
<file path=[Content_Types].xml><?xml version="1.0" encoding="utf-8"?>
<Types xmlns="http://schemas.openxmlformats.org/package/2006/content-types">
  <Default Extension="xml" ContentType="application/xml"/>
  <Default Extension="jpeg" ContentType="image/jpeg"/>
  <Default Extension="png" ContentType="image/png"/>
  <Default Extension="vml" ContentType="application/vnd.openxmlformats-officedocument.vmlDrawi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8.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9.xml" ContentType="application/vnd.openxmlformats-officedocument.drawing+xml"/>
  <Override PartName="/xl/charts/chart13.xml" ContentType="application/vnd.openxmlformats-officedocument.drawingml.chart+xml"/>
  <Override PartName="/xl/drawings/drawing10.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24526"/>
  <workbookPr updateLinks="never" codeName="ThisWorkbook" autoCompressPictures="0"/>
  <bookViews>
    <workbookView xWindow="0" yWindow="0" windowWidth="19280" windowHeight="14140" firstSheet="2" activeTab="5"/>
  </bookViews>
  <sheets>
    <sheet name="Welcome" sheetId="15" r:id="rId1"/>
    <sheet name="Common Qs&amp;As" sheetId="101" r:id="rId2"/>
    <sheet name="DropDownLists" sheetId="35" r:id="rId3"/>
    <sheet name="Census" sheetId="19" r:id="rId4"/>
    <sheet name="AdmittedwithRecentDischarge" sheetId="31" r:id="rId5"/>
    <sheet name="TransferLog" sheetId="28" r:id="rId6"/>
    <sheet name="HospitalizationMeasuresTracking" sheetId="108" r:id="rId7"/>
    <sheet name="ItemSummaries" sheetId="66" r:id="rId8"/>
    <sheet name="CustomizedTracking" sheetId="116" r:id="rId9"/>
    <sheet name="CustomizedItemSummaries" sheetId="117" r:id="rId10"/>
    <sheet name="January_2017" sheetId="46" r:id="rId11"/>
    <sheet name="February_2017" sheetId="102" r:id="rId12"/>
    <sheet name="March_2017" sheetId="103" r:id="rId13"/>
    <sheet name="April_2017" sheetId="104" r:id="rId14"/>
    <sheet name="May_2017" sheetId="105" r:id="rId15"/>
    <sheet name="June_2017" sheetId="106" r:id="rId16"/>
    <sheet name="July_2017" sheetId="109" r:id="rId17"/>
    <sheet name="August_2017" sheetId="110" r:id="rId18"/>
    <sheet name="September_2017" sheetId="111" r:id="rId19"/>
    <sheet name="October_2017" sheetId="112" r:id="rId20"/>
    <sheet name="November_2017" sheetId="113" r:id="rId21"/>
    <sheet name="December_2017" sheetId="114" r:id="rId22"/>
    <sheet name="Numbers" sheetId="119" r:id="rId23"/>
    <sheet name="H&amp;D" sheetId="67" state="hidden" r:id="rId24"/>
    <sheet name="resources" sheetId="30" state="hidden" r:id="rId25"/>
  </sheets>
  <externalReferences>
    <externalReference r:id="rId26"/>
    <externalReference r:id="rId27"/>
    <externalReference r:id="rId28"/>
    <externalReference r:id="rId29"/>
    <externalReference r:id="rId30"/>
    <externalReference r:id="rId31"/>
  </externalReferences>
  <definedNames>
    <definedName name="Admitted_From">resources!$B$3:$B$7</definedName>
    <definedName name="AdmittedAs">resources!$A$9:$A$10</definedName>
    <definedName name="All_Hospitals">'H&amp;D'!$R$6:$R$106</definedName>
    <definedName name="All_Plans">'H&amp;D'!$S$6:$S$106</definedName>
    <definedName name="AWDg27w1277">AdmittedwithRecentDischarge!$G$28:$W$1278</definedName>
    <definedName name="ContributingReason">[1]resources!$H$3:$H$15</definedName>
    <definedName name="CopyAndPaste" localSheetId="1">'Common Qs&amp;As'!$C$90</definedName>
    <definedName name="Doctors">DropDownLists!$I$10:$I$2009</definedName>
    <definedName name="DoctorsDR1">OFFSET(DropDownLists!$I$9,1,0,COUNTA(DropDownLists!$I$10:$I$2009),1)</definedName>
    <definedName name="Dx">resources!$D$14:$D$36</definedName>
    <definedName name="Hospital">DropDownLists!$E$10:$E$2009</definedName>
    <definedName name="HospitalDR2">DropDownLists!$E$10:INDEX(DropDownLists!$E$10:$E$2009,MATCH(2,1/(1-ISBLANK(DropDownLists!$E$10:$E$2009))))</definedName>
    <definedName name="HospitalQA">'Common Qs&amp;As'!$D$64</definedName>
    <definedName name="HospitalsDR1">OFFSET(DropDownLists!$E$9,1,0,COUNTA(DropDownLists!$E$10:$E$2009),1)</definedName>
    <definedName name="InsertRows" localSheetId="1">'Common Qs&amp;As'!#REF!</definedName>
    <definedName name="Month_Year">resources!$C$14:$C$19</definedName>
    <definedName name="Ne5r23">Numbers!$E$5:$R$23</definedName>
    <definedName name="Payment_Status">resources!$C$3:$C$7</definedName>
    <definedName name="Planned">resources!$F$3:$F$4</definedName>
    <definedName name="PlansDR1">OFFSET(DropDownLists!$O$9,1,0,COUNTA(DropDownLists!$O$10:$O$2009),1)</definedName>
    <definedName name="_xlnm.Print_Area" localSheetId="4">AdmittedwithRecentDischarge!$A$1:$AJ$1278</definedName>
    <definedName name="_xlnm.Print_Area" localSheetId="13">April_2017!$A$1:$I$46</definedName>
    <definedName name="_xlnm.Print_Area" localSheetId="1">'Common Qs&amp;As'!$C$2:$L$120</definedName>
    <definedName name="_xlnm.Print_Area" localSheetId="9">CustomizedItemSummaries!$G$2:$M$25,CustomizedItemSummaries!$G$30:$I$44,CustomizedItemSummaries!$K$30:$O$65,CustomizedItemSummaries!$G$68:$K$98</definedName>
    <definedName name="_xlnm.Print_Area" localSheetId="8">CustomizedTracking!$G$2:$W$50</definedName>
    <definedName name="_xlnm.Print_Area" localSheetId="2">DropDownLists!$D$8:$O$2509</definedName>
    <definedName name="_xlnm.Print_Area" localSheetId="11">February_2017!$A$1:$G$46</definedName>
    <definedName name="_xlnm.Print_Area" localSheetId="7">ItemSummaries!$E$9:$Q$25,ItemSummaries!$E$32:$Q$43,ItemSummaries!$E$45:$J$84,ItemSummaries!$E$87:$J$122</definedName>
    <definedName name="_xlnm.Print_Area" localSheetId="10">January_2017!$A$1:$F$46</definedName>
    <definedName name="_xlnm.Print_Area" localSheetId="16">July_2017!$A$1:$G$46</definedName>
    <definedName name="_xlnm.Print_Area" localSheetId="15">June_2017!$A$1:$G$46</definedName>
    <definedName name="_xlnm.Print_Area" localSheetId="12">March_2017!$A$1:$G$46</definedName>
    <definedName name="_xlnm.Print_Area" localSheetId="14">May_2017!$A$1:$G$46</definedName>
    <definedName name="_xlnm.Print_Titles" localSheetId="8">CustomizedTracking!$2:$3</definedName>
    <definedName name="_xlnm.Print_Titles" localSheetId="6">HospitalizationMeasuresTracking!$2:$3</definedName>
    <definedName name="Purpose">resources!$A$3:$A$4</definedName>
    <definedName name="Reason_for_Transfer">resources!$E$3:$E$22</definedName>
    <definedName name="ResidentsDR">OFFSET(DropDownLists!$L$9,1,0,COUNTA(DropDownLists!$L$10:$L$2009),1)</definedName>
    <definedName name="Signs">resources!$C$14:$C$40</definedName>
    <definedName name="Stay_Type">resources!$A$3:$A$4</definedName>
    <definedName name="StayType">resources!$B$13:$B$14</definedName>
    <definedName name="Time_of_Day">resources!$B$20:$B$23</definedName>
    <definedName name="TimeofDay">resources!$B$20:$B$23</definedName>
    <definedName name="TLe20r1270">TransferLog!$E$20:$S$1270</definedName>
    <definedName name="Transfer_Outcome">resources!$D$3:$D$9</definedName>
    <definedName name="YesNo">resources!$G$3:$G$4</definedName>
  </definedName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R21" i="28" l="1" a="1"/>
  <c r="R21" i="28"/>
  <c r="AH28" i="31"/>
  <c r="S21" i="28" a="1"/>
  <c r="S21" i="28"/>
  <c r="R22" i="28" a="1"/>
  <c r="R22" i="28"/>
  <c r="AH37" i="31"/>
  <c r="R23" i="28" a="1"/>
  <c r="R23" i="28"/>
  <c r="S23" i="28" a="1"/>
  <c r="S23" i="28"/>
  <c r="AH34" i="31"/>
  <c r="R24" i="28" a="1"/>
  <c r="R24" i="28"/>
  <c r="AH41" i="31"/>
  <c r="R25" i="28" a="1"/>
  <c r="R25" i="28"/>
  <c r="AH53" i="31"/>
  <c r="R26" i="28" a="1"/>
  <c r="R26" i="28"/>
  <c r="S26" i="28" a="1"/>
  <c r="S26" i="28"/>
  <c r="R27" i="28" a="1"/>
  <c r="R27" i="28"/>
  <c r="S27" i="28" a="1"/>
  <c r="S27" i="28"/>
  <c r="AH38" i="31"/>
  <c r="R28" i="28" a="1"/>
  <c r="R28" i="28"/>
  <c r="S28" i="28" a="1"/>
  <c r="S28" i="28"/>
  <c r="R29" i="28" a="1"/>
  <c r="R29" i="28"/>
  <c r="S29" i="28" a="1"/>
  <c r="S29" i="28"/>
  <c r="AH30" i="31"/>
  <c r="R30" i="28" a="1"/>
  <c r="R30" i="28"/>
  <c r="S30" i="28" a="1"/>
  <c r="S30" i="28"/>
  <c r="AH43" i="31"/>
  <c r="R31" i="28" a="1"/>
  <c r="R31" i="28"/>
  <c r="S31" i="28" a="1"/>
  <c r="S31" i="28"/>
  <c r="AH35" i="31"/>
  <c r="R32" i="28" a="1"/>
  <c r="R32" i="28"/>
  <c r="S32" i="28" a="1"/>
  <c r="S32" i="28"/>
  <c r="R33" i="28" a="1"/>
  <c r="R33" i="28"/>
  <c r="S33" i="28" a="1"/>
  <c r="S33" i="28"/>
  <c r="AH48" i="31"/>
  <c r="R34" i="28" a="1"/>
  <c r="R34" i="28"/>
  <c r="S34" i="28" a="1"/>
  <c r="S34" i="28"/>
  <c r="AH57" i="31"/>
  <c r="R35" i="28" a="1"/>
  <c r="R35" i="28"/>
  <c r="S35" i="28" a="1"/>
  <c r="S35" i="28"/>
  <c r="AH56" i="31"/>
  <c r="R36" i="28" a="1"/>
  <c r="R36" i="28"/>
  <c r="S36" i="28" a="1"/>
  <c r="S36" i="28"/>
  <c r="R37" i="28" a="1"/>
  <c r="R37" i="28"/>
  <c r="S37" i="28" a="1"/>
  <c r="S37" i="28"/>
  <c r="AH58" i="31"/>
  <c r="R38" i="28" a="1"/>
  <c r="R38" i="28"/>
  <c r="S38" i="28" a="1"/>
  <c r="S38" i="28"/>
  <c r="AH59" i="31"/>
  <c r="R39" i="28" a="1"/>
  <c r="R39" i="28"/>
  <c r="S39" i="28" a="1"/>
  <c r="S39" i="28"/>
  <c r="AH74" i="31"/>
  <c r="R40" i="28" a="1"/>
  <c r="R40" i="28"/>
  <c r="S40" i="28" a="1"/>
  <c r="S40" i="28"/>
  <c r="AH84" i="31"/>
  <c r="R41" i="28" a="1"/>
  <c r="R41" i="28"/>
  <c r="S41" i="28" a="1"/>
  <c r="S41" i="28"/>
  <c r="AH85" i="31"/>
  <c r="R42" i="28" a="1"/>
  <c r="R42" i="28"/>
  <c r="S42" i="28" a="1"/>
  <c r="S42" i="28"/>
  <c r="AH86" i="31"/>
  <c r="R43" i="28" a="1"/>
  <c r="R43" i="28"/>
  <c r="S43" i="28" a="1"/>
  <c r="S43" i="28"/>
  <c r="AH87" i="31"/>
  <c r="R44" i="28" a="1"/>
  <c r="R44" i="28"/>
  <c r="S44" i="28" a="1"/>
  <c r="S44" i="28"/>
  <c r="AH130" i="31"/>
  <c r="R45" i="28" a="1"/>
  <c r="R45" i="28"/>
  <c r="S45" i="28" a="1"/>
  <c r="S45" i="28"/>
  <c r="AH108" i="31"/>
  <c r="R46" i="28" a="1"/>
  <c r="R46" i="28"/>
  <c r="S46" i="28" a="1"/>
  <c r="S46" i="28"/>
  <c r="AH117" i="31"/>
  <c r="R48" i="28" a="1"/>
  <c r="R48" i="28"/>
  <c r="S48" i="28" a="1"/>
  <c r="S48" i="28"/>
  <c r="AH99" i="31"/>
  <c r="R49" i="28" a="1"/>
  <c r="R49" i="28"/>
  <c r="S49" i="28" a="1"/>
  <c r="S49" i="28"/>
  <c r="AH155" i="31"/>
  <c r="R50" i="28" a="1"/>
  <c r="R50" i="28"/>
  <c r="S50" i="28" a="1"/>
  <c r="S50" i="28"/>
  <c r="AH111" i="31"/>
  <c r="R51" i="28" a="1"/>
  <c r="R51" i="28"/>
  <c r="S51" i="28" a="1"/>
  <c r="S51" i="28"/>
  <c r="AH102" i="31"/>
  <c r="R52" i="28" a="1"/>
  <c r="R52" i="28"/>
  <c r="S52" i="28" a="1"/>
  <c r="S52" i="28"/>
  <c r="AH159" i="31"/>
  <c r="R53" i="28" a="1"/>
  <c r="R53" i="28"/>
  <c r="S53" i="28" a="1"/>
  <c r="S53" i="28"/>
  <c r="AH153" i="31"/>
  <c r="R54" i="28" a="1"/>
  <c r="R54" i="28"/>
  <c r="S54" i="28" a="1"/>
  <c r="S54" i="28"/>
  <c r="AH136" i="31"/>
  <c r="R55" i="28" a="1"/>
  <c r="R55" i="28"/>
  <c r="S55" i="28" a="1"/>
  <c r="S55" i="28"/>
  <c r="AH79" i="31"/>
  <c r="R56" i="28" a="1"/>
  <c r="R56" i="28"/>
  <c r="S56" i="28" a="1"/>
  <c r="S56" i="28"/>
  <c r="R57" i="28" a="1"/>
  <c r="R57" i="28"/>
  <c r="S57" i="28" a="1"/>
  <c r="S57" i="28"/>
  <c r="AH148" i="31"/>
  <c r="R58" i="28" a="1"/>
  <c r="R58" i="28"/>
  <c r="S58" i="28" a="1"/>
  <c r="S58" i="28"/>
  <c r="AH154" i="31"/>
  <c r="R59" i="28" a="1"/>
  <c r="R59" i="28"/>
  <c r="S59" i="28" a="1"/>
  <c r="S59" i="28"/>
  <c r="AH140" i="31"/>
  <c r="R60" i="28" a="1"/>
  <c r="R60" i="28"/>
  <c r="S60" i="28" a="1"/>
  <c r="S60" i="28"/>
  <c r="AH194" i="31"/>
  <c r="R61" i="28" a="1"/>
  <c r="R61" i="28"/>
  <c r="S61" i="28" a="1"/>
  <c r="S61" i="28"/>
  <c r="AH158" i="31"/>
  <c r="R62" i="28" a="1"/>
  <c r="R62" i="28"/>
  <c r="S62" i="28" a="1"/>
  <c r="S62" i="28"/>
  <c r="AH29" i="31"/>
  <c r="R63" i="28" a="1"/>
  <c r="R63" i="28"/>
  <c r="S63" i="28" a="1"/>
  <c r="S63" i="28"/>
  <c r="R64" i="28" a="1"/>
  <c r="R64" i="28"/>
  <c r="S64" i="28" a="1"/>
  <c r="S64" i="28"/>
  <c r="AH213" i="31"/>
  <c r="R65" i="28" a="1"/>
  <c r="R65" i="28"/>
  <c r="S65" i="28" a="1"/>
  <c r="S65" i="28"/>
  <c r="AH204" i="31"/>
  <c r="R66" i="28" a="1"/>
  <c r="R66" i="28"/>
  <c r="S66" i="28" a="1"/>
  <c r="S66" i="28"/>
  <c r="AH205" i="31"/>
  <c r="R67" i="28" a="1"/>
  <c r="R67" i="28"/>
  <c r="S67" i="28" a="1"/>
  <c r="S67" i="28"/>
  <c r="AH206" i="31"/>
  <c r="R68" i="28" a="1"/>
  <c r="R68" i="28"/>
  <c r="S68" i="28" a="1"/>
  <c r="S68" i="28"/>
  <c r="AH207" i="31"/>
  <c r="R69" i="28" a="1"/>
  <c r="R69" i="28"/>
  <c r="S69" i="28" a="1"/>
  <c r="S69" i="28"/>
  <c r="AH208" i="31"/>
  <c r="R70" i="28" a="1"/>
  <c r="R70" i="28"/>
  <c r="S70" i="28" a="1"/>
  <c r="S70" i="28"/>
  <c r="AH209" i="31"/>
  <c r="R71" i="28" a="1"/>
  <c r="R71" i="28"/>
  <c r="S71" i="28" a="1"/>
  <c r="S71" i="28"/>
  <c r="AH210" i="31"/>
  <c r="R72" i="28" a="1"/>
  <c r="R72" i="28"/>
  <c r="S72" i="28" a="1"/>
  <c r="S72" i="28"/>
  <c r="AH211" i="31"/>
  <c r="R73" i="28" a="1"/>
  <c r="R73" i="28"/>
  <c r="S73" i="28" a="1"/>
  <c r="S73" i="28"/>
  <c r="AH229" i="31"/>
  <c r="R74" i="28" a="1"/>
  <c r="R74" i="28"/>
  <c r="S74" i="28" a="1"/>
  <c r="S74" i="28"/>
  <c r="AH227" i="31"/>
  <c r="R75" i="28" a="1"/>
  <c r="R75" i="28"/>
  <c r="S75" i="28" a="1"/>
  <c r="S75" i="28"/>
  <c r="AH311" i="31"/>
  <c r="R76" i="28" a="1"/>
  <c r="R76" i="28"/>
  <c r="S76" i="28" a="1"/>
  <c r="S76" i="28"/>
  <c r="AH170" i="31"/>
  <c r="R77" i="28" a="1"/>
  <c r="R77" i="28"/>
  <c r="S77" i="28" a="1"/>
  <c r="S77" i="28"/>
  <c r="AH217" i="31"/>
  <c r="R78" i="28" a="1"/>
  <c r="R78" i="28"/>
  <c r="S78" i="28" a="1"/>
  <c r="S78" i="28"/>
  <c r="AH157" i="31"/>
  <c r="R79" i="28" a="1"/>
  <c r="R79" i="28"/>
  <c r="S79" i="28" a="1"/>
  <c r="S79" i="28"/>
  <c r="AH392" i="31"/>
  <c r="R80" i="28" a="1"/>
  <c r="R80" i="28"/>
  <c r="S80" i="28" a="1"/>
  <c r="S80" i="28"/>
  <c r="AH350" i="31"/>
  <c r="R81" i="28" a="1"/>
  <c r="R81" i="28"/>
  <c r="AH351" i="31"/>
  <c r="R82" i="28" a="1"/>
  <c r="R82" i="28"/>
  <c r="S82" i="28" a="1"/>
  <c r="S82" i="28"/>
  <c r="R83" i="28" a="1"/>
  <c r="R83" i="28"/>
  <c r="S83" i="28" a="1"/>
  <c r="S83" i="28"/>
  <c r="AH353" i="31"/>
  <c r="R84" i="28" a="1"/>
  <c r="R84" i="28"/>
  <c r="AH354" i="31"/>
  <c r="R85" i="28" a="1"/>
  <c r="R85" i="28"/>
  <c r="S85" i="28" a="1"/>
  <c r="S85" i="28"/>
  <c r="AH355" i="31"/>
  <c r="R86" i="28" a="1"/>
  <c r="R86" i="28"/>
  <c r="S86" i="28" a="1"/>
  <c r="S86" i="28"/>
  <c r="R87" i="28" a="1"/>
  <c r="R87" i="28"/>
  <c r="S87" i="28" a="1"/>
  <c r="S87" i="28"/>
  <c r="AH414" i="31"/>
  <c r="R88" i="28" a="1"/>
  <c r="R88" i="28"/>
  <c r="S88" i="28" a="1"/>
  <c r="S88" i="28"/>
  <c r="AH415" i="31"/>
  <c r="R89" i="28" a="1"/>
  <c r="R89" i="28"/>
  <c r="S89" i="28" a="1"/>
  <c r="S89" i="28"/>
  <c r="AH416" i="31"/>
  <c r="R90" i="28" a="1"/>
  <c r="R90" i="28"/>
  <c r="S90" i="28" a="1"/>
  <c r="S90" i="28"/>
  <c r="AH417" i="31"/>
  <c r="R91" i="28" a="1"/>
  <c r="R91" i="28"/>
  <c r="S91" i="28" a="1"/>
  <c r="S91" i="28"/>
  <c r="AH418" i="31"/>
  <c r="R92" i="28" a="1"/>
  <c r="R92" i="28"/>
  <c r="S92" i="28" a="1"/>
  <c r="S92" i="28"/>
  <c r="AH467" i="31"/>
  <c r="R93" i="28" a="1"/>
  <c r="R93" i="28"/>
  <c r="S93" i="28" a="1"/>
  <c r="S93" i="28"/>
  <c r="AH468" i="31"/>
  <c r="R94" i="28" a="1"/>
  <c r="R94" i="28"/>
  <c r="AH469" i="31"/>
  <c r="R95" i="28" a="1"/>
  <c r="R95" i="28"/>
  <c r="S95" i="28" a="1"/>
  <c r="S95" i="28"/>
  <c r="AH470" i="31"/>
  <c r="R96" i="28" a="1"/>
  <c r="R96" i="28"/>
  <c r="S96" i="28" a="1"/>
  <c r="S96" i="28"/>
  <c r="AH471" i="31"/>
  <c r="R97" i="28" a="1"/>
  <c r="R97" i="28"/>
  <c r="S97" i="28" a="1"/>
  <c r="S97" i="28"/>
  <c r="AH472" i="31"/>
  <c r="R98" i="28" a="1"/>
  <c r="R98" i="28"/>
  <c r="S98" i="28" a="1"/>
  <c r="S98" i="28"/>
  <c r="AH473" i="31"/>
  <c r="R99" i="28" a="1"/>
  <c r="R99" i="28"/>
  <c r="S99" i="28" a="1"/>
  <c r="S99" i="28"/>
  <c r="AH474" i="31"/>
  <c r="R100" i="28" a="1"/>
  <c r="R100" i="28"/>
  <c r="S100" i="28" a="1"/>
  <c r="S100" i="28"/>
  <c r="AH475" i="31"/>
  <c r="R101" i="28" a="1"/>
  <c r="R101" i="28"/>
  <c r="S101" i="28" a="1"/>
  <c r="S101" i="28"/>
  <c r="AH476" i="31"/>
  <c r="R102" i="28" a="1"/>
  <c r="R102" i="28"/>
  <c r="S102" i="28" a="1"/>
  <c r="S102" i="28"/>
  <c r="AH249" i="31"/>
  <c r="R103" i="28" a="1"/>
  <c r="R103" i="28"/>
  <c r="S103" i="28" a="1"/>
  <c r="S103" i="28"/>
  <c r="AH277" i="31"/>
  <c r="R104" i="28" a="1"/>
  <c r="R104" i="28"/>
  <c r="S104" i="28" a="1"/>
  <c r="S104" i="28"/>
  <c r="AH246" i="31"/>
  <c r="R105" i="28" a="1"/>
  <c r="R105" i="28"/>
  <c r="S105" i="28" a="1"/>
  <c r="S105" i="28"/>
  <c r="AH317" i="31"/>
  <c r="R106" i="28" a="1"/>
  <c r="R106" i="28"/>
  <c r="S106" i="28" a="1"/>
  <c r="S106" i="28"/>
  <c r="AH274" i="31"/>
  <c r="R107" i="28" a="1"/>
  <c r="R107" i="28"/>
  <c r="S107" i="28" a="1"/>
  <c r="S107" i="28"/>
  <c r="AH315" i="31"/>
  <c r="R108" i="28" a="1"/>
  <c r="R108" i="28"/>
  <c r="S108" i="28" a="1"/>
  <c r="S108" i="28"/>
  <c r="AH282" i="31"/>
  <c r="R109" i="28" a="1"/>
  <c r="R109" i="28"/>
  <c r="S109" i="28" a="1"/>
  <c r="S109" i="28"/>
  <c r="AH324" i="31"/>
  <c r="R110" i="28" a="1"/>
  <c r="R110" i="28"/>
  <c r="S110" i="28" a="1"/>
  <c r="S110" i="28"/>
  <c r="AH517" i="31"/>
  <c r="R111" i="28" a="1"/>
  <c r="R111" i="28"/>
  <c r="S111" i="28" a="1"/>
  <c r="S111" i="28"/>
  <c r="AH516" i="31"/>
  <c r="R112" i="28" a="1"/>
  <c r="R112" i="28"/>
  <c r="S112" i="28" a="1"/>
  <c r="S112" i="28"/>
  <c r="R113" i="28" a="1"/>
  <c r="R113" i="28"/>
  <c r="S113" i="28" a="1"/>
  <c r="S113" i="28"/>
  <c r="AH569" i="31"/>
  <c r="R114" i="28" a="1"/>
  <c r="R114" i="28"/>
  <c r="S114" i="28" a="1"/>
  <c r="S114" i="28"/>
  <c r="AH570" i="31"/>
  <c r="R115" i="28" a="1"/>
  <c r="R115" i="28"/>
  <c r="S115" i="28" a="1"/>
  <c r="S115" i="28"/>
  <c r="AH571" i="31"/>
  <c r="R116" i="28" a="1"/>
  <c r="R116" i="28"/>
  <c r="S116" i="28" a="1"/>
  <c r="S116" i="28"/>
  <c r="AH572" i="31"/>
  <c r="R117" i="28" a="1"/>
  <c r="R117" i="28"/>
  <c r="S117" i="28" a="1"/>
  <c r="S117" i="28"/>
  <c r="AH573" i="31"/>
  <c r="R118" i="28" a="1"/>
  <c r="R118" i="28"/>
  <c r="S118" i="28" a="1"/>
  <c r="S118" i="28"/>
  <c r="AH574" i="31"/>
  <c r="R119" i="28" a="1"/>
  <c r="R119" i="28"/>
  <c r="S119" i="28" a="1"/>
  <c r="S119" i="28"/>
  <c r="AH575" i="31"/>
  <c r="R120" i="28" a="1"/>
  <c r="R120" i="28"/>
  <c r="S120" i="28" a="1"/>
  <c r="S120" i="28"/>
  <c r="AH369" i="31"/>
  <c r="R121" i="28" a="1"/>
  <c r="R121" i="28"/>
  <c r="S121" i="28" a="1"/>
  <c r="S121" i="28"/>
  <c r="AH309" i="31"/>
  <c r="R122" i="28" a="1"/>
  <c r="R122" i="28"/>
  <c r="AH383" i="31"/>
  <c r="R123" i="28" a="1"/>
  <c r="R123" i="28"/>
  <c r="S123" i="28" a="1"/>
  <c r="S123" i="28"/>
  <c r="R124" i="28" a="1"/>
  <c r="R124" i="28"/>
  <c r="S124" i="28" a="1"/>
  <c r="S124" i="28"/>
  <c r="AH388" i="31"/>
  <c r="R125" i="28" a="1"/>
  <c r="R125" i="28"/>
  <c r="S125" i="28" a="1"/>
  <c r="S125" i="28"/>
  <c r="AH377" i="31"/>
  <c r="R126" i="28" a="1"/>
  <c r="R126" i="28"/>
  <c r="S126" i="28" a="1"/>
  <c r="S126" i="28"/>
  <c r="AH598" i="31"/>
  <c r="R127" i="28" a="1"/>
  <c r="R127" i="28"/>
  <c r="S127" i="28" a="1"/>
  <c r="S127" i="28"/>
  <c r="AH599" i="31"/>
  <c r="R128" i="28" a="1"/>
  <c r="R128" i="28"/>
  <c r="S128" i="28" a="1"/>
  <c r="S128" i="28"/>
  <c r="AH600" i="31"/>
  <c r="R129" i="28" a="1"/>
  <c r="R129" i="28"/>
  <c r="S129" i="28" a="1"/>
  <c r="S129" i="28"/>
  <c r="AH601" i="31"/>
  <c r="R130" i="28" a="1"/>
  <c r="R130" i="28"/>
  <c r="S130" i="28" a="1"/>
  <c r="S130" i="28"/>
  <c r="AH602" i="31"/>
  <c r="R131" i="28" a="1"/>
  <c r="R131" i="28"/>
  <c r="S131" i="28" a="1"/>
  <c r="S131" i="28"/>
  <c r="AH603" i="31"/>
  <c r="R132" i="28" a="1"/>
  <c r="R132" i="28"/>
  <c r="S132" i="28" a="1"/>
  <c r="S132" i="28"/>
  <c r="R133" i="28" a="1"/>
  <c r="R133" i="28"/>
  <c r="S133" i="28" a="1"/>
  <c r="S133" i="28"/>
  <c r="AH435" i="31"/>
  <c r="R134" i="28" a="1"/>
  <c r="R134" i="28"/>
  <c r="S134" i="28" a="1"/>
  <c r="S134" i="28"/>
  <c r="AH434" i="31"/>
  <c r="R135" i="28" a="1"/>
  <c r="R135" i="28"/>
  <c r="S135" i="28" a="1"/>
  <c r="S135" i="28"/>
  <c r="AH429" i="31"/>
  <c r="R136" i="28" a="1"/>
  <c r="R136" i="28"/>
  <c r="S136" i="28" a="1"/>
  <c r="S136" i="28"/>
  <c r="AH461" i="31"/>
  <c r="R137" i="28" a="1"/>
  <c r="R137" i="28"/>
  <c r="S137" i="28" a="1"/>
  <c r="S137" i="28"/>
  <c r="AH444" i="31"/>
  <c r="R138" i="28" a="1"/>
  <c r="R138" i="28"/>
  <c r="S138" i="28" a="1"/>
  <c r="S138" i="28"/>
  <c r="AH323" i="31"/>
  <c r="R139" i="28" a="1"/>
  <c r="R139" i="28"/>
  <c r="AH437" i="31"/>
  <c r="R140" i="28" a="1"/>
  <c r="R140" i="28"/>
  <c r="S140" i="28" a="1"/>
  <c r="S140" i="28"/>
  <c r="AH401" i="31"/>
  <c r="R141" i="28" a="1"/>
  <c r="R141" i="28"/>
  <c r="S141" i="28" a="1"/>
  <c r="S141" i="28"/>
  <c r="AH337" i="31"/>
  <c r="R142" i="28" a="1"/>
  <c r="R142" i="28"/>
  <c r="S142" i="28" a="1"/>
  <c r="S142" i="28"/>
  <c r="AH303" i="31"/>
  <c r="R143" i="28" a="1"/>
  <c r="R143" i="28"/>
  <c r="AH409" i="31"/>
  <c r="R144" i="28" a="1"/>
  <c r="R144" i="28"/>
  <c r="AH466" i="31"/>
  <c r="R145" i="28" a="1"/>
  <c r="R145" i="28"/>
  <c r="R146" i="28" a="1"/>
  <c r="R146" i="28"/>
  <c r="S146" i="28" a="1"/>
  <c r="S146" i="28"/>
  <c r="AH465" i="31"/>
  <c r="R147" i="28" a="1"/>
  <c r="R147" i="28"/>
  <c r="S147" i="28" a="1"/>
  <c r="S147" i="28"/>
  <c r="R148" i="28" a="1"/>
  <c r="R148" i="28"/>
  <c r="S148" i="28" a="1"/>
  <c r="S148" i="28"/>
  <c r="R149" i="28" a="1"/>
  <c r="R149" i="28"/>
  <c r="R150" i="28" a="1"/>
  <c r="R150" i="28"/>
  <c r="S150" i="28" a="1"/>
  <c r="S150" i="28"/>
  <c r="R151" i="28" a="1"/>
  <c r="R151" i="28"/>
  <c r="S151" i="28" a="1"/>
  <c r="S151" i="28"/>
  <c r="R152" i="28" a="1"/>
  <c r="R152" i="28"/>
  <c r="S152" i="28" a="1"/>
  <c r="S152" i="28"/>
  <c r="R153" i="28" a="1"/>
  <c r="R153" i="28"/>
  <c r="S153" i="28" a="1"/>
  <c r="S153" i="28"/>
  <c r="R154" i="28" a="1"/>
  <c r="R154" i="28"/>
  <c r="S154" i="28" a="1"/>
  <c r="S154" i="28"/>
  <c r="AH550" i="31"/>
  <c r="R155" i="28" a="1"/>
  <c r="R155" i="28"/>
  <c r="R156" i="28" a="1"/>
  <c r="R156" i="28"/>
  <c r="AH566" i="31"/>
  <c r="R157" i="28" a="1"/>
  <c r="R157" i="28"/>
  <c r="S157" i="28" a="1"/>
  <c r="S157" i="28"/>
  <c r="AH446" i="31"/>
  <c r="R158" i="28" a="1"/>
  <c r="R158" i="28"/>
  <c r="AH560" i="31"/>
  <c r="R159" i="28" a="1"/>
  <c r="R159" i="28"/>
  <c r="S159" i="28" a="1"/>
  <c r="S159" i="28"/>
  <c r="AH543" i="31"/>
  <c r="R160" i="28" a="1"/>
  <c r="R160" i="28"/>
  <c r="S160" i="28" a="1"/>
  <c r="S160" i="28"/>
  <c r="AH584" i="31"/>
  <c r="R161" i="28" a="1"/>
  <c r="R161" i="28"/>
  <c r="S161" i="28" a="1"/>
  <c r="S161" i="28"/>
  <c r="AH605" i="31"/>
  <c r="R162" i="28" a="1"/>
  <c r="R162" i="28"/>
  <c r="S162" i="28" a="1"/>
  <c r="S162" i="28"/>
  <c r="AH606" i="31"/>
  <c r="R163" i="28" a="1"/>
  <c r="R163" i="28"/>
  <c r="S163" i="28" a="1"/>
  <c r="S163" i="28"/>
  <c r="AH610" i="31"/>
  <c r="R164" i="28" a="1"/>
  <c r="R164" i="28"/>
  <c r="S164" i="28" a="1"/>
  <c r="S164" i="28"/>
  <c r="AH583" i="31"/>
  <c r="R47" i="28" a="1"/>
  <c r="R47" i="28"/>
  <c r="R165" i="28" a="1"/>
  <c r="R165" i="28"/>
  <c r="AH612" i="31"/>
  <c r="D2" i="46"/>
  <c r="T28" i="28" a="1"/>
  <c r="T28" i="28"/>
  <c r="AA33" i="31" a="1"/>
  <c r="AA33" i="31"/>
  <c r="E21" i="46" a="1"/>
  <c r="E21" i="46"/>
  <c r="AA34" i="31" a="1"/>
  <c r="AA34" i="31"/>
  <c r="E33" i="102" a="1"/>
  <c r="E33" i="102"/>
  <c r="Z33" i="31" a="1"/>
  <c r="Z33" i="31"/>
  <c r="D33" i="46" a="1"/>
  <c r="D33" i="46"/>
  <c r="Z34" i="31" a="1"/>
  <c r="Z34" i="31"/>
  <c r="D33" i="102" a="1"/>
  <c r="D33" i="102"/>
  <c r="Z35" i="31" a="1"/>
  <c r="Z35" i="31"/>
  <c r="AB34" i="31" a="1"/>
  <c r="AB34" i="31"/>
  <c r="F33" i="102" a="1"/>
  <c r="F33" i="102"/>
  <c r="AB33" i="31" a="1"/>
  <c r="AB33" i="31"/>
  <c r="F21" i="46" a="1"/>
  <c r="F21" i="46"/>
  <c r="O28"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X1270" i="28" a="1"/>
  <c r="X1270" i="28"/>
  <c r="R1270" i="28" a="1"/>
  <c r="R1270" i="28"/>
  <c r="X1269" i="28" a="1"/>
  <c r="X1269" i="28"/>
  <c r="AA1269" i="28"/>
  <c r="AB1269" i="28"/>
  <c r="R1269" i="28" a="1"/>
  <c r="R1269" i="28"/>
  <c r="X1268" i="28" a="1"/>
  <c r="X1268" i="28"/>
  <c r="Y1268" i="28"/>
  <c r="R1268" i="28" a="1"/>
  <c r="R1268" i="28"/>
  <c r="X1267" i="28" a="1"/>
  <c r="X1267" i="28"/>
  <c r="R1267" i="28" a="1"/>
  <c r="R1267" i="28"/>
  <c r="U1267" i="28" a="1"/>
  <c r="U1267" i="28"/>
  <c r="X1266" i="28" a="1"/>
  <c r="X1266" i="28"/>
  <c r="AA1266" i="28"/>
  <c r="AB1266" i="28"/>
  <c r="R1266" i="28" a="1"/>
  <c r="R1266" i="28"/>
  <c r="X1265" i="28" a="1"/>
  <c r="X1265" i="28"/>
  <c r="R1265" i="28" a="1"/>
  <c r="R1265" i="28"/>
  <c r="U1265" i="28" a="1"/>
  <c r="U1265" i="28"/>
  <c r="X1264" i="28" a="1"/>
  <c r="X1264" i="28"/>
  <c r="R1264" i="28" a="1"/>
  <c r="R1264" i="28"/>
  <c r="X1263" i="28" a="1"/>
  <c r="X1263" i="28"/>
  <c r="Y1263" i="28"/>
  <c r="R1263" i="28" a="1"/>
  <c r="R1263" i="28"/>
  <c r="X1262" i="28" a="1"/>
  <c r="X1262" i="28"/>
  <c r="R1262" i="28" a="1"/>
  <c r="R1262" i="28"/>
  <c r="X1261" i="28" a="1"/>
  <c r="X1261" i="28"/>
  <c r="R1261" i="28" a="1"/>
  <c r="R1261" i="28"/>
  <c r="X1260" i="28" a="1"/>
  <c r="X1260" i="28"/>
  <c r="R1260" i="28" a="1"/>
  <c r="R1260" i="28"/>
  <c r="T1260" i="28" a="1"/>
  <c r="T1260" i="28"/>
  <c r="X1259" i="28" a="1"/>
  <c r="X1259" i="28"/>
  <c r="AA1259" i="28"/>
  <c r="AB1259" i="28"/>
  <c r="R1259" i="28" a="1"/>
  <c r="R1259" i="28"/>
  <c r="V1259" i="28" a="1"/>
  <c r="V1259" i="28"/>
  <c r="X1258" i="28" a="1"/>
  <c r="X1258" i="28"/>
  <c r="Y1258" i="28"/>
  <c r="R1258" i="28" a="1"/>
  <c r="R1258" i="28"/>
  <c r="X1257" i="28" a="1"/>
  <c r="X1257" i="28"/>
  <c r="R1257" i="28" a="1"/>
  <c r="R1257" i="28"/>
  <c r="T1257" i="28" a="1"/>
  <c r="T1257" i="28"/>
  <c r="X1256" i="28" a="1"/>
  <c r="X1256" i="28"/>
  <c r="R1256" i="28" a="1"/>
  <c r="R1256" i="28"/>
  <c r="X1255" i="28" a="1"/>
  <c r="X1255" i="28"/>
  <c r="AA1255" i="28"/>
  <c r="AB1255" i="28"/>
  <c r="R1255" i="28" a="1"/>
  <c r="R1255" i="28"/>
  <c r="T1255" i="28" a="1"/>
  <c r="T1255" i="28"/>
  <c r="X1254" i="28" a="1"/>
  <c r="X1254" i="28"/>
  <c r="R1254" i="28" a="1"/>
  <c r="R1254" i="28"/>
  <c r="X1253" i="28" a="1"/>
  <c r="X1253" i="28"/>
  <c r="R1253" i="28" a="1"/>
  <c r="R1253" i="28"/>
  <c r="W1253" i="28"/>
  <c r="X1252" i="28" a="1"/>
  <c r="X1252" i="28"/>
  <c r="R1252" i="28" a="1"/>
  <c r="R1252" i="28"/>
  <c r="T1252" i="28" a="1"/>
  <c r="T1252" i="28"/>
  <c r="X1251" i="28" a="1"/>
  <c r="X1251" i="28"/>
  <c r="Y1251" i="28"/>
  <c r="R1251" i="28" a="1"/>
  <c r="R1251" i="28"/>
  <c r="X1250" i="28" a="1"/>
  <c r="X1250" i="28"/>
  <c r="R1250" i="28" a="1"/>
  <c r="R1250" i="28"/>
  <c r="V1250" i="28" a="1"/>
  <c r="V1250" i="28"/>
  <c r="X1249" i="28" a="1"/>
  <c r="X1249" i="28"/>
  <c r="AA1249" i="28"/>
  <c r="AB1249" i="28"/>
  <c r="R1249" i="28" a="1"/>
  <c r="R1249" i="28"/>
  <c r="X1248" i="28" a="1"/>
  <c r="X1248" i="28"/>
  <c r="Y1248" i="28"/>
  <c r="R1248" i="28" a="1"/>
  <c r="R1248" i="28"/>
  <c r="X1247" i="28" a="1"/>
  <c r="X1247" i="28"/>
  <c r="R1247" i="28" a="1"/>
  <c r="R1247" i="28"/>
  <c r="W1247" i="28"/>
  <c r="X1246" i="28" a="1"/>
  <c r="X1246" i="28"/>
  <c r="R1246" i="28" a="1"/>
  <c r="R1246" i="28"/>
  <c r="X1245" i="28" a="1"/>
  <c r="X1245" i="28"/>
  <c r="AA1245" i="28"/>
  <c r="AB1245" i="28"/>
  <c r="R1245" i="28" a="1"/>
  <c r="R1245" i="28"/>
  <c r="X1244" i="28" a="1"/>
  <c r="X1244" i="28"/>
  <c r="AA1244" i="28"/>
  <c r="AB1244" i="28"/>
  <c r="R1244" i="28" a="1"/>
  <c r="R1244" i="28"/>
  <c r="W1244" i="28"/>
  <c r="X1243" i="28" a="1"/>
  <c r="X1243" i="28"/>
  <c r="R1243" i="28" a="1"/>
  <c r="R1243" i="28"/>
  <c r="U1243" i="28" a="1"/>
  <c r="U1243" i="28"/>
  <c r="X1242" i="28" a="1"/>
  <c r="X1242" i="28"/>
  <c r="AA1242" i="28"/>
  <c r="AB1242" i="28"/>
  <c r="R1242" i="28" a="1"/>
  <c r="R1242" i="28"/>
  <c r="X1241" i="28" a="1"/>
  <c r="X1241" i="28"/>
  <c r="Y1241" i="28"/>
  <c r="R1241" i="28" a="1"/>
  <c r="R1241" i="28"/>
  <c r="V1241" i="28" a="1"/>
  <c r="V1241" i="28"/>
  <c r="X1240" i="28" a="1"/>
  <c r="X1240" i="28"/>
  <c r="AA1240" i="28"/>
  <c r="AB1240" i="28"/>
  <c r="R1240" i="28" a="1"/>
  <c r="R1240" i="28"/>
  <c r="X1239" i="28" a="1"/>
  <c r="X1239" i="28"/>
  <c r="Y1239" i="28"/>
  <c r="R1239" i="28" a="1"/>
  <c r="R1239" i="28"/>
  <c r="X1238" i="28" a="1"/>
  <c r="X1238" i="28"/>
  <c r="R1238" i="28" a="1"/>
  <c r="R1238" i="28"/>
  <c r="X1237" i="28" a="1"/>
  <c r="X1237" i="28"/>
  <c r="R1237" i="28" a="1"/>
  <c r="R1237" i="28"/>
  <c r="W1237" i="28"/>
  <c r="X1236" i="28" a="1"/>
  <c r="X1236" i="28"/>
  <c r="AA1236" i="28"/>
  <c r="AB1236" i="28"/>
  <c r="R1236" i="28" a="1"/>
  <c r="R1236" i="28"/>
  <c r="X1235" i="28" a="1"/>
  <c r="X1235" i="28"/>
  <c r="AA1235" i="28"/>
  <c r="AB1235" i="28"/>
  <c r="R1235" i="28" a="1"/>
  <c r="R1235" i="28"/>
  <c r="X1234" i="28" a="1"/>
  <c r="X1234" i="28"/>
  <c r="Y1234" i="28"/>
  <c r="R1234" i="28" a="1"/>
  <c r="R1234" i="28"/>
  <c r="X1233" i="28" a="1"/>
  <c r="X1233" i="28"/>
  <c r="AA1233" i="28"/>
  <c r="AB1233" i="28"/>
  <c r="R1233" i="28" a="1"/>
  <c r="R1233" i="28"/>
  <c r="X1232" i="28" a="1"/>
  <c r="X1232" i="28"/>
  <c r="AA1232" i="28"/>
  <c r="AB1232" i="28"/>
  <c r="R1232" i="28" a="1"/>
  <c r="R1232" i="28"/>
  <c r="X1231" i="28" a="1"/>
  <c r="X1231" i="28"/>
  <c r="AA1231" i="28"/>
  <c r="AB1231" i="28"/>
  <c r="R1231" i="28" a="1"/>
  <c r="R1231" i="28"/>
  <c r="X1230" i="28" a="1"/>
  <c r="X1230" i="28"/>
  <c r="R1230" i="28" a="1"/>
  <c r="R1230" i="28"/>
  <c r="V1230" i="28" a="1"/>
  <c r="V1230" i="28"/>
  <c r="X1229" i="28" a="1"/>
  <c r="X1229" i="28"/>
  <c r="Y1229" i="28"/>
  <c r="R1229" i="28" a="1"/>
  <c r="R1229" i="28"/>
  <c r="X1228" i="28" a="1"/>
  <c r="X1228" i="28"/>
  <c r="AA1228" i="28"/>
  <c r="AB1228" i="28"/>
  <c r="R1228" i="28" a="1"/>
  <c r="R1228" i="28"/>
  <c r="W1228" i="28"/>
  <c r="X1227" i="28" a="1"/>
  <c r="X1227" i="28"/>
  <c r="AA1227" i="28"/>
  <c r="AB1227" i="28"/>
  <c r="R1227" i="28" a="1"/>
  <c r="R1227" i="28"/>
  <c r="X1226" i="28" a="1"/>
  <c r="X1226" i="28"/>
  <c r="R1226" i="28" a="1"/>
  <c r="R1226" i="28"/>
  <c r="V1226" i="28" a="1"/>
  <c r="V1226" i="28"/>
  <c r="X1225" i="28" a="1"/>
  <c r="X1225" i="28"/>
  <c r="AA1225" i="28"/>
  <c r="AB1225" i="28"/>
  <c r="R1225" i="28" a="1"/>
  <c r="R1225" i="28"/>
  <c r="X1224" i="28" a="1"/>
  <c r="X1224" i="28"/>
  <c r="Y1224" i="28"/>
  <c r="R1224" i="28" a="1"/>
  <c r="R1224" i="28"/>
  <c r="X1223" i="28" a="1"/>
  <c r="X1223" i="28"/>
  <c r="R1223" i="28" a="1"/>
  <c r="R1223" i="28"/>
  <c r="X1222" i="28" a="1"/>
  <c r="X1222" i="28"/>
  <c r="R1222" i="28" a="1"/>
  <c r="R1222" i="28"/>
  <c r="X1221" i="28" a="1"/>
  <c r="X1221" i="28"/>
  <c r="Y1221" i="28"/>
  <c r="R1221" i="28" a="1"/>
  <c r="R1221" i="28"/>
  <c r="V1221" i="28" a="1"/>
  <c r="V1221" i="28"/>
  <c r="X1220" i="28" a="1"/>
  <c r="X1220" i="28"/>
  <c r="AA1220" i="28"/>
  <c r="AB1220" i="28"/>
  <c r="R1220" i="28" a="1"/>
  <c r="R1220" i="28"/>
  <c r="V1220" i="28" a="1"/>
  <c r="V1220" i="28"/>
  <c r="X1219" i="28" a="1"/>
  <c r="X1219" i="28"/>
  <c r="Y1219" i="28"/>
  <c r="R1219" i="28" a="1"/>
  <c r="R1219" i="28"/>
  <c r="X1218" i="28" a="1"/>
  <c r="X1218" i="28"/>
  <c r="R1218" i="28" a="1"/>
  <c r="R1218" i="28"/>
  <c r="X1217" i="28" a="1"/>
  <c r="X1217" i="28"/>
  <c r="Y1217" i="28"/>
  <c r="R1217" i="28" a="1"/>
  <c r="R1217" i="28"/>
  <c r="W1217" i="28"/>
  <c r="X1216" i="28" a="1"/>
  <c r="X1216" i="28"/>
  <c r="R1216" i="28" a="1"/>
  <c r="R1216" i="28"/>
  <c r="X1215" i="28" a="1"/>
  <c r="X1215" i="28"/>
  <c r="Y1215" i="28"/>
  <c r="R1215" i="28" a="1"/>
  <c r="R1215" i="28"/>
  <c r="T1215" i="28" a="1"/>
  <c r="T1215" i="28"/>
  <c r="X1214" i="28" a="1"/>
  <c r="X1214" i="28"/>
  <c r="R1214" i="28" a="1"/>
  <c r="R1214" i="28"/>
  <c r="X1213" i="28" a="1"/>
  <c r="X1213" i="28"/>
  <c r="R1213" i="28" a="1"/>
  <c r="R1213" i="28"/>
  <c r="T1213" i="28" a="1"/>
  <c r="T1213" i="28"/>
  <c r="X1212" i="28" a="1"/>
  <c r="X1212" i="28"/>
  <c r="AA1212" i="28"/>
  <c r="AB1212" i="28"/>
  <c r="R1212" i="28" a="1"/>
  <c r="R1212" i="28"/>
  <c r="X1211" i="28" a="1"/>
  <c r="X1211" i="28"/>
  <c r="AA1211" i="28"/>
  <c r="AB1211" i="28"/>
  <c r="R1211" i="28" a="1"/>
  <c r="R1211" i="28"/>
  <c r="X1210" i="28" a="1"/>
  <c r="X1210" i="28"/>
  <c r="Y1210" i="28"/>
  <c r="R1210" i="28" a="1"/>
  <c r="R1210" i="28"/>
  <c r="T1210" i="28" a="1"/>
  <c r="T1210" i="28"/>
  <c r="X1209" i="28" a="1"/>
  <c r="X1209" i="28"/>
  <c r="Y1209" i="28"/>
  <c r="R1209" i="28" a="1"/>
  <c r="R1209" i="28"/>
  <c r="X1208" i="28" a="1"/>
  <c r="X1208" i="28"/>
  <c r="R1208" i="28" a="1"/>
  <c r="R1208" i="28"/>
  <c r="X1207" i="28" a="1"/>
  <c r="X1207" i="28"/>
  <c r="Y1207" i="28"/>
  <c r="R1207" i="28" a="1"/>
  <c r="R1207" i="28"/>
  <c r="X1206" i="28" a="1"/>
  <c r="X1206" i="28"/>
  <c r="R1206" i="28" a="1"/>
  <c r="R1206" i="28"/>
  <c r="U1206" i="28" a="1"/>
  <c r="U1206" i="28"/>
  <c r="X1205" i="28" a="1"/>
  <c r="X1205" i="28"/>
  <c r="Y1205" i="28"/>
  <c r="R1205" i="28" a="1"/>
  <c r="R1205" i="28"/>
  <c r="V1205" i="28" a="1"/>
  <c r="V1205" i="28"/>
  <c r="X1204" i="28" a="1"/>
  <c r="X1204" i="28"/>
  <c r="AA1204" i="28"/>
  <c r="AB1204" i="28"/>
  <c r="R1204" i="28" a="1"/>
  <c r="R1204" i="28"/>
  <c r="X1203" i="28" a="1"/>
  <c r="X1203" i="28"/>
  <c r="AA1203" i="28"/>
  <c r="AB1203" i="28"/>
  <c r="R1203" i="28" a="1"/>
  <c r="R1203" i="28"/>
  <c r="X1202" i="28" a="1"/>
  <c r="X1202" i="28"/>
  <c r="R1202" i="28" a="1"/>
  <c r="R1202" i="28"/>
  <c r="X1201" i="28" a="1"/>
  <c r="X1201" i="28"/>
  <c r="R1201" i="28" a="1"/>
  <c r="R1201" i="28"/>
  <c r="X1200" i="28" a="1"/>
  <c r="X1200" i="28"/>
  <c r="AA1200" i="28"/>
  <c r="AB1200" i="28"/>
  <c r="R1200" i="28" a="1"/>
  <c r="R1200" i="28"/>
  <c r="X1199" i="28" a="1"/>
  <c r="X1199" i="28"/>
  <c r="Y1199" i="28"/>
  <c r="R1199" i="28" a="1"/>
  <c r="R1199" i="28"/>
  <c r="T1199" i="28" a="1"/>
  <c r="T1199" i="28"/>
  <c r="X1198" i="28" a="1"/>
  <c r="X1198" i="28"/>
  <c r="Y1198" i="28"/>
  <c r="R1198" i="28" a="1"/>
  <c r="R1198" i="28"/>
  <c r="X1197" i="28" a="1"/>
  <c r="X1197" i="28"/>
  <c r="R1197" i="28" a="1"/>
  <c r="R1197" i="28"/>
  <c r="X1196" i="28" a="1"/>
  <c r="X1196" i="28"/>
  <c r="Y1196" i="28"/>
  <c r="R1196" i="28" a="1"/>
  <c r="R1196" i="28"/>
  <c r="W1196" i="28"/>
  <c r="X1195" i="28" a="1"/>
  <c r="X1195" i="28"/>
  <c r="R1195" i="28" a="1"/>
  <c r="R1195" i="28"/>
  <c r="X1194" i="28" a="1"/>
  <c r="X1194" i="28"/>
  <c r="AA1194" i="28"/>
  <c r="AB1194" i="28"/>
  <c r="R1194" i="28" a="1"/>
  <c r="R1194" i="28"/>
  <c r="V1194" i="28" a="1"/>
  <c r="V1194" i="28"/>
  <c r="X1193" i="28" a="1"/>
  <c r="X1193" i="28"/>
  <c r="AA1193" i="28"/>
  <c r="AB1193" i="28"/>
  <c r="R1193" i="28" a="1"/>
  <c r="R1193" i="28"/>
  <c r="X1192" i="28" a="1"/>
  <c r="X1192" i="28"/>
  <c r="R1192" i="28" a="1"/>
  <c r="R1192" i="28"/>
  <c r="X1191" i="28" a="1"/>
  <c r="X1191" i="28"/>
  <c r="R1191" i="28" a="1"/>
  <c r="R1191" i="28"/>
  <c r="X1190" i="28" a="1"/>
  <c r="X1190" i="28"/>
  <c r="Y1190" i="28"/>
  <c r="R1190" i="28" a="1"/>
  <c r="R1190" i="28"/>
  <c r="X1189" i="28" a="1"/>
  <c r="X1189" i="28"/>
  <c r="R1189" i="28" a="1"/>
  <c r="R1189" i="28"/>
  <c r="X1188" i="28" a="1"/>
  <c r="X1188" i="28"/>
  <c r="R1188" i="28" a="1"/>
  <c r="R1188" i="28"/>
  <c r="X1187" i="28" a="1"/>
  <c r="X1187" i="28"/>
  <c r="R1187" i="28" a="1"/>
  <c r="R1187" i="28"/>
  <c r="X1186" i="28" a="1"/>
  <c r="X1186" i="28"/>
  <c r="R1186" i="28" a="1"/>
  <c r="R1186" i="28"/>
  <c r="X1185" i="28" a="1"/>
  <c r="X1185" i="28"/>
  <c r="AA1185" i="28"/>
  <c r="AB1185" i="28"/>
  <c r="R1185" i="28" a="1"/>
  <c r="R1185" i="28"/>
  <c r="X1184" i="28" a="1"/>
  <c r="X1184" i="28"/>
  <c r="Y1184" i="28"/>
  <c r="R1184" i="28" a="1"/>
  <c r="R1184" i="28"/>
  <c r="X1183" i="28" a="1"/>
  <c r="X1183" i="28"/>
  <c r="Y1183" i="28"/>
  <c r="R1183" i="28" a="1"/>
  <c r="R1183" i="28"/>
  <c r="W1183" i="28"/>
  <c r="X1182" i="28" a="1"/>
  <c r="X1182" i="28"/>
  <c r="R1182" i="28" a="1"/>
  <c r="R1182" i="28"/>
  <c r="X1181" i="28" a="1"/>
  <c r="X1181" i="28"/>
  <c r="R1181" i="28" a="1"/>
  <c r="R1181" i="28"/>
  <c r="T1181" i="28" a="1"/>
  <c r="T1181" i="28"/>
  <c r="X1180" i="28" a="1"/>
  <c r="X1180" i="28"/>
  <c r="R1180" i="28" a="1"/>
  <c r="R1180" i="28"/>
  <c r="X1179" i="28" a="1"/>
  <c r="X1179" i="28"/>
  <c r="Y1179" i="28"/>
  <c r="R1179" i="28" a="1"/>
  <c r="R1179" i="28"/>
  <c r="T1179" i="28" a="1"/>
  <c r="T1179" i="28"/>
  <c r="X1178" i="28" a="1"/>
  <c r="X1178" i="28"/>
  <c r="R1178" i="28" a="1"/>
  <c r="R1178" i="28"/>
  <c r="X1177" i="28" a="1"/>
  <c r="X1177" i="28"/>
  <c r="R1177" i="28" a="1"/>
  <c r="R1177" i="28"/>
  <c r="X1176" i="28" a="1"/>
  <c r="X1176" i="28"/>
  <c r="Y1176" i="28"/>
  <c r="R1176" i="28" a="1"/>
  <c r="R1176" i="28"/>
  <c r="X1175" i="28" a="1"/>
  <c r="X1175" i="28"/>
  <c r="Y1175" i="28"/>
  <c r="R1175" i="28" a="1"/>
  <c r="R1175" i="28"/>
  <c r="T1175" i="28" a="1"/>
  <c r="T1175" i="28"/>
  <c r="X1174" i="28" a="1"/>
  <c r="X1174" i="28"/>
  <c r="AA1174" i="28"/>
  <c r="AB1174" i="28"/>
  <c r="R1174" i="28" a="1"/>
  <c r="R1174" i="28"/>
  <c r="X1173" i="28" a="1"/>
  <c r="X1173" i="28"/>
  <c r="Y1173" i="28"/>
  <c r="R1173" i="28" a="1"/>
  <c r="R1173" i="28"/>
  <c r="U1173" i="28" a="1"/>
  <c r="U1173" i="28"/>
  <c r="X1172" i="28" a="1"/>
  <c r="X1172" i="28"/>
  <c r="R1172" i="28" a="1"/>
  <c r="R1172" i="28"/>
  <c r="X1171" i="28" a="1"/>
  <c r="X1171" i="28"/>
  <c r="Y1171" i="28"/>
  <c r="R1171" i="28" a="1"/>
  <c r="R1171" i="28"/>
  <c r="X1170" i="28" a="1"/>
  <c r="X1170" i="28"/>
  <c r="R1170" i="28" a="1"/>
  <c r="R1170" i="28"/>
  <c r="V1170" i="28" a="1"/>
  <c r="V1170" i="28"/>
  <c r="X1169" i="28" a="1"/>
  <c r="X1169" i="28"/>
  <c r="R1169" i="28" a="1"/>
  <c r="R1169" i="28"/>
  <c r="X1168" i="28" a="1"/>
  <c r="X1168" i="28"/>
  <c r="AA1168" i="28"/>
  <c r="AB1168" i="28"/>
  <c r="R1168" i="28" a="1"/>
  <c r="R1168" i="28"/>
  <c r="X1167" i="28" a="1"/>
  <c r="X1167" i="28"/>
  <c r="Y1167" i="28"/>
  <c r="R1167" i="28" a="1"/>
  <c r="R1167" i="28"/>
  <c r="X1166" i="28" a="1"/>
  <c r="X1166" i="28"/>
  <c r="R1166" i="28" a="1"/>
  <c r="R1166" i="28"/>
  <c r="T1166" i="28" a="1"/>
  <c r="T1166" i="28"/>
  <c r="X1165" i="28" a="1"/>
  <c r="X1165" i="28"/>
  <c r="R1165" i="28" a="1"/>
  <c r="R1165" i="28"/>
  <c r="X1164" i="28" a="1"/>
  <c r="X1164" i="28"/>
  <c r="R1164" i="28" a="1"/>
  <c r="R1164" i="28"/>
  <c r="U1164" i="28" a="1"/>
  <c r="U1164" i="28"/>
  <c r="X1163" i="28" a="1"/>
  <c r="X1163" i="28"/>
  <c r="AA1163" i="28"/>
  <c r="AB1163" i="28"/>
  <c r="R1163" i="28" a="1"/>
  <c r="R1163" i="28"/>
  <c r="W1163" i="28"/>
  <c r="X1162" i="28" a="1"/>
  <c r="X1162" i="28"/>
  <c r="Y1162" i="28"/>
  <c r="R1162" i="28" a="1"/>
  <c r="R1162" i="28"/>
  <c r="T1162" i="28" a="1"/>
  <c r="T1162" i="28"/>
  <c r="X1161" i="28" a="1"/>
  <c r="X1161" i="28"/>
  <c r="R1161" i="28" a="1"/>
  <c r="R1161" i="28"/>
  <c r="U1161" i="28" a="1"/>
  <c r="U1161" i="28"/>
  <c r="X1160" i="28" a="1"/>
  <c r="X1160" i="28"/>
  <c r="AA1160" i="28"/>
  <c r="AB1160" i="28"/>
  <c r="R1160" i="28" a="1"/>
  <c r="R1160" i="28"/>
  <c r="X1159" i="28" a="1"/>
  <c r="X1159" i="28"/>
  <c r="Y1159" i="28"/>
  <c r="R1159" i="28" a="1"/>
  <c r="R1159" i="28"/>
  <c r="X1158" i="28" a="1"/>
  <c r="X1158" i="28"/>
  <c r="R1158" i="28" a="1"/>
  <c r="R1158" i="28"/>
  <c r="W1158" i="28"/>
  <c r="X1157" i="28" a="1"/>
  <c r="X1157" i="28"/>
  <c r="R1157" i="28" a="1"/>
  <c r="R1157" i="28"/>
  <c r="T1157" i="28" a="1"/>
  <c r="T1157" i="28"/>
  <c r="X1156" i="28" a="1"/>
  <c r="X1156" i="28"/>
  <c r="R1156" i="28" a="1"/>
  <c r="R1156" i="28"/>
  <c r="X1155" i="28" a="1"/>
  <c r="X1155" i="28"/>
  <c r="Y1155" i="28"/>
  <c r="R1155" i="28" a="1"/>
  <c r="R1155" i="28"/>
  <c r="X1154" i="28" a="1"/>
  <c r="X1154" i="28"/>
  <c r="Y1154" i="28"/>
  <c r="R1154" i="28" a="1"/>
  <c r="R1154" i="28"/>
  <c r="X1153" i="28" a="1"/>
  <c r="X1153" i="28"/>
  <c r="AA1153" i="28"/>
  <c r="AB1153" i="28"/>
  <c r="R1153" i="28" a="1"/>
  <c r="R1153" i="28"/>
  <c r="X1152" i="28" a="1"/>
  <c r="X1152" i="28"/>
  <c r="R1152" i="28" a="1"/>
  <c r="R1152" i="28"/>
  <c r="X1151" i="28" a="1"/>
  <c r="X1151" i="28"/>
  <c r="AA1151" i="28"/>
  <c r="AB1151" i="28"/>
  <c r="R1151" i="28" a="1"/>
  <c r="R1151" i="28"/>
  <c r="X1150" i="28" a="1"/>
  <c r="X1150" i="28"/>
  <c r="Y1150" i="28"/>
  <c r="R1150" i="28" a="1"/>
  <c r="R1150" i="28"/>
  <c r="V1150" i="28" a="1"/>
  <c r="V1150" i="28"/>
  <c r="X1149" i="28" a="1"/>
  <c r="X1149" i="28"/>
  <c r="R1149" i="28" a="1"/>
  <c r="R1149" i="28"/>
  <c r="W1149" i="28"/>
  <c r="X1148" i="28" a="1"/>
  <c r="X1148" i="28"/>
  <c r="R1148" i="28" a="1"/>
  <c r="R1148" i="28"/>
  <c r="X1147" i="28" a="1"/>
  <c r="X1147" i="28"/>
  <c r="R1147" i="28" a="1"/>
  <c r="R1147" i="28"/>
  <c r="X1146" i="28" a="1"/>
  <c r="X1146" i="28"/>
  <c r="R1146" i="28" a="1"/>
  <c r="R1146" i="28"/>
  <c r="T1146" i="28" a="1"/>
  <c r="T1146" i="28"/>
  <c r="X1145" i="28" a="1"/>
  <c r="X1145" i="28"/>
  <c r="R1145" i="28" a="1"/>
  <c r="R1145" i="28"/>
  <c r="X1144" i="28" a="1"/>
  <c r="X1144" i="28"/>
  <c r="R1144" i="28" a="1"/>
  <c r="R1144" i="28"/>
  <c r="X1143" i="28" a="1"/>
  <c r="X1143" i="28"/>
  <c r="AA1143" i="28"/>
  <c r="AB1143" i="28"/>
  <c r="R1143" i="28" a="1"/>
  <c r="R1143" i="28"/>
  <c r="X1142" i="28" a="1"/>
  <c r="X1142" i="28"/>
  <c r="R1142" i="28" a="1"/>
  <c r="R1142" i="28"/>
  <c r="X1141" i="28" a="1"/>
  <c r="X1141" i="28"/>
  <c r="R1141" i="28" a="1"/>
  <c r="R1141" i="28"/>
  <c r="T1141" i="28" a="1"/>
  <c r="T1141" i="28"/>
  <c r="X1140" i="28" a="1"/>
  <c r="X1140" i="28"/>
  <c r="AA1140" i="28"/>
  <c r="AB1140" i="28"/>
  <c r="R1140" i="28" a="1"/>
  <c r="R1140" i="28"/>
  <c r="X1139" i="28" a="1"/>
  <c r="X1139" i="28"/>
  <c r="R1139" i="28" a="1"/>
  <c r="R1139" i="28"/>
  <c r="X1138" i="28" a="1"/>
  <c r="X1138" i="28"/>
  <c r="R1138" i="28" a="1"/>
  <c r="R1138" i="28"/>
  <c r="X1137" i="28" a="1"/>
  <c r="X1137" i="28"/>
  <c r="Y1137" i="28"/>
  <c r="R1137" i="28" a="1"/>
  <c r="R1137" i="28"/>
  <c r="X1136" i="28" a="1"/>
  <c r="X1136" i="28"/>
  <c r="Y1136" i="28"/>
  <c r="R1136" i="28" a="1"/>
  <c r="R1136" i="28"/>
  <c r="V1136" i="28" a="1"/>
  <c r="V1136" i="28"/>
  <c r="X1135" i="28" a="1"/>
  <c r="X1135" i="28"/>
  <c r="Y1135" i="28"/>
  <c r="R1135" i="28" a="1"/>
  <c r="R1135" i="28"/>
  <c r="X1134" i="28" a="1"/>
  <c r="X1134" i="28"/>
  <c r="AA1134" i="28"/>
  <c r="AB1134" i="28"/>
  <c r="R1134" i="28" a="1"/>
  <c r="R1134" i="28"/>
  <c r="X1133" i="28" a="1"/>
  <c r="X1133" i="28"/>
  <c r="R1133" i="28" a="1"/>
  <c r="R1133" i="28"/>
  <c r="X1132" i="28" a="1"/>
  <c r="X1132" i="28"/>
  <c r="R1132" i="28" a="1"/>
  <c r="R1132" i="28"/>
  <c r="X1131" i="28" a="1"/>
  <c r="X1131" i="28"/>
  <c r="R1131" i="28" a="1"/>
  <c r="R1131" i="28"/>
  <c r="X1130" i="28" a="1"/>
  <c r="X1130" i="28"/>
  <c r="Y1130" i="28"/>
  <c r="R1130" i="28" a="1"/>
  <c r="R1130" i="28"/>
  <c r="X1129" i="28" a="1"/>
  <c r="X1129" i="28"/>
  <c r="Y1129" i="28"/>
  <c r="R1129" i="28" a="1"/>
  <c r="R1129" i="28"/>
  <c r="W1129" i="28"/>
  <c r="X1128" i="28" a="1"/>
  <c r="X1128" i="28"/>
  <c r="Y1128" i="28"/>
  <c r="R1128" i="28" a="1"/>
  <c r="R1128" i="28"/>
  <c r="X1127" i="28" a="1"/>
  <c r="X1127" i="28"/>
  <c r="R1127" i="28" a="1"/>
  <c r="R1127" i="28"/>
  <c r="X1126" i="28" a="1"/>
  <c r="X1126" i="28"/>
  <c r="Y1126" i="28"/>
  <c r="R1126" i="28" a="1"/>
  <c r="R1126" i="28"/>
  <c r="X1125" i="28" a="1"/>
  <c r="X1125" i="28"/>
  <c r="R1125" i="28" a="1"/>
  <c r="R1125" i="28"/>
  <c r="X1124" i="28" a="1"/>
  <c r="X1124" i="28"/>
  <c r="R1124" i="28" a="1"/>
  <c r="R1124" i="28"/>
  <c r="T1124" i="28" a="1"/>
  <c r="T1124" i="28"/>
  <c r="X1123" i="28" a="1"/>
  <c r="X1123" i="28"/>
  <c r="AA1123" i="28"/>
  <c r="AB1123" i="28"/>
  <c r="R1123" i="28" a="1"/>
  <c r="R1123" i="28"/>
  <c r="T1123" i="28" a="1"/>
  <c r="T1123" i="28"/>
  <c r="X1122" i="28" a="1"/>
  <c r="X1122" i="28"/>
  <c r="AA1122" i="28"/>
  <c r="AB1122" i="28"/>
  <c r="R1122" i="28" a="1"/>
  <c r="R1122" i="28"/>
  <c r="X1121" i="28" a="1"/>
  <c r="X1121" i="28"/>
  <c r="R1121" i="28" a="1"/>
  <c r="R1121" i="28"/>
  <c r="T1121" i="28" a="1"/>
  <c r="T1121" i="28"/>
  <c r="X1120" i="28" a="1"/>
  <c r="X1120" i="28"/>
  <c r="Y1120" i="28"/>
  <c r="R1120" i="28" a="1"/>
  <c r="R1120" i="28"/>
  <c r="X1119" i="28" a="1"/>
  <c r="X1119" i="28"/>
  <c r="AA1119" i="28"/>
  <c r="AB1119" i="28"/>
  <c r="R1119" i="28" a="1"/>
  <c r="R1119" i="28"/>
  <c r="X1118" i="28" a="1"/>
  <c r="X1118" i="28"/>
  <c r="R1118" i="28" a="1"/>
  <c r="R1118" i="28"/>
  <c r="X1117" i="28" a="1"/>
  <c r="X1117" i="28"/>
  <c r="Y1117" i="28"/>
  <c r="R1117" i="28" a="1"/>
  <c r="R1117" i="28"/>
  <c r="X1116" i="28" a="1"/>
  <c r="X1116" i="28"/>
  <c r="AA1116" i="28"/>
  <c r="AB1116" i="28"/>
  <c r="R1116" i="28" a="1"/>
  <c r="R1116" i="28"/>
  <c r="X1115" i="28" a="1"/>
  <c r="X1115" i="28"/>
  <c r="R1115" i="28" a="1"/>
  <c r="R1115" i="28"/>
  <c r="T1115" i="28" a="1"/>
  <c r="T1115" i="28"/>
  <c r="X1114" i="28" a="1"/>
  <c r="X1114" i="28"/>
  <c r="R1114" i="28" a="1"/>
  <c r="R1114" i="28"/>
  <c r="W1114" i="28"/>
  <c r="X1113" i="28" a="1"/>
  <c r="X1113" i="28"/>
  <c r="R1113" i="28" a="1"/>
  <c r="R1113" i="28"/>
  <c r="V1113" i="28" a="1"/>
  <c r="V1113" i="28"/>
  <c r="X1112" i="28" a="1"/>
  <c r="X1112" i="28"/>
  <c r="Y1112" i="28"/>
  <c r="R1112" i="28" a="1"/>
  <c r="R1112" i="28"/>
  <c r="V1112" i="28" a="1"/>
  <c r="V1112" i="28"/>
  <c r="X1111" i="28" a="1"/>
  <c r="X1111" i="28"/>
  <c r="R1111" i="28" a="1"/>
  <c r="R1111" i="28"/>
  <c r="X1110" i="28" a="1"/>
  <c r="X1110" i="28"/>
  <c r="R1110" i="28" a="1"/>
  <c r="R1110" i="28"/>
  <c r="X1109" i="28" a="1"/>
  <c r="X1109" i="28"/>
  <c r="Y1109" i="28"/>
  <c r="R1109" i="28" a="1"/>
  <c r="R1109" i="28"/>
  <c r="X1108" i="28" a="1"/>
  <c r="X1108" i="28"/>
  <c r="R1108" i="28" a="1"/>
  <c r="R1108" i="28"/>
  <c r="V1108" i="28" a="1"/>
  <c r="V1108" i="28"/>
  <c r="X1107" i="28" a="1"/>
  <c r="X1107" i="28"/>
  <c r="R1107" i="28" a="1"/>
  <c r="R1107" i="28"/>
  <c r="X1106" i="28" a="1"/>
  <c r="X1106" i="28"/>
  <c r="R1106" i="28" a="1"/>
  <c r="R1106" i="28"/>
  <c r="W1106" i="28"/>
  <c r="X1105" i="28" a="1"/>
  <c r="X1105" i="28"/>
  <c r="R1105" i="28" a="1"/>
  <c r="R1105" i="28"/>
  <c r="X1104" i="28" a="1"/>
  <c r="X1104" i="28"/>
  <c r="AA1104" i="28"/>
  <c r="AB1104" i="28"/>
  <c r="R1104" i="28" a="1"/>
  <c r="R1104" i="28"/>
  <c r="T1104" i="28" a="1"/>
  <c r="T1104" i="28"/>
  <c r="X1103" i="28" a="1"/>
  <c r="X1103" i="28"/>
  <c r="AA1103" i="28"/>
  <c r="AB1103" i="28"/>
  <c r="R1103" i="28" a="1"/>
  <c r="R1103" i="28"/>
  <c r="W1103" i="28"/>
  <c r="X1102" i="28" a="1"/>
  <c r="X1102" i="28"/>
  <c r="R1102" i="28" a="1"/>
  <c r="R1102" i="28"/>
  <c r="X1101" i="28" a="1"/>
  <c r="X1101" i="28"/>
  <c r="AA1101" i="28"/>
  <c r="AB1101" i="28"/>
  <c r="R1101" i="28" a="1"/>
  <c r="R1101" i="28"/>
  <c r="W1101" i="28"/>
  <c r="X1100" i="28" a="1"/>
  <c r="X1100" i="28"/>
  <c r="R1100" i="28" a="1"/>
  <c r="R1100" i="28"/>
  <c r="W1100" i="28"/>
  <c r="X1099" i="28" a="1"/>
  <c r="X1099" i="28"/>
  <c r="R1099" i="28" a="1"/>
  <c r="R1099" i="28"/>
  <c r="X1098" i="28" a="1"/>
  <c r="X1098" i="28"/>
  <c r="R1098" i="28" a="1"/>
  <c r="R1098" i="28"/>
  <c r="X1097" i="28" a="1"/>
  <c r="X1097" i="28"/>
  <c r="R1097" i="28" a="1"/>
  <c r="R1097" i="28"/>
  <c r="X1096" i="28" a="1"/>
  <c r="X1096" i="28"/>
  <c r="AA1096" i="28"/>
  <c r="AB1096" i="28"/>
  <c r="R1096" i="28" a="1"/>
  <c r="R1096" i="28"/>
  <c r="V1096" i="28" a="1"/>
  <c r="V1096" i="28"/>
  <c r="X1095" i="28" a="1"/>
  <c r="X1095" i="28"/>
  <c r="R1095" i="28" a="1"/>
  <c r="R1095" i="28"/>
  <c r="X1094" i="28" a="1"/>
  <c r="X1094" i="28"/>
  <c r="Y1094" i="28"/>
  <c r="R1094" i="28" a="1"/>
  <c r="R1094" i="28"/>
  <c r="U1094" i="28" a="1"/>
  <c r="U1094" i="28"/>
  <c r="X1093" i="28" a="1"/>
  <c r="X1093" i="28"/>
  <c r="R1093" i="28" a="1"/>
  <c r="R1093" i="28"/>
  <c r="V1093" i="28" a="1"/>
  <c r="V1093" i="28"/>
  <c r="X1092" i="28" a="1"/>
  <c r="X1092" i="28"/>
  <c r="R1092" i="28" a="1"/>
  <c r="R1092" i="28"/>
  <c r="T1092" i="28" a="1"/>
  <c r="T1092" i="28"/>
  <c r="X1091" i="28" a="1"/>
  <c r="X1091" i="28"/>
  <c r="R1091" i="28" a="1"/>
  <c r="R1091" i="28"/>
  <c r="X1090" i="28" a="1"/>
  <c r="X1090" i="28"/>
  <c r="R1090" i="28" a="1"/>
  <c r="R1090" i="28"/>
  <c r="V1090" i="28" a="1"/>
  <c r="V1090" i="28"/>
  <c r="X1089" i="28" a="1"/>
  <c r="X1089" i="28"/>
  <c r="Y1089" i="28"/>
  <c r="R1089" i="28" a="1"/>
  <c r="R1089" i="28"/>
  <c r="X1088" i="28" a="1"/>
  <c r="X1088" i="28"/>
  <c r="Y1088" i="28"/>
  <c r="R1088" i="28" a="1"/>
  <c r="R1088" i="28"/>
  <c r="X1087" i="28" a="1"/>
  <c r="X1087" i="28"/>
  <c r="R1087" i="28" a="1"/>
  <c r="R1087" i="28"/>
  <c r="X1086" i="28" a="1"/>
  <c r="X1086" i="28"/>
  <c r="R1086" i="28" a="1"/>
  <c r="R1086" i="28"/>
  <c r="V1086" i="28" a="1"/>
  <c r="V1086" i="28"/>
  <c r="X1085" i="28" a="1"/>
  <c r="X1085" i="28"/>
  <c r="AA1085" i="28"/>
  <c r="AB1085" i="28"/>
  <c r="R1085" i="28" a="1"/>
  <c r="R1085" i="28"/>
  <c r="T1085" i="28" a="1"/>
  <c r="T1085" i="28"/>
  <c r="X1084" i="28" a="1"/>
  <c r="X1084" i="28"/>
  <c r="AA1084" i="28"/>
  <c r="AB1084" i="28"/>
  <c r="R1084" i="28" a="1"/>
  <c r="R1084" i="28"/>
  <c r="W1084" i="28"/>
  <c r="X1083" i="28" a="1"/>
  <c r="X1083" i="28"/>
  <c r="AA1083" i="28"/>
  <c r="AB1083" i="28"/>
  <c r="R1083" i="28" a="1"/>
  <c r="R1083" i="28"/>
  <c r="W1083" i="28"/>
  <c r="X1082" i="28" a="1"/>
  <c r="X1082" i="28"/>
  <c r="Y1082" i="28"/>
  <c r="R1082" i="28" a="1"/>
  <c r="R1082" i="28"/>
  <c r="X1081" i="28" a="1"/>
  <c r="X1081" i="28"/>
  <c r="Y1081" i="28"/>
  <c r="R1081" i="28" a="1"/>
  <c r="R1081" i="28"/>
  <c r="X1080" i="28" a="1"/>
  <c r="X1080" i="28"/>
  <c r="AA1080" i="28"/>
  <c r="AB1080" i="28"/>
  <c r="R1080" i="28" a="1"/>
  <c r="R1080" i="28"/>
  <c r="S1080" i="28" a="1"/>
  <c r="S1080" i="28"/>
  <c r="X1079" i="28" a="1"/>
  <c r="X1079" i="28"/>
  <c r="AA1079" i="28"/>
  <c r="AB1079" i="28"/>
  <c r="R1079" i="28" a="1"/>
  <c r="R1079" i="28"/>
  <c r="X1078" i="28" a="1"/>
  <c r="X1078" i="28"/>
  <c r="R1078" i="28" a="1"/>
  <c r="R1078" i="28"/>
  <c r="X1077" i="28" a="1"/>
  <c r="X1077" i="28"/>
  <c r="R1077" i="28" a="1"/>
  <c r="R1077" i="28"/>
  <c r="W1077" i="28"/>
  <c r="X1076" i="28" a="1"/>
  <c r="X1076" i="28"/>
  <c r="R1076" i="28" a="1"/>
  <c r="R1076" i="28"/>
  <c r="W1076" i="28"/>
  <c r="X1075" i="28" a="1"/>
  <c r="X1075" i="28"/>
  <c r="Y1075" i="28"/>
  <c r="R1075" i="28" a="1"/>
  <c r="R1075" i="28"/>
  <c r="U1075" i="28" a="1"/>
  <c r="U1075" i="28"/>
  <c r="X1074" i="28" a="1"/>
  <c r="X1074" i="28"/>
  <c r="AA1074" i="28"/>
  <c r="AB1074" i="28"/>
  <c r="R1074" i="28" a="1"/>
  <c r="R1074" i="28"/>
  <c r="T1074" i="28" a="1"/>
  <c r="T1074" i="28"/>
  <c r="X1073" i="28" a="1"/>
  <c r="X1073" i="28"/>
  <c r="R1073" i="28" a="1"/>
  <c r="R1073" i="28"/>
  <c r="X1072" i="28" a="1"/>
  <c r="X1072" i="28"/>
  <c r="AA1072" i="28"/>
  <c r="AB1072" i="28"/>
  <c r="R1072" i="28" a="1"/>
  <c r="R1072" i="28"/>
  <c r="X1071" i="28" a="1"/>
  <c r="X1071" i="28"/>
  <c r="R1071" i="28" a="1"/>
  <c r="R1071" i="28"/>
  <c r="X1070" i="28" a="1"/>
  <c r="X1070" i="28"/>
  <c r="R1070" i="28" a="1"/>
  <c r="R1070" i="28"/>
  <c r="T1070" i="28" a="1"/>
  <c r="T1070" i="28"/>
  <c r="X1069" i="28" a="1"/>
  <c r="X1069" i="28"/>
  <c r="R1069" i="28" a="1"/>
  <c r="R1069" i="28"/>
  <c r="X1068" i="28" a="1"/>
  <c r="X1068" i="28"/>
  <c r="R1068" i="28" a="1"/>
  <c r="R1068" i="28"/>
  <c r="W1068" i="28"/>
  <c r="X1067" i="28" a="1"/>
  <c r="X1067" i="28"/>
  <c r="R1067" i="28" a="1"/>
  <c r="R1067" i="28"/>
  <c r="W1067" i="28"/>
  <c r="X1066" i="28" a="1"/>
  <c r="X1066" i="28"/>
  <c r="AA1066" i="28"/>
  <c r="AB1066" i="28"/>
  <c r="R1066" i="28" a="1"/>
  <c r="R1066" i="28"/>
  <c r="U1066" i="28" a="1"/>
  <c r="U1066" i="28"/>
  <c r="X1065" i="28" a="1"/>
  <c r="X1065" i="28"/>
  <c r="R1065" i="28" a="1"/>
  <c r="R1065" i="28"/>
  <c r="X1064" i="28" a="1"/>
  <c r="X1064" i="28"/>
  <c r="R1064" i="28" a="1"/>
  <c r="R1064" i="28"/>
  <c r="X1063" i="28" a="1"/>
  <c r="X1063" i="28"/>
  <c r="Y1063" i="28"/>
  <c r="R1063" i="28" a="1"/>
  <c r="R1063" i="28"/>
  <c r="U1063" i="28" a="1"/>
  <c r="U1063" i="28"/>
  <c r="X1062" i="28" a="1"/>
  <c r="X1062" i="28"/>
  <c r="R1062" i="28" a="1"/>
  <c r="R1062" i="28"/>
  <c r="S1062" i="28" a="1"/>
  <c r="S1062" i="28"/>
  <c r="X1061" i="28" a="1"/>
  <c r="X1061" i="28"/>
  <c r="Y1061" i="28"/>
  <c r="R1061" i="28" a="1"/>
  <c r="R1061" i="28"/>
  <c r="W1061" i="28"/>
  <c r="X1060" i="28" a="1"/>
  <c r="X1060" i="28"/>
  <c r="R1060" i="28" a="1"/>
  <c r="R1060" i="28"/>
  <c r="V1060" i="28" a="1"/>
  <c r="V1060" i="28"/>
  <c r="X1059" i="28" a="1"/>
  <c r="X1059" i="28"/>
  <c r="AA1059" i="28"/>
  <c r="AB1059" i="28"/>
  <c r="R1059" i="28" a="1"/>
  <c r="R1059" i="28"/>
  <c r="X1058" i="28" a="1"/>
  <c r="X1058" i="28"/>
  <c r="Y1058" i="28"/>
  <c r="R1058" i="28" a="1"/>
  <c r="R1058" i="28"/>
  <c r="T1058" i="28" a="1"/>
  <c r="T1058" i="28"/>
  <c r="X1057" i="28" a="1"/>
  <c r="X1057" i="28"/>
  <c r="R1057" i="28" a="1"/>
  <c r="R1057" i="28"/>
  <c r="X1056" i="28" a="1"/>
  <c r="X1056" i="28"/>
  <c r="Y1056" i="28"/>
  <c r="R1056" i="28" a="1"/>
  <c r="R1056" i="28"/>
  <c r="X1055" i="28" a="1"/>
  <c r="X1055" i="28"/>
  <c r="AA1055" i="28"/>
  <c r="AB1055" i="28"/>
  <c r="R1055" i="28" a="1"/>
  <c r="R1055" i="28"/>
  <c r="X1054" i="28" a="1"/>
  <c r="X1054" i="28"/>
  <c r="R1054" i="28" a="1"/>
  <c r="R1054" i="28"/>
  <c r="V1054" i="28" a="1"/>
  <c r="V1054" i="28"/>
  <c r="X1053" i="28" a="1"/>
  <c r="X1053" i="28"/>
  <c r="R1053" i="28" a="1"/>
  <c r="R1053" i="28"/>
  <c r="X1052" i="28" a="1"/>
  <c r="X1052" i="28"/>
  <c r="R1052" i="28" a="1"/>
  <c r="R1052" i="28"/>
  <c r="X1051" i="28" a="1"/>
  <c r="X1051" i="28"/>
  <c r="Y1051" i="28"/>
  <c r="R1051" i="28" a="1"/>
  <c r="R1051" i="28"/>
  <c r="X1050" i="28" a="1"/>
  <c r="X1050" i="28"/>
  <c r="R1050" i="28" a="1"/>
  <c r="R1050" i="28"/>
  <c r="U1050" i="28" a="1"/>
  <c r="U1050" i="28"/>
  <c r="X1049" i="28" a="1"/>
  <c r="X1049" i="28"/>
  <c r="Y1049" i="28"/>
  <c r="R1049" i="28" a="1"/>
  <c r="R1049" i="28"/>
  <c r="X1048" i="28" a="1"/>
  <c r="X1048" i="28"/>
  <c r="AA1048" i="28"/>
  <c r="AB1048" i="28"/>
  <c r="R1048" i="28" a="1"/>
  <c r="R1048" i="28"/>
  <c r="X1047" i="28" a="1"/>
  <c r="X1047" i="28"/>
  <c r="AA1047" i="28"/>
  <c r="AB1047" i="28"/>
  <c r="R1047" i="28" a="1"/>
  <c r="R1047" i="28"/>
  <c r="X1046" i="28" a="1"/>
  <c r="X1046" i="28"/>
  <c r="Y1046" i="28"/>
  <c r="R1046" i="28" a="1"/>
  <c r="R1046" i="28"/>
  <c r="V1046" i="28" a="1"/>
  <c r="V1046" i="28"/>
  <c r="X1045" i="28" a="1"/>
  <c r="X1045" i="28"/>
  <c r="AA1045" i="28"/>
  <c r="AB1045" i="28"/>
  <c r="R1045" i="28" a="1"/>
  <c r="R1045" i="28"/>
  <c r="U1045" i="28" a="1"/>
  <c r="U1045" i="28"/>
  <c r="X1044" i="28" a="1"/>
  <c r="X1044" i="28"/>
  <c r="AA1044" i="28"/>
  <c r="AB1044" i="28"/>
  <c r="R1044" i="28" a="1"/>
  <c r="R1044" i="28"/>
  <c r="X1043" i="28" a="1"/>
  <c r="X1043" i="28"/>
  <c r="AA1043" i="28"/>
  <c r="AB1043" i="28"/>
  <c r="R1043" i="28" a="1"/>
  <c r="R1043" i="28"/>
  <c r="X1042" i="28" a="1"/>
  <c r="X1042" i="28"/>
  <c r="R1042" i="28" a="1"/>
  <c r="R1042" i="28"/>
  <c r="X1041" i="28" a="1"/>
  <c r="X1041" i="28"/>
  <c r="R1041" i="28" a="1"/>
  <c r="R1041" i="28"/>
  <c r="W1041" i="28"/>
  <c r="X1040" i="28" a="1"/>
  <c r="X1040" i="28"/>
  <c r="R1040" i="28" a="1"/>
  <c r="R1040" i="28"/>
  <c r="T1040" i="28" a="1"/>
  <c r="T1040" i="28"/>
  <c r="X1039" i="28" a="1"/>
  <c r="X1039" i="28"/>
  <c r="R1039" i="28" a="1"/>
  <c r="R1039" i="28"/>
  <c r="T1039" i="28" a="1"/>
  <c r="T1039" i="28"/>
  <c r="X1038" i="28" a="1"/>
  <c r="X1038" i="28"/>
  <c r="R1038" i="28" a="1"/>
  <c r="R1038" i="28"/>
  <c r="X1037" i="28" a="1"/>
  <c r="X1037" i="28"/>
  <c r="Y1037" i="28"/>
  <c r="R1037" i="28" a="1"/>
  <c r="R1037" i="28"/>
  <c r="X1036" i="28" a="1"/>
  <c r="X1036" i="28"/>
  <c r="R1036" i="28" a="1"/>
  <c r="R1036" i="28"/>
  <c r="X1035" i="28" a="1"/>
  <c r="X1035" i="28"/>
  <c r="R1035" i="28" a="1"/>
  <c r="R1035" i="28"/>
  <c r="U1035" i="28" a="1"/>
  <c r="U1035" i="28"/>
  <c r="X1034" i="28" a="1"/>
  <c r="X1034" i="28"/>
  <c r="R1034" i="28" a="1"/>
  <c r="R1034" i="28"/>
  <c r="W1034" i="28"/>
  <c r="X1033" i="28" a="1"/>
  <c r="X1033" i="28"/>
  <c r="R1033" i="28" a="1"/>
  <c r="R1033" i="28"/>
  <c r="X1032" i="28" a="1"/>
  <c r="X1032" i="28"/>
  <c r="Y1032" i="28"/>
  <c r="R1032" i="28" a="1"/>
  <c r="R1032" i="28"/>
  <c r="V1032" i="28" a="1"/>
  <c r="V1032" i="28"/>
  <c r="X1031" i="28" a="1"/>
  <c r="X1031" i="28"/>
  <c r="R1031" i="28" a="1"/>
  <c r="R1031" i="28"/>
  <c r="X1030" i="28" a="1"/>
  <c r="X1030" i="28"/>
  <c r="R1030" i="28" a="1"/>
  <c r="R1030" i="28"/>
  <c r="X1029" i="28" a="1"/>
  <c r="X1029" i="28"/>
  <c r="Y1029" i="28"/>
  <c r="R1029" i="28" a="1"/>
  <c r="R1029" i="28"/>
  <c r="X1028" i="28" a="1"/>
  <c r="X1028" i="28"/>
  <c r="R1028" i="28" a="1"/>
  <c r="R1028" i="28"/>
  <c r="W1028" i="28"/>
  <c r="X1027" i="28" a="1"/>
  <c r="X1027" i="28"/>
  <c r="AA1027" i="28"/>
  <c r="AB1027" i="28"/>
  <c r="R1027" i="28" a="1"/>
  <c r="R1027" i="28"/>
  <c r="X1026" i="28" a="1"/>
  <c r="X1026" i="28"/>
  <c r="Y1026" i="28"/>
  <c r="R1026" i="28" a="1"/>
  <c r="R1026" i="28"/>
  <c r="X1025" i="28" a="1"/>
  <c r="X1025" i="28"/>
  <c r="Y1025" i="28"/>
  <c r="R1025" i="28" a="1"/>
  <c r="R1025" i="28"/>
  <c r="T1025" i="28" a="1"/>
  <c r="T1025" i="28"/>
  <c r="X1024" i="28" a="1"/>
  <c r="X1024" i="28"/>
  <c r="R1024" i="28" a="1"/>
  <c r="R1024" i="28"/>
  <c r="X1023" i="28" a="1"/>
  <c r="X1023" i="28"/>
  <c r="R1023" i="28" a="1"/>
  <c r="R1023" i="28"/>
  <c r="X1022" i="28" a="1"/>
  <c r="X1022" i="28"/>
  <c r="Y1022" i="28"/>
  <c r="R1022" i="28" a="1"/>
  <c r="R1022" i="28"/>
  <c r="X1021" i="28" a="1"/>
  <c r="X1021" i="28"/>
  <c r="AA1021" i="28"/>
  <c r="AB1021" i="28"/>
  <c r="R1021" i="28" a="1"/>
  <c r="R1021" i="28"/>
  <c r="X1020" i="28" a="1"/>
  <c r="X1020" i="28"/>
  <c r="R1020" i="28" a="1"/>
  <c r="R1020" i="28"/>
  <c r="X1019" i="28" a="1"/>
  <c r="X1019" i="28"/>
  <c r="R1019" i="28" a="1"/>
  <c r="R1019" i="28"/>
  <c r="X1018" i="28" a="1"/>
  <c r="X1018" i="28"/>
  <c r="R1018" i="28" a="1"/>
  <c r="R1018" i="28"/>
  <c r="V1018" i="28" a="1"/>
  <c r="V1018" i="28"/>
  <c r="X1017" i="28" a="1"/>
  <c r="X1017" i="28"/>
  <c r="Y1017" i="28"/>
  <c r="R1017" i="28" a="1"/>
  <c r="R1017" i="28"/>
  <c r="X1016" i="28" a="1"/>
  <c r="X1016" i="28"/>
  <c r="R1016" i="28" a="1"/>
  <c r="R1016" i="28"/>
  <c r="V1016" i="28" a="1"/>
  <c r="V1016" i="28"/>
  <c r="X1015" i="28" a="1"/>
  <c r="X1015" i="28"/>
  <c r="R1015" i="28" a="1"/>
  <c r="R1015" i="28"/>
  <c r="W1015" i="28"/>
  <c r="X1014" i="28" a="1"/>
  <c r="X1014" i="28"/>
  <c r="R1014" i="28" a="1"/>
  <c r="R1014" i="28"/>
  <c r="X1013" i="28" a="1"/>
  <c r="X1013" i="28"/>
  <c r="Y1013" i="28"/>
  <c r="R1013" i="28" a="1"/>
  <c r="R1013" i="28"/>
  <c r="X1012" i="28" a="1"/>
  <c r="X1012" i="28"/>
  <c r="AA1012" i="28"/>
  <c r="AB1012" i="28"/>
  <c r="R1012" i="28" a="1"/>
  <c r="R1012" i="28"/>
  <c r="W1012" i="28"/>
  <c r="X1011" i="28" a="1"/>
  <c r="X1011" i="28"/>
  <c r="R1011" i="28" a="1"/>
  <c r="R1011" i="28"/>
  <c r="W1011" i="28"/>
  <c r="X1010" i="28" a="1"/>
  <c r="X1010" i="28"/>
  <c r="AA1010" i="28"/>
  <c r="AB1010" i="28"/>
  <c r="R1010" i="28" a="1"/>
  <c r="R1010" i="28"/>
  <c r="T1010" i="28" a="1"/>
  <c r="T1010" i="28"/>
  <c r="X1009" i="28" a="1"/>
  <c r="X1009" i="28"/>
  <c r="Y1009" i="28"/>
  <c r="R1009" i="28" a="1"/>
  <c r="R1009" i="28"/>
  <c r="T1009" i="28" a="1"/>
  <c r="T1009" i="28"/>
  <c r="X1008" i="28" a="1"/>
  <c r="X1008" i="28"/>
  <c r="R1008" i="28" a="1"/>
  <c r="R1008" i="28"/>
  <c r="U1008" i="28" a="1"/>
  <c r="U1008" i="28"/>
  <c r="X1007" i="28" a="1"/>
  <c r="X1007" i="28"/>
  <c r="R1007" i="28" a="1"/>
  <c r="R1007" i="28"/>
  <c r="W1007" i="28"/>
  <c r="X1006" i="28" a="1"/>
  <c r="X1006" i="28"/>
  <c r="R1006" i="28" a="1"/>
  <c r="R1006" i="28"/>
  <c r="X1005" i="28" a="1"/>
  <c r="X1005" i="28"/>
  <c r="Y1005" i="28"/>
  <c r="R1005" i="28" a="1"/>
  <c r="R1005" i="28"/>
  <c r="U1005" i="28" a="1"/>
  <c r="U1005" i="28"/>
  <c r="X1004" i="28" a="1"/>
  <c r="X1004" i="28"/>
  <c r="R1004" i="28" a="1"/>
  <c r="R1004" i="28"/>
  <c r="V1004" i="28" a="1"/>
  <c r="V1004" i="28"/>
  <c r="X1003" i="28" a="1"/>
  <c r="X1003" i="28"/>
  <c r="R1003" i="28" a="1"/>
  <c r="R1003" i="28"/>
  <c r="X1002" i="28" a="1"/>
  <c r="X1002" i="28"/>
  <c r="Y1002" i="28"/>
  <c r="R1002" i="28" a="1"/>
  <c r="R1002" i="28"/>
  <c r="X1001" i="28" a="1"/>
  <c r="X1001" i="28"/>
  <c r="Y1001" i="28"/>
  <c r="R1001" i="28" a="1"/>
  <c r="R1001" i="28"/>
  <c r="V1001" i="28" a="1"/>
  <c r="V1001" i="28"/>
  <c r="X1000" i="28" a="1"/>
  <c r="X1000" i="28"/>
  <c r="R1000" i="28" a="1"/>
  <c r="R1000" i="28"/>
  <c r="X999" i="28" a="1"/>
  <c r="X999" i="28"/>
  <c r="AA999" i="28"/>
  <c r="AB999" i="28"/>
  <c r="R999" i="28" a="1"/>
  <c r="R999" i="28"/>
  <c r="X998" i="28" a="1"/>
  <c r="X998" i="28"/>
  <c r="Y998" i="28"/>
  <c r="R998" i="28" a="1"/>
  <c r="R998" i="28"/>
  <c r="X997" i="28" a="1"/>
  <c r="X997" i="28"/>
  <c r="R997" i="28" a="1"/>
  <c r="R997" i="28"/>
  <c r="X996" i="28" a="1"/>
  <c r="X996" i="28"/>
  <c r="R996" i="28" a="1"/>
  <c r="R996" i="28"/>
  <c r="V996" i="28" a="1"/>
  <c r="V996" i="28"/>
  <c r="X995" i="28" a="1"/>
  <c r="X995" i="28"/>
  <c r="AA995" i="28"/>
  <c r="AB995" i="28"/>
  <c r="R995" i="28" a="1"/>
  <c r="R995" i="28"/>
  <c r="T995" i="28" a="1"/>
  <c r="T995" i="28"/>
  <c r="X994" i="28" a="1"/>
  <c r="X994" i="28"/>
  <c r="Y994" i="28"/>
  <c r="R994" i="28" a="1"/>
  <c r="R994" i="28"/>
  <c r="X993" i="28" a="1"/>
  <c r="X993" i="28"/>
  <c r="Y993" i="28"/>
  <c r="R993" i="28" a="1"/>
  <c r="R993" i="28"/>
  <c r="X992" i="28" a="1"/>
  <c r="X992" i="28"/>
  <c r="R992" i="28" a="1"/>
  <c r="R992" i="28"/>
  <c r="X991" i="28" a="1"/>
  <c r="X991" i="28"/>
  <c r="AA991" i="28"/>
  <c r="AB991" i="28"/>
  <c r="R991" i="28" a="1"/>
  <c r="R991" i="28"/>
  <c r="X990" i="28" a="1"/>
  <c r="X990" i="28"/>
  <c r="R990" i="28" a="1"/>
  <c r="R990" i="28"/>
  <c r="X989" i="28" a="1"/>
  <c r="X989" i="28"/>
  <c r="Y989" i="28"/>
  <c r="R989" i="28" a="1"/>
  <c r="R989" i="28"/>
  <c r="X988" i="28" a="1"/>
  <c r="X988" i="28"/>
  <c r="R988" i="28" a="1"/>
  <c r="R988" i="28"/>
  <c r="U988" i="28" a="1"/>
  <c r="U988" i="28"/>
  <c r="X987" i="28" a="1"/>
  <c r="X987" i="28"/>
  <c r="Y987" i="28"/>
  <c r="R987" i="28" a="1"/>
  <c r="R987" i="28"/>
  <c r="X986" i="28" a="1"/>
  <c r="X986" i="28"/>
  <c r="AA986" i="28"/>
  <c r="AB986" i="28"/>
  <c r="R986" i="28" a="1"/>
  <c r="R986" i="28"/>
  <c r="U986" i="28" a="1"/>
  <c r="U986" i="28"/>
  <c r="X985" i="28" a="1"/>
  <c r="X985" i="28"/>
  <c r="R985" i="28" a="1"/>
  <c r="R985" i="28"/>
  <c r="T985" i="28" a="1"/>
  <c r="T985" i="28"/>
  <c r="X984" i="28" a="1"/>
  <c r="X984" i="28"/>
  <c r="R984" i="28" a="1"/>
  <c r="R984" i="28"/>
  <c r="V984" i="28" a="1"/>
  <c r="V984" i="28"/>
  <c r="X983" i="28" a="1"/>
  <c r="X983" i="28"/>
  <c r="R983" i="28" a="1"/>
  <c r="R983" i="28"/>
  <c r="W983" i="28"/>
  <c r="X982" i="28" a="1"/>
  <c r="X982" i="28"/>
  <c r="Y982" i="28"/>
  <c r="R982" i="28" a="1"/>
  <c r="R982" i="28"/>
  <c r="V982" i="28" a="1"/>
  <c r="V982" i="28"/>
  <c r="X981" i="28" a="1"/>
  <c r="X981" i="28"/>
  <c r="AA981" i="28"/>
  <c r="AB981" i="28"/>
  <c r="R981" i="28" a="1"/>
  <c r="R981" i="28"/>
  <c r="T981" i="28" a="1"/>
  <c r="T981" i="28"/>
  <c r="X980" i="28" a="1"/>
  <c r="X980" i="28"/>
  <c r="R980" i="28" a="1"/>
  <c r="R980" i="28"/>
  <c r="X979" i="28" a="1"/>
  <c r="X979" i="28"/>
  <c r="R979" i="28" a="1"/>
  <c r="R979" i="28"/>
  <c r="T979" i="28" a="1"/>
  <c r="T979" i="28"/>
  <c r="X978" i="28" a="1"/>
  <c r="X978" i="28"/>
  <c r="R978" i="28" a="1"/>
  <c r="R978" i="28"/>
  <c r="W978" i="28"/>
  <c r="X977" i="28" a="1"/>
  <c r="X977" i="28"/>
  <c r="R977" i="28" a="1"/>
  <c r="R977" i="28"/>
  <c r="X976" i="28" a="1"/>
  <c r="X976" i="28"/>
  <c r="AA976" i="28"/>
  <c r="AB976" i="28"/>
  <c r="R976" i="28" a="1"/>
  <c r="R976" i="28"/>
  <c r="X975" i="28" a="1"/>
  <c r="X975" i="28"/>
  <c r="R975" i="28" a="1"/>
  <c r="R975" i="28"/>
  <c r="T975" i="28" a="1"/>
  <c r="T975" i="28"/>
  <c r="X974" i="28" a="1"/>
  <c r="X974" i="28"/>
  <c r="AA974" i="28"/>
  <c r="AB974" i="28"/>
  <c r="R974" i="28" a="1"/>
  <c r="R974" i="28"/>
  <c r="X973" i="28" a="1"/>
  <c r="X973" i="28"/>
  <c r="R973" i="28" a="1"/>
  <c r="R973" i="28"/>
  <c r="X972" i="28" a="1"/>
  <c r="X972" i="28"/>
  <c r="Y972" i="28"/>
  <c r="R972" i="28" a="1"/>
  <c r="R972" i="28"/>
  <c r="X971" i="28" a="1"/>
  <c r="X971" i="28"/>
  <c r="AA971" i="28"/>
  <c r="AB971" i="28"/>
  <c r="R971" i="28" a="1"/>
  <c r="R971" i="28"/>
  <c r="V971" i="28" a="1"/>
  <c r="V971" i="28"/>
  <c r="X970" i="28" a="1"/>
  <c r="X970" i="28"/>
  <c r="Y970" i="28"/>
  <c r="R970" i="28" a="1"/>
  <c r="R970" i="28"/>
  <c r="U970" i="28" a="1"/>
  <c r="U970" i="28"/>
  <c r="X969" i="28" a="1"/>
  <c r="X969" i="28"/>
  <c r="R969" i="28" a="1"/>
  <c r="R969" i="28"/>
  <c r="S969" i="28" a="1"/>
  <c r="S969" i="28"/>
  <c r="X968" i="28" a="1"/>
  <c r="X968" i="28"/>
  <c r="R968" i="28" a="1"/>
  <c r="R968" i="28"/>
  <c r="S968" i="28" a="1"/>
  <c r="S968" i="28"/>
  <c r="X967" i="28" a="1"/>
  <c r="X967" i="28"/>
  <c r="Y967" i="28"/>
  <c r="R967" i="28" a="1"/>
  <c r="R967" i="28"/>
  <c r="V967" i="28" a="1"/>
  <c r="V967" i="28"/>
  <c r="X966" i="28" a="1"/>
  <c r="X966" i="28"/>
  <c r="R966" i="28" a="1"/>
  <c r="R966" i="28"/>
  <c r="X965" i="28" a="1"/>
  <c r="X965" i="28"/>
  <c r="R965" i="28" a="1"/>
  <c r="R965" i="28"/>
  <c r="V965" i="28" a="1"/>
  <c r="V965" i="28"/>
  <c r="X964" i="28" a="1"/>
  <c r="X964" i="28"/>
  <c r="R964" i="28" a="1"/>
  <c r="R964" i="28"/>
  <c r="V964" i="28" a="1"/>
  <c r="V964" i="28"/>
  <c r="X963" i="28" a="1"/>
  <c r="X963" i="28"/>
  <c r="R963" i="28" a="1"/>
  <c r="R963" i="28"/>
  <c r="W963" i="28"/>
  <c r="X962" i="28" a="1"/>
  <c r="X962" i="28"/>
  <c r="Y962" i="28"/>
  <c r="R962" i="28" a="1"/>
  <c r="R962" i="28"/>
  <c r="X961" i="28" a="1"/>
  <c r="X961" i="28"/>
  <c r="R961" i="28" a="1"/>
  <c r="R961" i="28"/>
  <c r="U961" i="28" a="1"/>
  <c r="U961" i="28"/>
  <c r="X960" i="28" a="1"/>
  <c r="X960" i="28"/>
  <c r="R960" i="28" a="1"/>
  <c r="R960" i="28"/>
  <c r="W960" i="28"/>
  <c r="X959" i="28" a="1"/>
  <c r="X959" i="28"/>
  <c r="Y959" i="28"/>
  <c r="R959" i="28" a="1"/>
  <c r="R959" i="28"/>
  <c r="W959" i="28"/>
  <c r="X958" i="28" a="1"/>
  <c r="X958" i="28"/>
  <c r="R958" i="28" a="1"/>
  <c r="R958" i="28"/>
  <c r="X957" i="28" a="1"/>
  <c r="X957" i="28"/>
  <c r="R957" i="28" a="1"/>
  <c r="R957" i="28"/>
  <c r="S957" i="28" a="1"/>
  <c r="S957" i="28"/>
  <c r="X956" i="28" a="1"/>
  <c r="X956" i="28"/>
  <c r="R956" i="28" a="1"/>
  <c r="R956" i="28"/>
  <c r="S956" i="28" a="1"/>
  <c r="S956" i="28"/>
  <c r="X955" i="28" a="1"/>
  <c r="X955" i="28"/>
  <c r="R955" i="28" a="1"/>
  <c r="R955" i="28"/>
  <c r="U955" i="28" a="1"/>
  <c r="U955" i="28"/>
  <c r="X954" i="28" a="1"/>
  <c r="X954" i="28"/>
  <c r="Y954" i="28"/>
  <c r="R954" i="28" a="1"/>
  <c r="R954" i="28"/>
  <c r="X953" i="28" a="1"/>
  <c r="X953" i="28"/>
  <c r="R953" i="28" a="1"/>
  <c r="R953" i="28"/>
  <c r="T953" i="28" a="1"/>
  <c r="T953" i="28"/>
  <c r="X952" i="28" a="1"/>
  <c r="X952" i="28"/>
  <c r="Y952" i="28"/>
  <c r="R952" i="28" a="1"/>
  <c r="R952" i="28"/>
  <c r="T952" i="28" a="1"/>
  <c r="T952" i="28"/>
  <c r="X951" i="28" a="1"/>
  <c r="X951" i="28"/>
  <c r="Y951" i="28"/>
  <c r="R951" i="28" a="1"/>
  <c r="R951" i="28"/>
  <c r="W951" i="28"/>
  <c r="X950" i="28" a="1"/>
  <c r="X950" i="28"/>
  <c r="Y950" i="28"/>
  <c r="R950" i="28" a="1"/>
  <c r="R950" i="28"/>
  <c r="X949" i="28" a="1"/>
  <c r="X949" i="28"/>
  <c r="Y949" i="28"/>
  <c r="R949" i="28" a="1"/>
  <c r="R949" i="28"/>
  <c r="X948" i="28" a="1"/>
  <c r="X948" i="28"/>
  <c r="R948" i="28" a="1"/>
  <c r="R948" i="28"/>
  <c r="X947" i="28" a="1"/>
  <c r="X947" i="28"/>
  <c r="Y947" i="28"/>
  <c r="R947" i="28" a="1"/>
  <c r="R947" i="28"/>
  <c r="T947" i="28" a="1"/>
  <c r="T947" i="28"/>
  <c r="X946" i="28" a="1"/>
  <c r="X946" i="28"/>
  <c r="R946" i="28" a="1"/>
  <c r="R946" i="28"/>
  <c r="U946" i="28" a="1"/>
  <c r="U946" i="28"/>
  <c r="X945" i="28" a="1"/>
  <c r="X945" i="28"/>
  <c r="R945" i="28" a="1"/>
  <c r="R945" i="28"/>
  <c r="X944" i="28" a="1"/>
  <c r="X944" i="28"/>
  <c r="Y944" i="28"/>
  <c r="R944" i="28" a="1"/>
  <c r="R944" i="28"/>
  <c r="X943" i="28" a="1"/>
  <c r="X943" i="28"/>
  <c r="Y943" i="28"/>
  <c r="R943" i="28" a="1"/>
  <c r="R943" i="28"/>
  <c r="X942" i="28" a="1"/>
  <c r="X942" i="28"/>
  <c r="R942" i="28" a="1"/>
  <c r="R942" i="28"/>
  <c r="V942" i="28" a="1"/>
  <c r="V942" i="28"/>
  <c r="X941" i="28" a="1"/>
  <c r="X941" i="28"/>
  <c r="R941" i="28" a="1"/>
  <c r="R941" i="28"/>
  <c r="X940" i="28" a="1"/>
  <c r="X940" i="28"/>
  <c r="R940" i="28" a="1"/>
  <c r="R940" i="28"/>
  <c r="U940" i="28" a="1"/>
  <c r="U940" i="28"/>
  <c r="X939" i="28" a="1"/>
  <c r="X939" i="28"/>
  <c r="Y939" i="28"/>
  <c r="R939" i="28" a="1"/>
  <c r="R939" i="28"/>
  <c r="X938" i="28" a="1"/>
  <c r="X938" i="28"/>
  <c r="R938" i="28" a="1"/>
  <c r="R938" i="28"/>
  <c r="W938" i="28"/>
  <c r="X937" i="28" a="1"/>
  <c r="X937" i="28"/>
  <c r="R937" i="28" a="1"/>
  <c r="R937" i="28"/>
  <c r="X936" i="28" a="1"/>
  <c r="X936" i="28"/>
  <c r="AA936" i="28"/>
  <c r="AB936" i="28"/>
  <c r="R936" i="28" a="1"/>
  <c r="R936" i="28"/>
  <c r="X935" i="28" a="1"/>
  <c r="X935" i="28"/>
  <c r="AA935" i="28"/>
  <c r="AB935" i="28"/>
  <c r="R935" i="28" a="1"/>
  <c r="R935" i="28"/>
  <c r="X934" i="28" a="1"/>
  <c r="X934" i="28"/>
  <c r="R934" i="28" a="1"/>
  <c r="R934" i="28"/>
  <c r="X933" i="28" a="1"/>
  <c r="X933" i="28"/>
  <c r="R933" i="28" a="1"/>
  <c r="R933" i="28"/>
  <c r="X932" i="28" a="1"/>
  <c r="X932" i="28"/>
  <c r="AA932" i="28"/>
  <c r="AB932" i="28"/>
  <c r="R932" i="28" a="1"/>
  <c r="R932" i="28"/>
  <c r="X931" i="28" a="1"/>
  <c r="X931" i="28"/>
  <c r="R931" i="28" a="1"/>
  <c r="R931" i="28"/>
  <c r="T931" i="28" a="1"/>
  <c r="T931" i="28"/>
  <c r="X930" i="28" a="1"/>
  <c r="X930" i="28"/>
  <c r="R930" i="28" a="1"/>
  <c r="R930" i="28"/>
  <c r="S930" i="28" a="1"/>
  <c r="S930" i="28"/>
  <c r="X929" i="28" a="1"/>
  <c r="X929" i="28"/>
  <c r="R929" i="28" a="1"/>
  <c r="R929" i="28"/>
  <c r="X928" i="28" a="1"/>
  <c r="X928" i="28"/>
  <c r="AA928" i="28"/>
  <c r="AB928" i="28"/>
  <c r="R928" i="28" a="1"/>
  <c r="R928" i="28"/>
  <c r="U928" i="28" a="1"/>
  <c r="U928" i="28"/>
  <c r="X927" i="28" a="1"/>
  <c r="X927" i="28"/>
  <c r="R927" i="28" a="1"/>
  <c r="R927" i="28"/>
  <c r="V927" i="28" a="1"/>
  <c r="V927" i="28"/>
  <c r="X926" i="28" a="1"/>
  <c r="X926" i="28"/>
  <c r="AA926" i="28"/>
  <c r="AB926" i="28"/>
  <c r="R926" i="28" a="1"/>
  <c r="R926" i="28"/>
  <c r="X925" i="28" a="1"/>
  <c r="X925" i="28"/>
  <c r="Y925" i="28"/>
  <c r="R925" i="28" a="1"/>
  <c r="R925" i="28"/>
  <c r="X924" i="28" a="1"/>
  <c r="X924" i="28"/>
  <c r="Y924" i="28"/>
  <c r="R924" i="28" a="1"/>
  <c r="R924" i="28"/>
  <c r="X923" i="28" a="1"/>
  <c r="X923" i="28"/>
  <c r="R923" i="28" a="1"/>
  <c r="R923" i="28"/>
  <c r="S923" i="28" a="1"/>
  <c r="S923" i="28"/>
  <c r="X922" i="28" a="1"/>
  <c r="X922" i="28"/>
  <c r="Y922" i="28"/>
  <c r="R922" i="28" a="1"/>
  <c r="R922" i="28"/>
  <c r="X921" i="28" a="1"/>
  <c r="X921" i="28"/>
  <c r="R921" i="28" a="1"/>
  <c r="R921" i="28"/>
  <c r="T921" i="28" a="1"/>
  <c r="T921" i="28"/>
  <c r="X920" i="28" a="1"/>
  <c r="X920" i="28"/>
  <c r="Y920" i="28"/>
  <c r="R920" i="28" a="1"/>
  <c r="R920" i="28"/>
  <c r="S920" i="28" a="1"/>
  <c r="S920" i="28"/>
  <c r="X919" i="28" a="1"/>
  <c r="X919" i="28"/>
  <c r="Y919" i="28"/>
  <c r="R919" i="28" a="1"/>
  <c r="R919" i="28"/>
  <c r="T919" i="28" a="1"/>
  <c r="T919" i="28"/>
  <c r="X918" i="28" a="1"/>
  <c r="X918" i="28"/>
  <c r="Y918" i="28"/>
  <c r="R918" i="28" a="1"/>
  <c r="R918" i="28"/>
  <c r="T918" i="28" a="1"/>
  <c r="T918" i="28"/>
  <c r="X917" i="28" a="1"/>
  <c r="X917" i="28"/>
  <c r="Y917" i="28"/>
  <c r="R917" i="28" a="1"/>
  <c r="R917" i="28"/>
  <c r="X916" i="28" a="1"/>
  <c r="X916" i="28"/>
  <c r="AA916" i="28"/>
  <c r="AB916" i="28"/>
  <c r="R916" i="28" a="1"/>
  <c r="R916" i="28"/>
  <c r="T916" i="28" a="1"/>
  <c r="T916" i="28"/>
  <c r="X915" i="28" a="1"/>
  <c r="X915" i="28"/>
  <c r="R915" i="28" a="1"/>
  <c r="R915" i="28"/>
  <c r="X914" i="28" a="1"/>
  <c r="X914" i="28"/>
  <c r="R914" i="28" a="1"/>
  <c r="R914" i="28"/>
  <c r="X913" i="28" a="1"/>
  <c r="X913" i="28"/>
  <c r="Y913" i="28"/>
  <c r="R913" i="28" a="1"/>
  <c r="R913" i="28"/>
  <c r="U913" i="28" a="1"/>
  <c r="U913" i="28"/>
  <c r="X912" i="28" a="1"/>
  <c r="X912" i="28"/>
  <c r="Y912" i="28"/>
  <c r="R912" i="28" a="1"/>
  <c r="R912" i="28"/>
  <c r="T912" i="28" a="1"/>
  <c r="T912" i="28"/>
  <c r="X911" i="28" a="1"/>
  <c r="X911" i="28"/>
  <c r="AA911" i="28"/>
  <c r="AB911" i="28"/>
  <c r="R911" i="28" a="1"/>
  <c r="R911" i="28"/>
  <c r="U911" i="28" a="1"/>
  <c r="U911" i="28"/>
  <c r="X910" i="28" a="1"/>
  <c r="X910" i="28"/>
  <c r="AA910" i="28"/>
  <c r="AB910" i="28"/>
  <c r="R910" i="28" a="1"/>
  <c r="R910" i="28"/>
  <c r="X909" i="28" a="1"/>
  <c r="X909" i="28"/>
  <c r="R909" i="28" a="1"/>
  <c r="R909" i="28"/>
  <c r="S909" i="28" a="1"/>
  <c r="S909" i="28"/>
  <c r="X908" i="28" a="1"/>
  <c r="X908" i="28"/>
  <c r="AA908" i="28"/>
  <c r="AB908" i="28"/>
  <c r="R908" i="28" a="1"/>
  <c r="R908" i="28"/>
  <c r="T908" i="28" a="1"/>
  <c r="T908" i="28"/>
  <c r="X907" i="28" a="1"/>
  <c r="X907" i="28"/>
  <c r="R907" i="28" a="1"/>
  <c r="R907" i="28"/>
  <c r="X906" i="28" a="1"/>
  <c r="X906" i="28"/>
  <c r="Y906" i="28"/>
  <c r="R906" i="28" a="1"/>
  <c r="R906" i="28"/>
  <c r="X905" i="28" a="1"/>
  <c r="X905" i="28"/>
  <c r="Y905" i="28"/>
  <c r="R905" i="28" a="1"/>
  <c r="R905" i="28"/>
  <c r="T905" i="28" a="1"/>
  <c r="T905" i="28"/>
  <c r="X904" i="28" a="1"/>
  <c r="X904" i="28"/>
  <c r="R904" i="28" a="1"/>
  <c r="R904" i="28"/>
  <c r="T904" i="28" a="1"/>
  <c r="T904" i="28"/>
  <c r="X903" i="28" a="1"/>
  <c r="X903" i="28"/>
  <c r="R903" i="28" a="1"/>
  <c r="R903" i="28"/>
  <c r="W903" i="28"/>
  <c r="X902" i="28" a="1"/>
  <c r="X902" i="28"/>
  <c r="AA902" i="28"/>
  <c r="AB902" i="28"/>
  <c r="R902" i="28" a="1"/>
  <c r="R902" i="28"/>
  <c r="W902" i="28"/>
  <c r="X901" i="28" a="1"/>
  <c r="X901" i="28"/>
  <c r="AA901" i="28"/>
  <c r="AB901" i="28"/>
  <c r="R901" i="28" a="1"/>
  <c r="R901" i="28"/>
  <c r="W901" i="28"/>
  <c r="X900" i="28" a="1"/>
  <c r="X900" i="28"/>
  <c r="AA900" i="28"/>
  <c r="AB900" i="28"/>
  <c r="R900" i="28" a="1"/>
  <c r="R900" i="28"/>
  <c r="X899" i="28" a="1"/>
  <c r="X899" i="28"/>
  <c r="R899" i="28" a="1"/>
  <c r="R899" i="28"/>
  <c r="X898" i="28" a="1"/>
  <c r="X898" i="28"/>
  <c r="Y898" i="28"/>
  <c r="R898" i="28" a="1"/>
  <c r="R898" i="28"/>
  <c r="W898" i="28"/>
  <c r="X897" i="28" a="1"/>
  <c r="X897" i="28"/>
  <c r="R897" i="28" a="1"/>
  <c r="R897" i="28"/>
  <c r="X896" i="28" a="1"/>
  <c r="X896" i="28"/>
  <c r="AA896" i="28"/>
  <c r="AB896" i="28"/>
  <c r="R896" i="28" a="1"/>
  <c r="R896" i="28"/>
  <c r="S896" i="28" a="1"/>
  <c r="S896" i="28"/>
  <c r="X895" i="28" a="1"/>
  <c r="X895" i="28"/>
  <c r="Y895" i="28"/>
  <c r="R895" i="28" a="1"/>
  <c r="R895" i="28"/>
  <c r="U895" i="28" a="1"/>
  <c r="U895" i="28"/>
  <c r="X894" i="28" a="1"/>
  <c r="X894" i="28"/>
  <c r="AA894" i="28"/>
  <c r="AB894" i="28"/>
  <c r="R894" i="28" a="1"/>
  <c r="R894" i="28"/>
  <c r="V894" i="28" a="1"/>
  <c r="V894" i="28"/>
  <c r="X893" i="28" a="1"/>
  <c r="X893" i="28"/>
  <c r="R893" i="28" a="1"/>
  <c r="R893" i="28"/>
  <c r="X892" i="28" a="1"/>
  <c r="X892" i="28"/>
  <c r="AA892" i="28"/>
  <c r="AB892" i="28"/>
  <c r="R892" i="28" a="1"/>
  <c r="R892" i="28"/>
  <c r="T892" i="28" a="1"/>
  <c r="T892" i="28"/>
  <c r="X891" i="28" a="1"/>
  <c r="X891" i="28"/>
  <c r="AA891" i="28"/>
  <c r="AB891" i="28"/>
  <c r="R891" i="28" a="1"/>
  <c r="R891" i="28"/>
  <c r="V891" i="28" a="1"/>
  <c r="V891" i="28"/>
  <c r="X890" i="28" a="1"/>
  <c r="X890" i="28"/>
  <c r="R890" i="28" a="1"/>
  <c r="R890" i="28"/>
  <c r="X889" i="28" a="1"/>
  <c r="X889" i="28"/>
  <c r="Y889" i="28"/>
  <c r="R889" i="28" a="1"/>
  <c r="R889" i="28"/>
  <c r="X888" i="28" a="1"/>
  <c r="X888" i="28"/>
  <c r="AA888" i="28"/>
  <c r="AB888" i="28"/>
  <c r="R888" i="28" a="1"/>
  <c r="R888" i="28"/>
  <c r="S888" i="28" a="1"/>
  <c r="S888" i="28"/>
  <c r="X887" i="28" a="1"/>
  <c r="X887" i="28"/>
  <c r="AA887" i="28"/>
  <c r="AB887" i="28"/>
  <c r="R887" i="28" a="1"/>
  <c r="R887" i="28"/>
  <c r="X886" i="28" a="1"/>
  <c r="X886" i="28"/>
  <c r="Y886" i="28"/>
  <c r="R886" i="28" a="1"/>
  <c r="R886" i="28"/>
  <c r="V886" i="28" a="1"/>
  <c r="V886" i="28"/>
  <c r="X885" i="28" a="1"/>
  <c r="X885" i="28"/>
  <c r="R885" i="28" a="1"/>
  <c r="R885" i="28"/>
  <c r="W885" i="28"/>
  <c r="X884" i="28" a="1"/>
  <c r="X884" i="28"/>
  <c r="R884" i="28" a="1"/>
  <c r="R884" i="28"/>
  <c r="U884" i="28" a="1"/>
  <c r="U884" i="28"/>
  <c r="X883" i="28" a="1"/>
  <c r="X883" i="28"/>
  <c r="R883" i="28" a="1"/>
  <c r="R883" i="28"/>
  <c r="V883" i="28" a="1"/>
  <c r="V883" i="28"/>
  <c r="X882" i="28" a="1"/>
  <c r="X882" i="28"/>
  <c r="R882" i="28" a="1"/>
  <c r="R882" i="28"/>
  <c r="V882" i="28" a="1"/>
  <c r="V882" i="28"/>
  <c r="X881" i="28" a="1"/>
  <c r="X881" i="28"/>
  <c r="Y881" i="28"/>
  <c r="R881" i="28" a="1"/>
  <c r="R881" i="28"/>
  <c r="X880" i="28" a="1"/>
  <c r="X880" i="28"/>
  <c r="R880" i="28" a="1"/>
  <c r="R880" i="28"/>
  <c r="U880" i="28" a="1"/>
  <c r="U880" i="28"/>
  <c r="X879" i="28" a="1"/>
  <c r="X879" i="28"/>
  <c r="R879" i="28" a="1"/>
  <c r="R879" i="28"/>
  <c r="X878" i="28" a="1"/>
  <c r="X878" i="28"/>
  <c r="AA878" i="28"/>
  <c r="AB878" i="28"/>
  <c r="R878" i="28" a="1"/>
  <c r="R878" i="28"/>
  <c r="T878" i="28" a="1"/>
  <c r="T878" i="28"/>
  <c r="X877" i="28" a="1"/>
  <c r="X877" i="28"/>
  <c r="Y877" i="28"/>
  <c r="R877" i="28" a="1"/>
  <c r="R877" i="28"/>
  <c r="U877" i="28" a="1"/>
  <c r="U877" i="28"/>
  <c r="X876" i="28" a="1"/>
  <c r="X876" i="28"/>
  <c r="R876" i="28" a="1"/>
  <c r="R876" i="28"/>
  <c r="X875" i="28" a="1"/>
  <c r="X875" i="28"/>
  <c r="AA875" i="28"/>
  <c r="AB875" i="28"/>
  <c r="R875" i="28" a="1"/>
  <c r="R875" i="28"/>
  <c r="X874" i="28" a="1"/>
  <c r="X874" i="28"/>
  <c r="R874" i="28" a="1"/>
  <c r="R874" i="28"/>
  <c r="V874" i="28" a="1"/>
  <c r="V874" i="28"/>
  <c r="X873" i="28" a="1"/>
  <c r="X873" i="28"/>
  <c r="AA873" i="28"/>
  <c r="AB873" i="28"/>
  <c r="R873" i="28" a="1"/>
  <c r="R873" i="28"/>
  <c r="T873" i="28" a="1"/>
  <c r="T873" i="28"/>
  <c r="X872" i="28" a="1"/>
  <c r="X872" i="28"/>
  <c r="R872" i="28" a="1"/>
  <c r="R872" i="28"/>
  <c r="X871" i="28" a="1"/>
  <c r="X871" i="28"/>
  <c r="AA871" i="28"/>
  <c r="AB871" i="28"/>
  <c r="R871" i="28" a="1"/>
  <c r="R871" i="28"/>
  <c r="U871" i="28" a="1"/>
  <c r="U871" i="28"/>
  <c r="X870" i="28" a="1"/>
  <c r="X870" i="28"/>
  <c r="Y870" i="28"/>
  <c r="R870" i="28" a="1"/>
  <c r="R870" i="28"/>
  <c r="U870" i="28" a="1"/>
  <c r="U870" i="28"/>
  <c r="X869" i="28" a="1"/>
  <c r="X869" i="28"/>
  <c r="AA869" i="28"/>
  <c r="AB869" i="28"/>
  <c r="R869" i="28" a="1"/>
  <c r="R869" i="28"/>
  <c r="U869" i="28" a="1"/>
  <c r="U869" i="28"/>
  <c r="X868" i="28" a="1"/>
  <c r="X868" i="28"/>
  <c r="R868" i="28" a="1"/>
  <c r="R868" i="28"/>
  <c r="W868" i="28"/>
  <c r="X867" i="28" a="1"/>
  <c r="X867" i="28"/>
  <c r="R867" i="28" a="1"/>
  <c r="R867" i="28"/>
  <c r="W867" i="28"/>
  <c r="X866" i="28" a="1"/>
  <c r="X866" i="28"/>
  <c r="R866" i="28" a="1"/>
  <c r="R866" i="28"/>
  <c r="X865" i="28" a="1"/>
  <c r="X865" i="28"/>
  <c r="Y865" i="28"/>
  <c r="R865" i="28" a="1"/>
  <c r="R865" i="28"/>
  <c r="V865" i="28" a="1"/>
  <c r="V865" i="28"/>
  <c r="X864" i="28" a="1"/>
  <c r="X864" i="28"/>
  <c r="AA864" i="28"/>
  <c r="AB864" i="28"/>
  <c r="R864" i="28" a="1"/>
  <c r="R864" i="28"/>
  <c r="X863" i="28" a="1"/>
  <c r="X863" i="28"/>
  <c r="AA863" i="28"/>
  <c r="AB863" i="28"/>
  <c r="R863" i="28" a="1"/>
  <c r="R863" i="28"/>
  <c r="W863" i="28"/>
  <c r="X862" i="28" a="1"/>
  <c r="X862" i="28"/>
  <c r="Y862" i="28"/>
  <c r="R862" i="28" a="1"/>
  <c r="R862" i="28"/>
  <c r="T862" i="28" a="1"/>
  <c r="T862" i="28"/>
  <c r="X861" i="28" a="1"/>
  <c r="X861" i="28"/>
  <c r="R861" i="28" a="1"/>
  <c r="R861" i="28"/>
  <c r="W861" i="28"/>
  <c r="X860" i="28" a="1"/>
  <c r="X860" i="28"/>
  <c r="Y860" i="28"/>
  <c r="R860" i="28" a="1"/>
  <c r="R860" i="28"/>
  <c r="X859" i="28" a="1"/>
  <c r="X859" i="28"/>
  <c r="AA859" i="28"/>
  <c r="AB859" i="28"/>
  <c r="R859" i="28" a="1"/>
  <c r="R859" i="28"/>
  <c r="X858" i="28" a="1"/>
  <c r="X858" i="28"/>
  <c r="R858" i="28" a="1"/>
  <c r="R858" i="28"/>
  <c r="U858" i="28" a="1"/>
  <c r="U858" i="28"/>
  <c r="X857" i="28" a="1"/>
  <c r="X857" i="28"/>
  <c r="R857" i="28" a="1"/>
  <c r="R857" i="28"/>
  <c r="X856" i="28" a="1"/>
  <c r="X856" i="28"/>
  <c r="R856" i="28" a="1"/>
  <c r="R856" i="28"/>
  <c r="V856" i="28" a="1"/>
  <c r="V856" i="28"/>
  <c r="X855" i="28" a="1"/>
  <c r="X855" i="28"/>
  <c r="R855" i="28" a="1"/>
  <c r="R855" i="28"/>
  <c r="X854" i="28" a="1"/>
  <c r="X854" i="28"/>
  <c r="R854" i="28" a="1"/>
  <c r="R854" i="28"/>
  <c r="U854" i="28" a="1"/>
  <c r="U854" i="28"/>
  <c r="X853" i="28" a="1"/>
  <c r="X853" i="28"/>
  <c r="R853" i="28" a="1"/>
  <c r="R853" i="28"/>
  <c r="W853" i="28"/>
  <c r="X852" i="28" a="1"/>
  <c r="X852" i="28"/>
  <c r="Y852" i="28"/>
  <c r="R852" i="28" a="1"/>
  <c r="R852" i="28"/>
  <c r="S852" i="28" a="1"/>
  <c r="S852" i="28"/>
  <c r="X851" i="28" a="1"/>
  <c r="X851" i="28"/>
  <c r="R851" i="28" a="1"/>
  <c r="R851" i="28"/>
  <c r="X850" i="28" a="1"/>
  <c r="X850" i="28"/>
  <c r="R850" i="28" a="1"/>
  <c r="R850" i="28"/>
  <c r="V850" i="28" a="1"/>
  <c r="V850" i="28"/>
  <c r="X849" i="28" a="1"/>
  <c r="X849" i="28"/>
  <c r="R849" i="28" a="1"/>
  <c r="R849" i="28"/>
  <c r="S849" i="28" a="1"/>
  <c r="S849" i="28"/>
  <c r="X848" i="28" a="1"/>
  <c r="X848" i="28"/>
  <c r="R848" i="28" a="1"/>
  <c r="R848" i="28"/>
  <c r="X847" i="28" a="1"/>
  <c r="X847" i="28"/>
  <c r="AA847" i="28"/>
  <c r="AB847" i="28"/>
  <c r="R847" i="28" a="1"/>
  <c r="R847" i="28"/>
  <c r="W847" i="28"/>
  <c r="X846" i="28" a="1"/>
  <c r="X846" i="28"/>
  <c r="AA846" i="28"/>
  <c r="AB846" i="28"/>
  <c r="R846" i="28" a="1"/>
  <c r="R846" i="28"/>
  <c r="V846" i="28" a="1"/>
  <c r="V846" i="28"/>
  <c r="X845" i="28" a="1"/>
  <c r="X845" i="28"/>
  <c r="AA845" i="28"/>
  <c r="AB845" i="28"/>
  <c r="R845" i="28" a="1"/>
  <c r="R845" i="28"/>
  <c r="V845" i="28" a="1"/>
  <c r="V845" i="28"/>
  <c r="X844" i="28" a="1"/>
  <c r="X844" i="28"/>
  <c r="R844" i="28" a="1"/>
  <c r="R844" i="28"/>
  <c r="S844" i="28" a="1"/>
  <c r="S844" i="28"/>
  <c r="X843" i="28" a="1"/>
  <c r="X843" i="28"/>
  <c r="R843" i="28" a="1"/>
  <c r="R843" i="28"/>
  <c r="X842" i="28" a="1"/>
  <c r="X842" i="28"/>
  <c r="R842" i="28" a="1"/>
  <c r="R842" i="28"/>
  <c r="U842" i="28" a="1"/>
  <c r="U842" i="28"/>
  <c r="X841" i="28" a="1"/>
  <c r="X841" i="28"/>
  <c r="R841" i="28" a="1"/>
  <c r="R841" i="28"/>
  <c r="V841" i="28" a="1"/>
  <c r="V841" i="28"/>
  <c r="X840" i="28" a="1"/>
  <c r="X840" i="28"/>
  <c r="R840" i="28" a="1"/>
  <c r="R840" i="28"/>
  <c r="T840" i="28" a="1"/>
  <c r="T840" i="28"/>
  <c r="X839" i="28" a="1"/>
  <c r="X839" i="28"/>
  <c r="R839" i="28" a="1"/>
  <c r="R839" i="28"/>
  <c r="X838" i="28" a="1"/>
  <c r="X838" i="28"/>
  <c r="Y838" i="28"/>
  <c r="R838" i="28" a="1"/>
  <c r="R838" i="28"/>
  <c r="W838" i="28"/>
  <c r="X837" i="28" a="1"/>
  <c r="X837" i="28"/>
  <c r="Y837" i="28"/>
  <c r="R837" i="28" a="1"/>
  <c r="R837" i="28"/>
  <c r="W837" i="28"/>
  <c r="X836" i="28" a="1"/>
  <c r="X836" i="28"/>
  <c r="R836" i="28" a="1"/>
  <c r="R836" i="28"/>
  <c r="W836" i="28"/>
  <c r="X835" i="28" a="1"/>
  <c r="X835" i="28"/>
  <c r="Y835" i="28"/>
  <c r="R835" i="28" a="1"/>
  <c r="R835" i="28"/>
  <c r="W835" i="28"/>
  <c r="X834" i="28" a="1"/>
  <c r="X834" i="28"/>
  <c r="R834" i="28" a="1"/>
  <c r="R834" i="28"/>
  <c r="X833" i="28" a="1"/>
  <c r="X833" i="28"/>
  <c r="R833" i="28" a="1"/>
  <c r="R833" i="28"/>
  <c r="X832" i="28" a="1"/>
  <c r="X832" i="28"/>
  <c r="R832" i="28" a="1"/>
  <c r="R832" i="28"/>
  <c r="S832" i="28" a="1"/>
  <c r="S832" i="28"/>
  <c r="X831" i="28" a="1"/>
  <c r="X831" i="28"/>
  <c r="R831" i="28" a="1"/>
  <c r="R831" i="28"/>
  <c r="U831" i="28" a="1"/>
  <c r="U831" i="28"/>
  <c r="X830" i="28" a="1"/>
  <c r="X830" i="28"/>
  <c r="R830" i="28" a="1"/>
  <c r="R830" i="28"/>
  <c r="X829" i="28" a="1"/>
  <c r="X829" i="28"/>
  <c r="R829" i="28" a="1"/>
  <c r="R829" i="28"/>
  <c r="X828" i="28" a="1"/>
  <c r="X828" i="28"/>
  <c r="Y828" i="28"/>
  <c r="R828" i="28" a="1"/>
  <c r="R828" i="28"/>
  <c r="X827" i="28" a="1"/>
  <c r="X827" i="28"/>
  <c r="AA827" i="28"/>
  <c r="AB827" i="28"/>
  <c r="R827" i="28" a="1"/>
  <c r="R827" i="28"/>
  <c r="V827" i="28" a="1"/>
  <c r="V827" i="28"/>
  <c r="X826" i="28" a="1"/>
  <c r="X826" i="28"/>
  <c r="R826" i="28" a="1"/>
  <c r="R826" i="28"/>
  <c r="T826" i="28" a="1"/>
  <c r="T826" i="28"/>
  <c r="X825" i="28" a="1"/>
  <c r="X825" i="28"/>
  <c r="R825" i="28" a="1"/>
  <c r="R825" i="28"/>
  <c r="V825" i="28" a="1"/>
  <c r="V825" i="28"/>
  <c r="X824" i="28" a="1"/>
  <c r="X824" i="28"/>
  <c r="Y824" i="28"/>
  <c r="R824" i="28" a="1"/>
  <c r="R824" i="28"/>
  <c r="X823" i="28" a="1"/>
  <c r="X823" i="28"/>
  <c r="R823" i="28" a="1"/>
  <c r="R823" i="28"/>
  <c r="W823" i="28"/>
  <c r="X822" i="28" a="1"/>
  <c r="X822" i="28"/>
  <c r="AA822" i="28"/>
  <c r="AB822" i="28"/>
  <c r="R822" i="28" a="1"/>
  <c r="R822" i="28"/>
  <c r="X821" i="28" a="1"/>
  <c r="X821" i="28"/>
  <c r="R821" i="28" a="1"/>
  <c r="R821" i="28"/>
  <c r="W821" i="28"/>
  <c r="X820" i="28" a="1"/>
  <c r="X820" i="28"/>
  <c r="AA820" i="28"/>
  <c r="AB820" i="28"/>
  <c r="R820" i="28" a="1"/>
  <c r="R820" i="28"/>
  <c r="T820" i="28" a="1"/>
  <c r="T820" i="28"/>
  <c r="X819" i="28" a="1"/>
  <c r="X819" i="28"/>
  <c r="R819" i="28" a="1"/>
  <c r="R819" i="28"/>
  <c r="U819" i="28" a="1"/>
  <c r="U819" i="28"/>
  <c r="X818" i="28" a="1"/>
  <c r="X818" i="28"/>
  <c r="Y818" i="28"/>
  <c r="R818" i="28" a="1"/>
  <c r="R818" i="28"/>
  <c r="U818" i="28" a="1"/>
  <c r="U818" i="28"/>
  <c r="X817" i="28" a="1"/>
  <c r="X817" i="28"/>
  <c r="R817" i="28" a="1"/>
  <c r="R817" i="28"/>
  <c r="X816" i="28" a="1"/>
  <c r="X816" i="28"/>
  <c r="Y816" i="28"/>
  <c r="R816" i="28" a="1"/>
  <c r="R816" i="28"/>
  <c r="W816" i="28"/>
  <c r="X815" i="28" a="1"/>
  <c r="X815" i="28"/>
  <c r="R815" i="28" a="1"/>
  <c r="R815" i="28"/>
  <c r="S815" i="28" a="1"/>
  <c r="S815" i="28"/>
  <c r="X814" i="28" a="1"/>
  <c r="X814" i="28"/>
  <c r="AA814" i="28"/>
  <c r="AB814" i="28"/>
  <c r="R814" i="28" a="1"/>
  <c r="R814" i="28"/>
  <c r="X813" i="28" a="1"/>
  <c r="X813" i="28"/>
  <c r="R813" i="28" a="1"/>
  <c r="R813" i="28"/>
  <c r="V813" i="28" a="1"/>
  <c r="V813" i="28"/>
  <c r="X812" i="28" a="1"/>
  <c r="X812" i="28"/>
  <c r="Y812" i="28"/>
  <c r="R812" i="28" a="1"/>
  <c r="R812" i="28"/>
  <c r="W812" i="28"/>
  <c r="X811" i="28" a="1"/>
  <c r="X811" i="28"/>
  <c r="AA811" i="28"/>
  <c r="AB811" i="28"/>
  <c r="R811" i="28" a="1"/>
  <c r="R811" i="28"/>
  <c r="T811" i="28" a="1"/>
  <c r="T811" i="28"/>
  <c r="X810" i="28" a="1"/>
  <c r="X810" i="28"/>
  <c r="R810" i="28" a="1"/>
  <c r="R810" i="28"/>
  <c r="S810" i="28" a="1"/>
  <c r="S810" i="28"/>
  <c r="X809" i="28" a="1"/>
  <c r="X809" i="28"/>
  <c r="R809" i="28" a="1"/>
  <c r="R809" i="28"/>
  <c r="X808" i="28" a="1"/>
  <c r="X808" i="28"/>
  <c r="Y808" i="28"/>
  <c r="R808" i="28" a="1"/>
  <c r="R808" i="28"/>
  <c r="V808" i="28" a="1"/>
  <c r="V808" i="28"/>
  <c r="X807" i="28" a="1"/>
  <c r="X807" i="28"/>
  <c r="R807" i="28" a="1"/>
  <c r="R807" i="28"/>
  <c r="X806" i="28" a="1"/>
  <c r="X806" i="28"/>
  <c r="R806" i="28" a="1"/>
  <c r="R806" i="28"/>
  <c r="X805" i="28" a="1"/>
  <c r="X805" i="28"/>
  <c r="R805" i="28" a="1"/>
  <c r="R805" i="28"/>
  <c r="X804" i="28" a="1"/>
  <c r="X804" i="28"/>
  <c r="Y804" i="28"/>
  <c r="R804" i="28" a="1"/>
  <c r="R804" i="28"/>
  <c r="W804" i="28"/>
  <c r="X803" i="28" a="1"/>
  <c r="X803" i="28"/>
  <c r="R803" i="28" a="1"/>
  <c r="R803" i="28"/>
  <c r="X802" i="28" a="1"/>
  <c r="X802" i="28"/>
  <c r="Y802" i="28"/>
  <c r="R802" i="28" a="1"/>
  <c r="R802" i="28"/>
  <c r="X801" i="28" a="1"/>
  <c r="X801" i="28"/>
  <c r="R801" i="28" a="1"/>
  <c r="R801" i="28"/>
  <c r="T801" i="28" a="1"/>
  <c r="T801" i="28"/>
  <c r="X800" i="28" a="1"/>
  <c r="X800" i="28"/>
  <c r="AA800" i="28"/>
  <c r="AB800" i="28"/>
  <c r="R800" i="28" a="1"/>
  <c r="R800" i="28"/>
  <c r="X799" i="28" a="1"/>
  <c r="X799" i="28"/>
  <c r="R799" i="28" a="1"/>
  <c r="R799" i="28"/>
  <c r="V799" i="28" a="1"/>
  <c r="V799" i="28"/>
  <c r="X798" i="28" a="1"/>
  <c r="X798" i="28"/>
  <c r="R798" i="28" a="1"/>
  <c r="R798" i="28"/>
  <c r="W798" i="28"/>
  <c r="X797" i="28" a="1"/>
  <c r="X797" i="28"/>
  <c r="R797" i="28" a="1"/>
  <c r="R797" i="28"/>
  <c r="U797" i="28" a="1"/>
  <c r="U797" i="28"/>
  <c r="X796" i="28" a="1"/>
  <c r="X796" i="28"/>
  <c r="R796" i="28" a="1"/>
  <c r="R796" i="28"/>
  <c r="T796" i="28" a="1"/>
  <c r="T796" i="28"/>
  <c r="X795" i="28" a="1"/>
  <c r="X795" i="28"/>
  <c r="R795" i="28" a="1"/>
  <c r="R795" i="28"/>
  <c r="X794" i="28" a="1"/>
  <c r="X794" i="28"/>
  <c r="R794" i="28" a="1"/>
  <c r="R794" i="28"/>
  <c r="W794" i="28"/>
  <c r="X793" i="28" a="1"/>
  <c r="X793" i="28"/>
  <c r="R793" i="28" a="1"/>
  <c r="R793" i="28"/>
  <c r="T793" i="28" a="1"/>
  <c r="T793" i="28"/>
  <c r="X792" i="28" a="1"/>
  <c r="X792" i="28"/>
  <c r="R792" i="28" a="1"/>
  <c r="R792" i="28"/>
  <c r="X791" i="28" a="1"/>
  <c r="X791" i="28"/>
  <c r="R791" i="28" a="1"/>
  <c r="R791" i="28"/>
  <c r="U791" i="28" a="1"/>
  <c r="U791" i="28"/>
  <c r="X790" i="28" a="1"/>
  <c r="X790" i="28"/>
  <c r="R790" i="28" a="1"/>
  <c r="R790" i="28"/>
  <c r="V790" i="28" a="1"/>
  <c r="V790" i="28"/>
  <c r="X789" i="28" a="1"/>
  <c r="X789" i="28"/>
  <c r="R789" i="28" a="1"/>
  <c r="R789" i="28"/>
  <c r="T789" i="28" a="1"/>
  <c r="T789" i="28"/>
  <c r="X788" i="28" a="1"/>
  <c r="X788" i="28"/>
  <c r="AA788" i="28"/>
  <c r="AB788" i="28"/>
  <c r="R788" i="28" a="1"/>
  <c r="R788" i="28"/>
  <c r="X787" i="28" a="1"/>
  <c r="X787" i="28"/>
  <c r="R787" i="28" a="1"/>
  <c r="R787" i="28"/>
  <c r="T787" i="28" a="1"/>
  <c r="T787" i="28"/>
  <c r="X786" i="28" a="1"/>
  <c r="X786" i="28"/>
  <c r="AA786" i="28"/>
  <c r="AB786" i="28"/>
  <c r="R786" i="28" a="1"/>
  <c r="R786" i="28"/>
  <c r="V786" i="28" a="1"/>
  <c r="V786" i="28"/>
  <c r="X785" i="28" a="1"/>
  <c r="X785" i="28"/>
  <c r="R785" i="28" a="1"/>
  <c r="R785" i="28"/>
  <c r="W785" i="28"/>
  <c r="X784" i="28" a="1"/>
  <c r="X784" i="28"/>
  <c r="R784" i="28" a="1"/>
  <c r="R784" i="28"/>
  <c r="V784" i="28" a="1"/>
  <c r="V784" i="28"/>
  <c r="X783" i="28" a="1"/>
  <c r="X783" i="28"/>
  <c r="R783" i="28" a="1"/>
  <c r="R783" i="28"/>
  <c r="U783" i="28" a="1"/>
  <c r="U783" i="28"/>
  <c r="X782" i="28" a="1"/>
  <c r="X782" i="28"/>
  <c r="AA782" i="28"/>
  <c r="AB782" i="28"/>
  <c r="R782" i="28" a="1"/>
  <c r="R782" i="28"/>
  <c r="X781" i="28" a="1"/>
  <c r="X781" i="28"/>
  <c r="R781" i="28" a="1"/>
  <c r="R781" i="28"/>
  <c r="W781" i="28"/>
  <c r="X780" i="28" a="1"/>
  <c r="X780" i="28"/>
  <c r="AA780" i="28"/>
  <c r="AB780" i="28"/>
  <c r="R780" i="28" a="1"/>
  <c r="R780" i="28"/>
  <c r="X779" i="28" a="1"/>
  <c r="X779" i="28"/>
  <c r="R779" i="28" a="1"/>
  <c r="R779" i="28"/>
  <c r="S779" i="28" a="1"/>
  <c r="S779" i="28"/>
  <c r="X778" i="28" a="1"/>
  <c r="X778" i="28"/>
  <c r="R778" i="28" a="1"/>
  <c r="R778" i="28"/>
  <c r="X777" i="28" a="1"/>
  <c r="X777" i="28"/>
  <c r="R777" i="28" a="1"/>
  <c r="R777" i="28"/>
  <c r="S777" i="28" a="1"/>
  <c r="S777" i="28"/>
  <c r="X776" i="28" a="1"/>
  <c r="X776" i="28"/>
  <c r="Y776" i="28"/>
  <c r="R776" i="28" a="1"/>
  <c r="R776" i="28"/>
  <c r="T776" i="28" a="1"/>
  <c r="T776" i="28"/>
  <c r="X775" i="28" a="1"/>
  <c r="X775" i="28"/>
  <c r="R775" i="28" a="1"/>
  <c r="R775" i="28"/>
  <c r="T775" i="28" a="1"/>
  <c r="T775" i="28"/>
  <c r="X774" i="28" a="1"/>
  <c r="X774" i="28"/>
  <c r="AA774" i="28"/>
  <c r="AB774" i="28"/>
  <c r="R774" i="28" a="1"/>
  <c r="R774" i="28"/>
  <c r="T774" i="28" a="1"/>
  <c r="T774" i="28"/>
  <c r="X773" i="28" a="1"/>
  <c r="X773" i="28"/>
  <c r="R773" i="28" a="1"/>
  <c r="R773" i="28"/>
  <c r="T773" i="28" a="1"/>
  <c r="T773" i="28"/>
  <c r="X772" i="28" a="1"/>
  <c r="X772" i="28"/>
  <c r="AA772" i="28"/>
  <c r="AB772" i="28"/>
  <c r="R772" i="28" a="1"/>
  <c r="R772" i="28"/>
  <c r="X771" i="28" a="1"/>
  <c r="X771" i="28"/>
  <c r="R771" i="28" a="1"/>
  <c r="R771" i="28"/>
  <c r="V771" i="28" a="1"/>
  <c r="V771" i="28"/>
  <c r="X770" i="28" a="1"/>
  <c r="X770" i="28"/>
  <c r="R770" i="28" a="1"/>
  <c r="R770" i="28"/>
  <c r="X769" i="28" a="1"/>
  <c r="X769" i="28"/>
  <c r="R769" i="28" a="1"/>
  <c r="R769" i="28"/>
  <c r="U769" i="28" a="1"/>
  <c r="U769" i="28"/>
  <c r="X768" i="28" a="1"/>
  <c r="X768" i="28"/>
  <c r="Y768" i="28"/>
  <c r="R768" i="28" a="1"/>
  <c r="R768" i="28"/>
  <c r="V768" i="28" a="1"/>
  <c r="V768" i="28"/>
  <c r="X767" i="28" a="1"/>
  <c r="X767" i="28"/>
  <c r="R767" i="28" a="1"/>
  <c r="R767" i="28"/>
  <c r="V767" i="28" a="1"/>
  <c r="V767" i="28"/>
  <c r="X766" i="28" a="1"/>
  <c r="X766" i="28"/>
  <c r="R766" i="28" a="1"/>
  <c r="R766" i="28"/>
  <c r="V766" i="28" a="1"/>
  <c r="V766" i="28"/>
  <c r="X765" i="28" a="1"/>
  <c r="X765" i="28"/>
  <c r="AA765" i="28"/>
  <c r="AB765" i="28"/>
  <c r="R765" i="28" a="1"/>
  <c r="R765" i="28"/>
  <c r="T765" i="28" a="1"/>
  <c r="T765" i="28"/>
  <c r="X764" i="28" a="1"/>
  <c r="X764" i="28"/>
  <c r="AA764" i="28"/>
  <c r="AB764" i="28"/>
  <c r="R764" i="28" a="1"/>
  <c r="R764" i="28"/>
  <c r="X763" i="28" a="1"/>
  <c r="X763" i="28"/>
  <c r="AA763" i="28"/>
  <c r="AB763" i="28"/>
  <c r="R763" i="28" a="1"/>
  <c r="R763" i="28"/>
  <c r="V763" i="28" a="1"/>
  <c r="V763" i="28"/>
  <c r="X762" i="28" a="1"/>
  <c r="X762" i="28"/>
  <c r="R762" i="28" a="1"/>
  <c r="R762" i="28"/>
  <c r="W762" i="28"/>
  <c r="X761" i="28" a="1"/>
  <c r="X761" i="28"/>
  <c r="AA761" i="28"/>
  <c r="AB761" i="28"/>
  <c r="R761" i="28" a="1"/>
  <c r="R761" i="28"/>
  <c r="X760" i="28" a="1"/>
  <c r="X760" i="28"/>
  <c r="AA760" i="28"/>
  <c r="AB760" i="28"/>
  <c r="R760" i="28" a="1"/>
  <c r="R760" i="28"/>
  <c r="X759" i="28" a="1"/>
  <c r="X759" i="28"/>
  <c r="R759" i="28" a="1"/>
  <c r="R759" i="28"/>
  <c r="X758" i="28" a="1"/>
  <c r="X758" i="28"/>
  <c r="AA758" i="28"/>
  <c r="AB758" i="28"/>
  <c r="R758" i="28" a="1"/>
  <c r="R758" i="28"/>
  <c r="V758" i="28" a="1"/>
  <c r="V758" i="28"/>
  <c r="X757" i="28" a="1"/>
  <c r="X757" i="28"/>
  <c r="AA757" i="28"/>
  <c r="AB757" i="28"/>
  <c r="R757" i="28" a="1"/>
  <c r="R757" i="28"/>
  <c r="V757" i="28" a="1"/>
  <c r="V757" i="28"/>
  <c r="X756" i="28" a="1"/>
  <c r="X756" i="28"/>
  <c r="AA756" i="28"/>
  <c r="AB756" i="28"/>
  <c r="R756" i="28" a="1"/>
  <c r="R756" i="28"/>
  <c r="X755" i="28" a="1"/>
  <c r="X755" i="28"/>
  <c r="R755" i="28" a="1"/>
  <c r="R755" i="28"/>
  <c r="U755" i="28" a="1"/>
  <c r="U755" i="28"/>
  <c r="X754" i="28" a="1"/>
  <c r="X754" i="28"/>
  <c r="Y754" i="28"/>
  <c r="R754" i="28" a="1"/>
  <c r="R754" i="28"/>
  <c r="U754" i="28" a="1"/>
  <c r="U754" i="28"/>
  <c r="X753" i="28" a="1"/>
  <c r="X753" i="28"/>
  <c r="R753" i="28" a="1"/>
  <c r="R753" i="28"/>
  <c r="X752" i="28" a="1"/>
  <c r="X752" i="28"/>
  <c r="AA752" i="28"/>
  <c r="AB752" i="28"/>
  <c r="R752" i="28" a="1"/>
  <c r="R752" i="28"/>
  <c r="V752" i="28" a="1"/>
  <c r="V752" i="28"/>
  <c r="X751" i="28" a="1"/>
  <c r="X751" i="28"/>
  <c r="R751" i="28" a="1"/>
  <c r="R751" i="28"/>
  <c r="W751" i="28"/>
  <c r="X750" i="28" a="1"/>
  <c r="X750" i="28"/>
  <c r="R750" i="28" a="1"/>
  <c r="R750" i="28"/>
  <c r="U750" i="28" a="1"/>
  <c r="U750" i="28"/>
  <c r="X749" i="28" a="1"/>
  <c r="X749" i="28"/>
  <c r="Y749" i="28"/>
  <c r="R749" i="28" a="1"/>
  <c r="R749" i="28"/>
  <c r="X748" i="28" a="1"/>
  <c r="X748" i="28"/>
  <c r="Y748" i="28"/>
  <c r="R748" i="28" a="1"/>
  <c r="R748" i="28"/>
  <c r="V748" i="28" a="1"/>
  <c r="V748" i="28"/>
  <c r="X747" i="28" a="1"/>
  <c r="X747" i="28"/>
  <c r="AA747" i="28"/>
  <c r="AB747" i="28"/>
  <c r="R747" i="28" a="1"/>
  <c r="R747" i="28"/>
  <c r="S747" i="28" a="1"/>
  <c r="S747" i="28"/>
  <c r="X746" i="28" a="1"/>
  <c r="X746" i="28"/>
  <c r="AA746" i="28"/>
  <c r="AB746" i="28"/>
  <c r="R746" i="28" a="1"/>
  <c r="R746" i="28"/>
  <c r="S746" i="28" a="1"/>
  <c r="S746" i="28"/>
  <c r="X745" i="28" a="1"/>
  <c r="X745" i="28"/>
  <c r="Y745" i="28"/>
  <c r="R745" i="28" a="1"/>
  <c r="R745" i="28"/>
  <c r="S745" i="28" a="1"/>
  <c r="S745" i="28"/>
  <c r="X744" i="28" a="1"/>
  <c r="X744" i="28"/>
  <c r="Y744" i="28"/>
  <c r="R744" i="28" a="1"/>
  <c r="R744" i="28"/>
  <c r="T744" i="28" a="1"/>
  <c r="T744" i="28"/>
  <c r="X743" i="28" a="1"/>
  <c r="X743" i="28"/>
  <c r="Y743" i="28"/>
  <c r="R743" i="28" a="1"/>
  <c r="R743" i="28"/>
  <c r="W743" i="28"/>
  <c r="X742" i="28" a="1"/>
  <c r="X742" i="28"/>
  <c r="AA742" i="28"/>
  <c r="AB742" i="28"/>
  <c r="R742" i="28" a="1"/>
  <c r="R742" i="28"/>
  <c r="W742" i="28"/>
  <c r="X741" i="28" a="1"/>
  <c r="X741" i="28"/>
  <c r="R741" i="28" a="1"/>
  <c r="R741" i="28"/>
  <c r="U741" i="28" a="1"/>
  <c r="U741" i="28"/>
  <c r="X740" i="28" a="1"/>
  <c r="X740" i="28"/>
  <c r="AA740" i="28"/>
  <c r="AB740" i="28"/>
  <c r="R740" i="28" a="1"/>
  <c r="R740" i="28"/>
  <c r="T740" i="28" a="1"/>
  <c r="T740" i="28"/>
  <c r="X739" i="28" a="1"/>
  <c r="X739" i="28"/>
  <c r="R739" i="28" a="1"/>
  <c r="R739" i="28"/>
  <c r="X738" i="28" a="1"/>
  <c r="X738" i="28"/>
  <c r="AA738" i="28"/>
  <c r="AB738" i="28"/>
  <c r="R738" i="28" a="1"/>
  <c r="R738" i="28"/>
  <c r="W738" i="28"/>
  <c r="X737" i="28" a="1"/>
  <c r="X737" i="28"/>
  <c r="R737" i="28" a="1"/>
  <c r="R737" i="28"/>
  <c r="V737" i="28" a="1"/>
  <c r="V737" i="28"/>
  <c r="X736" i="28" a="1"/>
  <c r="X736" i="28"/>
  <c r="Y736" i="28"/>
  <c r="R736" i="28" a="1"/>
  <c r="R736" i="28"/>
  <c r="T736" i="28" a="1"/>
  <c r="T736" i="28"/>
  <c r="X735" i="28" a="1"/>
  <c r="X735" i="28"/>
  <c r="Y735" i="28"/>
  <c r="R735" i="28" a="1"/>
  <c r="R735" i="28"/>
  <c r="S735" i="28" a="1"/>
  <c r="S735" i="28"/>
  <c r="X734" i="28" a="1"/>
  <c r="X734" i="28"/>
  <c r="Y734" i="28"/>
  <c r="R734" i="28" a="1"/>
  <c r="R734" i="28"/>
  <c r="U734" i="28" a="1"/>
  <c r="U734" i="28"/>
  <c r="X733" i="28" a="1"/>
  <c r="X733" i="28"/>
  <c r="AA733" i="28"/>
  <c r="AB733" i="28"/>
  <c r="R733" i="28" a="1"/>
  <c r="R733" i="28"/>
  <c r="U733" i="28" a="1"/>
  <c r="U733" i="28"/>
  <c r="X732" i="28" a="1"/>
  <c r="X732" i="28"/>
  <c r="R732" i="28" a="1"/>
  <c r="R732" i="28"/>
  <c r="X731" i="28" a="1"/>
  <c r="X731" i="28"/>
  <c r="AA731" i="28"/>
  <c r="AB731" i="28"/>
  <c r="R731" i="28" a="1"/>
  <c r="R731" i="28"/>
  <c r="V731" i="28" a="1"/>
  <c r="V731" i="28"/>
  <c r="X730" i="28" a="1"/>
  <c r="X730" i="28"/>
  <c r="AA730" i="28"/>
  <c r="AB730" i="28"/>
  <c r="R730" i="28" a="1"/>
  <c r="R730" i="28"/>
  <c r="U730" i="28" a="1"/>
  <c r="U730" i="28"/>
  <c r="X729" i="28" a="1"/>
  <c r="X729" i="28"/>
  <c r="R729" i="28" a="1"/>
  <c r="R729" i="28"/>
  <c r="X728" i="28" a="1"/>
  <c r="X728" i="28"/>
  <c r="Y728" i="28"/>
  <c r="R728" i="28" a="1"/>
  <c r="R728" i="28"/>
  <c r="X727" i="28" a="1"/>
  <c r="X727" i="28"/>
  <c r="R727" i="28" a="1"/>
  <c r="R727" i="28"/>
  <c r="T727" i="28" a="1"/>
  <c r="T727" i="28"/>
  <c r="X726" i="28" a="1"/>
  <c r="X726" i="28"/>
  <c r="R726" i="28" a="1"/>
  <c r="R726" i="28"/>
  <c r="U726" i="28" a="1"/>
  <c r="U726" i="28"/>
  <c r="X725" i="28" a="1"/>
  <c r="X725" i="28"/>
  <c r="Y725" i="28"/>
  <c r="R725" i="28" a="1"/>
  <c r="R725" i="28"/>
  <c r="X724" i="28" a="1"/>
  <c r="X724" i="28"/>
  <c r="AA724" i="28"/>
  <c r="AB724" i="28"/>
  <c r="R724" i="28" a="1"/>
  <c r="R724" i="28"/>
  <c r="V724" i="28" a="1"/>
  <c r="V724" i="28"/>
  <c r="X723" i="28" a="1"/>
  <c r="X723" i="28"/>
  <c r="R723" i="28" a="1"/>
  <c r="R723" i="28"/>
  <c r="W723" i="28"/>
  <c r="X722" i="28" a="1"/>
  <c r="X722" i="28"/>
  <c r="Y722" i="28"/>
  <c r="R722" i="28" a="1"/>
  <c r="R722" i="28"/>
  <c r="X721" i="28" a="1"/>
  <c r="X721" i="28"/>
  <c r="AA721" i="28"/>
  <c r="AB721" i="28"/>
  <c r="R721" i="28" a="1"/>
  <c r="R721" i="28"/>
  <c r="V721" i="28" a="1"/>
  <c r="V721" i="28"/>
  <c r="X720" i="28" a="1"/>
  <c r="X720" i="28"/>
  <c r="Y720" i="28"/>
  <c r="R720" i="28" a="1"/>
  <c r="R720" i="28"/>
  <c r="U720" i="28" a="1"/>
  <c r="U720" i="28"/>
  <c r="X719" i="28" a="1"/>
  <c r="X719" i="28"/>
  <c r="R719" i="28" a="1"/>
  <c r="R719" i="28"/>
  <c r="V719" i="28" a="1"/>
  <c r="V719" i="28"/>
  <c r="X718" i="28" a="1"/>
  <c r="X718" i="28"/>
  <c r="R718" i="28" a="1"/>
  <c r="R718" i="28"/>
  <c r="U718" i="28" a="1"/>
  <c r="U718" i="28"/>
  <c r="X717" i="28" a="1"/>
  <c r="X717" i="28"/>
  <c r="R717" i="28" a="1"/>
  <c r="R717" i="28"/>
  <c r="S717" i="28" a="1"/>
  <c r="S717" i="28"/>
  <c r="X716" i="28" a="1"/>
  <c r="X716" i="28"/>
  <c r="R716" i="28" a="1"/>
  <c r="R716" i="28"/>
  <c r="X715" i="28" a="1"/>
  <c r="X715" i="28"/>
  <c r="AA715" i="28"/>
  <c r="AB715" i="28"/>
  <c r="R715" i="28" a="1"/>
  <c r="R715" i="28"/>
  <c r="S715" i="28" a="1"/>
  <c r="S715" i="28"/>
  <c r="X714" i="28" a="1"/>
  <c r="X714" i="28"/>
  <c r="AA714" i="28"/>
  <c r="AB714" i="28"/>
  <c r="R714" i="28" a="1"/>
  <c r="R714" i="28"/>
  <c r="V714" i="28" a="1"/>
  <c r="V714" i="28"/>
  <c r="X713" i="28" a="1"/>
  <c r="X713" i="28"/>
  <c r="R713" i="28" a="1"/>
  <c r="R713" i="28"/>
  <c r="U713" i="28" a="1"/>
  <c r="U713" i="28"/>
  <c r="X712" i="28" a="1"/>
  <c r="X712" i="28"/>
  <c r="R712" i="28" a="1"/>
  <c r="R712" i="28"/>
  <c r="V712" i="28" a="1"/>
  <c r="V712" i="28"/>
  <c r="X711" i="28" a="1"/>
  <c r="X711" i="28"/>
  <c r="AA711" i="28"/>
  <c r="AB711" i="28"/>
  <c r="R711" i="28" a="1"/>
  <c r="R711" i="28"/>
  <c r="X710" i="28" a="1"/>
  <c r="X710" i="28"/>
  <c r="R710" i="28" a="1"/>
  <c r="R710" i="28"/>
  <c r="X709" i="28" a="1"/>
  <c r="X709" i="28"/>
  <c r="R709" i="28" a="1"/>
  <c r="R709" i="28"/>
  <c r="U709" i="28" a="1"/>
  <c r="U709" i="28"/>
  <c r="X708" i="28" a="1"/>
  <c r="X708" i="28"/>
  <c r="Y708" i="28"/>
  <c r="R708" i="28" a="1"/>
  <c r="R708" i="28"/>
  <c r="T708" i="28" a="1"/>
  <c r="T708" i="28"/>
  <c r="X707" i="28" a="1"/>
  <c r="X707" i="28"/>
  <c r="R707" i="28" a="1"/>
  <c r="R707" i="28"/>
  <c r="X706" i="28" a="1"/>
  <c r="X706" i="28"/>
  <c r="R706" i="28" a="1"/>
  <c r="R706" i="28"/>
  <c r="V706" i="28" a="1"/>
  <c r="V706" i="28"/>
  <c r="X705" i="28" a="1"/>
  <c r="X705" i="28"/>
  <c r="R705" i="28" a="1"/>
  <c r="R705" i="28"/>
  <c r="X704" i="28" a="1"/>
  <c r="X704" i="28"/>
  <c r="R704" i="28" a="1"/>
  <c r="R704" i="28"/>
  <c r="T704" i="28" a="1"/>
  <c r="T704" i="28"/>
  <c r="X703" i="28" a="1"/>
  <c r="X703" i="28"/>
  <c r="Y703" i="28"/>
  <c r="R703" i="28" a="1"/>
  <c r="R703" i="28"/>
  <c r="W703" i="28"/>
  <c r="X702" i="28" a="1"/>
  <c r="X702" i="28"/>
  <c r="Y702" i="28"/>
  <c r="R702" i="28" a="1"/>
  <c r="R702" i="28"/>
  <c r="X701" i="28" a="1"/>
  <c r="X701" i="28"/>
  <c r="R701" i="28" a="1"/>
  <c r="R701" i="28"/>
  <c r="X700" i="28" a="1"/>
  <c r="X700" i="28"/>
  <c r="R700" i="28" a="1"/>
  <c r="R700" i="28"/>
  <c r="T700" i="28" a="1"/>
  <c r="T700" i="28"/>
  <c r="X699" i="28" a="1"/>
  <c r="X699" i="28"/>
  <c r="R699" i="28" a="1"/>
  <c r="R699" i="28"/>
  <c r="T699" i="28" a="1"/>
  <c r="T699" i="28"/>
  <c r="X698" i="28" a="1"/>
  <c r="X698" i="28"/>
  <c r="Y698" i="28"/>
  <c r="R698" i="28" a="1"/>
  <c r="R698" i="28"/>
  <c r="T698" i="28" a="1"/>
  <c r="T698" i="28"/>
  <c r="X697" i="28" a="1"/>
  <c r="X697" i="28"/>
  <c r="R697" i="28" a="1"/>
  <c r="R697" i="28"/>
  <c r="T697" i="28" a="1"/>
  <c r="T697" i="28"/>
  <c r="X696" i="28" a="1"/>
  <c r="X696" i="28"/>
  <c r="AA696" i="28"/>
  <c r="AB696" i="28"/>
  <c r="R696" i="28" a="1"/>
  <c r="R696" i="28"/>
  <c r="X695" i="28" a="1"/>
  <c r="X695" i="28"/>
  <c r="Y695" i="28"/>
  <c r="R695" i="28" a="1"/>
  <c r="R695" i="28"/>
  <c r="X694" i="28" a="1"/>
  <c r="X694" i="28"/>
  <c r="AA694" i="28"/>
  <c r="AB694" i="28"/>
  <c r="R694" i="28" a="1"/>
  <c r="R694" i="28"/>
  <c r="V694" i="28" a="1"/>
  <c r="V694" i="28"/>
  <c r="X693" i="28" a="1"/>
  <c r="X693" i="28"/>
  <c r="AA693" i="28"/>
  <c r="AB693" i="28"/>
  <c r="R693" i="28" a="1"/>
  <c r="R693" i="28"/>
  <c r="S693" i="28" a="1"/>
  <c r="S693" i="28"/>
  <c r="X692" i="28" a="1"/>
  <c r="X692" i="28"/>
  <c r="AA692" i="28"/>
  <c r="AB692" i="28"/>
  <c r="R692" i="28" a="1"/>
  <c r="R692" i="28"/>
  <c r="W692" i="28"/>
  <c r="X691" i="28" a="1"/>
  <c r="X691" i="28"/>
  <c r="Y691" i="28"/>
  <c r="R691" i="28" a="1"/>
  <c r="R691" i="28"/>
  <c r="S691" i="28" a="1"/>
  <c r="S691" i="28"/>
  <c r="X690" i="28" a="1"/>
  <c r="X690" i="28"/>
  <c r="R690" i="28" a="1"/>
  <c r="R690" i="28"/>
  <c r="V690" i="28" a="1"/>
  <c r="V690" i="28"/>
  <c r="X689" i="28" a="1"/>
  <c r="X689" i="28"/>
  <c r="AA689" i="28"/>
  <c r="AB689" i="28"/>
  <c r="R689" i="28" a="1"/>
  <c r="R689" i="28"/>
  <c r="X688" i="28" a="1"/>
  <c r="X688" i="28"/>
  <c r="Y688" i="28"/>
  <c r="R688" i="28" a="1"/>
  <c r="R688" i="28"/>
  <c r="X687" i="28" a="1"/>
  <c r="X687" i="28"/>
  <c r="R687" i="28" a="1"/>
  <c r="R687" i="28"/>
  <c r="W687" i="28"/>
  <c r="X686" i="28" a="1"/>
  <c r="X686" i="28"/>
  <c r="R686" i="28" a="1"/>
  <c r="R686" i="28"/>
  <c r="U686" i="28" a="1"/>
  <c r="U686" i="28"/>
  <c r="X685" i="28" a="1"/>
  <c r="X685" i="28"/>
  <c r="AA685" i="28"/>
  <c r="AB685" i="28"/>
  <c r="R685" i="28" a="1"/>
  <c r="R685" i="28"/>
  <c r="U685" i="28" a="1"/>
  <c r="U685" i="28"/>
  <c r="X684" i="28" a="1"/>
  <c r="X684" i="28"/>
  <c r="AA684" i="28"/>
  <c r="AB684" i="28"/>
  <c r="R684" i="28" a="1"/>
  <c r="R684" i="28"/>
  <c r="S684" i="28" a="1"/>
  <c r="S684" i="28"/>
  <c r="X683" i="28" a="1"/>
  <c r="X683" i="28"/>
  <c r="R683" i="28" a="1"/>
  <c r="R683" i="28"/>
  <c r="W683" i="28"/>
  <c r="X682" i="28" a="1"/>
  <c r="X682" i="28"/>
  <c r="Y682" i="28"/>
  <c r="R682" i="28" a="1"/>
  <c r="R682" i="28"/>
  <c r="U682" i="28" a="1"/>
  <c r="U682" i="28"/>
  <c r="X681" i="28" a="1"/>
  <c r="X681" i="28"/>
  <c r="AA681" i="28"/>
  <c r="AB681" i="28"/>
  <c r="R681" i="28" a="1"/>
  <c r="R681" i="28"/>
  <c r="X680" i="28" a="1"/>
  <c r="X680" i="28"/>
  <c r="R680" i="28" a="1"/>
  <c r="R680" i="28"/>
  <c r="U680" i="28" a="1"/>
  <c r="U680" i="28"/>
  <c r="X679" i="28" a="1"/>
  <c r="X679" i="28"/>
  <c r="AA679" i="28"/>
  <c r="AB679" i="28"/>
  <c r="R679" i="28" a="1"/>
  <c r="R679" i="28"/>
  <c r="S679" i="28" a="1"/>
  <c r="S679" i="28"/>
  <c r="X678" i="28" a="1"/>
  <c r="X678" i="28"/>
  <c r="R678" i="28" a="1"/>
  <c r="R678" i="28"/>
  <c r="X677" i="28" a="1"/>
  <c r="X677" i="28"/>
  <c r="Y677" i="28"/>
  <c r="R677" i="28" a="1"/>
  <c r="R677" i="28"/>
  <c r="T677" i="28" a="1"/>
  <c r="T677" i="28"/>
  <c r="X676" i="28" a="1"/>
  <c r="X676" i="28"/>
  <c r="AA676" i="28"/>
  <c r="AB676" i="28"/>
  <c r="R676" i="28" a="1"/>
  <c r="R676" i="28"/>
  <c r="W676" i="28"/>
  <c r="X675" i="28" a="1"/>
  <c r="X675" i="28"/>
  <c r="AA675" i="28"/>
  <c r="AB675" i="28"/>
  <c r="R675" i="28" a="1"/>
  <c r="R675" i="28"/>
  <c r="X674" i="28" a="1"/>
  <c r="X674" i="28"/>
  <c r="Y674" i="28"/>
  <c r="R674" i="28" a="1"/>
  <c r="R674" i="28"/>
  <c r="U674" i="28" a="1"/>
  <c r="U674" i="28"/>
  <c r="X673" i="28" a="1"/>
  <c r="X673" i="28"/>
  <c r="Y673" i="28"/>
  <c r="R673" i="28" a="1"/>
  <c r="R673" i="28"/>
  <c r="U673" i="28" a="1"/>
  <c r="U673" i="28"/>
  <c r="X672" i="28" a="1"/>
  <c r="X672" i="28"/>
  <c r="R672" i="28" a="1"/>
  <c r="R672" i="28"/>
  <c r="X671" i="28" a="1"/>
  <c r="X671" i="28"/>
  <c r="R671" i="28" a="1"/>
  <c r="R671" i="28"/>
  <c r="S671" i="28" a="1"/>
  <c r="S671" i="28"/>
  <c r="X670" i="28" a="1"/>
  <c r="X670" i="28"/>
  <c r="AA670" i="28"/>
  <c r="AB670" i="28"/>
  <c r="R670" i="28" a="1"/>
  <c r="R670" i="28"/>
  <c r="X669" i="28" a="1"/>
  <c r="X669" i="28"/>
  <c r="R669" i="28" a="1"/>
  <c r="R669" i="28"/>
  <c r="V669" i="28" a="1"/>
  <c r="V669" i="28"/>
  <c r="X668" i="28" a="1"/>
  <c r="X668" i="28"/>
  <c r="R668" i="28" a="1"/>
  <c r="R668" i="28"/>
  <c r="X667" i="28" a="1"/>
  <c r="X667" i="28"/>
  <c r="R667" i="28" a="1"/>
  <c r="R667" i="28"/>
  <c r="V667" i="28" a="1"/>
  <c r="V667" i="28"/>
  <c r="X666" i="28" a="1"/>
  <c r="X666" i="28"/>
  <c r="AA666" i="28"/>
  <c r="AB666" i="28"/>
  <c r="R666" i="28" a="1"/>
  <c r="R666" i="28"/>
  <c r="X665" i="28" a="1"/>
  <c r="X665" i="28"/>
  <c r="R665" i="28" a="1"/>
  <c r="R665" i="28"/>
  <c r="V665" i="28" a="1"/>
  <c r="V665" i="28"/>
  <c r="X664" i="28" a="1"/>
  <c r="X664" i="28"/>
  <c r="AA664" i="28"/>
  <c r="AB664" i="28"/>
  <c r="R664" i="28" a="1"/>
  <c r="R664" i="28"/>
  <c r="X663" i="28" a="1"/>
  <c r="X663" i="28"/>
  <c r="R663" i="28" a="1"/>
  <c r="R663" i="28"/>
  <c r="W663" i="28"/>
  <c r="X662" i="28" a="1"/>
  <c r="X662" i="28"/>
  <c r="Y662" i="28"/>
  <c r="R662" i="28" a="1"/>
  <c r="R662" i="28"/>
  <c r="W662" i="28"/>
  <c r="X661" i="28" a="1"/>
  <c r="X661" i="28"/>
  <c r="AA661" i="28"/>
  <c r="AB661" i="28"/>
  <c r="R661" i="28" a="1"/>
  <c r="R661" i="28"/>
  <c r="W661" i="28"/>
  <c r="X660" i="28" a="1"/>
  <c r="X660" i="28"/>
  <c r="R660" i="28" a="1"/>
  <c r="R660" i="28"/>
  <c r="W660" i="28"/>
  <c r="X659" i="28" a="1"/>
  <c r="X659" i="28"/>
  <c r="Y659" i="28"/>
  <c r="R659" i="28" a="1"/>
  <c r="R659" i="28"/>
  <c r="X658" i="28" a="1"/>
  <c r="X658" i="28"/>
  <c r="AA658" i="28"/>
  <c r="AB658" i="28"/>
  <c r="R658" i="28" a="1"/>
  <c r="R658" i="28"/>
  <c r="X657" i="28" a="1"/>
  <c r="X657" i="28"/>
  <c r="R657" i="28" a="1"/>
  <c r="R657" i="28"/>
  <c r="T657" i="28" a="1"/>
  <c r="T657" i="28"/>
  <c r="X656" i="28" a="1"/>
  <c r="X656" i="28"/>
  <c r="Y656" i="28"/>
  <c r="R656" i="28" a="1"/>
  <c r="R656" i="28"/>
  <c r="T656" i="28" a="1"/>
  <c r="T656" i="28"/>
  <c r="X655" i="28" a="1"/>
  <c r="X655" i="28"/>
  <c r="Y655" i="28"/>
  <c r="R655" i="28" a="1"/>
  <c r="R655" i="28"/>
  <c r="U655" i="28" a="1"/>
  <c r="U655" i="28"/>
  <c r="X654" i="28" a="1"/>
  <c r="X654" i="28"/>
  <c r="AA654" i="28"/>
  <c r="AB654" i="28"/>
  <c r="R654" i="28" a="1"/>
  <c r="R654" i="28"/>
  <c r="X653" i="28" a="1"/>
  <c r="X653" i="28"/>
  <c r="AA653" i="28"/>
  <c r="AB653" i="28"/>
  <c r="R653" i="28" a="1"/>
  <c r="R653" i="28"/>
  <c r="S653" i="28" a="1"/>
  <c r="S653" i="28"/>
  <c r="X652" i="28" a="1"/>
  <c r="X652" i="28"/>
  <c r="AA652" i="28"/>
  <c r="AB652" i="28"/>
  <c r="R652" i="28" a="1"/>
  <c r="R652" i="28"/>
  <c r="U652" i="28" a="1"/>
  <c r="U652" i="28"/>
  <c r="X651" i="28" a="1"/>
  <c r="X651" i="28"/>
  <c r="AA651" i="28"/>
  <c r="AB651" i="28"/>
  <c r="R651" i="28" a="1"/>
  <c r="R651" i="28"/>
  <c r="V651" i="28" a="1"/>
  <c r="V651" i="28"/>
  <c r="X650" i="28" a="1"/>
  <c r="X650" i="28"/>
  <c r="R650" i="28" a="1"/>
  <c r="R650" i="28"/>
  <c r="X649" i="28" a="1"/>
  <c r="X649" i="28"/>
  <c r="R649" i="28" a="1"/>
  <c r="R649" i="28"/>
  <c r="V649" i="28" a="1"/>
  <c r="V649" i="28"/>
  <c r="X648" i="28" a="1"/>
  <c r="X648" i="28"/>
  <c r="R648" i="28" a="1"/>
  <c r="R648" i="28"/>
  <c r="X647" i="28" a="1"/>
  <c r="X647" i="28"/>
  <c r="Y647" i="28"/>
  <c r="R647" i="28" a="1"/>
  <c r="R647" i="28"/>
  <c r="U647" i="28" a="1"/>
  <c r="U647" i="28"/>
  <c r="X646" i="28" a="1"/>
  <c r="X646" i="28"/>
  <c r="Y646" i="28"/>
  <c r="R646" i="28" a="1"/>
  <c r="R646" i="28"/>
  <c r="X645" i="28" a="1"/>
  <c r="X645" i="28"/>
  <c r="AA645" i="28"/>
  <c r="AB645" i="28"/>
  <c r="R645" i="28" a="1"/>
  <c r="R645" i="28"/>
  <c r="S645" i="28" a="1"/>
  <c r="S645" i="28"/>
  <c r="X644" i="28" a="1"/>
  <c r="X644" i="28"/>
  <c r="Y644" i="28"/>
  <c r="R644" i="28" a="1"/>
  <c r="R644" i="28"/>
  <c r="U644" i="28" a="1"/>
  <c r="U644" i="28"/>
  <c r="X643" i="28" a="1"/>
  <c r="X643" i="28"/>
  <c r="Y643" i="28"/>
  <c r="R643" i="28" a="1"/>
  <c r="R643" i="28"/>
  <c r="W643" i="28"/>
  <c r="X642" i="28" a="1"/>
  <c r="X642" i="28"/>
  <c r="R642" i="28" a="1"/>
  <c r="R642" i="28"/>
  <c r="X641" i="28" a="1"/>
  <c r="X641" i="28"/>
  <c r="Y641" i="28"/>
  <c r="R641" i="28" a="1"/>
  <c r="R641" i="28"/>
  <c r="V641" i="28" a="1"/>
  <c r="V641" i="28"/>
  <c r="X640" i="28" a="1"/>
  <c r="X640" i="28"/>
  <c r="AA640" i="28"/>
  <c r="AB640" i="28"/>
  <c r="R640" i="28" a="1"/>
  <c r="R640" i="28"/>
  <c r="X639" i="28" a="1"/>
  <c r="X639" i="28"/>
  <c r="R639" i="28" a="1"/>
  <c r="R639" i="28"/>
  <c r="X638" i="28" a="1"/>
  <c r="X638" i="28"/>
  <c r="R638" i="28" a="1"/>
  <c r="R638" i="28"/>
  <c r="X637" i="28" a="1"/>
  <c r="X637" i="28"/>
  <c r="R637" i="28" a="1"/>
  <c r="R637" i="28"/>
  <c r="V637" i="28" a="1"/>
  <c r="V637" i="28"/>
  <c r="X636" i="28" a="1"/>
  <c r="X636" i="28"/>
  <c r="Y636" i="28"/>
  <c r="R636" i="28" a="1"/>
  <c r="R636" i="28"/>
  <c r="V636" i="28" a="1"/>
  <c r="V636" i="28"/>
  <c r="X635" i="28" a="1"/>
  <c r="X635" i="28"/>
  <c r="R635" i="28" a="1"/>
  <c r="R635" i="28"/>
  <c r="W635" i="28"/>
  <c r="X634" i="28" a="1"/>
  <c r="X634" i="28"/>
  <c r="AA634" i="28"/>
  <c r="AB634" i="28"/>
  <c r="R634" i="28" a="1"/>
  <c r="R634" i="28"/>
  <c r="T634" i="28" a="1"/>
  <c r="T634" i="28"/>
  <c r="X633" i="28" a="1"/>
  <c r="X633" i="28"/>
  <c r="Y633" i="28"/>
  <c r="R633" i="28" a="1"/>
  <c r="R633" i="28"/>
  <c r="X632" i="28" a="1"/>
  <c r="X632" i="28"/>
  <c r="R632" i="28" a="1"/>
  <c r="R632" i="28"/>
  <c r="X631" i="28" a="1"/>
  <c r="X631" i="28"/>
  <c r="R631" i="28" a="1"/>
  <c r="R631" i="28"/>
  <c r="V631" i="28" a="1"/>
  <c r="V631" i="28"/>
  <c r="X630" i="28" a="1"/>
  <c r="X630" i="28"/>
  <c r="R630" i="28" a="1"/>
  <c r="R630" i="28"/>
  <c r="X629" i="28" a="1"/>
  <c r="X629" i="28"/>
  <c r="R629" i="28" a="1"/>
  <c r="R629" i="28"/>
  <c r="T629" i="28" a="1"/>
  <c r="T629" i="28"/>
  <c r="X628" i="28" a="1"/>
  <c r="X628" i="28"/>
  <c r="R628" i="28" a="1"/>
  <c r="R628" i="28"/>
  <c r="X627" i="28" a="1"/>
  <c r="X627" i="28"/>
  <c r="AA627" i="28"/>
  <c r="AB627" i="28"/>
  <c r="R627" i="28" a="1"/>
  <c r="R627" i="28"/>
  <c r="U627" i="28" a="1"/>
  <c r="U627" i="28"/>
  <c r="X626" i="28" a="1"/>
  <c r="X626" i="28"/>
  <c r="R626" i="28" a="1"/>
  <c r="R626" i="28"/>
  <c r="X625" i="28" a="1"/>
  <c r="X625" i="28"/>
  <c r="Y625" i="28"/>
  <c r="R625" i="28" a="1"/>
  <c r="R625" i="28"/>
  <c r="U625" i="28" a="1"/>
  <c r="U625" i="28"/>
  <c r="X624" i="28" a="1"/>
  <c r="X624" i="28"/>
  <c r="Y624" i="28"/>
  <c r="R624" i="28" a="1"/>
  <c r="R624" i="28"/>
  <c r="U624" i="28" a="1"/>
  <c r="U624" i="28"/>
  <c r="X623" i="28" a="1"/>
  <c r="X623" i="28"/>
  <c r="Y623" i="28"/>
  <c r="R623" i="28" a="1"/>
  <c r="R623" i="28"/>
  <c r="U623" i="28" a="1"/>
  <c r="U623" i="28"/>
  <c r="X622" i="28" a="1"/>
  <c r="X622" i="28"/>
  <c r="R622" i="28" a="1"/>
  <c r="R622" i="28"/>
  <c r="U622" i="28" a="1"/>
  <c r="U622" i="28"/>
  <c r="X621" i="28" a="1"/>
  <c r="X621" i="28"/>
  <c r="Y621" i="28"/>
  <c r="R621" i="28" a="1"/>
  <c r="R621" i="28"/>
  <c r="U621" i="28" a="1"/>
  <c r="U621" i="28"/>
  <c r="X620" i="28" a="1"/>
  <c r="X620" i="28"/>
  <c r="AA620" i="28"/>
  <c r="AB620" i="28"/>
  <c r="R620" i="28" a="1"/>
  <c r="R620" i="28"/>
  <c r="V620" i="28" a="1"/>
  <c r="V620" i="28"/>
  <c r="X619" i="28" a="1"/>
  <c r="X619" i="28"/>
  <c r="R619" i="28" a="1"/>
  <c r="R619" i="28"/>
  <c r="X618" i="28" a="1"/>
  <c r="X618" i="28"/>
  <c r="Y618" i="28"/>
  <c r="R618" i="28" a="1"/>
  <c r="R618" i="28"/>
  <c r="V618" i="28" a="1"/>
  <c r="V618" i="28"/>
  <c r="X617" i="28" a="1"/>
  <c r="X617" i="28"/>
  <c r="Y617" i="28"/>
  <c r="R617" i="28" a="1"/>
  <c r="R617" i="28"/>
  <c r="X616" i="28" a="1"/>
  <c r="X616" i="28"/>
  <c r="AA616" i="28"/>
  <c r="AB616" i="28"/>
  <c r="R616" i="28" a="1"/>
  <c r="R616" i="28"/>
  <c r="U616" i="28" a="1"/>
  <c r="U616" i="28"/>
  <c r="X615" i="28" a="1"/>
  <c r="X615" i="28"/>
  <c r="R615" i="28" a="1"/>
  <c r="R615" i="28"/>
  <c r="U615" i="28" a="1"/>
  <c r="U615" i="28"/>
  <c r="X614" i="28" a="1"/>
  <c r="X614" i="28"/>
  <c r="R614" i="28" a="1"/>
  <c r="R614" i="28"/>
  <c r="U614" i="28" a="1"/>
  <c r="U614" i="28"/>
  <c r="X613" i="28" a="1"/>
  <c r="X613" i="28"/>
  <c r="R613" i="28" a="1"/>
  <c r="R613" i="28"/>
  <c r="W613" i="28"/>
  <c r="X612" i="28" a="1"/>
  <c r="X612" i="28"/>
  <c r="R612" i="28" a="1"/>
  <c r="R612" i="28"/>
  <c r="S612" i="28" a="1"/>
  <c r="S612" i="28"/>
  <c r="X611" i="28" a="1"/>
  <c r="X611" i="28"/>
  <c r="R611" i="28" a="1"/>
  <c r="R611" i="28"/>
  <c r="W611" i="28"/>
  <c r="X610" i="28" a="1"/>
  <c r="X610" i="28"/>
  <c r="Y610" i="28"/>
  <c r="R610" i="28" a="1"/>
  <c r="R610" i="28"/>
  <c r="S610" i="28" a="1"/>
  <c r="S610" i="28"/>
  <c r="X609" i="28" a="1"/>
  <c r="X609" i="28"/>
  <c r="R609" i="28" a="1"/>
  <c r="R609" i="28"/>
  <c r="X608" i="28" a="1"/>
  <c r="X608" i="28"/>
  <c r="Y608" i="28"/>
  <c r="R608" i="28" a="1"/>
  <c r="R608" i="28"/>
  <c r="U608" i="28" a="1"/>
  <c r="U608" i="28"/>
  <c r="X607" i="28" a="1"/>
  <c r="X607" i="28"/>
  <c r="R607" i="28" a="1"/>
  <c r="R607" i="28"/>
  <c r="X606" i="28" a="1"/>
  <c r="X606" i="28"/>
  <c r="AA606" i="28"/>
  <c r="AB606" i="28"/>
  <c r="R606" i="28" a="1"/>
  <c r="R606" i="28"/>
  <c r="X605" i="28" a="1"/>
  <c r="X605" i="28"/>
  <c r="Y605" i="28"/>
  <c r="R605" i="28" a="1"/>
  <c r="R605" i="28"/>
  <c r="T605" i="28" a="1"/>
  <c r="T605" i="28"/>
  <c r="X604" i="28" a="1"/>
  <c r="X604" i="28"/>
  <c r="AA604" i="28"/>
  <c r="AB604" i="28"/>
  <c r="R604" i="28" a="1"/>
  <c r="R604" i="28"/>
  <c r="U604" i="28" a="1"/>
  <c r="U604" i="28"/>
  <c r="X603" i="28" a="1"/>
  <c r="X603" i="28"/>
  <c r="AA603" i="28"/>
  <c r="AB603" i="28"/>
  <c r="R603" i="28" a="1"/>
  <c r="R603" i="28"/>
  <c r="S603" i="28" a="1"/>
  <c r="S603" i="28"/>
  <c r="X602" i="28" a="1"/>
  <c r="X602" i="28"/>
  <c r="AA602" i="28"/>
  <c r="AB602" i="28"/>
  <c r="R602" i="28" a="1"/>
  <c r="R602" i="28"/>
  <c r="S602" i="28" a="1"/>
  <c r="S602" i="28"/>
  <c r="X601" i="28" a="1"/>
  <c r="X601" i="28"/>
  <c r="AA601" i="28"/>
  <c r="AB601" i="28"/>
  <c r="R601" i="28" a="1"/>
  <c r="R601" i="28"/>
  <c r="X600" i="28" a="1"/>
  <c r="X600" i="28"/>
  <c r="AA600" i="28"/>
  <c r="AB600" i="28"/>
  <c r="R600" i="28" a="1"/>
  <c r="R600" i="28"/>
  <c r="T600" i="28" a="1"/>
  <c r="T600" i="28"/>
  <c r="X599" i="28" a="1"/>
  <c r="X599" i="28"/>
  <c r="R599" i="28" a="1"/>
  <c r="R599" i="28"/>
  <c r="V599" i="28" a="1"/>
  <c r="V599" i="28"/>
  <c r="X598" i="28" a="1"/>
  <c r="X598" i="28"/>
  <c r="AA598" i="28"/>
  <c r="AB598" i="28"/>
  <c r="R598" i="28" a="1"/>
  <c r="R598" i="28"/>
  <c r="X597" i="28" a="1"/>
  <c r="X597" i="28"/>
  <c r="R597" i="28" a="1"/>
  <c r="R597" i="28"/>
  <c r="T597" i="28" a="1"/>
  <c r="T597" i="28"/>
  <c r="X596" i="28" a="1"/>
  <c r="X596" i="28"/>
  <c r="AA596" i="28"/>
  <c r="AB596" i="28"/>
  <c r="R596" i="28" a="1"/>
  <c r="R596" i="28"/>
  <c r="S596" i="28" a="1"/>
  <c r="S596" i="28"/>
  <c r="X595" i="28" a="1"/>
  <c r="X595" i="28"/>
  <c r="AA595" i="28"/>
  <c r="AB595" i="28"/>
  <c r="R595" i="28" a="1"/>
  <c r="R595" i="28"/>
  <c r="X594" i="28" a="1"/>
  <c r="X594" i="28"/>
  <c r="R594" i="28" a="1"/>
  <c r="R594" i="28"/>
  <c r="U594" i="28" a="1"/>
  <c r="U594" i="28"/>
  <c r="X593" i="28" a="1"/>
  <c r="X593" i="28"/>
  <c r="R593" i="28" a="1"/>
  <c r="R593" i="28"/>
  <c r="X592" i="28" a="1"/>
  <c r="X592" i="28"/>
  <c r="R592" i="28" a="1"/>
  <c r="R592" i="28"/>
  <c r="S592" i="28" a="1"/>
  <c r="S592" i="28"/>
  <c r="X591" i="28" a="1"/>
  <c r="X591" i="28"/>
  <c r="R591" i="28" a="1"/>
  <c r="R591" i="28"/>
  <c r="X590" i="28" a="1"/>
  <c r="X590" i="28"/>
  <c r="Y590" i="28"/>
  <c r="R590" i="28" a="1"/>
  <c r="R590" i="28"/>
  <c r="U590" i="28" a="1"/>
  <c r="U590" i="28"/>
  <c r="X589" i="28" a="1"/>
  <c r="X589" i="28"/>
  <c r="AA589" i="28"/>
  <c r="AB589" i="28"/>
  <c r="R589" i="28" a="1"/>
  <c r="R589" i="28"/>
  <c r="X588" i="28" a="1"/>
  <c r="X588" i="28"/>
  <c r="R588" i="28" a="1"/>
  <c r="R588" i="28"/>
  <c r="U588" i="28" a="1"/>
  <c r="U588" i="28"/>
  <c r="X587" i="28" a="1"/>
  <c r="X587" i="28"/>
  <c r="R587" i="28" a="1"/>
  <c r="R587" i="28"/>
  <c r="W587" i="28"/>
  <c r="X586" i="28" a="1"/>
  <c r="X586" i="28"/>
  <c r="R586" i="28" a="1"/>
  <c r="R586" i="28"/>
  <c r="V586" i="28" a="1"/>
  <c r="V586" i="28"/>
  <c r="X585" i="28" a="1"/>
  <c r="X585" i="28"/>
  <c r="R585" i="28" a="1"/>
  <c r="R585" i="28"/>
  <c r="X584" i="28" a="1"/>
  <c r="X584" i="28"/>
  <c r="AA584" i="28"/>
  <c r="AB584" i="28"/>
  <c r="R584" i="28" a="1"/>
  <c r="R584" i="28"/>
  <c r="T584" i="28" a="1"/>
  <c r="T584" i="28"/>
  <c r="X583" i="28" a="1"/>
  <c r="X583" i="28"/>
  <c r="R583" i="28" a="1"/>
  <c r="R583" i="28"/>
  <c r="T583" i="28" a="1"/>
  <c r="T583" i="28"/>
  <c r="X582" i="28" a="1"/>
  <c r="X582" i="28"/>
  <c r="Y582" i="28"/>
  <c r="R582" i="28" a="1"/>
  <c r="R582" i="28"/>
  <c r="T582" i="28" a="1"/>
  <c r="T582" i="28"/>
  <c r="X581" i="28" a="1"/>
  <c r="X581" i="28"/>
  <c r="R581" i="28" a="1"/>
  <c r="R581" i="28"/>
  <c r="S581" i="28" a="1"/>
  <c r="S581" i="28"/>
  <c r="X580" i="28" a="1"/>
  <c r="X580" i="28"/>
  <c r="Y580" i="28"/>
  <c r="R580" i="28" a="1"/>
  <c r="R580" i="28"/>
  <c r="X579" i="28" a="1"/>
  <c r="X579" i="28"/>
  <c r="R579" i="28" a="1"/>
  <c r="R579" i="28"/>
  <c r="W579" i="28"/>
  <c r="X578" i="28" a="1"/>
  <c r="X578" i="28"/>
  <c r="AA578" i="28"/>
  <c r="AB578" i="28"/>
  <c r="R578" i="28" a="1"/>
  <c r="R578" i="28"/>
  <c r="U578" i="28" a="1"/>
  <c r="U578" i="28"/>
  <c r="X577" i="28" a="1"/>
  <c r="X577" i="28"/>
  <c r="R577" i="28" a="1"/>
  <c r="R577" i="28"/>
  <c r="V577" i="28" a="1"/>
  <c r="V577" i="28"/>
  <c r="X576" i="28" a="1"/>
  <c r="X576" i="28"/>
  <c r="AA576" i="28"/>
  <c r="AB576" i="28"/>
  <c r="R576" i="28" a="1"/>
  <c r="R576" i="28"/>
  <c r="X575" i="28" a="1"/>
  <c r="X575" i="28"/>
  <c r="Y575" i="28"/>
  <c r="R575" i="28" a="1"/>
  <c r="R575" i="28"/>
  <c r="X574" i="28" a="1"/>
  <c r="X574" i="28"/>
  <c r="R574" i="28" a="1"/>
  <c r="R574" i="28"/>
  <c r="U574" i="28" a="1"/>
  <c r="U574" i="28"/>
  <c r="X573" i="28" a="1"/>
  <c r="X573" i="28"/>
  <c r="AA573" i="28"/>
  <c r="AB573" i="28"/>
  <c r="R573" i="28" a="1"/>
  <c r="R573" i="28"/>
  <c r="W573" i="28"/>
  <c r="X572" i="28" a="1"/>
  <c r="X572" i="28"/>
  <c r="AA572" i="28"/>
  <c r="AB572" i="28"/>
  <c r="R572" i="28" a="1"/>
  <c r="R572" i="28"/>
  <c r="U572" i="28" a="1"/>
  <c r="U572" i="28"/>
  <c r="X571" i="28" a="1"/>
  <c r="X571" i="28"/>
  <c r="AA571" i="28"/>
  <c r="AB571" i="28"/>
  <c r="R571" i="28" a="1"/>
  <c r="R571" i="28"/>
  <c r="W571" i="28"/>
  <c r="X570" i="28" a="1"/>
  <c r="X570" i="28"/>
  <c r="R570" i="28" a="1"/>
  <c r="R570" i="28"/>
  <c r="T570" i="28" a="1"/>
  <c r="T570" i="28"/>
  <c r="X569" i="28" a="1"/>
  <c r="X569" i="28"/>
  <c r="R569" i="28" a="1"/>
  <c r="R569" i="28"/>
  <c r="X568" i="28" a="1"/>
  <c r="X568" i="28"/>
  <c r="Y568" i="28"/>
  <c r="R568" i="28" a="1"/>
  <c r="R568" i="28"/>
  <c r="X567" i="28" a="1"/>
  <c r="X567" i="28"/>
  <c r="Y567" i="28"/>
  <c r="R567" i="28" a="1"/>
  <c r="R567" i="28"/>
  <c r="W567" i="28"/>
  <c r="X566" i="28" a="1"/>
  <c r="X566" i="28"/>
  <c r="R566" i="28" a="1"/>
  <c r="R566" i="28"/>
  <c r="S566" i="28" a="1"/>
  <c r="S566" i="28"/>
  <c r="X565" i="28" a="1"/>
  <c r="X565" i="28"/>
  <c r="AA565" i="28"/>
  <c r="AB565" i="28"/>
  <c r="R565" i="28" a="1"/>
  <c r="R565" i="28"/>
  <c r="U565" i="28" a="1"/>
  <c r="U565" i="28"/>
  <c r="X564" i="28" a="1"/>
  <c r="X564" i="28"/>
  <c r="R564" i="28" a="1"/>
  <c r="R564" i="28"/>
  <c r="U564" i="28" a="1"/>
  <c r="U564" i="28"/>
  <c r="X563" i="28" a="1"/>
  <c r="X563" i="28"/>
  <c r="R563" i="28" a="1"/>
  <c r="R563" i="28"/>
  <c r="U563" i="28" a="1"/>
  <c r="U563" i="28"/>
  <c r="X562" i="28" a="1"/>
  <c r="X562" i="28"/>
  <c r="R562" i="28" a="1"/>
  <c r="R562" i="28"/>
  <c r="U562" i="28" a="1"/>
  <c r="U562" i="28"/>
  <c r="X561" i="28" a="1"/>
  <c r="X561" i="28"/>
  <c r="Y561" i="28"/>
  <c r="R561" i="28" a="1"/>
  <c r="R561" i="28"/>
  <c r="T561" i="28" a="1"/>
  <c r="T561" i="28"/>
  <c r="X560" i="28" a="1"/>
  <c r="X560" i="28"/>
  <c r="Y560" i="28"/>
  <c r="R560" i="28" a="1"/>
  <c r="R560" i="28"/>
  <c r="T560" i="28" a="1"/>
  <c r="T560" i="28"/>
  <c r="X559" i="28" a="1"/>
  <c r="X559" i="28"/>
  <c r="R559" i="28" a="1"/>
  <c r="R559" i="28"/>
  <c r="W559" i="28"/>
  <c r="X558" i="28" a="1"/>
  <c r="X558" i="28"/>
  <c r="R558" i="28" a="1"/>
  <c r="R558" i="28"/>
  <c r="U558" i="28" a="1"/>
  <c r="U558" i="28"/>
  <c r="X557" i="28" a="1"/>
  <c r="X557" i="28"/>
  <c r="R557" i="28" a="1"/>
  <c r="R557" i="28"/>
  <c r="U557" i="28" a="1"/>
  <c r="U557" i="28"/>
  <c r="X556" i="28" a="1"/>
  <c r="X556" i="28"/>
  <c r="Y556" i="28"/>
  <c r="R556" i="28" a="1"/>
  <c r="R556" i="28"/>
  <c r="W556" i="28"/>
  <c r="X555" i="28" a="1"/>
  <c r="X555" i="28"/>
  <c r="R555" i="28" a="1"/>
  <c r="R555" i="28"/>
  <c r="U555" i="28" a="1"/>
  <c r="U555" i="28"/>
  <c r="X554" i="28" a="1"/>
  <c r="X554" i="28"/>
  <c r="Y554" i="28"/>
  <c r="R554" i="28" a="1"/>
  <c r="R554" i="28"/>
  <c r="X553" i="28" a="1"/>
  <c r="X553" i="28"/>
  <c r="R553" i="28" a="1"/>
  <c r="R553" i="28"/>
  <c r="S553" i="28" a="1"/>
  <c r="S553" i="28"/>
  <c r="X552" i="28" a="1"/>
  <c r="X552" i="28"/>
  <c r="R552" i="28" a="1"/>
  <c r="R552" i="28"/>
  <c r="U552" i="28" a="1"/>
  <c r="U552" i="28"/>
  <c r="X551" i="28" a="1"/>
  <c r="X551" i="28"/>
  <c r="AA551" i="28"/>
  <c r="AB551" i="28"/>
  <c r="R551" i="28" a="1"/>
  <c r="R551" i="28"/>
  <c r="X550" i="28" a="1"/>
  <c r="X550" i="28"/>
  <c r="R550" i="28" a="1"/>
  <c r="R550" i="28"/>
  <c r="W550" i="28"/>
  <c r="X549" i="28" a="1"/>
  <c r="X549" i="28"/>
  <c r="AA549" i="28"/>
  <c r="AB549" i="28"/>
  <c r="R549" i="28" a="1"/>
  <c r="R549" i="28"/>
  <c r="X548" i="28" a="1"/>
  <c r="X548" i="28"/>
  <c r="AA548" i="28"/>
  <c r="AB548" i="28"/>
  <c r="R548" i="28" a="1"/>
  <c r="R548" i="28"/>
  <c r="T548" i="28" a="1"/>
  <c r="T548" i="28"/>
  <c r="X547" i="28" a="1"/>
  <c r="X547" i="28"/>
  <c r="R547" i="28" a="1"/>
  <c r="R547" i="28"/>
  <c r="X546" i="28" a="1"/>
  <c r="X546" i="28"/>
  <c r="R546" i="28" a="1"/>
  <c r="R546" i="28"/>
  <c r="V546" i="28" a="1"/>
  <c r="V546" i="28"/>
  <c r="X545" i="28" a="1"/>
  <c r="X545" i="28"/>
  <c r="R545" i="28" a="1"/>
  <c r="R545" i="28"/>
  <c r="X544" i="28" a="1"/>
  <c r="X544" i="28"/>
  <c r="AA544" i="28"/>
  <c r="AB544" i="28"/>
  <c r="R544" i="28" a="1"/>
  <c r="R544" i="28"/>
  <c r="T544" i="28" a="1"/>
  <c r="T544" i="28"/>
  <c r="X543" i="28" a="1"/>
  <c r="X543" i="28"/>
  <c r="Y543" i="28"/>
  <c r="R543" i="28" a="1"/>
  <c r="R543" i="28"/>
  <c r="U543" i="28" a="1"/>
  <c r="U543" i="28"/>
  <c r="X542" i="28" a="1"/>
  <c r="X542" i="28"/>
  <c r="R542" i="28" a="1"/>
  <c r="R542" i="28"/>
  <c r="V542" i="28" a="1"/>
  <c r="V542" i="28"/>
  <c r="X541" i="28" a="1"/>
  <c r="X541" i="28"/>
  <c r="Y541" i="28"/>
  <c r="R541" i="28" a="1"/>
  <c r="R541" i="28"/>
  <c r="X540" i="28" a="1"/>
  <c r="X540" i="28"/>
  <c r="R540" i="28" a="1"/>
  <c r="R540" i="28"/>
  <c r="T540" i="28" a="1"/>
  <c r="T540" i="28"/>
  <c r="X539" i="28" a="1"/>
  <c r="X539" i="28"/>
  <c r="AA539" i="28"/>
  <c r="AB539" i="28"/>
  <c r="R539" i="28" a="1"/>
  <c r="R539" i="28"/>
  <c r="T539" i="28" a="1"/>
  <c r="T539" i="28"/>
  <c r="X538" i="28" a="1"/>
  <c r="X538" i="28"/>
  <c r="R538" i="28" a="1"/>
  <c r="R538" i="28"/>
  <c r="T538" i="28" a="1"/>
  <c r="T538" i="28"/>
  <c r="X537" i="28" a="1"/>
  <c r="X537" i="28"/>
  <c r="AA537" i="28"/>
  <c r="AB537" i="28"/>
  <c r="R537" i="28" a="1"/>
  <c r="R537" i="28"/>
  <c r="T537" i="28" a="1"/>
  <c r="T537" i="28"/>
  <c r="X536" i="28" a="1"/>
  <c r="X536" i="28"/>
  <c r="AA536" i="28"/>
  <c r="AB536" i="28"/>
  <c r="R536" i="28" a="1"/>
  <c r="R536" i="28"/>
  <c r="T536" i="28" a="1"/>
  <c r="T536" i="28"/>
  <c r="X535" i="28" a="1"/>
  <c r="X535" i="28"/>
  <c r="Y535" i="28"/>
  <c r="R535" i="28" a="1"/>
  <c r="R535" i="28"/>
  <c r="S535" i="28" a="1"/>
  <c r="S535" i="28"/>
  <c r="X534" i="28" a="1"/>
  <c r="X534" i="28"/>
  <c r="R534" i="28" a="1"/>
  <c r="R534" i="28"/>
  <c r="S534" i="28" a="1"/>
  <c r="S534" i="28"/>
  <c r="X533" i="28" a="1"/>
  <c r="X533" i="28"/>
  <c r="AA533" i="28"/>
  <c r="AB533" i="28"/>
  <c r="R533" i="28" a="1"/>
  <c r="R533" i="28"/>
  <c r="X532" i="28" a="1"/>
  <c r="X532" i="28"/>
  <c r="R532" i="28" a="1"/>
  <c r="R532" i="28"/>
  <c r="T532" i="28" a="1"/>
  <c r="T532" i="28"/>
  <c r="X531" i="28" a="1"/>
  <c r="X531" i="28"/>
  <c r="R531" i="28" a="1"/>
  <c r="R531" i="28"/>
  <c r="X530" i="28" a="1"/>
  <c r="X530" i="28"/>
  <c r="R530" i="28" a="1"/>
  <c r="R530" i="28"/>
  <c r="U530" i="28" a="1"/>
  <c r="U530" i="28"/>
  <c r="X529" i="28" a="1"/>
  <c r="X529" i="28"/>
  <c r="R529" i="28" a="1"/>
  <c r="R529" i="28"/>
  <c r="X528" i="28" a="1"/>
  <c r="X528" i="28"/>
  <c r="Y528" i="28"/>
  <c r="R528" i="28" a="1"/>
  <c r="R528" i="28"/>
  <c r="V528" i="28" a="1"/>
  <c r="V528" i="28"/>
  <c r="X527" i="28" a="1"/>
  <c r="X527" i="28"/>
  <c r="R527" i="28" a="1"/>
  <c r="R527" i="28"/>
  <c r="U527" i="28" a="1"/>
  <c r="U527" i="28"/>
  <c r="X526" i="28" a="1"/>
  <c r="X526" i="28"/>
  <c r="Y526" i="28"/>
  <c r="R526" i="28" a="1"/>
  <c r="R526" i="28"/>
  <c r="U526" i="28" a="1"/>
  <c r="U526" i="28"/>
  <c r="X525" i="28" a="1"/>
  <c r="X525" i="28"/>
  <c r="R525" i="28" a="1"/>
  <c r="R525" i="28"/>
  <c r="X524" i="28" a="1"/>
  <c r="X524" i="28"/>
  <c r="AA524" i="28"/>
  <c r="AB524" i="28"/>
  <c r="R524" i="28" a="1"/>
  <c r="R524" i="28"/>
  <c r="V524" i="28" a="1"/>
  <c r="V524" i="28"/>
  <c r="X523" i="28" a="1"/>
  <c r="X523" i="28"/>
  <c r="Y523" i="28"/>
  <c r="R523" i="28" a="1"/>
  <c r="R523" i="28"/>
  <c r="X522" i="28" a="1"/>
  <c r="X522" i="28"/>
  <c r="R522" i="28" a="1"/>
  <c r="R522" i="28"/>
  <c r="S522" i="28" a="1"/>
  <c r="S522" i="28"/>
  <c r="X521" i="28" a="1"/>
  <c r="X521" i="28"/>
  <c r="R521" i="28" a="1"/>
  <c r="R521" i="28"/>
  <c r="V521" i="28" a="1"/>
  <c r="V521" i="28"/>
  <c r="X520" i="28" a="1"/>
  <c r="X520" i="28"/>
  <c r="AA520" i="28"/>
  <c r="AB520" i="28"/>
  <c r="R520" i="28" a="1"/>
  <c r="R520" i="28"/>
  <c r="X519" i="28" a="1"/>
  <c r="X519" i="28"/>
  <c r="R519" i="28" a="1"/>
  <c r="R519" i="28"/>
  <c r="W519" i="28"/>
  <c r="X518" i="28" a="1"/>
  <c r="X518" i="28"/>
  <c r="AA518" i="28"/>
  <c r="AB518" i="28"/>
  <c r="R518" i="28" a="1"/>
  <c r="R518" i="28"/>
  <c r="X517" i="28" a="1"/>
  <c r="X517" i="28"/>
  <c r="Y517" i="28"/>
  <c r="R517" i="28" a="1"/>
  <c r="R517" i="28"/>
  <c r="T517" i="28" a="1"/>
  <c r="T517" i="28"/>
  <c r="X516" i="28" a="1"/>
  <c r="X516" i="28"/>
  <c r="Y516" i="28"/>
  <c r="R516" i="28" a="1"/>
  <c r="R516" i="28"/>
  <c r="U516" i="28" a="1"/>
  <c r="U516" i="28"/>
  <c r="X515" i="28" a="1"/>
  <c r="X515" i="28"/>
  <c r="AA515" i="28"/>
  <c r="AB515" i="28"/>
  <c r="R515" i="28" a="1"/>
  <c r="R515" i="28"/>
  <c r="X514" i="28" a="1"/>
  <c r="X514" i="28"/>
  <c r="AA514" i="28"/>
  <c r="AB514" i="28"/>
  <c r="R514" i="28" a="1"/>
  <c r="R514" i="28"/>
  <c r="S514" i="28" a="1"/>
  <c r="S514" i="28"/>
  <c r="X513" i="28" a="1"/>
  <c r="X513" i="28"/>
  <c r="AA513" i="28"/>
  <c r="AB513" i="28"/>
  <c r="R513" i="28" a="1"/>
  <c r="R513" i="28"/>
  <c r="X512" i="28" a="1"/>
  <c r="X512" i="28"/>
  <c r="AA512" i="28"/>
  <c r="AB512" i="28"/>
  <c r="R512" i="28" a="1"/>
  <c r="R512" i="28"/>
  <c r="U512" i="28" a="1"/>
  <c r="U512" i="28"/>
  <c r="X511" i="28" a="1"/>
  <c r="X511" i="28"/>
  <c r="Y511" i="28"/>
  <c r="R511" i="28" a="1"/>
  <c r="R511" i="28"/>
  <c r="X510" i="28" a="1"/>
  <c r="X510" i="28"/>
  <c r="AA510" i="28"/>
  <c r="AB510" i="28"/>
  <c r="R510" i="28" a="1"/>
  <c r="R510" i="28"/>
  <c r="V510" i="28" a="1"/>
  <c r="V510" i="28"/>
  <c r="X509" i="28" a="1"/>
  <c r="X509" i="28"/>
  <c r="AA509" i="28"/>
  <c r="AB509" i="28"/>
  <c r="R509" i="28" a="1"/>
  <c r="R509" i="28"/>
  <c r="X508" i="28" a="1"/>
  <c r="X508" i="28"/>
  <c r="Y508" i="28"/>
  <c r="R508" i="28" a="1"/>
  <c r="R508" i="28"/>
  <c r="V508" i="28" a="1"/>
  <c r="V508" i="28"/>
  <c r="X507" i="28" a="1"/>
  <c r="X507" i="28"/>
  <c r="Y507" i="28"/>
  <c r="R507" i="28" a="1"/>
  <c r="R507" i="28"/>
  <c r="X506" i="28" a="1"/>
  <c r="X506" i="28"/>
  <c r="AA506" i="28"/>
  <c r="AB506" i="28"/>
  <c r="R506" i="28" a="1"/>
  <c r="R506" i="28"/>
  <c r="W506" i="28"/>
  <c r="X505" i="28" a="1"/>
  <c r="X505" i="28"/>
  <c r="R505" i="28" a="1"/>
  <c r="R505" i="28"/>
  <c r="U505" i="28" a="1"/>
  <c r="U505" i="28"/>
  <c r="X504" i="28" a="1"/>
  <c r="X504" i="28"/>
  <c r="Y504" i="28"/>
  <c r="R504" i="28" a="1"/>
  <c r="R504" i="28"/>
  <c r="X503" i="28" a="1"/>
  <c r="X503" i="28"/>
  <c r="Y503" i="28"/>
  <c r="R503" i="28" a="1"/>
  <c r="R503" i="28"/>
  <c r="S503" i="28" a="1"/>
  <c r="S503" i="28"/>
  <c r="X502" i="28" a="1"/>
  <c r="X502" i="28"/>
  <c r="R502" i="28" a="1"/>
  <c r="R502" i="28"/>
  <c r="U502" i="28" a="1"/>
  <c r="U502" i="28"/>
  <c r="X501" i="28" a="1"/>
  <c r="X501" i="28"/>
  <c r="AA501" i="28"/>
  <c r="AB501" i="28"/>
  <c r="R501" i="28" a="1"/>
  <c r="R501" i="28"/>
  <c r="V501" i="28" a="1"/>
  <c r="V501" i="28"/>
  <c r="X500" i="28" a="1"/>
  <c r="X500" i="28"/>
  <c r="AA500" i="28"/>
  <c r="AB500" i="28"/>
  <c r="R500" i="28" a="1"/>
  <c r="R500" i="28"/>
  <c r="X499" i="28" a="1"/>
  <c r="X499" i="28"/>
  <c r="AA499" i="28"/>
  <c r="AB499" i="28"/>
  <c r="R499" i="28" a="1"/>
  <c r="R499" i="28"/>
  <c r="X498" i="28" a="1"/>
  <c r="X498" i="28"/>
  <c r="R498" i="28" a="1"/>
  <c r="R498" i="28"/>
  <c r="U498" i="28" a="1"/>
  <c r="U498" i="28"/>
  <c r="X497" i="28" a="1"/>
  <c r="X497" i="28"/>
  <c r="R497" i="28" a="1"/>
  <c r="R497" i="28"/>
  <c r="V497" i="28" a="1"/>
  <c r="V497" i="28"/>
  <c r="X496" i="28" a="1"/>
  <c r="X496" i="28"/>
  <c r="AA496" i="28"/>
  <c r="AB496" i="28"/>
  <c r="R496" i="28" a="1"/>
  <c r="R496" i="28"/>
  <c r="U496" i="28" a="1"/>
  <c r="U496" i="28"/>
  <c r="X495" i="28" a="1"/>
  <c r="X495" i="28"/>
  <c r="Y495" i="28"/>
  <c r="R495" i="28" a="1"/>
  <c r="R495" i="28"/>
  <c r="V495" i="28" a="1"/>
  <c r="V495" i="28"/>
  <c r="X494" i="28" a="1"/>
  <c r="X494" i="28"/>
  <c r="R494" i="28" a="1"/>
  <c r="R494" i="28"/>
  <c r="T494" i="28" a="1"/>
  <c r="T494" i="28"/>
  <c r="X493" i="28" a="1"/>
  <c r="X493" i="28"/>
  <c r="R493" i="28" a="1"/>
  <c r="R493" i="28"/>
  <c r="S493" i="28" a="1"/>
  <c r="S493" i="28"/>
  <c r="X492" i="28" a="1"/>
  <c r="X492" i="28"/>
  <c r="AA492" i="28"/>
  <c r="AB492" i="28"/>
  <c r="R492" i="28" a="1"/>
  <c r="R492" i="28"/>
  <c r="W492" i="28"/>
  <c r="X491" i="28" a="1"/>
  <c r="X491" i="28"/>
  <c r="R491" i="28" a="1"/>
  <c r="R491" i="28"/>
  <c r="U491" i="28" a="1"/>
  <c r="U491" i="28"/>
  <c r="X490" i="28" a="1"/>
  <c r="X490" i="28"/>
  <c r="Y490" i="28"/>
  <c r="R490" i="28" a="1"/>
  <c r="R490" i="28"/>
  <c r="S490" i="28" a="1"/>
  <c r="S490" i="28"/>
  <c r="X489" i="28" a="1"/>
  <c r="X489" i="28"/>
  <c r="R489" i="28" a="1"/>
  <c r="R489" i="28"/>
  <c r="T489" i="28" a="1"/>
  <c r="T489" i="28"/>
  <c r="X488" i="28" a="1"/>
  <c r="X488" i="28"/>
  <c r="AA488" i="28"/>
  <c r="AB488" i="28"/>
  <c r="R488" i="28" a="1"/>
  <c r="R488" i="28"/>
  <c r="V488" i="28" a="1"/>
  <c r="V488" i="28"/>
  <c r="X487" i="28" a="1"/>
  <c r="X487" i="28"/>
  <c r="R487" i="28" a="1"/>
  <c r="R487" i="28"/>
  <c r="U487" i="28" a="1"/>
  <c r="U487" i="28"/>
  <c r="X486" i="28" a="1"/>
  <c r="X486" i="28"/>
  <c r="AA486" i="28"/>
  <c r="AB486" i="28"/>
  <c r="R486" i="28" a="1"/>
  <c r="R486" i="28"/>
  <c r="W486" i="28"/>
  <c r="X485" i="28" a="1"/>
  <c r="X485" i="28"/>
  <c r="R485" i="28" a="1"/>
  <c r="R485" i="28"/>
  <c r="W485" i="28"/>
  <c r="X484" i="28" a="1"/>
  <c r="X484" i="28"/>
  <c r="Y484" i="28"/>
  <c r="R484" i="28" a="1"/>
  <c r="R484" i="28"/>
  <c r="W484" i="28"/>
  <c r="X483" i="28" a="1"/>
  <c r="X483" i="28"/>
  <c r="Y483" i="28"/>
  <c r="R483" i="28" a="1"/>
  <c r="R483" i="28"/>
  <c r="T483" i="28" a="1"/>
  <c r="T483" i="28"/>
  <c r="X482" i="28" a="1"/>
  <c r="X482" i="28"/>
  <c r="R482" i="28" a="1"/>
  <c r="R482" i="28"/>
  <c r="S482" i="28" a="1"/>
  <c r="S482" i="28"/>
  <c r="X481" i="28" a="1"/>
  <c r="X481" i="28"/>
  <c r="Y481" i="28"/>
  <c r="R481" i="28" a="1"/>
  <c r="R481" i="28"/>
  <c r="U481" i="28" a="1"/>
  <c r="U481" i="28"/>
  <c r="X480" i="28" a="1"/>
  <c r="X480" i="28"/>
  <c r="Y480" i="28"/>
  <c r="R480" i="28" a="1"/>
  <c r="R480" i="28"/>
  <c r="X479" i="28" a="1"/>
  <c r="X479" i="28"/>
  <c r="R479" i="28" a="1"/>
  <c r="R479" i="28"/>
  <c r="U479" i="28" a="1"/>
  <c r="U479" i="28"/>
  <c r="X478" i="28" a="1"/>
  <c r="X478" i="28"/>
  <c r="Y478" i="28"/>
  <c r="R478" i="28" a="1"/>
  <c r="R478" i="28"/>
  <c r="X477" i="28" a="1"/>
  <c r="X477" i="28"/>
  <c r="R477" i="28" a="1"/>
  <c r="R477" i="28"/>
  <c r="U477" i="28" a="1"/>
  <c r="U477" i="28"/>
  <c r="X476" i="28" a="1"/>
  <c r="X476" i="28"/>
  <c r="AA476" i="28"/>
  <c r="AB476" i="28"/>
  <c r="R476" i="28" a="1"/>
  <c r="R476" i="28"/>
  <c r="X475" i="28" a="1"/>
  <c r="X475" i="28"/>
  <c r="Y475" i="28"/>
  <c r="R475" i="28" a="1"/>
  <c r="R475" i="28"/>
  <c r="T475" i="28" a="1"/>
  <c r="T475" i="28"/>
  <c r="X474" i="28" a="1"/>
  <c r="X474" i="28"/>
  <c r="Y474" i="28"/>
  <c r="R474" i="28" a="1"/>
  <c r="R474" i="28"/>
  <c r="U474" i="28" a="1"/>
  <c r="U474" i="28"/>
  <c r="X473" i="28" a="1"/>
  <c r="X473" i="28"/>
  <c r="R473" i="28" a="1"/>
  <c r="R473" i="28"/>
  <c r="W473" i="28"/>
  <c r="X472" i="28" a="1"/>
  <c r="X472" i="28"/>
  <c r="R472" i="28" a="1"/>
  <c r="R472" i="28"/>
  <c r="V472" i="28" a="1"/>
  <c r="V472" i="28"/>
  <c r="X471" i="28" a="1"/>
  <c r="X471" i="28"/>
  <c r="R471" i="28" a="1"/>
  <c r="R471" i="28"/>
  <c r="T471" i="28" a="1"/>
  <c r="T471" i="28"/>
  <c r="X470" i="28" a="1"/>
  <c r="X470" i="28"/>
  <c r="R470" i="28" a="1"/>
  <c r="R470" i="28"/>
  <c r="X469" i="28" a="1"/>
  <c r="X469" i="28"/>
  <c r="AA469" i="28"/>
  <c r="AB469" i="28"/>
  <c r="R469" i="28" a="1"/>
  <c r="R469" i="28"/>
  <c r="T469" i="28" a="1"/>
  <c r="T469" i="28"/>
  <c r="X468" i="28" a="1"/>
  <c r="X468" i="28"/>
  <c r="AA468" i="28"/>
  <c r="AB468" i="28"/>
  <c r="R468" i="28" a="1"/>
  <c r="R468" i="28"/>
  <c r="W468" i="28"/>
  <c r="X467" i="28" a="1"/>
  <c r="X467" i="28"/>
  <c r="Y467" i="28"/>
  <c r="R467" i="28" a="1"/>
  <c r="R467" i="28"/>
  <c r="W467" i="28"/>
  <c r="X466" i="28" a="1"/>
  <c r="X466" i="28"/>
  <c r="R466" i="28" a="1"/>
  <c r="R466" i="28"/>
  <c r="V466" i="28" a="1"/>
  <c r="V466" i="28"/>
  <c r="X465" i="28" a="1"/>
  <c r="X465" i="28"/>
  <c r="Y465" i="28"/>
  <c r="R465" i="28" a="1"/>
  <c r="R465" i="28"/>
  <c r="T465" i="28" a="1"/>
  <c r="T465" i="28"/>
  <c r="X464" i="28" a="1"/>
  <c r="X464" i="28"/>
  <c r="Y464" i="28"/>
  <c r="R464" i="28" a="1"/>
  <c r="R464" i="28"/>
  <c r="X463" i="28" a="1"/>
  <c r="X463" i="28"/>
  <c r="R463" i="28" a="1"/>
  <c r="R463" i="28"/>
  <c r="U463" i="28" a="1"/>
  <c r="U463" i="28"/>
  <c r="X462" i="28" a="1"/>
  <c r="X462" i="28"/>
  <c r="R462" i="28" a="1"/>
  <c r="R462" i="28"/>
  <c r="V462" i="28" a="1"/>
  <c r="V462" i="28"/>
  <c r="X461" i="28" a="1"/>
  <c r="X461" i="28"/>
  <c r="AA461" i="28"/>
  <c r="AB461" i="28"/>
  <c r="R461" i="28" a="1"/>
  <c r="R461" i="28"/>
  <c r="V461" i="28" a="1"/>
  <c r="V461" i="28"/>
  <c r="X460" i="28" a="1"/>
  <c r="X460" i="28"/>
  <c r="R460" i="28" a="1"/>
  <c r="R460" i="28"/>
  <c r="V460" i="28" a="1"/>
  <c r="V460" i="28"/>
  <c r="X459" i="28" a="1"/>
  <c r="X459" i="28"/>
  <c r="R459" i="28" a="1"/>
  <c r="R459" i="28"/>
  <c r="W459" i="28"/>
  <c r="X458" i="28" a="1"/>
  <c r="X458" i="28"/>
  <c r="Y458" i="28"/>
  <c r="R458" i="28" a="1"/>
  <c r="R458" i="28"/>
  <c r="T458" i="28" a="1"/>
  <c r="T458" i="28"/>
  <c r="X457" i="28" a="1"/>
  <c r="X457" i="28"/>
  <c r="AA457" i="28"/>
  <c r="AB457" i="28"/>
  <c r="R457" i="28" a="1"/>
  <c r="R457" i="28"/>
  <c r="X456" i="28" a="1"/>
  <c r="X456" i="28"/>
  <c r="Y456" i="28"/>
  <c r="R456" i="28" a="1"/>
  <c r="R456" i="28"/>
  <c r="X455" i="28" a="1"/>
  <c r="X455" i="28"/>
  <c r="Y455" i="28"/>
  <c r="R455" i="28" a="1"/>
  <c r="R455" i="28"/>
  <c r="S455" i="28" a="1"/>
  <c r="S455" i="28"/>
  <c r="X454" i="28" a="1"/>
  <c r="X454" i="28"/>
  <c r="Y454" i="28"/>
  <c r="R454" i="28" a="1"/>
  <c r="R454" i="28"/>
  <c r="X453" i="28" a="1"/>
  <c r="X453" i="28"/>
  <c r="Y453" i="28"/>
  <c r="R453" i="28" a="1"/>
  <c r="R453" i="28"/>
  <c r="U453" i="28" a="1"/>
  <c r="U453" i="28"/>
  <c r="X452" i="28" a="1"/>
  <c r="X452" i="28"/>
  <c r="AA452" i="28"/>
  <c r="AB452" i="28"/>
  <c r="R452" i="28" a="1"/>
  <c r="R452" i="28"/>
  <c r="X451" i="28" a="1"/>
  <c r="X451" i="28"/>
  <c r="R451" i="28" a="1"/>
  <c r="R451" i="28"/>
  <c r="W451" i="28"/>
  <c r="X450" i="28" a="1"/>
  <c r="X450" i="28"/>
  <c r="AA450" i="28"/>
  <c r="AB450" i="28"/>
  <c r="R450" i="28" a="1"/>
  <c r="R450" i="28"/>
  <c r="X449" i="28" a="1"/>
  <c r="X449" i="28"/>
  <c r="R449" i="28" a="1"/>
  <c r="R449" i="28"/>
  <c r="T449" i="28" a="1"/>
  <c r="T449" i="28"/>
  <c r="X448" i="28" a="1"/>
  <c r="X448" i="28"/>
  <c r="Y448" i="28"/>
  <c r="R448" i="28" a="1"/>
  <c r="R448" i="28"/>
  <c r="X447" i="28" a="1"/>
  <c r="X447" i="28"/>
  <c r="R447" i="28" a="1"/>
  <c r="R447" i="28"/>
  <c r="X446" i="28" a="1"/>
  <c r="X446" i="28"/>
  <c r="AA446" i="28"/>
  <c r="AB446" i="28"/>
  <c r="R446" i="28" a="1"/>
  <c r="R446" i="28"/>
  <c r="X445" i="28" a="1"/>
  <c r="X445" i="28"/>
  <c r="AA445" i="28"/>
  <c r="AB445" i="28"/>
  <c r="R445" i="28" a="1"/>
  <c r="R445" i="28"/>
  <c r="S445" i="28" a="1"/>
  <c r="S445" i="28"/>
  <c r="X444" i="28" a="1"/>
  <c r="X444" i="28"/>
  <c r="AA444" i="28"/>
  <c r="AB444" i="28"/>
  <c r="R444" i="28" a="1"/>
  <c r="R444" i="28"/>
  <c r="V444" i="28" a="1"/>
  <c r="V444" i="28"/>
  <c r="X443" i="28" a="1"/>
  <c r="X443" i="28"/>
  <c r="R443" i="28" a="1"/>
  <c r="R443" i="28"/>
  <c r="U443" i="28" a="1"/>
  <c r="U443" i="28"/>
  <c r="X442" i="28" a="1"/>
  <c r="X442" i="28"/>
  <c r="Y442" i="28"/>
  <c r="R442" i="28" a="1"/>
  <c r="R442" i="28"/>
  <c r="S442" i="28" a="1"/>
  <c r="S442" i="28"/>
  <c r="X441" i="28" a="1"/>
  <c r="X441" i="28"/>
  <c r="R441" i="28" a="1"/>
  <c r="R441" i="28"/>
  <c r="V441" i="28" a="1"/>
  <c r="V441" i="28"/>
  <c r="X440" i="28" a="1"/>
  <c r="X440" i="28"/>
  <c r="AA440" i="28"/>
  <c r="AB440" i="28"/>
  <c r="R440" i="28" a="1"/>
  <c r="R440" i="28"/>
  <c r="V440" i="28" a="1"/>
  <c r="V440" i="28"/>
  <c r="X439" i="28" a="1"/>
  <c r="X439" i="28"/>
  <c r="R439" i="28" a="1"/>
  <c r="R439" i="28"/>
  <c r="W439" i="28"/>
  <c r="X438" i="28" a="1"/>
  <c r="X438" i="28"/>
  <c r="R438" i="28" a="1"/>
  <c r="R438" i="28"/>
  <c r="U438" i="28" a="1"/>
  <c r="U438" i="28"/>
  <c r="X437" i="28" a="1"/>
  <c r="X437" i="28"/>
  <c r="Y437" i="28"/>
  <c r="R437" i="28" a="1"/>
  <c r="R437" i="28"/>
  <c r="S437" i="28" a="1"/>
  <c r="S437" i="28"/>
  <c r="X436" i="28" a="1"/>
  <c r="X436" i="28"/>
  <c r="Y436" i="28"/>
  <c r="R436" i="28" a="1"/>
  <c r="R436" i="28"/>
  <c r="X435" i="28" a="1"/>
  <c r="X435" i="28"/>
  <c r="R435" i="28" a="1"/>
  <c r="R435" i="28"/>
  <c r="S435" i="28" a="1"/>
  <c r="S435" i="28"/>
  <c r="X434" i="28" a="1"/>
  <c r="X434" i="28"/>
  <c r="R434" i="28" a="1"/>
  <c r="R434" i="28"/>
  <c r="S434" i="28" a="1"/>
  <c r="S434" i="28"/>
  <c r="X433" i="28" a="1"/>
  <c r="X433" i="28"/>
  <c r="AA433" i="28"/>
  <c r="AB433" i="28"/>
  <c r="R433" i="28" a="1"/>
  <c r="R433" i="28"/>
  <c r="T433" i="28" a="1"/>
  <c r="T433" i="28"/>
  <c r="X432" i="28" a="1"/>
  <c r="X432" i="28"/>
  <c r="Y432" i="28"/>
  <c r="R432" i="28" a="1"/>
  <c r="R432" i="28"/>
  <c r="U432" i="28" a="1"/>
  <c r="U432" i="28"/>
  <c r="X431" i="28" a="1"/>
  <c r="X431" i="28"/>
  <c r="R431" i="28" a="1"/>
  <c r="R431" i="28"/>
  <c r="V431" i="28" a="1"/>
  <c r="V431" i="28"/>
  <c r="X430" i="28" a="1"/>
  <c r="X430" i="28"/>
  <c r="R430" i="28" a="1"/>
  <c r="R430" i="28"/>
  <c r="T430" i="28" a="1"/>
  <c r="T430" i="28"/>
  <c r="X429" i="28" a="1"/>
  <c r="X429" i="28"/>
  <c r="AA429" i="28"/>
  <c r="AB429" i="28"/>
  <c r="R429" i="28" a="1"/>
  <c r="R429" i="28"/>
  <c r="T429" i="28" a="1"/>
  <c r="T429" i="28"/>
  <c r="X428" i="28" a="1"/>
  <c r="X428" i="28"/>
  <c r="AA428" i="28"/>
  <c r="AB428" i="28"/>
  <c r="R428" i="28" a="1"/>
  <c r="R428" i="28"/>
  <c r="V428" i="28" a="1"/>
  <c r="V428" i="28"/>
  <c r="X427" i="28" a="1"/>
  <c r="X427" i="28"/>
  <c r="R427" i="28" a="1"/>
  <c r="R427" i="28"/>
  <c r="S427" i="28" a="1"/>
  <c r="S427" i="28"/>
  <c r="X426" i="28" a="1"/>
  <c r="X426" i="28"/>
  <c r="AA426" i="28"/>
  <c r="AB426" i="28"/>
  <c r="R426" i="28" a="1"/>
  <c r="R426" i="28"/>
  <c r="W426" i="28"/>
  <c r="X425" i="28" a="1"/>
  <c r="X425" i="28"/>
  <c r="Y425" i="28"/>
  <c r="R425" i="28" a="1"/>
  <c r="R425" i="28"/>
  <c r="V425" i="28" a="1"/>
  <c r="V425" i="28"/>
  <c r="X424" i="28" a="1"/>
  <c r="X424" i="28"/>
  <c r="AA424" i="28"/>
  <c r="AB424" i="28"/>
  <c r="R424" i="28" a="1"/>
  <c r="R424" i="28"/>
  <c r="U424" i="28" a="1"/>
  <c r="U424" i="28"/>
  <c r="X423" i="28" a="1"/>
  <c r="X423" i="28"/>
  <c r="R423" i="28" a="1"/>
  <c r="R423" i="28"/>
  <c r="X422" i="28" a="1"/>
  <c r="X422" i="28"/>
  <c r="R422" i="28" a="1"/>
  <c r="R422" i="28"/>
  <c r="U422" i="28" a="1"/>
  <c r="U422" i="28"/>
  <c r="X421" i="28" a="1"/>
  <c r="X421" i="28"/>
  <c r="AA421" i="28"/>
  <c r="AB421" i="28"/>
  <c r="R421" i="28" a="1"/>
  <c r="R421" i="28"/>
  <c r="U421" i="28" a="1"/>
  <c r="U421" i="28"/>
  <c r="X420" i="28" a="1"/>
  <c r="X420" i="28"/>
  <c r="Y420" i="28"/>
  <c r="R420" i="28" a="1"/>
  <c r="R420" i="28"/>
  <c r="X419" i="28" a="1"/>
  <c r="X419" i="28"/>
  <c r="R419" i="28" a="1"/>
  <c r="R419" i="28"/>
  <c r="W419" i="28"/>
  <c r="X418" i="28" a="1"/>
  <c r="X418" i="28"/>
  <c r="AA418" i="28"/>
  <c r="AB418" i="28"/>
  <c r="R418" i="28" a="1"/>
  <c r="R418" i="28"/>
  <c r="T418" i="28" a="1"/>
  <c r="T418" i="28"/>
  <c r="X417" i="28" a="1"/>
  <c r="X417" i="28"/>
  <c r="AA417" i="28"/>
  <c r="AB417" i="28"/>
  <c r="R417" i="28" a="1"/>
  <c r="R417" i="28"/>
  <c r="U417" i="28" a="1"/>
  <c r="U417" i="28"/>
  <c r="X416" i="28" a="1"/>
  <c r="X416" i="28"/>
  <c r="AA416" i="28"/>
  <c r="AB416" i="28"/>
  <c r="R416" i="28" a="1"/>
  <c r="R416" i="28"/>
  <c r="T416" i="28" a="1"/>
  <c r="T416" i="28"/>
  <c r="X415" i="28" a="1"/>
  <c r="X415" i="28"/>
  <c r="R415" i="28" a="1"/>
  <c r="R415" i="28"/>
  <c r="U415" i="28" a="1"/>
  <c r="U415" i="28"/>
  <c r="X414" i="28" a="1"/>
  <c r="X414" i="28"/>
  <c r="Y414" i="28"/>
  <c r="R414" i="28" a="1"/>
  <c r="R414" i="28"/>
  <c r="X413" i="28" a="1"/>
  <c r="X413" i="28"/>
  <c r="AA413" i="28"/>
  <c r="AB413" i="28"/>
  <c r="R413" i="28" a="1"/>
  <c r="R413" i="28"/>
  <c r="X412" i="28" a="1"/>
  <c r="X412" i="28"/>
  <c r="Y412" i="28"/>
  <c r="R412" i="28" a="1"/>
  <c r="R412" i="28"/>
  <c r="W412" i="28"/>
  <c r="X411" i="28" a="1"/>
  <c r="X411" i="28"/>
  <c r="R411" i="28" a="1"/>
  <c r="R411" i="28"/>
  <c r="V411" i="28" a="1"/>
  <c r="V411" i="28"/>
  <c r="X410" i="28" a="1"/>
  <c r="X410" i="28"/>
  <c r="Y410" i="28"/>
  <c r="R410" i="28" a="1"/>
  <c r="R410" i="28"/>
  <c r="X409" i="28" a="1"/>
  <c r="X409" i="28"/>
  <c r="Y409" i="28"/>
  <c r="R409" i="28" a="1"/>
  <c r="R409" i="28"/>
  <c r="S409" i="28" a="1"/>
  <c r="S409" i="28"/>
  <c r="X408" i="28" a="1"/>
  <c r="X408" i="28"/>
  <c r="AA408" i="28"/>
  <c r="AB408" i="28"/>
  <c r="R408" i="28" a="1"/>
  <c r="R408" i="28"/>
  <c r="V408" i="28" a="1"/>
  <c r="V408" i="28"/>
  <c r="X407" i="28" a="1"/>
  <c r="X407" i="28"/>
  <c r="R407" i="28" a="1"/>
  <c r="R407" i="28"/>
  <c r="T407" i="28" a="1"/>
  <c r="T407" i="28"/>
  <c r="X406" i="28" a="1"/>
  <c r="X406" i="28"/>
  <c r="Y406" i="28"/>
  <c r="R406" i="28" a="1"/>
  <c r="R406" i="28"/>
  <c r="T406" i="28" a="1"/>
  <c r="T406" i="28"/>
  <c r="X405" i="28" a="1"/>
  <c r="X405" i="28"/>
  <c r="Y405" i="28"/>
  <c r="R405" i="28" a="1"/>
  <c r="R405" i="28"/>
  <c r="W405" i="28"/>
  <c r="X404" i="28" a="1"/>
  <c r="X404" i="28"/>
  <c r="AA404" i="28"/>
  <c r="AB404" i="28"/>
  <c r="R404" i="28" a="1"/>
  <c r="R404" i="28"/>
  <c r="U404" i="28" a="1"/>
  <c r="U404" i="28"/>
  <c r="X403" i="28" a="1"/>
  <c r="X403" i="28"/>
  <c r="AA403" i="28"/>
  <c r="AB403" i="28"/>
  <c r="R403" i="28" a="1"/>
  <c r="R403" i="28"/>
  <c r="W403" i="28"/>
  <c r="X402" i="28" a="1"/>
  <c r="X402" i="28"/>
  <c r="Y402" i="28"/>
  <c r="R402" i="28" a="1"/>
  <c r="R402" i="28"/>
  <c r="U402" i="28" a="1"/>
  <c r="U402" i="28"/>
  <c r="X401" i="28" a="1"/>
  <c r="X401" i="28"/>
  <c r="AA401" i="28"/>
  <c r="AB401" i="28"/>
  <c r="R401" i="28" a="1"/>
  <c r="R401" i="28"/>
  <c r="T401" i="28" a="1"/>
  <c r="T401" i="28"/>
  <c r="X400" i="28" a="1"/>
  <c r="X400" i="28"/>
  <c r="Y400" i="28"/>
  <c r="R400" i="28" a="1"/>
  <c r="R400" i="28"/>
  <c r="X399" i="28" a="1"/>
  <c r="X399" i="28"/>
  <c r="Y399" i="28"/>
  <c r="R399" i="28" a="1"/>
  <c r="R399" i="28"/>
  <c r="S399" i="28" a="1"/>
  <c r="S399" i="28"/>
  <c r="X398" i="28" a="1"/>
  <c r="X398" i="28"/>
  <c r="R398" i="28" a="1"/>
  <c r="R398" i="28"/>
  <c r="T398" i="28" a="1"/>
  <c r="T398" i="28"/>
  <c r="X397" i="28" a="1"/>
  <c r="X397" i="28"/>
  <c r="R397" i="28" a="1"/>
  <c r="R397" i="28"/>
  <c r="X396" i="28" a="1"/>
  <c r="X396" i="28"/>
  <c r="AA396" i="28"/>
  <c r="AB396" i="28"/>
  <c r="R396" i="28" a="1"/>
  <c r="R396" i="28"/>
  <c r="V396" i="28" a="1"/>
  <c r="V396" i="28"/>
  <c r="X395" i="28" a="1"/>
  <c r="X395" i="28"/>
  <c r="R395" i="28" a="1"/>
  <c r="R395" i="28"/>
  <c r="U395" i="28" a="1"/>
  <c r="U395" i="28"/>
  <c r="X394" i="28" a="1"/>
  <c r="X394" i="28"/>
  <c r="AA394" i="28"/>
  <c r="AB394" i="28"/>
  <c r="R394" i="28" a="1"/>
  <c r="R394" i="28"/>
  <c r="W394" i="28"/>
  <c r="X393" i="28" a="1"/>
  <c r="X393" i="28"/>
  <c r="R393" i="28" a="1"/>
  <c r="R393" i="28"/>
  <c r="X392" i="28" a="1"/>
  <c r="X392" i="28"/>
  <c r="Y392" i="28"/>
  <c r="R392" i="28" a="1"/>
  <c r="R392" i="28"/>
  <c r="V392" i="28" a="1"/>
  <c r="V392" i="28"/>
  <c r="X391" i="28" a="1"/>
  <c r="X391" i="28"/>
  <c r="R391" i="28" a="1"/>
  <c r="R391" i="28"/>
  <c r="T391" i="28" a="1"/>
  <c r="T391" i="28"/>
  <c r="X390" i="28" a="1"/>
  <c r="X390" i="28"/>
  <c r="Y390" i="28"/>
  <c r="R390" i="28" a="1"/>
  <c r="R390" i="28"/>
  <c r="X389" i="28" a="1"/>
  <c r="X389" i="28"/>
  <c r="AA389" i="28"/>
  <c r="AB389" i="28"/>
  <c r="R389" i="28" a="1"/>
  <c r="R389" i="28"/>
  <c r="T389" i="28" a="1"/>
  <c r="T389" i="28"/>
  <c r="X388" i="28" a="1"/>
  <c r="X388" i="28"/>
  <c r="AA388" i="28"/>
  <c r="AB388" i="28"/>
  <c r="R388" i="28" a="1"/>
  <c r="R388" i="28"/>
  <c r="X387" i="28" a="1"/>
  <c r="X387" i="28"/>
  <c r="AA387" i="28"/>
  <c r="AB387" i="28"/>
  <c r="R387" i="28" a="1"/>
  <c r="R387" i="28"/>
  <c r="W387" i="28"/>
  <c r="X386" i="28" a="1"/>
  <c r="X386" i="28"/>
  <c r="Y386" i="28"/>
  <c r="R386" i="28" a="1"/>
  <c r="R386" i="28"/>
  <c r="W386" i="28"/>
  <c r="X385" i="28" a="1"/>
  <c r="X385" i="28"/>
  <c r="R385" i="28" a="1"/>
  <c r="R385" i="28"/>
  <c r="V385" i="28" a="1"/>
  <c r="V385" i="28"/>
  <c r="X384" i="28" a="1"/>
  <c r="X384" i="28"/>
  <c r="Y384" i="28"/>
  <c r="R384" i="28" a="1"/>
  <c r="R384" i="28"/>
  <c r="V384" i="28" a="1"/>
  <c r="V384" i="28"/>
  <c r="X383" i="28" a="1"/>
  <c r="X383" i="28"/>
  <c r="AA383" i="28"/>
  <c r="AB383" i="28"/>
  <c r="R383" i="28" a="1"/>
  <c r="R383" i="28"/>
  <c r="W383" i="28"/>
  <c r="X382" i="28" a="1"/>
  <c r="X382" i="28"/>
  <c r="R382" i="28" a="1"/>
  <c r="R382" i="28"/>
  <c r="T382" i="28" a="1"/>
  <c r="T382" i="28"/>
  <c r="X381" i="28" a="1"/>
  <c r="X381" i="28"/>
  <c r="AA381" i="28"/>
  <c r="AB381" i="28"/>
  <c r="R381" i="28" a="1"/>
  <c r="R381" i="28"/>
  <c r="X380" i="28" a="1"/>
  <c r="X380" i="28"/>
  <c r="AA380" i="28"/>
  <c r="AB380" i="28"/>
  <c r="R380" i="28" a="1"/>
  <c r="R380" i="28"/>
  <c r="W380" i="28"/>
  <c r="X379" i="28" a="1"/>
  <c r="X379" i="28"/>
  <c r="R379" i="28" a="1"/>
  <c r="R379" i="28"/>
  <c r="W379" i="28"/>
  <c r="X378" i="28" a="1"/>
  <c r="X378" i="28"/>
  <c r="AA378" i="28"/>
  <c r="AB378" i="28"/>
  <c r="R378" i="28" a="1"/>
  <c r="R378" i="28"/>
  <c r="X377" i="28" a="1"/>
  <c r="X377" i="28"/>
  <c r="AA377" i="28"/>
  <c r="AB377" i="28"/>
  <c r="R377" i="28" a="1"/>
  <c r="R377" i="28"/>
  <c r="T377" i="28" a="1"/>
  <c r="T377" i="28"/>
  <c r="X376" i="28" a="1"/>
  <c r="X376" i="28"/>
  <c r="R376" i="28" a="1"/>
  <c r="R376" i="28"/>
  <c r="S376" i="28" a="1"/>
  <c r="S376" i="28"/>
  <c r="X375" i="28" a="1"/>
  <c r="X375" i="28"/>
  <c r="R375" i="28" a="1"/>
  <c r="R375" i="28"/>
  <c r="X374" i="28" a="1"/>
  <c r="X374" i="28"/>
  <c r="AA374" i="28"/>
  <c r="AB374" i="28"/>
  <c r="R374" i="28" a="1"/>
  <c r="R374" i="28"/>
  <c r="T374" i="28" a="1"/>
  <c r="T374" i="28"/>
  <c r="X373" i="28" a="1"/>
  <c r="X373" i="28"/>
  <c r="AA373" i="28"/>
  <c r="AB373" i="28"/>
  <c r="R373" i="28" a="1"/>
  <c r="R373" i="28"/>
  <c r="V373" i="28" a="1"/>
  <c r="V373" i="28"/>
  <c r="X372" i="28" a="1"/>
  <c r="X372" i="28"/>
  <c r="AA372" i="28"/>
  <c r="AB372" i="28"/>
  <c r="R372" i="28" a="1"/>
  <c r="R372" i="28"/>
  <c r="X371" i="28" a="1"/>
  <c r="X371" i="28"/>
  <c r="Y371" i="28"/>
  <c r="R371" i="28" a="1"/>
  <c r="R371" i="28"/>
  <c r="S371" i="28" a="1"/>
  <c r="S371" i="28"/>
  <c r="X370" i="28" a="1"/>
  <c r="X370" i="28"/>
  <c r="R370" i="28" a="1"/>
  <c r="R370" i="28"/>
  <c r="X369" i="28" a="1"/>
  <c r="X369" i="28"/>
  <c r="AA369" i="28"/>
  <c r="AB369" i="28"/>
  <c r="R369" i="28" a="1"/>
  <c r="R369" i="28"/>
  <c r="U369" i="28" a="1"/>
  <c r="U369" i="28"/>
  <c r="X368" i="28" a="1"/>
  <c r="X368" i="28"/>
  <c r="Y368" i="28"/>
  <c r="R368" i="28" a="1"/>
  <c r="R368" i="28"/>
  <c r="U368" i="28" a="1"/>
  <c r="U368" i="28"/>
  <c r="X367" i="28" a="1"/>
  <c r="X367" i="28"/>
  <c r="R367" i="28" a="1"/>
  <c r="R367" i="28"/>
  <c r="V367" i="28" a="1"/>
  <c r="V367" i="28"/>
  <c r="X366" i="28" a="1"/>
  <c r="X366" i="28"/>
  <c r="R366" i="28" a="1"/>
  <c r="R366" i="28"/>
  <c r="X365" i="28" a="1"/>
  <c r="X365" i="28"/>
  <c r="R365" i="28" a="1"/>
  <c r="R365" i="28"/>
  <c r="X364" i="28" a="1"/>
  <c r="X364" i="28"/>
  <c r="Y364" i="28"/>
  <c r="R364" i="28" a="1"/>
  <c r="R364" i="28"/>
  <c r="U364" i="28" a="1"/>
  <c r="U364" i="28"/>
  <c r="X363" i="28" a="1"/>
  <c r="X363" i="28"/>
  <c r="AA363" i="28"/>
  <c r="AB363" i="28"/>
  <c r="R363" i="28" a="1"/>
  <c r="R363" i="28"/>
  <c r="S363" i="28" a="1"/>
  <c r="S363" i="28"/>
  <c r="X362" i="28" a="1"/>
  <c r="X362" i="28"/>
  <c r="Y362" i="28"/>
  <c r="R362" i="28" a="1"/>
  <c r="R362" i="28"/>
  <c r="X361" i="28" a="1"/>
  <c r="X361" i="28"/>
  <c r="Y361" i="28"/>
  <c r="R361" i="28" a="1"/>
  <c r="R361" i="28"/>
  <c r="X360" i="28" a="1"/>
  <c r="X360" i="28"/>
  <c r="Y360" i="28"/>
  <c r="R360" i="28" a="1"/>
  <c r="R360" i="28"/>
  <c r="U360" i="28" a="1"/>
  <c r="U360" i="28"/>
  <c r="X359" i="28" a="1"/>
  <c r="X359" i="28"/>
  <c r="AA359" i="28"/>
  <c r="AB359" i="28"/>
  <c r="R359" i="28" a="1"/>
  <c r="R359" i="28"/>
  <c r="X358" i="28" a="1"/>
  <c r="X358" i="28"/>
  <c r="AA358" i="28"/>
  <c r="AB358" i="28"/>
  <c r="R358" i="28" a="1"/>
  <c r="R358" i="28"/>
  <c r="S358" i="28" a="1"/>
  <c r="S358" i="28"/>
  <c r="X357" i="28" a="1"/>
  <c r="X357" i="28"/>
  <c r="R357" i="28" a="1"/>
  <c r="R357" i="28"/>
  <c r="W357" i="28"/>
  <c r="X356" i="28" a="1"/>
  <c r="X356" i="28"/>
  <c r="AA356" i="28"/>
  <c r="AB356" i="28"/>
  <c r="R356" i="28" a="1"/>
  <c r="R356" i="28"/>
  <c r="X355" i="28" a="1"/>
  <c r="X355" i="28"/>
  <c r="R355" i="28" a="1"/>
  <c r="R355" i="28"/>
  <c r="V355" i="28" a="1"/>
  <c r="V355" i="28"/>
  <c r="X354" i="28" a="1"/>
  <c r="X354" i="28"/>
  <c r="Y354" i="28"/>
  <c r="R354" i="28" a="1"/>
  <c r="R354" i="28"/>
  <c r="U354" i="28" a="1"/>
  <c r="U354" i="28"/>
  <c r="X353" i="28" a="1"/>
  <c r="X353" i="28"/>
  <c r="R353" i="28" a="1"/>
  <c r="R353" i="28"/>
  <c r="U353" i="28" a="1"/>
  <c r="U353" i="28"/>
  <c r="X352" i="28" a="1"/>
  <c r="X352" i="28"/>
  <c r="Y352" i="28"/>
  <c r="R352" i="28" a="1"/>
  <c r="R352" i="28"/>
  <c r="V352" i="28" a="1"/>
  <c r="V352" i="28"/>
  <c r="X351" i="28" a="1"/>
  <c r="X351" i="28"/>
  <c r="Y351" i="28"/>
  <c r="R351" i="28" a="1"/>
  <c r="R351" i="28"/>
  <c r="S351" i="28" a="1"/>
  <c r="S351" i="28"/>
  <c r="X350" i="28" a="1"/>
  <c r="X350" i="28"/>
  <c r="Y350" i="28"/>
  <c r="R350" i="28" a="1"/>
  <c r="R350" i="28"/>
  <c r="V350" i="28" a="1"/>
  <c r="V350" i="28"/>
  <c r="X349" i="28" a="1"/>
  <c r="X349" i="28"/>
  <c r="AA349" i="28"/>
  <c r="AB349" i="28"/>
  <c r="R349" i="28" a="1"/>
  <c r="R349" i="28"/>
  <c r="V349" i="28" a="1"/>
  <c r="V349" i="28"/>
  <c r="X348" i="28" a="1"/>
  <c r="X348" i="28"/>
  <c r="Y348" i="28"/>
  <c r="R348" i="28" a="1"/>
  <c r="R348" i="28"/>
  <c r="U348" i="28" a="1"/>
  <c r="U348" i="28"/>
  <c r="X347" i="28" a="1"/>
  <c r="X347" i="28"/>
  <c r="R347" i="28" a="1"/>
  <c r="R347" i="28"/>
  <c r="V347" i="28" a="1"/>
  <c r="V347" i="28"/>
  <c r="X346" i="28" a="1"/>
  <c r="X346" i="28"/>
  <c r="AA346" i="28"/>
  <c r="AB346" i="28"/>
  <c r="R346" i="28" a="1"/>
  <c r="R346" i="28"/>
  <c r="T346" i="28" a="1"/>
  <c r="T346" i="28"/>
  <c r="X345" i="28" a="1"/>
  <c r="X345" i="28"/>
  <c r="R345" i="28" a="1"/>
  <c r="R345" i="28"/>
  <c r="V345" i="28" a="1"/>
  <c r="V345" i="28"/>
  <c r="X344" i="28" a="1"/>
  <c r="X344" i="28"/>
  <c r="AA344" i="28"/>
  <c r="AB344" i="28"/>
  <c r="R344" i="28" a="1"/>
  <c r="R344" i="28"/>
  <c r="U344" i="28" a="1"/>
  <c r="U344" i="28"/>
  <c r="X343" i="28" a="1"/>
  <c r="X343" i="28"/>
  <c r="Y343" i="28"/>
  <c r="R343" i="28" a="1"/>
  <c r="R343" i="28"/>
  <c r="X342" i="28" a="1"/>
  <c r="X342" i="28"/>
  <c r="Y342" i="28"/>
  <c r="R342" i="28" a="1"/>
  <c r="R342" i="28"/>
  <c r="U342" i="28" a="1"/>
  <c r="U342" i="28"/>
  <c r="X341" i="28" a="1"/>
  <c r="X341" i="28"/>
  <c r="AA341" i="28"/>
  <c r="AB341" i="28"/>
  <c r="R341" i="28" a="1"/>
  <c r="R341" i="28"/>
  <c r="T341" i="28" a="1"/>
  <c r="T341" i="28"/>
  <c r="X340" i="28" a="1"/>
  <c r="X340" i="28"/>
  <c r="R340" i="28" a="1"/>
  <c r="R340" i="28"/>
  <c r="S340" i="28" a="1"/>
  <c r="S340" i="28"/>
  <c r="X339" i="28" a="1"/>
  <c r="X339" i="28"/>
  <c r="Y339" i="28"/>
  <c r="R339" i="28" a="1"/>
  <c r="R339" i="28"/>
  <c r="X338" i="28" a="1"/>
  <c r="X338" i="28"/>
  <c r="Y338" i="28"/>
  <c r="R338" i="28" a="1"/>
  <c r="R338" i="28"/>
  <c r="T338" i="28" a="1"/>
  <c r="T338" i="28"/>
  <c r="X337" i="28" a="1"/>
  <c r="X337" i="28"/>
  <c r="AA337" i="28"/>
  <c r="AB337" i="28"/>
  <c r="R337" i="28" a="1"/>
  <c r="R337" i="28"/>
  <c r="V337" i="28" a="1"/>
  <c r="V337" i="28"/>
  <c r="X336" i="28" a="1"/>
  <c r="X336" i="28"/>
  <c r="AA336" i="28"/>
  <c r="AB336" i="28"/>
  <c r="R336" i="28" a="1"/>
  <c r="R336" i="28"/>
  <c r="V336" i="28" a="1"/>
  <c r="V336" i="28"/>
  <c r="X335" i="28" a="1"/>
  <c r="X335" i="28"/>
  <c r="AA335" i="28"/>
  <c r="AB335" i="28"/>
  <c r="R335" i="28" a="1"/>
  <c r="R335" i="28"/>
  <c r="S335" i="28" a="1"/>
  <c r="S335" i="28"/>
  <c r="X334" i="28" a="1"/>
  <c r="X334" i="28"/>
  <c r="Y334" i="28"/>
  <c r="R334" i="28" a="1"/>
  <c r="R334" i="28"/>
  <c r="T334" i="28" a="1"/>
  <c r="T334" i="28"/>
  <c r="X333" i="28" a="1"/>
  <c r="X333" i="28"/>
  <c r="AA333" i="28"/>
  <c r="AB333" i="28"/>
  <c r="R333" i="28" a="1"/>
  <c r="R333" i="28"/>
  <c r="X332" i="28" a="1"/>
  <c r="X332" i="28"/>
  <c r="Y332" i="28"/>
  <c r="R332" i="28" a="1"/>
  <c r="R332" i="28"/>
  <c r="S332" i="28" a="1"/>
  <c r="S332" i="28"/>
  <c r="X331" i="28" a="1"/>
  <c r="X331" i="28"/>
  <c r="Y331" i="28"/>
  <c r="R331" i="28" a="1"/>
  <c r="R331" i="28"/>
  <c r="V331" i="28" a="1"/>
  <c r="V331" i="28"/>
  <c r="X330" i="28" a="1"/>
  <c r="X330" i="28"/>
  <c r="AA330" i="28"/>
  <c r="AB330" i="28"/>
  <c r="R330" i="28" a="1"/>
  <c r="R330" i="28"/>
  <c r="X329" i="28" a="1"/>
  <c r="X329" i="28"/>
  <c r="Y329" i="28"/>
  <c r="R329" i="28" a="1"/>
  <c r="R329" i="28"/>
  <c r="U329" i="28" a="1"/>
  <c r="U329" i="28"/>
  <c r="X328" i="28" a="1"/>
  <c r="X328" i="28"/>
  <c r="R328" i="28" a="1"/>
  <c r="R328" i="28"/>
  <c r="X327" i="28" a="1"/>
  <c r="X327" i="28"/>
  <c r="Y327" i="28"/>
  <c r="R327" i="28" a="1"/>
  <c r="R327" i="28"/>
  <c r="W327" i="28"/>
  <c r="X326" i="28" a="1"/>
  <c r="X326" i="28"/>
  <c r="Y326" i="28"/>
  <c r="R326" i="28" a="1"/>
  <c r="R326" i="28"/>
  <c r="V326" i="28" a="1"/>
  <c r="V326" i="28"/>
  <c r="X325" i="28" a="1"/>
  <c r="X325" i="28"/>
  <c r="Y325" i="28"/>
  <c r="R325" i="28" a="1"/>
  <c r="R325" i="28"/>
  <c r="S325" i="28" a="1"/>
  <c r="S325" i="28"/>
  <c r="X324" i="28" a="1"/>
  <c r="X324" i="28"/>
  <c r="Y324" i="28"/>
  <c r="R324" i="28" a="1"/>
  <c r="R324" i="28"/>
  <c r="W324" i="28"/>
  <c r="X323" i="28" a="1"/>
  <c r="X323" i="28"/>
  <c r="Y323" i="28"/>
  <c r="R323" i="28" a="1"/>
  <c r="R323" i="28"/>
  <c r="W323" i="28"/>
  <c r="X322" i="28" a="1"/>
  <c r="X322" i="28"/>
  <c r="Y322" i="28"/>
  <c r="R322" i="28" a="1"/>
  <c r="R322" i="28"/>
  <c r="V322" i="28" a="1"/>
  <c r="V322" i="28"/>
  <c r="X321" i="28" a="1"/>
  <c r="X321" i="28"/>
  <c r="AA321" i="28"/>
  <c r="AB321" i="28"/>
  <c r="R321" i="28" a="1"/>
  <c r="R321" i="28"/>
  <c r="V321" i="28" a="1"/>
  <c r="V321" i="28"/>
  <c r="X320" i="28" a="1"/>
  <c r="X320" i="28"/>
  <c r="Y320" i="28"/>
  <c r="R320" i="28" a="1"/>
  <c r="R320" i="28"/>
  <c r="S320" i="28" a="1"/>
  <c r="S320" i="28"/>
  <c r="X319" i="28" a="1"/>
  <c r="X319" i="28"/>
  <c r="AA319" i="28"/>
  <c r="AB319" i="28"/>
  <c r="R319" i="28" a="1"/>
  <c r="R319" i="28"/>
  <c r="T319" i="28" a="1"/>
  <c r="T319" i="28"/>
  <c r="X318" i="28" a="1"/>
  <c r="X318" i="28"/>
  <c r="Y318" i="28"/>
  <c r="R318" i="28" a="1"/>
  <c r="R318" i="28"/>
  <c r="U318" i="28" a="1"/>
  <c r="U318" i="28"/>
  <c r="X317" i="28" a="1"/>
  <c r="X317" i="28"/>
  <c r="Y317" i="28"/>
  <c r="R317" i="28" a="1"/>
  <c r="R317" i="28"/>
  <c r="S317" i="28" a="1"/>
  <c r="S317" i="28"/>
  <c r="X316" i="28" a="1"/>
  <c r="X316" i="28"/>
  <c r="R316" i="28" a="1"/>
  <c r="R316" i="28"/>
  <c r="T316" i="28" a="1"/>
  <c r="T316" i="28"/>
  <c r="X315" i="28" a="1"/>
  <c r="X315" i="28"/>
  <c r="R315" i="28" a="1"/>
  <c r="R315" i="28"/>
  <c r="S315" i="28" a="1"/>
  <c r="S315" i="28"/>
  <c r="X314" i="28" a="1"/>
  <c r="X314" i="28"/>
  <c r="AA314" i="28"/>
  <c r="AB314" i="28"/>
  <c r="R314" i="28" a="1"/>
  <c r="R314" i="28"/>
  <c r="V314" i="28" a="1"/>
  <c r="V314" i="28"/>
  <c r="X313" i="28" a="1"/>
  <c r="X313" i="28"/>
  <c r="AA313" i="28"/>
  <c r="AB313" i="28"/>
  <c r="R313" i="28" a="1"/>
  <c r="R313" i="28"/>
  <c r="T313" i="28" a="1"/>
  <c r="T313" i="28"/>
  <c r="X312" i="28" a="1"/>
  <c r="X312" i="28"/>
  <c r="R312" i="28" a="1"/>
  <c r="R312" i="28"/>
  <c r="X311" i="28" a="1"/>
  <c r="X311" i="28"/>
  <c r="R311" i="28" a="1"/>
  <c r="R311" i="28"/>
  <c r="W311" i="28"/>
  <c r="X310" i="28" a="1"/>
  <c r="X310" i="28"/>
  <c r="AA310" i="28"/>
  <c r="AB310" i="28"/>
  <c r="R310" i="28" a="1"/>
  <c r="R310" i="28"/>
  <c r="T310" i="28" a="1"/>
  <c r="T310" i="28"/>
  <c r="X309" i="28" a="1"/>
  <c r="X309" i="28"/>
  <c r="R309" i="28" a="1"/>
  <c r="R309" i="28"/>
  <c r="V309" i="28" a="1"/>
  <c r="V309" i="28"/>
  <c r="X308" i="28" a="1"/>
  <c r="X308" i="28"/>
  <c r="R308" i="28" a="1"/>
  <c r="R308" i="28"/>
  <c r="T308" i="28" a="1"/>
  <c r="T308" i="28"/>
  <c r="X307" i="28" a="1"/>
  <c r="X307" i="28"/>
  <c r="R307" i="28" a="1"/>
  <c r="R307" i="28"/>
  <c r="U307" i="28" a="1"/>
  <c r="U307" i="28"/>
  <c r="X306" i="28" a="1"/>
  <c r="X306" i="28"/>
  <c r="Y306" i="28"/>
  <c r="R306" i="28" a="1"/>
  <c r="R306" i="28"/>
  <c r="S306" i="28" a="1"/>
  <c r="S306" i="28"/>
  <c r="X305" i="28" a="1"/>
  <c r="X305" i="28"/>
  <c r="R305" i="28" a="1"/>
  <c r="R305" i="28"/>
  <c r="S305" i="28" a="1"/>
  <c r="S305" i="28"/>
  <c r="X304" i="28" a="1"/>
  <c r="X304" i="28"/>
  <c r="Y304" i="28"/>
  <c r="R304" i="28" a="1"/>
  <c r="R304" i="28"/>
  <c r="S304" i="28" a="1"/>
  <c r="S304" i="28"/>
  <c r="X303" i="28" a="1"/>
  <c r="X303" i="28"/>
  <c r="AA303" i="28"/>
  <c r="AB303" i="28"/>
  <c r="R303" i="28" a="1"/>
  <c r="R303" i="28"/>
  <c r="V303" i="28" a="1"/>
  <c r="V303" i="28"/>
  <c r="X302" i="28" a="1"/>
  <c r="X302" i="28"/>
  <c r="R302" i="28" a="1"/>
  <c r="R302" i="28"/>
  <c r="U302" i="28" a="1"/>
  <c r="U302" i="28"/>
  <c r="X301" i="28" a="1"/>
  <c r="X301" i="28"/>
  <c r="R301" i="28" a="1"/>
  <c r="R301" i="28"/>
  <c r="U301" i="28" a="1"/>
  <c r="U301" i="28"/>
  <c r="X300" i="28" a="1"/>
  <c r="X300" i="28"/>
  <c r="AA300" i="28"/>
  <c r="AB300" i="28"/>
  <c r="R300" i="28" a="1"/>
  <c r="R300" i="28"/>
  <c r="X299" i="28" a="1"/>
  <c r="X299" i="28"/>
  <c r="R299" i="28" a="1"/>
  <c r="R299" i="28"/>
  <c r="V299" i="28" a="1"/>
  <c r="V299" i="28"/>
  <c r="X298" i="28" a="1"/>
  <c r="X298" i="28"/>
  <c r="Y298" i="28"/>
  <c r="R298" i="28" a="1"/>
  <c r="R298" i="28"/>
  <c r="X297" i="28" a="1"/>
  <c r="X297" i="28"/>
  <c r="R297" i="28" a="1"/>
  <c r="R297" i="28"/>
  <c r="V297" i="28" a="1"/>
  <c r="V297" i="28"/>
  <c r="X296" i="28" a="1"/>
  <c r="X296" i="28"/>
  <c r="R296" i="28" a="1"/>
  <c r="R296" i="28"/>
  <c r="X295" i="28" a="1"/>
  <c r="X295" i="28"/>
  <c r="R295" i="28" a="1"/>
  <c r="R295" i="28"/>
  <c r="T295" i="28" a="1"/>
  <c r="T295" i="28"/>
  <c r="X294" i="28" a="1"/>
  <c r="X294" i="28"/>
  <c r="Y294" i="28"/>
  <c r="R294" i="28" a="1"/>
  <c r="R294" i="28"/>
  <c r="W294" i="28"/>
  <c r="X293" i="28" a="1"/>
  <c r="X293" i="28"/>
  <c r="Y293" i="28"/>
  <c r="R293" i="28" a="1"/>
  <c r="R293" i="28"/>
  <c r="W293" i="28"/>
  <c r="X292" i="28" a="1"/>
  <c r="X292" i="28"/>
  <c r="R292" i="28" a="1"/>
  <c r="R292" i="28"/>
  <c r="T292" i="28" a="1"/>
  <c r="T292" i="28"/>
  <c r="X291" i="28" a="1"/>
  <c r="X291" i="28"/>
  <c r="R291" i="28" a="1"/>
  <c r="R291" i="28"/>
  <c r="S291" i="28" a="1"/>
  <c r="S291" i="28"/>
  <c r="X290" i="28" a="1"/>
  <c r="X290" i="28"/>
  <c r="Y290" i="28"/>
  <c r="R290" i="28" a="1"/>
  <c r="R290" i="28"/>
  <c r="T290" i="28" a="1"/>
  <c r="T290" i="28"/>
  <c r="X289" i="28" a="1"/>
  <c r="X289" i="28"/>
  <c r="R289" i="28" a="1"/>
  <c r="R289" i="28"/>
  <c r="W289" i="28"/>
  <c r="X288" i="28" a="1"/>
  <c r="X288" i="28"/>
  <c r="R288" i="28" a="1"/>
  <c r="R288" i="28"/>
  <c r="U288" i="28" a="1"/>
  <c r="U288" i="28"/>
  <c r="X287" i="28" a="1"/>
  <c r="X287" i="28"/>
  <c r="R287" i="28" a="1"/>
  <c r="R287" i="28"/>
  <c r="T287" i="28" a="1"/>
  <c r="T287" i="28"/>
  <c r="X286" i="28" a="1"/>
  <c r="X286" i="28"/>
  <c r="Y286" i="28"/>
  <c r="R286" i="28" a="1"/>
  <c r="R286" i="28"/>
  <c r="S286" i="28" a="1"/>
  <c r="S286" i="28"/>
  <c r="X285" i="28" a="1"/>
  <c r="X285" i="28"/>
  <c r="R285" i="28" a="1"/>
  <c r="R285" i="28"/>
  <c r="V285" i="28" a="1"/>
  <c r="V285" i="28"/>
  <c r="X284" i="28" a="1"/>
  <c r="X284" i="28"/>
  <c r="Y284" i="28"/>
  <c r="R284" i="28" a="1"/>
  <c r="R284" i="28"/>
  <c r="U284" i="28" a="1"/>
  <c r="U284" i="28"/>
  <c r="X283" i="28" a="1"/>
  <c r="X283" i="28"/>
  <c r="R283" i="28" a="1"/>
  <c r="R283" i="28"/>
  <c r="X282" i="28" a="1"/>
  <c r="X282" i="28"/>
  <c r="Y282" i="28"/>
  <c r="R282" i="28" a="1"/>
  <c r="R282" i="28"/>
  <c r="V282" i="28" a="1"/>
  <c r="V282" i="28"/>
  <c r="X281" i="28" a="1"/>
  <c r="X281" i="28"/>
  <c r="R281" i="28" a="1"/>
  <c r="R281" i="28"/>
  <c r="X280" i="28" a="1"/>
  <c r="X280" i="28"/>
  <c r="Y280" i="28"/>
  <c r="R280" i="28" a="1"/>
  <c r="R280" i="28"/>
  <c r="U280" i="28" a="1"/>
  <c r="U280" i="28"/>
  <c r="X279" i="28" a="1"/>
  <c r="X279" i="28"/>
  <c r="Y279" i="28"/>
  <c r="R279" i="28" a="1"/>
  <c r="R279" i="28"/>
  <c r="S279" i="28" a="1"/>
  <c r="S279" i="28"/>
  <c r="X278" i="28" a="1"/>
  <c r="X278" i="28"/>
  <c r="R278" i="28" a="1"/>
  <c r="R278" i="28"/>
  <c r="V278" i="28" a="1"/>
  <c r="V278" i="28"/>
  <c r="X277" i="28" a="1"/>
  <c r="X277" i="28"/>
  <c r="Y277" i="28"/>
  <c r="R277" i="28" a="1"/>
  <c r="R277" i="28"/>
  <c r="S277" i="28" a="1"/>
  <c r="S277" i="28"/>
  <c r="X276" i="28" a="1"/>
  <c r="X276" i="28"/>
  <c r="R276" i="28" a="1"/>
  <c r="R276" i="28"/>
  <c r="X275" i="28" a="1"/>
  <c r="X275" i="28"/>
  <c r="Y275" i="28"/>
  <c r="R275" i="28" a="1"/>
  <c r="R275" i="28"/>
  <c r="X274" i="28" a="1"/>
  <c r="X274" i="28"/>
  <c r="Y274" i="28"/>
  <c r="R274" i="28" a="1"/>
  <c r="R274" i="28"/>
  <c r="X273" i="28" a="1"/>
  <c r="X273" i="28"/>
  <c r="Y273" i="28"/>
  <c r="R273" i="28" a="1"/>
  <c r="R273" i="28"/>
  <c r="S273" i="28" a="1"/>
  <c r="S273" i="28"/>
  <c r="X272" i="28" a="1"/>
  <c r="X272" i="28"/>
  <c r="R272" i="28" a="1"/>
  <c r="R272" i="28"/>
  <c r="X271" i="28" a="1"/>
  <c r="X271" i="28"/>
  <c r="AA271" i="28"/>
  <c r="AB271" i="28"/>
  <c r="R271" i="28" a="1"/>
  <c r="R271" i="28"/>
  <c r="X270" i="28" a="1"/>
  <c r="X270" i="28"/>
  <c r="R270" i="28" a="1"/>
  <c r="R270" i="28"/>
  <c r="S270" i="28" a="1"/>
  <c r="S270" i="28"/>
  <c r="X269" i="28" a="1"/>
  <c r="X269" i="28"/>
  <c r="R269" i="28" a="1"/>
  <c r="R269" i="28"/>
  <c r="S269" i="28" a="1"/>
  <c r="S269" i="28"/>
  <c r="X268" i="28" a="1"/>
  <c r="X268" i="28"/>
  <c r="Y268" i="28"/>
  <c r="R268" i="28" a="1"/>
  <c r="R268" i="28"/>
  <c r="S268" i="28" a="1"/>
  <c r="S268" i="28"/>
  <c r="X267" i="28" a="1"/>
  <c r="X267" i="28"/>
  <c r="AA267" i="28"/>
  <c r="AB267" i="28"/>
  <c r="R267" i="28" a="1"/>
  <c r="R267" i="28"/>
  <c r="S267" i="28" a="1"/>
  <c r="S267" i="28"/>
  <c r="X266" i="28" a="1"/>
  <c r="X266" i="28"/>
  <c r="R266" i="28" a="1"/>
  <c r="R266" i="28"/>
  <c r="S266" i="28" a="1"/>
  <c r="S266" i="28"/>
  <c r="X265" i="28" a="1"/>
  <c r="X265" i="28"/>
  <c r="R265" i="28" a="1"/>
  <c r="R265" i="28"/>
  <c r="U265" i="28" a="1"/>
  <c r="U265" i="28"/>
  <c r="X264" i="28" a="1"/>
  <c r="X264" i="28"/>
  <c r="Y264" i="28"/>
  <c r="R264" i="28" a="1"/>
  <c r="R264" i="28"/>
  <c r="X263" i="28" a="1"/>
  <c r="X263" i="28"/>
  <c r="Y263" i="28"/>
  <c r="R263" i="28" a="1"/>
  <c r="R263" i="28"/>
  <c r="T263" i="28" a="1"/>
  <c r="T263" i="28"/>
  <c r="X262" i="28" a="1"/>
  <c r="X262" i="28"/>
  <c r="R262" i="28" a="1"/>
  <c r="R262" i="28"/>
  <c r="X261" i="28" a="1"/>
  <c r="X261" i="28"/>
  <c r="AA261" i="28"/>
  <c r="AB261" i="28"/>
  <c r="R261" i="28" a="1"/>
  <c r="R261" i="28"/>
  <c r="W261" i="28"/>
  <c r="X260" i="28" a="1"/>
  <c r="X260" i="28"/>
  <c r="Y260" i="28"/>
  <c r="R260" i="28" a="1"/>
  <c r="R260" i="28"/>
  <c r="U260" i="28" a="1"/>
  <c r="U260" i="28"/>
  <c r="X259" i="28" a="1"/>
  <c r="X259" i="28"/>
  <c r="AA259" i="28"/>
  <c r="AB259" i="28"/>
  <c r="R259" i="28" a="1"/>
  <c r="R259" i="28"/>
  <c r="V259" i="28" a="1"/>
  <c r="V259" i="28"/>
  <c r="X258" i="28" a="1"/>
  <c r="X258" i="28"/>
  <c r="R258" i="28" a="1"/>
  <c r="R258" i="28"/>
  <c r="V258" i="28" a="1"/>
  <c r="V258" i="28"/>
  <c r="X257" i="28" a="1"/>
  <c r="X257" i="28"/>
  <c r="R257" i="28" a="1"/>
  <c r="R257" i="28"/>
  <c r="V257" i="28" a="1"/>
  <c r="V257" i="28"/>
  <c r="X256" i="28" a="1"/>
  <c r="X256" i="28"/>
  <c r="AA256" i="28"/>
  <c r="AB256" i="28"/>
  <c r="R256" i="28" a="1"/>
  <c r="R256" i="28"/>
  <c r="S256" i="28" a="1"/>
  <c r="S256" i="28"/>
  <c r="X255" i="28" a="1"/>
  <c r="X255" i="28"/>
  <c r="Y255" i="28"/>
  <c r="R255" i="28" a="1"/>
  <c r="R255" i="28"/>
  <c r="V255" i="28" a="1"/>
  <c r="V255" i="28"/>
  <c r="X254" i="28" a="1"/>
  <c r="X254" i="28"/>
  <c r="AA254" i="28"/>
  <c r="AB254" i="28"/>
  <c r="R254" i="28" a="1"/>
  <c r="R254" i="28"/>
  <c r="T254" i="28" a="1"/>
  <c r="T254" i="28"/>
  <c r="X253" i="28" a="1"/>
  <c r="X253" i="28"/>
  <c r="R253" i="28" a="1"/>
  <c r="R253" i="28"/>
  <c r="W253" i="28"/>
  <c r="X252" i="28" a="1"/>
  <c r="X252" i="28"/>
  <c r="R252" i="28" a="1"/>
  <c r="R252" i="28"/>
  <c r="V252" i="28" a="1"/>
  <c r="V252" i="28"/>
  <c r="X251" i="28" a="1"/>
  <c r="X251" i="28"/>
  <c r="AA251" i="28"/>
  <c r="AB251" i="28"/>
  <c r="R251" i="28" a="1"/>
  <c r="R251" i="28"/>
  <c r="S251" i="28" a="1"/>
  <c r="S251" i="28"/>
  <c r="X250" i="28" a="1"/>
  <c r="X250" i="28"/>
  <c r="AA250" i="28"/>
  <c r="AB250" i="28"/>
  <c r="R250" i="28" a="1"/>
  <c r="R250" i="28"/>
  <c r="W250" i="28"/>
  <c r="X249" i="28" a="1"/>
  <c r="X249" i="28"/>
  <c r="R249" i="28" a="1"/>
  <c r="R249" i="28"/>
  <c r="S249" i="28" a="1"/>
  <c r="S249" i="28"/>
  <c r="X248" i="28" a="1"/>
  <c r="X248" i="28"/>
  <c r="R248" i="28" a="1"/>
  <c r="R248" i="28"/>
  <c r="S248" i="28" a="1"/>
  <c r="S248" i="28"/>
  <c r="X247" i="28" a="1"/>
  <c r="X247" i="28"/>
  <c r="AA247" i="28"/>
  <c r="AB247" i="28"/>
  <c r="R247" i="28" a="1"/>
  <c r="R247" i="28"/>
  <c r="U247" i="28" a="1"/>
  <c r="U247" i="28"/>
  <c r="X246" i="28" a="1"/>
  <c r="X246" i="28"/>
  <c r="R246" i="28" a="1"/>
  <c r="R246" i="28"/>
  <c r="V246" i="28" a="1"/>
  <c r="V246" i="28"/>
  <c r="X245" i="28" a="1"/>
  <c r="X245" i="28"/>
  <c r="R245" i="28" a="1"/>
  <c r="R245" i="28"/>
  <c r="U245" i="28" a="1"/>
  <c r="U245" i="28"/>
  <c r="X244" i="28" a="1"/>
  <c r="X244" i="28"/>
  <c r="Y244" i="28"/>
  <c r="R244" i="28" a="1"/>
  <c r="R244" i="28"/>
  <c r="T244" i="28" a="1"/>
  <c r="T244" i="28"/>
  <c r="X243" i="28" a="1"/>
  <c r="X243" i="28"/>
  <c r="AA243" i="28"/>
  <c r="AB243" i="28"/>
  <c r="R243" i="28" a="1"/>
  <c r="R243" i="28"/>
  <c r="S243" i="28" a="1"/>
  <c r="S243" i="28"/>
  <c r="X242" i="28" a="1"/>
  <c r="X242" i="28"/>
  <c r="Y242" i="28"/>
  <c r="R242" i="28" a="1"/>
  <c r="R242" i="28"/>
  <c r="V242" i="28" a="1"/>
  <c r="V242" i="28"/>
  <c r="X241" i="28" a="1"/>
  <c r="X241" i="28"/>
  <c r="R241" i="28" a="1"/>
  <c r="R241" i="28"/>
  <c r="X240" i="28" a="1"/>
  <c r="X240" i="28"/>
  <c r="Y240" i="28"/>
  <c r="R240" i="28" a="1"/>
  <c r="R240" i="28"/>
  <c r="S240" i="28" a="1"/>
  <c r="S240" i="28"/>
  <c r="X239" i="28" a="1"/>
  <c r="X239" i="28"/>
  <c r="R239" i="28" a="1"/>
  <c r="R239" i="28"/>
  <c r="V239" i="28" a="1"/>
  <c r="V239" i="28"/>
  <c r="X238" i="28" a="1"/>
  <c r="X238" i="28"/>
  <c r="AA238" i="28"/>
  <c r="AB238" i="28"/>
  <c r="R238" i="28" a="1"/>
  <c r="R238" i="28"/>
  <c r="U238" i="28" a="1"/>
  <c r="U238" i="28"/>
  <c r="X237" i="28" a="1"/>
  <c r="X237" i="28"/>
  <c r="AA237" i="28"/>
  <c r="AB237" i="28"/>
  <c r="R237" i="28" a="1"/>
  <c r="R237" i="28"/>
  <c r="U237" i="28" a="1"/>
  <c r="U237" i="28"/>
  <c r="X236" i="28" a="1"/>
  <c r="X236" i="28"/>
  <c r="AA236" i="28"/>
  <c r="AB236" i="28"/>
  <c r="R236" i="28" a="1"/>
  <c r="R236" i="28"/>
  <c r="W236" i="28"/>
  <c r="X235" i="28" a="1"/>
  <c r="X235" i="28"/>
  <c r="R235" i="28" a="1"/>
  <c r="R235" i="28"/>
  <c r="U235" i="28" a="1"/>
  <c r="U235" i="28"/>
  <c r="X234" i="28" a="1"/>
  <c r="X234" i="28"/>
  <c r="AA234" i="28"/>
  <c r="AB234" i="28"/>
  <c r="R234" i="28" a="1"/>
  <c r="R234" i="28"/>
  <c r="X233" i="28" a="1"/>
  <c r="X233" i="28"/>
  <c r="Y233" i="28"/>
  <c r="R233" i="28" a="1"/>
  <c r="R233" i="28"/>
  <c r="T233" i="28" a="1"/>
  <c r="T233" i="28"/>
  <c r="X232" i="28" a="1"/>
  <c r="X232" i="28"/>
  <c r="AA232" i="28"/>
  <c r="AB232" i="28"/>
  <c r="R232" i="28" a="1"/>
  <c r="R232" i="28"/>
  <c r="T232" i="28" a="1"/>
  <c r="T232" i="28"/>
  <c r="X231" i="28" a="1"/>
  <c r="X231" i="28"/>
  <c r="R231" i="28" a="1"/>
  <c r="R231" i="28"/>
  <c r="X230" i="28" a="1"/>
  <c r="X230" i="28"/>
  <c r="Y230" i="28"/>
  <c r="R230" i="28" a="1"/>
  <c r="R230" i="28"/>
  <c r="S230" i="28" a="1"/>
  <c r="S230" i="28"/>
  <c r="X229" i="28" a="1"/>
  <c r="X229" i="28"/>
  <c r="R229" i="28" a="1"/>
  <c r="R229" i="28"/>
  <c r="S229" i="28" a="1"/>
  <c r="S229" i="28"/>
  <c r="X228" i="28" a="1"/>
  <c r="X228" i="28"/>
  <c r="AA228" i="28"/>
  <c r="AB228" i="28"/>
  <c r="R228" i="28" a="1"/>
  <c r="R228" i="28"/>
  <c r="W228" i="28"/>
  <c r="X227" i="28" a="1"/>
  <c r="X227" i="28"/>
  <c r="AA227" i="28"/>
  <c r="AB227" i="28"/>
  <c r="R227" i="28" a="1"/>
  <c r="R227" i="28"/>
  <c r="X226" i="28" a="1"/>
  <c r="X226" i="28"/>
  <c r="R226" i="28" a="1"/>
  <c r="R226" i="28"/>
  <c r="U226" i="28" a="1"/>
  <c r="U226" i="28"/>
  <c r="X225" i="28" a="1"/>
  <c r="X225" i="28"/>
  <c r="Y225" i="28"/>
  <c r="R225" i="28" a="1"/>
  <c r="R225" i="28"/>
  <c r="U225" i="28" a="1"/>
  <c r="U225" i="28"/>
  <c r="X224" i="28" a="1"/>
  <c r="X224" i="28"/>
  <c r="AA224" i="28"/>
  <c r="AB224" i="28"/>
  <c r="R224" i="28" a="1"/>
  <c r="R224" i="28"/>
  <c r="X223" i="28" a="1"/>
  <c r="X223" i="28"/>
  <c r="Y223" i="28"/>
  <c r="R223" i="28" a="1"/>
  <c r="R223" i="28"/>
  <c r="V223" i="28" a="1"/>
  <c r="V223" i="28"/>
  <c r="X222" i="28" a="1"/>
  <c r="X222" i="28"/>
  <c r="R222" i="28" a="1"/>
  <c r="R222" i="28"/>
  <c r="W222" i="28"/>
  <c r="X221" i="28" a="1"/>
  <c r="X221" i="28"/>
  <c r="R221" i="28" a="1"/>
  <c r="R221" i="28"/>
  <c r="S221" i="28" a="1"/>
  <c r="S221" i="28"/>
  <c r="X220" i="28" a="1"/>
  <c r="X220" i="28"/>
  <c r="R220" i="28" a="1"/>
  <c r="R220" i="28"/>
  <c r="T220" i="28" a="1"/>
  <c r="T220" i="28"/>
  <c r="X219" i="28" a="1"/>
  <c r="X219" i="28"/>
  <c r="R219" i="28" a="1"/>
  <c r="R219" i="28"/>
  <c r="V219" i="28" a="1"/>
  <c r="V219" i="28"/>
  <c r="X218" i="28" a="1"/>
  <c r="X218" i="28"/>
  <c r="Y218" i="28"/>
  <c r="R218" i="28" a="1"/>
  <c r="R218" i="28"/>
  <c r="X217" i="28" a="1"/>
  <c r="X217" i="28"/>
  <c r="R217" i="28" a="1"/>
  <c r="R217" i="28"/>
  <c r="U217" i="28" a="1"/>
  <c r="U217" i="28"/>
  <c r="X216" i="28" a="1"/>
  <c r="X216" i="28"/>
  <c r="R216" i="28" a="1"/>
  <c r="R216" i="28"/>
  <c r="U216" i="28" a="1"/>
  <c r="U216" i="28"/>
  <c r="X215" i="28" a="1"/>
  <c r="X215" i="28"/>
  <c r="R215" i="28" a="1"/>
  <c r="R215" i="28"/>
  <c r="U215" i="28" a="1"/>
  <c r="U215" i="28"/>
  <c r="X214" i="28" a="1"/>
  <c r="X214" i="28"/>
  <c r="Y214" i="28"/>
  <c r="R214" i="28" a="1"/>
  <c r="R214" i="28"/>
  <c r="X213" i="28" a="1"/>
  <c r="X213" i="28"/>
  <c r="AA213" i="28"/>
  <c r="R213" i="28" a="1"/>
  <c r="R213" i="28"/>
  <c r="X212" i="28" a="1"/>
  <c r="X212" i="28"/>
  <c r="Y212" i="28"/>
  <c r="R212" i="28" a="1"/>
  <c r="R212" i="28"/>
  <c r="U212" i="28" a="1"/>
  <c r="U212" i="28"/>
  <c r="X211" i="28" a="1"/>
  <c r="X211" i="28"/>
  <c r="AA211" i="28"/>
  <c r="AB211" i="28"/>
  <c r="R211" i="28" a="1"/>
  <c r="R211" i="28"/>
  <c r="U211" i="28" a="1"/>
  <c r="U211" i="28"/>
  <c r="X210" i="28" a="1"/>
  <c r="X210" i="28"/>
  <c r="Y210" i="28"/>
  <c r="R210" i="28" a="1"/>
  <c r="R210" i="28"/>
  <c r="X209" i="28" a="1"/>
  <c r="X209" i="28"/>
  <c r="Y209" i="28"/>
  <c r="R209" i="28" a="1"/>
  <c r="R209" i="28"/>
  <c r="T209" i="28" a="1"/>
  <c r="T209" i="28"/>
  <c r="X208" i="28" a="1"/>
  <c r="X208" i="28"/>
  <c r="AA208" i="28"/>
  <c r="AB208" i="28"/>
  <c r="R208" i="28" a="1"/>
  <c r="R208" i="28"/>
  <c r="X207" i="28" a="1"/>
  <c r="X207" i="28"/>
  <c r="AA207" i="28"/>
  <c r="AB207" i="28"/>
  <c r="R207" i="28" a="1"/>
  <c r="R207" i="28"/>
  <c r="U207" i="28" a="1"/>
  <c r="U207" i="28"/>
  <c r="X206" i="28" a="1"/>
  <c r="X206" i="28"/>
  <c r="R206" i="28" a="1"/>
  <c r="R206" i="28"/>
  <c r="X205" i="28" a="1"/>
  <c r="X205" i="28"/>
  <c r="Y205" i="28"/>
  <c r="R205" i="28" a="1"/>
  <c r="R205" i="28"/>
  <c r="T205" i="28" a="1"/>
  <c r="T205" i="28"/>
  <c r="X204" i="28" a="1"/>
  <c r="X204" i="28"/>
  <c r="R204" i="28" a="1"/>
  <c r="R204" i="28"/>
  <c r="X203" i="28" a="1"/>
  <c r="X203" i="28"/>
  <c r="R203" i="28" a="1"/>
  <c r="R203" i="28"/>
  <c r="T203" i="28" a="1"/>
  <c r="T203" i="28"/>
  <c r="X202" i="28" a="1"/>
  <c r="X202" i="28"/>
  <c r="R202" i="28" a="1"/>
  <c r="R202" i="28"/>
  <c r="X201" i="28" a="1"/>
  <c r="X201" i="28"/>
  <c r="R201" i="28" a="1"/>
  <c r="R201" i="28"/>
  <c r="X200" i="28" a="1"/>
  <c r="X200" i="28"/>
  <c r="Y200" i="28"/>
  <c r="R200" i="28" a="1"/>
  <c r="R200" i="28"/>
  <c r="X199" i="28" a="1"/>
  <c r="X199" i="28"/>
  <c r="AA199" i="28"/>
  <c r="AB199" i="28"/>
  <c r="R199" i="28" a="1"/>
  <c r="R199" i="28"/>
  <c r="V199" i="28" a="1"/>
  <c r="V199" i="28"/>
  <c r="X198" i="28" a="1"/>
  <c r="X198" i="28"/>
  <c r="R198" i="28" a="1"/>
  <c r="R198" i="28"/>
  <c r="X197" i="28" a="1"/>
  <c r="X197" i="28"/>
  <c r="AA197" i="28"/>
  <c r="AB197" i="28"/>
  <c r="R197" i="28" a="1"/>
  <c r="R197" i="28"/>
  <c r="X196" i="28" a="1"/>
  <c r="X196" i="28"/>
  <c r="R196" i="28" a="1"/>
  <c r="R196" i="28"/>
  <c r="V196" i="28" a="1"/>
  <c r="V196" i="28"/>
  <c r="X195" i="28" a="1"/>
  <c r="X195" i="28"/>
  <c r="R195" i="28" a="1"/>
  <c r="R195" i="28"/>
  <c r="X194" i="28" a="1"/>
  <c r="X194" i="28"/>
  <c r="Y194" i="28"/>
  <c r="R194" i="28" a="1"/>
  <c r="R194" i="28"/>
  <c r="V194" i="28" a="1"/>
  <c r="V194" i="28"/>
  <c r="X193" i="28" a="1"/>
  <c r="X193" i="28"/>
  <c r="R193" i="28" a="1"/>
  <c r="R193" i="28"/>
  <c r="V193" i="28" a="1"/>
  <c r="V193" i="28"/>
  <c r="X192" i="28" a="1"/>
  <c r="X192" i="28"/>
  <c r="R192" i="28" a="1"/>
  <c r="R192" i="28"/>
  <c r="U192" i="28" a="1"/>
  <c r="U192" i="28"/>
  <c r="X191" i="28" a="1"/>
  <c r="X191" i="28"/>
  <c r="R191" i="28" a="1"/>
  <c r="R191" i="28"/>
  <c r="X190" i="28" a="1"/>
  <c r="X190" i="28"/>
  <c r="Y190" i="28"/>
  <c r="R190" i="28" a="1"/>
  <c r="R190" i="28"/>
  <c r="X189" i="28" a="1"/>
  <c r="X189" i="28"/>
  <c r="R189" i="28" a="1"/>
  <c r="R189" i="28"/>
  <c r="T189" i="28" a="1"/>
  <c r="T189" i="28"/>
  <c r="X188" i="28" a="1"/>
  <c r="X188" i="28"/>
  <c r="Y188" i="28"/>
  <c r="R188" i="28" a="1"/>
  <c r="R188" i="28"/>
  <c r="T188" i="28" a="1"/>
  <c r="T188" i="28"/>
  <c r="X187" i="28" a="1"/>
  <c r="X187" i="28"/>
  <c r="AA187" i="28"/>
  <c r="AB187" i="28"/>
  <c r="R187" i="28" a="1"/>
  <c r="R187" i="28"/>
  <c r="T187" i="28" a="1"/>
  <c r="T187" i="28"/>
  <c r="X186" i="28" a="1"/>
  <c r="X186" i="28"/>
  <c r="AA186" i="28"/>
  <c r="AB186" i="28"/>
  <c r="R186" i="28" a="1"/>
  <c r="R186" i="28"/>
  <c r="X185" i="28" a="1"/>
  <c r="X185" i="28"/>
  <c r="R185" i="28" a="1"/>
  <c r="R185" i="28"/>
  <c r="U185" i="28" a="1"/>
  <c r="U185" i="28"/>
  <c r="X184" i="28" a="1"/>
  <c r="X184" i="28"/>
  <c r="R184" i="28" a="1"/>
  <c r="R184" i="28"/>
  <c r="T184" i="28" a="1"/>
  <c r="T184" i="28"/>
  <c r="X183" i="28" a="1"/>
  <c r="X183" i="28"/>
  <c r="R183" i="28" a="1"/>
  <c r="R183" i="28"/>
  <c r="V183" i="28" a="1"/>
  <c r="V183" i="28"/>
  <c r="X182" i="28" a="1"/>
  <c r="X182" i="28"/>
  <c r="R182" i="28" a="1"/>
  <c r="R182" i="28"/>
  <c r="X181" i="28" a="1"/>
  <c r="X181" i="28"/>
  <c r="Y181" i="28"/>
  <c r="R181" i="28" a="1"/>
  <c r="R181" i="28"/>
  <c r="W181" i="28"/>
  <c r="X180" i="28" a="1"/>
  <c r="X180" i="28"/>
  <c r="R180" i="28" a="1"/>
  <c r="R180" i="28"/>
  <c r="V180" i="28" a="1"/>
  <c r="V180" i="28"/>
  <c r="X179" i="28" a="1"/>
  <c r="X179" i="28"/>
  <c r="R179" i="28" a="1"/>
  <c r="R179" i="28"/>
  <c r="X178" i="28" a="1"/>
  <c r="X178" i="28"/>
  <c r="Y178" i="28"/>
  <c r="R178" i="28" a="1"/>
  <c r="R178" i="28"/>
  <c r="X177" i="28" a="1"/>
  <c r="X177" i="28"/>
  <c r="AA177" i="28"/>
  <c r="AB177" i="28"/>
  <c r="R177" i="28" a="1"/>
  <c r="R177" i="28"/>
  <c r="X176" i="28" a="1"/>
  <c r="X176" i="28"/>
  <c r="AA176" i="28"/>
  <c r="AB176" i="28"/>
  <c r="R176" i="28" a="1"/>
  <c r="R176" i="28"/>
  <c r="U176" i="28" a="1"/>
  <c r="U176" i="28"/>
  <c r="X175" i="28" a="1"/>
  <c r="X175" i="28"/>
  <c r="R175" i="28" a="1"/>
  <c r="R175" i="28"/>
  <c r="U175" i="28" a="1"/>
  <c r="U175" i="28"/>
  <c r="X174" i="28" a="1"/>
  <c r="X174" i="28"/>
  <c r="R174" i="28" a="1"/>
  <c r="R174" i="28"/>
  <c r="T174" i="28" a="1"/>
  <c r="T174" i="28"/>
  <c r="X173" i="28" a="1"/>
  <c r="X173" i="28"/>
  <c r="R173" i="28" a="1"/>
  <c r="R173" i="28"/>
  <c r="X172" i="28" a="1"/>
  <c r="X172" i="28"/>
  <c r="Y172" i="28"/>
  <c r="R172" i="28" a="1"/>
  <c r="R172" i="28"/>
  <c r="S172" i="28" a="1"/>
  <c r="S172" i="28"/>
  <c r="X171" i="28" a="1"/>
  <c r="X171" i="28"/>
  <c r="Y171" i="28"/>
  <c r="R171" i="28" a="1"/>
  <c r="R171" i="28"/>
  <c r="U171" i="28" a="1"/>
  <c r="U171" i="28"/>
  <c r="X170" i="28" a="1"/>
  <c r="X170" i="28"/>
  <c r="AA170" i="28"/>
  <c r="AB170" i="28"/>
  <c r="R170" i="28" a="1"/>
  <c r="R170" i="28"/>
  <c r="X169" i="28" a="1"/>
  <c r="X169" i="28"/>
  <c r="AA169" i="28"/>
  <c r="AB169" i="28"/>
  <c r="R169" i="28" a="1"/>
  <c r="R169" i="28"/>
  <c r="V169" i="28" a="1"/>
  <c r="V169" i="28"/>
  <c r="X168" i="28" a="1"/>
  <c r="X168" i="28"/>
  <c r="R168" i="28" a="1"/>
  <c r="R168" i="28"/>
  <c r="U168" i="28" a="1"/>
  <c r="U168" i="28"/>
  <c r="X167" i="28" a="1"/>
  <c r="X167" i="28"/>
  <c r="AA167" i="28"/>
  <c r="AB167" i="28"/>
  <c r="R167" i="28" a="1"/>
  <c r="R167" i="28"/>
  <c r="W167" i="28"/>
  <c r="X166" i="28" a="1"/>
  <c r="X166" i="28"/>
  <c r="AA166" i="28"/>
  <c r="AB166" i="28"/>
  <c r="R166" i="28" a="1"/>
  <c r="R166" i="28"/>
  <c r="X165" i="28" a="1"/>
  <c r="X165" i="28"/>
  <c r="Y165" i="28"/>
  <c r="X164" i="28" a="1"/>
  <c r="X164" i="28"/>
  <c r="Y164" i="28"/>
  <c r="X163" i="28" a="1"/>
  <c r="X163" i="28"/>
  <c r="X162" i="28" a="1"/>
  <c r="X162" i="28"/>
  <c r="Y162" i="28"/>
  <c r="X161" i="28" a="1"/>
  <c r="X161" i="28"/>
  <c r="X160" i="28" a="1"/>
  <c r="X160" i="28"/>
  <c r="X159" i="28" a="1"/>
  <c r="X159" i="28"/>
  <c r="AA159" i="28"/>
  <c r="AB159" i="28"/>
  <c r="X158" i="28" a="1"/>
  <c r="X158" i="28"/>
  <c r="Y158" i="28"/>
  <c r="X157" i="28" a="1"/>
  <c r="X157" i="28"/>
  <c r="Y157" i="28"/>
  <c r="X156" i="28" a="1"/>
  <c r="X156" i="28"/>
  <c r="X155" i="28" a="1"/>
  <c r="X155" i="28"/>
  <c r="X154" i="28" a="1"/>
  <c r="X154" i="28"/>
  <c r="Y154" i="28"/>
  <c r="X153" i="28" a="1"/>
  <c r="X153" i="28"/>
  <c r="AA153" i="28"/>
  <c r="AB153" i="28"/>
  <c r="X152" i="28" a="1"/>
  <c r="X152" i="28"/>
  <c r="Y152" i="28"/>
  <c r="X151" i="28" a="1"/>
  <c r="X151" i="28"/>
  <c r="X150" i="28" a="1"/>
  <c r="X150" i="28"/>
  <c r="AA150" i="28"/>
  <c r="AB150" i="28"/>
  <c r="X149" i="28" a="1"/>
  <c r="X149" i="28"/>
  <c r="Y149" i="28"/>
  <c r="X148" i="28" a="1"/>
  <c r="X148" i="28"/>
  <c r="X147" i="28" a="1"/>
  <c r="X147" i="28"/>
  <c r="X146" i="28" a="1"/>
  <c r="X146" i="28"/>
  <c r="X145" i="28" a="1"/>
  <c r="X145" i="28"/>
  <c r="X144" i="28" a="1"/>
  <c r="X144" i="28"/>
  <c r="X143" i="28" a="1"/>
  <c r="X143" i="28"/>
  <c r="Y143" i="28"/>
  <c r="X142" i="28" a="1"/>
  <c r="X142" i="28"/>
  <c r="W142" i="28"/>
  <c r="X141" i="28" a="1"/>
  <c r="X141" i="28"/>
  <c r="X140" i="28" a="1"/>
  <c r="X140" i="28"/>
  <c r="X139" i="28" a="1"/>
  <c r="X139" i="28"/>
  <c r="X138" i="28" a="1"/>
  <c r="X138" i="28"/>
  <c r="X137" i="28" a="1"/>
  <c r="X137" i="28"/>
  <c r="Y137" i="28"/>
  <c r="X136" i="28" a="1"/>
  <c r="X136" i="28"/>
  <c r="X135" i="28" a="1"/>
  <c r="X135" i="28"/>
  <c r="AA135" i="28"/>
  <c r="AB135" i="28"/>
  <c r="X134" i="28" a="1"/>
  <c r="X134" i="28"/>
  <c r="X133" i="28" a="1"/>
  <c r="X133" i="28"/>
  <c r="AA133" i="28"/>
  <c r="AB133" i="28"/>
  <c r="X132" i="28" a="1"/>
  <c r="X132" i="28"/>
  <c r="X131" i="28" a="1"/>
  <c r="X131" i="28"/>
  <c r="X130" i="28" a="1"/>
  <c r="X130" i="28"/>
  <c r="X129" i="28" a="1"/>
  <c r="X129" i="28"/>
  <c r="X128" i="28" a="1"/>
  <c r="X128" i="28"/>
  <c r="AA128" i="28"/>
  <c r="AB128" i="28"/>
  <c r="X127" i="28" a="1"/>
  <c r="X127" i="28"/>
  <c r="Y127" i="28"/>
  <c r="X126" i="28" a="1"/>
  <c r="X126" i="28"/>
  <c r="Y126" i="28"/>
  <c r="X125" i="28" a="1"/>
  <c r="X125" i="28"/>
  <c r="X124" i="28" a="1"/>
  <c r="X124" i="28"/>
  <c r="X123" i="28" a="1"/>
  <c r="X123" i="28"/>
  <c r="Y123" i="28"/>
  <c r="X122" i="28" a="1"/>
  <c r="X122" i="28"/>
  <c r="AA122" i="28"/>
  <c r="AB122" i="28"/>
  <c r="X121" i="28" a="1"/>
  <c r="X121" i="28"/>
  <c r="AA121" i="28"/>
  <c r="AB121" i="28"/>
  <c r="X120" i="28" a="1"/>
  <c r="X120" i="28"/>
  <c r="AA120" i="28"/>
  <c r="AB120" i="28"/>
  <c r="X119" i="28" a="1"/>
  <c r="X119" i="28"/>
  <c r="AA119" i="28"/>
  <c r="AB119" i="28"/>
  <c r="X118" i="28" a="1"/>
  <c r="X118" i="28"/>
  <c r="AA118" i="28"/>
  <c r="AB118" i="28"/>
  <c r="W118" i="28"/>
  <c r="X117" i="28" a="1"/>
  <c r="X117" i="28"/>
  <c r="AA117" i="28"/>
  <c r="AB117" i="28"/>
  <c r="X116" i="28" a="1"/>
  <c r="X116" i="28"/>
  <c r="Y116" i="28"/>
  <c r="T116" i="28" a="1"/>
  <c r="T116" i="28"/>
  <c r="X115" i="28" a="1"/>
  <c r="X115" i="28"/>
  <c r="AA115" i="28"/>
  <c r="AB115" i="28"/>
  <c r="T115" i="28" a="1"/>
  <c r="T115" i="28"/>
  <c r="X114" i="28" a="1"/>
  <c r="X114" i="28"/>
  <c r="T114" i="28" a="1"/>
  <c r="T114" i="28"/>
  <c r="X113" i="28" a="1"/>
  <c r="X113" i="28"/>
  <c r="AA113" i="28"/>
  <c r="AB113" i="28"/>
  <c r="W113" i="28"/>
  <c r="X112" i="28" a="1"/>
  <c r="X112" i="28"/>
  <c r="Y112" i="28"/>
  <c r="X111" i="28" a="1"/>
  <c r="X111" i="28"/>
  <c r="AA111" i="28"/>
  <c r="AB111" i="28"/>
  <c r="X110" i="28" a="1"/>
  <c r="X110" i="28"/>
  <c r="X109" i="28" a="1"/>
  <c r="X109" i="28"/>
  <c r="AA109" i="28"/>
  <c r="AB109" i="28"/>
  <c r="X108" i="28" a="1"/>
  <c r="X108" i="28"/>
  <c r="AA108" i="28"/>
  <c r="AB108" i="28"/>
  <c r="X107" i="28" a="1"/>
  <c r="X107" i="28"/>
  <c r="X106" i="28" a="1"/>
  <c r="X106" i="28"/>
  <c r="Y106" i="28"/>
  <c r="X105" i="28" a="1"/>
  <c r="X105" i="28"/>
  <c r="X104" i="28" a="1"/>
  <c r="X104" i="28"/>
  <c r="Y104" i="28"/>
  <c r="X103" i="28" a="1"/>
  <c r="X103" i="28"/>
  <c r="Y103" i="28"/>
  <c r="X102" i="28" a="1"/>
  <c r="X102" i="28"/>
  <c r="Y102" i="28"/>
  <c r="X101" i="28" a="1"/>
  <c r="X101" i="28"/>
  <c r="AA101" i="28"/>
  <c r="AB101" i="28"/>
  <c r="X100" i="28" a="1"/>
  <c r="X100" i="28"/>
  <c r="AA100" i="28"/>
  <c r="AB100" i="28"/>
  <c r="X99" i="28" a="1"/>
  <c r="X99" i="28"/>
  <c r="AA99" i="28"/>
  <c r="AB99" i="28"/>
  <c r="X98" i="28" a="1"/>
  <c r="X98" i="28"/>
  <c r="Y98" i="28"/>
  <c r="X97" i="28" a="1"/>
  <c r="X97" i="28"/>
  <c r="X96" i="28" a="1"/>
  <c r="X96" i="28"/>
  <c r="AA96" i="28"/>
  <c r="AB96" i="28"/>
  <c r="X95" i="28" a="1"/>
  <c r="X95" i="28"/>
  <c r="Y95" i="28"/>
  <c r="X94" i="28" a="1"/>
  <c r="X94" i="28"/>
  <c r="X93" i="28" a="1"/>
  <c r="X93" i="28"/>
  <c r="AA93" i="28"/>
  <c r="AB93" i="28"/>
  <c r="X92" i="28" a="1"/>
  <c r="X92" i="28"/>
  <c r="AA92" i="28"/>
  <c r="AB92" i="28"/>
  <c r="X91" i="28" a="1"/>
  <c r="X91" i="28"/>
  <c r="X90" i="28" a="1"/>
  <c r="X90" i="28"/>
  <c r="AA90" i="28"/>
  <c r="AB90" i="28"/>
  <c r="X89" i="28" a="1"/>
  <c r="X89" i="28"/>
  <c r="X88" i="28" a="1"/>
  <c r="X88" i="28"/>
  <c r="Y88" i="28"/>
  <c r="X87" i="28" a="1"/>
  <c r="X87" i="28"/>
  <c r="AA87" i="28"/>
  <c r="AB87" i="28"/>
  <c r="X86" i="28" a="1"/>
  <c r="X86" i="28"/>
  <c r="X85" i="28" a="1"/>
  <c r="X85" i="28"/>
  <c r="AA85" i="28"/>
  <c r="AB85" i="28"/>
  <c r="X84" i="28" a="1"/>
  <c r="X84" i="28"/>
  <c r="AA84" i="28"/>
  <c r="AB84" i="28"/>
  <c r="X83" i="28" a="1"/>
  <c r="X83" i="28"/>
  <c r="X82" i="28" a="1"/>
  <c r="X82" i="28"/>
  <c r="X81" i="28" a="1"/>
  <c r="X81" i="28"/>
  <c r="Y81" i="28"/>
  <c r="X80" i="28" a="1"/>
  <c r="X80" i="28"/>
  <c r="Y80" i="28"/>
  <c r="X79" i="28" a="1"/>
  <c r="X79" i="28"/>
  <c r="AA79" i="28"/>
  <c r="AB79" i="28"/>
  <c r="X78" i="28" a="1"/>
  <c r="X78" i="28"/>
  <c r="X77" i="28" a="1"/>
  <c r="X77" i="28"/>
  <c r="X76" i="28" a="1"/>
  <c r="X76" i="28"/>
  <c r="Y76" i="28"/>
  <c r="X75" i="28" a="1"/>
  <c r="X75" i="28"/>
  <c r="X74" i="28" a="1"/>
  <c r="X74" i="28"/>
  <c r="Y74" i="28"/>
  <c r="X73" i="28" a="1"/>
  <c r="X73" i="28"/>
  <c r="T73" i="28" a="1"/>
  <c r="T73" i="28"/>
  <c r="X72" i="28" a="1"/>
  <c r="X72" i="28"/>
  <c r="Y72" i="28"/>
  <c r="W72" i="28"/>
  <c r="X71" i="28" a="1"/>
  <c r="X71" i="28"/>
  <c r="X70" i="28" a="1"/>
  <c r="X70" i="28"/>
  <c r="Y70" i="28"/>
  <c r="X69" i="28" a="1"/>
  <c r="X69" i="28"/>
  <c r="AA69" i="28"/>
  <c r="AB69" i="28"/>
  <c r="X68" i="28" a="1"/>
  <c r="X68" i="28"/>
  <c r="X67" i="28" a="1"/>
  <c r="X67" i="28"/>
  <c r="U67" i="28" a="1"/>
  <c r="U67" i="28"/>
  <c r="X66" i="28" a="1"/>
  <c r="X66" i="28"/>
  <c r="Y66" i="28"/>
  <c r="X65" i="28" a="1"/>
  <c r="X65" i="28"/>
  <c r="AA65" i="28"/>
  <c r="AB65" i="28"/>
  <c r="X64" i="28" a="1"/>
  <c r="X64" i="28"/>
  <c r="Y64" i="28"/>
  <c r="X63" i="28" a="1"/>
  <c r="X63" i="28"/>
  <c r="AA63" i="28"/>
  <c r="AB63" i="28"/>
  <c r="U63" i="28" a="1"/>
  <c r="U63" i="28"/>
  <c r="X62" i="28" a="1"/>
  <c r="X62" i="28"/>
  <c r="X61" i="28" a="1"/>
  <c r="X61" i="28"/>
  <c r="AA61" i="28"/>
  <c r="AB61" i="28"/>
  <c r="X60" i="28" a="1"/>
  <c r="X60" i="28"/>
  <c r="Y60" i="28"/>
  <c r="V60" i="28" a="1"/>
  <c r="V60" i="28"/>
  <c r="X59" i="28" a="1"/>
  <c r="X59" i="28"/>
  <c r="AA59" i="28"/>
  <c r="AB59" i="28"/>
  <c r="U59" i="28" a="1"/>
  <c r="U59" i="28"/>
  <c r="X58" i="28" a="1"/>
  <c r="X58" i="28"/>
  <c r="Y58" i="28"/>
  <c r="X57" i="28" a="1"/>
  <c r="X57" i="28"/>
  <c r="T57" i="28" a="1"/>
  <c r="T57" i="28"/>
  <c r="X56" i="28" a="1"/>
  <c r="X56" i="28"/>
  <c r="Y56" i="28"/>
  <c r="V56" i="28" a="1"/>
  <c r="V56" i="28"/>
  <c r="X55" i="28" a="1"/>
  <c r="X55" i="28"/>
  <c r="AA55" i="28"/>
  <c r="AB55" i="28"/>
  <c r="X54" i="28" a="1"/>
  <c r="X54" i="28"/>
  <c r="X53" i="28" a="1"/>
  <c r="X53" i="28"/>
  <c r="V53" i="28" a="1"/>
  <c r="V53" i="28"/>
  <c r="X52" i="28" a="1"/>
  <c r="X52" i="28"/>
  <c r="V52" i="28" a="1"/>
  <c r="V52" i="28"/>
  <c r="X51" i="28" a="1"/>
  <c r="X51" i="28"/>
  <c r="X50" i="28" a="1"/>
  <c r="X50" i="28"/>
  <c r="W50" i="28"/>
  <c r="X49" i="28" a="1"/>
  <c r="X49" i="28"/>
  <c r="T49" i="28" a="1"/>
  <c r="T49" i="28"/>
  <c r="X48" i="28" a="1"/>
  <c r="X48" i="28"/>
  <c r="X47" i="28" a="1"/>
  <c r="X47" i="28"/>
  <c r="X46" i="28" a="1"/>
  <c r="X46" i="28"/>
  <c r="X45" i="28" a="1"/>
  <c r="X45" i="28"/>
  <c r="X44" i="28" a="1"/>
  <c r="X44" i="28"/>
  <c r="V44" i="28" a="1"/>
  <c r="V44" i="28"/>
  <c r="X43" i="28" a="1"/>
  <c r="X43" i="28"/>
  <c r="AA43" i="28"/>
  <c r="AB43" i="28"/>
  <c r="X42" i="28" a="1"/>
  <c r="X42" i="28"/>
  <c r="X41" i="28" a="1"/>
  <c r="X41" i="28"/>
  <c r="Y41" i="28"/>
  <c r="X40" i="28" a="1"/>
  <c r="X40" i="28"/>
  <c r="W40" i="28"/>
  <c r="X39" i="28" a="1"/>
  <c r="X39" i="28"/>
  <c r="Y39" i="28"/>
  <c r="X38" i="28" a="1"/>
  <c r="X38" i="28"/>
  <c r="X37" i="28" a="1"/>
  <c r="X37" i="28"/>
  <c r="AA37" i="28"/>
  <c r="AB37" i="28"/>
  <c r="X36" i="28" a="1"/>
  <c r="X36" i="28"/>
  <c r="X35" i="28" a="1"/>
  <c r="X35" i="28"/>
  <c r="Y35" i="28"/>
  <c r="X32" i="28" a="1"/>
  <c r="X32" i="28"/>
  <c r="X31" i="28" a="1"/>
  <c r="X31" i="28"/>
  <c r="X30" i="28" a="1"/>
  <c r="X30" i="28"/>
  <c r="AA30" i="28"/>
  <c r="AB30" i="28"/>
  <c r="X29" i="28" a="1"/>
  <c r="X29" i="28"/>
  <c r="X28" i="28" a="1"/>
  <c r="X28" i="28"/>
  <c r="Y28" i="28"/>
  <c r="X27" i="28" a="1"/>
  <c r="X27" i="28"/>
  <c r="X26" i="28" a="1"/>
  <c r="X26" i="28"/>
  <c r="X25" i="28" a="1"/>
  <c r="X25" i="28"/>
  <c r="X24" i="28" a="1"/>
  <c r="X24" i="28"/>
  <c r="Y24" i="28"/>
  <c r="X23" i="28" a="1"/>
  <c r="X23" i="28"/>
  <c r="Y23" i="28"/>
  <c r="X22" i="28" a="1"/>
  <c r="X22" i="28"/>
  <c r="AA22" i="28"/>
  <c r="AB22" i="28"/>
  <c r="X21" i="28" a="1"/>
  <c r="X21" i="28"/>
  <c r="X34" i="28" a="1"/>
  <c r="X34" i="28"/>
  <c r="X33" i="28" a="1"/>
  <c r="X33" i="28"/>
  <c r="Y33" i="28"/>
  <c r="AB64" i="31" a="1"/>
  <c r="AB64" i="31"/>
  <c r="AA64" i="31" a="1"/>
  <c r="AA64" i="31"/>
  <c r="Z64" i="31" a="1"/>
  <c r="Z64" i="31"/>
  <c r="AB63" i="31" a="1"/>
  <c r="AB63" i="31"/>
  <c r="AA63" i="31" a="1"/>
  <c r="AA63" i="31"/>
  <c r="Z63" i="31" a="1"/>
  <c r="Z63" i="31"/>
  <c r="AB62" i="31" a="1"/>
  <c r="AB62" i="31"/>
  <c r="AA62" i="31" a="1"/>
  <c r="AA62" i="31"/>
  <c r="Z62" i="31" a="1"/>
  <c r="Z62" i="31"/>
  <c r="AB61" i="31" a="1"/>
  <c r="AB61" i="31"/>
  <c r="AA61" i="31" a="1"/>
  <c r="AA61" i="31"/>
  <c r="Z61" i="31" a="1"/>
  <c r="Z61" i="31"/>
  <c r="AB60" i="31" a="1"/>
  <c r="AB60" i="31"/>
  <c r="AA60" i="31" a="1"/>
  <c r="AA60" i="31"/>
  <c r="Z60" i="31" a="1"/>
  <c r="Z60" i="31"/>
  <c r="AB59" i="31" a="1"/>
  <c r="AB59" i="31"/>
  <c r="AA59" i="31" a="1"/>
  <c r="AA59" i="31"/>
  <c r="Z59" i="31" a="1"/>
  <c r="Z59" i="31"/>
  <c r="AB58" i="31" a="1"/>
  <c r="AB58" i="31"/>
  <c r="AA58" i="31" a="1"/>
  <c r="AA58" i="31"/>
  <c r="Z58" i="31" a="1"/>
  <c r="Z58" i="31"/>
  <c r="AB57" i="31" a="1"/>
  <c r="AB57" i="31"/>
  <c r="AA57" i="31" a="1"/>
  <c r="AA57" i="31"/>
  <c r="Z57" i="31" a="1"/>
  <c r="Z57" i="31"/>
  <c r="AB56" i="31" a="1"/>
  <c r="AB56" i="31"/>
  <c r="AA56" i="31" a="1"/>
  <c r="AA56" i="31"/>
  <c r="Z56" i="31" a="1"/>
  <c r="Z56" i="31"/>
  <c r="AB55" i="31" a="1"/>
  <c r="AB55" i="31"/>
  <c r="AA55" i="31" a="1"/>
  <c r="AA55" i="31"/>
  <c r="Z55" i="31" a="1"/>
  <c r="Z55" i="31"/>
  <c r="AB54" i="31" a="1"/>
  <c r="AB54" i="31"/>
  <c r="AA54" i="31" a="1"/>
  <c r="AA54" i="31"/>
  <c r="Z54" i="31" a="1"/>
  <c r="Z54" i="31"/>
  <c r="AB53" i="31" a="1"/>
  <c r="AB53" i="31"/>
  <c r="AA53" i="31" a="1"/>
  <c r="AA53" i="31"/>
  <c r="Z53" i="31" a="1"/>
  <c r="Z53" i="31"/>
  <c r="AB52" i="31" a="1"/>
  <c r="AB52" i="31"/>
  <c r="AA52" i="31" a="1"/>
  <c r="AA52" i="31"/>
  <c r="Z52" i="31" a="1"/>
  <c r="Z52" i="31"/>
  <c r="AB45" i="31" a="1"/>
  <c r="AB45" i="31"/>
  <c r="AA45" i="31" a="1"/>
  <c r="AA45" i="31"/>
  <c r="Z45" i="31" a="1"/>
  <c r="Z45" i="31"/>
  <c r="AG44" i="31" a="1"/>
  <c r="AG44" i="31"/>
  <c r="AB44" i="31" a="1"/>
  <c r="AB44" i="31"/>
  <c r="F21" i="114" a="1"/>
  <c r="F21" i="114"/>
  <c r="AA44" i="31" a="1"/>
  <c r="AA44" i="31"/>
  <c r="E33" i="114" a="1"/>
  <c r="E33" i="114"/>
  <c r="Z44" i="31" a="1"/>
  <c r="Z44" i="31"/>
  <c r="AB43" i="31" a="1"/>
  <c r="AB43" i="31"/>
  <c r="F33" i="113" a="1"/>
  <c r="F33" i="113"/>
  <c r="AA43" i="31" a="1"/>
  <c r="AA43" i="31"/>
  <c r="E21" i="113" a="1"/>
  <c r="E21" i="113"/>
  <c r="Z43" i="31" a="1"/>
  <c r="Z43" i="31"/>
  <c r="D21" i="113" a="1"/>
  <c r="D21" i="113"/>
  <c r="AB42" i="31" a="1"/>
  <c r="AB42" i="31"/>
  <c r="AA42" i="31" a="1"/>
  <c r="AA42" i="31"/>
  <c r="E21" i="112" a="1"/>
  <c r="E21" i="112"/>
  <c r="Z42" i="31" a="1"/>
  <c r="Z42" i="31"/>
  <c r="AB41" i="31" a="1"/>
  <c r="AB41" i="31"/>
  <c r="F33" i="111" a="1"/>
  <c r="F33" i="111"/>
  <c r="AA41" i="31" a="1"/>
  <c r="AA41" i="31"/>
  <c r="E33" i="111" a="1"/>
  <c r="E33" i="111"/>
  <c r="Z41" i="31" a="1"/>
  <c r="Z41" i="31"/>
  <c r="D33" i="111" a="1"/>
  <c r="D33" i="111"/>
  <c r="AB40" i="31" a="1"/>
  <c r="AB40" i="31"/>
  <c r="F21" i="110" a="1"/>
  <c r="F21" i="110"/>
  <c r="AA40" i="31" a="1"/>
  <c r="AA40" i="31"/>
  <c r="E33" i="110" a="1"/>
  <c r="E33" i="110"/>
  <c r="Z40" i="31" a="1"/>
  <c r="Z40" i="31"/>
  <c r="D21" i="110" a="1"/>
  <c r="D21" i="110"/>
  <c r="AB39" i="31" a="1"/>
  <c r="AB39" i="31"/>
  <c r="F33" i="109" a="1"/>
  <c r="F33" i="109"/>
  <c r="AA39" i="31" a="1"/>
  <c r="AA39" i="31"/>
  <c r="Z39" i="31" a="1"/>
  <c r="Z39" i="31"/>
  <c r="D33" i="109" a="1"/>
  <c r="D33" i="109"/>
  <c r="AB38" i="31" a="1"/>
  <c r="AB38" i="31"/>
  <c r="F21" i="106" a="1"/>
  <c r="F21" i="106"/>
  <c r="AA38" i="31" a="1"/>
  <c r="AA38" i="31"/>
  <c r="Z38" i="31" a="1"/>
  <c r="Z38" i="31"/>
  <c r="D33" i="106" a="1"/>
  <c r="D33" i="106"/>
  <c r="AB37" i="31" a="1"/>
  <c r="AB37" i="31"/>
  <c r="F33" i="105" a="1"/>
  <c r="F33" i="105"/>
  <c r="AA37" i="31" a="1"/>
  <c r="AA37" i="31"/>
  <c r="Z37" i="31" a="1"/>
  <c r="Z37" i="31"/>
  <c r="D21" i="105" a="1"/>
  <c r="D21" i="105"/>
  <c r="AB36" i="31" a="1"/>
  <c r="AB36" i="31"/>
  <c r="AA36" i="31" a="1"/>
  <c r="AA36" i="31"/>
  <c r="E21" i="104" a="1"/>
  <c r="E21" i="104"/>
  <c r="Z36" i="31" a="1"/>
  <c r="Z36" i="31"/>
  <c r="AB35" i="31" a="1"/>
  <c r="AB35" i="31"/>
  <c r="AA35" i="31" a="1"/>
  <c r="AA35" i="31"/>
  <c r="E33" i="103" a="1"/>
  <c r="E33" i="103"/>
  <c r="B1511" i="31"/>
  <c r="C1511" i="31" a="1"/>
  <c r="C1511" i="31"/>
  <c r="D1511" i="31" a="1"/>
  <c r="D1511" i="31"/>
  <c r="E1511" i="31" a="1"/>
  <c r="E1511" i="31"/>
  <c r="F1511" i="31"/>
  <c r="G1511" i="31" a="1"/>
  <c r="G1511" i="31"/>
  <c r="O1511" i="31"/>
  <c r="U1511" i="31" a="1"/>
  <c r="U1511" i="31"/>
  <c r="AH1511" i="31"/>
  <c r="B1512" i="31"/>
  <c r="C1512" i="31" a="1"/>
  <c r="C1512" i="31"/>
  <c r="D1512" i="31" a="1"/>
  <c r="D1512" i="31"/>
  <c r="E1512" i="31" a="1"/>
  <c r="E1512" i="31"/>
  <c r="F1512" i="31"/>
  <c r="G1512" i="31" a="1"/>
  <c r="G1512" i="31"/>
  <c r="O1512" i="31"/>
  <c r="U1512" i="31" a="1"/>
  <c r="U1512" i="31"/>
  <c r="AH1512" i="31"/>
  <c r="B1513" i="31"/>
  <c r="C1513" i="31" a="1"/>
  <c r="C1513" i="31"/>
  <c r="D1513" i="31" a="1"/>
  <c r="D1513" i="31"/>
  <c r="E1513" i="31" a="1"/>
  <c r="E1513" i="31"/>
  <c r="F1513" i="31"/>
  <c r="G1513" i="31" a="1"/>
  <c r="G1513" i="31"/>
  <c r="O1513" i="31"/>
  <c r="U1513" i="31" a="1"/>
  <c r="U1513" i="31"/>
  <c r="AH1513" i="31"/>
  <c r="B1514" i="31"/>
  <c r="C1514" i="31" a="1"/>
  <c r="C1514" i="31"/>
  <c r="D1514" i="31" a="1"/>
  <c r="D1514" i="31"/>
  <c r="E1514" i="31" a="1"/>
  <c r="E1514" i="31"/>
  <c r="F1514" i="31"/>
  <c r="G1514" i="31" a="1"/>
  <c r="G1514" i="31"/>
  <c r="O1514" i="31"/>
  <c r="U1514" i="31" a="1"/>
  <c r="U1514" i="31"/>
  <c r="AH1514" i="31"/>
  <c r="B1515" i="31"/>
  <c r="C1515" i="31" a="1"/>
  <c r="C1515" i="31"/>
  <c r="D1515" i="31" a="1"/>
  <c r="D1515" i="31"/>
  <c r="E1515" i="31" a="1"/>
  <c r="E1515" i="31"/>
  <c r="F1515" i="31"/>
  <c r="G1515" i="31" a="1"/>
  <c r="G1515" i="31"/>
  <c r="O1515" i="31"/>
  <c r="U1515" i="31" a="1"/>
  <c r="U1515" i="31"/>
  <c r="AH1515" i="31"/>
  <c r="B1516" i="31"/>
  <c r="C1516" i="31" a="1"/>
  <c r="C1516" i="31"/>
  <c r="D1516" i="31" a="1"/>
  <c r="D1516" i="31"/>
  <c r="E1516" i="31" a="1"/>
  <c r="E1516" i="31"/>
  <c r="F1516" i="31"/>
  <c r="G1516" i="31" a="1"/>
  <c r="G1516" i="31"/>
  <c r="O1516" i="31"/>
  <c r="U1516" i="31" a="1"/>
  <c r="U1516" i="31"/>
  <c r="AH1516" i="31"/>
  <c r="B1517" i="31"/>
  <c r="C1517" i="31" a="1"/>
  <c r="C1517" i="31"/>
  <c r="D1517" i="31" a="1"/>
  <c r="D1517" i="31"/>
  <c r="E1517" i="31" a="1"/>
  <c r="E1517" i="31"/>
  <c r="F1517" i="31"/>
  <c r="G1517" i="31" a="1"/>
  <c r="G1517" i="31"/>
  <c r="O1517" i="31"/>
  <c r="U1517" i="31" a="1"/>
  <c r="U1517" i="31"/>
  <c r="AH1517" i="31"/>
  <c r="B1518" i="31"/>
  <c r="C1518" i="31" a="1"/>
  <c r="C1518" i="31"/>
  <c r="D1518" i="31" a="1"/>
  <c r="D1518" i="31"/>
  <c r="E1518" i="31" a="1"/>
  <c r="E1518" i="31"/>
  <c r="F1518" i="31"/>
  <c r="G1518" i="31" a="1"/>
  <c r="G1518" i="31"/>
  <c r="O1518" i="31"/>
  <c r="U1518" i="31" a="1"/>
  <c r="U1518" i="31"/>
  <c r="AH1518" i="31"/>
  <c r="B1519" i="31"/>
  <c r="C1519" i="31" a="1"/>
  <c r="C1519" i="31"/>
  <c r="D1519" i="31" a="1"/>
  <c r="D1519" i="31"/>
  <c r="E1519" i="31" a="1"/>
  <c r="E1519" i="31"/>
  <c r="F1519" i="31"/>
  <c r="G1519" i="31" a="1"/>
  <c r="G1519" i="31"/>
  <c r="O1519" i="31"/>
  <c r="U1519" i="31" a="1"/>
  <c r="U1519" i="31"/>
  <c r="AH1519" i="31"/>
  <c r="B1520" i="31"/>
  <c r="C1520" i="31" a="1"/>
  <c r="C1520" i="31"/>
  <c r="D1520" i="31" a="1"/>
  <c r="D1520" i="31"/>
  <c r="E1520" i="31" a="1"/>
  <c r="E1520" i="31"/>
  <c r="F1520" i="31"/>
  <c r="G1520" i="31" a="1"/>
  <c r="G1520" i="31"/>
  <c r="O1520" i="31"/>
  <c r="U1520" i="31" a="1"/>
  <c r="U1520" i="31"/>
  <c r="AH1520" i="31"/>
  <c r="B1521" i="31"/>
  <c r="C1521" i="31" a="1"/>
  <c r="C1521" i="31"/>
  <c r="D1521" i="31" a="1"/>
  <c r="D1521" i="31"/>
  <c r="E1521" i="31" a="1"/>
  <c r="E1521" i="31"/>
  <c r="F1521" i="31"/>
  <c r="G1521" i="31" a="1"/>
  <c r="G1521" i="31"/>
  <c r="O1521" i="31"/>
  <c r="U1521" i="31" a="1"/>
  <c r="U1521" i="31"/>
  <c r="AH1521" i="31"/>
  <c r="B1522" i="31"/>
  <c r="C1522" i="31" a="1"/>
  <c r="C1522" i="31"/>
  <c r="D1522" i="31" a="1"/>
  <c r="D1522" i="31"/>
  <c r="E1522" i="31" a="1"/>
  <c r="E1522" i="31"/>
  <c r="F1522" i="31"/>
  <c r="G1522" i="31" a="1"/>
  <c r="G1522" i="31"/>
  <c r="O1522" i="31"/>
  <c r="U1522" i="31" a="1"/>
  <c r="U1522" i="31"/>
  <c r="AH1522" i="31"/>
  <c r="B1523" i="31"/>
  <c r="C1523" i="31" a="1"/>
  <c r="C1523" i="31"/>
  <c r="D1523" i="31" a="1"/>
  <c r="D1523" i="31"/>
  <c r="E1523" i="31" a="1"/>
  <c r="E1523" i="31"/>
  <c r="F1523" i="31"/>
  <c r="G1523" i="31" a="1"/>
  <c r="G1523" i="31"/>
  <c r="O1523" i="31"/>
  <c r="U1523" i="31" a="1"/>
  <c r="U1523" i="31"/>
  <c r="AH1523" i="31"/>
  <c r="B1524" i="31"/>
  <c r="C1524" i="31" a="1"/>
  <c r="C1524" i="31"/>
  <c r="D1524" i="31" a="1"/>
  <c r="D1524" i="31"/>
  <c r="E1524" i="31" a="1"/>
  <c r="E1524" i="31"/>
  <c r="F1524" i="31"/>
  <c r="G1524" i="31" a="1"/>
  <c r="G1524" i="31"/>
  <c r="O1524" i="31"/>
  <c r="U1524" i="31" a="1"/>
  <c r="U1524" i="31"/>
  <c r="AH1524" i="31"/>
  <c r="B1525" i="31"/>
  <c r="C1525" i="31" a="1"/>
  <c r="C1525" i="31"/>
  <c r="D1525" i="31" a="1"/>
  <c r="D1525" i="31"/>
  <c r="E1525" i="31" a="1"/>
  <c r="E1525" i="31"/>
  <c r="F1525" i="31"/>
  <c r="G1525" i="31" a="1"/>
  <c r="G1525" i="31"/>
  <c r="O1525" i="31"/>
  <c r="U1525" i="31" a="1"/>
  <c r="U1525" i="31"/>
  <c r="AH1525" i="31"/>
  <c r="B1526" i="31"/>
  <c r="C1526" i="31" a="1"/>
  <c r="C1526" i="31"/>
  <c r="D1526" i="31" a="1"/>
  <c r="D1526" i="31"/>
  <c r="E1526" i="31" a="1"/>
  <c r="E1526" i="31"/>
  <c r="F1526" i="31"/>
  <c r="G1526" i="31" a="1"/>
  <c r="G1526" i="31"/>
  <c r="O1526" i="31"/>
  <c r="U1526" i="31" a="1"/>
  <c r="U1526" i="31"/>
  <c r="AH1526" i="31"/>
  <c r="B1527" i="31"/>
  <c r="C1527" i="31" a="1"/>
  <c r="C1527" i="31"/>
  <c r="D1527" i="31" a="1"/>
  <c r="D1527" i="31"/>
  <c r="E1527" i="31" a="1"/>
  <c r="E1527" i="31"/>
  <c r="F1527" i="31"/>
  <c r="G1527" i="31" a="1"/>
  <c r="G1527" i="31"/>
  <c r="O1527" i="31"/>
  <c r="U1527" i="31" a="1"/>
  <c r="U1527" i="31"/>
  <c r="AH1527" i="31"/>
  <c r="B1279" i="31"/>
  <c r="C1279" i="31" a="1"/>
  <c r="C1279" i="31"/>
  <c r="D1279" i="31" a="1"/>
  <c r="D1279" i="31"/>
  <c r="E1279" i="31" a="1"/>
  <c r="E1279" i="31"/>
  <c r="F1279" i="31"/>
  <c r="G1279" i="31" a="1"/>
  <c r="G1279" i="31"/>
  <c r="O1279" i="31"/>
  <c r="U1279" i="31" a="1"/>
  <c r="U1279" i="31"/>
  <c r="AH1279" i="31"/>
  <c r="B1280" i="31"/>
  <c r="C1280" i="31" a="1"/>
  <c r="C1280" i="31"/>
  <c r="D1280" i="31" a="1"/>
  <c r="D1280" i="31"/>
  <c r="E1280" i="31" a="1"/>
  <c r="E1280" i="31"/>
  <c r="F1280" i="31"/>
  <c r="G1280" i="31" a="1"/>
  <c r="G1280" i="31"/>
  <c r="O1280" i="31"/>
  <c r="U1280" i="31" a="1"/>
  <c r="U1280" i="31"/>
  <c r="AH1280" i="31"/>
  <c r="B1281" i="31"/>
  <c r="C1281" i="31" a="1"/>
  <c r="C1281" i="31"/>
  <c r="D1281" i="31" a="1"/>
  <c r="D1281" i="31"/>
  <c r="E1281" i="31" a="1"/>
  <c r="E1281" i="31"/>
  <c r="F1281" i="31"/>
  <c r="G1281" i="31" a="1"/>
  <c r="G1281" i="31"/>
  <c r="O1281" i="31"/>
  <c r="U1281" i="31" a="1"/>
  <c r="U1281" i="31"/>
  <c r="AH1281" i="31"/>
  <c r="B1282" i="31"/>
  <c r="C1282" i="31" a="1"/>
  <c r="C1282" i="31"/>
  <c r="D1282" i="31" a="1"/>
  <c r="D1282" i="31"/>
  <c r="E1282" i="31" a="1"/>
  <c r="E1282" i="31"/>
  <c r="F1282" i="31"/>
  <c r="G1282" i="31" a="1"/>
  <c r="G1282" i="31"/>
  <c r="O1282" i="31"/>
  <c r="U1282" i="31" a="1"/>
  <c r="U1282" i="31"/>
  <c r="AH1282" i="31"/>
  <c r="B1283" i="31"/>
  <c r="C1283" i="31" a="1"/>
  <c r="C1283" i="31"/>
  <c r="D1283" i="31" a="1"/>
  <c r="D1283" i="31"/>
  <c r="E1283" i="31" a="1"/>
  <c r="E1283" i="31"/>
  <c r="F1283" i="31"/>
  <c r="G1283" i="31" a="1"/>
  <c r="G1283" i="31"/>
  <c r="O1283" i="31"/>
  <c r="U1283" i="31" a="1"/>
  <c r="U1283" i="31"/>
  <c r="AH1283" i="31"/>
  <c r="B1284" i="31"/>
  <c r="C1284" i="31" a="1"/>
  <c r="C1284" i="31"/>
  <c r="D1284" i="31" a="1"/>
  <c r="D1284" i="31"/>
  <c r="E1284" i="31" a="1"/>
  <c r="E1284" i="31"/>
  <c r="F1284" i="31"/>
  <c r="G1284" i="31" a="1"/>
  <c r="G1284" i="31"/>
  <c r="O1284" i="31"/>
  <c r="U1284" i="31" a="1"/>
  <c r="U1284" i="31"/>
  <c r="AH1284" i="31"/>
  <c r="B1285" i="31"/>
  <c r="C1285" i="31" a="1"/>
  <c r="C1285" i="31"/>
  <c r="D1285" i="31" a="1"/>
  <c r="D1285" i="31"/>
  <c r="E1285" i="31" a="1"/>
  <c r="E1285" i="31"/>
  <c r="F1285" i="31"/>
  <c r="G1285" i="31" a="1"/>
  <c r="G1285" i="31"/>
  <c r="O1285" i="31"/>
  <c r="U1285" i="31" a="1"/>
  <c r="U1285" i="31"/>
  <c r="AH1285" i="31"/>
  <c r="B1286" i="31"/>
  <c r="C1286" i="31" a="1"/>
  <c r="C1286" i="31"/>
  <c r="D1286" i="31" a="1"/>
  <c r="D1286" i="31"/>
  <c r="E1286" i="31" a="1"/>
  <c r="E1286" i="31"/>
  <c r="F1286" i="31"/>
  <c r="G1286" i="31" a="1"/>
  <c r="G1286" i="31"/>
  <c r="O1286" i="31"/>
  <c r="U1286" i="31" a="1"/>
  <c r="U1286" i="31"/>
  <c r="AH1286" i="31"/>
  <c r="B1287" i="31"/>
  <c r="C1287" i="31" a="1"/>
  <c r="C1287" i="31"/>
  <c r="D1287" i="31" a="1"/>
  <c r="D1287" i="31"/>
  <c r="E1287" i="31" a="1"/>
  <c r="E1287" i="31"/>
  <c r="F1287" i="31"/>
  <c r="G1287" i="31" a="1"/>
  <c r="G1287" i="31"/>
  <c r="O1287" i="31"/>
  <c r="U1287" i="31" a="1"/>
  <c r="U1287" i="31"/>
  <c r="AH1287" i="31"/>
  <c r="B1288" i="31"/>
  <c r="C1288" i="31" a="1"/>
  <c r="C1288" i="31"/>
  <c r="D1288" i="31" a="1"/>
  <c r="D1288" i="31"/>
  <c r="E1288" i="31" a="1"/>
  <c r="E1288" i="31"/>
  <c r="F1288" i="31"/>
  <c r="G1288" i="31" a="1"/>
  <c r="G1288" i="31"/>
  <c r="O1288" i="31"/>
  <c r="U1288" i="31" a="1"/>
  <c r="U1288" i="31"/>
  <c r="AH1288" i="31"/>
  <c r="B1289" i="31"/>
  <c r="C1289" i="31" a="1"/>
  <c r="C1289" i="31"/>
  <c r="D1289" i="31" a="1"/>
  <c r="D1289" i="31"/>
  <c r="E1289" i="31" a="1"/>
  <c r="E1289" i="31"/>
  <c r="F1289" i="31"/>
  <c r="G1289" i="31" a="1"/>
  <c r="G1289" i="31"/>
  <c r="O1289" i="31"/>
  <c r="U1289" i="31" a="1"/>
  <c r="U1289" i="31"/>
  <c r="AH1289" i="31"/>
  <c r="B1290" i="31"/>
  <c r="C1290" i="31" a="1"/>
  <c r="C1290" i="31"/>
  <c r="D1290" i="31" a="1"/>
  <c r="D1290" i="31"/>
  <c r="E1290" i="31" a="1"/>
  <c r="E1290" i="31"/>
  <c r="F1290" i="31"/>
  <c r="G1290" i="31" a="1"/>
  <c r="G1290" i="31"/>
  <c r="O1290" i="31"/>
  <c r="U1290" i="31" a="1"/>
  <c r="U1290" i="31"/>
  <c r="AH1290" i="31"/>
  <c r="B1291" i="31"/>
  <c r="C1291" i="31" a="1"/>
  <c r="C1291" i="31"/>
  <c r="D1291" i="31" a="1"/>
  <c r="D1291" i="31"/>
  <c r="E1291" i="31" a="1"/>
  <c r="E1291" i="31"/>
  <c r="F1291" i="31"/>
  <c r="G1291" i="31" a="1"/>
  <c r="G1291" i="31"/>
  <c r="O1291" i="31"/>
  <c r="U1291" i="31" a="1"/>
  <c r="U1291" i="31"/>
  <c r="AH1291" i="31"/>
  <c r="B1292" i="31"/>
  <c r="C1292" i="31" a="1"/>
  <c r="C1292" i="31"/>
  <c r="D1292" i="31" a="1"/>
  <c r="D1292" i="31"/>
  <c r="E1292" i="31" a="1"/>
  <c r="E1292" i="31"/>
  <c r="F1292" i="31"/>
  <c r="G1292" i="31" a="1"/>
  <c r="G1292" i="31"/>
  <c r="O1292" i="31"/>
  <c r="U1292" i="31" a="1"/>
  <c r="U1292" i="31"/>
  <c r="AH1292" i="31"/>
  <c r="B1293" i="31"/>
  <c r="C1293" i="31" a="1"/>
  <c r="C1293" i="31"/>
  <c r="D1293" i="31" a="1"/>
  <c r="D1293" i="31"/>
  <c r="E1293" i="31" a="1"/>
  <c r="E1293" i="31"/>
  <c r="F1293" i="31"/>
  <c r="G1293" i="31" a="1"/>
  <c r="G1293" i="31"/>
  <c r="O1293" i="31"/>
  <c r="U1293" i="31" a="1"/>
  <c r="U1293" i="31"/>
  <c r="AH1293" i="31"/>
  <c r="B1294" i="31"/>
  <c r="C1294" i="31" a="1"/>
  <c r="C1294" i="31"/>
  <c r="D1294" i="31" a="1"/>
  <c r="D1294" i="31"/>
  <c r="E1294" i="31" a="1"/>
  <c r="E1294" i="31"/>
  <c r="F1294" i="31"/>
  <c r="G1294" i="31" a="1"/>
  <c r="G1294" i="31"/>
  <c r="O1294" i="31"/>
  <c r="U1294" i="31" a="1"/>
  <c r="U1294" i="31"/>
  <c r="AH1294" i="31"/>
  <c r="B1295" i="31"/>
  <c r="C1295" i="31" a="1"/>
  <c r="C1295" i="31"/>
  <c r="D1295" i="31" a="1"/>
  <c r="D1295" i="31"/>
  <c r="E1295" i="31" a="1"/>
  <c r="E1295" i="31"/>
  <c r="F1295" i="31"/>
  <c r="G1295" i="31" a="1"/>
  <c r="G1295" i="31"/>
  <c r="O1295" i="31"/>
  <c r="U1295" i="31" a="1"/>
  <c r="U1295" i="31"/>
  <c r="AH1295" i="31"/>
  <c r="B1296" i="31"/>
  <c r="C1296" i="31" a="1"/>
  <c r="C1296" i="31"/>
  <c r="D1296" i="31" a="1"/>
  <c r="D1296" i="31"/>
  <c r="E1296" i="31" a="1"/>
  <c r="E1296" i="31"/>
  <c r="F1296" i="31"/>
  <c r="G1296" i="31" a="1"/>
  <c r="G1296" i="31"/>
  <c r="O1296" i="31"/>
  <c r="U1296" i="31" a="1"/>
  <c r="U1296" i="31"/>
  <c r="AH1296" i="31"/>
  <c r="B1297" i="31"/>
  <c r="C1297" i="31" a="1"/>
  <c r="C1297" i="31"/>
  <c r="D1297" i="31" a="1"/>
  <c r="D1297" i="31"/>
  <c r="E1297" i="31" a="1"/>
  <c r="E1297" i="31"/>
  <c r="F1297" i="31"/>
  <c r="G1297" i="31" a="1"/>
  <c r="G1297" i="31"/>
  <c r="O1297" i="31"/>
  <c r="U1297" i="31" a="1"/>
  <c r="U1297" i="31"/>
  <c r="AH1297" i="31"/>
  <c r="B1298" i="31"/>
  <c r="C1298" i="31" a="1"/>
  <c r="C1298" i="31"/>
  <c r="D1298" i="31" a="1"/>
  <c r="D1298" i="31"/>
  <c r="E1298" i="31" a="1"/>
  <c r="E1298" i="31"/>
  <c r="F1298" i="31"/>
  <c r="G1298" i="31" a="1"/>
  <c r="G1298" i="31"/>
  <c r="O1298" i="31"/>
  <c r="U1298" i="31" a="1"/>
  <c r="U1298" i="31"/>
  <c r="AH1298" i="31"/>
  <c r="B1299" i="31"/>
  <c r="C1299" i="31" a="1"/>
  <c r="C1299" i="31"/>
  <c r="D1299" i="31" a="1"/>
  <c r="D1299" i="31"/>
  <c r="E1299" i="31" a="1"/>
  <c r="E1299" i="31"/>
  <c r="F1299" i="31"/>
  <c r="G1299" i="31" a="1"/>
  <c r="G1299" i="31"/>
  <c r="O1299" i="31"/>
  <c r="U1299" i="31" a="1"/>
  <c r="U1299" i="31"/>
  <c r="AH1299" i="31"/>
  <c r="B1300" i="31"/>
  <c r="C1300" i="31" a="1"/>
  <c r="C1300" i="31"/>
  <c r="D1300" i="31" a="1"/>
  <c r="D1300" i="31"/>
  <c r="E1300" i="31" a="1"/>
  <c r="E1300" i="31"/>
  <c r="F1300" i="31"/>
  <c r="G1300" i="31" a="1"/>
  <c r="G1300" i="31"/>
  <c r="O1300" i="31"/>
  <c r="U1300" i="31" a="1"/>
  <c r="U1300" i="31"/>
  <c r="AH1300" i="31"/>
  <c r="B1301" i="31"/>
  <c r="C1301" i="31" a="1"/>
  <c r="C1301" i="31"/>
  <c r="D1301" i="31" a="1"/>
  <c r="D1301" i="31"/>
  <c r="E1301" i="31" a="1"/>
  <c r="E1301" i="31"/>
  <c r="F1301" i="31"/>
  <c r="G1301" i="31" a="1"/>
  <c r="G1301" i="31"/>
  <c r="O1301" i="31"/>
  <c r="U1301" i="31" a="1"/>
  <c r="U1301" i="31"/>
  <c r="AH1301" i="31"/>
  <c r="B1302" i="31"/>
  <c r="C1302" i="31" a="1"/>
  <c r="C1302" i="31"/>
  <c r="D1302" i="31" a="1"/>
  <c r="D1302" i="31"/>
  <c r="E1302" i="31" a="1"/>
  <c r="E1302" i="31"/>
  <c r="F1302" i="31"/>
  <c r="G1302" i="31" a="1"/>
  <c r="G1302" i="31"/>
  <c r="O1302" i="31"/>
  <c r="U1302" i="31" a="1"/>
  <c r="U1302" i="31"/>
  <c r="AH1302" i="31"/>
  <c r="B1303" i="31"/>
  <c r="C1303" i="31" a="1"/>
  <c r="C1303" i="31"/>
  <c r="D1303" i="31" a="1"/>
  <c r="D1303" i="31"/>
  <c r="E1303" i="31" a="1"/>
  <c r="E1303" i="31"/>
  <c r="F1303" i="31"/>
  <c r="G1303" i="31" a="1"/>
  <c r="G1303" i="31"/>
  <c r="O1303" i="31"/>
  <c r="U1303" i="31" a="1"/>
  <c r="U1303" i="31"/>
  <c r="AH1303" i="31"/>
  <c r="B1304" i="31"/>
  <c r="C1304" i="31" a="1"/>
  <c r="C1304" i="31"/>
  <c r="D1304" i="31" a="1"/>
  <c r="D1304" i="31"/>
  <c r="E1304" i="31" a="1"/>
  <c r="E1304" i="31"/>
  <c r="F1304" i="31"/>
  <c r="G1304" i="31" a="1"/>
  <c r="G1304" i="31"/>
  <c r="O1304" i="31"/>
  <c r="U1304" i="31" a="1"/>
  <c r="U1304" i="31"/>
  <c r="AH1304" i="31"/>
  <c r="B1305" i="31"/>
  <c r="C1305" i="31" a="1"/>
  <c r="C1305" i="31"/>
  <c r="D1305" i="31" a="1"/>
  <c r="D1305" i="31"/>
  <c r="E1305" i="31" a="1"/>
  <c r="E1305" i="31"/>
  <c r="F1305" i="31"/>
  <c r="G1305" i="31" a="1"/>
  <c r="G1305" i="31"/>
  <c r="O1305" i="31"/>
  <c r="U1305" i="31" a="1"/>
  <c r="U1305" i="31"/>
  <c r="AH1305" i="31"/>
  <c r="B1306" i="31"/>
  <c r="C1306" i="31" a="1"/>
  <c r="C1306" i="31"/>
  <c r="D1306" i="31" a="1"/>
  <c r="D1306" i="31"/>
  <c r="E1306" i="31" a="1"/>
  <c r="E1306" i="31"/>
  <c r="F1306" i="31"/>
  <c r="G1306" i="31" a="1"/>
  <c r="G1306" i="31"/>
  <c r="O1306" i="31"/>
  <c r="U1306" i="31" a="1"/>
  <c r="U1306" i="31"/>
  <c r="AH1306" i="31"/>
  <c r="B1307" i="31"/>
  <c r="C1307" i="31" a="1"/>
  <c r="C1307" i="31"/>
  <c r="D1307" i="31" a="1"/>
  <c r="D1307" i="31"/>
  <c r="E1307" i="31" a="1"/>
  <c r="E1307" i="31"/>
  <c r="F1307" i="31"/>
  <c r="G1307" i="31" a="1"/>
  <c r="G1307" i="31"/>
  <c r="O1307" i="31"/>
  <c r="U1307" i="31" a="1"/>
  <c r="U1307" i="31"/>
  <c r="AH1307" i="31"/>
  <c r="B1308" i="31"/>
  <c r="C1308" i="31" a="1"/>
  <c r="C1308" i="31"/>
  <c r="D1308" i="31" a="1"/>
  <c r="D1308" i="31"/>
  <c r="E1308" i="31" a="1"/>
  <c r="E1308" i="31"/>
  <c r="F1308" i="31"/>
  <c r="G1308" i="31" a="1"/>
  <c r="G1308" i="31"/>
  <c r="O1308" i="31"/>
  <c r="U1308" i="31" a="1"/>
  <c r="U1308" i="31"/>
  <c r="AH1308" i="31"/>
  <c r="B1309" i="31"/>
  <c r="C1309" i="31" a="1"/>
  <c r="C1309" i="31"/>
  <c r="D1309" i="31" a="1"/>
  <c r="D1309" i="31"/>
  <c r="E1309" i="31" a="1"/>
  <c r="E1309" i="31"/>
  <c r="F1309" i="31"/>
  <c r="G1309" i="31" a="1"/>
  <c r="G1309" i="31"/>
  <c r="O1309" i="31"/>
  <c r="U1309" i="31" a="1"/>
  <c r="U1309" i="31"/>
  <c r="AH1309" i="31"/>
  <c r="B1310" i="31"/>
  <c r="C1310" i="31" a="1"/>
  <c r="C1310" i="31"/>
  <c r="D1310" i="31" a="1"/>
  <c r="D1310" i="31"/>
  <c r="E1310" i="31" a="1"/>
  <c r="E1310" i="31"/>
  <c r="F1310" i="31"/>
  <c r="G1310" i="31" a="1"/>
  <c r="G1310" i="31"/>
  <c r="O1310" i="31"/>
  <c r="U1310" i="31" a="1"/>
  <c r="U1310" i="31"/>
  <c r="AH1310" i="31"/>
  <c r="B1311" i="31"/>
  <c r="C1311" i="31" a="1"/>
  <c r="C1311" i="31"/>
  <c r="D1311" i="31" a="1"/>
  <c r="D1311" i="31"/>
  <c r="E1311" i="31" a="1"/>
  <c r="E1311" i="31"/>
  <c r="F1311" i="31"/>
  <c r="G1311" i="31" a="1"/>
  <c r="G1311" i="31"/>
  <c r="O1311" i="31"/>
  <c r="U1311" i="31" a="1"/>
  <c r="U1311" i="31"/>
  <c r="AH1311" i="31"/>
  <c r="B1312" i="31"/>
  <c r="C1312" i="31" a="1"/>
  <c r="C1312" i="31"/>
  <c r="D1312" i="31" a="1"/>
  <c r="D1312" i="31"/>
  <c r="E1312" i="31" a="1"/>
  <c r="E1312" i="31"/>
  <c r="F1312" i="31"/>
  <c r="G1312" i="31" a="1"/>
  <c r="G1312" i="31"/>
  <c r="O1312" i="31"/>
  <c r="U1312" i="31" a="1"/>
  <c r="U1312" i="31"/>
  <c r="AH1312" i="31"/>
  <c r="B1313" i="31"/>
  <c r="C1313" i="31" a="1"/>
  <c r="C1313" i="31"/>
  <c r="D1313" i="31" a="1"/>
  <c r="D1313" i="31"/>
  <c r="E1313" i="31" a="1"/>
  <c r="E1313" i="31"/>
  <c r="F1313" i="31"/>
  <c r="G1313" i="31" a="1"/>
  <c r="G1313" i="31"/>
  <c r="O1313" i="31"/>
  <c r="U1313" i="31" a="1"/>
  <c r="U1313" i="31"/>
  <c r="AH1313" i="31"/>
  <c r="B1314" i="31"/>
  <c r="C1314" i="31" a="1"/>
  <c r="C1314" i="31"/>
  <c r="D1314" i="31" a="1"/>
  <c r="D1314" i="31"/>
  <c r="E1314" i="31" a="1"/>
  <c r="E1314" i="31"/>
  <c r="F1314" i="31"/>
  <c r="G1314" i="31" a="1"/>
  <c r="G1314" i="31"/>
  <c r="O1314" i="31"/>
  <c r="U1314" i="31" a="1"/>
  <c r="U1314" i="31"/>
  <c r="AH1314" i="31"/>
  <c r="B1315" i="31"/>
  <c r="C1315" i="31" a="1"/>
  <c r="C1315" i="31"/>
  <c r="D1315" i="31" a="1"/>
  <c r="D1315" i="31"/>
  <c r="E1315" i="31" a="1"/>
  <c r="E1315" i="31"/>
  <c r="F1315" i="31"/>
  <c r="G1315" i="31" a="1"/>
  <c r="G1315" i="31"/>
  <c r="O1315" i="31"/>
  <c r="U1315" i="31" a="1"/>
  <c r="U1315" i="31"/>
  <c r="AH1315" i="31"/>
  <c r="B1316" i="31"/>
  <c r="C1316" i="31" a="1"/>
  <c r="C1316" i="31"/>
  <c r="D1316" i="31" a="1"/>
  <c r="D1316" i="31"/>
  <c r="E1316" i="31" a="1"/>
  <c r="E1316" i="31"/>
  <c r="F1316" i="31"/>
  <c r="G1316" i="31" a="1"/>
  <c r="G1316" i="31"/>
  <c r="O1316" i="31"/>
  <c r="U1316" i="31" a="1"/>
  <c r="U1316" i="31"/>
  <c r="AH1316" i="31"/>
  <c r="B1317" i="31"/>
  <c r="C1317" i="31" a="1"/>
  <c r="C1317" i="31"/>
  <c r="D1317" i="31" a="1"/>
  <c r="D1317" i="31"/>
  <c r="E1317" i="31" a="1"/>
  <c r="E1317" i="31"/>
  <c r="F1317" i="31"/>
  <c r="G1317" i="31" a="1"/>
  <c r="G1317" i="31"/>
  <c r="O1317" i="31"/>
  <c r="U1317" i="31" a="1"/>
  <c r="U1317" i="31"/>
  <c r="AH1317" i="31"/>
  <c r="B1318" i="31"/>
  <c r="C1318" i="31" a="1"/>
  <c r="C1318" i="31"/>
  <c r="D1318" i="31" a="1"/>
  <c r="D1318" i="31"/>
  <c r="E1318" i="31" a="1"/>
  <c r="E1318" i="31"/>
  <c r="F1318" i="31"/>
  <c r="G1318" i="31" a="1"/>
  <c r="G1318" i="31"/>
  <c r="O1318" i="31"/>
  <c r="U1318" i="31" a="1"/>
  <c r="U1318" i="31"/>
  <c r="AH1318" i="31"/>
  <c r="B1319" i="31"/>
  <c r="C1319" i="31" a="1"/>
  <c r="C1319" i="31"/>
  <c r="D1319" i="31" a="1"/>
  <c r="D1319" i="31"/>
  <c r="E1319" i="31" a="1"/>
  <c r="E1319" i="31"/>
  <c r="F1319" i="31"/>
  <c r="G1319" i="31" a="1"/>
  <c r="G1319" i="31"/>
  <c r="O1319" i="31"/>
  <c r="U1319" i="31" a="1"/>
  <c r="U1319" i="31"/>
  <c r="AH1319" i="31"/>
  <c r="B1320" i="31"/>
  <c r="C1320" i="31" a="1"/>
  <c r="C1320" i="31"/>
  <c r="D1320" i="31" a="1"/>
  <c r="D1320" i="31"/>
  <c r="E1320" i="31" a="1"/>
  <c r="E1320" i="31"/>
  <c r="F1320" i="31"/>
  <c r="G1320" i="31" a="1"/>
  <c r="G1320" i="31"/>
  <c r="O1320" i="31"/>
  <c r="U1320" i="31" a="1"/>
  <c r="U1320" i="31"/>
  <c r="AH1320" i="31"/>
  <c r="B1321" i="31"/>
  <c r="C1321" i="31" a="1"/>
  <c r="C1321" i="31"/>
  <c r="D1321" i="31" a="1"/>
  <c r="D1321" i="31"/>
  <c r="E1321" i="31" a="1"/>
  <c r="E1321" i="31"/>
  <c r="F1321" i="31"/>
  <c r="G1321" i="31" a="1"/>
  <c r="G1321" i="31"/>
  <c r="O1321" i="31"/>
  <c r="U1321" i="31" a="1"/>
  <c r="U1321" i="31"/>
  <c r="AH1321" i="31"/>
  <c r="B1322" i="31"/>
  <c r="C1322" i="31" a="1"/>
  <c r="C1322" i="31"/>
  <c r="D1322" i="31" a="1"/>
  <c r="D1322" i="31"/>
  <c r="E1322" i="31" a="1"/>
  <c r="E1322" i="31"/>
  <c r="F1322" i="31"/>
  <c r="G1322" i="31" a="1"/>
  <c r="G1322" i="31"/>
  <c r="O1322" i="31"/>
  <c r="U1322" i="31" a="1"/>
  <c r="U1322" i="31"/>
  <c r="AH1322" i="31"/>
  <c r="B1323" i="31"/>
  <c r="C1323" i="31" a="1"/>
  <c r="C1323" i="31"/>
  <c r="D1323" i="31" a="1"/>
  <c r="D1323" i="31"/>
  <c r="E1323" i="31" a="1"/>
  <c r="E1323" i="31"/>
  <c r="F1323" i="31"/>
  <c r="G1323" i="31" a="1"/>
  <c r="G1323" i="31"/>
  <c r="O1323" i="31"/>
  <c r="U1323" i="31" a="1"/>
  <c r="U1323" i="31"/>
  <c r="AH1323" i="31"/>
  <c r="B1324" i="31"/>
  <c r="C1324" i="31" a="1"/>
  <c r="C1324" i="31"/>
  <c r="D1324" i="31" a="1"/>
  <c r="D1324" i="31"/>
  <c r="E1324" i="31" a="1"/>
  <c r="E1324" i="31"/>
  <c r="F1324" i="31"/>
  <c r="G1324" i="31" a="1"/>
  <c r="G1324" i="31"/>
  <c r="O1324" i="31"/>
  <c r="U1324" i="31" a="1"/>
  <c r="U1324" i="31"/>
  <c r="AH1324" i="31"/>
  <c r="B1325" i="31"/>
  <c r="C1325" i="31" a="1"/>
  <c r="C1325" i="31"/>
  <c r="D1325" i="31" a="1"/>
  <c r="D1325" i="31"/>
  <c r="E1325" i="31" a="1"/>
  <c r="E1325" i="31"/>
  <c r="F1325" i="31"/>
  <c r="G1325" i="31" a="1"/>
  <c r="G1325" i="31"/>
  <c r="O1325" i="31"/>
  <c r="U1325" i="31" a="1"/>
  <c r="U1325" i="31"/>
  <c r="AH1325" i="31"/>
  <c r="B1326" i="31"/>
  <c r="C1326" i="31" a="1"/>
  <c r="C1326" i="31"/>
  <c r="D1326" i="31" a="1"/>
  <c r="D1326" i="31"/>
  <c r="E1326" i="31" a="1"/>
  <c r="E1326" i="31"/>
  <c r="F1326" i="31"/>
  <c r="G1326" i="31" a="1"/>
  <c r="G1326" i="31"/>
  <c r="O1326" i="31"/>
  <c r="U1326" i="31" a="1"/>
  <c r="U1326" i="31"/>
  <c r="AH1326" i="31"/>
  <c r="B1327" i="31"/>
  <c r="C1327" i="31" a="1"/>
  <c r="C1327" i="31"/>
  <c r="D1327" i="31" a="1"/>
  <c r="D1327" i="31"/>
  <c r="E1327" i="31" a="1"/>
  <c r="E1327" i="31"/>
  <c r="F1327" i="31"/>
  <c r="G1327" i="31" a="1"/>
  <c r="G1327" i="31"/>
  <c r="O1327" i="31"/>
  <c r="U1327" i="31" a="1"/>
  <c r="U1327" i="31"/>
  <c r="AH1327" i="31"/>
  <c r="B1328" i="31"/>
  <c r="C1328" i="31" a="1"/>
  <c r="C1328" i="31"/>
  <c r="D1328" i="31" a="1"/>
  <c r="D1328" i="31"/>
  <c r="E1328" i="31" a="1"/>
  <c r="E1328" i="31"/>
  <c r="F1328" i="31"/>
  <c r="G1328" i="31" a="1"/>
  <c r="G1328" i="31"/>
  <c r="O1328" i="31"/>
  <c r="U1328" i="31" a="1"/>
  <c r="U1328" i="31"/>
  <c r="AH1328" i="31"/>
  <c r="B1329" i="31"/>
  <c r="C1329" i="31" a="1"/>
  <c r="C1329" i="31"/>
  <c r="D1329" i="31" a="1"/>
  <c r="D1329" i="31"/>
  <c r="E1329" i="31" a="1"/>
  <c r="E1329" i="31"/>
  <c r="F1329" i="31"/>
  <c r="G1329" i="31" a="1"/>
  <c r="G1329" i="31"/>
  <c r="O1329" i="31"/>
  <c r="U1329" i="31" a="1"/>
  <c r="U1329" i="31"/>
  <c r="AH1329" i="31"/>
  <c r="B1330" i="31"/>
  <c r="C1330" i="31" a="1"/>
  <c r="C1330" i="31"/>
  <c r="D1330" i="31" a="1"/>
  <c r="D1330" i="31"/>
  <c r="E1330" i="31" a="1"/>
  <c r="E1330" i="31"/>
  <c r="F1330" i="31"/>
  <c r="G1330" i="31" a="1"/>
  <c r="G1330" i="31"/>
  <c r="O1330" i="31"/>
  <c r="U1330" i="31" a="1"/>
  <c r="U1330" i="31"/>
  <c r="AH1330" i="31"/>
  <c r="B1331" i="31"/>
  <c r="C1331" i="31" a="1"/>
  <c r="C1331" i="31"/>
  <c r="D1331" i="31" a="1"/>
  <c r="D1331" i="31"/>
  <c r="E1331" i="31" a="1"/>
  <c r="E1331" i="31"/>
  <c r="F1331" i="31"/>
  <c r="G1331" i="31" a="1"/>
  <c r="G1331" i="31"/>
  <c r="O1331" i="31"/>
  <c r="U1331" i="31" a="1"/>
  <c r="U1331" i="31"/>
  <c r="AH1331" i="31"/>
  <c r="B1332" i="31"/>
  <c r="C1332" i="31" a="1"/>
  <c r="C1332" i="31"/>
  <c r="D1332" i="31" a="1"/>
  <c r="D1332" i="31"/>
  <c r="E1332" i="31" a="1"/>
  <c r="E1332" i="31"/>
  <c r="F1332" i="31"/>
  <c r="G1332" i="31" a="1"/>
  <c r="G1332" i="31"/>
  <c r="O1332" i="31"/>
  <c r="U1332" i="31" a="1"/>
  <c r="U1332" i="31"/>
  <c r="AH1332" i="31"/>
  <c r="B1333" i="31"/>
  <c r="C1333" i="31" a="1"/>
  <c r="C1333" i="31"/>
  <c r="D1333" i="31" a="1"/>
  <c r="D1333" i="31"/>
  <c r="E1333" i="31" a="1"/>
  <c r="E1333" i="31"/>
  <c r="F1333" i="31"/>
  <c r="G1333" i="31" a="1"/>
  <c r="G1333" i="31"/>
  <c r="O1333" i="31"/>
  <c r="U1333" i="31" a="1"/>
  <c r="U1333" i="31"/>
  <c r="AH1333" i="31"/>
  <c r="B1334" i="31"/>
  <c r="C1334" i="31" a="1"/>
  <c r="C1334" i="31"/>
  <c r="D1334" i="31" a="1"/>
  <c r="D1334" i="31"/>
  <c r="E1334" i="31" a="1"/>
  <c r="E1334" i="31"/>
  <c r="F1334" i="31"/>
  <c r="G1334" i="31" a="1"/>
  <c r="G1334" i="31"/>
  <c r="O1334" i="31"/>
  <c r="U1334" i="31" a="1"/>
  <c r="U1334" i="31"/>
  <c r="AH1334" i="31"/>
  <c r="B1335" i="31"/>
  <c r="C1335" i="31" a="1"/>
  <c r="C1335" i="31"/>
  <c r="D1335" i="31" a="1"/>
  <c r="D1335" i="31"/>
  <c r="E1335" i="31" a="1"/>
  <c r="E1335" i="31"/>
  <c r="F1335" i="31"/>
  <c r="G1335" i="31" a="1"/>
  <c r="G1335" i="31"/>
  <c r="O1335" i="31"/>
  <c r="U1335" i="31" a="1"/>
  <c r="U1335" i="31"/>
  <c r="AH1335" i="31"/>
  <c r="B1336" i="31"/>
  <c r="C1336" i="31" a="1"/>
  <c r="C1336" i="31"/>
  <c r="D1336" i="31" a="1"/>
  <c r="D1336" i="31"/>
  <c r="E1336" i="31" a="1"/>
  <c r="E1336" i="31"/>
  <c r="F1336" i="31"/>
  <c r="G1336" i="31" a="1"/>
  <c r="G1336" i="31"/>
  <c r="O1336" i="31"/>
  <c r="U1336" i="31" a="1"/>
  <c r="U1336" i="31"/>
  <c r="AH1336" i="31"/>
  <c r="B1337" i="31"/>
  <c r="C1337" i="31" a="1"/>
  <c r="C1337" i="31"/>
  <c r="D1337" i="31" a="1"/>
  <c r="D1337" i="31"/>
  <c r="E1337" i="31" a="1"/>
  <c r="E1337" i="31"/>
  <c r="F1337" i="31"/>
  <c r="G1337" i="31" a="1"/>
  <c r="G1337" i="31"/>
  <c r="O1337" i="31"/>
  <c r="U1337" i="31" a="1"/>
  <c r="U1337" i="31"/>
  <c r="AH1337" i="31"/>
  <c r="B1338" i="31"/>
  <c r="C1338" i="31" a="1"/>
  <c r="C1338" i="31"/>
  <c r="D1338" i="31" a="1"/>
  <c r="D1338" i="31"/>
  <c r="E1338" i="31" a="1"/>
  <c r="E1338" i="31"/>
  <c r="F1338" i="31"/>
  <c r="G1338" i="31" a="1"/>
  <c r="G1338" i="31"/>
  <c r="O1338" i="31"/>
  <c r="U1338" i="31" a="1"/>
  <c r="U1338" i="31"/>
  <c r="AH1338" i="31"/>
  <c r="B1339" i="31"/>
  <c r="C1339" i="31" a="1"/>
  <c r="C1339" i="31"/>
  <c r="D1339" i="31" a="1"/>
  <c r="D1339" i="31"/>
  <c r="E1339" i="31" a="1"/>
  <c r="E1339" i="31"/>
  <c r="F1339" i="31"/>
  <c r="G1339" i="31" a="1"/>
  <c r="G1339" i="31"/>
  <c r="O1339" i="31"/>
  <c r="U1339" i="31" a="1"/>
  <c r="U1339" i="31"/>
  <c r="AH1339" i="31"/>
  <c r="B1340" i="31"/>
  <c r="C1340" i="31" a="1"/>
  <c r="C1340" i="31"/>
  <c r="D1340" i="31" a="1"/>
  <c r="D1340" i="31"/>
  <c r="E1340" i="31" a="1"/>
  <c r="E1340" i="31"/>
  <c r="F1340" i="31"/>
  <c r="G1340" i="31" a="1"/>
  <c r="G1340" i="31"/>
  <c r="O1340" i="31"/>
  <c r="U1340" i="31" a="1"/>
  <c r="U1340" i="31"/>
  <c r="AH1340" i="31"/>
  <c r="B1341" i="31"/>
  <c r="C1341" i="31" a="1"/>
  <c r="C1341" i="31"/>
  <c r="D1341" i="31" a="1"/>
  <c r="D1341" i="31"/>
  <c r="E1341" i="31" a="1"/>
  <c r="E1341" i="31"/>
  <c r="F1341" i="31"/>
  <c r="G1341" i="31" a="1"/>
  <c r="G1341" i="31"/>
  <c r="O1341" i="31"/>
  <c r="U1341" i="31" a="1"/>
  <c r="U1341" i="31"/>
  <c r="AH1341" i="31"/>
  <c r="B1342" i="31"/>
  <c r="C1342" i="31" a="1"/>
  <c r="C1342" i="31"/>
  <c r="D1342" i="31" a="1"/>
  <c r="D1342" i="31"/>
  <c r="E1342" i="31" a="1"/>
  <c r="E1342" i="31"/>
  <c r="F1342" i="31"/>
  <c r="G1342" i="31" a="1"/>
  <c r="G1342" i="31"/>
  <c r="O1342" i="31"/>
  <c r="U1342" i="31" a="1"/>
  <c r="U1342" i="31"/>
  <c r="AH1342" i="31"/>
  <c r="B1343" i="31"/>
  <c r="C1343" i="31" a="1"/>
  <c r="C1343" i="31"/>
  <c r="D1343" i="31" a="1"/>
  <c r="D1343" i="31"/>
  <c r="E1343" i="31" a="1"/>
  <c r="E1343" i="31"/>
  <c r="F1343" i="31"/>
  <c r="G1343" i="31" a="1"/>
  <c r="G1343" i="31"/>
  <c r="O1343" i="31"/>
  <c r="U1343" i="31" a="1"/>
  <c r="U1343" i="31"/>
  <c r="AH1343" i="31"/>
  <c r="B1344" i="31"/>
  <c r="C1344" i="31" a="1"/>
  <c r="C1344" i="31"/>
  <c r="D1344" i="31" a="1"/>
  <c r="D1344" i="31"/>
  <c r="E1344" i="31" a="1"/>
  <c r="E1344" i="31"/>
  <c r="F1344" i="31"/>
  <c r="G1344" i="31" a="1"/>
  <c r="G1344" i="31"/>
  <c r="O1344" i="31"/>
  <c r="U1344" i="31" a="1"/>
  <c r="U1344" i="31"/>
  <c r="AH1344" i="31"/>
  <c r="B1345" i="31"/>
  <c r="C1345" i="31" a="1"/>
  <c r="C1345" i="31"/>
  <c r="D1345" i="31" a="1"/>
  <c r="D1345" i="31"/>
  <c r="E1345" i="31" a="1"/>
  <c r="E1345" i="31"/>
  <c r="F1345" i="31"/>
  <c r="G1345" i="31" a="1"/>
  <c r="G1345" i="31"/>
  <c r="O1345" i="31"/>
  <c r="U1345" i="31" a="1"/>
  <c r="U1345" i="31"/>
  <c r="AH1345" i="31"/>
  <c r="B1346" i="31"/>
  <c r="C1346" i="31" a="1"/>
  <c r="C1346" i="31"/>
  <c r="D1346" i="31" a="1"/>
  <c r="D1346" i="31"/>
  <c r="E1346" i="31" a="1"/>
  <c r="E1346" i="31"/>
  <c r="F1346" i="31"/>
  <c r="G1346" i="31" a="1"/>
  <c r="G1346" i="31"/>
  <c r="O1346" i="31"/>
  <c r="U1346" i="31" a="1"/>
  <c r="U1346" i="31"/>
  <c r="AH1346" i="31"/>
  <c r="B1347" i="31"/>
  <c r="C1347" i="31" a="1"/>
  <c r="C1347" i="31"/>
  <c r="D1347" i="31" a="1"/>
  <c r="D1347" i="31"/>
  <c r="E1347" i="31" a="1"/>
  <c r="E1347" i="31"/>
  <c r="F1347" i="31"/>
  <c r="G1347" i="31" a="1"/>
  <c r="G1347" i="31"/>
  <c r="O1347" i="31"/>
  <c r="U1347" i="31" a="1"/>
  <c r="U1347" i="31"/>
  <c r="AH1347" i="31"/>
  <c r="B1348" i="31"/>
  <c r="C1348" i="31" a="1"/>
  <c r="C1348" i="31"/>
  <c r="D1348" i="31" a="1"/>
  <c r="D1348" i="31"/>
  <c r="E1348" i="31" a="1"/>
  <c r="E1348" i="31"/>
  <c r="F1348" i="31"/>
  <c r="G1348" i="31" a="1"/>
  <c r="G1348" i="31"/>
  <c r="O1348" i="31"/>
  <c r="U1348" i="31" a="1"/>
  <c r="U1348" i="31"/>
  <c r="AH1348" i="31"/>
  <c r="B1349" i="31"/>
  <c r="C1349" i="31" a="1"/>
  <c r="C1349" i="31"/>
  <c r="D1349" i="31" a="1"/>
  <c r="D1349" i="31"/>
  <c r="E1349" i="31" a="1"/>
  <c r="E1349" i="31"/>
  <c r="F1349" i="31"/>
  <c r="G1349" i="31" a="1"/>
  <c r="G1349" i="31"/>
  <c r="O1349" i="31"/>
  <c r="U1349" i="31" a="1"/>
  <c r="U1349" i="31"/>
  <c r="AH1349" i="31"/>
  <c r="B1350" i="31"/>
  <c r="C1350" i="31" a="1"/>
  <c r="C1350" i="31"/>
  <c r="D1350" i="31" a="1"/>
  <c r="D1350" i="31"/>
  <c r="E1350" i="31" a="1"/>
  <c r="E1350" i="31"/>
  <c r="F1350" i="31"/>
  <c r="G1350" i="31" a="1"/>
  <c r="G1350" i="31"/>
  <c r="O1350" i="31"/>
  <c r="U1350" i="31" a="1"/>
  <c r="U1350" i="31"/>
  <c r="AH1350" i="31"/>
  <c r="B1351" i="31"/>
  <c r="C1351" i="31" a="1"/>
  <c r="C1351" i="31"/>
  <c r="D1351" i="31" a="1"/>
  <c r="D1351" i="31"/>
  <c r="E1351" i="31" a="1"/>
  <c r="E1351" i="31"/>
  <c r="F1351" i="31"/>
  <c r="G1351" i="31" a="1"/>
  <c r="G1351" i="31"/>
  <c r="O1351" i="31"/>
  <c r="U1351" i="31" a="1"/>
  <c r="U1351" i="31"/>
  <c r="AH1351" i="31"/>
  <c r="B1352" i="31"/>
  <c r="C1352" i="31" a="1"/>
  <c r="C1352" i="31"/>
  <c r="D1352" i="31" a="1"/>
  <c r="D1352" i="31"/>
  <c r="E1352" i="31" a="1"/>
  <c r="E1352" i="31"/>
  <c r="F1352" i="31"/>
  <c r="G1352" i="31" a="1"/>
  <c r="G1352" i="31"/>
  <c r="O1352" i="31"/>
  <c r="U1352" i="31" a="1"/>
  <c r="U1352" i="31"/>
  <c r="AH1352" i="31"/>
  <c r="B1353" i="31"/>
  <c r="C1353" i="31" a="1"/>
  <c r="C1353" i="31"/>
  <c r="D1353" i="31" a="1"/>
  <c r="D1353" i="31"/>
  <c r="E1353" i="31" a="1"/>
  <c r="E1353" i="31"/>
  <c r="F1353" i="31"/>
  <c r="G1353" i="31" a="1"/>
  <c r="G1353" i="31"/>
  <c r="O1353" i="31"/>
  <c r="U1353" i="31" a="1"/>
  <c r="U1353" i="31"/>
  <c r="AH1353" i="31"/>
  <c r="B1354" i="31"/>
  <c r="C1354" i="31" a="1"/>
  <c r="C1354" i="31"/>
  <c r="D1354" i="31" a="1"/>
  <c r="D1354" i="31"/>
  <c r="E1354" i="31" a="1"/>
  <c r="E1354" i="31"/>
  <c r="F1354" i="31"/>
  <c r="G1354" i="31" a="1"/>
  <c r="G1354" i="31"/>
  <c r="O1354" i="31"/>
  <c r="U1354" i="31" a="1"/>
  <c r="U1354" i="31"/>
  <c r="AH1354" i="31"/>
  <c r="B1355" i="31"/>
  <c r="C1355" i="31" a="1"/>
  <c r="C1355" i="31"/>
  <c r="D1355" i="31" a="1"/>
  <c r="D1355" i="31"/>
  <c r="E1355" i="31" a="1"/>
  <c r="E1355" i="31"/>
  <c r="F1355" i="31"/>
  <c r="G1355" i="31" a="1"/>
  <c r="G1355" i="31"/>
  <c r="O1355" i="31"/>
  <c r="U1355" i="31" a="1"/>
  <c r="U1355" i="31"/>
  <c r="AH1355" i="31"/>
  <c r="B1356" i="31"/>
  <c r="C1356" i="31" a="1"/>
  <c r="C1356" i="31"/>
  <c r="D1356" i="31" a="1"/>
  <c r="D1356" i="31"/>
  <c r="E1356" i="31" a="1"/>
  <c r="E1356" i="31"/>
  <c r="F1356" i="31"/>
  <c r="G1356" i="31" a="1"/>
  <c r="G1356" i="31"/>
  <c r="O1356" i="31"/>
  <c r="U1356" i="31" a="1"/>
  <c r="U1356" i="31"/>
  <c r="AH1356" i="31"/>
  <c r="B1357" i="31"/>
  <c r="C1357" i="31" a="1"/>
  <c r="C1357" i="31"/>
  <c r="D1357" i="31" a="1"/>
  <c r="D1357" i="31"/>
  <c r="E1357" i="31" a="1"/>
  <c r="E1357" i="31"/>
  <c r="F1357" i="31"/>
  <c r="G1357" i="31" a="1"/>
  <c r="G1357" i="31"/>
  <c r="O1357" i="31"/>
  <c r="U1357" i="31" a="1"/>
  <c r="U1357" i="31"/>
  <c r="AH1357" i="31"/>
  <c r="B1358" i="31"/>
  <c r="C1358" i="31" a="1"/>
  <c r="C1358" i="31"/>
  <c r="D1358" i="31" a="1"/>
  <c r="D1358" i="31"/>
  <c r="E1358" i="31" a="1"/>
  <c r="E1358" i="31"/>
  <c r="F1358" i="31"/>
  <c r="G1358" i="31" a="1"/>
  <c r="G1358" i="31"/>
  <c r="O1358" i="31"/>
  <c r="U1358" i="31" a="1"/>
  <c r="U1358" i="31"/>
  <c r="AH1358" i="31"/>
  <c r="B1359" i="31"/>
  <c r="C1359" i="31" a="1"/>
  <c r="C1359" i="31"/>
  <c r="D1359" i="31" a="1"/>
  <c r="D1359" i="31"/>
  <c r="E1359" i="31" a="1"/>
  <c r="E1359" i="31"/>
  <c r="F1359" i="31"/>
  <c r="G1359" i="31" a="1"/>
  <c r="G1359" i="31"/>
  <c r="O1359" i="31"/>
  <c r="U1359" i="31" a="1"/>
  <c r="U1359" i="31"/>
  <c r="AH1359" i="31"/>
  <c r="B1360" i="31"/>
  <c r="C1360" i="31" a="1"/>
  <c r="C1360" i="31"/>
  <c r="D1360" i="31" a="1"/>
  <c r="D1360" i="31"/>
  <c r="E1360" i="31" a="1"/>
  <c r="E1360" i="31"/>
  <c r="F1360" i="31"/>
  <c r="G1360" i="31" a="1"/>
  <c r="G1360" i="31"/>
  <c r="O1360" i="31"/>
  <c r="U1360" i="31" a="1"/>
  <c r="U1360" i="31"/>
  <c r="AH1360" i="31"/>
  <c r="B1361" i="31"/>
  <c r="C1361" i="31" a="1"/>
  <c r="C1361" i="31"/>
  <c r="D1361" i="31" a="1"/>
  <c r="D1361" i="31"/>
  <c r="E1361" i="31" a="1"/>
  <c r="E1361" i="31"/>
  <c r="F1361" i="31"/>
  <c r="G1361" i="31" a="1"/>
  <c r="G1361" i="31"/>
  <c r="O1361" i="31"/>
  <c r="U1361" i="31" a="1"/>
  <c r="U1361" i="31"/>
  <c r="AH1361" i="31"/>
  <c r="B1362" i="31"/>
  <c r="C1362" i="31" a="1"/>
  <c r="C1362" i="31"/>
  <c r="D1362" i="31" a="1"/>
  <c r="D1362" i="31"/>
  <c r="E1362" i="31" a="1"/>
  <c r="E1362" i="31"/>
  <c r="F1362" i="31"/>
  <c r="G1362" i="31" a="1"/>
  <c r="G1362" i="31"/>
  <c r="O1362" i="31"/>
  <c r="U1362" i="31" a="1"/>
  <c r="U1362" i="31"/>
  <c r="AH1362" i="31"/>
  <c r="B1363" i="31"/>
  <c r="C1363" i="31" a="1"/>
  <c r="C1363" i="31"/>
  <c r="D1363" i="31" a="1"/>
  <c r="D1363" i="31"/>
  <c r="E1363" i="31" a="1"/>
  <c r="E1363" i="31"/>
  <c r="F1363" i="31"/>
  <c r="G1363" i="31" a="1"/>
  <c r="G1363" i="31"/>
  <c r="O1363" i="31"/>
  <c r="U1363" i="31" a="1"/>
  <c r="U1363" i="31"/>
  <c r="AH1363" i="31"/>
  <c r="B1364" i="31"/>
  <c r="C1364" i="31" a="1"/>
  <c r="C1364" i="31"/>
  <c r="D1364" i="31" a="1"/>
  <c r="D1364" i="31"/>
  <c r="E1364" i="31" a="1"/>
  <c r="E1364" i="31"/>
  <c r="F1364" i="31"/>
  <c r="G1364" i="31" a="1"/>
  <c r="G1364" i="31"/>
  <c r="O1364" i="31"/>
  <c r="U1364" i="31" a="1"/>
  <c r="U1364" i="31"/>
  <c r="AH1364" i="31"/>
  <c r="B1365" i="31"/>
  <c r="C1365" i="31" a="1"/>
  <c r="C1365" i="31"/>
  <c r="D1365" i="31" a="1"/>
  <c r="D1365" i="31"/>
  <c r="E1365" i="31" a="1"/>
  <c r="E1365" i="31"/>
  <c r="F1365" i="31"/>
  <c r="G1365" i="31" a="1"/>
  <c r="G1365" i="31"/>
  <c r="O1365" i="31"/>
  <c r="U1365" i="31" a="1"/>
  <c r="U1365" i="31"/>
  <c r="AH1365" i="31"/>
  <c r="B1366" i="31"/>
  <c r="C1366" i="31" a="1"/>
  <c r="C1366" i="31"/>
  <c r="D1366" i="31" a="1"/>
  <c r="D1366" i="31"/>
  <c r="E1366" i="31" a="1"/>
  <c r="E1366" i="31"/>
  <c r="F1366" i="31"/>
  <c r="G1366" i="31" a="1"/>
  <c r="G1366" i="31"/>
  <c r="O1366" i="31"/>
  <c r="U1366" i="31" a="1"/>
  <c r="U1366" i="31"/>
  <c r="AH1366" i="31"/>
  <c r="B1367" i="31"/>
  <c r="C1367" i="31" a="1"/>
  <c r="C1367" i="31"/>
  <c r="D1367" i="31" a="1"/>
  <c r="D1367" i="31"/>
  <c r="E1367" i="31" a="1"/>
  <c r="E1367" i="31"/>
  <c r="F1367" i="31"/>
  <c r="G1367" i="31" a="1"/>
  <c r="G1367" i="31"/>
  <c r="O1367" i="31"/>
  <c r="U1367" i="31" a="1"/>
  <c r="U1367" i="31"/>
  <c r="AH1367" i="31"/>
  <c r="B1368" i="31"/>
  <c r="C1368" i="31" a="1"/>
  <c r="C1368" i="31"/>
  <c r="D1368" i="31" a="1"/>
  <c r="D1368" i="31"/>
  <c r="E1368" i="31" a="1"/>
  <c r="E1368" i="31"/>
  <c r="F1368" i="31"/>
  <c r="G1368" i="31" a="1"/>
  <c r="G1368" i="31"/>
  <c r="O1368" i="31"/>
  <c r="U1368" i="31" a="1"/>
  <c r="U1368" i="31"/>
  <c r="AH1368" i="31"/>
  <c r="B1369" i="31"/>
  <c r="C1369" i="31" a="1"/>
  <c r="C1369" i="31"/>
  <c r="D1369" i="31" a="1"/>
  <c r="D1369" i="31"/>
  <c r="E1369" i="31" a="1"/>
  <c r="E1369" i="31"/>
  <c r="F1369" i="31"/>
  <c r="G1369" i="31" a="1"/>
  <c r="G1369" i="31"/>
  <c r="O1369" i="31"/>
  <c r="U1369" i="31" a="1"/>
  <c r="U1369" i="31"/>
  <c r="AH1369" i="31"/>
  <c r="B1370" i="31"/>
  <c r="C1370" i="31" a="1"/>
  <c r="C1370" i="31"/>
  <c r="D1370" i="31" a="1"/>
  <c r="D1370" i="31"/>
  <c r="E1370" i="31" a="1"/>
  <c r="E1370" i="31"/>
  <c r="F1370" i="31"/>
  <c r="G1370" i="31" a="1"/>
  <c r="G1370" i="31"/>
  <c r="O1370" i="31"/>
  <c r="U1370" i="31" a="1"/>
  <c r="U1370" i="31"/>
  <c r="AH1370" i="31"/>
  <c r="B1371" i="31"/>
  <c r="C1371" i="31" a="1"/>
  <c r="C1371" i="31"/>
  <c r="D1371" i="31" a="1"/>
  <c r="D1371" i="31"/>
  <c r="E1371" i="31" a="1"/>
  <c r="E1371" i="31"/>
  <c r="F1371" i="31"/>
  <c r="G1371" i="31" a="1"/>
  <c r="G1371" i="31"/>
  <c r="O1371" i="31"/>
  <c r="U1371" i="31" a="1"/>
  <c r="U1371" i="31"/>
  <c r="AH1371" i="31"/>
  <c r="B1372" i="31"/>
  <c r="C1372" i="31" a="1"/>
  <c r="C1372" i="31"/>
  <c r="D1372" i="31" a="1"/>
  <c r="D1372" i="31"/>
  <c r="E1372" i="31" a="1"/>
  <c r="E1372" i="31"/>
  <c r="F1372" i="31"/>
  <c r="G1372" i="31" a="1"/>
  <c r="G1372" i="31"/>
  <c r="O1372" i="31"/>
  <c r="U1372" i="31" a="1"/>
  <c r="U1372" i="31"/>
  <c r="AH1372" i="31"/>
  <c r="B1373" i="31"/>
  <c r="C1373" i="31" a="1"/>
  <c r="C1373" i="31"/>
  <c r="D1373" i="31" a="1"/>
  <c r="D1373" i="31"/>
  <c r="E1373" i="31" a="1"/>
  <c r="E1373" i="31"/>
  <c r="F1373" i="31"/>
  <c r="G1373" i="31" a="1"/>
  <c r="G1373" i="31"/>
  <c r="O1373" i="31"/>
  <c r="U1373" i="31" a="1"/>
  <c r="U1373" i="31"/>
  <c r="AH1373" i="31"/>
  <c r="B1374" i="31"/>
  <c r="C1374" i="31" a="1"/>
  <c r="C1374" i="31"/>
  <c r="D1374" i="31" a="1"/>
  <c r="D1374" i="31"/>
  <c r="E1374" i="31" a="1"/>
  <c r="E1374" i="31"/>
  <c r="F1374" i="31"/>
  <c r="G1374" i="31" a="1"/>
  <c r="G1374" i="31"/>
  <c r="O1374" i="31"/>
  <c r="U1374" i="31" a="1"/>
  <c r="U1374" i="31"/>
  <c r="AH1374" i="31"/>
  <c r="B1375" i="31"/>
  <c r="C1375" i="31" a="1"/>
  <c r="C1375" i="31"/>
  <c r="D1375" i="31" a="1"/>
  <c r="D1375" i="31"/>
  <c r="E1375" i="31" a="1"/>
  <c r="E1375" i="31"/>
  <c r="F1375" i="31"/>
  <c r="G1375" i="31" a="1"/>
  <c r="G1375" i="31"/>
  <c r="O1375" i="31"/>
  <c r="U1375" i="31" a="1"/>
  <c r="U1375" i="31"/>
  <c r="AH1375" i="31"/>
  <c r="B1376" i="31"/>
  <c r="C1376" i="31" a="1"/>
  <c r="C1376" i="31"/>
  <c r="D1376" i="31" a="1"/>
  <c r="D1376" i="31"/>
  <c r="E1376" i="31" a="1"/>
  <c r="E1376" i="31"/>
  <c r="F1376" i="31"/>
  <c r="G1376" i="31" a="1"/>
  <c r="G1376" i="31"/>
  <c r="O1376" i="31"/>
  <c r="U1376" i="31" a="1"/>
  <c r="U1376" i="31"/>
  <c r="AH1376" i="31"/>
  <c r="B1377" i="31"/>
  <c r="C1377" i="31" a="1"/>
  <c r="C1377" i="31"/>
  <c r="D1377" i="31" a="1"/>
  <c r="D1377" i="31"/>
  <c r="E1377" i="31" a="1"/>
  <c r="E1377" i="31"/>
  <c r="F1377" i="31"/>
  <c r="G1377" i="31" a="1"/>
  <c r="G1377" i="31"/>
  <c r="O1377" i="31"/>
  <c r="U1377" i="31" a="1"/>
  <c r="U1377" i="31"/>
  <c r="AH1377" i="31"/>
  <c r="B1378" i="31"/>
  <c r="C1378" i="31" a="1"/>
  <c r="C1378" i="31"/>
  <c r="D1378" i="31" a="1"/>
  <c r="D1378" i="31"/>
  <c r="E1378" i="31" a="1"/>
  <c r="E1378" i="31"/>
  <c r="F1378" i="31"/>
  <c r="G1378" i="31" a="1"/>
  <c r="G1378" i="31"/>
  <c r="O1378" i="31"/>
  <c r="U1378" i="31" a="1"/>
  <c r="U1378" i="31"/>
  <c r="AH1378" i="31"/>
  <c r="B1379" i="31"/>
  <c r="C1379" i="31" a="1"/>
  <c r="C1379" i="31"/>
  <c r="D1379" i="31" a="1"/>
  <c r="D1379" i="31"/>
  <c r="E1379" i="31" a="1"/>
  <c r="E1379" i="31"/>
  <c r="F1379" i="31"/>
  <c r="G1379" i="31" a="1"/>
  <c r="G1379" i="31"/>
  <c r="O1379" i="31"/>
  <c r="U1379" i="31" a="1"/>
  <c r="U1379" i="31"/>
  <c r="AH1379" i="31"/>
  <c r="B1380" i="31"/>
  <c r="C1380" i="31" a="1"/>
  <c r="C1380" i="31"/>
  <c r="D1380" i="31" a="1"/>
  <c r="D1380" i="31"/>
  <c r="E1380" i="31" a="1"/>
  <c r="E1380" i="31"/>
  <c r="F1380" i="31"/>
  <c r="G1380" i="31" a="1"/>
  <c r="G1380" i="31"/>
  <c r="O1380" i="31"/>
  <c r="U1380" i="31" a="1"/>
  <c r="U1380" i="31"/>
  <c r="AH1380" i="31"/>
  <c r="B1381" i="31"/>
  <c r="C1381" i="31" a="1"/>
  <c r="C1381" i="31"/>
  <c r="D1381" i="31" a="1"/>
  <c r="D1381" i="31"/>
  <c r="E1381" i="31" a="1"/>
  <c r="E1381" i="31"/>
  <c r="F1381" i="31"/>
  <c r="G1381" i="31" a="1"/>
  <c r="G1381" i="31"/>
  <c r="O1381" i="31"/>
  <c r="U1381" i="31" a="1"/>
  <c r="U1381" i="31"/>
  <c r="AH1381" i="31"/>
  <c r="B1382" i="31"/>
  <c r="C1382" i="31" a="1"/>
  <c r="C1382" i="31"/>
  <c r="D1382" i="31" a="1"/>
  <c r="D1382" i="31"/>
  <c r="E1382" i="31" a="1"/>
  <c r="E1382" i="31"/>
  <c r="F1382" i="31"/>
  <c r="G1382" i="31" a="1"/>
  <c r="G1382" i="31"/>
  <c r="O1382" i="31"/>
  <c r="U1382" i="31" a="1"/>
  <c r="U1382" i="31"/>
  <c r="AH1382" i="31"/>
  <c r="B1383" i="31"/>
  <c r="C1383" i="31" a="1"/>
  <c r="C1383" i="31"/>
  <c r="D1383" i="31" a="1"/>
  <c r="D1383" i="31"/>
  <c r="E1383" i="31" a="1"/>
  <c r="E1383" i="31"/>
  <c r="F1383" i="31"/>
  <c r="G1383" i="31" a="1"/>
  <c r="G1383" i="31"/>
  <c r="O1383" i="31"/>
  <c r="U1383" i="31" a="1"/>
  <c r="U1383" i="31"/>
  <c r="AH1383" i="31"/>
  <c r="B1384" i="31"/>
  <c r="C1384" i="31" a="1"/>
  <c r="C1384" i="31"/>
  <c r="D1384" i="31" a="1"/>
  <c r="D1384" i="31"/>
  <c r="E1384" i="31" a="1"/>
  <c r="E1384" i="31"/>
  <c r="F1384" i="31"/>
  <c r="G1384" i="31" a="1"/>
  <c r="G1384" i="31"/>
  <c r="O1384" i="31"/>
  <c r="U1384" i="31" a="1"/>
  <c r="U1384" i="31"/>
  <c r="AH1384" i="31"/>
  <c r="B1385" i="31"/>
  <c r="C1385" i="31" a="1"/>
  <c r="C1385" i="31"/>
  <c r="D1385" i="31" a="1"/>
  <c r="D1385" i="31"/>
  <c r="E1385" i="31" a="1"/>
  <c r="E1385" i="31"/>
  <c r="F1385" i="31"/>
  <c r="G1385" i="31" a="1"/>
  <c r="G1385" i="31"/>
  <c r="O1385" i="31"/>
  <c r="U1385" i="31" a="1"/>
  <c r="U1385" i="31"/>
  <c r="AH1385" i="31"/>
  <c r="B1386" i="31"/>
  <c r="C1386" i="31" a="1"/>
  <c r="C1386" i="31"/>
  <c r="D1386" i="31" a="1"/>
  <c r="D1386" i="31"/>
  <c r="E1386" i="31" a="1"/>
  <c r="E1386" i="31"/>
  <c r="F1386" i="31"/>
  <c r="G1386" i="31" a="1"/>
  <c r="G1386" i="31"/>
  <c r="O1386" i="31"/>
  <c r="U1386" i="31" a="1"/>
  <c r="U1386" i="31"/>
  <c r="AH1386" i="31"/>
  <c r="B1387" i="31"/>
  <c r="C1387" i="31" a="1"/>
  <c r="C1387" i="31"/>
  <c r="D1387" i="31" a="1"/>
  <c r="D1387" i="31"/>
  <c r="E1387" i="31" a="1"/>
  <c r="E1387" i="31"/>
  <c r="F1387" i="31"/>
  <c r="G1387" i="31" a="1"/>
  <c r="G1387" i="31"/>
  <c r="O1387" i="31"/>
  <c r="U1387" i="31" a="1"/>
  <c r="U1387" i="31"/>
  <c r="AH1387" i="31"/>
  <c r="B1388" i="31"/>
  <c r="C1388" i="31" a="1"/>
  <c r="C1388" i="31"/>
  <c r="D1388" i="31" a="1"/>
  <c r="D1388" i="31"/>
  <c r="E1388" i="31" a="1"/>
  <c r="E1388" i="31"/>
  <c r="F1388" i="31"/>
  <c r="G1388" i="31" a="1"/>
  <c r="G1388" i="31"/>
  <c r="O1388" i="31"/>
  <c r="U1388" i="31" a="1"/>
  <c r="U1388" i="31"/>
  <c r="AH1388" i="31"/>
  <c r="B1389" i="31"/>
  <c r="C1389" i="31" a="1"/>
  <c r="C1389" i="31"/>
  <c r="D1389" i="31" a="1"/>
  <c r="D1389" i="31"/>
  <c r="E1389" i="31" a="1"/>
  <c r="E1389" i="31"/>
  <c r="F1389" i="31"/>
  <c r="G1389" i="31" a="1"/>
  <c r="G1389" i="31"/>
  <c r="O1389" i="31"/>
  <c r="U1389" i="31" a="1"/>
  <c r="U1389" i="31"/>
  <c r="AH1389" i="31"/>
  <c r="B1390" i="31"/>
  <c r="C1390" i="31" a="1"/>
  <c r="C1390" i="31"/>
  <c r="D1390" i="31" a="1"/>
  <c r="D1390" i="31"/>
  <c r="E1390" i="31" a="1"/>
  <c r="E1390" i="31"/>
  <c r="F1390" i="31"/>
  <c r="G1390" i="31" a="1"/>
  <c r="G1390" i="31"/>
  <c r="O1390" i="31"/>
  <c r="U1390" i="31" a="1"/>
  <c r="U1390" i="31"/>
  <c r="AH1390" i="31"/>
  <c r="B1391" i="31"/>
  <c r="C1391" i="31" a="1"/>
  <c r="C1391" i="31"/>
  <c r="D1391" i="31" a="1"/>
  <c r="D1391" i="31"/>
  <c r="E1391" i="31" a="1"/>
  <c r="E1391" i="31"/>
  <c r="F1391" i="31"/>
  <c r="G1391" i="31" a="1"/>
  <c r="G1391" i="31"/>
  <c r="O1391" i="31"/>
  <c r="U1391" i="31" a="1"/>
  <c r="U1391" i="31"/>
  <c r="AH1391" i="31"/>
  <c r="B1392" i="31"/>
  <c r="C1392" i="31" a="1"/>
  <c r="C1392" i="31"/>
  <c r="D1392" i="31" a="1"/>
  <c r="D1392" i="31"/>
  <c r="E1392" i="31" a="1"/>
  <c r="E1392" i="31"/>
  <c r="F1392" i="31"/>
  <c r="G1392" i="31" a="1"/>
  <c r="G1392" i="31"/>
  <c r="O1392" i="31"/>
  <c r="U1392" i="31" a="1"/>
  <c r="U1392" i="31"/>
  <c r="AH1392" i="31"/>
  <c r="B1393" i="31"/>
  <c r="C1393" i="31" a="1"/>
  <c r="C1393" i="31"/>
  <c r="D1393" i="31" a="1"/>
  <c r="D1393" i="31"/>
  <c r="E1393" i="31" a="1"/>
  <c r="E1393" i="31"/>
  <c r="F1393" i="31"/>
  <c r="G1393" i="31" a="1"/>
  <c r="G1393" i="31"/>
  <c r="O1393" i="31"/>
  <c r="U1393" i="31" a="1"/>
  <c r="U1393" i="31"/>
  <c r="AH1393" i="31"/>
  <c r="B1394" i="31"/>
  <c r="C1394" i="31" a="1"/>
  <c r="C1394" i="31"/>
  <c r="D1394" i="31" a="1"/>
  <c r="D1394" i="31"/>
  <c r="E1394" i="31" a="1"/>
  <c r="E1394" i="31"/>
  <c r="F1394" i="31"/>
  <c r="G1394" i="31" a="1"/>
  <c r="G1394" i="31"/>
  <c r="O1394" i="31"/>
  <c r="U1394" i="31" a="1"/>
  <c r="U1394" i="31"/>
  <c r="AH1394" i="31"/>
  <c r="B1395" i="31"/>
  <c r="C1395" i="31" a="1"/>
  <c r="C1395" i="31"/>
  <c r="D1395" i="31" a="1"/>
  <c r="D1395" i="31"/>
  <c r="E1395" i="31" a="1"/>
  <c r="E1395" i="31"/>
  <c r="F1395" i="31"/>
  <c r="G1395" i="31" a="1"/>
  <c r="G1395" i="31"/>
  <c r="O1395" i="31"/>
  <c r="U1395" i="31" a="1"/>
  <c r="U1395" i="31"/>
  <c r="AH1395" i="31"/>
  <c r="B1396" i="31"/>
  <c r="C1396" i="31" a="1"/>
  <c r="C1396" i="31"/>
  <c r="D1396" i="31" a="1"/>
  <c r="D1396" i="31"/>
  <c r="E1396" i="31" a="1"/>
  <c r="E1396" i="31"/>
  <c r="F1396" i="31"/>
  <c r="G1396" i="31" a="1"/>
  <c r="G1396" i="31"/>
  <c r="O1396" i="31"/>
  <c r="U1396" i="31" a="1"/>
  <c r="U1396" i="31"/>
  <c r="AH1396" i="31"/>
  <c r="B1397" i="31"/>
  <c r="C1397" i="31" a="1"/>
  <c r="C1397" i="31"/>
  <c r="D1397" i="31" a="1"/>
  <c r="D1397" i="31"/>
  <c r="E1397" i="31" a="1"/>
  <c r="E1397" i="31"/>
  <c r="F1397" i="31"/>
  <c r="G1397" i="31" a="1"/>
  <c r="G1397" i="31"/>
  <c r="O1397" i="31"/>
  <c r="U1397" i="31" a="1"/>
  <c r="U1397" i="31"/>
  <c r="AH1397" i="31"/>
  <c r="B1398" i="31"/>
  <c r="C1398" i="31" a="1"/>
  <c r="C1398" i="31"/>
  <c r="D1398" i="31" a="1"/>
  <c r="D1398" i="31"/>
  <c r="E1398" i="31" a="1"/>
  <c r="E1398" i="31"/>
  <c r="F1398" i="31"/>
  <c r="G1398" i="31" a="1"/>
  <c r="G1398" i="31"/>
  <c r="O1398" i="31"/>
  <c r="U1398" i="31" a="1"/>
  <c r="U1398" i="31"/>
  <c r="AH1398" i="31"/>
  <c r="B1399" i="31"/>
  <c r="C1399" i="31" a="1"/>
  <c r="C1399" i="31"/>
  <c r="D1399" i="31" a="1"/>
  <c r="D1399" i="31"/>
  <c r="E1399" i="31" a="1"/>
  <c r="E1399" i="31"/>
  <c r="F1399" i="31"/>
  <c r="G1399" i="31" a="1"/>
  <c r="G1399" i="31"/>
  <c r="O1399" i="31"/>
  <c r="U1399" i="31" a="1"/>
  <c r="U1399" i="31"/>
  <c r="AH1399" i="31"/>
  <c r="B1400" i="31"/>
  <c r="C1400" i="31" a="1"/>
  <c r="C1400" i="31"/>
  <c r="D1400" i="31" a="1"/>
  <c r="D1400" i="31"/>
  <c r="E1400" i="31" a="1"/>
  <c r="E1400" i="31"/>
  <c r="F1400" i="31"/>
  <c r="G1400" i="31" a="1"/>
  <c r="G1400" i="31"/>
  <c r="O1400" i="31"/>
  <c r="U1400" i="31" a="1"/>
  <c r="U1400" i="31"/>
  <c r="AH1400" i="31"/>
  <c r="B1401" i="31"/>
  <c r="C1401" i="31" a="1"/>
  <c r="C1401" i="31"/>
  <c r="D1401" i="31" a="1"/>
  <c r="D1401" i="31"/>
  <c r="E1401" i="31" a="1"/>
  <c r="E1401" i="31"/>
  <c r="F1401" i="31"/>
  <c r="G1401" i="31" a="1"/>
  <c r="G1401" i="31"/>
  <c r="O1401" i="31"/>
  <c r="U1401" i="31" a="1"/>
  <c r="U1401" i="31"/>
  <c r="AH1401" i="31"/>
  <c r="B1402" i="31"/>
  <c r="C1402" i="31" a="1"/>
  <c r="C1402" i="31"/>
  <c r="D1402" i="31" a="1"/>
  <c r="D1402" i="31"/>
  <c r="E1402" i="31" a="1"/>
  <c r="E1402" i="31"/>
  <c r="F1402" i="31"/>
  <c r="G1402" i="31" a="1"/>
  <c r="G1402" i="31"/>
  <c r="O1402" i="31"/>
  <c r="U1402" i="31" a="1"/>
  <c r="U1402" i="31"/>
  <c r="AH1402" i="31"/>
  <c r="B1403" i="31"/>
  <c r="C1403" i="31" a="1"/>
  <c r="C1403" i="31"/>
  <c r="D1403" i="31" a="1"/>
  <c r="D1403" i="31"/>
  <c r="E1403" i="31" a="1"/>
  <c r="E1403" i="31"/>
  <c r="F1403" i="31"/>
  <c r="G1403" i="31" a="1"/>
  <c r="G1403" i="31"/>
  <c r="O1403" i="31"/>
  <c r="U1403" i="31" a="1"/>
  <c r="U1403" i="31"/>
  <c r="AH1403" i="31"/>
  <c r="B1404" i="31"/>
  <c r="C1404" i="31" a="1"/>
  <c r="C1404" i="31"/>
  <c r="D1404" i="31" a="1"/>
  <c r="D1404" i="31"/>
  <c r="E1404" i="31" a="1"/>
  <c r="E1404" i="31"/>
  <c r="F1404" i="31"/>
  <c r="G1404" i="31" a="1"/>
  <c r="G1404" i="31"/>
  <c r="O1404" i="31"/>
  <c r="U1404" i="31" a="1"/>
  <c r="U1404" i="31"/>
  <c r="AH1404" i="31"/>
  <c r="B1405" i="31"/>
  <c r="C1405" i="31" a="1"/>
  <c r="C1405" i="31"/>
  <c r="D1405" i="31" a="1"/>
  <c r="D1405" i="31"/>
  <c r="E1405" i="31" a="1"/>
  <c r="E1405" i="31"/>
  <c r="F1405" i="31"/>
  <c r="G1405" i="31" a="1"/>
  <c r="G1405" i="31"/>
  <c r="O1405" i="31"/>
  <c r="U1405" i="31" a="1"/>
  <c r="U1405" i="31"/>
  <c r="AH1405" i="31"/>
  <c r="B1406" i="31"/>
  <c r="C1406" i="31" a="1"/>
  <c r="C1406" i="31"/>
  <c r="D1406" i="31" a="1"/>
  <c r="D1406" i="31"/>
  <c r="E1406" i="31" a="1"/>
  <c r="E1406" i="31"/>
  <c r="F1406" i="31"/>
  <c r="G1406" i="31" a="1"/>
  <c r="G1406" i="31"/>
  <c r="O1406" i="31"/>
  <c r="U1406" i="31" a="1"/>
  <c r="U1406" i="31"/>
  <c r="AH1406" i="31"/>
  <c r="B1407" i="31"/>
  <c r="C1407" i="31" a="1"/>
  <c r="C1407" i="31"/>
  <c r="D1407" i="31" a="1"/>
  <c r="D1407" i="31"/>
  <c r="E1407" i="31" a="1"/>
  <c r="E1407" i="31"/>
  <c r="F1407" i="31"/>
  <c r="G1407" i="31" a="1"/>
  <c r="G1407" i="31"/>
  <c r="O1407" i="31"/>
  <c r="U1407" i="31" a="1"/>
  <c r="U1407" i="31"/>
  <c r="AH1407" i="31"/>
  <c r="B1408" i="31"/>
  <c r="C1408" i="31" a="1"/>
  <c r="C1408" i="31"/>
  <c r="D1408" i="31" a="1"/>
  <c r="D1408" i="31"/>
  <c r="E1408" i="31" a="1"/>
  <c r="E1408" i="31"/>
  <c r="F1408" i="31"/>
  <c r="G1408" i="31" a="1"/>
  <c r="G1408" i="31"/>
  <c r="O1408" i="31"/>
  <c r="U1408" i="31" a="1"/>
  <c r="U1408" i="31"/>
  <c r="AH1408" i="31"/>
  <c r="B1409" i="31"/>
  <c r="C1409" i="31" a="1"/>
  <c r="C1409" i="31"/>
  <c r="D1409" i="31" a="1"/>
  <c r="D1409" i="31"/>
  <c r="E1409" i="31" a="1"/>
  <c r="E1409" i="31"/>
  <c r="F1409" i="31"/>
  <c r="G1409" i="31" a="1"/>
  <c r="G1409" i="31"/>
  <c r="O1409" i="31"/>
  <c r="U1409" i="31" a="1"/>
  <c r="U1409" i="31"/>
  <c r="AH1409" i="31"/>
  <c r="B1410" i="31"/>
  <c r="C1410" i="31" a="1"/>
  <c r="C1410" i="31"/>
  <c r="D1410" i="31" a="1"/>
  <c r="D1410" i="31"/>
  <c r="E1410" i="31" a="1"/>
  <c r="E1410" i="31"/>
  <c r="F1410" i="31"/>
  <c r="G1410" i="31" a="1"/>
  <c r="G1410" i="31"/>
  <c r="O1410" i="31"/>
  <c r="U1410" i="31" a="1"/>
  <c r="U1410" i="31"/>
  <c r="AH1410" i="31"/>
  <c r="B1411" i="31"/>
  <c r="C1411" i="31" a="1"/>
  <c r="C1411" i="31"/>
  <c r="D1411" i="31" a="1"/>
  <c r="D1411" i="31"/>
  <c r="E1411" i="31" a="1"/>
  <c r="E1411" i="31"/>
  <c r="F1411" i="31"/>
  <c r="G1411" i="31" a="1"/>
  <c r="G1411" i="31"/>
  <c r="O1411" i="31"/>
  <c r="U1411" i="31" a="1"/>
  <c r="U1411" i="31"/>
  <c r="AH1411" i="31"/>
  <c r="B1412" i="31"/>
  <c r="C1412" i="31" a="1"/>
  <c r="C1412" i="31"/>
  <c r="D1412" i="31" a="1"/>
  <c r="D1412" i="31"/>
  <c r="E1412" i="31" a="1"/>
  <c r="E1412" i="31"/>
  <c r="F1412" i="31"/>
  <c r="G1412" i="31" a="1"/>
  <c r="G1412" i="31"/>
  <c r="O1412" i="31"/>
  <c r="U1412" i="31" a="1"/>
  <c r="U1412" i="31"/>
  <c r="AH1412" i="31"/>
  <c r="B1413" i="31"/>
  <c r="C1413" i="31" a="1"/>
  <c r="C1413" i="31"/>
  <c r="D1413" i="31" a="1"/>
  <c r="D1413" i="31"/>
  <c r="E1413" i="31" a="1"/>
  <c r="E1413" i="31"/>
  <c r="F1413" i="31"/>
  <c r="G1413" i="31" a="1"/>
  <c r="G1413" i="31"/>
  <c r="O1413" i="31"/>
  <c r="U1413" i="31" a="1"/>
  <c r="U1413" i="31"/>
  <c r="AH1413" i="31"/>
  <c r="B1414" i="31"/>
  <c r="C1414" i="31" a="1"/>
  <c r="C1414" i="31"/>
  <c r="D1414" i="31" a="1"/>
  <c r="D1414" i="31"/>
  <c r="E1414" i="31" a="1"/>
  <c r="E1414" i="31"/>
  <c r="F1414" i="31"/>
  <c r="G1414" i="31" a="1"/>
  <c r="G1414" i="31"/>
  <c r="O1414" i="31"/>
  <c r="U1414" i="31" a="1"/>
  <c r="U1414" i="31"/>
  <c r="AH1414" i="31"/>
  <c r="B1415" i="31"/>
  <c r="C1415" i="31" a="1"/>
  <c r="C1415" i="31"/>
  <c r="D1415" i="31" a="1"/>
  <c r="D1415" i="31"/>
  <c r="E1415" i="31" a="1"/>
  <c r="E1415" i="31"/>
  <c r="F1415" i="31"/>
  <c r="G1415" i="31" a="1"/>
  <c r="G1415" i="31"/>
  <c r="O1415" i="31"/>
  <c r="U1415" i="31" a="1"/>
  <c r="U1415" i="31"/>
  <c r="AH1415" i="31"/>
  <c r="B1416" i="31"/>
  <c r="C1416" i="31" a="1"/>
  <c r="C1416" i="31"/>
  <c r="D1416" i="31" a="1"/>
  <c r="D1416" i="31"/>
  <c r="E1416" i="31" a="1"/>
  <c r="E1416" i="31"/>
  <c r="F1416" i="31"/>
  <c r="G1416" i="31" a="1"/>
  <c r="G1416" i="31"/>
  <c r="O1416" i="31"/>
  <c r="U1416" i="31" a="1"/>
  <c r="U1416" i="31"/>
  <c r="AH1416" i="31"/>
  <c r="B1417" i="31"/>
  <c r="C1417" i="31" a="1"/>
  <c r="C1417" i="31"/>
  <c r="D1417" i="31" a="1"/>
  <c r="D1417" i="31"/>
  <c r="E1417" i="31" a="1"/>
  <c r="E1417" i="31"/>
  <c r="F1417" i="31"/>
  <c r="G1417" i="31" a="1"/>
  <c r="G1417" i="31"/>
  <c r="O1417" i="31"/>
  <c r="U1417" i="31" a="1"/>
  <c r="U1417" i="31"/>
  <c r="AH1417" i="31"/>
  <c r="B1418" i="31"/>
  <c r="C1418" i="31" a="1"/>
  <c r="C1418" i="31"/>
  <c r="D1418" i="31" a="1"/>
  <c r="D1418" i="31"/>
  <c r="E1418" i="31" a="1"/>
  <c r="E1418" i="31"/>
  <c r="F1418" i="31"/>
  <c r="G1418" i="31" a="1"/>
  <c r="G1418" i="31"/>
  <c r="O1418" i="31"/>
  <c r="U1418" i="31" a="1"/>
  <c r="U1418" i="31"/>
  <c r="AH1418" i="31"/>
  <c r="B1419" i="31"/>
  <c r="C1419" i="31" a="1"/>
  <c r="C1419" i="31"/>
  <c r="D1419" i="31" a="1"/>
  <c r="D1419" i="31"/>
  <c r="E1419" i="31" a="1"/>
  <c r="E1419" i="31"/>
  <c r="F1419" i="31"/>
  <c r="G1419" i="31" a="1"/>
  <c r="G1419" i="31"/>
  <c r="O1419" i="31"/>
  <c r="U1419" i="31" a="1"/>
  <c r="U1419" i="31"/>
  <c r="AH1419" i="31"/>
  <c r="B1420" i="31"/>
  <c r="C1420" i="31" a="1"/>
  <c r="C1420" i="31"/>
  <c r="D1420" i="31" a="1"/>
  <c r="D1420" i="31"/>
  <c r="E1420" i="31" a="1"/>
  <c r="E1420" i="31"/>
  <c r="F1420" i="31"/>
  <c r="G1420" i="31" a="1"/>
  <c r="G1420" i="31"/>
  <c r="O1420" i="31"/>
  <c r="U1420" i="31" a="1"/>
  <c r="U1420" i="31"/>
  <c r="AH1420" i="31"/>
  <c r="B1421" i="31"/>
  <c r="C1421" i="31" a="1"/>
  <c r="C1421" i="31"/>
  <c r="D1421" i="31" a="1"/>
  <c r="D1421" i="31"/>
  <c r="E1421" i="31" a="1"/>
  <c r="E1421" i="31"/>
  <c r="F1421" i="31"/>
  <c r="G1421" i="31" a="1"/>
  <c r="G1421" i="31"/>
  <c r="O1421" i="31"/>
  <c r="U1421" i="31" a="1"/>
  <c r="U1421" i="31"/>
  <c r="AH1421" i="31"/>
  <c r="B1422" i="31"/>
  <c r="C1422" i="31" a="1"/>
  <c r="C1422" i="31"/>
  <c r="D1422" i="31" a="1"/>
  <c r="D1422" i="31"/>
  <c r="E1422" i="31" a="1"/>
  <c r="E1422" i="31"/>
  <c r="F1422" i="31"/>
  <c r="G1422" i="31" a="1"/>
  <c r="G1422" i="31"/>
  <c r="O1422" i="31"/>
  <c r="U1422" i="31" a="1"/>
  <c r="U1422" i="31"/>
  <c r="AH1422" i="31"/>
  <c r="B1423" i="31"/>
  <c r="C1423" i="31" a="1"/>
  <c r="C1423" i="31"/>
  <c r="D1423" i="31" a="1"/>
  <c r="D1423" i="31"/>
  <c r="E1423" i="31" a="1"/>
  <c r="E1423" i="31"/>
  <c r="F1423" i="31"/>
  <c r="G1423" i="31" a="1"/>
  <c r="G1423" i="31"/>
  <c r="O1423" i="31"/>
  <c r="U1423" i="31" a="1"/>
  <c r="U1423" i="31"/>
  <c r="AH1423" i="31"/>
  <c r="B1424" i="31"/>
  <c r="C1424" i="31" a="1"/>
  <c r="C1424" i="31"/>
  <c r="D1424" i="31" a="1"/>
  <c r="D1424" i="31"/>
  <c r="E1424" i="31" a="1"/>
  <c r="E1424" i="31"/>
  <c r="F1424" i="31"/>
  <c r="G1424" i="31" a="1"/>
  <c r="G1424" i="31"/>
  <c r="O1424" i="31"/>
  <c r="U1424" i="31" a="1"/>
  <c r="U1424" i="31"/>
  <c r="AH1424" i="31"/>
  <c r="B1425" i="31"/>
  <c r="C1425" i="31" a="1"/>
  <c r="C1425" i="31"/>
  <c r="D1425" i="31" a="1"/>
  <c r="D1425" i="31"/>
  <c r="E1425" i="31" a="1"/>
  <c r="E1425" i="31"/>
  <c r="F1425" i="31"/>
  <c r="G1425" i="31" a="1"/>
  <c r="G1425" i="31"/>
  <c r="O1425" i="31"/>
  <c r="U1425" i="31" a="1"/>
  <c r="U1425" i="31"/>
  <c r="AH1425" i="31"/>
  <c r="B1426" i="31"/>
  <c r="C1426" i="31" a="1"/>
  <c r="C1426" i="31"/>
  <c r="D1426" i="31" a="1"/>
  <c r="D1426" i="31"/>
  <c r="E1426" i="31" a="1"/>
  <c r="E1426" i="31"/>
  <c r="F1426" i="31"/>
  <c r="G1426" i="31" a="1"/>
  <c r="G1426" i="31"/>
  <c r="O1426" i="31"/>
  <c r="U1426" i="31" a="1"/>
  <c r="U1426" i="31"/>
  <c r="AH1426" i="31"/>
  <c r="B1427" i="31"/>
  <c r="C1427" i="31" a="1"/>
  <c r="C1427" i="31"/>
  <c r="D1427" i="31" a="1"/>
  <c r="D1427" i="31"/>
  <c r="E1427" i="31" a="1"/>
  <c r="E1427" i="31"/>
  <c r="F1427" i="31"/>
  <c r="G1427" i="31" a="1"/>
  <c r="G1427" i="31"/>
  <c r="O1427" i="31"/>
  <c r="U1427" i="31" a="1"/>
  <c r="U1427" i="31"/>
  <c r="AH1427" i="31"/>
  <c r="B1428" i="31"/>
  <c r="C1428" i="31" a="1"/>
  <c r="C1428" i="31"/>
  <c r="D1428" i="31" a="1"/>
  <c r="D1428" i="31"/>
  <c r="E1428" i="31" a="1"/>
  <c r="E1428" i="31"/>
  <c r="F1428" i="31"/>
  <c r="G1428" i="31" a="1"/>
  <c r="G1428" i="31"/>
  <c r="O1428" i="31"/>
  <c r="U1428" i="31" a="1"/>
  <c r="U1428" i="31"/>
  <c r="AH1428" i="31"/>
  <c r="B1429" i="31"/>
  <c r="C1429" i="31" a="1"/>
  <c r="C1429" i="31"/>
  <c r="D1429" i="31" a="1"/>
  <c r="D1429" i="31"/>
  <c r="E1429" i="31" a="1"/>
  <c r="E1429" i="31"/>
  <c r="F1429" i="31"/>
  <c r="G1429" i="31" a="1"/>
  <c r="G1429" i="31"/>
  <c r="O1429" i="31"/>
  <c r="U1429" i="31" a="1"/>
  <c r="U1429" i="31"/>
  <c r="AH1429" i="31"/>
  <c r="B1430" i="31"/>
  <c r="C1430" i="31" a="1"/>
  <c r="C1430" i="31"/>
  <c r="D1430" i="31" a="1"/>
  <c r="D1430" i="31"/>
  <c r="E1430" i="31" a="1"/>
  <c r="E1430" i="31"/>
  <c r="F1430" i="31"/>
  <c r="G1430" i="31" a="1"/>
  <c r="G1430" i="31"/>
  <c r="O1430" i="31"/>
  <c r="U1430" i="31" a="1"/>
  <c r="U1430" i="31"/>
  <c r="AH1430" i="31"/>
  <c r="B1431" i="31"/>
  <c r="C1431" i="31" a="1"/>
  <c r="C1431" i="31"/>
  <c r="D1431" i="31" a="1"/>
  <c r="D1431" i="31"/>
  <c r="E1431" i="31" a="1"/>
  <c r="E1431" i="31"/>
  <c r="F1431" i="31"/>
  <c r="G1431" i="31" a="1"/>
  <c r="G1431" i="31"/>
  <c r="O1431" i="31"/>
  <c r="U1431" i="31" a="1"/>
  <c r="U1431" i="31"/>
  <c r="AH1431" i="31"/>
  <c r="B1432" i="31"/>
  <c r="C1432" i="31" a="1"/>
  <c r="C1432" i="31"/>
  <c r="D1432" i="31" a="1"/>
  <c r="D1432" i="31"/>
  <c r="E1432" i="31" a="1"/>
  <c r="E1432" i="31"/>
  <c r="F1432" i="31"/>
  <c r="G1432" i="31" a="1"/>
  <c r="G1432" i="31"/>
  <c r="O1432" i="31"/>
  <c r="U1432" i="31" a="1"/>
  <c r="U1432" i="31"/>
  <c r="AH1432" i="31"/>
  <c r="B1433" i="31"/>
  <c r="C1433" i="31" a="1"/>
  <c r="C1433" i="31"/>
  <c r="D1433" i="31" a="1"/>
  <c r="D1433" i="31"/>
  <c r="E1433" i="31" a="1"/>
  <c r="E1433" i="31"/>
  <c r="F1433" i="31"/>
  <c r="G1433" i="31" a="1"/>
  <c r="G1433" i="31"/>
  <c r="O1433" i="31"/>
  <c r="U1433" i="31" a="1"/>
  <c r="U1433" i="31"/>
  <c r="AH1433" i="31"/>
  <c r="B1434" i="31"/>
  <c r="C1434" i="31" a="1"/>
  <c r="C1434" i="31"/>
  <c r="D1434" i="31" a="1"/>
  <c r="D1434" i="31"/>
  <c r="E1434" i="31" a="1"/>
  <c r="E1434" i="31"/>
  <c r="F1434" i="31"/>
  <c r="G1434" i="31" a="1"/>
  <c r="G1434" i="31"/>
  <c r="O1434" i="31"/>
  <c r="U1434" i="31" a="1"/>
  <c r="U1434" i="31"/>
  <c r="AH1434" i="31"/>
  <c r="B1435" i="31"/>
  <c r="C1435" i="31" a="1"/>
  <c r="C1435" i="31"/>
  <c r="D1435" i="31" a="1"/>
  <c r="D1435" i="31"/>
  <c r="E1435" i="31" a="1"/>
  <c r="E1435" i="31"/>
  <c r="F1435" i="31"/>
  <c r="G1435" i="31" a="1"/>
  <c r="G1435" i="31"/>
  <c r="O1435" i="31"/>
  <c r="U1435" i="31" a="1"/>
  <c r="U1435" i="31"/>
  <c r="AH1435" i="31"/>
  <c r="B1436" i="31"/>
  <c r="C1436" i="31" a="1"/>
  <c r="C1436" i="31"/>
  <c r="D1436" i="31" a="1"/>
  <c r="D1436" i="31"/>
  <c r="E1436" i="31" a="1"/>
  <c r="E1436" i="31"/>
  <c r="F1436" i="31"/>
  <c r="G1436" i="31" a="1"/>
  <c r="G1436" i="31"/>
  <c r="O1436" i="31"/>
  <c r="U1436" i="31" a="1"/>
  <c r="U1436" i="31"/>
  <c r="AH1436" i="31"/>
  <c r="B1437" i="31"/>
  <c r="C1437" i="31" a="1"/>
  <c r="C1437" i="31"/>
  <c r="D1437" i="31" a="1"/>
  <c r="D1437" i="31"/>
  <c r="E1437" i="31" a="1"/>
  <c r="E1437" i="31"/>
  <c r="F1437" i="31"/>
  <c r="G1437" i="31" a="1"/>
  <c r="G1437" i="31"/>
  <c r="O1437" i="31"/>
  <c r="U1437" i="31" a="1"/>
  <c r="U1437" i="31"/>
  <c r="AH1437" i="31"/>
  <c r="B1438" i="31"/>
  <c r="C1438" i="31" a="1"/>
  <c r="C1438" i="31"/>
  <c r="D1438" i="31" a="1"/>
  <c r="D1438" i="31"/>
  <c r="E1438" i="31" a="1"/>
  <c r="E1438" i="31"/>
  <c r="F1438" i="31"/>
  <c r="G1438" i="31" a="1"/>
  <c r="G1438" i="31"/>
  <c r="O1438" i="31"/>
  <c r="U1438" i="31" a="1"/>
  <c r="U1438" i="31"/>
  <c r="AH1438" i="31"/>
  <c r="B1439" i="31"/>
  <c r="C1439" i="31" a="1"/>
  <c r="C1439" i="31"/>
  <c r="D1439" i="31" a="1"/>
  <c r="D1439" i="31"/>
  <c r="E1439" i="31" a="1"/>
  <c r="E1439" i="31"/>
  <c r="F1439" i="31"/>
  <c r="G1439" i="31" a="1"/>
  <c r="G1439" i="31"/>
  <c r="O1439" i="31"/>
  <c r="U1439" i="31" a="1"/>
  <c r="U1439" i="31"/>
  <c r="AH1439" i="31"/>
  <c r="B1440" i="31"/>
  <c r="C1440" i="31" a="1"/>
  <c r="C1440" i="31"/>
  <c r="D1440" i="31" a="1"/>
  <c r="D1440" i="31"/>
  <c r="E1440" i="31" a="1"/>
  <c r="E1440" i="31"/>
  <c r="F1440" i="31"/>
  <c r="G1440" i="31" a="1"/>
  <c r="G1440" i="31"/>
  <c r="O1440" i="31"/>
  <c r="U1440" i="31" a="1"/>
  <c r="U1440" i="31"/>
  <c r="AH1440" i="31"/>
  <c r="B1441" i="31"/>
  <c r="C1441" i="31" a="1"/>
  <c r="C1441" i="31"/>
  <c r="D1441" i="31" a="1"/>
  <c r="D1441" i="31"/>
  <c r="E1441" i="31" a="1"/>
  <c r="E1441" i="31"/>
  <c r="F1441" i="31"/>
  <c r="G1441" i="31" a="1"/>
  <c r="G1441" i="31"/>
  <c r="O1441" i="31"/>
  <c r="U1441" i="31" a="1"/>
  <c r="U1441" i="31"/>
  <c r="AH1441" i="31"/>
  <c r="B1442" i="31"/>
  <c r="C1442" i="31" a="1"/>
  <c r="C1442" i="31"/>
  <c r="D1442" i="31" a="1"/>
  <c r="D1442" i="31"/>
  <c r="E1442" i="31" a="1"/>
  <c r="E1442" i="31"/>
  <c r="F1442" i="31"/>
  <c r="G1442" i="31" a="1"/>
  <c r="G1442" i="31"/>
  <c r="O1442" i="31"/>
  <c r="U1442" i="31" a="1"/>
  <c r="U1442" i="31"/>
  <c r="AH1442" i="31"/>
  <c r="B1443" i="31"/>
  <c r="C1443" i="31" a="1"/>
  <c r="C1443" i="31"/>
  <c r="D1443" i="31" a="1"/>
  <c r="D1443" i="31"/>
  <c r="E1443" i="31" a="1"/>
  <c r="E1443" i="31"/>
  <c r="F1443" i="31"/>
  <c r="G1443" i="31" a="1"/>
  <c r="G1443" i="31"/>
  <c r="O1443" i="31"/>
  <c r="U1443" i="31" a="1"/>
  <c r="U1443" i="31"/>
  <c r="AH1443" i="31"/>
  <c r="B1444" i="31"/>
  <c r="C1444" i="31" a="1"/>
  <c r="C1444" i="31"/>
  <c r="D1444" i="31" a="1"/>
  <c r="D1444" i="31"/>
  <c r="E1444" i="31" a="1"/>
  <c r="E1444" i="31"/>
  <c r="F1444" i="31"/>
  <c r="G1444" i="31" a="1"/>
  <c r="G1444" i="31"/>
  <c r="O1444" i="31"/>
  <c r="U1444" i="31" a="1"/>
  <c r="U1444" i="31"/>
  <c r="AH1444" i="31"/>
  <c r="B1445" i="31"/>
  <c r="C1445" i="31" a="1"/>
  <c r="C1445" i="31"/>
  <c r="D1445" i="31" a="1"/>
  <c r="D1445" i="31"/>
  <c r="E1445" i="31" a="1"/>
  <c r="E1445" i="31"/>
  <c r="F1445" i="31"/>
  <c r="G1445" i="31" a="1"/>
  <c r="G1445" i="31"/>
  <c r="O1445" i="31"/>
  <c r="U1445" i="31" a="1"/>
  <c r="U1445" i="31"/>
  <c r="AH1445" i="31"/>
  <c r="B1446" i="31"/>
  <c r="C1446" i="31" a="1"/>
  <c r="C1446" i="31"/>
  <c r="D1446" i="31" a="1"/>
  <c r="D1446" i="31"/>
  <c r="E1446" i="31" a="1"/>
  <c r="E1446" i="31"/>
  <c r="F1446" i="31"/>
  <c r="G1446" i="31" a="1"/>
  <c r="G1446" i="31"/>
  <c r="O1446" i="31"/>
  <c r="U1446" i="31" a="1"/>
  <c r="U1446" i="31"/>
  <c r="AH1446" i="31"/>
  <c r="B1447" i="31"/>
  <c r="C1447" i="31" a="1"/>
  <c r="C1447" i="31"/>
  <c r="D1447" i="31" a="1"/>
  <c r="D1447" i="31"/>
  <c r="E1447" i="31" a="1"/>
  <c r="E1447" i="31"/>
  <c r="F1447" i="31"/>
  <c r="G1447" i="31" a="1"/>
  <c r="G1447" i="31"/>
  <c r="O1447" i="31"/>
  <c r="U1447" i="31" a="1"/>
  <c r="U1447" i="31"/>
  <c r="AH1447" i="31"/>
  <c r="B1448" i="31"/>
  <c r="C1448" i="31" a="1"/>
  <c r="C1448" i="31"/>
  <c r="D1448" i="31" a="1"/>
  <c r="D1448" i="31"/>
  <c r="E1448" i="31" a="1"/>
  <c r="E1448" i="31"/>
  <c r="F1448" i="31"/>
  <c r="G1448" i="31" a="1"/>
  <c r="G1448" i="31"/>
  <c r="O1448" i="31"/>
  <c r="U1448" i="31" a="1"/>
  <c r="U1448" i="31"/>
  <c r="AH1448" i="31"/>
  <c r="B1449" i="31"/>
  <c r="C1449" i="31" a="1"/>
  <c r="C1449" i="31"/>
  <c r="D1449" i="31" a="1"/>
  <c r="D1449" i="31"/>
  <c r="E1449" i="31" a="1"/>
  <c r="E1449" i="31"/>
  <c r="F1449" i="31"/>
  <c r="G1449" i="31" a="1"/>
  <c r="G1449" i="31"/>
  <c r="O1449" i="31"/>
  <c r="U1449" i="31" a="1"/>
  <c r="U1449" i="31"/>
  <c r="AH1449" i="31"/>
  <c r="B1450" i="31"/>
  <c r="C1450" i="31" a="1"/>
  <c r="C1450" i="31"/>
  <c r="D1450" i="31" a="1"/>
  <c r="D1450" i="31"/>
  <c r="E1450" i="31" a="1"/>
  <c r="E1450" i="31"/>
  <c r="F1450" i="31"/>
  <c r="G1450" i="31" a="1"/>
  <c r="G1450" i="31"/>
  <c r="O1450" i="31"/>
  <c r="U1450" i="31" a="1"/>
  <c r="U1450" i="31"/>
  <c r="AH1450" i="31"/>
  <c r="B1451" i="31"/>
  <c r="C1451" i="31" a="1"/>
  <c r="C1451" i="31"/>
  <c r="D1451" i="31" a="1"/>
  <c r="D1451" i="31"/>
  <c r="E1451" i="31" a="1"/>
  <c r="E1451" i="31"/>
  <c r="F1451" i="31"/>
  <c r="G1451" i="31" a="1"/>
  <c r="G1451" i="31"/>
  <c r="O1451" i="31"/>
  <c r="U1451" i="31" a="1"/>
  <c r="U1451" i="31"/>
  <c r="AH1451" i="31"/>
  <c r="B1452" i="31"/>
  <c r="C1452" i="31" a="1"/>
  <c r="C1452" i="31"/>
  <c r="D1452" i="31" a="1"/>
  <c r="D1452" i="31"/>
  <c r="E1452" i="31" a="1"/>
  <c r="E1452" i="31"/>
  <c r="F1452" i="31"/>
  <c r="G1452" i="31" a="1"/>
  <c r="G1452" i="31"/>
  <c r="O1452" i="31"/>
  <c r="U1452" i="31" a="1"/>
  <c r="U1452" i="31"/>
  <c r="AH1452" i="31"/>
  <c r="B1453" i="31"/>
  <c r="C1453" i="31" a="1"/>
  <c r="C1453" i="31"/>
  <c r="D1453" i="31" a="1"/>
  <c r="D1453" i="31"/>
  <c r="E1453" i="31" a="1"/>
  <c r="E1453" i="31"/>
  <c r="F1453" i="31"/>
  <c r="G1453" i="31" a="1"/>
  <c r="G1453" i="31"/>
  <c r="O1453" i="31"/>
  <c r="U1453" i="31" a="1"/>
  <c r="U1453" i="31"/>
  <c r="AH1453" i="31"/>
  <c r="B1454" i="31"/>
  <c r="C1454" i="31" a="1"/>
  <c r="C1454" i="31"/>
  <c r="D1454" i="31" a="1"/>
  <c r="D1454" i="31"/>
  <c r="E1454" i="31" a="1"/>
  <c r="E1454" i="31"/>
  <c r="F1454" i="31"/>
  <c r="G1454" i="31" a="1"/>
  <c r="G1454" i="31"/>
  <c r="O1454" i="31"/>
  <c r="U1454" i="31" a="1"/>
  <c r="U1454" i="31"/>
  <c r="AH1454" i="31"/>
  <c r="B1455" i="31"/>
  <c r="C1455" i="31" a="1"/>
  <c r="C1455" i="31"/>
  <c r="D1455" i="31" a="1"/>
  <c r="D1455" i="31"/>
  <c r="E1455" i="31" a="1"/>
  <c r="E1455" i="31"/>
  <c r="F1455" i="31"/>
  <c r="G1455" i="31" a="1"/>
  <c r="G1455" i="31"/>
  <c r="O1455" i="31"/>
  <c r="U1455" i="31" a="1"/>
  <c r="U1455" i="31"/>
  <c r="AH1455" i="31"/>
  <c r="B1456" i="31"/>
  <c r="C1456" i="31" a="1"/>
  <c r="C1456" i="31"/>
  <c r="D1456" i="31" a="1"/>
  <c r="D1456" i="31"/>
  <c r="E1456" i="31" a="1"/>
  <c r="E1456" i="31"/>
  <c r="F1456" i="31"/>
  <c r="G1456" i="31" a="1"/>
  <c r="G1456" i="31"/>
  <c r="O1456" i="31"/>
  <c r="U1456" i="31" a="1"/>
  <c r="U1456" i="31"/>
  <c r="AH1456" i="31"/>
  <c r="B1457" i="31"/>
  <c r="C1457" i="31" a="1"/>
  <c r="C1457" i="31"/>
  <c r="D1457" i="31" a="1"/>
  <c r="D1457" i="31"/>
  <c r="E1457" i="31" a="1"/>
  <c r="E1457" i="31"/>
  <c r="F1457" i="31"/>
  <c r="G1457" i="31" a="1"/>
  <c r="G1457" i="31"/>
  <c r="O1457" i="31"/>
  <c r="U1457" i="31" a="1"/>
  <c r="U1457" i="31"/>
  <c r="AH1457" i="31"/>
  <c r="B1458" i="31"/>
  <c r="C1458" i="31" a="1"/>
  <c r="C1458" i="31"/>
  <c r="D1458" i="31" a="1"/>
  <c r="D1458" i="31"/>
  <c r="E1458" i="31" a="1"/>
  <c r="E1458" i="31"/>
  <c r="F1458" i="31"/>
  <c r="G1458" i="31" a="1"/>
  <c r="G1458" i="31"/>
  <c r="O1458" i="31"/>
  <c r="U1458" i="31" a="1"/>
  <c r="U1458" i="31"/>
  <c r="AH1458" i="31"/>
  <c r="B1459" i="31"/>
  <c r="C1459" i="31" a="1"/>
  <c r="C1459" i="31"/>
  <c r="D1459" i="31" a="1"/>
  <c r="D1459" i="31"/>
  <c r="E1459" i="31" a="1"/>
  <c r="E1459" i="31"/>
  <c r="F1459" i="31"/>
  <c r="G1459" i="31" a="1"/>
  <c r="G1459" i="31"/>
  <c r="O1459" i="31"/>
  <c r="U1459" i="31" a="1"/>
  <c r="U1459" i="31"/>
  <c r="AH1459" i="31"/>
  <c r="B1460" i="31"/>
  <c r="C1460" i="31" a="1"/>
  <c r="C1460" i="31"/>
  <c r="D1460" i="31" a="1"/>
  <c r="D1460" i="31"/>
  <c r="E1460" i="31" a="1"/>
  <c r="E1460" i="31"/>
  <c r="F1460" i="31"/>
  <c r="G1460" i="31" a="1"/>
  <c r="G1460" i="31"/>
  <c r="O1460" i="31"/>
  <c r="U1460" i="31" a="1"/>
  <c r="U1460" i="31"/>
  <c r="AH1460" i="31"/>
  <c r="B1461" i="31"/>
  <c r="C1461" i="31" a="1"/>
  <c r="C1461" i="31"/>
  <c r="D1461" i="31" a="1"/>
  <c r="D1461" i="31"/>
  <c r="E1461" i="31" a="1"/>
  <c r="E1461" i="31"/>
  <c r="F1461" i="31"/>
  <c r="G1461" i="31" a="1"/>
  <c r="G1461" i="31"/>
  <c r="O1461" i="31"/>
  <c r="U1461" i="31" a="1"/>
  <c r="U1461" i="31"/>
  <c r="AH1461" i="31"/>
  <c r="B1462" i="31"/>
  <c r="C1462" i="31" a="1"/>
  <c r="C1462" i="31"/>
  <c r="D1462" i="31" a="1"/>
  <c r="D1462" i="31"/>
  <c r="E1462" i="31" a="1"/>
  <c r="E1462" i="31"/>
  <c r="F1462" i="31"/>
  <c r="G1462" i="31" a="1"/>
  <c r="G1462" i="31"/>
  <c r="O1462" i="31"/>
  <c r="U1462" i="31" a="1"/>
  <c r="U1462" i="31"/>
  <c r="AH1462" i="31"/>
  <c r="B1463" i="31"/>
  <c r="C1463" i="31" a="1"/>
  <c r="C1463" i="31"/>
  <c r="D1463" i="31" a="1"/>
  <c r="D1463" i="31"/>
  <c r="E1463" i="31" a="1"/>
  <c r="E1463" i="31"/>
  <c r="F1463" i="31"/>
  <c r="G1463" i="31" a="1"/>
  <c r="G1463" i="31"/>
  <c r="O1463" i="31"/>
  <c r="U1463" i="31" a="1"/>
  <c r="U1463" i="31"/>
  <c r="AH1463" i="31"/>
  <c r="B1464" i="31"/>
  <c r="C1464" i="31" a="1"/>
  <c r="C1464" i="31"/>
  <c r="D1464" i="31" a="1"/>
  <c r="D1464" i="31"/>
  <c r="E1464" i="31" a="1"/>
  <c r="E1464" i="31"/>
  <c r="F1464" i="31"/>
  <c r="G1464" i="31" a="1"/>
  <c r="G1464" i="31"/>
  <c r="O1464" i="31"/>
  <c r="U1464" i="31" a="1"/>
  <c r="U1464" i="31"/>
  <c r="AH1464" i="31"/>
  <c r="B1465" i="31"/>
  <c r="C1465" i="31" a="1"/>
  <c r="C1465" i="31"/>
  <c r="D1465" i="31" a="1"/>
  <c r="D1465" i="31"/>
  <c r="E1465" i="31" a="1"/>
  <c r="E1465" i="31"/>
  <c r="F1465" i="31"/>
  <c r="G1465" i="31" a="1"/>
  <c r="G1465" i="31"/>
  <c r="O1465" i="31"/>
  <c r="U1465" i="31" a="1"/>
  <c r="U1465" i="31"/>
  <c r="AH1465" i="31"/>
  <c r="B1466" i="31"/>
  <c r="C1466" i="31" a="1"/>
  <c r="C1466" i="31"/>
  <c r="D1466" i="31" a="1"/>
  <c r="D1466" i="31"/>
  <c r="E1466" i="31" a="1"/>
  <c r="E1466" i="31"/>
  <c r="F1466" i="31"/>
  <c r="G1466" i="31" a="1"/>
  <c r="G1466" i="31"/>
  <c r="O1466" i="31"/>
  <c r="U1466" i="31" a="1"/>
  <c r="U1466" i="31"/>
  <c r="AH1466" i="31"/>
  <c r="B1467" i="31"/>
  <c r="C1467" i="31" a="1"/>
  <c r="C1467" i="31"/>
  <c r="D1467" i="31" a="1"/>
  <c r="D1467" i="31"/>
  <c r="E1467" i="31" a="1"/>
  <c r="E1467" i="31"/>
  <c r="F1467" i="31"/>
  <c r="G1467" i="31" a="1"/>
  <c r="G1467" i="31"/>
  <c r="O1467" i="31"/>
  <c r="U1467" i="31" a="1"/>
  <c r="U1467" i="31"/>
  <c r="AH1467" i="31"/>
  <c r="B1468" i="31"/>
  <c r="C1468" i="31" a="1"/>
  <c r="C1468" i="31"/>
  <c r="D1468" i="31" a="1"/>
  <c r="D1468" i="31"/>
  <c r="E1468" i="31" a="1"/>
  <c r="E1468" i="31"/>
  <c r="F1468" i="31"/>
  <c r="G1468" i="31" a="1"/>
  <c r="G1468" i="31"/>
  <c r="O1468" i="31"/>
  <c r="U1468" i="31" a="1"/>
  <c r="U1468" i="31"/>
  <c r="AH1468" i="31"/>
  <c r="B1469" i="31"/>
  <c r="C1469" i="31" a="1"/>
  <c r="C1469" i="31"/>
  <c r="D1469" i="31" a="1"/>
  <c r="D1469" i="31"/>
  <c r="E1469" i="31" a="1"/>
  <c r="E1469" i="31"/>
  <c r="F1469" i="31"/>
  <c r="G1469" i="31" a="1"/>
  <c r="G1469" i="31"/>
  <c r="O1469" i="31"/>
  <c r="U1469" i="31" a="1"/>
  <c r="U1469" i="31"/>
  <c r="AH1469" i="31"/>
  <c r="B1470" i="31"/>
  <c r="C1470" i="31" a="1"/>
  <c r="C1470" i="31"/>
  <c r="D1470" i="31" a="1"/>
  <c r="D1470" i="31"/>
  <c r="E1470" i="31" a="1"/>
  <c r="E1470" i="31"/>
  <c r="F1470" i="31"/>
  <c r="G1470" i="31" a="1"/>
  <c r="G1470" i="31"/>
  <c r="O1470" i="31"/>
  <c r="U1470" i="31" a="1"/>
  <c r="U1470" i="31"/>
  <c r="AH1470" i="31"/>
  <c r="B1471" i="31"/>
  <c r="C1471" i="31" a="1"/>
  <c r="C1471" i="31"/>
  <c r="D1471" i="31" a="1"/>
  <c r="D1471" i="31"/>
  <c r="E1471" i="31" a="1"/>
  <c r="E1471" i="31"/>
  <c r="F1471" i="31"/>
  <c r="G1471" i="31" a="1"/>
  <c r="G1471" i="31"/>
  <c r="O1471" i="31"/>
  <c r="U1471" i="31" a="1"/>
  <c r="U1471" i="31"/>
  <c r="AH1471" i="31"/>
  <c r="B1472" i="31"/>
  <c r="C1472" i="31" a="1"/>
  <c r="C1472" i="31"/>
  <c r="D1472" i="31" a="1"/>
  <c r="D1472" i="31"/>
  <c r="E1472" i="31" a="1"/>
  <c r="E1472" i="31"/>
  <c r="F1472" i="31"/>
  <c r="G1472" i="31" a="1"/>
  <c r="G1472" i="31"/>
  <c r="O1472" i="31"/>
  <c r="U1472" i="31" a="1"/>
  <c r="U1472" i="31"/>
  <c r="AH1472" i="31"/>
  <c r="B1473" i="31"/>
  <c r="C1473" i="31" a="1"/>
  <c r="C1473" i="31"/>
  <c r="D1473" i="31" a="1"/>
  <c r="D1473" i="31"/>
  <c r="E1473" i="31" a="1"/>
  <c r="E1473" i="31"/>
  <c r="F1473" i="31"/>
  <c r="G1473" i="31" a="1"/>
  <c r="G1473" i="31"/>
  <c r="O1473" i="31"/>
  <c r="U1473" i="31" a="1"/>
  <c r="U1473" i="31"/>
  <c r="AH1473" i="31"/>
  <c r="B1474" i="31"/>
  <c r="C1474" i="31" a="1"/>
  <c r="C1474" i="31"/>
  <c r="D1474" i="31" a="1"/>
  <c r="D1474" i="31"/>
  <c r="E1474" i="31" a="1"/>
  <c r="E1474" i="31"/>
  <c r="F1474" i="31"/>
  <c r="G1474" i="31" a="1"/>
  <c r="G1474" i="31"/>
  <c r="O1474" i="31"/>
  <c r="U1474" i="31" a="1"/>
  <c r="U1474" i="31"/>
  <c r="AH1474" i="31"/>
  <c r="B1475" i="31"/>
  <c r="C1475" i="31" a="1"/>
  <c r="C1475" i="31"/>
  <c r="D1475" i="31" a="1"/>
  <c r="D1475" i="31"/>
  <c r="E1475" i="31" a="1"/>
  <c r="E1475" i="31"/>
  <c r="F1475" i="31"/>
  <c r="G1475" i="31" a="1"/>
  <c r="G1475" i="31"/>
  <c r="O1475" i="31"/>
  <c r="U1475" i="31" a="1"/>
  <c r="U1475" i="31"/>
  <c r="AH1475" i="31"/>
  <c r="B1476" i="31"/>
  <c r="C1476" i="31" a="1"/>
  <c r="C1476" i="31"/>
  <c r="D1476" i="31" a="1"/>
  <c r="D1476" i="31"/>
  <c r="E1476" i="31" a="1"/>
  <c r="E1476" i="31"/>
  <c r="F1476" i="31"/>
  <c r="G1476" i="31" a="1"/>
  <c r="G1476" i="31"/>
  <c r="O1476" i="31"/>
  <c r="U1476" i="31" a="1"/>
  <c r="U1476" i="31"/>
  <c r="AH1476" i="31"/>
  <c r="B1477" i="31"/>
  <c r="C1477" i="31" a="1"/>
  <c r="C1477" i="31"/>
  <c r="D1477" i="31" a="1"/>
  <c r="D1477" i="31"/>
  <c r="E1477" i="31" a="1"/>
  <c r="E1477" i="31"/>
  <c r="F1477" i="31"/>
  <c r="G1477" i="31" a="1"/>
  <c r="G1477" i="31"/>
  <c r="O1477" i="31"/>
  <c r="U1477" i="31" a="1"/>
  <c r="U1477" i="31"/>
  <c r="AH1477" i="31"/>
  <c r="B1478" i="31"/>
  <c r="C1478" i="31" a="1"/>
  <c r="C1478" i="31"/>
  <c r="D1478" i="31" a="1"/>
  <c r="D1478" i="31"/>
  <c r="E1478" i="31" a="1"/>
  <c r="E1478" i="31"/>
  <c r="F1478" i="31"/>
  <c r="G1478" i="31" a="1"/>
  <c r="G1478" i="31"/>
  <c r="O1478" i="31"/>
  <c r="U1478" i="31" a="1"/>
  <c r="U1478" i="31"/>
  <c r="AH1478" i="31"/>
  <c r="B1479" i="31"/>
  <c r="C1479" i="31" a="1"/>
  <c r="C1479" i="31"/>
  <c r="D1479" i="31" a="1"/>
  <c r="D1479" i="31"/>
  <c r="E1479" i="31" a="1"/>
  <c r="E1479" i="31"/>
  <c r="F1479" i="31"/>
  <c r="G1479" i="31" a="1"/>
  <c r="G1479" i="31"/>
  <c r="O1479" i="31"/>
  <c r="U1479" i="31" a="1"/>
  <c r="U1479" i="31"/>
  <c r="AH1479" i="31"/>
  <c r="B1480" i="31"/>
  <c r="C1480" i="31" a="1"/>
  <c r="C1480" i="31"/>
  <c r="D1480" i="31" a="1"/>
  <c r="D1480" i="31"/>
  <c r="E1480" i="31" a="1"/>
  <c r="E1480" i="31"/>
  <c r="F1480" i="31"/>
  <c r="G1480" i="31" a="1"/>
  <c r="G1480" i="31"/>
  <c r="O1480" i="31"/>
  <c r="U1480" i="31" a="1"/>
  <c r="U1480" i="31"/>
  <c r="AH1480" i="31"/>
  <c r="B1481" i="31"/>
  <c r="C1481" i="31" a="1"/>
  <c r="C1481" i="31"/>
  <c r="D1481" i="31" a="1"/>
  <c r="D1481" i="31"/>
  <c r="E1481" i="31" a="1"/>
  <c r="E1481" i="31"/>
  <c r="F1481" i="31"/>
  <c r="G1481" i="31" a="1"/>
  <c r="G1481" i="31"/>
  <c r="O1481" i="31"/>
  <c r="U1481" i="31" a="1"/>
  <c r="U1481" i="31"/>
  <c r="AH1481" i="31"/>
  <c r="B1482" i="31"/>
  <c r="C1482" i="31" a="1"/>
  <c r="C1482" i="31"/>
  <c r="D1482" i="31" a="1"/>
  <c r="D1482" i="31"/>
  <c r="E1482" i="31" a="1"/>
  <c r="E1482" i="31"/>
  <c r="F1482" i="31"/>
  <c r="G1482" i="31" a="1"/>
  <c r="G1482" i="31"/>
  <c r="O1482" i="31"/>
  <c r="U1482" i="31" a="1"/>
  <c r="U1482" i="31"/>
  <c r="AH1482" i="31"/>
  <c r="B1483" i="31"/>
  <c r="C1483" i="31" a="1"/>
  <c r="C1483" i="31"/>
  <c r="D1483" i="31" a="1"/>
  <c r="D1483" i="31"/>
  <c r="E1483" i="31" a="1"/>
  <c r="E1483" i="31"/>
  <c r="F1483" i="31"/>
  <c r="G1483" i="31" a="1"/>
  <c r="G1483" i="31"/>
  <c r="O1483" i="31"/>
  <c r="U1483" i="31" a="1"/>
  <c r="U1483" i="31"/>
  <c r="AH1483" i="31"/>
  <c r="B1484" i="31"/>
  <c r="C1484" i="31" a="1"/>
  <c r="C1484" i="31"/>
  <c r="D1484" i="31" a="1"/>
  <c r="D1484" i="31"/>
  <c r="E1484" i="31" a="1"/>
  <c r="E1484" i="31"/>
  <c r="F1484" i="31"/>
  <c r="G1484" i="31" a="1"/>
  <c r="G1484" i="31"/>
  <c r="O1484" i="31"/>
  <c r="U1484" i="31" a="1"/>
  <c r="U1484" i="31"/>
  <c r="AH1484" i="31"/>
  <c r="B1485" i="31"/>
  <c r="C1485" i="31" a="1"/>
  <c r="C1485" i="31"/>
  <c r="D1485" i="31" a="1"/>
  <c r="D1485" i="31"/>
  <c r="E1485" i="31" a="1"/>
  <c r="E1485" i="31"/>
  <c r="F1485" i="31"/>
  <c r="G1485" i="31" a="1"/>
  <c r="G1485" i="31"/>
  <c r="O1485" i="31"/>
  <c r="U1485" i="31" a="1"/>
  <c r="U1485" i="31"/>
  <c r="AH1485" i="31"/>
  <c r="B1486" i="31"/>
  <c r="C1486" i="31" a="1"/>
  <c r="C1486" i="31"/>
  <c r="D1486" i="31" a="1"/>
  <c r="D1486" i="31"/>
  <c r="E1486" i="31" a="1"/>
  <c r="E1486" i="31"/>
  <c r="F1486" i="31"/>
  <c r="G1486" i="31" a="1"/>
  <c r="G1486" i="31"/>
  <c r="O1486" i="31"/>
  <c r="U1486" i="31" a="1"/>
  <c r="U1486" i="31"/>
  <c r="AH1486" i="31"/>
  <c r="B1487" i="31"/>
  <c r="C1487" i="31" a="1"/>
  <c r="C1487" i="31"/>
  <c r="D1487" i="31" a="1"/>
  <c r="D1487" i="31"/>
  <c r="E1487" i="31" a="1"/>
  <c r="E1487" i="31"/>
  <c r="F1487" i="31"/>
  <c r="G1487" i="31" a="1"/>
  <c r="G1487" i="31"/>
  <c r="O1487" i="31"/>
  <c r="U1487" i="31" a="1"/>
  <c r="U1487" i="31"/>
  <c r="AH1487" i="31"/>
  <c r="B1488" i="31"/>
  <c r="C1488" i="31" a="1"/>
  <c r="C1488" i="31"/>
  <c r="D1488" i="31" a="1"/>
  <c r="D1488" i="31"/>
  <c r="E1488" i="31" a="1"/>
  <c r="E1488" i="31"/>
  <c r="F1488" i="31"/>
  <c r="G1488" i="31" a="1"/>
  <c r="G1488" i="31"/>
  <c r="O1488" i="31"/>
  <c r="U1488" i="31" a="1"/>
  <c r="U1488" i="31"/>
  <c r="AH1488" i="31"/>
  <c r="B1489" i="31"/>
  <c r="C1489" i="31" a="1"/>
  <c r="C1489" i="31"/>
  <c r="D1489" i="31" a="1"/>
  <c r="D1489" i="31"/>
  <c r="E1489" i="31" a="1"/>
  <c r="E1489" i="31"/>
  <c r="F1489" i="31"/>
  <c r="G1489" i="31" a="1"/>
  <c r="G1489" i="31"/>
  <c r="O1489" i="31"/>
  <c r="U1489" i="31" a="1"/>
  <c r="U1489" i="31"/>
  <c r="AH1489" i="31"/>
  <c r="B1490" i="31"/>
  <c r="C1490" i="31" a="1"/>
  <c r="C1490" i="31"/>
  <c r="D1490" i="31" a="1"/>
  <c r="D1490" i="31"/>
  <c r="E1490" i="31" a="1"/>
  <c r="E1490" i="31"/>
  <c r="F1490" i="31"/>
  <c r="G1490" i="31" a="1"/>
  <c r="G1490" i="31"/>
  <c r="O1490" i="31"/>
  <c r="U1490" i="31" a="1"/>
  <c r="U1490" i="31"/>
  <c r="AH1490" i="31"/>
  <c r="B1491" i="31"/>
  <c r="C1491" i="31" a="1"/>
  <c r="C1491" i="31"/>
  <c r="D1491" i="31" a="1"/>
  <c r="D1491" i="31"/>
  <c r="E1491" i="31" a="1"/>
  <c r="E1491" i="31"/>
  <c r="F1491" i="31"/>
  <c r="G1491" i="31" a="1"/>
  <c r="G1491" i="31"/>
  <c r="O1491" i="31"/>
  <c r="U1491" i="31" a="1"/>
  <c r="U1491" i="31"/>
  <c r="AH1491" i="31"/>
  <c r="B1492" i="31"/>
  <c r="C1492" i="31" a="1"/>
  <c r="C1492" i="31"/>
  <c r="D1492" i="31" a="1"/>
  <c r="D1492" i="31"/>
  <c r="E1492" i="31" a="1"/>
  <c r="E1492" i="31"/>
  <c r="F1492" i="31"/>
  <c r="G1492" i="31" a="1"/>
  <c r="G1492" i="31"/>
  <c r="O1492" i="31"/>
  <c r="U1492" i="31" a="1"/>
  <c r="U1492" i="31"/>
  <c r="AH1492" i="31"/>
  <c r="B1493" i="31"/>
  <c r="C1493" i="31" a="1"/>
  <c r="C1493" i="31"/>
  <c r="D1493" i="31" a="1"/>
  <c r="D1493" i="31"/>
  <c r="E1493" i="31" a="1"/>
  <c r="E1493" i="31"/>
  <c r="F1493" i="31"/>
  <c r="G1493" i="31" a="1"/>
  <c r="G1493" i="31"/>
  <c r="O1493" i="31"/>
  <c r="U1493" i="31" a="1"/>
  <c r="U1493" i="31"/>
  <c r="AH1493" i="31"/>
  <c r="B1494" i="31"/>
  <c r="C1494" i="31" a="1"/>
  <c r="C1494" i="31"/>
  <c r="D1494" i="31" a="1"/>
  <c r="D1494" i="31"/>
  <c r="E1494" i="31" a="1"/>
  <c r="E1494" i="31"/>
  <c r="F1494" i="31"/>
  <c r="G1494" i="31" a="1"/>
  <c r="G1494" i="31"/>
  <c r="O1494" i="31"/>
  <c r="U1494" i="31" a="1"/>
  <c r="U1494" i="31"/>
  <c r="AH1494" i="31"/>
  <c r="B1495" i="31"/>
  <c r="C1495" i="31" a="1"/>
  <c r="C1495" i="31"/>
  <c r="D1495" i="31" a="1"/>
  <c r="D1495" i="31"/>
  <c r="E1495" i="31" a="1"/>
  <c r="E1495" i="31"/>
  <c r="F1495" i="31"/>
  <c r="G1495" i="31" a="1"/>
  <c r="G1495" i="31"/>
  <c r="O1495" i="31"/>
  <c r="U1495" i="31" a="1"/>
  <c r="U1495" i="31"/>
  <c r="AH1495" i="31"/>
  <c r="B1496" i="31"/>
  <c r="C1496" i="31" a="1"/>
  <c r="C1496" i="31"/>
  <c r="D1496" i="31" a="1"/>
  <c r="D1496" i="31"/>
  <c r="E1496" i="31" a="1"/>
  <c r="E1496" i="31"/>
  <c r="F1496" i="31"/>
  <c r="G1496" i="31" a="1"/>
  <c r="G1496" i="31"/>
  <c r="O1496" i="31"/>
  <c r="U1496" i="31" a="1"/>
  <c r="U1496" i="31"/>
  <c r="AH1496" i="31"/>
  <c r="B1497" i="31"/>
  <c r="C1497" i="31" a="1"/>
  <c r="C1497" i="31"/>
  <c r="D1497" i="31" a="1"/>
  <c r="D1497" i="31"/>
  <c r="E1497" i="31" a="1"/>
  <c r="E1497" i="31"/>
  <c r="F1497" i="31"/>
  <c r="G1497" i="31" a="1"/>
  <c r="G1497" i="31"/>
  <c r="O1497" i="31"/>
  <c r="U1497" i="31" a="1"/>
  <c r="U1497" i="31"/>
  <c r="AH1497" i="31"/>
  <c r="B1498" i="31"/>
  <c r="C1498" i="31" a="1"/>
  <c r="C1498" i="31"/>
  <c r="D1498" i="31" a="1"/>
  <c r="D1498" i="31"/>
  <c r="E1498" i="31" a="1"/>
  <c r="E1498" i="31"/>
  <c r="F1498" i="31"/>
  <c r="G1498" i="31" a="1"/>
  <c r="G1498" i="31"/>
  <c r="O1498" i="31"/>
  <c r="U1498" i="31" a="1"/>
  <c r="U1498" i="31"/>
  <c r="AH1498" i="31"/>
  <c r="B1499" i="31"/>
  <c r="C1499" i="31" a="1"/>
  <c r="C1499" i="31"/>
  <c r="D1499" i="31" a="1"/>
  <c r="D1499" i="31"/>
  <c r="E1499" i="31" a="1"/>
  <c r="E1499" i="31"/>
  <c r="F1499" i="31"/>
  <c r="G1499" i="31" a="1"/>
  <c r="G1499" i="31"/>
  <c r="O1499" i="31"/>
  <c r="U1499" i="31" a="1"/>
  <c r="U1499" i="31"/>
  <c r="AH1499" i="31"/>
  <c r="B1500" i="31"/>
  <c r="C1500" i="31" a="1"/>
  <c r="C1500" i="31"/>
  <c r="D1500" i="31" a="1"/>
  <c r="D1500" i="31"/>
  <c r="E1500" i="31" a="1"/>
  <c r="E1500" i="31"/>
  <c r="F1500" i="31"/>
  <c r="G1500" i="31" a="1"/>
  <c r="G1500" i="31"/>
  <c r="O1500" i="31"/>
  <c r="U1500" i="31" a="1"/>
  <c r="U1500" i="31"/>
  <c r="AH1500" i="31"/>
  <c r="B1501" i="31"/>
  <c r="C1501" i="31" a="1"/>
  <c r="C1501" i="31"/>
  <c r="D1501" i="31" a="1"/>
  <c r="D1501" i="31"/>
  <c r="E1501" i="31" a="1"/>
  <c r="E1501" i="31"/>
  <c r="F1501" i="31"/>
  <c r="G1501" i="31" a="1"/>
  <c r="G1501" i="31"/>
  <c r="O1501" i="31"/>
  <c r="U1501" i="31" a="1"/>
  <c r="U1501" i="31"/>
  <c r="AH1501" i="31"/>
  <c r="B1502" i="31"/>
  <c r="C1502" i="31" a="1"/>
  <c r="C1502" i="31"/>
  <c r="D1502" i="31" a="1"/>
  <c r="D1502" i="31"/>
  <c r="E1502" i="31" a="1"/>
  <c r="E1502" i="31"/>
  <c r="F1502" i="31"/>
  <c r="G1502" i="31" a="1"/>
  <c r="G1502" i="31"/>
  <c r="O1502" i="31"/>
  <c r="U1502" i="31" a="1"/>
  <c r="U1502" i="31"/>
  <c r="AH1502" i="31"/>
  <c r="B1503" i="31"/>
  <c r="C1503" i="31" a="1"/>
  <c r="C1503" i="31"/>
  <c r="D1503" i="31" a="1"/>
  <c r="D1503" i="31"/>
  <c r="E1503" i="31" a="1"/>
  <c r="E1503" i="31"/>
  <c r="F1503" i="31"/>
  <c r="G1503" i="31" a="1"/>
  <c r="G1503" i="31"/>
  <c r="O1503" i="31"/>
  <c r="U1503" i="31" a="1"/>
  <c r="U1503" i="31"/>
  <c r="AH1503" i="31"/>
  <c r="B1504" i="31"/>
  <c r="C1504" i="31" a="1"/>
  <c r="C1504" i="31"/>
  <c r="D1504" i="31" a="1"/>
  <c r="D1504" i="31"/>
  <c r="E1504" i="31" a="1"/>
  <c r="E1504" i="31"/>
  <c r="F1504" i="31"/>
  <c r="G1504" i="31" a="1"/>
  <c r="G1504" i="31"/>
  <c r="O1504" i="31"/>
  <c r="U1504" i="31" a="1"/>
  <c r="U1504" i="31"/>
  <c r="AH1504" i="31"/>
  <c r="B1505" i="31"/>
  <c r="C1505" i="31" a="1"/>
  <c r="C1505" i="31"/>
  <c r="D1505" i="31" a="1"/>
  <c r="D1505" i="31"/>
  <c r="E1505" i="31" a="1"/>
  <c r="E1505" i="31"/>
  <c r="F1505" i="31"/>
  <c r="G1505" i="31" a="1"/>
  <c r="G1505" i="31"/>
  <c r="O1505" i="31"/>
  <c r="U1505" i="31" a="1"/>
  <c r="U1505" i="31"/>
  <c r="AH1505" i="31"/>
  <c r="B1506" i="31"/>
  <c r="C1506" i="31" a="1"/>
  <c r="C1506" i="31"/>
  <c r="D1506" i="31" a="1"/>
  <c r="D1506" i="31"/>
  <c r="E1506" i="31" a="1"/>
  <c r="E1506" i="31"/>
  <c r="F1506" i="31"/>
  <c r="G1506" i="31" a="1"/>
  <c r="G1506" i="31"/>
  <c r="O1506" i="31"/>
  <c r="U1506" i="31" a="1"/>
  <c r="U1506" i="31"/>
  <c r="AH1506" i="31"/>
  <c r="B1507" i="31"/>
  <c r="C1507" i="31" a="1"/>
  <c r="C1507" i="31"/>
  <c r="D1507" i="31" a="1"/>
  <c r="D1507" i="31"/>
  <c r="E1507" i="31" a="1"/>
  <c r="E1507" i="31"/>
  <c r="F1507" i="31"/>
  <c r="G1507" i="31" a="1"/>
  <c r="G1507" i="31"/>
  <c r="O1507" i="31"/>
  <c r="U1507" i="31" a="1"/>
  <c r="U1507" i="31"/>
  <c r="AH1507" i="31"/>
  <c r="B1508" i="31"/>
  <c r="C1508" i="31" a="1"/>
  <c r="C1508" i="31"/>
  <c r="D1508" i="31" a="1"/>
  <c r="D1508" i="31"/>
  <c r="E1508" i="31" a="1"/>
  <c r="E1508" i="31"/>
  <c r="F1508" i="31"/>
  <c r="G1508" i="31" a="1"/>
  <c r="G1508" i="31"/>
  <c r="O1508" i="31"/>
  <c r="U1508" i="31" a="1"/>
  <c r="U1508" i="31"/>
  <c r="AH1508" i="31"/>
  <c r="B1509" i="31"/>
  <c r="C1509" i="31" a="1"/>
  <c r="C1509" i="31"/>
  <c r="D1509" i="31" a="1"/>
  <c r="D1509" i="31"/>
  <c r="E1509" i="31" a="1"/>
  <c r="E1509" i="31"/>
  <c r="F1509" i="31"/>
  <c r="G1509" i="31" a="1"/>
  <c r="G1509" i="31"/>
  <c r="O1509" i="31"/>
  <c r="U1509" i="31" a="1"/>
  <c r="U1509" i="31"/>
  <c r="AH1509" i="31"/>
  <c r="B1510" i="31"/>
  <c r="C1510" i="31" a="1"/>
  <c r="C1510" i="31"/>
  <c r="D1510" i="31" a="1"/>
  <c r="D1510" i="31"/>
  <c r="E1510" i="31" a="1"/>
  <c r="E1510" i="31"/>
  <c r="F1510" i="31"/>
  <c r="G1510" i="31" a="1"/>
  <c r="G1510" i="31"/>
  <c r="O1510" i="31"/>
  <c r="U1510" i="31" a="1"/>
  <c r="U1510" i="31"/>
  <c r="AH1510" i="31"/>
  <c r="F1277" i="31"/>
  <c r="D2501" i="35"/>
  <c r="H2501" i="35"/>
  <c r="K2501" i="35"/>
  <c r="N2501" i="35"/>
  <c r="D2502" i="35"/>
  <c r="H2502" i="35"/>
  <c r="K2502" i="35"/>
  <c r="N2502" i="35"/>
  <c r="D2503" i="35"/>
  <c r="H2503" i="35"/>
  <c r="K2503" i="35"/>
  <c r="N2503" i="35"/>
  <c r="D2504" i="35"/>
  <c r="H2504" i="35"/>
  <c r="K2504" i="35"/>
  <c r="N2504" i="35"/>
  <c r="D2505" i="35"/>
  <c r="H2505" i="35"/>
  <c r="K2505" i="35"/>
  <c r="N2505" i="35"/>
  <c r="D2506" i="35"/>
  <c r="H2506" i="35"/>
  <c r="K2506" i="35"/>
  <c r="N2506" i="35"/>
  <c r="D2507" i="35"/>
  <c r="H2507" i="35"/>
  <c r="K2507" i="35"/>
  <c r="N2507" i="35"/>
  <c r="D2508" i="35"/>
  <c r="H2508" i="35"/>
  <c r="K2508" i="35"/>
  <c r="N2508" i="35"/>
  <c r="D2509" i="35"/>
  <c r="H2509" i="35"/>
  <c r="K2509" i="35"/>
  <c r="N2509" i="35"/>
  <c r="D2010" i="35"/>
  <c r="H2010" i="35"/>
  <c r="K2010" i="35"/>
  <c r="N2010" i="35"/>
  <c r="D2011" i="35"/>
  <c r="H2011" i="35"/>
  <c r="K2011" i="35"/>
  <c r="N2011" i="35"/>
  <c r="D2012" i="35"/>
  <c r="H2012" i="35"/>
  <c r="K2012" i="35"/>
  <c r="N2012" i="35"/>
  <c r="D2013" i="35"/>
  <c r="H2013" i="35"/>
  <c r="K2013" i="35"/>
  <c r="N2013" i="35"/>
  <c r="D2014" i="35"/>
  <c r="H2014" i="35"/>
  <c r="K2014" i="35"/>
  <c r="N2014" i="35"/>
  <c r="D2015" i="35"/>
  <c r="H2015" i="35"/>
  <c r="K2015" i="35"/>
  <c r="N2015" i="35"/>
  <c r="D2016" i="35"/>
  <c r="H2016" i="35"/>
  <c r="K2016" i="35"/>
  <c r="N2016" i="35"/>
  <c r="D2017" i="35"/>
  <c r="H2017" i="35"/>
  <c r="K2017" i="35"/>
  <c r="N2017" i="35"/>
  <c r="D2018" i="35"/>
  <c r="H2018" i="35"/>
  <c r="K2018" i="35"/>
  <c r="N2018" i="35"/>
  <c r="D2019" i="35"/>
  <c r="H2019" i="35"/>
  <c r="K2019" i="35"/>
  <c r="N2019" i="35"/>
  <c r="D2020" i="35"/>
  <c r="H2020" i="35"/>
  <c r="K2020" i="35"/>
  <c r="N2020" i="35"/>
  <c r="D2021" i="35"/>
  <c r="H2021" i="35"/>
  <c r="K2021" i="35"/>
  <c r="N2021" i="35"/>
  <c r="D2022" i="35"/>
  <c r="H2022" i="35"/>
  <c r="K2022" i="35"/>
  <c r="N2022" i="35"/>
  <c r="D2023" i="35"/>
  <c r="H2023" i="35"/>
  <c r="K2023" i="35"/>
  <c r="N2023" i="35"/>
  <c r="D2024" i="35"/>
  <c r="H2024" i="35"/>
  <c r="K2024" i="35"/>
  <c r="N2024" i="35"/>
  <c r="D2025" i="35"/>
  <c r="H2025" i="35"/>
  <c r="K2025" i="35"/>
  <c r="N2025" i="35"/>
  <c r="D2026" i="35"/>
  <c r="H2026" i="35"/>
  <c r="K2026" i="35"/>
  <c r="N2026" i="35"/>
  <c r="D2027" i="35"/>
  <c r="H2027" i="35"/>
  <c r="K2027" i="35"/>
  <c r="N2027" i="35"/>
  <c r="D2028" i="35"/>
  <c r="H2028" i="35"/>
  <c r="K2028" i="35"/>
  <c r="N2028" i="35"/>
  <c r="D2029" i="35"/>
  <c r="H2029" i="35"/>
  <c r="K2029" i="35"/>
  <c r="N2029" i="35"/>
  <c r="D2030" i="35"/>
  <c r="H2030" i="35"/>
  <c r="K2030" i="35"/>
  <c r="N2030" i="35"/>
  <c r="D2031" i="35"/>
  <c r="H2031" i="35"/>
  <c r="K2031" i="35"/>
  <c r="N2031" i="35"/>
  <c r="D2032" i="35"/>
  <c r="H2032" i="35"/>
  <c r="K2032" i="35"/>
  <c r="N2032" i="35"/>
  <c r="D2033" i="35"/>
  <c r="H2033" i="35"/>
  <c r="K2033" i="35"/>
  <c r="N2033" i="35"/>
  <c r="D2034" i="35"/>
  <c r="H2034" i="35"/>
  <c r="K2034" i="35"/>
  <c r="N2034" i="35"/>
  <c r="D2035" i="35"/>
  <c r="H2035" i="35"/>
  <c r="K2035" i="35"/>
  <c r="N2035" i="35"/>
  <c r="D2036" i="35"/>
  <c r="H2036" i="35"/>
  <c r="K2036" i="35"/>
  <c r="N2036" i="35"/>
  <c r="D2037" i="35"/>
  <c r="H2037" i="35"/>
  <c r="K2037" i="35"/>
  <c r="N2037" i="35"/>
  <c r="D2038" i="35"/>
  <c r="H2038" i="35"/>
  <c r="K2038" i="35"/>
  <c r="N2038" i="35"/>
  <c r="D2039" i="35"/>
  <c r="H2039" i="35"/>
  <c r="K2039" i="35"/>
  <c r="N2039" i="35"/>
  <c r="D2040" i="35"/>
  <c r="H2040" i="35"/>
  <c r="K2040" i="35"/>
  <c r="N2040" i="35"/>
  <c r="D2041" i="35"/>
  <c r="H2041" i="35"/>
  <c r="K2041" i="35"/>
  <c r="N2041" i="35"/>
  <c r="D2042" i="35"/>
  <c r="H2042" i="35"/>
  <c r="K2042" i="35"/>
  <c r="N2042" i="35"/>
  <c r="D2043" i="35"/>
  <c r="H2043" i="35"/>
  <c r="K2043" i="35"/>
  <c r="N2043" i="35"/>
  <c r="D2044" i="35"/>
  <c r="H2044" i="35"/>
  <c r="K2044" i="35"/>
  <c r="N2044" i="35"/>
  <c r="D2045" i="35"/>
  <c r="H2045" i="35"/>
  <c r="K2045" i="35"/>
  <c r="N2045" i="35"/>
  <c r="D2046" i="35"/>
  <c r="H2046" i="35"/>
  <c r="K2046" i="35"/>
  <c r="N2046" i="35"/>
  <c r="D2047" i="35"/>
  <c r="H2047" i="35"/>
  <c r="K2047" i="35"/>
  <c r="N2047" i="35"/>
  <c r="D2048" i="35"/>
  <c r="H2048" i="35"/>
  <c r="K2048" i="35"/>
  <c r="N2048" i="35"/>
  <c r="D2049" i="35"/>
  <c r="H2049" i="35"/>
  <c r="K2049" i="35"/>
  <c r="N2049" i="35"/>
  <c r="D2050" i="35"/>
  <c r="H2050" i="35"/>
  <c r="K2050" i="35"/>
  <c r="N2050" i="35"/>
  <c r="D2051" i="35"/>
  <c r="H2051" i="35"/>
  <c r="K2051" i="35"/>
  <c r="N2051" i="35"/>
  <c r="D2052" i="35"/>
  <c r="H2052" i="35"/>
  <c r="K2052" i="35"/>
  <c r="N2052" i="35"/>
  <c r="D2053" i="35"/>
  <c r="H2053" i="35"/>
  <c r="K2053" i="35"/>
  <c r="N2053" i="35"/>
  <c r="D2054" i="35"/>
  <c r="H2054" i="35"/>
  <c r="K2054" i="35"/>
  <c r="N2054" i="35"/>
  <c r="D2055" i="35"/>
  <c r="H2055" i="35"/>
  <c r="K2055" i="35"/>
  <c r="N2055" i="35"/>
  <c r="D2056" i="35"/>
  <c r="H2056" i="35"/>
  <c r="K2056" i="35"/>
  <c r="N2056" i="35"/>
  <c r="D2057" i="35"/>
  <c r="H2057" i="35"/>
  <c r="K2057" i="35"/>
  <c r="N2057" i="35"/>
  <c r="D2058" i="35"/>
  <c r="H2058" i="35"/>
  <c r="K2058" i="35"/>
  <c r="N2058" i="35"/>
  <c r="D2059" i="35"/>
  <c r="H2059" i="35"/>
  <c r="K2059" i="35"/>
  <c r="N2059" i="35"/>
  <c r="D2060" i="35"/>
  <c r="H2060" i="35"/>
  <c r="K2060" i="35"/>
  <c r="N2060" i="35"/>
  <c r="D2061" i="35"/>
  <c r="H2061" i="35"/>
  <c r="K2061" i="35"/>
  <c r="N2061" i="35"/>
  <c r="D2062" i="35"/>
  <c r="H2062" i="35"/>
  <c r="K2062" i="35"/>
  <c r="N2062" i="35"/>
  <c r="D2063" i="35"/>
  <c r="H2063" i="35"/>
  <c r="K2063" i="35"/>
  <c r="N2063" i="35"/>
  <c r="D2064" i="35"/>
  <c r="H2064" i="35"/>
  <c r="K2064" i="35"/>
  <c r="N2064" i="35"/>
  <c r="D2065" i="35"/>
  <c r="H2065" i="35"/>
  <c r="K2065" i="35"/>
  <c r="N2065" i="35"/>
  <c r="D2066" i="35"/>
  <c r="H2066" i="35"/>
  <c r="K2066" i="35"/>
  <c r="N2066" i="35"/>
  <c r="D2067" i="35"/>
  <c r="H2067" i="35"/>
  <c r="K2067" i="35"/>
  <c r="N2067" i="35"/>
  <c r="D2068" i="35"/>
  <c r="H2068" i="35"/>
  <c r="K2068" i="35"/>
  <c r="N2068" i="35"/>
  <c r="D2069" i="35"/>
  <c r="H2069" i="35"/>
  <c r="K2069" i="35"/>
  <c r="N2069" i="35"/>
  <c r="D2070" i="35"/>
  <c r="H2070" i="35"/>
  <c r="K2070" i="35"/>
  <c r="N2070" i="35"/>
  <c r="D2071" i="35"/>
  <c r="H2071" i="35"/>
  <c r="K2071" i="35"/>
  <c r="N2071" i="35"/>
  <c r="D2072" i="35"/>
  <c r="H2072" i="35"/>
  <c r="K2072" i="35"/>
  <c r="N2072" i="35"/>
  <c r="D2073" i="35"/>
  <c r="H2073" i="35"/>
  <c r="K2073" i="35"/>
  <c r="N2073" i="35"/>
  <c r="D2074" i="35"/>
  <c r="H2074" i="35"/>
  <c r="K2074" i="35"/>
  <c r="N2074" i="35"/>
  <c r="D2075" i="35"/>
  <c r="H2075" i="35"/>
  <c r="K2075" i="35"/>
  <c r="N2075" i="35"/>
  <c r="D2076" i="35"/>
  <c r="H2076" i="35"/>
  <c r="K2076" i="35"/>
  <c r="N2076" i="35"/>
  <c r="D2077" i="35"/>
  <c r="H2077" i="35"/>
  <c r="K2077" i="35"/>
  <c r="N2077" i="35"/>
  <c r="D2078" i="35"/>
  <c r="H2078" i="35"/>
  <c r="K2078" i="35"/>
  <c r="N2078" i="35"/>
  <c r="D2079" i="35"/>
  <c r="H2079" i="35"/>
  <c r="K2079" i="35"/>
  <c r="N2079" i="35"/>
  <c r="D2080" i="35"/>
  <c r="H2080" i="35"/>
  <c r="K2080" i="35"/>
  <c r="N2080" i="35"/>
  <c r="D2081" i="35"/>
  <c r="H2081" i="35"/>
  <c r="K2081" i="35"/>
  <c r="N2081" i="35"/>
  <c r="D2082" i="35"/>
  <c r="H2082" i="35"/>
  <c r="K2082" i="35"/>
  <c r="N2082" i="35"/>
  <c r="D2083" i="35"/>
  <c r="H2083" i="35"/>
  <c r="K2083" i="35"/>
  <c r="N2083" i="35"/>
  <c r="D2084" i="35"/>
  <c r="H2084" i="35"/>
  <c r="K2084" i="35"/>
  <c r="N2084" i="35"/>
  <c r="D2085" i="35"/>
  <c r="H2085" i="35"/>
  <c r="K2085" i="35"/>
  <c r="N2085" i="35"/>
  <c r="D2086" i="35"/>
  <c r="H2086" i="35"/>
  <c r="K2086" i="35"/>
  <c r="N2086" i="35"/>
  <c r="D2087" i="35"/>
  <c r="H2087" i="35"/>
  <c r="K2087" i="35"/>
  <c r="N2087" i="35"/>
  <c r="D2088" i="35"/>
  <c r="H2088" i="35"/>
  <c r="K2088" i="35"/>
  <c r="N2088" i="35"/>
  <c r="D2089" i="35"/>
  <c r="H2089" i="35"/>
  <c r="K2089" i="35"/>
  <c r="N2089" i="35"/>
  <c r="D2090" i="35"/>
  <c r="H2090" i="35"/>
  <c r="K2090" i="35"/>
  <c r="N2090" i="35"/>
  <c r="D2091" i="35"/>
  <c r="H2091" i="35"/>
  <c r="K2091" i="35"/>
  <c r="N2091" i="35"/>
  <c r="D2092" i="35"/>
  <c r="H2092" i="35"/>
  <c r="K2092" i="35"/>
  <c r="N2092" i="35"/>
  <c r="D2093" i="35"/>
  <c r="H2093" i="35"/>
  <c r="K2093" i="35"/>
  <c r="N2093" i="35"/>
  <c r="D2094" i="35"/>
  <c r="H2094" i="35"/>
  <c r="K2094" i="35"/>
  <c r="N2094" i="35"/>
  <c r="D2095" i="35"/>
  <c r="H2095" i="35"/>
  <c r="K2095" i="35"/>
  <c r="N2095" i="35"/>
  <c r="D2096" i="35"/>
  <c r="H2096" i="35"/>
  <c r="K2096" i="35"/>
  <c r="N2096" i="35"/>
  <c r="D2097" i="35"/>
  <c r="H2097" i="35"/>
  <c r="K2097" i="35"/>
  <c r="N2097" i="35"/>
  <c r="D2098" i="35"/>
  <c r="H2098" i="35"/>
  <c r="K2098" i="35"/>
  <c r="N2098" i="35"/>
  <c r="D2099" i="35"/>
  <c r="H2099" i="35"/>
  <c r="K2099" i="35"/>
  <c r="N2099" i="35"/>
  <c r="D2100" i="35"/>
  <c r="H2100" i="35"/>
  <c r="K2100" i="35"/>
  <c r="N2100" i="35"/>
  <c r="D2101" i="35"/>
  <c r="H2101" i="35"/>
  <c r="K2101" i="35"/>
  <c r="N2101" i="35"/>
  <c r="D2102" i="35"/>
  <c r="H2102" i="35"/>
  <c r="K2102" i="35"/>
  <c r="N2102" i="35"/>
  <c r="D2103" i="35"/>
  <c r="H2103" i="35"/>
  <c r="K2103" i="35"/>
  <c r="N2103" i="35"/>
  <c r="D2104" i="35"/>
  <c r="H2104" i="35"/>
  <c r="K2104" i="35"/>
  <c r="N2104" i="35"/>
  <c r="D2105" i="35"/>
  <c r="H2105" i="35"/>
  <c r="K2105" i="35"/>
  <c r="N2105" i="35"/>
  <c r="D2106" i="35"/>
  <c r="H2106" i="35"/>
  <c r="K2106" i="35"/>
  <c r="N2106" i="35"/>
  <c r="D2107" i="35"/>
  <c r="H2107" i="35"/>
  <c r="K2107" i="35"/>
  <c r="N2107" i="35"/>
  <c r="D2108" i="35"/>
  <c r="H2108" i="35"/>
  <c r="K2108" i="35"/>
  <c r="N2108" i="35"/>
  <c r="D2109" i="35"/>
  <c r="H2109" i="35"/>
  <c r="K2109" i="35"/>
  <c r="N2109" i="35"/>
  <c r="D2110" i="35"/>
  <c r="H2110" i="35"/>
  <c r="K2110" i="35"/>
  <c r="N2110" i="35"/>
  <c r="D2111" i="35"/>
  <c r="H2111" i="35"/>
  <c r="K2111" i="35"/>
  <c r="N2111" i="35"/>
  <c r="D2112" i="35"/>
  <c r="H2112" i="35"/>
  <c r="K2112" i="35"/>
  <c r="N2112" i="35"/>
  <c r="D2113" i="35"/>
  <c r="H2113" i="35"/>
  <c r="K2113" i="35"/>
  <c r="N2113" i="35"/>
  <c r="D2114" i="35"/>
  <c r="H2114" i="35"/>
  <c r="K2114" i="35"/>
  <c r="N2114" i="35"/>
  <c r="D2115" i="35"/>
  <c r="H2115" i="35"/>
  <c r="K2115" i="35"/>
  <c r="N2115" i="35"/>
  <c r="D2116" i="35"/>
  <c r="H2116" i="35"/>
  <c r="K2116" i="35"/>
  <c r="N2116" i="35"/>
  <c r="D2117" i="35"/>
  <c r="H2117" i="35"/>
  <c r="K2117" i="35"/>
  <c r="N2117" i="35"/>
  <c r="D2118" i="35"/>
  <c r="H2118" i="35"/>
  <c r="K2118" i="35"/>
  <c r="N2118" i="35"/>
  <c r="D2119" i="35"/>
  <c r="H2119" i="35"/>
  <c r="K2119" i="35"/>
  <c r="N2119" i="35"/>
  <c r="D2120" i="35"/>
  <c r="H2120" i="35"/>
  <c r="K2120" i="35"/>
  <c r="N2120" i="35"/>
  <c r="D2121" i="35"/>
  <c r="H2121" i="35"/>
  <c r="K2121" i="35"/>
  <c r="N2121" i="35"/>
  <c r="D2122" i="35"/>
  <c r="H2122" i="35"/>
  <c r="K2122" i="35"/>
  <c r="N2122" i="35"/>
  <c r="D2123" i="35"/>
  <c r="H2123" i="35"/>
  <c r="K2123" i="35"/>
  <c r="N2123" i="35"/>
  <c r="D2124" i="35"/>
  <c r="H2124" i="35"/>
  <c r="K2124" i="35"/>
  <c r="N2124" i="35"/>
  <c r="D2125" i="35"/>
  <c r="H2125" i="35"/>
  <c r="K2125" i="35"/>
  <c r="N2125" i="35"/>
  <c r="D2126" i="35"/>
  <c r="H2126" i="35"/>
  <c r="K2126" i="35"/>
  <c r="N2126" i="35"/>
  <c r="D2127" i="35"/>
  <c r="H2127" i="35"/>
  <c r="K2127" i="35"/>
  <c r="N2127" i="35"/>
  <c r="D2128" i="35"/>
  <c r="H2128" i="35"/>
  <c r="K2128" i="35"/>
  <c r="N2128" i="35"/>
  <c r="D2129" i="35"/>
  <c r="H2129" i="35"/>
  <c r="K2129" i="35"/>
  <c r="N2129" i="35"/>
  <c r="D2130" i="35"/>
  <c r="H2130" i="35"/>
  <c r="K2130" i="35"/>
  <c r="N2130" i="35"/>
  <c r="D2131" i="35"/>
  <c r="H2131" i="35"/>
  <c r="K2131" i="35"/>
  <c r="N2131" i="35"/>
  <c r="D2132" i="35"/>
  <c r="H2132" i="35"/>
  <c r="K2132" i="35"/>
  <c r="N2132" i="35"/>
  <c r="D2133" i="35"/>
  <c r="H2133" i="35"/>
  <c r="K2133" i="35"/>
  <c r="N2133" i="35"/>
  <c r="D2134" i="35"/>
  <c r="H2134" i="35"/>
  <c r="K2134" i="35"/>
  <c r="N2134" i="35"/>
  <c r="D2135" i="35"/>
  <c r="H2135" i="35"/>
  <c r="K2135" i="35"/>
  <c r="N2135" i="35"/>
  <c r="D2136" i="35"/>
  <c r="H2136" i="35"/>
  <c r="K2136" i="35"/>
  <c r="N2136" i="35"/>
  <c r="D2137" i="35"/>
  <c r="H2137" i="35"/>
  <c r="K2137" i="35"/>
  <c r="N2137" i="35"/>
  <c r="D2138" i="35"/>
  <c r="H2138" i="35"/>
  <c r="K2138" i="35"/>
  <c r="N2138" i="35"/>
  <c r="D2139" i="35"/>
  <c r="H2139" i="35"/>
  <c r="K2139" i="35"/>
  <c r="N2139" i="35"/>
  <c r="D2140" i="35"/>
  <c r="H2140" i="35"/>
  <c r="K2140" i="35"/>
  <c r="N2140" i="35"/>
  <c r="D2141" i="35"/>
  <c r="H2141" i="35"/>
  <c r="K2141" i="35"/>
  <c r="N2141" i="35"/>
  <c r="D2142" i="35"/>
  <c r="H2142" i="35"/>
  <c r="K2142" i="35"/>
  <c r="N2142" i="35"/>
  <c r="D2143" i="35"/>
  <c r="H2143" i="35"/>
  <c r="K2143" i="35"/>
  <c r="N2143" i="35"/>
  <c r="D2144" i="35"/>
  <c r="H2144" i="35"/>
  <c r="K2144" i="35"/>
  <c r="N2144" i="35"/>
  <c r="D2145" i="35"/>
  <c r="H2145" i="35"/>
  <c r="K2145" i="35"/>
  <c r="N2145" i="35"/>
  <c r="D2146" i="35"/>
  <c r="H2146" i="35"/>
  <c r="K2146" i="35"/>
  <c r="N2146" i="35"/>
  <c r="D2147" i="35"/>
  <c r="H2147" i="35"/>
  <c r="K2147" i="35"/>
  <c r="N2147" i="35"/>
  <c r="D2148" i="35"/>
  <c r="H2148" i="35"/>
  <c r="K2148" i="35"/>
  <c r="N2148" i="35"/>
  <c r="D2149" i="35"/>
  <c r="H2149" i="35"/>
  <c r="K2149" i="35"/>
  <c r="N2149" i="35"/>
  <c r="D2150" i="35"/>
  <c r="H2150" i="35"/>
  <c r="K2150" i="35"/>
  <c r="N2150" i="35"/>
  <c r="D2151" i="35"/>
  <c r="H2151" i="35"/>
  <c r="K2151" i="35"/>
  <c r="N2151" i="35"/>
  <c r="D2152" i="35"/>
  <c r="H2152" i="35"/>
  <c r="K2152" i="35"/>
  <c r="N2152" i="35"/>
  <c r="D2153" i="35"/>
  <c r="H2153" i="35"/>
  <c r="K2153" i="35"/>
  <c r="N2153" i="35"/>
  <c r="D2154" i="35"/>
  <c r="H2154" i="35"/>
  <c r="K2154" i="35"/>
  <c r="N2154" i="35"/>
  <c r="D2155" i="35"/>
  <c r="H2155" i="35"/>
  <c r="K2155" i="35"/>
  <c r="N2155" i="35"/>
  <c r="D2156" i="35"/>
  <c r="H2156" i="35"/>
  <c r="K2156" i="35"/>
  <c r="N2156" i="35"/>
  <c r="D2157" i="35"/>
  <c r="H2157" i="35"/>
  <c r="K2157" i="35"/>
  <c r="N2157" i="35"/>
  <c r="D2158" i="35"/>
  <c r="H2158" i="35"/>
  <c r="K2158" i="35"/>
  <c r="N2158" i="35"/>
  <c r="D2159" i="35"/>
  <c r="H2159" i="35"/>
  <c r="K2159" i="35"/>
  <c r="N2159" i="35"/>
  <c r="D2160" i="35"/>
  <c r="H2160" i="35"/>
  <c r="K2160" i="35"/>
  <c r="N2160" i="35"/>
  <c r="D2161" i="35"/>
  <c r="H2161" i="35"/>
  <c r="K2161" i="35"/>
  <c r="N2161" i="35"/>
  <c r="D2162" i="35"/>
  <c r="H2162" i="35"/>
  <c r="K2162" i="35"/>
  <c r="N2162" i="35"/>
  <c r="D2163" i="35"/>
  <c r="H2163" i="35"/>
  <c r="K2163" i="35"/>
  <c r="N2163" i="35"/>
  <c r="D2164" i="35"/>
  <c r="H2164" i="35"/>
  <c r="K2164" i="35"/>
  <c r="N2164" i="35"/>
  <c r="D2165" i="35"/>
  <c r="H2165" i="35"/>
  <c r="K2165" i="35"/>
  <c r="N2165" i="35"/>
  <c r="D2166" i="35"/>
  <c r="H2166" i="35"/>
  <c r="K2166" i="35"/>
  <c r="N2166" i="35"/>
  <c r="D2167" i="35"/>
  <c r="H2167" i="35"/>
  <c r="K2167" i="35"/>
  <c r="N2167" i="35"/>
  <c r="D2168" i="35"/>
  <c r="H2168" i="35"/>
  <c r="K2168" i="35"/>
  <c r="N2168" i="35"/>
  <c r="D2169" i="35"/>
  <c r="H2169" i="35"/>
  <c r="K2169" i="35"/>
  <c r="N2169" i="35"/>
  <c r="D2170" i="35"/>
  <c r="H2170" i="35"/>
  <c r="K2170" i="35"/>
  <c r="N2170" i="35"/>
  <c r="D2171" i="35"/>
  <c r="H2171" i="35"/>
  <c r="K2171" i="35"/>
  <c r="N2171" i="35"/>
  <c r="D2172" i="35"/>
  <c r="H2172" i="35"/>
  <c r="K2172" i="35"/>
  <c r="N2172" i="35"/>
  <c r="D2173" i="35"/>
  <c r="H2173" i="35"/>
  <c r="K2173" i="35"/>
  <c r="N2173" i="35"/>
  <c r="D2174" i="35"/>
  <c r="H2174" i="35"/>
  <c r="K2174" i="35"/>
  <c r="N2174" i="35"/>
  <c r="D2175" i="35"/>
  <c r="H2175" i="35"/>
  <c r="K2175" i="35"/>
  <c r="N2175" i="35"/>
  <c r="D2176" i="35"/>
  <c r="H2176" i="35"/>
  <c r="K2176" i="35"/>
  <c r="N2176" i="35"/>
  <c r="D2177" i="35"/>
  <c r="H2177" i="35"/>
  <c r="K2177" i="35"/>
  <c r="N2177" i="35"/>
  <c r="D2178" i="35"/>
  <c r="H2178" i="35"/>
  <c r="K2178" i="35"/>
  <c r="N2178" i="35"/>
  <c r="D2179" i="35"/>
  <c r="H2179" i="35"/>
  <c r="K2179" i="35"/>
  <c r="N2179" i="35"/>
  <c r="D2180" i="35"/>
  <c r="H2180" i="35"/>
  <c r="K2180" i="35"/>
  <c r="N2180" i="35"/>
  <c r="D2181" i="35"/>
  <c r="H2181" i="35"/>
  <c r="K2181" i="35"/>
  <c r="N2181" i="35"/>
  <c r="D2182" i="35"/>
  <c r="H2182" i="35"/>
  <c r="K2182" i="35"/>
  <c r="N2182" i="35"/>
  <c r="D2183" i="35"/>
  <c r="H2183" i="35"/>
  <c r="K2183" i="35"/>
  <c r="N2183" i="35"/>
  <c r="D2184" i="35"/>
  <c r="H2184" i="35"/>
  <c r="K2184" i="35"/>
  <c r="N2184" i="35"/>
  <c r="D2185" i="35"/>
  <c r="H2185" i="35"/>
  <c r="K2185" i="35"/>
  <c r="N2185" i="35"/>
  <c r="D2186" i="35"/>
  <c r="H2186" i="35"/>
  <c r="K2186" i="35"/>
  <c r="N2186" i="35"/>
  <c r="D2187" i="35"/>
  <c r="H2187" i="35"/>
  <c r="K2187" i="35"/>
  <c r="N2187" i="35"/>
  <c r="D2188" i="35"/>
  <c r="H2188" i="35"/>
  <c r="K2188" i="35"/>
  <c r="N2188" i="35"/>
  <c r="D2189" i="35"/>
  <c r="H2189" i="35"/>
  <c r="K2189" i="35"/>
  <c r="N2189" i="35"/>
  <c r="D2190" i="35"/>
  <c r="H2190" i="35"/>
  <c r="K2190" i="35"/>
  <c r="N2190" i="35"/>
  <c r="D2191" i="35"/>
  <c r="H2191" i="35"/>
  <c r="K2191" i="35"/>
  <c r="N2191" i="35"/>
  <c r="D2192" i="35"/>
  <c r="H2192" i="35"/>
  <c r="K2192" i="35"/>
  <c r="N2192" i="35"/>
  <c r="D2193" i="35"/>
  <c r="H2193" i="35"/>
  <c r="K2193" i="35"/>
  <c r="N2193" i="35"/>
  <c r="D2194" i="35"/>
  <c r="H2194" i="35"/>
  <c r="K2194" i="35"/>
  <c r="N2194" i="35"/>
  <c r="D2195" i="35"/>
  <c r="H2195" i="35"/>
  <c r="K2195" i="35"/>
  <c r="N2195" i="35"/>
  <c r="D2196" i="35"/>
  <c r="H2196" i="35"/>
  <c r="K2196" i="35"/>
  <c r="N2196" i="35"/>
  <c r="D2197" i="35"/>
  <c r="H2197" i="35"/>
  <c r="K2197" i="35"/>
  <c r="N2197" i="35"/>
  <c r="D2198" i="35"/>
  <c r="H2198" i="35"/>
  <c r="K2198" i="35"/>
  <c r="N2198" i="35"/>
  <c r="D2199" i="35"/>
  <c r="H2199" i="35"/>
  <c r="K2199" i="35"/>
  <c r="N2199" i="35"/>
  <c r="D2200" i="35"/>
  <c r="H2200" i="35"/>
  <c r="K2200" i="35"/>
  <c r="N2200" i="35"/>
  <c r="D2201" i="35"/>
  <c r="H2201" i="35"/>
  <c r="K2201" i="35"/>
  <c r="N2201" i="35"/>
  <c r="D2202" i="35"/>
  <c r="H2202" i="35"/>
  <c r="K2202" i="35"/>
  <c r="N2202" i="35"/>
  <c r="D2203" i="35"/>
  <c r="H2203" i="35"/>
  <c r="K2203" i="35"/>
  <c r="N2203" i="35"/>
  <c r="D2204" i="35"/>
  <c r="H2204" i="35"/>
  <c r="K2204" i="35"/>
  <c r="N2204" i="35"/>
  <c r="D2205" i="35"/>
  <c r="H2205" i="35"/>
  <c r="K2205" i="35"/>
  <c r="N2205" i="35"/>
  <c r="D2206" i="35"/>
  <c r="H2206" i="35"/>
  <c r="K2206" i="35"/>
  <c r="N2206" i="35"/>
  <c r="D2207" i="35"/>
  <c r="H2207" i="35"/>
  <c r="K2207" i="35"/>
  <c r="N2207" i="35"/>
  <c r="D2208" i="35"/>
  <c r="H2208" i="35"/>
  <c r="K2208" i="35"/>
  <c r="N2208" i="35"/>
  <c r="D2209" i="35"/>
  <c r="H2209" i="35"/>
  <c r="K2209" i="35"/>
  <c r="N2209" i="35"/>
  <c r="D2210" i="35"/>
  <c r="H2210" i="35"/>
  <c r="K2210" i="35"/>
  <c r="N2210" i="35"/>
  <c r="D2211" i="35"/>
  <c r="H2211" i="35"/>
  <c r="K2211" i="35"/>
  <c r="N2211" i="35"/>
  <c r="D2212" i="35"/>
  <c r="H2212" i="35"/>
  <c r="K2212" i="35"/>
  <c r="N2212" i="35"/>
  <c r="D2213" i="35"/>
  <c r="H2213" i="35"/>
  <c r="K2213" i="35"/>
  <c r="N2213" i="35"/>
  <c r="D2214" i="35"/>
  <c r="H2214" i="35"/>
  <c r="K2214" i="35"/>
  <c r="N2214" i="35"/>
  <c r="D2215" i="35"/>
  <c r="H2215" i="35"/>
  <c r="K2215" i="35"/>
  <c r="N2215" i="35"/>
  <c r="D2216" i="35"/>
  <c r="H2216" i="35"/>
  <c r="K2216" i="35"/>
  <c r="N2216" i="35"/>
  <c r="D2217" i="35"/>
  <c r="H2217" i="35"/>
  <c r="K2217" i="35"/>
  <c r="N2217" i="35"/>
  <c r="D2218" i="35"/>
  <c r="H2218" i="35"/>
  <c r="K2218" i="35"/>
  <c r="N2218" i="35"/>
  <c r="D2219" i="35"/>
  <c r="H2219" i="35"/>
  <c r="K2219" i="35"/>
  <c r="N2219" i="35"/>
  <c r="D2220" i="35"/>
  <c r="H2220" i="35"/>
  <c r="K2220" i="35"/>
  <c r="N2220" i="35"/>
  <c r="D2221" i="35"/>
  <c r="H2221" i="35"/>
  <c r="K2221" i="35"/>
  <c r="N2221" i="35"/>
  <c r="D2222" i="35"/>
  <c r="H2222" i="35"/>
  <c r="K2222" i="35"/>
  <c r="N2222" i="35"/>
  <c r="D2223" i="35"/>
  <c r="H2223" i="35"/>
  <c r="K2223" i="35"/>
  <c r="N2223" i="35"/>
  <c r="D2224" i="35"/>
  <c r="H2224" i="35"/>
  <c r="K2224" i="35"/>
  <c r="N2224" i="35"/>
  <c r="D2225" i="35"/>
  <c r="H2225" i="35"/>
  <c r="K2225" i="35"/>
  <c r="N2225" i="35"/>
  <c r="D2226" i="35"/>
  <c r="H2226" i="35"/>
  <c r="K2226" i="35"/>
  <c r="N2226" i="35"/>
  <c r="D2227" i="35"/>
  <c r="H2227" i="35"/>
  <c r="K2227" i="35"/>
  <c r="N2227" i="35"/>
  <c r="D2228" i="35"/>
  <c r="H2228" i="35"/>
  <c r="K2228" i="35"/>
  <c r="N2228" i="35"/>
  <c r="D2229" i="35"/>
  <c r="H2229" i="35"/>
  <c r="K2229" i="35"/>
  <c r="N2229" i="35"/>
  <c r="D2230" i="35"/>
  <c r="H2230" i="35"/>
  <c r="K2230" i="35"/>
  <c r="N2230" i="35"/>
  <c r="D2231" i="35"/>
  <c r="H2231" i="35"/>
  <c r="K2231" i="35"/>
  <c r="N2231" i="35"/>
  <c r="D2232" i="35"/>
  <c r="H2232" i="35"/>
  <c r="K2232" i="35"/>
  <c r="N2232" i="35"/>
  <c r="D2233" i="35"/>
  <c r="H2233" i="35"/>
  <c r="K2233" i="35"/>
  <c r="N2233" i="35"/>
  <c r="D2234" i="35"/>
  <c r="H2234" i="35"/>
  <c r="K2234" i="35"/>
  <c r="N2234" i="35"/>
  <c r="D2235" i="35"/>
  <c r="H2235" i="35"/>
  <c r="K2235" i="35"/>
  <c r="N2235" i="35"/>
  <c r="D2236" i="35"/>
  <c r="H2236" i="35"/>
  <c r="K2236" i="35"/>
  <c r="N2236" i="35"/>
  <c r="D2237" i="35"/>
  <c r="H2237" i="35"/>
  <c r="K2237" i="35"/>
  <c r="N2237" i="35"/>
  <c r="D2238" i="35"/>
  <c r="H2238" i="35"/>
  <c r="K2238" i="35"/>
  <c r="N2238" i="35"/>
  <c r="D2239" i="35"/>
  <c r="H2239" i="35"/>
  <c r="K2239" i="35"/>
  <c r="N2239" i="35"/>
  <c r="D2240" i="35"/>
  <c r="H2240" i="35"/>
  <c r="K2240" i="35"/>
  <c r="N2240" i="35"/>
  <c r="D2241" i="35"/>
  <c r="H2241" i="35"/>
  <c r="K2241" i="35"/>
  <c r="N2241" i="35"/>
  <c r="D2242" i="35"/>
  <c r="H2242" i="35"/>
  <c r="K2242" i="35"/>
  <c r="N2242" i="35"/>
  <c r="D2243" i="35"/>
  <c r="H2243" i="35"/>
  <c r="K2243" i="35"/>
  <c r="N2243" i="35"/>
  <c r="D2244" i="35"/>
  <c r="H2244" i="35"/>
  <c r="K2244" i="35"/>
  <c r="N2244" i="35"/>
  <c r="D2245" i="35"/>
  <c r="H2245" i="35"/>
  <c r="K2245" i="35"/>
  <c r="N2245" i="35"/>
  <c r="D2246" i="35"/>
  <c r="H2246" i="35"/>
  <c r="K2246" i="35"/>
  <c r="N2246" i="35"/>
  <c r="D2247" i="35"/>
  <c r="H2247" i="35"/>
  <c r="K2247" i="35"/>
  <c r="N2247" i="35"/>
  <c r="D2248" i="35"/>
  <c r="H2248" i="35"/>
  <c r="K2248" i="35"/>
  <c r="N2248" i="35"/>
  <c r="D2249" i="35"/>
  <c r="H2249" i="35"/>
  <c r="K2249" i="35"/>
  <c r="N2249" i="35"/>
  <c r="D2250" i="35"/>
  <c r="H2250" i="35"/>
  <c r="K2250" i="35"/>
  <c r="N2250" i="35"/>
  <c r="D2251" i="35"/>
  <c r="H2251" i="35"/>
  <c r="K2251" i="35"/>
  <c r="N2251" i="35"/>
  <c r="D2252" i="35"/>
  <c r="H2252" i="35"/>
  <c r="K2252" i="35"/>
  <c r="N2252" i="35"/>
  <c r="D2253" i="35"/>
  <c r="H2253" i="35"/>
  <c r="K2253" i="35"/>
  <c r="N2253" i="35"/>
  <c r="D2254" i="35"/>
  <c r="H2254" i="35"/>
  <c r="K2254" i="35"/>
  <c r="N2254" i="35"/>
  <c r="D2255" i="35"/>
  <c r="H2255" i="35"/>
  <c r="K2255" i="35"/>
  <c r="N2255" i="35"/>
  <c r="D2256" i="35"/>
  <c r="H2256" i="35"/>
  <c r="K2256" i="35"/>
  <c r="N2256" i="35"/>
  <c r="D2257" i="35"/>
  <c r="H2257" i="35"/>
  <c r="K2257" i="35"/>
  <c r="N2257" i="35"/>
  <c r="D2258" i="35"/>
  <c r="H2258" i="35"/>
  <c r="K2258" i="35"/>
  <c r="N2258" i="35"/>
  <c r="D2259" i="35"/>
  <c r="H2259" i="35"/>
  <c r="K2259" i="35"/>
  <c r="N2259" i="35"/>
  <c r="D2260" i="35"/>
  <c r="H2260" i="35"/>
  <c r="K2260" i="35"/>
  <c r="N2260" i="35"/>
  <c r="D2261" i="35"/>
  <c r="H2261" i="35"/>
  <c r="K2261" i="35"/>
  <c r="N2261" i="35"/>
  <c r="D2262" i="35"/>
  <c r="H2262" i="35"/>
  <c r="K2262" i="35"/>
  <c r="N2262" i="35"/>
  <c r="D2263" i="35"/>
  <c r="H2263" i="35"/>
  <c r="K2263" i="35"/>
  <c r="N2263" i="35"/>
  <c r="D2264" i="35"/>
  <c r="H2264" i="35"/>
  <c r="K2264" i="35"/>
  <c r="N2264" i="35"/>
  <c r="D2265" i="35"/>
  <c r="H2265" i="35"/>
  <c r="K2265" i="35"/>
  <c r="N2265" i="35"/>
  <c r="D2266" i="35"/>
  <c r="H2266" i="35"/>
  <c r="K2266" i="35"/>
  <c r="N2266" i="35"/>
  <c r="D2267" i="35"/>
  <c r="H2267" i="35"/>
  <c r="K2267" i="35"/>
  <c r="N2267" i="35"/>
  <c r="D2268" i="35"/>
  <c r="H2268" i="35"/>
  <c r="K2268" i="35"/>
  <c r="N2268" i="35"/>
  <c r="D2269" i="35"/>
  <c r="H2269" i="35"/>
  <c r="K2269" i="35"/>
  <c r="N2269" i="35"/>
  <c r="D2270" i="35"/>
  <c r="H2270" i="35"/>
  <c r="K2270" i="35"/>
  <c r="N2270" i="35"/>
  <c r="D2271" i="35"/>
  <c r="H2271" i="35"/>
  <c r="K2271" i="35"/>
  <c r="N2271" i="35"/>
  <c r="D2272" i="35"/>
  <c r="H2272" i="35"/>
  <c r="K2272" i="35"/>
  <c r="N2272" i="35"/>
  <c r="D2273" i="35"/>
  <c r="H2273" i="35"/>
  <c r="K2273" i="35"/>
  <c r="N2273" i="35"/>
  <c r="D2274" i="35"/>
  <c r="H2274" i="35"/>
  <c r="K2274" i="35"/>
  <c r="N2274" i="35"/>
  <c r="D2275" i="35"/>
  <c r="H2275" i="35"/>
  <c r="K2275" i="35"/>
  <c r="N2275" i="35"/>
  <c r="D2276" i="35"/>
  <c r="H2276" i="35"/>
  <c r="K2276" i="35"/>
  <c r="N2276" i="35"/>
  <c r="D2277" i="35"/>
  <c r="H2277" i="35"/>
  <c r="K2277" i="35"/>
  <c r="N2277" i="35"/>
  <c r="D2278" i="35"/>
  <c r="H2278" i="35"/>
  <c r="K2278" i="35"/>
  <c r="N2278" i="35"/>
  <c r="D2279" i="35"/>
  <c r="H2279" i="35"/>
  <c r="K2279" i="35"/>
  <c r="N2279" i="35"/>
  <c r="D2280" i="35"/>
  <c r="H2280" i="35"/>
  <c r="K2280" i="35"/>
  <c r="N2280" i="35"/>
  <c r="D2281" i="35"/>
  <c r="H2281" i="35"/>
  <c r="K2281" i="35"/>
  <c r="N2281" i="35"/>
  <c r="D2282" i="35"/>
  <c r="H2282" i="35"/>
  <c r="K2282" i="35"/>
  <c r="N2282" i="35"/>
  <c r="D2283" i="35"/>
  <c r="H2283" i="35"/>
  <c r="K2283" i="35"/>
  <c r="N2283" i="35"/>
  <c r="D2284" i="35"/>
  <c r="H2284" i="35"/>
  <c r="K2284" i="35"/>
  <c r="N2284" i="35"/>
  <c r="D2285" i="35"/>
  <c r="H2285" i="35"/>
  <c r="K2285" i="35"/>
  <c r="N2285" i="35"/>
  <c r="D2286" i="35"/>
  <c r="H2286" i="35"/>
  <c r="K2286" i="35"/>
  <c r="N2286" i="35"/>
  <c r="D2287" i="35"/>
  <c r="H2287" i="35"/>
  <c r="K2287" i="35"/>
  <c r="N2287" i="35"/>
  <c r="D2288" i="35"/>
  <c r="H2288" i="35"/>
  <c r="K2288" i="35"/>
  <c r="N2288" i="35"/>
  <c r="D2289" i="35"/>
  <c r="H2289" i="35"/>
  <c r="K2289" i="35"/>
  <c r="N2289" i="35"/>
  <c r="D2290" i="35"/>
  <c r="H2290" i="35"/>
  <c r="K2290" i="35"/>
  <c r="N2290" i="35"/>
  <c r="D2291" i="35"/>
  <c r="H2291" i="35"/>
  <c r="K2291" i="35"/>
  <c r="N2291" i="35"/>
  <c r="D2292" i="35"/>
  <c r="H2292" i="35"/>
  <c r="K2292" i="35"/>
  <c r="N2292" i="35"/>
  <c r="D2293" i="35"/>
  <c r="H2293" i="35"/>
  <c r="K2293" i="35"/>
  <c r="N2293" i="35"/>
  <c r="D2294" i="35"/>
  <c r="H2294" i="35"/>
  <c r="K2294" i="35"/>
  <c r="N2294" i="35"/>
  <c r="D2295" i="35"/>
  <c r="H2295" i="35"/>
  <c r="K2295" i="35"/>
  <c r="N2295" i="35"/>
  <c r="D2296" i="35"/>
  <c r="H2296" i="35"/>
  <c r="K2296" i="35"/>
  <c r="N2296" i="35"/>
  <c r="D2297" i="35"/>
  <c r="H2297" i="35"/>
  <c r="K2297" i="35"/>
  <c r="N2297" i="35"/>
  <c r="D2298" i="35"/>
  <c r="H2298" i="35"/>
  <c r="K2298" i="35"/>
  <c r="N2298" i="35"/>
  <c r="D2299" i="35"/>
  <c r="H2299" i="35"/>
  <c r="K2299" i="35"/>
  <c r="N2299" i="35"/>
  <c r="D2300" i="35"/>
  <c r="H2300" i="35"/>
  <c r="K2300" i="35"/>
  <c r="N2300" i="35"/>
  <c r="D2301" i="35"/>
  <c r="H2301" i="35"/>
  <c r="K2301" i="35"/>
  <c r="N2301" i="35"/>
  <c r="D2302" i="35"/>
  <c r="H2302" i="35"/>
  <c r="K2302" i="35"/>
  <c r="N2302" i="35"/>
  <c r="D2303" i="35"/>
  <c r="H2303" i="35"/>
  <c r="K2303" i="35"/>
  <c r="N2303" i="35"/>
  <c r="D2304" i="35"/>
  <c r="H2304" i="35"/>
  <c r="K2304" i="35"/>
  <c r="N2304" i="35"/>
  <c r="D2305" i="35"/>
  <c r="H2305" i="35"/>
  <c r="K2305" i="35"/>
  <c r="N2305" i="35"/>
  <c r="D2306" i="35"/>
  <c r="H2306" i="35"/>
  <c r="K2306" i="35"/>
  <c r="N2306" i="35"/>
  <c r="D2307" i="35"/>
  <c r="H2307" i="35"/>
  <c r="K2307" i="35"/>
  <c r="N2307" i="35"/>
  <c r="D2308" i="35"/>
  <c r="H2308" i="35"/>
  <c r="K2308" i="35"/>
  <c r="N2308" i="35"/>
  <c r="D2309" i="35"/>
  <c r="H2309" i="35"/>
  <c r="K2309" i="35"/>
  <c r="N2309" i="35"/>
  <c r="D2310" i="35"/>
  <c r="H2310" i="35"/>
  <c r="K2310" i="35"/>
  <c r="N2310" i="35"/>
  <c r="D2311" i="35"/>
  <c r="H2311" i="35"/>
  <c r="K2311" i="35"/>
  <c r="N2311" i="35"/>
  <c r="D2312" i="35"/>
  <c r="H2312" i="35"/>
  <c r="K2312" i="35"/>
  <c r="N2312" i="35"/>
  <c r="D2313" i="35"/>
  <c r="H2313" i="35"/>
  <c r="K2313" i="35"/>
  <c r="N2313" i="35"/>
  <c r="D2314" i="35"/>
  <c r="H2314" i="35"/>
  <c r="K2314" i="35"/>
  <c r="N2314" i="35"/>
  <c r="D2315" i="35"/>
  <c r="H2315" i="35"/>
  <c r="K2315" i="35"/>
  <c r="N2315" i="35"/>
  <c r="D2316" i="35"/>
  <c r="H2316" i="35"/>
  <c r="K2316" i="35"/>
  <c r="N2316" i="35"/>
  <c r="D2317" i="35"/>
  <c r="H2317" i="35"/>
  <c r="K2317" i="35"/>
  <c r="N2317" i="35"/>
  <c r="D2318" i="35"/>
  <c r="H2318" i="35"/>
  <c r="K2318" i="35"/>
  <c r="N2318" i="35"/>
  <c r="D2319" i="35"/>
  <c r="H2319" i="35"/>
  <c r="K2319" i="35"/>
  <c r="N2319" i="35"/>
  <c r="D2320" i="35"/>
  <c r="H2320" i="35"/>
  <c r="K2320" i="35"/>
  <c r="N2320" i="35"/>
  <c r="D2321" i="35"/>
  <c r="H2321" i="35"/>
  <c r="K2321" i="35"/>
  <c r="N2321" i="35"/>
  <c r="D2322" i="35"/>
  <c r="H2322" i="35"/>
  <c r="K2322" i="35"/>
  <c r="N2322" i="35"/>
  <c r="D2323" i="35"/>
  <c r="H2323" i="35"/>
  <c r="K2323" i="35"/>
  <c r="N2323" i="35"/>
  <c r="D2324" i="35"/>
  <c r="H2324" i="35"/>
  <c r="K2324" i="35"/>
  <c r="N2324" i="35"/>
  <c r="D2325" i="35"/>
  <c r="H2325" i="35"/>
  <c r="K2325" i="35"/>
  <c r="N2325" i="35"/>
  <c r="D2326" i="35"/>
  <c r="H2326" i="35"/>
  <c r="K2326" i="35"/>
  <c r="N2326" i="35"/>
  <c r="D2327" i="35"/>
  <c r="H2327" i="35"/>
  <c r="K2327" i="35"/>
  <c r="N2327" i="35"/>
  <c r="D2328" i="35"/>
  <c r="H2328" i="35"/>
  <c r="K2328" i="35"/>
  <c r="N2328" i="35"/>
  <c r="D2329" i="35"/>
  <c r="H2329" i="35"/>
  <c r="K2329" i="35"/>
  <c r="N2329" i="35"/>
  <c r="D2330" i="35"/>
  <c r="H2330" i="35"/>
  <c r="K2330" i="35"/>
  <c r="N2330" i="35"/>
  <c r="D2331" i="35"/>
  <c r="H2331" i="35"/>
  <c r="K2331" i="35"/>
  <c r="N2331" i="35"/>
  <c r="D2332" i="35"/>
  <c r="H2332" i="35"/>
  <c r="K2332" i="35"/>
  <c r="N2332" i="35"/>
  <c r="D2333" i="35"/>
  <c r="H2333" i="35"/>
  <c r="K2333" i="35"/>
  <c r="N2333" i="35"/>
  <c r="D2334" i="35"/>
  <c r="H2334" i="35"/>
  <c r="K2334" i="35"/>
  <c r="N2334" i="35"/>
  <c r="D2335" i="35"/>
  <c r="H2335" i="35"/>
  <c r="K2335" i="35"/>
  <c r="N2335" i="35"/>
  <c r="D2336" i="35"/>
  <c r="H2336" i="35"/>
  <c r="K2336" i="35"/>
  <c r="N2336" i="35"/>
  <c r="D2337" i="35"/>
  <c r="H2337" i="35"/>
  <c r="K2337" i="35"/>
  <c r="N2337" i="35"/>
  <c r="D2338" i="35"/>
  <c r="H2338" i="35"/>
  <c r="K2338" i="35"/>
  <c r="N2338" i="35"/>
  <c r="D2339" i="35"/>
  <c r="H2339" i="35"/>
  <c r="K2339" i="35"/>
  <c r="N2339" i="35"/>
  <c r="D2340" i="35"/>
  <c r="H2340" i="35"/>
  <c r="K2340" i="35"/>
  <c r="N2340" i="35"/>
  <c r="D2341" i="35"/>
  <c r="H2341" i="35"/>
  <c r="K2341" i="35"/>
  <c r="N2341" i="35"/>
  <c r="D2342" i="35"/>
  <c r="H2342" i="35"/>
  <c r="K2342" i="35"/>
  <c r="N2342" i="35"/>
  <c r="D2343" i="35"/>
  <c r="H2343" i="35"/>
  <c r="K2343" i="35"/>
  <c r="N2343" i="35"/>
  <c r="D2344" i="35"/>
  <c r="H2344" i="35"/>
  <c r="K2344" i="35"/>
  <c r="N2344" i="35"/>
  <c r="D2345" i="35"/>
  <c r="H2345" i="35"/>
  <c r="K2345" i="35"/>
  <c r="N2345" i="35"/>
  <c r="D2346" i="35"/>
  <c r="H2346" i="35"/>
  <c r="K2346" i="35"/>
  <c r="N2346" i="35"/>
  <c r="D2347" i="35"/>
  <c r="H2347" i="35"/>
  <c r="K2347" i="35"/>
  <c r="N2347" i="35"/>
  <c r="D2348" i="35"/>
  <c r="H2348" i="35"/>
  <c r="K2348" i="35"/>
  <c r="N2348" i="35"/>
  <c r="D2349" i="35"/>
  <c r="H2349" i="35"/>
  <c r="K2349" i="35"/>
  <c r="N2349" i="35"/>
  <c r="D2350" i="35"/>
  <c r="H2350" i="35"/>
  <c r="K2350" i="35"/>
  <c r="N2350" i="35"/>
  <c r="D2351" i="35"/>
  <c r="H2351" i="35"/>
  <c r="K2351" i="35"/>
  <c r="N2351" i="35"/>
  <c r="D2352" i="35"/>
  <c r="H2352" i="35"/>
  <c r="K2352" i="35"/>
  <c r="N2352" i="35"/>
  <c r="D2353" i="35"/>
  <c r="H2353" i="35"/>
  <c r="K2353" i="35"/>
  <c r="N2353" i="35"/>
  <c r="D2354" i="35"/>
  <c r="H2354" i="35"/>
  <c r="K2354" i="35"/>
  <c r="N2354" i="35"/>
  <c r="D2355" i="35"/>
  <c r="H2355" i="35"/>
  <c r="K2355" i="35"/>
  <c r="N2355" i="35"/>
  <c r="D2356" i="35"/>
  <c r="H2356" i="35"/>
  <c r="K2356" i="35"/>
  <c r="N2356" i="35"/>
  <c r="D2357" i="35"/>
  <c r="H2357" i="35"/>
  <c r="K2357" i="35"/>
  <c r="N2357" i="35"/>
  <c r="D2358" i="35"/>
  <c r="H2358" i="35"/>
  <c r="K2358" i="35"/>
  <c r="N2358" i="35"/>
  <c r="D2359" i="35"/>
  <c r="H2359" i="35"/>
  <c r="K2359" i="35"/>
  <c r="N2359" i="35"/>
  <c r="D2360" i="35"/>
  <c r="H2360" i="35"/>
  <c r="K2360" i="35"/>
  <c r="N2360" i="35"/>
  <c r="D2361" i="35"/>
  <c r="H2361" i="35"/>
  <c r="K2361" i="35"/>
  <c r="N2361" i="35"/>
  <c r="D2362" i="35"/>
  <c r="H2362" i="35"/>
  <c r="K2362" i="35"/>
  <c r="N2362" i="35"/>
  <c r="D2363" i="35"/>
  <c r="H2363" i="35"/>
  <c r="K2363" i="35"/>
  <c r="N2363" i="35"/>
  <c r="D2364" i="35"/>
  <c r="H2364" i="35"/>
  <c r="K2364" i="35"/>
  <c r="N2364" i="35"/>
  <c r="D2365" i="35"/>
  <c r="H2365" i="35"/>
  <c r="K2365" i="35"/>
  <c r="N2365" i="35"/>
  <c r="D2366" i="35"/>
  <c r="H2366" i="35"/>
  <c r="K2366" i="35"/>
  <c r="N2366" i="35"/>
  <c r="D2367" i="35"/>
  <c r="H2367" i="35"/>
  <c r="K2367" i="35"/>
  <c r="N2367" i="35"/>
  <c r="D2368" i="35"/>
  <c r="H2368" i="35"/>
  <c r="K2368" i="35"/>
  <c r="N2368" i="35"/>
  <c r="D2369" i="35"/>
  <c r="H2369" i="35"/>
  <c r="K2369" i="35"/>
  <c r="N2369" i="35"/>
  <c r="D2370" i="35"/>
  <c r="H2370" i="35"/>
  <c r="K2370" i="35"/>
  <c r="N2370" i="35"/>
  <c r="D2371" i="35"/>
  <c r="H2371" i="35"/>
  <c r="K2371" i="35"/>
  <c r="N2371" i="35"/>
  <c r="D2372" i="35"/>
  <c r="H2372" i="35"/>
  <c r="K2372" i="35"/>
  <c r="N2372" i="35"/>
  <c r="D2373" i="35"/>
  <c r="H2373" i="35"/>
  <c r="K2373" i="35"/>
  <c r="N2373" i="35"/>
  <c r="D2374" i="35"/>
  <c r="H2374" i="35"/>
  <c r="K2374" i="35"/>
  <c r="N2374" i="35"/>
  <c r="D2375" i="35"/>
  <c r="H2375" i="35"/>
  <c r="K2375" i="35"/>
  <c r="N2375" i="35"/>
  <c r="D2376" i="35"/>
  <c r="H2376" i="35"/>
  <c r="K2376" i="35"/>
  <c r="N2376" i="35"/>
  <c r="D2377" i="35"/>
  <c r="H2377" i="35"/>
  <c r="K2377" i="35"/>
  <c r="N2377" i="35"/>
  <c r="D2378" i="35"/>
  <c r="H2378" i="35"/>
  <c r="K2378" i="35"/>
  <c r="N2378" i="35"/>
  <c r="D2379" i="35"/>
  <c r="H2379" i="35"/>
  <c r="K2379" i="35"/>
  <c r="N2379" i="35"/>
  <c r="D2380" i="35"/>
  <c r="H2380" i="35"/>
  <c r="K2380" i="35"/>
  <c r="N2380" i="35"/>
  <c r="D2381" i="35"/>
  <c r="H2381" i="35"/>
  <c r="K2381" i="35"/>
  <c r="N2381" i="35"/>
  <c r="D2382" i="35"/>
  <c r="H2382" i="35"/>
  <c r="K2382" i="35"/>
  <c r="N2382" i="35"/>
  <c r="D2383" i="35"/>
  <c r="H2383" i="35"/>
  <c r="K2383" i="35"/>
  <c r="N2383" i="35"/>
  <c r="D2384" i="35"/>
  <c r="H2384" i="35"/>
  <c r="K2384" i="35"/>
  <c r="N2384" i="35"/>
  <c r="D2385" i="35"/>
  <c r="H2385" i="35"/>
  <c r="K2385" i="35"/>
  <c r="N2385" i="35"/>
  <c r="D2386" i="35"/>
  <c r="H2386" i="35"/>
  <c r="K2386" i="35"/>
  <c r="N2386" i="35"/>
  <c r="D2387" i="35"/>
  <c r="H2387" i="35"/>
  <c r="K2387" i="35"/>
  <c r="N2387" i="35"/>
  <c r="D2388" i="35"/>
  <c r="H2388" i="35"/>
  <c r="K2388" i="35"/>
  <c r="N2388" i="35"/>
  <c r="D2389" i="35"/>
  <c r="H2389" i="35"/>
  <c r="K2389" i="35"/>
  <c r="N2389" i="35"/>
  <c r="D2390" i="35"/>
  <c r="H2390" i="35"/>
  <c r="K2390" i="35"/>
  <c r="N2390" i="35"/>
  <c r="D2391" i="35"/>
  <c r="H2391" i="35"/>
  <c r="K2391" i="35"/>
  <c r="N2391" i="35"/>
  <c r="D2392" i="35"/>
  <c r="H2392" i="35"/>
  <c r="K2392" i="35"/>
  <c r="N2392" i="35"/>
  <c r="D2393" i="35"/>
  <c r="H2393" i="35"/>
  <c r="K2393" i="35"/>
  <c r="N2393" i="35"/>
  <c r="D2394" i="35"/>
  <c r="H2394" i="35"/>
  <c r="K2394" i="35"/>
  <c r="N2394" i="35"/>
  <c r="D2395" i="35"/>
  <c r="H2395" i="35"/>
  <c r="K2395" i="35"/>
  <c r="N2395" i="35"/>
  <c r="D2396" i="35"/>
  <c r="H2396" i="35"/>
  <c r="K2396" i="35"/>
  <c r="N2396" i="35"/>
  <c r="D2397" i="35"/>
  <c r="H2397" i="35"/>
  <c r="K2397" i="35"/>
  <c r="N2397" i="35"/>
  <c r="D2398" i="35"/>
  <c r="H2398" i="35"/>
  <c r="K2398" i="35"/>
  <c r="N2398" i="35"/>
  <c r="D2399" i="35"/>
  <c r="H2399" i="35"/>
  <c r="K2399" i="35"/>
  <c r="N2399" i="35"/>
  <c r="D2400" i="35"/>
  <c r="H2400" i="35"/>
  <c r="K2400" i="35"/>
  <c r="N2400" i="35"/>
  <c r="D2401" i="35"/>
  <c r="H2401" i="35"/>
  <c r="K2401" i="35"/>
  <c r="N2401" i="35"/>
  <c r="D2402" i="35"/>
  <c r="H2402" i="35"/>
  <c r="K2402" i="35"/>
  <c r="N2402" i="35"/>
  <c r="D2403" i="35"/>
  <c r="H2403" i="35"/>
  <c r="K2403" i="35"/>
  <c r="N2403" i="35"/>
  <c r="D2404" i="35"/>
  <c r="H2404" i="35"/>
  <c r="K2404" i="35"/>
  <c r="N2404" i="35"/>
  <c r="D2405" i="35"/>
  <c r="H2405" i="35"/>
  <c r="K2405" i="35"/>
  <c r="N2405" i="35"/>
  <c r="D2406" i="35"/>
  <c r="H2406" i="35"/>
  <c r="K2406" i="35"/>
  <c r="N2406" i="35"/>
  <c r="D2407" i="35"/>
  <c r="H2407" i="35"/>
  <c r="K2407" i="35"/>
  <c r="N2407" i="35"/>
  <c r="D2408" i="35"/>
  <c r="H2408" i="35"/>
  <c r="K2408" i="35"/>
  <c r="N2408" i="35"/>
  <c r="D2409" i="35"/>
  <c r="H2409" i="35"/>
  <c r="K2409" i="35"/>
  <c r="N2409" i="35"/>
  <c r="D2410" i="35"/>
  <c r="H2410" i="35"/>
  <c r="K2410" i="35"/>
  <c r="N2410" i="35"/>
  <c r="D2411" i="35"/>
  <c r="H2411" i="35"/>
  <c r="K2411" i="35"/>
  <c r="N2411" i="35"/>
  <c r="D2412" i="35"/>
  <c r="H2412" i="35"/>
  <c r="K2412" i="35"/>
  <c r="N2412" i="35"/>
  <c r="D2413" i="35"/>
  <c r="H2413" i="35"/>
  <c r="K2413" i="35"/>
  <c r="N2413" i="35"/>
  <c r="D2414" i="35"/>
  <c r="H2414" i="35"/>
  <c r="K2414" i="35"/>
  <c r="N2414" i="35"/>
  <c r="D2415" i="35"/>
  <c r="H2415" i="35"/>
  <c r="K2415" i="35"/>
  <c r="N2415" i="35"/>
  <c r="D2416" i="35"/>
  <c r="H2416" i="35"/>
  <c r="K2416" i="35"/>
  <c r="N2416" i="35"/>
  <c r="D2417" i="35"/>
  <c r="H2417" i="35"/>
  <c r="K2417" i="35"/>
  <c r="N2417" i="35"/>
  <c r="D2418" i="35"/>
  <c r="H2418" i="35"/>
  <c r="K2418" i="35"/>
  <c r="N2418" i="35"/>
  <c r="D2419" i="35"/>
  <c r="H2419" i="35"/>
  <c r="K2419" i="35"/>
  <c r="N2419" i="35"/>
  <c r="D2420" i="35"/>
  <c r="H2420" i="35"/>
  <c r="K2420" i="35"/>
  <c r="N2420" i="35"/>
  <c r="D2421" i="35"/>
  <c r="H2421" i="35"/>
  <c r="K2421" i="35"/>
  <c r="N2421" i="35"/>
  <c r="D2422" i="35"/>
  <c r="H2422" i="35"/>
  <c r="K2422" i="35"/>
  <c r="N2422" i="35"/>
  <c r="D2423" i="35"/>
  <c r="H2423" i="35"/>
  <c r="K2423" i="35"/>
  <c r="N2423" i="35"/>
  <c r="D2424" i="35"/>
  <c r="H2424" i="35"/>
  <c r="K2424" i="35"/>
  <c r="N2424" i="35"/>
  <c r="D2425" i="35"/>
  <c r="H2425" i="35"/>
  <c r="K2425" i="35"/>
  <c r="N2425" i="35"/>
  <c r="D2426" i="35"/>
  <c r="H2426" i="35"/>
  <c r="K2426" i="35"/>
  <c r="N2426" i="35"/>
  <c r="D2427" i="35"/>
  <c r="H2427" i="35"/>
  <c r="K2427" i="35"/>
  <c r="N2427" i="35"/>
  <c r="D2428" i="35"/>
  <c r="H2428" i="35"/>
  <c r="K2428" i="35"/>
  <c r="N2428" i="35"/>
  <c r="D2429" i="35"/>
  <c r="H2429" i="35"/>
  <c r="K2429" i="35"/>
  <c r="N2429" i="35"/>
  <c r="D2430" i="35"/>
  <c r="H2430" i="35"/>
  <c r="K2430" i="35"/>
  <c r="N2430" i="35"/>
  <c r="D2431" i="35"/>
  <c r="H2431" i="35"/>
  <c r="K2431" i="35"/>
  <c r="N2431" i="35"/>
  <c r="D2432" i="35"/>
  <c r="H2432" i="35"/>
  <c r="K2432" i="35"/>
  <c r="N2432" i="35"/>
  <c r="D2433" i="35"/>
  <c r="H2433" i="35"/>
  <c r="K2433" i="35"/>
  <c r="N2433" i="35"/>
  <c r="D2434" i="35"/>
  <c r="H2434" i="35"/>
  <c r="K2434" i="35"/>
  <c r="N2434" i="35"/>
  <c r="D2435" i="35"/>
  <c r="H2435" i="35"/>
  <c r="K2435" i="35"/>
  <c r="N2435" i="35"/>
  <c r="D2436" i="35"/>
  <c r="H2436" i="35"/>
  <c r="K2436" i="35"/>
  <c r="N2436" i="35"/>
  <c r="D2437" i="35"/>
  <c r="H2437" i="35"/>
  <c r="K2437" i="35"/>
  <c r="N2437" i="35"/>
  <c r="D2438" i="35"/>
  <c r="H2438" i="35"/>
  <c r="K2438" i="35"/>
  <c r="N2438" i="35"/>
  <c r="D2439" i="35"/>
  <c r="H2439" i="35"/>
  <c r="K2439" i="35"/>
  <c r="N2439" i="35"/>
  <c r="D2440" i="35"/>
  <c r="H2440" i="35"/>
  <c r="K2440" i="35"/>
  <c r="N2440" i="35"/>
  <c r="D2441" i="35"/>
  <c r="H2441" i="35"/>
  <c r="K2441" i="35"/>
  <c r="N2441" i="35"/>
  <c r="D2442" i="35"/>
  <c r="H2442" i="35"/>
  <c r="K2442" i="35"/>
  <c r="N2442" i="35"/>
  <c r="D2443" i="35"/>
  <c r="H2443" i="35"/>
  <c r="K2443" i="35"/>
  <c r="N2443" i="35"/>
  <c r="D2444" i="35"/>
  <c r="H2444" i="35"/>
  <c r="K2444" i="35"/>
  <c r="N2444" i="35"/>
  <c r="D2445" i="35"/>
  <c r="H2445" i="35"/>
  <c r="K2445" i="35"/>
  <c r="N2445" i="35"/>
  <c r="D2446" i="35"/>
  <c r="H2446" i="35"/>
  <c r="K2446" i="35"/>
  <c r="N2446" i="35"/>
  <c r="D2447" i="35"/>
  <c r="H2447" i="35"/>
  <c r="K2447" i="35"/>
  <c r="N2447" i="35"/>
  <c r="D2448" i="35"/>
  <c r="H2448" i="35"/>
  <c r="K2448" i="35"/>
  <c r="N2448" i="35"/>
  <c r="D2449" i="35"/>
  <c r="H2449" i="35"/>
  <c r="K2449" i="35"/>
  <c r="N2449" i="35"/>
  <c r="D2450" i="35"/>
  <c r="H2450" i="35"/>
  <c r="K2450" i="35"/>
  <c r="N2450" i="35"/>
  <c r="D2451" i="35"/>
  <c r="H2451" i="35"/>
  <c r="K2451" i="35"/>
  <c r="N2451" i="35"/>
  <c r="D2452" i="35"/>
  <c r="H2452" i="35"/>
  <c r="K2452" i="35"/>
  <c r="N2452" i="35"/>
  <c r="D2453" i="35"/>
  <c r="H2453" i="35"/>
  <c r="K2453" i="35"/>
  <c r="N2453" i="35"/>
  <c r="D2454" i="35"/>
  <c r="H2454" i="35"/>
  <c r="K2454" i="35"/>
  <c r="N2454" i="35"/>
  <c r="D2455" i="35"/>
  <c r="H2455" i="35"/>
  <c r="K2455" i="35"/>
  <c r="N2455" i="35"/>
  <c r="D2456" i="35"/>
  <c r="H2456" i="35"/>
  <c r="K2456" i="35"/>
  <c r="N2456" i="35"/>
  <c r="D2457" i="35"/>
  <c r="H2457" i="35"/>
  <c r="K2457" i="35"/>
  <c r="N2457" i="35"/>
  <c r="D2458" i="35"/>
  <c r="H2458" i="35"/>
  <c r="K2458" i="35"/>
  <c r="N2458" i="35"/>
  <c r="D2459" i="35"/>
  <c r="H2459" i="35"/>
  <c r="K2459" i="35"/>
  <c r="N2459" i="35"/>
  <c r="D2460" i="35"/>
  <c r="H2460" i="35"/>
  <c r="K2460" i="35"/>
  <c r="N2460" i="35"/>
  <c r="D2461" i="35"/>
  <c r="H2461" i="35"/>
  <c r="K2461" i="35"/>
  <c r="N2461" i="35"/>
  <c r="D2462" i="35"/>
  <c r="H2462" i="35"/>
  <c r="K2462" i="35"/>
  <c r="N2462" i="35"/>
  <c r="D2463" i="35"/>
  <c r="H2463" i="35"/>
  <c r="K2463" i="35"/>
  <c r="N2463" i="35"/>
  <c r="D2464" i="35"/>
  <c r="H2464" i="35"/>
  <c r="K2464" i="35"/>
  <c r="N2464" i="35"/>
  <c r="D2465" i="35"/>
  <c r="H2465" i="35"/>
  <c r="K2465" i="35"/>
  <c r="N2465" i="35"/>
  <c r="D2466" i="35"/>
  <c r="H2466" i="35"/>
  <c r="K2466" i="35"/>
  <c r="N2466" i="35"/>
  <c r="D2467" i="35"/>
  <c r="H2467" i="35"/>
  <c r="K2467" i="35"/>
  <c r="N2467" i="35"/>
  <c r="D2468" i="35"/>
  <c r="H2468" i="35"/>
  <c r="K2468" i="35"/>
  <c r="N2468" i="35"/>
  <c r="D2469" i="35"/>
  <c r="H2469" i="35"/>
  <c r="K2469" i="35"/>
  <c r="N2469" i="35"/>
  <c r="D2470" i="35"/>
  <c r="H2470" i="35"/>
  <c r="K2470" i="35"/>
  <c r="N2470" i="35"/>
  <c r="D2471" i="35"/>
  <c r="H2471" i="35"/>
  <c r="K2471" i="35"/>
  <c r="N2471" i="35"/>
  <c r="D2472" i="35"/>
  <c r="H2472" i="35"/>
  <c r="K2472" i="35"/>
  <c r="N2472" i="35"/>
  <c r="D2473" i="35"/>
  <c r="H2473" i="35"/>
  <c r="K2473" i="35"/>
  <c r="N2473" i="35"/>
  <c r="D2474" i="35"/>
  <c r="H2474" i="35"/>
  <c r="K2474" i="35"/>
  <c r="N2474" i="35"/>
  <c r="D2475" i="35"/>
  <c r="H2475" i="35"/>
  <c r="K2475" i="35"/>
  <c r="N2475" i="35"/>
  <c r="D2476" i="35"/>
  <c r="H2476" i="35"/>
  <c r="K2476" i="35"/>
  <c r="N2476" i="35"/>
  <c r="D2477" i="35"/>
  <c r="H2477" i="35"/>
  <c r="K2477" i="35"/>
  <c r="N2477" i="35"/>
  <c r="D2478" i="35"/>
  <c r="H2478" i="35"/>
  <c r="K2478" i="35"/>
  <c r="N2478" i="35"/>
  <c r="D2479" i="35"/>
  <c r="H2479" i="35"/>
  <c r="K2479" i="35"/>
  <c r="N2479" i="35"/>
  <c r="D2480" i="35"/>
  <c r="H2480" i="35"/>
  <c r="K2480" i="35"/>
  <c r="N2480" i="35"/>
  <c r="D2481" i="35"/>
  <c r="H2481" i="35"/>
  <c r="K2481" i="35"/>
  <c r="N2481" i="35"/>
  <c r="D2482" i="35"/>
  <c r="H2482" i="35"/>
  <c r="K2482" i="35"/>
  <c r="N2482" i="35"/>
  <c r="D2483" i="35"/>
  <c r="H2483" i="35"/>
  <c r="K2483" i="35"/>
  <c r="N2483" i="35"/>
  <c r="D2484" i="35"/>
  <c r="H2484" i="35"/>
  <c r="K2484" i="35"/>
  <c r="N2484" i="35"/>
  <c r="D2485" i="35"/>
  <c r="H2485" i="35"/>
  <c r="K2485" i="35"/>
  <c r="N2485" i="35"/>
  <c r="D2486" i="35"/>
  <c r="H2486" i="35"/>
  <c r="K2486" i="35"/>
  <c r="N2486" i="35"/>
  <c r="D2487" i="35"/>
  <c r="H2487" i="35"/>
  <c r="K2487" i="35"/>
  <c r="N2487" i="35"/>
  <c r="D2488" i="35"/>
  <c r="H2488" i="35"/>
  <c r="K2488" i="35"/>
  <c r="N2488" i="35"/>
  <c r="D2489" i="35"/>
  <c r="H2489" i="35"/>
  <c r="K2489" i="35"/>
  <c r="N2489" i="35"/>
  <c r="D2490" i="35"/>
  <c r="H2490" i="35"/>
  <c r="K2490" i="35"/>
  <c r="N2490" i="35"/>
  <c r="D2491" i="35"/>
  <c r="H2491" i="35"/>
  <c r="K2491" i="35"/>
  <c r="N2491" i="35"/>
  <c r="D2492" i="35"/>
  <c r="H2492" i="35"/>
  <c r="K2492" i="35"/>
  <c r="N2492" i="35"/>
  <c r="D2493" i="35"/>
  <c r="H2493" i="35"/>
  <c r="K2493" i="35"/>
  <c r="N2493" i="35"/>
  <c r="D2494" i="35"/>
  <c r="H2494" i="35"/>
  <c r="K2494" i="35"/>
  <c r="N2494" i="35"/>
  <c r="D2495" i="35"/>
  <c r="H2495" i="35"/>
  <c r="K2495" i="35"/>
  <c r="N2495" i="35"/>
  <c r="D2496" i="35"/>
  <c r="H2496" i="35"/>
  <c r="K2496" i="35"/>
  <c r="N2496" i="35"/>
  <c r="D2497" i="35"/>
  <c r="H2497" i="35"/>
  <c r="K2497" i="35"/>
  <c r="N2497" i="35"/>
  <c r="D2498" i="35"/>
  <c r="H2498" i="35"/>
  <c r="K2498" i="35"/>
  <c r="N2498" i="35"/>
  <c r="D2499" i="35"/>
  <c r="H2499" i="35"/>
  <c r="K2499" i="35"/>
  <c r="N2499" i="35"/>
  <c r="D2500" i="35"/>
  <c r="H2500" i="35"/>
  <c r="K2500" i="35"/>
  <c r="N2500" i="35"/>
  <c r="L65" i="117" a="1"/>
  <c r="L65" i="117"/>
  <c r="H95" i="117" a="1"/>
  <c r="H95" i="117"/>
  <c r="G121" i="66" a="1"/>
  <c r="G121" i="66"/>
  <c r="G120" i="66" a="1"/>
  <c r="G120" i="66"/>
  <c r="G119" i="66" a="1"/>
  <c r="G119" i="66"/>
  <c r="G118" i="66" a="1"/>
  <c r="G118" i="66"/>
  <c r="G117" i="66" a="1"/>
  <c r="G117" i="66"/>
  <c r="G116" i="66" a="1"/>
  <c r="G116" i="66"/>
  <c r="H98" i="117" a="1"/>
  <c r="H98" i="117"/>
  <c r="H97" i="117" a="1"/>
  <c r="H97" i="117"/>
  <c r="H96" i="117" a="1"/>
  <c r="H96" i="117"/>
  <c r="H94" i="117" a="1"/>
  <c r="H94" i="117"/>
  <c r="H93" i="117" a="1"/>
  <c r="H93" i="117"/>
  <c r="H92" i="117" a="1"/>
  <c r="H92" i="117"/>
  <c r="H91" i="117" a="1"/>
  <c r="H91" i="117"/>
  <c r="H90" i="117" a="1"/>
  <c r="H90" i="117"/>
  <c r="H89" i="117" a="1"/>
  <c r="H89" i="117"/>
  <c r="H88" i="117" a="1"/>
  <c r="H88" i="117"/>
  <c r="H87" i="117" a="1"/>
  <c r="H87" i="117"/>
  <c r="H86" i="117" a="1"/>
  <c r="H86" i="117"/>
  <c r="H85" i="117" a="1"/>
  <c r="H85" i="117"/>
  <c r="H84" i="117" a="1"/>
  <c r="H84" i="117"/>
  <c r="H83" i="117" a="1"/>
  <c r="H83" i="117"/>
  <c r="H82" i="117" a="1"/>
  <c r="H82" i="117"/>
  <c r="H81" i="117" a="1"/>
  <c r="H81" i="117"/>
  <c r="H80" i="117" a="1"/>
  <c r="H80" i="117"/>
  <c r="H79" i="117" a="1"/>
  <c r="H79" i="117"/>
  <c r="H78" i="117" a="1"/>
  <c r="H78" i="117"/>
  <c r="H77" i="117" a="1"/>
  <c r="H77" i="117"/>
  <c r="H76" i="117" a="1"/>
  <c r="H76" i="117"/>
  <c r="H75" i="117" a="1"/>
  <c r="H75" i="117"/>
  <c r="L64" i="117" a="1"/>
  <c r="L64" i="117"/>
  <c r="L63" i="117" a="1"/>
  <c r="L63" i="117"/>
  <c r="L62" i="117" a="1"/>
  <c r="L62" i="117"/>
  <c r="L61" i="117" a="1"/>
  <c r="L61" i="117"/>
  <c r="L60" i="117" a="1"/>
  <c r="L60" i="117"/>
  <c r="L59" i="117" a="1"/>
  <c r="L59" i="117"/>
  <c r="L58" i="117" a="1"/>
  <c r="L58" i="117"/>
  <c r="L57" i="117" a="1"/>
  <c r="L57" i="117"/>
  <c r="L56" i="117" a="1"/>
  <c r="L56" i="117"/>
  <c r="L55" i="117" a="1"/>
  <c r="L55" i="117"/>
  <c r="L54" i="117" a="1"/>
  <c r="L54" i="117"/>
  <c r="L53" i="117" a="1"/>
  <c r="L53" i="117"/>
  <c r="L52" i="117" a="1"/>
  <c r="L52" i="117"/>
  <c r="L51" i="117" a="1"/>
  <c r="L51" i="117"/>
  <c r="L50" i="117" a="1"/>
  <c r="L50" i="117"/>
  <c r="L49" i="117" a="1"/>
  <c r="L49" i="117"/>
  <c r="L48" i="117" a="1"/>
  <c r="L48" i="117"/>
  <c r="L47" i="117" a="1"/>
  <c r="L47" i="117"/>
  <c r="L46" i="117" a="1"/>
  <c r="L46" i="117"/>
  <c r="L45" i="117" a="1"/>
  <c r="L45" i="117"/>
  <c r="L44" i="117" a="1"/>
  <c r="L44" i="117"/>
  <c r="L43" i="117" a="1"/>
  <c r="L43" i="117"/>
  <c r="L42" i="117" a="1"/>
  <c r="L42" i="117"/>
  <c r="L41" i="117" a="1"/>
  <c r="L41" i="117"/>
  <c r="L40" i="117" a="1"/>
  <c r="L40" i="117"/>
  <c r="L39" i="117" a="1"/>
  <c r="L39" i="117"/>
  <c r="L38" i="117" a="1"/>
  <c r="L38" i="117"/>
  <c r="G83" i="66" a="1"/>
  <c r="G83" i="66"/>
  <c r="G82" i="66" a="1"/>
  <c r="G82" i="66"/>
  <c r="G81" i="66" a="1"/>
  <c r="G81" i="66"/>
  <c r="G80" i="66" a="1"/>
  <c r="G80" i="66"/>
  <c r="G79" i="66" a="1"/>
  <c r="G79" i="66"/>
  <c r="G78" i="66" a="1"/>
  <c r="G78" i="66"/>
  <c r="G77" i="66" a="1"/>
  <c r="G77" i="66"/>
  <c r="G76" i="66" a="1"/>
  <c r="G76" i="66"/>
  <c r="G75" i="66" a="1"/>
  <c r="G75" i="66"/>
  <c r="G74" i="66" a="1"/>
  <c r="G74" i="66"/>
  <c r="G73" i="66" a="1"/>
  <c r="G73" i="66"/>
  <c r="G72" i="66" a="1"/>
  <c r="G72" i="66"/>
  <c r="G71" i="66" a="1"/>
  <c r="G71" i="66"/>
  <c r="G70" i="66" a="1"/>
  <c r="G70" i="66"/>
  <c r="G69" i="66" a="1"/>
  <c r="G69" i="66"/>
  <c r="G68" i="66" a="1"/>
  <c r="G68" i="66"/>
  <c r="G67" i="66" a="1"/>
  <c r="G67" i="66"/>
  <c r="G66" i="66" a="1"/>
  <c r="G66" i="66"/>
  <c r="G65" i="66" a="1"/>
  <c r="G65" i="66"/>
  <c r="G64" i="66" a="1"/>
  <c r="G64" i="66"/>
  <c r="G63" i="66" a="1"/>
  <c r="G63" i="66"/>
  <c r="G62" i="66" a="1"/>
  <c r="G62" i="66"/>
  <c r="G61" i="66" a="1"/>
  <c r="G61" i="66"/>
  <c r="G60" i="66" a="1"/>
  <c r="G60" i="66"/>
  <c r="G59" i="66" a="1"/>
  <c r="G59" i="66"/>
  <c r="G58" i="66" a="1"/>
  <c r="G58" i="66"/>
  <c r="G57" i="66" a="1"/>
  <c r="G57" i="66"/>
  <c r="G115" i="66" a="1"/>
  <c r="G115" i="66"/>
  <c r="G114" i="66" a="1"/>
  <c r="G114" i="66"/>
  <c r="G113" i="66" a="1"/>
  <c r="G113" i="66"/>
  <c r="G112" i="66" a="1"/>
  <c r="G112" i="66"/>
  <c r="G111" i="66" a="1"/>
  <c r="G111" i="66"/>
  <c r="G110" i="66" a="1"/>
  <c r="G110" i="66"/>
  <c r="G109" i="66" a="1"/>
  <c r="G109" i="66"/>
  <c r="G108" i="66" a="1"/>
  <c r="G108" i="66"/>
  <c r="G107" i="66" a="1"/>
  <c r="G107" i="66"/>
  <c r="G106" i="66" a="1"/>
  <c r="G106" i="66"/>
  <c r="G105" i="66" a="1"/>
  <c r="G105" i="66"/>
  <c r="G104" i="66" a="1"/>
  <c r="G104" i="66"/>
  <c r="G103" i="66" a="1"/>
  <c r="G103" i="66"/>
  <c r="G102" i="66" a="1"/>
  <c r="G102" i="66"/>
  <c r="G101" i="66" a="1"/>
  <c r="G101" i="66"/>
  <c r="G100" i="66" a="1"/>
  <c r="G100" i="66"/>
  <c r="G99" i="66" a="1"/>
  <c r="G99" i="66"/>
  <c r="H38" i="117" a="1"/>
  <c r="H38" i="117"/>
  <c r="H39" i="117" a="1"/>
  <c r="H39" i="117"/>
  <c r="H40" i="117" a="1"/>
  <c r="H40" i="117"/>
  <c r="H41" i="117" a="1"/>
  <c r="H41" i="117"/>
  <c r="H42" i="117" a="1"/>
  <c r="H42" i="117"/>
  <c r="H43" i="117" a="1"/>
  <c r="H43" i="117"/>
  <c r="G84" i="66" a="1"/>
  <c r="G84" i="66"/>
  <c r="W1259" i="67"/>
  <c r="W1260" i="67"/>
  <c r="W1261" i="67"/>
  <c r="W1262" i="67"/>
  <c r="W1263" i="67"/>
  <c r="W1264" i="67"/>
  <c r="W1265" i="67"/>
  <c r="W1266" i="67"/>
  <c r="W1267" i="67"/>
  <c r="W1268" i="67"/>
  <c r="W1269" i="67"/>
  <c r="W1270" i="67"/>
  <c r="W1271" i="67"/>
  <c r="W1272" i="67"/>
  <c r="W1273" i="67"/>
  <c r="W1274" i="67"/>
  <c r="W1275" i="67"/>
  <c r="W1276" i="67"/>
  <c r="W1277" i="67"/>
  <c r="W1278" i="67"/>
  <c r="W1279" i="67"/>
  <c r="K1257" i="67"/>
  <c r="K1258" i="67"/>
  <c r="K1259" i="67"/>
  <c r="K1260" i="67"/>
  <c r="K1261" i="67"/>
  <c r="K1262" i="67"/>
  <c r="K1263" i="67"/>
  <c r="K1264" i="67"/>
  <c r="K1265" i="67"/>
  <c r="K1266" i="67"/>
  <c r="K1267" i="67"/>
  <c r="K1268" i="67"/>
  <c r="K1269" i="67"/>
  <c r="K1270" i="67"/>
  <c r="K1271" i="67"/>
  <c r="K1272" i="67"/>
  <c r="K1273" i="67"/>
  <c r="K1274" i="67"/>
  <c r="K1275" i="67"/>
  <c r="K1276" i="67"/>
  <c r="K1277" i="67"/>
  <c r="K1278" i="67"/>
  <c r="K1279" i="67"/>
  <c r="K1280" i="67"/>
  <c r="K1281" i="67"/>
  <c r="K1282" i="67"/>
  <c r="K1283" i="67"/>
  <c r="K1284" i="67"/>
  <c r="K1285" i="67"/>
  <c r="K1286" i="67"/>
  <c r="K1287" i="67"/>
  <c r="K1288" i="67"/>
  <c r="K1289" i="67"/>
  <c r="K1290" i="67"/>
  <c r="K1291" i="67"/>
  <c r="K1292" i="67"/>
  <c r="K1293" i="67"/>
  <c r="K1294" i="67"/>
  <c r="K1295" i="67"/>
  <c r="K1296" i="67"/>
  <c r="K1297" i="67"/>
  <c r="K1298" i="67"/>
  <c r="K1299" i="67"/>
  <c r="K1300" i="67"/>
  <c r="K1301" i="67"/>
  <c r="K1302" i="67"/>
  <c r="K1303" i="67"/>
  <c r="K1304" i="67"/>
  <c r="K1305" i="67"/>
  <c r="K1306" i="67"/>
  <c r="K1307" i="67"/>
  <c r="K1308" i="67"/>
  <c r="K1309" i="67"/>
  <c r="K1310" i="67"/>
  <c r="K1311" i="67"/>
  <c r="K1312" i="67"/>
  <c r="K1313" i="67"/>
  <c r="K1314" i="67"/>
  <c r="K1315" i="67"/>
  <c r="K1316" i="67"/>
  <c r="K1317" i="67"/>
  <c r="K1318" i="67"/>
  <c r="K1319" i="67"/>
  <c r="K1320" i="67"/>
  <c r="K1321" i="67"/>
  <c r="K1322" i="67"/>
  <c r="K1323" i="67"/>
  <c r="K1324" i="67"/>
  <c r="K1325" i="67"/>
  <c r="K1326" i="67"/>
  <c r="K1327" i="67"/>
  <c r="K1328" i="67"/>
  <c r="K1329" i="67"/>
  <c r="K1330" i="67"/>
  <c r="K1331" i="67"/>
  <c r="K1332" i="67"/>
  <c r="K1333" i="67"/>
  <c r="K1334" i="67"/>
  <c r="K1335" i="67"/>
  <c r="K1336" i="67"/>
  <c r="K1337" i="67"/>
  <c r="K1338" i="67"/>
  <c r="K1339" i="67"/>
  <c r="K1340" i="67"/>
  <c r="K1341" i="67"/>
  <c r="K1342" i="67"/>
  <c r="K1343" i="67"/>
  <c r="K1344" i="67"/>
  <c r="K1345" i="67"/>
  <c r="K1346" i="67"/>
  <c r="K1347" i="67"/>
  <c r="K1348" i="67"/>
  <c r="K1349" i="67"/>
  <c r="K1350" i="67"/>
  <c r="K1351" i="67"/>
  <c r="K1352" i="67"/>
  <c r="K1353" i="67"/>
  <c r="K1354" i="67"/>
  <c r="K1355" i="67"/>
  <c r="K1356" i="67"/>
  <c r="K1357" i="67"/>
  <c r="K1358" i="67"/>
  <c r="K1359" i="67"/>
  <c r="K1360" i="67"/>
  <c r="K1361" i="67"/>
  <c r="K1362" i="67"/>
  <c r="K1363" i="67"/>
  <c r="K1364" i="67"/>
  <c r="K1365" i="67"/>
  <c r="K1366" i="67"/>
  <c r="K1367" i="67"/>
  <c r="K1368" i="67"/>
  <c r="K1369" i="67"/>
  <c r="K1370" i="67"/>
  <c r="K1371" i="67"/>
  <c r="K1372" i="67"/>
  <c r="K1373" i="67"/>
  <c r="K1374" i="67"/>
  <c r="K1375" i="67"/>
  <c r="K1376" i="67"/>
  <c r="K1377" i="67"/>
  <c r="K1378" i="67"/>
  <c r="K1379" i="67"/>
  <c r="K1380" i="67"/>
  <c r="K1381" i="67"/>
  <c r="K1382" i="67"/>
  <c r="K1383" i="67"/>
  <c r="K1384" i="67"/>
  <c r="K1385" i="67"/>
  <c r="K1386" i="67"/>
  <c r="K1387" i="67"/>
  <c r="K1388" i="67"/>
  <c r="K1389" i="67"/>
  <c r="K1390" i="67"/>
  <c r="K1391" i="67"/>
  <c r="K1392" i="67"/>
  <c r="K1393" i="67"/>
  <c r="K1394" i="67"/>
  <c r="K1395" i="67"/>
  <c r="K1396" i="67"/>
  <c r="K1397" i="67"/>
  <c r="K1398" i="67"/>
  <c r="K1399" i="67"/>
  <c r="K1400" i="67"/>
  <c r="K1401" i="67"/>
  <c r="K1402" i="67"/>
  <c r="K1403" i="67"/>
  <c r="K1404" i="67"/>
  <c r="K1405" i="67"/>
  <c r="K1406" i="67"/>
  <c r="K1407" i="67"/>
  <c r="K1408" i="67"/>
  <c r="K1409" i="67"/>
  <c r="K1410" i="67"/>
  <c r="K1411" i="67"/>
  <c r="K1412" i="67"/>
  <c r="K1413" i="67"/>
  <c r="K1414" i="67"/>
  <c r="K1415" i="67"/>
  <c r="K1416" i="67"/>
  <c r="K1417" i="67"/>
  <c r="K1418" i="67"/>
  <c r="K1419" i="67"/>
  <c r="K1420" i="67"/>
  <c r="K1421" i="67"/>
  <c r="K1422" i="67"/>
  <c r="K1423" i="67"/>
  <c r="K1424" i="67"/>
  <c r="K1425" i="67"/>
  <c r="K1426" i="67"/>
  <c r="K1427" i="67"/>
  <c r="K1428" i="67"/>
  <c r="K1429" i="67"/>
  <c r="K1430" i="67"/>
  <c r="K1431" i="67"/>
  <c r="K1432" i="67"/>
  <c r="K1433" i="67"/>
  <c r="K1434" i="67"/>
  <c r="K1435" i="67"/>
  <c r="K1436" i="67"/>
  <c r="K1437" i="67"/>
  <c r="K1438" i="67"/>
  <c r="K1439" i="67"/>
  <c r="K1440" i="67"/>
  <c r="K1441" i="67"/>
  <c r="K1442" i="67"/>
  <c r="K1443" i="67"/>
  <c r="K1444" i="67"/>
  <c r="K1445" i="67"/>
  <c r="K1446" i="67"/>
  <c r="K1447" i="67"/>
  <c r="K1448" i="67"/>
  <c r="K1449" i="67"/>
  <c r="K1450" i="67"/>
  <c r="K1451" i="67"/>
  <c r="K1452" i="67"/>
  <c r="K1453" i="67"/>
  <c r="K1454" i="67"/>
  <c r="K1455" i="67"/>
  <c r="K1456" i="67"/>
  <c r="K1457" i="67"/>
  <c r="K1458" i="67"/>
  <c r="K1459" i="67"/>
  <c r="K1460" i="67"/>
  <c r="K1461" i="67"/>
  <c r="K1462" i="67"/>
  <c r="K1463" i="67"/>
  <c r="K1464" i="67"/>
  <c r="K1465" i="67"/>
  <c r="K1466" i="67"/>
  <c r="K1467" i="67"/>
  <c r="K1468" i="67"/>
  <c r="K1469" i="67"/>
  <c r="K1470" i="67"/>
  <c r="K1471" i="67"/>
  <c r="K1472" i="67"/>
  <c r="K1473" i="67"/>
  <c r="K1474" i="67"/>
  <c r="K1475" i="67"/>
  <c r="K1476" i="67"/>
  <c r="K1477" i="67"/>
  <c r="K1478" i="67"/>
  <c r="K1479" i="67"/>
  <c r="K1480" i="67"/>
  <c r="K1481" i="67"/>
  <c r="K1482" i="67"/>
  <c r="K1483" i="67"/>
  <c r="K1484" i="67"/>
  <c r="K1485" i="67"/>
  <c r="K1486" i="67"/>
  <c r="K1487" i="67"/>
  <c r="K1488" i="67"/>
  <c r="K1489" i="67"/>
  <c r="K1490" i="67"/>
  <c r="K1491" i="67"/>
  <c r="K1492" i="67"/>
  <c r="K1493" i="67"/>
  <c r="K1494" i="67"/>
  <c r="K1495" i="67"/>
  <c r="K1496" i="67"/>
  <c r="K1497" i="67"/>
  <c r="K1498" i="67"/>
  <c r="K1499" i="67"/>
  <c r="K1500" i="67"/>
  <c r="K1501" i="67"/>
  <c r="K1502" i="67"/>
  <c r="K1503" i="67"/>
  <c r="K1504" i="67"/>
  <c r="K1505" i="67"/>
  <c r="K1506" i="67"/>
  <c r="K1507" i="67"/>
  <c r="K1508" i="67"/>
  <c r="K1509" i="67"/>
  <c r="K1510" i="67"/>
  <c r="K1511" i="67"/>
  <c r="K1512" i="67"/>
  <c r="K1513" i="67"/>
  <c r="K1514" i="67"/>
  <c r="K1515" i="67"/>
  <c r="K1516" i="67"/>
  <c r="K1517" i="67"/>
  <c r="K1518" i="67"/>
  <c r="K1519" i="67"/>
  <c r="K1520" i="67"/>
  <c r="K1521" i="67"/>
  <c r="K1522" i="67"/>
  <c r="K1523" i="67"/>
  <c r="K1524" i="67"/>
  <c r="K1525" i="67"/>
  <c r="K1526" i="67"/>
  <c r="K1527" i="67"/>
  <c r="K1528" i="67"/>
  <c r="K1529" i="67"/>
  <c r="K1530" i="67"/>
  <c r="K1531" i="67"/>
  <c r="K1532" i="67"/>
  <c r="K1533" i="67"/>
  <c r="K1534" i="67"/>
  <c r="K1535" i="67"/>
  <c r="K1536" i="67"/>
  <c r="K1537" i="67"/>
  <c r="K1538" i="67"/>
  <c r="K1539" i="67"/>
  <c r="K1540" i="67"/>
  <c r="K1541" i="67"/>
  <c r="K1542" i="67"/>
  <c r="K1543" i="67"/>
  <c r="K1544" i="67"/>
  <c r="K1545" i="67"/>
  <c r="K1546" i="67"/>
  <c r="K1547" i="67"/>
  <c r="K1548" i="67"/>
  <c r="K1549" i="67"/>
  <c r="K1550" i="67"/>
  <c r="K1551" i="67"/>
  <c r="K1552" i="67"/>
  <c r="K1553" i="67"/>
  <c r="K1554" i="67"/>
  <c r="K1555" i="67"/>
  <c r="K1556" i="67"/>
  <c r="K1557" i="67"/>
  <c r="K1558" i="67"/>
  <c r="K1559" i="67"/>
  <c r="K1560" i="67"/>
  <c r="K1561" i="67"/>
  <c r="K1562" i="67"/>
  <c r="K1563" i="67"/>
  <c r="K1564" i="67"/>
  <c r="K1565" i="67"/>
  <c r="K1566" i="67"/>
  <c r="K1567" i="67"/>
  <c r="K1568" i="67"/>
  <c r="K1569" i="67"/>
  <c r="K1570" i="67"/>
  <c r="K1571" i="67"/>
  <c r="K1572" i="67"/>
  <c r="K1573" i="67"/>
  <c r="K1574" i="67"/>
  <c r="K1575" i="67"/>
  <c r="K1576" i="67"/>
  <c r="K1577" i="67"/>
  <c r="K1578" i="67"/>
  <c r="K1579" i="67"/>
  <c r="K1580" i="67"/>
  <c r="K1581" i="67"/>
  <c r="K1582" i="67"/>
  <c r="K1583" i="67"/>
  <c r="K1584" i="67"/>
  <c r="K1585" i="67"/>
  <c r="K1586" i="67"/>
  <c r="K1587" i="67"/>
  <c r="K1588" i="67"/>
  <c r="K1589" i="67"/>
  <c r="K1590" i="67"/>
  <c r="K1591" i="67"/>
  <c r="K1592" i="67"/>
  <c r="K1593" i="67"/>
  <c r="K1594" i="67"/>
  <c r="K1595" i="67"/>
  <c r="K1596" i="67"/>
  <c r="K1597" i="67"/>
  <c r="K1598" i="67"/>
  <c r="K1599" i="67"/>
  <c r="K1600" i="67"/>
  <c r="K1601" i="67"/>
  <c r="K1602" i="67"/>
  <c r="K1603" i="67"/>
  <c r="K1604" i="67"/>
  <c r="K1605" i="67"/>
  <c r="K1606" i="67"/>
  <c r="K1607" i="67"/>
  <c r="K1608" i="67"/>
  <c r="K1609" i="67"/>
  <c r="K1610" i="67"/>
  <c r="K1611" i="67"/>
  <c r="K1612" i="67"/>
  <c r="K1613" i="67"/>
  <c r="K1614" i="67"/>
  <c r="K1615" i="67"/>
  <c r="K1616" i="67"/>
  <c r="K1617" i="67"/>
  <c r="K1618" i="67"/>
  <c r="K1619" i="67"/>
  <c r="K1620" i="67"/>
  <c r="K1621" i="67"/>
  <c r="K1622" i="67"/>
  <c r="K1623" i="67"/>
  <c r="K1624" i="67"/>
  <c r="K1625" i="67"/>
  <c r="K1626" i="67"/>
  <c r="K1627" i="67"/>
  <c r="K1628" i="67"/>
  <c r="K1629" i="67"/>
  <c r="K1630" i="67"/>
  <c r="K1631" i="67"/>
  <c r="K1632" i="67"/>
  <c r="K1633" i="67"/>
  <c r="K1634" i="67"/>
  <c r="K1635" i="67"/>
  <c r="K1636" i="67"/>
  <c r="K1637" i="67"/>
  <c r="K1638" i="67"/>
  <c r="K1639" i="67"/>
  <c r="K1640" i="67"/>
  <c r="K1641" i="67"/>
  <c r="K1642" i="67"/>
  <c r="K1643" i="67"/>
  <c r="K1644" i="67"/>
  <c r="K1645" i="67"/>
  <c r="K1646" i="67"/>
  <c r="K1647" i="67"/>
  <c r="K1648" i="67"/>
  <c r="K1649" i="67"/>
  <c r="K1650" i="67"/>
  <c r="K1651" i="67"/>
  <c r="K1652" i="67"/>
  <c r="K1653" i="67"/>
  <c r="K1654" i="67"/>
  <c r="K1655" i="67"/>
  <c r="K1656" i="67"/>
  <c r="K1657" i="67"/>
  <c r="K1658" i="67"/>
  <c r="K1659" i="67"/>
  <c r="K1660" i="67"/>
  <c r="K1661" i="67"/>
  <c r="K1662" i="67"/>
  <c r="K1663" i="67"/>
  <c r="K1664" i="67"/>
  <c r="K1665" i="67"/>
  <c r="K1666" i="67"/>
  <c r="K1667" i="67"/>
  <c r="K1668" i="67"/>
  <c r="K1669" i="67"/>
  <c r="K1670" i="67"/>
  <c r="K1671" i="67"/>
  <c r="K1672" i="67"/>
  <c r="K1673" i="67"/>
  <c r="K1674" i="67"/>
  <c r="K1675" i="67"/>
  <c r="K1676" i="67"/>
  <c r="K1677" i="67"/>
  <c r="K1678" i="67"/>
  <c r="K1679" i="67"/>
  <c r="K1680" i="67"/>
  <c r="K1681" i="67"/>
  <c r="K1682" i="67"/>
  <c r="K1683" i="67"/>
  <c r="K1684" i="67"/>
  <c r="K1685" i="67"/>
  <c r="K1686" i="67"/>
  <c r="K1687" i="67"/>
  <c r="K1688" i="67"/>
  <c r="K1689" i="67"/>
  <c r="K1690" i="67"/>
  <c r="K1691" i="67"/>
  <c r="K1692" i="67"/>
  <c r="K1693" i="67"/>
  <c r="K1694" i="67"/>
  <c r="K1695" i="67"/>
  <c r="K1696" i="67"/>
  <c r="K1697" i="67"/>
  <c r="K1698" i="67"/>
  <c r="K1699" i="67"/>
  <c r="K1700" i="67"/>
  <c r="K1701" i="67"/>
  <c r="K1702" i="67"/>
  <c r="K1703" i="67"/>
  <c r="K1704" i="67"/>
  <c r="K1705" i="67"/>
  <c r="K1706" i="67"/>
  <c r="K1707" i="67"/>
  <c r="K1708" i="67"/>
  <c r="K1709" i="67"/>
  <c r="K1710" i="67"/>
  <c r="K1711" i="67"/>
  <c r="K1712" i="67"/>
  <c r="K1713" i="67"/>
  <c r="K1714" i="67"/>
  <c r="K1715" i="67"/>
  <c r="K1716" i="67"/>
  <c r="K1717" i="67"/>
  <c r="K1718" i="67"/>
  <c r="K1719" i="67"/>
  <c r="K1720" i="67"/>
  <c r="K1721" i="67"/>
  <c r="K1722" i="67"/>
  <c r="K1723" i="67"/>
  <c r="K1724" i="67"/>
  <c r="K1725" i="67"/>
  <c r="K1726" i="67"/>
  <c r="K1727" i="67"/>
  <c r="K1728" i="67"/>
  <c r="K1729" i="67"/>
  <c r="K1730" i="67"/>
  <c r="K1731" i="67"/>
  <c r="K1732" i="67"/>
  <c r="K1733" i="67"/>
  <c r="K1734" i="67"/>
  <c r="K1735" i="67"/>
  <c r="K1736" i="67"/>
  <c r="K1737" i="67"/>
  <c r="K1738" i="67"/>
  <c r="K1739" i="67"/>
  <c r="K1740" i="67"/>
  <c r="K1741" i="67"/>
  <c r="K1742" i="67"/>
  <c r="K1743" i="67"/>
  <c r="K1744" i="67"/>
  <c r="K1745" i="67"/>
  <c r="K1746" i="67"/>
  <c r="K1747" i="67"/>
  <c r="K1748" i="67"/>
  <c r="K1749" i="67"/>
  <c r="K1750" i="67"/>
  <c r="K1751" i="67"/>
  <c r="K1752" i="67"/>
  <c r="K1753" i="67"/>
  <c r="K1754" i="67"/>
  <c r="K1755" i="67"/>
  <c r="K1756" i="67"/>
  <c r="K1757" i="67"/>
  <c r="K1758" i="67"/>
  <c r="K1759" i="67"/>
  <c r="K1760" i="67"/>
  <c r="K1761" i="67"/>
  <c r="K1762" i="67"/>
  <c r="K1763" i="67"/>
  <c r="K1764" i="67"/>
  <c r="K1765" i="67"/>
  <c r="K1766" i="67"/>
  <c r="K1767" i="67"/>
  <c r="K1768" i="67"/>
  <c r="K1769" i="67"/>
  <c r="K1770" i="67"/>
  <c r="K1771" i="67"/>
  <c r="K1772" i="67"/>
  <c r="K1773" i="67"/>
  <c r="K1774" i="67"/>
  <c r="K1775" i="67"/>
  <c r="K1776" i="67"/>
  <c r="K1777" i="67"/>
  <c r="K1778" i="67"/>
  <c r="K1779" i="67"/>
  <c r="K1780" i="67"/>
  <c r="K1781" i="67"/>
  <c r="K1782" i="67"/>
  <c r="K1783" i="67"/>
  <c r="K1784" i="67"/>
  <c r="K1785" i="67"/>
  <c r="K1786" i="67"/>
  <c r="K1787" i="67"/>
  <c r="K1788" i="67"/>
  <c r="K1789" i="67"/>
  <c r="K1790" i="67"/>
  <c r="K1791" i="67"/>
  <c r="K1792" i="67"/>
  <c r="K1793" i="67"/>
  <c r="K1794" i="67"/>
  <c r="K1795" i="67"/>
  <c r="K1796" i="67"/>
  <c r="K1797" i="67"/>
  <c r="K1798" i="67"/>
  <c r="K1799" i="67"/>
  <c r="K1800" i="67"/>
  <c r="K1801" i="67"/>
  <c r="K1802" i="67"/>
  <c r="K1803" i="67"/>
  <c r="K1804" i="67"/>
  <c r="K1805" i="67"/>
  <c r="K1806" i="67"/>
  <c r="K1807" i="67"/>
  <c r="K1808" i="67"/>
  <c r="K1809" i="67"/>
  <c r="K1810" i="67"/>
  <c r="K1811" i="67"/>
  <c r="K1812" i="67"/>
  <c r="K1813" i="67"/>
  <c r="K1814" i="67"/>
  <c r="K1815" i="67"/>
  <c r="K1816" i="67"/>
  <c r="K1817" i="67"/>
  <c r="K1818" i="67"/>
  <c r="K1819" i="67"/>
  <c r="K1820" i="67"/>
  <c r="K1821" i="67"/>
  <c r="K1822" i="67"/>
  <c r="K1823" i="67"/>
  <c r="K1824" i="67"/>
  <c r="K1825" i="67"/>
  <c r="K1826" i="67"/>
  <c r="K1827" i="67"/>
  <c r="K1828" i="67"/>
  <c r="K1829" i="67"/>
  <c r="K1830" i="67"/>
  <c r="K1831" i="67"/>
  <c r="K1832" i="67"/>
  <c r="K1833" i="67"/>
  <c r="K1834" i="67"/>
  <c r="K1835" i="67"/>
  <c r="K1836" i="67"/>
  <c r="K1837" i="67"/>
  <c r="K1838" i="67"/>
  <c r="K1839" i="67"/>
  <c r="K1840" i="67"/>
  <c r="K1841" i="67"/>
  <c r="K1842" i="67"/>
  <c r="K1843" i="67"/>
  <c r="K1844" i="67"/>
  <c r="K1845" i="67"/>
  <c r="K1846" i="67"/>
  <c r="K1847" i="67"/>
  <c r="K1848" i="67"/>
  <c r="K1849" i="67"/>
  <c r="K1850" i="67"/>
  <c r="K1851" i="67"/>
  <c r="K1852" i="67"/>
  <c r="K1853" i="67"/>
  <c r="K1854" i="67"/>
  <c r="K1855" i="67"/>
  <c r="K1856" i="67"/>
  <c r="K1857" i="67"/>
  <c r="K1858" i="67"/>
  <c r="K1859" i="67"/>
  <c r="K1860" i="67"/>
  <c r="K1861" i="67"/>
  <c r="K1862" i="67"/>
  <c r="K1863" i="67"/>
  <c r="K1864" i="67"/>
  <c r="K1865" i="67"/>
  <c r="K1866" i="67"/>
  <c r="K1867" i="67"/>
  <c r="K1868" i="67"/>
  <c r="K1869" i="67"/>
  <c r="K1870" i="67"/>
  <c r="K1871" i="67"/>
  <c r="K1872" i="67"/>
  <c r="K1873" i="67"/>
  <c r="K1874" i="67"/>
  <c r="K1875" i="67"/>
  <c r="K1876" i="67"/>
  <c r="K1877" i="67"/>
  <c r="K1878" i="67"/>
  <c r="K1879" i="67"/>
  <c r="K1880" i="67"/>
  <c r="K1881" i="67"/>
  <c r="K1882" i="67"/>
  <c r="K1883" i="67"/>
  <c r="K1884" i="67"/>
  <c r="K1885" i="67"/>
  <c r="K1886" i="67"/>
  <c r="K1887" i="67"/>
  <c r="K1888" i="67"/>
  <c r="K1889" i="67"/>
  <c r="K1890" i="67"/>
  <c r="K1891" i="67"/>
  <c r="K1892" i="67"/>
  <c r="K1893" i="67"/>
  <c r="K1894" i="67"/>
  <c r="K1895" i="67"/>
  <c r="K1896" i="67"/>
  <c r="K1897" i="67"/>
  <c r="K1898" i="67"/>
  <c r="K1899" i="67"/>
  <c r="K1900" i="67"/>
  <c r="K1901" i="67"/>
  <c r="K1902" i="67"/>
  <c r="K1903" i="67"/>
  <c r="K1904" i="67"/>
  <c r="K1905" i="67"/>
  <c r="K1906" i="67"/>
  <c r="K1907" i="67"/>
  <c r="K1908" i="67"/>
  <c r="K1909" i="67"/>
  <c r="K1910" i="67"/>
  <c r="K1911" i="67"/>
  <c r="K1912" i="67"/>
  <c r="K1913" i="67"/>
  <c r="K1914" i="67"/>
  <c r="K1915" i="67"/>
  <c r="K1916" i="67"/>
  <c r="K1917" i="67"/>
  <c r="K1918" i="67"/>
  <c r="K1919" i="67"/>
  <c r="K1920" i="67"/>
  <c r="K1921" i="67"/>
  <c r="K1922" i="67"/>
  <c r="K1923" i="67"/>
  <c r="K1924" i="67"/>
  <c r="K1925" i="67"/>
  <c r="K1926" i="67"/>
  <c r="K1927" i="67"/>
  <c r="K1928" i="67"/>
  <c r="K1929" i="67"/>
  <c r="K1930" i="67"/>
  <c r="K1931" i="67"/>
  <c r="K1932" i="67"/>
  <c r="K1933" i="67"/>
  <c r="K1934" i="67"/>
  <c r="K1935" i="67"/>
  <c r="K1936" i="67"/>
  <c r="K1937" i="67"/>
  <c r="K1938" i="67"/>
  <c r="K1939" i="67"/>
  <c r="K1940" i="67"/>
  <c r="K1941" i="67"/>
  <c r="K1942" i="67"/>
  <c r="K1943" i="67"/>
  <c r="K1944" i="67"/>
  <c r="K1945" i="67"/>
  <c r="K1946" i="67"/>
  <c r="K1947" i="67"/>
  <c r="K1948" i="67"/>
  <c r="K1949" i="67"/>
  <c r="K1950" i="67"/>
  <c r="K1951" i="67"/>
  <c r="K1952" i="67"/>
  <c r="K1953" i="67"/>
  <c r="K1954" i="67"/>
  <c r="K1955" i="67"/>
  <c r="K1956" i="67"/>
  <c r="K1957" i="67"/>
  <c r="K1958" i="67"/>
  <c r="K1959" i="67"/>
  <c r="K1960" i="67"/>
  <c r="K1961" i="67"/>
  <c r="K1962" i="67"/>
  <c r="K1963" i="67"/>
  <c r="K1964" i="67"/>
  <c r="K1965" i="67"/>
  <c r="K1966" i="67"/>
  <c r="K1967" i="67"/>
  <c r="K1968" i="67"/>
  <c r="K1969" i="67"/>
  <c r="K1970" i="67"/>
  <c r="K1971" i="67"/>
  <c r="K1972" i="67"/>
  <c r="K1973" i="67"/>
  <c r="K1974" i="67"/>
  <c r="K1975" i="67"/>
  <c r="K1976" i="67"/>
  <c r="K1977" i="67"/>
  <c r="K1978" i="67"/>
  <c r="K1979" i="67"/>
  <c r="K1980" i="67"/>
  <c r="K1981" i="67"/>
  <c r="K1982" i="67"/>
  <c r="K1983" i="67"/>
  <c r="K1984" i="67"/>
  <c r="K1985" i="67"/>
  <c r="K1986" i="67"/>
  <c r="K1987" i="67"/>
  <c r="K1988" i="67"/>
  <c r="K1989" i="67"/>
  <c r="K1990" i="67"/>
  <c r="K1991" i="67"/>
  <c r="K1992" i="67"/>
  <c r="K1993" i="67"/>
  <c r="K1994" i="67"/>
  <c r="K1995" i="67"/>
  <c r="K1996" i="67"/>
  <c r="K1997" i="67"/>
  <c r="K1998" i="67"/>
  <c r="K1999" i="67"/>
  <c r="K2000" i="67"/>
  <c r="K2001" i="67"/>
  <c r="K2002" i="67"/>
  <c r="K2003" i="67"/>
  <c r="K2004" i="67"/>
  <c r="K2005" i="67"/>
  <c r="C1260" i="67"/>
  <c r="C1261" i="67"/>
  <c r="C1262" i="67"/>
  <c r="C1263" i="67"/>
  <c r="C1264" i="67"/>
  <c r="C1265" i="67"/>
  <c r="C1266" i="67"/>
  <c r="C1267" i="67"/>
  <c r="C1268" i="67"/>
  <c r="C1269" i="67"/>
  <c r="C1270" i="67"/>
  <c r="C1271" i="67"/>
  <c r="C1272" i="67"/>
  <c r="C1273" i="67"/>
  <c r="C1274" i="67"/>
  <c r="C1275" i="67"/>
  <c r="C1276" i="67"/>
  <c r="C1277" i="67"/>
  <c r="C1278" i="67"/>
  <c r="C1259" i="67"/>
  <c r="A6" i="67"/>
  <c r="C6" i="67"/>
  <c r="K6" i="67"/>
  <c r="W6" i="67"/>
  <c r="A7" i="67"/>
  <c r="C7" i="67"/>
  <c r="K7" i="67"/>
  <c r="R7" i="67"/>
  <c r="S7" i="67"/>
  <c r="W7" i="67"/>
  <c r="A8" i="67"/>
  <c r="C8" i="67"/>
  <c r="K8" i="67"/>
  <c r="R8" i="67"/>
  <c r="S8" i="67"/>
  <c r="W8" i="67"/>
  <c r="A9" i="67"/>
  <c r="C9" i="67"/>
  <c r="K9" i="67"/>
  <c r="R9" i="67"/>
  <c r="S9" i="67"/>
  <c r="W9" i="67"/>
  <c r="A10" i="67"/>
  <c r="C10" i="67"/>
  <c r="K10" i="67"/>
  <c r="R10" i="67"/>
  <c r="S10" i="67"/>
  <c r="W10" i="67"/>
  <c r="A11" i="67"/>
  <c r="C11" i="67"/>
  <c r="K11" i="67"/>
  <c r="R11" i="67"/>
  <c r="S11" i="67"/>
  <c r="W11" i="67"/>
  <c r="A12" i="67"/>
  <c r="C12" i="67"/>
  <c r="K12" i="67"/>
  <c r="R12" i="67"/>
  <c r="S12" i="67"/>
  <c r="W12" i="67"/>
  <c r="A13" i="67"/>
  <c r="C13" i="67"/>
  <c r="K13" i="67"/>
  <c r="R13" i="67"/>
  <c r="S13" i="67"/>
  <c r="W13" i="67"/>
  <c r="A14" i="67"/>
  <c r="C14" i="67"/>
  <c r="K14" i="67"/>
  <c r="R14" i="67"/>
  <c r="S14" i="67"/>
  <c r="W14" i="67"/>
  <c r="A15" i="67"/>
  <c r="C15" i="67"/>
  <c r="K15" i="67"/>
  <c r="R15" i="67"/>
  <c r="S15" i="67"/>
  <c r="W15" i="67"/>
  <c r="A16" i="67"/>
  <c r="C16" i="67"/>
  <c r="K16" i="67"/>
  <c r="R16" i="67"/>
  <c r="S16" i="67"/>
  <c r="W16" i="67"/>
  <c r="A17" i="67"/>
  <c r="C17" i="67"/>
  <c r="K17" i="67"/>
  <c r="R17" i="67"/>
  <c r="S17" i="67"/>
  <c r="W17" i="67"/>
  <c r="A18" i="67"/>
  <c r="C18" i="67"/>
  <c r="K18" i="67"/>
  <c r="R18" i="67"/>
  <c r="S18" i="67"/>
  <c r="W18" i="67"/>
  <c r="A19" i="67"/>
  <c r="C19" i="67"/>
  <c r="K19" i="67"/>
  <c r="R19" i="67"/>
  <c r="S19" i="67"/>
  <c r="W19" i="67"/>
  <c r="A20" i="67"/>
  <c r="C20" i="67"/>
  <c r="K20" i="67"/>
  <c r="R20" i="67"/>
  <c r="S20" i="67"/>
  <c r="W20" i="67"/>
  <c r="A21" i="67"/>
  <c r="C21" i="67"/>
  <c r="K21" i="67"/>
  <c r="R21" i="67"/>
  <c r="S21" i="67"/>
  <c r="W21" i="67"/>
  <c r="A22" i="67"/>
  <c r="C22" i="67"/>
  <c r="K22" i="67"/>
  <c r="R22" i="67"/>
  <c r="S22" i="67"/>
  <c r="W22" i="67"/>
  <c r="A23" i="67"/>
  <c r="C23" i="67"/>
  <c r="K23" i="67"/>
  <c r="R23" i="67"/>
  <c r="S23" i="67"/>
  <c r="W23" i="67"/>
  <c r="A24" i="67"/>
  <c r="C24" i="67"/>
  <c r="K24" i="67"/>
  <c r="R24" i="67"/>
  <c r="S24" i="67"/>
  <c r="W24" i="67"/>
  <c r="A25" i="67"/>
  <c r="C25" i="67"/>
  <c r="K25" i="67"/>
  <c r="R25" i="67"/>
  <c r="S25" i="67"/>
  <c r="W25" i="67"/>
  <c r="A26" i="67"/>
  <c r="C26" i="67"/>
  <c r="K26" i="67"/>
  <c r="R26" i="67"/>
  <c r="S26" i="67"/>
  <c r="W26" i="67"/>
  <c r="A27" i="67"/>
  <c r="C27" i="67"/>
  <c r="K27" i="67"/>
  <c r="R27" i="67"/>
  <c r="S27" i="67"/>
  <c r="W27" i="67"/>
  <c r="A28" i="67"/>
  <c r="C28" i="67"/>
  <c r="K28" i="67"/>
  <c r="R28" i="67"/>
  <c r="S28" i="67"/>
  <c r="W28" i="67"/>
  <c r="A29" i="67"/>
  <c r="C29" i="67"/>
  <c r="K29" i="67"/>
  <c r="R29" i="67"/>
  <c r="S29" i="67"/>
  <c r="W29" i="67"/>
  <c r="A30" i="67"/>
  <c r="C30" i="67"/>
  <c r="K30" i="67"/>
  <c r="R30" i="67"/>
  <c r="S30" i="67"/>
  <c r="W30" i="67"/>
  <c r="A31" i="67"/>
  <c r="C31" i="67"/>
  <c r="K31" i="67"/>
  <c r="R31" i="67"/>
  <c r="S31" i="67"/>
  <c r="W31" i="67"/>
  <c r="A32" i="67"/>
  <c r="C32" i="67"/>
  <c r="K32" i="67"/>
  <c r="R32" i="67"/>
  <c r="S32" i="67"/>
  <c r="W32" i="67"/>
  <c r="A33" i="67"/>
  <c r="C33" i="67"/>
  <c r="K33" i="67"/>
  <c r="R33" i="67"/>
  <c r="S33" i="67"/>
  <c r="W33" i="67"/>
  <c r="A34" i="67"/>
  <c r="C34" i="67"/>
  <c r="K34" i="67"/>
  <c r="R34" i="67"/>
  <c r="S34" i="67"/>
  <c r="W34" i="67"/>
  <c r="A35" i="67"/>
  <c r="C35" i="67"/>
  <c r="K35" i="67"/>
  <c r="R35" i="67"/>
  <c r="S35" i="67"/>
  <c r="W35" i="67"/>
  <c r="A36" i="67"/>
  <c r="C36" i="67"/>
  <c r="K36" i="67"/>
  <c r="R36" i="67"/>
  <c r="S36" i="67"/>
  <c r="W36" i="67"/>
  <c r="A37" i="67"/>
  <c r="C37" i="67"/>
  <c r="K37" i="67"/>
  <c r="R37" i="67"/>
  <c r="S37" i="67"/>
  <c r="W37" i="67"/>
  <c r="A38" i="67"/>
  <c r="C38" i="67"/>
  <c r="K38" i="67"/>
  <c r="R38" i="67"/>
  <c r="S38" i="67"/>
  <c r="W38" i="67"/>
  <c r="A39" i="67"/>
  <c r="C39" i="67"/>
  <c r="K39" i="67"/>
  <c r="R39" i="67"/>
  <c r="S39" i="67"/>
  <c r="W39" i="67"/>
  <c r="A40" i="67"/>
  <c r="C40" i="67"/>
  <c r="K40" i="67"/>
  <c r="R40" i="67"/>
  <c r="S40" i="67"/>
  <c r="W40" i="67"/>
  <c r="A41" i="67"/>
  <c r="C41" i="67"/>
  <c r="K41" i="67"/>
  <c r="R41" i="67"/>
  <c r="S41" i="67"/>
  <c r="W41" i="67"/>
  <c r="A42" i="67"/>
  <c r="C42" i="67"/>
  <c r="K42" i="67"/>
  <c r="R42" i="67"/>
  <c r="S42" i="67"/>
  <c r="W42" i="67"/>
  <c r="A43" i="67"/>
  <c r="C43" i="67"/>
  <c r="K43" i="67"/>
  <c r="R43" i="67"/>
  <c r="S43" i="67"/>
  <c r="W43" i="67"/>
  <c r="A44" i="67"/>
  <c r="C44" i="67"/>
  <c r="K44" i="67"/>
  <c r="R44" i="67"/>
  <c r="S44" i="67"/>
  <c r="W44" i="67"/>
  <c r="A45" i="67"/>
  <c r="C45" i="67"/>
  <c r="K45" i="67"/>
  <c r="R45" i="67"/>
  <c r="S45" i="67"/>
  <c r="W45" i="67"/>
  <c r="A46" i="67"/>
  <c r="C46" i="67"/>
  <c r="K46" i="67"/>
  <c r="R46" i="67"/>
  <c r="S46" i="67"/>
  <c r="W46" i="67"/>
  <c r="A47" i="67"/>
  <c r="C47" i="67"/>
  <c r="K47" i="67"/>
  <c r="R47" i="67"/>
  <c r="S47" i="67"/>
  <c r="W47" i="67"/>
  <c r="A48" i="67"/>
  <c r="C48" i="67"/>
  <c r="K48" i="67"/>
  <c r="R48" i="67"/>
  <c r="S48" i="67"/>
  <c r="W48" i="67"/>
  <c r="A49" i="67"/>
  <c r="C49" i="67"/>
  <c r="K49" i="67"/>
  <c r="R49" i="67"/>
  <c r="S49" i="67"/>
  <c r="W49" i="67"/>
  <c r="A50" i="67"/>
  <c r="C50" i="67"/>
  <c r="K50" i="67"/>
  <c r="R50" i="67"/>
  <c r="S50" i="67"/>
  <c r="W50" i="67"/>
  <c r="A51" i="67"/>
  <c r="C51" i="67"/>
  <c r="K51" i="67"/>
  <c r="R51" i="67"/>
  <c r="S51" i="67"/>
  <c r="W51" i="67"/>
  <c r="A52" i="67"/>
  <c r="C52" i="67"/>
  <c r="K52" i="67"/>
  <c r="R52" i="67"/>
  <c r="S52" i="67"/>
  <c r="W52" i="67"/>
  <c r="A53" i="67"/>
  <c r="C53" i="67"/>
  <c r="K53" i="67"/>
  <c r="R53" i="67"/>
  <c r="S53" i="67"/>
  <c r="W53" i="67"/>
  <c r="A54" i="67"/>
  <c r="C54" i="67"/>
  <c r="K54" i="67"/>
  <c r="R54" i="67"/>
  <c r="S54" i="67"/>
  <c r="W54" i="67"/>
  <c r="A55" i="67"/>
  <c r="C55" i="67"/>
  <c r="K55" i="67"/>
  <c r="R55" i="67"/>
  <c r="S55" i="67"/>
  <c r="W55" i="67"/>
  <c r="A56" i="67"/>
  <c r="C56" i="67"/>
  <c r="K56" i="67"/>
  <c r="R56" i="67"/>
  <c r="S56" i="67"/>
  <c r="W56" i="67"/>
  <c r="A57" i="67"/>
  <c r="C57" i="67"/>
  <c r="K57" i="67"/>
  <c r="R57" i="67"/>
  <c r="S57" i="67"/>
  <c r="W57" i="67"/>
  <c r="A58" i="67"/>
  <c r="C58" i="67"/>
  <c r="K58" i="67"/>
  <c r="R58" i="67"/>
  <c r="S58" i="67"/>
  <c r="W58" i="67"/>
  <c r="A59" i="67"/>
  <c r="C59" i="67"/>
  <c r="K59" i="67"/>
  <c r="R59" i="67"/>
  <c r="S59" i="67"/>
  <c r="W59" i="67"/>
  <c r="A60" i="67"/>
  <c r="C60" i="67"/>
  <c r="K60" i="67"/>
  <c r="R60" i="67"/>
  <c r="S60" i="67"/>
  <c r="W60" i="67"/>
  <c r="A61" i="67"/>
  <c r="C61" i="67"/>
  <c r="K61" i="67"/>
  <c r="R61" i="67"/>
  <c r="S61" i="67"/>
  <c r="W61" i="67"/>
  <c r="A62" i="67"/>
  <c r="C62" i="67"/>
  <c r="K62" i="67"/>
  <c r="R62" i="67"/>
  <c r="S62" i="67"/>
  <c r="W62" i="67"/>
  <c r="A63" i="67"/>
  <c r="C63" i="67"/>
  <c r="K63" i="67"/>
  <c r="R63" i="67"/>
  <c r="S63" i="67"/>
  <c r="W63" i="67"/>
  <c r="A64" i="67"/>
  <c r="C64" i="67"/>
  <c r="K64" i="67"/>
  <c r="R64" i="67"/>
  <c r="S64" i="67"/>
  <c r="W64" i="67"/>
  <c r="A65" i="67"/>
  <c r="C65" i="67"/>
  <c r="K65" i="67"/>
  <c r="R65" i="67"/>
  <c r="S65" i="67"/>
  <c r="W65" i="67"/>
  <c r="A66" i="67"/>
  <c r="C66" i="67"/>
  <c r="K66" i="67"/>
  <c r="R66" i="67"/>
  <c r="S66" i="67"/>
  <c r="W66" i="67"/>
  <c r="A67" i="67"/>
  <c r="C67" i="67"/>
  <c r="K67" i="67"/>
  <c r="R67" i="67"/>
  <c r="S67" i="67"/>
  <c r="W67" i="67"/>
  <c r="A68" i="67"/>
  <c r="C68" i="67"/>
  <c r="K68" i="67"/>
  <c r="R68" i="67"/>
  <c r="S68" i="67"/>
  <c r="W68" i="67"/>
  <c r="A69" i="67"/>
  <c r="C69" i="67"/>
  <c r="K69" i="67"/>
  <c r="R69" i="67"/>
  <c r="S69" i="67"/>
  <c r="W69" i="67"/>
  <c r="A70" i="67"/>
  <c r="C70" i="67"/>
  <c r="K70" i="67"/>
  <c r="R70" i="67"/>
  <c r="S70" i="67"/>
  <c r="W70" i="67"/>
  <c r="A71" i="67"/>
  <c r="C71" i="67"/>
  <c r="K71" i="67"/>
  <c r="R71" i="67"/>
  <c r="S71" i="67"/>
  <c r="W71" i="67"/>
  <c r="A72" i="67"/>
  <c r="C72" i="67"/>
  <c r="K72" i="67"/>
  <c r="R72" i="67"/>
  <c r="S72" i="67"/>
  <c r="W72" i="67"/>
  <c r="A73" i="67"/>
  <c r="C73" i="67"/>
  <c r="K73" i="67"/>
  <c r="R73" i="67"/>
  <c r="S73" i="67"/>
  <c r="W73" i="67"/>
  <c r="A74" i="67"/>
  <c r="C74" i="67"/>
  <c r="K74" i="67"/>
  <c r="R74" i="67"/>
  <c r="S74" i="67"/>
  <c r="W74" i="67"/>
  <c r="A75" i="67"/>
  <c r="C75" i="67"/>
  <c r="K75" i="67"/>
  <c r="R75" i="67"/>
  <c r="S75" i="67"/>
  <c r="W75" i="67"/>
  <c r="A76" i="67"/>
  <c r="C76" i="67"/>
  <c r="K76" i="67"/>
  <c r="R76" i="67"/>
  <c r="S76" i="67"/>
  <c r="W76" i="67"/>
  <c r="A77" i="67"/>
  <c r="C77" i="67"/>
  <c r="K77" i="67"/>
  <c r="R77" i="67"/>
  <c r="S77" i="67"/>
  <c r="W77" i="67"/>
  <c r="A78" i="67"/>
  <c r="C78" i="67"/>
  <c r="K78" i="67"/>
  <c r="R78" i="67"/>
  <c r="S78" i="67"/>
  <c r="W78" i="67"/>
  <c r="A79" i="67"/>
  <c r="C79" i="67"/>
  <c r="K79" i="67"/>
  <c r="R79" i="67"/>
  <c r="S79" i="67"/>
  <c r="W79" i="67"/>
  <c r="A80" i="67"/>
  <c r="C80" i="67"/>
  <c r="K80" i="67"/>
  <c r="R80" i="67"/>
  <c r="S80" i="67"/>
  <c r="W80" i="67"/>
  <c r="A81" i="67"/>
  <c r="C81" i="67"/>
  <c r="K81" i="67"/>
  <c r="R81" i="67"/>
  <c r="S81" i="67"/>
  <c r="W81" i="67"/>
  <c r="A82" i="67"/>
  <c r="C82" i="67"/>
  <c r="K82" i="67"/>
  <c r="R82" i="67"/>
  <c r="S82" i="67"/>
  <c r="W82" i="67"/>
  <c r="A83" i="67"/>
  <c r="C83" i="67"/>
  <c r="K83" i="67"/>
  <c r="R83" i="67"/>
  <c r="S83" i="67"/>
  <c r="W83" i="67"/>
  <c r="A84" i="67"/>
  <c r="C84" i="67"/>
  <c r="K84" i="67"/>
  <c r="R84" i="67"/>
  <c r="S84" i="67"/>
  <c r="W84" i="67"/>
  <c r="A85" i="67"/>
  <c r="C85" i="67"/>
  <c r="K85" i="67"/>
  <c r="R85" i="67"/>
  <c r="S85" i="67"/>
  <c r="W85" i="67"/>
  <c r="A86" i="67"/>
  <c r="C86" i="67"/>
  <c r="K86" i="67"/>
  <c r="R86" i="67"/>
  <c r="S86" i="67"/>
  <c r="W86" i="67"/>
  <c r="A87" i="67"/>
  <c r="C87" i="67"/>
  <c r="K87" i="67"/>
  <c r="R87" i="67"/>
  <c r="S87" i="67"/>
  <c r="W87" i="67"/>
  <c r="A88" i="67"/>
  <c r="C88" i="67"/>
  <c r="K88" i="67"/>
  <c r="R88" i="67"/>
  <c r="S88" i="67"/>
  <c r="W88" i="67"/>
  <c r="A89" i="67"/>
  <c r="C89" i="67"/>
  <c r="K89" i="67"/>
  <c r="R89" i="67"/>
  <c r="S89" i="67"/>
  <c r="W89" i="67"/>
  <c r="A90" i="67"/>
  <c r="C90" i="67"/>
  <c r="K90" i="67"/>
  <c r="R90" i="67"/>
  <c r="S90" i="67"/>
  <c r="W90" i="67"/>
  <c r="A91" i="67"/>
  <c r="C91" i="67"/>
  <c r="K91" i="67"/>
  <c r="R91" i="67"/>
  <c r="S91" i="67"/>
  <c r="W91" i="67"/>
  <c r="A92" i="67"/>
  <c r="C92" i="67"/>
  <c r="K92" i="67"/>
  <c r="R92" i="67"/>
  <c r="S92" i="67"/>
  <c r="W92" i="67"/>
  <c r="A93" i="67"/>
  <c r="C93" i="67"/>
  <c r="K93" i="67"/>
  <c r="R93" i="67"/>
  <c r="S93" i="67"/>
  <c r="W93" i="67"/>
  <c r="A94" i="67"/>
  <c r="C94" i="67"/>
  <c r="K94" i="67"/>
  <c r="R94" i="67"/>
  <c r="S94" i="67"/>
  <c r="W94" i="67"/>
  <c r="A95" i="67"/>
  <c r="C95" i="67"/>
  <c r="K95" i="67"/>
  <c r="R95" i="67"/>
  <c r="S95" i="67"/>
  <c r="W95" i="67"/>
  <c r="A96" i="67"/>
  <c r="C96" i="67"/>
  <c r="K96" i="67"/>
  <c r="R96" i="67"/>
  <c r="S96" i="67"/>
  <c r="W96" i="67"/>
  <c r="A97" i="67"/>
  <c r="C97" i="67"/>
  <c r="K97" i="67"/>
  <c r="R97" i="67"/>
  <c r="S97" i="67"/>
  <c r="W97" i="67"/>
  <c r="A98" i="67"/>
  <c r="C98" i="67"/>
  <c r="K98" i="67"/>
  <c r="R98" i="67"/>
  <c r="S98" i="67"/>
  <c r="W98" i="67"/>
  <c r="A99" i="67"/>
  <c r="C99" i="67"/>
  <c r="K99" i="67"/>
  <c r="R99" i="67"/>
  <c r="S99" i="67"/>
  <c r="W99" i="67"/>
  <c r="A100" i="67"/>
  <c r="C100" i="67"/>
  <c r="K100" i="67"/>
  <c r="R100" i="67"/>
  <c r="S100" i="67"/>
  <c r="W100" i="67"/>
  <c r="A101" i="67"/>
  <c r="C101" i="67"/>
  <c r="K101" i="67"/>
  <c r="R101" i="67"/>
  <c r="S101" i="67"/>
  <c r="W101" i="67"/>
  <c r="A102" i="67"/>
  <c r="C102" i="67"/>
  <c r="K102" i="67"/>
  <c r="R102" i="67"/>
  <c r="S102" i="67"/>
  <c r="W102" i="67"/>
  <c r="A103" i="67"/>
  <c r="C103" i="67"/>
  <c r="K103" i="67"/>
  <c r="R103" i="67"/>
  <c r="S103" i="67"/>
  <c r="W103" i="67"/>
  <c r="A104" i="67"/>
  <c r="C104" i="67"/>
  <c r="K104" i="67"/>
  <c r="R104" i="67"/>
  <c r="S104" i="67"/>
  <c r="W104" i="67"/>
  <c r="A105" i="67"/>
  <c r="C105" i="67"/>
  <c r="K105" i="67"/>
  <c r="R105" i="67"/>
  <c r="S105" i="67"/>
  <c r="W105" i="67"/>
  <c r="A106" i="67"/>
  <c r="C106" i="67"/>
  <c r="K106" i="67"/>
  <c r="R106" i="67"/>
  <c r="S106" i="67"/>
  <c r="W106" i="67"/>
  <c r="A107" i="67"/>
  <c r="C107" i="67"/>
  <c r="K107" i="67"/>
  <c r="W107" i="67"/>
  <c r="A108" i="67"/>
  <c r="C108" i="67"/>
  <c r="K108" i="67"/>
  <c r="W108" i="67"/>
  <c r="A109" i="67"/>
  <c r="C109" i="67"/>
  <c r="K109" i="67"/>
  <c r="W109" i="67"/>
  <c r="A110" i="67"/>
  <c r="C110" i="67"/>
  <c r="K110" i="67"/>
  <c r="W110" i="67"/>
  <c r="A111" i="67"/>
  <c r="C111" i="67"/>
  <c r="K111" i="67"/>
  <c r="W111" i="67"/>
  <c r="A112" i="67"/>
  <c r="C112" i="67"/>
  <c r="K112" i="67"/>
  <c r="W112" i="67"/>
  <c r="A113" i="67"/>
  <c r="C113" i="67"/>
  <c r="K113" i="67"/>
  <c r="W113" i="67"/>
  <c r="A114" i="67"/>
  <c r="C114" i="67"/>
  <c r="K114" i="67"/>
  <c r="W114" i="67"/>
  <c r="A115" i="67"/>
  <c r="C115" i="67"/>
  <c r="K115" i="67"/>
  <c r="W115" i="67"/>
  <c r="A116" i="67"/>
  <c r="C116" i="67"/>
  <c r="K116" i="67"/>
  <c r="W116" i="67"/>
  <c r="A117" i="67"/>
  <c r="C117" i="67"/>
  <c r="K117" i="67"/>
  <c r="W117" i="67"/>
  <c r="A118" i="67"/>
  <c r="C118" i="67"/>
  <c r="K118" i="67"/>
  <c r="W118" i="67"/>
  <c r="A119" i="67"/>
  <c r="C119" i="67"/>
  <c r="K119" i="67"/>
  <c r="W119" i="67"/>
  <c r="A120" i="67"/>
  <c r="C120" i="67"/>
  <c r="K120" i="67"/>
  <c r="W120" i="67"/>
  <c r="A121" i="67"/>
  <c r="C121" i="67"/>
  <c r="K121" i="67"/>
  <c r="W121" i="67"/>
  <c r="A122" i="67"/>
  <c r="C122" i="67"/>
  <c r="K122" i="67"/>
  <c r="W122" i="67"/>
  <c r="A123" i="67"/>
  <c r="C123" i="67"/>
  <c r="K123" i="67"/>
  <c r="W123" i="67"/>
  <c r="A124" i="67"/>
  <c r="C124" i="67"/>
  <c r="K124" i="67"/>
  <c r="W124" i="67"/>
  <c r="A125" i="67"/>
  <c r="C125" i="67"/>
  <c r="K125" i="67"/>
  <c r="W125" i="67"/>
  <c r="A126" i="67"/>
  <c r="C126" i="67"/>
  <c r="K126" i="67"/>
  <c r="W126" i="67"/>
  <c r="A127" i="67"/>
  <c r="C127" i="67"/>
  <c r="K127" i="67"/>
  <c r="W127" i="67"/>
  <c r="A128" i="67"/>
  <c r="C128" i="67"/>
  <c r="K128" i="67"/>
  <c r="W128" i="67"/>
  <c r="A129" i="67"/>
  <c r="C129" i="67"/>
  <c r="K129" i="67"/>
  <c r="W129" i="67"/>
  <c r="A130" i="67"/>
  <c r="C130" i="67"/>
  <c r="K130" i="67"/>
  <c r="W130" i="67"/>
  <c r="A131" i="67"/>
  <c r="C131" i="67"/>
  <c r="K131" i="67"/>
  <c r="W131" i="67"/>
  <c r="A132" i="67"/>
  <c r="C132" i="67"/>
  <c r="K132" i="67"/>
  <c r="W132" i="67"/>
  <c r="A133" i="67"/>
  <c r="C133" i="67"/>
  <c r="K133" i="67"/>
  <c r="W133" i="67"/>
  <c r="A134" i="67"/>
  <c r="C134" i="67"/>
  <c r="K134" i="67"/>
  <c r="W134" i="67"/>
  <c r="A135" i="67"/>
  <c r="C135" i="67"/>
  <c r="K135" i="67"/>
  <c r="W135" i="67"/>
  <c r="A136" i="67"/>
  <c r="C136" i="67"/>
  <c r="K136" i="67"/>
  <c r="W136" i="67"/>
  <c r="A137" i="67"/>
  <c r="C137" i="67"/>
  <c r="K137" i="67"/>
  <c r="W137" i="67"/>
  <c r="A138" i="67"/>
  <c r="C138" i="67"/>
  <c r="K138" i="67"/>
  <c r="W138" i="67"/>
  <c r="A139" i="67"/>
  <c r="C139" i="67"/>
  <c r="K139" i="67"/>
  <c r="W139" i="67"/>
  <c r="A140" i="67"/>
  <c r="C140" i="67"/>
  <c r="K140" i="67"/>
  <c r="W140" i="67"/>
  <c r="A141" i="67"/>
  <c r="C141" i="67"/>
  <c r="K141" i="67"/>
  <c r="W141" i="67"/>
  <c r="A142" i="67"/>
  <c r="C142" i="67"/>
  <c r="K142" i="67"/>
  <c r="W142" i="67"/>
  <c r="A143" i="67"/>
  <c r="C143" i="67"/>
  <c r="K143" i="67"/>
  <c r="W143" i="67"/>
  <c r="A144" i="67"/>
  <c r="C144" i="67"/>
  <c r="K144" i="67"/>
  <c r="W144" i="67"/>
  <c r="A145" i="67"/>
  <c r="C145" i="67"/>
  <c r="K145" i="67"/>
  <c r="W145" i="67"/>
  <c r="A146" i="67"/>
  <c r="C146" i="67"/>
  <c r="K146" i="67"/>
  <c r="W146" i="67"/>
  <c r="A147" i="67"/>
  <c r="C147" i="67"/>
  <c r="K147" i="67"/>
  <c r="W147" i="67"/>
  <c r="A148" i="67"/>
  <c r="C148" i="67"/>
  <c r="K148" i="67"/>
  <c r="W148" i="67"/>
  <c r="A149" i="67"/>
  <c r="C149" i="67"/>
  <c r="K149" i="67"/>
  <c r="W149" i="67"/>
  <c r="A150" i="67"/>
  <c r="C150" i="67"/>
  <c r="K150" i="67"/>
  <c r="W150" i="67"/>
  <c r="A151" i="67"/>
  <c r="C151" i="67"/>
  <c r="K151" i="67"/>
  <c r="W151" i="67"/>
  <c r="A152" i="67"/>
  <c r="C152" i="67"/>
  <c r="K152" i="67"/>
  <c r="W152" i="67"/>
  <c r="A153" i="67"/>
  <c r="C153" i="67"/>
  <c r="K153" i="67"/>
  <c r="W153" i="67"/>
  <c r="A154" i="67"/>
  <c r="C154" i="67"/>
  <c r="K154" i="67"/>
  <c r="W154" i="67"/>
  <c r="A155" i="67"/>
  <c r="C155" i="67"/>
  <c r="K155" i="67"/>
  <c r="W155" i="67"/>
  <c r="A156" i="67"/>
  <c r="C156" i="67"/>
  <c r="K156" i="67"/>
  <c r="W156" i="67"/>
  <c r="A157" i="67"/>
  <c r="C157" i="67"/>
  <c r="K157" i="67"/>
  <c r="W157" i="67"/>
  <c r="A158" i="67"/>
  <c r="C158" i="67"/>
  <c r="K158" i="67"/>
  <c r="W158" i="67"/>
  <c r="A159" i="67"/>
  <c r="C159" i="67"/>
  <c r="K159" i="67"/>
  <c r="W159" i="67"/>
  <c r="A160" i="67"/>
  <c r="C160" i="67"/>
  <c r="K160" i="67"/>
  <c r="W160" i="67"/>
  <c r="A161" i="67"/>
  <c r="C161" i="67"/>
  <c r="K161" i="67"/>
  <c r="W161" i="67"/>
  <c r="A162" i="67"/>
  <c r="C162" i="67"/>
  <c r="K162" i="67"/>
  <c r="W162" i="67"/>
  <c r="A163" i="67"/>
  <c r="C163" i="67"/>
  <c r="K163" i="67"/>
  <c r="W163" i="67"/>
  <c r="A164" i="67"/>
  <c r="C164" i="67"/>
  <c r="K164" i="67"/>
  <c r="W164" i="67"/>
  <c r="A165" i="67"/>
  <c r="C165" i="67"/>
  <c r="K165" i="67"/>
  <c r="W165" i="67"/>
  <c r="A166" i="67"/>
  <c r="C166" i="67"/>
  <c r="K166" i="67"/>
  <c r="W166" i="67"/>
  <c r="A167" i="67"/>
  <c r="C167" i="67"/>
  <c r="K167" i="67"/>
  <c r="W167" i="67"/>
  <c r="A168" i="67"/>
  <c r="C168" i="67"/>
  <c r="K168" i="67"/>
  <c r="W168" i="67"/>
  <c r="A169" i="67"/>
  <c r="C169" i="67"/>
  <c r="K169" i="67"/>
  <c r="W169" i="67"/>
  <c r="A170" i="67"/>
  <c r="C170" i="67"/>
  <c r="K170" i="67"/>
  <c r="W170" i="67"/>
  <c r="A171" i="67"/>
  <c r="C171" i="67"/>
  <c r="K171" i="67"/>
  <c r="W171" i="67"/>
  <c r="A172" i="67"/>
  <c r="C172" i="67"/>
  <c r="K172" i="67"/>
  <c r="W172" i="67"/>
  <c r="A173" i="67"/>
  <c r="C173" i="67"/>
  <c r="K173" i="67"/>
  <c r="W173" i="67"/>
  <c r="A174" i="67"/>
  <c r="C174" i="67"/>
  <c r="K174" i="67"/>
  <c r="W174" i="67"/>
  <c r="A175" i="67"/>
  <c r="C175" i="67"/>
  <c r="K175" i="67"/>
  <c r="W175" i="67"/>
  <c r="A176" i="67"/>
  <c r="C176" i="67"/>
  <c r="K176" i="67"/>
  <c r="W176" i="67"/>
  <c r="A177" i="67"/>
  <c r="C177" i="67"/>
  <c r="K177" i="67"/>
  <c r="W177" i="67"/>
  <c r="A178" i="67"/>
  <c r="C178" i="67"/>
  <c r="K178" i="67"/>
  <c r="W178" i="67"/>
  <c r="A179" i="67"/>
  <c r="C179" i="67"/>
  <c r="K179" i="67"/>
  <c r="W179" i="67"/>
  <c r="A180" i="67"/>
  <c r="C180" i="67"/>
  <c r="K180" i="67"/>
  <c r="W180" i="67"/>
  <c r="A181" i="67"/>
  <c r="C181" i="67"/>
  <c r="K181" i="67"/>
  <c r="W181" i="67"/>
  <c r="A182" i="67"/>
  <c r="C182" i="67"/>
  <c r="K182" i="67"/>
  <c r="W182" i="67"/>
  <c r="A183" i="67"/>
  <c r="C183" i="67"/>
  <c r="K183" i="67"/>
  <c r="W183" i="67"/>
  <c r="A184" i="67"/>
  <c r="C184" i="67"/>
  <c r="K184" i="67"/>
  <c r="W184" i="67"/>
  <c r="A185" i="67"/>
  <c r="C185" i="67"/>
  <c r="K185" i="67"/>
  <c r="W185" i="67"/>
  <c r="A186" i="67"/>
  <c r="C186" i="67"/>
  <c r="K186" i="67"/>
  <c r="W186" i="67"/>
  <c r="A187" i="67"/>
  <c r="C187" i="67"/>
  <c r="K187" i="67"/>
  <c r="W187" i="67"/>
  <c r="A188" i="67"/>
  <c r="C188" i="67"/>
  <c r="K188" i="67"/>
  <c r="W188" i="67"/>
  <c r="A189" i="67"/>
  <c r="C189" i="67"/>
  <c r="K189" i="67"/>
  <c r="W189" i="67"/>
  <c r="A190" i="67"/>
  <c r="C190" i="67"/>
  <c r="K190" i="67"/>
  <c r="W190" i="67"/>
  <c r="A191" i="67"/>
  <c r="C191" i="67"/>
  <c r="K191" i="67"/>
  <c r="W191" i="67"/>
  <c r="A192" i="67"/>
  <c r="C192" i="67"/>
  <c r="K192" i="67"/>
  <c r="W192" i="67"/>
  <c r="A193" i="67"/>
  <c r="C193" i="67"/>
  <c r="K193" i="67"/>
  <c r="W193" i="67"/>
  <c r="A194" i="67"/>
  <c r="C194" i="67"/>
  <c r="K194" i="67"/>
  <c r="W194" i="67"/>
  <c r="A195" i="67"/>
  <c r="C195" i="67"/>
  <c r="K195" i="67"/>
  <c r="W195" i="67"/>
  <c r="A196" i="67"/>
  <c r="C196" i="67"/>
  <c r="K196" i="67"/>
  <c r="W196" i="67"/>
  <c r="A197" i="67"/>
  <c r="C197" i="67"/>
  <c r="K197" i="67"/>
  <c r="W197" i="67"/>
  <c r="A198" i="67"/>
  <c r="C198" i="67"/>
  <c r="K198" i="67"/>
  <c r="W198" i="67"/>
  <c r="A199" i="67"/>
  <c r="C199" i="67"/>
  <c r="K199" i="67"/>
  <c r="W199" i="67"/>
  <c r="A200" i="67"/>
  <c r="C200" i="67"/>
  <c r="K200" i="67"/>
  <c r="W200" i="67"/>
  <c r="A201" i="67"/>
  <c r="C201" i="67"/>
  <c r="K201" i="67"/>
  <c r="W201" i="67"/>
  <c r="A202" i="67"/>
  <c r="C202" i="67"/>
  <c r="K202" i="67"/>
  <c r="W202" i="67"/>
  <c r="A203" i="67"/>
  <c r="C203" i="67"/>
  <c r="K203" i="67"/>
  <c r="W203" i="67"/>
  <c r="A204" i="67"/>
  <c r="C204" i="67"/>
  <c r="K204" i="67"/>
  <c r="W204" i="67"/>
  <c r="A205" i="67"/>
  <c r="C205" i="67"/>
  <c r="K205" i="67"/>
  <c r="W205" i="67"/>
  <c r="A206" i="67"/>
  <c r="C206" i="67"/>
  <c r="K206" i="67"/>
  <c r="W206" i="67"/>
  <c r="A207" i="67"/>
  <c r="C207" i="67"/>
  <c r="K207" i="67"/>
  <c r="W207" i="67"/>
  <c r="A208" i="67"/>
  <c r="C208" i="67"/>
  <c r="K208" i="67"/>
  <c r="W208" i="67"/>
  <c r="A209" i="67"/>
  <c r="C209" i="67"/>
  <c r="K209" i="67"/>
  <c r="W209" i="67"/>
  <c r="A210" i="67"/>
  <c r="C210" i="67"/>
  <c r="K210" i="67"/>
  <c r="W210" i="67"/>
  <c r="A211" i="67"/>
  <c r="C211" i="67"/>
  <c r="K211" i="67"/>
  <c r="W211" i="67"/>
  <c r="A212" i="67"/>
  <c r="C212" i="67"/>
  <c r="K212" i="67"/>
  <c r="W212" i="67"/>
  <c r="A213" i="67"/>
  <c r="C213" i="67"/>
  <c r="K213" i="67"/>
  <c r="W213" i="67"/>
  <c r="A214" i="67"/>
  <c r="C214" i="67"/>
  <c r="K214" i="67"/>
  <c r="W214" i="67"/>
  <c r="A215" i="67"/>
  <c r="C215" i="67"/>
  <c r="K215" i="67"/>
  <c r="W215" i="67"/>
  <c r="A216" i="67"/>
  <c r="C216" i="67"/>
  <c r="K216" i="67"/>
  <c r="W216" i="67"/>
  <c r="A217" i="67"/>
  <c r="C217" i="67"/>
  <c r="K217" i="67"/>
  <c r="W217" i="67"/>
  <c r="A218" i="67"/>
  <c r="C218" i="67"/>
  <c r="K218" i="67"/>
  <c r="W218" i="67"/>
  <c r="A219" i="67"/>
  <c r="C219" i="67"/>
  <c r="K219" i="67"/>
  <c r="W219" i="67"/>
  <c r="A220" i="67"/>
  <c r="C220" i="67"/>
  <c r="K220" i="67"/>
  <c r="W220" i="67"/>
  <c r="A221" i="67"/>
  <c r="C221" i="67"/>
  <c r="K221" i="67"/>
  <c r="W221" i="67"/>
  <c r="A222" i="67"/>
  <c r="C222" i="67"/>
  <c r="K222" i="67"/>
  <c r="W222" i="67"/>
  <c r="A223" i="67"/>
  <c r="C223" i="67"/>
  <c r="K223" i="67"/>
  <c r="W223" i="67"/>
  <c r="A224" i="67"/>
  <c r="C224" i="67"/>
  <c r="K224" i="67"/>
  <c r="W224" i="67"/>
  <c r="A225" i="67"/>
  <c r="C225" i="67"/>
  <c r="K225" i="67"/>
  <c r="W225" i="67"/>
  <c r="A226" i="67"/>
  <c r="C226" i="67"/>
  <c r="K226" i="67"/>
  <c r="W226" i="67"/>
  <c r="A227" i="67"/>
  <c r="C227" i="67"/>
  <c r="K227" i="67"/>
  <c r="W227" i="67"/>
  <c r="A228" i="67"/>
  <c r="C228" i="67"/>
  <c r="K228" i="67"/>
  <c r="W228" i="67"/>
  <c r="A229" i="67"/>
  <c r="C229" i="67"/>
  <c r="K229" i="67"/>
  <c r="W229" i="67"/>
  <c r="A230" i="67"/>
  <c r="C230" i="67"/>
  <c r="K230" i="67"/>
  <c r="W230" i="67"/>
  <c r="A231" i="67"/>
  <c r="C231" i="67"/>
  <c r="K231" i="67"/>
  <c r="W231" i="67"/>
  <c r="A232" i="67"/>
  <c r="C232" i="67"/>
  <c r="K232" i="67"/>
  <c r="W232" i="67"/>
  <c r="A233" i="67"/>
  <c r="C233" i="67"/>
  <c r="K233" i="67"/>
  <c r="W233" i="67"/>
  <c r="A234" i="67"/>
  <c r="C234" i="67"/>
  <c r="K234" i="67"/>
  <c r="W234" i="67"/>
  <c r="A235" i="67"/>
  <c r="C235" i="67"/>
  <c r="K235" i="67"/>
  <c r="W235" i="67"/>
  <c r="A236" i="67"/>
  <c r="C236" i="67"/>
  <c r="K236" i="67"/>
  <c r="W236" i="67"/>
  <c r="A237" i="67"/>
  <c r="C237" i="67"/>
  <c r="K237" i="67"/>
  <c r="W237" i="67"/>
  <c r="A238" i="67"/>
  <c r="C238" i="67"/>
  <c r="K238" i="67"/>
  <c r="W238" i="67"/>
  <c r="A239" i="67"/>
  <c r="C239" i="67"/>
  <c r="K239" i="67"/>
  <c r="W239" i="67"/>
  <c r="A240" i="67"/>
  <c r="C240" i="67"/>
  <c r="K240" i="67"/>
  <c r="W240" i="67"/>
  <c r="A241" i="67"/>
  <c r="C241" i="67"/>
  <c r="K241" i="67"/>
  <c r="W241" i="67"/>
  <c r="A242" i="67"/>
  <c r="C242" i="67"/>
  <c r="K242" i="67"/>
  <c r="W242" i="67"/>
  <c r="A243" i="67"/>
  <c r="C243" i="67"/>
  <c r="K243" i="67"/>
  <c r="W243" i="67"/>
  <c r="A244" i="67"/>
  <c r="C244" i="67"/>
  <c r="K244" i="67"/>
  <c r="W244" i="67"/>
  <c r="A245" i="67"/>
  <c r="C245" i="67"/>
  <c r="K245" i="67"/>
  <c r="W245" i="67"/>
  <c r="A246" i="67"/>
  <c r="C246" i="67"/>
  <c r="K246" i="67"/>
  <c r="W246" i="67"/>
  <c r="A247" i="67"/>
  <c r="C247" i="67"/>
  <c r="K247" i="67"/>
  <c r="W247" i="67"/>
  <c r="A248" i="67"/>
  <c r="C248" i="67"/>
  <c r="K248" i="67"/>
  <c r="W248" i="67"/>
  <c r="A249" i="67"/>
  <c r="C249" i="67"/>
  <c r="K249" i="67"/>
  <c r="W249" i="67"/>
  <c r="A250" i="67"/>
  <c r="C250" i="67"/>
  <c r="K250" i="67"/>
  <c r="W250" i="67"/>
  <c r="A251" i="67"/>
  <c r="C251" i="67"/>
  <c r="K251" i="67"/>
  <c r="W251" i="67"/>
  <c r="A252" i="67"/>
  <c r="C252" i="67"/>
  <c r="K252" i="67"/>
  <c r="W252" i="67"/>
  <c r="A253" i="67"/>
  <c r="C253" i="67"/>
  <c r="K253" i="67"/>
  <c r="W253" i="67"/>
  <c r="A254" i="67"/>
  <c r="C254" i="67"/>
  <c r="K254" i="67"/>
  <c r="W254" i="67"/>
  <c r="A255" i="67"/>
  <c r="C255" i="67"/>
  <c r="K255" i="67"/>
  <c r="W255" i="67"/>
  <c r="A256" i="67"/>
  <c r="C256" i="67"/>
  <c r="K256" i="67"/>
  <c r="W256" i="67"/>
  <c r="A257" i="67"/>
  <c r="C257" i="67"/>
  <c r="K257" i="67"/>
  <c r="W257" i="67"/>
  <c r="A258" i="67"/>
  <c r="C258" i="67"/>
  <c r="K258" i="67"/>
  <c r="W258" i="67"/>
  <c r="A259" i="67"/>
  <c r="C259" i="67"/>
  <c r="K259" i="67"/>
  <c r="W259" i="67"/>
  <c r="A260" i="67"/>
  <c r="C260" i="67"/>
  <c r="K260" i="67"/>
  <c r="W260" i="67"/>
  <c r="A261" i="67"/>
  <c r="C261" i="67"/>
  <c r="K261" i="67"/>
  <c r="W261" i="67"/>
  <c r="A262" i="67"/>
  <c r="C262" i="67"/>
  <c r="K262" i="67"/>
  <c r="W262" i="67"/>
  <c r="A263" i="67"/>
  <c r="C263" i="67"/>
  <c r="K263" i="67"/>
  <c r="W263" i="67"/>
  <c r="A264" i="67"/>
  <c r="C264" i="67"/>
  <c r="K264" i="67"/>
  <c r="W264" i="67"/>
  <c r="A265" i="67"/>
  <c r="C265" i="67"/>
  <c r="K265" i="67"/>
  <c r="W265" i="67"/>
  <c r="A266" i="67"/>
  <c r="C266" i="67"/>
  <c r="K266" i="67"/>
  <c r="W266" i="67"/>
  <c r="A267" i="67"/>
  <c r="C267" i="67"/>
  <c r="K267" i="67"/>
  <c r="W267" i="67"/>
  <c r="A268" i="67"/>
  <c r="C268" i="67"/>
  <c r="K268" i="67"/>
  <c r="W268" i="67"/>
  <c r="A269" i="67"/>
  <c r="C269" i="67"/>
  <c r="K269" i="67"/>
  <c r="W269" i="67"/>
  <c r="A270" i="67"/>
  <c r="C270" i="67"/>
  <c r="K270" i="67"/>
  <c r="W270" i="67"/>
  <c r="A271" i="67"/>
  <c r="C271" i="67"/>
  <c r="K271" i="67"/>
  <c r="W271" i="67"/>
  <c r="A272" i="67"/>
  <c r="C272" i="67"/>
  <c r="K272" i="67"/>
  <c r="W272" i="67"/>
  <c r="A273" i="67"/>
  <c r="C273" i="67"/>
  <c r="K273" i="67"/>
  <c r="W273" i="67"/>
  <c r="A274" i="67"/>
  <c r="C274" i="67"/>
  <c r="K274" i="67"/>
  <c r="W274" i="67"/>
  <c r="A275" i="67"/>
  <c r="C275" i="67"/>
  <c r="K275" i="67"/>
  <c r="W275" i="67"/>
  <c r="A276" i="67"/>
  <c r="C276" i="67"/>
  <c r="K276" i="67"/>
  <c r="W276" i="67"/>
  <c r="A277" i="67"/>
  <c r="C277" i="67"/>
  <c r="K277" i="67"/>
  <c r="W277" i="67"/>
  <c r="A278" i="67"/>
  <c r="C278" i="67"/>
  <c r="K278" i="67"/>
  <c r="W278" i="67"/>
  <c r="A279" i="67"/>
  <c r="C279" i="67"/>
  <c r="K279" i="67"/>
  <c r="W279" i="67"/>
  <c r="A280" i="67"/>
  <c r="C280" i="67"/>
  <c r="K280" i="67"/>
  <c r="W280" i="67"/>
  <c r="A281" i="67"/>
  <c r="C281" i="67"/>
  <c r="K281" i="67"/>
  <c r="W281" i="67"/>
  <c r="A282" i="67"/>
  <c r="C282" i="67"/>
  <c r="K282" i="67"/>
  <c r="W282" i="67"/>
  <c r="A283" i="67"/>
  <c r="C283" i="67"/>
  <c r="K283" i="67"/>
  <c r="W283" i="67"/>
  <c r="A284" i="67"/>
  <c r="C284" i="67"/>
  <c r="K284" i="67"/>
  <c r="W284" i="67"/>
  <c r="A285" i="67"/>
  <c r="C285" i="67"/>
  <c r="K285" i="67"/>
  <c r="W285" i="67"/>
  <c r="A286" i="67"/>
  <c r="C286" i="67"/>
  <c r="K286" i="67"/>
  <c r="W286" i="67"/>
  <c r="A287" i="67"/>
  <c r="C287" i="67"/>
  <c r="K287" i="67"/>
  <c r="W287" i="67"/>
  <c r="A288" i="67"/>
  <c r="C288" i="67"/>
  <c r="K288" i="67"/>
  <c r="W288" i="67"/>
  <c r="A289" i="67"/>
  <c r="C289" i="67"/>
  <c r="K289" i="67"/>
  <c r="W289" i="67"/>
  <c r="A290" i="67"/>
  <c r="C290" i="67"/>
  <c r="K290" i="67"/>
  <c r="W290" i="67"/>
  <c r="A291" i="67"/>
  <c r="C291" i="67"/>
  <c r="K291" i="67"/>
  <c r="W291" i="67"/>
  <c r="A292" i="67"/>
  <c r="C292" i="67"/>
  <c r="K292" i="67"/>
  <c r="W292" i="67"/>
  <c r="A293" i="67"/>
  <c r="C293" i="67"/>
  <c r="K293" i="67"/>
  <c r="W293" i="67"/>
  <c r="A294" i="67"/>
  <c r="C294" i="67"/>
  <c r="K294" i="67"/>
  <c r="W294" i="67"/>
  <c r="A295" i="67"/>
  <c r="C295" i="67"/>
  <c r="K295" i="67"/>
  <c r="W295" i="67"/>
  <c r="A296" i="67"/>
  <c r="C296" i="67"/>
  <c r="K296" i="67"/>
  <c r="W296" i="67"/>
  <c r="A297" i="67"/>
  <c r="C297" i="67"/>
  <c r="K297" i="67"/>
  <c r="W297" i="67"/>
  <c r="A298" i="67"/>
  <c r="C298" i="67"/>
  <c r="K298" i="67"/>
  <c r="W298" i="67"/>
  <c r="A299" i="67"/>
  <c r="C299" i="67"/>
  <c r="K299" i="67"/>
  <c r="W299" i="67"/>
  <c r="A300" i="67"/>
  <c r="C300" i="67"/>
  <c r="K300" i="67"/>
  <c r="W300" i="67"/>
  <c r="A301" i="67"/>
  <c r="C301" i="67"/>
  <c r="K301" i="67"/>
  <c r="W301" i="67"/>
  <c r="A302" i="67"/>
  <c r="C302" i="67"/>
  <c r="K302" i="67"/>
  <c r="W302" i="67"/>
  <c r="A303" i="67"/>
  <c r="C303" i="67"/>
  <c r="K303" i="67"/>
  <c r="W303" i="67"/>
  <c r="A304" i="67"/>
  <c r="C304" i="67"/>
  <c r="K304" i="67"/>
  <c r="W304" i="67"/>
  <c r="A305" i="67"/>
  <c r="C305" i="67"/>
  <c r="K305" i="67"/>
  <c r="W305" i="67"/>
  <c r="A306" i="67"/>
  <c r="C306" i="67"/>
  <c r="K306" i="67"/>
  <c r="W306" i="67"/>
  <c r="A307" i="67"/>
  <c r="C307" i="67"/>
  <c r="K307" i="67"/>
  <c r="W307" i="67"/>
  <c r="A308" i="67"/>
  <c r="C308" i="67"/>
  <c r="K308" i="67"/>
  <c r="W308" i="67"/>
  <c r="A309" i="67"/>
  <c r="C309" i="67"/>
  <c r="K309" i="67"/>
  <c r="W309" i="67"/>
  <c r="A310" i="67"/>
  <c r="C310" i="67"/>
  <c r="K310" i="67"/>
  <c r="W310" i="67"/>
  <c r="A311" i="67"/>
  <c r="C311" i="67"/>
  <c r="K311" i="67"/>
  <c r="W311" i="67"/>
  <c r="A312" i="67"/>
  <c r="C312" i="67"/>
  <c r="K312" i="67"/>
  <c r="W312" i="67"/>
  <c r="A313" i="67"/>
  <c r="C313" i="67"/>
  <c r="K313" i="67"/>
  <c r="W313" i="67"/>
  <c r="A314" i="67"/>
  <c r="C314" i="67"/>
  <c r="K314" i="67"/>
  <c r="W314" i="67"/>
  <c r="A315" i="67"/>
  <c r="C315" i="67"/>
  <c r="K315" i="67"/>
  <c r="W315" i="67"/>
  <c r="A316" i="67"/>
  <c r="C316" i="67"/>
  <c r="K316" i="67"/>
  <c r="W316" i="67"/>
  <c r="A317" i="67"/>
  <c r="C317" i="67"/>
  <c r="K317" i="67"/>
  <c r="W317" i="67"/>
  <c r="A318" i="67"/>
  <c r="C318" i="67"/>
  <c r="K318" i="67"/>
  <c r="W318" i="67"/>
  <c r="A319" i="67"/>
  <c r="C319" i="67"/>
  <c r="K319" i="67"/>
  <c r="W319" i="67"/>
  <c r="A320" i="67"/>
  <c r="C320" i="67"/>
  <c r="K320" i="67"/>
  <c r="W320" i="67"/>
  <c r="A321" i="67"/>
  <c r="C321" i="67"/>
  <c r="K321" i="67"/>
  <c r="W321" i="67"/>
  <c r="A322" i="67"/>
  <c r="C322" i="67"/>
  <c r="K322" i="67"/>
  <c r="W322" i="67"/>
  <c r="A323" i="67"/>
  <c r="C323" i="67"/>
  <c r="K323" i="67"/>
  <c r="W323" i="67"/>
  <c r="A324" i="67"/>
  <c r="C324" i="67"/>
  <c r="K324" i="67"/>
  <c r="W324" i="67"/>
  <c r="A325" i="67"/>
  <c r="C325" i="67"/>
  <c r="K325" i="67"/>
  <c r="W325" i="67"/>
  <c r="A326" i="67"/>
  <c r="C326" i="67"/>
  <c r="K326" i="67"/>
  <c r="W326" i="67"/>
  <c r="A327" i="67"/>
  <c r="C327" i="67"/>
  <c r="K327" i="67"/>
  <c r="W327" i="67"/>
  <c r="A328" i="67"/>
  <c r="C328" i="67"/>
  <c r="K328" i="67"/>
  <c r="W328" i="67"/>
  <c r="A329" i="67"/>
  <c r="C329" i="67"/>
  <c r="K329" i="67"/>
  <c r="W329" i="67"/>
  <c r="A330" i="67"/>
  <c r="C330" i="67"/>
  <c r="K330" i="67"/>
  <c r="W330" i="67"/>
  <c r="A331" i="67"/>
  <c r="C331" i="67"/>
  <c r="K331" i="67"/>
  <c r="W331" i="67"/>
  <c r="A332" i="67"/>
  <c r="C332" i="67"/>
  <c r="K332" i="67"/>
  <c r="W332" i="67"/>
  <c r="A333" i="67"/>
  <c r="C333" i="67"/>
  <c r="K333" i="67"/>
  <c r="W333" i="67"/>
  <c r="A334" i="67"/>
  <c r="C334" i="67"/>
  <c r="K334" i="67"/>
  <c r="W334" i="67"/>
  <c r="A335" i="67"/>
  <c r="C335" i="67"/>
  <c r="K335" i="67"/>
  <c r="W335" i="67"/>
  <c r="A336" i="67"/>
  <c r="C336" i="67"/>
  <c r="K336" i="67"/>
  <c r="W336" i="67"/>
  <c r="A337" i="67"/>
  <c r="C337" i="67"/>
  <c r="K337" i="67"/>
  <c r="W337" i="67"/>
  <c r="A338" i="67"/>
  <c r="C338" i="67"/>
  <c r="K338" i="67"/>
  <c r="W338" i="67"/>
  <c r="A339" i="67"/>
  <c r="C339" i="67"/>
  <c r="K339" i="67"/>
  <c r="W339" i="67"/>
  <c r="A340" i="67"/>
  <c r="C340" i="67"/>
  <c r="K340" i="67"/>
  <c r="W340" i="67"/>
  <c r="A341" i="67"/>
  <c r="C341" i="67"/>
  <c r="K341" i="67"/>
  <c r="W341" i="67"/>
  <c r="A342" i="67"/>
  <c r="C342" i="67"/>
  <c r="K342" i="67"/>
  <c r="W342" i="67"/>
  <c r="A343" i="67"/>
  <c r="C343" i="67"/>
  <c r="K343" i="67"/>
  <c r="W343" i="67"/>
  <c r="A344" i="67"/>
  <c r="C344" i="67"/>
  <c r="K344" i="67"/>
  <c r="W344" i="67"/>
  <c r="A345" i="67"/>
  <c r="C345" i="67"/>
  <c r="K345" i="67"/>
  <c r="W345" i="67"/>
  <c r="A346" i="67"/>
  <c r="C346" i="67"/>
  <c r="K346" i="67"/>
  <c r="W346" i="67"/>
  <c r="A347" i="67"/>
  <c r="C347" i="67"/>
  <c r="K347" i="67"/>
  <c r="W347" i="67"/>
  <c r="A348" i="67"/>
  <c r="C348" i="67"/>
  <c r="K348" i="67"/>
  <c r="W348" i="67"/>
  <c r="A349" i="67"/>
  <c r="C349" i="67"/>
  <c r="K349" i="67"/>
  <c r="W349" i="67"/>
  <c r="A350" i="67"/>
  <c r="C350" i="67"/>
  <c r="K350" i="67"/>
  <c r="W350" i="67"/>
  <c r="A351" i="67"/>
  <c r="C351" i="67"/>
  <c r="K351" i="67"/>
  <c r="W351" i="67"/>
  <c r="A352" i="67"/>
  <c r="C352" i="67"/>
  <c r="K352" i="67"/>
  <c r="W352" i="67"/>
  <c r="A353" i="67"/>
  <c r="C353" i="67"/>
  <c r="K353" i="67"/>
  <c r="W353" i="67"/>
  <c r="A354" i="67"/>
  <c r="C354" i="67"/>
  <c r="K354" i="67"/>
  <c r="W354" i="67"/>
  <c r="A355" i="67"/>
  <c r="C355" i="67"/>
  <c r="K355" i="67"/>
  <c r="W355" i="67"/>
  <c r="A356" i="67"/>
  <c r="C356" i="67"/>
  <c r="K356" i="67"/>
  <c r="W356" i="67"/>
  <c r="A357" i="67"/>
  <c r="C357" i="67"/>
  <c r="K357" i="67"/>
  <c r="W357" i="67"/>
  <c r="A358" i="67"/>
  <c r="C358" i="67"/>
  <c r="K358" i="67"/>
  <c r="W358" i="67"/>
  <c r="A359" i="67"/>
  <c r="C359" i="67"/>
  <c r="K359" i="67"/>
  <c r="W359" i="67"/>
  <c r="A360" i="67"/>
  <c r="C360" i="67"/>
  <c r="K360" i="67"/>
  <c r="W360" i="67"/>
  <c r="A361" i="67"/>
  <c r="C361" i="67"/>
  <c r="K361" i="67"/>
  <c r="W361" i="67"/>
  <c r="A362" i="67"/>
  <c r="C362" i="67"/>
  <c r="K362" i="67"/>
  <c r="W362" i="67"/>
  <c r="A363" i="67"/>
  <c r="C363" i="67"/>
  <c r="K363" i="67"/>
  <c r="W363" i="67"/>
  <c r="A364" i="67"/>
  <c r="C364" i="67"/>
  <c r="K364" i="67"/>
  <c r="W364" i="67"/>
  <c r="A365" i="67"/>
  <c r="C365" i="67"/>
  <c r="K365" i="67"/>
  <c r="W365" i="67"/>
  <c r="A366" i="67"/>
  <c r="C366" i="67"/>
  <c r="K366" i="67"/>
  <c r="W366" i="67"/>
  <c r="A367" i="67"/>
  <c r="C367" i="67"/>
  <c r="K367" i="67"/>
  <c r="W367" i="67"/>
  <c r="A368" i="67"/>
  <c r="C368" i="67"/>
  <c r="K368" i="67"/>
  <c r="W368" i="67"/>
  <c r="A369" i="67"/>
  <c r="C369" i="67"/>
  <c r="K369" i="67"/>
  <c r="W369" i="67"/>
  <c r="A370" i="67"/>
  <c r="C370" i="67"/>
  <c r="K370" i="67"/>
  <c r="W370" i="67"/>
  <c r="A371" i="67"/>
  <c r="C371" i="67"/>
  <c r="K371" i="67"/>
  <c r="W371" i="67"/>
  <c r="A372" i="67"/>
  <c r="C372" i="67"/>
  <c r="K372" i="67"/>
  <c r="W372" i="67"/>
  <c r="A373" i="67"/>
  <c r="C373" i="67"/>
  <c r="K373" i="67"/>
  <c r="W373" i="67"/>
  <c r="A374" i="67"/>
  <c r="C374" i="67"/>
  <c r="K374" i="67"/>
  <c r="W374" i="67"/>
  <c r="A375" i="67"/>
  <c r="C375" i="67"/>
  <c r="K375" i="67"/>
  <c r="W375" i="67"/>
  <c r="A376" i="67"/>
  <c r="C376" i="67"/>
  <c r="K376" i="67"/>
  <c r="W376" i="67"/>
  <c r="A377" i="67"/>
  <c r="C377" i="67"/>
  <c r="K377" i="67"/>
  <c r="W377" i="67"/>
  <c r="A378" i="67"/>
  <c r="C378" i="67"/>
  <c r="K378" i="67"/>
  <c r="W378" i="67"/>
  <c r="A379" i="67"/>
  <c r="C379" i="67"/>
  <c r="K379" i="67"/>
  <c r="W379" i="67"/>
  <c r="A380" i="67"/>
  <c r="C380" i="67"/>
  <c r="K380" i="67"/>
  <c r="W380" i="67"/>
  <c r="A381" i="67"/>
  <c r="C381" i="67"/>
  <c r="K381" i="67"/>
  <c r="W381" i="67"/>
  <c r="A382" i="67"/>
  <c r="C382" i="67"/>
  <c r="K382" i="67"/>
  <c r="W382" i="67"/>
  <c r="A383" i="67"/>
  <c r="C383" i="67"/>
  <c r="K383" i="67"/>
  <c r="W383" i="67"/>
  <c r="A384" i="67"/>
  <c r="C384" i="67"/>
  <c r="K384" i="67"/>
  <c r="W384" i="67"/>
  <c r="A385" i="67"/>
  <c r="C385" i="67"/>
  <c r="K385" i="67"/>
  <c r="W385" i="67"/>
  <c r="A386" i="67"/>
  <c r="C386" i="67"/>
  <c r="K386" i="67"/>
  <c r="W386" i="67"/>
  <c r="A387" i="67"/>
  <c r="C387" i="67"/>
  <c r="K387" i="67"/>
  <c r="W387" i="67"/>
  <c r="A388" i="67"/>
  <c r="C388" i="67"/>
  <c r="K388" i="67"/>
  <c r="W388" i="67"/>
  <c r="A389" i="67"/>
  <c r="C389" i="67"/>
  <c r="K389" i="67"/>
  <c r="W389" i="67"/>
  <c r="A390" i="67"/>
  <c r="C390" i="67"/>
  <c r="K390" i="67"/>
  <c r="W390" i="67"/>
  <c r="A391" i="67"/>
  <c r="C391" i="67"/>
  <c r="K391" i="67"/>
  <c r="W391" i="67"/>
  <c r="A392" i="67"/>
  <c r="C392" i="67"/>
  <c r="K392" i="67"/>
  <c r="W392" i="67"/>
  <c r="A393" i="67"/>
  <c r="C393" i="67"/>
  <c r="K393" i="67"/>
  <c r="W393" i="67"/>
  <c r="A394" i="67"/>
  <c r="C394" i="67"/>
  <c r="K394" i="67"/>
  <c r="W394" i="67"/>
  <c r="A395" i="67"/>
  <c r="C395" i="67"/>
  <c r="K395" i="67"/>
  <c r="W395" i="67"/>
  <c r="A396" i="67"/>
  <c r="C396" i="67"/>
  <c r="K396" i="67"/>
  <c r="W396" i="67"/>
  <c r="A397" i="67"/>
  <c r="C397" i="67"/>
  <c r="K397" i="67"/>
  <c r="W397" i="67"/>
  <c r="A398" i="67"/>
  <c r="C398" i="67"/>
  <c r="K398" i="67"/>
  <c r="W398" i="67"/>
  <c r="A399" i="67"/>
  <c r="C399" i="67"/>
  <c r="K399" i="67"/>
  <c r="W399" i="67"/>
  <c r="A400" i="67"/>
  <c r="C400" i="67"/>
  <c r="K400" i="67"/>
  <c r="W400" i="67"/>
  <c r="A401" i="67"/>
  <c r="C401" i="67"/>
  <c r="K401" i="67"/>
  <c r="W401" i="67"/>
  <c r="A402" i="67"/>
  <c r="C402" i="67"/>
  <c r="K402" i="67"/>
  <c r="W402" i="67"/>
  <c r="A403" i="67"/>
  <c r="C403" i="67"/>
  <c r="K403" i="67"/>
  <c r="W403" i="67"/>
  <c r="A404" i="67"/>
  <c r="C404" i="67"/>
  <c r="K404" i="67"/>
  <c r="W404" i="67"/>
  <c r="A405" i="67"/>
  <c r="C405" i="67"/>
  <c r="K405" i="67"/>
  <c r="W405" i="67"/>
  <c r="A406" i="67"/>
  <c r="C406" i="67"/>
  <c r="K406" i="67"/>
  <c r="W406" i="67"/>
  <c r="A407" i="67"/>
  <c r="C407" i="67"/>
  <c r="K407" i="67"/>
  <c r="W407" i="67"/>
  <c r="A408" i="67"/>
  <c r="C408" i="67"/>
  <c r="K408" i="67"/>
  <c r="W408" i="67"/>
  <c r="A409" i="67"/>
  <c r="C409" i="67"/>
  <c r="K409" i="67"/>
  <c r="W409" i="67"/>
  <c r="A410" i="67"/>
  <c r="C410" i="67"/>
  <c r="K410" i="67"/>
  <c r="W410" i="67"/>
  <c r="A411" i="67"/>
  <c r="C411" i="67"/>
  <c r="K411" i="67"/>
  <c r="W411" i="67"/>
  <c r="A412" i="67"/>
  <c r="C412" i="67"/>
  <c r="K412" i="67"/>
  <c r="W412" i="67"/>
  <c r="A413" i="67"/>
  <c r="C413" i="67"/>
  <c r="K413" i="67"/>
  <c r="W413" i="67"/>
  <c r="A414" i="67"/>
  <c r="C414" i="67"/>
  <c r="K414" i="67"/>
  <c r="W414" i="67"/>
  <c r="A415" i="67"/>
  <c r="C415" i="67"/>
  <c r="K415" i="67"/>
  <c r="W415" i="67"/>
  <c r="A416" i="67"/>
  <c r="C416" i="67"/>
  <c r="K416" i="67"/>
  <c r="W416" i="67"/>
  <c r="A417" i="67"/>
  <c r="C417" i="67"/>
  <c r="K417" i="67"/>
  <c r="W417" i="67"/>
  <c r="A418" i="67"/>
  <c r="C418" i="67"/>
  <c r="K418" i="67"/>
  <c r="W418" i="67"/>
  <c r="A419" i="67"/>
  <c r="C419" i="67"/>
  <c r="K419" i="67"/>
  <c r="W419" i="67"/>
  <c r="A420" i="67"/>
  <c r="C420" i="67"/>
  <c r="K420" i="67"/>
  <c r="W420" i="67"/>
  <c r="A421" i="67"/>
  <c r="C421" i="67"/>
  <c r="K421" i="67"/>
  <c r="W421" i="67"/>
  <c r="A422" i="67"/>
  <c r="C422" i="67"/>
  <c r="K422" i="67"/>
  <c r="W422" i="67"/>
  <c r="A423" i="67"/>
  <c r="C423" i="67"/>
  <c r="K423" i="67"/>
  <c r="W423" i="67"/>
  <c r="A424" i="67"/>
  <c r="C424" i="67"/>
  <c r="K424" i="67"/>
  <c r="W424" i="67"/>
  <c r="A425" i="67"/>
  <c r="C425" i="67"/>
  <c r="K425" i="67"/>
  <c r="W425" i="67"/>
  <c r="A426" i="67"/>
  <c r="C426" i="67"/>
  <c r="K426" i="67"/>
  <c r="W426" i="67"/>
  <c r="A427" i="67"/>
  <c r="C427" i="67"/>
  <c r="K427" i="67"/>
  <c r="W427" i="67"/>
  <c r="A428" i="67"/>
  <c r="C428" i="67"/>
  <c r="K428" i="67"/>
  <c r="W428" i="67"/>
  <c r="A429" i="67"/>
  <c r="C429" i="67"/>
  <c r="K429" i="67"/>
  <c r="W429" i="67"/>
  <c r="A430" i="67"/>
  <c r="C430" i="67"/>
  <c r="K430" i="67"/>
  <c r="W430" i="67"/>
  <c r="A431" i="67"/>
  <c r="C431" i="67"/>
  <c r="K431" i="67"/>
  <c r="W431" i="67"/>
  <c r="A432" i="67"/>
  <c r="C432" i="67"/>
  <c r="K432" i="67"/>
  <c r="W432" i="67"/>
  <c r="A433" i="67"/>
  <c r="C433" i="67"/>
  <c r="K433" i="67"/>
  <c r="W433" i="67"/>
  <c r="A434" i="67"/>
  <c r="C434" i="67"/>
  <c r="K434" i="67"/>
  <c r="W434" i="67"/>
  <c r="A435" i="67"/>
  <c r="C435" i="67"/>
  <c r="K435" i="67"/>
  <c r="W435" i="67"/>
  <c r="A436" i="67"/>
  <c r="C436" i="67"/>
  <c r="K436" i="67"/>
  <c r="W436" i="67"/>
  <c r="A437" i="67"/>
  <c r="C437" i="67"/>
  <c r="K437" i="67"/>
  <c r="W437" i="67"/>
  <c r="A438" i="67"/>
  <c r="C438" i="67"/>
  <c r="K438" i="67"/>
  <c r="W438" i="67"/>
  <c r="A439" i="67"/>
  <c r="C439" i="67"/>
  <c r="K439" i="67"/>
  <c r="W439" i="67"/>
  <c r="A440" i="67"/>
  <c r="C440" i="67"/>
  <c r="K440" i="67"/>
  <c r="W440" i="67"/>
  <c r="A441" i="67"/>
  <c r="C441" i="67"/>
  <c r="K441" i="67"/>
  <c r="W441" i="67"/>
  <c r="A442" i="67"/>
  <c r="C442" i="67"/>
  <c r="K442" i="67"/>
  <c r="W442" i="67"/>
  <c r="A443" i="67"/>
  <c r="C443" i="67"/>
  <c r="K443" i="67"/>
  <c r="W443" i="67"/>
  <c r="A444" i="67"/>
  <c r="C444" i="67"/>
  <c r="K444" i="67"/>
  <c r="W444" i="67"/>
  <c r="A445" i="67"/>
  <c r="C445" i="67"/>
  <c r="K445" i="67"/>
  <c r="W445" i="67"/>
  <c r="A446" i="67"/>
  <c r="C446" i="67"/>
  <c r="K446" i="67"/>
  <c r="W446" i="67"/>
  <c r="A447" i="67"/>
  <c r="C447" i="67"/>
  <c r="K447" i="67"/>
  <c r="W447" i="67"/>
  <c r="A448" i="67"/>
  <c r="C448" i="67"/>
  <c r="K448" i="67"/>
  <c r="W448" i="67"/>
  <c r="A449" i="67"/>
  <c r="C449" i="67"/>
  <c r="K449" i="67"/>
  <c r="W449" i="67"/>
  <c r="A450" i="67"/>
  <c r="C450" i="67"/>
  <c r="K450" i="67"/>
  <c r="W450" i="67"/>
  <c r="A451" i="67"/>
  <c r="C451" i="67"/>
  <c r="K451" i="67"/>
  <c r="W451" i="67"/>
  <c r="A452" i="67"/>
  <c r="C452" i="67"/>
  <c r="K452" i="67"/>
  <c r="W452" i="67"/>
  <c r="A453" i="67"/>
  <c r="C453" i="67"/>
  <c r="K453" i="67"/>
  <c r="W453" i="67"/>
  <c r="A454" i="67"/>
  <c r="C454" i="67"/>
  <c r="K454" i="67"/>
  <c r="W454" i="67"/>
  <c r="A455" i="67"/>
  <c r="C455" i="67"/>
  <c r="K455" i="67"/>
  <c r="W455" i="67"/>
  <c r="A456" i="67"/>
  <c r="C456" i="67"/>
  <c r="K456" i="67"/>
  <c r="W456" i="67"/>
  <c r="A457" i="67"/>
  <c r="C457" i="67"/>
  <c r="K457" i="67"/>
  <c r="W457" i="67"/>
  <c r="A458" i="67"/>
  <c r="C458" i="67"/>
  <c r="K458" i="67"/>
  <c r="W458" i="67"/>
  <c r="A459" i="67"/>
  <c r="C459" i="67"/>
  <c r="K459" i="67"/>
  <c r="W459" i="67"/>
  <c r="A460" i="67"/>
  <c r="C460" i="67"/>
  <c r="K460" i="67"/>
  <c r="W460" i="67"/>
  <c r="A461" i="67"/>
  <c r="C461" i="67"/>
  <c r="K461" i="67"/>
  <c r="W461" i="67"/>
  <c r="A462" i="67"/>
  <c r="C462" i="67"/>
  <c r="K462" i="67"/>
  <c r="W462" i="67"/>
  <c r="A463" i="67"/>
  <c r="C463" i="67"/>
  <c r="K463" i="67"/>
  <c r="W463" i="67"/>
  <c r="A464" i="67"/>
  <c r="C464" i="67"/>
  <c r="K464" i="67"/>
  <c r="W464" i="67"/>
  <c r="A465" i="67"/>
  <c r="C465" i="67"/>
  <c r="K465" i="67"/>
  <c r="W465" i="67"/>
  <c r="A466" i="67"/>
  <c r="C466" i="67"/>
  <c r="K466" i="67"/>
  <c r="W466" i="67"/>
  <c r="A467" i="67"/>
  <c r="C467" i="67"/>
  <c r="K467" i="67"/>
  <c r="W467" i="67"/>
  <c r="A468" i="67"/>
  <c r="C468" i="67"/>
  <c r="K468" i="67"/>
  <c r="W468" i="67"/>
  <c r="A469" i="67"/>
  <c r="C469" i="67"/>
  <c r="K469" i="67"/>
  <c r="W469" i="67"/>
  <c r="A470" i="67"/>
  <c r="C470" i="67"/>
  <c r="K470" i="67"/>
  <c r="W470" i="67"/>
  <c r="A471" i="67"/>
  <c r="C471" i="67"/>
  <c r="K471" i="67"/>
  <c r="W471" i="67"/>
  <c r="A472" i="67"/>
  <c r="C472" i="67"/>
  <c r="K472" i="67"/>
  <c r="W472" i="67"/>
  <c r="A473" i="67"/>
  <c r="C473" i="67"/>
  <c r="K473" i="67"/>
  <c r="W473" i="67"/>
  <c r="A474" i="67"/>
  <c r="C474" i="67"/>
  <c r="K474" i="67"/>
  <c r="W474" i="67"/>
  <c r="A475" i="67"/>
  <c r="C475" i="67"/>
  <c r="K475" i="67"/>
  <c r="W475" i="67"/>
  <c r="A476" i="67"/>
  <c r="C476" i="67"/>
  <c r="K476" i="67"/>
  <c r="W476" i="67"/>
  <c r="A477" i="67"/>
  <c r="C477" i="67"/>
  <c r="K477" i="67"/>
  <c r="W477" i="67"/>
  <c r="A478" i="67"/>
  <c r="C478" i="67"/>
  <c r="K478" i="67"/>
  <c r="W478" i="67"/>
  <c r="A479" i="67"/>
  <c r="C479" i="67"/>
  <c r="K479" i="67"/>
  <c r="W479" i="67"/>
  <c r="A480" i="67"/>
  <c r="C480" i="67"/>
  <c r="K480" i="67"/>
  <c r="W480" i="67"/>
  <c r="A481" i="67"/>
  <c r="C481" i="67"/>
  <c r="K481" i="67"/>
  <c r="W481" i="67"/>
  <c r="A482" i="67"/>
  <c r="C482" i="67"/>
  <c r="K482" i="67"/>
  <c r="W482" i="67"/>
  <c r="A483" i="67"/>
  <c r="C483" i="67"/>
  <c r="K483" i="67"/>
  <c r="W483" i="67"/>
  <c r="A484" i="67"/>
  <c r="C484" i="67"/>
  <c r="K484" i="67"/>
  <c r="W484" i="67"/>
  <c r="A485" i="67"/>
  <c r="C485" i="67"/>
  <c r="K485" i="67"/>
  <c r="W485" i="67"/>
  <c r="A486" i="67"/>
  <c r="C486" i="67"/>
  <c r="K486" i="67"/>
  <c r="W486" i="67"/>
  <c r="A487" i="67"/>
  <c r="C487" i="67"/>
  <c r="K487" i="67"/>
  <c r="W487" i="67"/>
  <c r="A488" i="67"/>
  <c r="C488" i="67"/>
  <c r="K488" i="67"/>
  <c r="W488" i="67"/>
  <c r="A489" i="67"/>
  <c r="C489" i="67"/>
  <c r="K489" i="67"/>
  <c r="W489" i="67"/>
  <c r="A490" i="67"/>
  <c r="C490" i="67"/>
  <c r="K490" i="67"/>
  <c r="W490" i="67"/>
  <c r="A491" i="67"/>
  <c r="C491" i="67"/>
  <c r="K491" i="67"/>
  <c r="W491" i="67"/>
  <c r="A492" i="67"/>
  <c r="C492" i="67"/>
  <c r="K492" i="67"/>
  <c r="W492" i="67"/>
  <c r="A493" i="67"/>
  <c r="C493" i="67"/>
  <c r="K493" i="67"/>
  <c r="W493" i="67"/>
  <c r="A494" i="67"/>
  <c r="C494" i="67"/>
  <c r="K494" i="67"/>
  <c r="W494" i="67"/>
  <c r="A495" i="67"/>
  <c r="C495" i="67"/>
  <c r="K495" i="67"/>
  <c r="W495" i="67"/>
  <c r="A496" i="67"/>
  <c r="C496" i="67"/>
  <c r="K496" i="67"/>
  <c r="W496" i="67"/>
  <c r="A497" i="67"/>
  <c r="C497" i="67"/>
  <c r="K497" i="67"/>
  <c r="W497" i="67"/>
  <c r="A498" i="67"/>
  <c r="C498" i="67"/>
  <c r="K498" i="67"/>
  <c r="W498" i="67"/>
  <c r="A499" i="67"/>
  <c r="C499" i="67"/>
  <c r="K499" i="67"/>
  <c r="W499" i="67"/>
  <c r="A500" i="67"/>
  <c r="C500" i="67"/>
  <c r="K500" i="67"/>
  <c r="W500" i="67"/>
  <c r="A501" i="67"/>
  <c r="C501" i="67"/>
  <c r="K501" i="67"/>
  <c r="W501" i="67"/>
  <c r="A502" i="67"/>
  <c r="C502" i="67"/>
  <c r="K502" i="67"/>
  <c r="W502" i="67"/>
  <c r="A503" i="67"/>
  <c r="C503" i="67"/>
  <c r="K503" i="67"/>
  <c r="W503" i="67"/>
  <c r="A504" i="67"/>
  <c r="C504" i="67"/>
  <c r="K504" i="67"/>
  <c r="W504" i="67"/>
  <c r="A505" i="67"/>
  <c r="C505" i="67"/>
  <c r="K505" i="67"/>
  <c r="W505" i="67"/>
  <c r="A506" i="67"/>
  <c r="C506" i="67"/>
  <c r="K506" i="67"/>
  <c r="W506" i="67"/>
  <c r="A507" i="67"/>
  <c r="C507" i="67"/>
  <c r="K507" i="67"/>
  <c r="W507" i="67"/>
  <c r="A508" i="67"/>
  <c r="C508" i="67"/>
  <c r="K508" i="67"/>
  <c r="W508" i="67"/>
  <c r="A509" i="67"/>
  <c r="C509" i="67"/>
  <c r="K509" i="67"/>
  <c r="W509" i="67"/>
  <c r="A510" i="67"/>
  <c r="C510" i="67"/>
  <c r="K510" i="67"/>
  <c r="W510" i="67"/>
  <c r="A511" i="67"/>
  <c r="C511" i="67"/>
  <c r="K511" i="67"/>
  <c r="W511" i="67"/>
  <c r="A512" i="67"/>
  <c r="C512" i="67"/>
  <c r="K512" i="67"/>
  <c r="W512" i="67"/>
  <c r="A513" i="67"/>
  <c r="C513" i="67"/>
  <c r="K513" i="67"/>
  <c r="W513" i="67"/>
  <c r="A514" i="67"/>
  <c r="C514" i="67"/>
  <c r="K514" i="67"/>
  <c r="W514" i="67"/>
  <c r="A515" i="67"/>
  <c r="C515" i="67"/>
  <c r="K515" i="67"/>
  <c r="W515" i="67"/>
  <c r="A516" i="67"/>
  <c r="C516" i="67"/>
  <c r="K516" i="67"/>
  <c r="W516" i="67"/>
  <c r="A517" i="67"/>
  <c r="C517" i="67"/>
  <c r="K517" i="67"/>
  <c r="W517" i="67"/>
  <c r="A518" i="67"/>
  <c r="C518" i="67"/>
  <c r="K518" i="67"/>
  <c r="W518" i="67"/>
  <c r="A519" i="67"/>
  <c r="C519" i="67"/>
  <c r="K519" i="67"/>
  <c r="W519" i="67"/>
  <c r="A520" i="67"/>
  <c r="C520" i="67"/>
  <c r="K520" i="67"/>
  <c r="W520" i="67"/>
  <c r="A521" i="67"/>
  <c r="C521" i="67"/>
  <c r="K521" i="67"/>
  <c r="W521" i="67"/>
  <c r="A522" i="67"/>
  <c r="C522" i="67"/>
  <c r="K522" i="67"/>
  <c r="W522" i="67"/>
  <c r="A523" i="67"/>
  <c r="C523" i="67"/>
  <c r="K523" i="67"/>
  <c r="W523" i="67"/>
  <c r="A524" i="67"/>
  <c r="C524" i="67"/>
  <c r="K524" i="67"/>
  <c r="W524" i="67"/>
  <c r="A525" i="67"/>
  <c r="C525" i="67"/>
  <c r="K525" i="67"/>
  <c r="W525" i="67"/>
  <c r="A526" i="67"/>
  <c r="C526" i="67"/>
  <c r="K526" i="67"/>
  <c r="W526" i="67"/>
  <c r="A527" i="67"/>
  <c r="C527" i="67"/>
  <c r="K527" i="67"/>
  <c r="W527" i="67"/>
  <c r="A528" i="67"/>
  <c r="C528" i="67"/>
  <c r="K528" i="67"/>
  <c r="W528" i="67"/>
  <c r="A529" i="67"/>
  <c r="C529" i="67"/>
  <c r="K529" i="67"/>
  <c r="W529" i="67"/>
  <c r="A530" i="67"/>
  <c r="C530" i="67"/>
  <c r="K530" i="67"/>
  <c r="W530" i="67"/>
  <c r="A531" i="67"/>
  <c r="C531" i="67"/>
  <c r="K531" i="67"/>
  <c r="W531" i="67"/>
  <c r="A532" i="67"/>
  <c r="C532" i="67"/>
  <c r="K532" i="67"/>
  <c r="W532" i="67"/>
  <c r="A533" i="67"/>
  <c r="C533" i="67"/>
  <c r="K533" i="67"/>
  <c r="W533" i="67"/>
  <c r="A534" i="67"/>
  <c r="C534" i="67"/>
  <c r="K534" i="67"/>
  <c r="W534" i="67"/>
  <c r="A535" i="67"/>
  <c r="C535" i="67"/>
  <c r="K535" i="67"/>
  <c r="W535" i="67"/>
  <c r="A536" i="67"/>
  <c r="C536" i="67"/>
  <c r="K536" i="67"/>
  <c r="W536" i="67"/>
  <c r="A537" i="67"/>
  <c r="C537" i="67"/>
  <c r="K537" i="67"/>
  <c r="W537" i="67"/>
  <c r="A538" i="67"/>
  <c r="C538" i="67"/>
  <c r="K538" i="67"/>
  <c r="W538" i="67"/>
  <c r="A539" i="67"/>
  <c r="C539" i="67"/>
  <c r="K539" i="67"/>
  <c r="W539" i="67"/>
  <c r="A540" i="67"/>
  <c r="C540" i="67"/>
  <c r="K540" i="67"/>
  <c r="W540" i="67"/>
  <c r="A541" i="67"/>
  <c r="C541" i="67"/>
  <c r="K541" i="67"/>
  <c r="W541" i="67"/>
  <c r="A542" i="67"/>
  <c r="C542" i="67"/>
  <c r="K542" i="67"/>
  <c r="W542" i="67"/>
  <c r="A543" i="67"/>
  <c r="C543" i="67"/>
  <c r="K543" i="67"/>
  <c r="W543" i="67"/>
  <c r="A544" i="67"/>
  <c r="C544" i="67"/>
  <c r="K544" i="67"/>
  <c r="W544" i="67"/>
  <c r="A545" i="67"/>
  <c r="C545" i="67"/>
  <c r="K545" i="67"/>
  <c r="W545" i="67"/>
  <c r="A546" i="67"/>
  <c r="C546" i="67"/>
  <c r="K546" i="67"/>
  <c r="W546" i="67"/>
  <c r="A547" i="67"/>
  <c r="C547" i="67"/>
  <c r="K547" i="67"/>
  <c r="W547" i="67"/>
  <c r="A548" i="67"/>
  <c r="C548" i="67"/>
  <c r="K548" i="67"/>
  <c r="W548" i="67"/>
  <c r="A549" i="67"/>
  <c r="C549" i="67"/>
  <c r="K549" i="67"/>
  <c r="W549" i="67"/>
  <c r="A550" i="67"/>
  <c r="C550" i="67"/>
  <c r="K550" i="67"/>
  <c r="W550" i="67"/>
  <c r="A551" i="67"/>
  <c r="C551" i="67"/>
  <c r="K551" i="67"/>
  <c r="W551" i="67"/>
  <c r="A552" i="67"/>
  <c r="C552" i="67"/>
  <c r="K552" i="67"/>
  <c r="W552" i="67"/>
  <c r="A553" i="67"/>
  <c r="C553" i="67"/>
  <c r="K553" i="67"/>
  <c r="W553" i="67"/>
  <c r="A554" i="67"/>
  <c r="C554" i="67"/>
  <c r="K554" i="67"/>
  <c r="W554" i="67"/>
  <c r="A555" i="67"/>
  <c r="C555" i="67"/>
  <c r="K555" i="67"/>
  <c r="W555" i="67"/>
  <c r="A556" i="67"/>
  <c r="C556" i="67"/>
  <c r="K556" i="67"/>
  <c r="W556" i="67"/>
  <c r="A557" i="67"/>
  <c r="C557" i="67"/>
  <c r="K557" i="67"/>
  <c r="W557" i="67"/>
  <c r="A558" i="67"/>
  <c r="C558" i="67"/>
  <c r="K558" i="67"/>
  <c r="W558" i="67"/>
  <c r="A559" i="67"/>
  <c r="C559" i="67"/>
  <c r="K559" i="67"/>
  <c r="W559" i="67"/>
  <c r="A560" i="67"/>
  <c r="C560" i="67"/>
  <c r="K560" i="67"/>
  <c r="W560" i="67"/>
  <c r="A561" i="67"/>
  <c r="C561" i="67"/>
  <c r="K561" i="67"/>
  <c r="W561" i="67"/>
  <c r="A562" i="67"/>
  <c r="C562" i="67"/>
  <c r="K562" i="67"/>
  <c r="W562" i="67"/>
  <c r="A563" i="67"/>
  <c r="C563" i="67"/>
  <c r="K563" i="67"/>
  <c r="W563" i="67"/>
  <c r="A564" i="67"/>
  <c r="C564" i="67"/>
  <c r="K564" i="67"/>
  <c r="W564" i="67"/>
  <c r="A565" i="67"/>
  <c r="C565" i="67"/>
  <c r="K565" i="67"/>
  <c r="W565" i="67"/>
  <c r="A566" i="67"/>
  <c r="C566" i="67"/>
  <c r="K566" i="67"/>
  <c r="W566" i="67"/>
  <c r="A567" i="67"/>
  <c r="C567" i="67"/>
  <c r="K567" i="67"/>
  <c r="W567" i="67"/>
  <c r="A568" i="67"/>
  <c r="C568" i="67"/>
  <c r="K568" i="67"/>
  <c r="W568" i="67"/>
  <c r="A569" i="67"/>
  <c r="C569" i="67"/>
  <c r="K569" i="67"/>
  <c r="W569" i="67"/>
  <c r="A570" i="67"/>
  <c r="C570" i="67"/>
  <c r="K570" i="67"/>
  <c r="W570" i="67"/>
  <c r="A571" i="67"/>
  <c r="C571" i="67"/>
  <c r="K571" i="67"/>
  <c r="W571" i="67"/>
  <c r="A572" i="67"/>
  <c r="C572" i="67"/>
  <c r="K572" i="67"/>
  <c r="W572" i="67"/>
  <c r="A573" i="67"/>
  <c r="C573" i="67"/>
  <c r="K573" i="67"/>
  <c r="W573" i="67"/>
  <c r="A574" i="67"/>
  <c r="C574" i="67"/>
  <c r="K574" i="67"/>
  <c r="W574" i="67"/>
  <c r="A575" i="67"/>
  <c r="C575" i="67"/>
  <c r="K575" i="67"/>
  <c r="W575" i="67"/>
  <c r="A576" i="67"/>
  <c r="C576" i="67"/>
  <c r="K576" i="67"/>
  <c r="W576" i="67"/>
  <c r="A577" i="67"/>
  <c r="C577" i="67"/>
  <c r="K577" i="67"/>
  <c r="W577" i="67"/>
  <c r="A578" i="67"/>
  <c r="C578" i="67"/>
  <c r="K578" i="67"/>
  <c r="W578" i="67"/>
  <c r="A579" i="67"/>
  <c r="C579" i="67"/>
  <c r="K579" i="67"/>
  <c r="W579" i="67"/>
  <c r="A580" i="67"/>
  <c r="C580" i="67"/>
  <c r="K580" i="67"/>
  <c r="W580" i="67"/>
  <c r="A581" i="67"/>
  <c r="C581" i="67"/>
  <c r="K581" i="67"/>
  <c r="W581" i="67"/>
  <c r="A582" i="67"/>
  <c r="C582" i="67"/>
  <c r="K582" i="67"/>
  <c r="W582" i="67"/>
  <c r="A583" i="67"/>
  <c r="C583" i="67"/>
  <c r="K583" i="67"/>
  <c r="W583" i="67"/>
  <c r="A584" i="67"/>
  <c r="C584" i="67"/>
  <c r="K584" i="67"/>
  <c r="W584" i="67"/>
  <c r="A585" i="67"/>
  <c r="C585" i="67"/>
  <c r="K585" i="67"/>
  <c r="W585" i="67"/>
  <c r="A586" i="67"/>
  <c r="C586" i="67"/>
  <c r="K586" i="67"/>
  <c r="W586" i="67"/>
  <c r="A587" i="67"/>
  <c r="C587" i="67"/>
  <c r="K587" i="67"/>
  <c r="W587" i="67"/>
  <c r="A588" i="67"/>
  <c r="C588" i="67"/>
  <c r="K588" i="67"/>
  <c r="W588" i="67"/>
  <c r="A589" i="67"/>
  <c r="C589" i="67"/>
  <c r="K589" i="67"/>
  <c r="W589" i="67"/>
  <c r="A590" i="67"/>
  <c r="C590" i="67"/>
  <c r="K590" i="67"/>
  <c r="W590" i="67"/>
  <c r="A591" i="67"/>
  <c r="C591" i="67"/>
  <c r="K591" i="67"/>
  <c r="W591" i="67"/>
  <c r="A592" i="67"/>
  <c r="C592" i="67"/>
  <c r="K592" i="67"/>
  <c r="W592" i="67"/>
  <c r="A593" i="67"/>
  <c r="C593" i="67"/>
  <c r="K593" i="67"/>
  <c r="W593" i="67"/>
  <c r="A594" i="67"/>
  <c r="C594" i="67"/>
  <c r="K594" i="67"/>
  <c r="W594" i="67"/>
  <c r="A595" i="67"/>
  <c r="C595" i="67"/>
  <c r="K595" i="67"/>
  <c r="W595" i="67"/>
  <c r="A596" i="67"/>
  <c r="C596" i="67"/>
  <c r="K596" i="67"/>
  <c r="W596" i="67"/>
  <c r="A597" i="67"/>
  <c r="C597" i="67"/>
  <c r="K597" i="67"/>
  <c r="W597" i="67"/>
  <c r="A598" i="67"/>
  <c r="C598" i="67"/>
  <c r="K598" i="67"/>
  <c r="W598" i="67"/>
  <c r="A599" i="67"/>
  <c r="C599" i="67"/>
  <c r="K599" i="67"/>
  <c r="W599" i="67"/>
  <c r="A600" i="67"/>
  <c r="C600" i="67"/>
  <c r="K600" i="67"/>
  <c r="W600" i="67"/>
  <c r="A601" i="67"/>
  <c r="C601" i="67"/>
  <c r="K601" i="67"/>
  <c r="W601" i="67"/>
  <c r="A602" i="67"/>
  <c r="C602" i="67"/>
  <c r="K602" i="67"/>
  <c r="W602" i="67"/>
  <c r="A603" i="67"/>
  <c r="C603" i="67"/>
  <c r="K603" i="67"/>
  <c r="W603" i="67"/>
  <c r="A604" i="67"/>
  <c r="C604" i="67"/>
  <c r="K604" i="67"/>
  <c r="W604" i="67"/>
  <c r="A605" i="67"/>
  <c r="C605" i="67"/>
  <c r="K605" i="67"/>
  <c r="W605" i="67"/>
  <c r="A606" i="67"/>
  <c r="C606" i="67"/>
  <c r="K606" i="67"/>
  <c r="W606" i="67"/>
  <c r="A607" i="67"/>
  <c r="C607" i="67"/>
  <c r="K607" i="67"/>
  <c r="W607" i="67"/>
  <c r="A608" i="67"/>
  <c r="C608" i="67"/>
  <c r="K608" i="67"/>
  <c r="W608" i="67"/>
  <c r="A609" i="67"/>
  <c r="C609" i="67"/>
  <c r="K609" i="67"/>
  <c r="W609" i="67"/>
  <c r="A610" i="67"/>
  <c r="C610" i="67"/>
  <c r="K610" i="67"/>
  <c r="W610" i="67"/>
  <c r="A611" i="67"/>
  <c r="C611" i="67"/>
  <c r="K611" i="67"/>
  <c r="W611" i="67"/>
  <c r="A612" i="67"/>
  <c r="C612" i="67"/>
  <c r="K612" i="67"/>
  <c r="W612" i="67"/>
  <c r="A613" i="67"/>
  <c r="C613" i="67"/>
  <c r="K613" i="67"/>
  <c r="W613" i="67"/>
  <c r="A614" i="67"/>
  <c r="C614" i="67"/>
  <c r="K614" i="67"/>
  <c r="W614" i="67"/>
  <c r="A615" i="67"/>
  <c r="C615" i="67"/>
  <c r="K615" i="67"/>
  <c r="W615" i="67"/>
  <c r="A616" i="67"/>
  <c r="C616" i="67"/>
  <c r="K616" i="67"/>
  <c r="W616" i="67"/>
  <c r="A617" i="67"/>
  <c r="C617" i="67"/>
  <c r="K617" i="67"/>
  <c r="W617" i="67"/>
  <c r="A618" i="67"/>
  <c r="C618" i="67"/>
  <c r="K618" i="67"/>
  <c r="W618" i="67"/>
  <c r="A619" i="67"/>
  <c r="C619" i="67"/>
  <c r="K619" i="67"/>
  <c r="W619" i="67"/>
  <c r="A620" i="67"/>
  <c r="C620" i="67"/>
  <c r="K620" i="67"/>
  <c r="W620" i="67"/>
  <c r="A621" i="67"/>
  <c r="C621" i="67"/>
  <c r="K621" i="67"/>
  <c r="W621" i="67"/>
  <c r="A622" i="67"/>
  <c r="C622" i="67"/>
  <c r="K622" i="67"/>
  <c r="W622" i="67"/>
  <c r="A623" i="67"/>
  <c r="C623" i="67"/>
  <c r="K623" i="67"/>
  <c r="W623" i="67"/>
  <c r="A624" i="67"/>
  <c r="C624" i="67"/>
  <c r="K624" i="67"/>
  <c r="W624" i="67"/>
  <c r="A625" i="67"/>
  <c r="C625" i="67"/>
  <c r="K625" i="67"/>
  <c r="W625" i="67"/>
  <c r="A626" i="67"/>
  <c r="C626" i="67"/>
  <c r="K626" i="67"/>
  <c r="W626" i="67"/>
  <c r="A627" i="67"/>
  <c r="C627" i="67"/>
  <c r="K627" i="67"/>
  <c r="W627" i="67"/>
  <c r="A628" i="67"/>
  <c r="C628" i="67"/>
  <c r="K628" i="67"/>
  <c r="W628" i="67"/>
  <c r="A629" i="67"/>
  <c r="C629" i="67"/>
  <c r="K629" i="67"/>
  <c r="W629" i="67"/>
  <c r="A630" i="67"/>
  <c r="C630" i="67"/>
  <c r="K630" i="67"/>
  <c r="W630" i="67"/>
  <c r="A631" i="67"/>
  <c r="C631" i="67"/>
  <c r="K631" i="67"/>
  <c r="W631" i="67"/>
  <c r="A632" i="67"/>
  <c r="C632" i="67"/>
  <c r="K632" i="67"/>
  <c r="W632" i="67"/>
  <c r="A633" i="67"/>
  <c r="C633" i="67"/>
  <c r="K633" i="67"/>
  <c r="W633" i="67"/>
  <c r="A634" i="67"/>
  <c r="C634" i="67"/>
  <c r="K634" i="67"/>
  <c r="W634" i="67"/>
  <c r="A635" i="67"/>
  <c r="C635" i="67"/>
  <c r="K635" i="67"/>
  <c r="W635" i="67"/>
  <c r="A636" i="67"/>
  <c r="C636" i="67"/>
  <c r="K636" i="67"/>
  <c r="W636" i="67"/>
  <c r="A637" i="67"/>
  <c r="C637" i="67"/>
  <c r="K637" i="67"/>
  <c r="W637" i="67"/>
  <c r="A638" i="67"/>
  <c r="C638" i="67"/>
  <c r="K638" i="67"/>
  <c r="W638" i="67"/>
  <c r="A639" i="67"/>
  <c r="C639" i="67"/>
  <c r="K639" i="67"/>
  <c r="W639" i="67"/>
  <c r="A640" i="67"/>
  <c r="C640" i="67"/>
  <c r="K640" i="67"/>
  <c r="W640" i="67"/>
  <c r="A641" i="67"/>
  <c r="C641" i="67"/>
  <c r="K641" i="67"/>
  <c r="W641" i="67"/>
  <c r="A642" i="67"/>
  <c r="C642" i="67"/>
  <c r="K642" i="67"/>
  <c r="W642" i="67"/>
  <c r="A643" i="67"/>
  <c r="C643" i="67"/>
  <c r="K643" i="67"/>
  <c r="W643" i="67"/>
  <c r="A644" i="67"/>
  <c r="C644" i="67"/>
  <c r="K644" i="67"/>
  <c r="W644" i="67"/>
  <c r="A645" i="67"/>
  <c r="C645" i="67"/>
  <c r="K645" i="67"/>
  <c r="W645" i="67"/>
  <c r="A646" i="67"/>
  <c r="C646" i="67"/>
  <c r="K646" i="67"/>
  <c r="W646" i="67"/>
  <c r="A647" i="67"/>
  <c r="C647" i="67"/>
  <c r="K647" i="67"/>
  <c r="W647" i="67"/>
  <c r="A648" i="67"/>
  <c r="C648" i="67"/>
  <c r="K648" i="67"/>
  <c r="W648" i="67"/>
  <c r="A649" i="67"/>
  <c r="C649" i="67"/>
  <c r="K649" i="67"/>
  <c r="W649" i="67"/>
  <c r="A650" i="67"/>
  <c r="C650" i="67"/>
  <c r="K650" i="67"/>
  <c r="W650" i="67"/>
  <c r="A651" i="67"/>
  <c r="C651" i="67"/>
  <c r="K651" i="67"/>
  <c r="W651" i="67"/>
  <c r="A652" i="67"/>
  <c r="C652" i="67"/>
  <c r="K652" i="67"/>
  <c r="W652" i="67"/>
  <c r="A653" i="67"/>
  <c r="C653" i="67"/>
  <c r="K653" i="67"/>
  <c r="W653" i="67"/>
  <c r="A654" i="67"/>
  <c r="C654" i="67"/>
  <c r="K654" i="67"/>
  <c r="W654" i="67"/>
  <c r="A655" i="67"/>
  <c r="C655" i="67"/>
  <c r="K655" i="67"/>
  <c r="W655" i="67"/>
  <c r="A656" i="67"/>
  <c r="C656" i="67"/>
  <c r="K656" i="67"/>
  <c r="W656" i="67"/>
  <c r="A657" i="67"/>
  <c r="C657" i="67"/>
  <c r="K657" i="67"/>
  <c r="W657" i="67"/>
  <c r="A658" i="67"/>
  <c r="C658" i="67"/>
  <c r="K658" i="67"/>
  <c r="W658" i="67"/>
  <c r="A659" i="67"/>
  <c r="C659" i="67"/>
  <c r="K659" i="67"/>
  <c r="W659" i="67"/>
  <c r="A660" i="67"/>
  <c r="C660" i="67"/>
  <c r="K660" i="67"/>
  <c r="W660" i="67"/>
  <c r="A661" i="67"/>
  <c r="C661" i="67"/>
  <c r="K661" i="67"/>
  <c r="W661" i="67"/>
  <c r="A662" i="67"/>
  <c r="C662" i="67"/>
  <c r="K662" i="67"/>
  <c r="W662" i="67"/>
  <c r="A663" i="67"/>
  <c r="C663" i="67"/>
  <c r="K663" i="67"/>
  <c r="W663" i="67"/>
  <c r="A664" i="67"/>
  <c r="C664" i="67"/>
  <c r="K664" i="67"/>
  <c r="W664" i="67"/>
  <c r="A665" i="67"/>
  <c r="C665" i="67"/>
  <c r="K665" i="67"/>
  <c r="W665" i="67"/>
  <c r="A666" i="67"/>
  <c r="C666" i="67"/>
  <c r="K666" i="67"/>
  <c r="W666" i="67"/>
  <c r="A667" i="67"/>
  <c r="C667" i="67"/>
  <c r="K667" i="67"/>
  <c r="W667" i="67"/>
  <c r="A668" i="67"/>
  <c r="C668" i="67"/>
  <c r="K668" i="67"/>
  <c r="W668" i="67"/>
  <c r="A669" i="67"/>
  <c r="C669" i="67"/>
  <c r="K669" i="67"/>
  <c r="W669" i="67"/>
  <c r="A670" i="67"/>
  <c r="C670" i="67"/>
  <c r="K670" i="67"/>
  <c r="W670" i="67"/>
  <c r="A671" i="67"/>
  <c r="C671" i="67"/>
  <c r="K671" i="67"/>
  <c r="W671" i="67"/>
  <c r="A672" i="67"/>
  <c r="C672" i="67"/>
  <c r="K672" i="67"/>
  <c r="W672" i="67"/>
  <c r="A673" i="67"/>
  <c r="C673" i="67"/>
  <c r="K673" i="67"/>
  <c r="W673" i="67"/>
  <c r="A674" i="67"/>
  <c r="C674" i="67"/>
  <c r="K674" i="67"/>
  <c r="W674" i="67"/>
  <c r="A675" i="67"/>
  <c r="C675" i="67"/>
  <c r="K675" i="67"/>
  <c r="W675" i="67"/>
  <c r="A676" i="67"/>
  <c r="C676" i="67"/>
  <c r="K676" i="67"/>
  <c r="W676" i="67"/>
  <c r="A677" i="67"/>
  <c r="C677" i="67"/>
  <c r="K677" i="67"/>
  <c r="W677" i="67"/>
  <c r="A678" i="67"/>
  <c r="C678" i="67"/>
  <c r="K678" i="67"/>
  <c r="W678" i="67"/>
  <c r="A679" i="67"/>
  <c r="C679" i="67"/>
  <c r="K679" i="67"/>
  <c r="W679" i="67"/>
  <c r="A680" i="67"/>
  <c r="C680" i="67"/>
  <c r="K680" i="67"/>
  <c r="W680" i="67"/>
  <c r="A681" i="67"/>
  <c r="C681" i="67"/>
  <c r="K681" i="67"/>
  <c r="W681" i="67"/>
  <c r="A682" i="67"/>
  <c r="C682" i="67"/>
  <c r="K682" i="67"/>
  <c r="W682" i="67"/>
  <c r="A683" i="67"/>
  <c r="C683" i="67"/>
  <c r="K683" i="67"/>
  <c r="W683" i="67"/>
  <c r="A684" i="67"/>
  <c r="C684" i="67"/>
  <c r="K684" i="67"/>
  <c r="W684" i="67"/>
  <c r="A685" i="67"/>
  <c r="C685" i="67"/>
  <c r="K685" i="67"/>
  <c r="W685" i="67"/>
  <c r="A686" i="67"/>
  <c r="C686" i="67"/>
  <c r="K686" i="67"/>
  <c r="W686" i="67"/>
  <c r="A687" i="67"/>
  <c r="C687" i="67"/>
  <c r="K687" i="67"/>
  <c r="W687" i="67"/>
  <c r="A688" i="67"/>
  <c r="C688" i="67"/>
  <c r="K688" i="67"/>
  <c r="W688" i="67"/>
  <c r="A689" i="67"/>
  <c r="C689" i="67"/>
  <c r="K689" i="67"/>
  <c r="W689" i="67"/>
  <c r="A690" i="67"/>
  <c r="C690" i="67"/>
  <c r="K690" i="67"/>
  <c r="W690" i="67"/>
  <c r="A691" i="67"/>
  <c r="C691" i="67"/>
  <c r="K691" i="67"/>
  <c r="W691" i="67"/>
  <c r="A692" i="67"/>
  <c r="C692" i="67"/>
  <c r="K692" i="67"/>
  <c r="W692" i="67"/>
  <c r="A693" i="67"/>
  <c r="C693" i="67"/>
  <c r="K693" i="67"/>
  <c r="W693" i="67"/>
  <c r="A694" i="67"/>
  <c r="C694" i="67"/>
  <c r="K694" i="67"/>
  <c r="W694" i="67"/>
  <c r="A695" i="67"/>
  <c r="C695" i="67"/>
  <c r="K695" i="67"/>
  <c r="W695" i="67"/>
  <c r="A696" i="67"/>
  <c r="C696" i="67"/>
  <c r="K696" i="67"/>
  <c r="W696" i="67"/>
  <c r="A697" i="67"/>
  <c r="C697" i="67"/>
  <c r="K697" i="67"/>
  <c r="W697" i="67"/>
  <c r="A698" i="67"/>
  <c r="C698" i="67"/>
  <c r="K698" i="67"/>
  <c r="W698" i="67"/>
  <c r="A699" i="67"/>
  <c r="C699" i="67"/>
  <c r="K699" i="67"/>
  <c r="W699" i="67"/>
  <c r="A700" i="67"/>
  <c r="C700" i="67"/>
  <c r="K700" i="67"/>
  <c r="W700" i="67"/>
  <c r="A701" i="67"/>
  <c r="C701" i="67"/>
  <c r="K701" i="67"/>
  <c r="W701" i="67"/>
  <c r="A702" i="67"/>
  <c r="C702" i="67"/>
  <c r="K702" i="67"/>
  <c r="W702" i="67"/>
  <c r="A703" i="67"/>
  <c r="C703" i="67"/>
  <c r="K703" i="67"/>
  <c r="W703" i="67"/>
  <c r="A704" i="67"/>
  <c r="C704" i="67"/>
  <c r="K704" i="67"/>
  <c r="W704" i="67"/>
  <c r="A705" i="67"/>
  <c r="C705" i="67"/>
  <c r="K705" i="67"/>
  <c r="W705" i="67"/>
  <c r="A706" i="67"/>
  <c r="C706" i="67"/>
  <c r="K706" i="67"/>
  <c r="W706" i="67"/>
  <c r="A707" i="67"/>
  <c r="C707" i="67"/>
  <c r="K707" i="67"/>
  <c r="W707" i="67"/>
  <c r="A708" i="67"/>
  <c r="C708" i="67"/>
  <c r="K708" i="67"/>
  <c r="W708" i="67"/>
  <c r="A709" i="67"/>
  <c r="C709" i="67"/>
  <c r="K709" i="67"/>
  <c r="W709" i="67"/>
  <c r="A710" i="67"/>
  <c r="C710" i="67"/>
  <c r="K710" i="67"/>
  <c r="W710" i="67"/>
  <c r="A711" i="67"/>
  <c r="C711" i="67"/>
  <c r="K711" i="67"/>
  <c r="W711" i="67"/>
  <c r="A712" i="67"/>
  <c r="C712" i="67"/>
  <c r="K712" i="67"/>
  <c r="W712" i="67"/>
  <c r="A713" i="67"/>
  <c r="C713" i="67"/>
  <c r="K713" i="67"/>
  <c r="W713" i="67"/>
  <c r="A714" i="67"/>
  <c r="C714" i="67"/>
  <c r="K714" i="67"/>
  <c r="W714" i="67"/>
  <c r="A715" i="67"/>
  <c r="C715" i="67"/>
  <c r="K715" i="67"/>
  <c r="W715" i="67"/>
  <c r="A716" i="67"/>
  <c r="C716" i="67"/>
  <c r="K716" i="67"/>
  <c r="W716" i="67"/>
  <c r="A717" i="67"/>
  <c r="C717" i="67"/>
  <c r="K717" i="67"/>
  <c r="W717" i="67"/>
  <c r="A718" i="67"/>
  <c r="C718" i="67"/>
  <c r="K718" i="67"/>
  <c r="W718" i="67"/>
  <c r="A719" i="67"/>
  <c r="C719" i="67"/>
  <c r="K719" i="67"/>
  <c r="W719" i="67"/>
  <c r="A720" i="67"/>
  <c r="C720" i="67"/>
  <c r="K720" i="67"/>
  <c r="W720" i="67"/>
  <c r="A721" i="67"/>
  <c r="C721" i="67"/>
  <c r="K721" i="67"/>
  <c r="W721" i="67"/>
  <c r="A722" i="67"/>
  <c r="C722" i="67"/>
  <c r="K722" i="67"/>
  <c r="W722" i="67"/>
  <c r="A723" i="67"/>
  <c r="C723" i="67"/>
  <c r="K723" i="67"/>
  <c r="W723" i="67"/>
  <c r="A724" i="67"/>
  <c r="C724" i="67"/>
  <c r="K724" i="67"/>
  <c r="W724" i="67"/>
  <c r="A725" i="67"/>
  <c r="C725" i="67"/>
  <c r="K725" i="67"/>
  <c r="W725" i="67"/>
  <c r="A726" i="67"/>
  <c r="C726" i="67"/>
  <c r="K726" i="67"/>
  <c r="W726" i="67"/>
  <c r="A727" i="67"/>
  <c r="C727" i="67"/>
  <c r="K727" i="67"/>
  <c r="W727" i="67"/>
  <c r="A728" i="67"/>
  <c r="C728" i="67"/>
  <c r="K728" i="67"/>
  <c r="W728" i="67"/>
  <c r="A729" i="67"/>
  <c r="C729" i="67"/>
  <c r="K729" i="67"/>
  <c r="W729" i="67"/>
  <c r="A730" i="67"/>
  <c r="C730" i="67"/>
  <c r="K730" i="67"/>
  <c r="W730" i="67"/>
  <c r="A731" i="67"/>
  <c r="C731" i="67"/>
  <c r="K731" i="67"/>
  <c r="W731" i="67"/>
  <c r="A732" i="67"/>
  <c r="C732" i="67"/>
  <c r="K732" i="67"/>
  <c r="W732" i="67"/>
  <c r="A733" i="67"/>
  <c r="C733" i="67"/>
  <c r="K733" i="67"/>
  <c r="W733" i="67"/>
  <c r="A734" i="67"/>
  <c r="C734" i="67"/>
  <c r="K734" i="67"/>
  <c r="W734" i="67"/>
  <c r="A735" i="67"/>
  <c r="C735" i="67"/>
  <c r="K735" i="67"/>
  <c r="W735" i="67"/>
  <c r="A736" i="67"/>
  <c r="C736" i="67"/>
  <c r="K736" i="67"/>
  <c r="W736" i="67"/>
  <c r="A737" i="67"/>
  <c r="C737" i="67"/>
  <c r="K737" i="67"/>
  <c r="W737" i="67"/>
  <c r="A738" i="67"/>
  <c r="C738" i="67"/>
  <c r="K738" i="67"/>
  <c r="W738" i="67"/>
  <c r="A739" i="67"/>
  <c r="C739" i="67"/>
  <c r="K739" i="67"/>
  <c r="W739" i="67"/>
  <c r="A740" i="67"/>
  <c r="C740" i="67"/>
  <c r="K740" i="67"/>
  <c r="W740" i="67"/>
  <c r="A741" i="67"/>
  <c r="C741" i="67"/>
  <c r="K741" i="67"/>
  <c r="W741" i="67"/>
  <c r="A742" i="67"/>
  <c r="C742" i="67"/>
  <c r="K742" i="67"/>
  <c r="W742" i="67"/>
  <c r="A743" i="67"/>
  <c r="C743" i="67"/>
  <c r="K743" i="67"/>
  <c r="W743" i="67"/>
  <c r="A744" i="67"/>
  <c r="C744" i="67"/>
  <c r="K744" i="67"/>
  <c r="W744" i="67"/>
  <c r="A745" i="67"/>
  <c r="C745" i="67"/>
  <c r="K745" i="67"/>
  <c r="W745" i="67"/>
  <c r="A746" i="67"/>
  <c r="C746" i="67"/>
  <c r="K746" i="67"/>
  <c r="W746" i="67"/>
  <c r="A747" i="67"/>
  <c r="C747" i="67"/>
  <c r="K747" i="67"/>
  <c r="W747" i="67"/>
  <c r="A748" i="67"/>
  <c r="C748" i="67"/>
  <c r="K748" i="67"/>
  <c r="W748" i="67"/>
  <c r="A749" i="67"/>
  <c r="C749" i="67"/>
  <c r="K749" i="67"/>
  <c r="W749" i="67"/>
  <c r="A750" i="67"/>
  <c r="C750" i="67"/>
  <c r="K750" i="67"/>
  <c r="W750" i="67"/>
  <c r="A751" i="67"/>
  <c r="C751" i="67"/>
  <c r="K751" i="67"/>
  <c r="W751" i="67"/>
  <c r="A752" i="67"/>
  <c r="C752" i="67"/>
  <c r="K752" i="67"/>
  <c r="W752" i="67"/>
  <c r="A753" i="67"/>
  <c r="C753" i="67"/>
  <c r="K753" i="67"/>
  <c r="W753" i="67"/>
  <c r="A754" i="67"/>
  <c r="C754" i="67"/>
  <c r="K754" i="67"/>
  <c r="W754" i="67"/>
  <c r="A755" i="67"/>
  <c r="C755" i="67"/>
  <c r="K755" i="67"/>
  <c r="W755" i="67"/>
  <c r="A756" i="67"/>
  <c r="C756" i="67"/>
  <c r="K756" i="67"/>
  <c r="W756" i="67"/>
  <c r="A757" i="67"/>
  <c r="C757" i="67"/>
  <c r="K757" i="67"/>
  <c r="W757" i="67"/>
  <c r="A758" i="67"/>
  <c r="C758" i="67"/>
  <c r="K758" i="67"/>
  <c r="W758" i="67"/>
  <c r="A759" i="67"/>
  <c r="C759" i="67"/>
  <c r="K759" i="67"/>
  <c r="W759" i="67"/>
  <c r="A760" i="67"/>
  <c r="C760" i="67"/>
  <c r="K760" i="67"/>
  <c r="W760" i="67"/>
  <c r="A761" i="67"/>
  <c r="C761" i="67"/>
  <c r="K761" i="67"/>
  <c r="W761" i="67"/>
  <c r="A762" i="67"/>
  <c r="C762" i="67"/>
  <c r="K762" i="67"/>
  <c r="W762" i="67"/>
  <c r="A763" i="67"/>
  <c r="C763" i="67"/>
  <c r="K763" i="67"/>
  <c r="W763" i="67"/>
  <c r="A764" i="67"/>
  <c r="C764" i="67"/>
  <c r="K764" i="67"/>
  <c r="W764" i="67"/>
  <c r="A765" i="67"/>
  <c r="C765" i="67"/>
  <c r="K765" i="67"/>
  <c r="W765" i="67"/>
  <c r="A766" i="67"/>
  <c r="C766" i="67"/>
  <c r="K766" i="67"/>
  <c r="W766" i="67"/>
  <c r="A767" i="67"/>
  <c r="C767" i="67"/>
  <c r="K767" i="67"/>
  <c r="W767" i="67"/>
  <c r="A768" i="67"/>
  <c r="C768" i="67"/>
  <c r="K768" i="67"/>
  <c r="W768" i="67"/>
  <c r="A769" i="67"/>
  <c r="C769" i="67"/>
  <c r="K769" i="67"/>
  <c r="W769" i="67"/>
  <c r="A770" i="67"/>
  <c r="C770" i="67"/>
  <c r="K770" i="67"/>
  <c r="W770" i="67"/>
  <c r="A771" i="67"/>
  <c r="C771" i="67"/>
  <c r="K771" i="67"/>
  <c r="W771" i="67"/>
  <c r="A772" i="67"/>
  <c r="C772" i="67"/>
  <c r="K772" i="67"/>
  <c r="W772" i="67"/>
  <c r="A773" i="67"/>
  <c r="C773" i="67"/>
  <c r="K773" i="67"/>
  <c r="W773" i="67"/>
  <c r="A774" i="67"/>
  <c r="C774" i="67"/>
  <c r="K774" i="67"/>
  <c r="W774" i="67"/>
  <c r="A775" i="67"/>
  <c r="C775" i="67"/>
  <c r="K775" i="67"/>
  <c r="W775" i="67"/>
  <c r="A776" i="67"/>
  <c r="C776" i="67"/>
  <c r="K776" i="67"/>
  <c r="W776" i="67"/>
  <c r="A777" i="67"/>
  <c r="C777" i="67"/>
  <c r="K777" i="67"/>
  <c r="W777" i="67"/>
  <c r="A778" i="67"/>
  <c r="C778" i="67"/>
  <c r="K778" i="67"/>
  <c r="W778" i="67"/>
  <c r="A779" i="67"/>
  <c r="C779" i="67"/>
  <c r="K779" i="67"/>
  <c r="W779" i="67"/>
  <c r="A780" i="67"/>
  <c r="C780" i="67"/>
  <c r="K780" i="67"/>
  <c r="W780" i="67"/>
  <c r="A781" i="67"/>
  <c r="C781" i="67"/>
  <c r="K781" i="67"/>
  <c r="W781" i="67"/>
  <c r="A782" i="67"/>
  <c r="C782" i="67"/>
  <c r="K782" i="67"/>
  <c r="W782" i="67"/>
  <c r="A783" i="67"/>
  <c r="C783" i="67"/>
  <c r="K783" i="67"/>
  <c r="W783" i="67"/>
  <c r="A784" i="67"/>
  <c r="C784" i="67"/>
  <c r="K784" i="67"/>
  <c r="W784" i="67"/>
  <c r="A785" i="67"/>
  <c r="C785" i="67"/>
  <c r="K785" i="67"/>
  <c r="W785" i="67"/>
  <c r="A786" i="67"/>
  <c r="C786" i="67"/>
  <c r="K786" i="67"/>
  <c r="W786" i="67"/>
  <c r="A787" i="67"/>
  <c r="C787" i="67"/>
  <c r="K787" i="67"/>
  <c r="W787" i="67"/>
  <c r="A788" i="67"/>
  <c r="C788" i="67"/>
  <c r="K788" i="67"/>
  <c r="W788" i="67"/>
  <c r="A789" i="67"/>
  <c r="C789" i="67"/>
  <c r="K789" i="67"/>
  <c r="W789" i="67"/>
  <c r="A790" i="67"/>
  <c r="C790" i="67"/>
  <c r="K790" i="67"/>
  <c r="W790" i="67"/>
  <c r="A791" i="67"/>
  <c r="C791" i="67"/>
  <c r="K791" i="67"/>
  <c r="W791" i="67"/>
  <c r="A792" i="67"/>
  <c r="C792" i="67"/>
  <c r="K792" i="67"/>
  <c r="W792" i="67"/>
  <c r="A793" i="67"/>
  <c r="C793" i="67"/>
  <c r="K793" i="67"/>
  <c r="W793" i="67"/>
  <c r="A794" i="67"/>
  <c r="C794" i="67"/>
  <c r="K794" i="67"/>
  <c r="W794" i="67"/>
  <c r="A795" i="67"/>
  <c r="C795" i="67"/>
  <c r="K795" i="67"/>
  <c r="W795" i="67"/>
  <c r="A796" i="67"/>
  <c r="C796" i="67"/>
  <c r="K796" i="67"/>
  <c r="W796" i="67"/>
  <c r="A797" i="67"/>
  <c r="C797" i="67"/>
  <c r="K797" i="67"/>
  <c r="W797" i="67"/>
  <c r="A798" i="67"/>
  <c r="C798" i="67"/>
  <c r="K798" i="67"/>
  <c r="W798" i="67"/>
  <c r="A799" i="67"/>
  <c r="C799" i="67"/>
  <c r="K799" i="67"/>
  <c r="W799" i="67"/>
  <c r="A800" i="67"/>
  <c r="C800" i="67"/>
  <c r="K800" i="67"/>
  <c r="W800" i="67"/>
  <c r="A801" i="67"/>
  <c r="C801" i="67"/>
  <c r="K801" i="67"/>
  <c r="W801" i="67"/>
  <c r="A802" i="67"/>
  <c r="C802" i="67"/>
  <c r="K802" i="67"/>
  <c r="W802" i="67"/>
  <c r="A803" i="67"/>
  <c r="C803" i="67"/>
  <c r="K803" i="67"/>
  <c r="W803" i="67"/>
  <c r="A804" i="67"/>
  <c r="C804" i="67"/>
  <c r="K804" i="67"/>
  <c r="W804" i="67"/>
  <c r="A805" i="67"/>
  <c r="C805" i="67"/>
  <c r="K805" i="67"/>
  <c r="W805" i="67"/>
  <c r="A806" i="67"/>
  <c r="C806" i="67"/>
  <c r="K806" i="67"/>
  <c r="W806" i="67"/>
  <c r="A807" i="67"/>
  <c r="C807" i="67"/>
  <c r="K807" i="67"/>
  <c r="W807" i="67"/>
  <c r="A808" i="67"/>
  <c r="C808" i="67"/>
  <c r="K808" i="67"/>
  <c r="W808" i="67"/>
  <c r="A809" i="67"/>
  <c r="C809" i="67"/>
  <c r="K809" i="67"/>
  <c r="W809" i="67"/>
  <c r="A810" i="67"/>
  <c r="C810" i="67"/>
  <c r="K810" i="67"/>
  <c r="W810" i="67"/>
  <c r="A811" i="67"/>
  <c r="C811" i="67"/>
  <c r="K811" i="67"/>
  <c r="W811" i="67"/>
  <c r="A812" i="67"/>
  <c r="C812" i="67"/>
  <c r="K812" i="67"/>
  <c r="W812" i="67"/>
  <c r="A813" i="67"/>
  <c r="C813" i="67"/>
  <c r="K813" i="67"/>
  <c r="W813" i="67"/>
  <c r="A814" i="67"/>
  <c r="C814" i="67"/>
  <c r="K814" i="67"/>
  <c r="W814" i="67"/>
  <c r="A815" i="67"/>
  <c r="C815" i="67"/>
  <c r="K815" i="67"/>
  <c r="W815" i="67"/>
  <c r="A816" i="67"/>
  <c r="C816" i="67"/>
  <c r="K816" i="67"/>
  <c r="W816" i="67"/>
  <c r="A817" i="67"/>
  <c r="C817" i="67"/>
  <c r="K817" i="67"/>
  <c r="W817" i="67"/>
  <c r="A818" i="67"/>
  <c r="C818" i="67"/>
  <c r="K818" i="67"/>
  <c r="W818" i="67"/>
  <c r="A819" i="67"/>
  <c r="C819" i="67"/>
  <c r="K819" i="67"/>
  <c r="W819" i="67"/>
  <c r="A820" i="67"/>
  <c r="C820" i="67"/>
  <c r="K820" i="67"/>
  <c r="W820" i="67"/>
  <c r="A821" i="67"/>
  <c r="C821" i="67"/>
  <c r="K821" i="67"/>
  <c r="W821" i="67"/>
  <c r="A822" i="67"/>
  <c r="C822" i="67"/>
  <c r="K822" i="67"/>
  <c r="W822" i="67"/>
  <c r="A823" i="67"/>
  <c r="C823" i="67"/>
  <c r="K823" i="67"/>
  <c r="W823" i="67"/>
  <c r="A824" i="67"/>
  <c r="C824" i="67"/>
  <c r="K824" i="67"/>
  <c r="W824" i="67"/>
  <c r="A825" i="67"/>
  <c r="C825" i="67"/>
  <c r="K825" i="67"/>
  <c r="W825" i="67"/>
  <c r="A826" i="67"/>
  <c r="C826" i="67"/>
  <c r="K826" i="67"/>
  <c r="W826" i="67"/>
  <c r="A827" i="67"/>
  <c r="C827" i="67"/>
  <c r="K827" i="67"/>
  <c r="W827" i="67"/>
  <c r="A828" i="67"/>
  <c r="C828" i="67"/>
  <c r="K828" i="67"/>
  <c r="W828" i="67"/>
  <c r="A829" i="67"/>
  <c r="C829" i="67"/>
  <c r="K829" i="67"/>
  <c r="W829" i="67"/>
  <c r="A830" i="67"/>
  <c r="C830" i="67"/>
  <c r="K830" i="67"/>
  <c r="W830" i="67"/>
  <c r="A831" i="67"/>
  <c r="C831" i="67"/>
  <c r="K831" i="67"/>
  <c r="W831" i="67"/>
  <c r="A832" i="67"/>
  <c r="C832" i="67"/>
  <c r="K832" i="67"/>
  <c r="W832" i="67"/>
  <c r="A833" i="67"/>
  <c r="C833" i="67"/>
  <c r="K833" i="67"/>
  <c r="W833" i="67"/>
  <c r="A834" i="67"/>
  <c r="C834" i="67"/>
  <c r="K834" i="67"/>
  <c r="W834" i="67"/>
  <c r="A835" i="67"/>
  <c r="C835" i="67"/>
  <c r="K835" i="67"/>
  <c r="W835" i="67"/>
  <c r="A836" i="67"/>
  <c r="C836" i="67"/>
  <c r="K836" i="67"/>
  <c r="W836" i="67"/>
  <c r="A837" i="67"/>
  <c r="C837" i="67"/>
  <c r="K837" i="67"/>
  <c r="W837" i="67"/>
  <c r="A838" i="67"/>
  <c r="C838" i="67"/>
  <c r="K838" i="67"/>
  <c r="W838" i="67"/>
  <c r="A839" i="67"/>
  <c r="C839" i="67"/>
  <c r="K839" i="67"/>
  <c r="W839" i="67"/>
  <c r="A840" i="67"/>
  <c r="C840" i="67"/>
  <c r="K840" i="67"/>
  <c r="W840" i="67"/>
  <c r="A841" i="67"/>
  <c r="C841" i="67"/>
  <c r="K841" i="67"/>
  <c r="W841" i="67"/>
  <c r="A842" i="67"/>
  <c r="C842" i="67"/>
  <c r="K842" i="67"/>
  <c r="W842" i="67"/>
  <c r="A843" i="67"/>
  <c r="C843" i="67"/>
  <c r="K843" i="67"/>
  <c r="W843" i="67"/>
  <c r="A844" i="67"/>
  <c r="C844" i="67"/>
  <c r="K844" i="67"/>
  <c r="W844" i="67"/>
  <c r="A845" i="67"/>
  <c r="C845" i="67"/>
  <c r="K845" i="67"/>
  <c r="W845" i="67"/>
  <c r="A846" i="67"/>
  <c r="C846" i="67"/>
  <c r="K846" i="67"/>
  <c r="W846" i="67"/>
  <c r="A847" i="67"/>
  <c r="C847" i="67"/>
  <c r="K847" i="67"/>
  <c r="W847" i="67"/>
  <c r="A848" i="67"/>
  <c r="C848" i="67"/>
  <c r="K848" i="67"/>
  <c r="W848" i="67"/>
  <c r="A849" i="67"/>
  <c r="C849" i="67"/>
  <c r="K849" i="67"/>
  <c r="W849" i="67"/>
  <c r="A850" i="67"/>
  <c r="C850" i="67"/>
  <c r="K850" i="67"/>
  <c r="W850" i="67"/>
  <c r="A851" i="67"/>
  <c r="C851" i="67"/>
  <c r="K851" i="67"/>
  <c r="W851" i="67"/>
  <c r="A852" i="67"/>
  <c r="C852" i="67"/>
  <c r="K852" i="67"/>
  <c r="W852" i="67"/>
  <c r="A853" i="67"/>
  <c r="C853" i="67"/>
  <c r="K853" i="67"/>
  <c r="W853" i="67"/>
  <c r="A854" i="67"/>
  <c r="C854" i="67"/>
  <c r="K854" i="67"/>
  <c r="W854" i="67"/>
  <c r="A855" i="67"/>
  <c r="C855" i="67"/>
  <c r="K855" i="67"/>
  <c r="W855" i="67"/>
  <c r="A856" i="67"/>
  <c r="C856" i="67"/>
  <c r="K856" i="67"/>
  <c r="W856" i="67"/>
  <c r="A857" i="67"/>
  <c r="C857" i="67"/>
  <c r="K857" i="67"/>
  <c r="W857" i="67"/>
  <c r="A858" i="67"/>
  <c r="C858" i="67"/>
  <c r="K858" i="67"/>
  <c r="W858" i="67"/>
  <c r="A859" i="67"/>
  <c r="C859" i="67"/>
  <c r="K859" i="67"/>
  <c r="W859" i="67"/>
  <c r="A860" i="67"/>
  <c r="C860" i="67"/>
  <c r="K860" i="67"/>
  <c r="W860" i="67"/>
  <c r="A861" i="67"/>
  <c r="C861" i="67"/>
  <c r="K861" i="67"/>
  <c r="W861" i="67"/>
  <c r="A862" i="67"/>
  <c r="C862" i="67"/>
  <c r="K862" i="67"/>
  <c r="W862" i="67"/>
  <c r="A863" i="67"/>
  <c r="C863" i="67"/>
  <c r="K863" i="67"/>
  <c r="W863" i="67"/>
  <c r="A864" i="67"/>
  <c r="C864" i="67"/>
  <c r="K864" i="67"/>
  <c r="W864" i="67"/>
  <c r="A865" i="67"/>
  <c r="C865" i="67"/>
  <c r="K865" i="67"/>
  <c r="W865" i="67"/>
  <c r="A866" i="67"/>
  <c r="C866" i="67"/>
  <c r="K866" i="67"/>
  <c r="W866" i="67"/>
  <c r="A867" i="67"/>
  <c r="C867" i="67"/>
  <c r="K867" i="67"/>
  <c r="W867" i="67"/>
  <c r="A868" i="67"/>
  <c r="C868" i="67"/>
  <c r="K868" i="67"/>
  <c r="W868" i="67"/>
  <c r="A869" i="67"/>
  <c r="C869" i="67"/>
  <c r="K869" i="67"/>
  <c r="W869" i="67"/>
  <c r="A870" i="67"/>
  <c r="C870" i="67"/>
  <c r="K870" i="67"/>
  <c r="W870" i="67"/>
  <c r="A871" i="67"/>
  <c r="C871" i="67"/>
  <c r="K871" i="67"/>
  <c r="W871" i="67"/>
  <c r="A872" i="67"/>
  <c r="C872" i="67"/>
  <c r="K872" i="67"/>
  <c r="W872" i="67"/>
  <c r="A873" i="67"/>
  <c r="C873" i="67"/>
  <c r="K873" i="67"/>
  <c r="W873" i="67"/>
  <c r="A874" i="67"/>
  <c r="C874" i="67"/>
  <c r="K874" i="67"/>
  <c r="W874" i="67"/>
  <c r="A875" i="67"/>
  <c r="C875" i="67"/>
  <c r="K875" i="67"/>
  <c r="W875" i="67"/>
  <c r="A876" i="67"/>
  <c r="C876" i="67"/>
  <c r="K876" i="67"/>
  <c r="W876" i="67"/>
  <c r="A877" i="67"/>
  <c r="C877" i="67"/>
  <c r="K877" i="67"/>
  <c r="W877" i="67"/>
  <c r="A878" i="67"/>
  <c r="C878" i="67"/>
  <c r="K878" i="67"/>
  <c r="W878" i="67"/>
  <c r="A879" i="67"/>
  <c r="C879" i="67"/>
  <c r="K879" i="67"/>
  <c r="W879" i="67"/>
  <c r="A880" i="67"/>
  <c r="C880" i="67"/>
  <c r="K880" i="67"/>
  <c r="W880" i="67"/>
  <c r="A881" i="67"/>
  <c r="C881" i="67"/>
  <c r="K881" i="67"/>
  <c r="W881" i="67"/>
  <c r="A882" i="67"/>
  <c r="C882" i="67"/>
  <c r="K882" i="67"/>
  <c r="W882" i="67"/>
  <c r="A883" i="67"/>
  <c r="C883" i="67"/>
  <c r="K883" i="67"/>
  <c r="W883" i="67"/>
  <c r="A884" i="67"/>
  <c r="C884" i="67"/>
  <c r="K884" i="67"/>
  <c r="W884" i="67"/>
  <c r="A885" i="67"/>
  <c r="C885" i="67"/>
  <c r="K885" i="67"/>
  <c r="W885" i="67"/>
  <c r="A886" i="67"/>
  <c r="C886" i="67"/>
  <c r="K886" i="67"/>
  <c r="W886" i="67"/>
  <c r="A887" i="67"/>
  <c r="C887" i="67"/>
  <c r="K887" i="67"/>
  <c r="W887" i="67"/>
  <c r="A888" i="67"/>
  <c r="C888" i="67"/>
  <c r="K888" i="67"/>
  <c r="W888" i="67"/>
  <c r="A889" i="67"/>
  <c r="C889" i="67"/>
  <c r="K889" i="67"/>
  <c r="W889" i="67"/>
  <c r="A890" i="67"/>
  <c r="C890" i="67"/>
  <c r="K890" i="67"/>
  <c r="W890" i="67"/>
  <c r="A891" i="67"/>
  <c r="C891" i="67"/>
  <c r="K891" i="67"/>
  <c r="W891" i="67"/>
  <c r="A892" i="67"/>
  <c r="C892" i="67"/>
  <c r="K892" i="67"/>
  <c r="W892" i="67"/>
  <c r="A893" i="67"/>
  <c r="C893" i="67"/>
  <c r="K893" i="67"/>
  <c r="W893" i="67"/>
  <c r="A894" i="67"/>
  <c r="C894" i="67"/>
  <c r="K894" i="67"/>
  <c r="W894" i="67"/>
  <c r="A895" i="67"/>
  <c r="C895" i="67"/>
  <c r="K895" i="67"/>
  <c r="W895" i="67"/>
  <c r="A896" i="67"/>
  <c r="C896" i="67"/>
  <c r="K896" i="67"/>
  <c r="W896" i="67"/>
  <c r="A897" i="67"/>
  <c r="C897" i="67"/>
  <c r="K897" i="67"/>
  <c r="W897" i="67"/>
  <c r="A898" i="67"/>
  <c r="C898" i="67"/>
  <c r="K898" i="67"/>
  <c r="W898" i="67"/>
  <c r="A899" i="67"/>
  <c r="C899" i="67"/>
  <c r="K899" i="67"/>
  <c r="W899" i="67"/>
  <c r="A900" i="67"/>
  <c r="C900" i="67"/>
  <c r="K900" i="67"/>
  <c r="W900" i="67"/>
  <c r="A901" i="67"/>
  <c r="C901" i="67"/>
  <c r="K901" i="67"/>
  <c r="W901" i="67"/>
  <c r="A902" i="67"/>
  <c r="C902" i="67"/>
  <c r="K902" i="67"/>
  <c r="W902" i="67"/>
  <c r="A903" i="67"/>
  <c r="C903" i="67"/>
  <c r="K903" i="67"/>
  <c r="W903" i="67"/>
  <c r="A904" i="67"/>
  <c r="C904" i="67"/>
  <c r="K904" i="67"/>
  <c r="W904" i="67"/>
  <c r="A905" i="67"/>
  <c r="C905" i="67"/>
  <c r="K905" i="67"/>
  <c r="W905" i="67"/>
  <c r="A906" i="67"/>
  <c r="C906" i="67"/>
  <c r="K906" i="67"/>
  <c r="W906" i="67"/>
  <c r="A907" i="67"/>
  <c r="C907" i="67"/>
  <c r="K907" i="67"/>
  <c r="W907" i="67"/>
  <c r="A908" i="67"/>
  <c r="C908" i="67"/>
  <c r="K908" i="67"/>
  <c r="W908" i="67"/>
  <c r="A909" i="67"/>
  <c r="C909" i="67"/>
  <c r="K909" i="67"/>
  <c r="W909" i="67"/>
  <c r="A910" i="67"/>
  <c r="C910" i="67"/>
  <c r="K910" i="67"/>
  <c r="W910" i="67"/>
  <c r="A911" i="67"/>
  <c r="C911" i="67"/>
  <c r="K911" i="67"/>
  <c r="W911" i="67"/>
  <c r="A912" i="67"/>
  <c r="C912" i="67"/>
  <c r="K912" i="67"/>
  <c r="W912" i="67"/>
  <c r="A913" i="67"/>
  <c r="C913" i="67"/>
  <c r="K913" i="67"/>
  <c r="W913" i="67"/>
  <c r="A914" i="67"/>
  <c r="C914" i="67"/>
  <c r="K914" i="67"/>
  <c r="W914" i="67"/>
  <c r="A915" i="67"/>
  <c r="C915" i="67"/>
  <c r="K915" i="67"/>
  <c r="W915" i="67"/>
  <c r="A916" i="67"/>
  <c r="C916" i="67"/>
  <c r="K916" i="67"/>
  <c r="W916" i="67"/>
  <c r="A917" i="67"/>
  <c r="C917" i="67"/>
  <c r="K917" i="67"/>
  <c r="W917" i="67"/>
  <c r="A918" i="67"/>
  <c r="C918" i="67"/>
  <c r="K918" i="67"/>
  <c r="W918" i="67"/>
  <c r="A919" i="67"/>
  <c r="C919" i="67"/>
  <c r="K919" i="67"/>
  <c r="W919" i="67"/>
  <c r="A920" i="67"/>
  <c r="C920" i="67"/>
  <c r="K920" i="67"/>
  <c r="W920" i="67"/>
  <c r="A921" i="67"/>
  <c r="C921" i="67"/>
  <c r="K921" i="67"/>
  <c r="W921" i="67"/>
  <c r="A922" i="67"/>
  <c r="C922" i="67"/>
  <c r="K922" i="67"/>
  <c r="W922" i="67"/>
  <c r="A923" i="67"/>
  <c r="C923" i="67"/>
  <c r="K923" i="67"/>
  <c r="W923" i="67"/>
  <c r="A924" i="67"/>
  <c r="C924" i="67"/>
  <c r="K924" i="67"/>
  <c r="W924" i="67"/>
  <c r="A925" i="67"/>
  <c r="C925" i="67"/>
  <c r="K925" i="67"/>
  <c r="W925" i="67"/>
  <c r="A926" i="67"/>
  <c r="C926" i="67"/>
  <c r="K926" i="67"/>
  <c r="W926" i="67"/>
  <c r="A927" i="67"/>
  <c r="C927" i="67"/>
  <c r="K927" i="67"/>
  <c r="W927" i="67"/>
  <c r="A928" i="67"/>
  <c r="C928" i="67"/>
  <c r="K928" i="67"/>
  <c r="W928" i="67"/>
  <c r="A929" i="67"/>
  <c r="C929" i="67"/>
  <c r="K929" i="67"/>
  <c r="W929" i="67"/>
  <c r="A930" i="67"/>
  <c r="C930" i="67"/>
  <c r="K930" i="67"/>
  <c r="W930" i="67"/>
  <c r="A931" i="67"/>
  <c r="C931" i="67"/>
  <c r="K931" i="67"/>
  <c r="W931" i="67"/>
  <c r="A932" i="67"/>
  <c r="C932" i="67"/>
  <c r="K932" i="67"/>
  <c r="W932" i="67"/>
  <c r="A933" i="67"/>
  <c r="C933" i="67"/>
  <c r="K933" i="67"/>
  <c r="W933" i="67"/>
  <c r="A934" i="67"/>
  <c r="C934" i="67"/>
  <c r="K934" i="67"/>
  <c r="W934" i="67"/>
  <c r="A935" i="67"/>
  <c r="C935" i="67"/>
  <c r="K935" i="67"/>
  <c r="W935" i="67"/>
  <c r="A936" i="67"/>
  <c r="C936" i="67"/>
  <c r="K936" i="67"/>
  <c r="W936" i="67"/>
  <c r="A937" i="67"/>
  <c r="C937" i="67"/>
  <c r="K937" i="67"/>
  <c r="W937" i="67"/>
  <c r="A938" i="67"/>
  <c r="C938" i="67"/>
  <c r="K938" i="67"/>
  <c r="W938" i="67"/>
  <c r="A939" i="67"/>
  <c r="C939" i="67"/>
  <c r="K939" i="67"/>
  <c r="W939" i="67"/>
  <c r="A940" i="67"/>
  <c r="C940" i="67"/>
  <c r="K940" i="67"/>
  <c r="W940" i="67"/>
  <c r="A941" i="67"/>
  <c r="C941" i="67"/>
  <c r="K941" i="67"/>
  <c r="W941" i="67"/>
  <c r="A942" i="67"/>
  <c r="C942" i="67"/>
  <c r="K942" i="67"/>
  <c r="W942" i="67"/>
  <c r="A943" i="67"/>
  <c r="C943" i="67"/>
  <c r="K943" i="67"/>
  <c r="W943" i="67"/>
  <c r="A944" i="67"/>
  <c r="C944" i="67"/>
  <c r="K944" i="67"/>
  <c r="W944" i="67"/>
  <c r="A945" i="67"/>
  <c r="C945" i="67"/>
  <c r="K945" i="67"/>
  <c r="W945" i="67"/>
  <c r="A946" i="67"/>
  <c r="C946" i="67"/>
  <c r="K946" i="67"/>
  <c r="W946" i="67"/>
  <c r="A947" i="67"/>
  <c r="C947" i="67"/>
  <c r="K947" i="67"/>
  <c r="W947" i="67"/>
  <c r="A948" i="67"/>
  <c r="C948" i="67"/>
  <c r="K948" i="67"/>
  <c r="W948" i="67"/>
  <c r="A949" i="67"/>
  <c r="C949" i="67"/>
  <c r="K949" i="67"/>
  <c r="W949" i="67"/>
  <c r="A950" i="67"/>
  <c r="C950" i="67"/>
  <c r="K950" i="67"/>
  <c r="W950" i="67"/>
  <c r="A951" i="67"/>
  <c r="C951" i="67"/>
  <c r="K951" i="67"/>
  <c r="W951" i="67"/>
  <c r="A952" i="67"/>
  <c r="C952" i="67"/>
  <c r="K952" i="67"/>
  <c r="W952" i="67"/>
  <c r="A953" i="67"/>
  <c r="C953" i="67"/>
  <c r="K953" i="67"/>
  <c r="W953" i="67"/>
  <c r="A954" i="67"/>
  <c r="C954" i="67"/>
  <c r="K954" i="67"/>
  <c r="W954" i="67"/>
  <c r="A955" i="67"/>
  <c r="C955" i="67"/>
  <c r="K955" i="67"/>
  <c r="W955" i="67"/>
  <c r="A956" i="67"/>
  <c r="C956" i="67"/>
  <c r="K956" i="67"/>
  <c r="W956" i="67"/>
  <c r="A957" i="67"/>
  <c r="C957" i="67"/>
  <c r="K957" i="67"/>
  <c r="W957" i="67"/>
  <c r="A958" i="67"/>
  <c r="C958" i="67"/>
  <c r="K958" i="67"/>
  <c r="W958" i="67"/>
  <c r="A959" i="67"/>
  <c r="C959" i="67"/>
  <c r="K959" i="67"/>
  <c r="W959" i="67"/>
  <c r="A960" i="67"/>
  <c r="C960" i="67"/>
  <c r="K960" i="67"/>
  <c r="W960" i="67"/>
  <c r="A961" i="67"/>
  <c r="C961" i="67"/>
  <c r="K961" i="67"/>
  <c r="W961" i="67"/>
  <c r="A962" i="67"/>
  <c r="C962" i="67"/>
  <c r="K962" i="67"/>
  <c r="W962" i="67"/>
  <c r="A963" i="67"/>
  <c r="C963" i="67"/>
  <c r="K963" i="67"/>
  <c r="W963" i="67"/>
  <c r="A964" i="67"/>
  <c r="C964" i="67"/>
  <c r="K964" i="67"/>
  <c r="W964" i="67"/>
  <c r="A965" i="67"/>
  <c r="C965" i="67"/>
  <c r="K965" i="67"/>
  <c r="W965" i="67"/>
  <c r="A966" i="67"/>
  <c r="C966" i="67"/>
  <c r="K966" i="67"/>
  <c r="W966" i="67"/>
  <c r="A967" i="67"/>
  <c r="C967" i="67"/>
  <c r="K967" i="67"/>
  <c r="W967" i="67"/>
  <c r="A968" i="67"/>
  <c r="C968" i="67"/>
  <c r="K968" i="67"/>
  <c r="W968" i="67"/>
  <c r="A969" i="67"/>
  <c r="C969" i="67"/>
  <c r="K969" i="67"/>
  <c r="W969" i="67"/>
  <c r="A970" i="67"/>
  <c r="C970" i="67"/>
  <c r="K970" i="67"/>
  <c r="W970" i="67"/>
  <c r="A971" i="67"/>
  <c r="C971" i="67"/>
  <c r="K971" i="67"/>
  <c r="W971" i="67"/>
  <c r="A972" i="67"/>
  <c r="C972" i="67"/>
  <c r="K972" i="67"/>
  <c r="W972" i="67"/>
  <c r="A973" i="67"/>
  <c r="C973" i="67"/>
  <c r="K973" i="67"/>
  <c r="W973" i="67"/>
  <c r="A974" i="67"/>
  <c r="C974" i="67"/>
  <c r="K974" i="67"/>
  <c r="W974" i="67"/>
  <c r="A975" i="67"/>
  <c r="C975" i="67"/>
  <c r="K975" i="67"/>
  <c r="W975" i="67"/>
  <c r="A976" i="67"/>
  <c r="C976" i="67"/>
  <c r="K976" i="67"/>
  <c r="W976" i="67"/>
  <c r="A977" i="67"/>
  <c r="C977" i="67"/>
  <c r="K977" i="67"/>
  <c r="W977" i="67"/>
  <c r="A978" i="67"/>
  <c r="C978" i="67"/>
  <c r="K978" i="67"/>
  <c r="W978" i="67"/>
  <c r="A979" i="67"/>
  <c r="C979" i="67"/>
  <c r="K979" i="67"/>
  <c r="W979" i="67"/>
  <c r="A980" i="67"/>
  <c r="C980" i="67"/>
  <c r="K980" i="67"/>
  <c r="W980" i="67"/>
  <c r="A981" i="67"/>
  <c r="C981" i="67"/>
  <c r="K981" i="67"/>
  <c r="W981" i="67"/>
  <c r="A982" i="67"/>
  <c r="C982" i="67"/>
  <c r="K982" i="67"/>
  <c r="W982" i="67"/>
  <c r="A983" i="67"/>
  <c r="C983" i="67"/>
  <c r="K983" i="67"/>
  <c r="W983" i="67"/>
  <c r="A984" i="67"/>
  <c r="C984" i="67"/>
  <c r="K984" i="67"/>
  <c r="W984" i="67"/>
  <c r="A985" i="67"/>
  <c r="C985" i="67"/>
  <c r="K985" i="67"/>
  <c r="W985" i="67"/>
  <c r="A986" i="67"/>
  <c r="C986" i="67"/>
  <c r="K986" i="67"/>
  <c r="W986" i="67"/>
  <c r="A987" i="67"/>
  <c r="C987" i="67"/>
  <c r="K987" i="67"/>
  <c r="W987" i="67"/>
  <c r="A988" i="67"/>
  <c r="C988" i="67"/>
  <c r="K988" i="67"/>
  <c r="W988" i="67"/>
  <c r="A989" i="67"/>
  <c r="C989" i="67"/>
  <c r="K989" i="67"/>
  <c r="W989" i="67"/>
  <c r="A990" i="67"/>
  <c r="C990" i="67"/>
  <c r="K990" i="67"/>
  <c r="W990" i="67"/>
  <c r="A991" i="67"/>
  <c r="C991" i="67"/>
  <c r="K991" i="67"/>
  <c r="W991" i="67"/>
  <c r="A992" i="67"/>
  <c r="C992" i="67"/>
  <c r="K992" i="67"/>
  <c r="W992" i="67"/>
  <c r="A993" i="67"/>
  <c r="C993" i="67"/>
  <c r="K993" i="67"/>
  <c r="W993" i="67"/>
  <c r="A994" i="67"/>
  <c r="C994" i="67"/>
  <c r="K994" i="67"/>
  <c r="W994" i="67"/>
  <c r="A995" i="67"/>
  <c r="C995" i="67"/>
  <c r="K995" i="67"/>
  <c r="W995" i="67"/>
  <c r="A996" i="67"/>
  <c r="C996" i="67"/>
  <c r="K996" i="67"/>
  <c r="W996" i="67"/>
  <c r="A997" i="67"/>
  <c r="C997" i="67"/>
  <c r="K997" i="67"/>
  <c r="W997" i="67"/>
  <c r="A998" i="67"/>
  <c r="C998" i="67"/>
  <c r="K998" i="67"/>
  <c r="W998" i="67"/>
  <c r="A999" i="67"/>
  <c r="C999" i="67"/>
  <c r="K999" i="67"/>
  <c r="W999" i="67"/>
  <c r="A1000" i="67"/>
  <c r="C1000" i="67"/>
  <c r="K1000" i="67"/>
  <c r="W1000" i="67"/>
  <c r="A1001" i="67"/>
  <c r="C1001" i="67"/>
  <c r="K1001" i="67"/>
  <c r="W1001" i="67"/>
  <c r="A1002" i="67"/>
  <c r="C1002" i="67"/>
  <c r="K1002" i="67"/>
  <c r="W1002" i="67"/>
  <c r="A1003" i="67"/>
  <c r="C1003" i="67"/>
  <c r="K1003" i="67"/>
  <c r="W1003" i="67"/>
  <c r="A1004" i="67"/>
  <c r="C1004" i="67"/>
  <c r="K1004" i="67"/>
  <c r="W1004" i="67"/>
  <c r="A1005" i="67"/>
  <c r="C1005" i="67"/>
  <c r="K1005" i="67"/>
  <c r="W1005" i="67"/>
  <c r="A1006" i="67"/>
  <c r="C1006" i="67"/>
  <c r="K1006" i="67"/>
  <c r="W1006" i="67"/>
  <c r="A1007" i="67"/>
  <c r="C1007" i="67"/>
  <c r="K1007" i="67"/>
  <c r="W1007" i="67"/>
  <c r="A1008" i="67"/>
  <c r="C1008" i="67"/>
  <c r="K1008" i="67"/>
  <c r="W1008" i="67"/>
  <c r="A1009" i="67"/>
  <c r="C1009" i="67"/>
  <c r="K1009" i="67"/>
  <c r="W1009" i="67"/>
  <c r="A1010" i="67"/>
  <c r="C1010" i="67"/>
  <c r="K1010" i="67"/>
  <c r="W1010" i="67"/>
  <c r="A1011" i="67"/>
  <c r="C1011" i="67"/>
  <c r="K1011" i="67"/>
  <c r="W1011" i="67"/>
  <c r="A1012" i="67"/>
  <c r="C1012" i="67"/>
  <c r="K1012" i="67"/>
  <c r="W1012" i="67"/>
  <c r="A1013" i="67"/>
  <c r="C1013" i="67"/>
  <c r="K1013" i="67"/>
  <c r="W1013" i="67"/>
  <c r="A1014" i="67"/>
  <c r="C1014" i="67"/>
  <c r="K1014" i="67"/>
  <c r="W1014" i="67"/>
  <c r="A1015" i="67"/>
  <c r="C1015" i="67"/>
  <c r="K1015" i="67"/>
  <c r="W1015" i="67"/>
  <c r="A1016" i="67"/>
  <c r="C1016" i="67"/>
  <c r="K1016" i="67"/>
  <c r="W1016" i="67"/>
  <c r="A1017" i="67"/>
  <c r="C1017" i="67"/>
  <c r="K1017" i="67"/>
  <c r="W1017" i="67"/>
  <c r="A1018" i="67"/>
  <c r="C1018" i="67"/>
  <c r="K1018" i="67"/>
  <c r="W1018" i="67"/>
  <c r="A1019" i="67"/>
  <c r="C1019" i="67"/>
  <c r="K1019" i="67"/>
  <c r="W1019" i="67"/>
  <c r="A1020" i="67"/>
  <c r="C1020" i="67"/>
  <c r="K1020" i="67"/>
  <c r="W1020" i="67"/>
  <c r="A1021" i="67"/>
  <c r="C1021" i="67"/>
  <c r="K1021" i="67"/>
  <c r="W1021" i="67"/>
  <c r="A1022" i="67"/>
  <c r="C1022" i="67"/>
  <c r="K1022" i="67"/>
  <c r="W1022" i="67"/>
  <c r="A1023" i="67"/>
  <c r="C1023" i="67"/>
  <c r="K1023" i="67"/>
  <c r="W1023" i="67"/>
  <c r="A1024" i="67"/>
  <c r="C1024" i="67"/>
  <c r="K1024" i="67"/>
  <c r="W1024" i="67"/>
  <c r="A1025" i="67"/>
  <c r="C1025" i="67"/>
  <c r="K1025" i="67"/>
  <c r="W1025" i="67"/>
  <c r="A1026" i="67"/>
  <c r="C1026" i="67"/>
  <c r="K1026" i="67"/>
  <c r="W1026" i="67"/>
  <c r="A1027" i="67"/>
  <c r="C1027" i="67"/>
  <c r="K1027" i="67"/>
  <c r="W1027" i="67"/>
  <c r="A1028" i="67"/>
  <c r="C1028" i="67"/>
  <c r="K1028" i="67"/>
  <c r="W1028" i="67"/>
  <c r="A1029" i="67"/>
  <c r="C1029" i="67"/>
  <c r="K1029" i="67"/>
  <c r="W1029" i="67"/>
  <c r="A1030" i="67"/>
  <c r="C1030" i="67"/>
  <c r="K1030" i="67"/>
  <c r="W1030" i="67"/>
  <c r="A1031" i="67"/>
  <c r="C1031" i="67"/>
  <c r="K1031" i="67"/>
  <c r="W1031" i="67"/>
  <c r="A1032" i="67"/>
  <c r="C1032" i="67"/>
  <c r="K1032" i="67"/>
  <c r="W1032" i="67"/>
  <c r="A1033" i="67"/>
  <c r="C1033" i="67"/>
  <c r="K1033" i="67"/>
  <c r="W1033" i="67"/>
  <c r="A1034" i="67"/>
  <c r="C1034" i="67"/>
  <c r="K1034" i="67"/>
  <c r="W1034" i="67"/>
  <c r="A1035" i="67"/>
  <c r="C1035" i="67"/>
  <c r="K1035" i="67"/>
  <c r="W1035" i="67"/>
  <c r="A1036" i="67"/>
  <c r="C1036" i="67"/>
  <c r="K1036" i="67"/>
  <c r="W1036" i="67"/>
  <c r="A1037" i="67"/>
  <c r="C1037" i="67"/>
  <c r="K1037" i="67"/>
  <c r="W1037" i="67"/>
  <c r="A1038" i="67"/>
  <c r="C1038" i="67"/>
  <c r="K1038" i="67"/>
  <c r="W1038" i="67"/>
  <c r="A1039" i="67"/>
  <c r="C1039" i="67"/>
  <c r="K1039" i="67"/>
  <c r="W1039" i="67"/>
  <c r="A1040" i="67"/>
  <c r="C1040" i="67"/>
  <c r="K1040" i="67"/>
  <c r="W1040" i="67"/>
  <c r="A1041" i="67"/>
  <c r="C1041" i="67"/>
  <c r="K1041" i="67"/>
  <c r="W1041" i="67"/>
  <c r="A1042" i="67"/>
  <c r="C1042" i="67"/>
  <c r="K1042" i="67"/>
  <c r="W1042" i="67"/>
  <c r="A1043" i="67"/>
  <c r="C1043" i="67"/>
  <c r="K1043" i="67"/>
  <c r="W1043" i="67"/>
  <c r="A1044" i="67"/>
  <c r="C1044" i="67"/>
  <c r="K1044" i="67"/>
  <c r="W1044" i="67"/>
  <c r="A1045" i="67"/>
  <c r="C1045" i="67"/>
  <c r="K1045" i="67"/>
  <c r="W1045" i="67"/>
  <c r="A1046" i="67"/>
  <c r="C1046" i="67"/>
  <c r="K1046" i="67"/>
  <c r="W1046" i="67"/>
  <c r="A1047" i="67"/>
  <c r="C1047" i="67"/>
  <c r="K1047" i="67"/>
  <c r="W1047" i="67"/>
  <c r="A1048" i="67"/>
  <c r="C1048" i="67"/>
  <c r="K1048" i="67"/>
  <c r="W1048" i="67"/>
  <c r="A1049" i="67"/>
  <c r="C1049" i="67"/>
  <c r="K1049" i="67"/>
  <c r="W1049" i="67"/>
  <c r="A1050" i="67"/>
  <c r="C1050" i="67"/>
  <c r="K1050" i="67"/>
  <c r="W1050" i="67"/>
  <c r="A1051" i="67"/>
  <c r="C1051" i="67"/>
  <c r="K1051" i="67"/>
  <c r="W1051" i="67"/>
  <c r="A1052" i="67"/>
  <c r="C1052" i="67"/>
  <c r="K1052" i="67"/>
  <c r="W1052" i="67"/>
  <c r="A1053" i="67"/>
  <c r="C1053" i="67"/>
  <c r="K1053" i="67"/>
  <c r="W1053" i="67"/>
  <c r="A1054" i="67"/>
  <c r="C1054" i="67"/>
  <c r="K1054" i="67"/>
  <c r="W1054" i="67"/>
  <c r="A1055" i="67"/>
  <c r="C1055" i="67"/>
  <c r="K1055" i="67"/>
  <c r="W1055" i="67"/>
  <c r="A1056" i="67"/>
  <c r="C1056" i="67"/>
  <c r="K1056" i="67"/>
  <c r="W1056" i="67"/>
  <c r="A1057" i="67"/>
  <c r="C1057" i="67"/>
  <c r="K1057" i="67"/>
  <c r="W1057" i="67"/>
  <c r="A1058" i="67"/>
  <c r="C1058" i="67"/>
  <c r="K1058" i="67"/>
  <c r="W1058" i="67"/>
  <c r="A1059" i="67"/>
  <c r="C1059" i="67"/>
  <c r="K1059" i="67"/>
  <c r="W1059" i="67"/>
  <c r="A1060" i="67"/>
  <c r="C1060" i="67"/>
  <c r="K1060" i="67"/>
  <c r="W1060" i="67"/>
  <c r="A1061" i="67"/>
  <c r="C1061" i="67"/>
  <c r="K1061" i="67"/>
  <c r="W1061" i="67"/>
  <c r="A1062" i="67"/>
  <c r="C1062" i="67"/>
  <c r="K1062" i="67"/>
  <c r="W1062" i="67"/>
  <c r="A1063" i="67"/>
  <c r="C1063" i="67"/>
  <c r="K1063" i="67"/>
  <c r="W1063" i="67"/>
  <c r="A1064" i="67"/>
  <c r="C1064" i="67"/>
  <c r="K1064" i="67"/>
  <c r="W1064" i="67"/>
  <c r="A1065" i="67"/>
  <c r="C1065" i="67"/>
  <c r="K1065" i="67"/>
  <c r="W1065" i="67"/>
  <c r="A1066" i="67"/>
  <c r="C1066" i="67"/>
  <c r="K1066" i="67"/>
  <c r="W1066" i="67"/>
  <c r="A1067" i="67"/>
  <c r="C1067" i="67"/>
  <c r="K1067" i="67"/>
  <c r="W1067" i="67"/>
  <c r="A1068" i="67"/>
  <c r="C1068" i="67"/>
  <c r="K1068" i="67"/>
  <c r="W1068" i="67"/>
  <c r="A1069" i="67"/>
  <c r="C1069" i="67"/>
  <c r="K1069" i="67"/>
  <c r="W1069" i="67"/>
  <c r="A1070" i="67"/>
  <c r="C1070" i="67"/>
  <c r="K1070" i="67"/>
  <c r="W1070" i="67"/>
  <c r="A1071" i="67"/>
  <c r="C1071" i="67"/>
  <c r="K1071" i="67"/>
  <c r="W1071" i="67"/>
  <c r="A1072" i="67"/>
  <c r="C1072" i="67"/>
  <c r="K1072" i="67"/>
  <c r="W1072" i="67"/>
  <c r="A1073" i="67"/>
  <c r="C1073" i="67"/>
  <c r="K1073" i="67"/>
  <c r="W1073" i="67"/>
  <c r="A1074" i="67"/>
  <c r="C1074" i="67"/>
  <c r="K1074" i="67"/>
  <c r="W1074" i="67"/>
  <c r="A1075" i="67"/>
  <c r="C1075" i="67"/>
  <c r="K1075" i="67"/>
  <c r="W1075" i="67"/>
  <c r="A1076" i="67"/>
  <c r="C1076" i="67"/>
  <c r="K1076" i="67"/>
  <c r="W1076" i="67"/>
  <c r="A1077" i="67"/>
  <c r="C1077" i="67"/>
  <c r="K1077" i="67"/>
  <c r="W1077" i="67"/>
  <c r="A1078" i="67"/>
  <c r="C1078" i="67"/>
  <c r="K1078" i="67"/>
  <c r="W1078" i="67"/>
  <c r="A1079" i="67"/>
  <c r="C1079" i="67"/>
  <c r="K1079" i="67"/>
  <c r="W1079" i="67"/>
  <c r="A1080" i="67"/>
  <c r="C1080" i="67"/>
  <c r="K1080" i="67"/>
  <c r="W1080" i="67"/>
  <c r="A1081" i="67"/>
  <c r="C1081" i="67"/>
  <c r="K1081" i="67"/>
  <c r="W1081" i="67"/>
  <c r="A1082" i="67"/>
  <c r="C1082" i="67"/>
  <c r="K1082" i="67"/>
  <c r="W1082" i="67"/>
  <c r="A1083" i="67"/>
  <c r="C1083" i="67"/>
  <c r="K1083" i="67"/>
  <c r="W1083" i="67"/>
  <c r="A1084" i="67"/>
  <c r="C1084" i="67"/>
  <c r="K1084" i="67"/>
  <c r="W1084" i="67"/>
  <c r="A1085" i="67"/>
  <c r="C1085" i="67"/>
  <c r="K1085" i="67"/>
  <c r="W1085" i="67"/>
  <c r="A1086" i="67"/>
  <c r="C1086" i="67"/>
  <c r="K1086" i="67"/>
  <c r="W1086" i="67"/>
  <c r="A1087" i="67"/>
  <c r="C1087" i="67"/>
  <c r="K1087" i="67"/>
  <c r="W1087" i="67"/>
  <c r="A1088" i="67"/>
  <c r="C1088" i="67"/>
  <c r="K1088" i="67"/>
  <c r="W1088" i="67"/>
  <c r="A1089" i="67"/>
  <c r="C1089" i="67"/>
  <c r="K1089" i="67"/>
  <c r="W1089" i="67"/>
  <c r="A1090" i="67"/>
  <c r="C1090" i="67"/>
  <c r="K1090" i="67"/>
  <c r="W1090" i="67"/>
  <c r="A1091" i="67"/>
  <c r="C1091" i="67"/>
  <c r="K1091" i="67"/>
  <c r="W1091" i="67"/>
  <c r="A1092" i="67"/>
  <c r="C1092" i="67"/>
  <c r="K1092" i="67"/>
  <c r="W1092" i="67"/>
  <c r="A1093" i="67"/>
  <c r="C1093" i="67"/>
  <c r="K1093" i="67"/>
  <c r="W1093" i="67"/>
  <c r="A1094" i="67"/>
  <c r="C1094" i="67"/>
  <c r="K1094" i="67"/>
  <c r="W1094" i="67"/>
  <c r="A1095" i="67"/>
  <c r="C1095" i="67"/>
  <c r="K1095" i="67"/>
  <c r="W1095" i="67"/>
  <c r="A1096" i="67"/>
  <c r="C1096" i="67"/>
  <c r="K1096" i="67"/>
  <c r="W1096" i="67"/>
  <c r="A1097" i="67"/>
  <c r="C1097" i="67"/>
  <c r="K1097" i="67"/>
  <c r="W1097" i="67"/>
  <c r="A1098" i="67"/>
  <c r="C1098" i="67"/>
  <c r="K1098" i="67"/>
  <c r="W1098" i="67"/>
  <c r="A1099" i="67"/>
  <c r="C1099" i="67"/>
  <c r="K1099" i="67"/>
  <c r="W1099" i="67"/>
  <c r="A1100" i="67"/>
  <c r="C1100" i="67"/>
  <c r="K1100" i="67"/>
  <c r="W1100" i="67"/>
  <c r="A1101" i="67"/>
  <c r="C1101" i="67"/>
  <c r="K1101" i="67"/>
  <c r="W1101" i="67"/>
  <c r="A1102" i="67"/>
  <c r="C1102" i="67"/>
  <c r="K1102" i="67"/>
  <c r="W1102" i="67"/>
  <c r="A1103" i="67"/>
  <c r="C1103" i="67"/>
  <c r="K1103" i="67"/>
  <c r="W1103" i="67"/>
  <c r="A1104" i="67"/>
  <c r="C1104" i="67"/>
  <c r="K1104" i="67"/>
  <c r="W1104" i="67"/>
  <c r="A1105" i="67"/>
  <c r="C1105" i="67"/>
  <c r="K1105" i="67"/>
  <c r="W1105" i="67"/>
  <c r="A1106" i="67"/>
  <c r="C1106" i="67"/>
  <c r="K1106" i="67"/>
  <c r="W1106" i="67"/>
  <c r="A1107" i="67"/>
  <c r="C1107" i="67"/>
  <c r="K1107" i="67"/>
  <c r="W1107" i="67"/>
  <c r="A1108" i="67"/>
  <c r="C1108" i="67"/>
  <c r="K1108" i="67"/>
  <c r="W1108" i="67"/>
  <c r="A1109" i="67"/>
  <c r="C1109" i="67"/>
  <c r="K1109" i="67"/>
  <c r="W1109" i="67"/>
  <c r="A1110" i="67"/>
  <c r="C1110" i="67"/>
  <c r="K1110" i="67"/>
  <c r="W1110" i="67"/>
  <c r="A1111" i="67"/>
  <c r="C1111" i="67"/>
  <c r="K1111" i="67"/>
  <c r="W1111" i="67"/>
  <c r="A1112" i="67"/>
  <c r="C1112" i="67"/>
  <c r="K1112" i="67"/>
  <c r="W1112" i="67"/>
  <c r="A1113" i="67"/>
  <c r="C1113" i="67"/>
  <c r="K1113" i="67"/>
  <c r="W1113" i="67"/>
  <c r="A1114" i="67"/>
  <c r="C1114" i="67"/>
  <c r="K1114" i="67"/>
  <c r="W1114" i="67"/>
  <c r="A1115" i="67"/>
  <c r="C1115" i="67"/>
  <c r="K1115" i="67"/>
  <c r="W1115" i="67"/>
  <c r="A1116" i="67"/>
  <c r="C1116" i="67"/>
  <c r="K1116" i="67"/>
  <c r="W1116" i="67"/>
  <c r="A1117" i="67"/>
  <c r="C1117" i="67"/>
  <c r="K1117" i="67"/>
  <c r="W1117" i="67"/>
  <c r="A1118" i="67"/>
  <c r="C1118" i="67"/>
  <c r="K1118" i="67"/>
  <c r="W1118" i="67"/>
  <c r="A1119" i="67"/>
  <c r="C1119" i="67"/>
  <c r="K1119" i="67"/>
  <c r="W1119" i="67"/>
  <c r="A1120" i="67"/>
  <c r="C1120" i="67"/>
  <c r="K1120" i="67"/>
  <c r="W1120" i="67"/>
  <c r="A1121" i="67"/>
  <c r="C1121" i="67"/>
  <c r="K1121" i="67"/>
  <c r="W1121" i="67"/>
  <c r="A1122" i="67"/>
  <c r="C1122" i="67"/>
  <c r="K1122" i="67"/>
  <c r="W1122" i="67"/>
  <c r="A1123" i="67"/>
  <c r="C1123" i="67"/>
  <c r="K1123" i="67"/>
  <c r="W1123" i="67"/>
  <c r="A1124" i="67"/>
  <c r="C1124" i="67"/>
  <c r="K1124" i="67"/>
  <c r="W1124" i="67"/>
  <c r="A1125" i="67"/>
  <c r="C1125" i="67"/>
  <c r="K1125" i="67"/>
  <c r="W1125" i="67"/>
  <c r="A1126" i="67"/>
  <c r="C1126" i="67"/>
  <c r="K1126" i="67"/>
  <c r="W1126" i="67"/>
  <c r="A1127" i="67"/>
  <c r="C1127" i="67"/>
  <c r="K1127" i="67"/>
  <c r="W1127" i="67"/>
  <c r="A1128" i="67"/>
  <c r="C1128" i="67"/>
  <c r="K1128" i="67"/>
  <c r="W1128" i="67"/>
  <c r="A1129" i="67"/>
  <c r="C1129" i="67"/>
  <c r="K1129" i="67"/>
  <c r="W1129" i="67"/>
  <c r="A1130" i="67"/>
  <c r="C1130" i="67"/>
  <c r="K1130" i="67"/>
  <c r="W1130" i="67"/>
  <c r="A1131" i="67"/>
  <c r="C1131" i="67"/>
  <c r="K1131" i="67"/>
  <c r="W1131" i="67"/>
  <c r="A1132" i="67"/>
  <c r="C1132" i="67"/>
  <c r="K1132" i="67"/>
  <c r="W1132" i="67"/>
  <c r="A1133" i="67"/>
  <c r="C1133" i="67"/>
  <c r="K1133" i="67"/>
  <c r="W1133" i="67"/>
  <c r="A1134" i="67"/>
  <c r="C1134" i="67"/>
  <c r="K1134" i="67"/>
  <c r="W1134" i="67"/>
  <c r="A1135" i="67"/>
  <c r="C1135" i="67"/>
  <c r="K1135" i="67"/>
  <c r="W1135" i="67"/>
  <c r="A1136" i="67"/>
  <c r="C1136" i="67"/>
  <c r="K1136" i="67"/>
  <c r="W1136" i="67"/>
  <c r="A1137" i="67"/>
  <c r="C1137" i="67"/>
  <c r="K1137" i="67"/>
  <c r="W1137" i="67"/>
  <c r="A1138" i="67"/>
  <c r="C1138" i="67"/>
  <c r="K1138" i="67"/>
  <c r="W1138" i="67"/>
  <c r="A1139" i="67"/>
  <c r="C1139" i="67"/>
  <c r="K1139" i="67"/>
  <c r="W1139" i="67"/>
  <c r="A1140" i="67"/>
  <c r="C1140" i="67"/>
  <c r="K1140" i="67"/>
  <c r="W1140" i="67"/>
  <c r="A1141" i="67"/>
  <c r="C1141" i="67"/>
  <c r="K1141" i="67"/>
  <c r="W1141" i="67"/>
  <c r="A1142" i="67"/>
  <c r="C1142" i="67"/>
  <c r="K1142" i="67"/>
  <c r="W1142" i="67"/>
  <c r="A1143" i="67"/>
  <c r="C1143" i="67"/>
  <c r="K1143" i="67"/>
  <c r="W1143" i="67"/>
  <c r="A1144" i="67"/>
  <c r="C1144" i="67"/>
  <c r="K1144" i="67"/>
  <c r="W1144" i="67"/>
  <c r="A1145" i="67"/>
  <c r="C1145" i="67"/>
  <c r="K1145" i="67"/>
  <c r="W1145" i="67"/>
  <c r="A1146" i="67"/>
  <c r="C1146" i="67"/>
  <c r="K1146" i="67"/>
  <c r="W1146" i="67"/>
  <c r="A1147" i="67"/>
  <c r="C1147" i="67"/>
  <c r="K1147" i="67"/>
  <c r="W1147" i="67"/>
  <c r="A1148" i="67"/>
  <c r="C1148" i="67"/>
  <c r="K1148" i="67"/>
  <c r="W1148" i="67"/>
  <c r="A1149" i="67"/>
  <c r="C1149" i="67"/>
  <c r="K1149" i="67"/>
  <c r="W1149" i="67"/>
  <c r="A1150" i="67"/>
  <c r="C1150" i="67"/>
  <c r="K1150" i="67"/>
  <c r="W1150" i="67"/>
  <c r="A1151" i="67"/>
  <c r="C1151" i="67"/>
  <c r="K1151" i="67"/>
  <c r="W1151" i="67"/>
  <c r="A1152" i="67"/>
  <c r="C1152" i="67"/>
  <c r="K1152" i="67"/>
  <c r="W1152" i="67"/>
  <c r="A1153" i="67"/>
  <c r="C1153" i="67"/>
  <c r="K1153" i="67"/>
  <c r="W1153" i="67"/>
  <c r="A1154" i="67"/>
  <c r="C1154" i="67"/>
  <c r="K1154" i="67"/>
  <c r="W1154" i="67"/>
  <c r="A1155" i="67"/>
  <c r="C1155" i="67"/>
  <c r="K1155" i="67"/>
  <c r="W1155" i="67"/>
  <c r="A1156" i="67"/>
  <c r="C1156" i="67"/>
  <c r="K1156" i="67"/>
  <c r="W1156" i="67"/>
  <c r="A1157" i="67"/>
  <c r="C1157" i="67"/>
  <c r="K1157" i="67"/>
  <c r="W1157" i="67"/>
  <c r="A1158" i="67"/>
  <c r="C1158" i="67"/>
  <c r="K1158" i="67"/>
  <c r="W1158" i="67"/>
  <c r="A1159" i="67"/>
  <c r="C1159" i="67"/>
  <c r="K1159" i="67"/>
  <c r="W1159" i="67"/>
  <c r="A1160" i="67"/>
  <c r="C1160" i="67"/>
  <c r="K1160" i="67"/>
  <c r="W1160" i="67"/>
  <c r="A1161" i="67"/>
  <c r="C1161" i="67"/>
  <c r="K1161" i="67"/>
  <c r="W1161" i="67"/>
  <c r="A1162" i="67"/>
  <c r="C1162" i="67"/>
  <c r="K1162" i="67"/>
  <c r="W1162" i="67"/>
  <c r="A1163" i="67"/>
  <c r="C1163" i="67"/>
  <c r="K1163" i="67"/>
  <c r="W1163" i="67"/>
  <c r="A1164" i="67"/>
  <c r="C1164" i="67"/>
  <c r="K1164" i="67"/>
  <c r="W1164" i="67"/>
  <c r="A1165" i="67"/>
  <c r="C1165" i="67"/>
  <c r="K1165" i="67"/>
  <c r="W1165" i="67"/>
  <c r="A1166" i="67"/>
  <c r="C1166" i="67"/>
  <c r="K1166" i="67"/>
  <c r="W1166" i="67"/>
  <c r="A1167" i="67"/>
  <c r="C1167" i="67"/>
  <c r="K1167" i="67"/>
  <c r="W1167" i="67"/>
  <c r="A1168" i="67"/>
  <c r="C1168" i="67"/>
  <c r="K1168" i="67"/>
  <c r="W1168" i="67"/>
  <c r="A1169" i="67"/>
  <c r="C1169" i="67"/>
  <c r="K1169" i="67"/>
  <c r="W1169" i="67"/>
  <c r="A1170" i="67"/>
  <c r="C1170" i="67"/>
  <c r="K1170" i="67"/>
  <c r="W1170" i="67"/>
  <c r="A1171" i="67"/>
  <c r="C1171" i="67"/>
  <c r="K1171" i="67"/>
  <c r="W1171" i="67"/>
  <c r="A1172" i="67"/>
  <c r="C1172" i="67"/>
  <c r="K1172" i="67"/>
  <c r="W1172" i="67"/>
  <c r="A1173" i="67"/>
  <c r="C1173" i="67"/>
  <c r="K1173" i="67"/>
  <c r="W1173" i="67"/>
  <c r="A1174" i="67"/>
  <c r="C1174" i="67"/>
  <c r="K1174" i="67"/>
  <c r="W1174" i="67"/>
  <c r="A1175" i="67"/>
  <c r="C1175" i="67"/>
  <c r="K1175" i="67"/>
  <c r="W1175" i="67"/>
  <c r="A1176" i="67"/>
  <c r="C1176" i="67"/>
  <c r="K1176" i="67"/>
  <c r="W1176" i="67"/>
  <c r="A1177" i="67"/>
  <c r="C1177" i="67"/>
  <c r="K1177" i="67"/>
  <c r="W1177" i="67"/>
  <c r="A1178" i="67"/>
  <c r="C1178" i="67"/>
  <c r="K1178" i="67"/>
  <c r="W1178" i="67"/>
  <c r="A1179" i="67"/>
  <c r="C1179" i="67"/>
  <c r="K1179" i="67"/>
  <c r="W1179" i="67"/>
  <c r="A1180" i="67"/>
  <c r="C1180" i="67"/>
  <c r="K1180" i="67"/>
  <c r="W1180" i="67"/>
  <c r="A1181" i="67"/>
  <c r="C1181" i="67"/>
  <c r="K1181" i="67"/>
  <c r="W1181" i="67"/>
  <c r="A1182" i="67"/>
  <c r="C1182" i="67"/>
  <c r="K1182" i="67"/>
  <c r="W1182" i="67"/>
  <c r="A1183" i="67"/>
  <c r="C1183" i="67"/>
  <c r="K1183" i="67"/>
  <c r="W1183" i="67"/>
  <c r="A1184" i="67"/>
  <c r="C1184" i="67"/>
  <c r="K1184" i="67"/>
  <c r="W1184" i="67"/>
  <c r="A1185" i="67"/>
  <c r="C1185" i="67"/>
  <c r="K1185" i="67"/>
  <c r="W1185" i="67"/>
  <c r="A1186" i="67"/>
  <c r="C1186" i="67"/>
  <c r="K1186" i="67"/>
  <c r="W1186" i="67"/>
  <c r="A1187" i="67"/>
  <c r="C1187" i="67"/>
  <c r="K1187" i="67"/>
  <c r="W1187" i="67"/>
  <c r="A1188" i="67"/>
  <c r="C1188" i="67"/>
  <c r="K1188" i="67"/>
  <c r="W1188" i="67"/>
  <c r="A1189" i="67"/>
  <c r="C1189" i="67"/>
  <c r="K1189" i="67"/>
  <c r="W1189" i="67"/>
  <c r="A1190" i="67"/>
  <c r="C1190" i="67"/>
  <c r="K1190" i="67"/>
  <c r="W1190" i="67"/>
  <c r="A1191" i="67"/>
  <c r="C1191" i="67"/>
  <c r="K1191" i="67"/>
  <c r="W1191" i="67"/>
  <c r="A1192" i="67"/>
  <c r="C1192" i="67"/>
  <c r="K1192" i="67"/>
  <c r="W1192" i="67"/>
  <c r="A1193" i="67"/>
  <c r="C1193" i="67"/>
  <c r="K1193" i="67"/>
  <c r="W1193" i="67"/>
  <c r="A1194" i="67"/>
  <c r="C1194" i="67"/>
  <c r="K1194" i="67"/>
  <c r="W1194" i="67"/>
  <c r="A1195" i="67"/>
  <c r="C1195" i="67"/>
  <c r="K1195" i="67"/>
  <c r="W1195" i="67"/>
  <c r="A1196" i="67"/>
  <c r="C1196" i="67"/>
  <c r="K1196" i="67"/>
  <c r="W1196" i="67"/>
  <c r="A1197" i="67"/>
  <c r="C1197" i="67"/>
  <c r="K1197" i="67"/>
  <c r="W1197" i="67"/>
  <c r="A1198" i="67"/>
  <c r="C1198" i="67"/>
  <c r="K1198" i="67"/>
  <c r="W1198" i="67"/>
  <c r="A1199" i="67"/>
  <c r="C1199" i="67"/>
  <c r="K1199" i="67"/>
  <c r="W1199" i="67"/>
  <c r="A1200" i="67"/>
  <c r="C1200" i="67"/>
  <c r="K1200" i="67"/>
  <c r="W1200" i="67"/>
  <c r="A1201" i="67"/>
  <c r="C1201" i="67"/>
  <c r="K1201" i="67"/>
  <c r="W1201" i="67"/>
  <c r="A1202" i="67"/>
  <c r="C1202" i="67"/>
  <c r="K1202" i="67"/>
  <c r="W1202" i="67"/>
  <c r="A1203" i="67"/>
  <c r="C1203" i="67"/>
  <c r="K1203" i="67"/>
  <c r="W1203" i="67"/>
  <c r="A1204" i="67"/>
  <c r="C1204" i="67"/>
  <c r="K1204" i="67"/>
  <c r="W1204" i="67"/>
  <c r="A1205" i="67"/>
  <c r="C1205" i="67"/>
  <c r="K1205" i="67"/>
  <c r="W1205" i="67"/>
  <c r="A1206" i="67"/>
  <c r="C1206" i="67"/>
  <c r="K1206" i="67"/>
  <c r="W1206" i="67"/>
  <c r="A1207" i="67"/>
  <c r="C1207" i="67"/>
  <c r="K1207" i="67"/>
  <c r="W1207" i="67"/>
  <c r="A1208" i="67"/>
  <c r="C1208" i="67"/>
  <c r="K1208" i="67"/>
  <c r="W1208" i="67"/>
  <c r="A1209" i="67"/>
  <c r="C1209" i="67"/>
  <c r="K1209" i="67"/>
  <c r="W1209" i="67"/>
  <c r="A1210" i="67"/>
  <c r="C1210" i="67"/>
  <c r="K1210" i="67"/>
  <c r="W1210" i="67"/>
  <c r="A1211" i="67"/>
  <c r="C1211" i="67"/>
  <c r="K1211" i="67"/>
  <c r="W1211" i="67"/>
  <c r="A1212" i="67"/>
  <c r="C1212" i="67"/>
  <c r="K1212" i="67"/>
  <c r="W1212" i="67"/>
  <c r="A1213" i="67"/>
  <c r="C1213" i="67"/>
  <c r="K1213" i="67"/>
  <c r="W1213" i="67"/>
  <c r="A1214" i="67"/>
  <c r="C1214" i="67"/>
  <c r="K1214" i="67"/>
  <c r="W1214" i="67"/>
  <c r="A1215" i="67"/>
  <c r="C1215" i="67"/>
  <c r="K1215" i="67"/>
  <c r="W1215" i="67"/>
  <c r="A1216" i="67"/>
  <c r="C1216" i="67"/>
  <c r="K1216" i="67"/>
  <c r="W1216" i="67"/>
  <c r="A1217" i="67"/>
  <c r="C1217" i="67"/>
  <c r="K1217" i="67"/>
  <c r="W1217" i="67"/>
  <c r="A1218" i="67"/>
  <c r="C1218" i="67"/>
  <c r="K1218" i="67"/>
  <c r="W1218" i="67"/>
  <c r="A1219" i="67"/>
  <c r="C1219" i="67"/>
  <c r="K1219" i="67"/>
  <c r="W1219" i="67"/>
  <c r="A1220" i="67"/>
  <c r="C1220" i="67"/>
  <c r="K1220" i="67"/>
  <c r="W1220" i="67"/>
  <c r="A1221" i="67"/>
  <c r="C1221" i="67"/>
  <c r="K1221" i="67"/>
  <c r="W1221" i="67"/>
  <c r="A1222" i="67"/>
  <c r="C1222" i="67"/>
  <c r="K1222" i="67"/>
  <c r="W1222" i="67"/>
  <c r="A1223" i="67"/>
  <c r="C1223" i="67"/>
  <c r="K1223" i="67"/>
  <c r="W1223" i="67"/>
  <c r="A1224" i="67"/>
  <c r="C1224" i="67"/>
  <c r="K1224" i="67"/>
  <c r="W1224" i="67"/>
  <c r="A1225" i="67"/>
  <c r="C1225" i="67"/>
  <c r="K1225" i="67"/>
  <c r="W1225" i="67"/>
  <c r="A1226" i="67"/>
  <c r="C1226" i="67"/>
  <c r="K1226" i="67"/>
  <c r="W1226" i="67"/>
  <c r="A1227" i="67"/>
  <c r="C1227" i="67"/>
  <c r="K1227" i="67"/>
  <c r="W1227" i="67"/>
  <c r="A1228" i="67"/>
  <c r="C1228" i="67"/>
  <c r="K1228" i="67"/>
  <c r="W1228" i="67"/>
  <c r="A1229" i="67"/>
  <c r="C1229" i="67"/>
  <c r="K1229" i="67"/>
  <c r="W1229" i="67"/>
  <c r="A1230" i="67"/>
  <c r="C1230" i="67"/>
  <c r="K1230" i="67"/>
  <c r="W1230" i="67"/>
  <c r="A1231" i="67"/>
  <c r="C1231" i="67"/>
  <c r="K1231" i="67"/>
  <c r="W1231" i="67"/>
  <c r="A1232" i="67"/>
  <c r="C1232" i="67"/>
  <c r="K1232" i="67"/>
  <c r="W1232" i="67"/>
  <c r="A1233" i="67"/>
  <c r="C1233" i="67"/>
  <c r="K1233" i="67"/>
  <c r="W1233" i="67"/>
  <c r="A1234" i="67"/>
  <c r="C1234" i="67"/>
  <c r="K1234" i="67"/>
  <c r="W1234" i="67"/>
  <c r="A1235" i="67"/>
  <c r="C1235" i="67"/>
  <c r="K1235" i="67"/>
  <c r="W1235" i="67"/>
  <c r="A1236" i="67"/>
  <c r="C1236" i="67"/>
  <c r="K1236" i="67"/>
  <c r="W1236" i="67"/>
  <c r="A1237" i="67"/>
  <c r="C1237" i="67"/>
  <c r="K1237" i="67"/>
  <c r="W1237" i="67"/>
  <c r="A1238" i="67"/>
  <c r="C1238" i="67"/>
  <c r="K1238" i="67"/>
  <c r="W1238" i="67"/>
  <c r="A1239" i="67"/>
  <c r="C1239" i="67"/>
  <c r="K1239" i="67"/>
  <c r="W1239" i="67"/>
  <c r="A1240" i="67"/>
  <c r="C1240" i="67"/>
  <c r="K1240" i="67"/>
  <c r="W1240" i="67"/>
  <c r="A1241" i="67"/>
  <c r="C1241" i="67"/>
  <c r="K1241" i="67"/>
  <c r="W1241" i="67"/>
  <c r="A1242" i="67"/>
  <c r="C1242" i="67"/>
  <c r="K1242" i="67"/>
  <c r="W1242" i="67"/>
  <c r="A1243" i="67"/>
  <c r="C1243" i="67"/>
  <c r="K1243" i="67"/>
  <c r="W1243" i="67"/>
  <c r="A1244" i="67"/>
  <c r="C1244" i="67"/>
  <c r="K1244" i="67"/>
  <c r="W1244" i="67"/>
  <c r="A1245" i="67"/>
  <c r="C1245" i="67"/>
  <c r="K1245" i="67"/>
  <c r="W1245" i="67"/>
  <c r="A1246" i="67"/>
  <c r="C1246" i="67"/>
  <c r="K1246" i="67"/>
  <c r="W1246" i="67"/>
  <c r="A1247" i="67"/>
  <c r="C1247" i="67"/>
  <c r="K1247" i="67"/>
  <c r="W1247" i="67"/>
  <c r="A1248" i="67"/>
  <c r="C1248" i="67"/>
  <c r="K1248" i="67"/>
  <c r="W1248" i="67"/>
  <c r="A1249" i="67"/>
  <c r="C1249" i="67"/>
  <c r="K1249" i="67"/>
  <c r="W1249" i="67"/>
  <c r="A1250" i="67"/>
  <c r="C1250" i="67"/>
  <c r="K1250" i="67"/>
  <c r="W1250" i="67"/>
  <c r="A1251" i="67"/>
  <c r="C1251" i="67"/>
  <c r="K1251" i="67"/>
  <c r="W1251" i="67"/>
  <c r="A1252" i="67"/>
  <c r="C1252" i="67"/>
  <c r="K1252" i="67"/>
  <c r="W1252" i="67"/>
  <c r="A1253" i="67"/>
  <c r="C1253" i="67"/>
  <c r="K1253" i="67"/>
  <c r="W1253" i="67"/>
  <c r="A1254" i="67"/>
  <c r="C1254" i="67"/>
  <c r="K1254" i="67"/>
  <c r="W1254" i="67"/>
  <c r="A1255" i="67"/>
  <c r="C1255" i="67"/>
  <c r="K1255" i="67"/>
  <c r="W1255" i="67"/>
  <c r="A1256" i="67"/>
  <c r="C1256" i="67"/>
  <c r="K1256" i="67"/>
  <c r="W1256" i="67"/>
  <c r="A1257" i="67"/>
  <c r="C1257" i="67"/>
  <c r="W1257" i="67"/>
  <c r="A1258" i="67"/>
  <c r="C1258" i="67"/>
  <c r="W1258" i="67"/>
  <c r="A1259" i="67"/>
  <c r="A1260" i="67"/>
  <c r="A1261" i="67"/>
  <c r="A1262" i="67"/>
  <c r="A1263" i="67"/>
  <c r="A1264" i="67"/>
  <c r="A1265" i="67"/>
  <c r="A1266" i="67"/>
  <c r="A1267" i="67"/>
  <c r="A1268" i="67"/>
  <c r="A1269" i="67"/>
  <c r="A1270" i="67"/>
  <c r="A1271" i="67"/>
  <c r="A1272" i="67"/>
  <c r="A1273" i="67"/>
  <c r="A1274" i="67"/>
  <c r="A1275" i="67"/>
  <c r="A1276" i="67"/>
  <c r="A1277" i="67"/>
  <c r="A1278" i="67"/>
  <c r="A1279" i="67"/>
  <c r="C1279" i="67"/>
  <c r="A1280" i="67"/>
  <c r="C1280" i="67"/>
  <c r="W1280" i="67"/>
  <c r="A1281" i="67"/>
  <c r="C1281" i="67"/>
  <c r="W1281" i="67"/>
  <c r="A1282" i="67"/>
  <c r="C1282" i="67"/>
  <c r="W1282" i="67"/>
  <c r="A1283" i="67"/>
  <c r="C1283" i="67"/>
  <c r="W1283" i="67"/>
  <c r="A1284" i="67"/>
  <c r="C1284" i="67"/>
  <c r="W1284" i="67"/>
  <c r="A1285" i="67"/>
  <c r="C1285" i="67"/>
  <c r="W1285" i="67"/>
  <c r="A1286" i="67"/>
  <c r="C1286" i="67"/>
  <c r="W1286" i="67"/>
  <c r="A1287" i="67"/>
  <c r="C1287" i="67"/>
  <c r="W1287" i="67"/>
  <c r="A1288" i="67"/>
  <c r="C1288" i="67"/>
  <c r="W1288" i="67"/>
  <c r="A1289" i="67"/>
  <c r="C1289" i="67"/>
  <c r="W1289" i="67"/>
  <c r="A1290" i="67"/>
  <c r="C1290" i="67"/>
  <c r="W1290" i="67"/>
  <c r="A1291" i="67"/>
  <c r="C1291" i="67"/>
  <c r="W1291" i="67"/>
  <c r="A1292" i="67"/>
  <c r="C1292" i="67"/>
  <c r="W1292" i="67"/>
  <c r="A1293" i="67"/>
  <c r="C1293" i="67"/>
  <c r="W1293" i="67"/>
  <c r="A1294" i="67"/>
  <c r="C1294" i="67"/>
  <c r="W1294" i="67"/>
  <c r="A1295" i="67"/>
  <c r="C1295" i="67"/>
  <c r="W1295" i="67"/>
  <c r="A1296" i="67"/>
  <c r="C1296" i="67"/>
  <c r="W1296" i="67"/>
  <c r="A1297" i="67"/>
  <c r="C1297" i="67"/>
  <c r="W1297" i="67"/>
  <c r="A1298" i="67"/>
  <c r="C1298" i="67"/>
  <c r="W1298" i="67"/>
  <c r="A1299" i="67"/>
  <c r="C1299" i="67"/>
  <c r="W1299" i="67"/>
  <c r="A1300" i="67"/>
  <c r="C1300" i="67"/>
  <c r="W1300" i="67"/>
  <c r="A1301" i="67"/>
  <c r="C1301" i="67"/>
  <c r="W1301" i="67"/>
  <c r="A1302" i="67"/>
  <c r="C1302" i="67"/>
  <c r="W1302" i="67"/>
  <c r="A1303" i="67"/>
  <c r="C1303" i="67"/>
  <c r="W1303" i="67"/>
  <c r="A1304" i="67"/>
  <c r="C1304" i="67"/>
  <c r="W1304" i="67"/>
  <c r="A1305" i="67"/>
  <c r="C1305" i="67"/>
  <c r="W1305" i="67"/>
  <c r="A1306" i="67"/>
  <c r="C1306" i="67"/>
  <c r="W1306" i="67"/>
  <c r="A1307" i="67"/>
  <c r="C1307" i="67"/>
  <c r="W1307" i="67"/>
  <c r="A1308" i="67"/>
  <c r="C1308" i="67"/>
  <c r="W1308" i="67"/>
  <c r="A1309" i="67"/>
  <c r="C1309" i="67"/>
  <c r="W1309" i="67"/>
  <c r="A1310" i="67"/>
  <c r="C1310" i="67"/>
  <c r="W1310" i="67"/>
  <c r="A1311" i="67"/>
  <c r="C1311" i="67"/>
  <c r="W1311" i="67"/>
  <c r="A1312" i="67"/>
  <c r="C1312" i="67"/>
  <c r="W1312" i="67"/>
  <c r="A1313" i="67"/>
  <c r="C1313" i="67"/>
  <c r="W1313" i="67"/>
  <c r="A1314" i="67"/>
  <c r="C1314" i="67"/>
  <c r="W1314" i="67"/>
  <c r="A1315" i="67"/>
  <c r="C1315" i="67"/>
  <c r="W1315" i="67"/>
  <c r="A1316" i="67"/>
  <c r="C1316" i="67"/>
  <c r="W1316" i="67"/>
  <c r="A1317" i="67"/>
  <c r="C1317" i="67"/>
  <c r="W1317" i="67"/>
  <c r="A1318" i="67"/>
  <c r="C1318" i="67"/>
  <c r="W1318" i="67"/>
  <c r="A1319" i="67"/>
  <c r="C1319" i="67"/>
  <c r="W1319" i="67"/>
  <c r="A1320" i="67"/>
  <c r="C1320" i="67"/>
  <c r="W1320" i="67"/>
  <c r="A1321" i="67"/>
  <c r="C1321" i="67"/>
  <c r="W1321" i="67"/>
  <c r="A1322" i="67"/>
  <c r="C1322" i="67"/>
  <c r="W1322" i="67"/>
  <c r="A1323" i="67"/>
  <c r="C1323" i="67"/>
  <c r="W1323" i="67"/>
  <c r="A1324" i="67"/>
  <c r="C1324" i="67"/>
  <c r="W1324" i="67"/>
  <c r="A1325" i="67"/>
  <c r="C1325" i="67"/>
  <c r="W1325" i="67"/>
  <c r="A1326" i="67"/>
  <c r="C1326" i="67"/>
  <c r="W1326" i="67"/>
  <c r="A1327" i="67"/>
  <c r="C1327" i="67"/>
  <c r="W1327" i="67"/>
  <c r="A1328" i="67"/>
  <c r="C1328" i="67"/>
  <c r="W1328" i="67"/>
  <c r="A1329" i="67"/>
  <c r="C1329" i="67"/>
  <c r="W1329" i="67"/>
  <c r="A1330" i="67"/>
  <c r="C1330" i="67"/>
  <c r="W1330" i="67"/>
  <c r="A1331" i="67"/>
  <c r="C1331" i="67"/>
  <c r="W1331" i="67"/>
  <c r="A1332" i="67"/>
  <c r="C1332" i="67"/>
  <c r="W1332" i="67"/>
  <c r="A1333" i="67"/>
  <c r="C1333" i="67"/>
  <c r="W1333" i="67"/>
  <c r="A1334" i="67"/>
  <c r="C1334" i="67"/>
  <c r="W1334" i="67"/>
  <c r="A1335" i="67"/>
  <c r="C1335" i="67"/>
  <c r="W1335" i="67"/>
  <c r="A1336" i="67"/>
  <c r="C1336" i="67"/>
  <c r="W1336" i="67"/>
  <c r="A1337" i="67"/>
  <c r="C1337" i="67"/>
  <c r="W1337" i="67"/>
  <c r="A1338" i="67"/>
  <c r="C1338" i="67"/>
  <c r="W1338" i="67"/>
  <c r="A1339" i="67"/>
  <c r="C1339" i="67"/>
  <c r="W1339" i="67"/>
  <c r="A1340" i="67"/>
  <c r="C1340" i="67"/>
  <c r="W1340" i="67"/>
  <c r="A1341" i="67"/>
  <c r="C1341" i="67"/>
  <c r="W1341" i="67"/>
  <c r="A1342" i="67"/>
  <c r="C1342" i="67"/>
  <c r="W1342" i="67"/>
  <c r="A1343" i="67"/>
  <c r="C1343" i="67"/>
  <c r="W1343" i="67"/>
  <c r="A1344" i="67"/>
  <c r="C1344" i="67"/>
  <c r="W1344" i="67"/>
  <c r="A1345" i="67"/>
  <c r="C1345" i="67"/>
  <c r="W1345" i="67"/>
  <c r="A1346" i="67"/>
  <c r="C1346" i="67"/>
  <c r="W1346" i="67"/>
  <c r="A1347" i="67"/>
  <c r="C1347" i="67"/>
  <c r="W1347" i="67"/>
  <c r="A1348" i="67"/>
  <c r="C1348" i="67"/>
  <c r="W1348" i="67"/>
  <c r="A1349" i="67"/>
  <c r="C1349" i="67"/>
  <c r="W1349" i="67"/>
  <c r="A1350" i="67"/>
  <c r="C1350" i="67"/>
  <c r="W1350" i="67"/>
  <c r="A1351" i="67"/>
  <c r="C1351" i="67"/>
  <c r="W1351" i="67"/>
  <c r="A1352" i="67"/>
  <c r="C1352" i="67"/>
  <c r="W1352" i="67"/>
  <c r="A1353" i="67"/>
  <c r="C1353" i="67"/>
  <c r="W1353" i="67"/>
  <c r="A1354" i="67"/>
  <c r="C1354" i="67"/>
  <c r="W1354" i="67"/>
  <c r="A1355" i="67"/>
  <c r="C1355" i="67"/>
  <c r="W1355" i="67"/>
  <c r="A1356" i="67"/>
  <c r="C1356" i="67"/>
  <c r="W1356" i="67"/>
  <c r="A1357" i="67"/>
  <c r="C1357" i="67"/>
  <c r="W1357" i="67"/>
  <c r="A1358" i="67"/>
  <c r="C1358" i="67"/>
  <c r="W1358" i="67"/>
  <c r="A1359" i="67"/>
  <c r="C1359" i="67"/>
  <c r="W1359" i="67"/>
  <c r="A1360" i="67"/>
  <c r="C1360" i="67"/>
  <c r="W1360" i="67"/>
  <c r="A1361" i="67"/>
  <c r="C1361" i="67"/>
  <c r="W1361" i="67"/>
  <c r="A1362" i="67"/>
  <c r="C1362" i="67"/>
  <c r="W1362" i="67"/>
  <c r="A1363" i="67"/>
  <c r="C1363" i="67"/>
  <c r="W1363" i="67"/>
  <c r="A1364" i="67"/>
  <c r="C1364" i="67"/>
  <c r="W1364" i="67"/>
  <c r="A1365" i="67"/>
  <c r="C1365" i="67"/>
  <c r="W1365" i="67"/>
  <c r="A1366" i="67"/>
  <c r="C1366" i="67"/>
  <c r="W1366" i="67"/>
  <c r="A1367" i="67"/>
  <c r="C1367" i="67"/>
  <c r="W1367" i="67"/>
  <c r="A1368" i="67"/>
  <c r="C1368" i="67"/>
  <c r="W1368" i="67"/>
  <c r="A1369" i="67"/>
  <c r="C1369" i="67"/>
  <c r="W1369" i="67"/>
  <c r="A1370" i="67"/>
  <c r="C1370" i="67"/>
  <c r="W1370" i="67"/>
  <c r="A1371" i="67"/>
  <c r="C1371" i="67"/>
  <c r="W1371" i="67"/>
  <c r="A1372" i="67"/>
  <c r="C1372" i="67"/>
  <c r="W1372" i="67"/>
  <c r="A1373" i="67"/>
  <c r="C1373" i="67"/>
  <c r="W1373" i="67"/>
  <c r="A1374" i="67"/>
  <c r="C1374" i="67"/>
  <c r="W1374" i="67"/>
  <c r="A1375" i="67"/>
  <c r="C1375" i="67"/>
  <c r="W1375" i="67"/>
  <c r="A1376" i="67"/>
  <c r="C1376" i="67"/>
  <c r="W1376" i="67"/>
  <c r="A1377" i="67"/>
  <c r="C1377" i="67"/>
  <c r="W1377" i="67"/>
  <c r="A1378" i="67"/>
  <c r="C1378" i="67"/>
  <c r="W1378" i="67"/>
  <c r="A1379" i="67"/>
  <c r="C1379" i="67"/>
  <c r="W1379" i="67"/>
  <c r="A1380" i="67"/>
  <c r="C1380" i="67"/>
  <c r="W1380" i="67"/>
  <c r="A1381" i="67"/>
  <c r="C1381" i="67"/>
  <c r="W1381" i="67"/>
  <c r="A1382" i="67"/>
  <c r="C1382" i="67"/>
  <c r="W1382" i="67"/>
  <c r="A1383" i="67"/>
  <c r="C1383" i="67"/>
  <c r="W1383" i="67"/>
  <c r="A1384" i="67"/>
  <c r="C1384" i="67"/>
  <c r="W1384" i="67"/>
  <c r="A1385" i="67"/>
  <c r="C1385" i="67"/>
  <c r="W1385" i="67"/>
  <c r="A1386" i="67"/>
  <c r="C1386" i="67"/>
  <c r="W1386" i="67"/>
  <c r="A1387" i="67"/>
  <c r="C1387" i="67"/>
  <c r="W1387" i="67"/>
  <c r="A1388" i="67"/>
  <c r="C1388" i="67"/>
  <c r="W1388" i="67"/>
  <c r="A1389" i="67"/>
  <c r="C1389" i="67"/>
  <c r="W1389" i="67"/>
  <c r="A1390" i="67"/>
  <c r="C1390" i="67"/>
  <c r="W1390" i="67"/>
  <c r="A1391" i="67"/>
  <c r="C1391" i="67"/>
  <c r="W1391" i="67"/>
  <c r="A1392" i="67"/>
  <c r="C1392" i="67"/>
  <c r="W1392" i="67"/>
  <c r="A1393" i="67"/>
  <c r="C1393" i="67"/>
  <c r="W1393" i="67"/>
  <c r="A1394" i="67"/>
  <c r="C1394" i="67"/>
  <c r="W1394" i="67"/>
  <c r="A1395" i="67"/>
  <c r="C1395" i="67"/>
  <c r="W1395" i="67"/>
  <c r="A1396" i="67"/>
  <c r="C1396" i="67"/>
  <c r="W1396" i="67"/>
  <c r="A1397" i="67"/>
  <c r="C1397" i="67"/>
  <c r="W1397" i="67"/>
  <c r="A1398" i="67"/>
  <c r="C1398" i="67"/>
  <c r="W1398" i="67"/>
  <c r="A1399" i="67"/>
  <c r="C1399" i="67"/>
  <c r="W1399" i="67"/>
  <c r="A1400" i="67"/>
  <c r="C1400" i="67"/>
  <c r="W1400" i="67"/>
  <c r="A1401" i="67"/>
  <c r="C1401" i="67"/>
  <c r="W1401" i="67"/>
  <c r="A1402" i="67"/>
  <c r="C1402" i="67"/>
  <c r="W1402" i="67"/>
  <c r="A1403" i="67"/>
  <c r="C1403" i="67"/>
  <c r="W1403" i="67"/>
  <c r="A1404" i="67"/>
  <c r="C1404" i="67"/>
  <c r="W1404" i="67"/>
  <c r="A1405" i="67"/>
  <c r="C1405" i="67"/>
  <c r="W1405" i="67"/>
  <c r="A1406" i="67"/>
  <c r="C1406" i="67"/>
  <c r="W1406" i="67"/>
  <c r="A1407" i="67"/>
  <c r="C1407" i="67"/>
  <c r="W1407" i="67"/>
  <c r="A1408" i="67"/>
  <c r="C1408" i="67"/>
  <c r="W1408" i="67"/>
  <c r="A1409" i="67"/>
  <c r="C1409" i="67"/>
  <c r="W1409" i="67"/>
  <c r="A1410" i="67"/>
  <c r="C1410" i="67"/>
  <c r="W1410" i="67"/>
  <c r="A1411" i="67"/>
  <c r="C1411" i="67"/>
  <c r="W1411" i="67"/>
  <c r="A1412" i="67"/>
  <c r="C1412" i="67"/>
  <c r="W1412" i="67"/>
  <c r="A1413" i="67"/>
  <c r="C1413" i="67"/>
  <c r="W1413" i="67"/>
  <c r="A1414" i="67"/>
  <c r="C1414" i="67"/>
  <c r="W1414" i="67"/>
  <c r="A1415" i="67"/>
  <c r="C1415" i="67"/>
  <c r="W1415" i="67"/>
  <c r="A1416" i="67"/>
  <c r="C1416" i="67"/>
  <c r="W1416" i="67"/>
  <c r="A1417" i="67"/>
  <c r="C1417" i="67"/>
  <c r="W1417" i="67"/>
  <c r="A1418" i="67"/>
  <c r="C1418" i="67"/>
  <c r="W1418" i="67"/>
  <c r="A1419" i="67"/>
  <c r="C1419" i="67"/>
  <c r="W1419" i="67"/>
  <c r="A1420" i="67"/>
  <c r="C1420" i="67"/>
  <c r="W1420" i="67"/>
  <c r="A1421" i="67"/>
  <c r="C1421" i="67"/>
  <c r="W1421" i="67"/>
  <c r="A1422" i="67"/>
  <c r="C1422" i="67"/>
  <c r="W1422" i="67"/>
  <c r="A1423" i="67"/>
  <c r="C1423" i="67"/>
  <c r="W1423" i="67"/>
  <c r="A1424" i="67"/>
  <c r="C1424" i="67"/>
  <c r="W1424" i="67"/>
  <c r="A1425" i="67"/>
  <c r="C1425" i="67"/>
  <c r="W1425" i="67"/>
  <c r="A1426" i="67"/>
  <c r="C1426" i="67"/>
  <c r="W1426" i="67"/>
  <c r="A1427" i="67"/>
  <c r="C1427" i="67"/>
  <c r="W1427" i="67"/>
  <c r="A1428" i="67"/>
  <c r="C1428" i="67"/>
  <c r="W1428" i="67"/>
  <c r="A1429" i="67"/>
  <c r="C1429" i="67"/>
  <c r="W1429" i="67"/>
  <c r="A1430" i="67"/>
  <c r="C1430" i="67"/>
  <c r="W1430" i="67"/>
  <c r="A1431" i="67"/>
  <c r="C1431" i="67"/>
  <c r="W1431" i="67"/>
  <c r="A1432" i="67"/>
  <c r="C1432" i="67"/>
  <c r="W1432" i="67"/>
  <c r="A1433" i="67"/>
  <c r="C1433" i="67"/>
  <c r="W1433" i="67"/>
  <c r="A1434" i="67"/>
  <c r="C1434" i="67"/>
  <c r="W1434" i="67"/>
  <c r="A1435" i="67"/>
  <c r="C1435" i="67"/>
  <c r="W1435" i="67"/>
  <c r="A1436" i="67"/>
  <c r="C1436" i="67"/>
  <c r="W1436" i="67"/>
  <c r="A1437" i="67"/>
  <c r="C1437" i="67"/>
  <c r="W1437" i="67"/>
  <c r="A1438" i="67"/>
  <c r="C1438" i="67"/>
  <c r="W1438" i="67"/>
  <c r="A1439" i="67"/>
  <c r="C1439" i="67"/>
  <c r="W1439" i="67"/>
  <c r="A1440" i="67"/>
  <c r="C1440" i="67"/>
  <c r="W1440" i="67"/>
  <c r="A1441" i="67"/>
  <c r="C1441" i="67"/>
  <c r="W1441" i="67"/>
  <c r="A1442" i="67"/>
  <c r="C1442" i="67"/>
  <c r="W1442" i="67"/>
  <c r="A1443" i="67"/>
  <c r="C1443" i="67"/>
  <c r="W1443" i="67"/>
  <c r="A1444" i="67"/>
  <c r="C1444" i="67"/>
  <c r="W1444" i="67"/>
  <c r="A1445" i="67"/>
  <c r="C1445" i="67"/>
  <c r="W1445" i="67"/>
  <c r="A1446" i="67"/>
  <c r="C1446" i="67"/>
  <c r="W1446" i="67"/>
  <c r="A1447" i="67"/>
  <c r="C1447" i="67"/>
  <c r="W1447" i="67"/>
  <c r="A1448" i="67"/>
  <c r="C1448" i="67"/>
  <c r="W1448" i="67"/>
  <c r="A1449" i="67"/>
  <c r="C1449" i="67"/>
  <c r="W1449" i="67"/>
  <c r="A1450" i="67"/>
  <c r="C1450" i="67"/>
  <c r="W1450" i="67"/>
  <c r="A1451" i="67"/>
  <c r="C1451" i="67"/>
  <c r="W1451" i="67"/>
  <c r="A1452" i="67"/>
  <c r="C1452" i="67"/>
  <c r="W1452" i="67"/>
  <c r="A1453" i="67"/>
  <c r="C1453" i="67"/>
  <c r="W1453" i="67"/>
  <c r="A1454" i="67"/>
  <c r="C1454" i="67"/>
  <c r="W1454" i="67"/>
  <c r="A1455" i="67"/>
  <c r="C1455" i="67"/>
  <c r="W1455" i="67"/>
  <c r="A1456" i="67"/>
  <c r="C1456" i="67"/>
  <c r="W1456" i="67"/>
  <c r="A1457" i="67"/>
  <c r="C1457" i="67"/>
  <c r="W1457" i="67"/>
  <c r="A1458" i="67"/>
  <c r="C1458" i="67"/>
  <c r="W1458" i="67"/>
  <c r="A1459" i="67"/>
  <c r="C1459" i="67"/>
  <c r="W1459" i="67"/>
  <c r="A1460" i="67"/>
  <c r="C1460" i="67"/>
  <c r="W1460" i="67"/>
  <c r="A1461" i="67"/>
  <c r="C1461" i="67"/>
  <c r="W1461" i="67"/>
  <c r="A1462" i="67"/>
  <c r="C1462" i="67"/>
  <c r="W1462" i="67"/>
  <c r="A1463" i="67"/>
  <c r="C1463" i="67"/>
  <c r="W1463" i="67"/>
  <c r="A1464" i="67"/>
  <c r="C1464" i="67"/>
  <c r="W1464" i="67"/>
  <c r="A1465" i="67"/>
  <c r="C1465" i="67"/>
  <c r="W1465" i="67"/>
  <c r="A1466" i="67"/>
  <c r="C1466" i="67"/>
  <c r="W1466" i="67"/>
  <c r="A1467" i="67"/>
  <c r="C1467" i="67"/>
  <c r="W1467" i="67"/>
  <c r="A1468" i="67"/>
  <c r="C1468" i="67"/>
  <c r="W1468" i="67"/>
  <c r="A1469" i="67"/>
  <c r="C1469" i="67"/>
  <c r="W1469" i="67"/>
  <c r="A1470" i="67"/>
  <c r="C1470" i="67"/>
  <c r="W1470" i="67"/>
  <c r="A1471" i="67"/>
  <c r="C1471" i="67"/>
  <c r="W1471" i="67"/>
  <c r="A1472" i="67"/>
  <c r="C1472" i="67"/>
  <c r="W1472" i="67"/>
  <c r="A1473" i="67"/>
  <c r="C1473" i="67"/>
  <c r="W1473" i="67"/>
  <c r="A1474" i="67"/>
  <c r="C1474" i="67"/>
  <c r="W1474" i="67"/>
  <c r="A1475" i="67"/>
  <c r="C1475" i="67"/>
  <c r="W1475" i="67"/>
  <c r="A1476" i="67"/>
  <c r="C1476" i="67"/>
  <c r="W1476" i="67"/>
  <c r="A1477" i="67"/>
  <c r="C1477" i="67"/>
  <c r="W1477" i="67"/>
  <c r="A1478" i="67"/>
  <c r="C1478" i="67"/>
  <c r="W1478" i="67"/>
  <c r="A1479" i="67"/>
  <c r="C1479" i="67"/>
  <c r="W1479" i="67"/>
  <c r="A1480" i="67"/>
  <c r="C1480" i="67"/>
  <c r="W1480" i="67"/>
  <c r="A1481" i="67"/>
  <c r="C1481" i="67"/>
  <c r="W1481" i="67"/>
  <c r="A1482" i="67"/>
  <c r="C1482" i="67"/>
  <c r="W1482" i="67"/>
  <c r="A1483" i="67"/>
  <c r="C1483" i="67"/>
  <c r="W1483" i="67"/>
  <c r="A1484" i="67"/>
  <c r="C1484" i="67"/>
  <c r="W1484" i="67"/>
  <c r="A1485" i="67"/>
  <c r="C1485" i="67"/>
  <c r="W1485" i="67"/>
  <c r="A1486" i="67"/>
  <c r="C1486" i="67"/>
  <c r="W1486" i="67"/>
  <c r="A1487" i="67"/>
  <c r="C1487" i="67"/>
  <c r="W1487" i="67"/>
  <c r="A1488" i="67"/>
  <c r="C1488" i="67"/>
  <c r="W1488" i="67"/>
  <c r="A1489" i="67"/>
  <c r="C1489" i="67"/>
  <c r="W1489" i="67"/>
  <c r="A1490" i="67"/>
  <c r="C1490" i="67"/>
  <c r="W1490" i="67"/>
  <c r="A1491" i="67"/>
  <c r="C1491" i="67"/>
  <c r="W1491" i="67"/>
  <c r="A1492" i="67"/>
  <c r="C1492" i="67"/>
  <c r="W1492" i="67"/>
  <c r="A1493" i="67"/>
  <c r="C1493" i="67"/>
  <c r="W1493" i="67"/>
  <c r="A1494" i="67"/>
  <c r="C1494" i="67"/>
  <c r="W1494" i="67"/>
  <c r="A1495" i="67"/>
  <c r="C1495" i="67"/>
  <c r="W1495" i="67"/>
  <c r="A1496" i="67"/>
  <c r="C1496" i="67"/>
  <c r="W1496" i="67"/>
  <c r="A1497" i="67"/>
  <c r="C1497" i="67"/>
  <c r="W1497" i="67"/>
  <c r="A1498" i="67"/>
  <c r="C1498" i="67"/>
  <c r="W1498" i="67"/>
  <c r="A1499" i="67"/>
  <c r="C1499" i="67"/>
  <c r="W1499" i="67"/>
  <c r="A1500" i="67"/>
  <c r="C1500" i="67"/>
  <c r="W1500" i="67"/>
  <c r="A1501" i="67"/>
  <c r="C1501" i="67"/>
  <c r="W1501" i="67"/>
  <c r="A1502" i="67"/>
  <c r="C1502" i="67"/>
  <c r="W1502" i="67"/>
  <c r="A1503" i="67"/>
  <c r="C1503" i="67"/>
  <c r="W1503" i="67"/>
  <c r="A1504" i="67"/>
  <c r="C1504" i="67"/>
  <c r="W1504" i="67"/>
  <c r="A1505" i="67"/>
  <c r="C1505" i="67"/>
  <c r="W1505" i="67"/>
  <c r="A1506" i="67"/>
  <c r="C1506" i="67"/>
  <c r="W1506" i="67"/>
  <c r="A1507" i="67"/>
  <c r="C1507" i="67"/>
  <c r="W1507" i="67"/>
  <c r="A1508" i="67"/>
  <c r="C1508" i="67"/>
  <c r="W1508" i="67"/>
  <c r="A1509" i="67"/>
  <c r="C1509" i="67"/>
  <c r="W1509" i="67"/>
  <c r="A1510" i="67"/>
  <c r="C1510" i="67"/>
  <c r="W1510" i="67"/>
  <c r="A1511" i="67"/>
  <c r="C1511" i="67"/>
  <c r="W1511" i="67"/>
  <c r="A1512" i="67"/>
  <c r="C1512" i="67"/>
  <c r="W1512" i="67"/>
  <c r="A1513" i="67"/>
  <c r="C1513" i="67"/>
  <c r="W1513" i="67"/>
  <c r="A1514" i="67"/>
  <c r="C1514" i="67"/>
  <c r="W1514" i="67"/>
  <c r="A1515" i="67"/>
  <c r="C1515" i="67"/>
  <c r="W1515" i="67"/>
  <c r="A1516" i="67"/>
  <c r="C1516" i="67"/>
  <c r="W1516" i="67"/>
  <c r="A1517" i="67"/>
  <c r="C1517" i="67"/>
  <c r="W1517" i="67"/>
  <c r="A1518" i="67"/>
  <c r="C1518" i="67"/>
  <c r="W1518" i="67"/>
  <c r="A1519" i="67"/>
  <c r="C1519" i="67"/>
  <c r="W1519" i="67"/>
  <c r="A1520" i="67"/>
  <c r="C1520" i="67"/>
  <c r="W1520" i="67"/>
  <c r="A1521" i="67"/>
  <c r="C1521" i="67"/>
  <c r="W1521" i="67"/>
  <c r="A1522" i="67"/>
  <c r="C1522" i="67"/>
  <c r="W1522" i="67"/>
  <c r="A1523" i="67"/>
  <c r="C1523" i="67"/>
  <c r="W1523" i="67"/>
  <c r="A1524" i="67"/>
  <c r="C1524" i="67"/>
  <c r="W1524" i="67"/>
  <c r="A1525" i="67"/>
  <c r="C1525" i="67"/>
  <c r="W1525" i="67"/>
  <c r="A1526" i="67"/>
  <c r="C1526" i="67"/>
  <c r="W1526" i="67"/>
  <c r="A1527" i="67"/>
  <c r="C1527" i="67"/>
  <c r="W1527" i="67"/>
  <c r="A1528" i="67"/>
  <c r="C1528" i="67"/>
  <c r="W1528" i="67"/>
  <c r="A1529" i="67"/>
  <c r="C1529" i="67"/>
  <c r="W1529" i="67"/>
  <c r="A1530" i="67"/>
  <c r="C1530" i="67"/>
  <c r="W1530" i="67"/>
  <c r="A1531" i="67"/>
  <c r="C1531" i="67"/>
  <c r="W1531" i="67"/>
  <c r="A1532" i="67"/>
  <c r="C1532" i="67"/>
  <c r="W1532" i="67"/>
  <c r="A1533" i="67"/>
  <c r="C1533" i="67"/>
  <c r="W1533" i="67"/>
  <c r="A1534" i="67"/>
  <c r="C1534" i="67"/>
  <c r="W1534" i="67"/>
  <c r="A1535" i="67"/>
  <c r="C1535" i="67"/>
  <c r="W1535" i="67"/>
  <c r="A1536" i="67"/>
  <c r="C1536" i="67"/>
  <c r="W1536" i="67"/>
  <c r="A1537" i="67"/>
  <c r="C1537" i="67"/>
  <c r="W1537" i="67"/>
  <c r="A1538" i="67"/>
  <c r="C1538" i="67"/>
  <c r="W1538" i="67"/>
  <c r="A1539" i="67"/>
  <c r="C1539" i="67"/>
  <c r="W1539" i="67"/>
  <c r="A1540" i="67"/>
  <c r="C1540" i="67"/>
  <c r="W1540" i="67"/>
  <c r="A1541" i="67"/>
  <c r="C1541" i="67"/>
  <c r="W1541" i="67"/>
  <c r="A1542" i="67"/>
  <c r="C1542" i="67"/>
  <c r="W1542" i="67"/>
  <c r="A1543" i="67"/>
  <c r="C1543" i="67"/>
  <c r="W1543" i="67"/>
  <c r="A1544" i="67"/>
  <c r="C1544" i="67"/>
  <c r="W1544" i="67"/>
  <c r="A1545" i="67"/>
  <c r="C1545" i="67"/>
  <c r="W1545" i="67"/>
  <c r="A1546" i="67"/>
  <c r="C1546" i="67"/>
  <c r="W1546" i="67"/>
  <c r="A1547" i="67"/>
  <c r="C1547" i="67"/>
  <c r="W1547" i="67"/>
  <c r="A1548" i="67"/>
  <c r="C1548" i="67"/>
  <c r="W1548" i="67"/>
  <c r="A1549" i="67"/>
  <c r="C1549" i="67"/>
  <c r="W1549" i="67"/>
  <c r="A1550" i="67"/>
  <c r="C1550" i="67"/>
  <c r="W1550" i="67"/>
  <c r="A1551" i="67"/>
  <c r="C1551" i="67"/>
  <c r="W1551" i="67"/>
  <c r="A1552" i="67"/>
  <c r="C1552" i="67"/>
  <c r="W1552" i="67"/>
  <c r="A1553" i="67"/>
  <c r="C1553" i="67"/>
  <c r="W1553" i="67"/>
  <c r="A1554" i="67"/>
  <c r="C1554" i="67"/>
  <c r="W1554" i="67"/>
  <c r="A1555" i="67"/>
  <c r="C1555" i="67"/>
  <c r="W1555" i="67"/>
  <c r="A1556" i="67"/>
  <c r="C1556" i="67"/>
  <c r="W1556" i="67"/>
  <c r="A1557" i="67"/>
  <c r="C1557" i="67"/>
  <c r="W1557" i="67"/>
  <c r="A1558" i="67"/>
  <c r="C1558" i="67"/>
  <c r="W1558" i="67"/>
  <c r="A1559" i="67"/>
  <c r="C1559" i="67"/>
  <c r="W1559" i="67"/>
  <c r="A1560" i="67"/>
  <c r="C1560" i="67"/>
  <c r="W1560" i="67"/>
  <c r="A1561" i="67"/>
  <c r="C1561" i="67"/>
  <c r="W1561" i="67"/>
  <c r="A1562" i="67"/>
  <c r="C1562" i="67"/>
  <c r="W1562" i="67"/>
  <c r="A1563" i="67"/>
  <c r="C1563" i="67"/>
  <c r="W1563" i="67"/>
  <c r="A1564" i="67"/>
  <c r="C1564" i="67"/>
  <c r="W1564" i="67"/>
  <c r="A1565" i="67"/>
  <c r="C1565" i="67"/>
  <c r="W1565" i="67"/>
  <c r="A1566" i="67"/>
  <c r="C1566" i="67"/>
  <c r="W1566" i="67"/>
  <c r="A1567" i="67"/>
  <c r="C1567" i="67"/>
  <c r="W1567" i="67"/>
  <c r="A1568" i="67"/>
  <c r="C1568" i="67"/>
  <c r="W1568" i="67"/>
  <c r="A1569" i="67"/>
  <c r="C1569" i="67"/>
  <c r="W1569" i="67"/>
  <c r="A1570" i="67"/>
  <c r="C1570" i="67"/>
  <c r="W1570" i="67"/>
  <c r="A1571" i="67"/>
  <c r="C1571" i="67"/>
  <c r="W1571" i="67"/>
  <c r="A1572" i="67"/>
  <c r="C1572" i="67"/>
  <c r="W1572" i="67"/>
  <c r="A1573" i="67"/>
  <c r="C1573" i="67"/>
  <c r="W1573" i="67"/>
  <c r="A1574" i="67"/>
  <c r="C1574" i="67"/>
  <c r="W1574" i="67"/>
  <c r="A1575" i="67"/>
  <c r="C1575" i="67"/>
  <c r="W1575" i="67"/>
  <c r="A1576" i="67"/>
  <c r="C1576" i="67"/>
  <c r="W1576" i="67"/>
  <c r="A1577" i="67"/>
  <c r="C1577" i="67"/>
  <c r="W1577" i="67"/>
  <c r="A1578" i="67"/>
  <c r="C1578" i="67"/>
  <c r="W1578" i="67"/>
  <c r="A1579" i="67"/>
  <c r="C1579" i="67"/>
  <c r="W1579" i="67"/>
  <c r="A1580" i="67"/>
  <c r="C1580" i="67"/>
  <c r="W1580" i="67"/>
  <c r="A1581" i="67"/>
  <c r="C1581" i="67"/>
  <c r="W1581" i="67"/>
  <c r="A1582" i="67"/>
  <c r="C1582" i="67"/>
  <c r="W1582" i="67"/>
  <c r="A1583" i="67"/>
  <c r="C1583" i="67"/>
  <c r="W1583" i="67"/>
  <c r="A1584" i="67"/>
  <c r="C1584" i="67"/>
  <c r="W1584" i="67"/>
  <c r="A1585" i="67"/>
  <c r="C1585" i="67"/>
  <c r="W1585" i="67"/>
  <c r="A1586" i="67"/>
  <c r="C1586" i="67"/>
  <c r="W1586" i="67"/>
  <c r="A1587" i="67"/>
  <c r="C1587" i="67"/>
  <c r="W1587" i="67"/>
  <c r="A1588" i="67"/>
  <c r="C1588" i="67"/>
  <c r="W1588" i="67"/>
  <c r="A1589" i="67"/>
  <c r="C1589" i="67"/>
  <c r="W1589" i="67"/>
  <c r="A1590" i="67"/>
  <c r="C1590" i="67"/>
  <c r="W1590" i="67"/>
  <c r="A1591" i="67"/>
  <c r="C1591" i="67"/>
  <c r="W1591" i="67"/>
  <c r="A1592" i="67"/>
  <c r="C1592" i="67"/>
  <c r="W1592" i="67"/>
  <c r="A1593" i="67"/>
  <c r="C1593" i="67"/>
  <c r="W1593" i="67"/>
  <c r="A1594" i="67"/>
  <c r="C1594" i="67"/>
  <c r="W1594" i="67"/>
  <c r="A1595" i="67"/>
  <c r="C1595" i="67"/>
  <c r="W1595" i="67"/>
  <c r="A1596" i="67"/>
  <c r="C1596" i="67"/>
  <c r="W1596" i="67"/>
  <c r="A1597" i="67"/>
  <c r="C1597" i="67"/>
  <c r="W1597" i="67"/>
  <c r="A1598" i="67"/>
  <c r="C1598" i="67"/>
  <c r="W1598" i="67"/>
  <c r="A1599" i="67"/>
  <c r="C1599" i="67"/>
  <c r="W1599" i="67"/>
  <c r="A1600" i="67"/>
  <c r="C1600" i="67"/>
  <c r="W1600" i="67"/>
  <c r="A1601" i="67"/>
  <c r="C1601" i="67"/>
  <c r="W1601" i="67"/>
  <c r="A1602" i="67"/>
  <c r="C1602" i="67"/>
  <c r="W1602" i="67"/>
  <c r="A1603" i="67"/>
  <c r="C1603" i="67"/>
  <c r="W1603" i="67"/>
  <c r="A1604" i="67"/>
  <c r="C1604" i="67"/>
  <c r="W1604" i="67"/>
  <c r="A1605" i="67"/>
  <c r="C1605" i="67"/>
  <c r="W1605" i="67"/>
  <c r="A1606" i="67"/>
  <c r="C1606" i="67"/>
  <c r="W1606" i="67"/>
  <c r="A1607" i="67"/>
  <c r="C1607" i="67"/>
  <c r="W1607" i="67"/>
  <c r="A1608" i="67"/>
  <c r="C1608" i="67"/>
  <c r="W1608" i="67"/>
  <c r="A1609" i="67"/>
  <c r="C1609" i="67"/>
  <c r="W1609" i="67"/>
  <c r="A1610" i="67"/>
  <c r="C1610" i="67"/>
  <c r="W1610" i="67"/>
  <c r="A1611" i="67"/>
  <c r="C1611" i="67"/>
  <c r="W1611" i="67"/>
  <c r="A1612" i="67"/>
  <c r="C1612" i="67"/>
  <c r="W1612" i="67"/>
  <c r="A1613" i="67"/>
  <c r="C1613" i="67"/>
  <c r="W1613" i="67"/>
  <c r="A1614" i="67"/>
  <c r="C1614" i="67"/>
  <c r="W1614" i="67"/>
  <c r="A1615" i="67"/>
  <c r="C1615" i="67"/>
  <c r="W1615" i="67"/>
  <c r="A1616" i="67"/>
  <c r="C1616" i="67"/>
  <c r="W1616" i="67"/>
  <c r="A1617" i="67"/>
  <c r="C1617" i="67"/>
  <c r="W1617" i="67"/>
  <c r="A1618" i="67"/>
  <c r="C1618" i="67"/>
  <c r="W1618" i="67"/>
  <c r="A1619" i="67"/>
  <c r="C1619" i="67"/>
  <c r="W1619" i="67"/>
  <c r="A1620" i="67"/>
  <c r="C1620" i="67"/>
  <c r="W1620" i="67"/>
  <c r="A1621" i="67"/>
  <c r="C1621" i="67"/>
  <c r="W1621" i="67"/>
  <c r="A1622" i="67"/>
  <c r="C1622" i="67"/>
  <c r="W1622" i="67"/>
  <c r="A1623" i="67"/>
  <c r="C1623" i="67"/>
  <c r="W1623" i="67"/>
  <c r="A1624" i="67"/>
  <c r="C1624" i="67"/>
  <c r="W1624" i="67"/>
  <c r="A1625" i="67"/>
  <c r="C1625" i="67"/>
  <c r="W1625" i="67"/>
  <c r="A1626" i="67"/>
  <c r="C1626" i="67"/>
  <c r="W1626" i="67"/>
  <c r="A1627" i="67"/>
  <c r="C1627" i="67"/>
  <c r="W1627" i="67"/>
  <c r="A1628" i="67"/>
  <c r="C1628" i="67"/>
  <c r="W1628" i="67"/>
  <c r="A1629" i="67"/>
  <c r="C1629" i="67"/>
  <c r="W1629" i="67"/>
  <c r="A1630" i="67"/>
  <c r="C1630" i="67"/>
  <c r="W1630" i="67"/>
  <c r="A1631" i="67"/>
  <c r="C1631" i="67"/>
  <c r="W1631" i="67"/>
  <c r="A1632" i="67"/>
  <c r="C1632" i="67"/>
  <c r="W1632" i="67"/>
  <c r="A1633" i="67"/>
  <c r="C1633" i="67"/>
  <c r="W1633" i="67"/>
  <c r="A1634" i="67"/>
  <c r="C1634" i="67"/>
  <c r="W1634" i="67"/>
  <c r="A1635" i="67"/>
  <c r="C1635" i="67"/>
  <c r="W1635" i="67"/>
  <c r="A1636" i="67"/>
  <c r="C1636" i="67"/>
  <c r="W1636" i="67"/>
  <c r="A1637" i="67"/>
  <c r="C1637" i="67"/>
  <c r="W1637" i="67"/>
  <c r="A1638" i="67"/>
  <c r="C1638" i="67"/>
  <c r="W1638" i="67"/>
  <c r="A1639" i="67"/>
  <c r="C1639" i="67"/>
  <c r="W1639" i="67"/>
  <c r="A1640" i="67"/>
  <c r="C1640" i="67"/>
  <c r="W1640" i="67"/>
  <c r="A1641" i="67"/>
  <c r="C1641" i="67"/>
  <c r="W1641" i="67"/>
  <c r="A1642" i="67"/>
  <c r="C1642" i="67"/>
  <c r="W1642" i="67"/>
  <c r="A1643" i="67"/>
  <c r="C1643" i="67"/>
  <c r="W1643" i="67"/>
  <c r="A1644" i="67"/>
  <c r="C1644" i="67"/>
  <c r="W1644" i="67"/>
  <c r="A1645" i="67"/>
  <c r="C1645" i="67"/>
  <c r="W1645" i="67"/>
  <c r="A1646" i="67"/>
  <c r="C1646" i="67"/>
  <c r="W1646" i="67"/>
  <c r="A1647" i="67"/>
  <c r="C1647" i="67"/>
  <c r="W1647" i="67"/>
  <c r="A1648" i="67"/>
  <c r="C1648" i="67"/>
  <c r="W1648" i="67"/>
  <c r="A1649" i="67"/>
  <c r="C1649" i="67"/>
  <c r="W1649" i="67"/>
  <c r="A1650" i="67"/>
  <c r="C1650" i="67"/>
  <c r="W1650" i="67"/>
  <c r="A1651" i="67"/>
  <c r="C1651" i="67"/>
  <c r="W1651" i="67"/>
  <c r="A1652" i="67"/>
  <c r="C1652" i="67"/>
  <c r="W1652" i="67"/>
  <c r="A1653" i="67"/>
  <c r="C1653" i="67"/>
  <c r="W1653" i="67"/>
  <c r="A1654" i="67"/>
  <c r="C1654" i="67"/>
  <c r="W1654" i="67"/>
  <c r="A1655" i="67"/>
  <c r="C1655" i="67"/>
  <c r="W1655" i="67"/>
  <c r="A1656" i="67"/>
  <c r="C1656" i="67"/>
  <c r="W1656" i="67"/>
  <c r="A1657" i="67"/>
  <c r="C1657" i="67"/>
  <c r="W1657" i="67"/>
  <c r="A1658" i="67"/>
  <c r="C1658" i="67"/>
  <c r="W1658" i="67"/>
  <c r="A1659" i="67"/>
  <c r="C1659" i="67"/>
  <c r="W1659" i="67"/>
  <c r="A1660" i="67"/>
  <c r="C1660" i="67"/>
  <c r="W1660" i="67"/>
  <c r="A1661" i="67"/>
  <c r="C1661" i="67"/>
  <c r="W1661" i="67"/>
  <c r="A1662" i="67"/>
  <c r="C1662" i="67"/>
  <c r="W1662" i="67"/>
  <c r="A1663" i="67"/>
  <c r="C1663" i="67"/>
  <c r="W1663" i="67"/>
  <c r="A1664" i="67"/>
  <c r="C1664" i="67"/>
  <c r="W1664" i="67"/>
  <c r="A1665" i="67"/>
  <c r="C1665" i="67"/>
  <c r="W1665" i="67"/>
  <c r="A1666" i="67"/>
  <c r="C1666" i="67"/>
  <c r="W1666" i="67"/>
  <c r="A1667" i="67"/>
  <c r="C1667" i="67"/>
  <c r="W1667" i="67"/>
  <c r="A1668" i="67"/>
  <c r="C1668" i="67"/>
  <c r="W1668" i="67"/>
  <c r="A1669" i="67"/>
  <c r="C1669" i="67"/>
  <c r="W1669" i="67"/>
  <c r="A1670" i="67"/>
  <c r="C1670" i="67"/>
  <c r="W1670" i="67"/>
  <c r="A1671" i="67"/>
  <c r="C1671" i="67"/>
  <c r="W1671" i="67"/>
  <c r="A1672" i="67"/>
  <c r="C1672" i="67"/>
  <c r="W1672" i="67"/>
  <c r="A1673" i="67"/>
  <c r="C1673" i="67"/>
  <c r="W1673" i="67"/>
  <c r="A1674" i="67"/>
  <c r="C1674" i="67"/>
  <c r="W1674" i="67"/>
  <c r="A1675" i="67"/>
  <c r="C1675" i="67"/>
  <c r="W1675" i="67"/>
  <c r="A1676" i="67"/>
  <c r="C1676" i="67"/>
  <c r="W1676" i="67"/>
  <c r="A1677" i="67"/>
  <c r="C1677" i="67"/>
  <c r="W1677" i="67"/>
  <c r="A1678" i="67"/>
  <c r="C1678" i="67"/>
  <c r="W1678" i="67"/>
  <c r="A1679" i="67"/>
  <c r="C1679" i="67"/>
  <c r="W1679" i="67"/>
  <c r="A1680" i="67"/>
  <c r="C1680" i="67"/>
  <c r="W1680" i="67"/>
  <c r="A1681" i="67"/>
  <c r="C1681" i="67"/>
  <c r="W1681" i="67"/>
  <c r="A1682" i="67"/>
  <c r="C1682" i="67"/>
  <c r="W1682" i="67"/>
  <c r="A1683" i="67"/>
  <c r="C1683" i="67"/>
  <c r="W1683" i="67"/>
  <c r="A1684" i="67"/>
  <c r="C1684" i="67"/>
  <c r="W1684" i="67"/>
  <c r="A1685" i="67"/>
  <c r="C1685" i="67"/>
  <c r="W1685" i="67"/>
  <c r="A1686" i="67"/>
  <c r="C1686" i="67"/>
  <c r="W1686" i="67"/>
  <c r="A1687" i="67"/>
  <c r="C1687" i="67"/>
  <c r="W1687" i="67"/>
  <c r="A1688" i="67"/>
  <c r="C1688" i="67"/>
  <c r="W1688" i="67"/>
  <c r="A1689" i="67"/>
  <c r="C1689" i="67"/>
  <c r="W1689" i="67"/>
  <c r="A1690" i="67"/>
  <c r="C1690" i="67"/>
  <c r="W1690" i="67"/>
  <c r="A1691" i="67"/>
  <c r="C1691" i="67"/>
  <c r="W1691" i="67"/>
  <c r="A1692" i="67"/>
  <c r="C1692" i="67"/>
  <c r="W1692" i="67"/>
  <c r="A1693" i="67"/>
  <c r="C1693" i="67"/>
  <c r="W1693" i="67"/>
  <c r="A1694" i="67"/>
  <c r="C1694" i="67"/>
  <c r="W1694" i="67"/>
  <c r="A1695" i="67"/>
  <c r="C1695" i="67"/>
  <c r="W1695" i="67"/>
  <c r="A1696" i="67"/>
  <c r="C1696" i="67"/>
  <c r="W1696" i="67"/>
  <c r="A1697" i="67"/>
  <c r="C1697" i="67"/>
  <c r="W1697" i="67"/>
  <c r="A1698" i="67"/>
  <c r="C1698" i="67"/>
  <c r="W1698" i="67"/>
  <c r="A1699" i="67"/>
  <c r="C1699" i="67"/>
  <c r="W1699" i="67"/>
  <c r="A1700" i="67"/>
  <c r="C1700" i="67"/>
  <c r="W1700" i="67"/>
  <c r="A1701" i="67"/>
  <c r="C1701" i="67"/>
  <c r="W1701" i="67"/>
  <c r="A1702" i="67"/>
  <c r="C1702" i="67"/>
  <c r="W1702" i="67"/>
  <c r="A1703" i="67"/>
  <c r="C1703" i="67"/>
  <c r="W1703" i="67"/>
  <c r="A1704" i="67"/>
  <c r="C1704" i="67"/>
  <c r="W1704" i="67"/>
  <c r="A1705" i="67"/>
  <c r="C1705" i="67"/>
  <c r="W1705" i="67"/>
  <c r="A1706" i="67"/>
  <c r="C1706" i="67"/>
  <c r="W1706" i="67"/>
  <c r="A1707" i="67"/>
  <c r="C1707" i="67"/>
  <c r="W1707" i="67"/>
  <c r="A1708" i="67"/>
  <c r="C1708" i="67"/>
  <c r="W1708" i="67"/>
  <c r="A1709" i="67"/>
  <c r="C1709" i="67"/>
  <c r="W1709" i="67"/>
  <c r="A1710" i="67"/>
  <c r="C1710" i="67"/>
  <c r="W1710" i="67"/>
  <c r="A1711" i="67"/>
  <c r="C1711" i="67"/>
  <c r="W1711" i="67"/>
  <c r="A1712" i="67"/>
  <c r="C1712" i="67"/>
  <c r="W1712" i="67"/>
  <c r="A1713" i="67"/>
  <c r="C1713" i="67"/>
  <c r="W1713" i="67"/>
  <c r="A1714" i="67"/>
  <c r="C1714" i="67"/>
  <c r="W1714" i="67"/>
  <c r="A1715" i="67"/>
  <c r="C1715" i="67"/>
  <c r="W1715" i="67"/>
  <c r="A1716" i="67"/>
  <c r="C1716" i="67"/>
  <c r="W1716" i="67"/>
  <c r="A1717" i="67"/>
  <c r="C1717" i="67"/>
  <c r="W1717" i="67"/>
  <c r="A1718" i="67"/>
  <c r="C1718" i="67"/>
  <c r="W1718" i="67"/>
  <c r="A1719" i="67"/>
  <c r="C1719" i="67"/>
  <c r="W1719" i="67"/>
  <c r="A1720" i="67"/>
  <c r="C1720" i="67"/>
  <c r="W1720" i="67"/>
  <c r="A1721" i="67"/>
  <c r="C1721" i="67"/>
  <c r="W1721" i="67"/>
  <c r="A1722" i="67"/>
  <c r="C1722" i="67"/>
  <c r="W1722" i="67"/>
  <c r="A1723" i="67"/>
  <c r="C1723" i="67"/>
  <c r="W1723" i="67"/>
  <c r="A1724" i="67"/>
  <c r="C1724" i="67"/>
  <c r="W1724" i="67"/>
  <c r="A1725" i="67"/>
  <c r="C1725" i="67"/>
  <c r="W1725" i="67"/>
  <c r="A1726" i="67"/>
  <c r="C1726" i="67"/>
  <c r="W1726" i="67"/>
  <c r="A1727" i="67"/>
  <c r="C1727" i="67"/>
  <c r="W1727" i="67"/>
  <c r="A1728" i="67"/>
  <c r="C1728" i="67"/>
  <c r="W1728" i="67"/>
  <c r="A1729" i="67"/>
  <c r="C1729" i="67"/>
  <c r="W1729" i="67"/>
  <c r="A1730" i="67"/>
  <c r="C1730" i="67"/>
  <c r="W1730" i="67"/>
  <c r="A1731" i="67"/>
  <c r="C1731" i="67"/>
  <c r="W1731" i="67"/>
  <c r="A1732" i="67"/>
  <c r="C1732" i="67"/>
  <c r="W1732" i="67"/>
  <c r="A1733" i="67"/>
  <c r="C1733" i="67"/>
  <c r="W1733" i="67"/>
  <c r="A1734" i="67"/>
  <c r="C1734" i="67"/>
  <c r="W1734" i="67"/>
  <c r="A1735" i="67"/>
  <c r="C1735" i="67"/>
  <c r="W1735" i="67"/>
  <c r="A1736" i="67"/>
  <c r="C1736" i="67"/>
  <c r="W1736" i="67"/>
  <c r="A1737" i="67"/>
  <c r="C1737" i="67"/>
  <c r="W1737" i="67"/>
  <c r="A1738" i="67"/>
  <c r="C1738" i="67"/>
  <c r="W1738" i="67"/>
  <c r="A1739" i="67"/>
  <c r="C1739" i="67"/>
  <c r="W1739" i="67"/>
  <c r="A1740" i="67"/>
  <c r="C1740" i="67"/>
  <c r="W1740" i="67"/>
  <c r="A1741" i="67"/>
  <c r="C1741" i="67"/>
  <c r="W1741" i="67"/>
  <c r="A1742" i="67"/>
  <c r="C1742" i="67"/>
  <c r="W1742" i="67"/>
  <c r="A1743" i="67"/>
  <c r="C1743" i="67"/>
  <c r="W1743" i="67"/>
  <c r="A1744" i="67"/>
  <c r="C1744" i="67"/>
  <c r="W1744" i="67"/>
  <c r="A1745" i="67"/>
  <c r="C1745" i="67"/>
  <c r="W1745" i="67"/>
  <c r="A1746" i="67"/>
  <c r="C1746" i="67"/>
  <c r="W1746" i="67"/>
  <c r="A1747" i="67"/>
  <c r="C1747" i="67"/>
  <c r="W1747" i="67"/>
  <c r="A1748" i="67"/>
  <c r="C1748" i="67"/>
  <c r="W1748" i="67"/>
  <c r="A1749" i="67"/>
  <c r="C1749" i="67"/>
  <c r="W1749" i="67"/>
  <c r="A1750" i="67"/>
  <c r="C1750" i="67"/>
  <c r="W1750" i="67"/>
  <c r="A1751" i="67"/>
  <c r="C1751" i="67"/>
  <c r="W1751" i="67"/>
  <c r="A1752" i="67"/>
  <c r="C1752" i="67"/>
  <c r="W1752" i="67"/>
  <c r="A1753" i="67"/>
  <c r="C1753" i="67"/>
  <c r="W1753" i="67"/>
  <c r="A1754" i="67"/>
  <c r="C1754" i="67"/>
  <c r="W1754" i="67"/>
  <c r="A1755" i="67"/>
  <c r="C1755" i="67"/>
  <c r="W1755" i="67"/>
  <c r="A1756" i="67"/>
  <c r="C1756" i="67"/>
  <c r="W1756" i="67"/>
  <c r="A1757" i="67"/>
  <c r="C1757" i="67"/>
  <c r="W1757" i="67"/>
  <c r="A1758" i="67"/>
  <c r="C1758" i="67"/>
  <c r="W1758" i="67"/>
  <c r="A1759" i="67"/>
  <c r="C1759" i="67"/>
  <c r="W1759" i="67"/>
  <c r="A1760" i="67"/>
  <c r="C1760" i="67"/>
  <c r="W1760" i="67"/>
  <c r="A1761" i="67"/>
  <c r="C1761" i="67"/>
  <c r="W1761" i="67"/>
  <c r="A1762" i="67"/>
  <c r="C1762" i="67"/>
  <c r="W1762" i="67"/>
  <c r="A1763" i="67"/>
  <c r="C1763" i="67"/>
  <c r="W1763" i="67"/>
  <c r="A1764" i="67"/>
  <c r="C1764" i="67"/>
  <c r="W1764" i="67"/>
  <c r="A1765" i="67"/>
  <c r="C1765" i="67"/>
  <c r="W1765" i="67"/>
  <c r="A1766" i="67"/>
  <c r="C1766" i="67"/>
  <c r="W1766" i="67"/>
  <c r="A1767" i="67"/>
  <c r="C1767" i="67"/>
  <c r="W1767" i="67"/>
  <c r="A1768" i="67"/>
  <c r="C1768" i="67"/>
  <c r="W1768" i="67"/>
  <c r="A1769" i="67"/>
  <c r="C1769" i="67"/>
  <c r="W1769" i="67"/>
  <c r="A1770" i="67"/>
  <c r="C1770" i="67"/>
  <c r="W1770" i="67"/>
  <c r="A1771" i="67"/>
  <c r="C1771" i="67"/>
  <c r="W1771" i="67"/>
  <c r="A1772" i="67"/>
  <c r="C1772" i="67"/>
  <c r="W1772" i="67"/>
  <c r="A1773" i="67"/>
  <c r="C1773" i="67"/>
  <c r="W1773" i="67"/>
  <c r="A1774" i="67"/>
  <c r="C1774" i="67"/>
  <c r="W1774" i="67"/>
  <c r="A1775" i="67"/>
  <c r="C1775" i="67"/>
  <c r="W1775" i="67"/>
  <c r="A1776" i="67"/>
  <c r="C1776" i="67"/>
  <c r="W1776" i="67"/>
  <c r="A1777" i="67"/>
  <c r="C1777" i="67"/>
  <c r="W1777" i="67"/>
  <c r="A1778" i="67"/>
  <c r="C1778" i="67"/>
  <c r="W1778" i="67"/>
  <c r="A1779" i="67"/>
  <c r="C1779" i="67"/>
  <c r="W1779" i="67"/>
  <c r="A1780" i="67"/>
  <c r="C1780" i="67"/>
  <c r="W1780" i="67"/>
  <c r="A1781" i="67"/>
  <c r="C1781" i="67"/>
  <c r="W1781" i="67"/>
  <c r="A1782" i="67"/>
  <c r="C1782" i="67"/>
  <c r="W1782" i="67"/>
  <c r="A1783" i="67"/>
  <c r="C1783" i="67"/>
  <c r="W1783" i="67"/>
  <c r="A1784" i="67"/>
  <c r="C1784" i="67"/>
  <c r="W1784" i="67"/>
  <c r="A1785" i="67"/>
  <c r="C1785" i="67"/>
  <c r="W1785" i="67"/>
  <c r="A1786" i="67"/>
  <c r="C1786" i="67"/>
  <c r="W1786" i="67"/>
  <c r="A1787" i="67"/>
  <c r="C1787" i="67"/>
  <c r="W1787" i="67"/>
  <c r="A1788" i="67"/>
  <c r="C1788" i="67"/>
  <c r="W1788" i="67"/>
  <c r="A1789" i="67"/>
  <c r="C1789" i="67"/>
  <c r="W1789" i="67"/>
  <c r="A1790" i="67"/>
  <c r="C1790" i="67"/>
  <c r="W1790" i="67"/>
  <c r="A1791" i="67"/>
  <c r="C1791" i="67"/>
  <c r="W1791" i="67"/>
  <c r="A1792" i="67"/>
  <c r="C1792" i="67"/>
  <c r="W1792" i="67"/>
  <c r="A1793" i="67"/>
  <c r="C1793" i="67"/>
  <c r="W1793" i="67"/>
  <c r="A1794" i="67"/>
  <c r="C1794" i="67"/>
  <c r="W1794" i="67"/>
  <c r="A1795" i="67"/>
  <c r="C1795" i="67"/>
  <c r="W1795" i="67"/>
  <c r="A1796" i="67"/>
  <c r="C1796" i="67"/>
  <c r="W1796" i="67"/>
  <c r="A1797" i="67"/>
  <c r="C1797" i="67"/>
  <c r="W1797" i="67"/>
  <c r="A1798" i="67"/>
  <c r="C1798" i="67"/>
  <c r="W1798" i="67"/>
  <c r="A1799" i="67"/>
  <c r="C1799" i="67"/>
  <c r="W1799" i="67"/>
  <c r="A1800" i="67"/>
  <c r="C1800" i="67"/>
  <c r="W1800" i="67"/>
  <c r="A1801" i="67"/>
  <c r="C1801" i="67"/>
  <c r="W1801" i="67"/>
  <c r="A1802" i="67"/>
  <c r="C1802" i="67"/>
  <c r="W1802" i="67"/>
  <c r="A1803" i="67"/>
  <c r="C1803" i="67"/>
  <c r="W1803" i="67"/>
  <c r="A1804" i="67"/>
  <c r="C1804" i="67"/>
  <c r="W1804" i="67"/>
  <c r="A1805" i="67"/>
  <c r="C1805" i="67"/>
  <c r="W1805" i="67"/>
  <c r="A1806" i="67"/>
  <c r="C1806" i="67"/>
  <c r="W1806" i="67"/>
  <c r="A1807" i="67"/>
  <c r="C1807" i="67"/>
  <c r="W1807" i="67"/>
  <c r="A1808" i="67"/>
  <c r="C1808" i="67"/>
  <c r="W1808" i="67"/>
  <c r="A1809" i="67"/>
  <c r="C1809" i="67"/>
  <c r="W1809" i="67"/>
  <c r="A1810" i="67"/>
  <c r="C1810" i="67"/>
  <c r="W1810" i="67"/>
  <c r="A1811" i="67"/>
  <c r="C1811" i="67"/>
  <c r="W1811" i="67"/>
  <c r="A1812" i="67"/>
  <c r="C1812" i="67"/>
  <c r="W1812" i="67"/>
  <c r="A1813" i="67"/>
  <c r="C1813" i="67"/>
  <c r="W1813" i="67"/>
  <c r="A1814" i="67"/>
  <c r="C1814" i="67"/>
  <c r="W1814" i="67"/>
  <c r="A1815" i="67"/>
  <c r="C1815" i="67"/>
  <c r="W1815" i="67"/>
  <c r="A1816" i="67"/>
  <c r="C1816" i="67"/>
  <c r="W1816" i="67"/>
  <c r="A1817" i="67"/>
  <c r="C1817" i="67"/>
  <c r="W1817" i="67"/>
  <c r="A1818" i="67"/>
  <c r="C1818" i="67"/>
  <c r="W1818" i="67"/>
  <c r="A1819" i="67"/>
  <c r="C1819" i="67"/>
  <c r="W1819" i="67"/>
  <c r="A1820" i="67"/>
  <c r="C1820" i="67"/>
  <c r="W1820" i="67"/>
  <c r="A1821" i="67"/>
  <c r="C1821" i="67"/>
  <c r="W1821" i="67"/>
  <c r="A1822" i="67"/>
  <c r="C1822" i="67"/>
  <c r="W1822" i="67"/>
  <c r="A1823" i="67"/>
  <c r="C1823" i="67"/>
  <c r="W1823" i="67"/>
  <c r="A1824" i="67"/>
  <c r="C1824" i="67"/>
  <c r="W1824" i="67"/>
  <c r="A1825" i="67"/>
  <c r="C1825" i="67"/>
  <c r="W1825" i="67"/>
  <c r="A1826" i="67"/>
  <c r="C1826" i="67"/>
  <c r="W1826" i="67"/>
  <c r="A1827" i="67"/>
  <c r="C1827" i="67"/>
  <c r="W1827" i="67"/>
  <c r="A1828" i="67"/>
  <c r="C1828" i="67"/>
  <c r="W1828" i="67"/>
  <c r="A1829" i="67"/>
  <c r="C1829" i="67"/>
  <c r="W1829" i="67"/>
  <c r="A1830" i="67"/>
  <c r="C1830" i="67"/>
  <c r="W1830" i="67"/>
  <c r="A1831" i="67"/>
  <c r="C1831" i="67"/>
  <c r="W1831" i="67"/>
  <c r="A1832" i="67"/>
  <c r="C1832" i="67"/>
  <c r="W1832" i="67"/>
  <c r="A1833" i="67"/>
  <c r="C1833" i="67"/>
  <c r="W1833" i="67"/>
  <c r="A1834" i="67"/>
  <c r="C1834" i="67"/>
  <c r="W1834" i="67"/>
  <c r="A1835" i="67"/>
  <c r="C1835" i="67"/>
  <c r="W1835" i="67"/>
  <c r="A1836" i="67"/>
  <c r="C1836" i="67"/>
  <c r="W1836" i="67"/>
  <c r="A1837" i="67"/>
  <c r="C1837" i="67"/>
  <c r="W1837" i="67"/>
  <c r="A1838" i="67"/>
  <c r="C1838" i="67"/>
  <c r="W1838" i="67"/>
  <c r="A1839" i="67"/>
  <c r="C1839" i="67"/>
  <c r="W1839" i="67"/>
  <c r="A1840" i="67"/>
  <c r="C1840" i="67"/>
  <c r="W1840" i="67"/>
  <c r="A1841" i="67"/>
  <c r="C1841" i="67"/>
  <c r="W1841" i="67"/>
  <c r="A1842" i="67"/>
  <c r="C1842" i="67"/>
  <c r="W1842" i="67"/>
  <c r="A1843" i="67"/>
  <c r="C1843" i="67"/>
  <c r="W1843" i="67"/>
  <c r="A1844" i="67"/>
  <c r="C1844" i="67"/>
  <c r="W1844" i="67"/>
  <c r="A1845" i="67"/>
  <c r="C1845" i="67"/>
  <c r="W1845" i="67"/>
  <c r="A1846" i="67"/>
  <c r="C1846" i="67"/>
  <c r="W1846" i="67"/>
  <c r="A1847" i="67"/>
  <c r="C1847" i="67"/>
  <c r="W1847" i="67"/>
  <c r="A1848" i="67"/>
  <c r="C1848" i="67"/>
  <c r="W1848" i="67"/>
  <c r="A1849" i="67"/>
  <c r="C1849" i="67"/>
  <c r="W1849" i="67"/>
  <c r="A1850" i="67"/>
  <c r="C1850" i="67"/>
  <c r="W1850" i="67"/>
  <c r="A1851" i="67"/>
  <c r="C1851" i="67"/>
  <c r="W1851" i="67"/>
  <c r="A1852" i="67"/>
  <c r="C1852" i="67"/>
  <c r="W1852" i="67"/>
  <c r="A1853" i="67"/>
  <c r="C1853" i="67"/>
  <c r="W1853" i="67"/>
  <c r="A1854" i="67"/>
  <c r="C1854" i="67"/>
  <c r="W1854" i="67"/>
  <c r="A1855" i="67"/>
  <c r="C1855" i="67"/>
  <c r="W1855" i="67"/>
  <c r="A1856" i="67"/>
  <c r="C1856" i="67"/>
  <c r="W1856" i="67"/>
  <c r="A1857" i="67"/>
  <c r="C1857" i="67"/>
  <c r="W1857" i="67"/>
  <c r="A1858" i="67"/>
  <c r="C1858" i="67"/>
  <c r="W1858" i="67"/>
  <c r="A1859" i="67"/>
  <c r="C1859" i="67"/>
  <c r="W1859" i="67"/>
  <c r="A1860" i="67"/>
  <c r="C1860" i="67"/>
  <c r="W1860" i="67"/>
  <c r="A1861" i="67"/>
  <c r="C1861" i="67"/>
  <c r="W1861" i="67"/>
  <c r="A1862" i="67"/>
  <c r="C1862" i="67"/>
  <c r="W1862" i="67"/>
  <c r="A1863" i="67"/>
  <c r="C1863" i="67"/>
  <c r="W1863" i="67"/>
  <c r="A1864" i="67"/>
  <c r="C1864" i="67"/>
  <c r="W1864" i="67"/>
  <c r="A1865" i="67"/>
  <c r="C1865" i="67"/>
  <c r="W1865" i="67"/>
  <c r="A1866" i="67"/>
  <c r="C1866" i="67"/>
  <c r="W1866" i="67"/>
  <c r="A1867" i="67"/>
  <c r="C1867" i="67"/>
  <c r="W1867" i="67"/>
  <c r="A1868" i="67"/>
  <c r="C1868" i="67"/>
  <c r="W1868" i="67"/>
  <c r="A1869" i="67"/>
  <c r="C1869" i="67"/>
  <c r="W1869" i="67"/>
  <c r="A1870" i="67"/>
  <c r="C1870" i="67"/>
  <c r="W1870" i="67"/>
  <c r="A1871" i="67"/>
  <c r="C1871" i="67"/>
  <c r="W1871" i="67"/>
  <c r="A1872" i="67"/>
  <c r="C1872" i="67"/>
  <c r="W1872" i="67"/>
  <c r="A1873" i="67"/>
  <c r="C1873" i="67"/>
  <c r="W1873" i="67"/>
  <c r="A1874" i="67"/>
  <c r="C1874" i="67"/>
  <c r="W1874" i="67"/>
  <c r="A1875" i="67"/>
  <c r="C1875" i="67"/>
  <c r="W1875" i="67"/>
  <c r="A1876" i="67"/>
  <c r="C1876" i="67"/>
  <c r="W1876" i="67"/>
  <c r="A1877" i="67"/>
  <c r="C1877" i="67"/>
  <c r="W1877" i="67"/>
  <c r="A1878" i="67"/>
  <c r="C1878" i="67"/>
  <c r="W1878" i="67"/>
  <c r="A1879" i="67"/>
  <c r="C1879" i="67"/>
  <c r="W1879" i="67"/>
  <c r="A1880" i="67"/>
  <c r="C1880" i="67"/>
  <c r="W1880" i="67"/>
  <c r="A1881" i="67"/>
  <c r="C1881" i="67"/>
  <c r="W1881" i="67"/>
  <c r="A1882" i="67"/>
  <c r="C1882" i="67"/>
  <c r="W1882" i="67"/>
  <c r="A1883" i="67"/>
  <c r="C1883" i="67"/>
  <c r="W1883" i="67"/>
  <c r="A1884" i="67"/>
  <c r="C1884" i="67"/>
  <c r="W1884" i="67"/>
  <c r="A1885" i="67"/>
  <c r="C1885" i="67"/>
  <c r="W1885" i="67"/>
  <c r="A1886" i="67"/>
  <c r="C1886" i="67"/>
  <c r="W1886" i="67"/>
  <c r="A1887" i="67"/>
  <c r="C1887" i="67"/>
  <c r="W1887" i="67"/>
  <c r="A1888" i="67"/>
  <c r="C1888" i="67"/>
  <c r="W1888" i="67"/>
  <c r="A1889" i="67"/>
  <c r="C1889" i="67"/>
  <c r="W1889" i="67"/>
  <c r="A1890" i="67"/>
  <c r="C1890" i="67"/>
  <c r="W1890" i="67"/>
  <c r="A1891" i="67"/>
  <c r="C1891" i="67"/>
  <c r="W1891" i="67"/>
  <c r="A1892" i="67"/>
  <c r="C1892" i="67"/>
  <c r="W1892" i="67"/>
  <c r="A1893" i="67"/>
  <c r="C1893" i="67"/>
  <c r="W1893" i="67"/>
  <c r="A1894" i="67"/>
  <c r="C1894" i="67"/>
  <c r="W1894" i="67"/>
  <c r="A1895" i="67"/>
  <c r="C1895" i="67"/>
  <c r="W1895" i="67"/>
  <c r="A1896" i="67"/>
  <c r="C1896" i="67"/>
  <c r="W1896" i="67"/>
  <c r="A1897" i="67"/>
  <c r="C1897" i="67"/>
  <c r="W1897" i="67"/>
  <c r="A1898" i="67"/>
  <c r="C1898" i="67"/>
  <c r="W1898" i="67"/>
  <c r="A1899" i="67"/>
  <c r="C1899" i="67"/>
  <c r="W1899" i="67"/>
  <c r="A1900" i="67"/>
  <c r="C1900" i="67"/>
  <c r="W1900" i="67"/>
  <c r="A1901" i="67"/>
  <c r="C1901" i="67"/>
  <c r="W1901" i="67"/>
  <c r="A1902" i="67"/>
  <c r="C1902" i="67"/>
  <c r="W1902" i="67"/>
  <c r="A1903" i="67"/>
  <c r="C1903" i="67"/>
  <c r="W1903" i="67"/>
  <c r="A1904" i="67"/>
  <c r="C1904" i="67"/>
  <c r="W1904" i="67"/>
  <c r="A1905" i="67"/>
  <c r="C1905" i="67"/>
  <c r="W1905" i="67"/>
  <c r="A1906" i="67"/>
  <c r="C1906" i="67"/>
  <c r="W1906" i="67"/>
  <c r="A1907" i="67"/>
  <c r="C1907" i="67"/>
  <c r="W1907" i="67"/>
  <c r="A1908" i="67"/>
  <c r="C1908" i="67"/>
  <c r="W1908" i="67"/>
  <c r="A1909" i="67"/>
  <c r="C1909" i="67"/>
  <c r="W1909" i="67"/>
  <c r="A1910" i="67"/>
  <c r="C1910" i="67"/>
  <c r="W1910" i="67"/>
  <c r="A1911" i="67"/>
  <c r="C1911" i="67"/>
  <c r="W1911" i="67"/>
  <c r="A1912" i="67"/>
  <c r="C1912" i="67"/>
  <c r="W1912" i="67"/>
  <c r="A1913" i="67"/>
  <c r="C1913" i="67"/>
  <c r="W1913" i="67"/>
  <c r="A1914" i="67"/>
  <c r="C1914" i="67"/>
  <c r="W1914" i="67"/>
  <c r="A1915" i="67"/>
  <c r="C1915" i="67"/>
  <c r="W1915" i="67"/>
  <c r="A1916" i="67"/>
  <c r="C1916" i="67"/>
  <c r="W1916" i="67"/>
  <c r="A1917" i="67"/>
  <c r="C1917" i="67"/>
  <c r="W1917" i="67"/>
  <c r="A1918" i="67"/>
  <c r="C1918" i="67"/>
  <c r="W1918" i="67"/>
  <c r="A1919" i="67"/>
  <c r="C1919" i="67"/>
  <c r="W1919" i="67"/>
  <c r="A1920" i="67"/>
  <c r="C1920" i="67"/>
  <c r="W1920" i="67"/>
  <c r="A1921" i="67"/>
  <c r="C1921" i="67"/>
  <c r="W1921" i="67"/>
  <c r="A1922" i="67"/>
  <c r="C1922" i="67"/>
  <c r="W1922" i="67"/>
  <c r="A1923" i="67"/>
  <c r="C1923" i="67"/>
  <c r="W1923" i="67"/>
  <c r="A1924" i="67"/>
  <c r="C1924" i="67"/>
  <c r="W1924" i="67"/>
  <c r="A1925" i="67"/>
  <c r="C1925" i="67"/>
  <c r="W1925" i="67"/>
  <c r="A1926" i="67"/>
  <c r="C1926" i="67"/>
  <c r="W1926" i="67"/>
  <c r="A1927" i="67"/>
  <c r="C1927" i="67"/>
  <c r="W1927" i="67"/>
  <c r="A1928" i="67"/>
  <c r="C1928" i="67"/>
  <c r="W1928" i="67"/>
  <c r="A1929" i="67"/>
  <c r="C1929" i="67"/>
  <c r="W1929" i="67"/>
  <c r="A1930" i="67"/>
  <c r="C1930" i="67"/>
  <c r="W1930" i="67"/>
  <c r="A1931" i="67"/>
  <c r="C1931" i="67"/>
  <c r="W1931" i="67"/>
  <c r="A1932" i="67"/>
  <c r="C1932" i="67"/>
  <c r="W1932" i="67"/>
  <c r="A1933" i="67"/>
  <c r="C1933" i="67"/>
  <c r="W1933" i="67"/>
  <c r="A1934" i="67"/>
  <c r="C1934" i="67"/>
  <c r="W1934" i="67"/>
  <c r="A1935" i="67"/>
  <c r="C1935" i="67"/>
  <c r="W1935" i="67"/>
  <c r="A1936" i="67"/>
  <c r="C1936" i="67"/>
  <c r="W1936" i="67"/>
  <c r="A1937" i="67"/>
  <c r="C1937" i="67"/>
  <c r="W1937" i="67"/>
  <c r="A1938" i="67"/>
  <c r="C1938" i="67"/>
  <c r="W1938" i="67"/>
  <c r="A1939" i="67"/>
  <c r="C1939" i="67"/>
  <c r="W1939" i="67"/>
  <c r="A1940" i="67"/>
  <c r="C1940" i="67"/>
  <c r="W1940" i="67"/>
  <c r="A1941" i="67"/>
  <c r="C1941" i="67"/>
  <c r="W1941" i="67"/>
  <c r="A1942" i="67"/>
  <c r="C1942" i="67"/>
  <c r="W1942" i="67"/>
  <c r="A1943" i="67"/>
  <c r="C1943" i="67"/>
  <c r="W1943" i="67"/>
  <c r="A1944" i="67"/>
  <c r="C1944" i="67"/>
  <c r="W1944" i="67"/>
  <c r="A1945" i="67"/>
  <c r="C1945" i="67"/>
  <c r="W1945" i="67"/>
  <c r="A1946" i="67"/>
  <c r="C1946" i="67"/>
  <c r="W1946" i="67"/>
  <c r="A1947" i="67"/>
  <c r="C1947" i="67"/>
  <c r="W1947" i="67"/>
  <c r="A1948" i="67"/>
  <c r="C1948" i="67"/>
  <c r="W1948" i="67"/>
  <c r="A1949" i="67"/>
  <c r="C1949" i="67"/>
  <c r="W1949" i="67"/>
  <c r="A1950" i="67"/>
  <c r="C1950" i="67"/>
  <c r="W1950" i="67"/>
  <c r="A1951" i="67"/>
  <c r="C1951" i="67"/>
  <c r="W1951" i="67"/>
  <c r="A1952" i="67"/>
  <c r="C1952" i="67"/>
  <c r="W1952" i="67"/>
  <c r="A1953" i="67"/>
  <c r="C1953" i="67"/>
  <c r="W1953" i="67"/>
  <c r="A1954" i="67"/>
  <c r="C1954" i="67"/>
  <c r="W1954" i="67"/>
  <c r="A1955" i="67"/>
  <c r="C1955" i="67"/>
  <c r="W1955" i="67"/>
  <c r="A1956" i="67"/>
  <c r="C1956" i="67"/>
  <c r="W1956" i="67"/>
  <c r="A1957" i="67"/>
  <c r="C1957" i="67"/>
  <c r="W1957" i="67"/>
  <c r="A1958" i="67"/>
  <c r="C1958" i="67"/>
  <c r="W1958" i="67"/>
  <c r="A1959" i="67"/>
  <c r="C1959" i="67"/>
  <c r="W1959" i="67"/>
  <c r="A1960" i="67"/>
  <c r="C1960" i="67"/>
  <c r="W1960" i="67"/>
  <c r="A1961" i="67"/>
  <c r="C1961" i="67"/>
  <c r="W1961" i="67"/>
  <c r="A1962" i="67"/>
  <c r="C1962" i="67"/>
  <c r="W1962" i="67"/>
  <c r="A1963" i="67"/>
  <c r="C1963" i="67"/>
  <c r="W1963" i="67"/>
  <c r="A1964" i="67"/>
  <c r="C1964" i="67"/>
  <c r="W1964" i="67"/>
  <c r="A1965" i="67"/>
  <c r="C1965" i="67"/>
  <c r="W1965" i="67"/>
  <c r="A1966" i="67"/>
  <c r="C1966" i="67"/>
  <c r="W1966" i="67"/>
  <c r="A1967" i="67"/>
  <c r="C1967" i="67"/>
  <c r="W1967" i="67"/>
  <c r="A1968" i="67"/>
  <c r="C1968" i="67"/>
  <c r="W1968" i="67"/>
  <c r="A1969" i="67"/>
  <c r="C1969" i="67"/>
  <c r="W1969" i="67"/>
  <c r="A1970" i="67"/>
  <c r="C1970" i="67"/>
  <c r="W1970" i="67"/>
  <c r="A1971" i="67"/>
  <c r="C1971" i="67"/>
  <c r="W1971" i="67"/>
  <c r="A1972" i="67"/>
  <c r="C1972" i="67"/>
  <c r="W1972" i="67"/>
  <c r="A1973" i="67"/>
  <c r="C1973" i="67"/>
  <c r="W1973" i="67"/>
  <c r="A1974" i="67"/>
  <c r="C1974" i="67"/>
  <c r="W1974" i="67"/>
  <c r="A1975" i="67"/>
  <c r="C1975" i="67"/>
  <c r="W1975" i="67"/>
  <c r="A1976" i="67"/>
  <c r="C1976" i="67"/>
  <c r="W1976" i="67"/>
  <c r="A1977" i="67"/>
  <c r="C1977" i="67"/>
  <c r="W1977" i="67"/>
  <c r="A1978" i="67"/>
  <c r="C1978" i="67"/>
  <c r="W1978" i="67"/>
  <c r="A1979" i="67"/>
  <c r="C1979" i="67"/>
  <c r="W1979" i="67"/>
  <c r="A1980" i="67"/>
  <c r="C1980" i="67"/>
  <c r="W1980" i="67"/>
  <c r="A1981" i="67"/>
  <c r="C1981" i="67"/>
  <c r="W1981" i="67"/>
  <c r="A1982" i="67"/>
  <c r="C1982" i="67"/>
  <c r="W1982" i="67"/>
  <c r="A1983" i="67"/>
  <c r="C1983" i="67"/>
  <c r="W1983" i="67"/>
  <c r="A1984" i="67"/>
  <c r="C1984" i="67"/>
  <c r="W1984" i="67"/>
  <c r="A1985" i="67"/>
  <c r="C1985" i="67"/>
  <c r="W1985" i="67"/>
  <c r="A1986" i="67"/>
  <c r="C1986" i="67"/>
  <c r="W1986" i="67"/>
  <c r="A1987" i="67"/>
  <c r="C1987" i="67"/>
  <c r="W1987" i="67"/>
  <c r="A1988" i="67"/>
  <c r="C1988" i="67"/>
  <c r="W1988" i="67"/>
  <c r="A1989" i="67"/>
  <c r="C1989" i="67"/>
  <c r="W1989" i="67"/>
  <c r="A1990" i="67"/>
  <c r="C1990" i="67"/>
  <c r="W1990" i="67"/>
  <c r="A1991" i="67"/>
  <c r="C1991" i="67"/>
  <c r="W1991" i="67"/>
  <c r="A1992" i="67"/>
  <c r="C1992" i="67"/>
  <c r="W1992" i="67"/>
  <c r="A1993" i="67"/>
  <c r="C1993" i="67"/>
  <c r="W1993" i="67"/>
  <c r="A1994" i="67"/>
  <c r="C1994" i="67"/>
  <c r="W1994" i="67"/>
  <c r="A1995" i="67"/>
  <c r="C1995" i="67"/>
  <c r="W1995" i="67"/>
  <c r="A1996" i="67"/>
  <c r="C1996" i="67"/>
  <c r="W1996" i="67"/>
  <c r="A1997" i="67"/>
  <c r="C1997" i="67"/>
  <c r="W1997" i="67"/>
  <c r="A1998" i="67"/>
  <c r="C1998" i="67"/>
  <c r="W1998" i="67"/>
  <c r="A1999" i="67"/>
  <c r="C1999" i="67"/>
  <c r="W1999" i="67"/>
  <c r="A2000" i="67"/>
  <c r="C2000" i="67"/>
  <c r="W2000" i="67"/>
  <c r="A2001" i="67"/>
  <c r="C2001" i="67"/>
  <c r="W2001" i="67"/>
  <c r="A2002" i="67"/>
  <c r="C2002" i="67"/>
  <c r="W2002" i="67"/>
  <c r="A2003" i="67"/>
  <c r="C2003" i="67"/>
  <c r="W2003" i="67"/>
  <c r="A2004" i="67"/>
  <c r="C2004" i="67"/>
  <c r="W2004" i="67"/>
  <c r="A2005" i="67"/>
  <c r="C2005" i="67"/>
  <c r="W2005" i="67"/>
  <c r="D2" i="114"/>
  <c r="D11" i="114"/>
  <c r="D18" i="114"/>
  <c r="J21" i="114"/>
  <c r="E37" i="114" a="1"/>
  <c r="E37" i="114"/>
  <c r="J33" i="114"/>
  <c r="D2" i="113"/>
  <c r="D11" i="113"/>
  <c r="D18" i="113"/>
  <c r="J21" i="113"/>
  <c r="E25" i="113" a="1"/>
  <c r="E25" i="113"/>
  <c r="J33" i="113"/>
  <c r="D2" i="112"/>
  <c r="D11" i="112"/>
  <c r="D18" i="112"/>
  <c r="J21" i="112"/>
  <c r="D25" i="112" a="1"/>
  <c r="D25" i="112"/>
  <c r="J33" i="112"/>
  <c r="D2" i="111"/>
  <c r="D11" i="111"/>
  <c r="D18" i="111"/>
  <c r="J21" i="111"/>
  <c r="D37" i="111" a="1"/>
  <c r="D37" i="111"/>
  <c r="J33" i="111"/>
  <c r="E37" i="111" a="1"/>
  <c r="E37" i="111"/>
  <c r="D2" i="110"/>
  <c r="D11" i="110"/>
  <c r="D18" i="110"/>
  <c r="J21" i="110"/>
  <c r="D37" i="110" a="1"/>
  <c r="D37" i="110"/>
  <c r="J33" i="110"/>
  <c r="D2" i="109"/>
  <c r="D11" i="109"/>
  <c r="D18" i="109"/>
  <c r="J21" i="109"/>
  <c r="D25" i="109" a="1"/>
  <c r="D25" i="109"/>
  <c r="D28" i="109" a="1"/>
  <c r="D28" i="109"/>
  <c r="J33" i="109"/>
  <c r="D2" i="106"/>
  <c r="D11" i="106"/>
  <c r="D18" i="106"/>
  <c r="J21" i="106"/>
  <c r="E25" i="106" a="1"/>
  <c r="E25" i="106"/>
  <c r="J33" i="106"/>
  <c r="D2" i="105"/>
  <c r="D11" i="105"/>
  <c r="D18" i="105"/>
  <c r="J21" i="105"/>
  <c r="E25" i="105" a="1"/>
  <c r="E25" i="105"/>
  <c r="J33" i="105"/>
  <c r="D2" i="104"/>
  <c r="D11" i="104"/>
  <c r="D18" i="104"/>
  <c r="J21" i="104"/>
  <c r="D37" i="104" a="1"/>
  <c r="D37" i="104"/>
  <c r="J33" i="104"/>
  <c r="D2" i="103"/>
  <c r="D11" i="103"/>
  <c r="D18" i="103"/>
  <c r="J21" i="103"/>
  <c r="D37" i="103" a="1"/>
  <c r="D37" i="103"/>
  <c r="J33" i="103"/>
  <c r="D2" i="102"/>
  <c r="D11" i="102"/>
  <c r="D18" i="102"/>
  <c r="J21" i="102"/>
  <c r="E25" i="102" a="1"/>
  <c r="E25" i="102"/>
  <c r="J33" i="102"/>
  <c r="D11" i="46"/>
  <c r="D18" i="46"/>
  <c r="J21" i="46"/>
  <c r="E37" i="46" a="1"/>
  <c r="E37" i="46"/>
  <c r="J33" i="46"/>
  <c r="G2" i="117"/>
  <c r="E15" i="117" a="1"/>
  <c r="E15" i="117"/>
  <c r="E16" i="117" a="1"/>
  <c r="E16" i="117"/>
  <c r="L18" i="117" a="1"/>
  <c r="L18" i="117"/>
  <c r="L19" i="117" a="1"/>
  <c r="L19" i="117"/>
  <c r="L20" i="117" a="1"/>
  <c r="L20" i="117"/>
  <c r="L21" i="117" a="1"/>
  <c r="L21" i="117"/>
  <c r="L22" i="117" a="1"/>
  <c r="L22" i="117"/>
  <c r="K2" i="116"/>
  <c r="J45" i="116" a="1"/>
  <c r="J45" i="116"/>
  <c r="K45" i="116" a="1"/>
  <c r="K45" i="116"/>
  <c r="L45" i="116" a="1"/>
  <c r="L45" i="116"/>
  <c r="M45" i="116" a="1"/>
  <c r="M45" i="116"/>
  <c r="N45" i="116" a="1"/>
  <c r="N45" i="116"/>
  <c r="O45" i="116" a="1"/>
  <c r="O45" i="116"/>
  <c r="P45" i="116" a="1"/>
  <c r="P45" i="116"/>
  <c r="Q45" i="116" a="1"/>
  <c r="Q45" i="116"/>
  <c r="R45" i="116" a="1"/>
  <c r="R45" i="116"/>
  <c r="S45" i="116" a="1"/>
  <c r="S45" i="116"/>
  <c r="T45" i="116" a="1"/>
  <c r="T45" i="116"/>
  <c r="U45" i="116" a="1"/>
  <c r="U45" i="116"/>
  <c r="J46" i="116" a="1"/>
  <c r="J46" i="116"/>
  <c r="K46" i="116" a="1"/>
  <c r="K46" i="116"/>
  <c r="L46" i="116" a="1"/>
  <c r="L46" i="116"/>
  <c r="M46" i="116" a="1"/>
  <c r="M46" i="116"/>
  <c r="N46" i="116" a="1"/>
  <c r="N46" i="116"/>
  <c r="O46" i="116" a="1"/>
  <c r="O46" i="116"/>
  <c r="P46" i="116" a="1"/>
  <c r="P46" i="116"/>
  <c r="Q46" i="116" a="1"/>
  <c r="Q46" i="116"/>
  <c r="R46" i="116" a="1"/>
  <c r="R46" i="116"/>
  <c r="S46" i="116" a="1"/>
  <c r="S46" i="116"/>
  <c r="T46" i="116" a="1"/>
  <c r="T46" i="116"/>
  <c r="U46" i="116" a="1"/>
  <c r="U46" i="116"/>
  <c r="J47" i="116" a="1"/>
  <c r="J47" i="116"/>
  <c r="K47" i="116" a="1"/>
  <c r="K47" i="116"/>
  <c r="L47" i="116" a="1"/>
  <c r="L47" i="116"/>
  <c r="M47" i="116" a="1"/>
  <c r="M47" i="116"/>
  <c r="N47" i="116" a="1"/>
  <c r="N47" i="116"/>
  <c r="O47" i="116" a="1"/>
  <c r="O47" i="116"/>
  <c r="P47" i="116" a="1"/>
  <c r="P47" i="116"/>
  <c r="Q47" i="116" a="1"/>
  <c r="Q47" i="116"/>
  <c r="R47" i="116" a="1"/>
  <c r="R47" i="116"/>
  <c r="S47" i="116" a="1"/>
  <c r="S47" i="116"/>
  <c r="T47" i="116" a="1"/>
  <c r="T47" i="116"/>
  <c r="U47" i="116" a="1"/>
  <c r="U47" i="116"/>
  <c r="K23" i="66" a="1"/>
  <c r="K23" i="66"/>
  <c r="O23" i="66"/>
  <c r="N31" i="66"/>
  <c r="O31" i="66"/>
  <c r="W31" i="66"/>
  <c r="X31" i="66"/>
  <c r="Y31" i="66"/>
  <c r="G38" i="66" a="1"/>
  <c r="G38" i="66"/>
  <c r="O38" i="66" a="1"/>
  <c r="O38" i="66"/>
  <c r="G39" i="66" a="1"/>
  <c r="G39" i="66"/>
  <c r="O39" i="66" a="1"/>
  <c r="O39" i="66"/>
  <c r="G40" i="66" a="1"/>
  <c r="G40" i="66"/>
  <c r="O40" i="66" a="1"/>
  <c r="O40" i="66"/>
  <c r="G41" i="66" a="1"/>
  <c r="G41" i="66"/>
  <c r="O41" i="66" a="1"/>
  <c r="O41" i="66"/>
  <c r="G42" i="66" a="1"/>
  <c r="G42" i="66"/>
  <c r="O42" i="66" a="1"/>
  <c r="O42" i="66"/>
  <c r="K43" i="66" a="1"/>
  <c r="K43" i="66"/>
  <c r="O43" i="66" a="1"/>
  <c r="O43" i="66"/>
  <c r="D54" i="66" a="1"/>
  <c r="D54" i="66"/>
  <c r="H114" i="66"/>
  <c r="G122" i="66" a="1"/>
  <c r="G122" i="66"/>
  <c r="AA6" i="28"/>
  <c r="AA7" i="28"/>
  <c r="D21" i="28"/>
  <c r="K178" i="35"/>
  <c r="E21" i="28" a="1"/>
  <c r="E21" i="28"/>
  <c r="H14" i="35"/>
  <c r="M21" i="28" a="1"/>
  <c r="M21" i="28"/>
  <c r="AC21" i="28"/>
  <c r="AF21" i="28"/>
  <c r="D22" i="28"/>
  <c r="K147" i="35"/>
  <c r="E22" i="28" a="1"/>
  <c r="E22" i="28"/>
  <c r="M22" i="28" a="1"/>
  <c r="M22" i="28"/>
  <c r="AC22" i="28"/>
  <c r="AF22" i="28"/>
  <c r="D23" i="28"/>
  <c r="K39" i="35"/>
  <c r="E23" i="28" a="1"/>
  <c r="E23" i="28"/>
  <c r="H16" i="35"/>
  <c r="M23" i="28" a="1"/>
  <c r="M23" i="28"/>
  <c r="AC23" i="28"/>
  <c r="AF23" i="28"/>
  <c r="D24" i="28"/>
  <c r="K104" i="35"/>
  <c r="E24" i="28" a="1"/>
  <c r="E24" i="28"/>
  <c r="H17" i="35"/>
  <c r="M24" i="28" a="1"/>
  <c r="M24" i="28"/>
  <c r="AC24" i="28"/>
  <c r="AF24" i="28"/>
  <c r="D25" i="28"/>
  <c r="K216" i="35"/>
  <c r="E25" i="28" a="1"/>
  <c r="E25" i="28"/>
  <c r="H15" i="35"/>
  <c r="M25" i="28" a="1"/>
  <c r="M25" i="28"/>
  <c r="AC25" i="28"/>
  <c r="AF25" i="28"/>
  <c r="D26" i="28"/>
  <c r="E26" i="28" a="1"/>
  <c r="E26" i="28"/>
  <c r="H13" i="35"/>
  <c r="M26" i="28" a="1"/>
  <c r="M26" i="28"/>
  <c r="AC26" i="28"/>
  <c r="AF26" i="28"/>
  <c r="D27" i="28"/>
  <c r="K24" i="35"/>
  <c r="E27" i="28" a="1"/>
  <c r="E27" i="28"/>
  <c r="M27" i="28" a="1"/>
  <c r="M27" i="28"/>
  <c r="AC27" i="28"/>
  <c r="AF27" i="28"/>
  <c r="D28" i="28"/>
  <c r="E28" i="28" a="1"/>
  <c r="E28" i="28"/>
  <c r="M28" i="28" a="1"/>
  <c r="M28" i="28"/>
  <c r="AC28" i="28"/>
  <c r="AF28" i="28"/>
  <c r="D29" i="28"/>
  <c r="K141" i="35"/>
  <c r="E29" i="28" a="1"/>
  <c r="E29" i="28"/>
  <c r="M29" i="28" a="1"/>
  <c r="M29" i="28"/>
  <c r="AC29" i="28"/>
  <c r="AF29" i="28"/>
  <c r="D30" i="28"/>
  <c r="K181" i="35"/>
  <c r="E30" i="28" a="1"/>
  <c r="E30" i="28"/>
  <c r="M30" i="28" a="1"/>
  <c r="M30" i="28"/>
  <c r="AC30" i="28"/>
  <c r="AF30" i="28"/>
  <c r="D31" i="28"/>
  <c r="K55" i="35"/>
  <c r="E31" i="28" a="1"/>
  <c r="E31" i="28"/>
  <c r="M31" i="28" a="1"/>
  <c r="M31" i="28"/>
  <c r="AC31" i="28"/>
  <c r="D32" i="28"/>
  <c r="E32" i="28" a="1"/>
  <c r="E32" i="28"/>
  <c r="M32" i="28" a="1"/>
  <c r="M32" i="28"/>
  <c r="AC32" i="28"/>
  <c r="D33" i="28"/>
  <c r="K177" i="35"/>
  <c r="E33" i="28" a="1"/>
  <c r="E33" i="28"/>
  <c r="M33" i="28" a="1"/>
  <c r="M33" i="28"/>
  <c r="AC33" i="28"/>
  <c r="D34" i="28"/>
  <c r="K17" i="35"/>
  <c r="E34" i="28" a="1"/>
  <c r="E34" i="28"/>
  <c r="M34" i="28" a="1"/>
  <c r="M34" i="28"/>
  <c r="AC34" i="28"/>
  <c r="D35" i="28"/>
  <c r="K218" i="35"/>
  <c r="E35" i="28" a="1"/>
  <c r="E35" i="28"/>
  <c r="M35" i="28" a="1"/>
  <c r="M35" i="28"/>
  <c r="AC35" i="28"/>
  <c r="D36" i="28"/>
  <c r="E36" i="28" a="1"/>
  <c r="E36" i="28"/>
  <c r="H11" i="35"/>
  <c r="M36" i="28" a="1"/>
  <c r="M36" i="28"/>
  <c r="AC36" i="28"/>
  <c r="D37" i="28"/>
  <c r="K219" i="35"/>
  <c r="E37" i="28" a="1"/>
  <c r="E37" i="28"/>
  <c r="M37" i="28" a="1"/>
  <c r="M37" i="28"/>
  <c r="AC37" i="28"/>
  <c r="D38" i="28"/>
  <c r="E38" i="28" a="1"/>
  <c r="E38" i="28"/>
  <c r="M38" i="28" a="1"/>
  <c r="M38" i="28"/>
  <c r="AC38" i="28"/>
  <c r="AF38" i="28"/>
  <c r="D39" i="28"/>
  <c r="K234" i="35"/>
  <c r="E39" i="28" a="1"/>
  <c r="E39" i="28"/>
  <c r="M39" i="28" a="1"/>
  <c r="M39" i="28"/>
  <c r="AC39" i="28"/>
  <c r="AF39" i="28"/>
  <c r="D40" i="28"/>
  <c r="K243" i="35"/>
  <c r="E40" i="28" a="1"/>
  <c r="E40" i="28"/>
  <c r="M40" i="28" a="1"/>
  <c r="M40" i="28"/>
  <c r="AC40" i="28"/>
  <c r="AF40" i="28"/>
  <c r="D41" i="28"/>
  <c r="K244" i="35"/>
  <c r="E41" i="28" a="1"/>
  <c r="E41" i="28"/>
  <c r="M41" i="28" a="1"/>
  <c r="M41" i="28"/>
  <c r="AC41" i="28"/>
  <c r="AF41" i="28"/>
  <c r="D42" i="28"/>
  <c r="E42" i="28" a="1"/>
  <c r="E42" i="28"/>
  <c r="M42" i="28" a="1"/>
  <c r="M42" i="28"/>
  <c r="AC42" i="28"/>
  <c r="AF42" i="28"/>
  <c r="D43" i="28"/>
  <c r="K245" i="35"/>
  <c r="E43" i="28" a="1"/>
  <c r="E43" i="28"/>
  <c r="M43" i="28" a="1"/>
  <c r="M43" i="28"/>
  <c r="AC43" i="28"/>
  <c r="AF43" i="28"/>
  <c r="D44" i="28"/>
  <c r="K242" i="35"/>
  <c r="E44" i="28" a="1"/>
  <c r="E44" i="28"/>
  <c r="M44" i="28" a="1"/>
  <c r="M44" i="28"/>
  <c r="AC44" i="28"/>
  <c r="AF44" i="28"/>
  <c r="D45" i="28"/>
  <c r="K265" i="35"/>
  <c r="E45" i="28" a="1"/>
  <c r="E45" i="28"/>
  <c r="M45" i="28" a="1"/>
  <c r="M45" i="28"/>
  <c r="AC45" i="28"/>
  <c r="AF45" i="28"/>
  <c r="D46" i="28"/>
  <c r="K165" i="35"/>
  <c r="E46" i="28" a="1"/>
  <c r="E46" i="28"/>
  <c r="M46" i="28" a="1"/>
  <c r="M46" i="28"/>
  <c r="AC46" i="28"/>
  <c r="AF46" i="28"/>
  <c r="D47" i="28"/>
  <c r="K222" i="35"/>
  <c r="E47" i="28" a="1"/>
  <c r="E47" i="28"/>
  <c r="M47" i="28" a="1"/>
  <c r="M47" i="28"/>
  <c r="AC47" i="28"/>
  <c r="AF47" i="28"/>
  <c r="D48" i="28"/>
  <c r="K257" i="35"/>
  <c r="E48" i="28" a="1"/>
  <c r="E48" i="28"/>
  <c r="M48" i="28" a="1"/>
  <c r="M48" i="28"/>
  <c r="AC48" i="28"/>
  <c r="AF48" i="28"/>
  <c r="D49" i="28"/>
  <c r="K271" i="35"/>
  <c r="E49" i="28" a="1"/>
  <c r="E49" i="28"/>
  <c r="M49" i="28" a="1"/>
  <c r="M49" i="28"/>
  <c r="AC49" i="28"/>
  <c r="AF49" i="28"/>
  <c r="D50" i="28"/>
  <c r="K268" i="35"/>
  <c r="E50" i="28" a="1"/>
  <c r="E50" i="28"/>
  <c r="M50" i="28" a="1"/>
  <c r="M50" i="28"/>
  <c r="AC50" i="28"/>
  <c r="AF50" i="28"/>
  <c r="D51" i="28"/>
  <c r="K259" i="35"/>
  <c r="E51" i="28" a="1"/>
  <c r="E51" i="28"/>
  <c r="M51" i="28" a="1"/>
  <c r="M51" i="28"/>
  <c r="AC51" i="28"/>
  <c r="AF51" i="28"/>
  <c r="D52" i="28"/>
  <c r="K273" i="35"/>
  <c r="E52" i="28" a="1"/>
  <c r="E52" i="28"/>
  <c r="M52" i="28" a="1"/>
  <c r="M52" i="28"/>
  <c r="AC52" i="28"/>
  <c r="AF52" i="28"/>
  <c r="D53" i="28"/>
  <c r="K263" i="35"/>
  <c r="E53" i="28" a="1"/>
  <c r="E53" i="28"/>
  <c r="M53" i="28" a="1"/>
  <c r="M53" i="28"/>
  <c r="AC53" i="28"/>
  <c r="AF53" i="28"/>
  <c r="D54" i="28"/>
  <c r="K285" i="35"/>
  <c r="E54" i="28" a="1"/>
  <c r="E54" i="28"/>
  <c r="M54" i="28" a="1"/>
  <c r="M54" i="28"/>
  <c r="AC54" i="28"/>
  <c r="AF54" i="28"/>
  <c r="D55" i="28"/>
  <c r="K239" i="35"/>
  <c r="E55" i="28" a="1"/>
  <c r="E55" i="28"/>
  <c r="M55" i="28" a="1"/>
  <c r="M55" i="28"/>
  <c r="AC55" i="28"/>
  <c r="AF55" i="28"/>
  <c r="D56" i="28"/>
  <c r="E56" i="28" a="1"/>
  <c r="E56" i="28"/>
  <c r="M56" i="28" a="1"/>
  <c r="M56" i="28"/>
  <c r="AC56" i="28"/>
  <c r="AF56" i="28"/>
  <c r="D57" i="28"/>
  <c r="K255" i="35"/>
  <c r="E57" i="28" a="1"/>
  <c r="E57" i="28"/>
  <c r="M57" i="28" a="1"/>
  <c r="M57" i="28"/>
  <c r="AC57" i="28"/>
  <c r="AF57" i="28"/>
  <c r="D58" i="28"/>
  <c r="K144" i="35"/>
  <c r="E58" i="28" a="1"/>
  <c r="E58" i="28"/>
  <c r="M58" i="28" a="1"/>
  <c r="M58" i="28"/>
  <c r="AC58" i="28"/>
  <c r="AF58" i="28"/>
  <c r="D59" i="28"/>
  <c r="K26" i="35"/>
  <c r="E59" i="28" a="1"/>
  <c r="E59" i="28"/>
  <c r="M59" i="28" a="1"/>
  <c r="M59" i="28"/>
  <c r="AC59" i="28"/>
  <c r="AF59" i="28"/>
  <c r="D60" i="28"/>
  <c r="E60" i="28" a="1"/>
  <c r="E60" i="28"/>
  <c r="M60" i="28" a="1"/>
  <c r="M60" i="28"/>
  <c r="AC60" i="28"/>
  <c r="AF60" i="28"/>
  <c r="D61" i="28"/>
  <c r="E61" i="28" a="1"/>
  <c r="E61" i="28"/>
  <c r="M61" i="28" a="1"/>
  <c r="M61" i="28"/>
  <c r="AC61" i="28"/>
  <c r="AF61" i="28"/>
  <c r="D62" i="28"/>
  <c r="K43" i="35"/>
  <c r="E62" i="28" a="1"/>
  <c r="E62" i="28"/>
  <c r="M62" i="28" a="1"/>
  <c r="M62" i="28"/>
  <c r="AC62" i="28"/>
  <c r="AF62" i="28"/>
  <c r="D63" i="28"/>
  <c r="E63" i="28" a="1"/>
  <c r="E63" i="28"/>
  <c r="M63" i="28" a="1"/>
  <c r="M63" i="28"/>
  <c r="AC63" i="28"/>
  <c r="AF63" i="28"/>
  <c r="D64" i="28"/>
  <c r="K168" i="35"/>
  <c r="E64" i="28" a="1"/>
  <c r="E64" i="28"/>
  <c r="M64" i="28" a="1"/>
  <c r="M64" i="28"/>
  <c r="AC64" i="28"/>
  <c r="AF64" i="28"/>
  <c r="D65" i="28"/>
  <c r="K329" i="35"/>
  <c r="E65" i="28" a="1"/>
  <c r="E65" i="28"/>
  <c r="M65" i="28" a="1"/>
  <c r="M65" i="28"/>
  <c r="AC65" i="28"/>
  <c r="AF65" i="28"/>
  <c r="D66" i="28"/>
  <c r="K330" i="35"/>
  <c r="E66" i="28" a="1"/>
  <c r="E66" i="28"/>
  <c r="M66" i="28" a="1"/>
  <c r="M66" i="28"/>
  <c r="AC66" i="28"/>
  <c r="AF66" i="28"/>
  <c r="D67" i="28"/>
  <c r="K331" i="35"/>
  <c r="E67" i="28" a="1"/>
  <c r="E67" i="28"/>
  <c r="M67" i="28" a="1"/>
  <c r="M67" i="28"/>
  <c r="AC67" i="28"/>
  <c r="AF67" i="28"/>
  <c r="D68" i="28"/>
  <c r="K332" i="35"/>
  <c r="E68" i="28" a="1"/>
  <c r="E68" i="28"/>
  <c r="M68" i="28" a="1"/>
  <c r="M68" i="28"/>
  <c r="AC68" i="28"/>
  <c r="AF68" i="28"/>
  <c r="D69" i="28"/>
  <c r="K311" i="35"/>
  <c r="E69" i="28" a="1"/>
  <c r="E69" i="28"/>
  <c r="M69" i="28" a="1"/>
  <c r="M69" i="28"/>
  <c r="AC69" i="28"/>
  <c r="AF69" i="28"/>
  <c r="D70" i="28"/>
  <c r="K333" i="35"/>
  <c r="E70" i="28" a="1"/>
  <c r="E70" i="28"/>
  <c r="M70" i="28" a="1"/>
  <c r="M70" i="28"/>
  <c r="AC70" i="28"/>
  <c r="AF70" i="28"/>
  <c r="D71" i="28"/>
  <c r="K334" i="35"/>
  <c r="E71" i="28" a="1"/>
  <c r="E71" i="28"/>
  <c r="M71" i="28" a="1"/>
  <c r="M71" i="28"/>
  <c r="AC71" i="28"/>
  <c r="AF71" i="28"/>
  <c r="D72" i="28"/>
  <c r="K335" i="35"/>
  <c r="E72" i="28" a="1"/>
  <c r="E72" i="28"/>
  <c r="M72" i="28" a="1"/>
  <c r="M72" i="28"/>
  <c r="AC72" i="28"/>
  <c r="AF72" i="28"/>
  <c r="D73" i="28"/>
  <c r="E73" i="28" a="1"/>
  <c r="E73" i="28"/>
  <c r="M73" i="28" a="1"/>
  <c r="M73" i="28"/>
  <c r="AC73" i="28"/>
  <c r="AF73" i="28"/>
  <c r="D74" i="28"/>
  <c r="K342" i="35"/>
  <c r="E74" i="28" a="1"/>
  <c r="E74" i="28"/>
  <c r="M74" i="28" a="1"/>
  <c r="M74" i="28"/>
  <c r="AC74" i="28"/>
  <c r="AF74" i="28"/>
  <c r="D75" i="28"/>
  <c r="K343" i="35"/>
  <c r="E75" i="28" a="1"/>
  <c r="E75" i="28"/>
  <c r="M75" i="28" a="1"/>
  <c r="M75" i="28"/>
  <c r="AC75" i="28"/>
  <c r="AF75" i="28"/>
  <c r="D76" i="28"/>
  <c r="E76" i="28" a="1"/>
  <c r="E76" i="28"/>
  <c r="M76" i="28" a="1"/>
  <c r="M76" i="28"/>
  <c r="AC76" i="28"/>
  <c r="AF76" i="28"/>
  <c r="D77" i="28"/>
  <c r="K282" i="35"/>
  <c r="E77" i="28" a="1"/>
  <c r="E77" i="28"/>
  <c r="M77" i="28" a="1"/>
  <c r="M77" i="28"/>
  <c r="AC77" i="28"/>
  <c r="AF77" i="28"/>
  <c r="D78" i="28"/>
  <c r="K295" i="35"/>
  <c r="E78" i="28" a="1"/>
  <c r="E78" i="28"/>
  <c r="M78" i="28" a="1"/>
  <c r="M78" i="28"/>
  <c r="AC78" i="28"/>
  <c r="AF78" i="28"/>
  <c r="D79" i="28"/>
  <c r="K313" i="35"/>
  <c r="E79" i="28" a="1"/>
  <c r="E79" i="28"/>
  <c r="M79" i="28" a="1"/>
  <c r="M79" i="28"/>
  <c r="AC79" i="28"/>
  <c r="AF79" i="28"/>
  <c r="D80" i="28"/>
  <c r="K359" i="35"/>
  <c r="E80" i="28" a="1"/>
  <c r="E80" i="28"/>
  <c r="M80" i="28" a="1"/>
  <c r="M80" i="28"/>
  <c r="AC80" i="28"/>
  <c r="AF80" i="28"/>
  <c r="D81" i="28"/>
  <c r="K492" i="35"/>
  <c r="E81" i="28" a="1"/>
  <c r="E81" i="28"/>
  <c r="M81" i="28" a="1"/>
  <c r="M81" i="28"/>
  <c r="AC81" i="28"/>
  <c r="AF81" i="28"/>
  <c r="D82" i="28"/>
  <c r="E82" i="28" a="1"/>
  <c r="E82" i="28"/>
  <c r="M82" i="28" a="1"/>
  <c r="M82" i="28"/>
  <c r="AC82" i="28"/>
  <c r="AF82" i="28"/>
  <c r="D83" i="28"/>
  <c r="K493" i="35"/>
  <c r="E83" i="28" a="1"/>
  <c r="E83" i="28"/>
  <c r="M83" i="28" a="1"/>
  <c r="M83" i="28"/>
  <c r="AC83" i="28"/>
  <c r="AF83" i="28"/>
  <c r="D84" i="28"/>
  <c r="K494" i="35"/>
  <c r="E84" i="28" a="1"/>
  <c r="E84" i="28"/>
  <c r="M84" i="28" a="1"/>
  <c r="M84" i="28"/>
  <c r="AC84" i="28"/>
  <c r="AF84" i="28"/>
  <c r="D85" i="28"/>
  <c r="K456" i="35"/>
  <c r="E85" i="28" a="1"/>
  <c r="E85" i="28"/>
  <c r="M85" i="28" a="1"/>
  <c r="M85" i="28"/>
  <c r="AC85" i="28"/>
  <c r="AF85" i="28"/>
  <c r="D86" i="28"/>
  <c r="E86" i="28" a="1"/>
  <c r="E86" i="28"/>
  <c r="M86" i="28" a="1"/>
  <c r="M86" i="28"/>
  <c r="AC86" i="28"/>
  <c r="AF86" i="28"/>
  <c r="D87" i="28"/>
  <c r="K535" i="35"/>
  <c r="E87" i="28" a="1"/>
  <c r="E87" i="28"/>
  <c r="M87" i="28" a="1"/>
  <c r="M87" i="28"/>
  <c r="AC87" i="28"/>
  <c r="AF87" i="28"/>
  <c r="D88" i="28"/>
  <c r="K536" i="35"/>
  <c r="E88" i="28" a="1"/>
  <c r="E88" i="28"/>
  <c r="M88" i="28" a="1"/>
  <c r="M88" i="28"/>
  <c r="AC88" i="28"/>
  <c r="AF88" i="28"/>
  <c r="D89" i="28"/>
  <c r="E89" i="28" a="1"/>
  <c r="E89" i="28"/>
  <c r="M89" i="28" a="1"/>
  <c r="M89" i="28"/>
  <c r="AC89" i="28"/>
  <c r="AF89" i="28"/>
  <c r="D90" i="28"/>
  <c r="K371" i="35"/>
  <c r="E90" i="28" a="1"/>
  <c r="E90" i="28"/>
  <c r="M90" i="28" a="1"/>
  <c r="M90" i="28"/>
  <c r="AC90" i="28"/>
  <c r="AF90" i="28"/>
  <c r="D91" i="28"/>
  <c r="K364" i="35"/>
  <c r="E91" i="28" a="1"/>
  <c r="E91" i="28"/>
  <c r="M91" i="28" a="1"/>
  <c r="M91" i="28"/>
  <c r="AC91" i="28"/>
  <c r="AF91" i="28"/>
  <c r="D92" i="28"/>
  <c r="K455" i="35"/>
  <c r="E92" i="28" a="1"/>
  <c r="E92" i="28"/>
  <c r="M92" i="28" a="1"/>
  <c r="M92" i="28"/>
  <c r="AC92" i="28"/>
  <c r="AF92" i="28"/>
  <c r="D93" i="28"/>
  <c r="K571" i="35"/>
  <c r="E93" i="28" a="1"/>
  <c r="E93" i="28"/>
  <c r="M93" i="28" a="1"/>
  <c r="M93" i="28"/>
  <c r="AC93" i="28"/>
  <c r="AF93" i="28"/>
  <c r="D94" i="28"/>
  <c r="K572" i="35"/>
  <c r="E94" i="28" a="1"/>
  <c r="E94" i="28"/>
  <c r="M94" i="28" a="1"/>
  <c r="M94" i="28"/>
  <c r="AC94" i="28"/>
  <c r="AF94" i="28"/>
  <c r="D95" i="28"/>
  <c r="K573" i="35"/>
  <c r="E95" i="28" a="1"/>
  <c r="E95" i="28"/>
  <c r="M95" i="28" a="1"/>
  <c r="M95" i="28"/>
  <c r="AC95" i="28"/>
  <c r="AF95" i="28"/>
  <c r="D96" i="28"/>
  <c r="K574" i="35"/>
  <c r="E96" i="28" a="1"/>
  <c r="E96" i="28"/>
  <c r="M96" i="28" a="1"/>
  <c r="M96" i="28"/>
  <c r="AC96" i="28"/>
  <c r="AF96" i="28"/>
  <c r="D97" i="28"/>
  <c r="K575" i="35"/>
  <c r="E97" i="28" a="1"/>
  <c r="E97" i="28"/>
  <c r="M97" i="28" a="1"/>
  <c r="M97" i="28"/>
  <c r="AC97" i="28"/>
  <c r="AF97" i="28"/>
  <c r="D98" i="28"/>
  <c r="K576" i="35"/>
  <c r="E98" i="28" a="1"/>
  <c r="E98" i="28"/>
  <c r="M98" i="28" a="1"/>
  <c r="M98" i="28"/>
  <c r="AC98" i="28"/>
  <c r="AF98" i="28"/>
  <c r="D99" i="28"/>
  <c r="K577" i="35"/>
  <c r="E99" i="28" a="1"/>
  <c r="E99" i="28"/>
  <c r="M99" i="28" a="1"/>
  <c r="M99" i="28"/>
  <c r="AC99" i="28"/>
  <c r="AF99" i="28"/>
  <c r="D100" i="28"/>
  <c r="E100" i="28" a="1"/>
  <c r="E100" i="28"/>
  <c r="M100" i="28" a="1"/>
  <c r="M100" i="28"/>
  <c r="AC100" i="28"/>
  <c r="AF100" i="28"/>
  <c r="D101" i="28"/>
  <c r="K388" i="35"/>
  <c r="E101" i="28" a="1"/>
  <c r="E101" i="28"/>
  <c r="M101" i="28" a="1"/>
  <c r="M101" i="28"/>
  <c r="AC101" i="28"/>
  <c r="AF101" i="28"/>
  <c r="D102" i="28"/>
  <c r="K345" i="35"/>
  <c r="E102" i="28" a="1"/>
  <c r="E102" i="28"/>
  <c r="M102" i="28" a="1"/>
  <c r="M102" i="28"/>
  <c r="AC102" i="28"/>
  <c r="AF102" i="28"/>
  <c r="D103" i="28"/>
  <c r="K346" i="35"/>
  <c r="E103" i="28" a="1"/>
  <c r="E103" i="28"/>
  <c r="M103" i="28" a="1"/>
  <c r="M103" i="28"/>
  <c r="AC103" i="28"/>
  <c r="AF103" i="28"/>
  <c r="D104" i="28"/>
  <c r="K347" i="35"/>
  <c r="E104" i="28" a="1"/>
  <c r="E104" i="28"/>
  <c r="M104" i="28" a="1"/>
  <c r="M104" i="28"/>
  <c r="AC104" i="28"/>
  <c r="AF104" i="28"/>
  <c r="D105" i="28"/>
  <c r="E105" i="28" a="1"/>
  <c r="E105" i="28"/>
  <c r="M105" i="28" a="1"/>
  <c r="M105" i="28"/>
  <c r="AC105" i="28"/>
  <c r="AF105" i="28"/>
  <c r="D106" i="28"/>
  <c r="K349" i="35"/>
  <c r="E106" i="28" a="1"/>
  <c r="E106" i="28"/>
  <c r="M106" i="28" a="1"/>
  <c r="M106" i="28"/>
  <c r="AC106" i="28"/>
  <c r="AF106" i="28"/>
  <c r="D107" i="28"/>
  <c r="K350" i="35"/>
  <c r="E107" i="28" a="1"/>
  <c r="E107" i="28"/>
  <c r="M107" i="28" a="1"/>
  <c r="M107" i="28"/>
  <c r="AC107" i="28"/>
  <c r="AF107" i="28"/>
  <c r="D108" i="28"/>
  <c r="K351" i="35"/>
  <c r="E108" i="28" a="1"/>
  <c r="E108" i="28"/>
  <c r="M108" i="28" a="1"/>
  <c r="M108" i="28"/>
  <c r="AC108" i="28"/>
  <c r="AF108" i="28"/>
  <c r="D109" i="28"/>
  <c r="K352" i="35"/>
  <c r="E109" i="28" a="1"/>
  <c r="E109" i="28"/>
  <c r="M109" i="28" a="1"/>
  <c r="M109" i="28"/>
  <c r="AC109" i="28"/>
  <c r="AF109" i="28"/>
  <c r="D110" i="28"/>
  <c r="K605" i="35"/>
  <c r="E110" i="28" a="1"/>
  <c r="E110" i="28"/>
  <c r="M110" i="28" a="1"/>
  <c r="M110" i="28"/>
  <c r="AC110" i="28"/>
  <c r="AF110" i="28"/>
  <c r="D111" i="28"/>
  <c r="K606" i="35"/>
  <c r="E111" i="28" a="1"/>
  <c r="E111" i="28"/>
  <c r="M111" i="28" a="1"/>
  <c r="M111" i="28"/>
  <c r="AC111" i="28"/>
  <c r="AF111" i="28"/>
  <c r="D112" i="28"/>
  <c r="E112" i="28" a="1"/>
  <c r="E112" i="28"/>
  <c r="M112" i="28" a="1"/>
  <c r="M112" i="28"/>
  <c r="AC112" i="28"/>
  <c r="AF112" i="28"/>
  <c r="D113" i="28"/>
  <c r="K643" i="35"/>
  <c r="E113" i="28" a="1"/>
  <c r="E113" i="28"/>
  <c r="M113" i="28" a="1"/>
  <c r="M113" i="28"/>
  <c r="AC113" i="28"/>
  <c r="AF113" i="28"/>
  <c r="D114" i="28"/>
  <c r="K644" i="35"/>
  <c r="E114" i="28" a="1"/>
  <c r="E114" i="28"/>
  <c r="M114" i="28" a="1"/>
  <c r="M114" i="28"/>
  <c r="AC114" i="28"/>
  <c r="AF114" i="28"/>
  <c r="D115" i="28"/>
  <c r="K645" i="35"/>
  <c r="E115" i="28" a="1"/>
  <c r="E115" i="28"/>
  <c r="M115" i="28" a="1"/>
  <c r="M115" i="28"/>
  <c r="AC115" i="28"/>
  <c r="AF115" i="28"/>
  <c r="D116" i="28"/>
  <c r="K514" i="35"/>
  <c r="E116" i="28" a="1"/>
  <c r="E116" i="28"/>
  <c r="M116" i="28" a="1"/>
  <c r="M116" i="28"/>
  <c r="AC116" i="28"/>
  <c r="AF116" i="28"/>
  <c r="D117" i="28"/>
  <c r="K611" i="35"/>
  <c r="E117" i="28" a="1"/>
  <c r="E117" i="28"/>
  <c r="M117" i="28" a="1"/>
  <c r="M117" i="28"/>
  <c r="AC117" i="28"/>
  <c r="AF117" i="28"/>
  <c r="D118" i="28"/>
  <c r="K648" i="35"/>
  <c r="E118" i="28" a="1"/>
  <c r="E118" i="28"/>
  <c r="M118" i="28" a="1"/>
  <c r="M118" i="28"/>
  <c r="AC118" i="28"/>
  <c r="AF118" i="28"/>
  <c r="D119" i="28"/>
  <c r="K649" i="35"/>
  <c r="E119" i="28" a="1"/>
  <c r="E119" i="28"/>
  <c r="M119" i="28" a="1"/>
  <c r="M119" i="28"/>
  <c r="AC119" i="28"/>
  <c r="AF119" i="28"/>
  <c r="D120" i="28"/>
  <c r="K361" i="35"/>
  <c r="E120" i="28" a="1"/>
  <c r="E120" i="28"/>
  <c r="M120" i="28" a="1"/>
  <c r="M120" i="28"/>
  <c r="AC120" i="28"/>
  <c r="AF120" i="28"/>
  <c r="D121" i="28"/>
  <c r="K362" i="35"/>
  <c r="E121" i="28" a="1"/>
  <c r="E121" i="28"/>
  <c r="M121" i="28" a="1"/>
  <c r="M121" i="28"/>
  <c r="AC121" i="28"/>
  <c r="AF121" i="28"/>
  <c r="D122" i="28"/>
  <c r="K363" i="35"/>
  <c r="E122" i="28" a="1"/>
  <c r="E122" i="28"/>
  <c r="M122" i="28" a="1"/>
  <c r="M122" i="28"/>
  <c r="AC122" i="28"/>
  <c r="AF122" i="28"/>
  <c r="D123" i="28"/>
  <c r="E123" i="28" a="1"/>
  <c r="E123" i="28"/>
  <c r="M123" i="28" a="1"/>
  <c r="M123" i="28"/>
  <c r="AC123" i="28"/>
  <c r="AF123" i="28"/>
  <c r="D124" i="28"/>
  <c r="K365" i="35"/>
  <c r="E124" i="28" a="1"/>
  <c r="E124" i="28"/>
  <c r="M124" i="28" a="1"/>
  <c r="M124" i="28"/>
  <c r="AC124" i="28"/>
  <c r="AF124" i="28"/>
  <c r="D125" i="28"/>
  <c r="K253" i="35"/>
  <c r="E125" i="28" a="1"/>
  <c r="E125" i="28"/>
  <c r="M125" i="28" a="1"/>
  <c r="M125" i="28"/>
  <c r="AC125" i="28"/>
  <c r="AF125" i="28"/>
  <c r="D126" i="28"/>
  <c r="K12" i="35"/>
  <c r="E126" i="28" a="1"/>
  <c r="E126" i="28"/>
  <c r="M126" i="28" a="1"/>
  <c r="M126" i="28"/>
  <c r="AC126" i="28"/>
  <c r="AF126" i="28"/>
  <c r="D127" i="28"/>
  <c r="K15" i="35"/>
  <c r="E127" i="28" a="1"/>
  <c r="E127" i="28"/>
  <c r="M127" i="28" a="1"/>
  <c r="M127" i="28"/>
  <c r="AC127" i="28"/>
  <c r="AF127" i="28"/>
  <c r="D128" i="28"/>
  <c r="K36" i="35"/>
  <c r="E128" i="28" a="1"/>
  <c r="E128" i="28"/>
  <c r="M128" i="28" a="1"/>
  <c r="M128" i="28"/>
  <c r="AC128" i="28"/>
  <c r="AF128" i="28"/>
  <c r="D129" i="28"/>
  <c r="K108" i="35"/>
  <c r="E129" i="28" a="1"/>
  <c r="E129" i="28"/>
  <c r="M129" i="28" a="1"/>
  <c r="M129" i="28"/>
  <c r="AC129" i="28"/>
  <c r="AF129" i="28"/>
  <c r="D130" i="28"/>
  <c r="K467" i="35"/>
  <c r="E130" i="28" a="1"/>
  <c r="E130" i="28"/>
  <c r="M130" i="28" a="1"/>
  <c r="M130" i="28"/>
  <c r="AC130" i="28"/>
  <c r="AF130" i="28"/>
  <c r="D131" i="28"/>
  <c r="K64" i="35"/>
  <c r="E131" i="28" a="1"/>
  <c r="E131" i="28"/>
  <c r="M131" i="28" a="1"/>
  <c r="M131" i="28"/>
  <c r="AC131" i="28"/>
  <c r="AF131" i="28"/>
  <c r="D132" i="28"/>
  <c r="E132" i="28" a="1"/>
  <c r="E132" i="28"/>
  <c r="M132" i="28" a="1"/>
  <c r="M132" i="28"/>
  <c r="AC132" i="28"/>
  <c r="AF132" i="28"/>
  <c r="D133" i="28"/>
  <c r="E133" i="28" a="1"/>
  <c r="E133" i="28"/>
  <c r="M133" i="28" a="1"/>
  <c r="M133" i="28"/>
  <c r="AC133" i="28"/>
  <c r="AF133" i="28"/>
  <c r="D134" i="28"/>
  <c r="K372" i="35"/>
  <c r="E134" i="28" a="1"/>
  <c r="E134" i="28"/>
  <c r="M134" i="28" a="1"/>
  <c r="M134" i="28"/>
  <c r="W134" i="28"/>
  <c r="AC134" i="28"/>
  <c r="AF134" i="28"/>
  <c r="D135" i="28"/>
  <c r="K373" i="35"/>
  <c r="E135" i="28" a="1"/>
  <c r="E135" i="28"/>
  <c r="M135" i="28" a="1"/>
  <c r="M135" i="28"/>
  <c r="AC135" i="28"/>
  <c r="AF135" i="28"/>
  <c r="D136" i="28"/>
  <c r="K374" i="35"/>
  <c r="E136" i="28" a="1"/>
  <c r="E136" i="28"/>
  <c r="M136" i="28" a="1"/>
  <c r="M136" i="28"/>
  <c r="AC136" i="28"/>
  <c r="AF136" i="28"/>
  <c r="D137" i="28"/>
  <c r="K375" i="35"/>
  <c r="E137" i="28" a="1"/>
  <c r="E137" i="28"/>
  <c r="M137" i="28" a="1"/>
  <c r="M137" i="28"/>
  <c r="AC137" i="28"/>
  <c r="AF137" i="28"/>
  <c r="D138" i="28"/>
  <c r="K376" i="35"/>
  <c r="E138" i="28" a="1"/>
  <c r="E138" i="28"/>
  <c r="M138" i="28" a="1"/>
  <c r="M138" i="28"/>
  <c r="AC138" i="28"/>
  <c r="AF138" i="28"/>
  <c r="D139" i="28"/>
  <c r="K369" i="35"/>
  <c r="E139" i="28" a="1"/>
  <c r="E139" i="28"/>
  <c r="M139" i="28" a="1"/>
  <c r="M139" i="28"/>
  <c r="AC139" i="28"/>
  <c r="AF139" i="28"/>
  <c r="D140" i="28"/>
  <c r="K377" i="35"/>
  <c r="E140" i="28" a="1"/>
  <c r="E140" i="28"/>
  <c r="M140" i="28" a="1"/>
  <c r="M140" i="28"/>
  <c r="AC140" i="28"/>
  <c r="AF140" i="28"/>
  <c r="D141" i="28"/>
  <c r="K378" i="35"/>
  <c r="E141" i="28" a="1"/>
  <c r="E141" i="28"/>
  <c r="M141" i="28" a="1"/>
  <c r="M141" i="28"/>
  <c r="AC141" i="28"/>
  <c r="AF141" i="28"/>
  <c r="D142" i="28"/>
  <c r="K379" i="35"/>
  <c r="E142" i="28" a="1"/>
  <c r="E142" i="28"/>
  <c r="M142" i="28" a="1"/>
  <c r="M142" i="28"/>
  <c r="AC142" i="28"/>
  <c r="AF142" i="28"/>
  <c r="D143" i="28"/>
  <c r="K380" i="35"/>
  <c r="E143" i="28" a="1"/>
  <c r="E143" i="28"/>
  <c r="M143" i="28" a="1"/>
  <c r="M143" i="28"/>
  <c r="AC143" i="28"/>
  <c r="AF143" i="28"/>
  <c r="D144" i="28"/>
  <c r="K381" i="35"/>
  <c r="E144" i="28" a="1"/>
  <c r="E144" i="28"/>
  <c r="M144" i="28" a="1"/>
  <c r="M144" i="28"/>
  <c r="AC144" i="28"/>
  <c r="AF144" i="28"/>
  <c r="D145" i="28"/>
  <c r="E145" i="28" a="1"/>
  <c r="E145" i="28"/>
  <c r="M145" i="28" a="1"/>
  <c r="M145" i="28"/>
  <c r="AC145" i="28"/>
  <c r="AF145" i="28"/>
  <c r="D146" i="28"/>
  <c r="K384" i="35"/>
  <c r="E146" i="28" a="1"/>
  <c r="E146" i="28"/>
  <c r="M146" i="28" a="1"/>
  <c r="M146" i="28"/>
  <c r="AC146" i="28"/>
  <c r="AF146" i="28"/>
  <c r="D147" i="28"/>
  <c r="E147" i="28" a="1"/>
  <c r="E147" i="28"/>
  <c r="M147" i="28" a="1"/>
  <c r="M147" i="28"/>
  <c r="AC147" i="28"/>
  <c r="AF147" i="28"/>
  <c r="D148" i="28"/>
  <c r="E148" i="28" a="1"/>
  <c r="E148" i="28"/>
  <c r="M148" i="28" a="1"/>
  <c r="M148" i="28"/>
  <c r="AC148" i="28"/>
  <c r="AF148" i="28"/>
  <c r="D149" i="28"/>
  <c r="E149" i="28" a="1"/>
  <c r="E149" i="28"/>
  <c r="M149" i="28" a="1"/>
  <c r="M149" i="28"/>
  <c r="AC149" i="28"/>
  <c r="AF149" i="28"/>
  <c r="D150" i="28"/>
  <c r="E150" i="28" a="1"/>
  <c r="E150" i="28"/>
  <c r="M150" i="28" a="1"/>
  <c r="M150" i="28"/>
  <c r="AC150" i="28"/>
  <c r="AF150" i="28"/>
  <c r="D151" i="28"/>
  <c r="E151" i="28" a="1"/>
  <c r="E151" i="28"/>
  <c r="M151" i="28" a="1"/>
  <c r="M151" i="28"/>
  <c r="AC151" i="28"/>
  <c r="AF151" i="28"/>
  <c r="D152" i="28"/>
  <c r="E152" i="28" a="1"/>
  <c r="E152" i="28"/>
  <c r="M152" i="28" a="1"/>
  <c r="M152" i="28"/>
  <c r="AC152" i="28"/>
  <c r="AF152" i="28"/>
  <c r="D153" i="28"/>
  <c r="E153" i="28" a="1"/>
  <c r="E153" i="28"/>
  <c r="M153" i="28" a="1"/>
  <c r="M153" i="28"/>
  <c r="AC153" i="28"/>
  <c r="AF153" i="28"/>
  <c r="D154" i="28"/>
  <c r="K391" i="35"/>
  <c r="E154" i="28" a="1"/>
  <c r="E154" i="28"/>
  <c r="M154" i="28" a="1"/>
  <c r="M154" i="28"/>
  <c r="AC154" i="28"/>
  <c r="AF154" i="28"/>
  <c r="D155" i="28"/>
  <c r="E155" i="28" a="1"/>
  <c r="E155" i="28"/>
  <c r="M155" i="28" a="1"/>
  <c r="M155" i="28"/>
  <c r="AC155" i="28"/>
  <c r="AF155" i="28"/>
  <c r="D156" i="28"/>
  <c r="K393" i="35"/>
  <c r="E156" i="28" a="1"/>
  <c r="E156" i="28"/>
  <c r="M156" i="28" a="1"/>
  <c r="M156" i="28"/>
  <c r="AC156" i="28"/>
  <c r="AF156" i="28"/>
  <c r="D157" i="28"/>
  <c r="K278" i="35"/>
  <c r="E157" i="28" a="1"/>
  <c r="E157" i="28"/>
  <c r="M157" i="28" a="1"/>
  <c r="M157" i="28"/>
  <c r="AC157" i="28"/>
  <c r="AF157" i="28"/>
  <c r="D158" i="28"/>
  <c r="K395" i="35"/>
  <c r="E158" i="28" a="1"/>
  <c r="E158" i="28"/>
  <c r="M158" i="28" a="1"/>
  <c r="M158" i="28"/>
  <c r="AC158" i="28"/>
  <c r="AF158" i="28"/>
  <c r="D159" i="28"/>
  <c r="K396" i="35"/>
  <c r="E159" i="28" a="1"/>
  <c r="E159" i="28"/>
  <c r="M159" i="28" a="1"/>
  <c r="M159" i="28"/>
  <c r="AC159" i="28"/>
  <c r="AF159" i="28"/>
  <c r="D160" i="28"/>
  <c r="K112" i="35"/>
  <c r="E160" i="28" a="1"/>
  <c r="E160" i="28"/>
  <c r="M160" i="28" a="1"/>
  <c r="M160" i="28"/>
  <c r="AC160" i="28"/>
  <c r="AF160" i="28"/>
  <c r="D161" i="28"/>
  <c r="K397" i="35"/>
  <c r="E161" i="28" a="1"/>
  <c r="E161" i="28"/>
  <c r="M161" i="28" a="1"/>
  <c r="M161" i="28"/>
  <c r="AC161" i="28"/>
  <c r="AF161" i="28"/>
  <c r="D162" i="28"/>
  <c r="K398" i="35"/>
  <c r="E162" i="28" a="1"/>
  <c r="E162" i="28"/>
  <c r="M162" i="28" a="1"/>
  <c r="M162" i="28"/>
  <c r="AC162" i="28"/>
  <c r="AF162" i="28"/>
  <c r="D163" i="28"/>
  <c r="K399" i="35"/>
  <c r="E163" i="28" a="1"/>
  <c r="E163" i="28"/>
  <c r="M163" i="28" a="1"/>
  <c r="M163" i="28"/>
  <c r="AC163" i="28"/>
  <c r="AF163" i="28"/>
  <c r="D164" i="28"/>
  <c r="K152" i="35"/>
  <c r="E164" i="28" a="1"/>
  <c r="E164" i="28"/>
  <c r="M164" i="28" a="1"/>
  <c r="M164" i="28"/>
  <c r="AC164" i="28"/>
  <c r="AF164" i="28"/>
  <c r="D165" i="28"/>
  <c r="M165" i="28" a="1"/>
  <c r="M165" i="28"/>
  <c r="AC165" i="28"/>
  <c r="AF165" i="28"/>
  <c r="D166" i="28"/>
  <c r="E166" i="28" a="1"/>
  <c r="E166" i="28"/>
  <c r="M166" i="28" a="1"/>
  <c r="M166" i="28"/>
  <c r="AC166" i="28"/>
  <c r="AF166" i="28"/>
  <c r="D167" i="28"/>
  <c r="E167" i="28" a="1"/>
  <c r="E167" i="28"/>
  <c r="M167" i="28" a="1"/>
  <c r="M167" i="28"/>
  <c r="AC167" i="28"/>
  <c r="AF167" i="28"/>
  <c r="D168" i="28"/>
  <c r="E168" i="28" a="1"/>
  <c r="E168" i="28"/>
  <c r="M168" i="28" a="1"/>
  <c r="M168" i="28"/>
  <c r="AC168" i="28"/>
  <c r="AF168" i="28"/>
  <c r="D169" i="28"/>
  <c r="E169" i="28" a="1"/>
  <c r="E169" i="28"/>
  <c r="M169" i="28" a="1"/>
  <c r="M169" i="28"/>
  <c r="AC169" i="28"/>
  <c r="AF169" i="28"/>
  <c r="D170" i="28"/>
  <c r="E170" i="28" a="1"/>
  <c r="E170" i="28"/>
  <c r="M170" i="28" a="1"/>
  <c r="M170" i="28"/>
  <c r="AC170" i="28"/>
  <c r="AF170" i="28"/>
  <c r="D171" i="28"/>
  <c r="E171" i="28" a="1"/>
  <c r="E171" i="28"/>
  <c r="M171" i="28" a="1"/>
  <c r="M171" i="28"/>
  <c r="AC171" i="28"/>
  <c r="AF171" i="28"/>
  <c r="D172" i="28"/>
  <c r="E172" i="28" a="1"/>
  <c r="E172" i="28"/>
  <c r="M172" i="28" a="1"/>
  <c r="M172" i="28"/>
  <c r="AC172" i="28"/>
  <c r="AF172" i="28"/>
  <c r="D173" i="28"/>
  <c r="E173" i="28" a="1"/>
  <c r="E173" i="28"/>
  <c r="M173" i="28" a="1"/>
  <c r="M173" i="28"/>
  <c r="AC173" i="28"/>
  <c r="AF173" i="28"/>
  <c r="D174" i="28"/>
  <c r="E174" i="28" a="1"/>
  <c r="E174" i="28"/>
  <c r="M174" i="28" a="1"/>
  <c r="M174" i="28"/>
  <c r="AC174" i="28"/>
  <c r="AF174" i="28"/>
  <c r="D175" i="28"/>
  <c r="E175" i="28" a="1"/>
  <c r="E175" i="28"/>
  <c r="M175" i="28" a="1"/>
  <c r="M175" i="28"/>
  <c r="AC175" i="28"/>
  <c r="AF175" i="28"/>
  <c r="D176" i="28"/>
  <c r="E176" i="28" a="1"/>
  <c r="E176" i="28"/>
  <c r="M176" i="28" a="1"/>
  <c r="M176" i="28"/>
  <c r="AC176" i="28"/>
  <c r="AF176" i="28"/>
  <c r="D177" i="28"/>
  <c r="E177" i="28" a="1"/>
  <c r="E177" i="28"/>
  <c r="M177" i="28" a="1"/>
  <c r="M177" i="28"/>
  <c r="AC177" i="28"/>
  <c r="AF177" i="28"/>
  <c r="D178" i="28"/>
  <c r="E178" i="28" a="1"/>
  <c r="E178" i="28"/>
  <c r="M178" i="28" a="1"/>
  <c r="M178" i="28"/>
  <c r="AC178" i="28"/>
  <c r="AF178" i="28"/>
  <c r="D179" i="28"/>
  <c r="E179" i="28" a="1"/>
  <c r="E179" i="28"/>
  <c r="M179" i="28" a="1"/>
  <c r="M179" i="28"/>
  <c r="AC179" i="28"/>
  <c r="AF179" i="28"/>
  <c r="D180" i="28"/>
  <c r="E180" i="28" a="1"/>
  <c r="E180" i="28"/>
  <c r="M180" i="28" a="1"/>
  <c r="M180" i="28"/>
  <c r="AC180" i="28"/>
  <c r="AF180" i="28"/>
  <c r="D181" i="28"/>
  <c r="E181" i="28" a="1"/>
  <c r="E181" i="28"/>
  <c r="M181" i="28" a="1"/>
  <c r="M181" i="28"/>
  <c r="AC181" i="28"/>
  <c r="AF181" i="28"/>
  <c r="D182" i="28"/>
  <c r="E182" i="28" a="1"/>
  <c r="E182" i="28"/>
  <c r="M182" i="28" a="1"/>
  <c r="M182" i="28"/>
  <c r="AC182" i="28"/>
  <c r="AF182" i="28"/>
  <c r="D183" i="28"/>
  <c r="E183" i="28" a="1"/>
  <c r="E183" i="28"/>
  <c r="M183" i="28" a="1"/>
  <c r="M183" i="28"/>
  <c r="AC183" i="28"/>
  <c r="AF183" i="28"/>
  <c r="D184" i="28"/>
  <c r="E184" i="28" a="1"/>
  <c r="E184" i="28"/>
  <c r="M184" i="28" a="1"/>
  <c r="M184" i="28"/>
  <c r="AC184" i="28"/>
  <c r="AF184" i="28"/>
  <c r="D185" i="28"/>
  <c r="E185" i="28" a="1"/>
  <c r="E185" i="28"/>
  <c r="M185" i="28" a="1"/>
  <c r="M185" i="28"/>
  <c r="AC185" i="28"/>
  <c r="AF185" i="28"/>
  <c r="D186" i="28"/>
  <c r="E186" i="28" a="1"/>
  <c r="E186" i="28"/>
  <c r="M186" i="28" a="1"/>
  <c r="M186" i="28"/>
  <c r="AC186" i="28"/>
  <c r="AF186" i="28"/>
  <c r="D187" i="28"/>
  <c r="E187" i="28" a="1"/>
  <c r="E187" i="28"/>
  <c r="M187" i="28" a="1"/>
  <c r="M187" i="28"/>
  <c r="AC187" i="28"/>
  <c r="AF187" i="28"/>
  <c r="D188" i="28"/>
  <c r="E188" i="28" a="1"/>
  <c r="E188" i="28"/>
  <c r="M188" i="28" a="1"/>
  <c r="M188" i="28"/>
  <c r="AC188" i="28"/>
  <c r="AF188" i="28"/>
  <c r="D189" i="28"/>
  <c r="E189" i="28" a="1"/>
  <c r="E189" i="28"/>
  <c r="M189" i="28" a="1"/>
  <c r="M189" i="28"/>
  <c r="AC189" i="28"/>
  <c r="AF189" i="28"/>
  <c r="D190" i="28"/>
  <c r="E190" i="28" a="1"/>
  <c r="E190" i="28"/>
  <c r="M190" i="28" a="1"/>
  <c r="M190" i="28"/>
  <c r="AC190" i="28"/>
  <c r="AF190" i="28"/>
  <c r="D191" i="28"/>
  <c r="E191" i="28" a="1"/>
  <c r="E191" i="28"/>
  <c r="M191" i="28" a="1"/>
  <c r="M191" i="28"/>
  <c r="AC191" i="28"/>
  <c r="AF191" i="28"/>
  <c r="D192" i="28"/>
  <c r="E192" i="28" a="1"/>
  <c r="E192" i="28"/>
  <c r="M192" i="28" a="1"/>
  <c r="M192" i="28"/>
  <c r="AC192" i="28"/>
  <c r="AF192" i="28"/>
  <c r="D193" i="28"/>
  <c r="E193" i="28" a="1"/>
  <c r="E193" i="28"/>
  <c r="M193" i="28" a="1"/>
  <c r="M193" i="28"/>
  <c r="AC193" i="28"/>
  <c r="AF193" i="28"/>
  <c r="D194" i="28"/>
  <c r="E194" i="28" a="1"/>
  <c r="E194" i="28"/>
  <c r="M194" i="28" a="1"/>
  <c r="M194" i="28"/>
  <c r="AC194" i="28"/>
  <c r="AF194" i="28"/>
  <c r="D195" i="28"/>
  <c r="E195" i="28" a="1"/>
  <c r="E195" i="28"/>
  <c r="M195" i="28" a="1"/>
  <c r="M195" i="28"/>
  <c r="AA195" i="28"/>
  <c r="AB195" i="28"/>
  <c r="AC195" i="28"/>
  <c r="AF195" i="28"/>
  <c r="D196" i="28"/>
  <c r="E196" i="28" a="1"/>
  <c r="E196" i="28"/>
  <c r="M196" i="28" a="1"/>
  <c r="M196" i="28"/>
  <c r="AC196" i="28"/>
  <c r="AF196" i="28"/>
  <c r="D197" i="28"/>
  <c r="E197" i="28" a="1"/>
  <c r="E197" i="28"/>
  <c r="M197" i="28" a="1"/>
  <c r="M197" i="28"/>
  <c r="AC197" i="28"/>
  <c r="AF197" i="28"/>
  <c r="D198" i="28"/>
  <c r="E198" i="28" a="1"/>
  <c r="E198" i="28"/>
  <c r="M198" i="28" a="1"/>
  <c r="M198" i="28"/>
  <c r="AC198" i="28"/>
  <c r="AF198" i="28"/>
  <c r="D199" i="28"/>
  <c r="E199" i="28" a="1"/>
  <c r="E199" i="28"/>
  <c r="M199" i="28" a="1"/>
  <c r="M199" i="28"/>
  <c r="AC199" i="28"/>
  <c r="AF199" i="28"/>
  <c r="D200" i="28"/>
  <c r="E200" i="28" a="1"/>
  <c r="E200" i="28"/>
  <c r="M200" i="28" a="1"/>
  <c r="M200" i="28"/>
  <c r="AC200" i="28"/>
  <c r="AF200" i="28"/>
  <c r="D201" i="28"/>
  <c r="E201" i="28" a="1"/>
  <c r="E201" i="28"/>
  <c r="M201" i="28" a="1"/>
  <c r="M201" i="28"/>
  <c r="AC201" i="28"/>
  <c r="AF201" i="28"/>
  <c r="D202" i="28"/>
  <c r="E202" i="28" a="1"/>
  <c r="E202" i="28"/>
  <c r="M202" i="28" a="1"/>
  <c r="M202" i="28"/>
  <c r="AC202" i="28"/>
  <c r="AF202" i="28"/>
  <c r="D203" i="28"/>
  <c r="E203" i="28" a="1"/>
  <c r="E203" i="28"/>
  <c r="M203" i="28" a="1"/>
  <c r="M203" i="28"/>
  <c r="AC203" i="28"/>
  <c r="AF203" i="28"/>
  <c r="D204" i="28"/>
  <c r="E204" i="28" a="1"/>
  <c r="E204" i="28"/>
  <c r="M204" i="28" a="1"/>
  <c r="M204" i="28"/>
  <c r="AC204" i="28"/>
  <c r="AF204" i="28"/>
  <c r="D205" i="28"/>
  <c r="E205" i="28" a="1"/>
  <c r="E205" i="28"/>
  <c r="M205" i="28" a="1"/>
  <c r="M205" i="28"/>
  <c r="AC205" i="28"/>
  <c r="AF205" i="28"/>
  <c r="D206" i="28"/>
  <c r="E206" i="28" a="1"/>
  <c r="E206" i="28"/>
  <c r="M206" i="28" a="1"/>
  <c r="M206" i="28"/>
  <c r="AC206" i="28"/>
  <c r="AF206" i="28"/>
  <c r="D207" i="28"/>
  <c r="E207" i="28" a="1"/>
  <c r="E207" i="28"/>
  <c r="M207" i="28" a="1"/>
  <c r="M207" i="28"/>
  <c r="AC207" i="28"/>
  <c r="AF207" i="28"/>
  <c r="D208" i="28"/>
  <c r="E208" i="28" a="1"/>
  <c r="E208" i="28"/>
  <c r="M208" i="28" a="1"/>
  <c r="M208" i="28"/>
  <c r="AC208" i="28"/>
  <c r="AF208" i="28"/>
  <c r="D209" i="28"/>
  <c r="E209" i="28" a="1"/>
  <c r="E209" i="28"/>
  <c r="M209" i="28" a="1"/>
  <c r="M209" i="28"/>
  <c r="AC209" i="28"/>
  <c r="AF209" i="28"/>
  <c r="D210" i="28"/>
  <c r="E210" i="28" a="1"/>
  <c r="E210" i="28"/>
  <c r="M210" i="28" a="1"/>
  <c r="M210" i="28"/>
  <c r="AC210" i="28"/>
  <c r="AF210" i="28"/>
  <c r="D211" i="28"/>
  <c r="E211" i="28" a="1"/>
  <c r="E211" i="28"/>
  <c r="M211" i="28" a="1"/>
  <c r="M211" i="28"/>
  <c r="AC211" i="28"/>
  <c r="AF211" i="28"/>
  <c r="D212" i="28"/>
  <c r="E212" i="28" a="1"/>
  <c r="E212" i="28"/>
  <c r="M212" i="28" a="1"/>
  <c r="M212" i="28"/>
  <c r="AC212" i="28"/>
  <c r="AF212" i="28"/>
  <c r="D213" i="28"/>
  <c r="E213" i="28" a="1"/>
  <c r="E213" i="28"/>
  <c r="M213" i="28" a="1"/>
  <c r="M213" i="28"/>
  <c r="AC213" i="28"/>
  <c r="AF213" i="28"/>
  <c r="D214" i="28"/>
  <c r="E214" i="28" a="1"/>
  <c r="E214" i="28"/>
  <c r="M214" i="28" a="1"/>
  <c r="M214" i="28"/>
  <c r="AC214" i="28"/>
  <c r="AF214" i="28"/>
  <c r="D215" i="28"/>
  <c r="E215" i="28" a="1"/>
  <c r="E215" i="28"/>
  <c r="M215" i="28" a="1"/>
  <c r="M215" i="28"/>
  <c r="AC215" i="28"/>
  <c r="AF215" i="28"/>
  <c r="D216" i="28"/>
  <c r="E216" i="28" a="1"/>
  <c r="E216" i="28"/>
  <c r="M216" i="28" a="1"/>
  <c r="M216" i="28"/>
  <c r="AC216" i="28"/>
  <c r="AF216" i="28"/>
  <c r="D217" i="28"/>
  <c r="E217" i="28" a="1"/>
  <c r="E217" i="28"/>
  <c r="M217" i="28" a="1"/>
  <c r="M217" i="28"/>
  <c r="AC217" i="28"/>
  <c r="AF217" i="28"/>
  <c r="D218" i="28"/>
  <c r="E218" i="28" a="1"/>
  <c r="E218" i="28"/>
  <c r="M218" i="28" a="1"/>
  <c r="M218" i="28"/>
  <c r="AC218" i="28"/>
  <c r="AF218" i="28"/>
  <c r="D219" i="28"/>
  <c r="E219" i="28" a="1"/>
  <c r="E219" i="28"/>
  <c r="M219" i="28" a="1"/>
  <c r="M219" i="28"/>
  <c r="AC219" i="28"/>
  <c r="AF219" i="28"/>
  <c r="D220" i="28"/>
  <c r="E220" i="28" a="1"/>
  <c r="E220" i="28"/>
  <c r="M220" i="28" a="1"/>
  <c r="M220" i="28"/>
  <c r="AC220" i="28"/>
  <c r="AF220" i="28"/>
  <c r="D221" i="28"/>
  <c r="E221" i="28" a="1"/>
  <c r="E221" i="28"/>
  <c r="M221" i="28" a="1"/>
  <c r="M221" i="28"/>
  <c r="AC221" i="28"/>
  <c r="AF221" i="28"/>
  <c r="D222" i="28"/>
  <c r="E222" i="28" a="1"/>
  <c r="E222" i="28"/>
  <c r="M222" i="28" a="1"/>
  <c r="M222" i="28"/>
  <c r="AC222" i="28"/>
  <c r="AF222" i="28"/>
  <c r="D223" i="28"/>
  <c r="E223" i="28" a="1"/>
  <c r="E223" i="28"/>
  <c r="M223" i="28" a="1"/>
  <c r="M223" i="28"/>
  <c r="AC223" i="28"/>
  <c r="AF223" i="28"/>
  <c r="D224" i="28"/>
  <c r="E224" i="28" a="1"/>
  <c r="E224" i="28"/>
  <c r="M224" i="28" a="1"/>
  <c r="M224" i="28"/>
  <c r="AC224" i="28"/>
  <c r="AF224" i="28"/>
  <c r="D225" i="28"/>
  <c r="E225" i="28" a="1"/>
  <c r="E225" i="28"/>
  <c r="M225" i="28" a="1"/>
  <c r="M225" i="28"/>
  <c r="AC225" i="28"/>
  <c r="AF225" i="28"/>
  <c r="D226" i="28"/>
  <c r="E226" i="28" a="1"/>
  <c r="E226" i="28"/>
  <c r="M226" i="28" a="1"/>
  <c r="M226" i="28"/>
  <c r="AC226" i="28"/>
  <c r="AF226" i="28"/>
  <c r="D227" i="28"/>
  <c r="E227" i="28" a="1"/>
  <c r="E227" i="28"/>
  <c r="M227" i="28" a="1"/>
  <c r="M227" i="28"/>
  <c r="AC227" i="28"/>
  <c r="AF227" i="28"/>
  <c r="D228" i="28"/>
  <c r="E228" i="28" a="1"/>
  <c r="E228" i="28"/>
  <c r="M228" i="28" a="1"/>
  <c r="M228" i="28"/>
  <c r="AC228" i="28"/>
  <c r="AF228" i="28"/>
  <c r="D229" i="28"/>
  <c r="E229" i="28" a="1"/>
  <c r="E229" i="28"/>
  <c r="M229" i="28" a="1"/>
  <c r="M229" i="28"/>
  <c r="AC229" i="28"/>
  <c r="AF229" i="28"/>
  <c r="D230" i="28"/>
  <c r="E230" i="28" a="1"/>
  <c r="E230" i="28"/>
  <c r="M230" i="28" a="1"/>
  <c r="M230" i="28"/>
  <c r="AC230" i="28"/>
  <c r="AF230" i="28"/>
  <c r="D231" i="28"/>
  <c r="E231" i="28" a="1"/>
  <c r="E231" i="28"/>
  <c r="M231" i="28" a="1"/>
  <c r="M231" i="28"/>
  <c r="AC231" i="28"/>
  <c r="AF231" i="28"/>
  <c r="D232" i="28"/>
  <c r="E232" i="28" a="1"/>
  <c r="E232" i="28"/>
  <c r="M232" i="28" a="1"/>
  <c r="M232" i="28"/>
  <c r="AC232" i="28"/>
  <c r="AF232" i="28"/>
  <c r="D233" i="28"/>
  <c r="E233" i="28" a="1"/>
  <c r="E233" i="28"/>
  <c r="M233" i="28" a="1"/>
  <c r="M233" i="28"/>
  <c r="AC233" i="28"/>
  <c r="AF233" i="28"/>
  <c r="D234" i="28"/>
  <c r="E234" i="28" a="1"/>
  <c r="E234" i="28"/>
  <c r="M234" i="28" a="1"/>
  <c r="M234" i="28"/>
  <c r="AC234" i="28"/>
  <c r="AF234" i="28"/>
  <c r="D235" i="28"/>
  <c r="E235" i="28" a="1"/>
  <c r="E235" i="28"/>
  <c r="M235" i="28" a="1"/>
  <c r="M235" i="28"/>
  <c r="AC235" i="28"/>
  <c r="AF235" i="28"/>
  <c r="D236" i="28"/>
  <c r="E236" i="28" a="1"/>
  <c r="E236" i="28"/>
  <c r="M236" i="28" a="1"/>
  <c r="M236" i="28"/>
  <c r="AC236" i="28"/>
  <c r="AF236" i="28"/>
  <c r="D237" i="28"/>
  <c r="E237" i="28" a="1"/>
  <c r="E237" i="28"/>
  <c r="M237" i="28" a="1"/>
  <c r="M237" i="28"/>
  <c r="AC237" i="28"/>
  <c r="AF237" i="28"/>
  <c r="D238" i="28"/>
  <c r="E238" i="28" a="1"/>
  <c r="E238" i="28"/>
  <c r="M238" i="28" a="1"/>
  <c r="M238" i="28"/>
  <c r="AC238" i="28"/>
  <c r="AF238" i="28"/>
  <c r="D239" i="28"/>
  <c r="E239" i="28" a="1"/>
  <c r="E239" i="28"/>
  <c r="M239" i="28" a="1"/>
  <c r="M239" i="28"/>
  <c r="AC239" i="28"/>
  <c r="AF239" i="28"/>
  <c r="D240" i="28"/>
  <c r="E240" i="28" a="1"/>
  <c r="E240" i="28"/>
  <c r="M240" i="28" a="1"/>
  <c r="M240" i="28"/>
  <c r="AC240" i="28"/>
  <c r="AF240" i="28"/>
  <c r="D241" i="28"/>
  <c r="E241" i="28" a="1"/>
  <c r="E241" i="28"/>
  <c r="M241" i="28" a="1"/>
  <c r="M241" i="28"/>
  <c r="AC241" i="28"/>
  <c r="AF241" i="28"/>
  <c r="D242" i="28"/>
  <c r="E242" i="28" a="1"/>
  <c r="E242" i="28"/>
  <c r="M242" i="28" a="1"/>
  <c r="M242" i="28"/>
  <c r="AC242" i="28"/>
  <c r="AF242" i="28"/>
  <c r="D243" i="28"/>
  <c r="E243" i="28" a="1"/>
  <c r="E243" i="28"/>
  <c r="M243" i="28" a="1"/>
  <c r="M243" i="28"/>
  <c r="AC243" i="28"/>
  <c r="AF243" i="28"/>
  <c r="D244" i="28"/>
  <c r="E244" i="28" a="1"/>
  <c r="E244" i="28"/>
  <c r="M244" i="28" a="1"/>
  <c r="M244" i="28"/>
  <c r="AC244" i="28"/>
  <c r="AF244" i="28"/>
  <c r="D245" i="28"/>
  <c r="E245" i="28" a="1"/>
  <c r="E245" i="28"/>
  <c r="M245" i="28" a="1"/>
  <c r="M245" i="28"/>
  <c r="AC245" i="28"/>
  <c r="AF245" i="28"/>
  <c r="D246" i="28"/>
  <c r="E246" i="28" a="1"/>
  <c r="E246" i="28"/>
  <c r="M246" i="28" a="1"/>
  <c r="M246" i="28"/>
  <c r="AC246" i="28"/>
  <c r="AF246" i="28"/>
  <c r="D247" i="28"/>
  <c r="E247" i="28" a="1"/>
  <c r="E247" i="28"/>
  <c r="M247" i="28" a="1"/>
  <c r="M247" i="28"/>
  <c r="AC247" i="28"/>
  <c r="AF247" i="28"/>
  <c r="D248" i="28"/>
  <c r="E248" i="28" a="1"/>
  <c r="E248" i="28"/>
  <c r="M248" i="28" a="1"/>
  <c r="M248" i="28"/>
  <c r="AC248" i="28"/>
  <c r="AF248" i="28"/>
  <c r="D249" i="28"/>
  <c r="E249" i="28" a="1"/>
  <c r="E249" i="28"/>
  <c r="M249" i="28" a="1"/>
  <c r="M249" i="28"/>
  <c r="AC249" i="28"/>
  <c r="AF249" i="28"/>
  <c r="D250" i="28"/>
  <c r="E250" i="28" a="1"/>
  <c r="E250" i="28"/>
  <c r="M250" i="28" a="1"/>
  <c r="M250" i="28"/>
  <c r="AC250" i="28"/>
  <c r="AF250" i="28"/>
  <c r="D251" i="28"/>
  <c r="E251" i="28" a="1"/>
  <c r="E251" i="28"/>
  <c r="M251" i="28" a="1"/>
  <c r="M251" i="28"/>
  <c r="AC251" i="28"/>
  <c r="AF251" i="28"/>
  <c r="D252" i="28"/>
  <c r="E252" i="28" a="1"/>
  <c r="E252" i="28"/>
  <c r="M252" i="28" a="1"/>
  <c r="M252" i="28"/>
  <c r="AC252" i="28"/>
  <c r="AF252" i="28"/>
  <c r="D253" i="28"/>
  <c r="E253" i="28" a="1"/>
  <c r="E253" i="28"/>
  <c r="M253" i="28" a="1"/>
  <c r="M253" i="28"/>
  <c r="AC253" i="28"/>
  <c r="AF253" i="28"/>
  <c r="D254" i="28"/>
  <c r="E254" i="28" a="1"/>
  <c r="E254" i="28"/>
  <c r="M254" i="28" a="1"/>
  <c r="M254" i="28"/>
  <c r="AC254" i="28"/>
  <c r="AF254" i="28"/>
  <c r="D255" i="28"/>
  <c r="E255" i="28" a="1"/>
  <c r="E255" i="28"/>
  <c r="M255" i="28" a="1"/>
  <c r="M255" i="28"/>
  <c r="AC255" i="28"/>
  <c r="AF255" i="28"/>
  <c r="D256" i="28"/>
  <c r="E256" i="28" a="1"/>
  <c r="E256" i="28"/>
  <c r="M256" i="28" a="1"/>
  <c r="M256" i="28"/>
  <c r="AC256" i="28"/>
  <c r="AF256" i="28"/>
  <c r="D257" i="28"/>
  <c r="E257" i="28" a="1"/>
  <c r="E257" i="28"/>
  <c r="M257" i="28" a="1"/>
  <c r="M257" i="28"/>
  <c r="AC257" i="28"/>
  <c r="AF257" i="28"/>
  <c r="D258" i="28"/>
  <c r="E258" i="28" a="1"/>
  <c r="E258" i="28"/>
  <c r="M258" i="28" a="1"/>
  <c r="M258" i="28"/>
  <c r="AC258" i="28"/>
  <c r="AF258" i="28"/>
  <c r="D259" i="28"/>
  <c r="E259" i="28" a="1"/>
  <c r="E259" i="28"/>
  <c r="M259" i="28" a="1"/>
  <c r="M259" i="28"/>
  <c r="AC259" i="28"/>
  <c r="AF259" i="28"/>
  <c r="D260" i="28"/>
  <c r="E260" i="28" a="1"/>
  <c r="E260" i="28"/>
  <c r="M260" i="28" a="1"/>
  <c r="M260" i="28"/>
  <c r="AC260" i="28"/>
  <c r="AF260" i="28"/>
  <c r="D261" i="28"/>
  <c r="E261" i="28" a="1"/>
  <c r="E261" i="28"/>
  <c r="M261" i="28" a="1"/>
  <c r="M261" i="28"/>
  <c r="AC261" i="28"/>
  <c r="AF261" i="28"/>
  <c r="D262" i="28"/>
  <c r="E262" i="28" a="1"/>
  <c r="E262" i="28"/>
  <c r="M262" i="28" a="1"/>
  <c r="M262" i="28"/>
  <c r="AC262" i="28"/>
  <c r="AF262" i="28"/>
  <c r="D263" i="28"/>
  <c r="E263" i="28" a="1"/>
  <c r="E263" i="28"/>
  <c r="M263" i="28" a="1"/>
  <c r="M263" i="28"/>
  <c r="AC263" i="28"/>
  <c r="AF263" i="28"/>
  <c r="D264" i="28"/>
  <c r="E264" i="28" a="1"/>
  <c r="E264" i="28"/>
  <c r="M264" i="28" a="1"/>
  <c r="M264" i="28"/>
  <c r="AC264" i="28"/>
  <c r="AF264" i="28"/>
  <c r="D265" i="28"/>
  <c r="E265" i="28" a="1"/>
  <c r="E265" i="28"/>
  <c r="M265" i="28" a="1"/>
  <c r="M265" i="28"/>
  <c r="AC265" i="28"/>
  <c r="AF265" i="28"/>
  <c r="D266" i="28"/>
  <c r="E266" i="28" a="1"/>
  <c r="E266" i="28"/>
  <c r="M266" i="28" a="1"/>
  <c r="M266" i="28"/>
  <c r="AC266" i="28"/>
  <c r="AF266" i="28"/>
  <c r="D267" i="28"/>
  <c r="E267" i="28" a="1"/>
  <c r="E267" i="28"/>
  <c r="M267" i="28" a="1"/>
  <c r="M267" i="28"/>
  <c r="AC267" i="28"/>
  <c r="AF267" i="28"/>
  <c r="D268" i="28"/>
  <c r="E268" i="28" a="1"/>
  <c r="E268" i="28"/>
  <c r="M268" i="28" a="1"/>
  <c r="M268" i="28"/>
  <c r="AC268" i="28"/>
  <c r="AF268" i="28"/>
  <c r="D269" i="28"/>
  <c r="E269" i="28" a="1"/>
  <c r="E269" i="28"/>
  <c r="M269" i="28" a="1"/>
  <c r="M269" i="28"/>
  <c r="AC269" i="28"/>
  <c r="AF269" i="28"/>
  <c r="D270" i="28"/>
  <c r="E270" i="28" a="1"/>
  <c r="E270" i="28"/>
  <c r="M270" i="28" a="1"/>
  <c r="M270" i="28"/>
  <c r="AC270" i="28"/>
  <c r="AF270" i="28"/>
  <c r="D271" i="28"/>
  <c r="E271" i="28" a="1"/>
  <c r="E271" i="28"/>
  <c r="M271" i="28" a="1"/>
  <c r="M271" i="28"/>
  <c r="AC271" i="28"/>
  <c r="AF271" i="28"/>
  <c r="D272" i="28"/>
  <c r="E272" i="28" a="1"/>
  <c r="E272" i="28"/>
  <c r="M272" i="28" a="1"/>
  <c r="M272" i="28"/>
  <c r="AC272" i="28"/>
  <c r="AF272" i="28"/>
  <c r="D273" i="28"/>
  <c r="E273" i="28" a="1"/>
  <c r="E273" i="28"/>
  <c r="M273" i="28" a="1"/>
  <c r="M273" i="28"/>
  <c r="AC273" i="28"/>
  <c r="AF273" i="28"/>
  <c r="D274" i="28"/>
  <c r="E274" i="28" a="1"/>
  <c r="E274" i="28"/>
  <c r="M274" i="28" a="1"/>
  <c r="M274" i="28"/>
  <c r="AC274" i="28"/>
  <c r="AF274" i="28"/>
  <c r="D275" i="28"/>
  <c r="E275" i="28" a="1"/>
  <c r="E275" i="28"/>
  <c r="M275" i="28" a="1"/>
  <c r="M275" i="28"/>
  <c r="AC275" i="28"/>
  <c r="AF275" i="28"/>
  <c r="D276" i="28"/>
  <c r="E276" i="28" a="1"/>
  <c r="E276" i="28"/>
  <c r="M276" i="28" a="1"/>
  <c r="M276" i="28"/>
  <c r="AC276" i="28"/>
  <c r="AF276" i="28"/>
  <c r="D277" i="28"/>
  <c r="E277" i="28" a="1"/>
  <c r="E277" i="28"/>
  <c r="M277" i="28" a="1"/>
  <c r="M277" i="28"/>
  <c r="AC277" i="28"/>
  <c r="AF277" i="28"/>
  <c r="D278" i="28"/>
  <c r="E278" i="28" a="1"/>
  <c r="E278" i="28"/>
  <c r="M278" i="28" a="1"/>
  <c r="M278" i="28"/>
  <c r="AC278" i="28"/>
  <c r="AF278" i="28"/>
  <c r="D279" i="28"/>
  <c r="E279" i="28" a="1"/>
  <c r="E279" i="28"/>
  <c r="M279" i="28" a="1"/>
  <c r="M279" i="28"/>
  <c r="AC279" i="28"/>
  <c r="AF279" i="28"/>
  <c r="D280" i="28"/>
  <c r="E280" i="28" a="1"/>
  <c r="E280" i="28"/>
  <c r="M280" i="28" a="1"/>
  <c r="M280" i="28"/>
  <c r="AC280" i="28"/>
  <c r="AF280" i="28"/>
  <c r="D281" i="28"/>
  <c r="E281" i="28" a="1"/>
  <c r="E281" i="28"/>
  <c r="M281" i="28" a="1"/>
  <c r="M281" i="28"/>
  <c r="AC281" i="28"/>
  <c r="AF281" i="28"/>
  <c r="D282" i="28"/>
  <c r="E282" i="28" a="1"/>
  <c r="E282" i="28"/>
  <c r="M282" i="28" a="1"/>
  <c r="M282" i="28"/>
  <c r="AC282" i="28"/>
  <c r="AF282" i="28"/>
  <c r="D283" i="28"/>
  <c r="E283" i="28" a="1"/>
  <c r="E283" i="28"/>
  <c r="M283" i="28" a="1"/>
  <c r="M283" i="28"/>
  <c r="AC283" i="28"/>
  <c r="AF283" i="28"/>
  <c r="D284" i="28"/>
  <c r="E284" i="28" a="1"/>
  <c r="E284" i="28"/>
  <c r="M284" i="28" a="1"/>
  <c r="M284" i="28"/>
  <c r="AC284" i="28"/>
  <c r="AF284" i="28"/>
  <c r="D285" i="28"/>
  <c r="E285" i="28" a="1"/>
  <c r="E285" i="28"/>
  <c r="M285" i="28" a="1"/>
  <c r="M285" i="28"/>
  <c r="AC285" i="28"/>
  <c r="AF285" i="28"/>
  <c r="D286" i="28"/>
  <c r="E286" i="28" a="1"/>
  <c r="E286" i="28"/>
  <c r="M286" i="28" a="1"/>
  <c r="M286" i="28"/>
  <c r="AC286" i="28"/>
  <c r="AF286" i="28"/>
  <c r="D287" i="28"/>
  <c r="E287" i="28" a="1"/>
  <c r="E287" i="28"/>
  <c r="M287" i="28" a="1"/>
  <c r="M287" i="28"/>
  <c r="AC287" i="28"/>
  <c r="AF287" i="28"/>
  <c r="D288" i="28"/>
  <c r="E288" i="28" a="1"/>
  <c r="E288" i="28"/>
  <c r="M288" i="28" a="1"/>
  <c r="M288" i="28"/>
  <c r="AC288" i="28"/>
  <c r="AF288" i="28"/>
  <c r="D289" i="28"/>
  <c r="E289" i="28" a="1"/>
  <c r="E289" i="28"/>
  <c r="M289" i="28" a="1"/>
  <c r="M289" i="28"/>
  <c r="AC289" i="28"/>
  <c r="AF289" i="28"/>
  <c r="D290" i="28"/>
  <c r="E290" i="28" a="1"/>
  <c r="E290" i="28"/>
  <c r="M290" i="28" a="1"/>
  <c r="M290" i="28"/>
  <c r="AC290" i="28"/>
  <c r="AF290" i="28"/>
  <c r="D291" i="28"/>
  <c r="E291" i="28" a="1"/>
  <c r="E291" i="28"/>
  <c r="M291" i="28" a="1"/>
  <c r="M291" i="28"/>
  <c r="AC291" i="28"/>
  <c r="AF291" i="28"/>
  <c r="D292" i="28"/>
  <c r="E292" i="28" a="1"/>
  <c r="E292" i="28"/>
  <c r="M292" i="28" a="1"/>
  <c r="M292" i="28"/>
  <c r="AC292" i="28"/>
  <c r="AF292" i="28"/>
  <c r="D293" i="28"/>
  <c r="E293" i="28" a="1"/>
  <c r="E293" i="28"/>
  <c r="M293" i="28" a="1"/>
  <c r="M293" i="28"/>
  <c r="AC293" i="28"/>
  <c r="AF293" i="28"/>
  <c r="D294" i="28"/>
  <c r="E294" i="28" a="1"/>
  <c r="E294" i="28"/>
  <c r="M294" i="28" a="1"/>
  <c r="M294" i="28"/>
  <c r="AC294" i="28"/>
  <c r="AF294" i="28"/>
  <c r="D295" i="28"/>
  <c r="E295" i="28" a="1"/>
  <c r="E295" i="28"/>
  <c r="M295" i="28" a="1"/>
  <c r="M295" i="28"/>
  <c r="AC295" i="28"/>
  <c r="AF295" i="28"/>
  <c r="D296" i="28"/>
  <c r="E296" i="28" a="1"/>
  <c r="E296" i="28"/>
  <c r="M296" i="28" a="1"/>
  <c r="M296" i="28"/>
  <c r="AC296" i="28"/>
  <c r="AF296" i="28"/>
  <c r="D297" i="28"/>
  <c r="E297" i="28" a="1"/>
  <c r="E297" i="28"/>
  <c r="M297" i="28" a="1"/>
  <c r="M297" i="28"/>
  <c r="AC297" i="28"/>
  <c r="AF297" i="28"/>
  <c r="D298" i="28"/>
  <c r="E298" i="28" a="1"/>
  <c r="E298" i="28"/>
  <c r="M298" i="28" a="1"/>
  <c r="M298" i="28"/>
  <c r="AC298" i="28"/>
  <c r="AF298" i="28"/>
  <c r="D299" i="28"/>
  <c r="E299" i="28" a="1"/>
  <c r="E299" i="28"/>
  <c r="M299" i="28" a="1"/>
  <c r="M299" i="28"/>
  <c r="AC299" i="28"/>
  <c r="AF299" i="28"/>
  <c r="D300" i="28"/>
  <c r="E300" i="28" a="1"/>
  <c r="E300" i="28"/>
  <c r="M300" i="28" a="1"/>
  <c r="M300" i="28"/>
  <c r="AC300" i="28"/>
  <c r="AF300" i="28"/>
  <c r="D301" i="28"/>
  <c r="E301" i="28" a="1"/>
  <c r="E301" i="28"/>
  <c r="M301" i="28" a="1"/>
  <c r="M301" i="28"/>
  <c r="AC301" i="28"/>
  <c r="AF301" i="28"/>
  <c r="D302" i="28"/>
  <c r="E302" i="28" a="1"/>
  <c r="E302" i="28"/>
  <c r="M302" i="28" a="1"/>
  <c r="M302" i="28"/>
  <c r="AC302" i="28"/>
  <c r="AF302" i="28"/>
  <c r="D303" i="28"/>
  <c r="E303" i="28" a="1"/>
  <c r="E303" i="28"/>
  <c r="M303" i="28" a="1"/>
  <c r="M303" i="28"/>
  <c r="AC303" i="28"/>
  <c r="AF303" i="28"/>
  <c r="D304" i="28"/>
  <c r="E304" i="28" a="1"/>
  <c r="E304" i="28"/>
  <c r="M304" i="28" a="1"/>
  <c r="M304" i="28"/>
  <c r="AC304" i="28"/>
  <c r="AF304" i="28"/>
  <c r="D305" i="28"/>
  <c r="E305" i="28" a="1"/>
  <c r="E305" i="28"/>
  <c r="M305" i="28" a="1"/>
  <c r="M305" i="28"/>
  <c r="AC305" i="28"/>
  <c r="AF305" i="28"/>
  <c r="D306" i="28"/>
  <c r="E306" i="28" a="1"/>
  <c r="E306" i="28"/>
  <c r="M306" i="28" a="1"/>
  <c r="M306" i="28"/>
  <c r="AC306" i="28"/>
  <c r="AF306" i="28"/>
  <c r="D307" i="28"/>
  <c r="E307" i="28" a="1"/>
  <c r="E307" i="28"/>
  <c r="M307" i="28" a="1"/>
  <c r="M307" i="28"/>
  <c r="AC307" i="28"/>
  <c r="AF307" i="28"/>
  <c r="D308" i="28"/>
  <c r="E308" i="28" a="1"/>
  <c r="E308" i="28"/>
  <c r="M308" i="28" a="1"/>
  <c r="M308" i="28"/>
  <c r="AC308" i="28"/>
  <c r="AF308" i="28"/>
  <c r="D309" i="28"/>
  <c r="E309" i="28" a="1"/>
  <c r="E309" i="28"/>
  <c r="M309" i="28" a="1"/>
  <c r="M309" i="28"/>
  <c r="AC309" i="28"/>
  <c r="AF309" i="28"/>
  <c r="D310" i="28"/>
  <c r="E310" i="28" a="1"/>
  <c r="E310" i="28"/>
  <c r="M310" i="28" a="1"/>
  <c r="M310" i="28"/>
  <c r="AC310" i="28"/>
  <c r="AF310" i="28"/>
  <c r="D311" i="28"/>
  <c r="E311" i="28" a="1"/>
  <c r="E311" i="28"/>
  <c r="M311" i="28" a="1"/>
  <c r="M311" i="28"/>
  <c r="AC311" i="28"/>
  <c r="AF311" i="28"/>
  <c r="D312" i="28"/>
  <c r="E312" i="28" a="1"/>
  <c r="E312" i="28"/>
  <c r="M312" i="28" a="1"/>
  <c r="M312" i="28"/>
  <c r="AC312" i="28"/>
  <c r="AF312" i="28"/>
  <c r="D313" i="28"/>
  <c r="E313" i="28" a="1"/>
  <c r="E313" i="28"/>
  <c r="M313" i="28" a="1"/>
  <c r="M313" i="28"/>
  <c r="AC313" i="28"/>
  <c r="AF313" i="28"/>
  <c r="D314" i="28"/>
  <c r="E314" i="28" a="1"/>
  <c r="E314" i="28"/>
  <c r="M314" i="28" a="1"/>
  <c r="M314" i="28"/>
  <c r="AC314" i="28"/>
  <c r="AF314" i="28"/>
  <c r="D315" i="28"/>
  <c r="E315" i="28" a="1"/>
  <c r="E315" i="28"/>
  <c r="M315" i="28" a="1"/>
  <c r="M315" i="28"/>
  <c r="AC315" i="28"/>
  <c r="AF315" i="28"/>
  <c r="D316" i="28"/>
  <c r="E316" i="28" a="1"/>
  <c r="E316" i="28"/>
  <c r="M316" i="28" a="1"/>
  <c r="M316" i="28"/>
  <c r="AC316" i="28"/>
  <c r="AF316" i="28"/>
  <c r="D317" i="28"/>
  <c r="E317" i="28" a="1"/>
  <c r="E317" i="28"/>
  <c r="M317" i="28" a="1"/>
  <c r="M317" i="28"/>
  <c r="AC317" i="28"/>
  <c r="AF317" i="28"/>
  <c r="D318" i="28"/>
  <c r="E318" i="28" a="1"/>
  <c r="E318" i="28"/>
  <c r="M318" i="28" a="1"/>
  <c r="M318" i="28"/>
  <c r="AC318" i="28"/>
  <c r="AF318" i="28"/>
  <c r="D319" i="28"/>
  <c r="E319" i="28" a="1"/>
  <c r="E319" i="28"/>
  <c r="M319" i="28" a="1"/>
  <c r="M319" i="28"/>
  <c r="AC319" i="28"/>
  <c r="AF319" i="28"/>
  <c r="D320" i="28"/>
  <c r="E320" i="28" a="1"/>
  <c r="E320" i="28"/>
  <c r="M320" i="28" a="1"/>
  <c r="M320" i="28"/>
  <c r="AC320" i="28"/>
  <c r="AF320" i="28"/>
  <c r="D321" i="28"/>
  <c r="E321" i="28" a="1"/>
  <c r="E321" i="28"/>
  <c r="M321" i="28" a="1"/>
  <c r="M321" i="28"/>
  <c r="AC321" i="28"/>
  <c r="AF321" i="28"/>
  <c r="D322" i="28"/>
  <c r="E322" i="28" a="1"/>
  <c r="E322" i="28"/>
  <c r="M322" i="28" a="1"/>
  <c r="M322" i="28"/>
  <c r="AC322" i="28"/>
  <c r="AF322" i="28"/>
  <c r="D323" i="28"/>
  <c r="E323" i="28" a="1"/>
  <c r="E323" i="28"/>
  <c r="M323" i="28" a="1"/>
  <c r="M323" i="28"/>
  <c r="AC323" i="28"/>
  <c r="AF323" i="28"/>
  <c r="D324" i="28"/>
  <c r="E324" i="28" a="1"/>
  <c r="E324" i="28"/>
  <c r="M324" i="28" a="1"/>
  <c r="M324" i="28"/>
  <c r="AC324" i="28"/>
  <c r="AF324" i="28"/>
  <c r="D325" i="28"/>
  <c r="E325" i="28" a="1"/>
  <c r="E325" i="28"/>
  <c r="M325" i="28" a="1"/>
  <c r="M325" i="28"/>
  <c r="AC325" i="28"/>
  <c r="AF325" i="28"/>
  <c r="D326" i="28"/>
  <c r="E326" i="28" a="1"/>
  <c r="E326" i="28"/>
  <c r="M326" i="28" a="1"/>
  <c r="M326" i="28"/>
  <c r="AC326" i="28"/>
  <c r="AF326" i="28"/>
  <c r="D327" i="28"/>
  <c r="E327" i="28" a="1"/>
  <c r="E327" i="28"/>
  <c r="M327" i="28" a="1"/>
  <c r="M327" i="28"/>
  <c r="AC327" i="28"/>
  <c r="AF327" i="28"/>
  <c r="D328" i="28"/>
  <c r="E328" i="28" a="1"/>
  <c r="E328" i="28"/>
  <c r="M328" i="28" a="1"/>
  <c r="M328" i="28"/>
  <c r="AC328" i="28"/>
  <c r="AF328" i="28"/>
  <c r="D329" i="28"/>
  <c r="E329" i="28" a="1"/>
  <c r="E329" i="28"/>
  <c r="M329" i="28" a="1"/>
  <c r="M329" i="28"/>
  <c r="AC329" i="28"/>
  <c r="AF329" i="28"/>
  <c r="D330" i="28"/>
  <c r="E330" i="28" a="1"/>
  <c r="E330" i="28"/>
  <c r="M330" i="28" a="1"/>
  <c r="M330" i="28"/>
  <c r="AC330" i="28"/>
  <c r="AF330" i="28"/>
  <c r="D331" i="28"/>
  <c r="E331" i="28" a="1"/>
  <c r="E331" i="28"/>
  <c r="M331" i="28" a="1"/>
  <c r="M331" i="28"/>
  <c r="AC331" i="28"/>
  <c r="AF331" i="28"/>
  <c r="D332" i="28"/>
  <c r="E332" i="28" a="1"/>
  <c r="E332" i="28"/>
  <c r="M332" i="28" a="1"/>
  <c r="M332" i="28"/>
  <c r="AC332" i="28"/>
  <c r="AF332" i="28"/>
  <c r="D333" i="28"/>
  <c r="E333" i="28" a="1"/>
  <c r="E333" i="28"/>
  <c r="M333" i="28" a="1"/>
  <c r="M333" i="28"/>
  <c r="AC333" i="28"/>
  <c r="AF333" i="28"/>
  <c r="D334" i="28"/>
  <c r="E334" i="28" a="1"/>
  <c r="E334" i="28"/>
  <c r="M334" i="28" a="1"/>
  <c r="M334" i="28"/>
  <c r="AC334" i="28"/>
  <c r="AF334" i="28"/>
  <c r="D335" i="28"/>
  <c r="E335" i="28" a="1"/>
  <c r="E335" i="28"/>
  <c r="M335" i="28" a="1"/>
  <c r="M335" i="28"/>
  <c r="AC335" i="28"/>
  <c r="AF335" i="28"/>
  <c r="D336" i="28"/>
  <c r="E336" i="28" a="1"/>
  <c r="E336" i="28"/>
  <c r="M336" i="28" a="1"/>
  <c r="M336" i="28"/>
  <c r="AC336" i="28"/>
  <c r="AF336" i="28"/>
  <c r="D337" i="28"/>
  <c r="E337" i="28" a="1"/>
  <c r="E337" i="28"/>
  <c r="M337" i="28" a="1"/>
  <c r="M337" i="28"/>
  <c r="AC337" i="28"/>
  <c r="AF337" i="28"/>
  <c r="D338" i="28"/>
  <c r="E338" i="28" a="1"/>
  <c r="E338" i="28"/>
  <c r="M338" i="28" a="1"/>
  <c r="M338" i="28"/>
  <c r="AC338" i="28"/>
  <c r="AF338" i="28"/>
  <c r="D339" i="28"/>
  <c r="E339" i="28" a="1"/>
  <c r="E339" i="28"/>
  <c r="M339" i="28" a="1"/>
  <c r="M339" i="28"/>
  <c r="AC339" i="28"/>
  <c r="AF339" i="28"/>
  <c r="D340" i="28"/>
  <c r="E340" i="28" a="1"/>
  <c r="E340" i="28"/>
  <c r="M340" i="28" a="1"/>
  <c r="M340" i="28"/>
  <c r="AC340" i="28"/>
  <c r="AF340" i="28"/>
  <c r="D341" i="28"/>
  <c r="E341" i="28" a="1"/>
  <c r="E341" i="28"/>
  <c r="M341" i="28" a="1"/>
  <c r="M341" i="28"/>
  <c r="AC341" i="28"/>
  <c r="AF341" i="28"/>
  <c r="D342" i="28"/>
  <c r="E342" i="28" a="1"/>
  <c r="E342" i="28"/>
  <c r="M342" i="28" a="1"/>
  <c r="M342" i="28"/>
  <c r="AC342" i="28"/>
  <c r="AF342" i="28"/>
  <c r="D343" i="28"/>
  <c r="E343" i="28" a="1"/>
  <c r="E343" i="28"/>
  <c r="M343" i="28" a="1"/>
  <c r="M343" i="28"/>
  <c r="AC343" i="28"/>
  <c r="AF343" i="28"/>
  <c r="D344" i="28"/>
  <c r="E344" i="28" a="1"/>
  <c r="E344" i="28"/>
  <c r="M344" i="28" a="1"/>
  <c r="M344" i="28"/>
  <c r="AC344" i="28"/>
  <c r="AF344" i="28"/>
  <c r="D345" i="28"/>
  <c r="E345" i="28" a="1"/>
  <c r="E345" i="28"/>
  <c r="M345" i="28" a="1"/>
  <c r="M345" i="28"/>
  <c r="AC345" i="28"/>
  <c r="AF345" i="28"/>
  <c r="D346" i="28"/>
  <c r="E346" i="28" a="1"/>
  <c r="E346" i="28"/>
  <c r="M346" i="28" a="1"/>
  <c r="M346" i="28"/>
  <c r="AC346" i="28"/>
  <c r="AF346" i="28"/>
  <c r="D347" i="28"/>
  <c r="E347" i="28" a="1"/>
  <c r="E347" i="28"/>
  <c r="M347" i="28" a="1"/>
  <c r="M347" i="28"/>
  <c r="AC347" i="28"/>
  <c r="AF347" i="28"/>
  <c r="D348" i="28"/>
  <c r="E348" i="28" a="1"/>
  <c r="E348" i="28"/>
  <c r="M348" i="28" a="1"/>
  <c r="M348" i="28"/>
  <c r="AC348" i="28"/>
  <c r="AF348" i="28"/>
  <c r="D349" i="28"/>
  <c r="E349" i="28" a="1"/>
  <c r="E349" i="28"/>
  <c r="M349" i="28" a="1"/>
  <c r="M349" i="28"/>
  <c r="AC349" i="28"/>
  <c r="AF349" i="28"/>
  <c r="D350" i="28"/>
  <c r="E350" i="28" a="1"/>
  <c r="E350" i="28"/>
  <c r="M350" i="28" a="1"/>
  <c r="M350" i="28"/>
  <c r="AC350" i="28"/>
  <c r="AF350" i="28"/>
  <c r="D351" i="28"/>
  <c r="E351" i="28" a="1"/>
  <c r="E351" i="28"/>
  <c r="M351" i="28" a="1"/>
  <c r="M351" i="28"/>
  <c r="AC351" i="28"/>
  <c r="AF351" i="28"/>
  <c r="D352" i="28"/>
  <c r="E352" i="28" a="1"/>
  <c r="E352" i="28"/>
  <c r="M352" i="28" a="1"/>
  <c r="M352" i="28"/>
  <c r="AC352" i="28"/>
  <c r="AF352" i="28"/>
  <c r="D353" i="28"/>
  <c r="E353" i="28" a="1"/>
  <c r="E353" i="28"/>
  <c r="M353" i="28" a="1"/>
  <c r="M353" i="28"/>
  <c r="AC353" i="28"/>
  <c r="AF353" i="28"/>
  <c r="D354" i="28"/>
  <c r="E354" i="28" a="1"/>
  <c r="E354" i="28"/>
  <c r="M354" i="28" a="1"/>
  <c r="M354" i="28"/>
  <c r="AC354" i="28"/>
  <c r="AF354" i="28"/>
  <c r="D355" i="28"/>
  <c r="E355" i="28" a="1"/>
  <c r="E355" i="28"/>
  <c r="M355" i="28" a="1"/>
  <c r="M355" i="28"/>
  <c r="AC355" i="28"/>
  <c r="AF355" i="28"/>
  <c r="D356" i="28"/>
  <c r="E356" i="28" a="1"/>
  <c r="E356" i="28"/>
  <c r="M356" i="28" a="1"/>
  <c r="M356" i="28"/>
  <c r="AC356" i="28"/>
  <c r="AF356" i="28"/>
  <c r="D357" i="28"/>
  <c r="E357" i="28" a="1"/>
  <c r="E357" i="28"/>
  <c r="M357" i="28" a="1"/>
  <c r="M357" i="28"/>
  <c r="AC357" i="28"/>
  <c r="AF357" i="28"/>
  <c r="D358" i="28"/>
  <c r="E358" i="28" a="1"/>
  <c r="E358" i="28"/>
  <c r="M358" i="28" a="1"/>
  <c r="M358" i="28"/>
  <c r="AC358" i="28"/>
  <c r="AF358" i="28"/>
  <c r="D359" i="28"/>
  <c r="E359" i="28" a="1"/>
  <c r="E359" i="28"/>
  <c r="M359" i="28" a="1"/>
  <c r="M359" i="28"/>
  <c r="AC359" i="28"/>
  <c r="AF359" i="28"/>
  <c r="D360" i="28"/>
  <c r="E360" i="28" a="1"/>
  <c r="E360" i="28"/>
  <c r="M360" i="28" a="1"/>
  <c r="M360" i="28"/>
  <c r="AC360" i="28"/>
  <c r="AF360" i="28"/>
  <c r="D361" i="28"/>
  <c r="E361" i="28" a="1"/>
  <c r="E361" i="28"/>
  <c r="M361" i="28" a="1"/>
  <c r="M361" i="28"/>
  <c r="AC361" i="28"/>
  <c r="AF361" i="28"/>
  <c r="D362" i="28"/>
  <c r="E362" i="28" a="1"/>
  <c r="E362" i="28"/>
  <c r="M362" i="28" a="1"/>
  <c r="M362" i="28"/>
  <c r="AC362" i="28"/>
  <c r="AF362" i="28"/>
  <c r="D363" i="28"/>
  <c r="E363" i="28" a="1"/>
  <c r="E363" i="28"/>
  <c r="M363" i="28" a="1"/>
  <c r="M363" i="28"/>
  <c r="AC363" i="28"/>
  <c r="AF363" i="28"/>
  <c r="D364" i="28"/>
  <c r="E364" i="28" a="1"/>
  <c r="E364" i="28"/>
  <c r="M364" i="28" a="1"/>
  <c r="M364" i="28"/>
  <c r="AC364" i="28"/>
  <c r="AF364" i="28"/>
  <c r="D365" i="28"/>
  <c r="E365" i="28" a="1"/>
  <c r="E365" i="28"/>
  <c r="M365" i="28" a="1"/>
  <c r="M365" i="28"/>
  <c r="AC365" i="28"/>
  <c r="AF365" i="28"/>
  <c r="D366" i="28"/>
  <c r="E366" i="28" a="1"/>
  <c r="E366" i="28"/>
  <c r="M366" i="28" a="1"/>
  <c r="M366" i="28"/>
  <c r="AC366" i="28"/>
  <c r="AF366" i="28"/>
  <c r="D367" i="28"/>
  <c r="E367" i="28" a="1"/>
  <c r="E367" i="28"/>
  <c r="M367" i="28" a="1"/>
  <c r="M367" i="28"/>
  <c r="AC367" i="28"/>
  <c r="AF367" i="28"/>
  <c r="D368" i="28"/>
  <c r="E368" i="28" a="1"/>
  <c r="E368" i="28"/>
  <c r="M368" i="28" a="1"/>
  <c r="M368" i="28"/>
  <c r="AC368" i="28"/>
  <c r="AF368" i="28"/>
  <c r="D369" i="28"/>
  <c r="E369" i="28" a="1"/>
  <c r="E369" i="28"/>
  <c r="M369" i="28" a="1"/>
  <c r="M369" i="28"/>
  <c r="AC369" i="28"/>
  <c r="AF369" i="28"/>
  <c r="D370" i="28"/>
  <c r="E370" i="28" a="1"/>
  <c r="E370" i="28"/>
  <c r="M370" i="28" a="1"/>
  <c r="M370" i="28"/>
  <c r="AC370" i="28"/>
  <c r="AF370" i="28"/>
  <c r="D371" i="28"/>
  <c r="E371" i="28" a="1"/>
  <c r="E371" i="28"/>
  <c r="M371" i="28" a="1"/>
  <c r="M371" i="28"/>
  <c r="AC371" i="28"/>
  <c r="AF371" i="28"/>
  <c r="D372" i="28"/>
  <c r="E372" i="28" a="1"/>
  <c r="E372" i="28"/>
  <c r="M372" i="28" a="1"/>
  <c r="M372" i="28"/>
  <c r="AC372" i="28"/>
  <c r="AF372" i="28"/>
  <c r="D373" i="28"/>
  <c r="E373" i="28" a="1"/>
  <c r="E373" i="28"/>
  <c r="M373" i="28" a="1"/>
  <c r="M373" i="28"/>
  <c r="AC373" i="28"/>
  <c r="AF373" i="28"/>
  <c r="D374" i="28"/>
  <c r="E374" i="28" a="1"/>
  <c r="E374" i="28"/>
  <c r="M374" i="28" a="1"/>
  <c r="M374" i="28"/>
  <c r="AC374" i="28"/>
  <c r="AF374" i="28"/>
  <c r="D375" i="28"/>
  <c r="E375" i="28" a="1"/>
  <c r="E375" i="28"/>
  <c r="M375" i="28" a="1"/>
  <c r="M375" i="28"/>
  <c r="AC375" i="28"/>
  <c r="AF375" i="28"/>
  <c r="D376" i="28"/>
  <c r="E376" i="28" a="1"/>
  <c r="E376" i="28"/>
  <c r="M376" i="28" a="1"/>
  <c r="M376" i="28"/>
  <c r="AC376" i="28"/>
  <c r="AF376" i="28"/>
  <c r="D377" i="28"/>
  <c r="E377" i="28" a="1"/>
  <c r="E377" i="28"/>
  <c r="M377" i="28" a="1"/>
  <c r="M377" i="28"/>
  <c r="AC377" i="28"/>
  <c r="AF377" i="28"/>
  <c r="D378" i="28"/>
  <c r="E378" i="28" a="1"/>
  <c r="E378" i="28"/>
  <c r="M378" i="28" a="1"/>
  <c r="M378" i="28"/>
  <c r="AC378" i="28"/>
  <c r="AF378" i="28"/>
  <c r="D379" i="28"/>
  <c r="E379" i="28" a="1"/>
  <c r="E379" i="28"/>
  <c r="M379" i="28" a="1"/>
  <c r="M379" i="28"/>
  <c r="AC379" i="28"/>
  <c r="AF379" i="28"/>
  <c r="D380" i="28"/>
  <c r="E380" i="28" a="1"/>
  <c r="E380" i="28"/>
  <c r="M380" i="28" a="1"/>
  <c r="M380" i="28"/>
  <c r="AC380" i="28"/>
  <c r="AF380" i="28"/>
  <c r="D381" i="28"/>
  <c r="E381" i="28" a="1"/>
  <c r="E381" i="28"/>
  <c r="M381" i="28" a="1"/>
  <c r="M381" i="28"/>
  <c r="AC381" i="28"/>
  <c r="AF381" i="28"/>
  <c r="D382" i="28"/>
  <c r="E382" i="28" a="1"/>
  <c r="E382" i="28"/>
  <c r="M382" i="28" a="1"/>
  <c r="M382" i="28"/>
  <c r="AC382" i="28"/>
  <c r="AF382" i="28"/>
  <c r="D383" i="28"/>
  <c r="E383" i="28" a="1"/>
  <c r="E383" i="28"/>
  <c r="M383" i="28" a="1"/>
  <c r="M383" i="28"/>
  <c r="AC383" i="28"/>
  <c r="AF383" i="28"/>
  <c r="D384" i="28"/>
  <c r="E384" i="28" a="1"/>
  <c r="E384" i="28"/>
  <c r="M384" i="28" a="1"/>
  <c r="M384" i="28"/>
  <c r="AC384" i="28"/>
  <c r="AF384" i="28"/>
  <c r="D385" i="28"/>
  <c r="E385" i="28" a="1"/>
  <c r="E385" i="28"/>
  <c r="M385" i="28" a="1"/>
  <c r="M385" i="28"/>
  <c r="Y385" i="28"/>
  <c r="AC385" i="28"/>
  <c r="AF385" i="28"/>
  <c r="D386" i="28"/>
  <c r="E386" i="28" a="1"/>
  <c r="E386" i="28"/>
  <c r="M386" i="28" a="1"/>
  <c r="M386" i="28"/>
  <c r="AC386" i="28"/>
  <c r="AF386" i="28"/>
  <c r="D387" i="28"/>
  <c r="E387" i="28" a="1"/>
  <c r="E387" i="28"/>
  <c r="M387" i="28" a="1"/>
  <c r="M387" i="28"/>
  <c r="AC387" i="28"/>
  <c r="AF387" i="28"/>
  <c r="D388" i="28"/>
  <c r="E388" i="28" a="1"/>
  <c r="E388" i="28"/>
  <c r="M388" i="28" a="1"/>
  <c r="M388" i="28"/>
  <c r="AC388" i="28"/>
  <c r="AF388" i="28"/>
  <c r="D389" i="28"/>
  <c r="E389" i="28" a="1"/>
  <c r="E389" i="28"/>
  <c r="M389" i="28" a="1"/>
  <c r="M389" i="28"/>
  <c r="AC389" i="28"/>
  <c r="AF389" i="28"/>
  <c r="D390" i="28"/>
  <c r="E390" i="28" a="1"/>
  <c r="E390" i="28"/>
  <c r="M390" i="28" a="1"/>
  <c r="M390" i="28"/>
  <c r="AC390" i="28"/>
  <c r="AF390" i="28"/>
  <c r="D391" i="28"/>
  <c r="E391" i="28" a="1"/>
  <c r="E391" i="28"/>
  <c r="M391" i="28" a="1"/>
  <c r="M391" i="28"/>
  <c r="AC391" i="28"/>
  <c r="AF391" i="28"/>
  <c r="D392" i="28"/>
  <c r="E392" i="28" a="1"/>
  <c r="E392" i="28"/>
  <c r="M392" i="28" a="1"/>
  <c r="M392" i="28"/>
  <c r="AC392" i="28"/>
  <c r="AF392" i="28"/>
  <c r="D393" i="28"/>
  <c r="E393" i="28" a="1"/>
  <c r="E393" i="28"/>
  <c r="M393" i="28" a="1"/>
  <c r="M393" i="28"/>
  <c r="AC393" i="28"/>
  <c r="AF393" i="28"/>
  <c r="D394" i="28"/>
  <c r="E394" i="28" a="1"/>
  <c r="E394" i="28"/>
  <c r="M394" i="28" a="1"/>
  <c r="M394" i="28"/>
  <c r="AC394" i="28"/>
  <c r="AF394" i="28"/>
  <c r="D395" i="28"/>
  <c r="E395" i="28" a="1"/>
  <c r="E395" i="28"/>
  <c r="M395" i="28" a="1"/>
  <c r="M395" i="28"/>
  <c r="AC395" i="28"/>
  <c r="AF395" i="28"/>
  <c r="D396" i="28"/>
  <c r="E396" i="28" a="1"/>
  <c r="E396" i="28"/>
  <c r="M396" i="28" a="1"/>
  <c r="M396" i="28"/>
  <c r="AC396" i="28"/>
  <c r="AF396" i="28"/>
  <c r="D397" i="28"/>
  <c r="E397" i="28" a="1"/>
  <c r="E397" i="28"/>
  <c r="M397" i="28" a="1"/>
  <c r="M397" i="28"/>
  <c r="AC397" i="28"/>
  <c r="AF397" i="28"/>
  <c r="D398" i="28"/>
  <c r="E398" i="28" a="1"/>
  <c r="E398" i="28"/>
  <c r="M398" i="28" a="1"/>
  <c r="M398" i="28"/>
  <c r="AC398" i="28"/>
  <c r="AF398" i="28"/>
  <c r="D399" i="28"/>
  <c r="E399" i="28" a="1"/>
  <c r="E399" i="28"/>
  <c r="M399" i="28" a="1"/>
  <c r="M399" i="28"/>
  <c r="AC399" i="28"/>
  <c r="AF399" i="28"/>
  <c r="D400" i="28"/>
  <c r="E400" i="28" a="1"/>
  <c r="E400" i="28"/>
  <c r="M400" i="28" a="1"/>
  <c r="M400" i="28"/>
  <c r="AC400" i="28"/>
  <c r="AF400" i="28"/>
  <c r="D401" i="28"/>
  <c r="E401" i="28" a="1"/>
  <c r="E401" i="28"/>
  <c r="M401" i="28" a="1"/>
  <c r="M401" i="28"/>
  <c r="AC401" i="28"/>
  <c r="AF401" i="28"/>
  <c r="D402" i="28"/>
  <c r="E402" i="28" a="1"/>
  <c r="E402" i="28"/>
  <c r="M402" i="28" a="1"/>
  <c r="M402" i="28"/>
  <c r="AC402" i="28"/>
  <c r="AF402" i="28"/>
  <c r="D403" i="28"/>
  <c r="E403" i="28" a="1"/>
  <c r="E403" i="28"/>
  <c r="M403" i="28" a="1"/>
  <c r="M403" i="28"/>
  <c r="AC403" i="28"/>
  <c r="AF403" i="28"/>
  <c r="D404" i="28"/>
  <c r="E404" i="28" a="1"/>
  <c r="E404" i="28"/>
  <c r="M404" i="28" a="1"/>
  <c r="M404" i="28"/>
  <c r="AC404" i="28"/>
  <c r="AF404" i="28"/>
  <c r="D405" i="28"/>
  <c r="E405" i="28" a="1"/>
  <c r="E405" i="28"/>
  <c r="M405" i="28" a="1"/>
  <c r="M405" i="28"/>
  <c r="AC405" i="28"/>
  <c r="AF405" i="28"/>
  <c r="D406" i="28"/>
  <c r="E406" i="28" a="1"/>
  <c r="E406" i="28"/>
  <c r="M406" i="28" a="1"/>
  <c r="M406" i="28"/>
  <c r="AC406" i="28"/>
  <c r="AF406" i="28"/>
  <c r="D407" i="28"/>
  <c r="E407" i="28" a="1"/>
  <c r="E407" i="28"/>
  <c r="M407" i="28" a="1"/>
  <c r="M407" i="28"/>
  <c r="AC407" i="28"/>
  <c r="AF407" i="28"/>
  <c r="D408" i="28"/>
  <c r="E408" i="28" a="1"/>
  <c r="E408" i="28"/>
  <c r="M408" i="28" a="1"/>
  <c r="M408" i="28"/>
  <c r="AC408" i="28"/>
  <c r="AF408" i="28"/>
  <c r="D409" i="28"/>
  <c r="E409" i="28" a="1"/>
  <c r="E409" i="28"/>
  <c r="M409" i="28" a="1"/>
  <c r="M409" i="28"/>
  <c r="AC409" i="28"/>
  <c r="AF409" i="28"/>
  <c r="D410" i="28"/>
  <c r="E410" i="28" a="1"/>
  <c r="E410" i="28"/>
  <c r="M410" i="28" a="1"/>
  <c r="M410" i="28"/>
  <c r="AC410" i="28"/>
  <c r="AF410" i="28"/>
  <c r="D411" i="28"/>
  <c r="E411" i="28" a="1"/>
  <c r="E411" i="28"/>
  <c r="M411" i="28" a="1"/>
  <c r="M411" i="28"/>
  <c r="AC411" i="28"/>
  <c r="AF411" i="28"/>
  <c r="D412" i="28"/>
  <c r="E412" i="28" a="1"/>
  <c r="E412" i="28"/>
  <c r="M412" i="28" a="1"/>
  <c r="M412" i="28"/>
  <c r="AC412" i="28"/>
  <c r="AF412" i="28"/>
  <c r="D413" i="28"/>
  <c r="E413" i="28" a="1"/>
  <c r="E413" i="28"/>
  <c r="M413" i="28" a="1"/>
  <c r="M413" i="28"/>
  <c r="AC413" i="28"/>
  <c r="AF413" i="28"/>
  <c r="D414" i="28"/>
  <c r="E414" i="28" a="1"/>
  <c r="E414" i="28"/>
  <c r="M414" i="28" a="1"/>
  <c r="M414" i="28"/>
  <c r="AC414" i="28"/>
  <c r="AF414" i="28"/>
  <c r="D415" i="28"/>
  <c r="E415" i="28" a="1"/>
  <c r="E415" i="28"/>
  <c r="M415" i="28" a="1"/>
  <c r="M415" i="28"/>
  <c r="AC415" i="28"/>
  <c r="AF415" i="28"/>
  <c r="D416" i="28"/>
  <c r="E416" i="28" a="1"/>
  <c r="E416" i="28"/>
  <c r="M416" i="28" a="1"/>
  <c r="M416" i="28"/>
  <c r="AC416" i="28"/>
  <c r="AF416" i="28"/>
  <c r="D417" i="28"/>
  <c r="E417" i="28" a="1"/>
  <c r="E417" i="28"/>
  <c r="M417" i="28" a="1"/>
  <c r="M417" i="28"/>
  <c r="AC417" i="28"/>
  <c r="AF417" i="28"/>
  <c r="D418" i="28"/>
  <c r="E418" i="28" a="1"/>
  <c r="E418" i="28"/>
  <c r="M418" i="28" a="1"/>
  <c r="M418" i="28"/>
  <c r="AC418" i="28"/>
  <c r="AF418" i="28"/>
  <c r="D419" i="28"/>
  <c r="E419" i="28" a="1"/>
  <c r="E419" i="28"/>
  <c r="M419" i="28" a="1"/>
  <c r="M419" i="28"/>
  <c r="AC419" i="28"/>
  <c r="AF419" i="28"/>
  <c r="D420" i="28"/>
  <c r="E420" i="28" a="1"/>
  <c r="E420" i="28"/>
  <c r="M420" i="28" a="1"/>
  <c r="M420" i="28"/>
  <c r="AC420" i="28"/>
  <c r="AF420" i="28"/>
  <c r="D421" i="28"/>
  <c r="E421" i="28" a="1"/>
  <c r="E421" i="28"/>
  <c r="M421" i="28" a="1"/>
  <c r="M421" i="28"/>
  <c r="AC421" i="28"/>
  <c r="AF421" i="28"/>
  <c r="D422" i="28"/>
  <c r="E422" i="28" a="1"/>
  <c r="E422" i="28"/>
  <c r="M422" i="28" a="1"/>
  <c r="M422" i="28"/>
  <c r="AC422" i="28"/>
  <c r="AF422" i="28"/>
  <c r="D423" i="28"/>
  <c r="E423" i="28" a="1"/>
  <c r="E423" i="28"/>
  <c r="M423" i="28" a="1"/>
  <c r="M423" i="28"/>
  <c r="Y423" i="28"/>
  <c r="AC423" i="28"/>
  <c r="AF423" i="28"/>
  <c r="D424" i="28"/>
  <c r="E424" i="28" a="1"/>
  <c r="E424" i="28"/>
  <c r="M424" i="28" a="1"/>
  <c r="M424" i="28"/>
  <c r="AC424" i="28"/>
  <c r="AF424" i="28"/>
  <c r="D425" i="28"/>
  <c r="E425" i="28" a="1"/>
  <c r="E425" i="28"/>
  <c r="M425" i="28" a="1"/>
  <c r="M425" i="28"/>
  <c r="AC425" i="28"/>
  <c r="AF425" i="28"/>
  <c r="D426" i="28"/>
  <c r="E426" i="28" a="1"/>
  <c r="E426" i="28"/>
  <c r="M426" i="28" a="1"/>
  <c r="M426" i="28"/>
  <c r="AC426" i="28"/>
  <c r="AF426" i="28"/>
  <c r="D427" i="28"/>
  <c r="E427" i="28" a="1"/>
  <c r="E427" i="28"/>
  <c r="M427" i="28" a="1"/>
  <c r="M427" i="28"/>
  <c r="Y427" i="28"/>
  <c r="AC427" i="28"/>
  <c r="AF427" i="28"/>
  <c r="D428" i="28"/>
  <c r="E428" i="28" a="1"/>
  <c r="E428" i="28"/>
  <c r="M428" i="28" a="1"/>
  <c r="M428" i="28"/>
  <c r="AC428" i="28"/>
  <c r="AF428" i="28"/>
  <c r="D429" i="28"/>
  <c r="E429" i="28" a="1"/>
  <c r="E429" i="28"/>
  <c r="M429" i="28" a="1"/>
  <c r="M429" i="28"/>
  <c r="AC429" i="28"/>
  <c r="AF429" i="28"/>
  <c r="D430" i="28"/>
  <c r="E430" i="28" a="1"/>
  <c r="E430" i="28"/>
  <c r="M430" i="28" a="1"/>
  <c r="M430" i="28"/>
  <c r="AC430" i="28"/>
  <c r="AF430" i="28"/>
  <c r="D431" i="28"/>
  <c r="E431" i="28" a="1"/>
  <c r="E431" i="28"/>
  <c r="M431" i="28" a="1"/>
  <c r="M431" i="28"/>
  <c r="Y431" i="28"/>
  <c r="AC431" i="28"/>
  <c r="AF431" i="28"/>
  <c r="D432" i="28"/>
  <c r="E432" i="28" a="1"/>
  <c r="E432" i="28"/>
  <c r="M432" i="28" a="1"/>
  <c r="M432" i="28"/>
  <c r="AC432" i="28"/>
  <c r="AF432" i="28"/>
  <c r="D433" i="28"/>
  <c r="E433" i="28" a="1"/>
  <c r="E433" i="28"/>
  <c r="M433" i="28" a="1"/>
  <c r="M433" i="28"/>
  <c r="AC433" i="28"/>
  <c r="AF433" i="28"/>
  <c r="D434" i="28"/>
  <c r="E434" i="28" a="1"/>
  <c r="E434" i="28"/>
  <c r="M434" i="28" a="1"/>
  <c r="M434" i="28"/>
  <c r="AC434" i="28"/>
  <c r="AF434" i="28"/>
  <c r="D435" i="28"/>
  <c r="E435" i="28" a="1"/>
  <c r="E435" i="28"/>
  <c r="M435" i="28" a="1"/>
  <c r="M435" i="28"/>
  <c r="AC435" i="28"/>
  <c r="AF435" i="28"/>
  <c r="D436" i="28"/>
  <c r="E436" i="28" a="1"/>
  <c r="E436" i="28"/>
  <c r="M436" i="28" a="1"/>
  <c r="M436" i="28"/>
  <c r="AC436" i="28"/>
  <c r="AF436" i="28"/>
  <c r="D437" i="28"/>
  <c r="E437" i="28" a="1"/>
  <c r="E437" i="28"/>
  <c r="M437" i="28" a="1"/>
  <c r="M437" i="28"/>
  <c r="AC437" i="28"/>
  <c r="AF437" i="28"/>
  <c r="D438" i="28"/>
  <c r="E438" i="28" a="1"/>
  <c r="E438" i="28"/>
  <c r="M438" i="28" a="1"/>
  <c r="M438" i="28"/>
  <c r="AC438" i="28"/>
  <c r="AF438" i="28"/>
  <c r="D439" i="28"/>
  <c r="E439" i="28" a="1"/>
  <c r="E439" i="28"/>
  <c r="M439" i="28" a="1"/>
  <c r="M439" i="28"/>
  <c r="AC439" i="28"/>
  <c r="AF439" i="28"/>
  <c r="D440" i="28"/>
  <c r="E440" i="28" a="1"/>
  <c r="E440" i="28"/>
  <c r="M440" i="28" a="1"/>
  <c r="M440" i="28"/>
  <c r="AC440" i="28"/>
  <c r="AF440" i="28"/>
  <c r="D441" i="28"/>
  <c r="E441" i="28" a="1"/>
  <c r="E441" i="28"/>
  <c r="M441" i="28" a="1"/>
  <c r="M441" i="28"/>
  <c r="AC441" i="28"/>
  <c r="AF441" i="28"/>
  <c r="D442" i="28"/>
  <c r="E442" i="28" a="1"/>
  <c r="E442" i="28"/>
  <c r="M442" i="28" a="1"/>
  <c r="M442" i="28"/>
  <c r="AC442" i="28"/>
  <c r="AF442" i="28"/>
  <c r="D443" i="28"/>
  <c r="E443" i="28" a="1"/>
  <c r="E443" i="28"/>
  <c r="M443" i="28" a="1"/>
  <c r="M443" i="28"/>
  <c r="AC443" i="28"/>
  <c r="AF443" i="28"/>
  <c r="D444" i="28"/>
  <c r="E444" i="28" a="1"/>
  <c r="E444" i="28"/>
  <c r="M444" i="28" a="1"/>
  <c r="M444" i="28"/>
  <c r="AC444" i="28"/>
  <c r="AF444" i="28"/>
  <c r="D445" i="28"/>
  <c r="E445" i="28" a="1"/>
  <c r="E445" i="28"/>
  <c r="M445" i="28" a="1"/>
  <c r="M445" i="28"/>
  <c r="AC445" i="28"/>
  <c r="AF445" i="28"/>
  <c r="D446" i="28"/>
  <c r="E446" i="28" a="1"/>
  <c r="E446" i="28"/>
  <c r="M446" i="28" a="1"/>
  <c r="M446" i="28"/>
  <c r="AC446" i="28"/>
  <c r="AF446" i="28"/>
  <c r="D447" i="28"/>
  <c r="E447" i="28" a="1"/>
  <c r="E447" i="28"/>
  <c r="M447" i="28" a="1"/>
  <c r="M447" i="28"/>
  <c r="AA447" i="28"/>
  <c r="AB447" i="28"/>
  <c r="AC447" i="28"/>
  <c r="AF447" i="28"/>
  <c r="D448" i="28"/>
  <c r="E448" i="28" a="1"/>
  <c r="E448" i="28"/>
  <c r="M448" i="28" a="1"/>
  <c r="M448" i="28"/>
  <c r="AC448" i="28"/>
  <c r="AF448" i="28"/>
  <c r="D449" i="28"/>
  <c r="E449" i="28" a="1"/>
  <c r="E449" i="28"/>
  <c r="M449" i="28" a="1"/>
  <c r="M449" i="28"/>
  <c r="AC449" i="28"/>
  <c r="AF449" i="28"/>
  <c r="D450" i="28"/>
  <c r="E450" i="28" a="1"/>
  <c r="E450" i="28"/>
  <c r="M450" i="28" a="1"/>
  <c r="M450" i="28"/>
  <c r="AC450" i="28"/>
  <c r="AF450" i="28"/>
  <c r="D451" i="28"/>
  <c r="E451" i="28" a="1"/>
  <c r="E451" i="28"/>
  <c r="M451" i="28" a="1"/>
  <c r="M451" i="28"/>
  <c r="AC451" i="28"/>
  <c r="AF451" i="28"/>
  <c r="D452" i="28"/>
  <c r="E452" i="28" a="1"/>
  <c r="E452" i="28"/>
  <c r="M452" i="28" a="1"/>
  <c r="M452" i="28"/>
  <c r="AC452" i="28"/>
  <c r="AF452" i="28"/>
  <c r="D453" i="28"/>
  <c r="E453" i="28" a="1"/>
  <c r="E453" i="28"/>
  <c r="M453" i="28" a="1"/>
  <c r="M453" i="28"/>
  <c r="AC453" i="28"/>
  <c r="AF453" i="28"/>
  <c r="D454" i="28"/>
  <c r="E454" i="28" a="1"/>
  <c r="E454" i="28"/>
  <c r="M454" i="28" a="1"/>
  <c r="M454" i="28"/>
  <c r="AC454" i="28"/>
  <c r="AF454" i="28"/>
  <c r="D455" i="28"/>
  <c r="E455" i="28" a="1"/>
  <c r="E455" i="28"/>
  <c r="M455" i="28" a="1"/>
  <c r="M455" i="28"/>
  <c r="AC455" i="28"/>
  <c r="AF455" i="28"/>
  <c r="D456" i="28"/>
  <c r="E456" i="28" a="1"/>
  <c r="E456" i="28"/>
  <c r="M456" i="28" a="1"/>
  <c r="M456" i="28"/>
  <c r="AC456" i="28"/>
  <c r="AF456" i="28"/>
  <c r="D457" i="28"/>
  <c r="E457" i="28" a="1"/>
  <c r="E457" i="28"/>
  <c r="M457" i="28" a="1"/>
  <c r="M457" i="28"/>
  <c r="AC457" i="28"/>
  <c r="AF457" i="28"/>
  <c r="D458" i="28"/>
  <c r="E458" i="28" a="1"/>
  <c r="E458" i="28"/>
  <c r="M458" i="28" a="1"/>
  <c r="M458" i="28"/>
  <c r="AC458" i="28"/>
  <c r="AF458" i="28"/>
  <c r="D459" i="28"/>
  <c r="E459" i="28" a="1"/>
  <c r="E459" i="28"/>
  <c r="M459" i="28" a="1"/>
  <c r="M459" i="28"/>
  <c r="AC459" i="28"/>
  <c r="AF459" i="28"/>
  <c r="D460" i="28"/>
  <c r="E460" i="28" a="1"/>
  <c r="E460" i="28"/>
  <c r="M460" i="28" a="1"/>
  <c r="M460" i="28"/>
  <c r="AC460" i="28"/>
  <c r="AF460" i="28"/>
  <c r="D461" i="28"/>
  <c r="E461" i="28" a="1"/>
  <c r="E461" i="28"/>
  <c r="M461" i="28" a="1"/>
  <c r="M461" i="28"/>
  <c r="AC461" i="28"/>
  <c r="AF461" i="28"/>
  <c r="D462" i="28"/>
  <c r="E462" i="28" a="1"/>
  <c r="E462" i="28"/>
  <c r="M462" i="28" a="1"/>
  <c r="M462" i="28"/>
  <c r="AC462" i="28"/>
  <c r="AF462" i="28"/>
  <c r="D463" i="28"/>
  <c r="E463" i="28" a="1"/>
  <c r="E463" i="28"/>
  <c r="M463" i="28" a="1"/>
  <c r="M463" i="28"/>
  <c r="AC463" i="28"/>
  <c r="AF463" i="28"/>
  <c r="D464" i="28"/>
  <c r="E464" i="28" a="1"/>
  <c r="E464" i="28"/>
  <c r="M464" i="28" a="1"/>
  <c r="M464" i="28"/>
  <c r="AC464" i="28"/>
  <c r="AF464" i="28"/>
  <c r="D465" i="28"/>
  <c r="E465" i="28" a="1"/>
  <c r="E465" i="28"/>
  <c r="M465" i="28" a="1"/>
  <c r="M465" i="28"/>
  <c r="AC465" i="28"/>
  <c r="AF465" i="28"/>
  <c r="D466" i="28"/>
  <c r="E466" i="28" a="1"/>
  <c r="E466" i="28"/>
  <c r="M466" i="28" a="1"/>
  <c r="M466" i="28"/>
  <c r="Y466" i="28"/>
  <c r="AC466" i="28"/>
  <c r="AF466" i="28"/>
  <c r="D467" i="28"/>
  <c r="E467" i="28" a="1"/>
  <c r="E467" i="28"/>
  <c r="M467" i="28" a="1"/>
  <c r="M467" i="28"/>
  <c r="AC467" i="28"/>
  <c r="AF467" i="28"/>
  <c r="D468" i="28"/>
  <c r="E468" i="28" a="1"/>
  <c r="E468" i="28"/>
  <c r="M468" i="28" a="1"/>
  <c r="M468" i="28"/>
  <c r="AC468" i="28"/>
  <c r="AF468" i="28"/>
  <c r="D469" i="28"/>
  <c r="E469" i="28" a="1"/>
  <c r="E469" i="28"/>
  <c r="M469" i="28" a="1"/>
  <c r="M469" i="28"/>
  <c r="AC469" i="28"/>
  <c r="AF469" i="28"/>
  <c r="D470" i="28"/>
  <c r="E470" i="28" a="1"/>
  <c r="E470" i="28"/>
  <c r="M470" i="28" a="1"/>
  <c r="M470" i="28"/>
  <c r="AC470" i="28"/>
  <c r="AF470" i="28"/>
  <c r="D471" i="28"/>
  <c r="E471" i="28" a="1"/>
  <c r="E471" i="28"/>
  <c r="M471" i="28" a="1"/>
  <c r="M471" i="28"/>
  <c r="AC471" i="28"/>
  <c r="AF471" i="28"/>
  <c r="D472" i="28"/>
  <c r="E472" i="28" a="1"/>
  <c r="E472" i="28"/>
  <c r="M472" i="28" a="1"/>
  <c r="M472" i="28"/>
  <c r="AC472" i="28"/>
  <c r="AF472" i="28"/>
  <c r="D473" i="28"/>
  <c r="E473" i="28" a="1"/>
  <c r="E473" i="28"/>
  <c r="M473" i="28" a="1"/>
  <c r="M473" i="28"/>
  <c r="AC473" i="28"/>
  <c r="AF473" i="28"/>
  <c r="D474" i="28"/>
  <c r="E474" i="28" a="1"/>
  <c r="E474" i="28"/>
  <c r="M474" i="28" a="1"/>
  <c r="M474" i="28"/>
  <c r="AC474" i="28"/>
  <c r="AF474" i="28"/>
  <c r="D475" i="28"/>
  <c r="E475" i="28" a="1"/>
  <c r="E475" i="28"/>
  <c r="M475" i="28" a="1"/>
  <c r="M475" i="28"/>
  <c r="AC475" i="28"/>
  <c r="AF475" i="28"/>
  <c r="D476" i="28"/>
  <c r="E476" i="28" a="1"/>
  <c r="E476" i="28"/>
  <c r="M476" i="28" a="1"/>
  <c r="M476" i="28"/>
  <c r="AC476" i="28"/>
  <c r="AF476" i="28"/>
  <c r="D477" i="28"/>
  <c r="E477" i="28" a="1"/>
  <c r="E477" i="28"/>
  <c r="M477" i="28" a="1"/>
  <c r="M477" i="28"/>
  <c r="AC477" i="28"/>
  <c r="AF477" i="28"/>
  <c r="D478" i="28"/>
  <c r="E478" i="28" a="1"/>
  <c r="E478" i="28"/>
  <c r="M478" i="28" a="1"/>
  <c r="M478" i="28"/>
  <c r="AC478" i="28"/>
  <c r="AF478" i="28"/>
  <c r="D479" i="28"/>
  <c r="E479" i="28" a="1"/>
  <c r="E479" i="28"/>
  <c r="M479" i="28" a="1"/>
  <c r="M479" i="28"/>
  <c r="Y479" i="28"/>
  <c r="AC479" i="28"/>
  <c r="AF479" i="28"/>
  <c r="D480" i="28"/>
  <c r="E480" i="28" a="1"/>
  <c r="E480" i="28"/>
  <c r="M480" i="28" a="1"/>
  <c r="M480" i="28"/>
  <c r="AC480" i="28"/>
  <c r="AF480" i="28"/>
  <c r="D481" i="28"/>
  <c r="E481" i="28" a="1"/>
  <c r="E481" i="28"/>
  <c r="M481" i="28" a="1"/>
  <c r="M481" i="28"/>
  <c r="AC481" i="28"/>
  <c r="AF481" i="28"/>
  <c r="D482" i="28"/>
  <c r="E482" i="28" a="1"/>
  <c r="E482" i="28"/>
  <c r="M482" i="28" a="1"/>
  <c r="M482" i="28"/>
  <c r="AC482" i="28"/>
  <c r="AF482" i="28"/>
  <c r="D483" i="28"/>
  <c r="E483" i="28" a="1"/>
  <c r="E483" i="28"/>
  <c r="M483" i="28" a="1"/>
  <c r="M483" i="28"/>
  <c r="AC483" i="28"/>
  <c r="AF483" i="28"/>
  <c r="D484" i="28"/>
  <c r="E484" i="28" a="1"/>
  <c r="E484" i="28"/>
  <c r="M484" i="28" a="1"/>
  <c r="M484" i="28"/>
  <c r="AC484" i="28"/>
  <c r="AF484" i="28"/>
  <c r="D485" i="28"/>
  <c r="E485" i="28" a="1"/>
  <c r="E485" i="28"/>
  <c r="M485" i="28" a="1"/>
  <c r="M485" i="28"/>
  <c r="AC485" i="28"/>
  <c r="AF485" i="28"/>
  <c r="D486" i="28"/>
  <c r="E486" i="28" a="1"/>
  <c r="E486" i="28"/>
  <c r="M486" i="28" a="1"/>
  <c r="M486" i="28"/>
  <c r="AC486" i="28"/>
  <c r="AF486" i="28"/>
  <c r="D487" i="28"/>
  <c r="E487" i="28" a="1"/>
  <c r="E487" i="28"/>
  <c r="M487" i="28" a="1"/>
  <c r="M487" i="28"/>
  <c r="AC487" i="28"/>
  <c r="AF487" i="28"/>
  <c r="D488" i="28"/>
  <c r="E488" i="28" a="1"/>
  <c r="E488" i="28"/>
  <c r="M488" i="28" a="1"/>
  <c r="M488" i="28"/>
  <c r="AC488" i="28"/>
  <c r="AF488" i="28"/>
  <c r="D489" i="28"/>
  <c r="E489" i="28" a="1"/>
  <c r="E489" i="28"/>
  <c r="M489" i="28" a="1"/>
  <c r="M489" i="28"/>
  <c r="AC489" i="28"/>
  <c r="AF489" i="28"/>
  <c r="D490" i="28"/>
  <c r="E490" i="28" a="1"/>
  <c r="E490" i="28"/>
  <c r="M490" i="28" a="1"/>
  <c r="M490" i="28"/>
  <c r="AC490" i="28"/>
  <c r="AF490" i="28"/>
  <c r="D491" i="28"/>
  <c r="E491" i="28" a="1"/>
  <c r="E491" i="28"/>
  <c r="M491" i="28" a="1"/>
  <c r="M491" i="28"/>
  <c r="AC491" i="28"/>
  <c r="AF491" i="28"/>
  <c r="D492" i="28"/>
  <c r="E492" i="28" a="1"/>
  <c r="E492" i="28"/>
  <c r="M492" i="28" a="1"/>
  <c r="M492" i="28"/>
  <c r="AC492" i="28"/>
  <c r="AF492" i="28"/>
  <c r="D493" i="28"/>
  <c r="E493" i="28" a="1"/>
  <c r="E493" i="28"/>
  <c r="M493" i="28" a="1"/>
  <c r="M493" i="28"/>
  <c r="AC493" i="28"/>
  <c r="AF493" i="28"/>
  <c r="D494" i="28"/>
  <c r="E494" i="28" a="1"/>
  <c r="E494" i="28"/>
  <c r="M494" i="28" a="1"/>
  <c r="M494" i="28"/>
  <c r="AC494" i="28"/>
  <c r="AF494" i="28"/>
  <c r="D495" i="28"/>
  <c r="E495" i="28" a="1"/>
  <c r="E495" i="28"/>
  <c r="M495" i="28" a="1"/>
  <c r="M495" i="28"/>
  <c r="AC495" i="28"/>
  <c r="AF495" i="28"/>
  <c r="D496" i="28"/>
  <c r="E496" i="28" a="1"/>
  <c r="E496" i="28"/>
  <c r="M496" i="28" a="1"/>
  <c r="M496" i="28"/>
  <c r="AC496" i="28"/>
  <c r="AF496" i="28"/>
  <c r="D497" i="28"/>
  <c r="E497" i="28" a="1"/>
  <c r="E497" i="28"/>
  <c r="M497" i="28" a="1"/>
  <c r="M497" i="28"/>
  <c r="AC497" i="28"/>
  <c r="AF497" i="28"/>
  <c r="D498" i="28"/>
  <c r="E498" i="28" a="1"/>
  <c r="E498" i="28"/>
  <c r="M498" i="28" a="1"/>
  <c r="M498" i="28"/>
  <c r="AC498" i="28"/>
  <c r="AF498" i="28"/>
  <c r="D499" i="28"/>
  <c r="E499" i="28" a="1"/>
  <c r="E499" i="28"/>
  <c r="M499" i="28" a="1"/>
  <c r="M499" i="28"/>
  <c r="AC499" i="28"/>
  <c r="AF499" i="28"/>
  <c r="D500" i="28"/>
  <c r="E500" i="28" a="1"/>
  <c r="E500" i="28"/>
  <c r="M500" i="28" a="1"/>
  <c r="M500" i="28"/>
  <c r="AC500" i="28"/>
  <c r="AF500" i="28"/>
  <c r="D501" i="28"/>
  <c r="E501" i="28" a="1"/>
  <c r="E501" i="28"/>
  <c r="M501" i="28" a="1"/>
  <c r="M501" i="28"/>
  <c r="AC501" i="28"/>
  <c r="AF501" i="28"/>
  <c r="D502" i="28"/>
  <c r="E502" i="28" a="1"/>
  <c r="E502" i="28"/>
  <c r="M502" i="28" a="1"/>
  <c r="M502" i="28"/>
  <c r="AC502" i="28"/>
  <c r="AF502" i="28"/>
  <c r="D503" i="28"/>
  <c r="E503" i="28" a="1"/>
  <c r="E503" i="28"/>
  <c r="M503" i="28" a="1"/>
  <c r="M503" i="28"/>
  <c r="AC503" i="28"/>
  <c r="AF503" i="28"/>
  <c r="D504" i="28"/>
  <c r="E504" i="28" a="1"/>
  <c r="E504" i="28"/>
  <c r="M504" i="28" a="1"/>
  <c r="M504" i="28"/>
  <c r="AC504" i="28"/>
  <c r="AF504" i="28"/>
  <c r="D505" i="28"/>
  <c r="E505" i="28" a="1"/>
  <c r="E505" i="28"/>
  <c r="M505" i="28" a="1"/>
  <c r="M505" i="28"/>
  <c r="AC505" i="28"/>
  <c r="AF505" i="28"/>
  <c r="D506" i="28"/>
  <c r="E506" i="28" a="1"/>
  <c r="E506" i="28"/>
  <c r="M506" i="28" a="1"/>
  <c r="M506" i="28"/>
  <c r="AC506" i="28"/>
  <c r="AF506" i="28"/>
  <c r="D507" i="28"/>
  <c r="E507" i="28" a="1"/>
  <c r="E507" i="28"/>
  <c r="M507" i="28" a="1"/>
  <c r="M507" i="28"/>
  <c r="AC507" i="28"/>
  <c r="AF507" i="28"/>
  <c r="D508" i="28"/>
  <c r="E508" i="28" a="1"/>
  <c r="E508" i="28"/>
  <c r="M508" i="28" a="1"/>
  <c r="M508" i="28"/>
  <c r="AC508" i="28"/>
  <c r="AF508" i="28"/>
  <c r="D509" i="28"/>
  <c r="E509" i="28" a="1"/>
  <c r="E509" i="28"/>
  <c r="M509" i="28" a="1"/>
  <c r="M509" i="28"/>
  <c r="AC509" i="28"/>
  <c r="AF509" i="28"/>
  <c r="D510" i="28"/>
  <c r="E510" i="28" a="1"/>
  <c r="E510" i="28"/>
  <c r="M510" i="28" a="1"/>
  <c r="M510" i="28"/>
  <c r="AC510" i="28"/>
  <c r="AF510" i="28"/>
  <c r="D511" i="28"/>
  <c r="E511" i="28" a="1"/>
  <c r="E511" i="28"/>
  <c r="M511" i="28" a="1"/>
  <c r="M511" i="28"/>
  <c r="AC511" i="28"/>
  <c r="AF511" i="28"/>
  <c r="D512" i="28"/>
  <c r="E512" i="28" a="1"/>
  <c r="E512" i="28"/>
  <c r="M512" i="28" a="1"/>
  <c r="M512" i="28"/>
  <c r="AC512" i="28"/>
  <c r="AF512" i="28"/>
  <c r="D513" i="28"/>
  <c r="E513" i="28" a="1"/>
  <c r="E513" i="28"/>
  <c r="M513" i="28" a="1"/>
  <c r="M513" i="28"/>
  <c r="AC513" i="28"/>
  <c r="AF513" i="28"/>
  <c r="D514" i="28"/>
  <c r="E514" i="28" a="1"/>
  <c r="E514" i="28"/>
  <c r="M514" i="28" a="1"/>
  <c r="M514" i="28"/>
  <c r="AC514" i="28"/>
  <c r="AF514" i="28"/>
  <c r="D515" i="28"/>
  <c r="E515" i="28" a="1"/>
  <c r="E515" i="28"/>
  <c r="M515" i="28" a="1"/>
  <c r="M515" i="28"/>
  <c r="AC515" i="28"/>
  <c r="AF515" i="28"/>
  <c r="D516" i="28"/>
  <c r="E516" i="28" a="1"/>
  <c r="E516" i="28"/>
  <c r="M516" i="28" a="1"/>
  <c r="M516" i="28"/>
  <c r="AC516" i="28"/>
  <c r="AF516" i="28"/>
  <c r="D517" i="28"/>
  <c r="E517" i="28" a="1"/>
  <c r="E517" i="28"/>
  <c r="M517" i="28" a="1"/>
  <c r="M517" i="28"/>
  <c r="AC517" i="28"/>
  <c r="AF517" i="28"/>
  <c r="D518" i="28"/>
  <c r="E518" i="28" a="1"/>
  <c r="E518" i="28"/>
  <c r="M518" i="28" a="1"/>
  <c r="M518" i="28"/>
  <c r="AC518" i="28"/>
  <c r="AF518" i="28"/>
  <c r="D519" i="28"/>
  <c r="E519" i="28" a="1"/>
  <c r="E519" i="28"/>
  <c r="M519" i="28" a="1"/>
  <c r="M519" i="28"/>
  <c r="Y519" i="28"/>
  <c r="AC519" i="28"/>
  <c r="AF519" i="28"/>
  <c r="D520" i="28"/>
  <c r="E520" i="28" a="1"/>
  <c r="E520" i="28"/>
  <c r="M520" i="28" a="1"/>
  <c r="M520" i="28"/>
  <c r="AC520" i="28"/>
  <c r="AF520" i="28"/>
  <c r="D521" i="28"/>
  <c r="E521" i="28" a="1"/>
  <c r="E521" i="28"/>
  <c r="M521" i="28" a="1"/>
  <c r="M521" i="28"/>
  <c r="AC521" i="28"/>
  <c r="AF521" i="28"/>
  <c r="D522" i="28"/>
  <c r="E522" i="28" a="1"/>
  <c r="E522" i="28"/>
  <c r="M522" i="28" a="1"/>
  <c r="M522" i="28"/>
  <c r="AA522" i="28"/>
  <c r="AB522" i="28"/>
  <c r="AC522" i="28"/>
  <c r="AF522" i="28"/>
  <c r="D523" i="28"/>
  <c r="E523" i="28" a="1"/>
  <c r="E523" i="28"/>
  <c r="M523" i="28" a="1"/>
  <c r="M523" i="28"/>
  <c r="AC523" i="28"/>
  <c r="AF523" i="28"/>
  <c r="D524" i="28"/>
  <c r="E524" i="28" a="1"/>
  <c r="E524" i="28"/>
  <c r="M524" i="28" a="1"/>
  <c r="M524" i="28"/>
  <c r="AC524" i="28"/>
  <c r="AF524" i="28"/>
  <c r="D525" i="28"/>
  <c r="E525" i="28" a="1"/>
  <c r="E525" i="28"/>
  <c r="M525" i="28" a="1"/>
  <c r="M525" i="28"/>
  <c r="AA525" i="28"/>
  <c r="AB525" i="28"/>
  <c r="AC525" i="28"/>
  <c r="AF525" i="28"/>
  <c r="D526" i="28"/>
  <c r="E526" i="28" a="1"/>
  <c r="E526" i="28"/>
  <c r="M526" i="28" a="1"/>
  <c r="M526" i="28"/>
  <c r="AC526" i="28"/>
  <c r="AF526" i="28"/>
  <c r="D527" i="28"/>
  <c r="E527" i="28" a="1"/>
  <c r="E527" i="28"/>
  <c r="M527" i="28" a="1"/>
  <c r="M527" i="28"/>
  <c r="AC527" i="28"/>
  <c r="AF527" i="28"/>
  <c r="D528" i="28"/>
  <c r="E528" i="28" a="1"/>
  <c r="E528" i="28"/>
  <c r="M528" i="28" a="1"/>
  <c r="M528" i="28"/>
  <c r="AA528" i="28"/>
  <c r="AB528" i="28"/>
  <c r="AC528" i="28"/>
  <c r="AF528" i="28"/>
  <c r="D529" i="28"/>
  <c r="E529" i="28" a="1"/>
  <c r="E529" i="28"/>
  <c r="M529" i="28" a="1"/>
  <c r="M529" i="28"/>
  <c r="AC529" i="28"/>
  <c r="AF529" i="28"/>
  <c r="D530" i="28"/>
  <c r="E530" i="28" a="1"/>
  <c r="E530" i="28"/>
  <c r="M530" i="28" a="1"/>
  <c r="M530" i="28"/>
  <c r="AC530" i="28"/>
  <c r="AF530" i="28"/>
  <c r="D531" i="28"/>
  <c r="E531" i="28" a="1"/>
  <c r="E531" i="28"/>
  <c r="M531" i="28" a="1"/>
  <c r="M531" i="28"/>
  <c r="AC531" i="28"/>
  <c r="AF531" i="28"/>
  <c r="D532" i="28"/>
  <c r="E532" i="28" a="1"/>
  <c r="E532" i="28"/>
  <c r="M532" i="28" a="1"/>
  <c r="M532" i="28"/>
  <c r="AC532" i="28"/>
  <c r="AF532" i="28"/>
  <c r="D533" i="28"/>
  <c r="E533" i="28" a="1"/>
  <c r="E533" i="28"/>
  <c r="M533" i="28" a="1"/>
  <c r="M533" i="28"/>
  <c r="AC533" i="28"/>
  <c r="AF533" i="28"/>
  <c r="D534" i="28"/>
  <c r="E534" i="28" a="1"/>
  <c r="E534" i="28"/>
  <c r="M534" i="28" a="1"/>
  <c r="M534" i="28"/>
  <c r="AC534" i="28"/>
  <c r="AF534" i="28"/>
  <c r="D535" i="28"/>
  <c r="E535" i="28" a="1"/>
  <c r="E535" i="28"/>
  <c r="M535" i="28" a="1"/>
  <c r="M535" i="28"/>
  <c r="AC535" i="28"/>
  <c r="AF535" i="28"/>
  <c r="D536" i="28"/>
  <c r="E536" i="28" a="1"/>
  <c r="E536" i="28"/>
  <c r="M536" i="28" a="1"/>
  <c r="M536" i="28"/>
  <c r="AC536" i="28"/>
  <c r="AF536" i="28"/>
  <c r="D537" i="28"/>
  <c r="E537" i="28" a="1"/>
  <c r="E537" i="28"/>
  <c r="M537" i="28" a="1"/>
  <c r="M537" i="28"/>
  <c r="AC537" i="28"/>
  <c r="AF537" i="28"/>
  <c r="D538" i="28"/>
  <c r="E538" i="28" a="1"/>
  <c r="E538" i="28"/>
  <c r="M538" i="28" a="1"/>
  <c r="M538" i="28"/>
  <c r="AC538" i="28"/>
  <c r="AF538" i="28"/>
  <c r="D539" i="28"/>
  <c r="E539" i="28" a="1"/>
  <c r="E539" i="28"/>
  <c r="M539" i="28" a="1"/>
  <c r="M539" i="28"/>
  <c r="AC539" i="28"/>
  <c r="AF539" i="28"/>
  <c r="D540" i="28"/>
  <c r="E540" i="28" a="1"/>
  <c r="E540" i="28"/>
  <c r="M540" i="28" a="1"/>
  <c r="M540" i="28"/>
  <c r="AC540" i="28"/>
  <c r="AF540" i="28"/>
  <c r="D541" i="28"/>
  <c r="E541" i="28" a="1"/>
  <c r="E541" i="28"/>
  <c r="M541" i="28" a="1"/>
  <c r="M541" i="28"/>
  <c r="AC541" i="28"/>
  <c r="AF541" i="28"/>
  <c r="D542" i="28"/>
  <c r="E542" i="28" a="1"/>
  <c r="E542" i="28"/>
  <c r="M542" i="28" a="1"/>
  <c r="M542" i="28"/>
  <c r="AC542" i="28"/>
  <c r="AF542" i="28"/>
  <c r="D543" i="28"/>
  <c r="E543" i="28" a="1"/>
  <c r="E543" i="28"/>
  <c r="M543" i="28" a="1"/>
  <c r="M543" i="28"/>
  <c r="AC543" i="28"/>
  <c r="AF543" i="28"/>
  <c r="D544" i="28"/>
  <c r="E544" i="28" a="1"/>
  <c r="E544" i="28"/>
  <c r="M544" i="28" a="1"/>
  <c r="M544" i="28"/>
  <c r="AC544" i="28"/>
  <c r="AF544" i="28"/>
  <c r="D545" i="28"/>
  <c r="E545" i="28" a="1"/>
  <c r="E545" i="28"/>
  <c r="M545" i="28" a="1"/>
  <c r="M545" i="28"/>
  <c r="AC545" i="28"/>
  <c r="AF545" i="28"/>
  <c r="D546" i="28"/>
  <c r="E546" i="28" a="1"/>
  <c r="E546" i="28"/>
  <c r="M546" i="28" a="1"/>
  <c r="M546" i="28"/>
  <c r="AC546" i="28"/>
  <c r="AF546" i="28"/>
  <c r="D547" i="28"/>
  <c r="E547" i="28" a="1"/>
  <c r="E547" i="28"/>
  <c r="M547" i="28" a="1"/>
  <c r="M547" i="28"/>
  <c r="AC547" i="28"/>
  <c r="AF547" i="28"/>
  <c r="D548" i="28"/>
  <c r="E548" i="28" a="1"/>
  <c r="E548" i="28"/>
  <c r="M548" i="28" a="1"/>
  <c r="M548" i="28"/>
  <c r="AC548" i="28"/>
  <c r="AF548" i="28"/>
  <c r="D549" i="28"/>
  <c r="E549" i="28" a="1"/>
  <c r="E549" i="28"/>
  <c r="M549" i="28" a="1"/>
  <c r="M549" i="28"/>
  <c r="AC549" i="28"/>
  <c r="AF549" i="28"/>
  <c r="D550" i="28"/>
  <c r="E550" i="28" a="1"/>
  <c r="E550" i="28"/>
  <c r="M550" i="28" a="1"/>
  <c r="M550" i="28"/>
  <c r="AC550" i="28"/>
  <c r="AF550" i="28"/>
  <c r="D551" i="28"/>
  <c r="E551" i="28" a="1"/>
  <c r="E551" i="28"/>
  <c r="M551" i="28" a="1"/>
  <c r="M551" i="28"/>
  <c r="AC551" i="28"/>
  <c r="AF551" i="28"/>
  <c r="D552" i="28"/>
  <c r="E552" i="28" a="1"/>
  <c r="E552" i="28"/>
  <c r="M552" i="28" a="1"/>
  <c r="M552" i="28"/>
  <c r="AC552" i="28"/>
  <c r="AF552" i="28"/>
  <c r="D553" i="28"/>
  <c r="E553" i="28" a="1"/>
  <c r="E553" i="28"/>
  <c r="M553" i="28" a="1"/>
  <c r="M553" i="28"/>
  <c r="AC553" i="28"/>
  <c r="AF553" i="28"/>
  <c r="D554" i="28"/>
  <c r="E554" i="28" a="1"/>
  <c r="E554" i="28"/>
  <c r="M554" i="28" a="1"/>
  <c r="M554" i="28"/>
  <c r="AC554" i="28"/>
  <c r="AF554" i="28"/>
  <c r="D555" i="28"/>
  <c r="E555" i="28" a="1"/>
  <c r="E555" i="28"/>
  <c r="M555" i="28" a="1"/>
  <c r="M555" i="28"/>
  <c r="AC555" i="28"/>
  <c r="AF555" i="28"/>
  <c r="D556" i="28"/>
  <c r="E556" i="28" a="1"/>
  <c r="E556" i="28"/>
  <c r="M556" i="28" a="1"/>
  <c r="M556" i="28"/>
  <c r="AC556" i="28"/>
  <c r="AF556" i="28"/>
  <c r="D557" i="28"/>
  <c r="E557" i="28" a="1"/>
  <c r="E557" i="28"/>
  <c r="M557" i="28" a="1"/>
  <c r="M557" i="28"/>
  <c r="AC557" i="28"/>
  <c r="AF557" i="28"/>
  <c r="D558" i="28"/>
  <c r="E558" i="28" a="1"/>
  <c r="E558" i="28"/>
  <c r="M558" i="28" a="1"/>
  <c r="M558" i="28"/>
  <c r="AC558" i="28"/>
  <c r="AF558" i="28"/>
  <c r="D559" i="28"/>
  <c r="E559" i="28" a="1"/>
  <c r="E559" i="28"/>
  <c r="M559" i="28" a="1"/>
  <c r="M559" i="28"/>
  <c r="Y559" i="28"/>
  <c r="AC559" i="28"/>
  <c r="AF559" i="28"/>
  <c r="D560" i="28"/>
  <c r="E560" i="28" a="1"/>
  <c r="E560" i="28"/>
  <c r="M560" i="28" a="1"/>
  <c r="M560" i="28"/>
  <c r="AC560" i="28"/>
  <c r="AF560" i="28"/>
  <c r="D561" i="28"/>
  <c r="E561" i="28" a="1"/>
  <c r="E561" i="28"/>
  <c r="M561" i="28" a="1"/>
  <c r="M561" i="28"/>
  <c r="AC561" i="28"/>
  <c r="AF561" i="28"/>
  <c r="D562" i="28"/>
  <c r="E562" i="28" a="1"/>
  <c r="E562" i="28"/>
  <c r="M562" i="28" a="1"/>
  <c r="M562" i="28"/>
  <c r="AC562" i="28"/>
  <c r="AF562" i="28"/>
  <c r="D563" i="28"/>
  <c r="E563" i="28" a="1"/>
  <c r="E563" i="28"/>
  <c r="M563" i="28" a="1"/>
  <c r="M563" i="28"/>
  <c r="AC563" i="28"/>
  <c r="AF563" i="28"/>
  <c r="D564" i="28"/>
  <c r="E564" i="28" a="1"/>
  <c r="E564" i="28"/>
  <c r="M564" i="28" a="1"/>
  <c r="M564" i="28"/>
  <c r="AC564" i="28"/>
  <c r="AF564" i="28"/>
  <c r="D565" i="28"/>
  <c r="E565" i="28" a="1"/>
  <c r="E565" i="28"/>
  <c r="M565" i="28" a="1"/>
  <c r="M565" i="28"/>
  <c r="AC565" i="28"/>
  <c r="AF565" i="28"/>
  <c r="D566" i="28"/>
  <c r="E566" i="28" a="1"/>
  <c r="E566" i="28"/>
  <c r="M566" i="28" a="1"/>
  <c r="M566" i="28"/>
  <c r="AC566" i="28"/>
  <c r="AF566" i="28"/>
  <c r="D567" i="28"/>
  <c r="E567" i="28" a="1"/>
  <c r="E567" i="28"/>
  <c r="M567" i="28" a="1"/>
  <c r="M567" i="28"/>
  <c r="AC567" i="28"/>
  <c r="AF567" i="28"/>
  <c r="D568" i="28"/>
  <c r="E568" i="28" a="1"/>
  <c r="E568" i="28"/>
  <c r="M568" i="28" a="1"/>
  <c r="M568" i="28"/>
  <c r="AC568" i="28"/>
  <c r="AF568" i="28"/>
  <c r="D569" i="28"/>
  <c r="E569" i="28" a="1"/>
  <c r="E569" i="28"/>
  <c r="M569" i="28" a="1"/>
  <c r="M569" i="28"/>
  <c r="AC569" i="28"/>
  <c r="AF569" i="28"/>
  <c r="D570" i="28"/>
  <c r="E570" i="28" a="1"/>
  <c r="E570" i="28"/>
  <c r="M570" i="28" a="1"/>
  <c r="M570" i="28"/>
  <c r="AC570" i="28"/>
  <c r="AF570" i="28"/>
  <c r="D571" i="28"/>
  <c r="E571" i="28" a="1"/>
  <c r="E571" i="28"/>
  <c r="M571" i="28" a="1"/>
  <c r="M571" i="28"/>
  <c r="AC571" i="28"/>
  <c r="AF571" i="28"/>
  <c r="D572" i="28"/>
  <c r="E572" i="28" a="1"/>
  <c r="E572" i="28"/>
  <c r="M572" i="28" a="1"/>
  <c r="M572" i="28"/>
  <c r="AC572" i="28"/>
  <c r="AF572" i="28"/>
  <c r="D573" i="28"/>
  <c r="E573" i="28" a="1"/>
  <c r="E573" i="28"/>
  <c r="M573" i="28" a="1"/>
  <c r="M573" i="28"/>
  <c r="AC573" i="28"/>
  <c r="AF573" i="28"/>
  <c r="D574" i="28"/>
  <c r="E574" i="28" a="1"/>
  <c r="E574" i="28"/>
  <c r="M574" i="28" a="1"/>
  <c r="M574" i="28"/>
  <c r="AC574" i="28"/>
  <c r="AF574" i="28"/>
  <c r="D575" i="28"/>
  <c r="E575" i="28" a="1"/>
  <c r="E575" i="28"/>
  <c r="M575" i="28" a="1"/>
  <c r="M575" i="28"/>
  <c r="AC575" i="28"/>
  <c r="AF575" i="28"/>
  <c r="D576" i="28"/>
  <c r="E576" i="28" a="1"/>
  <c r="E576" i="28"/>
  <c r="M576" i="28" a="1"/>
  <c r="M576" i="28"/>
  <c r="AC576" i="28"/>
  <c r="AF576" i="28"/>
  <c r="D577" i="28"/>
  <c r="E577" i="28" a="1"/>
  <c r="E577" i="28"/>
  <c r="M577" i="28" a="1"/>
  <c r="M577" i="28"/>
  <c r="AA577" i="28"/>
  <c r="AB577" i="28"/>
  <c r="AC577" i="28"/>
  <c r="AF577" i="28"/>
  <c r="D578" i="28"/>
  <c r="E578" i="28" a="1"/>
  <c r="E578" i="28"/>
  <c r="M578" i="28" a="1"/>
  <c r="M578" i="28"/>
  <c r="AC578" i="28"/>
  <c r="AF578" i="28"/>
  <c r="D579" i="28"/>
  <c r="E579" i="28" a="1"/>
  <c r="E579" i="28"/>
  <c r="M579" i="28" a="1"/>
  <c r="M579" i="28"/>
  <c r="AC579" i="28"/>
  <c r="AF579" i="28"/>
  <c r="D580" i="28"/>
  <c r="E580" i="28" a="1"/>
  <c r="E580" i="28"/>
  <c r="M580" i="28" a="1"/>
  <c r="M580" i="28"/>
  <c r="AC580" i="28"/>
  <c r="AF580" i="28"/>
  <c r="D581" i="28"/>
  <c r="E581" i="28" a="1"/>
  <c r="E581" i="28"/>
  <c r="M581" i="28" a="1"/>
  <c r="M581" i="28"/>
  <c r="AC581" i="28"/>
  <c r="AF581" i="28"/>
  <c r="D582" i="28"/>
  <c r="E582" i="28" a="1"/>
  <c r="E582" i="28"/>
  <c r="M582" i="28" a="1"/>
  <c r="M582" i="28"/>
  <c r="AC582" i="28"/>
  <c r="AF582" i="28"/>
  <c r="D583" i="28"/>
  <c r="E583" i="28" a="1"/>
  <c r="E583" i="28"/>
  <c r="M583" i="28" a="1"/>
  <c r="M583" i="28"/>
  <c r="AC583" i="28"/>
  <c r="AF583" i="28"/>
  <c r="D584" i="28"/>
  <c r="E584" i="28" a="1"/>
  <c r="E584" i="28"/>
  <c r="M584" i="28" a="1"/>
  <c r="M584" i="28"/>
  <c r="AC584" i="28"/>
  <c r="AF584" i="28"/>
  <c r="D585" i="28"/>
  <c r="E585" i="28" a="1"/>
  <c r="E585" i="28"/>
  <c r="M585" i="28" a="1"/>
  <c r="M585" i="28"/>
  <c r="AC585" i="28"/>
  <c r="AF585" i="28"/>
  <c r="D586" i="28"/>
  <c r="E586" i="28" a="1"/>
  <c r="E586" i="28"/>
  <c r="M586" i="28" a="1"/>
  <c r="M586" i="28"/>
  <c r="AC586" i="28"/>
  <c r="AF586" i="28"/>
  <c r="D587" i="28"/>
  <c r="E587" i="28" a="1"/>
  <c r="E587" i="28"/>
  <c r="M587" i="28" a="1"/>
  <c r="M587" i="28"/>
  <c r="Y587" i="28"/>
  <c r="AC587" i="28"/>
  <c r="AF587" i="28"/>
  <c r="D588" i="28"/>
  <c r="E588" i="28" a="1"/>
  <c r="E588" i="28"/>
  <c r="M588" i="28" a="1"/>
  <c r="M588" i="28"/>
  <c r="AC588" i="28"/>
  <c r="AF588" i="28"/>
  <c r="D589" i="28"/>
  <c r="E589" i="28" a="1"/>
  <c r="E589" i="28"/>
  <c r="M589" i="28" a="1"/>
  <c r="M589" i="28"/>
  <c r="AC589" i="28"/>
  <c r="AF589" i="28"/>
  <c r="D590" i="28"/>
  <c r="E590" i="28" a="1"/>
  <c r="E590" i="28"/>
  <c r="M590" i="28" a="1"/>
  <c r="M590" i="28"/>
  <c r="AC590" i="28"/>
  <c r="AF590" i="28"/>
  <c r="D591" i="28"/>
  <c r="E591" i="28" a="1"/>
  <c r="E591" i="28"/>
  <c r="M591" i="28" a="1"/>
  <c r="M591" i="28"/>
  <c r="Y591" i="28"/>
  <c r="AC591" i="28"/>
  <c r="AF591" i="28"/>
  <c r="D592" i="28"/>
  <c r="E592" i="28" a="1"/>
  <c r="E592" i="28"/>
  <c r="M592" i="28" a="1"/>
  <c r="M592" i="28"/>
  <c r="AC592" i="28"/>
  <c r="AF592" i="28"/>
  <c r="D593" i="28"/>
  <c r="E593" i="28" a="1"/>
  <c r="E593" i="28"/>
  <c r="M593" i="28" a="1"/>
  <c r="M593" i="28"/>
  <c r="AC593" i="28"/>
  <c r="AF593" i="28"/>
  <c r="D594" i="28"/>
  <c r="E594" i="28" a="1"/>
  <c r="E594" i="28"/>
  <c r="M594" i="28" a="1"/>
  <c r="M594" i="28"/>
  <c r="AA594" i="28"/>
  <c r="AB594" i="28"/>
  <c r="AC594" i="28"/>
  <c r="AF594" i="28"/>
  <c r="D595" i="28"/>
  <c r="E595" i="28" a="1"/>
  <c r="E595" i="28"/>
  <c r="M595" i="28" a="1"/>
  <c r="M595" i="28"/>
  <c r="AC595" i="28"/>
  <c r="AF595" i="28"/>
  <c r="D596" i="28"/>
  <c r="E596" i="28" a="1"/>
  <c r="E596" i="28"/>
  <c r="M596" i="28" a="1"/>
  <c r="M596" i="28"/>
  <c r="AC596" i="28"/>
  <c r="AF596" i="28"/>
  <c r="D597" i="28"/>
  <c r="E597" i="28" a="1"/>
  <c r="E597" i="28"/>
  <c r="M597" i="28" a="1"/>
  <c r="M597" i="28"/>
  <c r="AC597" i="28"/>
  <c r="AF597" i="28"/>
  <c r="D598" i="28"/>
  <c r="E598" i="28" a="1"/>
  <c r="E598" i="28"/>
  <c r="M598" i="28" a="1"/>
  <c r="M598" i="28"/>
  <c r="AC598" i="28"/>
  <c r="AF598" i="28"/>
  <c r="D599" i="28"/>
  <c r="E599" i="28" a="1"/>
  <c r="E599" i="28"/>
  <c r="M599" i="28" a="1"/>
  <c r="M599" i="28"/>
  <c r="AC599" i="28"/>
  <c r="AF599" i="28"/>
  <c r="D600" i="28"/>
  <c r="E600" i="28" a="1"/>
  <c r="E600" i="28"/>
  <c r="M600" i="28" a="1"/>
  <c r="M600" i="28"/>
  <c r="AC600" i="28"/>
  <c r="AF600" i="28"/>
  <c r="D601" i="28"/>
  <c r="E601" i="28" a="1"/>
  <c r="E601" i="28"/>
  <c r="M601" i="28" a="1"/>
  <c r="M601" i="28"/>
  <c r="Y601" i="28"/>
  <c r="AC601" i="28"/>
  <c r="AF601" i="28"/>
  <c r="D602" i="28"/>
  <c r="E602" i="28" a="1"/>
  <c r="E602" i="28"/>
  <c r="M602" i="28" a="1"/>
  <c r="M602" i="28"/>
  <c r="AC602" i="28"/>
  <c r="AF602" i="28"/>
  <c r="D603" i="28"/>
  <c r="E603" i="28" a="1"/>
  <c r="E603" i="28"/>
  <c r="M603" i="28" a="1"/>
  <c r="M603" i="28"/>
  <c r="AC603" i="28"/>
  <c r="AF603" i="28"/>
  <c r="D604" i="28"/>
  <c r="E604" i="28" a="1"/>
  <c r="E604" i="28"/>
  <c r="M604" i="28" a="1"/>
  <c r="M604" i="28"/>
  <c r="AC604" i="28"/>
  <c r="AF604" i="28"/>
  <c r="D605" i="28"/>
  <c r="E605" i="28" a="1"/>
  <c r="E605" i="28"/>
  <c r="M605" i="28" a="1"/>
  <c r="M605" i="28"/>
  <c r="AC605" i="28"/>
  <c r="AF605" i="28"/>
  <c r="D606" i="28"/>
  <c r="E606" i="28" a="1"/>
  <c r="E606" i="28"/>
  <c r="M606" i="28" a="1"/>
  <c r="M606" i="28"/>
  <c r="AC606" i="28"/>
  <c r="AF606" i="28"/>
  <c r="D607" i="28"/>
  <c r="E607" i="28" a="1"/>
  <c r="E607" i="28"/>
  <c r="M607" i="28" a="1"/>
  <c r="M607" i="28"/>
  <c r="AC607" i="28"/>
  <c r="AF607" i="28"/>
  <c r="D608" i="28"/>
  <c r="E608" i="28" a="1"/>
  <c r="E608" i="28"/>
  <c r="M608" i="28" a="1"/>
  <c r="M608" i="28"/>
  <c r="AC608" i="28"/>
  <c r="AF608" i="28"/>
  <c r="D609" i="28"/>
  <c r="E609" i="28" a="1"/>
  <c r="E609" i="28"/>
  <c r="M609" i="28" a="1"/>
  <c r="M609" i="28"/>
  <c r="AC609" i="28"/>
  <c r="AF609" i="28"/>
  <c r="D610" i="28"/>
  <c r="E610" i="28" a="1"/>
  <c r="E610" i="28"/>
  <c r="M610" i="28" a="1"/>
  <c r="M610" i="28"/>
  <c r="AC610" i="28"/>
  <c r="AF610" i="28"/>
  <c r="D611" i="28"/>
  <c r="E611" i="28" a="1"/>
  <c r="E611" i="28"/>
  <c r="M611" i="28" a="1"/>
  <c r="M611" i="28"/>
  <c r="AC611" i="28"/>
  <c r="AF611" i="28"/>
  <c r="D612" i="28"/>
  <c r="E612" i="28" a="1"/>
  <c r="E612" i="28"/>
  <c r="M612" i="28" a="1"/>
  <c r="M612" i="28"/>
  <c r="AC612" i="28"/>
  <c r="AF612" i="28"/>
  <c r="D613" i="28"/>
  <c r="E613" i="28" a="1"/>
  <c r="E613" i="28"/>
  <c r="M613" i="28" a="1"/>
  <c r="M613" i="28"/>
  <c r="AC613" i="28"/>
  <c r="AF613" i="28"/>
  <c r="D614" i="28"/>
  <c r="E614" i="28" a="1"/>
  <c r="E614" i="28"/>
  <c r="M614" i="28" a="1"/>
  <c r="M614" i="28"/>
  <c r="Y614" i="28"/>
  <c r="AC614" i="28"/>
  <c r="AF614" i="28"/>
  <c r="D615" i="28"/>
  <c r="E615" i="28" a="1"/>
  <c r="E615" i="28"/>
  <c r="M615" i="28" a="1"/>
  <c r="M615" i="28"/>
  <c r="AC615" i="28"/>
  <c r="AF615" i="28"/>
  <c r="D616" i="28"/>
  <c r="E616" i="28" a="1"/>
  <c r="E616" i="28"/>
  <c r="M616" i="28" a="1"/>
  <c r="M616" i="28"/>
  <c r="AC616" i="28"/>
  <c r="AF616" i="28"/>
  <c r="D617" i="28"/>
  <c r="E617" i="28" a="1"/>
  <c r="E617" i="28"/>
  <c r="M617" i="28" a="1"/>
  <c r="M617" i="28"/>
  <c r="AC617" i="28"/>
  <c r="AF617" i="28"/>
  <c r="D618" i="28"/>
  <c r="E618" i="28" a="1"/>
  <c r="E618" i="28"/>
  <c r="M618" i="28" a="1"/>
  <c r="M618" i="28"/>
  <c r="AC618" i="28"/>
  <c r="AF618" i="28"/>
  <c r="D619" i="28"/>
  <c r="E619" i="28" a="1"/>
  <c r="E619" i="28"/>
  <c r="M619" i="28" a="1"/>
  <c r="M619" i="28"/>
  <c r="AC619" i="28"/>
  <c r="AF619" i="28"/>
  <c r="D620" i="28"/>
  <c r="E620" i="28" a="1"/>
  <c r="E620" i="28"/>
  <c r="M620" i="28" a="1"/>
  <c r="M620" i="28"/>
  <c r="Y620" i="28"/>
  <c r="AC620" i="28"/>
  <c r="AF620" i="28"/>
  <c r="D621" i="28"/>
  <c r="E621" i="28" a="1"/>
  <c r="E621" i="28"/>
  <c r="M621" i="28" a="1"/>
  <c r="M621" i="28"/>
  <c r="AC621" i="28"/>
  <c r="AF621" i="28"/>
  <c r="D622" i="28"/>
  <c r="E622" i="28" a="1"/>
  <c r="E622" i="28"/>
  <c r="M622" i="28" a="1"/>
  <c r="M622" i="28"/>
  <c r="AC622" i="28"/>
  <c r="AF622" i="28"/>
  <c r="D623" i="28"/>
  <c r="E623" i="28" a="1"/>
  <c r="E623" i="28"/>
  <c r="M623" i="28" a="1"/>
  <c r="M623" i="28"/>
  <c r="AC623" i="28"/>
  <c r="AF623" i="28"/>
  <c r="D624" i="28"/>
  <c r="E624" i="28" a="1"/>
  <c r="E624" i="28"/>
  <c r="M624" i="28" a="1"/>
  <c r="M624" i="28"/>
  <c r="AA624" i="28"/>
  <c r="AB624" i="28"/>
  <c r="AC624" i="28"/>
  <c r="AF624" i="28"/>
  <c r="D625" i="28"/>
  <c r="E625" i="28" a="1"/>
  <c r="E625" i="28"/>
  <c r="M625" i="28" a="1"/>
  <c r="M625" i="28"/>
  <c r="AC625" i="28"/>
  <c r="AF625" i="28"/>
  <c r="D626" i="28"/>
  <c r="E626" i="28" a="1"/>
  <c r="E626" i="28"/>
  <c r="M626" i="28" a="1"/>
  <c r="M626" i="28"/>
  <c r="AA626" i="28"/>
  <c r="AB626" i="28"/>
  <c r="AC626" i="28"/>
  <c r="AF626" i="28"/>
  <c r="D627" i="28"/>
  <c r="E627" i="28" a="1"/>
  <c r="E627" i="28"/>
  <c r="M627" i="28" a="1"/>
  <c r="M627" i="28"/>
  <c r="AC627" i="28"/>
  <c r="AF627" i="28"/>
  <c r="D628" i="28"/>
  <c r="E628" i="28" a="1"/>
  <c r="E628" i="28"/>
  <c r="M628" i="28" a="1"/>
  <c r="M628" i="28"/>
  <c r="AC628" i="28"/>
  <c r="AF628" i="28"/>
  <c r="D629" i="28"/>
  <c r="E629" i="28" a="1"/>
  <c r="E629" i="28"/>
  <c r="M629" i="28" a="1"/>
  <c r="M629" i="28"/>
  <c r="AC629" i="28"/>
  <c r="AF629" i="28"/>
  <c r="D630" i="28"/>
  <c r="E630" i="28" a="1"/>
  <c r="E630" i="28"/>
  <c r="M630" i="28" a="1"/>
  <c r="M630" i="28"/>
  <c r="Y630" i="28"/>
  <c r="AC630" i="28"/>
  <c r="AF630" i="28"/>
  <c r="D631" i="28"/>
  <c r="E631" i="28" a="1"/>
  <c r="E631" i="28"/>
  <c r="M631" i="28" a="1"/>
  <c r="M631" i="28"/>
  <c r="AC631" i="28"/>
  <c r="AF631" i="28"/>
  <c r="D632" i="28"/>
  <c r="E632" i="28" a="1"/>
  <c r="E632" i="28"/>
  <c r="M632" i="28" a="1"/>
  <c r="M632" i="28"/>
  <c r="AC632" i="28"/>
  <c r="AF632" i="28"/>
  <c r="D633" i="28"/>
  <c r="E633" i="28" a="1"/>
  <c r="E633" i="28"/>
  <c r="M633" i="28" a="1"/>
  <c r="M633" i="28"/>
  <c r="AC633" i="28"/>
  <c r="AF633" i="28"/>
  <c r="D634" i="28"/>
  <c r="E634" i="28" a="1"/>
  <c r="E634" i="28"/>
  <c r="M634" i="28" a="1"/>
  <c r="M634" i="28"/>
  <c r="AC634" i="28"/>
  <c r="AF634" i="28"/>
  <c r="D635" i="28"/>
  <c r="E635" i="28" a="1"/>
  <c r="E635" i="28"/>
  <c r="M635" i="28" a="1"/>
  <c r="M635" i="28"/>
  <c r="AC635" i="28"/>
  <c r="AF635" i="28"/>
  <c r="D636" i="28"/>
  <c r="E636" i="28" a="1"/>
  <c r="E636" i="28"/>
  <c r="M636" i="28" a="1"/>
  <c r="M636" i="28"/>
  <c r="AC636" i="28"/>
  <c r="AF636" i="28"/>
  <c r="D637" i="28"/>
  <c r="E637" i="28" a="1"/>
  <c r="E637" i="28"/>
  <c r="M637" i="28" a="1"/>
  <c r="M637" i="28"/>
  <c r="AC637" i="28"/>
  <c r="AF637" i="28"/>
  <c r="D638" i="28"/>
  <c r="E638" i="28" a="1"/>
  <c r="E638" i="28"/>
  <c r="M638" i="28" a="1"/>
  <c r="M638" i="28"/>
  <c r="AC638" i="28"/>
  <c r="AF638" i="28"/>
  <c r="D639" i="28"/>
  <c r="E639" i="28" a="1"/>
  <c r="E639" i="28"/>
  <c r="M639" i="28" a="1"/>
  <c r="M639" i="28"/>
  <c r="AC639" i="28"/>
  <c r="AF639" i="28"/>
  <c r="D640" i="28"/>
  <c r="E640" i="28" a="1"/>
  <c r="E640" i="28"/>
  <c r="M640" i="28" a="1"/>
  <c r="M640" i="28"/>
  <c r="AC640" i="28"/>
  <c r="AF640" i="28"/>
  <c r="D641" i="28"/>
  <c r="E641" i="28" a="1"/>
  <c r="E641" i="28"/>
  <c r="M641" i="28" a="1"/>
  <c r="M641" i="28"/>
  <c r="AC641" i="28"/>
  <c r="AF641" i="28"/>
  <c r="D642" i="28"/>
  <c r="E642" i="28" a="1"/>
  <c r="E642" i="28"/>
  <c r="M642" i="28" a="1"/>
  <c r="M642" i="28"/>
  <c r="Y642" i="28"/>
  <c r="AC642" i="28"/>
  <c r="AF642" i="28"/>
  <c r="D643" i="28"/>
  <c r="E643" i="28" a="1"/>
  <c r="E643" i="28"/>
  <c r="M643" i="28" a="1"/>
  <c r="M643" i="28"/>
  <c r="AC643" i="28"/>
  <c r="AF643" i="28"/>
  <c r="D644" i="28"/>
  <c r="E644" i="28" a="1"/>
  <c r="E644" i="28"/>
  <c r="M644" i="28" a="1"/>
  <c r="M644" i="28"/>
  <c r="AC644" i="28"/>
  <c r="AF644" i="28"/>
  <c r="D645" i="28"/>
  <c r="E645" i="28" a="1"/>
  <c r="E645" i="28"/>
  <c r="M645" i="28" a="1"/>
  <c r="M645" i="28"/>
  <c r="AC645" i="28"/>
  <c r="AF645" i="28"/>
  <c r="D646" i="28"/>
  <c r="E646" i="28" a="1"/>
  <c r="E646" i="28"/>
  <c r="M646" i="28" a="1"/>
  <c r="M646" i="28"/>
  <c r="AC646" i="28"/>
  <c r="AF646" i="28"/>
  <c r="D647" i="28"/>
  <c r="E647" i="28" a="1"/>
  <c r="E647" i="28"/>
  <c r="M647" i="28" a="1"/>
  <c r="M647" i="28"/>
  <c r="AC647" i="28"/>
  <c r="AF647" i="28"/>
  <c r="D648" i="28"/>
  <c r="E648" i="28" a="1"/>
  <c r="E648" i="28"/>
  <c r="M648" i="28" a="1"/>
  <c r="M648" i="28"/>
  <c r="AC648" i="28"/>
  <c r="AF648" i="28"/>
  <c r="D649" i="28"/>
  <c r="E649" i="28" a="1"/>
  <c r="E649" i="28"/>
  <c r="M649" i="28" a="1"/>
  <c r="M649" i="28"/>
  <c r="AC649" i="28"/>
  <c r="AF649" i="28"/>
  <c r="D650" i="28"/>
  <c r="E650" i="28" a="1"/>
  <c r="E650" i="28"/>
  <c r="M650" i="28" a="1"/>
  <c r="M650" i="28"/>
  <c r="Y650" i="28"/>
  <c r="AC650" i="28"/>
  <c r="AF650" i="28"/>
  <c r="D651" i="28"/>
  <c r="E651" i="28" a="1"/>
  <c r="E651" i="28"/>
  <c r="M651" i="28" a="1"/>
  <c r="M651" i="28"/>
  <c r="AC651" i="28"/>
  <c r="AF651" i="28"/>
  <c r="D652" i="28"/>
  <c r="E652" i="28" a="1"/>
  <c r="E652" i="28"/>
  <c r="M652" i="28" a="1"/>
  <c r="M652" i="28"/>
  <c r="AC652" i="28"/>
  <c r="AF652" i="28"/>
  <c r="D653" i="28"/>
  <c r="E653" i="28" a="1"/>
  <c r="E653" i="28"/>
  <c r="M653" i="28" a="1"/>
  <c r="M653" i="28"/>
  <c r="AC653" i="28"/>
  <c r="AF653" i="28"/>
  <c r="D654" i="28"/>
  <c r="E654" i="28" a="1"/>
  <c r="E654" i="28"/>
  <c r="M654" i="28" a="1"/>
  <c r="M654" i="28"/>
  <c r="AC654" i="28"/>
  <c r="AF654" i="28"/>
  <c r="D655" i="28"/>
  <c r="E655" i="28" a="1"/>
  <c r="E655" i="28"/>
  <c r="M655" i="28" a="1"/>
  <c r="M655" i="28"/>
  <c r="AC655" i="28"/>
  <c r="AF655" i="28"/>
  <c r="D656" i="28"/>
  <c r="E656" i="28" a="1"/>
  <c r="E656" i="28"/>
  <c r="M656" i="28" a="1"/>
  <c r="M656" i="28"/>
  <c r="AC656" i="28"/>
  <c r="AF656" i="28"/>
  <c r="D657" i="28"/>
  <c r="E657" i="28" a="1"/>
  <c r="E657" i="28"/>
  <c r="M657" i="28" a="1"/>
  <c r="M657" i="28"/>
  <c r="AC657" i="28"/>
  <c r="AF657" i="28"/>
  <c r="D658" i="28"/>
  <c r="E658" i="28" a="1"/>
  <c r="E658" i="28"/>
  <c r="M658" i="28" a="1"/>
  <c r="M658" i="28"/>
  <c r="AC658" i="28"/>
  <c r="AF658" i="28"/>
  <c r="D659" i="28"/>
  <c r="E659" i="28" a="1"/>
  <c r="E659" i="28"/>
  <c r="M659" i="28" a="1"/>
  <c r="M659" i="28"/>
  <c r="AC659" i="28"/>
  <c r="AF659" i="28"/>
  <c r="D660" i="28"/>
  <c r="E660" i="28" a="1"/>
  <c r="E660" i="28"/>
  <c r="M660" i="28" a="1"/>
  <c r="M660" i="28"/>
  <c r="AC660" i="28"/>
  <c r="AF660" i="28"/>
  <c r="D661" i="28"/>
  <c r="E661" i="28" a="1"/>
  <c r="E661" i="28"/>
  <c r="M661" i="28" a="1"/>
  <c r="M661" i="28"/>
  <c r="AC661" i="28"/>
  <c r="AF661" i="28"/>
  <c r="D662" i="28"/>
  <c r="E662" i="28" a="1"/>
  <c r="E662" i="28"/>
  <c r="M662" i="28" a="1"/>
  <c r="M662" i="28"/>
  <c r="AC662" i="28"/>
  <c r="AF662" i="28"/>
  <c r="D663" i="28"/>
  <c r="E663" i="28" a="1"/>
  <c r="E663" i="28"/>
  <c r="M663" i="28" a="1"/>
  <c r="M663" i="28"/>
  <c r="AC663" i="28"/>
  <c r="AF663" i="28"/>
  <c r="D664" i="28"/>
  <c r="E664" i="28" a="1"/>
  <c r="E664" i="28"/>
  <c r="M664" i="28" a="1"/>
  <c r="M664" i="28"/>
  <c r="AC664" i="28"/>
  <c r="AF664" i="28"/>
  <c r="D665" i="28"/>
  <c r="E665" i="28" a="1"/>
  <c r="E665" i="28"/>
  <c r="M665" i="28" a="1"/>
  <c r="M665" i="28"/>
  <c r="AC665" i="28"/>
  <c r="AF665" i="28"/>
  <c r="D666" i="28"/>
  <c r="E666" i="28" a="1"/>
  <c r="E666" i="28"/>
  <c r="M666" i="28" a="1"/>
  <c r="M666" i="28"/>
  <c r="AC666" i="28"/>
  <c r="AF666" i="28"/>
  <c r="D667" i="28"/>
  <c r="E667" i="28" a="1"/>
  <c r="E667" i="28"/>
  <c r="M667" i="28" a="1"/>
  <c r="M667" i="28"/>
  <c r="AC667" i="28"/>
  <c r="AF667" i="28"/>
  <c r="D668" i="28"/>
  <c r="E668" i="28" a="1"/>
  <c r="E668" i="28"/>
  <c r="M668" i="28" a="1"/>
  <c r="M668" i="28"/>
  <c r="AC668" i="28"/>
  <c r="AF668" i="28"/>
  <c r="D669" i="28"/>
  <c r="E669" i="28" a="1"/>
  <c r="E669" i="28"/>
  <c r="M669" i="28" a="1"/>
  <c r="M669" i="28"/>
  <c r="AC669" i="28"/>
  <c r="AF669" i="28"/>
  <c r="D670" i="28"/>
  <c r="E670" i="28" a="1"/>
  <c r="E670" i="28"/>
  <c r="M670" i="28" a="1"/>
  <c r="M670" i="28"/>
  <c r="AC670" i="28"/>
  <c r="AF670" i="28"/>
  <c r="D671" i="28"/>
  <c r="E671" i="28" a="1"/>
  <c r="E671" i="28"/>
  <c r="M671" i="28" a="1"/>
  <c r="M671" i="28"/>
  <c r="AC671" i="28"/>
  <c r="AF671" i="28"/>
  <c r="D672" i="28"/>
  <c r="E672" i="28" a="1"/>
  <c r="E672" i="28"/>
  <c r="M672" i="28" a="1"/>
  <c r="M672" i="28"/>
  <c r="AC672" i="28"/>
  <c r="AF672" i="28"/>
  <c r="D673" i="28"/>
  <c r="E673" i="28" a="1"/>
  <c r="E673" i="28"/>
  <c r="M673" i="28" a="1"/>
  <c r="M673" i="28"/>
  <c r="AC673" i="28"/>
  <c r="AF673" i="28"/>
  <c r="D674" i="28"/>
  <c r="E674" i="28" a="1"/>
  <c r="E674" i="28"/>
  <c r="M674" i="28" a="1"/>
  <c r="M674" i="28"/>
  <c r="AC674" i="28"/>
  <c r="AF674" i="28"/>
  <c r="D675" i="28"/>
  <c r="E675" i="28" a="1"/>
  <c r="E675" i="28"/>
  <c r="M675" i="28" a="1"/>
  <c r="M675" i="28"/>
  <c r="AC675" i="28"/>
  <c r="AF675" i="28"/>
  <c r="D676" i="28"/>
  <c r="E676" i="28" a="1"/>
  <c r="E676" i="28"/>
  <c r="M676" i="28" a="1"/>
  <c r="M676" i="28"/>
  <c r="Y676" i="28"/>
  <c r="AC676" i="28"/>
  <c r="AF676" i="28"/>
  <c r="D677" i="28"/>
  <c r="E677" i="28" a="1"/>
  <c r="E677" i="28"/>
  <c r="M677" i="28" a="1"/>
  <c r="M677" i="28"/>
  <c r="AC677" i="28"/>
  <c r="AF677" i="28"/>
  <c r="D678" i="28"/>
  <c r="E678" i="28" a="1"/>
  <c r="E678" i="28"/>
  <c r="M678" i="28" a="1"/>
  <c r="M678" i="28"/>
  <c r="AC678" i="28"/>
  <c r="AF678" i="28"/>
  <c r="D679" i="28"/>
  <c r="E679" i="28" a="1"/>
  <c r="E679" i="28"/>
  <c r="M679" i="28" a="1"/>
  <c r="M679" i="28"/>
  <c r="AC679" i="28"/>
  <c r="AF679" i="28"/>
  <c r="D680" i="28"/>
  <c r="E680" i="28" a="1"/>
  <c r="E680" i="28"/>
  <c r="M680" i="28" a="1"/>
  <c r="M680" i="28"/>
  <c r="AC680" i="28"/>
  <c r="AF680" i="28"/>
  <c r="D681" i="28"/>
  <c r="E681" i="28" a="1"/>
  <c r="E681" i="28"/>
  <c r="M681" i="28" a="1"/>
  <c r="M681" i="28"/>
  <c r="AC681" i="28"/>
  <c r="AF681" i="28"/>
  <c r="D682" i="28"/>
  <c r="E682" i="28" a="1"/>
  <c r="E682" i="28"/>
  <c r="M682" i="28" a="1"/>
  <c r="M682" i="28"/>
  <c r="AC682" i="28"/>
  <c r="AF682" i="28"/>
  <c r="D683" i="28"/>
  <c r="E683" i="28" a="1"/>
  <c r="E683" i="28"/>
  <c r="M683" i="28" a="1"/>
  <c r="M683" i="28"/>
  <c r="AC683" i="28"/>
  <c r="AF683" i="28"/>
  <c r="D684" i="28"/>
  <c r="E684" i="28" a="1"/>
  <c r="E684" i="28"/>
  <c r="M684" i="28" a="1"/>
  <c r="M684" i="28"/>
  <c r="AC684" i="28"/>
  <c r="AF684" i="28"/>
  <c r="D685" i="28"/>
  <c r="E685" i="28" a="1"/>
  <c r="E685" i="28"/>
  <c r="M685" i="28" a="1"/>
  <c r="M685" i="28"/>
  <c r="AC685" i="28"/>
  <c r="AF685" i="28"/>
  <c r="D686" i="28"/>
  <c r="E686" i="28" a="1"/>
  <c r="E686" i="28"/>
  <c r="M686" i="28" a="1"/>
  <c r="M686" i="28"/>
  <c r="AA686" i="28"/>
  <c r="AB686" i="28"/>
  <c r="AC686" i="28"/>
  <c r="AF686" i="28"/>
  <c r="D687" i="28"/>
  <c r="E687" i="28" a="1"/>
  <c r="E687" i="28"/>
  <c r="M687" i="28" a="1"/>
  <c r="M687" i="28"/>
  <c r="AC687" i="28"/>
  <c r="AF687" i="28"/>
  <c r="D688" i="28"/>
  <c r="E688" i="28" a="1"/>
  <c r="E688" i="28"/>
  <c r="M688" i="28" a="1"/>
  <c r="M688" i="28"/>
  <c r="AC688" i="28"/>
  <c r="AF688" i="28"/>
  <c r="D689" i="28"/>
  <c r="E689" i="28" a="1"/>
  <c r="E689" i="28"/>
  <c r="M689" i="28" a="1"/>
  <c r="M689" i="28"/>
  <c r="AC689" i="28"/>
  <c r="AF689" i="28"/>
  <c r="D690" i="28"/>
  <c r="E690" i="28" a="1"/>
  <c r="E690" i="28"/>
  <c r="M690" i="28" a="1"/>
  <c r="M690" i="28"/>
  <c r="AC690" i="28"/>
  <c r="AF690" i="28"/>
  <c r="D691" i="28"/>
  <c r="E691" i="28" a="1"/>
  <c r="E691" i="28"/>
  <c r="M691" i="28" a="1"/>
  <c r="M691" i="28"/>
  <c r="AC691" i="28"/>
  <c r="AF691" i="28"/>
  <c r="D692" i="28"/>
  <c r="E692" i="28" a="1"/>
  <c r="E692" i="28"/>
  <c r="M692" i="28" a="1"/>
  <c r="M692" i="28"/>
  <c r="AC692" i="28"/>
  <c r="AF692" i="28"/>
  <c r="D693" i="28"/>
  <c r="E693" i="28" a="1"/>
  <c r="E693" i="28"/>
  <c r="M693" i="28" a="1"/>
  <c r="M693" i="28"/>
  <c r="AC693" i="28"/>
  <c r="AF693" i="28"/>
  <c r="D694" i="28"/>
  <c r="E694" i="28" a="1"/>
  <c r="E694" i="28"/>
  <c r="M694" i="28" a="1"/>
  <c r="M694" i="28"/>
  <c r="AC694" i="28"/>
  <c r="AF694" i="28"/>
  <c r="D695" i="28"/>
  <c r="E695" i="28" a="1"/>
  <c r="E695" i="28"/>
  <c r="M695" i="28" a="1"/>
  <c r="M695" i="28"/>
  <c r="AC695" i="28"/>
  <c r="AF695" i="28"/>
  <c r="D696" i="28"/>
  <c r="E696" i="28" a="1"/>
  <c r="E696" i="28"/>
  <c r="M696" i="28" a="1"/>
  <c r="M696" i="28"/>
  <c r="AC696" i="28"/>
  <c r="AF696" i="28"/>
  <c r="D697" i="28"/>
  <c r="E697" i="28" a="1"/>
  <c r="E697" i="28"/>
  <c r="M697" i="28" a="1"/>
  <c r="M697" i="28"/>
  <c r="AC697" i="28"/>
  <c r="AF697" i="28"/>
  <c r="D698" i="28"/>
  <c r="E698" i="28" a="1"/>
  <c r="E698" i="28"/>
  <c r="M698" i="28" a="1"/>
  <c r="M698" i="28"/>
  <c r="AC698" i="28"/>
  <c r="AF698" i="28"/>
  <c r="D699" i="28"/>
  <c r="E699" i="28" a="1"/>
  <c r="E699" i="28"/>
  <c r="M699" i="28" a="1"/>
  <c r="M699" i="28"/>
  <c r="AC699" i="28"/>
  <c r="AF699" i="28"/>
  <c r="D700" i="28"/>
  <c r="E700" i="28" a="1"/>
  <c r="E700" i="28"/>
  <c r="M700" i="28" a="1"/>
  <c r="M700" i="28"/>
  <c r="AC700" i="28"/>
  <c r="AF700" i="28"/>
  <c r="D701" i="28"/>
  <c r="E701" i="28" a="1"/>
  <c r="E701" i="28"/>
  <c r="M701" i="28" a="1"/>
  <c r="M701" i="28"/>
  <c r="AA701" i="28"/>
  <c r="AB701" i="28"/>
  <c r="AC701" i="28"/>
  <c r="AF701" i="28"/>
  <c r="D702" i="28"/>
  <c r="E702" i="28" a="1"/>
  <c r="E702" i="28"/>
  <c r="M702" i="28" a="1"/>
  <c r="M702" i="28"/>
  <c r="AC702" i="28"/>
  <c r="AF702" i="28"/>
  <c r="D703" i="28"/>
  <c r="E703" i="28" a="1"/>
  <c r="E703" i="28"/>
  <c r="M703" i="28" a="1"/>
  <c r="M703" i="28"/>
  <c r="AA703" i="28"/>
  <c r="AB703" i="28"/>
  <c r="AC703" i="28"/>
  <c r="AF703" i="28"/>
  <c r="D704" i="28"/>
  <c r="E704" i="28" a="1"/>
  <c r="E704" i="28"/>
  <c r="M704" i="28" a="1"/>
  <c r="M704" i="28"/>
  <c r="AC704" i="28"/>
  <c r="AF704" i="28"/>
  <c r="D705" i="28"/>
  <c r="E705" i="28" a="1"/>
  <c r="E705" i="28"/>
  <c r="M705" i="28" a="1"/>
  <c r="M705" i="28"/>
  <c r="AC705" i="28"/>
  <c r="AF705" i="28"/>
  <c r="D706" i="28"/>
  <c r="E706" i="28" a="1"/>
  <c r="E706" i="28"/>
  <c r="M706" i="28" a="1"/>
  <c r="M706" i="28"/>
  <c r="AA706" i="28"/>
  <c r="AB706" i="28"/>
  <c r="AC706" i="28"/>
  <c r="AF706" i="28"/>
  <c r="D707" i="28"/>
  <c r="E707" i="28" a="1"/>
  <c r="E707" i="28"/>
  <c r="M707" i="28" a="1"/>
  <c r="M707" i="28"/>
  <c r="AC707" i="28"/>
  <c r="AF707" i="28"/>
  <c r="D708" i="28"/>
  <c r="E708" i="28" a="1"/>
  <c r="E708" i="28"/>
  <c r="M708" i="28" a="1"/>
  <c r="M708" i="28"/>
  <c r="AC708" i="28"/>
  <c r="AF708" i="28"/>
  <c r="D709" i="28"/>
  <c r="E709" i="28" a="1"/>
  <c r="E709" i="28"/>
  <c r="M709" i="28" a="1"/>
  <c r="M709" i="28"/>
  <c r="AC709" i="28"/>
  <c r="AF709" i="28"/>
  <c r="D710" i="28"/>
  <c r="E710" i="28" a="1"/>
  <c r="E710" i="28"/>
  <c r="M710" i="28" a="1"/>
  <c r="M710" i="28"/>
  <c r="AC710" i="28"/>
  <c r="AF710" i="28"/>
  <c r="D711" i="28"/>
  <c r="E711" i="28" a="1"/>
  <c r="E711" i="28"/>
  <c r="M711" i="28" a="1"/>
  <c r="M711" i="28"/>
  <c r="AC711" i="28"/>
  <c r="AF711" i="28"/>
  <c r="D712" i="28"/>
  <c r="E712" i="28" a="1"/>
  <c r="E712" i="28"/>
  <c r="M712" i="28" a="1"/>
  <c r="M712" i="28"/>
  <c r="AC712" i="28"/>
  <c r="AF712" i="28"/>
  <c r="D713" i="28"/>
  <c r="E713" i="28" a="1"/>
  <c r="E713" i="28"/>
  <c r="M713" i="28" a="1"/>
  <c r="M713" i="28"/>
  <c r="AC713" i="28"/>
  <c r="AF713" i="28"/>
  <c r="D714" i="28"/>
  <c r="E714" i="28" a="1"/>
  <c r="E714" i="28"/>
  <c r="M714" i="28" a="1"/>
  <c r="M714" i="28"/>
  <c r="AC714" i="28"/>
  <c r="AF714" i="28"/>
  <c r="D715" i="28"/>
  <c r="E715" i="28" a="1"/>
  <c r="E715" i="28"/>
  <c r="M715" i="28" a="1"/>
  <c r="M715" i="28"/>
  <c r="AC715" i="28"/>
  <c r="AF715" i="28"/>
  <c r="D716" i="28"/>
  <c r="E716" i="28" a="1"/>
  <c r="E716" i="28"/>
  <c r="M716" i="28" a="1"/>
  <c r="M716" i="28"/>
  <c r="AC716" i="28"/>
  <c r="AF716" i="28"/>
  <c r="D717" i="28"/>
  <c r="E717" i="28" a="1"/>
  <c r="E717" i="28"/>
  <c r="M717" i="28" a="1"/>
  <c r="M717" i="28"/>
  <c r="AC717" i="28"/>
  <c r="AF717" i="28"/>
  <c r="D718" i="28"/>
  <c r="E718" i="28" a="1"/>
  <c r="E718" i="28"/>
  <c r="M718" i="28" a="1"/>
  <c r="M718" i="28"/>
  <c r="AC718" i="28"/>
  <c r="AF718" i="28"/>
  <c r="D719" i="28"/>
  <c r="E719" i="28" a="1"/>
  <c r="E719" i="28"/>
  <c r="M719" i="28" a="1"/>
  <c r="M719" i="28"/>
  <c r="AC719" i="28"/>
  <c r="AF719" i="28"/>
  <c r="D720" i="28"/>
  <c r="E720" i="28" a="1"/>
  <c r="E720" i="28"/>
  <c r="M720" i="28" a="1"/>
  <c r="M720" i="28"/>
  <c r="AC720" i="28"/>
  <c r="AF720" i="28"/>
  <c r="D721" i="28"/>
  <c r="E721" i="28" a="1"/>
  <c r="E721" i="28"/>
  <c r="M721" i="28" a="1"/>
  <c r="M721" i="28"/>
  <c r="AC721" i="28"/>
  <c r="AF721" i="28"/>
  <c r="D722" i="28"/>
  <c r="E722" i="28" a="1"/>
  <c r="E722" i="28"/>
  <c r="M722" i="28" a="1"/>
  <c r="M722" i="28"/>
  <c r="AC722" i="28"/>
  <c r="AF722" i="28"/>
  <c r="D723" i="28"/>
  <c r="E723" i="28" a="1"/>
  <c r="E723" i="28"/>
  <c r="M723" i="28" a="1"/>
  <c r="M723" i="28"/>
  <c r="AC723" i="28"/>
  <c r="AF723" i="28"/>
  <c r="D724" i="28"/>
  <c r="E724" i="28" a="1"/>
  <c r="E724" i="28"/>
  <c r="M724" i="28" a="1"/>
  <c r="M724" i="28"/>
  <c r="AC724" i="28"/>
  <c r="AF724" i="28"/>
  <c r="D725" i="28"/>
  <c r="E725" i="28" a="1"/>
  <c r="E725" i="28"/>
  <c r="M725" i="28" a="1"/>
  <c r="M725" i="28"/>
  <c r="AC725" i="28"/>
  <c r="AF725" i="28"/>
  <c r="D726" i="28"/>
  <c r="E726" i="28" a="1"/>
  <c r="E726" i="28"/>
  <c r="M726" i="28" a="1"/>
  <c r="M726" i="28"/>
  <c r="AC726" i="28"/>
  <c r="AF726" i="28"/>
  <c r="D727" i="28"/>
  <c r="E727" i="28" a="1"/>
  <c r="E727" i="28"/>
  <c r="M727" i="28" a="1"/>
  <c r="M727" i="28"/>
  <c r="AA727" i="28"/>
  <c r="AB727" i="28"/>
  <c r="AC727" i="28"/>
  <c r="AF727" i="28"/>
  <c r="D728" i="28"/>
  <c r="E728" i="28" a="1"/>
  <c r="E728" i="28"/>
  <c r="M728" i="28" a="1"/>
  <c r="M728" i="28"/>
  <c r="AA728" i="28"/>
  <c r="AB728" i="28"/>
  <c r="AC728" i="28"/>
  <c r="AF728" i="28"/>
  <c r="D729" i="28"/>
  <c r="E729" i="28" a="1"/>
  <c r="E729" i="28"/>
  <c r="M729" i="28" a="1"/>
  <c r="M729" i="28"/>
  <c r="AC729" i="28"/>
  <c r="AF729" i="28"/>
  <c r="D730" i="28"/>
  <c r="E730" i="28" a="1"/>
  <c r="E730" i="28"/>
  <c r="M730" i="28" a="1"/>
  <c r="M730" i="28"/>
  <c r="AC730" i="28"/>
  <c r="AF730" i="28"/>
  <c r="D731" i="28"/>
  <c r="E731" i="28" a="1"/>
  <c r="E731" i="28"/>
  <c r="M731" i="28" a="1"/>
  <c r="M731" i="28"/>
  <c r="AC731" i="28"/>
  <c r="AF731" i="28"/>
  <c r="D732" i="28"/>
  <c r="E732" i="28" a="1"/>
  <c r="E732" i="28"/>
  <c r="M732" i="28" a="1"/>
  <c r="M732" i="28"/>
  <c r="AC732" i="28"/>
  <c r="AF732" i="28"/>
  <c r="D733" i="28"/>
  <c r="E733" i="28" a="1"/>
  <c r="E733" i="28"/>
  <c r="M733" i="28" a="1"/>
  <c r="M733" i="28"/>
  <c r="AC733" i="28"/>
  <c r="AF733" i="28"/>
  <c r="D734" i="28"/>
  <c r="E734" i="28" a="1"/>
  <c r="E734" i="28"/>
  <c r="M734" i="28" a="1"/>
  <c r="M734" i="28"/>
  <c r="AC734" i="28"/>
  <c r="AF734" i="28"/>
  <c r="D735" i="28"/>
  <c r="E735" i="28" a="1"/>
  <c r="E735" i="28"/>
  <c r="M735" i="28" a="1"/>
  <c r="M735" i="28"/>
  <c r="AC735" i="28"/>
  <c r="AF735" i="28"/>
  <c r="D736" i="28"/>
  <c r="E736" i="28" a="1"/>
  <c r="E736" i="28"/>
  <c r="M736" i="28" a="1"/>
  <c r="M736" i="28"/>
  <c r="AC736" i="28"/>
  <c r="AF736" i="28"/>
  <c r="D737" i="28"/>
  <c r="E737" i="28" a="1"/>
  <c r="E737" i="28"/>
  <c r="M737" i="28" a="1"/>
  <c r="M737" i="28"/>
  <c r="AC737" i="28"/>
  <c r="AF737" i="28"/>
  <c r="D738" i="28"/>
  <c r="E738" i="28" a="1"/>
  <c r="E738" i="28"/>
  <c r="M738" i="28" a="1"/>
  <c r="M738" i="28"/>
  <c r="AC738" i="28"/>
  <c r="AF738" i="28"/>
  <c r="D739" i="28"/>
  <c r="E739" i="28" a="1"/>
  <c r="E739" i="28"/>
  <c r="M739" i="28" a="1"/>
  <c r="M739" i="28"/>
  <c r="AC739" i="28"/>
  <c r="AF739" i="28"/>
  <c r="D740" i="28"/>
  <c r="E740" i="28" a="1"/>
  <c r="E740" i="28"/>
  <c r="M740" i="28" a="1"/>
  <c r="M740" i="28"/>
  <c r="AC740" i="28"/>
  <c r="AF740" i="28"/>
  <c r="D741" i="28"/>
  <c r="E741" i="28" a="1"/>
  <c r="E741" i="28"/>
  <c r="M741" i="28" a="1"/>
  <c r="M741" i="28"/>
  <c r="AA741" i="28"/>
  <c r="AB741" i="28"/>
  <c r="AC741" i="28"/>
  <c r="AF741" i="28"/>
  <c r="D742" i="28"/>
  <c r="E742" i="28" a="1"/>
  <c r="E742" i="28"/>
  <c r="M742" i="28" a="1"/>
  <c r="M742" i="28"/>
  <c r="AC742" i="28"/>
  <c r="AF742" i="28"/>
  <c r="D743" i="28"/>
  <c r="E743" i="28" a="1"/>
  <c r="E743" i="28"/>
  <c r="M743" i="28" a="1"/>
  <c r="M743" i="28"/>
  <c r="AC743" i="28"/>
  <c r="AF743" i="28"/>
  <c r="D744" i="28"/>
  <c r="E744" i="28" a="1"/>
  <c r="E744" i="28"/>
  <c r="M744" i="28" a="1"/>
  <c r="M744" i="28"/>
  <c r="AC744" i="28"/>
  <c r="AF744" i="28"/>
  <c r="D745" i="28"/>
  <c r="E745" i="28" a="1"/>
  <c r="E745" i="28"/>
  <c r="M745" i="28" a="1"/>
  <c r="M745" i="28"/>
  <c r="AC745" i="28"/>
  <c r="AF745" i="28"/>
  <c r="D746" i="28"/>
  <c r="E746" i="28" a="1"/>
  <c r="E746" i="28"/>
  <c r="M746" i="28" a="1"/>
  <c r="M746" i="28"/>
  <c r="AC746" i="28"/>
  <c r="AF746" i="28"/>
  <c r="D747" i="28"/>
  <c r="E747" i="28" a="1"/>
  <c r="E747" i="28"/>
  <c r="M747" i="28" a="1"/>
  <c r="M747" i="28"/>
  <c r="AC747" i="28"/>
  <c r="AF747" i="28"/>
  <c r="D748" i="28"/>
  <c r="E748" i="28" a="1"/>
  <c r="E748" i="28"/>
  <c r="M748" i="28" a="1"/>
  <c r="M748" i="28"/>
  <c r="AC748" i="28"/>
  <c r="AF748" i="28"/>
  <c r="D749" i="28"/>
  <c r="E749" i="28" a="1"/>
  <c r="E749" i="28"/>
  <c r="M749" i="28" a="1"/>
  <c r="M749" i="28"/>
  <c r="AC749" i="28"/>
  <c r="AF749" i="28"/>
  <c r="D750" i="28"/>
  <c r="E750" i="28" a="1"/>
  <c r="E750" i="28"/>
  <c r="M750" i="28" a="1"/>
  <c r="M750" i="28"/>
  <c r="AC750" i="28"/>
  <c r="AF750" i="28"/>
  <c r="D751" i="28"/>
  <c r="E751" i="28" a="1"/>
  <c r="E751" i="28"/>
  <c r="M751" i="28" a="1"/>
  <c r="M751" i="28"/>
  <c r="AC751" i="28"/>
  <c r="AF751" i="28"/>
  <c r="D752" i="28"/>
  <c r="E752" i="28" a="1"/>
  <c r="E752" i="28"/>
  <c r="M752" i="28" a="1"/>
  <c r="M752" i="28"/>
  <c r="AC752" i="28"/>
  <c r="AF752" i="28"/>
  <c r="D753" i="28"/>
  <c r="E753" i="28" a="1"/>
  <c r="E753" i="28"/>
  <c r="M753" i="28" a="1"/>
  <c r="M753" i="28"/>
  <c r="AC753" i="28"/>
  <c r="AF753" i="28"/>
  <c r="D754" i="28"/>
  <c r="E754" i="28" a="1"/>
  <c r="E754" i="28"/>
  <c r="M754" i="28" a="1"/>
  <c r="M754" i="28"/>
  <c r="AC754" i="28"/>
  <c r="AF754" i="28"/>
  <c r="D755" i="28"/>
  <c r="E755" i="28" a="1"/>
  <c r="E755" i="28"/>
  <c r="M755" i="28" a="1"/>
  <c r="M755" i="28"/>
  <c r="AA755" i="28"/>
  <c r="AB755" i="28"/>
  <c r="AC755" i="28"/>
  <c r="AF755" i="28"/>
  <c r="D756" i="28"/>
  <c r="E756" i="28" a="1"/>
  <c r="E756" i="28"/>
  <c r="M756" i="28" a="1"/>
  <c r="M756" i="28"/>
  <c r="AC756" i="28"/>
  <c r="AF756" i="28"/>
  <c r="D757" i="28"/>
  <c r="E757" i="28" a="1"/>
  <c r="E757" i="28"/>
  <c r="M757" i="28" a="1"/>
  <c r="M757" i="28"/>
  <c r="AC757" i="28"/>
  <c r="AF757" i="28"/>
  <c r="D758" i="28"/>
  <c r="E758" i="28" a="1"/>
  <c r="E758" i="28"/>
  <c r="M758" i="28" a="1"/>
  <c r="M758" i="28"/>
  <c r="AC758" i="28"/>
  <c r="AF758" i="28"/>
  <c r="D759" i="28"/>
  <c r="E759" i="28" a="1"/>
  <c r="E759" i="28"/>
  <c r="M759" i="28" a="1"/>
  <c r="M759" i="28"/>
  <c r="Y759" i="28"/>
  <c r="AC759" i="28"/>
  <c r="AF759" i="28"/>
  <c r="D760" i="28"/>
  <c r="E760" i="28" a="1"/>
  <c r="E760" i="28"/>
  <c r="M760" i="28" a="1"/>
  <c r="M760" i="28"/>
  <c r="AC760" i="28"/>
  <c r="AF760" i="28"/>
  <c r="D761" i="28"/>
  <c r="E761" i="28" a="1"/>
  <c r="E761" i="28"/>
  <c r="M761" i="28" a="1"/>
  <c r="M761" i="28"/>
  <c r="AC761" i="28"/>
  <c r="AF761" i="28"/>
  <c r="D762" i="28"/>
  <c r="E762" i="28" a="1"/>
  <c r="E762" i="28"/>
  <c r="M762" i="28" a="1"/>
  <c r="M762" i="28"/>
  <c r="AA762" i="28"/>
  <c r="AB762" i="28"/>
  <c r="AC762" i="28"/>
  <c r="AF762" i="28"/>
  <c r="D763" i="28"/>
  <c r="E763" i="28" a="1"/>
  <c r="E763" i="28"/>
  <c r="M763" i="28" a="1"/>
  <c r="M763" i="28"/>
  <c r="AC763" i="28"/>
  <c r="AF763" i="28"/>
  <c r="D764" i="28"/>
  <c r="E764" i="28" a="1"/>
  <c r="E764" i="28"/>
  <c r="M764" i="28" a="1"/>
  <c r="M764" i="28"/>
  <c r="AC764" i="28"/>
  <c r="AF764" i="28"/>
  <c r="D765" i="28"/>
  <c r="E765" i="28" a="1"/>
  <c r="E765" i="28"/>
  <c r="M765" i="28" a="1"/>
  <c r="M765" i="28"/>
  <c r="AC765" i="28"/>
  <c r="AF765" i="28"/>
  <c r="D766" i="28"/>
  <c r="E766" i="28" a="1"/>
  <c r="E766" i="28"/>
  <c r="M766" i="28" a="1"/>
  <c r="M766" i="28"/>
  <c r="AC766" i="28"/>
  <c r="AF766" i="28"/>
  <c r="D767" i="28"/>
  <c r="E767" i="28" a="1"/>
  <c r="E767" i="28"/>
  <c r="M767" i="28" a="1"/>
  <c r="M767" i="28"/>
  <c r="AC767" i="28"/>
  <c r="AF767" i="28"/>
  <c r="D768" i="28"/>
  <c r="E768" i="28" a="1"/>
  <c r="E768" i="28"/>
  <c r="M768" i="28" a="1"/>
  <c r="M768" i="28"/>
  <c r="AC768" i="28"/>
  <c r="AF768" i="28"/>
  <c r="D769" i="28"/>
  <c r="E769" i="28" a="1"/>
  <c r="E769" i="28"/>
  <c r="M769" i="28" a="1"/>
  <c r="M769" i="28"/>
  <c r="AC769" i="28"/>
  <c r="AF769" i="28"/>
  <c r="D770" i="28"/>
  <c r="E770" i="28" a="1"/>
  <c r="E770" i="28"/>
  <c r="M770" i="28" a="1"/>
  <c r="M770" i="28"/>
  <c r="AC770" i="28"/>
  <c r="AF770" i="28"/>
  <c r="D771" i="28"/>
  <c r="E771" i="28" a="1"/>
  <c r="E771" i="28"/>
  <c r="M771" i="28" a="1"/>
  <c r="M771" i="28"/>
  <c r="AA771" i="28"/>
  <c r="AB771" i="28"/>
  <c r="AC771" i="28"/>
  <c r="AF771" i="28"/>
  <c r="D772" i="28"/>
  <c r="E772" i="28" a="1"/>
  <c r="E772" i="28"/>
  <c r="M772" i="28" a="1"/>
  <c r="M772" i="28"/>
  <c r="AC772" i="28"/>
  <c r="AF772" i="28"/>
  <c r="D773" i="28"/>
  <c r="E773" i="28" a="1"/>
  <c r="E773" i="28"/>
  <c r="M773" i="28" a="1"/>
  <c r="M773" i="28"/>
  <c r="Y773" i="28"/>
  <c r="AC773" i="28"/>
  <c r="AF773" i="28"/>
  <c r="D774" i="28"/>
  <c r="E774" i="28" a="1"/>
  <c r="E774" i="28"/>
  <c r="M774" i="28" a="1"/>
  <c r="M774" i="28"/>
  <c r="AC774" i="28"/>
  <c r="AF774" i="28"/>
  <c r="D775" i="28"/>
  <c r="E775" i="28" a="1"/>
  <c r="E775" i="28"/>
  <c r="M775" i="28" a="1"/>
  <c r="M775" i="28"/>
  <c r="Y775" i="28"/>
  <c r="AC775" i="28"/>
  <c r="AF775" i="28"/>
  <c r="D776" i="28"/>
  <c r="E776" i="28" a="1"/>
  <c r="E776" i="28"/>
  <c r="M776" i="28" a="1"/>
  <c r="M776" i="28"/>
  <c r="AC776" i="28"/>
  <c r="AF776" i="28"/>
  <c r="D777" i="28"/>
  <c r="E777" i="28" a="1"/>
  <c r="E777" i="28"/>
  <c r="M777" i="28" a="1"/>
  <c r="M777" i="28"/>
  <c r="AC777" i="28"/>
  <c r="AF777" i="28"/>
  <c r="D778" i="28"/>
  <c r="E778" i="28" a="1"/>
  <c r="E778" i="28"/>
  <c r="M778" i="28" a="1"/>
  <c r="M778" i="28"/>
  <c r="Y778" i="28"/>
  <c r="AC778" i="28"/>
  <c r="AF778" i="28"/>
  <c r="D779" i="28"/>
  <c r="E779" i="28" a="1"/>
  <c r="E779" i="28"/>
  <c r="M779" i="28" a="1"/>
  <c r="M779" i="28"/>
  <c r="AC779" i="28"/>
  <c r="AF779" i="28"/>
  <c r="D780" i="28"/>
  <c r="E780" i="28" a="1"/>
  <c r="E780" i="28"/>
  <c r="M780" i="28" a="1"/>
  <c r="M780" i="28"/>
  <c r="AC780" i="28"/>
  <c r="AF780" i="28"/>
  <c r="D781" i="28"/>
  <c r="E781" i="28" a="1"/>
  <c r="E781" i="28"/>
  <c r="M781" i="28" a="1"/>
  <c r="M781" i="28"/>
  <c r="AC781" i="28"/>
  <c r="AF781" i="28"/>
  <c r="D782" i="28"/>
  <c r="E782" i="28" a="1"/>
  <c r="E782" i="28"/>
  <c r="M782" i="28" a="1"/>
  <c r="M782" i="28"/>
  <c r="AC782" i="28"/>
  <c r="AF782" i="28"/>
  <c r="D783" i="28"/>
  <c r="E783" i="28" a="1"/>
  <c r="E783" i="28"/>
  <c r="M783" i="28" a="1"/>
  <c r="M783" i="28"/>
  <c r="AC783" i="28"/>
  <c r="AF783" i="28"/>
  <c r="D784" i="28"/>
  <c r="E784" i="28" a="1"/>
  <c r="E784" i="28"/>
  <c r="M784" i="28" a="1"/>
  <c r="M784" i="28"/>
  <c r="AC784" i="28"/>
  <c r="AF784" i="28"/>
  <c r="D785" i="28"/>
  <c r="E785" i="28" a="1"/>
  <c r="E785" i="28"/>
  <c r="M785" i="28" a="1"/>
  <c r="M785" i="28"/>
  <c r="Y785" i="28"/>
  <c r="AC785" i="28"/>
  <c r="AF785" i="28"/>
  <c r="D786" i="28"/>
  <c r="E786" i="28" a="1"/>
  <c r="E786" i="28"/>
  <c r="M786" i="28" a="1"/>
  <c r="M786" i="28"/>
  <c r="AC786" i="28"/>
  <c r="AF786" i="28"/>
  <c r="D787" i="28"/>
  <c r="E787" i="28" a="1"/>
  <c r="E787" i="28"/>
  <c r="M787" i="28" a="1"/>
  <c r="M787" i="28"/>
  <c r="AC787" i="28"/>
  <c r="AF787" i="28"/>
  <c r="D788" i="28"/>
  <c r="E788" i="28" a="1"/>
  <c r="E788" i="28"/>
  <c r="M788" i="28" a="1"/>
  <c r="M788" i="28"/>
  <c r="AC788" i="28"/>
  <c r="AF788" i="28"/>
  <c r="D789" i="28"/>
  <c r="E789" i="28" a="1"/>
  <c r="E789" i="28"/>
  <c r="M789" i="28" a="1"/>
  <c r="M789" i="28"/>
  <c r="Y789" i="28"/>
  <c r="AC789" i="28"/>
  <c r="AF789" i="28"/>
  <c r="D790" i="28"/>
  <c r="E790" i="28" a="1"/>
  <c r="E790" i="28"/>
  <c r="M790" i="28" a="1"/>
  <c r="M790" i="28"/>
  <c r="AC790" i="28"/>
  <c r="AF790" i="28"/>
  <c r="D791" i="28"/>
  <c r="E791" i="28" a="1"/>
  <c r="E791" i="28"/>
  <c r="M791" i="28" a="1"/>
  <c r="M791" i="28"/>
  <c r="AA791" i="28"/>
  <c r="AB791" i="28"/>
  <c r="AC791" i="28"/>
  <c r="AF791" i="28"/>
  <c r="D792" i="28"/>
  <c r="E792" i="28" a="1"/>
  <c r="E792" i="28"/>
  <c r="M792" i="28" a="1"/>
  <c r="M792" i="28"/>
  <c r="AC792" i="28"/>
  <c r="AF792" i="28"/>
  <c r="D793" i="28"/>
  <c r="E793" i="28" a="1"/>
  <c r="E793" i="28"/>
  <c r="M793" i="28" a="1"/>
  <c r="M793" i="28"/>
  <c r="Y793" i="28"/>
  <c r="AC793" i="28"/>
  <c r="AF793" i="28"/>
  <c r="D794" i="28"/>
  <c r="E794" i="28" a="1"/>
  <c r="E794" i="28"/>
  <c r="M794" i="28" a="1"/>
  <c r="M794" i="28"/>
  <c r="AC794" i="28"/>
  <c r="AF794" i="28"/>
  <c r="D795" i="28"/>
  <c r="E795" i="28" a="1"/>
  <c r="E795" i="28"/>
  <c r="M795" i="28" a="1"/>
  <c r="M795" i="28"/>
  <c r="AC795" i="28"/>
  <c r="AF795" i="28"/>
  <c r="D796" i="28"/>
  <c r="E796" i="28" a="1"/>
  <c r="E796" i="28"/>
  <c r="M796" i="28" a="1"/>
  <c r="M796" i="28"/>
  <c r="AC796" i="28"/>
  <c r="AF796" i="28"/>
  <c r="D797" i="28"/>
  <c r="E797" i="28" a="1"/>
  <c r="E797" i="28"/>
  <c r="M797" i="28" a="1"/>
  <c r="M797" i="28"/>
  <c r="AC797" i="28"/>
  <c r="AF797" i="28"/>
  <c r="D798" i="28"/>
  <c r="E798" i="28" a="1"/>
  <c r="E798" i="28"/>
  <c r="M798" i="28" a="1"/>
  <c r="M798" i="28"/>
  <c r="AC798" i="28"/>
  <c r="AF798" i="28"/>
  <c r="D799" i="28"/>
  <c r="E799" i="28" a="1"/>
  <c r="E799" i="28"/>
  <c r="M799" i="28" a="1"/>
  <c r="M799" i="28"/>
  <c r="AA799" i="28"/>
  <c r="AB799" i="28"/>
  <c r="AC799" i="28"/>
  <c r="AF799" i="28"/>
  <c r="D800" i="28"/>
  <c r="E800" i="28" a="1"/>
  <c r="E800" i="28"/>
  <c r="M800" i="28" a="1"/>
  <c r="M800" i="28"/>
  <c r="AC800" i="28"/>
  <c r="AF800" i="28"/>
  <c r="D801" i="28"/>
  <c r="E801" i="28" a="1"/>
  <c r="E801" i="28"/>
  <c r="M801" i="28" a="1"/>
  <c r="M801" i="28"/>
  <c r="AC801" i="28"/>
  <c r="AF801" i="28"/>
  <c r="D802" i="28"/>
  <c r="E802" i="28" a="1"/>
  <c r="E802" i="28"/>
  <c r="M802" i="28" a="1"/>
  <c r="M802" i="28"/>
  <c r="AC802" i="28"/>
  <c r="AF802" i="28"/>
  <c r="D803" i="28"/>
  <c r="E803" i="28" a="1"/>
  <c r="E803" i="28"/>
  <c r="M803" i="28" a="1"/>
  <c r="M803" i="28"/>
  <c r="AA803" i="28"/>
  <c r="AB803" i="28"/>
  <c r="AC803" i="28"/>
  <c r="AF803" i="28"/>
  <c r="D804" i="28"/>
  <c r="E804" i="28" a="1"/>
  <c r="E804" i="28"/>
  <c r="M804" i="28" a="1"/>
  <c r="M804" i="28"/>
  <c r="AC804" i="28"/>
  <c r="AF804" i="28"/>
  <c r="D805" i="28"/>
  <c r="E805" i="28" a="1"/>
  <c r="E805" i="28"/>
  <c r="M805" i="28" a="1"/>
  <c r="M805" i="28"/>
  <c r="AC805" i="28"/>
  <c r="AF805" i="28"/>
  <c r="D806" i="28"/>
  <c r="E806" i="28" a="1"/>
  <c r="E806" i="28"/>
  <c r="M806" i="28" a="1"/>
  <c r="M806" i="28"/>
  <c r="Y806" i="28"/>
  <c r="AC806" i="28"/>
  <c r="AF806" i="28"/>
  <c r="D807" i="28"/>
  <c r="E807" i="28" a="1"/>
  <c r="E807" i="28"/>
  <c r="M807" i="28" a="1"/>
  <c r="M807" i="28"/>
  <c r="AC807" i="28"/>
  <c r="AF807" i="28"/>
  <c r="D808" i="28"/>
  <c r="E808" i="28" a="1"/>
  <c r="E808" i="28"/>
  <c r="M808" i="28" a="1"/>
  <c r="M808" i="28"/>
  <c r="AC808" i="28"/>
  <c r="AF808" i="28"/>
  <c r="D809" i="28"/>
  <c r="E809" i="28" a="1"/>
  <c r="E809" i="28"/>
  <c r="M809" i="28" a="1"/>
  <c r="M809" i="28"/>
  <c r="AC809" i="28"/>
  <c r="AF809" i="28"/>
  <c r="D810" i="28"/>
  <c r="E810" i="28" a="1"/>
  <c r="E810" i="28"/>
  <c r="M810" i="28" a="1"/>
  <c r="M810" i="28"/>
  <c r="AC810" i="28"/>
  <c r="AF810" i="28"/>
  <c r="D811" i="28"/>
  <c r="E811" i="28" a="1"/>
  <c r="E811" i="28"/>
  <c r="M811" i="28" a="1"/>
  <c r="M811" i="28"/>
  <c r="AC811" i="28"/>
  <c r="AF811" i="28"/>
  <c r="D812" i="28"/>
  <c r="E812" i="28" a="1"/>
  <c r="E812" i="28"/>
  <c r="M812" i="28" a="1"/>
  <c r="M812" i="28"/>
  <c r="AC812" i="28"/>
  <c r="AF812" i="28"/>
  <c r="D813" i="28"/>
  <c r="E813" i="28" a="1"/>
  <c r="E813" i="28"/>
  <c r="M813" i="28" a="1"/>
  <c r="M813" i="28"/>
  <c r="AC813" i="28"/>
  <c r="AF813" i="28"/>
  <c r="D814" i="28"/>
  <c r="E814" i="28" a="1"/>
  <c r="E814" i="28"/>
  <c r="M814" i="28" a="1"/>
  <c r="M814" i="28"/>
  <c r="AC814" i="28"/>
  <c r="AF814" i="28"/>
  <c r="D815" i="28"/>
  <c r="E815" i="28" a="1"/>
  <c r="E815" i="28"/>
  <c r="M815" i="28" a="1"/>
  <c r="M815" i="28"/>
  <c r="AA815" i="28"/>
  <c r="AB815" i="28"/>
  <c r="AC815" i="28"/>
  <c r="AF815" i="28"/>
  <c r="D816" i="28"/>
  <c r="E816" i="28" a="1"/>
  <c r="E816" i="28"/>
  <c r="M816" i="28" a="1"/>
  <c r="M816" i="28"/>
  <c r="AC816" i="28"/>
  <c r="AF816" i="28"/>
  <c r="D817" i="28"/>
  <c r="E817" i="28" a="1"/>
  <c r="E817" i="28"/>
  <c r="M817" i="28" a="1"/>
  <c r="M817" i="28"/>
  <c r="AC817" i="28"/>
  <c r="AF817" i="28"/>
  <c r="D818" i="28"/>
  <c r="E818" i="28" a="1"/>
  <c r="E818" i="28"/>
  <c r="M818" i="28" a="1"/>
  <c r="M818" i="28"/>
  <c r="AC818" i="28"/>
  <c r="AF818" i="28"/>
  <c r="D819" i="28"/>
  <c r="E819" i="28" a="1"/>
  <c r="E819" i="28"/>
  <c r="M819" i="28" a="1"/>
  <c r="M819" i="28"/>
  <c r="AA819" i="28"/>
  <c r="AB819" i="28"/>
  <c r="AC819" i="28"/>
  <c r="AF819" i="28"/>
  <c r="D820" i="28"/>
  <c r="E820" i="28" a="1"/>
  <c r="E820" i="28"/>
  <c r="M820" i="28" a="1"/>
  <c r="M820" i="28"/>
  <c r="AC820" i="28"/>
  <c r="AF820" i="28"/>
  <c r="D821" i="28"/>
  <c r="E821" i="28" a="1"/>
  <c r="E821" i="28"/>
  <c r="M821" i="28" a="1"/>
  <c r="M821" i="28"/>
  <c r="AC821" i="28"/>
  <c r="AF821" i="28"/>
  <c r="D822" i="28"/>
  <c r="E822" i="28" a="1"/>
  <c r="E822" i="28"/>
  <c r="M822" i="28" a="1"/>
  <c r="M822" i="28"/>
  <c r="AC822" i="28"/>
  <c r="AF822" i="28"/>
  <c r="D823" i="28"/>
  <c r="E823" i="28" a="1"/>
  <c r="E823" i="28"/>
  <c r="M823" i="28" a="1"/>
  <c r="M823" i="28"/>
  <c r="AC823" i="28"/>
  <c r="AF823" i="28"/>
  <c r="D824" i="28"/>
  <c r="E824" i="28" a="1"/>
  <c r="E824" i="28"/>
  <c r="M824" i="28" a="1"/>
  <c r="M824" i="28"/>
  <c r="AC824" i="28"/>
  <c r="AF824" i="28"/>
  <c r="D825" i="28"/>
  <c r="E825" i="28" a="1"/>
  <c r="E825" i="28"/>
  <c r="M825" i="28" a="1"/>
  <c r="M825" i="28"/>
  <c r="AA825" i="28"/>
  <c r="AB825" i="28"/>
  <c r="AC825" i="28"/>
  <c r="AF825" i="28"/>
  <c r="D826" i="28"/>
  <c r="E826" i="28" a="1"/>
  <c r="E826" i="28"/>
  <c r="M826" i="28" a="1"/>
  <c r="M826" i="28"/>
  <c r="AC826" i="28"/>
  <c r="AF826" i="28"/>
  <c r="D827" i="28"/>
  <c r="E827" i="28" a="1"/>
  <c r="E827" i="28"/>
  <c r="M827" i="28" a="1"/>
  <c r="M827" i="28"/>
  <c r="AC827" i="28"/>
  <c r="AF827" i="28"/>
  <c r="D828" i="28"/>
  <c r="E828" i="28" a="1"/>
  <c r="E828" i="28"/>
  <c r="M828" i="28" a="1"/>
  <c r="M828" i="28"/>
  <c r="AC828" i="28"/>
  <c r="AF828" i="28"/>
  <c r="D829" i="28"/>
  <c r="E829" i="28" a="1"/>
  <c r="E829" i="28"/>
  <c r="M829" i="28" a="1"/>
  <c r="M829" i="28"/>
  <c r="AA829" i="28"/>
  <c r="AB829" i="28"/>
  <c r="AC829" i="28"/>
  <c r="AF829" i="28"/>
  <c r="D830" i="28"/>
  <c r="E830" i="28" a="1"/>
  <c r="E830" i="28"/>
  <c r="M830" i="28" a="1"/>
  <c r="M830" i="28"/>
  <c r="AC830" i="28"/>
  <c r="AF830" i="28"/>
  <c r="D831" i="28"/>
  <c r="E831" i="28" a="1"/>
  <c r="E831" i="28"/>
  <c r="M831" i="28" a="1"/>
  <c r="M831" i="28"/>
  <c r="AC831" i="28"/>
  <c r="AF831" i="28"/>
  <c r="D832" i="28"/>
  <c r="E832" i="28" a="1"/>
  <c r="E832" i="28"/>
  <c r="M832" i="28" a="1"/>
  <c r="M832" i="28"/>
  <c r="AA832" i="28"/>
  <c r="AB832" i="28"/>
  <c r="AC832" i="28"/>
  <c r="AF832" i="28"/>
  <c r="D833" i="28"/>
  <c r="E833" i="28" a="1"/>
  <c r="E833" i="28"/>
  <c r="M833" i="28" a="1"/>
  <c r="M833" i="28"/>
  <c r="AC833" i="28"/>
  <c r="AF833" i="28"/>
  <c r="D834" i="28"/>
  <c r="E834" i="28" a="1"/>
  <c r="E834" i="28"/>
  <c r="M834" i="28" a="1"/>
  <c r="M834" i="28"/>
  <c r="AA834" i="28"/>
  <c r="AB834" i="28"/>
  <c r="AC834" i="28"/>
  <c r="AF834" i="28"/>
  <c r="D835" i="28"/>
  <c r="E835" i="28" a="1"/>
  <c r="E835" i="28"/>
  <c r="M835" i="28" a="1"/>
  <c r="M835" i="28"/>
  <c r="AC835" i="28"/>
  <c r="AF835" i="28"/>
  <c r="D836" i="28"/>
  <c r="E836" i="28" a="1"/>
  <c r="E836" i="28"/>
  <c r="M836" i="28" a="1"/>
  <c r="M836" i="28"/>
  <c r="AC836" i="28"/>
  <c r="AF836" i="28"/>
  <c r="D837" i="28"/>
  <c r="E837" i="28" a="1"/>
  <c r="E837" i="28"/>
  <c r="M837" i="28" a="1"/>
  <c r="M837" i="28"/>
  <c r="AC837" i="28"/>
  <c r="AF837" i="28"/>
  <c r="D838" i="28"/>
  <c r="E838" i="28" a="1"/>
  <c r="E838" i="28"/>
  <c r="M838" i="28" a="1"/>
  <c r="M838" i="28"/>
  <c r="AC838" i="28"/>
  <c r="AF838" i="28"/>
  <c r="D839" i="28"/>
  <c r="E839" i="28" a="1"/>
  <c r="E839" i="28"/>
  <c r="M839" i="28" a="1"/>
  <c r="M839" i="28"/>
  <c r="AC839" i="28"/>
  <c r="AF839" i="28"/>
  <c r="D840" i="28"/>
  <c r="E840" i="28" a="1"/>
  <c r="E840" i="28"/>
  <c r="M840" i="28" a="1"/>
  <c r="M840" i="28"/>
  <c r="AC840" i="28"/>
  <c r="AF840" i="28"/>
  <c r="D841" i="28"/>
  <c r="E841" i="28" a="1"/>
  <c r="E841" i="28"/>
  <c r="M841" i="28" a="1"/>
  <c r="M841" i="28"/>
  <c r="Y841" i="28"/>
  <c r="AC841" i="28"/>
  <c r="AF841" i="28"/>
  <c r="D842" i="28"/>
  <c r="E842" i="28" a="1"/>
  <c r="E842" i="28"/>
  <c r="M842" i="28" a="1"/>
  <c r="M842" i="28"/>
  <c r="Y842" i="28"/>
  <c r="AC842" i="28"/>
  <c r="AF842" i="28"/>
  <c r="D843" i="28"/>
  <c r="E843" i="28" a="1"/>
  <c r="E843" i="28"/>
  <c r="M843" i="28" a="1"/>
  <c r="M843" i="28"/>
  <c r="AC843" i="28"/>
  <c r="AF843" i="28"/>
  <c r="D844" i="28"/>
  <c r="E844" i="28" a="1"/>
  <c r="E844" i="28"/>
  <c r="M844" i="28" a="1"/>
  <c r="M844" i="28"/>
  <c r="AA844" i="28"/>
  <c r="AB844" i="28"/>
  <c r="AC844" i="28"/>
  <c r="AF844" i="28"/>
  <c r="D845" i="28"/>
  <c r="E845" i="28" a="1"/>
  <c r="E845" i="28"/>
  <c r="M845" i="28" a="1"/>
  <c r="M845" i="28"/>
  <c r="AC845" i="28"/>
  <c r="AF845" i="28"/>
  <c r="D846" i="28"/>
  <c r="E846" i="28" a="1"/>
  <c r="E846" i="28"/>
  <c r="M846" i="28" a="1"/>
  <c r="M846" i="28"/>
  <c r="AC846" i="28"/>
  <c r="AF846" i="28"/>
  <c r="D847" i="28"/>
  <c r="E847" i="28" a="1"/>
  <c r="E847" i="28"/>
  <c r="M847" i="28" a="1"/>
  <c r="M847" i="28"/>
  <c r="AC847" i="28"/>
  <c r="AF847" i="28"/>
  <c r="D848" i="28"/>
  <c r="E848" i="28" a="1"/>
  <c r="E848" i="28"/>
  <c r="M848" i="28" a="1"/>
  <c r="M848" i="28"/>
  <c r="Y848" i="28"/>
  <c r="AC848" i="28"/>
  <c r="AF848" i="28"/>
  <c r="D849" i="28"/>
  <c r="E849" i="28" a="1"/>
  <c r="E849" i="28"/>
  <c r="M849" i="28" a="1"/>
  <c r="M849" i="28"/>
  <c r="AA849" i="28"/>
  <c r="AB849" i="28"/>
  <c r="AC849" i="28"/>
  <c r="AF849" i="28"/>
  <c r="D850" i="28"/>
  <c r="E850" i="28" a="1"/>
  <c r="E850" i="28"/>
  <c r="M850" i="28" a="1"/>
  <c r="M850" i="28"/>
  <c r="Y850" i="28"/>
  <c r="AC850" i="28"/>
  <c r="AF850" i="28"/>
  <c r="D851" i="28"/>
  <c r="E851" i="28" a="1"/>
  <c r="E851" i="28"/>
  <c r="M851" i="28" a="1"/>
  <c r="M851" i="28"/>
  <c r="AC851" i="28"/>
  <c r="AF851" i="28"/>
  <c r="D852" i="28"/>
  <c r="E852" i="28" a="1"/>
  <c r="E852" i="28"/>
  <c r="M852" i="28" a="1"/>
  <c r="M852" i="28"/>
  <c r="AC852" i="28"/>
  <c r="AF852" i="28"/>
  <c r="D853" i="28"/>
  <c r="E853" i="28" a="1"/>
  <c r="E853" i="28"/>
  <c r="M853" i="28" a="1"/>
  <c r="M853" i="28"/>
  <c r="AC853" i="28"/>
  <c r="AF853" i="28"/>
  <c r="D854" i="28"/>
  <c r="E854" i="28" a="1"/>
  <c r="E854" i="28"/>
  <c r="M854" i="28" a="1"/>
  <c r="M854" i="28"/>
  <c r="AC854" i="28"/>
  <c r="AF854" i="28"/>
  <c r="D855" i="28"/>
  <c r="E855" i="28" a="1"/>
  <c r="E855" i="28"/>
  <c r="M855" i="28" a="1"/>
  <c r="M855" i="28"/>
  <c r="Y855" i="28"/>
  <c r="AC855" i="28"/>
  <c r="AF855" i="28"/>
  <c r="D856" i="28"/>
  <c r="E856" i="28" a="1"/>
  <c r="E856" i="28"/>
  <c r="M856" i="28" a="1"/>
  <c r="M856" i="28"/>
  <c r="AC856" i="28"/>
  <c r="AF856" i="28"/>
  <c r="D857" i="28"/>
  <c r="E857" i="28" a="1"/>
  <c r="E857" i="28"/>
  <c r="M857" i="28" a="1"/>
  <c r="M857" i="28"/>
  <c r="AC857" i="28"/>
  <c r="AF857" i="28"/>
  <c r="D858" i="28"/>
  <c r="E858" i="28" a="1"/>
  <c r="E858" i="28"/>
  <c r="M858" i="28" a="1"/>
  <c r="M858" i="28"/>
  <c r="Y858" i="28"/>
  <c r="AC858" i="28"/>
  <c r="AF858" i="28"/>
  <c r="D859" i="28"/>
  <c r="E859" i="28" a="1"/>
  <c r="E859" i="28"/>
  <c r="M859" i="28" a="1"/>
  <c r="M859" i="28"/>
  <c r="AC859" i="28"/>
  <c r="AF859" i="28"/>
  <c r="D860" i="28"/>
  <c r="E860" i="28" a="1"/>
  <c r="E860" i="28"/>
  <c r="M860" i="28" a="1"/>
  <c r="M860" i="28"/>
  <c r="AC860" i="28"/>
  <c r="AF860" i="28"/>
  <c r="D861" i="28"/>
  <c r="E861" i="28" a="1"/>
  <c r="E861" i="28"/>
  <c r="M861" i="28" a="1"/>
  <c r="M861" i="28"/>
  <c r="AC861" i="28"/>
  <c r="AF861" i="28"/>
  <c r="D862" i="28"/>
  <c r="E862" i="28" a="1"/>
  <c r="E862" i="28"/>
  <c r="M862" i="28" a="1"/>
  <c r="M862" i="28"/>
  <c r="AC862" i="28"/>
  <c r="AF862" i="28"/>
  <c r="D863" i="28"/>
  <c r="E863" i="28" a="1"/>
  <c r="E863" i="28"/>
  <c r="M863" i="28" a="1"/>
  <c r="M863" i="28"/>
  <c r="AC863" i="28"/>
  <c r="AF863" i="28"/>
  <c r="D864" i="28"/>
  <c r="E864" i="28" a="1"/>
  <c r="E864" i="28"/>
  <c r="M864" i="28" a="1"/>
  <c r="M864" i="28"/>
  <c r="AC864" i="28"/>
  <c r="AF864" i="28"/>
  <c r="D865" i="28"/>
  <c r="E865" i="28" a="1"/>
  <c r="E865" i="28"/>
  <c r="M865" i="28" a="1"/>
  <c r="M865" i="28"/>
  <c r="AC865" i="28"/>
  <c r="AF865" i="28"/>
  <c r="D866" i="28"/>
  <c r="E866" i="28" a="1"/>
  <c r="E866" i="28"/>
  <c r="M866" i="28" a="1"/>
  <c r="M866" i="28"/>
  <c r="AC866" i="28"/>
  <c r="AF866" i="28"/>
  <c r="D867" i="28"/>
  <c r="E867" i="28" a="1"/>
  <c r="E867" i="28"/>
  <c r="M867" i="28" a="1"/>
  <c r="M867" i="28"/>
  <c r="AC867" i="28"/>
  <c r="AF867" i="28"/>
  <c r="D868" i="28"/>
  <c r="E868" i="28" a="1"/>
  <c r="E868" i="28"/>
  <c r="M868" i="28" a="1"/>
  <c r="M868" i="28"/>
  <c r="AC868" i="28"/>
  <c r="AF868" i="28"/>
  <c r="D869" i="28"/>
  <c r="E869" i="28" a="1"/>
  <c r="E869" i="28"/>
  <c r="M869" i="28" a="1"/>
  <c r="M869" i="28"/>
  <c r="AC869" i="28"/>
  <c r="AF869" i="28"/>
  <c r="D870" i="28"/>
  <c r="E870" i="28" a="1"/>
  <c r="E870" i="28"/>
  <c r="M870" i="28" a="1"/>
  <c r="M870" i="28"/>
  <c r="AC870" i="28"/>
  <c r="AF870" i="28"/>
  <c r="D871" i="28"/>
  <c r="E871" i="28" a="1"/>
  <c r="E871" i="28"/>
  <c r="M871" i="28" a="1"/>
  <c r="M871" i="28"/>
  <c r="AC871" i="28"/>
  <c r="AF871" i="28"/>
  <c r="D872" i="28"/>
  <c r="E872" i="28" a="1"/>
  <c r="E872" i="28"/>
  <c r="M872" i="28" a="1"/>
  <c r="M872" i="28"/>
  <c r="AC872" i="28"/>
  <c r="AF872" i="28"/>
  <c r="D873" i="28"/>
  <c r="E873" i="28" a="1"/>
  <c r="E873" i="28"/>
  <c r="M873" i="28" a="1"/>
  <c r="M873" i="28"/>
  <c r="AC873" i="28"/>
  <c r="AF873" i="28"/>
  <c r="D874" i="28"/>
  <c r="E874" i="28" a="1"/>
  <c r="E874" i="28"/>
  <c r="M874" i="28" a="1"/>
  <c r="M874" i="28"/>
  <c r="AC874" i="28"/>
  <c r="AF874" i="28"/>
  <c r="D875" i="28"/>
  <c r="E875" i="28" a="1"/>
  <c r="E875" i="28"/>
  <c r="M875" i="28" a="1"/>
  <c r="M875" i="28"/>
  <c r="AC875" i="28"/>
  <c r="AF875" i="28"/>
  <c r="D876" i="28"/>
  <c r="E876" i="28" a="1"/>
  <c r="E876" i="28"/>
  <c r="M876" i="28" a="1"/>
  <c r="M876" i="28"/>
  <c r="AC876" i="28"/>
  <c r="AF876" i="28"/>
  <c r="D877" i="28"/>
  <c r="E877" i="28" a="1"/>
  <c r="E877" i="28"/>
  <c r="M877" i="28" a="1"/>
  <c r="M877" i="28"/>
  <c r="AC877" i="28"/>
  <c r="AF877" i="28"/>
  <c r="D878" i="28"/>
  <c r="E878" i="28" a="1"/>
  <c r="E878" i="28"/>
  <c r="M878" i="28" a="1"/>
  <c r="M878" i="28"/>
  <c r="AC878" i="28"/>
  <c r="AF878" i="28"/>
  <c r="D879" i="28"/>
  <c r="E879" i="28" a="1"/>
  <c r="E879" i="28"/>
  <c r="M879" i="28" a="1"/>
  <c r="M879" i="28"/>
  <c r="Y879" i="28"/>
  <c r="AC879" i="28"/>
  <c r="AF879" i="28"/>
  <c r="D880" i="28"/>
  <c r="E880" i="28" a="1"/>
  <c r="E880" i="28"/>
  <c r="M880" i="28" a="1"/>
  <c r="M880" i="28"/>
  <c r="AC880" i="28"/>
  <c r="AF880" i="28"/>
  <c r="D881" i="28"/>
  <c r="E881" i="28" a="1"/>
  <c r="E881" i="28"/>
  <c r="M881" i="28" a="1"/>
  <c r="M881" i="28"/>
  <c r="AC881" i="28"/>
  <c r="AF881" i="28"/>
  <c r="D882" i="28"/>
  <c r="E882" i="28" a="1"/>
  <c r="E882" i="28"/>
  <c r="M882" i="28" a="1"/>
  <c r="M882" i="28"/>
  <c r="Y882" i="28"/>
  <c r="AC882" i="28"/>
  <c r="AF882" i="28"/>
  <c r="D883" i="28"/>
  <c r="E883" i="28" a="1"/>
  <c r="E883" i="28"/>
  <c r="M883" i="28" a="1"/>
  <c r="M883" i="28"/>
  <c r="AC883" i="28"/>
  <c r="AF883" i="28"/>
  <c r="D884" i="28"/>
  <c r="E884" i="28" a="1"/>
  <c r="E884" i="28"/>
  <c r="M884" i="28" a="1"/>
  <c r="M884" i="28"/>
  <c r="AC884" i="28"/>
  <c r="AF884" i="28"/>
  <c r="D885" i="28"/>
  <c r="E885" i="28" a="1"/>
  <c r="E885" i="28"/>
  <c r="M885" i="28" a="1"/>
  <c r="M885" i="28"/>
  <c r="AC885" i="28"/>
  <c r="AF885" i="28"/>
  <c r="D886" i="28"/>
  <c r="E886" i="28" a="1"/>
  <c r="E886" i="28"/>
  <c r="M886" i="28" a="1"/>
  <c r="M886" i="28"/>
  <c r="AC886" i="28"/>
  <c r="AF886" i="28"/>
  <c r="D887" i="28"/>
  <c r="E887" i="28" a="1"/>
  <c r="E887" i="28"/>
  <c r="M887" i="28" a="1"/>
  <c r="M887" i="28"/>
  <c r="AC887" i="28"/>
  <c r="AF887" i="28"/>
  <c r="D888" i="28"/>
  <c r="E888" i="28" a="1"/>
  <c r="E888" i="28"/>
  <c r="M888" i="28" a="1"/>
  <c r="M888" i="28"/>
  <c r="AC888" i="28"/>
  <c r="AF888" i="28"/>
  <c r="D889" i="28"/>
  <c r="E889" i="28" a="1"/>
  <c r="E889" i="28"/>
  <c r="M889" i="28" a="1"/>
  <c r="M889" i="28"/>
  <c r="AC889" i="28"/>
  <c r="AF889" i="28"/>
  <c r="D890" i="28"/>
  <c r="E890" i="28" a="1"/>
  <c r="E890" i="28"/>
  <c r="M890" i="28" a="1"/>
  <c r="M890" i="28"/>
  <c r="AC890" i="28"/>
  <c r="AF890" i="28"/>
  <c r="D891" i="28"/>
  <c r="E891" i="28" a="1"/>
  <c r="E891" i="28"/>
  <c r="M891" i="28" a="1"/>
  <c r="M891" i="28"/>
  <c r="AC891" i="28"/>
  <c r="AF891" i="28"/>
  <c r="D892" i="28"/>
  <c r="E892" i="28" a="1"/>
  <c r="E892" i="28"/>
  <c r="M892" i="28" a="1"/>
  <c r="M892" i="28"/>
  <c r="AC892" i="28"/>
  <c r="AF892" i="28"/>
  <c r="D893" i="28"/>
  <c r="E893" i="28" a="1"/>
  <c r="E893" i="28"/>
  <c r="M893" i="28" a="1"/>
  <c r="M893" i="28"/>
  <c r="AC893" i="28"/>
  <c r="AF893" i="28"/>
  <c r="D894" i="28"/>
  <c r="E894" i="28" a="1"/>
  <c r="E894" i="28"/>
  <c r="M894" i="28" a="1"/>
  <c r="M894" i="28"/>
  <c r="AC894" i="28"/>
  <c r="AF894" i="28"/>
  <c r="D895" i="28"/>
  <c r="E895" i="28" a="1"/>
  <c r="E895" i="28"/>
  <c r="M895" i="28" a="1"/>
  <c r="M895" i="28"/>
  <c r="AC895" i="28"/>
  <c r="AF895" i="28"/>
  <c r="D896" i="28"/>
  <c r="E896" i="28" a="1"/>
  <c r="E896" i="28"/>
  <c r="M896" i="28" a="1"/>
  <c r="M896" i="28"/>
  <c r="AC896" i="28"/>
  <c r="AF896" i="28"/>
  <c r="D897" i="28"/>
  <c r="E897" i="28" a="1"/>
  <c r="E897" i="28"/>
  <c r="M897" i="28" a="1"/>
  <c r="M897" i="28"/>
  <c r="AC897" i="28"/>
  <c r="AF897" i="28"/>
  <c r="D898" i="28"/>
  <c r="E898" i="28" a="1"/>
  <c r="E898" i="28"/>
  <c r="M898" i="28" a="1"/>
  <c r="M898" i="28"/>
  <c r="AC898" i="28"/>
  <c r="AF898" i="28"/>
  <c r="D899" i="28"/>
  <c r="E899" i="28" a="1"/>
  <c r="E899" i="28"/>
  <c r="M899" i="28" a="1"/>
  <c r="M899" i="28"/>
  <c r="AC899" i="28"/>
  <c r="AF899" i="28"/>
  <c r="D900" i="28"/>
  <c r="E900" i="28" a="1"/>
  <c r="E900" i="28"/>
  <c r="M900" i="28" a="1"/>
  <c r="M900" i="28"/>
  <c r="AC900" i="28"/>
  <c r="AF900" i="28"/>
  <c r="D901" i="28"/>
  <c r="E901" i="28" a="1"/>
  <c r="E901" i="28"/>
  <c r="M901" i="28" a="1"/>
  <c r="M901" i="28"/>
  <c r="AC901" i="28"/>
  <c r="AF901" i="28"/>
  <c r="D902" i="28"/>
  <c r="E902" i="28" a="1"/>
  <c r="E902" i="28"/>
  <c r="M902" i="28" a="1"/>
  <c r="M902" i="28"/>
  <c r="AC902" i="28"/>
  <c r="AF902" i="28"/>
  <c r="D903" i="28"/>
  <c r="E903" i="28" a="1"/>
  <c r="E903" i="28"/>
  <c r="M903" i="28" a="1"/>
  <c r="M903" i="28"/>
  <c r="AC903" i="28"/>
  <c r="AF903" i="28"/>
  <c r="D904" i="28"/>
  <c r="E904" i="28" a="1"/>
  <c r="E904" i="28"/>
  <c r="M904" i="28" a="1"/>
  <c r="M904" i="28"/>
  <c r="Y904" i="28"/>
  <c r="AC904" i="28"/>
  <c r="AF904" i="28"/>
  <c r="D905" i="28"/>
  <c r="E905" i="28" a="1"/>
  <c r="E905" i="28"/>
  <c r="M905" i="28" a="1"/>
  <c r="M905" i="28"/>
  <c r="AC905" i="28"/>
  <c r="AF905" i="28"/>
  <c r="D906" i="28"/>
  <c r="E906" i="28" a="1"/>
  <c r="E906" i="28"/>
  <c r="M906" i="28" a="1"/>
  <c r="M906" i="28"/>
  <c r="AC906" i="28"/>
  <c r="AF906" i="28"/>
  <c r="D907" i="28"/>
  <c r="E907" i="28" a="1"/>
  <c r="E907" i="28"/>
  <c r="M907" i="28" a="1"/>
  <c r="M907" i="28"/>
  <c r="AC907" i="28"/>
  <c r="AF907" i="28"/>
  <c r="D908" i="28"/>
  <c r="E908" i="28" a="1"/>
  <c r="E908" i="28"/>
  <c r="M908" i="28" a="1"/>
  <c r="M908" i="28"/>
  <c r="AC908" i="28"/>
  <c r="AF908" i="28"/>
  <c r="D909" i="28"/>
  <c r="E909" i="28" a="1"/>
  <c r="E909" i="28"/>
  <c r="M909" i="28" a="1"/>
  <c r="M909" i="28"/>
  <c r="AC909" i="28"/>
  <c r="AF909" i="28"/>
  <c r="D910" i="28"/>
  <c r="E910" i="28" a="1"/>
  <c r="E910" i="28"/>
  <c r="M910" i="28" a="1"/>
  <c r="M910" i="28"/>
  <c r="AC910" i="28"/>
  <c r="AF910" i="28"/>
  <c r="D911" i="28"/>
  <c r="E911" i="28" a="1"/>
  <c r="E911" i="28"/>
  <c r="M911" i="28" a="1"/>
  <c r="M911" i="28"/>
  <c r="AC911" i="28"/>
  <c r="AF911" i="28"/>
  <c r="D912" i="28"/>
  <c r="E912" i="28" a="1"/>
  <c r="E912" i="28"/>
  <c r="M912" i="28" a="1"/>
  <c r="M912" i="28"/>
  <c r="AC912" i="28"/>
  <c r="AF912" i="28"/>
  <c r="D913" i="28"/>
  <c r="E913" i="28" a="1"/>
  <c r="E913" i="28"/>
  <c r="M913" i="28" a="1"/>
  <c r="M913" i="28"/>
  <c r="AC913" i="28"/>
  <c r="AF913" i="28"/>
  <c r="D914" i="28"/>
  <c r="E914" i="28" a="1"/>
  <c r="E914" i="28"/>
  <c r="M914" i="28" a="1"/>
  <c r="M914" i="28"/>
  <c r="AA914" i="28"/>
  <c r="AB914" i="28"/>
  <c r="AC914" i="28"/>
  <c r="AF914" i="28"/>
  <c r="D915" i="28"/>
  <c r="E915" i="28" a="1"/>
  <c r="E915" i="28"/>
  <c r="M915" i="28" a="1"/>
  <c r="M915" i="28"/>
  <c r="AC915" i="28"/>
  <c r="AF915" i="28"/>
  <c r="D916" i="28"/>
  <c r="E916" i="28" a="1"/>
  <c r="E916" i="28"/>
  <c r="M916" i="28" a="1"/>
  <c r="M916" i="28"/>
  <c r="AC916" i="28"/>
  <c r="AF916" i="28"/>
  <c r="D917" i="28"/>
  <c r="E917" i="28" a="1"/>
  <c r="E917" i="28"/>
  <c r="M917" i="28" a="1"/>
  <c r="M917" i="28"/>
  <c r="AC917" i="28"/>
  <c r="AF917" i="28"/>
  <c r="D918" i="28"/>
  <c r="E918" i="28" a="1"/>
  <c r="E918" i="28"/>
  <c r="M918" i="28" a="1"/>
  <c r="M918" i="28"/>
  <c r="AC918" i="28"/>
  <c r="AF918" i="28"/>
  <c r="D919" i="28"/>
  <c r="E919" i="28" a="1"/>
  <c r="E919" i="28"/>
  <c r="M919" i="28" a="1"/>
  <c r="M919" i="28"/>
  <c r="AC919" i="28"/>
  <c r="AF919" i="28"/>
  <c r="D920" i="28"/>
  <c r="E920" i="28" a="1"/>
  <c r="E920" i="28"/>
  <c r="M920" i="28" a="1"/>
  <c r="M920" i="28"/>
  <c r="AC920" i="28"/>
  <c r="AF920" i="28"/>
  <c r="D921" i="28"/>
  <c r="E921" i="28" a="1"/>
  <c r="E921" i="28"/>
  <c r="M921" i="28" a="1"/>
  <c r="M921" i="28"/>
  <c r="AC921" i="28"/>
  <c r="AF921" i="28"/>
  <c r="D922" i="28"/>
  <c r="E922" i="28" a="1"/>
  <c r="E922" i="28"/>
  <c r="M922" i="28" a="1"/>
  <c r="M922" i="28"/>
  <c r="AC922" i="28"/>
  <c r="AF922" i="28"/>
  <c r="D923" i="28"/>
  <c r="E923" i="28" a="1"/>
  <c r="E923" i="28"/>
  <c r="M923" i="28" a="1"/>
  <c r="M923" i="28"/>
  <c r="AC923" i="28"/>
  <c r="AF923" i="28"/>
  <c r="D924" i="28"/>
  <c r="E924" i="28" a="1"/>
  <c r="E924" i="28"/>
  <c r="M924" i="28" a="1"/>
  <c r="M924" i="28"/>
  <c r="AC924" i="28"/>
  <c r="AF924" i="28"/>
  <c r="D925" i="28"/>
  <c r="E925" i="28" a="1"/>
  <c r="E925" i="28"/>
  <c r="M925" i="28" a="1"/>
  <c r="M925" i="28"/>
  <c r="AC925" i="28"/>
  <c r="AF925" i="28"/>
  <c r="D926" i="28"/>
  <c r="E926" i="28" a="1"/>
  <c r="E926" i="28"/>
  <c r="M926" i="28" a="1"/>
  <c r="M926" i="28"/>
  <c r="AC926" i="28"/>
  <c r="AF926" i="28"/>
  <c r="D927" i="28"/>
  <c r="E927" i="28" a="1"/>
  <c r="E927" i="28"/>
  <c r="M927" i="28" a="1"/>
  <c r="M927" i="28"/>
  <c r="AC927" i="28"/>
  <c r="AF927" i="28"/>
  <c r="D928" i="28"/>
  <c r="E928" i="28" a="1"/>
  <c r="E928" i="28"/>
  <c r="M928" i="28" a="1"/>
  <c r="M928" i="28"/>
  <c r="AC928" i="28"/>
  <c r="AF928" i="28"/>
  <c r="D929" i="28"/>
  <c r="E929" i="28" a="1"/>
  <c r="E929" i="28"/>
  <c r="M929" i="28" a="1"/>
  <c r="M929" i="28"/>
  <c r="AC929" i="28"/>
  <c r="AF929" i="28"/>
  <c r="D930" i="28"/>
  <c r="E930" i="28" a="1"/>
  <c r="E930" i="28"/>
  <c r="M930" i="28" a="1"/>
  <c r="M930" i="28"/>
  <c r="AC930" i="28"/>
  <c r="AF930" i="28"/>
  <c r="D931" i="28"/>
  <c r="E931" i="28" a="1"/>
  <c r="E931" i="28"/>
  <c r="M931" i="28" a="1"/>
  <c r="M931" i="28"/>
  <c r="AC931" i="28"/>
  <c r="AF931" i="28"/>
  <c r="D932" i="28"/>
  <c r="E932" i="28" a="1"/>
  <c r="E932" i="28"/>
  <c r="M932" i="28" a="1"/>
  <c r="M932" i="28"/>
  <c r="AC932" i="28"/>
  <c r="AF932" i="28"/>
  <c r="D933" i="28"/>
  <c r="E933" i="28" a="1"/>
  <c r="E933" i="28"/>
  <c r="M933" i="28" a="1"/>
  <c r="M933" i="28"/>
  <c r="AC933" i="28"/>
  <c r="AF933" i="28"/>
  <c r="D934" i="28"/>
  <c r="E934" i="28" a="1"/>
  <c r="E934" i="28"/>
  <c r="M934" i="28" a="1"/>
  <c r="M934" i="28"/>
  <c r="AC934" i="28"/>
  <c r="AF934" i="28"/>
  <c r="D935" i="28"/>
  <c r="E935" i="28" a="1"/>
  <c r="E935" i="28"/>
  <c r="M935" i="28" a="1"/>
  <c r="M935" i="28"/>
  <c r="AC935" i="28"/>
  <c r="AF935" i="28"/>
  <c r="D936" i="28"/>
  <c r="E936" i="28" a="1"/>
  <c r="E936" i="28"/>
  <c r="M936" i="28" a="1"/>
  <c r="M936" i="28"/>
  <c r="AC936" i="28"/>
  <c r="AF936" i="28"/>
  <c r="D937" i="28"/>
  <c r="E937" i="28" a="1"/>
  <c r="E937" i="28"/>
  <c r="M937" i="28" a="1"/>
  <c r="M937" i="28"/>
  <c r="AC937" i="28"/>
  <c r="AF937" i="28"/>
  <c r="D938" i="28"/>
  <c r="E938" i="28" a="1"/>
  <c r="E938" i="28"/>
  <c r="M938" i="28" a="1"/>
  <c r="M938" i="28"/>
  <c r="AC938" i="28"/>
  <c r="AF938" i="28"/>
  <c r="D939" i="28"/>
  <c r="E939" i="28" a="1"/>
  <c r="E939" i="28"/>
  <c r="M939" i="28" a="1"/>
  <c r="M939" i="28"/>
  <c r="AC939" i="28"/>
  <c r="AF939" i="28"/>
  <c r="D940" i="28"/>
  <c r="E940" i="28" a="1"/>
  <c r="E940" i="28"/>
  <c r="M940" i="28" a="1"/>
  <c r="M940" i="28"/>
  <c r="AC940" i="28"/>
  <c r="AF940" i="28"/>
  <c r="D941" i="28"/>
  <c r="E941" i="28" a="1"/>
  <c r="E941" i="28"/>
  <c r="M941" i="28" a="1"/>
  <c r="M941" i="28"/>
  <c r="AC941" i="28"/>
  <c r="AF941" i="28"/>
  <c r="D942" i="28"/>
  <c r="E942" i="28" a="1"/>
  <c r="E942" i="28"/>
  <c r="M942" i="28" a="1"/>
  <c r="M942" i="28"/>
  <c r="AC942" i="28"/>
  <c r="AF942" i="28"/>
  <c r="D943" i="28"/>
  <c r="E943" i="28" a="1"/>
  <c r="E943" i="28"/>
  <c r="M943" i="28" a="1"/>
  <c r="M943" i="28"/>
  <c r="AC943" i="28"/>
  <c r="AF943" i="28"/>
  <c r="D944" i="28"/>
  <c r="E944" i="28" a="1"/>
  <c r="E944" i="28"/>
  <c r="M944" i="28" a="1"/>
  <c r="M944" i="28"/>
  <c r="AC944" i="28"/>
  <c r="AF944" i="28"/>
  <c r="D945" i="28"/>
  <c r="E945" i="28" a="1"/>
  <c r="E945" i="28"/>
  <c r="M945" i="28" a="1"/>
  <c r="M945" i="28"/>
  <c r="AC945" i="28"/>
  <c r="AF945" i="28"/>
  <c r="D946" i="28"/>
  <c r="E946" i="28" a="1"/>
  <c r="E946" i="28"/>
  <c r="M946" i="28" a="1"/>
  <c r="M946" i="28"/>
  <c r="Y946" i="28"/>
  <c r="AC946" i="28"/>
  <c r="AF946" i="28"/>
  <c r="D947" i="28"/>
  <c r="E947" i="28" a="1"/>
  <c r="E947" i="28"/>
  <c r="M947" i="28" a="1"/>
  <c r="M947" i="28"/>
  <c r="AC947" i="28"/>
  <c r="AF947" i="28"/>
  <c r="D948" i="28"/>
  <c r="E948" i="28" a="1"/>
  <c r="E948" i="28"/>
  <c r="M948" i="28" a="1"/>
  <c r="M948" i="28"/>
  <c r="AC948" i="28"/>
  <c r="AF948" i="28"/>
  <c r="D949" i="28"/>
  <c r="E949" i="28" a="1"/>
  <c r="E949" i="28"/>
  <c r="M949" i="28" a="1"/>
  <c r="M949" i="28"/>
  <c r="AC949" i="28"/>
  <c r="AF949" i="28"/>
  <c r="D950" i="28"/>
  <c r="E950" i="28" a="1"/>
  <c r="E950" i="28"/>
  <c r="M950" i="28" a="1"/>
  <c r="M950" i="28"/>
  <c r="AC950" i="28"/>
  <c r="AF950" i="28"/>
  <c r="D951" i="28"/>
  <c r="E951" i="28" a="1"/>
  <c r="E951" i="28"/>
  <c r="M951" i="28" a="1"/>
  <c r="M951" i="28"/>
  <c r="AC951" i="28"/>
  <c r="AF951" i="28"/>
  <c r="D952" i="28"/>
  <c r="E952" i="28" a="1"/>
  <c r="E952" i="28"/>
  <c r="M952" i="28" a="1"/>
  <c r="M952" i="28"/>
  <c r="AC952" i="28"/>
  <c r="AF952" i="28"/>
  <c r="D953" i="28"/>
  <c r="E953" i="28" a="1"/>
  <c r="E953" i="28"/>
  <c r="M953" i="28" a="1"/>
  <c r="M953" i="28"/>
  <c r="AC953" i="28"/>
  <c r="AF953" i="28"/>
  <c r="D954" i="28"/>
  <c r="E954" i="28" a="1"/>
  <c r="E954" i="28"/>
  <c r="M954" i="28" a="1"/>
  <c r="M954" i="28"/>
  <c r="AC954" i="28"/>
  <c r="AF954" i="28"/>
  <c r="D955" i="28"/>
  <c r="E955" i="28" a="1"/>
  <c r="E955" i="28"/>
  <c r="M955" i="28" a="1"/>
  <c r="M955" i="28"/>
  <c r="AC955" i="28"/>
  <c r="AF955" i="28"/>
  <c r="D956" i="28"/>
  <c r="E956" i="28" a="1"/>
  <c r="E956" i="28"/>
  <c r="M956" i="28" a="1"/>
  <c r="M956" i="28"/>
  <c r="AA956" i="28"/>
  <c r="AB956" i="28"/>
  <c r="AC956" i="28"/>
  <c r="AF956" i="28"/>
  <c r="D957" i="28"/>
  <c r="E957" i="28" a="1"/>
  <c r="E957" i="28"/>
  <c r="M957" i="28" a="1"/>
  <c r="M957" i="28"/>
  <c r="AC957" i="28"/>
  <c r="AF957" i="28"/>
  <c r="D958" i="28"/>
  <c r="E958" i="28" a="1"/>
  <c r="E958" i="28"/>
  <c r="M958" i="28" a="1"/>
  <c r="M958" i="28"/>
  <c r="AC958" i="28"/>
  <c r="AF958" i="28"/>
  <c r="D959" i="28"/>
  <c r="E959" i="28" a="1"/>
  <c r="E959" i="28"/>
  <c r="M959" i="28" a="1"/>
  <c r="M959" i="28"/>
  <c r="AC959" i="28"/>
  <c r="AF959" i="28"/>
  <c r="D960" i="28"/>
  <c r="E960" i="28" a="1"/>
  <c r="E960" i="28"/>
  <c r="M960" i="28" a="1"/>
  <c r="M960" i="28"/>
  <c r="AC960" i="28"/>
  <c r="AF960" i="28"/>
  <c r="D961" i="28"/>
  <c r="E961" i="28" a="1"/>
  <c r="E961" i="28"/>
  <c r="M961" i="28" a="1"/>
  <c r="M961" i="28"/>
  <c r="AC961" i="28"/>
  <c r="AF961" i="28"/>
  <c r="D962" i="28"/>
  <c r="E962" i="28" a="1"/>
  <c r="E962" i="28"/>
  <c r="M962" i="28" a="1"/>
  <c r="M962" i="28"/>
  <c r="AC962" i="28"/>
  <c r="AF962" i="28"/>
  <c r="D963" i="28"/>
  <c r="E963" i="28" a="1"/>
  <c r="E963" i="28"/>
  <c r="M963" i="28" a="1"/>
  <c r="M963" i="28"/>
  <c r="AC963" i="28"/>
  <c r="AF963" i="28"/>
  <c r="D964" i="28"/>
  <c r="E964" i="28" a="1"/>
  <c r="E964" i="28"/>
  <c r="M964" i="28" a="1"/>
  <c r="M964" i="28"/>
  <c r="AC964" i="28"/>
  <c r="AF964" i="28"/>
  <c r="D965" i="28"/>
  <c r="E965" i="28" a="1"/>
  <c r="E965" i="28"/>
  <c r="M965" i="28" a="1"/>
  <c r="M965" i="28"/>
  <c r="AC965" i="28"/>
  <c r="AF965" i="28"/>
  <c r="D966" i="28"/>
  <c r="E966" i="28" a="1"/>
  <c r="E966" i="28"/>
  <c r="M966" i="28" a="1"/>
  <c r="M966" i="28"/>
  <c r="AC966" i="28"/>
  <c r="AF966" i="28"/>
  <c r="D967" i="28"/>
  <c r="E967" i="28" a="1"/>
  <c r="E967" i="28"/>
  <c r="M967" i="28" a="1"/>
  <c r="M967" i="28"/>
  <c r="AC967" i="28"/>
  <c r="AF967" i="28"/>
  <c r="D968" i="28"/>
  <c r="E968" i="28" a="1"/>
  <c r="E968" i="28"/>
  <c r="M968" i="28" a="1"/>
  <c r="M968" i="28"/>
  <c r="AC968" i="28"/>
  <c r="AF968" i="28"/>
  <c r="D969" i="28"/>
  <c r="E969" i="28" a="1"/>
  <c r="E969" i="28"/>
  <c r="M969" i="28" a="1"/>
  <c r="M969" i="28"/>
  <c r="AA969" i="28"/>
  <c r="AB969" i="28"/>
  <c r="AC969" i="28"/>
  <c r="AF969" i="28"/>
  <c r="D970" i="28"/>
  <c r="E970" i="28" a="1"/>
  <c r="E970" i="28"/>
  <c r="M970" i="28" a="1"/>
  <c r="M970" i="28"/>
  <c r="AC970" i="28"/>
  <c r="AF970" i="28"/>
  <c r="D971" i="28"/>
  <c r="E971" i="28" a="1"/>
  <c r="E971" i="28"/>
  <c r="M971" i="28" a="1"/>
  <c r="M971" i="28"/>
  <c r="AC971" i="28"/>
  <c r="AF971" i="28"/>
  <c r="D972" i="28"/>
  <c r="E972" i="28" a="1"/>
  <c r="E972" i="28"/>
  <c r="M972" i="28" a="1"/>
  <c r="M972" i="28"/>
  <c r="AC972" i="28"/>
  <c r="AF972" i="28"/>
  <c r="D973" i="28"/>
  <c r="E973" i="28" a="1"/>
  <c r="E973" i="28"/>
  <c r="M973" i="28" a="1"/>
  <c r="M973" i="28"/>
  <c r="AC973" i="28"/>
  <c r="AF973" i="28"/>
  <c r="D974" i="28"/>
  <c r="E974" i="28" a="1"/>
  <c r="E974" i="28"/>
  <c r="M974" i="28" a="1"/>
  <c r="M974" i="28"/>
  <c r="AC974" i="28"/>
  <c r="AF974" i="28"/>
  <c r="D975" i="28"/>
  <c r="E975" i="28" a="1"/>
  <c r="E975" i="28"/>
  <c r="M975" i="28" a="1"/>
  <c r="M975" i="28"/>
  <c r="AC975" i="28"/>
  <c r="AF975" i="28"/>
  <c r="D976" i="28"/>
  <c r="E976" i="28" a="1"/>
  <c r="E976" i="28"/>
  <c r="M976" i="28" a="1"/>
  <c r="M976" i="28"/>
  <c r="AC976" i="28"/>
  <c r="AF976" i="28"/>
  <c r="D977" i="28"/>
  <c r="E977" i="28" a="1"/>
  <c r="E977" i="28"/>
  <c r="M977" i="28" a="1"/>
  <c r="M977" i="28"/>
  <c r="AC977" i="28"/>
  <c r="AF977" i="28"/>
  <c r="D978" i="28"/>
  <c r="E978" i="28" a="1"/>
  <c r="E978" i="28"/>
  <c r="M978" i="28" a="1"/>
  <c r="M978" i="28"/>
  <c r="AC978" i="28"/>
  <c r="AF978" i="28"/>
  <c r="D979" i="28"/>
  <c r="E979" i="28" a="1"/>
  <c r="E979" i="28"/>
  <c r="M979" i="28" a="1"/>
  <c r="M979" i="28"/>
  <c r="AC979" i="28"/>
  <c r="AF979" i="28"/>
  <c r="D980" i="28"/>
  <c r="E980" i="28" a="1"/>
  <c r="E980" i="28"/>
  <c r="M980" i="28" a="1"/>
  <c r="M980" i="28"/>
  <c r="AC980" i="28"/>
  <c r="AF980" i="28"/>
  <c r="D981" i="28"/>
  <c r="E981" i="28" a="1"/>
  <c r="E981" i="28"/>
  <c r="M981" i="28" a="1"/>
  <c r="M981" i="28"/>
  <c r="AC981" i="28"/>
  <c r="AF981" i="28"/>
  <c r="D982" i="28"/>
  <c r="E982" i="28" a="1"/>
  <c r="E982" i="28"/>
  <c r="M982" i="28" a="1"/>
  <c r="M982" i="28"/>
  <c r="AC982" i="28"/>
  <c r="AF982" i="28"/>
  <c r="D983" i="28"/>
  <c r="E983" i="28" a="1"/>
  <c r="E983" i="28"/>
  <c r="M983" i="28" a="1"/>
  <c r="M983" i="28"/>
  <c r="AC983" i="28"/>
  <c r="AF983" i="28"/>
  <c r="D984" i="28"/>
  <c r="E984" i="28" a="1"/>
  <c r="E984" i="28"/>
  <c r="M984" i="28" a="1"/>
  <c r="M984" i="28"/>
  <c r="AC984" i="28"/>
  <c r="AF984" i="28"/>
  <c r="D985" i="28"/>
  <c r="E985" i="28" a="1"/>
  <c r="E985" i="28"/>
  <c r="M985" i="28" a="1"/>
  <c r="M985" i="28"/>
  <c r="Y985" i="28"/>
  <c r="AC985" i="28"/>
  <c r="AF985" i="28"/>
  <c r="D986" i="28"/>
  <c r="E986" i="28" a="1"/>
  <c r="E986" i="28"/>
  <c r="M986" i="28" a="1"/>
  <c r="M986" i="28"/>
  <c r="AC986" i="28"/>
  <c r="AF986" i="28"/>
  <c r="D987" i="28"/>
  <c r="E987" i="28" a="1"/>
  <c r="E987" i="28"/>
  <c r="M987" i="28" a="1"/>
  <c r="M987" i="28"/>
  <c r="AC987" i="28"/>
  <c r="AF987" i="28"/>
  <c r="D988" i="28"/>
  <c r="E988" i="28" a="1"/>
  <c r="E988" i="28"/>
  <c r="M988" i="28" a="1"/>
  <c r="M988" i="28"/>
  <c r="AC988" i="28"/>
  <c r="AF988" i="28"/>
  <c r="D989" i="28"/>
  <c r="E989" i="28" a="1"/>
  <c r="E989" i="28"/>
  <c r="M989" i="28" a="1"/>
  <c r="M989" i="28"/>
  <c r="AC989" i="28"/>
  <c r="AF989" i="28"/>
  <c r="D990" i="28"/>
  <c r="E990" i="28" a="1"/>
  <c r="E990" i="28"/>
  <c r="M990" i="28" a="1"/>
  <c r="M990" i="28"/>
  <c r="AC990" i="28"/>
  <c r="AF990" i="28"/>
  <c r="D991" i="28"/>
  <c r="E991" i="28" a="1"/>
  <c r="E991" i="28"/>
  <c r="M991" i="28" a="1"/>
  <c r="M991" i="28"/>
  <c r="AC991" i="28"/>
  <c r="AF991" i="28"/>
  <c r="D992" i="28"/>
  <c r="E992" i="28" a="1"/>
  <c r="E992" i="28"/>
  <c r="M992" i="28" a="1"/>
  <c r="M992" i="28"/>
  <c r="AC992" i="28"/>
  <c r="AF992" i="28"/>
  <c r="D993" i="28"/>
  <c r="E993" i="28" a="1"/>
  <c r="E993" i="28"/>
  <c r="M993" i="28" a="1"/>
  <c r="M993" i="28"/>
  <c r="AC993" i="28"/>
  <c r="AF993" i="28"/>
  <c r="D994" i="28"/>
  <c r="E994" i="28" a="1"/>
  <c r="E994" i="28"/>
  <c r="M994" i="28" a="1"/>
  <c r="M994" i="28"/>
  <c r="AC994" i="28"/>
  <c r="AF994" i="28"/>
  <c r="D995" i="28"/>
  <c r="E995" i="28" a="1"/>
  <c r="E995" i="28"/>
  <c r="M995" i="28" a="1"/>
  <c r="M995" i="28"/>
  <c r="AC995" i="28"/>
  <c r="AF995" i="28"/>
  <c r="D996" i="28"/>
  <c r="E996" i="28" a="1"/>
  <c r="E996" i="28"/>
  <c r="M996" i="28" a="1"/>
  <c r="M996" i="28"/>
  <c r="AC996" i="28"/>
  <c r="AF996" i="28"/>
  <c r="D997" i="28"/>
  <c r="E997" i="28" a="1"/>
  <c r="E997" i="28"/>
  <c r="M997" i="28" a="1"/>
  <c r="M997" i="28"/>
  <c r="AC997" i="28"/>
  <c r="AF997" i="28"/>
  <c r="D998" i="28"/>
  <c r="E998" i="28" a="1"/>
  <c r="E998" i="28"/>
  <c r="M998" i="28" a="1"/>
  <c r="M998" i="28"/>
  <c r="AC998" i="28"/>
  <c r="AF998" i="28"/>
  <c r="D999" i="28"/>
  <c r="E999" i="28" a="1"/>
  <c r="E999" i="28"/>
  <c r="M999" i="28" a="1"/>
  <c r="M999" i="28"/>
  <c r="AC999" i="28"/>
  <c r="AF999" i="28"/>
  <c r="D1000" i="28"/>
  <c r="E1000" i="28" a="1"/>
  <c r="E1000" i="28"/>
  <c r="M1000" i="28" a="1"/>
  <c r="M1000" i="28"/>
  <c r="AC1000" i="28"/>
  <c r="AF1000" i="28"/>
  <c r="D1001" i="28"/>
  <c r="E1001" i="28" a="1"/>
  <c r="E1001" i="28"/>
  <c r="M1001" i="28" a="1"/>
  <c r="M1001" i="28"/>
  <c r="AC1001" i="28"/>
  <c r="AF1001" i="28"/>
  <c r="D1002" i="28"/>
  <c r="E1002" i="28" a="1"/>
  <c r="E1002" i="28"/>
  <c r="M1002" i="28" a="1"/>
  <c r="M1002" i="28"/>
  <c r="AC1002" i="28"/>
  <c r="AF1002" i="28"/>
  <c r="D1003" i="28"/>
  <c r="E1003" i="28" a="1"/>
  <c r="E1003" i="28"/>
  <c r="M1003" i="28" a="1"/>
  <c r="M1003" i="28"/>
  <c r="AC1003" i="28"/>
  <c r="AF1003" i="28"/>
  <c r="D1004" i="28"/>
  <c r="E1004" i="28" a="1"/>
  <c r="E1004" i="28"/>
  <c r="M1004" i="28" a="1"/>
  <c r="M1004" i="28"/>
  <c r="AA1004" i="28"/>
  <c r="AB1004" i="28"/>
  <c r="AC1004" i="28"/>
  <c r="AF1004" i="28"/>
  <c r="D1005" i="28"/>
  <c r="E1005" i="28" a="1"/>
  <c r="E1005" i="28"/>
  <c r="M1005" i="28" a="1"/>
  <c r="M1005" i="28"/>
  <c r="AA1005" i="28"/>
  <c r="AB1005" i="28"/>
  <c r="AC1005" i="28"/>
  <c r="AF1005" i="28"/>
  <c r="D1006" i="28"/>
  <c r="E1006" i="28" a="1"/>
  <c r="E1006" i="28"/>
  <c r="M1006" i="28" a="1"/>
  <c r="M1006" i="28"/>
  <c r="AC1006" i="28"/>
  <c r="AF1006" i="28"/>
  <c r="D1007" i="28"/>
  <c r="E1007" i="28" a="1"/>
  <c r="E1007" i="28"/>
  <c r="M1007" i="28" a="1"/>
  <c r="M1007" i="28"/>
  <c r="AA1007" i="28"/>
  <c r="AB1007" i="28"/>
  <c r="AC1007" i="28"/>
  <c r="AF1007" i="28"/>
  <c r="D1008" i="28"/>
  <c r="E1008" i="28" a="1"/>
  <c r="E1008" i="28"/>
  <c r="M1008" i="28" a="1"/>
  <c r="M1008" i="28"/>
  <c r="AC1008" i="28"/>
  <c r="AF1008" i="28"/>
  <c r="D1009" i="28"/>
  <c r="E1009" i="28" a="1"/>
  <c r="E1009" i="28"/>
  <c r="M1009" i="28" a="1"/>
  <c r="M1009" i="28"/>
  <c r="AC1009" i="28"/>
  <c r="AF1009" i="28"/>
  <c r="D1010" i="28"/>
  <c r="E1010" i="28" a="1"/>
  <c r="E1010" i="28"/>
  <c r="M1010" i="28" a="1"/>
  <c r="M1010" i="28"/>
  <c r="AC1010" i="28"/>
  <c r="AF1010" i="28"/>
  <c r="D1011" i="28"/>
  <c r="E1011" i="28" a="1"/>
  <c r="E1011" i="28"/>
  <c r="M1011" i="28" a="1"/>
  <c r="M1011" i="28"/>
  <c r="AC1011" i="28"/>
  <c r="AF1011" i="28"/>
  <c r="D1012" i="28"/>
  <c r="E1012" i="28" a="1"/>
  <c r="E1012" i="28"/>
  <c r="M1012" i="28" a="1"/>
  <c r="M1012" i="28"/>
  <c r="AC1012" i="28"/>
  <c r="AF1012" i="28"/>
  <c r="D1013" i="28"/>
  <c r="E1013" i="28" a="1"/>
  <c r="E1013" i="28"/>
  <c r="M1013" i="28" a="1"/>
  <c r="M1013" i="28"/>
  <c r="AC1013" i="28"/>
  <c r="AF1013" i="28"/>
  <c r="D1014" i="28"/>
  <c r="E1014" i="28" a="1"/>
  <c r="E1014" i="28"/>
  <c r="M1014" i="28" a="1"/>
  <c r="M1014" i="28"/>
  <c r="AC1014" i="28"/>
  <c r="AF1014" i="28"/>
  <c r="D1015" i="28"/>
  <c r="E1015" i="28" a="1"/>
  <c r="E1015" i="28"/>
  <c r="M1015" i="28" a="1"/>
  <c r="M1015" i="28"/>
  <c r="AC1015" i="28"/>
  <c r="AF1015" i="28"/>
  <c r="D1016" i="28"/>
  <c r="E1016" i="28" a="1"/>
  <c r="E1016" i="28"/>
  <c r="M1016" i="28" a="1"/>
  <c r="M1016" i="28"/>
  <c r="AC1016" i="28"/>
  <c r="AF1016" i="28"/>
  <c r="D1017" i="28"/>
  <c r="E1017" i="28" a="1"/>
  <c r="E1017" i="28"/>
  <c r="M1017" i="28" a="1"/>
  <c r="M1017" i="28"/>
  <c r="AC1017" i="28"/>
  <c r="AF1017" i="28"/>
  <c r="D1018" i="28"/>
  <c r="E1018" i="28" a="1"/>
  <c r="E1018" i="28"/>
  <c r="M1018" i="28" a="1"/>
  <c r="M1018" i="28"/>
  <c r="AA1018" i="28"/>
  <c r="AB1018" i="28"/>
  <c r="AC1018" i="28"/>
  <c r="AF1018" i="28"/>
  <c r="D1019" i="28"/>
  <c r="E1019" i="28" a="1"/>
  <c r="E1019" i="28"/>
  <c r="M1019" i="28" a="1"/>
  <c r="M1019" i="28"/>
  <c r="AC1019" i="28"/>
  <c r="AF1019" i="28"/>
  <c r="D1020" i="28"/>
  <c r="E1020" i="28" a="1"/>
  <c r="E1020" i="28"/>
  <c r="M1020" i="28" a="1"/>
  <c r="M1020" i="28"/>
  <c r="Y1020" i="28"/>
  <c r="AC1020" i="28"/>
  <c r="AF1020" i="28"/>
  <c r="D1021" i="28"/>
  <c r="E1021" i="28" a="1"/>
  <c r="E1021" i="28"/>
  <c r="M1021" i="28" a="1"/>
  <c r="M1021" i="28"/>
  <c r="AC1021" i="28"/>
  <c r="AF1021" i="28"/>
  <c r="D1022" i="28"/>
  <c r="E1022" i="28" a="1"/>
  <c r="E1022" i="28"/>
  <c r="M1022" i="28" a="1"/>
  <c r="M1022" i="28"/>
  <c r="AC1022" i="28"/>
  <c r="AF1022" i="28"/>
  <c r="D1023" i="28"/>
  <c r="E1023" i="28" a="1"/>
  <c r="E1023" i="28"/>
  <c r="M1023" i="28" a="1"/>
  <c r="M1023" i="28"/>
  <c r="AA1023" i="28"/>
  <c r="AB1023" i="28"/>
  <c r="AC1023" i="28"/>
  <c r="AF1023" i="28"/>
  <c r="D1024" i="28"/>
  <c r="E1024" i="28" a="1"/>
  <c r="E1024" i="28"/>
  <c r="M1024" i="28" a="1"/>
  <c r="M1024" i="28"/>
  <c r="AC1024" i="28"/>
  <c r="AF1024" i="28"/>
  <c r="D1025" i="28"/>
  <c r="E1025" i="28" a="1"/>
  <c r="E1025" i="28"/>
  <c r="M1025" i="28" a="1"/>
  <c r="M1025" i="28"/>
  <c r="AC1025" i="28"/>
  <c r="AF1025" i="28"/>
  <c r="D1026" i="28"/>
  <c r="E1026" i="28" a="1"/>
  <c r="E1026" i="28"/>
  <c r="M1026" i="28" a="1"/>
  <c r="M1026" i="28"/>
  <c r="AC1026" i="28"/>
  <c r="AF1026" i="28"/>
  <c r="D1027" i="28"/>
  <c r="E1027" i="28" a="1"/>
  <c r="E1027" i="28"/>
  <c r="M1027" i="28" a="1"/>
  <c r="M1027" i="28"/>
  <c r="AC1027" i="28"/>
  <c r="AF1027" i="28"/>
  <c r="D1028" i="28"/>
  <c r="E1028" i="28" a="1"/>
  <c r="E1028" i="28"/>
  <c r="M1028" i="28" a="1"/>
  <c r="M1028" i="28"/>
  <c r="AA1028" i="28"/>
  <c r="AB1028" i="28"/>
  <c r="AC1028" i="28"/>
  <c r="AF1028" i="28"/>
  <c r="D1029" i="28"/>
  <c r="E1029" i="28" a="1"/>
  <c r="E1029" i="28"/>
  <c r="M1029" i="28" a="1"/>
  <c r="M1029" i="28"/>
  <c r="AC1029" i="28"/>
  <c r="AF1029" i="28"/>
  <c r="D1030" i="28"/>
  <c r="E1030" i="28" a="1"/>
  <c r="E1030" i="28"/>
  <c r="M1030" i="28" a="1"/>
  <c r="M1030" i="28"/>
  <c r="Y1030" i="28"/>
  <c r="AC1030" i="28"/>
  <c r="AF1030" i="28"/>
  <c r="D1031" i="28"/>
  <c r="E1031" i="28" a="1"/>
  <c r="E1031" i="28"/>
  <c r="M1031" i="28" a="1"/>
  <c r="M1031" i="28"/>
  <c r="AC1031" i="28"/>
  <c r="AF1031" i="28"/>
  <c r="D1032" i="28"/>
  <c r="E1032" i="28" a="1"/>
  <c r="E1032" i="28"/>
  <c r="M1032" i="28" a="1"/>
  <c r="M1032" i="28"/>
  <c r="AC1032" i="28"/>
  <c r="AF1032" i="28"/>
  <c r="D1033" i="28"/>
  <c r="E1033" i="28" a="1"/>
  <c r="E1033" i="28"/>
  <c r="M1033" i="28" a="1"/>
  <c r="M1033" i="28"/>
  <c r="AC1033" i="28"/>
  <c r="AF1033" i="28"/>
  <c r="D1034" i="28"/>
  <c r="E1034" i="28" a="1"/>
  <c r="E1034" i="28"/>
  <c r="M1034" i="28" a="1"/>
  <c r="M1034" i="28"/>
  <c r="Y1034" i="28"/>
  <c r="AC1034" i="28"/>
  <c r="AF1034" i="28"/>
  <c r="D1035" i="28"/>
  <c r="E1035" i="28" a="1"/>
  <c r="E1035" i="28"/>
  <c r="M1035" i="28" a="1"/>
  <c r="M1035" i="28"/>
  <c r="AA1035" i="28"/>
  <c r="AB1035" i="28"/>
  <c r="AC1035" i="28"/>
  <c r="AF1035" i="28"/>
  <c r="D1036" i="28"/>
  <c r="E1036" i="28" a="1"/>
  <c r="E1036" i="28"/>
  <c r="M1036" i="28" a="1"/>
  <c r="M1036" i="28"/>
  <c r="AC1036" i="28"/>
  <c r="AF1036" i="28"/>
  <c r="D1037" i="28"/>
  <c r="E1037" i="28" a="1"/>
  <c r="E1037" i="28"/>
  <c r="M1037" i="28" a="1"/>
  <c r="M1037" i="28"/>
  <c r="AC1037" i="28"/>
  <c r="AF1037" i="28"/>
  <c r="D1038" i="28"/>
  <c r="E1038" i="28" a="1"/>
  <c r="E1038" i="28"/>
  <c r="M1038" i="28" a="1"/>
  <c r="M1038" i="28"/>
  <c r="AA1038" i="28"/>
  <c r="AB1038" i="28"/>
  <c r="AC1038" i="28"/>
  <c r="AF1038" i="28"/>
  <c r="D1039" i="28"/>
  <c r="E1039" i="28" a="1"/>
  <c r="E1039" i="28"/>
  <c r="M1039" i="28" a="1"/>
  <c r="M1039" i="28"/>
  <c r="AC1039" i="28"/>
  <c r="AF1039" i="28"/>
  <c r="D1040" i="28"/>
  <c r="E1040" i="28" a="1"/>
  <c r="E1040" i="28"/>
  <c r="M1040" i="28" a="1"/>
  <c r="M1040" i="28"/>
  <c r="AC1040" i="28"/>
  <c r="AF1040" i="28"/>
  <c r="D1041" i="28"/>
  <c r="E1041" i="28" a="1"/>
  <c r="E1041" i="28"/>
  <c r="M1041" i="28" a="1"/>
  <c r="M1041" i="28"/>
  <c r="AC1041" i="28"/>
  <c r="AF1041" i="28"/>
  <c r="D1042" i="28"/>
  <c r="E1042" i="28" a="1"/>
  <c r="E1042" i="28"/>
  <c r="M1042" i="28" a="1"/>
  <c r="M1042" i="28"/>
  <c r="AA1042" i="28"/>
  <c r="AB1042" i="28"/>
  <c r="AC1042" i="28"/>
  <c r="AF1042" i="28"/>
  <c r="D1043" i="28"/>
  <c r="E1043" i="28" a="1"/>
  <c r="E1043" i="28"/>
  <c r="M1043" i="28" a="1"/>
  <c r="M1043" i="28"/>
  <c r="AC1043" i="28"/>
  <c r="AF1043" i="28"/>
  <c r="D1044" i="28"/>
  <c r="E1044" i="28" a="1"/>
  <c r="E1044" i="28"/>
  <c r="M1044" i="28" a="1"/>
  <c r="M1044" i="28"/>
  <c r="AC1044" i="28"/>
  <c r="AF1044" i="28"/>
  <c r="D1045" i="28"/>
  <c r="E1045" i="28" a="1"/>
  <c r="E1045" i="28"/>
  <c r="M1045" i="28" a="1"/>
  <c r="M1045" i="28"/>
  <c r="AC1045" i="28"/>
  <c r="AF1045" i="28"/>
  <c r="D1046" i="28"/>
  <c r="E1046" i="28" a="1"/>
  <c r="E1046" i="28"/>
  <c r="M1046" i="28" a="1"/>
  <c r="M1046" i="28"/>
  <c r="AC1046" i="28"/>
  <c r="AF1046" i="28"/>
  <c r="D1047" i="28"/>
  <c r="E1047" i="28" a="1"/>
  <c r="E1047" i="28"/>
  <c r="M1047" i="28" a="1"/>
  <c r="M1047" i="28"/>
  <c r="AC1047" i="28"/>
  <c r="AF1047" i="28"/>
  <c r="D1048" i="28"/>
  <c r="E1048" i="28" a="1"/>
  <c r="E1048" i="28"/>
  <c r="M1048" i="28" a="1"/>
  <c r="M1048" i="28"/>
  <c r="AC1048" i="28"/>
  <c r="AF1048" i="28"/>
  <c r="D1049" i="28"/>
  <c r="E1049" i="28" a="1"/>
  <c r="E1049" i="28"/>
  <c r="M1049" i="28" a="1"/>
  <c r="M1049" i="28"/>
  <c r="AC1049" i="28"/>
  <c r="AF1049" i="28"/>
  <c r="D1050" i="28"/>
  <c r="E1050" i="28" a="1"/>
  <c r="E1050" i="28"/>
  <c r="M1050" i="28" a="1"/>
  <c r="M1050" i="28"/>
  <c r="AA1050" i="28"/>
  <c r="AB1050" i="28"/>
  <c r="AC1050" i="28"/>
  <c r="AF1050" i="28"/>
  <c r="D1051" i="28"/>
  <c r="E1051" i="28" a="1"/>
  <c r="E1051" i="28"/>
  <c r="M1051" i="28" a="1"/>
  <c r="M1051" i="28"/>
  <c r="AC1051" i="28"/>
  <c r="AF1051" i="28"/>
  <c r="D1052" i="28"/>
  <c r="E1052" i="28" a="1"/>
  <c r="E1052" i="28"/>
  <c r="M1052" i="28" a="1"/>
  <c r="M1052" i="28"/>
  <c r="AC1052" i="28"/>
  <c r="AF1052" i="28"/>
  <c r="D1053" i="28"/>
  <c r="E1053" i="28" a="1"/>
  <c r="E1053" i="28"/>
  <c r="M1053" i="28" a="1"/>
  <c r="M1053" i="28"/>
  <c r="AC1053" i="28"/>
  <c r="AF1053" i="28"/>
  <c r="D1054" i="28"/>
  <c r="E1054" i="28" a="1"/>
  <c r="E1054" i="28"/>
  <c r="M1054" i="28" a="1"/>
  <c r="M1054" i="28"/>
  <c r="AC1054" i="28"/>
  <c r="AF1054" i="28"/>
  <c r="D1055" i="28"/>
  <c r="E1055" i="28" a="1"/>
  <c r="E1055" i="28"/>
  <c r="M1055" i="28" a="1"/>
  <c r="M1055" i="28"/>
  <c r="AC1055" i="28"/>
  <c r="AF1055" i="28"/>
  <c r="D1056" i="28"/>
  <c r="E1056" i="28" a="1"/>
  <c r="E1056" i="28"/>
  <c r="M1056" i="28" a="1"/>
  <c r="M1056" i="28"/>
  <c r="AC1056" i="28"/>
  <c r="AF1056" i="28"/>
  <c r="D1057" i="28"/>
  <c r="E1057" i="28" a="1"/>
  <c r="E1057" i="28"/>
  <c r="M1057" i="28" a="1"/>
  <c r="M1057" i="28"/>
  <c r="AC1057" i="28"/>
  <c r="AF1057" i="28"/>
  <c r="D1058" i="28"/>
  <c r="E1058" i="28" a="1"/>
  <c r="E1058" i="28"/>
  <c r="M1058" i="28" a="1"/>
  <c r="M1058" i="28"/>
  <c r="AC1058" i="28"/>
  <c r="AF1058" i="28"/>
  <c r="D1059" i="28"/>
  <c r="E1059" i="28" a="1"/>
  <c r="E1059" i="28"/>
  <c r="M1059" i="28" a="1"/>
  <c r="M1059" i="28"/>
  <c r="AC1059" i="28"/>
  <c r="AF1059" i="28"/>
  <c r="D1060" i="28"/>
  <c r="E1060" i="28" a="1"/>
  <c r="E1060" i="28"/>
  <c r="M1060" i="28" a="1"/>
  <c r="M1060" i="28"/>
  <c r="AA1060" i="28"/>
  <c r="AB1060" i="28"/>
  <c r="AC1060" i="28"/>
  <c r="AF1060" i="28"/>
  <c r="D1061" i="28"/>
  <c r="E1061" i="28" a="1"/>
  <c r="E1061" i="28"/>
  <c r="M1061" i="28" a="1"/>
  <c r="M1061" i="28"/>
  <c r="AC1061" i="28"/>
  <c r="AF1061" i="28"/>
  <c r="D1062" i="28"/>
  <c r="E1062" i="28" a="1"/>
  <c r="E1062" i="28"/>
  <c r="M1062" i="28" a="1"/>
  <c r="M1062" i="28"/>
  <c r="Y1062" i="28"/>
  <c r="AC1062" i="28"/>
  <c r="AF1062" i="28"/>
  <c r="D1063" i="28"/>
  <c r="E1063" i="28" a="1"/>
  <c r="E1063" i="28"/>
  <c r="M1063" i="28" a="1"/>
  <c r="M1063" i="28"/>
  <c r="AC1063" i="28"/>
  <c r="AF1063" i="28"/>
  <c r="D1064" i="28"/>
  <c r="E1064" i="28" a="1"/>
  <c r="E1064" i="28"/>
  <c r="M1064" i="28" a="1"/>
  <c r="M1064" i="28"/>
  <c r="AC1064" i="28"/>
  <c r="AF1064" i="28"/>
  <c r="D1065" i="28"/>
  <c r="E1065" i="28" a="1"/>
  <c r="E1065" i="28"/>
  <c r="M1065" i="28" a="1"/>
  <c r="M1065" i="28"/>
  <c r="AC1065" i="28"/>
  <c r="AF1065" i="28"/>
  <c r="D1066" i="28"/>
  <c r="E1066" i="28" a="1"/>
  <c r="E1066" i="28"/>
  <c r="M1066" i="28" a="1"/>
  <c r="M1066" i="28"/>
  <c r="AC1066" i="28"/>
  <c r="AF1066" i="28"/>
  <c r="D1067" i="28"/>
  <c r="E1067" i="28" a="1"/>
  <c r="E1067" i="28"/>
  <c r="M1067" i="28" a="1"/>
  <c r="M1067" i="28"/>
  <c r="AC1067" i="28"/>
  <c r="AF1067" i="28"/>
  <c r="D1068" i="28"/>
  <c r="E1068" i="28" a="1"/>
  <c r="E1068" i="28"/>
  <c r="M1068" i="28" a="1"/>
  <c r="M1068" i="28"/>
  <c r="AC1068" i="28"/>
  <c r="AF1068" i="28"/>
  <c r="D1069" i="28"/>
  <c r="E1069" i="28" a="1"/>
  <c r="E1069" i="28"/>
  <c r="M1069" i="28" a="1"/>
  <c r="M1069" i="28"/>
  <c r="AC1069" i="28"/>
  <c r="AF1069" i="28"/>
  <c r="D1070" i="28"/>
  <c r="E1070" i="28" a="1"/>
  <c r="E1070" i="28"/>
  <c r="M1070" i="28" a="1"/>
  <c r="M1070" i="28"/>
  <c r="Y1070" i="28"/>
  <c r="AC1070" i="28"/>
  <c r="AF1070" i="28"/>
  <c r="D1071" i="28"/>
  <c r="E1071" i="28" a="1"/>
  <c r="E1071" i="28"/>
  <c r="M1071" i="28" a="1"/>
  <c r="M1071" i="28"/>
  <c r="AC1071" i="28"/>
  <c r="AF1071" i="28"/>
  <c r="D1072" i="28"/>
  <c r="E1072" i="28" a="1"/>
  <c r="E1072" i="28"/>
  <c r="M1072" i="28" a="1"/>
  <c r="M1072" i="28"/>
  <c r="AC1072" i="28"/>
  <c r="AF1072" i="28"/>
  <c r="D1073" i="28"/>
  <c r="E1073" i="28" a="1"/>
  <c r="E1073" i="28"/>
  <c r="M1073" i="28" a="1"/>
  <c r="M1073" i="28"/>
  <c r="Y1073" i="28"/>
  <c r="AC1073" i="28"/>
  <c r="AF1073" i="28"/>
  <c r="D1074" i="28"/>
  <c r="E1074" i="28" a="1"/>
  <c r="E1074" i="28"/>
  <c r="M1074" i="28" a="1"/>
  <c r="M1074" i="28"/>
  <c r="AC1074" i="28"/>
  <c r="AF1074" i="28"/>
  <c r="D1075" i="28"/>
  <c r="E1075" i="28" a="1"/>
  <c r="E1075" i="28"/>
  <c r="M1075" i="28" a="1"/>
  <c r="M1075" i="28"/>
  <c r="AC1075" i="28"/>
  <c r="AF1075" i="28"/>
  <c r="D1076" i="28"/>
  <c r="E1076" i="28" a="1"/>
  <c r="E1076" i="28"/>
  <c r="M1076" i="28" a="1"/>
  <c r="M1076" i="28"/>
  <c r="AC1076" i="28"/>
  <c r="AF1076" i="28"/>
  <c r="D1077" i="28"/>
  <c r="E1077" i="28" a="1"/>
  <c r="E1077" i="28"/>
  <c r="M1077" i="28" a="1"/>
  <c r="M1077" i="28"/>
  <c r="Y1077" i="28"/>
  <c r="AC1077" i="28"/>
  <c r="AF1077" i="28"/>
  <c r="D1078" i="28"/>
  <c r="E1078" i="28" a="1"/>
  <c r="E1078" i="28"/>
  <c r="M1078" i="28" a="1"/>
  <c r="M1078" i="28"/>
  <c r="AC1078" i="28"/>
  <c r="AF1078" i="28"/>
  <c r="D1079" i="28"/>
  <c r="E1079" i="28" a="1"/>
  <c r="E1079" i="28"/>
  <c r="M1079" i="28" a="1"/>
  <c r="M1079" i="28"/>
  <c r="AC1079" i="28"/>
  <c r="AF1079" i="28"/>
  <c r="D1080" i="28"/>
  <c r="E1080" i="28" a="1"/>
  <c r="E1080" i="28"/>
  <c r="M1080" i="28" a="1"/>
  <c r="M1080" i="28"/>
  <c r="AC1080" i="28"/>
  <c r="AF1080" i="28"/>
  <c r="D1081" i="28"/>
  <c r="E1081" i="28" a="1"/>
  <c r="E1081" i="28"/>
  <c r="M1081" i="28" a="1"/>
  <c r="M1081" i="28"/>
  <c r="AC1081" i="28"/>
  <c r="AF1081" i="28"/>
  <c r="D1082" i="28"/>
  <c r="E1082" i="28" a="1"/>
  <c r="E1082" i="28"/>
  <c r="M1082" i="28" a="1"/>
  <c r="M1082" i="28"/>
  <c r="AC1082" i="28"/>
  <c r="AF1082" i="28"/>
  <c r="D1083" i="28"/>
  <c r="E1083" i="28" a="1"/>
  <c r="E1083" i="28"/>
  <c r="M1083" i="28" a="1"/>
  <c r="M1083" i="28"/>
  <c r="AC1083" i="28"/>
  <c r="AF1083" i="28"/>
  <c r="D1084" i="28"/>
  <c r="E1084" i="28" a="1"/>
  <c r="E1084" i="28"/>
  <c r="M1084" i="28" a="1"/>
  <c r="M1084" i="28"/>
  <c r="AC1084" i="28"/>
  <c r="AF1084" i="28"/>
  <c r="D1085" i="28"/>
  <c r="E1085" i="28" a="1"/>
  <c r="E1085" i="28"/>
  <c r="M1085" i="28" a="1"/>
  <c r="M1085" i="28"/>
  <c r="AC1085" i="28"/>
  <c r="AF1085" i="28"/>
  <c r="D1086" i="28"/>
  <c r="E1086" i="28" a="1"/>
  <c r="E1086" i="28"/>
  <c r="M1086" i="28" a="1"/>
  <c r="M1086" i="28"/>
  <c r="AC1086" i="28"/>
  <c r="AF1086" i="28"/>
  <c r="D1087" i="28"/>
  <c r="E1087" i="28" a="1"/>
  <c r="E1087" i="28"/>
  <c r="M1087" i="28" a="1"/>
  <c r="M1087" i="28"/>
  <c r="Y1087" i="28"/>
  <c r="AC1087" i="28"/>
  <c r="AF1087" i="28"/>
  <c r="D1088" i="28"/>
  <c r="E1088" i="28" a="1"/>
  <c r="E1088" i="28"/>
  <c r="M1088" i="28" a="1"/>
  <c r="M1088" i="28"/>
  <c r="AC1088" i="28"/>
  <c r="AF1088" i="28"/>
  <c r="D1089" i="28"/>
  <c r="E1089" i="28" a="1"/>
  <c r="E1089" i="28"/>
  <c r="M1089" i="28" a="1"/>
  <c r="M1089" i="28"/>
  <c r="AC1089" i="28"/>
  <c r="AF1089" i="28"/>
  <c r="D1090" i="28"/>
  <c r="E1090" i="28" a="1"/>
  <c r="E1090" i="28"/>
  <c r="M1090" i="28" a="1"/>
  <c r="M1090" i="28"/>
  <c r="AA1090" i="28"/>
  <c r="AB1090" i="28"/>
  <c r="AC1090" i="28"/>
  <c r="AF1090" i="28"/>
  <c r="D1091" i="28"/>
  <c r="E1091" i="28" a="1"/>
  <c r="E1091" i="28"/>
  <c r="M1091" i="28" a="1"/>
  <c r="M1091" i="28"/>
  <c r="Y1091" i="28"/>
  <c r="AC1091" i="28"/>
  <c r="AF1091" i="28"/>
  <c r="D1092" i="28"/>
  <c r="E1092" i="28" a="1"/>
  <c r="E1092" i="28"/>
  <c r="M1092" i="28" a="1"/>
  <c r="M1092" i="28"/>
  <c r="AC1092" i="28"/>
  <c r="AF1092" i="28"/>
  <c r="D1093" i="28"/>
  <c r="E1093" i="28" a="1"/>
  <c r="E1093" i="28"/>
  <c r="M1093" i="28" a="1"/>
  <c r="M1093" i="28"/>
  <c r="AC1093" i="28"/>
  <c r="AF1093" i="28"/>
  <c r="D1094" i="28"/>
  <c r="E1094" i="28" a="1"/>
  <c r="E1094" i="28"/>
  <c r="M1094" i="28" a="1"/>
  <c r="M1094" i="28"/>
  <c r="AC1094" i="28"/>
  <c r="AF1094" i="28"/>
  <c r="D1095" i="28"/>
  <c r="E1095" i="28" a="1"/>
  <c r="E1095" i="28"/>
  <c r="M1095" i="28" a="1"/>
  <c r="M1095" i="28"/>
  <c r="AA1095" i="28"/>
  <c r="AB1095" i="28"/>
  <c r="AC1095" i="28"/>
  <c r="AF1095" i="28"/>
  <c r="D1096" i="28"/>
  <c r="E1096" i="28" a="1"/>
  <c r="E1096" i="28"/>
  <c r="M1096" i="28" a="1"/>
  <c r="M1096" i="28"/>
  <c r="AC1096" i="28"/>
  <c r="AF1096" i="28"/>
  <c r="D1097" i="28"/>
  <c r="E1097" i="28" a="1"/>
  <c r="E1097" i="28"/>
  <c r="M1097" i="28" a="1"/>
  <c r="M1097" i="28"/>
  <c r="AC1097" i="28"/>
  <c r="AF1097" i="28"/>
  <c r="D1098" i="28"/>
  <c r="E1098" i="28" a="1"/>
  <c r="E1098" i="28"/>
  <c r="M1098" i="28" a="1"/>
  <c r="M1098" i="28"/>
  <c r="AA1098" i="28"/>
  <c r="AB1098" i="28"/>
  <c r="AC1098" i="28"/>
  <c r="AF1098" i="28"/>
  <c r="D1099" i="28"/>
  <c r="E1099" i="28" a="1"/>
  <c r="E1099" i="28"/>
  <c r="M1099" i="28" a="1"/>
  <c r="M1099" i="28"/>
  <c r="AC1099" i="28"/>
  <c r="AF1099" i="28"/>
  <c r="D1100" i="28"/>
  <c r="E1100" i="28" a="1"/>
  <c r="E1100" i="28"/>
  <c r="M1100" i="28" a="1"/>
  <c r="M1100" i="28"/>
  <c r="AC1100" i="28"/>
  <c r="AF1100" i="28"/>
  <c r="D1101" i="28"/>
  <c r="E1101" i="28" a="1"/>
  <c r="E1101" i="28"/>
  <c r="M1101" i="28" a="1"/>
  <c r="M1101" i="28"/>
  <c r="AC1101" i="28"/>
  <c r="AF1101" i="28"/>
  <c r="D1102" i="28"/>
  <c r="E1102" i="28" a="1"/>
  <c r="E1102" i="28"/>
  <c r="M1102" i="28" a="1"/>
  <c r="M1102" i="28"/>
  <c r="AA1102" i="28"/>
  <c r="AB1102" i="28"/>
  <c r="AC1102" i="28"/>
  <c r="AF1102" i="28"/>
  <c r="D1103" i="28"/>
  <c r="E1103" i="28" a="1"/>
  <c r="E1103" i="28"/>
  <c r="M1103" i="28" a="1"/>
  <c r="M1103" i="28"/>
  <c r="AC1103" i="28"/>
  <c r="AF1103" i="28"/>
  <c r="D1104" i="28"/>
  <c r="E1104" i="28" a="1"/>
  <c r="E1104" i="28"/>
  <c r="M1104" i="28" a="1"/>
  <c r="M1104" i="28"/>
  <c r="AC1104" i="28"/>
  <c r="AF1104" i="28"/>
  <c r="D1105" i="28"/>
  <c r="E1105" i="28" a="1"/>
  <c r="E1105" i="28"/>
  <c r="M1105" i="28" a="1"/>
  <c r="M1105" i="28"/>
  <c r="AC1105" i="28"/>
  <c r="AF1105" i="28"/>
  <c r="D1106" i="28"/>
  <c r="E1106" i="28" a="1"/>
  <c r="E1106" i="28"/>
  <c r="M1106" i="28" a="1"/>
  <c r="M1106" i="28"/>
  <c r="AA1106" i="28"/>
  <c r="AB1106" i="28"/>
  <c r="AC1106" i="28"/>
  <c r="AF1106" i="28"/>
  <c r="D1107" i="28"/>
  <c r="E1107" i="28" a="1"/>
  <c r="E1107" i="28"/>
  <c r="M1107" i="28" a="1"/>
  <c r="M1107" i="28"/>
  <c r="AA1107" i="28"/>
  <c r="AB1107" i="28"/>
  <c r="AC1107" i="28"/>
  <c r="AF1107" i="28"/>
  <c r="D1108" i="28"/>
  <c r="E1108" i="28" a="1"/>
  <c r="E1108" i="28"/>
  <c r="M1108" i="28" a="1"/>
  <c r="M1108" i="28"/>
  <c r="AC1108" i="28"/>
  <c r="AF1108" i="28"/>
  <c r="D1109" i="28"/>
  <c r="E1109" i="28" a="1"/>
  <c r="E1109" i="28"/>
  <c r="M1109" i="28" a="1"/>
  <c r="M1109" i="28"/>
  <c r="AC1109" i="28"/>
  <c r="AF1109" i="28"/>
  <c r="D1110" i="28"/>
  <c r="E1110" i="28" a="1"/>
  <c r="E1110" i="28"/>
  <c r="M1110" i="28" a="1"/>
  <c r="M1110" i="28"/>
  <c r="AC1110" i="28"/>
  <c r="AF1110" i="28"/>
  <c r="D1111" i="28"/>
  <c r="E1111" i="28" a="1"/>
  <c r="E1111" i="28"/>
  <c r="M1111" i="28" a="1"/>
  <c r="M1111" i="28"/>
  <c r="Y1111" i="28"/>
  <c r="AC1111" i="28"/>
  <c r="AF1111" i="28"/>
  <c r="D1112" i="28"/>
  <c r="E1112" i="28" a="1"/>
  <c r="E1112" i="28"/>
  <c r="M1112" i="28" a="1"/>
  <c r="M1112" i="28"/>
  <c r="AC1112" i="28"/>
  <c r="AF1112" i="28"/>
  <c r="D1113" i="28"/>
  <c r="E1113" i="28" a="1"/>
  <c r="E1113" i="28"/>
  <c r="M1113" i="28" a="1"/>
  <c r="M1113" i="28"/>
  <c r="AC1113" i="28"/>
  <c r="AF1113" i="28"/>
  <c r="D1114" i="28"/>
  <c r="E1114" i="28" a="1"/>
  <c r="E1114" i="28"/>
  <c r="M1114" i="28" a="1"/>
  <c r="M1114" i="28"/>
  <c r="AA1114" i="28"/>
  <c r="AB1114" i="28"/>
  <c r="AC1114" i="28"/>
  <c r="AF1114" i="28"/>
  <c r="D1115" i="28"/>
  <c r="E1115" i="28" a="1"/>
  <c r="E1115" i="28"/>
  <c r="M1115" i="28" a="1"/>
  <c r="M1115" i="28"/>
  <c r="AC1115" i="28"/>
  <c r="AF1115" i="28"/>
  <c r="D1116" i="28"/>
  <c r="E1116" i="28" a="1"/>
  <c r="E1116" i="28"/>
  <c r="M1116" i="28" a="1"/>
  <c r="M1116" i="28"/>
  <c r="AC1116" i="28"/>
  <c r="AF1116" i="28"/>
  <c r="D1117" i="28"/>
  <c r="E1117" i="28" a="1"/>
  <c r="E1117" i="28"/>
  <c r="M1117" i="28" a="1"/>
  <c r="M1117" i="28"/>
  <c r="AC1117" i="28"/>
  <c r="AF1117" i="28"/>
  <c r="D1118" i="28"/>
  <c r="E1118" i="28" a="1"/>
  <c r="E1118" i="28"/>
  <c r="M1118" i="28" a="1"/>
  <c r="M1118" i="28"/>
  <c r="AC1118" i="28"/>
  <c r="AF1118" i="28"/>
  <c r="D1119" i="28"/>
  <c r="E1119" i="28" a="1"/>
  <c r="E1119" i="28"/>
  <c r="M1119" i="28" a="1"/>
  <c r="M1119" i="28"/>
  <c r="AC1119" i="28"/>
  <c r="AF1119" i="28"/>
  <c r="D1120" i="28"/>
  <c r="E1120" i="28" a="1"/>
  <c r="E1120" i="28"/>
  <c r="M1120" i="28" a="1"/>
  <c r="M1120" i="28"/>
  <c r="AC1120" i="28"/>
  <c r="AF1120" i="28"/>
  <c r="D1121" i="28"/>
  <c r="E1121" i="28" a="1"/>
  <c r="E1121" i="28"/>
  <c r="M1121" i="28" a="1"/>
  <c r="M1121" i="28"/>
  <c r="Y1121" i="28"/>
  <c r="AC1121" i="28"/>
  <c r="AF1121" i="28"/>
  <c r="D1122" i="28"/>
  <c r="E1122" i="28" a="1"/>
  <c r="E1122" i="28"/>
  <c r="M1122" i="28" a="1"/>
  <c r="M1122" i="28"/>
  <c r="AC1122" i="28"/>
  <c r="AF1122" i="28"/>
  <c r="D1123" i="28"/>
  <c r="E1123" i="28" a="1"/>
  <c r="E1123" i="28"/>
  <c r="M1123" i="28" a="1"/>
  <c r="M1123" i="28"/>
  <c r="AC1123" i="28"/>
  <c r="AF1123" i="28"/>
  <c r="D1124" i="28"/>
  <c r="E1124" i="28" a="1"/>
  <c r="E1124" i="28"/>
  <c r="M1124" i="28" a="1"/>
  <c r="M1124" i="28"/>
  <c r="AA1124" i="28"/>
  <c r="AB1124" i="28"/>
  <c r="AC1124" i="28"/>
  <c r="AF1124" i="28"/>
  <c r="D1125" i="28"/>
  <c r="E1125" i="28" a="1"/>
  <c r="E1125" i="28"/>
  <c r="M1125" i="28" a="1"/>
  <c r="M1125" i="28"/>
  <c r="Y1125" i="28"/>
  <c r="AC1125" i="28"/>
  <c r="AF1125" i="28"/>
  <c r="D1126" i="28"/>
  <c r="E1126" i="28" a="1"/>
  <c r="E1126" i="28"/>
  <c r="M1126" i="28" a="1"/>
  <c r="M1126" i="28"/>
  <c r="AA1126" i="28"/>
  <c r="AB1126" i="28"/>
  <c r="AC1126" i="28"/>
  <c r="AF1126" i="28"/>
  <c r="D1127" i="28"/>
  <c r="E1127" i="28" a="1"/>
  <c r="E1127" i="28"/>
  <c r="M1127" i="28" a="1"/>
  <c r="M1127" i="28"/>
  <c r="AC1127" i="28"/>
  <c r="AF1127" i="28"/>
  <c r="D1128" i="28"/>
  <c r="E1128" i="28" a="1"/>
  <c r="E1128" i="28"/>
  <c r="M1128" i="28" a="1"/>
  <c r="M1128" i="28"/>
  <c r="AC1128" i="28"/>
  <c r="AF1128" i="28"/>
  <c r="D1129" i="28"/>
  <c r="E1129" i="28" a="1"/>
  <c r="E1129" i="28"/>
  <c r="M1129" i="28" a="1"/>
  <c r="M1129" i="28"/>
  <c r="AC1129" i="28"/>
  <c r="AF1129" i="28"/>
  <c r="D1130" i="28"/>
  <c r="E1130" i="28" a="1"/>
  <c r="E1130" i="28"/>
  <c r="M1130" i="28" a="1"/>
  <c r="M1130" i="28"/>
  <c r="AC1130" i="28"/>
  <c r="AF1130" i="28"/>
  <c r="D1131" i="28"/>
  <c r="E1131" i="28" a="1"/>
  <c r="E1131" i="28"/>
  <c r="M1131" i="28" a="1"/>
  <c r="M1131" i="28"/>
  <c r="AC1131" i="28"/>
  <c r="AF1131" i="28"/>
  <c r="D1132" i="28"/>
  <c r="E1132" i="28" a="1"/>
  <c r="E1132" i="28"/>
  <c r="M1132" i="28" a="1"/>
  <c r="M1132" i="28"/>
  <c r="AC1132" i="28"/>
  <c r="AF1132" i="28"/>
  <c r="D1133" i="28"/>
  <c r="E1133" i="28" a="1"/>
  <c r="E1133" i="28"/>
  <c r="M1133" i="28" a="1"/>
  <c r="M1133" i="28"/>
  <c r="AC1133" i="28"/>
  <c r="AF1133" i="28"/>
  <c r="D1134" i="28"/>
  <c r="E1134" i="28" a="1"/>
  <c r="E1134" i="28"/>
  <c r="M1134" i="28" a="1"/>
  <c r="M1134" i="28"/>
  <c r="AC1134" i="28"/>
  <c r="AF1134" i="28"/>
  <c r="D1135" i="28"/>
  <c r="E1135" i="28" a="1"/>
  <c r="E1135" i="28"/>
  <c r="M1135" i="28" a="1"/>
  <c r="M1135" i="28"/>
  <c r="AC1135" i="28"/>
  <c r="AF1135" i="28"/>
  <c r="D1136" i="28"/>
  <c r="E1136" i="28" a="1"/>
  <c r="E1136" i="28"/>
  <c r="M1136" i="28" a="1"/>
  <c r="M1136" i="28"/>
  <c r="W1136" i="28"/>
  <c r="AC1136" i="28"/>
  <c r="AF1136" i="28"/>
  <c r="D1137" i="28"/>
  <c r="E1137" i="28" a="1"/>
  <c r="E1137" i="28"/>
  <c r="M1137" i="28" a="1"/>
  <c r="M1137" i="28"/>
  <c r="AC1137" i="28"/>
  <c r="AF1137" i="28"/>
  <c r="D1138" i="28"/>
  <c r="E1138" i="28" a="1"/>
  <c r="E1138" i="28"/>
  <c r="M1138" i="28" a="1"/>
  <c r="M1138" i="28"/>
  <c r="Y1138" i="28"/>
  <c r="AC1138" i="28"/>
  <c r="AF1138" i="28"/>
  <c r="D1139" i="28"/>
  <c r="E1139" i="28" a="1"/>
  <c r="E1139" i="28"/>
  <c r="M1139" i="28" a="1"/>
  <c r="M1139" i="28"/>
  <c r="AC1139" i="28"/>
  <c r="AF1139" i="28"/>
  <c r="D1140" i="28"/>
  <c r="E1140" i="28" a="1"/>
  <c r="E1140" i="28"/>
  <c r="M1140" i="28" a="1"/>
  <c r="M1140" i="28"/>
  <c r="AC1140" i="28"/>
  <c r="AF1140" i="28"/>
  <c r="D1141" i="28"/>
  <c r="E1141" i="28" a="1"/>
  <c r="E1141" i="28"/>
  <c r="M1141" i="28" a="1"/>
  <c r="M1141" i="28"/>
  <c r="AC1141" i="28"/>
  <c r="AF1141" i="28"/>
  <c r="D1142" i="28"/>
  <c r="E1142" i="28" a="1"/>
  <c r="E1142" i="28"/>
  <c r="M1142" i="28" a="1"/>
  <c r="M1142" i="28"/>
  <c r="AC1142" i="28"/>
  <c r="AF1142" i="28"/>
  <c r="D1143" i="28"/>
  <c r="E1143" i="28" a="1"/>
  <c r="E1143" i="28"/>
  <c r="M1143" i="28" a="1"/>
  <c r="M1143" i="28"/>
  <c r="AC1143" i="28"/>
  <c r="AF1143" i="28"/>
  <c r="D1144" i="28"/>
  <c r="E1144" i="28" a="1"/>
  <c r="E1144" i="28"/>
  <c r="M1144" i="28" a="1"/>
  <c r="M1144" i="28"/>
  <c r="AC1144" i="28"/>
  <c r="AF1144" i="28"/>
  <c r="D1145" i="28"/>
  <c r="E1145" i="28" a="1"/>
  <c r="E1145" i="28"/>
  <c r="M1145" i="28" a="1"/>
  <c r="M1145" i="28"/>
  <c r="AC1145" i="28"/>
  <c r="AF1145" i="28"/>
  <c r="D1146" i="28"/>
  <c r="E1146" i="28" a="1"/>
  <c r="E1146" i="28"/>
  <c r="M1146" i="28" a="1"/>
  <c r="M1146" i="28"/>
  <c r="W1146" i="28"/>
  <c r="AC1146" i="28"/>
  <c r="AF1146" i="28"/>
  <c r="D1147" i="28"/>
  <c r="E1147" i="28" a="1"/>
  <c r="E1147" i="28"/>
  <c r="M1147" i="28" a="1"/>
  <c r="M1147" i="28"/>
  <c r="AC1147" i="28"/>
  <c r="AF1147" i="28"/>
  <c r="D1148" i="28"/>
  <c r="E1148" i="28" a="1"/>
  <c r="E1148" i="28"/>
  <c r="M1148" i="28" a="1"/>
  <c r="M1148" i="28"/>
  <c r="AC1148" i="28"/>
  <c r="AF1148" i="28"/>
  <c r="D1149" i="28"/>
  <c r="E1149" i="28" a="1"/>
  <c r="E1149" i="28"/>
  <c r="M1149" i="28" a="1"/>
  <c r="M1149" i="28"/>
  <c r="AC1149" i="28"/>
  <c r="AF1149" i="28"/>
  <c r="D1150" i="28"/>
  <c r="E1150" i="28" a="1"/>
  <c r="E1150" i="28"/>
  <c r="M1150" i="28" a="1"/>
  <c r="M1150" i="28"/>
  <c r="AC1150" i="28"/>
  <c r="AF1150" i="28"/>
  <c r="D1151" i="28"/>
  <c r="E1151" i="28" a="1"/>
  <c r="E1151" i="28"/>
  <c r="M1151" i="28" a="1"/>
  <c r="M1151" i="28"/>
  <c r="AC1151" i="28"/>
  <c r="AF1151" i="28"/>
  <c r="D1152" i="28"/>
  <c r="E1152" i="28" a="1"/>
  <c r="E1152" i="28"/>
  <c r="M1152" i="28" a="1"/>
  <c r="M1152" i="28"/>
  <c r="W1152" i="28"/>
  <c r="AC1152" i="28"/>
  <c r="AF1152" i="28"/>
  <c r="D1153" i="28"/>
  <c r="E1153" i="28" a="1"/>
  <c r="E1153" i="28"/>
  <c r="M1153" i="28" a="1"/>
  <c r="M1153" i="28"/>
  <c r="AC1153" i="28"/>
  <c r="AF1153" i="28"/>
  <c r="D1154" i="28"/>
  <c r="E1154" i="28" a="1"/>
  <c r="E1154" i="28"/>
  <c r="M1154" i="28" a="1"/>
  <c r="M1154" i="28"/>
  <c r="AC1154" i="28"/>
  <c r="AF1154" i="28"/>
  <c r="D1155" i="28"/>
  <c r="E1155" i="28" a="1"/>
  <c r="E1155" i="28"/>
  <c r="M1155" i="28" a="1"/>
  <c r="M1155" i="28"/>
  <c r="AC1155" i="28"/>
  <c r="AF1155" i="28"/>
  <c r="D1156" i="28"/>
  <c r="E1156" i="28" a="1"/>
  <c r="E1156" i="28"/>
  <c r="M1156" i="28" a="1"/>
  <c r="M1156" i="28"/>
  <c r="AC1156" i="28"/>
  <c r="AF1156" i="28"/>
  <c r="D1157" i="28"/>
  <c r="E1157" i="28" a="1"/>
  <c r="E1157" i="28"/>
  <c r="M1157" i="28" a="1"/>
  <c r="M1157" i="28"/>
  <c r="AC1157" i="28"/>
  <c r="AF1157" i="28"/>
  <c r="D1158" i="28"/>
  <c r="E1158" i="28" a="1"/>
  <c r="E1158" i="28"/>
  <c r="M1158" i="28" a="1"/>
  <c r="M1158" i="28"/>
  <c r="AC1158" i="28"/>
  <c r="AF1158" i="28"/>
  <c r="D1159" i="28"/>
  <c r="E1159" i="28" a="1"/>
  <c r="E1159" i="28"/>
  <c r="M1159" i="28" a="1"/>
  <c r="M1159" i="28"/>
  <c r="AC1159" i="28"/>
  <c r="AF1159" i="28"/>
  <c r="D1160" i="28"/>
  <c r="E1160" i="28" a="1"/>
  <c r="E1160" i="28"/>
  <c r="M1160" i="28" a="1"/>
  <c r="M1160" i="28"/>
  <c r="AC1160" i="28"/>
  <c r="AF1160" i="28"/>
  <c r="D1161" i="28"/>
  <c r="E1161" i="28" a="1"/>
  <c r="E1161" i="28"/>
  <c r="M1161" i="28" a="1"/>
  <c r="M1161" i="28"/>
  <c r="W1161" i="28"/>
  <c r="AA1161" i="28"/>
  <c r="AB1161" i="28"/>
  <c r="AC1161" i="28"/>
  <c r="AF1161" i="28"/>
  <c r="D1162" i="28"/>
  <c r="E1162" i="28" a="1"/>
  <c r="E1162" i="28"/>
  <c r="M1162" i="28" a="1"/>
  <c r="M1162" i="28"/>
  <c r="AC1162" i="28"/>
  <c r="AF1162" i="28"/>
  <c r="D1163" i="28"/>
  <c r="E1163" i="28" a="1"/>
  <c r="E1163" i="28"/>
  <c r="M1163" i="28" a="1"/>
  <c r="M1163" i="28"/>
  <c r="AC1163" i="28"/>
  <c r="AF1163" i="28"/>
  <c r="D1164" i="28"/>
  <c r="E1164" i="28" a="1"/>
  <c r="E1164" i="28"/>
  <c r="M1164" i="28" a="1"/>
  <c r="M1164" i="28"/>
  <c r="AC1164" i="28"/>
  <c r="AF1164" i="28"/>
  <c r="D1165" i="28"/>
  <c r="E1165" i="28" a="1"/>
  <c r="E1165" i="28"/>
  <c r="M1165" i="28" a="1"/>
  <c r="M1165" i="28"/>
  <c r="AC1165" i="28"/>
  <c r="AF1165" i="28"/>
  <c r="D1166" i="28"/>
  <c r="E1166" i="28" a="1"/>
  <c r="E1166" i="28"/>
  <c r="M1166" i="28" a="1"/>
  <c r="M1166" i="28"/>
  <c r="AA1166" i="28"/>
  <c r="AB1166" i="28"/>
  <c r="AC1166" i="28"/>
  <c r="AF1166" i="28"/>
  <c r="D1167" i="28"/>
  <c r="E1167" i="28" a="1"/>
  <c r="E1167" i="28"/>
  <c r="M1167" i="28" a="1"/>
  <c r="M1167" i="28"/>
  <c r="AC1167" i="28"/>
  <c r="AF1167" i="28"/>
  <c r="D1168" i="28"/>
  <c r="E1168" i="28" a="1"/>
  <c r="E1168" i="28"/>
  <c r="M1168" i="28" a="1"/>
  <c r="M1168" i="28"/>
  <c r="AC1168" i="28"/>
  <c r="AF1168" i="28"/>
  <c r="D1169" i="28"/>
  <c r="E1169" i="28" a="1"/>
  <c r="E1169" i="28"/>
  <c r="M1169" i="28" a="1"/>
  <c r="M1169" i="28"/>
  <c r="AA1169" i="28"/>
  <c r="AB1169" i="28"/>
  <c r="AC1169" i="28"/>
  <c r="AF1169" i="28"/>
  <c r="D1170" i="28"/>
  <c r="E1170" i="28" a="1"/>
  <c r="E1170" i="28"/>
  <c r="M1170" i="28" a="1"/>
  <c r="M1170" i="28"/>
  <c r="AA1170" i="28"/>
  <c r="AB1170" i="28"/>
  <c r="AC1170" i="28"/>
  <c r="AF1170" i="28"/>
  <c r="D1171" i="28"/>
  <c r="E1171" i="28" a="1"/>
  <c r="E1171" i="28"/>
  <c r="M1171" i="28" a="1"/>
  <c r="M1171" i="28"/>
  <c r="AC1171" i="28"/>
  <c r="AF1171" i="28"/>
  <c r="D1172" i="28"/>
  <c r="E1172" i="28" a="1"/>
  <c r="E1172" i="28"/>
  <c r="M1172" i="28" a="1"/>
  <c r="M1172" i="28"/>
  <c r="AC1172" i="28"/>
  <c r="AF1172" i="28"/>
  <c r="D1173" i="28"/>
  <c r="E1173" i="28" a="1"/>
  <c r="E1173" i="28"/>
  <c r="M1173" i="28" a="1"/>
  <c r="M1173" i="28"/>
  <c r="AC1173" i="28"/>
  <c r="AF1173" i="28"/>
  <c r="D1174" i="28"/>
  <c r="E1174" i="28" a="1"/>
  <c r="E1174" i="28"/>
  <c r="M1174" i="28" a="1"/>
  <c r="M1174" i="28"/>
  <c r="AC1174" i="28"/>
  <c r="AF1174" i="28"/>
  <c r="D1175" i="28"/>
  <c r="E1175" i="28" a="1"/>
  <c r="E1175" i="28"/>
  <c r="M1175" i="28" a="1"/>
  <c r="M1175" i="28"/>
  <c r="AC1175" i="28"/>
  <c r="AF1175" i="28"/>
  <c r="D1176" i="28"/>
  <c r="E1176" i="28" a="1"/>
  <c r="E1176" i="28"/>
  <c r="M1176" i="28" a="1"/>
  <c r="M1176" i="28"/>
  <c r="AC1176" i="28"/>
  <c r="AF1176" i="28"/>
  <c r="D1177" i="28"/>
  <c r="E1177" i="28" a="1"/>
  <c r="E1177" i="28"/>
  <c r="M1177" i="28" a="1"/>
  <c r="M1177" i="28"/>
  <c r="AC1177" i="28"/>
  <c r="AF1177" i="28"/>
  <c r="D1178" i="28"/>
  <c r="E1178" i="28" a="1"/>
  <c r="E1178" i="28"/>
  <c r="M1178" i="28" a="1"/>
  <c r="M1178" i="28"/>
  <c r="AA1178" i="28"/>
  <c r="AB1178" i="28"/>
  <c r="AC1178" i="28"/>
  <c r="AF1178" i="28"/>
  <c r="D1179" i="28"/>
  <c r="E1179" i="28" a="1"/>
  <c r="E1179" i="28"/>
  <c r="M1179" i="28" a="1"/>
  <c r="M1179" i="28"/>
  <c r="AC1179" i="28"/>
  <c r="AF1179" i="28"/>
  <c r="D1180" i="28"/>
  <c r="E1180" i="28" a="1"/>
  <c r="E1180" i="28"/>
  <c r="M1180" i="28" a="1"/>
  <c r="M1180" i="28"/>
  <c r="AC1180" i="28"/>
  <c r="AF1180" i="28"/>
  <c r="D1181" i="28"/>
  <c r="E1181" i="28" a="1"/>
  <c r="E1181" i="28"/>
  <c r="M1181" i="28" a="1"/>
  <c r="M1181" i="28"/>
  <c r="AC1181" i="28"/>
  <c r="AF1181" i="28"/>
  <c r="D1182" i="28"/>
  <c r="E1182" i="28" a="1"/>
  <c r="E1182" i="28"/>
  <c r="M1182" i="28" a="1"/>
  <c r="M1182" i="28"/>
  <c r="AC1182" i="28"/>
  <c r="AF1182" i="28"/>
  <c r="D1183" i="28"/>
  <c r="E1183" i="28" a="1"/>
  <c r="E1183" i="28"/>
  <c r="M1183" i="28" a="1"/>
  <c r="M1183" i="28"/>
  <c r="AC1183" i="28"/>
  <c r="AF1183" i="28"/>
  <c r="D1184" i="28"/>
  <c r="E1184" i="28" a="1"/>
  <c r="E1184" i="28"/>
  <c r="M1184" i="28" a="1"/>
  <c r="M1184" i="28"/>
  <c r="AC1184" i="28"/>
  <c r="AF1184" i="28"/>
  <c r="D1185" i="28"/>
  <c r="E1185" i="28" a="1"/>
  <c r="E1185" i="28"/>
  <c r="M1185" i="28" a="1"/>
  <c r="M1185" i="28"/>
  <c r="AC1185" i="28"/>
  <c r="AF1185" i="28"/>
  <c r="D1186" i="28"/>
  <c r="E1186" i="28" a="1"/>
  <c r="E1186" i="28"/>
  <c r="M1186" i="28" a="1"/>
  <c r="M1186" i="28"/>
  <c r="AC1186" i="28"/>
  <c r="AF1186" i="28"/>
  <c r="D1187" i="28"/>
  <c r="E1187" i="28" a="1"/>
  <c r="E1187" i="28"/>
  <c r="M1187" i="28" a="1"/>
  <c r="M1187" i="28"/>
  <c r="AC1187" i="28"/>
  <c r="AF1187" i="28"/>
  <c r="D1188" i="28"/>
  <c r="E1188" i="28" a="1"/>
  <c r="E1188" i="28"/>
  <c r="M1188" i="28" a="1"/>
  <c r="M1188" i="28"/>
  <c r="AC1188" i="28"/>
  <c r="AF1188" i="28"/>
  <c r="D1189" i="28"/>
  <c r="E1189" i="28" a="1"/>
  <c r="E1189" i="28"/>
  <c r="M1189" i="28" a="1"/>
  <c r="M1189" i="28"/>
  <c r="AC1189" i="28"/>
  <c r="AF1189" i="28"/>
  <c r="D1190" i="28"/>
  <c r="E1190" i="28" a="1"/>
  <c r="E1190" i="28"/>
  <c r="M1190" i="28" a="1"/>
  <c r="M1190" i="28"/>
  <c r="AC1190" i="28"/>
  <c r="AF1190" i="28"/>
  <c r="D1191" i="28"/>
  <c r="E1191" i="28" a="1"/>
  <c r="E1191" i="28"/>
  <c r="M1191" i="28" a="1"/>
  <c r="M1191" i="28"/>
  <c r="AC1191" i="28"/>
  <c r="AF1191" i="28"/>
  <c r="D1192" i="28"/>
  <c r="E1192" i="28" a="1"/>
  <c r="E1192" i="28"/>
  <c r="M1192" i="28" a="1"/>
  <c r="M1192" i="28"/>
  <c r="AC1192" i="28"/>
  <c r="AF1192" i="28"/>
  <c r="D1193" i="28"/>
  <c r="E1193" i="28" a="1"/>
  <c r="E1193" i="28"/>
  <c r="M1193" i="28" a="1"/>
  <c r="M1193" i="28"/>
  <c r="AC1193" i="28"/>
  <c r="AF1193" i="28"/>
  <c r="D1194" i="28"/>
  <c r="E1194" i="28" a="1"/>
  <c r="E1194" i="28"/>
  <c r="M1194" i="28" a="1"/>
  <c r="M1194" i="28"/>
  <c r="AC1194" i="28"/>
  <c r="AF1194" i="28"/>
  <c r="D1195" i="28"/>
  <c r="E1195" i="28" a="1"/>
  <c r="E1195" i="28"/>
  <c r="M1195" i="28" a="1"/>
  <c r="M1195" i="28"/>
  <c r="AC1195" i="28"/>
  <c r="AF1195" i="28"/>
  <c r="D1196" i="28"/>
  <c r="E1196" i="28" a="1"/>
  <c r="E1196" i="28"/>
  <c r="M1196" i="28" a="1"/>
  <c r="M1196" i="28"/>
  <c r="AC1196" i="28"/>
  <c r="AF1196" i="28"/>
  <c r="D1197" i="28"/>
  <c r="E1197" i="28" a="1"/>
  <c r="E1197" i="28"/>
  <c r="M1197" i="28" a="1"/>
  <c r="M1197" i="28"/>
  <c r="AC1197" i="28"/>
  <c r="AF1197" i="28"/>
  <c r="D1198" i="28"/>
  <c r="E1198" i="28" a="1"/>
  <c r="E1198" i="28"/>
  <c r="M1198" i="28" a="1"/>
  <c r="M1198" i="28"/>
  <c r="AC1198" i="28"/>
  <c r="AF1198" i="28"/>
  <c r="D1199" i="28"/>
  <c r="E1199" i="28" a="1"/>
  <c r="E1199" i="28"/>
  <c r="M1199" i="28" a="1"/>
  <c r="M1199" i="28"/>
  <c r="AC1199" i="28"/>
  <c r="AF1199" i="28"/>
  <c r="D1200" i="28"/>
  <c r="E1200" i="28" a="1"/>
  <c r="E1200" i="28"/>
  <c r="M1200" i="28" a="1"/>
  <c r="M1200" i="28"/>
  <c r="AC1200" i="28"/>
  <c r="AF1200" i="28"/>
  <c r="D1201" i="28"/>
  <c r="E1201" i="28" a="1"/>
  <c r="E1201" i="28"/>
  <c r="M1201" i="28" a="1"/>
  <c r="M1201" i="28"/>
  <c r="AC1201" i="28"/>
  <c r="AF1201" i="28"/>
  <c r="D1202" i="28"/>
  <c r="E1202" i="28" a="1"/>
  <c r="E1202" i="28"/>
  <c r="M1202" i="28" a="1"/>
  <c r="M1202" i="28"/>
  <c r="AC1202" i="28"/>
  <c r="AF1202" i="28"/>
  <c r="D1203" i="28"/>
  <c r="E1203" i="28" a="1"/>
  <c r="E1203" i="28"/>
  <c r="M1203" i="28" a="1"/>
  <c r="M1203" i="28"/>
  <c r="AC1203" i="28"/>
  <c r="AF1203" i="28"/>
  <c r="D1204" i="28"/>
  <c r="E1204" i="28" a="1"/>
  <c r="E1204" i="28"/>
  <c r="M1204" i="28" a="1"/>
  <c r="M1204" i="28"/>
  <c r="AC1204" i="28"/>
  <c r="AF1204" i="28"/>
  <c r="D1205" i="28"/>
  <c r="E1205" i="28" a="1"/>
  <c r="E1205" i="28"/>
  <c r="M1205" i="28" a="1"/>
  <c r="M1205" i="28"/>
  <c r="AA1205" i="28"/>
  <c r="AB1205" i="28"/>
  <c r="AC1205" i="28"/>
  <c r="AF1205" i="28"/>
  <c r="D1206" i="28"/>
  <c r="E1206" i="28" a="1"/>
  <c r="E1206" i="28"/>
  <c r="M1206" i="28" a="1"/>
  <c r="M1206" i="28"/>
  <c r="AA1206" i="28"/>
  <c r="AB1206" i="28"/>
  <c r="AC1206" i="28"/>
  <c r="AF1206" i="28"/>
  <c r="D1207" i="28"/>
  <c r="E1207" i="28" a="1"/>
  <c r="E1207" i="28"/>
  <c r="M1207" i="28" a="1"/>
  <c r="M1207" i="28"/>
  <c r="AC1207" i="28"/>
  <c r="AF1207" i="28"/>
  <c r="D1208" i="28"/>
  <c r="E1208" i="28" a="1"/>
  <c r="E1208" i="28"/>
  <c r="M1208" i="28" a="1"/>
  <c r="M1208" i="28"/>
  <c r="AC1208" i="28"/>
  <c r="AF1208" i="28"/>
  <c r="D1209" i="28"/>
  <c r="E1209" i="28" a="1"/>
  <c r="E1209" i="28"/>
  <c r="M1209" i="28" a="1"/>
  <c r="M1209" i="28"/>
  <c r="AC1209" i="28"/>
  <c r="AF1209" i="28"/>
  <c r="D1210" i="28"/>
  <c r="E1210" i="28" a="1"/>
  <c r="E1210" i="28"/>
  <c r="M1210" i="28" a="1"/>
  <c r="M1210" i="28"/>
  <c r="AA1210" i="28"/>
  <c r="AB1210" i="28"/>
  <c r="AC1210" i="28"/>
  <c r="AF1210" i="28"/>
  <c r="D1211" i="28"/>
  <c r="E1211" i="28" a="1"/>
  <c r="E1211" i="28"/>
  <c r="M1211" i="28" a="1"/>
  <c r="M1211" i="28"/>
  <c r="AC1211" i="28"/>
  <c r="AF1211" i="28"/>
  <c r="D1212" i="28"/>
  <c r="E1212" i="28" a="1"/>
  <c r="E1212" i="28"/>
  <c r="M1212" i="28" a="1"/>
  <c r="M1212" i="28"/>
  <c r="AC1212" i="28"/>
  <c r="AF1212" i="28"/>
  <c r="D1213" i="28"/>
  <c r="E1213" i="28" a="1"/>
  <c r="E1213" i="28"/>
  <c r="M1213" i="28" a="1"/>
  <c r="M1213" i="28"/>
  <c r="AC1213" i="28"/>
  <c r="AF1213" i="28"/>
  <c r="D1214" i="28"/>
  <c r="E1214" i="28" a="1"/>
  <c r="E1214" i="28"/>
  <c r="M1214" i="28" a="1"/>
  <c r="M1214" i="28"/>
  <c r="W1214" i="28"/>
  <c r="AC1214" i="28"/>
  <c r="AF1214" i="28"/>
  <c r="D1215" i="28"/>
  <c r="E1215" i="28" a="1"/>
  <c r="E1215" i="28"/>
  <c r="M1215" i="28" a="1"/>
  <c r="M1215" i="28"/>
  <c r="AC1215" i="28"/>
  <c r="AF1215" i="28"/>
  <c r="D1216" i="28"/>
  <c r="E1216" i="28" a="1"/>
  <c r="E1216" i="28"/>
  <c r="M1216" i="28" a="1"/>
  <c r="M1216" i="28"/>
  <c r="AA1216" i="28"/>
  <c r="AB1216" i="28"/>
  <c r="AC1216" i="28"/>
  <c r="AF1216" i="28"/>
  <c r="D1217" i="28"/>
  <c r="E1217" i="28" a="1"/>
  <c r="E1217" i="28"/>
  <c r="M1217" i="28" a="1"/>
  <c r="M1217" i="28"/>
  <c r="AC1217" i="28"/>
  <c r="AF1217" i="28"/>
  <c r="D1218" i="28"/>
  <c r="E1218" i="28" a="1"/>
  <c r="E1218" i="28"/>
  <c r="M1218" i="28" a="1"/>
  <c r="M1218" i="28"/>
  <c r="AC1218" i="28"/>
  <c r="AF1218" i="28"/>
  <c r="D1219" i="28"/>
  <c r="E1219" i="28" a="1"/>
  <c r="E1219" i="28"/>
  <c r="M1219" i="28" a="1"/>
  <c r="M1219" i="28"/>
  <c r="AC1219" i="28"/>
  <c r="AF1219" i="28"/>
  <c r="D1220" i="28"/>
  <c r="E1220" i="28" a="1"/>
  <c r="E1220" i="28"/>
  <c r="M1220" i="28" a="1"/>
  <c r="M1220" i="28"/>
  <c r="AC1220" i="28"/>
  <c r="AF1220" i="28"/>
  <c r="D1221" i="28"/>
  <c r="E1221" i="28" a="1"/>
  <c r="E1221" i="28"/>
  <c r="M1221" i="28" a="1"/>
  <c r="M1221" i="28"/>
  <c r="AC1221" i="28"/>
  <c r="AF1221" i="28"/>
  <c r="D1222" i="28"/>
  <c r="E1222" i="28" a="1"/>
  <c r="E1222" i="28"/>
  <c r="M1222" i="28" a="1"/>
  <c r="M1222" i="28"/>
  <c r="AC1222" i="28"/>
  <c r="AF1222" i="28"/>
  <c r="D1223" i="28"/>
  <c r="E1223" i="28" a="1"/>
  <c r="E1223" i="28"/>
  <c r="M1223" i="28" a="1"/>
  <c r="M1223" i="28"/>
  <c r="AC1223" i="28"/>
  <c r="AF1223" i="28"/>
  <c r="D1224" i="28"/>
  <c r="E1224" i="28" a="1"/>
  <c r="E1224" i="28"/>
  <c r="M1224" i="28" a="1"/>
  <c r="M1224" i="28"/>
  <c r="AC1224" i="28"/>
  <c r="AF1224" i="28"/>
  <c r="D1225" i="28"/>
  <c r="E1225" i="28" a="1"/>
  <c r="E1225" i="28"/>
  <c r="M1225" i="28" a="1"/>
  <c r="M1225" i="28"/>
  <c r="AC1225" i="28"/>
  <c r="AF1225" i="28"/>
  <c r="D1226" i="28"/>
  <c r="E1226" i="28" a="1"/>
  <c r="E1226" i="28"/>
  <c r="M1226" i="28" a="1"/>
  <c r="M1226" i="28"/>
  <c r="AC1226" i="28"/>
  <c r="AF1226" i="28"/>
  <c r="D1227" i="28"/>
  <c r="E1227" i="28" a="1"/>
  <c r="E1227" i="28"/>
  <c r="M1227" i="28" a="1"/>
  <c r="M1227" i="28"/>
  <c r="AC1227" i="28"/>
  <c r="AF1227" i="28"/>
  <c r="D1228" i="28"/>
  <c r="E1228" i="28" a="1"/>
  <c r="E1228" i="28"/>
  <c r="M1228" i="28" a="1"/>
  <c r="M1228" i="28"/>
  <c r="AC1228" i="28"/>
  <c r="AF1228" i="28"/>
  <c r="D1229" i="28"/>
  <c r="E1229" i="28" a="1"/>
  <c r="E1229" i="28"/>
  <c r="M1229" i="28" a="1"/>
  <c r="M1229" i="28"/>
  <c r="AC1229" i="28"/>
  <c r="AF1229" i="28"/>
  <c r="D1230" i="28"/>
  <c r="E1230" i="28" a="1"/>
  <c r="E1230" i="28"/>
  <c r="M1230" i="28" a="1"/>
  <c r="M1230" i="28"/>
  <c r="AC1230" i="28"/>
  <c r="AF1230" i="28"/>
  <c r="D1231" i="28"/>
  <c r="E1231" i="28" a="1"/>
  <c r="E1231" i="28"/>
  <c r="M1231" i="28" a="1"/>
  <c r="M1231" i="28"/>
  <c r="AC1231" i="28"/>
  <c r="AF1231" i="28"/>
  <c r="D1232" i="28"/>
  <c r="E1232" i="28" a="1"/>
  <c r="E1232" i="28"/>
  <c r="M1232" i="28" a="1"/>
  <c r="M1232" i="28"/>
  <c r="AC1232" i="28"/>
  <c r="AF1232" i="28"/>
  <c r="D1233" i="28"/>
  <c r="E1233" i="28" a="1"/>
  <c r="E1233" i="28"/>
  <c r="M1233" i="28" a="1"/>
  <c r="M1233" i="28"/>
  <c r="AC1233" i="28"/>
  <c r="AF1233" i="28"/>
  <c r="D1234" i="28"/>
  <c r="E1234" i="28" a="1"/>
  <c r="E1234" i="28"/>
  <c r="M1234" i="28" a="1"/>
  <c r="M1234" i="28"/>
  <c r="AC1234" i="28"/>
  <c r="AF1234" i="28"/>
  <c r="D1235" i="28"/>
  <c r="E1235" i="28" a="1"/>
  <c r="E1235" i="28"/>
  <c r="M1235" i="28" a="1"/>
  <c r="M1235" i="28"/>
  <c r="AC1235" i="28"/>
  <c r="AF1235" i="28"/>
  <c r="D1236" i="28"/>
  <c r="E1236" i="28" a="1"/>
  <c r="E1236" i="28"/>
  <c r="M1236" i="28" a="1"/>
  <c r="M1236" i="28"/>
  <c r="AC1236" i="28"/>
  <c r="AF1236" i="28"/>
  <c r="D1237" i="28"/>
  <c r="E1237" i="28" a="1"/>
  <c r="E1237" i="28"/>
  <c r="M1237" i="28" a="1"/>
  <c r="M1237" i="28"/>
  <c r="AC1237" i="28"/>
  <c r="AF1237" i="28"/>
  <c r="D1238" i="28"/>
  <c r="E1238" i="28" a="1"/>
  <c r="E1238" i="28"/>
  <c r="M1238" i="28" a="1"/>
  <c r="M1238" i="28"/>
  <c r="AC1238" i="28"/>
  <c r="AF1238" i="28"/>
  <c r="D1239" i="28"/>
  <c r="E1239" i="28" a="1"/>
  <c r="E1239" i="28"/>
  <c r="M1239" i="28" a="1"/>
  <c r="M1239" i="28"/>
  <c r="AC1239" i="28"/>
  <c r="AF1239" i="28"/>
  <c r="D1240" i="28"/>
  <c r="E1240" i="28" a="1"/>
  <c r="E1240" i="28"/>
  <c r="M1240" i="28" a="1"/>
  <c r="M1240" i="28"/>
  <c r="AC1240" i="28"/>
  <c r="AF1240" i="28"/>
  <c r="D1241" i="28"/>
  <c r="E1241" i="28" a="1"/>
  <c r="E1241" i="28"/>
  <c r="M1241" i="28" a="1"/>
  <c r="M1241" i="28"/>
  <c r="AC1241" i="28"/>
  <c r="AF1241" i="28"/>
  <c r="D1242" i="28"/>
  <c r="E1242" i="28" a="1"/>
  <c r="E1242" i="28"/>
  <c r="M1242" i="28" a="1"/>
  <c r="M1242" i="28"/>
  <c r="AC1242" i="28"/>
  <c r="AF1242" i="28"/>
  <c r="D1243" i="28"/>
  <c r="E1243" i="28" a="1"/>
  <c r="E1243" i="28"/>
  <c r="M1243" i="28" a="1"/>
  <c r="M1243" i="28"/>
  <c r="AC1243" i="28"/>
  <c r="AF1243" i="28"/>
  <c r="D1244" i="28"/>
  <c r="E1244" i="28" a="1"/>
  <c r="E1244" i="28"/>
  <c r="M1244" i="28" a="1"/>
  <c r="M1244" i="28"/>
  <c r="AC1244" i="28"/>
  <c r="AF1244" i="28"/>
  <c r="D1245" i="28"/>
  <c r="E1245" i="28" a="1"/>
  <c r="E1245" i="28"/>
  <c r="M1245" i="28" a="1"/>
  <c r="M1245" i="28"/>
  <c r="AC1245" i="28"/>
  <c r="AF1245" i="28"/>
  <c r="D1246" i="28"/>
  <c r="E1246" i="28" a="1"/>
  <c r="E1246" i="28"/>
  <c r="M1246" i="28" a="1"/>
  <c r="M1246" i="28"/>
  <c r="AC1246" i="28"/>
  <c r="AF1246" i="28"/>
  <c r="D1247" i="28"/>
  <c r="E1247" i="28" a="1"/>
  <c r="E1247" i="28"/>
  <c r="M1247" i="28" a="1"/>
  <c r="M1247" i="28"/>
  <c r="AC1247" i="28"/>
  <c r="AF1247" i="28"/>
  <c r="D1248" i="28"/>
  <c r="E1248" i="28" a="1"/>
  <c r="E1248" i="28"/>
  <c r="M1248" i="28" a="1"/>
  <c r="M1248" i="28"/>
  <c r="AC1248" i="28"/>
  <c r="AF1248" i="28"/>
  <c r="D1249" i="28"/>
  <c r="E1249" i="28" a="1"/>
  <c r="E1249" i="28"/>
  <c r="M1249" i="28" a="1"/>
  <c r="M1249" i="28"/>
  <c r="AC1249" i="28"/>
  <c r="AF1249" i="28"/>
  <c r="D1250" i="28"/>
  <c r="E1250" i="28" a="1"/>
  <c r="E1250" i="28"/>
  <c r="M1250" i="28" a="1"/>
  <c r="M1250" i="28"/>
  <c r="AC1250" i="28"/>
  <c r="AF1250" i="28"/>
  <c r="D1251" i="28"/>
  <c r="E1251" i="28" a="1"/>
  <c r="E1251" i="28"/>
  <c r="M1251" i="28" a="1"/>
  <c r="M1251" i="28"/>
  <c r="AC1251" i="28"/>
  <c r="AF1251" i="28"/>
  <c r="D1252" i="28"/>
  <c r="E1252" i="28" a="1"/>
  <c r="E1252" i="28"/>
  <c r="M1252" i="28" a="1"/>
  <c r="M1252" i="28"/>
  <c r="Y1252" i="28"/>
  <c r="AC1252" i="28"/>
  <c r="AF1252" i="28"/>
  <c r="D1253" i="28"/>
  <c r="E1253" i="28" a="1"/>
  <c r="E1253" i="28"/>
  <c r="M1253" i="28" a="1"/>
  <c r="M1253" i="28"/>
  <c r="AC1253" i="28"/>
  <c r="AF1253" i="28"/>
  <c r="D1254" i="28"/>
  <c r="E1254" i="28" a="1"/>
  <c r="E1254" i="28"/>
  <c r="M1254" i="28" a="1"/>
  <c r="M1254" i="28"/>
  <c r="AC1254" i="28"/>
  <c r="AF1254" i="28"/>
  <c r="D1255" i="28"/>
  <c r="E1255" i="28" a="1"/>
  <c r="E1255" i="28"/>
  <c r="M1255" i="28" a="1"/>
  <c r="M1255" i="28"/>
  <c r="AC1255" i="28"/>
  <c r="AF1255" i="28"/>
  <c r="D1256" i="28"/>
  <c r="E1256" i="28" a="1"/>
  <c r="E1256" i="28"/>
  <c r="M1256" i="28" a="1"/>
  <c r="M1256" i="28"/>
  <c r="AC1256" i="28"/>
  <c r="AF1256" i="28"/>
  <c r="D1257" i="28"/>
  <c r="E1257" i="28" a="1"/>
  <c r="E1257" i="28"/>
  <c r="M1257" i="28" a="1"/>
  <c r="M1257" i="28"/>
  <c r="AC1257" i="28"/>
  <c r="AF1257" i="28"/>
  <c r="D1258" i="28"/>
  <c r="E1258" i="28" a="1"/>
  <c r="E1258" i="28"/>
  <c r="M1258" i="28" a="1"/>
  <c r="M1258" i="28"/>
  <c r="AC1258" i="28"/>
  <c r="AF1258" i="28"/>
  <c r="D1259" i="28"/>
  <c r="E1259" i="28" a="1"/>
  <c r="E1259" i="28"/>
  <c r="M1259" i="28" a="1"/>
  <c r="M1259" i="28"/>
  <c r="AC1259" i="28"/>
  <c r="AF1259" i="28"/>
  <c r="D1260" i="28"/>
  <c r="E1260" i="28" a="1"/>
  <c r="E1260" i="28"/>
  <c r="M1260" i="28" a="1"/>
  <c r="M1260" i="28"/>
  <c r="AA1260" i="28"/>
  <c r="AB1260" i="28"/>
  <c r="AC1260" i="28"/>
  <c r="AF1260" i="28"/>
  <c r="D1261" i="28"/>
  <c r="E1261" i="28" a="1"/>
  <c r="E1261" i="28"/>
  <c r="M1261" i="28" a="1"/>
  <c r="M1261" i="28"/>
  <c r="AC1261" i="28"/>
  <c r="AF1261" i="28"/>
  <c r="D1262" i="28"/>
  <c r="E1262" i="28" a="1"/>
  <c r="E1262" i="28"/>
  <c r="M1262" i="28" a="1"/>
  <c r="M1262" i="28"/>
  <c r="AC1262" i="28"/>
  <c r="AF1262" i="28"/>
  <c r="D1263" i="28"/>
  <c r="E1263" i="28" a="1"/>
  <c r="E1263" i="28"/>
  <c r="M1263" i="28" a="1"/>
  <c r="M1263" i="28"/>
  <c r="AC1263" i="28"/>
  <c r="AF1263" i="28"/>
  <c r="D1264" i="28"/>
  <c r="E1264" i="28" a="1"/>
  <c r="E1264" i="28"/>
  <c r="M1264" i="28" a="1"/>
  <c r="M1264" i="28"/>
  <c r="AA1264" i="28"/>
  <c r="AB1264" i="28"/>
  <c r="AC1264" i="28"/>
  <c r="AF1264" i="28"/>
  <c r="D1265" i="28"/>
  <c r="E1265" i="28" a="1"/>
  <c r="E1265" i="28"/>
  <c r="M1265" i="28" a="1"/>
  <c r="M1265" i="28"/>
  <c r="AC1265" i="28"/>
  <c r="AF1265" i="28"/>
  <c r="D1266" i="28"/>
  <c r="E1266" i="28" a="1"/>
  <c r="E1266" i="28"/>
  <c r="M1266" i="28" a="1"/>
  <c r="M1266" i="28"/>
  <c r="AC1266" i="28"/>
  <c r="AF1266" i="28"/>
  <c r="D1267" i="28"/>
  <c r="E1267" i="28" a="1"/>
  <c r="E1267" i="28"/>
  <c r="M1267" i="28" a="1"/>
  <c r="M1267" i="28"/>
  <c r="AC1267" i="28"/>
  <c r="AF1267" i="28"/>
  <c r="D1268" i="28"/>
  <c r="E1268" i="28" a="1"/>
  <c r="E1268" i="28"/>
  <c r="M1268" i="28" a="1"/>
  <c r="M1268" i="28"/>
  <c r="AC1268" i="28"/>
  <c r="AF1268" i="28"/>
  <c r="D1269" i="28"/>
  <c r="E1269" i="28" a="1"/>
  <c r="E1269" i="28"/>
  <c r="M1269" i="28" a="1"/>
  <c r="M1269" i="28"/>
  <c r="AC1269" i="28"/>
  <c r="AF1269" i="28"/>
  <c r="D1270" i="28"/>
  <c r="E1270" i="28" a="1"/>
  <c r="E1270" i="28"/>
  <c r="M1270" i="28" a="1"/>
  <c r="M1270" i="28"/>
  <c r="AC1270" i="28"/>
  <c r="AF1270" i="28"/>
  <c r="AD7" i="31"/>
  <c r="C9" i="31"/>
  <c r="M4" i="31"/>
  <c r="B28" i="31"/>
  <c r="F28" i="31"/>
  <c r="G28" i="31" a="1"/>
  <c r="G28" i="31"/>
  <c r="D10" i="35"/>
  <c r="U28" i="31" a="1"/>
  <c r="U28" i="31"/>
  <c r="B29" i="31"/>
  <c r="F29" i="31"/>
  <c r="G29" i="31" a="1"/>
  <c r="G29" i="31"/>
  <c r="D11" i="35"/>
  <c r="U29" i="31" a="1"/>
  <c r="U29" i="31"/>
  <c r="B30" i="31"/>
  <c r="F30" i="31"/>
  <c r="G30" i="31" a="1"/>
  <c r="G30" i="31"/>
  <c r="D12" i="35"/>
  <c r="U30" i="31" a="1"/>
  <c r="U30" i="31"/>
  <c r="B31" i="31"/>
  <c r="F31" i="31"/>
  <c r="K137" i="35"/>
  <c r="G31" i="31" a="1"/>
  <c r="G31" i="31"/>
  <c r="D13" i="35"/>
  <c r="U31" i="31" a="1"/>
  <c r="U31" i="31"/>
  <c r="AH31" i="31"/>
  <c r="B32" i="31"/>
  <c r="F32" i="31"/>
  <c r="K97" i="35"/>
  <c r="G32" i="31" a="1"/>
  <c r="G32" i="31"/>
  <c r="D14" i="35"/>
  <c r="U32" i="31" a="1"/>
  <c r="U32" i="31"/>
  <c r="AH32" i="31"/>
  <c r="B33" i="31"/>
  <c r="F33" i="31"/>
  <c r="K173" i="35"/>
  <c r="G33" i="31" a="1"/>
  <c r="G33" i="31"/>
  <c r="D15" i="35"/>
  <c r="U33" i="31" a="1"/>
  <c r="U33" i="31"/>
  <c r="AH33" i="31"/>
  <c r="B34" i="31"/>
  <c r="F34" i="31"/>
  <c r="G34" i="31" a="1"/>
  <c r="G34" i="31"/>
  <c r="D16" i="35"/>
  <c r="U34" i="31" a="1"/>
  <c r="U34" i="31"/>
  <c r="B35" i="31"/>
  <c r="F35" i="31"/>
  <c r="G35" i="31" a="1"/>
  <c r="G35" i="31"/>
  <c r="D17" i="35"/>
  <c r="U35" i="31" a="1"/>
  <c r="U35" i="31"/>
  <c r="B36" i="31"/>
  <c r="F36" i="31"/>
  <c r="K116" i="35"/>
  <c r="G36" i="31" a="1"/>
  <c r="G36" i="31"/>
  <c r="D18" i="35"/>
  <c r="U36" i="31" a="1"/>
  <c r="U36" i="31"/>
  <c r="AH36" i="31"/>
  <c r="B37" i="31"/>
  <c r="F37" i="31"/>
  <c r="G37" i="31" a="1"/>
  <c r="G37" i="31"/>
  <c r="D19" i="35"/>
  <c r="U37" i="31" a="1"/>
  <c r="U37" i="31"/>
  <c r="B38" i="31"/>
  <c r="F38" i="31"/>
  <c r="G38" i="31" a="1"/>
  <c r="G38" i="31"/>
  <c r="U38" i="31" a="1"/>
  <c r="U38" i="31"/>
  <c r="B39" i="31"/>
  <c r="F39" i="31"/>
  <c r="K93" i="35"/>
  <c r="G39" i="31" a="1"/>
  <c r="G39" i="31"/>
  <c r="U39" i="31" a="1"/>
  <c r="U39" i="31"/>
  <c r="AH39" i="31"/>
  <c r="B40" i="31"/>
  <c r="F40" i="31"/>
  <c r="K185" i="35"/>
  <c r="G40" i="31" a="1"/>
  <c r="G40" i="31"/>
  <c r="U40" i="31" a="1"/>
  <c r="U40" i="31"/>
  <c r="AH40" i="31"/>
  <c r="B41" i="31"/>
  <c r="F41" i="31"/>
  <c r="G41" i="31" a="1"/>
  <c r="G41" i="31"/>
  <c r="U41" i="31" a="1"/>
  <c r="U41" i="31"/>
  <c r="B42" i="31"/>
  <c r="F42" i="31"/>
  <c r="K98" i="35"/>
  <c r="G42" i="31" a="1"/>
  <c r="G42" i="31"/>
  <c r="U42" i="31" a="1"/>
  <c r="U42" i="31"/>
  <c r="AH42" i="31"/>
  <c r="B43" i="31"/>
  <c r="F43" i="31"/>
  <c r="G43" i="31" a="1"/>
  <c r="G43" i="31"/>
  <c r="U43" i="31" a="1"/>
  <c r="U43" i="31"/>
  <c r="B44" i="31"/>
  <c r="F44" i="31"/>
  <c r="K183" i="35"/>
  <c r="G44" i="31" a="1"/>
  <c r="G44" i="31"/>
  <c r="U44" i="31" a="1"/>
  <c r="U44" i="31"/>
  <c r="AH44" i="31"/>
  <c r="B45" i="31"/>
  <c r="F45" i="31"/>
  <c r="K206" i="35"/>
  <c r="G45" i="31" a="1"/>
  <c r="G45" i="31"/>
  <c r="U45" i="31" a="1"/>
  <c r="U45" i="31"/>
  <c r="AH45" i="31"/>
  <c r="B46" i="31"/>
  <c r="F46" i="31"/>
  <c r="K75" i="35"/>
  <c r="G46" i="31" a="1"/>
  <c r="G46" i="31"/>
  <c r="U46" i="31" a="1"/>
  <c r="U46" i="31"/>
  <c r="AH46" i="31"/>
  <c r="B47" i="31"/>
  <c r="F47" i="31"/>
  <c r="K118" i="35"/>
  <c r="G47" i="31" a="1"/>
  <c r="G47" i="31"/>
  <c r="U47" i="31" a="1"/>
  <c r="U47" i="31"/>
  <c r="AH47" i="31"/>
  <c r="B48" i="31"/>
  <c r="F48" i="31"/>
  <c r="G48" i="31" a="1"/>
  <c r="G48" i="31"/>
  <c r="U48" i="31" a="1"/>
  <c r="U48" i="31"/>
  <c r="B49" i="31"/>
  <c r="F49" i="31"/>
  <c r="K211" i="35"/>
  <c r="G49" i="31" a="1"/>
  <c r="G49" i="31"/>
  <c r="U49" i="31" a="1"/>
  <c r="U49" i="31"/>
  <c r="AH49" i="31"/>
  <c r="B50" i="31"/>
  <c r="F50" i="31"/>
  <c r="K212" i="35"/>
  <c r="G50" i="31" a="1"/>
  <c r="G50" i="31"/>
  <c r="U50" i="31" a="1"/>
  <c r="U50" i="31"/>
  <c r="AH50" i="31"/>
  <c r="B51" i="31"/>
  <c r="F51" i="31"/>
  <c r="K214" i="35"/>
  <c r="G51" i="31" a="1"/>
  <c r="G51" i="31"/>
  <c r="U51" i="31" a="1"/>
  <c r="U51" i="31"/>
  <c r="AH51" i="31"/>
  <c r="B52" i="31"/>
  <c r="F52" i="31"/>
  <c r="K215" i="35"/>
  <c r="G52" i="31" a="1"/>
  <c r="G52" i="31"/>
  <c r="U52" i="31" a="1"/>
  <c r="U52" i="31"/>
  <c r="AH52" i="31"/>
  <c r="B53" i="31"/>
  <c r="F53" i="31"/>
  <c r="G53" i="31" a="1"/>
  <c r="G53" i="31"/>
  <c r="U53" i="31" a="1"/>
  <c r="U53" i="31"/>
  <c r="B54" i="31"/>
  <c r="F54" i="31"/>
  <c r="K203" i="35"/>
  <c r="G54" i="31" a="1"/>
  <c r="G54" i="31"/>
  <c r="U54" i="31" a="1"/>
  <c r="U54" i="31"/>
  <c r="AH54" i="31"/>
  <c r="B55" i="31"/>
  <c r="F55" i="31"/>
  <c r="K217" i="35"/>
  <c r="G55" i="31" a="1"/>
  <c r="G55" i="31"/>
  <c r="U55" i="31" a="1"/>
  <c r="U55" i="31"/>
  <c r="AH55" i="31"/>
  <c r="B56" i="31"/>
  <c r="F56" i="31"/>
  <c r="G56" i="31" a="1"/>
  <c r="G56" i="31"/>
  <c r="U56" i="31" a="1"/>
  <c r="U56" i="31"/>
  <c r="B57" i="31"/>
  <c r="F57" i="31"/>
  <c r="G57" i="31" a="1"/>
  <c r="G57" i="31"/>
  <c r="U57" i="31" a="1"/>
  <c r="U57" i="31"/>
  <c r="B58" i="31"/>
  <c r="F58" i="31"/>
  <c r="G58" i="31" a="1"/>
  <c r="G58" i="31"/>
  <c r="U58" i="31" a="1"/>
  <c r="U58" i="31"/>
  <c r="B59" i="31"/>
  <c r="F59" i="31"/>
  <c r="G59" i="31" a="1"/>
  <c r="G59" i="31"/>
  <c r="O59" i="31"/>
  <c r="U59" i="31" a="1"/>
  <c r="U59" i="31"/>
  <c r="B60" i="31"/>
  <c r="F60" i="31"/>
  <c r="G60" i="31" a="1"/>
  <c r="G60" i="31"/>
  <c r="O60" i="31"/>
  <c r="U60" i="31" a="1"/>
  <c r="U60" i="31"/>
  <c r="AH60" i="31"/>
  <c r="B61" i="31"/>
  <c r="F61" i="31"/>
  <c r="G61" i="31" a="1"/>
  <c r="G61" i="31"/>
  <c r="O61" i="31"/>
  <c r="U61" i="31" a="1"/>
  <c r="U61" i="31"/>
  <c r="AH61" i="31"/>
  <c r="S47" i="28" a="1"/>
  <c r="S47" i="28"/>
  <c r="B62" i="31"/>
  <c r="F62" i="31"/>
  <c r="K224" i="35"/>
  <c r="G62" i="31" a="1"/>
  <c r="G62" i="31"/>
  <c r="O62" i="31"/>
  <c r="U62" i="31" a="1"/>
  <c r="U62" i="31"/>
  <c r="AH62" i="31"/>
  <c r="B63" i="31"/>
  <c r="F63" i="31"/>
  <c r="K223" i="35"/>
  <c r="G63" i="31" a="1"/>
  <c r="G63" i="31"/>
  <c r="O63" i="31"/>
  <c r="U63" i="31" a="1"/>
  <c r="U63" i="31"/>
  <c r="AH63" i="31"/>
  <c r="B64" i="31"/>
  <c r="F64" i="31"/>
  <c r="K225" i="35"/>
  <c r="G64" i="31" a="1"/>
  <c r="G64" i="31"/>
  <c r="O64" i="31"/>
  <c r="U64" i="31" a="1"/>
  <c r="U64" i="31"/>
  <c r="AH64" i="31"/>
  <c r="B65" i="31"/>
  <c r="F65" i="31"/>
  <c r="K226" i="35"/>
  <c r="G65" i="31" a="1"/>
  <c r="G65" i="31"/>
  <c r="O65" i="31"/>
  <c r="U65" i="31" a="1"/>
  <c r="U65" i="31"/>
  <c r="AH65" i="31"/>
  <c r="B66" i="31"/>
  <c r="F66" i="31"/>
  <c r="K227" i="35"/>
  <c r="G66" i="31" a="1"/>
  <c r="G66" i="31"/>
  <c r="O66" i="31"/>
  <c r="U66" i="31" a="1"/>
  <c r="U66" i="31"/>
  <c r="AH66" i="31"/>
  <c r="B67" i="31"/>
  <c r="F67" i="31"/>
  <c r="K228" i="35"/>
  <c r="G67" i="31" a="1"/>
  <c r="G67" i="31"/>
  <c r="O67" i="31"/>
  <c r="U67" i="31" a="1"/>
  <c r="U67" i="31"/>
  <c r="AH67" i="31"/>
  <c r="B68" i="31"/>
  <c r="F68" i="31"/>
  <c r="K229" i="35"/>
  <c r="G68" i="31" a="1"/>
  <c r="G68" i="31"/>
  <c r="O68" i="31"/>
  <c r="U68" i="31" a="1"/>
  <c r="U68" i="31"/>
  <c r="AH68" i="31"/>
  <c r="B69" i="31"/>
  <c r="F69" i="31"/>
  <c r="K230" i="35"/>
  <c r="G69" i="31" a="1"/>
  <c r="G69" i="31"/>
  <c r="O69" i="31"/>
  <c r="U69" i="31" a="1"/>
  <c r="U69" i="31"/>
  <c r="AH69" i="31"/>
  <c r="B70" i="31"/>
  <c r="F70" i="31"/>
  <c r="K232" i="35"/>
  <c r="G70" i="31" a="1"/>
  <c r="G70" i="31"/>
  <c r="O70" i="31"/>
  <c r="U70" i="31" a="1"/>
  <c r="U70" i="31"/>
  <c r="AH70" i="31"/>
  <c r="B71" i="31"/>
  <c r="F71" i="31"/>
  <c r="K233" i="35"/>
  <c r="G71" i="31" a="1"/>
  <c r="G71" i="31"/>
  <c r="O71" i="31"/>
  <c r="U71" i="31" a="1"/>
  <c r="U71" i="31"/>
  <c r="AH71" i="31"/>
  <c r="B72" i="31"/>
  <c r="F72" i="31"/>
  <c r="K231" i="35"/>
  <c r="G72" i="31" a="1"/>
  <c r="G72" i="31"/>
  <c r="O72" i="31"/>
  <c r="U72" i="31" a="1"/>
  <c r="U72" i="31"/>
  <c r="AH72" i="31"/>
  <c r="B73" i="31"/>
  <c r="F73" i="31"/>
  <c r="G73" i="31" a="1"/>
  <c r="G73" i="31"/>
  <c r="O73" i="31"/>
  <c r="U73" i="31" a="1"/>
  <c r="U73" i="31"/>
  <c r="AH73" i="31"/>
  <c r="B74" i="31"/>
  <c r="F74" i="31"/>
  <c r="G74" i="31" a="1"/>
  <c r="G74" i="31"/>
  <c r="O74" i="31"/>
  <c r="U74" i="31" a="1"/>
  <c r="U74" i="31"/>
  <c r="B75" i="31"/>
  <c r="F75" i="31"/>
  <c r="K235" i="35"/>
  <c r="G75" i="31" a="1"/>
  <c r="G75" i="31"/>
  <c r="O75" i="31"/>
  <c r="U75" i="31" a="1"/>
  <c r="U75" i="31"/>
  <c r="AH75" i="31"/>
  <c r="B76" i="31"/>
  <c r="F76" i="31"/>
  <c r="K236" i="35"/>
  <c r="G76" i="31" a="1"/>
  <c r="G76" i="31"/>
  <c r="O76" i="31"/>
  <c r="U76" i="31" a="1"/>
  <c r="U76" i="31"/>
  <c r="AH76" i="31"/>
  <c r="B77" i="31"/>
  <c r="F77" i="31"/>
  <c r="K237" i="35"/>
  <c r="G77" i="31" a="1"/>
  <c r="G77" i="31"/>
  <c r="O77" i="31"/>
  <c r="U77" i="31" a="1"/>
  <c r="U77" i="31"/>
  <c r="AH77" i="31"/>
  <c r="B78" i="31"/>
  <c r="F78" i="31"/>
  <c r="K238" i="35"/>
  <c r="G78" i="31" a="1"/>
  <c r="G78" i="31"/>
  <c r="O78" i="31"/>
  <c r="U78" i="31" a="1"/>
  <c r="U78" i="31"/>
  <c r="AH78" i="31"/>
  <c r="B79" i="31"/>
  <c r="F79" i="31"/>
  <c r="G79" i="31" a="1"/>
  <c r="G79" i="31"/>
  <c r="O79" i="31"/>
  <c r="U79" i="31" a="1"/>
  <c r="U79" i="31"/>
  <c r="B80" i="31"/>
  <c r="F80" i="31"/>
  <c r="K240" i="35"/>
  <c r="G80" i="31" a="1"/>
  <c r="G80" i="31"/>
  <c r="O80" i="31"/>
  <c r="U80" i="31" a="1"/>
  <c r="U80" i="31"/>
  <c r="AH80" i="31"/>
  <c r="B81" i="31"/>
  <c r="F81" i="31"/>
  <c r="G81" i="31" a="1"/>
  <c r="G81" i="31"/>
  <c r="O81" i="31"/>
  <c r="U81" i="31" a="1"/>
  <c r="U81" i="31"/>
  <c r="AH81" i="31"/>
  <c r="B82" i="31"/>
  <c r="F82" i="31"/>
  <c r="K241" i="35"/>
  <c r="G82" i="31" a="1"/>
  <c r="G82" i="31"/>
  <c r="O82" i="31"/>
  <c r="U82" i="31" a="1"/>
  <c r="U82" i="31"/>
  <c r="AH82" i="31"/>
  <c r="B83" i="31"/>
  <c r="F83" i="31"/>
  <c r="G83" i="31" a="1"/>
  <c r="G83" i="31"/>
  <c r="O83" i="31"/>
  <c r="U83" i="31" a="1"/>
  <c r="U83" i="31"/>
  <c r="AH83" i="31"/>
  <c r="B84" i="31"/>
  <c r="F84" i="31"/>
  <c r="G84" i="31" a="1"/>
  <c r="G84" i="31"/>
  <c r="O84" i="31"/>
  <c r="U84" i="31" a="1"/>
  <c r="U84" i="31"/>
  <c r="B85" i="31"/>
  <c r="F85" i="31"/>
  <c r="G85" i="31" a="1"/>
  <c r="G85" i="31"/>
  <c r="O85" i="31"/>
  <c r="U85" i="31" a="1"/>
  <c r="U85" i="31"/>
  <c r="B86" i="31"/>
  <c r="F86" i="31"/>
  <c r="G86" i="31" a="1"/>
  <c r="G86" i="31"/>
  <c r="O86" i="31"/>
  <c r="U86" i="31" a="1"/>
  <c r="U86" i="31"/>
  <c r="B87" i="31"/>
  <c r="F87" i="31"/>
  <c r="G87" i="31" a="1"/>
  <c r="G87" i="31"/>
  <c r="O87" i="31"/>
  <c r="U87" i="31" a="1"/>
  <c r="U87" i="31"/>
  <c r="B88" i="31"/>
  <c r="F88" i="31"/>
  <c r="K246" i="35"/>
  <c r="G88" i="31" a="1"/>
  <c r="G88" i="31"/>
  <c r="O88" i="31"/>
  <c r="U88" i="31" a="1"/>
  <c r="U88" i="31"/>
  <c r="AH88" i="31"/>
  <c r="B89" i="31"/>
  <c r="F89" i="31"/>
  <c r="K247" i="35"/>
  <c r="G89" i="31" a="1"/>
  <c r="G89" i="31"/>
  <c r="O89" i="31"/>
  <c r="U89" i="31" a="1"/>
  <c r="U89" i="31"/>
  <c r="AH89" i="31"/>
  <c r="B90" i="31"/>
  <c r="F90" i="31"/>
  <c r="K248" i="35"/>
  <c r="G90" i="31" a="1"/>
  <c r="G90" i="31"/>
  <c r="O90" i="31"/>
  <c r="U90" i="31" a="1"/>
  <c r="U90" i="31"/>
  <c r="AH90" i="31"/>
  <c r="B91" i="31"/>
  <c r="F91" i="31"/>
  <c r="K249" i="35"/>
  <c r="G91" i="31" a="1"/>
  <c r="G91" i="31"/>
  <c r="O91" i="31"/>
  <c r="U91" i="31" a="1"/>
  <c r="U91" i="31"/>
  <c r="AH91" i="31"/>
  <c r="B92" i="31"/>
  <c r="F92" i="31"/>
  <c r="K250" i="35"/>
  <c r="G92" i="31" a="1"/>
  <c r="G92" i="31"/>
  <c r="O92" i="31"/>
  <c r="U92" i="31" a="1"/>
  <c r="U92" i="31"/>
  <c r="AH92" i="31"/>
  <c r="B93" i="31"/>
  <c r="F93" i="31"/>
  <c r="K251" i="35"/>
  <c r="G93" i="31" a="1"/>
  <c r="G93" i="31"/>
  <c r="O93" i="31"/>
  <c r="U93" i="31" a="1"/>
  <c r="U93" i="31"/>
  <c r="AH93" i="31"/>
  <c r="B94" i="31"/>
  <c r="F94" i="31"/>
  <c r="K252" i="35"/>
  <c r="G94" i="31" a="1"/>
  <c r="G94" i="31"/>
  <c r="O94" i="31"/>
  <c r="U94" i="31" a="1"/>
  <c r="U94" i="31"/>
  <c r="AH94" i="31"/>
  <c r="B95" i="31"/>
  <c r="F95" i="31"/>
  <c r="G95" i="31" a="1"/>
  <c r="G95" i="31"/>
  <c r="O95" i="31"/>
  <c r="U95" i="31" a="1"/>
  <c r="U95" i="31"/>
  <c r="AH95" i="31"/>
  <c r="B96" i="31"/>
  <c r="F96" i="31"/>
  <c r="K254" i="35"/>
  <c r="G96" i="31" a="1"/>
  <c r="G96" i="31"/>
  <c r="O96" i="31"/>
  <c r="U96" i="31" a="1"/>
  <c r="U96" i="31"/>
  <c r="AH96" i="31"/>
  <c r="B97" i="31"/>
  <c r="F97" i="31"/>
  <c r="G97" i="31" a="1"/>
  <c r="G97" i="31"/>
  <c r="O97" i="31"/>
  <c r="U97" i="31" a="1"/>
  <c r="U97" i="31"/>
  <c r="AH97" i="31"/>
  <c r="B98" i="31"/>
  <c r="F98" i="31"/>
  <c r="K256" i="35"/>
  <c r="G98" i="31" a="1"/>
  <c r="G98" i="31"/>
  <c r="O98" i="31"/>
  <c r="U98" i="31" a="1"/>
  <c r="U98" i="31"/>
  <c r="AH98" i="31"/>
  <c r="B99" i="31"/>
  <c r="F99" i="31"/>
  <c r="G99" i="31" a="1"/>
  <c r="G99" i="31"/>
  <c r="O99" i="31"/>
  <c r="U99" i="31" a="1"/>
  <c r="U99" i="31"/>
  <c r="B100" i="31"/>
  <c r="F100" i="31"/>
  <c r="G100" i="31" a="1"/>
  <c r="G100" i="31"/>
  <c r="O100" i="31"/>
  <c r="U100" i="31" a="1"/>
  <c r="U100" i="31"/>
  <c r="AH100" i="31"/>
  <c r="B101" i="31"/>
  <c r="F101" i="31"/>
  <c r="K258" i="35"/>
  <c r="G101" i="31" a="1"/>
  <c r="G101" i="31"/>
  <c r="O101" i="31"/>
  <c r="U101" i="31" a="1"/>
  <c r="U101" i="31"/>
  <c r="AH101" i="31"/>
  <c r="B102" i="31"/>
  <c r="F102" i="31"/>
  <c r="G102" i="31" a="1"/>
  <c r="G102" i="31"/>
  <c r="O102" i="31"/>
  <c r="U102" i="31" a="1"/>
  <c r="U102" i="31"/>
  <c r="B103" i="31"/>
  <c r="F103" i="31"/>
  <c r="K260" i="35"/>
  <c r="G103" i="31" a="1"/>
  <c r="G103" i="31"/>
  <c r="O103" i="31"/>
  <c r="U103" i="31" a="1"/>
  <c r="U103" i="31"/>
  <c r="AH103" i="31"/>
  <c r="B104" i="31"/>
  <c r="F104" i="31"/>
  <c r="K261" i="35"/>
  <c r="G104" i="31" a="1"/>
  <c r="G104" i="31"/>
  <c r="O104" i="31"/>
  <c r="U104" i="31" a="1"/>
  <c r="U104" i="31"/>
  <c r="AH104" i="31"/>
  <c r="B105" i="31"/>
  <c r="F105" i="31"/>
  <c r="G105" i="31" a="1"/>
  <c r="G105" i="31"/>
  <c r="O105" i="31"/>
  <c r="U105" i="31" a="1"/>
  <c r="U105" i="31"/>
  <c r="AH105" i="31"/>
  <c r="B106" i="31"/>
  <c r="F106" i="31"/>
  <c r="G106" i="31" a="1"/>
  <c r="G106" i="31"/>
  <c r="O106" i="31"/>
  <c r="U106" i="31" a="1"/>
  <c r="U106" i="31"/>
  <c r="AH106" i="31"/>
  <c r="B107" i="31"/>
  <c r="F107" i="31"/>
  <c r="K264" i="35"/>
  <c r="G107" i="31" a="1"/>
  <c r="G107" i="31"/>
  <c r="O107" i="31"/>
  <c r="U107" i="31" a="1"/>
  <c r="U107" i="31"/>
  <c r="AH107" i="31"/>
  <c r="B108" i="31"/>
  <c r="F108" i="31"/>
  <c r="G108" i="31" a="1"/>
  <c r="G108" i="31"/>
  <c r="O108" i="31"/>
  <c r="U108" i="31" a="1"/>
  <c r="U108" i="31"/>
  <c r="B109" i="31"/>
  <c r="F109" i="31"/>
  <c r="K266" i="35"/>
  <c r="G109" i="31" a="1"/>
  <c r="G109" i="31"/>
  <c r="O109" i="31"/>
  <c r="U109" i="31" a="1"/>
  <c r="U109" i="31"/>
  <c r="AH109" i="31"/>
  <c r="B110" i="31"/>
  <c r="F110" i="31"/>
  <c r="K267" i="35"/>
  <c r="G110" i="31" a="1"/>
  <c r="G110" i="31"/>
  <c r="O110" i="31"/>
  <c r="U110" i="31" a="1"/>
  <c r="U110" i="31"/>
  <c r="AH110" i="31"/>
  <c r="B111" i="31"/>
  <c r="F111" i="31"/>
  <c r="G111" i="31" a="1"/>
  <c r="G111" i="31"/>
  <c r="O111" i="31"/>
  <c r="U111" i="31" a="1"/>
  <c r="U111" i="31"/>
  <c r="B112" i="31"/>
  <c r="F112" i="31"/>
  <c r="K269" i="35"/>
  <c r="G112" i="31" a="1"/>
  <c r="G112" i="31"/>
  <c r="O112" i="31"/>
  <c r="U112" i="31" a="1"/>
  <c r="U112" i="31"/>
  <c r="AH112" i="31"/>
  <c r="B113" i="31"/>
  <c r="F113" i="31"/>
  <c r="K270" i="35"/>
  <c r="G113" i="31" a="1"/>
  <c r="G113" i="31"/>
  <c r="O113" i="31"/>
  <c r="U113" i="31" a="1"/>
  <c r="U113" i="31"/>
  <c r="AH113" i="31"/>
  <c r="B114" i="31"/>
  <c r="F114" i="31"/>
  <c r="G114" i="31" a="1"/>
  <c r="G114" i="31"/>
  <c r="O114" i="31"/>
  <c r="U114" i="31" a="1"/>
  <c r="U114" i="31"/>
  <c r="AH114" i="31"/>
  <c r="B115" i="31"/>
  <c r="F115" i="31"/>
  <c r="K272" i="35"/>
  <c r="G115" i="31" a="1"/>
  <c r="G115" i="31"/>
  <c r="O115" i="31"/>
  <c r="U115" i="31" a="1"/>
  <c r="U115" i="31"/>
  <c r="AH115" i="31"/>
  <c r="B116" i="31"/>
  <c r="F116" i="31"/>
  <c r="G116" i="31" a="1"/>
  <c r="G116" i="31"/>
  <c r="O116" i="31"/>
  <c r="U116" i="31" a="1"/>
  <c r="U116" i="31"/>
  <c r="AH116" i="31"/>
  <c r="B117" i="31"/>
  <c r="F117" i="31"/>
  <c r="G117" i="31" a="1"/>
  <c r="G117" i="31"/>
  <c r="O117" i="31"/>
  <c r="U117" i="31" a="1"/>
  <c r="U117" i="31"/>
  <c r="B118" i="31"/>
  <c r="F118" i="31"/>
  <c r="K73" i="35"/>
  <c r="G118" i="31" a="1"/>
  <c r="G118" i="31"/>
  <c r="O118" i="31"/>
  <c r="U118" i="31" a="1"/>
  <c r="U118" i="31"/>
  <c r="AH118" i="31"/>
  <c r="B119" i="31"/>
  <c r="F119" i="31"/>
  <c r="G119" i="31" a="1"/>
  <c r="G119" i="31"/>
  <c r="O119" i="31"/>
  <c r="U119" i="31" a="1"/>
  <c r="U119" i="31"/>
  <c r="AH119" i="31"/>
  <c r="B120" i="31"/>
  <c r="F120" i="31"/>
  <c r="G120" i="31" a="1"/>
  <c r="G120" i="31"/>
  <c r="O120" i="31"/>
  <c r="U120" i="31" a="1"/>
  <c r="U120" i="31"/>
  <c r="AH120" i="31"/>
  <c r="B121" i="31"/>
  <c r="F121" i="31"/>
  <c r="G121" i="31" a="1"/>
  <c r="G121" i="31"/>
  <c r="O121" i="31"/>
  <c r="U121" i="31" a="1"/>
  <c r="U121" i="31"/>
  <c r="AH121" i="31"/>
  <c r="B122" i="31"/>
  <c r="F122" i="31"/>
  <c r="G122" i="31" a="1"/>
  <c r="G122" i="31"/>
  <c r="O122" i="31"/>
  <c r="U122" i="31" a="1"/>
  <c r="U122" i="31"/>
  <c r="AH122" i="31"/>
  <c r="B123" i="31"/>
  <c r="F123" i="31"/>
  <c r="G123" i="31" a="1"/>
  <c r="G123" i="31"/>
  <c r="O123" i="31"/>
  <c r="U123" i="31" a="1"/>
  <c r="U123" i="31"/>
  <c r="AH123" i="31"/>
  <c r="B124" i="31"/>
  <c r="F124" i="31"/>
  <c r="K274" i="35"/>
  <c r="G124" i="31" a="1"/>
  <c r="G124" i="31"/>
  <c r="O124" i="31"/>
  <c r="U124" i="31" a="1"/>
  <c r="U124" i="31"/>
  <c r="AH124" i="31"/>
  <c r="B125" i="31"/>
  <c r="F125" i="31"/>
  <c r="K275" i="35"/>
  <c r="G125" i="31" a="1"/>
  <c r="G125" i="31"/>
  <c r="O125" i="31"/>
  <c r="U125" i="31" a="1"/>
  <c r="U125" i="31"/>
  <c r="AH125" i="31"/>
  <c r="B126" i="31"/>
  <c r="F126" i="31"/>
  <c r="K276" i="35"/>
  <c r="G126" i="31" a="1"/>
  <c r="G126" i="31"/>
  <c r="O126" i="31"/>
  <c r="U126" i="31" a="1"/>
  <c r="U126" i="31"/>
  <c r="AH126" i="31"/>
  <c r="B127" i="31"/>
  <c r="F127" i="31"/>
  <c r="K277" i="35"/>
  <c r="G127" i="31" a="1"/>
  <c r="G127" i="31"/>
  <c r="O127" i="31"/>
  <c r="U127" i="31" a="1"/>
  <c r="U127" i="31"/>
  <c r="AH127" i="31"/>
  <c r="B128" i="31"/>
  <c r="F128" i="31"/>
  <c r="G128" i="31" a="1"/>
  <c r="G128" i="31"/>
  <c r="O128" i="31"/>
  <c r="U128" i="31" a="1"/>
  <c r="U128" i="31"/>
  <c r="AH128" i="31"/>
  <c r="B129" i="31"/>
  <c r="F129" i="31"/>
  <c r="K279" i="35"/>
  <c r="G129" i="31" a="1"/>
  <c r="G129" i="31"/>
  <c r="O129" i="31"/>
  <c r="U129" i="31" a="1"/>
  <c r="U129" i="31"/>
  <c r="AH129" i="31"/>
  <c r="B130" i="31"/>
  <c r="F130" i="31"/>
  <c r="G130" i="31" a="1"/>
  <c r="G130" i="31"/>
  <c r="O130" i="31"/>
  <c r="U130" i="31" a="1"/>
  <c r="U130" i="31"/>
  <c r="B131" i="31"/>
  <c r="F131" i="31"/>
  <c r="K280" i="35"/>
  <c r="G131" i="31" a="1"/>
  <c r="G131" i="31"/>
  <c r="O131" i="31"/>
  <c r="U131" i="31" a="1"/>
  <c r="U131" i="31"/>
  <c r="AH131" i="31"/>
  <c r="B132" i="31"/>
  <c r="F132" i="31"/>
  <c r="K281" i="35"/>
  <c r="G132" i="31" a="1"/>
  <c r="G132" i="31"/>
  <c r="O132" i="31"/>
  <c r="U132" i="31" a="1"/>
  <c r="U132" i="31"/>
  <c r="AH132" i="31"/>
  <c r="B133" i="31"/>
  <c r="F133" i="31"/>
  <c r="G133" i="31" a="1"/>
  <c r="G133" i="31"/>
  <c r="O133" i="31"/>
  <c r="U133" i="31" a="1"/>
  <c r="U133" i="31"/>
  <c r="AH133" i="31"/>
  <c r="B134" i="31"/>
  <c r="F134" i="31"/>
  <c r="K283" i="35"/>
  <c r="G134" i="31" a="1"/>
  <c r="G134" i="31"/>
  <c r="O134" i="31"/>
  <c r="U134" i="31" a="1"/>
  <c r="U134" i="31"/>
  <c r="AH134" i="31"/>
  <c r="B135" i="31"/>
  <c r="F135" i="31"/>
  <c r="K284" i="35"/>
  <c r="G135" i="31" a="1"/>
  <c r="G135" i="31"/>
  <c r="O135" i="31"/>
  <c r="U135" i="31" a="1"/>
  <c r="U135" i="31"/>
  <c r="AH135" i="31"/>
  <c r="B136" i="31"/>
  <c r="F136" i="31"/>
  <c r="G136" i="31" a="1"/>
  <c r="G136" i="31"/>
  <c r="O136" i="31"/>
  <c r="U136" i="31" a="1"/>
  <c r="U136" i="31"/>
  <c r="B137" i="31"/>
  <c r="F137" i="31"/>
  <c r="K286" i="35"/>
  <c r="G137" i="31" a="1"/>
  <c r="G137" i="31"/>
  <c r="O137" i="31"/>
  <c r="U137" i="31" a="1"/>
  <c r="U137" i="31"/>
  <c r="AH137" i="31"/>
  <c r="B138" i="31"/>
  <c r="F138" i="31"/>
  <c r="K287" i="35"/>
  <c r="G138" i="31" a="1"/>
  <c r="G138" i="31"/>
  <c r="O138" i="31"/>
  <c r="U138" i="31" a="1"/>
  <c r="U138" i="31"/>
  <c r="AH138" i="31"/>
  <c r="B139" i="31"/>
  <c r="F139" i="31"/>
  <c r="K288" i="35"/>
  <c r="G139" i="31" a="1"/>
  <c r="G139" i="31"/>
  <c r="O139" i="31"/>
  <c r="U139" i="31" a="1"/>
  <c r="U139" i="31"/>
  <c r="AH139" i="31"/>
  <c r="B140" i="31"/>
  <c r="F140" i="31"/>
  <c r="G140" i="31" a="1"/>
  <c r="G140" i="31"/>
  <c r="O140" i="31"/>
  <c r="U140" i="31" a="1"/>
  <c r="U140" i="31"/>
  <c r="B141" i="31"/>
  <c r="F141" i="31"/>
  <c r="K123" i="35"/>
  <c r="G141" i="31" a="1"/>
  <c r="G141" i="31"/>
  <c r="O141" i="31"/>
  <c r="U141" i="31" a="1"/>
  <c r="U141" i="31"/>
  <c r="AH141" i="31"/>
  <c r="B142" i="31"/>
  <c r="F142" i="31"/>
  <c r="K193" i="35"/>
  <c r="G142" i="31" a="1"/>
  <c r="G142" i="31"/>
  <c r="O142" i="31"/>
  <c r="U142" i="31" a="1"/>
  <c r="U142" i="31"/>
  <c r="AH142" i="31"/>
  <c r="B143" i="31"/>
  <c r="F143" i="31"/>
  <c r="K33" i="35"/>
  <c r="G143" i="31" a="1"/>
  <c r="G143" i="31"/>
  <c r="O143" i="31"/>
  <c r="U143" i="31" a="1"/>
  <c r="U143" i="31"/>
  <c r="AH143" i="31"/>
  <c r="B144" i="31"/>
  <c r="F144" i="31"/>
  <c r="K47" i="35"/>
  <c r="G144" i="31" a="1"/>
  <c r="G144" i="31"/>
  <c r="O144" i="31"/>
  <c r="U144" i="31" a="1"/>
  <c r="U144" i="31"/>
  <c r="AH144" i="31"/>
  <c r="B145" i="31"/>
  <c r="F145" i="31"/>
  <c r="K184" i="35"/>
  <c r="G145" i="31" a="1"/>
  <c r="G145" i="31"/>
  <c r="O145" i="31"/>
  <c r="U145" i="31" a="1"/>
  <c r="U145" i="31"/>
  <c r="AH145" i="31"/>
  <c r="B146" i="31"/>
  <c r="F146" i="31"/>
  <c r="G146" i="31" a="1"/>
  <c r="G146" i="31"/>
  <c r="O146" i="31"/>
  <c r="U146" i="31" a="1"/>
  <c r="U146" i="31"/>
  <c r="AH146" i="31"/>
  <c r="B147" i="31"/>
  <c r="F147" i="31"/>
  <c r="K289" i="35"/>
  <c r="G147" i="31" a="1"/>
  <c r="G147" i="31"/>
  <c r="O147" i="31"/>
  <c r="U147" i="31" a="1"/>
  <c r="U147" i="31"/>
  <c r="AH147" i="31"/>
  <c r="B148" i="31"/>
  <c r="F148" i="31"/>
  <c r="G148" i="31" a="1"/>
  <c r="G148" i="31"/>
  <c r="O148" i="31"/>
  <c r="U148" i="31" a="1"/>
  <c r="U148" i="31"/>
  <c r="B149" i="31"/>
  <c r="F149" i="31"/>
  <c r="K290" i="35"/>
  <c r="G149" i="31" a="1"/>
  <c r="G149" i="31"/>
  <c r="O149" i="31"/>
  <c r="U149" i="31" a="1"/>
  <c r="U149" i="31"/>
  <c r="AH149" i="31"/>
  <c r="B150" i="31"/>
  <c r="F150" i="31"/>
  <c r="K291" i="35"/>
  <c r="G150" i="31" a="1"/>
  <c r="G150" i="31"/>
  <c r="O150" i="31"/>
  <c r="U150" i="31" a="1"/>
  <c r="U150" i="31"/>
  <c r="AH150" i="31"/>
  <c r="B151" i="31"/>
  <c r="F151" i="31"/>
  <c r="K292" i="35"/>
  <c r="G151" i="31" a="1"/>
  <c r="G151" i="31"/>
  <c r="O151" i="31"/>
  <c r="U151" i="31" a="1"/>
  <c r="U151" i="31"/>
  <c r="AH151" i="31"/>
  <c r="B152" i="31"/>
  <c r="F152" i="31"/>
  <c r="K293" i="35"/>
  <c r="G152" i="31" a="1"/>
  <c r="G152" i="31"/>
  <c r="O152" i="31"/>
  <c r="U152" i="31" a="1"/>
  <c r="U152" i="31"/>
  <c r="AH152" i="31"/>
  <c r="B153" i="31"/>
  <c r="F153" i="31"/>
  <c r="G153" i="31" a="1"/>
  <c r="G153" i="31"/>
  <c r="O153" i="31"/>
  <c r="U153" i="31" a="1"/>
  <c r="U153" i="31"/>
  <c r="B154" i="31"/>
  <c r="F154" i="31"/>
  <c r="G154" i="31" a="1"/>
  <c r="G154" i="31"/>
  <c r="O154" i="31"/>
  <c r="U154" i="31" a="1"/>
  <c r="U154" i="31"/>
  <c r="B155" i="31"/>
  <c r="F155" i="31"/>
  <c r="G155" i="31" a="1"/>
  <c r="G155" i="31"/>
  <c r="O155" i="31"/>
  <c r="U155" i="31" a="1"/>
  <c r="U155" i="31"/>
  <c r="B156" i="31"/>
  <c r="F156" i="31"/>
  <c r="K294" i="35"/>
  <c r="G156" i="31" a="1"/>
  <c r="G156" i="31"/>
  <c r="O156" i="31"/>
  <c r="U156" i="31" a="1"/>
  <c r="U156" i="31"/>
  <c r="AH156" i="31"/>
  <c r="B157" i="31"/>
  <c r="F157" i="31"/>
  <c r="G157" i="31" a="1"/>
  <c r="G157" i="31"/>
  <c r="O157" i="31"/>
  <c r="U157" i="31" a="1"/>
  <c r="U157" i="31"/>
  <c r="B158" i="31"/>
  <c r="F158" i="31"/>
  <c r="G158" i="31" a="1"/>
  <c r="G158" i="31"/>
  <c r="O158" i="31"/>
  <c r="U158" i="31" a="1"/>
  <c r="U158" i="31"/>
  <c r="B159" i="31"/>
  <c r="F159" i="31"/>
  <c r="G159" i="31" a="1"/>
  <c r="G159" i="31"/>
  <c r="O159" i="31"/>
  <c r="U159" i="31" a="1"/>
  <c r="U159" i="31"/>
  <c r="B160" i="31"/>
  <c r="F160" i="31"/>
  <c r="K296" i="35"/>
  <c r="G160" i="31" a="1"/>
  <c r="G160" i="31"/>
  <c r="O160" i="31"/>
  <c r="U160" i="31" a="1"/>
  <c r="U160" i="31"/>
  <c r="AH160" i="31"/>
  <c r="B161" i="31"/>
  <c r="F161" i="31"/>
  <c r="K297" i="35"/>
  <c r="G161" i="31" a="1"/>
  <c r="G161" i="31"/>
  <c r="O161" i="31"/>
  <c r="U161" i="31" a="1"/>
  <c r="U161" i="31"/>
  <c r="AH161" i="31"/>
  <c r="B162" i="31"/>
  <c r="F162" i="31"/>
  <c r="K298" i="35"/>
  <c r="G162" i="31" a="1"/>
  <c r="G162" i="31"/>
  <c r="O162" i="31"/>
  <c r="U162" i="31" a="1"/>
  <c r="U162" i="31"/>
  <c r="AH162" i="31"/>
  <c r="B163" i="31"/>
  <c r="F163" i="31"/>
  <c r="K299" i="35"/>
  <c r="G163" i="31" a="1"/>
  <c r="G163" i="31"/>
  <c r="O163" i="31"/>
  <c r="U163" i="31" a="1"/>
  <c r="U163" i="31"/>
  <c r="AH163" i="31"/>
  <c r="B164" i="31"/>
  <c r="F164" i="31"/>
  <c r="K300" i="35"/>
  <c r="G164" i="31" a="1"/>
  <c r="G164" i="31"/>
  <c r="O164" i="31"/>
  <c r="U164" i="31" a="1"/>
  <c r="U164" i="31"/>
  <c r="AH164" i="31"/>
  <c r="B165" i="31"/>
  <c r="F165" i="31"/>
  <c r="G165" i="31" a="1"/>
  <c r="G165" i="31"/>
  <c r="O165" i="31"/>
  <c r="U165" i="31" a="1"/>
  <c r="U165" i="31"/>
  <c r="AH165" i="31"/>
  <c r="B166" i="31"/>
  <c r="F166" i="31"/>
  <c r="K301" i="35"/>
  <c r="G166" i="31" a="1"/>
  <c r="G166" i="31"/>
  <c r="O166" i="31"/>
  <c r="U166" i="31" a="1"/>
  <c r="U166" i="31"/>
  <c r="AH166" i="31"/>
  <c r="B167" i="31"/>
  <c r="F167" i="31"/>
  <c r="K339" i="35"/>
  <c r="G167" i="31" a="1"/>
  <c r="G167" i="31"/>
  <c r="O167" i="31"/>
  <c r="U167" i="31" a="1"/>
  <c r="U167" i="31"/>
  <c r="AH167" i="31"/>
  <c r="B168" i="31"/>
  <c r="F168" i="31"/>
  <c r="K302" i="35"/>
  <c r="G168" i="31" a="1"/>
  <c r="G168" i="31"/>
  <c r="O168" i="31"/>
  <c r="U168" i="31" a="1"/>
  <c r="U168" i="31"/>
  <c r="AH168" i="31"/>
  <c r="B169" i="31"/>
  <c r="F169" i="31"/>
  <c r="K303" i="35"/>
  <c r="G169" i="31" a="1"/>
  <c r="G169" i="31"/>
  <c r="O169" i="31"/>
  <c r="U169" i="31" a="1"/>
  <c r="U169" i="31"/>
  <c r="AH169" i="31"/>
  <c r="B170" i="31"/>
  <c r="F170" i="31"/>
  <c r="G170" i="31" a="1"/>
  <c r="G170" i="31"/>
  <c r="O170" i="31"/>
  <c r="U170" i="31" a="1"/>
  <c r="U170" i="31"/>
  <c r="B171" i="31"/>
  <c r="F171" i="31"/>
  <c r="K304" i="35"/>
  <c r="G171" i="31" a="1"/>
  <c r="G171" i="31"/>
  <c r="O171" i="31"/>
  <c r="U171" i="31" a="1"/>
  <c r="U171" i="31"/>
  <c r="AH171" i="31"/>
  <c r="B172" i="31"/>
  <c r="F172" i="31"/>
  <c r="K305" i="35"/>
  <c r="G172" i="31" a="1"/>
  <c r="G172" i="31"/>
  <c r="O172" i="31"/>
  <c r="U172" i="31" a="1"/>
  <c r="U172" i="31"/>
  <c r="AH172" i="31"/>
  <c r="B173" i="31"/>
  <c r="F173" i="31"/>
  <c r="G173" i="31" a="1"/>
  <c r="G173" i="31"/>
  <c r="O173" i="31"/>
  <c r="U173" i="31" a="1"/>
  <c r="U173" i="31"/>
  <c r="AH173" i="31"/>
  <c r="B174" i="31"/>
  <c r="F174" i="31"/>
  <c r="K306" i="35"/>
  <c r="G174" i="31" a="1"/>
  <c r="G174" i="31"/>
  <c r="O174" i="31"/>
  <c r="U174" i="31" a="1"/>
  <c r="U174" i="31"/>
  <c r="AH174" i="31"/>
  <c r="B175" i="31"/>
  <c r="F175" i="31"/>
  <c r="K307" i="35"/>
  <c r="G175" i="31" a="1"/>
  <c r="G175" i="31"/>
  <c r="O175" i="31"/>
  <c r="U175" i="31" a="1"/>
  <c r="U175" i="31"/>
  <c r="AH175" i="31"/>
  <c r="B176" i="31"/>
  <c r="F176" i="31"/>
  <c r="K308" i="35"/>
  <c r="G176" i="31" a="1"/>
  <c r="G176" i="31"/>
  <c r="O176" i="31"/>
  <c r="U176" i="31" a="1"/>
  <c r="U176" i="31"/>
  <c r="AH176" i="31"/>
  <c r="B177" i="31"/>
  <c r="F177" i="31"/>
  <c r="G177" i="31" a="1"/>
  <c r="G177" i="31"/>
  <c r="O177" i="31"/>
  <c r="U177" i="31" a="1"/>
  <c r="U177" i="31"/>
  <c r="AH177" i="31"/>
  <c r="B178" i="31"/>
  <c r="F178" i="31"/>
  <c r="K309" i="35"/>
  <c r="G178" i="31" a="1"/>
  <c r="G178" i="31"/>
  <c r="O178" i="31"/>
  <c r="U178" i="31" a="1"/>
  <c r="U178" i="31"/>
  <c r="AH178" i="31"/>
  <c r="B179" i="31"/>
  <c r="F179" i="31"/>
  <c r="K310" i="35"/>
  <c r="G179" i="31" a="1"/>
  <c r="G179" i="31"/>
  <c r="O179" i="31"/>
  <c r="U179" i="31" a="1"/>
  <c r="U179" i="31"/>
  <c r="AH179" i="31"/>
  <c r="B180" i="31"/>
  <c r="F180" i="31"/>
  <c r="K111" i="35"/>
  <c r="G180" i="31" a="1"/>
  <c r="G180" i="31"/>
  <c r="O180" i="31"/>
  <c r="U180" i="31" a="1"/>
  <c r="U180" i="31"/>
  <c r="AH180" i="31"/>
  <c r="B181" i="31"/>
  <c r="F181" i="31"/>
  <c r="G181" i="31" a="1"/>
  <c r="G181" i="31"/>
  <c r="O181" i="31"/>
  <c r="U181" i="31" a="1"/>
  <c r="U181" i="31"/>
  <c r="AH181" i="31"/>
  <c r="B182" i="31"/>
  <c r="F182" i="31"/>
  <c r="G182" i="31" a="1"/>
  <c r="G182" i="31"/>
  <c r="O182" i="31"/>
  <c r="U182" i="31" a="1"/>
  <c r="U182" i="31"/>
  <c r="AH182" i="31"/>
  <c r="B183" i="31"/>
  <c r="F183" i="31"/>
  <c r="K312" i="35"/>
  <c r="G183" i="31" a="1"/>
  <c r="G183" i="31"/>
  <c r="O183" i="31"/>
  <c r="U183" i="31" a="1"/>
  <c r="U183" i="31"/>
  <c r="AH183" i="31"/>
  <c r="B184" i="31"/>
  <c r="F184" i="31"/>
  <c r="G184" i="31" a="1"/>
  <c r="G184" i="31"/>
  <c r="O184" i="31"/>
  <c r="U184" i="31" a="1"/>
  <c r="U184" i="31"/>
  <c r="AH184" i="31"/>
  <c r="B185" i="31"/>
  <c r="F185" i="31"/>
  <c r="G185" i="31" a="1"/>
  <c r="G185" i="31"/>
  <c r="O185" i="31"/>
  <c r="U185" i="31" a="1"/>
  <c r="U185" i="31"/>
  <c r="AH185" i="31"/>
  <c r="B186" i="31"/>
  <c r="F186" i="31"/>
  <c r="K314" i="35"/>
  <c r="G186" i="31" a="1"/>
  <c r="G186" i="31"/>
  <c r="O186" i="31"/>
  <c r="U186" i="31" a="1"/>
  <c r="U186" i="31"/>
  <c r="AH186" i="31"/>
  <c r="B187" i="31"/>
  <c r="F187" i="31"/>
  <c r="K315" i="35"/>
  <c r="G187" i="31" a="1"/>
  <c r="G187" i="31"/>
  <c r="O187" i="31"/>
  <c r="U187" i="31" a="1"/>
  <c r="U187" i="31"/>
  <c r="AH187" i="31"/>
  <c r="B188" i="31"/>
  <c r="F188" i="31"/>
  <c r="K316" i="35"/>
  <c r="G188" i="31" a="1"/>
  <c r="G188" i="31"/>
  <c r="O188" i="31"/>
  <c r="U188" i="31" a="1"/>
  <c r="U188" i="31"/>
  <c r="AH188" i="31"/>
  <c r="B189" i="31"/>
  <c r="F189" i="31"/>
  <c r="K317" i="35"/>
  <c r="G189" i="31" a="1"/>
  <c r="G189" i="31"/>
  <c r="O189" i="31"/>
  <c r="U189" i="31" a="1"/>
  <c r="U189" i="31"/>
  <c r="AH189" i="31"/>
  <c r="B190" i="31"/>
  <c r="F190" i="31"/>
  <c r="K318" i="35"/>
  <c r="G190" i="31" a="1"/>
  <c r="G190" i="31"/>
  <c r="O190" i="31"/>
  <c r="U190" i="31" a="1"/>
  <c r="U190" i="31"/>
  <c r="AH190" i="31"/>
  <c r="B191" i="31"/>
  <c r="F191" i="31"/>
  <c r="K319" i="35"/>
  <c r="G191" i="31" a="1"/>
  <c r="G191" i="31"/>
  <c r="O191" i="31"/>
  <c r="U191" i="31" a="1"/>
  <c r="U191" i="31"/>
  <c r="AH191" i="31"/>
  <c r="B192" i="31"/>
  <c r="F192" i="31"/>
  <c r="K320" i="35"/>
  <c r="G192" i="31" a="1"/>
  <c r="G192" i="31"/>
  <c r="O192" i="31"/>
  <c r="U192" i="31" a="1"/>
  <c r="U192" i="31"/>
  <c r="AH192" i="31"/>
  <c r="B193" i="31"/>
  <c r="F193" i="31"/>
  <c r="K321" i="35"/>
  <c r="G193" i="31" a="1"/>
  <c r="G193" i="31"/>
  <c r="O193" i="31"/>
  <c r="U193" i="31" a="1"/>
  <c r="U193" i="31"/>
  <c r="AH193" i="31"/>
  <c r="B194" i="31"/>
  <c r="F194" i="31"/>
  <c r="G194" i="31" a="1"/>
  <c r="G194" i="31"/>
  <c r="O194" i="31"/>
  <c r="U194" i="31" a="1"/>
  <c r="U194" i="31"/>
  <c r="B195" i="31"/>
  <c r="F195" i="31"/>
  <c r="K322" i="35"/>
  <c r="G195" i="31" a="1"/>
  <c r="G195" i="31"/>
  <c r="O195" i="31"/>
  <c r="U195" i="31" a="1"/>
  <c r="U195" i="31"/>
  <c r="AH195" i="31"/>
  <c r="B196" i="31"/>
  <c r="F196" i="31"/>
  <c r="K323" i="35"/>
  <c r="G196" i="31" a="1"/>
  <c r="G196" i="31"/>
  <c r="O196" i="31"/>
  <c r="U196" i="31" a="1"/>
  <c r="U196" i="31"/>
  <c r="AH196" i="31"/>
  <c r="B197" i="31"/>
  <c r="F197" i="31"/>
  <c r="K324" i="35"/>
  <c r="G197" i="31" a="1"/>
  <c r="G197" i="31"/>
  <c r="O197" i="31"/>
  <c r="U197" i="31" a="1"/>
  <c r="U197" i="31"/>
  <c r="AH197" i="31"/>
  <c r="B198" i="31"/>
  <c r="F198" i="31"/>
  <c r="K325" i="35"/>
  <c r="G198" i="31" a="1"/>
  <c r="G198" i="31"/>
  <c r="O198" i="31"/>
  <c r="U198" i="31" a="1"/>
  <c r="U198" i="31"/>
  <c r="AH198" i="31"/>
  <c r="B199" i="31"/>
  <c r="F199" i="31"/>
  <c r="K326" i="35"/>
  <c r="G199" i="31" a="1"/>
  <c r="G199" i="31"/>
  <c r="O199" i="31"/>
  <c r="U199" i="31" a="1"/>
  <c r="U199" i="31"/>
  <c r="AH199" i="31"/>
  <c r="B200" i="31"/>
  <c r="F200" i="31"/>
  <c r="G200" i="31" a="1"/>
  <c r="G200" i="31"/>
  <c r="O200" i="31"/>
  <c r="U200" i="31" a="1"/>
  <c r="U200" i="31"/>
  <c r="AH200" i="31"/>
  <c r="B201" i="31"/>
  <c r="F201" i="31"/>
  <c r="G201" i="31" a="1"/>
  <c r="G201" i="31"/>
  <c r="O201" i="31"/>
  <c r="U201" i="31" a="1"/>
  <c r="U201" i="31"/>
  <c r="AH201" i="31"/>
  <c r="B202" i="31"/>
  <c r="F202" i="31"/>
  <c r="K327" i="35"/>
  <c r="G202" i="31" a="1"/>
  <c r="G202" i="31"/>
  <c r="O202" i="31"/>
  <c r="U202" i="31" a="1"/>
  <c r="U202" i="31"/>
  <c r="AH202" i="31"/>
  <c r="B203" i="31"/>
  <c r="F203" i="31"/>
  <c r="K328" i="35"/>
  <c r="G203" i="31" a="1"/>
  <c r="G203" i="31"/>
  <c r="O203" i="31"/>
  <c r="U203" i="31" a="1"/>
  <c r="U203" i="31"/>
  <c r="AH203" i="31"/>
  <c r="B204" i="31"/>
  <c r="F204" i="31"/>
  <c r="G204" i="31" a="1"/>
  <c r="G204" i="31"/>
  <c r="O204" i="31"/>
  <c r="U204" i="31" a="1"/>
  <c r="U204" i="31"/>
  <c r="B205" i="31"/>
  <c r="F205" i="31"/>
  <c r="G205" i="31" a="1"/>
  <c r="G205" i="31"/>
  <c r="O205" i="31"/>
  <c r="U205" i="31" a="1"/>
  <c r="U205" i="31"/>
  <c r="B206" i="31"/>
  <c r="F206" i="31"/>
  <c r="G206" i="31" a="1"/>
  <c r="G206" i="31"/>
  <c r="O206" i="31"/>
  <c r="U206" i="31" a="1"/>
  <c r="U206" i="31"/>
  <c r="B207" i="31"/>
  <c r="F207" i="31"/>
  <c r="G207" i="31" a="1"/>
  <c r="G207" i="31"/>
  <c r="O207" i="31"/>
  <c r="U207" i="31" a="1"/>
  <c r="U207" i="31"/>
  <c r="B208" i="31"/>
  <c r="F208" i="31"/>
  <c r="G208" i="31" a="1"/>
  <c r="G208" i="31"/>
  <c r="O208" i="31"/>
  <c r="U208" i="31" a="1"/>
  <c r="U208" i="31"/>
  <c r="B209" i="31"/>
  <c r="F209" i="31"/>
  <c r="G209" i="31" a="1"/>
  <c r="G209" i="31"/>
  <c r="O209" i="31"/>
  <c r="U209" i="31" a="1"/>
  <c r="U209" i="31"/>
  <c r="B210" i="31"/>
  <c r="F210" i="31"/>
  <c r="G210" i="31" a="1"/>
  <c r="G210" i="31"/>
  <c r="O210" i="31"/>
  <c r="U210" i="31" a="1"/>
  <c r="U210" i="31"/>
  <c r="B211" i="31"/>
  <c r="F211" i="31"/>
  <c r="G211" i="31" a="1"/>
  <c r="G211" i="31"/>
  <c r="O211" i="31"/>
  <c r="U211" i="31" a="1"/>
  <c r="U211" i="31"/>
  <c r="B212" i="31"/>
  <c r="F212" i="31"/>
  <c r="K169" i="35"/>
  <c r="G212" i="31" a="1"/>
  <c r="G212" i="31"/>
  <c r="O212" i="31"/>
  <c r="U212" i="31" a="1"/>
  <c r="U212" i="31"/>
  <c r="AH212" i="31"/>
  <c r="B213" i="31"/>
  <c r="F213" i="31"/>
  <c r="G213" i="31" a="1"/>
  <c r="G213" i="31"/>
  <c r="O213" i="31"/>
  <c r="U213" i="31" a="1"/>
  <c r="U213" i="31"/>
  <c r="B214" i="31"/>
  <c r="F214" i="31"/>
  <c r="K336" i="35"/>
  <c r="G214" i="31" a="1"/>
  <c r="G214" i="31"/>
  <c r="O214" i="31"/>
  <c r="U214" i="31" a="1"/>
  <c r="U214" i="31"/>
  <c r="AH214" i="31"/>
  <c r="B215" i="31"/>
  <c r="F215" i="31"/>
  <c r="K337" i="35"/>
  <c r="G215" i="31" a="1"/>
  <c r="G215" i="31"/>
  <c r="O215" i="31"/>
  <c r="U215" i="31" a="1"/>
  <c r="U215" i="31"/>
  <c r="AH215" i="31"/>
  <c r="B216" i="31"/>
  <c r="F216" i="31"/>
  <c r="K338" i="35"/>
  <c r="G216" i="31" a="1"/>
  <c r="G216" i="31"/>
  <c r="O216" i="31"/>
  <c r="U216" i="31" a="1"/>
  <c r="U216" i="31"/>
  <c r="AH216" i="31"/>
  <c r="B217" i="31"/>
  <c r="F217" i="31"/>
  <c r="G217" i="31" a="1"/>
  <c r="G217" i="31"/>
  <c r="O217" i="31"/>
  <c r="U217" i="31" a="1"/>
  <c r="U217" i="31"/>
  <c r="B218" i="31"/>
  <c r="F218" i="31"/>
  <c r="G218" i="31" a="1"/>
  <c r="G218" i="31"/>
  <c r="O218" i="31"/>
  <c r="U218" i="31" a="1"/>
  <c r="U218" i="31"/>
  <c r="AH218" i="31"/>
  <c r="B219" i="31"/>
  <c r="F219" i="31"/>
  <c r="K400" i="35"/>
  <c r="G219" i="31" a="1"/>
  <c r="G219" i="31"/>
  <c r="O219" i="31"/>
  <c r="U219" i="31" a="1"/>
  <c r="U219" i="31"/>
  <c r="AH219" i="31"/>
  <c r="B220" i="31"/>
  <c r="F220" i="31"/>
  <c r="K401" i="35"/>
  <c r="G220" i="31" a="1"/>
  <c r="G220" i="31"/>
  <c r="O220" i="31"/>
  <c r="U220" i="31" a="1"/>
  <c r="U220" i="31"/>
  <c r="AH220" i="31"/>
  <c r="B221" i="31"/>
  <c r="F221" i="31"/>
  <c r="K402" i="35"/>
  <c r="G221" i="31" a="1"/>
  <c r="G221" i="31"/>
  <c r="O221" i="31"/>
  <c r="U221" i="31" a="1"/>
  <c r="U221" i="31"/>
  <c r="AH221" i="31"/>
  <c r="B222" i="31"/>
  <c r="F222" i="31"/>
  <c r="K403" i="35"/>
  <c r="G222" i="31" a="1"/>
  <c r="G222" i="31"/>
  <c r="O222" i="31"/>
  <c r="U222" i="31" a="1"/>
  <c r="U222" i="31"/>
  <c r="AH222" i="31"/>
  <c r="B223" i="31"/>
  <c r="F223" i="31"/>
  <c r="K404" i="35"/>
  <c r="G223" i="31" a="1"/>
  <c r="G223" i="31"/>
  <c r="O223" i="31"/>
  <c r="U223" i="31" a="1"/>
  <c r="U223" i="31"/>
  <c r="AH223" i="31"/>
  <c r="B224" i="31"/>
  <c r="F224" i="31"/>
  <c r="K405" i="35"/>
  <c r="G224" i="31" a="1"/>
  <c r="G224" i="31"/>
  <c r="O224" i="31"/>
  <c r="U224" i="31" a="1"/>
  <c r="U224" i="31"/>
  <c r="AH224" i="31"/>
  <c r="B225" i="31"/>
  <c r="F225" i="31"/>
  <c r="K406" i="35"/>
  <c r="G225" i="31" a="1"/>
  <c r="G225" i="31"/>
  <c r="O225" i="31"/>
  <c r="U225" i="31" a="1"/>
  <c r="U225" i="31"/>
  <c r="AH225" i="31"/>
  <c r="B226" i="31"/>
  <c r="F226" i="31"/>
  <c r="G226" i="31" a="1"/>
  <c r="G226" i="31"/>
  <c r="O226" i="31"/>
  <c r="U226" i="31" a="1"/>
  <c r="U226" i="31"/>
  <c r="AH226" i="31"/>
  <c r="B227" i="31"/>
  <c r="F227" i="31"/>
  <c r="G227" i="31" a="1"/>
  <c r="G227" i="31"/>
  <c r="O227" i="31"/>
  <c r="U227" i="31" a="1"/>
  <c r="U227" i="31"/>
  <c r="B228" i="31"/>
  <c r="F228" i="31"/>
  <c r="K129" i="35"/>
  <c r="G228" i="31" a="1"/>
  <c r="G228" i="31"/>
  <c r="O228" i="31"/>
  <c r="U228" i="31" a="1"/>
  <c r="U228" i="31"/>
  <c r="AH228" i="31"/>
  <c r="B229" i="31"/>
  <c r="F229" i="31"/>
  <c r="G229" i="31" a="1"/>
  <c r="G229" i="31"/>
  <c r="O229" i="31"/>
  <c r="U229" i="31" a="1"/>
  <c r="U229" i="31"/>
  <c r="B230" i="31"/>
  <c r="F230" i="31"/>
  <c r="K408" i="35"/>
  <c r="G230" i="31" a="1"/>
  <c r="G230" i="31"/>
  <c r="O230" i="31"/>
  <c r="U230" i="31" a="1"/>
  <c r="U230" i="31"/>
  <c r="AH230" i="31"/>
  <c r="B231" i="31"/>
  <c r="F231" i="31"/>
  <c r="G231" i="31" a="1"/>
  <c r="G231" i="31"/>
  <c r="O231" i="31"/>
  <c r="U231" i="31" a="1"/>
  <c r="U231" i="31"/>
  <c r="AH231" i="31"/>
  <c r="B232" i="31"/>
  <c r="F232" i="31"/>
  <c r="K409" i="35"/>
  <c r="G232" i="31" a="1"/>
  <c r="G232" i="31"/>
  <c r="O232" i="31"/>
  <c r="U232" i="31" a="1"/>
  <c r="U232" i="31"/>
  <c r="AH232" i="31"/>
  <c r="B233" i="31"/>
  <c r="F233" i="31"/>
  <c r="K410" i="35"/>
  <c r="G233" i="31" a="1"/>
  <c r="G233" i="31"/>
  <c r="O233" i="31"/>
  <c r="U233" i="31" a="1"/>
  <c r="U233" i="31"/>
  <c r="AH233" i="31"/>
  <c r="B234" i="31"/>
  <c r="F234" i="31"/>
  <c r="K190" i="35"/>
  <c r="G234" i="31" a="1"/>
  <c r="G234" i="31"/>
  <c r="O234" i="31"/>
  <c r="U234" i="31" a="1"/>
  <c r="U234" i="31"/>
  <c r="AH234" i="31"/>
  <c r="B235" i="31"/>
  <c r="F235" i="31"/>
  <c r="K411" i="35"/>
  <c r="G235" i="31" a="1"/>
  <c r="G235" i="31"/>
  <c r="O235" i="31"/>
  <c r="U235" i="31" a="1"/>
  <c r="U235" i="31"/>
  <c r="AH235" i="31"/>
  <c r="B236" i="31"/>
  <c r="F236" i="31"/>
  <c r="K412" i="35"/>
  <c r="G236" i="31" a="1"/>
  <c r="G236" i="31"/>
  <c r="O236" i="31"/>
  <c r="U236" i="31" a="1"/>
  <c r="U236" i="31"/>
  <c r="AH236" i="31"/>
  <c r="B237" i="31"/>
  <c r="F237" i="31"/>
  <c r="K413" i="35"/>
  <c r="G237" i="31" a="1"/>
  <c r="G237" i="31"/>
  <c r="O237" i="31"/>
  <c r="U237" i="31" a="1"/>
  <c r="U237" i="31"/>
  <c r="AH237" i="31"/>
  <c r="B238" i="31"/>
  <c r="F238" i="31"/>
  <c r="G238" i="31" a="1"/>
  <c r="G238" i="31"/>
  <c r="O238" i="31"/>
  <c r="U238" i="31" a="1"/>
  <c r="U238" i="31"/>
  <c r="AH238" i="31"/>
  <c r="B239" i="31"/>
  <c r="F239" i="31"/>
  <c r="G239" i="31" a="1"/>
  <c r="G239" i="31"/>
  <c r="O239" i="31"/>
  <c r="U239" i="31" a="1"/>
  <c r="U239" i="31"/>
  <c r="AH239" i="31"/>
  <c r="B240" i="31"/>
  <c r="F240" i="31"/>
  <c r="K414" i="35"/>
  <c r="G240" i="31" a="1"/>
  <c r="G240" i="31"/>
  <c r="O240" i="31"/>
  <c r="U240" i="31" a="1"/>
  <c r="U240" i="31"/>
  <c r="AH240" i="31"/>
  <c r="B241" i="31"/>
  <c r="F241" i="31"/>
  <c r="G241" i="31" a="1"/>
  <c r="G241" i="31"/>
  <c r="O241" i="31"/>
  <c r="U241" i="31" a="1"/>
  <c r="U241" i="31"/>
  <c r="AH241" i="31"/>
  <c r="B242" i="31"/>
  <c r="F242" i="31"/>
  <c r="K416" i="35"/>
  <c r="G242" i="31" a="1"/>
  <c r="G242" i="31"/>
  <c r="O242" i="31"/>
  <c r="U242" i="31" a="1"/>
  <c r="U242" i="31"/>
  <c r="AH242" i="31"/>
  <c r="B243" i="31"/>
  <c r="F243" i="31"/>
  <c r="K417" i="35"/>
  <c r="G243" i="31" a="1"/>
  <c r="G243" i="31"/>
  <c r="O243" i="31"/>
  <c r="U243" i="31" a="1"/>
  <c r="U243" i="31"/>
  <c r="AH243" i="31"/>
  <c r="B244" i="31"/>
  <c r="F244" i="31"/>
  <c r="K418" i="35"/>
  <c r="G244" i="31" a="1"/>
  <c r="G244" i="31"/>
  <c r="O244" i="31"/>
  <c r="U244" i="31" a="1"/>
  <c r="U244" i="31"/>
  <c r="AH244" i="31"/>
  <c r="B245" i="31"/>
  <c r="F245" i="31"/>
  <c r="K419" i="35"/>
  <c r="G245" i="31" a="1"/>
  <c r="G245" i="31"/>
  <c r="O245" i="31"/>
  <c r="U245" i="31" a="1"/>
  <c r="U245" i="31"/>
  <c r="AH245" i="31"/>
  <c r="B246" i="31"/>
  <c r="F246" i="31"/>
  <c r="G246" i="31" a="1"/>
  <c r="G246" i="31"/>
  <c r="O246" i="31"/>
  <c r="U246" i="31" a="1"/>
  <c r="U246" i="31"/>
  <c r="B247" i="31"/>
  <c r="F247" i="31"/>
  <c r="K420" i="35"/>
  <c r="G247" i="31" a="1"/>
  <c r="G247" i="31"/>
  <c r="O247" i="31"/>
  <c r="U247" i="31" a="1"/>
  <c r="U247" i="31"/>
  <c r="AH247" i="31"/>
  <c r="B248" i="31"/>
  <c r="F248" i="31"/>
  <c r="G248" i="31" a="1"/>
  <c r="G248" i="31"/>
  <c r="O248" i="31"/>
  <c r="U248" i="31" a="1"/>
  <c r="U248" i="31"/>
  <c r="AH248" i="31"/>
  <c r="B249" i="31"/>
  <c r="F249" i="31"/>
  <c r="G249" i="31" a="1"/>
  <c r="G249" i="31"/>
  <c r="O249" i="31"/>
  <c r="U249" i="31" a="1"/>
  <c r="U249" i="31"/>
  <c r="B250" i="31"/>
  <c r="F250" i="31"/>
  <c r="K423" i="35"/>
  <c r="G250" i="31" a="1"/>
  <c r="G250" i="31"/>
  <c r="O250" i="31"/>
  <c r="U250" i="31" a="1"/>
  <c r="U250" i="31"/>
  <c r="AH250" i="31"/>
  <c r="B251" i="31"/>
  <c r="F251" i="31"/>
  <c r="K424" i="35"/>
  <c r="G251" i="31" a="1"/>
  <c r="G251" i="31"/>
  <c r="O251" i="31"/>
  <c r="U251" i="31" a="1"/>
  <c r="U251" i="31"/>
  <c r="AH251" i="31"/>
  <c r="B252" i="31"/>
  <c r="F252" i="31"/>
  <c r="K425" i="35"/>
  <c r="G252" i="31" a="1"/>
  <c r="G252" i="31"/>
  <c r="O252" i="31"/>
  <c r="U252" i="31" a="1"/>
  <c r="U252" i="31"/>
  <c r="AH252" i="31"/>
  <c r="B253" i="31"/>
  <c r="F253" i="31"/>
  <c r="K426" i="35"/>
  <c r="G253" i="31" a="1"/>
  <c r="G253" i="31"/>
  <c r="O253" i="31"/>
  <c r="U253" i="31" a="1"/>
  <c r="U253" i="31"/>
  <c r="AH253" i="31"/>
  <c r="B254" i="31"/>
  <c r="F254" i="31"/>
  <c r="K10" i="35"/>
  <c r="G254" i="31" a="1"/>
  <c r="G254" i="31"/>
  <c r="O254" i="31"/>
  <c r="U254" i="31" a="1"/>
  <c r="U254" i="31"/>
  <c r="AH254" i="31"/>
  <c r="B255" i="31"/>
  <c r="F255" i="31"/>
  <c r="K428" i="35"/>
  <c r="G255" i="31" a="1"/>
  <c r="G255" i="31"/>
  <c r="O255" i="31"/>
  <c r="U255" i="31" a="1"/>
  <c r="U255" i="31"/>
  <c r="AH255" i="31"/>
  <c r="B256" i="31"/>
  <c r="F256" i="31"/>
  <c r="K429" i="35"/>
  <c r="G256" i="31" a="1"/>
  <c r="G256" i="31"/>
  <c r="O256" i="31"/>
  <c r="U256" i="31" a="1"/>
  <c r="U256" i="31"/>
  <c r="AH256" i="31"/>
  <c r="B257" i="31"/>
  <c r="F257" i="31"/>
  <c r="K430" i="35"/>
  <c r="G257" i="31" a="1"/>
  <c r="G257" i="31"/>
  <c r="O257" i="31"/>
  <c r="U257" i="31" a="1"/>
  <c r="U257" i="31"/>
  <c r="AH257" i="31"/>
  <c r="B258" i="31"/>
  <c r="F258" i="31"/>
  <c r="G258" i="31" a="1"/>
  <c r="G258" i="31"/>
  <c r="O258" i="31"/>
  <c r="U258" i="31" a="1"/>
  <c r="U258" i="31"/>
  <c r="AH258" i="31"/>
  <c r="B259" i="31"/>
  <c r="F259" i="31"/>
  <c r="K348" i="35"/>
  <c r="G259" i="31" a="1"/>
  <c r="G259" i="31"/>
  <c r="O259" i="31"/>
  <c r="U259" i="31" a="1"/>
  <c r="U259" i="31"/>
  <c r="AH259" i="31"/>
  <c r="B260" i="31"/>
  <c r="F260" i="31"/>
  <c r="K432" i="35"/>
  <c r="G260" i="31" a="1"/>
  <c r="G260" i="31"/>
  <c r="O260" i="31"/>
  <c r="U260" i="31" a="1"/>
  <c r="U260" i="31"/>
  <c r="AH260" i="31"/>
  <c r="B261" i="31"/>
  <c r="F261" i="31"/>
  <c r="K433" i="35"/>
  <c r="G261" i="31" a="1"/>
  <c r="G261" i="31"/>
  <c r="O261" i="31"/>
  <c r="U261" i="31" a="1"/>
  <c r="U261" i="31"/>
  <c r="AH261" i="31"/>
  <c r="B262" i="31"/>
  <c r="F262" i="31"/>
  <c r="K434" i="35"/>
  <c r="G262" i="31" a="1"/>
  <c r="G262" i="31"/>
  <c r="O262" i="31"/>
  <c r="U262" i="31" a="1"/>
  <c r="U262" i="31"/>
  <c r="AH262" i="31"/>
  <c r="B263" i="31"/>
  <c r="F263" i="31"/>
  <c r="G263" i="31" a="1"/>
  <c r="G263" i="31"/>
  <c r="O263" i="31"/>
  <c r="U263" i="31" a="1"/>
  <c r="U263" i="31"/>
  <c r="AH263" i="31"/>
  <c r="B264" i="31"/>
  <c r="F264" i="31"/>
  <c r="K436" i="35"/>
  <c r="G264" i="31" a="1"/>
  <c r="G264" i="31"/>
  <c r="O264" i="31"/>
  <c r="U264" i="31" a="1"/>
  <c r="U264" i="31"/>
  <c r="AH264" i="31"/>
  <c r="B265" i="31"/>
  <c r="F265" i="31"/>
  <c r="K344" i="35"/>
  <c r="G265" i="31" a="1"/>
  <c r="G265" i="31"/>
  <c r="O265" i="31"/>
  <c r="U265" i="31" a="1"/>
  <c r="U265" i="31"/>
  <c r="AH265" i="31"/>
  <c r="B266" i="31"/>
  <c r="F266" i="31"/>
  <c r="G266" i="31" a="1"/>
  <c r="G266" i="31"/>
  <c r="O266" i="31"/>
  <c r="U266" i="31" a="1"/>
  <c r="U266" i="31"/>
  <c r="AH266" i="31"/>
  <c r="B267" i="31"/>
  <c r="F267" i="31"/>
  <c r="K437" i="35"/>
  <c r="G267" i="31" a="1"/>
  <c r="G267" i="31"/>
  <c r="O267" i="31"/>
  <c r="U267" i="31" a="1"/>
  <c r="U267" i="31"/>
  <c r="AH267" i="31"/>
  <c r="B268" i="31"/>
  <c r="F268" i="31"/>
  <c r="K438" i="35"/>
  <c r="G268" i="31" a="1"/>
  <c r="G268" i="31"/>
  <c r="O268" i="31"/>
  <c r="U268" i="31" a="1"/>
  <c r="U268" i="31"/>
  <c r="AH268" i="31"/>
  <c r="B269" i="31"/>
  <c r="F269" i="31"/>
  <c r="K439" i="35"/>
  <c r="G269" i="31" a="1"/>
  <c r="G269" i="31"/>
  <c r="O269" i="31"/>
  <c r="U269" i="31" a="1"/>
  <c r="U269" i="31"/>
  <c r="AH269" i="31"/>
  <c r="B270" i="31"/>
  <c r="F270" i="31"/>
  <c r="K440" i="35"/>
  <c r="G270" i="31" a="1"/>
  <c r="G270" i="31"/>
  <c r="O270" i="31"/>
  <c r="U270" i="31" a="1"/>
  <c r="U270" i="31"/>
  <c r="AH270" i="31"/>
  <c r="B271" i="31"/>
  <c r="F271" i="31"/>
  <c r="K441" i="35"/>
  <c r="G271" i="31" a="1"/>
  <c r="G271" i="31"/>
  <c r="O271" i="31"/>
  <c r="U271" i="31" a="1"/>
  <c r="U271" i="31"/>
  <c r="AH271" i="31"/>
  <c r="B272" i="31"/>
  <c r="F272" i="31"/>
  <c r="K442" i="35"/>
  <c r="G272" i="31" a="1"/>
  <c r="G272" i="31"/>
  <c r="O272" i="31"/>
  <c r="U272" i="31" a="1"/>
  <c r="U272" i="31"/>
  <c r="AH272" i="31"/>
  <c r="B273" i="31"/>
  <c r="F273" i="31"/>
  <c r="K443" i="35"/>
  <c r="G273" i="31" a="1"/>
  <c r="G273" i="31"/>
  <c r="O273" i="31"/>
  <c r="U273" i="31" a="1"/>
  <c r="U273" i="31"/>
  <c r="AH273" i="31"/>
  <c r="B274" i="31"/>
  <c r="F274" i="31"/>
  <c r="G274" i="31" a="1"/>
  <c r="G274" i="31"/>
  <c r="O274" i="31"/>
  <c r="U274" i="31" a="1"/>
  <c r="U274" i="31"/>
  <c r="B275" i="31"/>
  <c r="F275" i="31"/>
  <c r="G275" i="31" a="1"/>
  <c r="G275" i="31"/>
  <c r="O275" i="31"/>
  <c r="U275" i="31" a="1"/>
  <c r="U275" i="31"/>
  <c r="AH275" i="31"/>
  <c r="B276" i="31"/>
  <c r="F276" i="31"/>
  <c r="K356" i="35"/>
  <c r="G276" i="31" a="1"/>
  <c r="G276" i="31"/>
  <c r="O276" i="31"/>
  <c r="U276" i="31" a="1"/>
  <c r="U276" i="31"/>
  <c r="AH276" i="31"/>
  <c r="B277" i="31"/>
  <c r="F277" i="31"/>
  <c r="G277" i="31" a="1"/>
  <c r="G277" i="31"/>
  <c r="O277" i="31"/>
  <c r="U277" i="31" a="1"/>
  <c r="U277" i="31"/>
  <c r="B278" i="31"/>
  <c r="F278" i="31"/>
  <c r="K448" i="35"/>
  <c r="G278" i="31" a="1"/>
  <c r="G278" i="31"/>
  <c r="O278" i="31"/>
  <c r="U278" i="31" a="1"/>
  <c r="U278" i="31"/>
  <c r="AH278" i="31"/>
  <c r="B279" i="31"/>
  <c r="F279" i="31"/>
  <c r="G279" i="31" a="1"/>
  <c r="G279" i="31"/>
  <c r="O279" i="31"/>
  <c r="U279" i="31" a="1"/>
  <c r="U279" i="31"/>
  <c r="AH279" i="31"/>
  <c r="B280" i="31"/>
  <c r="F280" i="31"/>
  <c r="K449" i="35"/>
  <c r="G280" i="31" a="1"/>
  <c r="G280" i="31"/>
  <c r="O280" i="31"/>
  <c r="U280" i="31" a="1"/>
  <c r="U280" i="31"/>
  <c r="AH280" i="31"/>
  <c r="B281" i="31"/>
  <c r="F281" i="31"/>
  <c r="K450" i="35"/>
  <c r="G281" i="31" a="1"/>
  <c r="G281" i="31"/>
  <c r="O281" i="31"/>
  <c r="U281" i="31" a="1"/>
  <c r="U281" i="31"/>
  <c r="AH281" i="31"/>
  <c r="B282" i="31"/>
  <c r="F282" i="31"/>
  <c r="G282" i="31" a="1"/>
  <c r="G282" i="31"/>
  <c r="O282" i="31"/>
  <c r="U282" i="31" a="1"/>
  <c r="U282" i="31"/>
  <c r="B283" i="31"/>
  <c r="F283" i="31"/>
  <c r="K451" i="35"/>
  <c r="G283" i="31" a="1"/>
  <c r="G283" i="31"/>
  <c r="O283" i="31"/>
  <c r="U283" i="31" a="1"/>
  <c r="U283" i="31"/>
  <c r="AH283" i="31"/>
  <c r="B284" i="31"/>
  <c r="F284" i="31"/>
  <c r="K452" i="35"/>
  <c r="G284" i="31" a="1"/>
  <c r="G284" i="31"/>
  <c r="O284" i="31"/>
  <c r="U284" i="31" a="1"/>
  <c r="U284" i="31"/>
  <c r="AH284" i="31"/>
  <c r="B285" i="31"/>
  <c r="F285" i="31"/>
  <c r="K453" i="35"/>
  <c r="G285" i="31" a="1"/>
  <c r="G285" i="31"/>
  <c r="O285" i="31"/>
  <c r="U285" i="31" a="1"/>
  <c r="U285" i="31"/>
  <c r="AH285" i="31"/>
  <c r="B286" i="31"/>
  <c r="F286" i="31"/>
  <c r="K454" i="35"/>
  <c r="G286" i="31" a="1"/>
  <c r="G286" i="31"/>
  <c r="O286" i="31"/>
  <c r="U286" i="31" a="1"/>
  <c r="U286" i="31"/>
  <c r="AH286" i="31"/>
  <c r="B287" i="31"/>
  <c r="F287" i="31"/>
  <c r="G287" i="31" a="1"/>
  <c r="G287" i="31"/>
  <c r="O287" i="31"/>
  <c r="U287" i="31" a="1"/>
  <c r="U287" i="31"/>
  <c r="AH287" i="31"/>
  <c r="B288" i="31"/>
  <c r="F288" i="31"/>
  <c r="G288" i="31" a="1"/>
  <c r="G288" i="31"/>
  <c r="O288" i="31"/>
  <c r="U288" i="31" a="1"/>
  <c r="U288" i="31"/>
  <c r="AH288" i="31"/>
  <c r="B289" i="31"/>
  <c r="F289" i="31"/>
  <c r="K354" i="35"/>
  <c r="G289" i="31" a="1"/>
  <c r="G289" i="31"/>
  <c r="O289" i="31"/>
  <c r="U289" i="31" a="1"/>
  <c r="U289" i="31"/>
  <c r="AH289" i="31"/>
  <c r="B290" i="31"/>
  <c r="F290" i="31"/>
  <c r="K457" i="35"/>
  <c r="G290" i="31" a="1"/>
  <c r="G290" i="31"/>
  <c r="O290" i="31"/>
  <c r="U290" i="31" a="1"/>
  <c r="U290" i="31"/>
  <c r="AH290" i="31"/>
  <c r="B291" i="31"/>
  <c r="F291" i="31"/>
  <c r="K355" i="35"/>
  <c r="G291" i="31" a="1"/>
  <c r="G291" i="31"/>
  <c r="O291" i="31"/>
  <c r="U291" i="31" a="1"/>
  <c r="U291" i="31"/>
  <c r="AH291" i="31"/>
  <c r="B292" i="31"/>
  <c r="F292" i="31"/>
  <c r="G292" i="31" a="1"/>
  <c r="G292" i="31"/>
  <c r="O292" i="31"/>
  <c r="U292" i="31" a="1"/>
  <c r="U292" i="31"/>
  <c r="AH292" i="31"/>
  <c r="B293" i="31"/>
  <c r="F293" i="31"/>
  <c r="K460" i="35"/>
  <c r="G293" i="31" a="1"/>
  <c r="G293" i="31"/>
  <c r="O293" i="31"/>
  <c r="U293" i="31" a="1"/>
  <c r="U293" i="31"/>
  <c r="AH293" i="31"/>
  <c r="B294" i="31"/>
  <c r="F294" i="31"/>
  <c r="G294" i="31" a="1"/>
  <c r="G294" i="31"/>
  <c r="O294" i="31"/>
  <c r="U294" i="31" a="1"/>
  <c r="U294" i="31"/>
  <c r="AH294" i="31"/>
  <c r="B295" i="31"/>
  <c r="F295" i="31"/>
  <c r="G295" i="31" a="1"/>
  <c r="G295" i="31"/>
  <c r="O295" i="31"/>
  <c r="U295" i="31" a="1"/>
  <c r="U295" i="31"/>
  <c r="AH295" i="31"/>
  <c r="B296" i="31"/>
  <c r="F296" i="31"/>
  <c r="K461" i="35"/>
  <c r="G296" i="31" a="1"/>
  <c r="G296" i="31"/>
  <c r="O296" i="31"/>
  <c r="U296" i="31" a="1"/>
  <c r="U296" i="31"/>
  <c r="AH296" i="31"/>
  <c r="B297" i="31"/>
  <c r="F297" i="31"/>
  <c r="G297" i="31" a="1"/>
  <c r="G297" i="31"/>
  <c r="O297" i="31"/>
  <c r="U297" i="31" a="1"/>
  <c r="U297" i="31"/>
  <c r="AH297" i="31"/>
  <c r="B298" i="31"/>
  <c r="F298" i="31"/>
  <c r="K462" i="35"/>
  <c r="G298" i="31" a="1"/>
  <c r="G298" i="31"/>
  <c r="O298" i="31"/>
  <c r="U298" i="31" a="1"/>
  <c r="U298" i="31"/>
  <c r="AH298" i="31"/>
  <c r="B299" i="31"/>
  <c r="F299" i="31"/>
  <c r="K463" i="35"/>
  <c r="G299" i="31" a="1"/>
  <c r="G299" i="31"/>
  <c r="O299" i="31"/>
  <c r="U299" i="31" a="1"/>
  <c r="U299" i="31"/>
  <c r="AH299" i="31"/>
  <c r="B300" i="31"/>
  <c r="F300" i="31"/>
  <c r="G300" i="31" a="1"/>
  <c r="G300" i="31"/>
  <c r="O300" i="31"/>
  <c r="U300" i="31" a="1"/>
  <c r="U300" i="31"/>
  <c r="AH300" i="31"/>
  <c r="B301" i="31"/>
  <c r="F301" i="31"/>
  <c r="K464" i="35"/>
  <c r="G301" i="31" a="1"/>
  <c r="G301" i="31"/>
  <c r="O301" i="31"/>
  <c r="U301" i="31" a="1"/>
  <c r="U301" i="31"/>
  <c r="AH301" i="31"/>
  <c r="B302" i="31"/>
  <c r="F302" i="31"/>
  <c r="K126" i="35"/>
  <c r="G302" i="31" a="1"/>
  <c r="G302" i="31"/>
  <c r="O302" i="31"/>
  <c r="U302" i="31" a="1"/>
  <c r="U302" i="31"/>
  <c r="AH302" i="31"/>
  <c r="B303" i="31"/>
  <c r="F303" i="31"/>
  <c r="G303" i="31" a="1"/>
  <c r="G303" i="31"/>
  <c r="O303" i="31"/>
  <c r="U303" i="31" a="1"/>
  <c r="U303" i="31"/>
  <c r="B304" i="31"/>
  <c r="F304" i="31"/>
  <c r="K465" i="35"/>
  <c r="G304" i="31" a="1"/>
  <c r="G304" i="31"/>
  <c r="O304" i="31"/>
  <c r="U304" i="31" a="1"/>
  <c r="U304" i="31"/>
  <c r="AH304" i="31"/>
  <c r="B305" i="31"/>
  <c r="F305" i="31"/>
  <c r="K466" i="35"/>
  <c r="G305" i="31" a="1"/>
  <c r="G305" i="31"/>
  <c r="O305" i="31"/>
  <c r="U305" i="31" a="1"/>
  <c r="U305" i="31"/>
  <c r="AH305" i="31"/>
  <c r="B306" i="31"/>
  <c r="F306" i="31"/>
  <c r="G306" i="31" a="1"/>
  <c r="G306" i="31"/>
  <c r="O306" i="31"/>
  <c r="U306" i="31" a="1"/>
  <c r="U306" i="31"/>
  <c r="AH306" i="31"/>
  <c r="B307" i="31"/>
  <c r="F307" i="31"/>
  <c r="K468" i="35"/>
  <c r="G307" i="31" a="1"/>
  <c r="G307" i="31"/>
  <c r="O307" i="31"/>
  <c r="U307" i="31" a="1"/>
  <c r="U307" i="31"/>
  <c r="AH307" i="31"/>
  <c r="B308" i="31"/>
  <c r="F308" i="31"/>
  <c r="K469" i="35"/>
  <c r="G308" i="31" a="1"/>
  <c r="G308" i="31"/>
  <c r="O308" i="31"/>
  <c r="U308" i="31" a="1"/>
  <c r="U308" i="31"/>
  <c r="AH308" i="31"/>
  <c r="B309" i="31"/>
  <c r="F309" i="31"/>
  <c r="G309" i="31" a="1"/>
  <c r="G309" i="31"/>
  <c r="O309" i="31"/>
  <c r="U309" i="31" a="1"/>
  <c r="U309" i="31"/>
  <c r="B310" i="31"/>
  <c r="F310" i="31"/>
  <c r="K60" i="35"/>
  <c r="G310" i="31" a="1"/>
  <c r="G310" i="31"/>
  <c r="O310" i="31"/>
  <c r="U310" i="31" a="1"/>
  <c r="U310" i="31"/>
  <c r="AH310" i="31"/>
  <c r="B311" i="31"/>
  <c r="F311" i="31"/>
  <c r="G311" i="31" a="1"/>
  <c r="G311" i="31"/>
  <c r="O311" i="31"/>
  <c r="U311" i="31" a="1"/>
  <c r="U311" i="31"/>
  <c r="B312" i="31"/>
  <c r="F312" i="31"/>
  <c r="K470" i="35"/>
  <c r="G312" i="31" a="1"/>
  <c r="G312" i="31"/>
  <c r="O312" i="31"/>
  <c r="U312" i="31" a="1"/>
  <c r="U312" i="31"/>
  <c r="AH312" i="31"/>
  <c r="B313" i="31"/>
  <c r="F313" i="31"/>
  <c r="K471" i="35"/>
  <c r="G313" i="31" a="1"/>
  <c r="G313" i="31"/>
  <c r="O313" i="31"/>
  <c r="U313" i="31" a="1"/>
  <c r="U313" i="31"/>
  <c r="AH313" i="31"/>
  <c r="B314" i="31"/>
  <c r="F314" i="31"/>
  <c r="K472" i="35"/>
  <c r="G314" i="31" a="1"/>
  <c r="G314" i="31"/>
  <c r="O314" i="31"/>
  <c r="U314" i="31" a="1"/>
  <c r="U314" i="31"/>
  <c r="AH314" i="31"/>
  <c r="B315" i="31"/>
  <c r="F315" i="31"/>
  <c r="G315" i="31" a="1"/>
  <c r="G315" i="31"/>
  <c r="O315" i="31"/>
  <c r="U315" i="31" a="1"/>
  <c r="U315" i="31"/>
  <c r="B316" i="31"/>
  <c r="F316" i="31"/>
  <c r="G316" i="31" a="1"/>
  <c r="G316" i="31"/>
  <c r="O316" i="31"/>
  <c r="U316" i="31" a="1"/>
  <c r="U316" i="31"/>
  <c r="AH316" i="31"/>
  <c r="B317" i="31"/>
  <c r="F317" i="31"/>
  <c r="G317" i="31" a="1"/>
  <c r="G317" i="31"/>
  <c r="O317" i="31"/>
  <c r="U317" i="31" a="1"/>
  <c r="U317" i="31"/>
  <c r="B318" i="31"/>
  <c r="F318" i="31"/>
  <c r="K473" i="35"/>
  <c r="G318" i="31" a="1"/>
  <c r="G318" i="31"/>
  <c r="O318" i="31"/>
  <c r="U318" i="31" a="1"/>
  <c r="U318" i="31"/>
  <c r="AH318" i="31"/>
  <c r="B319" i="31"/>
  <c r="F319" i="31"/>
  <c r="K162" i="35"/>
  <c r="G319" i="31" a="1"/>
  <c r="G319" i="31"/>
  <c r="O319" i="31"/>
  <c r="U319" i="31" a="1"/>
  <c r="U319" i="31"/>
  <c r="AH319" i="31"/>
  <c r="B320" i="31"/>
  <c r="F320" i="31"/>
  <c r="K474" i="35"/>
  <c r="G320" i="31" a="1"/>
  <c r="G320" i="31"/>
  <c r="O320" i="31"/>
  <c r="U320" i="31" a="1"/>
  <c r="U320" i="31"/>
  <c r="AH320" i="31"/>
  <c r="B321" i="31"/>
  <c r="F321" i="31"/>
  <c r="K357" i="35"/>
  <c r="G321" i="31" a="1"/>
  <c r="G321" i="31"/>
  <c r="O321" i="31"/>
  <c r="U321" i="31" a="1"/>
  <c r="U321" i="31"/>
  <c r="AH321" i="31"/>
  <c r="B322" i="31"/>
  <c r="F322" i="31"/>
  <c r="K475" i="35"/>
  <c r="G322" i="31" a="1"/>
  <c r="G322" i="31"/>
  <c r="O322" i="31"/>
  <c r="U322" i="31" a="1"/>
  <c r="U322" i="31"/>
  <c r="AH322" i="31"/>
  <c r="B323" i="31"/>
  <c r="F323" i="31"/>
  <c r="G323" i="31" a="1"/>
  <c r="G323" i="31"/>
  <c r="O323" i="31"/>
  <c r="U323" i="31" a="1"/>
  <c r="U323" i="31"/>
  <c r="B324" i="31"/>
  <c r="F324" i="31"/>
  <c r="G324" i="31" a="1"/>
  <c r="G324" i="31"/>
  <c r="O324" i="31"/>
  <c r="U324" i="31" a="1"/>
  <c r="U324" i="31"/>
  <c r="B325" i="31"/>
  <c r="F325" i="31"/>
  <c r="K476" i="35"/>
  <c r="G325" i="31" a="1"/>
  <c r="G325" i="31"/>
  <c r="O325" i="31"/>
  <c r="U325" i="31" a="1"/>
  <c r="U325" i="31"/>
  <c r="AH325" i="31"/>
  <c r="B326" i="31"/>
  <c r="F326" i="31"/>
  <c r="K477" i="35"/>
  <c r="G326" i="31" a="1"/>
  <c r="G326" i="31"/>
  <c r="O326" i="31"/>
  <c r="U326" i="31" a="1"/>
  <c r="U326" i="31"/>
  <c r="AH326" i="31"/>
  <c r="B327" i="31"/>
  <c r="F327" i="31"/>
  <c r="K478" i="35"/>
  <c r="G327" i="31" a="1"/>
  <c r="G327" i="31"/>
  <c r="O327" i="31"/>
  <c r="U327" i="31" a="1"/>
  <c r="U327" i="31"/>
  <c r="AH327" i="31"/>
  <c r="B328" i="31"/>
  <c r="F328" i="31"/>
  <c r="G328" i="31" a="1"/>
  <c r="G328" i="31"/>
  <c r="O328" i="31"/>
  <c r="U328" i="31" a="1"/>
  <c r="U328" i="31"/>
  <c r="AH328" i="31"/>
  <c r="B329" i="31"/>
  <c r="F329" i="31"/>
  <c r="K480" i="35"/>
  <c r="G329" i="31" a="1"/>
  <c r="G329" i="31"/>
  <c r="O329" i="31"/>
  <c r="U329" i="31" a="1"/>
  <c r="U329" i="31"/>
  <c r="AH329" i="31"/>
  <c r="B330" i="31"/>
  <c r="F330" i="31"/>
  <c r="K481" i="35"/>
  <c r="G330" i="31" a="1"/>
  <c r="G330" i="31"/>
  <c r="O330" i="31"/>
  <c r="U330" i="31" a="1"/>
  <c r="U330" i="31"/>
  <c r="AH330" i="31"/>
  <c r="B331" i="31"/>
  <c r="F331" i="31"/>
  <c r="G331" i="31" a="1"/>
  <c r="G331" i="31"/>
  <c r="O331" i="31"/>
  <c r="U331" i="31" a="1"/>
  <c r="U331" i="31"/>
  <c r="AH331" i="31"/>
  <c r="B332" i="31"/>
  <c r="F332" i="31"/>
  <c r="G332" i="31" a="1"/>
  <c r="G332" i="31"/>
  <c r="O332" i="31"/>
  <c r="U332" i="31" a="1"/>
  <c r="U332" i="31"/>
  <c r="AH332" i="31"/>
  <c r="B333" i="31"/>
  <c r="F333" i="31"/>
  <c r="K353" i="35"/>
  <c r="G333" i="31" a="1"/>
  <c r="G333" i="31"/>
  <c r="O333" i="31"/>
  <c r="U333" i="31" a="1"/>
  <c r="U333" i="31"/>
  <c r="AH333" i="31"/>
  <c r="B334" i="31"/>
  <c r="F334" i="31"/>
  <c r="G334" i="31" a="1"/>
  <c r="G334" i="31"/>
  <c r="O334" i="31"/>
  <c r="U334" i="31" a="1"/>
  <c r="U334" i="31"/>
  <c r="AH334" i="31"/>
  <c r="B335" i="31"/>
  <c r="F335" i="31"/>
  <c r="K482" i="35"/>
  <c r="G335" i="31" a="1"/>
  <c r="G335" i="31"/>
  <c r="O335" i="31"/>
  <c r="U335" i="31" a="1"/>
  <c r="U335" i="31"/>
  <c r="AH335" i="31"/>
  <c r="B336" i="31"/>
  <c r="F336" i="31"/>
  <c r="K483" i="35"/>
  <c r="G336" i="31" a="1"/>
  <c r="G336" i="31"/>
  <c r="O336" i="31"/>
  <c r="U336" i="31" a="1"/>
  <c r="U336" i="31"/>
  <c r="AH336" i="31"/>
  <c r="B337" i="31"/>
  <c r="F337" i="31"/>
  <c r="G337" i="31" a="1"/>
  <c r="G337" i="31"/>
  <c r="O337" i="31"/>
  <c r="U337" i="31" a="1"/>
  <c r="U337" i="31"/>
  <c r="B338" i="31"/>
  <c r="F338" i="31"/>
  <c r="G338" i="31" a="1"/>
  <c r="G338" i="31"/>
  <c r="O338" i="31"/>
  <c r="U338" i="31" a="1"/>
  <c r="U338" i="31"/>
  <c r="AH338" i="31"/>
  <c r="B339" i="31"/>
  <c r="F339" i="31"/>
  <c r="G339" i="31" a="1"/>
  <c r="G339" i="31"/>
  <c r="O339" i="31"/>
  <c r="U339" i="31" a="1"/>
  <c r="U339" i="31"/>
  <c r="AH339" i="31"/>
  <c r="B340" i="31"/>
  <c r="F340" i="31"/>
  <c r="K484" i="35"/>
  <c r="G340" i="31" a="1"/>
  <c r="G340" i="31"/>
  <c r="O340" i="31"/>
  <c r="U340" i="31" a="1"/>
  <c r="U340" i="31"/>
  <c r="AH340" i="31"/>
  <c r="B341" i="31"/>
  <c r="F341" i="31"/>
  <c r="K485" i="35"/>
  <c r="G341" i="31" a="1"/>
  <c r="G341" i="31"/>
  <c r="O341" i="31"/>
  <c r="U341" i="31" a="1"/>
  <c r="U341" i="31"/>
  <c r="AH341" i="31"/>
  <c r="B342" i="31"/>
  <c r="F342" i="31"/>
  <c r="K486" i="35"/>
  <c r="G342" i="31" a="1"/>
  <c r="G342" i="31"/>
  <c r="O342" i="31"/>
  <c r="U342" i="31" a="1"/>
  <c r="U342" i="31"/>
  <c r="AH342" i="31"/>
  <c r="B343" i="31"/>
  <c r="F343" i="31"/>
  <c r="G343" i="31" a="1"/>
  <c r="G343" i="31"/>
  <c r="O343" i="31"/>
  <c r="U343" i="31" a="1"/>
  <c r="U343" i="31"/>
  <c r="AH343" i="31"/>
  <c r="B344" i="31"/>
  <c r="F344" i="31"/>
  <c r="K487" i="35"/>
  <c r="G344" i="31" a="1"/>
  <c r="G344" i="31"/>
  <c r="O344" i="31"/>
  <c r="U344" i="31" a="1"/>
  <c r="U344" i="31"/>
  <c r="AH344" i="31"/>
  <c r="B345" i="31"/>
  <c r="F345" i="31"/>
  <c r="K488" i="35"/>
  <c r="G345" i="31" a="1"/>
  <c r="G345" i="31"/>
  <c r="O345" i="31"/>
  <c r="U345" i="31" a="1"/>
  <c r="U345" i="31"/>
  <c r="AH345" i="31"/>
  <c r="B346" i="31"/>
  <c r="F346" i="31"/>
  <c r="G346" i="31" a="1"/>
  <c r="G346" i="31"/>
  <c r="O346" i="31"/>
  <c r="U346" i="31" a="1"/>
  <c r="U346" i="31"/>
  <c r="AH346" i="31"/>
  <c r="B347" i="31"/>
  <c r="F347" i="31"/>
  <c r="K489" i="35"/>
  <c r="G347" i="31" a="1"/>
  <c r="G347" i="31"/>
  <c r="O347" i="31"/>
  <c r="U347" i="31" a="1"/>
  <c r="U347" i="31"/>
  <c r="AH347" i="31"/>
  <c r="B348" i="31"/>
  <c r="F348" i="31"/>
  <c r="K490" i="35"/>
  <c r="G348" i="31" a="1"/>
  <c r="G348" i="31"/>
  <c r="O348" i="31"/>
  <c r="U348" i="31" a="1"/>
  <c r="U348" i="31"/>
  <c r="AH348" i="31"/>
  <c r="B349" i="31"/>
  <c r="F349" i="31"/>
  <c r="K491" i="35"/>
  <c r="G349" i="31" a="1"/>
  <c r="G349" i="31"/>
  <c r="O349" i="31"/>
  <c r="U349" i="31" a="1"/>
  <c r="U349" i="31"/>
  <c r="AH349" i="31"/>
  <c r="B350" i="31"/>
  <c r="F350" i="31"/>
  <c r="G350" i="31" a="1"/>
  <c r="G350" i="31"/>
  <c r="O350" i="31"/>
  <c r="U350" i="31" a="1"/>
  <c r="U350" i="31"/>
  <c r="B351" i="31"/>
  <c r="F351" i="31"/>
  <c r="G351" i="31" a="1"/>
  <c r="G351" i="31"/>
  <c r="O351" i="31"/>
  <c r="U351" i="31" a="1"/>
  <c r="U351" i="31"/>
  <c r="B352" i="31"/>
  <c r="F352" i="31"/>
  <c r="G352" i="31" a="1"/>
  <c r="G352" i="31"/>
  <c r="O352" i="31"/>
  <c r="U352" i="31" a="1"/>
  <c r="U352" i="31"/>
  <c r="AH352" i="31"/>
  <c r="B353" i="31"/>
  <c r="F353" i="31"/>
  <c r="G353" i="31" a="1"/>
  <c r="G353" i="31"/>
  <c r="O353" i="31"/>
  <c r="U353" i="31" a="1"/>
  <c r="U353" i="31"/>
  <c r="B354" i="31"/>
  <c r="F354" i="31"/>
  <c r="G354" i="31" a="1"/>
  <c r="G354" i="31"/>
  <c r="O354" i="31"/>
  <c r="U354" i="31" a="1"/>
  <c r="U354" i="31"/>
  <c r="B355" i="31"/>
  <c r="F355" i="31"/>
  <c r="G355" i="31" a="1"/>
  <c r="G355" i="31"/>
  <c r="O355" i="31"/>
  <c r="U355" i="31" a="1"/>
  <c r="U355" i="31"/>
  <c r="B356" i="31"/>
  <c r="F356" i="31"/>
  <c r="K360" i="35"/>
  <c r="G356" i="31" a="1"/>
  <c r="G356" i="31"/>
  <c r="O356" i="31"/>
  <c r="U356" i="31" a="1"/>
  <c r="U356" i="31"/>
  <c r="AH356" i="31"/>
  <c r="B357" i="31"/>
  <c r="F357" i="31"/>
  <c r="K495" i="35"/>
  <c r="G357" i="31" a="1"/>
  <c r="G357" i="31"/>
  <c r="O357" i="31"/>
  <c r="U357" i="31" a="1"/>
  <c r="U357" i="31"/>
  <c r="AH357" i="31"/>
  <c r="B358" i="31"/>
  <c r="F358" i="31"/>
  <c r="G358" i="31" a="1"/>
  <c r="G358" i="31"/>
  <c r="O358" i="31"/>
  <c r="U358" i="31" a="1"/>
  <c r="U358" i="31"/>
  <c r="AH358" i="31"/>
  <c r="B359" i="31"/>
  <c r="F359" i="31"/>
  <c r="G359" i="31" a="1"/>
  <c r="G359" i="31"/>
  <c r="O359" i="31"/>
  <c r="U359" i="31" a="1"/>
  <c r="U359" i="31"/>
  <c r="AH359" i="31"/>
  <c r="B360" i="31"/>
  <c r="F360" i="31"/>
  <c r="K496" i="35"/>
  <c r="G360" i="31" a="1"/>
  <c r="G360" i="31"/>
  <c r="O360" i="31"/>
  <c r="U360" i="31" a="1"/>
  <c r="U360" i="31"/>
  <c r="AH360" i="31"/>
  <c r="B361" i="31"/>
  <c r="F361" i="31"/>
  <c r="K497" i="35"/>
  <c r="G361" i="31" a="1"/>
  <c r="G361" i="31"/>
  <c r="O361" i="31"/>
  <c r="U361" i="31" a="1"/>
  <c r="U361" i="31"/>
  <c r="AH361" i="31"/>
  <c r="B362" i="31"/>
  <c r="F362" i="31"/>
  <c r="K498" i="35"/>
  <c r="G362" i="31" a="1"/>
  <c r="G362" i="31"/>
  <c r="O362" i="31"/>
  <c r="U362" i="31" a="1"/>
  <c r="U362" i="31"/>
  <c r="AH362" i="31"/>
  <c r="B363" i="31"/>
  <c r="F363" i="31"/>
  <c r="G363" i="31" a="1"/>
  <c r="G363" i="31"/>
  <c r="O363" i="31"/>
  <c r="U363" i="31" a="1"/>
  <c r="U363" i="31"/>
  <c r="AH363" i="31"/>
  <c r="B364" i="31"/>
  <c r="F364" i="31"/>
  <c r="K499" i="35"/>
  <c r="G364" i="31" a="1"/>
  <c r="G364" i="31"/>
  <c r="O364" i="31"/>
  <c r="U364" i="31" a="1"/>
  <c r="U364" i="31"/>
  <c r="AH364" i="31"/>
  <c r="B365" i="31"/>
  <c r="F365" i="31"/>
  <c r="K500" i="35"/>
  <c r="G365" i="31" a="1"/>
  <c r="G365" i="31"/>
  <c r="O365" i="31"/>
  <c r="U365" i="31" a="1"/>
  <c r="U365" i="31"/>
  <c r="AH365" i="31"/>
  <c r="B366" i="31"/>
  <c r="F366" i="31"/>
  <c r="G366" i="31" a="1"/>
  <c r="G366" i="31"/>
  <c r="O366" i="31"/>
  <c r="U366" i="31" a="1"/>
  <c r="U366" i="31"/>
  <c r="AH366" i="31"/>
  <c r="B367" i="31"/>
  <c r="F367" i="31"/>
  <c r="K501" i="35"/>
  <c r="G367" i="31" a="1"/>
  <c r="G367" i="31"/>
  <c r="O367" i="31"/>
  <c r="U367" i="31" a="1"/>
  <c r="U367" i="31"/>
  <c r="AH367" i="31"/>
  <c r="B368" i="31"/>
  <c r="F368" i="31"/>
  <c r="G368" i="31" a="1"/>
  <c r="G368" i="31"/>
  <c r="O368" i="31"/>
  <c r="U368" i="31" a="1"/>
  <c r="U368" i="31"/>
  <c r="AH368" i="31"/>
  <c r="B369" i="31"/>
  <c r="F369" i="31"/>
  <c r="G369" i="31" a="1"/>
  <c r="G369" i="31"/>
  <c r="O369" i="31"/>
  <c r="U369" i="31" a="1"/>
  <c r="U369" i="31"/>
  <c r="B370" i="31"/>
  <c r="F370" i="31"/>
  <c r="K503" i="35"/>
  <c r="G370" i="31" a="1"/>
  <c r="G370" i="31"/>
  <c r="O370" i="31"/>
  <c r="U370" i="31" a="1"/>
  <c r="U370" i="31"/>
  <c r="AH370" i="31"/>
  <c r="B371" i="31"/>
  <c r="F371" i="31"/>
  <c r="K504" i="35"/>
  <c r="G371" i="31" a="1"/>
  <c r="G371" i="31"/>
  <c r="O371" i="31"/>
  <c r="U371" i="31" a="1"/>
  <c r="U371" i="31"/>
  <c r="AH371" i="31"/>
  <c r="B372" i="31"/>
  <c r="F372" i="31"/>
  <c r="G372" i="31" a="1"/>
  <c r="G372" i="31"/>
  <c r="O372" i="31"/>
  <c r="U372" i="31" a="1"/>
  <c r="U372" i="31"/>
  <c r="AH372" i="31"/>
  <c r="B373" i="31"/>
  <c r="F373" i="31"/>
  <c r="G373" i="31" a="1"/>
  <c r="G373" i="31"/>
  <c r="O373" i="31"/>
  <c r="U373" i="31" a="1"/>
  <c r="U373" i="31"/>
  <c r="AH373" i="31"/>
  <c r="B374" i="31"/>
  <c r="F374" i="31"/>
  <c r="K506" i="35"/>
  <c r="G374" i="31" a="1"/>
  <c r="G374" i="31"/>
  <c r="O374" i="31"/>
  <c r="U374" i="31" a="1"/>
  <c r="U374" i="31"/>
  <c r="AH374" i="31"/>
  <c r="B375" i="31"/>
  <c r="F375" i="31"/>
  <c r="K507" i="35"/>
  <c r="G375" i="31" a="1"/>
  <c r="G375" i="31"/>
  <c r="O375" i="31"/>
  <c r="U375" i="31" a="1"/>
  <c r="U375" i="31"/>
  <c r="AH375" i="31"/>
  <c r="B376" i="31"/>
  <c r="F376" i="31"/>
  <c r="G376" i="31" a="1"/>
  <c r="G376" i="31"/>
  <c r="O376" i="31"/>
  <c r="U376" i="31" a="1"/>
  <c r="U376" i="31"/>
  <c r="AH376" i="31"/>
  <c r="B377" i="31"/>
  <c r="F377" i="31"/>
  <c r="G377" i="31" a="1"/>
  <c r="G377" i="31"/>
  <c r="O377" i="31"/>
  <c r="U377" i="31" a="1"/>
  <c r="U377" i="31"/>
  <c r="B378" i="31"/>
  <c r="F378" i="31"/>
  <c r="K508" i="35"/>
  <c r="G378" i="31" a="1"/>
  <c r="G378" i="31"/>
  <c r="O378" i="31"/>
  <c r="U378" i="31" a="1"/>
  <c r="U378" i="31"/>
  <c r="AH378" i="31"/>
  <c r="B379" i="31"/>
  <c r="F379" i="31"/>
  <c r="K509" i="35"/>
  <c r="G379" i="31" a="1"/>
  <c r="G379" i="31"/>
  <c r="O379" i="31"/>
  <c r="U379" i="31" a="1"/>
  <c r="U379" i="31"/>
  <c r="AH379" i="31"/>
  <c r="B380" i="31"/>
  <c r="F380" i="31"/>
  <c r="K510" i="35"/>
  <c r="G380" i="31" a="1"/>
  <c r="G380" i="31"/>
  <c r="O380" i="31"/>
  <c r="U380" i="31" a="1"/>
  <c r="U380" i="31"/>
  <c r="AH380" i="31"/>
  <c r="B381" i="31"/>
  <c r="F381" i="31"/>
  <c r="K511" i="35"/>
  <c r="G381" i="31" a="1"/>
  <c r="G381" i="31"/>
  <c r="O381" i="31"/>
  <c r="U381" i="31" a="1"/>
  <c r="U381" i="31"/>
  <c r="AH381" i="31"/>
  <c r="B382" i="31"/>
  <c r="F382" i="31"/>
  <c r="K512" i="35"/>
  <c r="G382" i="31" a="1"/>
  <c r="G382" i="31"/>
  <c r="O382" i="31"/>
  <c r="U382" i="31" a="1"/>
  <c r="U382" i="31"/>
  <c r="AH382" i="31"/>
  <c r="B383" i="31"/>
  <c r="F383" i="31"/>
  <c r="G383" i="31" a="1"/>
  <c r="G383" i="31"/>
  <c r="O383" i="31"/>
  <c r="U383" i="31" a="1"/>
  <c r="U383" i="31"/>
  <c r="B384" i="31"/>
  <c r="F384" i="31"/>
  <c r="K513" i="35"/>
  <c r="G384" i="31" a="1"/>
  <c r="G384" i="31"/>
  <c r="O384" i="31"/>
  <c r="U384" i="31" a="1"/>
  <c r="U384" i="31"/>
  <c r="AH384" i="31"/>
  <c r="B385" i="31"/>
  <c r="F385" i="31"/>
  <c r="G385" i="31" a="1"/>
  <c r="G385" i="31"/>
  <c r="O385" i="31"/>
  <c r="U385" i="31" a="1"/>
  <c r="U385" i="31"/>
  <c r="AH385" i="31"/>
  <c r="B386" i="31"/>
  <c r="F386" i="31"/>
  <c r="K515" i="35"/>
  <c r="G386" i="31" a="1"/>
  <c r="G386" i="31"/>
  <c r="O386" i="31"/>
  <c r="U386" i="31" a="1"/>
  <c r="U386" i="31"/>
  <c r="AH386" i="31"/>
  <c r="B387" i="31"/>
  <c r="F387" i="31"/>
  <c r="K516" i="35"/>
  <c r="G387" i="31" a="1"/>
  <c r="G387" i="31"/>
  <c r="O387" i="31"/>
  <c r="U387" i="31" a="1"/>
  <c r="U387" i="31"/>
  <c r="AH387" i="31"/>
  <c r="B388" i="31"/>
  <c r="F388" i="31"/>
  <c r="G388" i="31" a="1"/>
  <c r="G388" i="31"/>
  <c r="O388" i="31"/>
  <c r="U388" i="31" a="1"/>
  <c r="U388" i="31"/>
  <c r="B389" i="31"/>
  <c r="F389" i="31"/>
  <c r="K518" i="35"/>
  <c r="G389" i="31" a="1"/>
  <c r="G389" i="31"/>
  <c r="O389" i="31"/>
  <c r="U389" i="31" a="1"/>
  <c r="U389" i="31"/>
  <c r="AH389" i="31"/>
  <c r="B390" i="31"/>
  <c r="F390" i="31"/>
  <c r="K370" i="35"/>
  <c r="G390" i="31" a="1"/>
  <c r="G390" i="31"/>
  <c r="O390" i="31"/>
  <c r="U390" i="31" a="1"/>
  <c r="U390" i="31"/>
  <c r="AH390" i="31"/>
  <c r="B391" i="31"/>
  <c r="F391" i="31"/>
  <c r="K520" i="35"/>
  <c r="G391" i="31" a="1"/>
  <c r="G391" i="31"/>
  <c r="O391" i="31"/>
  <c r="U391" i="31" a="1"/>
  <c r="U391" i="31"/>
  <c r="AH391" i="31"/>
  <c r="B392" i="31"/>
  <c r="F392" i="31"/>
  <c r="G392" i="31" a="1"/>
  <c r="G392" i="31"/>
  <c r="O392" i="31"/>
  <c r="U392" i="31" a="1"/>
  <c r="U392" i="31"/>
  <c r="B393" i="31"/>
  <c r="F393" i="31"/>
  <c r="K521" i="35"/>
  <c r="G393" i="31" a="1"/>
  <c r="G393" i="31"/>
  <c r="O393" i="31"/>
  <c r="U393" i="31" a="1"/>
  <c r="U393" i="31"/>
  <c r="AH393" i="31"/>
  <c r="B394" i="31"/>
  <c r="F394" i="31"/>
  <c r="K522" i="35"/>
  <c r="G394" i="31" a="1"/>
  <c r="G394" i="31"/>
  <c r="O394" i="31"/>
  <c r="U394" i="31" a="1"/>
  <c r="U394" i="31"/>
  <c r="AH394" i="31"/>
  <c r="B395" i="31"/>
  <c r="F395" i="31"/>
  <c r="K523" i="35"/>
  <c r="G395" i="31" a="1"/>
  <c r="G395" i="31"/>
  <c r="O395" i="31"/>
  <c r="U395" i="31" a="1"/>
  <c r="U395" i="31"/>
  <c r="AH395" i="31"/>
  <c r="B396" i="31"/>
  <c r="F396" i="31"/>
  <c r="K368" i="35"/>
  <c r="G396" i="31" a="1"/>
  <c r="G396" i="31"/>
  <c r="O396" i="31"/>
  <c r="U396" i="31" a="1"/>
  <c r="U396" i="31"/>
  <c r="AH396" i="31"/>
  <c r="B397" i="31"/>
  <c r="F397" i="31"/>
  <c r="K524" i="35"/>
  <c r="G397" i="31" a="1"/>
  <c r="G397" i="31"/>
  <c r="O397" i="31"/>
  <c r="U397" i="31" a="1"/>
  <c r="U397" i="31"/>
  <c r="AH397" i="31"/>
  <c r="B398" i="31"/>
  <c r="F398" i="31"/>
  <c r="G398" i="31" a="1"/>
  <c r="G398" i="31"/>
  <c r="O398" i="31"/>
  <c r="U398" i="31" a="1"/>
  <c r="U398" i="31"/>
  <c r="AH398" i="31"/>
  <c r="B399" i="31"/>
  <c r="F399" i="31"/>
  <c r="K525" i="35"/>
  <c r="G399" i="31" a="1"/>
  <c r="G399" i="31"/>
  <c r="O399" i="31"/>
  <c r="U399" i="31" a="1"/>
  <c r="U399" i="31"/>
  <c r="AH399" i="31"/>
  <c r="B400" i="31"/>
  <c r="F400" i="31"/>
  <c r="K526" i="35"/>
  <c r="G400" i="31" a="1"/>
  <c r="G400" i="31"/>
  <c r="O400" i="31"/>
  <c r="U400" i="31" a="1"/>
  <c r="U400" i="31"/>
  <c r="AH400" i="31"/>
  <c r="B401" i="31"/>
  <c r="F401" i="31"/>
  <c r="G401" i="31" a="1"/>
  <c r="G401" i="31"/>
  <c r="O401" i="31"/>
  <c r="U401" i="31" a="1"/>
  <c r="U401" i="31"/>
  <c r="B402" i="31"/>
  <c r="F402" i="31"/>
  <c r="K366" i="35"/>
  <c r="G402" i="31" a="1"/>
  <c r="G402" i="31"/>
  <c r="O402" i="31"/>
  <c r="U402" i="31" a="1"/>
  <c r="U402" i="31"/>
  <c r="AH402" i="31"/>
  <c r="B403" i="31"/>
  <c r="F403" i="31"/>
  <c r="K529" i="35"/>
  <c r="G403" i="31" a="1"/>
  <c r="G403" i="31"/>
  <c r="O403" i="31"/>
  <c r="U403" i="31" a="1"/>
  <c r="U403" i="31"/>
  <c r="AH403" i="31"/>
  <c r="B404" i="31"/>
  <c r="F404" i="31"/>
  <c r="K530" i="35"/>
  <c r="G404" i="31" a="1"/>
  <c r="G404" i="31"/>
  <c r="O404" i="31"/>
  <c r="U404" i="31" a="1"/>
  <c r="U404" i="31"/>
  <c r="AH404" i="31"/>
  <c r="B405" i="31"/>
  <c r="F405" i="31"/>
  <c r="K367" i="35"/>
  <c r="G405" i="31" a="1"/>
  <c r="G405" i="31"/>
  <c r="O405" i="31"/>
  <c r="U405" i="31" a="1"/>
  <c r="U405" i="31"/>
  <c r="AH405" i="31"/>
  <c r="B406" i="31"/>
  <c r="F406" i="31"/>
  <c r="G406" i="31" a="1"/>
  <c r="G406" i="31"/>
  <c r="O406" i="31"/>
  <c r="U406" i="31" a="1"/>
  <c r="U406" i="31"/>
  <c r="AH406" i="31"/>
  <c r="B407" i="31"/>
  <c r="F407" i="31"/>
  <c r="K532" i="35"/>
  <c r="G407" i="31" a="1"/>
  <c r="G407" i="31"/>
  <c r="O407" i="31"/>
  <c r="U407" i="31" a="1"/>
  <c r="U407" i="31"/>
  <c r="AH407" i="31"/>
  <c r="B408" i="31"/>
  <c r="F408" i="31"/>
  <c r="K533" i="35"/>
  <c r="G408" i="31" a="1"/>
  <c r="G408" i="31"/>
  <c r="O408" i="31"/>
  <c r="U408" i="31" a="1"/>
  <c r="U408" i="31"/>
  <c r="AH408" i="31"/>
  <c r="B409" i="31"/>
  <c r="F409" i="31"/>
  <c r="G409" i="31" a="1"/>
  <c r="G409" i="31"/>
  <c r="O409" i="31"/>
  <c r="U409" i="31" a="1"/>
  <c r="U409" i="31"/>
  <c r="B410" i="31"/>
  <c r="F410" i="31"/>
  <c r="G410" i="31" a="1"/>
  <c r="G410" i="31"/>
  <c r="O410" i="31"/>
  <c r="U410" i="31" a="1"/>
  <c r="U410" i="31"/>
  <c r="AH410" i="31"/>
  <c r="B411" i="31"/>
  <c r="F411" i="31"/>
  <c r="G411" i="31" a="1"/>
  <c r="G411" i="31"/>
  <c r="O411" i="31"/>
  <c r="U411" i="31" a="1"/>
  <c r="U411" i="31"/>
  <c r="AH411" i="31"/>
  <c r="B412" i="31"/>
  <c r="F412" i="31"/>
  <c r="G412" i="31" a="1"/>
  <c r="G412" i="31"/>
  <c r="O412" i="31"/>
  <c r="U412" i="31" a="1"/>
  <c r="U412" i="31"/>
  <c r="AH412" i="31"/>
  <c r="B413" i="31"/>
  <c r="F413" i="31"/>
  <c r="K534" i="35"/>
  <c r="G413" i="31" a="1"/>
  <c r="G413" i="31"/>
  <c r="O413" i="31"/>
  <c r="U413" i="31" a="1"/>
  <c r="U413" i="31"/>
  <c r="AH413" i="31"/>
  <c r="B414" i="31"/>
  <c r="F414" i="31"/>
  <c r="G414" i="31" a="1"/>
  <c r="G414" i="31"/>
  <c r="O414" i="31"/>
  <c r="U414" i="31" a="1"/>
  <c r="U414" i="31"/>
  <c r="B415" i="31"/>
  <c r="F415" i="31"/>
  <c r="G415" i="31" a="1"/>
  <c r="G415" i="31"/>
  <c r="O415" i="31"/>
  <c r="U415" i="31" a="1"/>
  <c r="U415" i="31"/>
  <c r="B416" i="31"/>
  <c r="F416" i="31"/>
  <c r="G416" i="31" a="1"/>
  <c r="G416" i="31"/>
  <c r="O416" i="31"/>
  <c r="U416" i="31" a="1"/>
  <c r="U416" i="31"/>
  <c r="B417" i="31"/>
  <c r="F417" i="31"/>
  <c r="G417" i="31" a="1"/>
  <c r="G417" i="31"/>
  <c r="O417" i="31"/>
  <c r="U417" i="31" a="1"/>
  <c r="U417" i="31"/>
  <c r="B418" i="31"/>
  <c r="F418" i="31"/>
  <c r="G418" i="31" a="1"/>
  <c r="G418" i="31"/>
  <c r="O418" i="31"/>
  <c r="U418" i="31" a="1"/>
  <c r="U418" i="31"/>
  <c r="B419" i="31"/>
  <c r="F419" i="31"/>
  <c r="K537" i="35"/>
  <c r="G419" i="31" a="1"/>
  <c r="G419" i="31"/>
  <c r="O419" i="31"/>
  <c r="U419" i="31" a="1"/>
  <c r="U419" i="31"/>
  <c r="AH419" i="31"/>
  <c r="B420" i="31"/>
  <c r="F420" i="31"/>
  <c r="G420" i="31" a="1"/>
  <c r="G420" i="31"/>
  <c r="O420" i="31"/>
  <c r="U420" i="31" a="1"/>
  <c r="U420" i="31"/>
  <c r="AH420" i="31"/>
  <c r="B421" i="31"/>
  <c r="F421" i="31"/>
  <c r="K538" i="35"/>
  <c r="G421" i="31" a="1"/>
  <c r="G421" i="31"/>
  <c r="O421" i="31"/>
  <c r="U421" i="31" a="1"/>
  <c r="U421" i="31"/>
  <c r="AH421" i="31"/>
  <c r="B422" i="31"/>
  <c r="F422" i="31"/>
  <c r="G422" i="31" a="1"/>
  <c r="G422" i="31"/>
  <c r="O422" i="31"/>
  <c r="U422" i="31" a="1"/>
  <c r="U422" i="31"/>
  <c r="AH422" i="31"/>
  <c r="B423" i="31"/>
  <c r="F423" i="31"/>
  <c r="G423" i="31" a="1"/>
  <c r="G423" i="31"/>
  <c r="O423" i="31"/>
  <c r="U423" i="31" a="1"/>
  <c r="U423" i="31"/>
  <c r="AH423" i="31"/>
  <c r="B424" i="31"/>
  <c r="F424" i="31"/>
  <c r="K539" i="35"/>
  <c r="G424" i="31" a="1"/>
  <c r="G424" i="31"/>
  <c r="O424" i="31"/>
  <c r="U424" i="31" a="1"/>
  <c r="U424" i="31"/>
  <c r="AH424" i="31"/>
  <c r="B425" i="31"/>
  <c r="F425" i="31"/>
  <c r="K540" i="35"/>
  <c r="G425" i="31" a="1"/>
  <c r="G425" i="31"/>
  <c r="O425" i="31"/>
  <c r="U425" i="31" a="1"/>
  <c r="U425" i="31"/>
  <c r="AH425" i="31"/>
  <c r="B426" i="31"/>
  <c r="F426" i="31"/>
  <c r="G426" i="31" a="1"/>
  <c r="G426" i="31"/>
  <c r="O426" i="31"/>
  <c r="U426" i="31" a="1"/>
  <c r="U426" i="31"/>
  <c r="AH426" i="31"/>
  <c r="B427" i="31"/>
  <c r="F427" i="31"/>
  <c r="K541" i="35"/>
  <c r="G427" i="31" a="1"/>
  <c r="G427" i="31"/>
  <c r="O427" i="31"/>
  <c r="U427" i="31" a="1"/>
  <c r="U427" i="31"/>
  <c r="AH427" i="31"/>
  <c r="B428" i="31"/>
  <c r="F428" i="31"/>
  <c r="K542" i="35"/>
  <c r="G428" i="31" a="1"/>
  <c r="G428" i="31"/>
  <c r="O428" i="31"/>
  <c r="U428" i="31" a="1"/>
  <c r="U428" i="31"/>
  <c r="AH428" i="31"/>
  <c r="B429" i="31"/>
  <c r="F429" i="31"/>
  <c r="G429" i="31" a="1"/>
  <c r="G429" i="31"/>
  <c r="O429" i="31"/>
  <c r="U429" i="31" a="1"/>
  <c r="U429" i="31"/>
  <c r="B430" i="31"/>
  <c r="F430" i="31"/>
  <c r="K544" i="35"/>
  <c r="G430" i="31" a="1"/>
  <c r="G430" i="31"/>
  <c r="O430" i="31"/>
  <c r="U430" i="31" a="1"/>
  <c r="U430" i="31"/>
  <c r="AH430" i="31"/>
  <c r="B431" i="31"/>
  <c r="F431" i="31"/>
  <c r="K545" i="35"/>
  <c r="G431" i="31" a="1"/>
  <c r="G431" i="31"/>
  <c r="O431" i="31"/>
  <c r="U431" i="31" a="1"/>
  <c r="U431" i="31"/>
  <c r="AH431" i="31"/>
  <c r="B432" i="31"/>
  <c r="F432" i="31"/>
  <c r="K546" i="35"/>
  <c r="G432" i="31" a="1"/>
  <c r="G432" i="31"/>
  <c r="O432" i="31"/>
  <c r="U432" i="31" a="1"/>
  <c r="U432" i="31"/>
  <c r="AH432" i="31"/>
  <c r="B433" i="31"/>
  <c r="F433" i="31"/>
  <c r="K547" i="35"/>
  <c r="G433" i="31" a="1"/>
  <c r="G433" i="31"/>
  <c r="O433" i="31"/>
  <c r="U433" i="31" a="1"/>
  <c r="U433" i="31"/>
  <c r="AH433" i="31"/>
  <c r="B434" i="31"/>
  <c r="F434" i="31"/>
  <c r="G434" i="31" a="1"/>
  <c r="G434" i="31"/>
  <c r="O434" i="31"/>
  <c r="U434" i="31" a="1"/>
  <c r="U434" i="31"/>
  <c r="B435" i="31"/>
  <c r="F435" i="31"/>
  <c r="G435" i="31" a="1"/>
  <c r="G435" i="31"/>
  <c r="O435" i="31"/>
  <c r="U435" i="31" a="1"/>
  <c r="U435" i="31"/>
  <c r="B436" i="31"/>
  <c r="F436" i="31"/>
  <c r="K548" i="35"/>
  <c r="G436" i="31" a="1"/>
  <c r="G436" i="31"/>
  <c r="O436" i="31"/>
  <c r="U436" i="31" a="1"/>
  <c r="U436" i="31"/>
  <c r="AH436" i="31"/>
  <c r="B437" i="31"/>
  <c r="F437" i="31"/>
  <c r="G437" i="31" a="1"/>
  <c r="G437" i="31"/>
  <c r="O437" i="31"/>
  <c r="U437" i="31" a="1"/>
  <c r="U437" i="31"/>
  <c r="B438" i="31"/>
  <c r="F438" i="31"/>
  <c r="K549" i="35"/>
  <c r="G438" i="31" a="1"/>
  <c r="G438" i="31"/>
  <c r="O438" i="31"/>
  <c r="U438" i="31" a="1"/>
  <c r="U438" i="31"/>
  <c r="AH438" i="31"/>
  <c r="B439" i="31"/>
  <c r="F439" i="31"/>
  <c r="G439" i="31" a="1"/>
  <c r="G439" i="31"/>
  <c r="O439" i="31"/>
  <c r="U439" i="31" a="1"/>
  <c r="U439" i="31"/>
  <c r="AH439" i="31"/>
  <c r="B440" i="31"/>
  <c r="F440" i="31"/>
  <c r="K550" i="35"/>
  <c r="G440" i="31" a="1"/>
  <c r="G440" i="31"/>
  <c r="O440" i="31"/>
  <c r="U440" i="31" a="1"/>
  <c r="U440" i="31"/>
  <c r="AH440" i="31"/>
  <c r="B441" i="31"/>
  <c r="F441" i="31"/>
  <c r="K551" i="35"/>
  <c r="G441" i="31" a="1"/>
  <c r="G441" i="31"/>
  <c r="O441" i="31"/>
  <c r="U441" i="31" a="1"/>
  <c r="U441" i="31"/>
  <c r="AH441" i="31"/>
  <c r="B442" i="31"/>
  <c r="F442" i="31"/>
  <c r="K552" i="35"/>
  <c r="G442" i="31" a="1"/>
  <c r="G442" i="31"/>
  <c r="O442" i="31"/>
  <c r="U442" i="31" a="1"/>
  <c r="U442" i="31"/>
  <c r="AH442" i="31"/>
  <c r="B443" i="31"/>
  <c r="F443" i="31"/>
  <c r="K553" i="35"/>
  <c r="G443" i="31" a="1"/>
  <c r="G443" i="31"/>
  <c r="O443" i="31"/>
  <c r="U443" i="31" a="1"/>
  <c r="U443" i="31"/>
  <c r="AH443" i="31"/>
  <c r="B444" i="31"/>
  <c r="F444" i="31"/>
  <c r="G444" i="31" a="1"/>
  <c r="G444" i="31"/>
  <c r="O444" i="31"/>
  <c r="U444" i="31" a="1"/>
  <c r="U444" i="31"/>
  <c r="B445" i="31"/>
  <c r="F445" i="31"/>
  <c r="K390" i="35"/>
  <c r="G445" i="31" a="1"/>
  <c r="G445" i="31"/>
  <c r="O445" i="31"/>
  <c r="U445" i="31" a="1"/>
  <c r="U445" i="31"/>
  <c r="AH445" i="31"/>
  <c r="B446" i="31"/>
  <c r="F446" i="31"/>
  <c r="G446" i="31" a="1"/>
  <c r="G446" i="31"/>
  <c r="O446" i="31"/>
  <c r="U446" i="31" a="1"/>
  <c r="U446" i="31"/>
  <c r="B447" i="31"/>
  <c r="F447" i="31"/>
  <c r="K556" i="35"/>
  <c r="G447" i="31" a="1"/>
  <c r="G447" i="31"/>
  <c r="O447" i="31"/>
  <c r="U447" i="31" a="1"/>
  <c r="U447" i="31"/>
  <c r="AH447" i="31"/>
  <c r="B448" i="31"/>
  <c r="F448" i="31"/>
  <c r="K557" i="35"/>
  <c r="G448" i="31" a="1"/>
  <c r="G448" i="31"/>
  <c r="O448" i="31"/>
  <c r="U448" i="31" a="1"/>
  <c r="U448" i="31"/>
  <c r="AH448" i="31"/>
  <c r="B449" i="31"/>
  <c r="F449" i="31"/>
  <c r="K558" i="35"/>
  <c r="G449" i="31" a="1"/>
  <c r="G449" i="31"/>
  <c r="O449" i="31"/>
  <c r="U449" i="31" a="1"/>
  <c r="U449" i="31"/>
  <c r="AH449" i="31"/>
  <c r="B450" i="31"/>
  <c r="F450" i="31"/>
  <c r="K559" i="35"/>
  <c r="G450" i="31" a="1"/>
  <c r="G450" i="31"/>
  <c r="O450" i="31"/>
  <c r="U450" i="31" a="1"/>
  <c r="U450" i="31"/>
  <c r="AH450" i="31"/>
  <c r="B451" i="31"/>
  <c r="F451" i="31"/>
  <c r="K383" i="35"/>
  <c r="G451" i="31" a="1"/>
  <c r="G451" i="31"/>
  <c r="O451" i="31"/>
  <c r="U451" i="31" a="1"/>
  <c r="U451" i="31"/>
  <c r="AH451" i="31"/>
  <c r="B452" i="31"/>
  <c r="F452" i="31"/>
  <c r="K560" i="35"/>
  <c r="G452" i="31" a="1"/>
  <c r="G452" i="31"/>
  <c r="O452" i="31"/>
  <c r="U452" i="31" a="1"/>
  <c r="U452" i="31"/>
  <c r="AH452" i="31"/>
  <c r="B453" i="31"/>
  <c r="F453" i="31"/>
  <c r="K561" i="35"/>
  <c r="G453" i="31" a="1"/>
  <c r="G453" i="31"/>
  <c r="O453" i="31"/>
  <c r="U453" i="31" a="1"/>
  <c r="U453" i="31"/>
  <c r="AH453" i="31"/>
  <c r="B454" i="31"/>
  <c r="F454" i="31"/>
  <c r="K386" i="35"/>
  <c r="G454" i="31" a="1"/>
  <c r="G454" i="31"/>
  <c r="O454" i="31"/>
  <c r="U454" i="31" a="1"/>
  <c r="U454" i="31"/>
  <c r="AH454" i="31"/>
  <c r="B455" i="31"/>
  <c r="F455" i="31"/>
  <c r="K563" i="35"/>
  <c r="G455" i="31" a="1"/>
  <c r="G455" i="31"/>
  <c r="O455" i="31"/>
  <c r="U455" i="31" a="1"/>
  <c r="U455" i="31"/>
  <c r="AH455" i="31"/>
  <c r="B456" i="31"/>
  <c r="F456" i="31"/>
  <c r="G456" i="31" a="1"/>
  <c r="G456" i="31"/>
  <c r="O456" i="31"/>
  <c r="U456" i="31" a="1"/>
  <c r="U456" i="31"/>
  <c r="AH456" i="31"/>
  <c r="B457" i="31"/>
  <c r="F457" i="31"/>
  <c r="K564" i="35"/>
  <c r="G457" i="31" a="1"/>
  <c r="G457" i="31"/>
  <c r="O457" i="31"/>
  <c r="U457" i="31" a="1"/>
  <c r="U457" i="31"/>
  <c r="AH457" i="31"/>
  <c r="B458" i="31"/>
  <c r="F458" i="31"/>
  <c r="K565" i="35"/>
  <c r="G458" i="31" a="1"/>
  <c r="G458" i="31"/>
  <c r="O458" i="31"/>
  <c r="U458" i="31" a="1"/>
  <c r="U458" i="31"/>
  <c r="AH458" i="31"/>
  <c r="B459" i="31"/>
  <c r="F459" i="31"/>
  <c r="K566" i="35"/>
  <c r="G459" i="31" a="1"/>
  <c r="G459" i="31"/>
  <c r="O459" i="31"/>
  <c r="U459" i="31" a="1"/>
  <c r="U459" i="31"/>
  <c r="AH459" i="31"/>
  <c r="B460" i="31"/>
  <c r="F460" i="31"/>
  <c r="K567" i="35"/>
  <c r="G460" i="31" a="1"/>
  <c r="G460" i="31"/>
  <c r="O460" i="31"/>
  <c r="U460" i="31" a="1"/>
  <c r="U460" i="31"/>
  <c r="AH460" i="31"/>
  <c r="B461" i="31"/>
  <c r="F461" i="31"/>
  <c r="G461" i="31" a="1"/>
  <c r="G461" i="31"/>
  <c r="O461" i="31"/>
  <c r="U461" i="31" a="1"/>
  <c r="U461" i="31"/>
  <c r="B462" i="31"/>
  <c r="F462" i="31"/>
  <c r="K568" i="35"/>
  <c r="G462" i="31" a="1"/>
  <c r="G462" i="31"/>
  <c r="O462" i="31"/>
  <c r="U462" i="31" a="1"/>
  <c r="U462" i="31"/>
  <c r="AH462" i="31"/>
  <c r="B463" i="31"/>
  <c r="F463" i="31"/>
  <c r="K569" i="35"/>
  <c r="G463" i="31" a="1"/>
  <c r="G463" i="31"/>
  <c r="O463" i="31"/>
  <c r="U463" i="31" a="1"/>
  <c r="U463" i="31"/>
  <c r="AH463" i="31"/>
  <c r="B464" i="31"/>
  <c r="F464" i="31"/>
  <c r="K570" i="35"/>
  <c r="G464" i="31" a="1"/>
  <c r="G464" i="31"/>
  <c r="O464" i="31"/>
  <c r="U464" i="31" a="1"/>
  <c r="U464" i="31"/>
  <c r="AH464" i="31"/>
  <c r="B465" i="31"/>
  <c r="F465" i="31"/>
  <c r="G465" i="31" a="1"/>
  <c r="G465" i="31"/>
  <c r="O465" i="31"/>
  <c r="U465" i="31" a="1"/>
  <c r="U465" i="31"/>
  <c r="B466" i="31"/>
  <c r="F466" i="31"/>
  <c r="G466" i="31" a="1"/>
  <c r="G466" i="31"/>
  <c r="O466" i="31"/>
  <c r="U466" i="31" a="1"/>
  <c r="U466" i="31"/>
  <c r="B467" i="31"/>
  <c r="F467" i="31"/>
  <c r="G467" i="31" a="1"/>
  <c r="G467" i="31"/>
  <c r="O467" i="31"/>
  <c r="U467" i="31" a="1"/>
  <c r="U467" i="31"/>
  <c r="B468" i="31"/>
  <c r="F468" i="31"/>
  <c r="G468" i="31" a="1"/>
  <c r="G468" i="31"/>
  <c r="O468" i="31"/>
  <c r="U468" i="31" a="1"/>
  <c r="U468" i="31"/>
  <c r="B469" i="31"/>
  <c r="F469" i="31"/>
  <c r="G469" i="31" a="1"/>
  <c r="G469" i="31"/>
  <c r="O469" i="31"/>
  <c r="U469" i="31" a="1"/>
  <c r="U469" i="31"/>
  <c r="B470" i="31"/>
  <c r="F470" i="31"/>
  <c r="G470" i="31" a="1"/>
  <c r="G470" i="31"/>
  <c r="O470" i="31"/>
  <c r="U470" i="31" a="1"/>
  <c r="U470" i="31"/>
  <c r="B471" i="31"/>
  <c r="F471" i="31"/>
  <c r="G471" i="31" a="1"/>
  <c r="G471" i="31"/>
  <c r="O471" i="31"/>
  <c r="U471" i="31" a="1"/>
  <c r="U471" i="31"/>
  <c r="B472" i="31"/>
  <c r="F472" i="31"/>
  <c r="G472" i="31" a="1"/>
  <c r="G472" i="31"/>
  <c r="O472" i="31"/>
  <c r="U472" i="31" a="1"/>
  <c r="U472" i="31"/>
  <c r="B473" i="31"/>
  <c r="F473" i="31"/>
  <c r="G473" i="31" a="1"/>
  <c r="G473" i="31"/>
  <c r="O473" i="31"/>
  <c r="U473" i="31" a="1"/>
  <c r="U473" i="31"/>
  <c r="B474" i="31"/>
  <c r="F474" i="31"/>
  <c r="G474" i="31" a="1"/>
  <c r="G474" i="31"/>
  <c r="O474" i="31"/>
  <c r="U474" i="31" a="1"/>
  <c r="U474" i="31"/>
  <c r="B475" i="31"/>
  <c r="F475" i="31"/>
  <c r="G475" i="31" a="1"/>
  <c r="G475" i="31"/>
  <c r="O475" i="31"/>
  <c r="U475" i="31" a="1"/>
  <c r="U475" i="31"/>
  <c r="B476" i="31"/>
  <c r="F476" i="31"/>
  <c r="G476" i="31" a="1"/>
  <c r="G476" i="31"/>
  <c r="O476" i="31"/>
  <c r="U476" i="31" a="1"/>
  <c r="U476" i="31"/>
  <c r="B477" i="31"/>
  <c r="F477" i="31"/>
  <c r="K579" i="35"/>
  <c r="G477" i="31" a="1"/>
  <c r="G477" i="31"/>
  <c r="O477" i="31"/>
  <c r="U477" i="31" a="1"/>
  <c r="U477" i="31"/>
  <c r="AH477" i="31"/>
  <c r="B478" i="31"/>
  <c r="F478" i="31"/>
  <c r="K385" i="35"/>
  <c r="G478" i="31" a="1"/>
  <c r="G478" i="31"/>
  <c r="O478" i="31"/>
  <c r="U478" i="31" a="1"/>
  <c r="U478" i="31"/>
  <c r="AH478" i="31"/>
  <c r="B479" i="31"/>
  <c r="F479" i="31"/>
  <c r="K581" i="35"/>
  <c r="G479" i="31" a="1"/>
  <c r="G479" i="31"/>
  <c r="O479" i="31"/>
  <c r="U479" i="31" a="1"/>
  <c r="U479" i="31"/>
  <c r="AH479" i="31"/>
  <c r="B480" i="31"/>
  <c r="F480" i="31"/>
  <c r="K582" i="35"/>
  <c r="G480" i="31" a="1"/>
  <c r="G480" i="31"/>
  <c r="O480" i="31"/>
  <c r="U480" i="31" a="1"/>
  <c r="U480" i="31"/>
  <c r="AH480" i="31"/>
  <c r="B481" i="31"/>
  <c r="F481" i="31"/>
  <c r="K583" i="35"/>
  <c r="G481" i="31" a="1"/>
  <c r="G481" i="31"/>
  <c r="O481" i="31"/>
  <c r="U481" i="31" a="1"/>
  <c r="U481" i="31"/>
  <c r="AH481" i="31"/>
  <c r="B482" i="31"/>
  <c r="F482" i="31"/>
  <c r="G482" i="31" a="1"/>
  <c r="G482" i="31"/>
  <c r="O482" i="31"/>
  <c r="U482" i="31" a="1"/>
  <c r="U482" i="31"/>
  <c r="AH482" i="31"/>
  <c r="B483" i="31"/>
  <c r="F483" i="31"/>
  <c r="K585" i="35"/>
  <c r="G483" i="31" a="1"/>
  <c r="G483" i="31"/>
  <c r="O483" i="31"/>
  <c r="U483" i="31" a="1"/>
  <c r="U483" i="31"/>
  <c r="AH483" i="31"/>
  <c r="B484" i="31"/>
  <c r="F484" i="31"/>
  <c r="G484" i="31" a="1"/>
  <c r="G484" i="31"/>
  <c r="O484" i="31"/>
  <c r="U484" i="31" a="1"/>
  <c r="U484" i="31"/>
  <c r="AH484" i="31"/>
  <c r="B485" i="31"/>
  <c r="F485" i="31"/>
  <c r="K586" i="35"/>
  <c r="G485" i="31" a="1"/>
  <c r="G485" i="31"/>
  <c r="O485" i="31"/>
  <c r="U485" i="31" a="1"/>
  <c r="U485" i="31"/>
  <c r="AH485" i="31"/>
  <c r="B486" i="31"/>
  <c r="F486" i="31"/>
  <c r="G486" i="31" a="1"/>
  <c r="G486" i="31"/>
  <c r="O486" i="31"/>
  <c r="U486" i="31" a="1"/>
  <c r="U486" i="31"/>
  <c r="AH486" i="31"/>
  <c r="B487" i="31"/>
  <c r="F487" i="31"/>
  <c r="G487" i="31" a="1"/>
  <c r="G487" i="31"/>
  <c r="O487" i="31"/>
  <c r="U487" i="31" a="1"/>
  <c r="U487" i="31"/>
  <c r="AH487" i="31"/>
  <c r="B488" i="31"/>
  <c r="F488" i="31"/>
  <c r="K587" i="35"/>
  <c r="G488" i="31" a="1"/>
  <c r="G488" i="31"/>
  <c r="O488" i="31"/>
  <c r="U488" i="31" a="1"/>
  <c r="U488" i="31"/>
  <c r="AH488" i="31"/>
  <c r="B489" i="31"/>
  <c r="F489" i="31"/>
  <c r="K588" i="35"/>
  <c r="G489" i="31" a="1"/>
  <c r="G489" i="31"/>
  <c r="O489" i="31"/>
  <c r="U489" i="31" a="1"/>
  <c r="U489" i="31"/>
  <c r="AH489" i="31"/>
  <c r="B490" i="31"/>
  <c r="F490" i="31"/>
  <c r="K589" i="35"/>
  <c r="G490" i="31" a="1"/>
  <c r="G490" i="31"/>
  <c r="O490" i="31"/>
  <c r="U490" i="31" a="1"/>
  <c r="U490" i="31"/>
  <c r="AH490" i="31"/>
  <c r="B491" i="31"/>
  <c r="F491" i="31"/>
  <c r="K590" i="35"/>
  <c r="G491" i="31" a="1"/>
  <c r="G491" i="31"/>
  <c r="O491" i="31"/>
  <c r="U491" i="31" a="1"/>
  <c r="U491" i="31"/>
  <c r="AH491" i="31"/>
  <c r="B492" i="31"/>
  <c r="F492" i="31"/>
  <c r="K591" i="35"/>
  <c r="G492" i="31" a="1"/>
  <c r="G492" i="31"/>
  <c r="O492" i="31"/>
  <c r="U492" i="31" a="1"/>
  <c r="U492" i="31"/>
  <c r="AH492" i="31"/>
  <c r="B493" i="31"/>
  <c r="F493" i="31"/>
  <c r="K592" i="35"/>
  <c r="G493" i="31" a="1"/>
  <c r="G493" i="31"/>
  <c r="O493" i="31"/>
  <c r="U493" i="31" a="1"/>
  <c r="U493" i="31"/>
  <c r="AH493" i="31"/>
  <c r="B494" i="31"/>
  <c r="F494" i="31"/>
  <c r="K593" i="35"/>
  <c r="G494" i="31" a="1"/>
  <c r="G494" i="31"/>
  <c r="O494" i="31"/>
  <c r="U494" i="31" a="1"/>
  <c r="U494" i="31"/>
  <c r="AH494" i="31"/>
  <c r="B495" i="31"/>
  <c r="F495" i="31"/>
  <c r="G495" i="31" a="1"/>
  <c r="G495" i="31"/>
  <c r="O495" i="31"/>
  <c r="U495" i="31" a="1"/>
  <c r="U495" i="31"/>
  <c r="AH495" i="31"/>
  <c r="B496" i="31"/>
  <c r="F496" i="31"/>
  <c r="K594" i="35"/>
  <c r="G496" i="31" a="1"/>
  <c r="G496" i="31"/>
  <c r="O496" i="31"/>
  <c r="U496" i="31" a="1"/>
  <c r="U496" i="31"/>
  <c r="AH496" i="31"/>
  <c r="B497" i="31"/>
  <c r="F497" i="31"/>
  <c r="G497" i="31" a="1"/>
  <c r="G497" i="31"/>
  <c r="O497" i="31"/>
  <c r="U497" i="31" a="1"/>
  <c r="U497" i="31"/>
  <c r="AH497" i="31"/>
  <c r="B498" i="31"/>
  <c r="F498" i="31"/>
  <c r="K595" i="35"/>
  <c r="G498" i="31" a="1"/>
  <c r="G498" i="31"/>
  <c r="O498" i="31"/>
  <c r="U498" i="31" a="1"/>
  <c r="U498" i="31"/>
  <c r="AH498" i="31"/>
  <c r="B499" i="31"/>
  <c r="F499" i="31"/>
  <c r="K387" i="35"/>
  <c r="G499" i="31" a="1"/>
  <c r="G499" i="31"/>
  <c r="O499" i="31"/>
  <c r="U499" i="31" a="1"/>
  <c r="U499" i="31"/>
  <c r="AH499" i="31"/>
  <c r="B500" i="31"/>
  <c r="F500" i="31"/>
  <c r="G500" i="31" a="1"/>
  <c r="G500" i="31"/>
  <c r="O500" i="31"/>
  <c r="U500" i="31" a="1"/>
  <c r="U500" i="31"/>
  <c r="AH500" i="31"/>
  <c r="B501" i="31"/>
  <c r="F501" i="31"/>
  <c r="G501" i="31" a="1"/>
  <c r="G501" i="31"/>
  <c r="O501" i="31"/>
  <c r="U501" i="31" a="1"/>
  <c r="U501" i="31"/>
  <c r="AH501" i="31"/>
  <c r="B502" i="31"/>
  <c r="F502" i="31"/>
  <c r="G502" i="31" a="1"/>
  <c r="G502" i="31"/>
  <c r="O502" i="31"/>
  <c r="U502" i="31" a="1"/>
  <c r="U502" i="31"/>
  <c r="AH502" i="31"/>
  <c r="B503" i="31"/>
  <c r="F503" i="31"/>
  <c r="K596" i="35"/>
  <c r="G503" i="31" a="1"/>
  <c r="G503" i="31"/>
  <c r="O503" i="31"/>
  <c r="U503" i="31" a="1"/>
  <c r="U503" i="31"/>
  <c r="AH503" i="31"/>
  <c r="B504" i="31"/>
  <c r="F504" i="31"/>
  <c r="K597" i="35"/>
  <c r="G504" i="31" a="1"/>
  <c r="G504" i="31"/>
  <c r="O504" i="31"/>
  <c r="U504" i="31" a="1"/>
  <c r="U504" i="31"/>
  <c r="AH504" i="31"/>
  <c r="B505" i="31"/>
  <c r="F505" i="31"/>
  <c r="K598" i="35"/>
  <c r="G505" i="31" a="1"/>
  <c r="G505" i="31"/>
  <c r="O505" i="31"/>
  <c r="U505" i="31" a="1"/>
  <c r="U505" i="31"/>
  <c r="AH505" i="31"/>
  <c r="B506" i="31"/>
  <c r="F506" i="31"/>
  <c r="G506" i="31" a="1"/>
  <c r="G506" i="31"/>
  <c r="O506" i="31"/>
  <c r="U506" i="31" a="1"/>
  <c r="U506" i="31"/>
  <c r="AH506" i="31"/>
  <c r="B507" i="31"/>
  <c r="F507" i="31"/>
  <c r="G507" i="31" a="1"/>
  <c r="G507" i="31"/>
  <c r="O507" i="31"/>
  <c r="U507" i="31" a="1"/>
  <c r="U507" i="31"/>
  <c r="AH507" i="31"/>
  <c r="B508" i="31"/>
  <c r="F508" i="31"/>
  <c r="K599" i="35"/>
  <c r="G508" i="31" a="1"/>
  <c r="G508" i="31"/>
  <c r="O508" i="31"/>
  <c r="U508" i="31" a="1"/>
  <c r="U508" i="31"/>
  <c r="AH508" i="31"/>
  <c r="B509" i="31"/>
  <c r="F509" i="31"/>
  <c r="G509" i="31" a="1"/>
  <c r="G509" i="31"/>
  <c r="O509" i="31"/>
  <c r="U509" i="31" a="1"/>
  <c r="U509" i="31"/>
  <c r="AH509" i="31"/>
  <c r="B510" i="31"/>
  <c r="F510" i="31"/>
  <c r="K600" i="35"/>
  <c r="G510" i="31" a="1"/>
  <c r="G510" i="31"/>
  <c r="O510" i="31"/>
  <c r="U510" i="31" a="1"/>
  <c r="U510" i="31"/>
  <c r="AH510" i="31"/>
  <c r="B511" i="31"/>
  <c r="F511" i="31"/>
  <c r="K601" i="35"/>
  <c r="G511" i="31" a="1"/>
  <c r="G511" i="31"/>
  <c r="O511" i="31"/>
  <c r="U511" i="31" a="1"/>
  <c r="U511" i="31"/>
  <c r="AH511" i="31"/>
  <c r="B512" i="31"/>
  <c r="F512" i="31"/>
  <c r="K602" i="35"/>
  <c r="G512" i="31" a="1"/>
  <c r="G512" i="31"/>
  <c r="O512" i="31"/>
  <c r="U512" i="31" a="1"/>
  <c r="U512" i="31"/>
  <c r="AH512" i="31"/>
  <c r="B513" i="31"/>
  <c r="F513" i="31"/>
  <c r="K603" i="35"/>
  <c r="G513" i="31" a="1"/>
  <c r="G513" i="31"/>
  <c r="O513" i="31"/>
  <c r="U513" i="31" a="1"/>
  <c r="U513" i="31"/>
  <c r="AH513" i="31"/>
  <c r="B514" i="31"/>
  <c r="F514" i="31"/>
  <c r="G514" i="31" a="1"/>
  <c r="G514" i="31"/>
  <c r="O514" i="31"/>
  <c r="U514" i="31" a="1"/>
  <c r="U514" i="31"/>
  <c r="AH514" i="31"/>
  <c r="B515" i="31"/>
  <c r="F515" i="31"/>
  <c r="G515" i="31" a="1"/>
  <c r="G515" i="31"/>
  <c r="O515" i="31"/>
  <c r="U515" i="31" a="1"/>
  <c r="U515" i="31"/>
  <c r="AH515" i="31"/>
  <c r="B516" i="31"/>
  <c r="F516" i="31"/>
  <c r="G516" i="31" a="1"/>
  <c r="G516" i="31"/>
  <c r="O516" i="31"/>
  <c r="U516" i="31" a="1"/>
  <c r="U516" i="31"/>
  <c r="B517" i="31"/>
  <c r="F517" i="31"/>
  <c r="G517" i="31" a="1"/>
  <c r="G517" i="31"/>
  <c r="O517" i="31"/>
  <c r="U517" i="31" a="1"/>
  <c r="U517" i="31"/>
  <c r="B518" i="31"/>
  <c r="F518" i="31"/>
  <c r="G518" i="31" a="1"/>
  <c r="G518" i="31"/>
  <c r="O518" i="31"/>
  <c r="U518" i="31" a="1"/>
  <c r="U518" i="31"/>
  <c r="AH518" i="31"/>
  <c r="B519" i="31"/>
  <c r="F519" i="31"/>
  <c r="K607" i="35"/>
  <c r="G519" i="31" a="1"/>
  <c r="G519" i="31"/>
  <c r="O519" i="31"/>
  <c r="U519" i="31" a="1"/>
  <c r="U519" i="31"/>
  <c r="AH519" i="31"/>
  <c r="B520" i="31"/>
  <c r="F520" i="31"/>
  <c r="K389" i="35"/>
  <c r="G520" i="31" a="1"/>
  <c r="G520" i="31"/>
  <c r="O520" i="31"/>
  <c r="U520" i="31" a="1"/>
  <c r="U520" i="31"/>
  <c r="AH520" i="31"/>
  <c r="B521" i="31"/>
  <c r="F521" i="31"/>
  <c r="K608" i="35"/>
  <c r="G521" i="31" a="1"/>
  <c r="G521" i="31"/>
  <c r="O521" i="31"/>
  <c r="U521" i="31" a="1"/>
  <c r="U521" i="31"/>
  <c r="AH521" i="31"/>
  <c r="B522" i="31"/>
  <c r="F522" i="31"/>
  <c r="K609" i="35"/>
  <c r="G522" i="31" a="1"/>
  <c r="G522" i="31"/>
  <c r="O522" i="31"/>
  <c r="U522" i="31" a="1"/>
  <c r="U522" i="31"/>
  <c r="AH522" i="31"/>
  <c r="B523" i="31"/>
  <c r="F523" i="31"/>
  <c r="K610" i="35"/>
  <c r="G523" i="31" a="1"/>
  <c r="G523" i="31"/>
  <c r="O523" i="31"/>
  <c r="U523" i="31" a="1"/>
  <c r="U523" i="31"/>
  <c r="AH523" i="31"/>
  <c r="B524" i="31"/>
  <c r="F524" i="31"/>
  <c r="G524" i="31" a="1"/>
  <c r="G524" i="31"/>
  <c r="O524" i="31"/>
  <c r="U524" i="31" a="1"/>
  <c r="U524" i="31"/>
  <c r="AH524" i="31"/>
  <c r="B525" i="31"/>
  <c r="F525" i="31"/>
  <c r="G525" i="31" a="1"/>
  <c r="G525" i="31"/>
  <c r="O525" i="31"/>
  <c r="U525" i="31" a="1"/>
  <c r="U525" i="31"/>
  <c r="AH525" i="31"/>
  <c r="B526" i="31"/>
  <c r="F526" i="31"/>
  <c r="G526" i="31" a="1"/>
  <c r="G526" i="31"/>
  <c r="O526" i="31"/>
  <c r="U526" i="31" a="1"/>
  <c r="U526" i="31"/>
  <c r="AH526" i="31"/>
  <c r="B527" i="31"/>
  <c r="F527" i="31"/>
  <c r="K612" i="35"/>
  <c r="G527" i="31" a="1"/>
  <c r="G527" i="31"/>
  <c r="O527" i="31"/>
  <c r="U527" i="31" a="1"/>
  <c r="U527" i="31"/>
  <c r="AH527" i="31"/>
  <c r="B528" i="31"/>
  <c r="F528" i="31"/>
  <c r="K613" i="35"/>
  <c r="G528" i="31" a="1"/>
  <c r="G528" i="31"/>
  <c r="O528" i="31"/>
  <c r="U528" i="31" a="1"/>
  <c r="U528" i="31"/>
  <c r="AH528" i="31"/>
  <c r="B529" i="31"/>
  <c r="F529" i="31"/>
  <c r="K166" i="35"/>
  <c r="G529" i="31" a="1"/>
  <c r="G529" i="31"/>
  <c r="O529" i="31"/>
  <c r="U529" i="31" a="1"/>
  <c r="U529" i="31"/>
  <c r="AH529" i="31"/>
  <c r="B530" i="31"/>
  <c r="F530" i="31"/>
  <c r="K614" i="35"/>
  <c r="G530" i="31" a="1"/>
  <c r="G530" i="31"/>
  <c r="O530" i="31"/>
  <c r="U530" i="31" a="1"/>
  <c r="U530" i="31"/>
  <c r="AH530" i="31"/>
  <c r="B531" i="31"/>
  <c r="F531" i="31"/>
  <c r="K615" i="35"/>
  <c r="G531" i="31" a="1"/>
  <c r="G531" i="31"/>
  <c r="O531" i="31"/>
  <c r="U531" i="31" a="1"/>
  <c r="U531" i="31"/>
  <c r="AH531" i="31"/>
  <c r="B532" i="31"/>
  <c r="F532" i="31"/>
  <c r="K616" i="35"/>
  <c r="G532" i="31" a="1"/>
  <c r="G532" i="31"/>
  <c r="O532" i="31"/>
  <c r="U532" i="31" a="1"/>
  <c r="U532" i="31"/>
  <c r="AH532" i="31"/>
  <c r="B533" i="31"/>
  <c r="F533" i="31"/>
  <c r="G533" i="31" a="1"/>
  <c r="G533" i="31"/>
  <c r="O533" i="31"/>
  <c r="U533" i="31" a="1"/>
  <c r="U533" i="31"/>
  <c r="AH533" i="31"/>
  <c r="B534" i="31"/>
  <c r="F534" i="31"/>
  <c r="K617" i="35"/>
  <c r="G534" i="31" a="1"/>
  <c r="G534" i="31"/>
  <c r="O534" i="31"/>
  <c r="U534" i="31" a="1"/>
  <c r="U534" i="31"/>
  <c r="AH534" i="31"/>
  <c r="B535" i="31"/>
  <c r="F535" i="31"/>
  <c r="K618" i="35"/>
  <c r="G535" i="31" a="1"/>
  <c r="G535" i="31"/>
  <c r="O535" i="31"/>
  <c r="U535" i="31" a="1"/>
  <c r="U535" i="31"/>
  <c r="AH535" i="31"/>
  <c r="B536" i="31"/>
  <c r="F536" i="31"/>
  <c r="K619" i="35"/>
  <c r="G536" i="31" a="1"/>
  <c r="G536" i="31"/>
  <c r="O536" i="31"/>
  <c r="U536" i="31" a="1"/>
  <c r="U536" i="31"/>
  <c r="AH536" i="31"/>
  <c r="B537" i="31"/>
  <c r="F537" i="31"/>
  <c r="K620" i="35"/>
  <c r="G537" i="31" a="1"/>
  <c r="G537" i="31"/>
  <c r="O537" i="31"/>
  <c r="U537" i="31" a="1"/>
  <c r="U537" i="31"/>
  <c r="AH537" i="31"/>
  <c r="B538" i="31"/>
  <c r="F538" i="31"/>
  <c r="K621" i="35"/>
  <c r="G538" i="31" a="1"/>
  <c r="G538" i="31"/>
  <c r="O538" i="31"/>
  <c r="U538" i="31" a="1"/>
  <c r="U538" i="31"/>
  <c r="AH538" i="31"/>
  <c r="B539" i="31"/>
  <c r="F539" i="31"/>
  <c r="K479" i="35"/>
  <c r="G539" i="31" a="1"/>
  <c r="G539" i="31"/>
  <c r="O539" i="31"/>
  <c r="U539" i="31" a="1"/>
  <c r="U539" i="31"/>
  <c r="AH539" i="31"/>
  <c r="B540" i="31"/>
  <c r="F540" i="31"/>
  <c r="K622" i="35"/>
  <c r="G540" i="31" a="1"/>
  <c r="G540" i="31"/>
  <c r="O540" i="31"/>
  <c r="U540" i="31" a="1"/>
  <c r="U540" i="31"/>
  <c r="AH540" i="31"/>
  <c r="B541" i="31"/>
  <c r="F541" i="31"/>
  <c r="G541" i="31" a="1"/>
  <c r="G541" i="31"/>
  <c r="O541" i="31"/>
  <c r="U541" i="31" a="1"/>
  <c r="U541" i="31"/>
  <c r="AH541" i="31"/>
  <c r="B542" i="31"/>
  <c r="F542" i="31"/>
  <c r="K624" i="35"/>
  <c r="G542" i="31" a="1"/>
  <c r="G542" i="31"/>
  <c r="O542" i="31"/>
  <c r="U542" i="31" a="1"/>
  <c r="U542" i="31"/>
  <c r="AH542" i="31"/>
  <c r="B543" i="31"/>
  <c r="F543" i="31"/>
  <c r="G543" i="31" a="1"/>
  <c r="G543" i="31"/>
  <c r="O543" i="31"/>
  <c r="U543" i="31" a="1"/>
  <c r="U543" i="31"/>
  <c r="B544" i="31"/>
  <c r="F544" i="31"/>
  <c r="K625" i="35"/>
  <c r="G544" i="31" a="1"/>
  <c r="G544" i="31"/>
  <c r="O544" i="31"/>
  <c r="U544" i="31" a="1"/>
  <c r="U544" i="31"/>
  <c r="AH544" i="31"/>
  <c r="B545" i="31"/>
  <c r="F545" i="31"/>
  <c r="G545" i="31" a="1"/>
  <c r="G545" i="31"/>
  <c r="O545" i="31"/>
  <c r="U545" i="31" a="1"/>
  <c r="U545" i="31"/>
  <c r="AH545" i="31"/>
  <c r="B546" i="31"/>
  <c r="F546" i="31"/>
  <c r="K626" i="35"/>
  <c r="G546" i="31" a="1"/>
  <c r="G546" i="31"/>
  <c r="O546" i="31"/>
  <c r="U546" i="31" a="1"/>
  <c r="U546" i="31"/>
  <c r="AH546" i="31"/>
  <c r="B547" i="31"/>
  <c r="F547" i="31"/>
  <c r="K627" i="35"/>
  <c r="G547" i="31" a="1"/>
  <c r="G547" i="31"/>
  <c r="O547" i="31"/>
  <c r="U547" i="31" a="1"/>
  <c r="U547" i="31"/>
  <c r="AH547" i="31"/>
  <c r="B548" i="31"/>
  <c r="F548" i="31"/>
  <c r="G548" i="31" a="1"/>
  <c r="G548" i="31"/>
  <c r="O548" i="31"/>
  <c r="U548" i="31" a="1"/>
  <c r="U548" i="31"/>
  <c r="AH548" i="31"/>
  <c r="B549" i="31"/>
  <c r="F549" i="31"/>
  <c r="G549" i="31" a="1"/>
  <c r="G549" i="31"/>
  <c r="O549" i="31"/>
  <c r="U549" i="31" a="1"/>
  <c r="U549" i="31"/>
  <c r="AH549" i="31"/>
  <c r="B550" i="31"/>
  <c r="F550" i="31"/>
  <c r="G550" i="31" a="1"/>
  <c r="G550" i="31"/>
  <c r="O550" i="31"/>
  <c r="U550" i="31" a="1"/>
  <c r="U550" i="31"/>
  <c r="B551" i="31"/>
  <c r="F551" i="31"/>
  <c r="K628" i="35"/>
  <c r="G551" i="31" a="1"/>
  <c r="G551" i="31"/>
  <c r="O551" i="31"/>
  <c r="U551" i="31" a="1"/>
  <c r="U551" i="31"/>
  <c r="AH551" i="31"/>
  <c r="B552" i="31"/>
  <c r="F552" i="31"/>
  <c r="K629" i="35"/>
  <c r="G552" i="31" a="1"/>
  <c r="G552" i="31"/>
  <c r="O552" i="31"/>
  <c r="U552" i="31" a="1"/>
  <c r="U552" i="31"/>
  <c r="AH552" i="31"/>
  <c r="B553" i="31"/>
  <c r="F553" i="31"/>
  <c r="K630" i="35"/>
  <c r="G553" i="31" a="1"/>
  <c r="G553" i="31"/>
  <c r="O553" i="31"/>
  <c r="U553" i="31" a="1"/>
  <c r="U553" i="31"/>
  <c r="AH553" i="31"/>
  <c r="B554" i="31"/>
  <c r="F554" i="31"/>
  <c r="K631" i="35"/>
  <c r="G554" i="31" a="1"/>
  <c r="G554" i="31"/>
  <c r="O554" i="31"/>
  <c r="U554" i="31" a="1"/>
  <c r="U554" i="31"/>
  <c r="AH554" i="31"/>
  <c r="B555" i="31"/>
  <c r="F555" i="31"/>
  <c r="K632" i="35"/>
  <c r="G555" i="31" a="1"/>
  <c r="G555" i="31"/>
  <c r="O555" i="31"/>
  <c r="U555" i="31" a="1"/>
  <c r="U555" i="31"/>
  <c r="AH555" i="31"/>
  <c r="B556" i="31"/>
  <c r="F556" i="31"/>
  <c r="K633" i="35"/>
  <c r="G556" i="31" a="1"/>
  <c r="G556" i="31"/>
  <c r="O556" i="31"/>
  <c r="U556" i="31" a="1"/>
  <c r="U556" i="31"/>
  <c r="AH556" i="31"/>
  <c r="B557" i="31"/>
  <c r="F557" i="31"/>
  <c r="K634" i="35"/>
  <c r="G557" i="31" a="1"/>
  <c r="G557" i="31"/>
  <c r="O557" i="31"/>
  <c r="U557" i="31" a="1"/>
  <c r="U557" i="31"/>
  <c r="AH557" i="31"/>
  <c r="B558" i="31"/>
  <c r="F558" i="31"/>
  <c r="K635" i="35"/>
  <c r="G558" i="31" a="1"/>
  <c r="G558" i="31"/>
  <c r="O558" i="31"/>
  <c r="U558" i="31" a="1"/>
  <c r="U558" i="31"/>
  <c r="AH558" i="31"/>
  <c r="B559" i="31"/>
  <c r="F559" i="31"/>
  <c r="K636" i="35"/>
  <c r="G559" i="31" a="1"/>
  <c r="G559" i="31"/>
  <c r="O559" i="31"/>
  <c r="U559" i="31" a="1"/>
  <c r="U559" i="31"/>
  <c r="AH559" i="31"/>
  <c r="B560" i="31"/>
  <c r="F560" i="31"/>
  <c r="G560" i="31" a="1"/>
  <c r="G560" i="31"/>
  <c r="O560" i="31"/>
  <c r="U560" i="31" a="1"/>
  <c r="U560" i="31"/>
  <c r="B561" i="31"/>
  <c r="F561" i="31"/>
  <c r="K637" i="35"/>
  <c r="G561" i="31" a="1"/>
  <c r="G561" i="31"/>
  <c r="O561" i="31"/>
  <c r="U561" i="31" a="1"/>
  <c r="U561" i="31"/>
  <c r="AH561" i="31"/>
  <c r="B562" i="31"/>
  <c r="F562" i="31"/>
  <c r="K638" i="35"/>
  <c r="G562" i="31" a="1"/>
  <c r="G562" i="31"/>
  <c r="O562" i="31"/>
  <c r="U562" i="31" a="1"/>
  <c r="U562" i="31"/>
  <c r="AH562" i="31"/>
  <c r="B563" i="31"/>
  <c r="F563" i="31"/>
  <c r="K639" i="35"/>
  <c r="G563" i="31" a="1"/>
  <c r="G563" i="31"/>
  <c r="O563" i="31"/>
  <c r="U563" i="31" a="1"/>
  <c r="U563" i="31"/>
  <c r="AH563" i="31"/>
  <c r="B564" i="31"/>
  <c r="F564" i="31"/>
  <c r="K640" i="35"/>
  <c r="G564" i="31" a="1"/>
  <c r="G564" i="31"/>
  <c r="O564" i="31"/>
  <c r="U564" i="31" a="1"/>
  <c r="U564" i="31"/>
  <c r="AH564" i="31"/>
  <c r="B565" i="31"/>
  <c r="F565" i="31"/>
  <c r="K641" i="35"/>
  <c r="G565" i="31" a="1"/>
  <c r="G565" i="31"/>
  <c r="O565" i="31"/>
  <c r="U565" i="31" a="1"/>
  <c r="U565" i="31"/>
  <c r="AH565" i="31"/>
  <c r="B566" i="31"/>
  <c r="F566" i="31"/>
  <c r="G566" i="31" a="1"/>
  <c r="G566" i="31"/>
  <c r="O566" i="31"/>
  <c r="U566" i="31" a="1"/>
  <c r="U566" i="31"/>
  <c r="B567" i="31"/>
  <c r="F567" i="31"/>
  <c r="G567" i="31" a="1"/>
  <c r="G567" i="31"/>
  <c r="O567" i="31"/>
  <c r="U567" i="31" a="1"/>
  <c r="U567" i="31"/>
  <c r="AH567" i="31"/>
  <c r="B568" i="31"/>
  <c r="F568" i="31"/>
  <c r="G568" i="31" a="1"/>
  <c r="G568" i="31"/>
  <c r="O568" i="31"/>
  <c r="U568" i="31" a="1"/>
  <c r="U568" i="31"/>
  <c r="AH568" i="31"/>
  <c r="B569" i="31"/>
  <c r="F569" i="31"/>
  <c r="G569" i="31" a="1"/>
  <c r="G569" i="31"/>
  <c r="O569" i="31"/>
  <c r="U569" i="31" a="1"/>
  <c r="U569" i="31"/>
  <c r="B570" i="31"/>
  <c r="F570" i="31"/>
  <c r="G570" i="31" a="1"/>
  <c r="G570" i="31"/>
  <c r="O570" i="31"/>
  <c r="U570" i="31" a="1"/>
  <c r="U570" i="31"/>
  <c r="B571" i="31"/>
  <c r="F571" i="31"/>
  <c r="G571" i="31" a="1"/>
  <c r="G571" i="31"/>
  <c r="O571" i="31"/>
  <c r="U571" i="31" a="1"/>
  <c r="U571" i="31"/>
  <c r="B572" i="31"/>
  <c r="F572" i="31"/>
  <c r="G572" i="31" a="1"/>
  <c r="G572" i="31"/>
  <c r="O572" i="31"/>
  <c r="U572" i="31" a="1"/>
  <c r="U572" i="31"/>
  <c r="B573" i="31"/>
  <c r="F573" i="31"/>
  <c r="G573" i="31" a="1"/>
  <c r="G573" i="31"/>
  <c r="O573" i="31"/>
  <c r="U573" i="31" a="1"/>
  <c r="U573" i="31"/>
  <c r="B574" i="31"/>
  <c r="F574" i="31"/>
  <c r="G574" i="31" a="1"/>
  <c r="G574" i="31"/>
  <c r="O574" i="31"/>
  <c r="U574" i="31" a="1"/>
  <c r="U574" i="31"/>
  <c r="B575" i="31"/>
  <c r="F575" i="31"/>
  <c r="G575" i="31" a="1"/>
  <c r="G575" i="31"/>
  <c r="O575" i="31"/>
  <c r="U575" i="31" a="1"/>
  <c r="U575" i="31"/>
  <c r="B576" i="31"/>
  <c r="F576" i="31"/>
  <c r="G576" i="31" a="1"/>
  <c r="G576" i="31"/>
  <c r="O576" i="31"/>
  <c r="U576" i="31" a="1"/>
  <c r="U576" i="31"/>
  <c r="AH576" i="31"/>
  <c r="B577" i="31"/>
  <c r="F577" i="31"/>
  <c r="K651" i="35"/>
  <c r="G577" i="31" a="1"/>
  <c r="G577" i="31"/>
  <c r="O577" i="31"/>
  <c r="U577" i="31" a="1"/>
  <c r="U577" i="31"/>
  <c r="AH577" i="31"/>
  <c r="B578" i="31"/>
  <c r="F578" i="31"/>
  <c r="K652" i="35"/>
  <c r="G578" i="31" a="1"/>
  <c r="G578" i="31"/>
  <c r="O578" i="31"/>
  <c r="U578" i="31" a="1"/>
  <c r="U578" i="31"/>
  <c r="AH578" i="31"/>
  <c r="B579" i="31"/>
  <c r="F579" i="31"/>
  <c r="K653" i="35"/>
  <c r="G579" i="31" a="1"/>
  <c r="G579" i="31"/>
  <c r="O579" i="31"/>
  <c r="U579" i="31" a="1"/>
  <c r="U579" i="31"/>
  <c r="AH579" i="31"/>
  <c r="B580" i="31"/>
  <c r="F580" i="31"/>
  <c r="G580" i="31" a="1"/>
  <c r="G580" i="31"/>
  <c r="O580" i="31"/>
  <c r="U580" i="31" a="1"/>
  <c r="U580" i="31"/>
  <c r="AH580" i="31"/>
  <c r="B581" i="31"/>
  <c r="F581" i="31"/>
  <c r="G581" i="31" a="1"/>
  <c r="G581" i="31"/>
  <c r="O581" i="31"/>
  <c r="U581" i="31" a="1"/>
  <c r="U581" i="31"/>
  <c r="AH581" i="31"/>
  <c r="B582" i="31"/>
  <c r="F582" i="31"/>
  <c r="K656" i="35"/>
  <c r="G582" i="31" a="1"/>
  <c r="G582" i="31"/>
  <c r="O582" i="31"/>
  <c r="U582" i="31" a="1"/>
  <c r="U582" i="31"/>
  <c r="AH582" i="31"/>
  <c r="B583" i="31"/>
  <c r="F583" i="31"/>
  <c r="G583" i="31" a="1"/>
  <c r="G583" i="31"/>
  <c r="O583" i="31"/>
  <c r="U583" i="31" a="1"/>
  <c r="U583" i="31"/>
  <c r="B584" i="31"/>
  <c r="F584" i="31"/>
  <c r="G584" i="31" a="1"/>
  <c r="G584" i="31"/>
  <c r="O584" i="31"/>
  <c r="U584" i="31" a="1"/>
  <c r="U584" i="31"/>
  <c r="B585" i="31"/>
  <c r="F585" i="31"/>
  <c r="K657" i="35"/>
  <c r="G585" i="31" a="1"/>
  <c r="G585" i="31"/>
  <c r="O585" i="31"/>
  <c r="U585" i="31" a="1"/>
  <c r="U585" i="31"/>
  <c r="AH585" i="31"/>
  <c r="B586" i="31"/>
  <c r="F586" i="31"/>
  <c r="G586" i="31" a="1"/>
  <c r="G586" i="31"/>
  <c r="O586" i="31"/>
  <c r="U586" i="31" a="1"/>
  <c r="U586" i="31"/>
  <c r="AH586" i="31"/>
  <c r="B587" i="31"/>
  <c r="F587" i="31"/>
  <c r="K659" i="35"/>
  <c r="G587" i="31" a="1"/>
  <c r="G587" i="31"/>
  <c r="O587" i="31"/>
  <c r="U587" i="31" a="1"/>
  <c r="U587" i="31"/>
  <c r="AH587" i="31"/>
  <c r="B588" i="31"/>
  <c r="F588" i="31"/>
  <c r="G588" i="31" a="1"/>
  <c r="G588" i="31"/>
  <c r="O588" i="31"/>
  <c r="U588" i="31" a="1"/>
  <c r="U588" i="31"/>
  <c r="AH588" i="31"/>
  <c r="B589" i="31"/>
  <c r="F589" i="31"/>
  <c r="G589" i="31" a="1"/>
  <c r="G589" i="31"/>
  <c r="O589" i="31"/>
  <c r="U589" i="31" a="1"/>
  <c r="U589" i="31"/>
  <c r="AH589" i="31"/>
  <c r="B590" i="31"/>
  <c r="F590" i="31"/>
  <c r="K661" i="35"/>
  <c r="G590" i="31" a="1"/>
  <c r="G590" i="31"/>
  <c r="O590" i="31"/>
  <c r="U590" i="31" a="1"/>
  <c r="U590" i="31"/>
  <c r="AH590" i="31"/>
  <c r="B591" i="31"/>
  <c r="F591" i="31"/>
  <c r="K662" i="35"/>
  <c r="G591" i="31" a="1"/>
  <c r="G591" i="31"/>
  <c r="O591" i="31"/>
  <c r="U591" i="31" a="1"/>
  <c r="U591" i="31"/>
  <c r="AH591" i="31"/>
  <c r="B592" i="31"/>
  <c r="F592" i="31"/>
  <c r="K663" i="35"/>
  <c r="G592" i="31" a="1"/>
  <c r="G592" i="31"/>
  <c r="O592" i="31"/>
  <c r="U592" i="31" a="1"/>
  <c r="U592" i="31"/>
  <c r="AH592" i="31"/>
  <c r="B593" i="31"/>
  <c r="F593" i="31"/>
  <c r="G593" i="31" a="1"/>
  <c r="G593" i="31"/>
  <c r="O593" i="31"/>
  <c r="U593" i="31" a="1"/>
  <c r="U593" i="31"/>
  <c r="AH593" i="31"/>
  <c r="B594" i="31"/>
  <c r="F594" i="31"/>
  <c r="K664" i="35"/>
  <c r="G594" i="31" a="1"/>
  <c r="G594" i="31"/>
  <c r="O594" i="31"/>
  <c r="U594" i="31" a="1"/>
  <c r="U594" i="31"/>
  <c r="AH594" i="31"/>
  <c r="B595" i="31"/>
  <c r="F595" i="31"/>
  <c r="G595" i="31" a="1"/>
  <c r="G595" i="31"/>
  <c r="O595" i="31"/>
  <c r="U595" i="31" a="1"/>
  <c r="U595" i="31"/>
  <c r="AH595" i="31"/>
  <c r="B596" i="31"/>
  <c r="F596" i="31"/>
  <c r="K666" i="35"/>
  <c r="G596" i="31" a="1"/>
  <c r="G596" i="31"/>
  <c r="O596" i="31"/>
  <c r="U596" i="31" a="1"/>
  <c r="U596" i="31"/>
  <c r="AH596" i="31"/>
  <c r="B597" i="31"/>
  <c r="F597" i="31"/>
  <c r="K11" i="35"/>
  <c r="G597" i="31" a="1"/>
  <c r="G597" i="31"/>
  <c r="O597" i="31"/>
  <c r="U597" i="31" a="1"/>
  <c r="U597" i="31"/>
  <c r="AH597" i="31"/>
  <c r="B598" i="31"/>
  <c r="F598" i="31"/>
  <c r="G598" i="31" a="1"/>
  <c r="G598" i="31"/>
  <c r="O598" i="31"/>
  <c r="U598" i="31" a="1"/>
  <c r="U598" i="31"/>
  <c r="B599" i="31"/>
  <c r="F599" i="31"/>
  <c r="G599" i="31" a="1"/>
  <c r="G599" i="31"/>
  <c r="O599" i="31"/>
  <c r="U599" i="31" a="1"/>
  <c r="U599" i="31"/>
  <c r="B600" i="31"/>
  <c r="F600" i="31"/>
  <c r="G600" i="31" a="1"/>
  <c r="G600" i="31"/>
  <c r="O600" i="31"/>
  <c r="U600" i="31" a="1"/>
  <c r="U600" i="31"/>
  <c r="B601" i="31"/>
  <c r="F601" i="31"/>
  <c r="G601" i="31" a="1"/>
  <c r="G601" i="31"/>
  <c r="O601" i="31"/>
  <c r="U601" i="31" a="1"/>
  <c r="U601" i="31"/>
  <c r="B602" i="31"/>
  <c r="F602" i="31"/>
  <c r="G602" i="31" a="1"/>
  <c r="G602" i="31"/>
  <c r="O602" i="31"/>
  <c r="U602" i="31" a="1"/>
  <c r="U602" i="31"/>
  <c r="B603" i="31"/>
  <c r="F603" i="31"/>
  <c r="G603" i="31" a="1"/>
  <c r="G603" i="31"/>
  <c r="O603" i="31"/>
  <c r="U603" i="31" a="1"/>
  <c r="U603" i="31"/>
  <c r="B604" i="31"/>
  <c r="F604" i="31"/>
  <c r="G604" i="31" a="1"/>
  <c r="G604" i="31"/>
  <c r="O604" i="31"/>
  <c r="U604" i="31" a="1"/>
  <c r="U604" i="31"/>
  <c r="AH604" i="31"/>
  <c r="B605" i="31"/>
  <c r="F605" i="31"/>
  <c r="G605" i="31" a="1"/>
  <c r="G605" i="31"/>
  <c r="O605" i="31"/>
  <c r="U605" i="31" a="1"/>
  <c r="U605" i="31"/>
  <c r="B606" i="31"/>
  <c r="F606" i="31"/>
  <c r="G606" i="31" a="1"/>
  <c r="G606" i="31"/>
  <c r="O606" i="31"/>
  <c r="U606" i="31" a="1"/>
  <c r="U606" i="31"/>
  <c r="B607" i="31"/>
  <c r="F607" i="31"/>
  <c r="G607" i="31" a="1"/>
  <c r="G607" i="31"/>
  <c r="O607" i="31"/>
  <c r="U607" i="31" a="1"/>
  <c r="U607" i="31"/>
  <c r="AH607" i="31"/>
  <c r="B608" i="31"/>
  <c r="F608" i="31"/>
  <c r="G608" i="31" a="1"/>
  <c r="G608" i="31"/>
  <c r="O608" i="31"/>
  <c r="U608" i="31" a="1"/>
  <c r="U608" i="31"/>
  <c r="AH608" i="31"/>
  <c r="B609" i="31"/>
  <c r="F609" i="31"/>
  <c r="G609" i="31" a="1"/>
  <c r="G609" i="31"/>
  <c r="O609" i="31"/>
  <c r="U609" i="31" a="1"/>
  <c r="U609" i="31"/>
  <c r="AH609" i="31"/>
  <c r="B610" i="31"/>
  <c r="F610" i="31"/>
  <c r="G610" i="31" a="1"/>
  <c r="G610" i="31"/>
  <c r="O610" i="31"/>
  <c r="U610" i="31" a="1"/>
  <c r="U610" i="31"/>
  <c r="B611" i="31"/>
  <c r="F611" i="31"/>
  <c r="G611" i="31" a="1"/>
  <c r="G611" i="31"/>
  <c r="O611" i="31"/>
  <c r="U611" i="31" a="1"/>
  <c r="U611" i="31"/>
  <c r="AH611" i="31"/>
  <c r="B612" i="31"/>
  <c r="C612" i="31" a="1"/>
  <c r="C612" i="31"/>
  <c r="D612" i="31" a="1"/>
  <c r="D612" i="31"/>
  <c r="E612" i="31" a="1"/>
  <c r="E612" i="31"/>
  <c r="F612" i="31"/>
  <c r="G612" i="31" a="1"/>
  <c r="G612" i="31"/>
  <c r="O612" i="31"/>
  <c r="U612" i="31" a="1"/>
  <c r="U612" i="31"/>
  <c r="B613" i="31"/>
  <c r="C613" i="31" a="1"/>
  <c r="C613" i="31"/>
  <c r="D613" i="31" a="1"/>
  <c r="D613" i="31"/>
  <c r="E613" i="31" a="1"/>
  <c r="E613" i="31"/>
  <c r="F613" i="31"/>
  <c r="G613" i="31" a="1"/>
  <c r="G613" i="31"/>
  <c r="O613" i="31"/>
  <c r="U613" i="31" a="1"/>
  <c r="U613" i="31"/>
  <c r="AH613" i="31"/>
  <c r="B614" i="31"/>
  <c r="C614" i="31" a="1"/>
  <c r="C614" i="31"/>
  <c r="D614" i="31" a="1"/>
  <c r="D614" i="31"/>
  <c r="E614" i="31" a="1"/>
  <c r="E614" i="31"/>
  <c r="F614" i="31"/>
  <c r="G614" i="31" a="1"/>
  <c r="G614" i="31"/>
  <c r="O614" i="31"/>
  <c r="U614" i="31" a="1"/>
  <c r="U614" i="31"/>
  <c r="AH614" i="31"/>
  <c r="B615" i="31"/>
  <c r="C615" i="31" a="1"/>
  <c r="C615" i="31"/>
  <c r="D615" i="31" a="1"/>
  <c r="D615" i="31"/>
  <c r="E615" i="31" a="1"/>
  <c r="E615" i="31"/>
  <c r="F615" i="31"/>
  <c r="G615" i="31" a="1"/>
  <c r="G615" i="31"/>
  <c r="O615" i="31"/>
  <c r="U615" i="31" a="1"/>
  <c r="U615" i="31"/>
  <c r="AH615" i="31"/>
  <c r="B616" i="31"/>
  <c r="C616" i="31" a="1"/>
  <c r="C616" i="31"/>
  <c r="D616" i="31" a="1"/>
  <c r="D616" i="31"/>
  <c r="E616" i="31" a="1"/>
  <c r="E616" i="31"/>
  <c r="F616" i="31"/>
  <c r="G616" i="31" a="1"/>
  <c r="G616" i="31"/>
  <c r="O616" i="31"/>
  <c r="U616" i="31" a="1"/>
  <c r="U616" i="31"/>
  <c r="AH616" i="31"/>
  <c r="B617" i="31"/>
  <c r="C617" i="31" a="1"/>
  <c r="C617" i="31"/>
  <c r="D617" i="31" a="1"/>
  <c r="D617" i="31"/>
  <c r="E617" i="31" a="1"/>
  <c r="E617" i="31"/>
  <c r="F617" i="31"/>
  <c r="G617" i="31" a="1"/>
  <c r="G617" i="31"/>
  <c r="O617" i="31"/>
  <c r="U617" i="31" a="1"/>
  <c r="U617" i="31"/>
  <c r="AH617" i="31"/>
  <c r="B618" i="31"/>
  <c r="C618" i="31" a="1"/>
  <c r="C618" i="31"/>
  <c r="D618" i="31" a="1"/>
  <c r="D618" i="31"/>
  <c r="E618" i="31" a="1"/>
  <c r="E618" i="31"/>
  <c r="F618" i="31"/>
  <c r="G618" i="31" a="1"/>
  <c r="G618" i="31"/>
  <c r="O618" i="31"/>
  <c r="U618" i="31" a="1"/>
  <c r="U618" i="31"/>
  <c r="AH618" i="31"/>
  <c r="B619" i="31"/>
  <c r="C619" i="31" a="1"/>
  <c r="C619" i="31"/>
  <c r="D619" i="31" a="1"/>
  <c r="D619" i="31"/>
  <c r="E619" i="31" a="1"/>
  <c r="E619" i="31"/>
  <c r="F619" i="31"/>
  <c r="G619" i="31" a="1"/>
  <c r="G619" i="31"/>
  <c r="O619" i="31"/>
  <c r="U619" i="31" a="1"/>
  <c r="U619" i="31"/>
  <c r="AH619" i="31"/>
  <c r="B620" i="31"/>
  <c r="C620" i="31" a="1"/>
  <c r="C620" i="31"/>
  <c r="D620" i="31" a="1"/>
  <c r="D620" i="31"/>
  <c r="E620" i="31" a="1"/>
  <c r="E620" i="31"/>
  <c r="F620" i="31"/>
  <c r="G620" i="31" a="1"/>
  <c r="G620" i="31"/>
  <c r="O620" i="31"/>
  <c r="U620" i="31" a="1"/>
  <c r="U620" i="31"/>
  <c r="AH620" i="31"/>
  <c r="B621" i="31"/>
  <c r="C621" i="31" a="1"/>
  <c r="C621" i="31"/>
  <c r="D621" i="31" a="1"/>
  <c r="D621" i="31"/>
  <c r="E621" i="31" a="1"/>
  <c r="E621" i="31"/>
  <c r="F621" i="31"/>
  <c r="G621" i="31" a="1"/>
  <c r="G621" i="31"/>
  <c r="O621" i="31"/>
  <c r="U621" i="31" a="1"/>
  <c r="U621" i="31"/>
  <c r="AH621" i="31"/>
  <c r="B622" i="31"/>
  <c r="C622" i="31" a="1"/>
  <c r="C622" i="31"/>
  <c r="D622" i="31" a="1"/>
  <c r="D622" i="31"/>
  <c r="E622" i="31" a="1"/>
  <c r="E622" i="31"/>
  <c r="F622" i="31"/>
  <c r="G622" i="31" a="1"/>
  <c r="G622" i="31"/>
  <c r="O622" i="31"/>
  <c r="U622" i="31" a="1"/>
  <c r="U622" i="31"/>
  <c r="AH622" i="31"/>
  <c r="B623" i="31"/>
  <c r="C623" i="31" a="1"/>
  <c r="C623" i="31"/>
  <c r="D623" i="31" a="1"/>
  <c r="D623" i="31"/>
  <c r="E623" i="31" a="1"/>
  <c r="E623" i="31"/>
  <c r="F623" i="31"/>
  <c r="G623" i="31" a="1"/>
  <c r="G623" i="31"/>
  <c r="O623" i="31"/>
  <c r="U623" i="31" a="1"/>
  <c r="U623" i="31"/>
  <c r="AH623" i="31"/>
  <c r="B624" i="31"/>
  <c r="C624" i="31" a="1"/>
  <c r="C624" i="31"/>
  <c r="D624" i="31" a="1"/>
  <c r="D624" i="31"/>
  <c r="E624" i="31" a="1"/>
  <c r="E624" i="31"/>
  <c r="F624" i="31"/>
  <c r="G624" i="31" a="1"/>
  <c r="G624" i="31"/>
  <c r="O624" i="31"/>
  <c r="U624" i="31" a="1"/>
  <c r="U624" i="31"/>
  <c r="AH624" i="31"/>
  <c r="B625" i="31"/>
  <c r="C625" i="31" a="1"/>
  <c r="C625" i="31"/>
  <c r="D625" i="31" a="1"/>
  <c r="D625" i="31"/>
  <c r="E625" i="31" a="1"/>
  <c r="E625" i="31"/>
  <c r="F625" i="31"/>
  <c r="G625" i="31" a="1"/>
  <c r="G625" i="31"/>
  <c r="O625" i="31"/>
  <c r="U625" i="31" a="1"/>
  <c r="U625" i="31"/>
  <c r="AH625" i="31"/>
  <c r="B626" i="31"/>
  <c r="C626" i="31" a="1"/>
  <c r="C626" i="31"/>
  <c r="D626" i="31" a="1"/>
  <c r="D626" i="31"/>
  <c r="E626" i="31" a="1"/>
  <c r="E626" i="31"/>
  <c r="F626" i="31"/>
  <c r="G626" i="31" a="1"/>
  <c r="G626" i="31"/>
  <c r="O626" i="31"/>
  <c r="U626" i="31" a="1"/>
  <c r="U626" i="31"/>
  <c r="AH626" i="31"/>
  <c r="B627" i="31"/>
  <c r="C627" i="31" a="1"/>
  <c r="C627" i="31"/>
  <c r="D627" i="31" a="1"/>
  <c r="D627" i="31"/>
  <c r="E627" i="31" a="1"/>
  <c r="E627" i="31"/>
  <c r="F627" i="31"/>
  <c r="G627" i="31" a="1"/>
  <c r="G627" i="31"/>
  <c r="O627" i="31"/>
  <c r="U627" i="31" a="1"/>
  <c r="U627" i="31"/>
  <c r="AH627" i="31"/>
  <c r="B628" i="31"/>
  <c r="C628" i="31" a="1"/>
  <c r="C628" i="31"/>
  <c r="D628" i="31" a="1"/>
  <c r="D628" i="31"/>
  <c r="E628" i="31" a="1"/>
  <c r="E628" i="31"/>
  <c r="F628" i="31"/>
  <c r="G628" i="31" a="1"/>
  <c r="G628" i="31"/>
  <c r="O628" i="31"/>
  <c r="U628" i="31" a="1"/>
  <c r="U628" i="31"/>
  <c r="AH628" i="31"/>
  <c r="B629" i="31"/>
  <c r="C629" i="31" a="1"/>
  <c r="C629" i="31"/>
  <c r="D629" i="31" a="1"/>
  <c r="D629" i="31"/>
  <c r="E629" i="31" a="1"/>
  <c r="E629" i="31"/>
  <c r="F629" i="31"/>
  <c r="G629" i="31" a="1"/>
  <c r="G629" i="31"/>
  <c r="O629" i="31"/>
  <c r="U629" i="31" a="1"/>
  <c r="U629" i="31"/>
  <c r="AH629" i="31"/>
  <c r="B630" i="31"/>
  <c r="C630" i="31" a="1"/>
  <c r="C630" i="31"/>
  <c r="D630" i="31" a="1"/>
  <c r="D630" i="31"/>
  <c r="E630" i="31" a="1"/>
  <c r="E630" i="31"/>
  <c r="F630" i="31"/>
  <c r="G630" i="31" a="1"/>
  <c r="G630" i="31"/>
  <c r="O630" i="31"/>
  <c r="U630" i="31" a="1"/>
  <c r="U630" i="31"/>
  <c r="AH630" i="31"/>
  <c r="B631" i="31"/>
  <c r="C631" i="31" a="1"/>
  <c r="C631" i="31"/>
  <c r="D631" i="31" a="1"/>
  <c r="D631" i="31"/>
  <c r="E631" i="31" a="1"/>
  <c r="E631" i="31"/>
  <c r="F631" i="31"/>
  <c r="G631" i="31" a="1"/>
  <c r="G631" i="31"/>
  <c r="O631" i="31"/>
  <c r="U631" i="31" a="1"/>
  <c r="U631" i="31"/>
  <c r="AH631" i="31"/>
  <c r="B632" i="31"/>
  <c r="C632" i="31" a="1"/>
  <c r="C632" i="31"/>
  <c r="D632" i="31" a="1"/>
  <c r="D632" i="31"/>
  <c r="E632" i="31" a="1"/>
  <c r="E632" i="31"/>
  <c r="F632" i="31"/>
  <c r="G632" i="31" a="1"/>
  <c r="G632" i="31"/>
  <c r="O632" i="31"/>
  <c r="U632" i="31" a="1"/>
  <c r="U632" i="31"/>
  <c r="AH632" i="31"/>
  <c r="B633" i="31"/>
  <c r="C633" i="31" a="1"/>
  <c r="C633" i="31"/>
  <c r="D633" i="31" a="1"/>
  <c r="D633" i="31"/>
  <c r="E633" i="31" a="1"/>
  <c r="E633" i="31"/>
  <c r="F633" i="31"/>
  <c r="G633" i="31" a="1"/>
  <c r="G633" i="31"/>
  <c r="O633" i="31"/>
  <c r="U633" i="31" a="1"/>
  <c r="U633" i="31"/>
  <c r="AH633" i="31"/>
  <c r="B634" i="31"/>
  <c r="C634" i="31" a="1"/>
  <c r="C634" i="31"/>
  <c r="D634" i="31" a="1"/>
  <c r="D634" i="31"/>
  <c r="E634" i="31" a="1"/>
  <c r="E634" i="31"/>
  <c r="F634" i="31"/>
  <c r="G634" i="31" a="1"/>
  <c r="G634" i="31"/>
  <c r="O634" i="31"/>
  <c r="U634" i="31" a="1"/>
  <c r="U634" i="31"/>
  <c r="AH634" i="31"/>
  <c r="B635" i="31"/>
  <c r="C635" i="31" a="1"/>
  <c r="C635" i="31"/>
  <c r="D635" i="31" a="1"/>
  <c r="D635" i="31"/>
  <c r="E635" i="31" a="1"/>
  <c r="E635" i="31"/>
  <c r="F635" i="31"/>
  <c r="G635" i="31" a="1"/>
  <c r="G635" i="31"/>
  <c r="O635" i="31"/>
  <c r="U635" i="31" a="1"/>
  <c r="U635" i="31"/>
  <c r="AH635" i="31"/>
  <c r="B636" i="31"/>
  <c r="C636" i="31" a="1"/>
  <c r="C636" i="31"/>
  <c r="D636" i="31" a="1"/>
  <c r="D636" i="31"/>
  <c r="E636" i="31" a="1"/>
  <c r="E636" i="31"/>
  <c r="F636" i="31"/>
  <c r="G636" i="31" a="1"/>
  <c r="G636" i="31"/>
  <c r="O636" i="31"/>
  <c r="U636" i="31" a="1"/>
  <c r="U636" i="31"/>
  <c r="AH636" i="31"/>
  <c r="B637" i="31"/>
  <c r="C637" i="31" a="1"/>
  <c r="C637" i="31"/>
  <c r="D637" i="31" a="1"/>
  <c r="D637" i="31"/>
  <c r="E637" i="31" a="1"/>
  <c r="E637" i="31"/>
  <c r="F637" i="31"/>
  <c r="G637" i="31" a="1"/>
  <c r="G637" i="31"/>
  <c r="O637" i="31"/>
  <c r="U637" i="31" a="1"/>
  <c r="U637" i="31"/>
  <c r="AH637" i="31"/>
  <c r="B638" i="31"/>
  <c r="C638" i="31" a="1"/>
  <c r="C638" i="31"/>
  <c r="D638" i="31" a="1"/>
  <c r="D638" i="31"/>
  <c r="E638" i="31" a="1"/>
  <c r="E638" i="31"/>
  <c r="F638" i="31"/>
  <c r="G638" i="31" a="1"/>
  <c r="G638" i="31"/>
  <c r="O638" i="31"/>
  <c r="U638" i="31" a="1"/>
  <c r="U638" i="31"/>
  <c r="AH638" i="31"/>
  <c r="B639" i="31"/>
  <c r="C639" i="31" a="1"/>
  <c r="C639" i="31"/>
  <c r="D639" i="31" a="1"/>
  <c r="D639" i="31"/>
  <c r="E639" i="31" a="1"/>
  <c r="E639" i="31"/>
  <c r="F639" i="31"/>
  <c r="G639" i="31" a="1"/>
  <c r="G639" i="31"/>
  <c r="O639" i="31"/>
  <c r="U639" i="31" a="1"/>
  <c r="U639" i="31"/>
  <c r="AH639" i="31"/>
  <c r="B640" i="31"/>
  <c r="C640" i="31" a="1"/>
  <c r="C640" i="31"/>
  <c r="D640" i="31" a="1"/>
  <c r="D640" i="31"/>
  <c r="E640" i="31" a="1"/>
  <c r="E640" i="31"/>
  <c r="F640" i="31"/>
  <c r="G640" i="31" a="1"/>
  <c r="G640" i="31"/>
  <c r="O640" i="31"/>
  <c r="U640" i="31" a="1"/>
  <c r="U640" i="31"/>
  <c r="AH640" i="31"/>
  <c r="B641" i="31"/>
  <c r="C641" i="31" a="1"/>
  <c r="C641" i="31"/>
  <c r="D641" i="31" a="1"/>
  <c r="D641" i="31"/>
  <c r="E641" i="31" a="1"/>
  <c r="E641" i="31"/>
  <c r="F641" i="31"/>
  <c r="G641" i="31" a="1"/>
  <c r="G641" i="31"/>
  <c r="O641" i="31"/>
  <c r="U641" i="31" a="1"/>
  <c r="U641" i="31"/>
  <c r="AH641" i="31"/>
  <c r="B642" i="31"/>
  <c r="C642" i="31" a="1"/>
  <c r="C642" i="31"/>
  <c r="D642" i="31" a="1"/>
  <c r="D642" i="31"/>
  <c r="E642" i="31" a="1"/>
  <c r="E642" i="31"/>
  <c r="F642" i="31"/>
  <c r="G642" i="31" a="1"/>
  <c r="G642" i="31"/>
  <c r="O642" i="31"/>
  <c r="U642" i="31" a="1"/>
  <c r="U642" i="31"/>
  <c r="AH642" i="31"/>
  <c r="B643" i="31"/>
  <c r="C643" i="31" a="1"/>
  <c r="C643" i="31"/>
  <c r="D643" i="31" a="1"/>
  <c r="D643" i="31"/>
  <c r="E643" i="31" a="1"/>
  <c r="E643" i="31"/>
  <c r="F643" i="31"/>
  <c r="G643" i="31" a="1"/>
  <c r="G643" i="31"/>
  <c r="O643" i="31"/>
  <c r="U643" i="31" a="1"/>
  <c r="U643" i="31"/>
  <c r="AH643" i="31"/>
  <c r="B644" i="31"/>
  <c r="C644" i="31" a="1"/>
  <c r="C644" i="31"/>
  <c r="D644" i="31" a="1"/>
  <c r="D644" i="31"/>
  <c r="E644" i="31" a="1"/>
  <c r="E644" i="31"/>
  <c r="F644" i="31"/>
  <c r="G644" i="31" a="1"/>
  <c r="G644" i="31"/>
  <c r="O644" i="31"/>
  <c r="U644" i="31" a="1"/>
  <c r="U644" i="31"/>
  <c r="AH644" i="31"/>
  <c r="B645" i="31"/>
  <c r="C645" i="31" a="1"/>
  <c r="C645" i="31"/>
  <c r="D645" i="31" a="1"/>
  <c r="D645" i="31"/>
  <c r="E645" i="31" a="1"/>
  <c r="E645" i="31"/>
  <c r="F645" i="31"/>
  <c r="G645" i="31" a="1"/>
  <c r="G645" i="31"/>
  <c r="O645" i="31"/>
  <c r="U645" i="31" a="1"/>
  <c r="U645" i="31"/>
  <c r="AH645" i="31"/>
  <c r="B646" i="31"/>
  <c r="C646" i="31" a="1"/>
  <c r="C646" i="31"/>
  <c r="D646" i="31" a="1"/>
  <c r="D646" i="31"/>
  <c r="E646" i="31" a="1"/>
  <c r="E646" i="31"/>
  <c r="F646" i="31"/>
  <c r="G646" i="31" a="1"/>
  <c r="G646" i="31"/>
  <c r="O646" i="31"/>
  <c r="U646" i="31" a="1"/>
  <c r="U646" i="31"/>
  <c r="AH646" i="31"/>
  <c r="B647" i="31"/>
  <c r="C647" i="31" a="1"/>
  <c r="C647" i="31"/>
  <c r="D647" i="31" a="1"/>
  <c r="D647" i="31"/>
  <c r="E647" i="31" a="1"/>
  <c r="E647" i="31"/>
  <c r="F647" i="31"/>
  <c r="G647" i="31" a="1"/>
  <c r="G647" i="31"/>
  <c r="O647" i="31"/>
  <c r="U647" i="31" a="1"/>
  <c r="U647" i="31"/>
  <c r="AH647" i="31"/>
  <c r="B648" i="31"/>
  <c r="C648" i="31" a="1"/>
  <c r="C648" i="31"/>
  <c r="D648" i="31" a="1"/>
  <c r="D648" i="31"/>
  <c r="E648" i="31" a="1"/>
  <c r="E648" i="31"/>
  <c r="F648" i="31"/>
  <c r="G648" i="31" a="1"/>
  <c r="G648" i="31"/>
  <c r="O648" i="31"/>
  <c r="U648" i="31" a="1"/>
  <c r="U648" i="31"/>
  <c r="AH648" i="31"/>
  <c r="B649" i="31"/>
  <c r="C649" i="31" a="1"/>
  <c r="C649" i="31"/>
  <c r="D649" i="31" a="1"/>
  <c r="D649" i="31"/>
  <c r="E649" i="31" a="1"/>
  <c r="E649" i="31"/>
  <c r="F649" i="31"/>
  <c r="G649" i="31" a="1"/>
  <c r="G649" i="31"/>
  <c r="O649" i="31"/>
  <c r="U649" i="31" a="1"/>
  <c r="U649" i="31"/>
  <c r="AH649" i="31"/>
  <c r="B650" i="31"/>
  <c r="C650" i="31" a="1"/>
  <c r="C650" i="31"/>
  <c r="D650" i="31" a="1"/>
  <c r="D650" i="31"/>
  <c r="E650" i="31" a="1"/>
  <c r="E650" i="31"/>
  <c r="F650" i="31"/>
  <c r="G650" i="31" a="1"/>
  <c r="G650" i="31"/>
  <c r="O650" i="31"/>
  <c r="U650" i="31" a="1"/>
  <c r="U650" i="31"/>
  <c r="AH650" i="31"/>
  <c r="B651" i="31"/>
  <c r="C651" i="31" a="1"/>
  <c r="C651" i="31"/>
  <c r="D651" i="31" a="1"/>
  <c r="D651" i="31"/>
  <c r="E651" i="31" a="1"/>
  <c r="E651" i="31"/>
  <c r="F651" i="31"/>
  <c r="G651" i="31" a="1"/>
  <c r="G651" i="31"/>
  <c r="O651" i="31"/>
  <c r="U651" i="31" a="1"/>
  <c r="U651" i="31"/>
  <c r="AH651" i="31"/>
  <c r="B652" i="31"/>
  <c r="C652" i="31" a="1"/>
  <c r="C652" i="31"/>
  <c r="D652" i="31" a="1"/>
  <c r="D652" i="31"/>
  <c r="E652" i="31" a="1"/>
  <c r="E652" i="31"/>
  <c r="F652" i="31"/>
  <c r="G652" i="31" a="1"/>
  <c r="G652" i="31"/>
  <c r="O652" i="31"/>
  <c r="U652" i="31" a="1"/>
  <c r="U652" i="31"/>
  <c r="AH652" i="31"/>
  <c r="B653" i="31"/>
  <c r="C653" i="31" a="1"/>
  <c r="C653" i="31"/>
  <c r="D653" i="31" a="1"/>
  <c r="D653" i="31"/>
  <c r="E653" i="31" a="1"/>
  <c r="E653" i="31"/>
  <c r="F653" i="31"/>
  <c r="G653" i="31" a="1"/>
  <c r="G653" i="31"/>
  <c r="O653" i="31"/>
  <c r="U653" i="31" a="1"/>
  <c r="U653" i="31"/>
  <c r="AH653" i="31"/>
  <c r="B654" i="31"/>
  <c r="C654" i="31" a="1"/>
  <c r="C654" i="31"/>
  <c r="D654" i="31" a="1"/>
  <c r="D654" i="31"/>
  <c r="E654" i="31" a="1"/>
  <c r="E654" i="31"/>
  <c r="F654" i="31"/>
  <c r="G654" i="31" a="1"/>
  <c r="G654" i="31"/>
  <c r="O654" i="31"/>
  <c r="U654" i="31" a="1"/>
  <c r="U654" i="31"/>
  <c r="AH654" i="31"/>
  <c r="B655" i="31"/>
  <c r="C655" i="31" a="1"/>
  <c r="C655" i="31"/>
  <c r="D655" i="31" a="1"/>
  <c r="D655" i="31"/>
  <c r="E655" i="31" a="1"/>
  <c r="E655" i="31"/>
  <c r="F655" i="31"/>
  <c r="G655" i="31" a="1"/>
  <c r="G655" i="31"/>
  <c r="O655" i="31"/>
  <c r="U655" i="31" a="1"/>
  <c r="U655" i="31"/>
  <c r="AH655" i="31"/>
  <c r="B656" i="31"/>
  <c r="C656" i="31" a="1"/>
  <c r="C656" i="31"/>
  <c r="D656" i="31" a="1"/>
  <c r="D656" i="31"/>
  <c r="E656" i="31" a="1"/>
  <c r="E656" i="31"/>
  <c r="F656" i="31"/>
  <c r="G656" i="31" a="1"/>
  <c r="G656" i="31"/>
  <c r="O656" i="31"/>
  <c r="U656" i="31" a="1"/>
  <c r="U656" i="31"/>
  <c r="AH656" i="31"/>
  <c r="B657" i="31"/>
  <c r="C657" i="31" a="1"/>
  <c r="C657" i="31"/>
  <c r="D657" i="31" a="1"/>
  <c r="D657" i="31"/>
  <c r="E657" i="31" a="1"/>
  <c r="E657" i="31"/>
  <c r="F657" i="31"/>
  <c r="G657" i="31" a="1"/>
  <c r="G657" i="31"/>
  <c r="O657" i="31"/>
  <c r="U657" i="31" a="1"/>
  <c r="U657" i="31"/>
  <c r="AH657" i="31"/>
  <c r="B658" i="31"/>
  <c r="C658" i="31" a="1"/>
  <c r="C658" i="31"/>
  <c r="D658" i="31" a="1"/>
  <c r="D658" i="31"/>
  <c r="E658" i="31" a="1"/>
  <c r="E658" i="31"/>
  <c r="F658" i="31"/>
  <c r="G658" i="31" a="1"/>
  <c r="G658" i="31"/>
  <c r="O658" i="31"/>
  <c r="U658" i="31" a="1"/>
  <c r="U658" i="31"/>
  <c r="AH658" i="31"/>
  <c r="B659" i="31"/>
  <c r="C659" i="31" a="1"/>
  <c r="C659" i="31"/>
  <c r="D659" i="31" a="1"/>
  <c r="D659" i="31"/>
  <c r="E659" i="31" a="1"/>
  <c r="E659" i="31"/>
  <c r="F659" i="31"/>
  <c r="G659" i="31" a="1"/>
  <c r="G659" i="31"/>
  <c r="O659" i="31"/>
  <c r="U659" i="31" a="1"/>
  <c r="U659" i="31"/>
  <c r="AH659" i="31"/>
  <c r="B660" i="31"/>
  <c r="C660" i="31" a="1"/>
  <c r="C660" i="31"/>
  <c r="D660" i="31" a="1"/>
  <c r="D660" i="31"/>
  <c r="E660" i="31" a="1"/>
  <c r="E660" i="31"/>
  <c r="F660" i="31"/>
  <c r="G660" i="31" a="1"/>
  <c r="G660" i="31"/>
  <c r="O660" i="31"/>
  <c r="U660" i="31" a="1"/>
  <c r="U660" i="31"/>
  <c r="AH660" i="31"/>
  <c r="B661" i="31"/>
  <c r="C661" i="31" a="1"/>
  <c r="C661" i="31"/>
  <c r="D661" i="31" a="1"/>
  <c r="D661" i="31"/>
  <c r="E661" i="31" a="1"/>
  <c r="E661" i="31"/>
  <c r="F661" i="31"/>
  <c r="G661" i="31" a="1"/>
  <c r="G661" i="31"/>
  <c r="O661" i="31"/>
  <c r="U661" i="31" a="1"/>
  <c r="U661" i="31"/>
  <c r="AH661" i="31"/>
  <c r="B662" i="31"/>
  <c r="C662" i="31" a="1"/>
  <c r="C662" i="31"/>
  <c r="D662" i="31" a="1"/>
  <c r="D662" i="31"/>
  <c r="E662" i="31" a="1"/>
  <c r="E662" i="31"/>
  <c r="F662" i="31"/>
  <c r="G662" i="31" a="1"/>
  <c r="G662" i="31"/>
  <c r="O662" i="31"/>
  <c r="U662" i="31" a="1"/>
  <c r="U662" i="31"/>
  <c r="AH662" i="31"/>
  <c r="B663" i="31"/>
  <c r="C663" i="31" a="1"/>
  <c r="C663" i="31"/>
  <c r="D663" i="31" a="1"/>
  <c r="D663" i="31"/>
  <c r="E663" i="31" a="1"/>
  <c r="E663" i="31"/>
  <c r="F663" i="31"/>
  <c r="G663" i="31" a="1"/>
  <c r="G663" i="31"/>
  <c r="O663" i="31"/>
  <c r="U663" i="31" a="1"/>
  <c r="U663" i="31"/>
  <c r="AH663" i="31"/>
  <c r="B664" i="31"/>
  <c r="C664" i="31" a="1"/>
  <c r="C664" i="31"/>
  <c r="D664" i="31" a="1"/>
  <c r="D664" i="31"/>
  <c r="E664" i="31" a="1"/>
  <c r="E664" i="31"/>
  <c r="F664" i="31"/>
  <c r="G664" i="31" a="1"/>
  <c r="G664" i="31"/>
  <c r="O664" i="31"/>
  <c r="U664" i="31" a="1"/>
  <c r="U664" i="31"/>
  <c r="AH664" i="31"/>
  <c r="B665" i="31"/>
  <c r="C665" i="31" a="1"/>
  <c r="C665" i="31"/>
  <c r="D665" i="31" a="1"/>
  <c r="D665" i="31"/>
  <c r="E665" i="31" a="1"/>
  <c r="E665" i="31"/>
  <c r="F665" i="31"/>
  <c r="G665" i="31" a="1"/>
  <c r="G665" i="31"/>
  <c r="O665" i="31"/>
  <c r="U665" i="31" a="1"/>
  <c r="U665" i="31"/>
  <c r="AH665" i="31"/>
  <c r="B666" i="31"/>
  <c r="C666" i="31" a="1"/>
  <c r="C666" i="31"/>
  <c r="D666" i="31" a="1"/>
  <c r="D666" i="31"/>
  <c r="E666" i="31" a="1"/>
  <c r="E666" i="31"/>
  <c r="F666" i="31"/>
  <c r="G666" i="31" a="1"/>
  <c r="G666" i="31"/>
  <c r="O666" i="31"/>
  <c r="U666" i="31" a="1"/>
  <c r="U666" i="31"/>
  <c r="AH666" i="31"/>
  <c r="B667" i="31"/>
  <c r="C667" i="31" a="1"/>
  <c r="C667" i="31"/>
  <c r="D667" i="31" a="1"/>
  <c r="D667" i="31"/>
  <c r="E667" i="31" a="1"/>
  <c r="E667" i="31"/>
  <c r="F667" i="31"/>
  <c r="G667" i="31" a="1"/>
  <c r="G667" i="31"/>
  <c r="O667" i="31"/>
  <c r="U667" i="31" a="1"/>
  <c r="U667" i="31"/>
  <c r="AH667" i="31"/>
  <c r="B668" i="31"/>
  <c r="C668" i="31" a="1"/>
  <c r="C668" i="31"/>
  <c r="D668" i="31" a="1"/>
  <c r="D668" i="31"/>
  <c r="E668" i="31" a="1"/>
  <c r="E668" i="31"/>
  <c r="F668" i="31"/>
  <c r="G668" i="31" a="1"/>
  <c r="G668" i="31"/>
  <c r="O668" i="31"/>
  <c r="U668" i="31" a="1"/>
  <c r="U668" i="31"/>
  <c r="AH668" i="31"/>
  <c r="B669" i="31"/>
  <c r="C669" i="31" a="1"/>
  <c r="C669" i="31"/>
  <c r="D669" i="31" a="1"/>
  <c r="D669" i="31"/>
  <c r="E669" i="31" a="1"/>
  <c r="E669" i="31"/>
  <c r="F669" i="31"/>
  <c r="G669" i="31" a="1"/>
  <c r="G669" i="31"/>
  <c r="O669" i="31"/>
  <c r="U669" i="31" a="1"/>
  <c r="U669" i="31"/>
  <c r="AH669" i="31"/>
  <c r="B670" i="31"/>
  <c r="C670" i="31" a="1"/>
  <c r="C670" i="31"/>
  <c r="D670" i="31" a="1"/>
  <c r="D670" i="31"/>
  <c r="E670" i="31" a="1"/>
  <c r="E670" i="31"/>
  <c r="F670" i="31"/>
  <c r="G670" i="31" a="1"/>
  <c r="G670" i="31"/>
  <c r="O670" i="31"/>
  <c r="U670" i="31" a="1"/>
  <c r="U670" i="31"/>
  <c r="AH670" i="31"/>
  <c r="B671" i="31"/>
  <c r="C671" i="31" a="1"/>
  <c r="C671" i="31"/>
  <c r="D671" i="31" a="1"/>
  <c r="D671" i="31"/>
  <c r="E671" i="31" a="1"/>
  <c r="E671" i="31"/>
  <c r="F671" i="31"/>
  <c r="G671" i="31" a="1"/>
  <c r="G671" i="31"/>
  <c r="O671" i="31"/>
  <c r="U671" i="31" a="1"/>
  <c r="U671" i="31"/>
  <c r="AH671" i="31"/>
  <c r="B672" i="31"/>
  <c r="C672" i="31" a="1"/>
  <c r="C672" i="31"/>
  <c r="D672" i="31" a="1"/>
  <c r="D672" i="31"/>
  <c r="E672" i="31" a="1"/>
  <c r="E672" i="31"/>
  <c r="F672" i="31"/>
  <c r="G672" i="31" a="1"/>
  <c r="G672" i="31"/>
  <c r="O672" i="31"/>
  <c r="U672" i="31" a="1"/>
  <c r="U672" i="31"/>
  <c r="AH672" i="31"/>
  <c r="B673" i="31"/>
  <c r="C673" i="31" a="1"/>
  <c r="C673" i="31"/>
  <c r="D673" i="31" a="1"/>
  <c r="D673" i="31"/>
  <c r="E673" i="31" a="1"/>
  <c r="E673" i="31"/>
  <c r="F673" i="31"/>
  <c r="G673" i="31" a="1"/>
  <c r="G673" i="31"/>
  <c r="O673" i="31"/>
  <c r="U673" i="31" a="1"/>
  <c r="U673" i="31"/>
  <c r="AH673" i="31"/>
  <c r="B674" i="31"/>
  <c r="C674" i="31" a="1"/>
  <c r="C674" i="31"/>
  <c r="D674" i="31" a="1"/>
  <c r="D674" i="31"/>
  <c r="E674" i="31" a="1"/>
  <c r="E674" i="31"/>
  <c r="F674" i="31"/>
  <c r="G674" i="31" a="1"/>
  <c r="G674" i="31"/>
  <c r="O674" i="31"/>
  <c r="U674" i="31" a="1"/>
  <c r="U674" i="31"/>
  <c r="AH674" i="31"/>
  <c r="B675" i="31"/>
  <c r="C675" i="31" a="1"/>
  <c r="C675" i="31"/>
  <c r="D675" i="31" a="1"/>
  <c r="D675" i="31"/>
  <c r="E675" i="31" a="1"/>
  <c r="E675" i="31"/>
  <c r="F675" i="31"/>
  <c r="G675" i="31" a="1"/>
  <c r="G675" i="31"/>
  <c r="O675" i="31"/>
  <c r="U675" i="31" a="1"/>
  <c r="U675" i="31"/>
  <c r="AH675" i="31"/>
  <c r="B676" i="31"/>
  <c r="C676" i="31" a="1"/>
  <c r="C676" i="31"/>
  <c r="D676" i="31" a="1"/>
  <c r="D676" i="31"/>
  <c r="E676" i="31" a="1"/>
  <c r="E676" i="31"/>
  <c r="F676" i="31"/>
  <c r="G676" i="31" a="1"/>
  <c r="G676" i="31"/>
  <c r="O676" i="31"/>
  <c r="U676" i="31" a="1"/>
  <c r="U676" i="31"/>
  <c r="AH676" i="31"/>
  <c r="B677" i="31"/>
  <c r="C677" i="31" a="1"/>
  <c r="C677" i="31"/>
  <c r="D677" i="31" a="1"/>
  <c r="D677" i="31"/>
  <c r="E677" i="31" a="1"/>
  <c r="E677" i="31"/>
  <c r="F677" i="31"/>
  <c r="G677" i="31" a="1"/>
  <c r="G677" i="31"/>
  <c r="O677" i="31"/>
  <c r="U677" i="31" a="1"/>
  <c r="U677" i="31"/>
  <c r="AH677" i="31"/>
  <c r="B678" i="31"/>
  <c r="C678" i="31" a="1"/>
  <c r="C678" i="31"/>
  <c r="D678" i="31" a="1"/>
  <c r="D678" i="31"/>
  <c r="E678" i="31" a="1"/>
  <c r="E678" i="31"/>
  <c r="F678" i="31"/>
  <c r="G678" i="31" a="1"/>
  <c r="G678" i="31"/>
  <c r="O678" i="31"/>
  <c r="U678" i="31" a="1"/>
  <c r="U678" i="31"/>
  <c r="AH678" i="31"/>
  <c r="B679" i="31"/>
  <c r="C679" i="31" a="1"/>
  <c r="C679" i="31"/>
  <c r="D679" i="31" a="1"/>
  <c r="D679" i="31"/>
  <c r="E679" i="31" a="1"/>
  <c r="E679" i="31"/>
  <c r="F679" i="31"/>
  <c r="G679" i="31" a="1"/>
  <c r="G679" i="31"/>
  <c r="O679" i="31"/>
  <c r="U679" i="31" a="1"/>
  <c r="U679" i="31"/>
  <c r="AH679" i="31"/>
  <c r="B680" i="31"/>
  <c r="C680" i="31" a="1"/>
  <c r="C680" i="31"/>
  <c r="D680" i="31" a="1"/>
  <c r="D680" i="31"/>
  <c r="E680" i="31" a="1"/>
  <c r="E680" i="31"/>
  <c r="F680" i="31"/>
  <c r="G680" i="31" a="1"/>
  <c r="G680" i="31"/>
  <c r="O680" i="31"/>
  <c r="U680" i="31" a="1"/>
  <c r="U680" i="31"/>
  <c r="AH680" i="31"/>
  <c r="B681" i="31"/>
  <c r="C681" i="31" a="1"/>
  <c r="C681" i="31"/>
  <c r="D681" i="31" a="1"/>
  <c r="D681" i="31"/>
  <c r="E681" i="31" a="1"/>
  <c r="E681" i="31"/>
  <c r="F681" i="31"/>
  <c r="G681" i="31" a="1"/>
  <c r="G681" i="31"/>
  <c r="O681" i="31"/>
  <c r="U681" i="31" a="1"/>
  <c r="U681" i="31"/>
  <c r="AH681" i="31"/>
  <c r="B682" i="31"/>
  <c r="C682" i="31" a="1"/>
  <c r="C682" i="31"/>
  <c r="D682" i="31" a="1"/>
  <c r="D682" i="31"/>
  <c r="E682" i="31" a="1"/>
  <c r="E682" i="31"/>
  <c r="F682" i="31"/>
  <c r="G682" i="31" a="1"/>
  <c r="G682" i="31"/>
  <c r="O682" i="31"/>
  <c r="U682" i="31" a="1"/>
  <c r="U682" i="31"/>
  <c r="AH682" i="31"/>
  <c r="B683" i="31"/>
  <c r="C683" i="31" a="1"/>
  <c r="C683" i="31"/>
  <c r="D683" i="31" a="1"/>
  <c r="D683" i="31"/>
  <c r="E683" i="31" a="1"/>
  <c r="E683" i="31"/>
  <c r="F683" i="31"/>
  <c r="G683" i="31" a="1"/>
  <c r="G683" i="31"/>
  <c r="O683" i="31"/>
  <c r="U683" i="31" a="1"/>
  <c r="U683" i="31"/>
  <c r="AH683" i="31"/>
  <c r="B684" i="31"/>
  <c r="C684" i="31" a="1"/>
  <c r="C684" i="31"/>
  <c r="D684" i="31" a="1"/>
  <c r="D684" i="31"/>
  <c r="E684" i="31" a="1"/>
  <c r="E684" i="31"/>
  <c r="F684" i="31"/>
  <c r="G684" i="31" a="1"/>
  <c r="G684" i="31"/>
  <c r="O684" i="31"/>
  <c r="U684" i="31" a="1"/>
  <c r="U684" i="31"/>
  <c r="AH684" i="31"/>
  <c r="B685" i="31"/>
  <c r="C685" i="31" a="1"/>
  <c r="C685" i="31"/>
  <c r="D685" i="31" a="1"/>
  <c r="D685" i="31"/>
  <c r="E685" i="31" a="1"/>
  <c r="E685" i="31"/>
  <c r="F685" i="31"/>
  <c r="G685" i="31" a="1"/>
  <c r="G685" i="31"/>
  <c r="O685" i="31"/>
  <c r="U685" i="31" a="1"/>
  <c r="U685" i="31"/>
  <c r="AH685" i="31"/>
  <c r="B686" i="31"/>
  <c r="C686" i="31" a="1"/>
  <c r="C686" i="31"/>
  <c r="D686" i="31" a="1"/>
  <c r="D686" i="31"/>
  <c r="E686" i="31" a="1"/>
  <c r="E686" i="31"/>
  <c r="F686" i="31"/>
  <c r="G686" i="31" a="1"/>
  <c r="G686" i="31"/>
  <c r="O686" i="31"/>
  <c r="U686" i="31" a="1"/>
  <c r="U686" i="31"/>
  <c r="AH686" i="31"/>
  <c r="B687" i="31"/>
  <c r="C687" i="31" a="1"/>
  <c r="C687" i="31"/>
  <c r="D687" i="31" a="1"/>
  <c r="D687" i="31"/>
  <c r="E687" i="31" a="1"/>
  <c r="E687" i="31"/>
  <c r="F687" i="31"/>
  <c r="G687" i="31" a="1"/>
  <c r="G687" i="31"/>
  <c r="O687" i="31"/>
  <c r="U687" i="31" a="1"/>
  <c r="U687" i="31"/>
  <c r="AH687" i="31"/>
  <c r="B688" i="31"/>
  <c r="C688" i="31" a="1"/>
  <c r="C688" i="31"/>
  <c r="D688" i="31" a="1"/>
  <c r="D688" i="31"/>
  <c r="E688" i="31" a="1"/>
  <c r="E688" i="31"/>
  <c r="F688" i="31"/>
  <c r="G688" i="31" a="1"/>
  <c r="G688" i="31"/>
  <c r="O688" i="31"/>
  <c r="U688" i="31" a="1"/>
  <c r="U688" i="31"/>
  <c r="AH688" i="31"/>
  <c r="B689" i="31"/>
  <c r="C689" i="31" a="1"/>
  <c r="C689" i="31"/>
  <c r="D689" i="31" a="1"/>
  <c r="D689" i="31"/>
  <c r="E689" i="31" a="1"/>
  <c r="E689" i="31"/>
  <c r="F689" i="31"/>
  <c r="G689" i="31" a="1"/>
  <c r="G689" i="31"/>
  <c r="O689" i="31"/>
  <c r="U689" i="31" a="1"/>
  <c r="U689" i="31"/>
  <c r="AH689" i="31"/>
  <c r="B690" i="31"/>
  <c r="C690" i="31" a="1"/>
  <c r="C690" i="31"/>
  <c r="D690" i="31" a="1"/>
  <c r="D690" i="31"/>
  <c r="E690" i="31" a="1"/>
  <c r="E690" i="31"/>
  <c r="F690" i="31"/>
  <c r="G690" i="31" a="1"/>
  <c r="G690" i="31"/>
  <c r="O690" i="31"/>
  <c r="U690" i="31" a="1"/>
  <c r="U690" i="31"/>
  <c r="AH690" i="31"/>
  <c r="B691" i="31"/>
  <c r="C691" i="31" a="1"/>
  <c r="C691" i="31"/>
  <c r="D691" i="31" a="1"/>
  <c r="D691" i="31"/>
  <c r="E691" i="31" a="1"/>
  <c r="E691" i="31"/>
  <c r="F691" i="31"/>
  <c r="G691" i="31" a="1"/>
  <c r="G691" i="31"/>
  <c r="O691" i="31"/>
  <c r="U691" i="31" a="1"/>
  <c r="U691" i="31"/>
  <c r="AH691" i="31"/>
  <c r="B692" i="31"/>
  <c r="C692" i="31" a="1"/>
  <c r="C692" i="31"/>
  <c r="D692" i="31" a="1"/>
  <c r="D692" i="31"/>
  <c r="E692" i="31" a="1"/>
  <c r="E692" i="31"/>
  <c r="F692" i="31"/>
  <c r="G692" i="31" a="1"/>
  <c r="G692" i="31"/>
  <c r="O692" i="31"/>
  <c r="U692" i="31" a="1"/>
  <c r="U692" i="31"/>
  <c r="AH692" i="31"/>
  <c r="B693" i="31"/>
  <c r="C693" i="31" a="1"/>
  <c r="C693" i="31"/>
  <c r="D693" i="31" a="1"/>
  <c r="D693" i="31"/>
  <c r="E693" i="31" a="1"/>
  <c r="E693" i="31"/>
  <c r="F693" i="31"/>
  <c r="G693" i="31" a="1"/>
  <c r="G693" i="31"/>
  <c r="O693" i="31"/>
  <c r="U693" i="31" a="1"/>
  <c r="U693" i="31"/>
  <c r="AH693" i="31"/>
  <c r="B694" i="31"/>
  <c r="C694" i="31" a="1"/>
  <c r="C694" i="31"/>
  <c r="D694" i="31" a="1"/>
  <c r="D694" i="31"/>
  <c r="E694" i="31" a="1"/>
  <c r="E694" i="31"/>
  <c r="F694" i="31"/>
  <c r="G694" i="31" a="1"/>
  <c r="G694" i="31"/>
  <c r="O694" i="31"/>
  <c r="U694" i="31" a="1"/>
  <c r="U694" i="31"/>
  <c r="AH694" i="31"/>
  <c r="B695" i="31"/>
  <c r="C695" i="31" a="1"/>
  <c r="C695" i="31"/>
  <c r="D695" i="31" a="1"/>
  <c r="D695" i="31"/>
  <c r="E695" i="31" a="1"/>
  <c r="E695" i="31"/>
  <c r="F695" i="31"/>
  <c r="G695" i="31" a="1"/>
  <c r="G695" i="31"/>
  <c r="O695" i="31"/>
  <c r="U695" i="31" a="1"/>
  <c r="U695" i="31"/>
  <c r="AH695" i="31"/>
  <c r="B696" i="31"/>
  <c r="C696" i="31" a="1"/>
  <c r="C696" i="31"/>
  <c r="D696" i="31" a="1"/>
  <c r="D696" i="31"/>
  <c r="E696" i="31" a="1"/>
  <c r="E696" i="31"/>
  <c r="F696" i="31"/>
  <c r="G696" i="31" a="1"/>
  <c r="G696" i="31"/>
  <c r="O696" i="31"/>
  <c r="U696" i="31" a="1"/>
  <c r="U696" i="31"/>
  <c r="AH696" i="31"/>
  <c r="B697" i="31"/>
  <c r="C697" i="31" a="1"/>
  <c r="C697" i="31"/>
  <c r="D697" i="31" a="1"/>
  <c r="D697" i="31"/>
  <c r="E697" i="31" a="1"/>
  <c r="E697" i="31"/>
  <c r="F697" i="31"/>
  <c r="G697" i="31" a="1"/>
  <c r="G697" i="31"/>
  <c r="O697" i="31"/>
  <c r="U697" i="31" a="1"/>
  <c r="U697" i="31"/>
  <c r="AH697" i="31"/>
  <c r="B698" i="31"/>
  <c r="C698" i="31" a="1"/>
  <c r="C698" i="31"/>
  <c r="D698" i="31" a="1"/>
  <c r="D698" i="31"/>
  <c r="E698" i="31" a="1"/>
  <c r="E698" i="31"/>
  <c r="F698" i="31"/>
  <c r="G698" i="31" a="1"/>
  <c r="G698" i="31"/>
  <c r="O698" i="31"/>
  <c r="U698" i="31" a="1"/>
  <c r="U698" i="31"/>
  <c r="AH698" i="31"/>
  <c r="B699" i="31"/>
  <c r="C699" i="31" a="1"/>
  <c r="C699" i="31"/>
  <c r="D699" i="31" a="1"/>
  <c r="D699" i="31"/>
  <c r="E699" i="31" a="1"/>
  <c r="E699" i="31"/>
  <c r="F699" i="31"/>
  <c r="G699" i="31" a="1"/>
  <c r="G699" i="31"/>
  <c r="O699" i="31"/>
  <c r="U699" i="31" a="1"/>
  <c r="U699" i="31"/>
  <c r="AH699" i="31"/>
  <c r="B700" i="31"/>
  <c r="C700" i="31" a="1"/>
  <c r="C700" i="31"/>
  <c r="D700" i="31" a="1"/>
  <c r="D700" i="31"/>
  <c r="E700" i="31" a="1"/>
  <c r="E700" i="31"/>
  <c r="F700" i="31"/>
  <c r="G700" i="31" a="1"/>
  <c r="G700" i="31"/>
  <c r="O700" i="31"/>
  <c r="U700" i="31" a="1"/>
  <c r="U700" i="31"/>
  <c r="AH700" i="31"/>
  <c r="B701" i="31"/>
  <c r="C701" i="31" a="1"/>
  <c r="C701" i="31"/>
  <c r="D701" i="31" a="1"/>
  <c r="D701" i="31"/>
  <c r="E701" i="31" a="1"/>
  <c r="E701" i="31"/>
  <c r="F701" i="31"/>
  <c r="G701" i="31" a="1"/>
  <c r="G701" i="31"/>
  <c r="O701" i="31"/>
  <c r="U701" i="31" a="1"/>
  <c r="U701" i="31"/>
  <c r="AH701" i="31"/>
  <c r="B702" i="31"/>
  <c r="C702" i="31" a="1"/>
  <c r="C702" i="31"/>
  <c r="D702" i="31" a="1"/>
  <c r="D702" i="31"/>
  <c r="E702" i="31" a="1"/>
  <c r="E702" i="31"/>
  <c r="F702" i="31"/>
  <c r="G702" i="31" a="1"/>
  <c r="G702" i="31"/>
  <c r="O702" i="31"/>
  <c r="U702" i="31" a="1"/>
  <c r="U702" i="31"/>
  <c r="AH702" i="31"/>
  <c r="B703" i="31"/>
  <c r="C703" i="31" a="1"/>
  <c r="C703" i="31"/>
  <c r="D703" i="31" a="1"/>
  <c r="D703" i="31"/>
  <c r="E703" i="31" a="1"/>
  <c r="E703" i="31"/>
  <c r="F703" i="31"/>
  <c r="G703" i="31" a="1"/>
  <c r="G703" i="31"/>
  <c r="O703" i="31"/>
  <c r="U703" i="31" a="1"/>
  <c r="U703" i="31"/>
  <c r="AH703" i="31"/>
  <c r="B704" i="31"/>
  <c r="C704" i="31" a="1"/>
  <c r="C704" i="31"/>
  <c r="D704" i="31" a="1"/>
  <c r="D704" i="31"/>
  <c r="E704" i="31" a="1"/>
  <c r="E704" i="31"/>
  <c r="F704" i="31"/>
  <c r="G704" i="31" a="1"/>
  <c r="G704" i="31"/>
  <c r="O704" i="31"/>
  <c r="U704" i="31" a="1"/>
  <c r="U704" i="31"/>
  <c r="AH704" i="31"/>
  <c r="B705" i="31"/>
  <c r="C705" i="31" a="1"/>
  <c r="C705" i="31"/>
  <c r="D705" i="31" a="1"/>
  <c r="D705" i="31"/>
  <c r="E705" i="31" a="1"/>
  <c r="E705" i="31"/>
  <c r="F705" i="31"/>
  <c r="G705" i="31" a="1"/>
  <c r="G705" i="31"/>
  <c r="O705" i="31"/>
  <c r="U705" i="31" a="1"/>
  <c r="U705" i="31"/>
  <c r="AH705" i="31"/>
  <c r="B706" i="31"/>
  <c r="C706" i="31" a="1"/>
  <c r="C706" i="31"/>
  <c r="D706" i="31" a="1"/>
  <c r="D706" i="31"/>
  <c r="E706" i="31" a="1"/>
  <c r="E706" i="31"/>
  <c r="F706" i="31"/>
  <c r="G706" i="31" a="1"/>
  <c r="G706" i="31"/>
  <c r="O706" i="31"/>
  <c r="U706" i="31" a="1"/>
  <c r="U706" i="31"/>
  <c r="AH706" i="31"/>
  <c r="B707" i="31"/>
  <c r="C707" i="31" a="1"/>
  <c r="C707" i="31"/>
  <c r="D707" i="31" a="1"/>
  <c r="D707" i="31"/>
  <c r="E707" i="31" a="1"/>
  <c r="E707" i="31"/>
  <c r="F707" i="31"/>
  <c r="G707" i="31" a="1"/>
  <c r="G707" i="31"/>
  <c r="O707" i="31"/>
  <c r="U707" i="31" a="1"/>
  <c r="U707" i="31"/>
  <c r="AH707" i="31"/>
  <c r="B708" i="31"/>
  <c r="C708" i="31" a="1"/>
  <c r="C708" i="31"/>
  <c r="D708" i="31" a="1"/>
  <c r="D708" i="31"/>
  <c r="E708" i="31" a="1"/>
  <c r="E708" i="31"/>
  <c r="F708" i="31"/>
  <c r="G708" i="31" a="1"/>
  <c r="G708" i="31"/>
  <c r="O708" i="31"/>
  <c r="U708" i="31" a="1"/>
  <c r="U708" i="31"/>
  <c r="AH708" i="31"/>
  <c r="B709" i="31"/>
  <c r="C709" i="31" a="1"/>
  <c r="C709" i="31"/>
  <c r="D709" i="31" a="1"/>
  <c r="D709" i="31"/>
  <c r="E709" i="31" a="1"/>
  <c r="E709" i="31"/>
  <c r="F709" i="31"/>
  <c r="G709" i="31" a="1"/>
  <c r="G709" i="31"/>
  <c r="O709" i="31"/>
  <c r="U709" i="31" a="1"/>
  <c r="U709" i="31"/>
  <c r="AH709" i="31"/>
  <c r="B710" i="31"/>
  <c r="C710" i="31" a="1"/>
  <c r="C710" i="31"/>
  <c r="D710" i="31" a="1"/>
  <c r="D710" i="31"/>
  <c r="E710" i="31" a="1"/>
  <c r="E710" i="31"/>
  <c r="F710" i="31"/>
  <c r="G710" i="31" a="1"/>
  <c r="G710" i="31"/>
  <c r="O710" i="31"/>
  <c r="U710" i="31" a="1"/>
  <c r="U710" i="31"/>
  <c r="AH710" i="31"/>
  <c r="B711" i="31"/>
  <c r="C711" i="31" a="1"/>
  <c r="C711" i="31"/>
  <c r="D711" i="31" a="1"/>
  <c r="D711" i="31"/>
  <c r="E711" i="31" a="1"/>
  <c r="E711" i="31"/>
  <c r="F711" i="31"/>
  <c r="G711" i="31" a="1"/>
  <c r="G711" i="31"/>
  <c r="O711" i="31"/>
  <c r="U711" i="31" a="1"/>
  <c r="U711" i="31"/>
  <c r="AH711" i="31"/>
  <c r="B712" i="31"/>
  <c r="C712" i="31" a="1"/>
  <c r="C712" i="31"/>
  <c r="D712" i="31" a="1"/>
  <c r="D712" i="31"/>
  <c r="E712" i="31" a="1"/>
  <c r="E712" i="31"/>
  <c r="F712" i="31"/>
  <c r="G712" i="31" a="1"/>
  <c r="G712" i="31"/>
  <c r="O712" i="31"/>
  <c r="U712" i="31" a="1"/>
  <c r="U712" i="31"/>
  <c r="AH712" i="31"/>
  <c r="B713" i="31"/>
  <c r="C713" i="31" a="1"/>
  <c r="C713" i="31"/>
  <c r="D713" i="31" a="1"/>
  <c r="D713" i="31"/>
  <c r="E713" i="31" a="1"/>
  <c r="E713" i="31"/>
  <c r="F713" i="31"/>
  <c r="G713" i="31" a="1"/>
  <c r="G713" i="31"/>
  <c r="O713" i="31"/>
  <c r="U713" i="31" a="1"/>
  <c r="U713" i="31"/>
  <c r="AH713" i="31"/>
  <c r="B714" i="31"/>
  <c r="C714" i="31" a="1"/>
  <c r="C714" i="31"/>
  <c r="D714" i="31" a="1"/>
  <c r="D714" i="31"/>
  <c r="E714" i="31" a="1"/>
  <c r="E714" i="31"/>
  <c r="F714" i="31"/>
  <c r="G714" i="31" a="1"/>
  <c r="G714" i="31"/>
  <c r="O714" i="31"/>
  <c r="U714" i="31" a="1"/>
  <c r="U714" i="31"/>
  <c r="AH714" i="31"/>
  <c r="B715" i="31"/>
  <c r="C715" i="31" a="1"/>
  <c r="C715" i="31"/>
  <c r="D715" i="31" a="1"/>
  <c r="D715" i="31"/>
  <c r="E715" i="31" a="1"/>
  <c r="E715" i="31"/>
  <c r="F715" i="31"/>
  <c r="G715" i="31" a="1"/>
  <c r="G715" i="31"/>
  <c r="O715" i="31"/>
  <c r="U715" i="31" a="1"/>
  <c r="U715" i="31"/>
  <c r="AH715" i="31"/>
  <c r="B716" i="31"/>
  <c r="C716" i="31" a="1"/>
  <c r="C716" i="31"/>
  <c r="D716" i="31" a="1"/>
  <c r="D716" i="31"/>
  <c r="E716" i="31" a="1"/>
  <c r="E716" i="31"/>
  <c r="F716" i="31"/>
  <c r="G716" i="31" a="1"/>
  <c r="G716" i="31"/>
  <c r="O716" i="31"/>
  <c r="U716" i="31" a="1"/>
  <c r="U716" i="31"/>
  <c r="AH716" i="31"/>
  <c r="B717" i="31"/>
  <c r="C717" i="31" a="1"/>
  <c r="C717" i="31"/>
  <c r="D717" i="31" a="1"/>
  <c r="D717" i="31"/>
  <c r="E717" i="31" a="1"/>
  <c r="E717" i="31"/>
  <c r="F717" i="31"/>
  <c r="G717" i="31" a="1"/>
  <c r="G717" i="31"/>
  <c r="O717" i="31"/>
  <c r="U717" i="31" a="1"/>
  <c r="U717" i="31"/>
  <c r="AH717" i="31"/>
  <c r="B718" i="31"/>
  <c r="C718" i="31" a="1"/>
  <c r="C718" i="31"/>
  <c r="D718" i="31" a="1"/>
  <c r="D718" i="31"/>
  <c r="E718" i="31" a="1"/>
  <c r="E718" i="31"/>
  <c r="F718" i="31"/>
  <c r="G718" i="31" a="1"/>
  <c r="G718" i="31"/>
  <c r="O718" i="31"/>
  <c r="U718" i="31" a="1"/>
  <c r="U718" i="31"/>
  <c r="AH718" i="31"/>
  <c r="B719" i="31"/>
  <c r="C719" i="31" a="1"/>
  <c r="C719" i="31"/>
  <c r="D719" i="31" a="1"/>
  <c r="D719" i="31"/>
  <c r="E719" i="31" a="1"/>
  <c r="E719" i="31"/>
  <c r="F719" i="31"/>
  <c r="G719" i="31" a="1"/>
  <c r="G719" i="31"/>
  <c r="O719" i="31"/>
  <c r="U719" i="31" a="1"/>
  <c r="U719" i="31"/>
  <c r="AH719" i="31"/>
  <c r="B720" i="31"/>
  <c r="C720" i="31" a="1"/>
  <c r="C720" i="31"/>
  <c r="D720" i="31" a="1"/>
  <c r="D720" i="31"/>
  <c r="E720" i="31" a="1"/>
  <c r="E720" i="31"/>
  <c r="F720" i="31"/>
  <c r="G720" i="31" a="1"/>
  <c r="G720" i="31"/>
  <c r="O720" i="31"/>
  <c r="U720" i="31" a="1"/>
  <c r="U720" i="31"/>
  <c r="AH720" i="31"/>
  <c r="B721" i="31"/>
  <c r="C721" i="31" a="1"/>
  <c r="C721" i="31"/>
  <c r="D721" i="31" a="1"/>
  <c r="D721" i="31"/>
  <c r="E721" i="31" a="1"/>
  <c r="E721" i="31"/>
  <c r="F721" i="31"/>
  <c r="G721" i="31" a="1"/>
  <c r="G721" i="31"/>
  <c r="O721" i="31"/>
  <c r="U721" i="31" a="1"/>
  <c r="U721" i="31"/>
  <c r="AH721" i="31"/>
  <c r="B722" i="31"/>
  <c r="C722" i="31" a="1"/>
  <c r="C722" i="31"/>
  <c r="D722" i="31" a="1"/>
  <c r="D722" i="31"/>
  <c r="E722" i="31" a="1"/>
  <c r="E722" i="31"/>
  <c r="F722" i="31"/>
  <c r="G722" i="31" a="1"/>
  <c r="G722" i="31"/>
  <c r="O722" i="31"/>
  <c r="U722" i="31" a="1"/>
  <c r="U722" i="31"/>
  <c r="AH722" i="31"/>
  <c r="B723" i="31"/>
  <c r="C723" i="31" a="1"/>
  <c r="C723" i="31"/>
  <c r="D723" i="31" a="1"/>
  <c r="D723" i="31"/>
  <c r="E723" i="31" a="1"/>
  <c r="E723" i="31"/>
  <c r="F723" i="31"/>
  <c r="G723" i="31" a="1"/>
  <c r="G723" i="31"/>
  <c r="O723" i="31"/>
  <c r="U723" i="31" a="1"/>
  <c r="U723" i="31"/>
  <c r="AH723" i="31"/>
  <c r="B724" i="31"/>
  <c r="C724" i="31" a="1"/>
  <c r="C724" i="31"/>
  <c r="D724" i="31" a="1"/>
  <c r="D724" i="31"/>
  <c r="E724" i="31" a="1"/>
  <c r="E724" i="31"/>
  <c r="F724" i="31"/>
  <c r="G724" i="31" a="1"/>
  <c r="G724" i="31"/>
  <c r="O724" i="31"/>
  <c r="U724" i="31" a="1"/>
  <c r="U724" i="31"/>
  <c r="AH724" i="31"/>
  <c r="B725" i="31"/>
  <c r="C725" i="31" a="1"/>
  <c r="C725" i="31"/>
  <c r="D725" i="31" a="1"/>
  <c r="D725" i="31"/>
  <c r="E725" i="31" a="1"/>
  <c r="E725" i="31"/>
  <c r="F725" i="31"/>
  <c r="G725" i="31" a="1"/>
  <c r="G725" i="31"/>
  <c r="O725" i="31"/>
  <c r="U725" i="31" a="1"/>
  <c r="U725" i="31"/>
  <c r="AH725" i="31"/>
  <c r="B726" i="31"/>
  <c r="C726" i="31" a="1"/>
  <c r="C726" i="31"/>
  <c r="D726" i="31" a="1"/>
  <c r="D726" i="31"/>
  <c r="E726" i="31" a="1"/>
  <c r="E726" i="31"/>
  <c r="F726" i="31"/>
  <c r="G726" i="31" a="1"/>
  <c r="G726" i="31"/>
  <c r="O726" i="31"/>
  <c r="U726" i="31" a="1"/>
  <c r="U726" i="31"/>
  <c r="AH726" i="31"/>
  <c r="B727" i="31"/>
  <c r="C727" i="31" a="1"/>
  <c r="C727" i="31"/>
  <c r="D727" i="31" a="1"/>
  <c r="D727" i="31"/>
  <c r="E727" i="31" a="1"/>
  <c r="E727" i="31"/>
  <c r="F727" i="31"/>
  <c r="G727" i="31" a="1"/>
  <c r="G727" i="31"/>
  <c r="O727" i="31"/>
  <c r="U727" i="31" a="1"/>
  <c r="U727" i="31"/>
  <c r="AH727" i="31"/>
  <c r="B728" i="31"/>
  <c r="C728" i="31" a="1"/>
  <c r="C728" i="31"/>
  <c r="D728" i="31" a="1"/>
  <c r="D728" i="31"/>
  <c r="E728" i="31" a="1"/>
  <c r="E728" i="31"/>
  <c r="F728" i="31"/>
  <c r="G728" i="31" a="1"/>
  <c r="G728" i="31"/>
  <c r="O728" i="31"/>
  <c r="U728" i="31" a="1"/>
  <c r="U728" i="31"/>
  <c r="AH728" i="31"/>
  <c r="B729" i="31"/>
  <c r="C729" i="31" a="1"/>
  <c r="C729" i="31"/>
  <c r="D729" i="31" a="1"/>
  <c r="D729" i="31"/>
  <c r="E729" i="31" a="1"/>
  <c r="E729" i="31"/>
  <c r="F729" i="31"/>
  <c r="G729" i="31" a="1"/>
  <c r="G729" i="31"/>
  <c r="O729" i="31"/>
  <c r="U729" i="31" a="1"/>
  <c r="U729" i="31"/>
  <c r="AH729" i="31"/>
  <c r="B730" i="31"/>
  <c r="C730" i="31" a="1"/>
  <c r="C730" i="31"/>
  <c r="D730" i="31" a="1"/>
  <c r="D730" i="31"/>
  <c r="E730" i="31" a="1"/>
  <c r="E730" i="31"/>
  <c r="F730" i="31"/>
  <c r="G730" i="31" a="1"/>
  <c r="G730" i="31"/>
  <c r="O730" i="31"/>
  <c r="U730" i="31" a="1"/>
  <c r="U730" i="31"/>
  <c r="AH730" i="31"/>
  <c r="B731" i="31"/>
  <c r="C731" i="31" a="1"/>
  <c r="C731" i="31"/>
  <c r="D731" i="31" a="1"/>
  <c r="D731" i="31"/>
  <c r="E731" i="31" a="1"/>
  <c r="E731" i="31"/>
  <c r="F731" i="31"/>
  <c r="G731" i="31" a="1"/>
  <c r="G731" i="31"/>
  <c r="O731" i="31"/>
  <c r="U731" i="31" a="1"/>
  <c r="U731" i="31"/>
  <c r="AH731" i="31"/>
  <c r="B732" i="31"/>
  <c r="C732" i="31" a="1"/>
  <c r="C732" i="31"/>
  <c r="D732" i="31" a="1"/>
  <c r="D732" i="31"/>
  <c r="E732" i="31" a="1"/>
  <c r="E732" i="31"/>
  <c r="F732" i="31"/>
  <c r="G732" i="31" a="1"/>
  <c r="G732" i="31"/>
  <c r="O732" i="31"/>
  <c r="U732" i="31" a="1"/>
  <c r="U732" i="31"/>
  <c r="AH732" i="31"/>
  <c r="B733" i="31"/>
  <c r="C733" i="31" a="1"/>
  <c r="C733" i="31"/>
  <c r="D733" i="31" a="1"/>
  <c r="D733" i="31"/>
  <c r="E733" i="31" a="1"/>
  <c r="E733" i="31"/>
  <c r="F733" i="31"/>
  <c r="G733" i="31" a="1"/>
  <c r="G733" i="31"/>
  <c r="O733" i="31"/>
  <c r="U733" i="31" a="1"/>
  <c r="U733" i="31"/>
  <c r="AH733" i="31"/>
  <c r="B734" i="31"/>
  <c r="C734" i="31" a="1"/>
  <c r="C734" i="31"/>
  <c r="D734" i="31" a="1"/>
  <c r="D734" i="31"/>
  <c r="E734" i="31" a="1"/>
  <c r="E734" i="31"/>
  <c r="F734" i="31"/>
  <c r="G734" i="31" a="1"/>
  <c r="G734" i="31"/>
  <c r="O734" i="31"/>
  <c r="U734" i="31" a="1"/>
  <c r="U734" i="31"/>
  <c r="AH734" i="31"/>
  <c r="B735" i="31"/>
  <c r="C735" i="31" a="1"/>
  <c r="C735" i="31"/>
  <c r="D735" i="31" a="1"/>
  <c r="D735" i="31"/>
  <c r="E735" i="31" a="1"/>
  <c r="E735" i="31"/>
  <c r="F735" i="31"/>
  <c r="G735" i="31" a="1"/>
  <c r="G735" i="31"/>
  <c r="O735" i="31"/>
  <c r="U735" i="31" a="1"/>
  <c r="U735" i="31"/>
  <c r="AH735" i="31"/>
  <c r="B736" i="31"/>
  <c r="C736" i="31" a="1"/>
  <c r="C736" i="31"/>
  <c r="D736" i="31" a="1"/>
  <c r="D736" i="31"/>
  <c r="E736" i="31" a="1"/>
  <c r="E736" i="31"/>
  <c r="F736" i="31"/>
  <c r="G736" i="31" a="1"/>
  <c r="G736" i="31"/>
  <c r="O736" i="31"/>
  <c r="U736" i="31" a="1"/>
  <c r="U736" i="31"/>
  <c r="AH736" i="31"/>
  <c r="B737" i="31"/>
  <c r="C737" i="31" a="1"/>
  <c r="C737" i="31"/>
  <c r="D737" i="31" a="1"/>
  <c r="D737" i="31"/>
  <c r="E737" i="31" a="1"/>
  <c r="E737" i="31"/>
  <c r="F737" i="31"/>
  <c r="G737" i="31" a="1"/>
  <c r="G737" i="31"/>
  <c r="O737" i="31"/>
  <c r="U737" i="31" a="1"/>
  <c r="U737" i="31"/>
  <c r="AH737" i="31"/>
  <c r="B738" i="31"/>
  <c r="C738" i="31" a="1"/>
  <c r="C738" i="31"/>
  <c r="D738" i="31" a="1"/>
  <c r="D738" i="31"/>
  <c r="E738" i="31" a="1"/>
  <c r="E738" i="31"/>
  <c r="F738" i="31"/>
  <c r="G738" i="31" a="1"/>
  <c r="G738" i="31"/>
  <c r="O738" i="31"/>
  <c r="U738" i="31" a="1"/>
  <c r="U738" i="31"/>
  <c r="AH738" i="31"/>
  <c r="B739" i="31"/>
  <c r="C739" i="31" a="1"/>
  <c r="C739" i="31"/>
  <c r="D739" i="31" a="1"/>
  <c r="D739" i="31"/>
  <c r="E739" i="31" a="1"/>
  <c r="E739" i="31"/>
  <c r="F739" i="31"/>
  <c r="G739" i="31" a="1"/>
  <c r="G739" i="31"/>
  <c r="O739" i="31"/>
  <c r="U739" i="31" a="1"/>
  <c r="U739" i="31"/>
  <c r="AH739" i="31"/>
  <c r="B740" i="31"/>
  <c r="C740" i="31" a="1"/>
  <c r="C740" i="31"/>
  <c r="D740" i="31" a="1"/>
  <c r="D740" i="31"/>
  <c r="E740" i="31" a="1"/>
  <c r="E740" i="31"/>
  <c r="F740" i="31"/>
  <c r="G740" i="31" a="1"/>
  <c r="G740" i="31"/>
  <c r="O740" i="31"/>
  <c r="U740" i="31" a="1"/>
  <c r="U740" i="31"/>
  <c r="AH740" i="31"/>
  <c r="B741" i="31"/>
  <c r="C741" i="31" a="1"/>
  <c r="C741" i="31"/>
  <c r="D741" i="31" a="1"/>
  <c r="D741" i="31"/>
  <c r="E741" i="31" a="1"/>
  <c r="E741" i="31"/>
  <c r="F741" i="31"/>
  <c r="G741" i="31" a="1"/>
  <c r="G741" i="31"/>
  <c r="O741" i="31"/>
  <c r="U741" i="31" a="1"/>
  <c r="U741" i="31"/>
  <c r="AH741" i="31"/>
  <c r="B742" i="31"/>
  <c r="C742" i="31" a="1"/>
  <c r="C742" i="31"/>
  <c r="D742" i="31" a="1"/>
  <c r="D742" i="31"/>
  <c r="E742" i="31" a="1"/>
  <c r="E742" i="31"/>
  <c r="F742" i="31"/>
  <c r="G742" i="31" a="1"/>
  <c r="G742" i="31"/>
  <c r="O742" i="31"/>
  <c r="U742" i="31" a="1"/>
  <c r="U742" i="31"/>
  <c r="AH742" i="31"/>
  <c r="B743" i="31"/>
  <c r="C743" i="31" a="1"/>
  <c r="C743" i="31"/>
  <c r="D743" i="31" a="1"/>
  <c r="D743" i="31"/>
  <c r="E743" i="31" a="1"/>
  <c r="E743" i="31"/>
  <c r="F743" i="31"/>
  <c r="G743" i="31" a="1"/>
  <c r="G743" i="31"/>
  <c r="O743" i="31"/>
  <c r="U743" i="31" a="1"/>
  <c r="U743" i="31"/>
  <c r="AH743" i="31"/>
  <c r="B744" i="31"/>
  <c r="C744" i="31" a="1"/>
  <c r="C744" i="31"/>
  <c r="D744" i="31" a="1"/>
  <c r="D744" i="31"/>
  <c r="E744" i="31" a="1"/>
  <c r="E744" i="31"/>
  <c r="F744" i="31"/>
  <c r="G744" i="31" a="1"/>
  <c r="G744" i="31"/>
  <c r="O744" i="31"/>
  <c r="U744" i="31" a="1"/>
  <c r="U744" i="31"/>
  <c r="AH744" i="31"/>
  <c r="B745" i="31"/>
  <c r="C745" i="31" a="1"/>
  <c r="C745" i="31"/>
  <c r="D745" i="31" a="1"/>
  <c r="D745" i="31"/>
  <c r="E745" i="31" a="1"/>
  <c r="E745" i="31"/>
  <c r="F745" i="31"/>
  <c r="G745" i="31" a="1"/>
  <c r="G745" i="31"/>
  <c r="O745" i="31"/>
  <c r="U745" i="31" a="1"/>
  <c r="U745" i="31"/>
  <c r="AH745" i="31"/>
  <c r="B746" i="31"/>
  <c r="C746" i="31" a="1"/>
  <c r="C746" i="31"/>
  <c r="D746" i="31" a="1"/>
  <c r="D746" i="31"/>
  <c r="E746" i="31" a="1"/>
  <c r="E746" i="31"/>
  <c r="F746" i="31"/>
  <c r="G746" i="31" a="1"/>
  <c r="G746" i="31"/>
  <c r="O746" i="31"/>
  <c r="U746" i="31" a="1"/>
  <c r="U746" i="31"/>
  <c r="AH746" i="31"/>
  <c r="B747" i="31"/>
  <c r="C747" i="31" a="1"/>
  <c r="C747" i="31"/>
  <c r="D747" i="31" a="1"/>
  <c r="D747" i="31"/>
  <c r="E747" i="31" a="1"/>
  <c r="E747" i="31"/>
  <c r="F747" i="31"/>
  <c r="G747" i="31" a="1"/>
  <c r="G747" i="31"/>
  <c r="O747" i="31"/>
  <c r="U747" i="31" a="1"/>
  <c r="U747" i="31"/>
  <c r="AH747" i="31"/>
  <c r="B748" i="31"/>
  <c r="C748" i="31" a="1"/>
  <c r="C748" i="31"/>
  <c r="D748" i="31" a="1"/>
  <c r="D748" i="31"/>
  <c r="E748" i="31" a="1"/>
  <c r="E748" i="31"/>
  <c r="F748" i="31"/>
  <c r="G748" i="31" a="1"/>
  <c r="G748" i="31"/>
  <c r="O748" i="31"/>
  <c r="U748" i="31" a="1"/>
  <c r="U748" i="31"/>
  <c r="AH748" i="31"/>
  <c r="B749" i="31"/>
  <c r="C749" i="31" a="1"/>
  <c r="C749" i="31"/>
  <c r="D749" i="31" a="1"/>
  <c r="D749" i="31"/>
  <c r="E749" i="31" a="1"/>
  <c r="E749" i="31"/>
  <c r="F749" i="31"/>
  <c r="G749" i="31" a="1"/>
  <c r="G749" i="31"/>
  <c r="O749" i="31"/>
  <c r="U749" i="31" a="1"/>
  <c r="U749" i="31"/>
  <c r="AH749" i="31"/>
  <c r="B750" i="31"/>
  <c r="C750" i="31" a="1"/>
  <c r="C750" i="31"/>
  <c r="D750" i="31" a="1"/>
  <c r="D750" i="31"/>
  <c r="E750" i="31" a="1"/>
  <c r="E750" i="31"/>
  <c r="F750" i="31"/>
  <c r="G750" i="31" a="1"/>
  <c r="G750" i="31"/>
  <c r="O750" i="31"/>
  <c r="U750" i="31" a="1"/>
  <c r="U750" i="31"/>
  <c r="AH750" i="31"/>
  <c r="B751" i="31"/>
  <c r="C751" i="31" a="1"/>
  <c r="C751" i="31"/>
  <c r="D751" i="31" a="1"/>
  <c r="D751" i="31"/>
  <c r="E751" i="31" a="1"/>
  <c r="E751" i="31"/>
  <c r="F751" i="31"/>
  <c r="G751" i="31" a="1"/>
  <c r="G751" i="31"/>
  <c r="O751" i="31"/>
  <c r="U751" i="31" a="1"/>
  <c r="U751" i="31"/>
  <c r="AH751" i="31"/>
  <c r="B752" i="31"/>
  <c r="C752" i="31" a="1"/>
  <c r="C752" i="31"/>
  <c r="D752" i="31" a="1"/>
  <c r="D752" i="31"/>
  <c r="E752" i="31" a="1"/>
  <c r="E752" i="31"/>
  <c r="F752" i="31"/>
  <c r="G752" i="31" a="1"/>
  <c r="G752" i="31"/>
  <c r="O752" i="31"/>
  <c r="U752" i="31" a="1"/>
  <c r="U752" i="31"/>
  <c r="AH752" i="31"/>
  <c r="B753" i="31"/>
  <c r="C753" i="31" a="1"/>
  <c r="C753" i="31"/>
  <c r="D753" i="31" a="1"/>
  <c r="D753" i="31"/>
  <c r="E753" i="31" a="1"/>
  <c r="E753" i="31"/>
  <c r="F753" i="31"/>
  <c r="G753" i="31" a="1"/>
  <c r="G753" i="31"/>
  <c r="O753" i="31"/>
  <c r="U753" i="31" a="1"/>
  <c r="U753" i="31"/>
  <c r="AH753" i="31"/>
  <c r="B754" i="31"/>
  <c r="C754" i="31" a="1"/>
  <c r="C754" i="31"/>
  <c r="D754" i="31" a="1"/>
  <c r="D754" i="31"/>
  <c r="E754" i="31" a="1"/>
  <c r="E754" i="31"/>
  <c r="F754" i="31"/>
  <c r="G754" i="31" a="1"/>
  <c r="G754" i="31"/>
  <c r="O754" i="31"/>
  <c r="U754" i="31" a="1"/>
  <c r="U754" i="31"/>
  <c r="AH754" i="31"/>
  <c r="B755" i="31"/>
  <c r="C755" i="31" a="1"/>
  <c r="C755" i="31"/>
  <c r="D755" i="31" a="1"/>
  <c r="D755" i="31"/>
  <c r="E755" i="31" a="1"/>
  <c r="E755" i="31"/>
  <c r="F755" i="31"/>
  <c r="G755" i="31" a="1"/>
  <c r="G755" i="31"/>
  <c r="O755" i="31"/>
  <c r="U755" i="31" a="1"/>
  <c r="U755" i="31"/>
  <c r="AH755" i="31"/>
  <c r="B756" i="31"/>
  <c r="C756" i="31" a="1"/>
  <c r="C756" i="31"/>
  <c r="D756" i="31" a="1"/>
  <c r="D756" i="31"/>
  <c r="E756" i="31" a="1"/>
  <c r="E756" i="31"/>
  <c r="F756" i="31"/>
  <c r="G756" i="31" a="1"/>
  <c r="G756" i="31"/>
  <c r="O756" i="31"/>
  <c r="U756" i="31" a="1"/>
  <c r="U756" i="31"/>
  <c r="AH756" i="31"/>
  <c r="B757" i="31"/>
  <c r="C757" i="31" a="1"/>
  <c r="C757" i="31"/>
  <c r="D757" i="31" a="1"/>
  <c r="D757" i="31"/>
  <c r="E757" i="31" a="1"/>
  <c r="E757" i="31"/>
  <c r="F757" i="31"/>
  <c r="G757" i="31" a="1"/>
  <c r="G757" i="31"/>
  <c r="O757" i="31"/>
  <c r="U757" i="31" a="1"/>
  <c r="U757" i="31"/>
  <c r="AH757" i="31"/>
  <c r="B758" i="31"/>
  <c r="C758" i="31" a="1"/>
  <c r="C758" i="31"/>
  <c r="D758" i="31" a="1"/>
  <c r="D758" i="31"/>
  <c r="E758" i="31" a="1"/>
  <c r="E758" i="31"/>
  <c r="F758" i="31"/>
  <c r="G758" i="31" a="1"/>
  <c r="G758" i="31"/>
  <c r="O758" i="31"/>
  <c r="U758" i="31" a="1"/>
  <c r="U758" i="31"/>
  <c r="AH758" i="31"/>
  <c r="B759" i="31"/>
  <c r="C759" i="31" a="1"/>
  <c r="C759" i="31"/>
  <c r="D759" i="31" a="1"/>
  <c r="D759" i="31"/>
  <c r="E759" i="31" a="1"/>
  <c r="E759" i="31"/>
  <c r="F759" i="31"/>
  <c r="G759" i="31" a="1"/>
  <c r="G759" i="31"/>
  <c r="O759" i="31"/>
  <c r="U759" i="31" a="1"/>
  <c r="U759" i="31"/>
  <c r="AH759" i="31"/>
  <c r="B760" i="31"/>
  <c r="C760" i="31" a="1"/>
  <c r="C760" i="31"/>
  <c r="D760" i="31" a="1"/>
  <c r="D760" i="31"/>
  <c r="E760" i="31" a="1"/>
  <c r="E760" i="31"/>
  <c r="F760" i="31"/>
  <c r="G760" i="31" a="1"/>
  <c r="G760" i="31"/>
  <c r="O760" i="31"/>
  <c r="U760" i="31" a="1"/>
  <c r="U760" i="31"/>
  <c r="AH760" i="31"/>
  <c r="B761" i="31"/>
  <c r="C761" i="31" a="1"/>
  <c r="C761" i="31"/>
  <c r="D761" i="31" a="1"/>
  <c r="D761" i="31"/>
  <c r="E761" i="31" a="1"/>
  <c r="E761" i="31"/>
  <c r="F761" i="31"/>
  <c r="G761" i="31" a="1"/>
  <c r="G761" i="31"/>
  <c r="O761" i="31"/>
  <c r="U761" i="31" a="1"/>
  <c r="U761" i="31"/>
  <c r="AH761" i="31"/>
  <c r="B762" i="31"/>
  <c r="C762" i="31" a="1"/>
  <c r="C762" i="31"/>
  <c r="D762" i="31" a="1"/>
  <c r="D762" i="31"/>
  <c r="E762" i="31" a="1"/>
  <c r="E762" i="31"/>
  <c r="F762" i="31"/>
  <c r="G762" i="31" a="1"/>
  <c r="G762" i="31"/>
  <c r="O762" i="31"/>
  <c r="U762" i="31" a="1"/>
  <c r="U762" i="31"/>
  <c r="AH762" i="31"/>
  <c r="B763" i="31"/>
  <c r="C763" i="31" a="1"/>
  <c r="C763" i="31"/>
  <c r="D763" i="31" a="1"/>
  <c r="D763" i="31"/>
  <c r="E763" i="31" a="1"/>
  <c r="E763" i="31"/>
  <c r="F763" i="31"/>
  <c r="G763" i="31" a="1"/>
  <c r="G763" i="31"/>
  <c r="O763" i="31"/>
  <c r="U763" i="31" a="1"/>
  <c r="U763" i="31"/>
  <c r="AH763" i="31"/>
  <c r="B764" i="31"/>
  <c r="C764" i="31" a="1"/>
  <c r="C764" i="31"/>
  <c r="D764" i="31" a="1"/>
  <c r="D764" i="31"/>
  <c r="E764" i="31" a="1"/>
  <c r="E764" i="31"/>
  <c r="F764" i="31"/>
  <c r="G764" i="31" a="1"/>
  <c r="G764" i="31"/>
  <c r="O764" i="31"/>
  <c r="U764" i="31" a="1"/>
  <c r="U764" i="31"/>
  <c r="AH764" i="31"/>
  <c r="B765" i="31"/>
  <c r="C765" i="31" a="1"/>
  <c r="C765" i="31"/>
  <c r="D765" i="31" a="1"/>
  <c r="D765" i="31"/>
  <c r="E765" i="31" a="1"/>
  <c r="E765" i="31"/>
  <c r="F765" i="31"/>
  <c r="G765" i="31" a="1"/>
  <c r="G765" i="31"/>
  <c r="O765" i="31"/>
  <c r="U765" i="31" a="1"/>
  <c r="U765" i="31"/>
  <c r="AH765" i="31"/>
  <c r="B766" i="31"/>
  <c r="C766" i="31" a="1"/>
  <c r="C766" i="31"/>
  <c r="D766" i="31" a="1"/>
  <c r="D766" i="31"/>
  <c r="E766" i="31" a="1"/>
  <c r="E766" i="31"/>
  <c r="F766" i="31"/>
  <c r="G766" i="31" a="1"/>
  <c r="G766" i="31"/>
  <c r="O766" i="31"/>
  <c r="U766" i="31" a="1"/>
  <c r="U766" i="31"/>
  <c r="AH766" i="31"/>
  <c r="B767" i="31"/>
  <c r="C767" i="31" a="1"/>
  <c r="C767" i="31"/>
  <c r="D767" i="31" a="1"/>
  <c r="D767" i="31"/>
  <c r="E767" i="31" a="1"/>
  <c r="E767" i="31"/>
  <c r="F767" i="31"/>
  <c r="G767" i="31" a="1"/>
  <c r="G767" i="31"/>
  <c r="O767" i="31"/>
  <c r="U767" i="31" a="1"/>
  <c r="U767" i="31"/>
  <c r="AH767" i="31"/>
  <c r="B768" i="31"/>
  <c r="C768" i="31" a="1"/>
  <c r="C768" i="31"/>
  <c r="D768" i="31" a="1"/>
  <c r="D768" i="31"/>
  <c r="E768" i="31" a="1"/>
  <c r="E768" i="31"/>
  <c r="F768" i="31"/>
  <c r="G768" i="31" a="1"/>
  <c r="G768" i="31"/>
  <c r="O768" i="31"/>
  <c r="U768" i="31" a="1"/>
  <c r="U768" i="31"/>
  <c r="AH768" i="31"/>
  <c r="B769" i="31"/>
  <c r="C769" i="31" a="1"/>
  <c r="C769" i="31"/>
  <c r="D769" i="31" a="1"/>
  <c r="D769" i="31"/>
  <c r="E769" i="31" a="1"/>
  <c r="E769" i="31"/>
  <c r="F769" i="31"/>
  <c r="G769" i="31" a="1"/>
  <c r="G769" i="31"/>
  <c r="O769" i="31"/>
  <c r="U769" i="31" a="1"/>
  <c r="U769" i="31"/>
  <c r="AH769" i="31"/>
  <c r="B770" i="31"/>
  <c r="C770" i="31" a="1"/>
  <c r="C770" i="31"/>
  <c r="D770" i="31" a="1"/>
  <c r="D770" i="31"/>
  <c r="E770" i="31" a="1"/>
  <c r="E770" i="31"/>
  <c r="F770" i="31"/>
  <c r="G770" i="31" a="1"/>
  <c r="G770" i="31"/>
  <c r="O770" i="31"/>
  <c r="U770" i="31" a="1"/>
  <c r="U770" i="31"/>
  <c r="AH770" i="31"/>
  <c r="B771" i="31"/>
  <c r="C771" i="31" a="1"/>
  <c r="C771" i="31"/>
  <c r="D771" i="31" a="1"/>
  <c r="D771" i="31"/>
  <c r="E771" i="31" a="1"/>
  <c r="E771" i="31"/>
  <c r="F771" i="31"/>
  <c r="G771" i="31" a="1"/>
  <c r="G771" i="31"/>
  <c r="O771" i="31"/>
  <c r="U771" i="31" a="1"/>
  <c r="U771" i="31"/>
  <c r="AH771" i="31"/>
  <c r="B772" i="31"/>
  <c r="C772" i="31" a="1"/>
  <c r="C772" i="31"/>
  <c r="D772" i="31" a="1"/>
  <c r="D772" i="31"/>
  <c r="E772" i="31" a="1"/>
  <c r="E772" i="31"/>
  <c r="F772" i="31"/>
  <c r="G772" i="31" a="1"/>
  <c r="G772" i="31"/>
  <c r="O772" i="31"/>
  <c r="U772" i="31" a="1"/>
  <c r="U772" i="31"/>
  <c r="AH772" i="31"/>
  <c r="B773" i="31"/>
  <c r="C773" i="31" a="1"/>
  <c r="C773" i="31"/>
  <c r="D773" i="31" a="1"/>
  <c r="D773" i="31"/>
  <c r="E773" i="31" a="1"/>
  <c r="E773" i="31"/>
  <c r="F773" i="31"/>
  <c r="G773" i="31" a="1"/>
  <c r="G773" i="31"/>
  <c r="O773" i="31"/>
  <c r="U773" i="31" a="1"/>
  <c r="U773" i="31"/>
  <c r="AH773" i="31"/>
  <c r="B774" i="31"/>
  <c r="C774" i="31" a="1"/>
  <c r="C774" i="31"/>
  <c r="D774" i="31" a="1"/>
  <c r="D774" i="31"/>
  <c r="E774" i="31" a="1"/>
  <c r="E774" i="31"/>
  <c r="F774" i="31"/>
  <c r="G774" i="31" a="1"/>
  <c r="G774" i="31"/>
  <c r="O774" i="31"/>
  <c r="U774" i="31" a="1"/>
  <c r="U774" i="31"/>
  <c r="AH774" i="31"/>
  <c r="B775" i="31"/>
  <c r="C775" i="31" a="1"/>
  <c r="C775" i="31"/>
  <c r="D775" i="31" a="1"/>
  <c r="D775" i="31"/>
  <c r="E775" i="31" a="1"/>
  <c r="E775" i="31"/>
  <c r="F775" i="31"/>
  <c r="G775" i="31" a="1"/>
  <c r="G775" i="31"/>
  <c r="O775" i="31"/>
  <c r="U775" i="31" a="1"/>
  <c r="U775" i="31"/>
  <c r="AH775" i="31"/>
  <c r="B776" i="31"/>
  <c r="C776" i="31" a="1"/>
  <c r="C776" i="31"/>
  <c r="D776" i="31" a="1"/>
  <c r="D776" i="31"/>
  <c r="E776" i="31" a="1"/>
  <c r="E776" i="31"/>
  <c r="F776" i="31"/>
  <c r="G776" i="31" a="1"/>
  <c r="G776" i="31"/>
  <c r="O776" i="31"/>
  <c r="U776" i="31" a="1"/>
  <c r="U776" i="31"/>
  <c r="AH776" i="31"/>
  <c r="B777" i="31"/>
  <c r="C777" i="31" a="1"/>
  <c r="C777" i="31"/>
  <c r="D777" i="31" a="1"/>
  <c r="D777" i="31"/>
  <c r="E777" i="31" a="1"/>
  <c r="E777" i="31"/>
  <c r="F777" i="31"/>
  <c r="G777" i="31" a="1"/>
  <c r="G777" i="31"/>
  <c r="O777" i="31"/>
  <c r="U777" i="31" a="1"/>
  <c r="U777" i="31"/>
  <c r="AH777" i="31"/>
  <c r="B778" i="31"/>
  <c r="C778" i="31" a="1"/>
  <c r="C778" i="31"/>
  <c r="D778" i="31" a="1"/>
  <c r="D778" i="31"/>
  <c r="E778" i="31" a="1"/>
  <c r="E778" i="31"/>
  <c r="F778" i="31"/>
  <c r="G778" i="31" a="1"/>
  <c r="G778" i="31"/>
  <c r="O778" i="31"/>
  <c r="U778" i="31" a="1"/>
  <c r="U778" i="31"/>
  <c r="AH778" i="31"/>
  <c r="B779" i="31"/>
  <c r="C779" i="31" a="1"/>
  <c r="C779" i="31"/>
  <c r="D779" i="31" a="1"/>
  <c r="D779" i="31"/>
  <c r="E779" i="31" a="1"/>
  <c r="E779" i="31"/>
  <c r="F779" i="31"/>
  <c r="G779" i="31" a="1"/>
  <c r="G779" i="31"/>
  <c r="O779" i="31"/>
  <c r="U779" i="31" a="1"/>
  <c r="U779" i="31"/>
  <c r="AH779" i="31"/>
  <c r="B780" i="31"/>
  <c r="C780" i="31" a="1"/>
  <c r="C780" i="31"/>
  <c r="D780" i="31" a="1"/>
  <c r="D780" i="31"/>
  <c r="E780" i="31" a="1"/>
  <c r="E780" i="31"/>
  <c r="F780" i="31"/>
  <c r="G780" i="31" a="1"/>
  <c r="G780" i="31"/>
  <c r="O780" i="31"/>
  <c r="U780" i="31" a="1"/>
  <c r="U780" i="31"/>
  <c r="AH780" i="31"/>
  <c r="B781" i="31"/>
  <c r="C781" i="31" a="1"/>
  <c r="C781" i="31"/>
  <c r="D781" i="31" a="1"/>
  <c r="D781" i="31"/>
  <c r="E781" i="31" a="1"/>
  <c r="E781" i="31"/>
  <c r="F781" i="31"/>
  <c r="G781" i="31" a="1"/>
  <c r="G781" i="31"/>
  <c r="O781" i="31"/>
  <c r="U781" i="31" a="1"/>
  <c r="U781" i="31"/>
  <c r="AH781" i="31"/>
  <c r="B782" i="31"/>
  <c r="C782" i="31" a="1"/>
  <c r="C782" i="31"/>
  <c r="D782" i="31" a="1"/>
  <c r="D782" i="31"/>
  <c r="E782" i="31" a="1"/>
  <c r="E782" i="31"/>
  <c r="F782" i="31"/>
  <c r="G782" i="31" a="1"/>
  <c r="G782" i="31"/>
  <c r="O782" i="31"/>
  <c r="U782" i="31" a="1"/>
  <c r="U782" i="31"/>
  <c r="AH782" i="31"/>
  <c r="B783" i="31"/>
  <c r="C783" i="31" a="1"/>
  <c r="C783" i="31"/>
  <c r="D783" i="31" a="1"/>
  <c r="D783" i="31"/>
  <c r="E783" i="31" a="1"/>
  <c r="E783" i="31"/>
  <c r="F783" i="31"/>
  <c r="G783" i="31" a="1"/>
  <c r="G783" i="31"/>
  <c r="O783" i="31"/>
  <c r="U783" i="31" a="1"/>
  <c r="U783" i="31"/>
  <c r="AH783" i="31"/>
  <c r="B784" i="31"/>
  <c r="C784" i="31" a="1"/>
  <c r="C784" i="31"/>
  <c r="D784" i="31" a="1"/>
  <c r="D784" i="31"/>
  <c r="E784" i="31" a="1"/>
  <c r="E784" i="31"/>
  <c r="F784" i="31"/>
  <c r="G784" i="31" a="1"/>
  <c r="G784" i="31"/>
  <c r="O784" i="31"/>
  <c r="U784" i="31" a="1"/>
  <c r="U784" i="31"/>
  <c r="AH784" i="31"/>
  <c r="B785" i="31"/>
  <c r="C785" i="31" a="1"/>
  <c r="C785" i="31"/>
  <c r="D785" i="31" a="1"/>
  <c r="D785" i="31"/>
  <c r="E785" i="31" a="1"/>
  <c r="E785" i="31"/>
  <c r="F785" i="31"/>
  <c r="G785" i="31" a="1"/>
  <c r="G785" i="31"/>
  <c r="O785" i="31"/>
  <c r="U785" i="31" a="1"/>
  <c r="U785" i="31"/>
  <c r="AH785" i="31"/>
  <c r="B786" i="31"/>
  <c r="C786" i="31" a="1"/>
  <c r="C786" i="31"/>
  <c r="D786" i="31" a="1"/>
  <c r="D786" i="31"/>
  <c r="E786" i="31" a="1"/>
  <c r="E786" i="31"/>
  <c r="F786" i="31"/>
  <c r="G786" i="31" a="1"/>
  <c r="G786" i="31"/>
  <c r="O786" i="31"/>
  <c r="U786" i="31" a="1"/>
  <c r="U786" i="31"/>
  <c r="AH786" i="31"/>
  <c r="B787" i="31"/>
  <c r="C787" i="31" a="1"/>
  <c r="C787" i="31"/>
  <c r="D787" i="31" a="1"/>
  <c r="D787" i="31"/>
  <c r="E787" i="31" a="1"/>
  <c r="E787" i="31"/>
  <c r="F787" i="31"/>
  <c r="G787" i="31" a="1"/>
  <c r="G787" i="31"/>
  <c r="O787" i="31"/>
  <c r="U787" i="31" a="1"/>
  <c r="U787" i="31"/>
  <c r="AH787" i="31"/>
  <c r="B788" i="31"/>
  <c r="C788" i="31" a="1"/>
  <c r="C788" i="31"/>
  <c r="D788" i="31" a="1"/>
  <c r="D788" i="31"/>
  <c r="E788" i="31" a="1"/>
  <c r="E788" i="31"/>
  <c r="F788" i="31"/>
  <c r="G788" i="31" a="1"/>
  <c r="G788" i="31"/>
  <c r="O788" i="31"/>
  <c r="U788" i="31" a="1"/>
  <c r="U788" i="31"/>
  <c r="AH788" i="31"/>
  <c r="B789" i="31"/>
  <c r="C789" i="31" a="1"/>
  <c r="C789" i="31"/>
  <c r="D789" i="31" a="1"/>
  <c r="D789" i="31"/>
  <c r="E789" i="31" a="1"/>
  <c r="E789" i="31"/>
  <c r="F789" i="31"/>
  <c r="G789" i="31" a="1"/>
  <c r="G789" i="31"/>
  <c r="O789" i="31"/>
  <c r="U789" i="31" a="1"/>
  <c r="U789" i="31"/>
  <c r="AH789" i="31"/>
  <c r="B790" i="31"/>
  <c r="C790" i="31" a="1"/>
  <c r="C790" i="31"/>
  <c r="D790" i="31" a="1"/>
  <c r="D790" i="31"/>
  <c r="E790" i="31" a="1"/>
  <c r="E790" i="31"/>
  <c r="F790" i="31"/>
  <c r="G790" i="31" a="1"/>
  <c r="G790" i="31"/>
  <c r="O790" i="31"/>
  <c r="U790" i="31" a="1"/>
  <c r="U790" i="31"/>
  <c r="AH790" i="31"/>
  <c r="B791" i="31"/>
  <c r="C791" i="31" a="1"/>
  <c r="C791" i="31"/>
  <c r="D791" i="31" a="1"/>
  <c r="D791" i="31"/>
  <c r="E791" i="31" a="1"/>
  <c r="E791" i="31"/>
  <c r="F791" i="31"/>
  <c r="G791" i="31" a="1"/>
  <c r="G791" i="31"/>
  <c r="O791" i="31"/>
  <c r="U791" i="31" a="1"/>
  <c r="U791" i="31"/>
  <c r="AH791" i="31"/>
  <c r="B792" i="31"/>
  <c r="C792" i="31" a="1"/>
  <c r="C792" i="31"/>
  <c r="D792" i="31" a="1"/>
  <c r="D792" i="31"/>
  <c r="E792" i="31" a="1"/>
  <c r="E792" i="31"/>
  <c r="F792" i="31"/>
  <c r="G792" i="31" a="1"/>
  <c r="G792" i="31"/>
  <c r="O792" i="31"/>
  <c r="U792" i="31" a="1"/>
  <c r="U792" i="31"/>
  <c r="AH792" i="31"/>
  <c r="B793" i="31"/>
  <c r="C793" i="31" a="1"/>
  <c r="C793" i="31"/>
  <c r="D793" i="31" a="1"/>
  <c r="D793" i="31"/>
  <c r="E793" i="31" a="1"/>
  <c r="E793" i="31"/>
  <c r="F793" i="31"/>
  <c r="G793" i="31" a="1"/>
  <c r="G793" i="31"/>
  <c r="O793" i="31"/>
  <c r="U793" i="31" a="1"/>
  <c r="U793" i="31"/>
  <c r="AH793" i="31"/>
  <c r="B794" i="31"/>
  <c r="C794" i="31" a="1"/>
  <c r="C794" i="31"/>
  <c r="D794" i="31" a="1"/>
  <c r="D794" i="31"/>
  <c r="E794" i="31" a="1"/>
  <c r="E794" i="31"/>
  <c r="F794" i="31"/>
  <c r="G794" i="31" a="1"/>
  <c r="G794" i="31"/>
  <c r="O794" i="31"/>
  <c r="U794" i="31" a="1"/>
  <c r="U794" i="31"/>
  <c r="AH794" i="31"/>
  <c r="B795" i="31"/>
  <c r="C795" i="31" a="1"/>
  <c r="C795" i="31"/>
  <c r="D795" i="31" a="1"/>
  <c r="D795" i="31"/>
  <c r="E795" i="31" a="1"/>
  <c r="E795" i="31"/>
  <c r="F795" i="31"/>
  <c r="G795" i="31" a="1"/>
  <c r="G795" i="31"/>
  <c r="O795" i="31"/>
  <c r="U795" i="31" a="1"/>
  <c r="U795" i="31"/>
  <c r="AH795" i="31"/>
  <c r="B796" i="31"/>
  <c r="C796" i="31" a="1"/>
  <c r="C796" i="31"/>
  <c r="D796" i="31" a="1"/>
  <c r="D796" i="31"/>
  <c r="E796" i="31" a="1"/>
  <c r="E796" i="31"/>
  <c r="F796" i="31"/>
  <c r="G796" i="31" a="1"/>
  <c r="G796" i="31"/>
  <c r="O796" i="31"/>
  <c r="U796" i="31" a="1"/>
  <c r="U796" i="31"/>
  <c r="AH796" i="31"/>
  <c r="B797" i="31"/>
  <c r="C797" i="31" a="1"/>
  <c r="C797" i="31"/>
  <c r="D797" i="31" a="1"/>
  <c r="D797" i="31"/>
  <c r="E797" i="31" a="1"/>
  <c r="E797" i="31"/>
  <c r="F797" i="31"/>
  <c r="G797" i="31" a="1"/>
  <c r="G797" i="31"/>
  <c r="O797" i="31"/>
  <c r="U797" i="31" a="1"/>
  <c r="U797" i="31"/>
  <c r="AH797" i="31"/>
  <c r="B798" i="31"/>
  <c r="C798" i="31" a="1"/>
  <c r="C798" i="31"/>
  <c r="D798" i="31" a="1"/>
  <c r="D798" i="31"/>
  <c r="E798" i="31" a="1"/>
  <c r="E798" i="31"/>
  <c r="F798" i="31"/>
  <c r="G798" i="31" a="1"/>
  <c r="G798" i="31"/>
  <c r="O798" i="31"/>
  <c r="U798" i="31" a="1"/>
  <c r="U798" i="31"/>
  <c r="AH798" i="31"/>
  <c r="B799" i="31"/>
  <c r="C799" i="31" a="1"/>
  <c r="C799" i="31"/>
  <c r="D799" i="31" a="1"/>
  <c r="D799" i="31"/>
  <c r="E799" i="31" a="1"/>
  <c r="E799" i="31"/>
  <c r="F799" i="31"/>
  <c r="G799" i="31" a="1"/>
  <c r="G799" i="31"/>
  <c r="O799" i="31"/>
  <c r="U799" i="31" a="1"/>
  <c r="U799" i="31"/>
  <c r="AH799" i="31"/>
  <c r="B800" i="31"/>
  <c r="C800" i="31" a="1"/>
  <c r="C800" i="31"/>
  <c r="D800" i="31" a="1"/>
  <c r="D800" i="31"/>
  <c r="E800" i="31" a="1"/>
  <c r="E800" i="31"/>
  <c r="F800" i="31"/>
  <c r="G800" i="31" a="1"/>
  <c r="G800" i="31"/>
  <c r="O800" i="31"/>
  <c r="U800" i="31" a="1"/>
  <c r="U800" i="31"/>
  <c r="AH800" i="31"/>
  <c r="B801" i="31"/>
  <c r="C801" i="31" a="1"/>
  <c r="C801" i="31"/>
  <c r="D801" i="31" a="1"/>
  <c r="D801" i="31"/>
  <c r="E801" i="31" a="1"/>
  <c r="E801" i="31"/>
  <c r="F801" i="31"/>
  <c r="G801" i="31" a="1"/>
  <c r="G801" i="31"/>
  <c r="O801" i="31"/>
  <c r="U801" i="31" a="1"/>
  <c r="U801" i="31"/>
  <c r="AH801" i="31"/>
  <c r="B802" i="31"/>
  <c r="C802" i="31" a="1"/>
  <c r="C802" i="31"/>
  <c r="D802" i="31" a="1"/>
  <c r="D802" i="31"/>
  <c r="E802" i="31" a="1"/>
  <c r="E802" i="31"/>
  <c r="F802" i="31"/>
  <c r="G802" i="31" a="1"/>
  <c r="G802" i="31"/>
  <c r="O802" i="31"/>
  <c r="U802" i="31" a="1"/>
  <c r="U802" i="31"/>
  <c r="AH802" i="31"/>
  <c r="B803" i="31"/>
  <c r="C803" i="31" a="1"/>
  <c r="C803" i="31"/>
  <c r="D803" i="31" a="1"/>
  <c r="D803" i="31"/>
  <c r="E803" i="31" a="1"/>
  <c r="E803" i="31"/>
  <c r="F803" i="31"/>
  <c r="G803" i="31" a="1"/>
  <c r="G803" i="31"/>
  <c r="O803" i="31"/>
  <c r="U803" i="31" a="1"/>
  <c r="U803" i="31"/>
  <c r="AH803" i="31"/>
  <c r="B804" i="31"/>
  <c r="C804" i="31" a="1"/>
  <c r="C804" i="31"/>
  <c r="D804" i="31" a="1"/>
  <c r="D804" i="31"/>
  <c r="E804" i="31" a="1"/>
  <c r="E804" i="31"/>
  <c r="F804" i="31"/>
  <c r="G804" i="31" a="1"/>
  <c r="G804" i="31"/>
  <c r="O804" i="31"/>
  <c r="U804" i="31" a="1"/>
  <c r="U804" i="31"/>
  <c r="AH804" i="31"/>
  <c r="B805" i="31"/>
  <c r="C805" i="31" a="1"/>
  <c r="C805" i="31"/>
  <c r="D805" i="31" a="1"/>
  <c r="D805" i="31"/>
  <c r="E805" i="31" a="1"/>
  <c r="E805" i="31"/>
  <c r="F805" i="31"/>
  <c r="G805" i="31" a="1"/>
  <c r="G805" i="31"/>
  <c r="O805" i="31"/>
  <c r="U805" i="31" a="1"/>
  <c r="U805" i="31"/>
  <c r="AH805" i="31"/>
  <c r="B806" i="31"/>
  <c r="C806" i="31" a="1"/>
  <c r="C806" i="31"/>
  <c r="D806" i="31" a="1"/>
  <c r="D806" i="31"/>
  <c r="E806" i="31" a="1"/>
  <c r="E806" i="31"/>
  <c r="F806" i="31"/>
  <c r="G806" i="31" a="1"/>
  <c r="G806" i="31"/>
  <c r="O806" i="31"/>
  <c r="U806" i="31" a="1"/>
  <c r="U806" i="31"/>
  <c r="AH806" i="31"/>
  <c r="B807" i="31"/>
  <c r="C807" i="31" a="1"/>
  <c r="C807" i="31"/>
  <c r="D807" i="31" a="1"/>
  <c r="D807" i="31"/>
  <c r="E807" i="31" a="1"/>
  <c r="E807" i="31"/>
  <c r="F807" i="31"/>
  <c r="G807" i="31" a="1"/>
  <c r="G807" i="31"/>
  <c r="O807" i="31"/>
  <c r="U807" i="31" a="1"/>
  <c r="U807" i="31"/>
  <c r="AH807" i="31"/>
  <c r="B808" i="31"/>
  <c r="C808" i="31" a="1"/>
  <c r="C808" i="31"/>
  <c r="D808" i="31" a="1"/>
  <c r="D808" i="31"/>
  <c r="E808" i="31" a="1"/>
  <c r="E808" i="31"/>
  <c r="F808" i="31"/>
  <c r="G808" i="31" a="1"/>
  <c r="G808" i="31"/>
  <c r="O808" i="31"/>
  <c r="U808" i="31" a="1"/>
  <c r="U808" i="31"/>
  <c r="AH808" i="31"/>
  <c r="B809" i="31"/>
  <c r="C809" i="31" a="1"/>
  <c r="C809" i="31"/>
  <c r="D809" i="31" a="1"/>
  <c r="D809" i="31"/>
  <c r="E809" i="31" a="1"/>
  <c r="E809" i="31"/>
  <c r="F809" i="31"/>
  <c r="G809" i="31" a="1"/>
  <c r="G809" i="31"/>
  <c r="O809" i="31"/>
  <c r="U809" i="31" a="1"/>
  <c r="U809" i="31"/>
  <c r="AH809" i="31"/>
  <c r="B810" i="31"/>
  <c r="C810" i="31" a="1"/>
  <c r="C810" i="31"/>
  <c r="D810" i="31" a="1"/>
  <c r="D810" i="31"/>
  <c r="E810" i="31" a="1"/>
  <c r="E810" i="31"/>
  <c r="F810" i="31"/>
  <c r="G810" i="31" a="1"/>
  <c r="G810" i="31"/>
  <c r="O810" i="31"/>
  <c r="U810" i="31" a="1"/>
  <c r="U810" i="31"/>
  <c r="AH810" i="31"/>
  <c r="B811" i="31"/>
  <c r="C811" i="31" a="1"/>
  <c r="C811" i="31"/>
  <c r="D811" i="31" a="1"/>
  <c r="D811" i="31"/>
  <c r="E811" i="31" a="1"/>
  <c r="E811" i="31"/>
  <c r="F811" i="31"/>
  <c r="G811" i="31" a="1"/>
  <c r="G811" i="31"/>
  <c r="O811" i="31"/>
  <c r="U811" i="31" a="1"/>
  <c r="U811" i="31"/>
  <c r="AH811" i="31"/>
  <c r="B812" i="31"/>
  <c r="C812" i="31" a="1"/>
  <c r="C812" i="31"/>
  <c r="D812" i="31" a="1"/>
  <c r="D812" i="31"/>
  <c r="E812" i="31" a="1"/>
  <c r="E812" i="31"/>
  <c r="F812" i="31"/>
  <c r="G812" i="31" a="1"/>
  <c r="G812" i="31"/>
  <c r="O812" i="31"/>
  <c r="U812" i="31" a="1"/>
  <c r="U812" i="31"/>
  <c r="AH812" i="31"/>
  <c r="B813" i="31"/>
  <c r="C813" i="31" a="1"/>
  <c r="C813" i="31"/>
  <c r="D813" i="31" a="1"/>
  <c r="D813" i="31"/>
  <c r="E813" i="31" a="1"/>
  <c r="E813" i="31"/>
  <c r="F813" i="31"/>
  <c r="G813" i="31" a="1"/>
  <c r="G813" i="31"/>
  <c r="O813" i="31"/>
  <c r="U813" i="31" a="1"/>
  <c r="U813" i="31"/>
  <c r="AH813" i="31"/>
  <c r="B814" i="31"/>
  <c r="C814" i="31" a="1"/>
  <c r="C814" i="31"/>
  <c r="D814" i="31" a="1"/>
  <c r="D814" i="31"/>
  <c r="E814" i="31" a="1"/>
  <c r="E814" i="31"/>
  <c r="F814" i="31"/>
  <c r="G814" i="31" a="1"/>
  <c r="G814" i="31"/>
  <c r="O814" i="31"/>
  <c r="U814" i="31" a="1"/>
  <c r="U814" i="31"/>
  <c r="AH814" i="31"/>
  <c r="B815" i="31"/>
  <c r="C815" i="31" a="1"/>
  <c r="C815" i="31"/>
  <c r="D815" i="31" a="1"/>
  <c r="D815" i="31"/>
  <c r="E815" i="31" a="1"/>
  <c r="E815" i="31"/>
  <c r="F815" i="31"/>
  <c r="G815" i="31" a="1"/>
  <c r="G815" i="31"/>
  <c r="O815" i="31"/>
  <c r="U815" i="31" a="1"/>
  <c r="U815" i="31"/>
  <c r="AH815" i="31"/>
  <c r="B816" i="31"/>
  <c r="C816" i="31" a="1"/>
  <c r="C816" i="31"/>
  <c r="D816" i="31" a="1"/>
  <c r="D816" i="31"/>
  <c r="E816" i="31" a="1"/>
  <c r="E816" i="31"/>
  <c r="F816" i="31"/>
  <c r="G816" i="31" a="1"/>
  <c r="G816" i="31"/>
  <c r="O816" i="31"/>
  <c r="U816" i="31" a="1"/>
  <c r="U816" i="31"/>
  <c r="AH816" i="31"/>
  <c r="B817" i="31"/>
  <c r="C817" i="31" a="1"/>
  <c r="C817" i="31"/>
  <c r="D817" i="31" a="1"/>
  <c r="D817" i="31"/>
  <c r="E817" i="31" a="1"/>
  <c r="E817" i="31"/>
  <c r="F817" i="31"/>
  <c r="G817" i="31" a="1"/>
  <c r="G817" i="31"/>
  <c r="O817" i="31"/>
  <c r="U817" i="31" a="1"/>
  <c r="U817" i="31"/>
  <c r="AH817" i="31"/>
  <c r="B818" i="31"/>
  <c r="C818" i="31" a="1"/>
  <c r="C818" i="31"/>
  <c r="D818" i="31" a="1"/>
  <c r="D818" i="31"/>
  <c r="E818" i="31" a="1"/>
  <c r="E818" i="31"/>
  <c r="F818" i="31"/>
  <c r="G818" i="31" a="1"/>
  <c r="G818" i="31"/>
  <c r="O818" i="31"/>
  <c r="U818" i="31" a="1"/>
  <c r="U818" i="31"/>
  <c r="AH818" i="31"/>
  <c r="B819" i="31"/>
  <c r="C819" i="31" a="1"/>
  <c r="C819" i="31"/>
  <c r="D819" i="31" a="1"/>
  <c r="D819" i="31"/>
  <c r="E819" i="31" a="1"/>
  <c r="E819" i="31"/>
  <c r="F819" i="31"/>
  <c r="G819" i="31" a="1"/>
  <c r="G819" i="31"/>
  <c r="O819" i="31"/>
  <c r="U819" i="31" a="1"/>
  <c r="U819" i="31"/>
  <c r="AH819" i="31"/>
  <c r="B820" i="31"/>
  <c r="C820" i="31" a="1"/>
  <c r="C820" i="31"/>
  <c r="D820" i="31" a="1"/>
  <c r="D820" i="31"/>
  <c r="E820" i="31" a="1"/>
  <c r="E820" i="31"/>
  <c r="F820" i="31"/>
  <c r="G820" i="31" a="1"/>
  <c r="G820" i="31"/>
  <c r="O820" i="31"/>
  <c r="U820" i="31" a="1"/>
  <c r="U820" i="31"/>
  <c r="AH820" i="31"/>
  <c r="B821" i="31"/>
  <c r="C821" i="31" a="1"/>
  <c r="C821" i="31"/>
  <c r="D821" i="31" a="1"/>
  <c r="D821" i="31"/>
  <c r="E821" i="31" a="1"/>
  <c r="E821" i="31"/>
  <c r="F821" i="31"/>
  <c r="G821" i="31" a="1"/>
  <c r="G821" i="31"/>
  <c r="O821" i="31"/>
  <c r="U821" i="31" a="1"/>
  <c r="U821" i="31"/>
  <c r="AH821" i="31"/>
  <c r="B822" i="31"/>
  <c r="C822" i="31" a="1"/>
  <c r="C822" i="31"/>
  <c r="D822" i="31" a="1"/>
  <c r="D822" i="31"/>
  <c r="E822" i="31" a="1"/>
  <c r="E822" i="31"/>
  <c r="F822" i="31"/>
  <c r="G822" i="31" a="1"/>
  <c r="G822" i="31"/>
  <c r="O822" i="31"/>
  <c r="U822" i="31" a="1"/>
  <c r="U822" i="31"/>
  <c r="AH822" i="31"/>
  <c r="B823" i="31"/>
  <c r="C823" i="31" a="1"/>
  <c r="C823" i="31"/>
  <c r="D823" i="31" a="1"/>
  <c r="D823" i="31"/>
  <c r="E823" i="31" a="1"/>
  <c r="E823" i="31"/>
  <c r="F823" i="31"/>
  <c r="G823" i="31" a="1"/>
  <c r="G823" i="31"/>
  <c r="O823" i="31"/>
  <c r="U823" i="31" a="1"/>
  <c r="U823" i="31"/>
  <c r="AH823" i="31"/>
  <c r="B824" i="31"/>
  <c r="C824" i="31" a="1"/>
  <c r="C824" i="31"/>
  <c r="D824" i="31" a="1"/>
  <c r="D824" i="31"/>
  <c r="E824" i="31" a="1"/>
  <c r="E824" i="31"/>
  <c r="F824" i="31"/>
  <c r="G824" i="31" a="1"/>
  <c r="G824" i="31"/>
  <c r="O824" i="31"/>
  <c r="U824" i="31" a="1"/>
  <c r="U824" i="31"/>
  <c r="AH824" i="31"/>
  <c r="B825" i="31"/>
  <c r="C825" i="31" a="1"/>
  <c r="C825" i="31"/>
  <c r="D825" i="31" a="1"/>
  <c r="D825" i="31"/>
  <c r="E825" i="31" a="1"/>
  <c r="E825" i="31"/>
  <c r="F825" i="31"/>
  <c r="G825" i="31" a="1"/>
  <c r="G825" i="31"/>
  <c r="O825" i="31"/>
  <c r="U825" i="31" a="1"/>
  <c r="U825" i="31"/>
  <c r="AH825" i="31"/>
  <c r="B826" i="31"/>
  <c r="C826" i="31" a="1"/>
  <c r="C826" i="31"/>
  <c r="D826" i="31" a="1"/>
  <c r="D826" i="31"/>
  <c r="E826" i="31" a="1"/>
  <c r="E826" i="31"/>
  <c r="F826" i="31"/>
  <c r="G826" i="31" a="1"/>
  <c r="G826" i="31"/>
  <c r="O826" i="31"/>
  <c r="U826" i="31" a="1"/>
  <c r="U826" i="31"/>
  <c r="AH826" i="31"/>
  <c r="B827" i="31"/>
  <c r="C827" i="31" a="1"/>
  <c r="C827" i="31"/>
  <c r="D827" i="31" a="1"/>
  <c r="D827" i="31"/>
  <c r="E827" i="31" a="1"/>
  <c r="E827" i="31"/>
  <c r="F827" i="31"/>
  <c r="G827" i="31" a="1"/>
  <c r="G827" i="31"/>
  <c r="O827" i="31"/>
  <c r="U827" i="31" a="1"/>
  <c r="U827" i="31"/>
  <c r="AH827" i="31"/>
  <c r="B828" i="31"/>
  <c r="C828" i="31" a="1"/>
  <c r="C828" i="31"/>
  <c r="D828" i="31" a="1"/>
  <c r="D828" i="31"/>
  <c r="E828" i="31" a="1"/>
  <c r="E828" i="31"/>
  <c r="F828" i="31"/>
  <c r="G828" i="31" a="1"/>
  <c r="G828" i="31"/>
  <c r="O828" i="31"/>
  <c r="U828" i="31" a="1"/>
  <c r="U828" i="31"/>
  <c r="AH828" i="31"/>
  <c r="B829" i="31"/>
  <c r="C829" i="31" a="1"/>
  <c r="C829" i="31"/>
  <c r="D829" i="31" a="1"/>
  <c r="D829" i="31"/>
  <c r="E829" i="31" a="1"/>
  <c r="E829" i="31"/>
  <c r="F829" i="31"/>
  <c r="G829" i="31" a="1"/>
  <c r="G829" i="31"/>
  <c r="O829" i="31"/>
  <c r="U829" i="31" a="1"/>
  <c r="U829" i="31"/>
  <c r="AH829" i="31"/>
  <c r="B830" i="31"/>
  <c r="C830" i="31" a="1"/>
  <c r="C830" i="31"/>
  <c r="D830" i="31" a="1"/>
  <c r="D830" i="31"/>
  <c r="E830" i="31" a="1"/>
  <c r="E830" i="31"/>
  <c r="F830" i="31"/>
  <c r="G830" i="31" a="1"/>
  <c r="G830" i="31"/>
  <c r="O830" i="31"/>
  <c r="U830" i="31" a="1"/>
  <c r="U830" i="31"/>
  <c r="AH830" i="31"/>
  <c r="B831" i="31"/>
  <c r="C831" i="31" a="1"/>
  <c r="C831" i="31"/>
  <c r="D831" i="31" a="1"/>
  <c r="D831" i="31"/>
  <c r="E831" i="31" a="1"/>
  <c r="E831" i="31"/>
  <c r="F831" i="31"/>
  <c r="G831" i="31" a="1"/>
  <c r="G831" i="31"/>
  <c r="O831" i="31"/>
  <c r="U831" i="31" a="1"/>
  <c r="U831" i="31"/>
  <c r="AH831" i="31"/>
  <c r="B832" i="31"/>
  <c r="C832" i="31" a="1"/>
  <c r="C832" i="31"/>
  <c r="D832" i="31" a="1"/>
  <c r="D832" i="31"/>
  <c r="E832" i="31" a="1"/>
  <c r="E832" i="31"/>
  <c r="F832" i="31"/>
  <c r="G832" i="31" a="1"/>
  <c r="G832" i="31"/>
  <c r="O832" i="31"/>
  <c r="U832" i="31" a="1"/>
  <c r="U832" i="31"/>
  <c r="AH832" i="31"/>
  <c r="B833" i="31"/>
  <c r="C833" i="31" a="1"/>
  <c r="C833" i="31"/>
  <c r="D833" i="31" a="1"/>
  <c r="D833" i="31"/>
  <c r="E833" i="31" a="1"/>
  <c r="E833" i="31"/>
  <c r="F833" i="31"/>
  <c r="G833" i="31" a="1"/>
  <c r="G833" i="31"/>
  <c r="O833" i="31"/>
  <c r="U833" i="31" a="1"/>
  <c r="U833" i="31"/>
  <c r="AH833" i="31"/>
  <c r="B834" i="31"/>
  <c r="C834" i="31" a="1"/>
  <c r="C834" i="31"/>
  <c r="D834" i="31" a="1"/>
  <c r="D834" i="31"/>
  <c r="E834" i="31" a="1"/>
  <c r="E834" i="31"/>
  <c r="F834" i="31"/>
  <c r="G834" i="31" a="1"/>
  <c r="G834" i="31"/>
  <c r="O834" i="31"/>
  <c r="U834" i="31" a="1"/>
  <c r="U834" i="31"/>
  <c r="AH834" i="31"/>
  <c r="B835" i="31"/>
  <c r="C835" i="31" a="1"/>
  <c r="C835" i="31"/>
  <c r="D835" i="31" a="1"/>
  <c r="D835" i="31"/>
  <c r="E835" i="31" a="1"/>
  <c r="E835" i="31"/>
  <c r="F835" i="31"/>
  <c r="G835" i="31" a="1"/>
  <c r="G835" i="31"/>
  <c r="O835" i="31"/>
  <c r="U835" i="31" a="1"/>
  <c r="U835" i="31"/>
  <c r="AH835" i="31"/>
  <c r="B836" i="31"/>
  <c r="C836" i="31" a="1"/>
  <c r="C836" i="31"/>
  <c r="D836" i="31" a="1"/>
  <c r="D836" i="31"/>
  <c r="E836" i="31" a="1"/>
  <c r="E836" i="31"/>
  <c r="F836" i="31"/>
  <c r="G836" i="31" a="1"/>
  <c r="G836" i="31"/>
  <c r="O836" i="31"/>
  <c r="U836" i="31" a="1"/>
  <c r="U836" i="31"/>
  <c r="AH836" i="31"/>
  <c r="B837" i="31"/>
  <c r="C837" i="31" a="1"/>
  <c r="C837" i="31"/>
  <c r="D837" i="31" a="1"/>
  <c r="D837" i="31"/>
  <c r="E837" i="31" a="1"/>
  <c r="E837" i="31"/>
  <c r="F837" i="31"/>
  <c r="G837" i="31" a="1"/>
  <c r="G837" i="31"/>
  <c r="O837" i="31"/>
  <c r="U837" i="31" a="1"/>
  <c r="U837" i="31"/>
  <c r="AH837" i="31"/>
  <c r="B838" i="31"/>
  <c r="C838" i="31" a="1"/>
  <c r="C838" i="31"/>
  <c r="D838" i="31" a="1"/>
  <c r="D838" i="31"/>
  <c r="E838" i="31" a="1"/>
  <c r="E838" i="31"/>
  <c r="F838" i="31"/>
  <c r="G838" i="31" a="1"/>
  <c r="G838" i="31"/>
  <c r="O838" i="31"/>
  <c r="U838" i="31" a="1"/>
  <c r="U838" i="31"/>
  <c r="AH838" i="31"/>
  <c r="B839" i="31"/>
  <c r="C839" i="31" a="1"/>
  <c r="C839" i="31"/>
  <c r="D839" i="31" a="1"/>
  <c r="D839" i="31"/>
  <c r="E839" i="31" a="1"/>
  <c r="E839" i="31"/>
  <c r="F839" i="31"/>
  <c r="G839" i="31" a="1"/>
  <c r="G839" i="31"/>
  <c r="O839" i="31"/>
  <c r="U839" i="31" a="1"/>
  <c r="U839" i="31"/>
  <c r="AH839" i="31"/>
  <c r="B840" i="31"/>
  <c r="C840" i="31" a="1"/>
  <c r="C840" i="31"/>
  <c r="D840" i="31" a="1"/>
  <c r="D840" i="31"/>
  <c r="E840" i="31" a="1"/>
  <c r="E840" i="31"/>
  <c r="F840" i="31"/>
  <c r="G840" i="31" a="1"/>
  <c r="G840" i="31"/>
  <c r="O840" i="31"/>
  <c r="U840" i="31" a="1"/>
  <c r="U840" i="31"/>
  <c r="AH840" i="31"/>
  <c r="B841" i="31"/>
  <c r="C841" i="31" a="1"/>
  <c r="C841" i="31"/>
  <c r="D841" i="31" a="1"/>
  <c r="D841" i="31"/>
  <c r="E841" i="31" a="1"/>
  <c r="E841" i="31"/>
  <c r="F841" i="31"/>
  <c r="G841" i="31" a="1"/>
  <c r="G841" i="31"/>
  <c r="O841" i="31"/>
  <c r="U841" i="31" a="1"/>
  <c r="U841" i="31"/>
  <c r="AH841" i="31"/>
  <c r="B842" i="31"/>
  <c r="C842" i="31" a="1"/>
  <c r="C842" i="31"/>
  <c r="D842" i="31" a="1"/>
  <c r="D842" i="31"/>
  <c r="E842" i="31" a="1"/>
  <c r="E842" i="31"/>
  <c r="F842" i="31"/>
  <c r="G842" i="31" a="1"/>
  <c r="G842" i="31"/>
  <c r="O842" i="31"/>
  <c r="U842" i="31" a="1"/>
  <c r="U842" i="31"/>
  <c r="AH842" i="31"/>
  <c r="B843" i="31"/>
  <c r="C843" i="31" a="1"/>
  <c r="C843" i="31"/>
  <c r="D843" i="31" a="1"/>
  <c r="D843" i="31"/>
  <c r="E843" i="31" a="1"/>
  <c r="E843" i="31"/>
  <c r="F843" i="31"/>
  <c r="G843" i="31" a="1"/>
  <c r="G843" i="31"/>
  <c r="O843" i="31"/>
  <c r="U843" i="31" a="1"/>
  <c r="U843" i="31"/>
  <c r="AH843" i="31"/>
  <c r="B844" i="31"/>
  <c r="C844" i="31" a="1"/>
  <c r="C844" i="31"/>
  <c r="D844" i="31" a="1"/>
  <c r="D844" i="31"/>
  <c r="E844" i="31" a="1"/>
  <c r="E844" i="31"/>
  <c r="F844" i="31"/>
  <c r="G844" i="31" a="1"/>
  <c r="G844" i="31"/>
  <c r="O844" i="31"/>
  <c r="U844" i="31" a="1"/>
  <c r="U844" i="31"/>
  <c r="AH844" i="31"/>
  <c r="B845" i="31"/>
  <c r="C845" i="31" a="1"/>
  <c r="C845" i="31"/>
  <c r="D845" i="31" a="1"/>
  <c r="D845" i="31"/>
  <c r="E845" i="31" a="1"/>
  <c r="E845" i="31"/>
  <c r="F845" i="31"/>
  <c r="G845" i="31" a="1"/>
  <c r="G845" i="31"/>
  <c r="O845" i="31"/>
  <c r="U845" i="31" a="1"/>
  <c r="U845" i="31"/>
  <c r="AH845" i="31"/>
  <c r="B846" i="31"/>
  <c r="C846" i="31" a="1"/>
  <c r="C846" i="31"/>
  <c r="D846" i="31" a="1"/>
  <c r="D846" i="31"/>
  <c r="E846" i="31" a="1"/>
  <c r="E846" i="31"/>
  <c r="F846" i="31"/>
  <c r="G846" i="31" a="1"/>
  <c r="G846" i="31"/>
  <c r="O846" i="31"/>
  <c r="U846" i="31" a="1"/>
  <c r="U846" i="31"/>
  <c r="AH846" i="31"/>
  <c r="B847" i="31"/>
  <c r="C847" i="31" a="1"/>
  <c r="C847" i="31"/>
  <c r="D847" i="31" a="1"/>
  <c r="D847" i="31"/>
  <c r="E847" i="31" a="1"/>
  <c r="E847" i="31"/>
  <c r="F847" i="31"/>
  <c r="G847" i="31" a="1"/>
  <c r="G847" i="31"/>
  <c r="O847" i="31"/>
  <c r="U847" i="31" a="1"/>
  <c r="U847" i="31"/>
  <c r="AH847" i="31"/>
  <c r="B848" i="31"/>
  <c r="C848" i="31" a="1"/>
  <c r="C848" i="31"/>
  <c r="D848" i="31" a="1"/>
  <c r="D848" i="31"/>
  <c r="E848" i="31" a="1"/>
  <c r="E848" i="31"/>
  <c r="F848" i="31"/>
  <c r="G848" i="31" a="1"/>
  <c r="G848" i="31"/>
  <c r="O848" i="31"/>
  <c r="U848" i="31" a="1"/>
  <c r="U848" i="31"/>
  <c r="AH848" i="31"/>
  <c r="B849" i="31"/>
  <c r="C849" i="31" a="1"/>
  <c r="C849" i="31"/>
  <c r="D849" i="31" a="1"/>
  <c r="D849" i="31"/>
  <c r="E849" i="31" a="1"/>
  <c r="E849" i="31"/>
  <c r="F849" i="31"/>
  <c r="G849" i="31" a="1"/>
  <c r="G849" i="31"/>
  <c r="O849" i="31"/>
  <c r="U849" i="31" a="1"/>
  <c r="U849" i="31"/>
  <c r="AH849" i="31"/>
  <c r="B850" i="31"/>
  <c r="C850" i="31" a="1"/>
  <c r="C850" i="31"/>
  <c r="D850" i="31" a="1"/>
  <c r="D850" i="31"/>
  <c r="E850" i="31" a="1"/>
  <c r="E850" i="31"/>
  <c r="F850" i="31"/>
  <c r="G850" i="31" a="1"/>
  <c r="G850" i="31"/>
  <c r="O850" i="31"/>
  <c r="U850" i="31" a="1"/>
  <c r="U850" i="31"/>
  <c r="AH850" i="31"/>
  <c r="B851" i="31"/>
  <c r="C851" i="31" a="1"/>
  <c r="C851" i="31"/>
  <c r="D851" i="31" a="1"/>
  <c r="D851" i="31"/>
  <c r="E851" i="31" a="1"/>
  <c r="E851" i="31"/>
  <c r="F851" i="31"/>
  <c r="G851" i="31" a="1"/>
  <c r="G851" i="31"/>
  <c r="O851" i="31"/>
  <c r="U851" i="31" a="1"/>
  <c r="U851" i="31"/>
  <c r="AH851" i="31"/>
  <c r="B852" i="31"/>
  <c r="C852" i="31" a="1"/>
  <c r="C852" i="31"/>
  <c r="D852" i="31" a="1"/>
  <c r="D852" i="31"/>
  <c r="E852" i="31" a="1"/>
  <c r="E852" i="31"/>
  <c r="F852" i="31"/>
  <c r="G852" i="31" a="1"/>
  <c r="G852" i="31"/>
  <c r="O852" i="31"/>
  <c r="U852" i="31" a="1"/>
  <c r="U852" i="31"/>
  <c r="AH852" i="31"/>
  <c r="B853" i="31"/>
  <c r="C853" i="31" a="1"/>
  <c r="C853" i="31"/>
  <c r="D853" i="31" a="1"/>
  <c r="D853" i="31"/>
  <c r="E853" i="31" a="1"/>
  <c r="E853" i="31"/>
  <c r="F853" i="31"/>
  <c r="G853" i="31" a="1"/>
  <c r="G853" i="31"/>
  <c r="O853" i="31"/>
  <c r="U853" i="31" a="1"/>
  <c r="U853" i="31"/>
  <c r="AH853" i="31"/>
  <c r="B854" i="31"/>
  <c r="C854" i="31" a="1"/>
  <c r="C854" i="31"/>
  <c r="D854" i="31" a="1"/>
  <c r="D854" i="31"/>
  <c r="E854" i="31" a="1"/>
  <c r="E854" i="31"/>
  <c r="F854" i="31"/>
  <c r="G854" i="31" a="1"/>
  <c r="G854" i="31"/>
  <c r="O854" i="31"/>
  <c r="U854" i="31" a="1"/>
  <c r="U854" i="31"/>
  <c r="AH854" i="31"/>
  <c r="B855" i="31"/>
  <c r="C855" i="31" a="1"/>
  <c r="C855" i="31"/>
  <c r="D855" i="31" a="1"/>
  <c r="D855" i="31"/>
  <c r="E855" i="31" a="1"/>
  <c r="E855" i="31"/>
  <c r="F855" i="31"/>
  <c r="G855" i="31" a="1"/>
  <c r="G855" i="31"/>
  <c r="O855" i="31"/>
  <c r="U855" i="31" a="1"/>
  <c r="U855" i="31"/>
  <c r="AH855" i="31"/>
  <c r="B856" i="31"/>
  <c r="C856" i="31" a="1"/>
  <c r="C856" i="31"/>
  <c r="D856" i="31" a="1"/>
  <c r="D856" i="31"/>
  <c r="E856" i="31" a="1"/>
  <c r="E856" i="31"/>
  <c r="F856" i="31"/>
  <c r="G856" i="31" a="1"/>
  <c r="G856" i="31"/>
  <c r="O856" i="31"/>
  <c r="U856" i="31" a="1"/>
  <c r="U856" i="31"/>
  <c r="AH856" i="31"/>
  <c r="B857" i="31"/>
  <c r="C857" i="31" a="1"/>
  <c r="C857" i="31"/>
  <c r="D857" i="31" a="1"/>
  <c r="D857" i="31"/>
  <c r="E857" i="31" a="1"/>
  <c r="E857" i="31"/>
  <c r="F857" i="31"/>
  <c r="G857" i="31" a="1"/>
  <c r="G857" i="31"/>
  <c r="O857" i="31"/>
  <c r="U857" i="31" a="1"/>
  <c r="U857" i="31"/>
  <c r="AH857" i="31"/>
  <c r="B858" i="31"/>
  <c r="C858" i="31" a="1"/>
  <c r="C858" i="31"/>
  <c r="D858" i="31" a="1"/>
  <c r="D858" i="31"/>
  <c r="E858" i="31" a="1"/>
  <c r="E858" i="31"/>
  <c r="F858" i="31"/>
  <c r="G858" i="31" a="1"/>
  <c r="G858" i="31"/>
  <c r="O858" i="31"/>
  <c r="U858" i="31" a="1"/>
  <c r="U858" i="31"/>
  <c r="AH858" i="31"/>
  <c r="B859" i="31"/>
  <c r="C859" i="31" a="1"/>
  <c r="C859" i="31"/>
  <c r="D859" i="31" a="1"/>
  <c r="D859" i="31"/>
  <c r="E859" i="31" a="1"/>
  <c r="E859" i="31"/>
  <c r="F859" i="31"/>
  <c r="G859" i="31" a="1"/>
  <c r="G859" i="31"/>
  <c r="O859" i="31"/>
  <c r="U859" i="31" a="1"/>
  <c r="U859" i="31"/>
  <c r="AH859" i="31"/>
  <c r="B860" i="31"/>
  <c r="C860" i="31" a="1"/>
  <c r="C860" i="31"/>
  <c r="D860" i="31" a="1"/>
  <c r="D860" i="31"/>
  <c r="E860" i="31" a="1"/>
  <c r="E860" i="31"/>
  <c r="F860" i="31"/>
  <c r="G860" i="31" a="1"/>
  <c r="G860" i="31"/>
  <c r="O860" i="31"/>
  <c r="U860" i="31" a="1"/>
  <c r="U860" i="31"/>
  <c r="AH860" i="31"/>
  <c r="B861" i="31"/>
  <c r="C861" i="31" a="1"/>
  <c r="C861" i="31"/>
  <c r="D861" i="31" a="1"/>
  <c r="D861" i="31"/>
  <c r="E861" i="31" a="1"/>
  <c r="E861" i="31"/>
  <c r="F861" i="31"/>
  <c r="G861" i="31" a="1"/>
  <c r="G861" i="31"/>
  <c r="O861" i="31"/>
  <c r="U861" i="31" a="1"/>
  <c r="U861" i="31"/>
  <c r="AH861" i="31"/>
  <c r="B862" i="31"/>
  <c r="C862" i="31" a="1"/>
  <c r="C862" i="31"/>
  <c r="D862" i="31" a="1"/>
  <c r="D862" i="31"/>
  <c r="E862" i="31" a="1"/>
  <c r="E862" i="31"/>
  <c r="F862" i="31"/>
  <c r="G862" i="31" a="1"/>
  <c r="G862" i="31"/>
  <c r="O862" i="31"/>
  <c r="U862" i="31" a="1"/>
  <c r="U862" i="31"/>
  <c r="AH862" i="31"/>
  <c r="B863" i="31"/>
  <c r="C863" i="31" a="1"/>
  <c r="C863" i="31"/>
  <c r="D863" i="31" a="1"/>
  <c r="D863" i="31"/>
  <c r="E863" i="31" a="1"/>
  <c r="E863" i="31"/>
  <c r="F863" i="31"/>
  <c r="G863" i="31" a="1"/>
  <c r="G863" i="31"/>
  <c r="O863" i="31"/>
  <c r="U863" i="31" a="1"/>
  <c r="U863" i="31"/>
  <c r="AH863" i="31"/>
  <c r="B864" i="31"/>
  <c r="C864" i="31" a="1"/>
  <c r="C864" i="31"/>
  <c r="D864" i="31" a="1"/>
  <c r="D864" i="31"/>
  <c r="E864" i="31" a="1"/>
  <c r="E864" i="31"/>
  <c r="F864" i="31"/>
  <c r="G864" i="31" a="1"/>
  <c r="G864" i="31"/>
  <c r="O864" i="31"/>
  <c r="U864" i="31" a="1"/>
  <c r="U864" i="31"/>
  <c r="AH864" i="31"/>
  <c r="B865" i="31"/>
  <c r="C865" i="31" a="1"/>
  <c r="C865" i="31"/>
  <c r="D865" i="31" a="1"/>
  <c r="D865" i="31"/>
  <c r="E865" i="31" a="1"/>
  <c r="E865" i="31"/>
  <c r="F865" i="31"/>
  <c r="G865" i="31" a="1"/>
  <c r="G865" i="31"/>
  <c r="O865" i="31"/>
  <c r="U865" i="31" a="1"/>
  <c r="U865" i="31"/>
  <c r="AH865" i="31"/>
  <c r="B866" i="31"/>
  <c r="C866" i="31" a="1"/>
  <c r="C866" i="31"/>
  <c r="D866" i="31" a="1"/>
  <c r="D866" i="31"/>
  <c r="E866" i="31" a="1"/>
  <c r="E866" i="31"/>
  <c r="F866" i="31"/>
  <c r="G866" i="31" a="1"/>
  <c r="G866" i="31"/>
  <c r="O866" i="31"/>
  <c r="U866" i="31" a="1"/>
  <c r="U866" i="31"/>
  <c r="AH866" i="31"/>
  <c r="B867" i="31"/>
  <c r="C867" i="31" a="1"/>
  <c r="C867" i="31"/>
  <c r="D867" i="31" a="1"/>
  <c r="D867" i="31"/>
  <c r="E867" i="31" a="1"/>
  <c r="E867" i="31"/>
  <c r="F867" i="31"/>
  <c r="G867" i="31" a="1"/>
  <c r="G867" i="31"/>
  <c r="O867" i="31"/>
  <c r="U867" i="31" a="1"/>
  <c r="U867" i="31"/>
  <c r="AH867" i="31"/>
  <c r="B868" i="31"/>
  <c r="C868" i="31" a="1"/>
  <c r="C868" i="31"/>
  <c r="D868" i="31" a="1"/>
  <c r="D868" i="31"/>
  <c r="E868" i="31" a="1"/>
  <c r="E868" i="31"/>
  <c r="F868" i="31"/>
  <c r="G868" i="31" a="1"/>
  <c r="G868" i="31"/>
  <c r="O868" i="31"/>
  <c r="U868" i="31" a="1"/>
  <c r="U868" i="31"/>
  <c r="AH868" i="31"/>
  <c r="B869" i="31"/>
  <c r="C869" i="31" a="1"/>
  <c r="C869" i="31"/>
  <c r="D869" i="31" a="1"/>
  <c r="D869" i="31"/>
  <c r="E869" i="31" a="1"/>
  <c r="E869" i="31"/>
  <c r="F869" i="31"/>
  <c r="G869" i="31" a="1"/>
  <c r="G869" i="31"/>
  <c r="O869" i="31"/>
  <c r="U869" i="31" a="1"/>
  <c r="U869" i="31"/>
  <c r="AH869" i="31"/>
  <c r="B870" i="31"/>
  <c r="C870" i="31" a="1"/>
  <c r="C870" i="31"/>
  <c r="D870" i="31" a="1"/>
  <c r="D870" i="31"/>
  <c r="E870" i="31" a="1"/>
  <c r="E870" i="31"/>
  <c r="F870" i="31"/>
  <c r="G870" i="31" a="1"/>
  <c r="G870" i="31"/>
  <c r="O870" i="31"/>
  <c r="U870" i="31" a="1"/>
  <c r="U870" i="31"/>
  <c r="AH870" i="31"/>
  <c r="B871" i="31"/>
  <c r="C871" i="31" a="1"/>
  <c r="C871" i="31"/>
  <c r="D871" i="31" a="1"/>
  <c r="D871" i="31"/>
  <c r="E871" i="31" a="1"/>
  <c r="E871" i="31"/>
  <c r="F871" i="31"/>
  <c r="G871" i="31" a="1"/>
  <c r="G871" i="31"/>
  <c r="O871" i="31"/>
  <c r="U871" i="31" a="1"/>
  <c r="U871" i="31"/>
  <c r="AH871" i="31"/>
  <c r="B872" i="31"/>
  <c r="C872" i="31" a="1"/>
  <c r="C872" i="31"/>
  <c r="D872" i="31" a="1"/>
  <c r="D872" i="31"/>
  <c r="E872" i="31" a="1"/>
  <c r="E872" i="31"/>
  <c r="F872" i="31"/>
  <c r="G872" i="31" a="1"/>
  <c r="G872" i="31"/>
  <c r="O872" i="31"/>
  <c r="U872" i="31" a="1"/>
  <c r="U872" i="31"/>
  <c r="AH872" i="31"/>
  <c r="B873" i="31"/>
  <c r="C873" i="31" a="1"/>
  <c r="C873" i="31"/>
  <c r="D873" i="31" a="1"/>
  <c r="D873" i="31"/>
  <c r="E873" i="31" a="1"/>
  <c r="E873" i="31"/>
  <c r="F873" i="31"/>
  <c r="G873" i="31" a="1"/>
  <c r="G873" i="31"/>
  <c r="O873" i="31"/>
  <c r="U873" i="31" a="1"/>
  <c r="U873" i="31"/>
  <c r="AH873" i="31"/>
  <c r="B874" i="31"/>
  <c r="C874" i="31" a="1"/>
  <c r="C874" i="31"/>
  <c r="D874" i="31" a="1"/>
  <c r="D874" i="31"/>
  <c r="E874" i="31" a="1"/>
  <c r="E874" i="31"/>
  <c r="F874" i="31"/>
  <c r="G874" i="31" a="1"/>
  <c r="G874" i="31"/>
  <c r="O874" i="31"/>
  <c r="U874" i="31" a="1"/>
  <c r="U874" i="31"/>
  <c r="AH874" i="31"/>
  <c r="B875" i="31"/>
  <c r="C875" i="31" a="1"/>
  <c r="C875" i="31"/>
  <c r="D875" i="31" a="1"/>
  <c r="D875" i="31"/>
  <c r="E875" i="31" a="1"/>
  <c r="E875" i="31"/>
  <c r="F875" i="31"/>
  <c r="G875" i="31" a="1"/>
  <c r="G875" i="31"/>
  <c r="O875" i="31"/>
  <c r="U875" i="31" a="1"/>
  <c r="U875" i="31"/>
  <c r="AH875" i="31"/>
  <c r="B876" i="31"/>
  <c r="C876" i="31" a="1"/>
  <c r="C876" i="31"/>
  <c r="D876" i="31" a="1"/>
  <c r="D876" i="31"/>
  <c r="E876" i="31" a="1"/>
  <c r="E876" i="31"/>
  <c r="F876" i="31"/>
  <c r="G876" i="31" a="1"/>
  <c r="G876" i="31"/>
  <c r="O876" i="31"/>
  <c r="U876" i="31" a="1"/>
  <c r="U876" i="31"/>
  <c r="AH876" i="31"/>
  <c r="B877" i="31"/>
  <c r="C877" i="31" a="1"/>
  <c r="C877" i="31"/>
  <c r="D877" i="31" a="1"/>
  <c r="D877" i="31"/>
  <c r="E877" i="31" a="1"/>
  <c r="E877" i="31"/>
  <c r="F877" i="31"/>
  <c r="G877" i="31" a="1"/>
  <c r="G877" i="31"/>
  <c r="O877" i="31"/>
  <c r="U877" i="31" a="1"/>
  <c r="U877" i="31"/>
  <c r="AH877" i="31"/>
  <c r="B878" i="31"/>
  <c r="C878" i="31" a="1"/>
  <c r="C878" i="31"/>
  <c r="D878" i="31" a="1"/>
  <c r="D878" i="31"/>
  <c r="E878" i="31" a="1"/>
  <c r="E878" i="31"/>
  <c r="F878" i="31"/>
  <c r="G878" i="31" a="1"/>
  <c r="G878" i="31"/>
  <c r="O878" i="31"/>
  <c r="U878" i="31" a="1"/>
  <c r="U878" i="31"/>
  <c r="AH878" i="31"/>
  <c r="B879" i="31"/>
  <c r="C879" i="31" a="1"/>
  <c r="C879" i="31"/>
  <c r="D879" i="31" a="1"/>
  <c r="D879" i="31"/>
  <c r="E879" i="31" a="1"/>
  <c r="E879" i="31"/>
  <c r="F879" i="31"/>
  <c r="G879" i="31" a="1"/>
  <c r="G879" i="31"/>
  <c r="O879" i="31"/>
  <c r="U879" i="31" a="1"/>
  <c r="U879" i="31"/>
  <c r="AH879" i="31"/>
  <c r="B880" i="31"/>
  <c r="C880" i="31" a="1"/>
  <c r="C880" i="31"/>
  <c r="D880" i="31" a="1"/>
  <c r="D880" i="31"/>
  <c r="E880" i="31" a="1"/>
  <c r="E880" i="31"/>
  <c r="F880" i="31"/>
  <c r="G880" i="31" a="1"/>
  <c r="G880" i="31"/>
  <c r="O880" i="31"/>
  <c r="U880" i="31" a="1"/>
  <c r="U880" i="31"/>
  <c r="AH880" i="31"/>
  <c r="B881" i="31"/>
  <c r="C881" i="31" a="1"/>
  <c r="C881" i="31"/>
  <c r="D881" i="31" a="1"/>
  <c r="D881" i="31"/>
  <c r="E881" i="31" a="1"/>
  <c r="E881" i="31"/>
  <c r="F881" i="31"/>
  <c r="G881" i="31" a="1"/>
  <c r="G881" i="31"/>
  <c r="O881" i="31"/>
  <c r="U881" i="31" a="1"/>
  <c r="U881" i="31"/>
  <c r="AH881" i="31"/>
  <c r="B882" i="31"/>
  <c r="C882" i="31" a="1"/>
  <c r="C882" i="31"/>
  <c r="D882" i="31" a="1"/>
  <c r="D882" i="31"/>
  <c r="E882" i="31" a="1"/>
  <c r="E882" i="31"/>
  <c r="F882" i="31"/>
  <c r="G882" i="31" a="1"/>
  <c r="G882" i="31"/>
  <c r="O882" i="31"/>
  <c r="U882" i="31" a="1"/>
  <c r="U882" i="31"/>
  <c r="AH882" i="31"/>
  <c r="B883" i="31"/>
  <c r="C883" i="31" a="1"/>
  <c r="C883" i="31"/>
  <c r="D883" i="31" a="1"/>
  <c r="D883" i="31"/>
  <c r="E883" i="31" a="1"/>
  <c r="E883" i="31"/>
  <c r="F883" i="31"/>
  <c r="G883" i="31" a="1"/>
  <c r="G883" i="31"/>
  <c r="O883" i="31"/>
  <c r="U883" i="31" a="1"/>
  <c r="U883" i="31"/>
  <c r="AH883" i="31"/>
  <c r="B884" i="31"/>
  <c r="C884" i="31" a="1"/>
  <c r="C884" i="31"/>
  <c r="D884" i="31" a="1"/>
  <c r="D884" i="31"/>
  <c r="E884" i="31" a="1"/>
  <c r="E884" i="31"/>
  <c r="F884" i="31"/>
  <c r="G884" i="31" a="1"/>
  <c r="G884" i="31"/>
  <c r="O884" i="31"/>
  <c r="U884" i="31" a="1"/>
  <c r="U884" i="31"/>
  <c r="AH884" i="31"/>
  <c r="B885" i="31"/>
  <c r="C885" i="31" a="1"/>
  <c r="C885" i="31"/>
  <c r="D885" i="31" a="1"/>
  <c r="D885" i="31"/>
  <c r="E885" i="31" a="1"/>
  <c r="E885" i="31"/>
  <c r="F885" i="31"/>
  <c r="G885" i="31" a="1"/>
  <c r="G885" i="31"/>
  <c r="O885" i="31"/>
  <c r="U885" i="31" a="1"/>
  <c r="U885" i="31"/>
  <c r="AH885" i="31"/>
  <c r="B886" i="31"/>
  <c r="C886" i="31" a="1"/>
  <c r="C886" i="31"/>
  <c r="D886" i="31" a="1"/>
  <c r="D886" i="31"/>
  <c r="E886" i="31" a="1"/>
  <c r="E886" i="31"/>
  <c r="F886" i="31"/>
  <c r="G886" i="31" a="1"/>
  <c r="G886" i="31"/>
  <c r="O886" i="31"/>
  <c r="U886" i="31" a="1"/>
  <c r="U886" i="31"/>
  <c r="AH886" i="31"/>
  <c r="B887" i="31"/>
  <c r="C887" i="31" a="1"/>
  <c r="C887" i="31"/>
  <c r="D887" i="31" a="1"/>
  <c r="D887" i="31"/>
  <c r="E887" i="31" a="1"/>
  <c r="E887" i="31"/>
  <c r="F887" i="31"/>
  <c r="G887" i="31" a="1"/>
  <c r="G887" i="31"/>
  <c r="O887" i="31"/>
  <c r="U887" i="31" a="1"/>
  <c r="U887" i="31"/>
  <c r="AH887" i="31"/>
  <c r="B888" i="31"/>
  <c r="C888" i="31" a="1"/>
  <c r="C888" i="31"/>
  <c r="D888" i="31" a="1"/>
  <c r="D888" i="31"/>
  <c r="E888" i="31" a="1"/>
  <c r="E888" i="31"/>
  <c r="F888" i="31"/>
  <c r="G888" i="31" a="1"/>
  <c r="G888" i="31"/>
  <c r="O888" i="31"/>
  <c r="U888" i="31" a="1"/>
  <c r="U888" i="31"/>
  <c r="AH888" i="31"/>
  <c r="B889" i="31"/>
  <c r="C889" i="31" a="1"/>
  <c r="C889" i="31"/>
  <c r="D889" i="31" a="1"/>
  <c r="D889" i="31"/>
  <c r="E889" i="31" a="1"/>
  <c r="E889" i="31"/>
  <c r="F889" i="31"/>
  <c r="G889" i="31" a="1"/>
  <c r="G889" i="31"/>
  <c r="O889" i="31"/>
  <c r="U889" i="31" a="1"/>
  <c r="U889" i="31"/>
  <c r="AH889" i="31"/>
  <c r="B890" i="31"/>
  <c r="C890" i="31" a="1"/>
  <c r="C890" i="31"/>
  <c r="D890" i="31" a="1"/>
  <c r="D890" i="31"/>
  <c r="E890" i="31" a="1"/>
  <c r="E890" i="31"/>
  <c r="F890" i="31"/>
  <c r="G890" i="31" a="1"/>
  <c r="G890" i="31"/>
  <c r="O890" i="31"/>
  <c r="U890" i="31" a="1"/>
  <c r="U890" i="31"/>
  <c r="AH890" i="31"/>
  <c r="B891" i="31"/>
  <c r="C891" i="31" a="1"/>
  <c r="C891" i="31"/>
  <c r="D891" i="31" a="1"/>
  <c r="D891" i="31"/>
  <c r="E891" i="31" a="1"/>
  <c r="E891" i="31"/>
  <c r="F891" i="31"/>
  <c r="G891" i="31" a="1"/>
  <c r="G891" i="31"/>
  <c r="O891" i="31"/>
  <c r="U891" i="31" a="1"/>
  <c r="U891" i="31"/>
  <c r="AH891" i="31"/>
  <c r="B892" i="31"/>
  <c r="C892" i="31" a="1"/>
  <c r="C892" i="31"/>
  <c r="D892" i="31" a="1"/>
  <c r="D892" i="31"/>
  <c r="E892" i="31" a="1"/>
  <c r="E892" i="31"/>
  <c r="F892" i="31"/>
  <c r="G892" i="31" a="1"/>
  <c r="G892" i="31"/>
  <c r="O892" i="31"/>
  <c r="U892" i="31" a="1"/>
  <c r="U892" i="31"/>
  <c r="AH892" i="31"/>
  <c r="B893" i="31"/>
  <c r="C893" i="31" a="1"/>
  <c r="C893" i="31"/>
  <c r="D893" i="31" a="1"/>
  <c r="D893" i="31"/>
  <c r="E893" i="31" a="1"/>
  <c r="E893" i="31"/>
  <c r="F893" i="31"/>
  <c r="G893" i="31" a="1"/>
  <c r="G893" i="31"/>
  <c r="O893" i="31"/>
  <c r="U893" i="31" a="1"/>
  <c r="U893" i="31"/>
  <c r="AH893" i="31"/>
  <c r="B894" i="31"/>
  <c r="C894" i="31" a="1"/>
  <c r="C894" i="31"/>
  <c r="D894" i="31" a="1"/>
  <c r="D894" i="31"/>
  <c r="E894" i="31" a="1"/>
  <c r="E894" i="31"/>
  <c r="F894" i="31"/>
  <c r="G894" i="31" a="1"/>
  <c r="G894" i="31"/>
  <c r="O894" i="31"/>
  <c r="U894" i="31" a="1"/>
  <c r="U894" i="31"/>
  <c r="AH894" i="31"/>
  <c r="B895" i="31"/>
  <c r="C895" i="31" a="1"/>
  <c r="C895" i="31"/>
  <c r="D895" i="31" a="1"/>
  <c r="D895" i="31"/>
  <c r="E895" i="31" a="1"/>
  <c r="E895" i="31"/>
  <c r="F895" i="31"/>
  <c r="G895" i="31" a="1"/>
  <c r="G895" i="31"/>
  <c r="O895" i="31"/>
  <c r="U895" i="31" a="1"/>
  <c r="U895" i="31"/>
  <c r="AH895" i="31"/>
  <c r="B896" i="31"/>
  <c r="C896" i="31" a="1"/>
  <c r="C896" i="31"/>
  <c r="D896" i="31" a="1"/>
  <c r="D896" i="31"/>
  <c r="E896" i="31" a="1"/>
  <c r="E896" i="31"/>
  <c r="F896" i="31"/>
  <c r="G896" i="31" a="1"/>
  <c r="G896" i="31"/>
  <c r="O896" i="31"/>
  <c r="U896" i="31" a="1"/>
  <c r="U896" i="31"/>
  <c r="AH896" i="31"/>
  <c r="B897" i="31"/>
  <c r="C897" i="31" a="1"/>
  <c r="C897" i="31"/>
  <c r="D897" i="31" a="1"/>
  <c r="D897" i="31"/>
  <c r="E897" i="31" a="1"/>
  <c r="E897" i="31"/>
  <c r="F897" i="31"/>
  <c r="G897" i="31" a="1"/>
  <c r="G897" i="31"/>
  <c r="O897" i="31"/>
  <c r="U897" i="31" a="1"/>
  <c r="U897" i="31"/>
  <c r="AH897" i="31"/>
  <c r="B898" i="31"/>
  <c r="C898" i="31" a="1"/>
  <c r="C898" i="31"/>
  <c r="D898" i="31" a="1"/>
  <c r="D898" i="31"/>
  <c r="E898" i="31" a="1"/>
  <c r="E898" i="31"/>
  <c r="F898" i="31"/>
  <c r="G898" i="31" a="1"/>
  <c r="G898" i="31"/>
  <c r="O898" i="31"/>
  <c r="U898" i="31" a="1"/>
  <c r="U898" i="31"/>
  <c r="AH898" i="31"/>
  <c r="B899" i="31"/>
  <c r="C899" i="31" a="1"/>
  <c r="C899" i="31"/>
  <c r="D899" i="31" a="1"/>
  <c r="D899" i="31"/>
  <c r="E899" i="31" a="1"/>
  <c r="E899" i="31"/>
  <c r="F899" i="31"/>
  <c r="G899" i="31" a="1"/>
  <c r="G899" i="31"/>
  <c r="O899" i="31"/>
  <c r="U899" i="31" a="1"/>
  <c r="U899" i="31"/>
  <c r="AH899" i="31"/>
  <c r="B900" i="31"/>
  <c r="C900" i="31" a="1"/>
  <c r="C900" i="31"/>
  <c r="D900" i="31" a="1"/>
  <c r="D900" i="31"/>
  <c r="E900" i="31" a="1"/>
  <c r="E900" i="31"/>
  <c r="F900" i="31"/>
  <c r="G900" i="31" a="1"/>
  <c r="G900" i="31"/>
  <c r="O900" i="31"/>
  <c r="U900" i="31" a="1"/>
  <c r="U900" i="31"/>
  <c r="AH900" i="31"/>
  <c r="B901" i="31"/>
  <c r="C901" i="31" a="1"/>
  <c r="C901" i="31"/>
  <c r="D901" i="31" a="1"/>
  <c r="D901" i="31"/>
  <c r="E901" i="31" a="1"/>
  <c r="E901" i="31"/>
  <c r="F901" i="31"/>
  <c r="G901" i="31" a="1"/>
  <c r="G901" i="31"/>
  <c r="O901" i="31"/>
  <c r="U901" i="31" a="1"/>
  <c r="U901" i="31"/>
  <c r="AH901" i="31"/>
  <c r="B902" i="31"/>
  <c r="C902" i="31" a="1"/>
  <c r="C902" i="31"/>
  <c r="D902" i="31" a="1"/>
  <c r="D902" i="31"/>
  <c r="E902" i="31" a="1"/>
  <c r="E902" i="31"/>
  <c r="F902" i="31"/>
  <c r="G902" i="31" a="1"/>
  <c r="G902" i="31"/>
  <c r="O902" i="31"/>
  <c r="U902" i="31" a="1"/>
  <c r="U902" i="31"/>
  <c r="AH902" i="31"/>
  <c r="B903" i="31"/>
  <c r="C903" i="31" a="1"/>
  <c r="C903" i="31"/>
  <c r="D903" i="31" a="1"/>
  <c r="D903" i="31"/>
  <c r="E903" i="31" a="1"/>
  <c r="E903" i="31"/>
  <c r="F903" i="31"/>
  <c r="G903" i="31" a="1"/>
  <c r="G903" i="31"/>
  <c r="O903" i="31"/>
  <c r="U903" i="31" a="1"/>
  <c r="U903" i="31"/>
  <c r="AH903" i="31"/>
  <c r="B904" i="31"/>
  <c r="C904" i="31" a="1"/>
  <c r="C904" i="31"/>
  <c r="D904" i="31" a="1"/>
  <c r="D904" i="31"/>
  <c r="E904" i="31" a="1"/>
  <c r="E904" i="31"/>
  <c r="F904" i="31"/>
  <c r="G904" i="31" a="1"/>
  <c r="G904" i="31"/>
  <c r="O904" i="31"/>
  <c r="U904" i="31" a="1"/>
  <c r="U904" i="31"/>
  <c r="AH904" i="31"/>
  <c r="B905" i="31"/>
  <c r="C905" i="31" a="1"/>
  <c r="C905" i="31"/>
  <c r="D905" i="31" a="1"/>
  <c r="D905" i="31"/>
  <c r="E905" i="31" a="1"/>
  <c r="E905" i="31"/>
  <c r="F905" i="31"/>
  <c r="G905" i="31" a="1"/>
  <c r="G905" i="31"/>
  <c r="O905" i="31"/>
  <c r="U905" i="31" a="1"/>
  <c r="U905" i="31"/>
  <c r="AH905" i="31"/>
  <c r="B906" i="31"/>
  <c r="C906" i="31" a="1"/>
  <c r="C906" i="31"/>
  <c r="D906" i="31" a="1"/>
  <c r="D906" i="31"/>
  <c r="E906" i="31" a="1"/>
  <c r="E906" i="31"/>
  <c r="F906" i="31"/>
  <c r="G906" i="31" a="1"/>
  <c r="G906" i="31"/>
  <c r="O906" i="31"/>
  <c r="U906" i="31" a="1"/>
  <c r="U906" i="31"/>
  <c r="AH906" i="31"/>
  <c r="B907" i="31"/>
  <c r="C907" i="31" a="1"/>
  <c r="C907" i="31"/>
  <c r="D907" i="31" a="1"/>
  <c r="D907" i="31"/>
  <c r="E907" i="31" a="1"/>
  <c r="E907" i="31"/>
  <c r="F907" i="31"/>
  <c r="G907" i="31" a="1"/>
  <c r="G907" i="31"/>
  <c r="O907" i="31"/>
  <c r="U907" i="31" a="1"/>
  <c r="U907" i="31"/>
  <c r="AH907" i="31"/>
  <c r="B908" i="31"/>
  <c r="C908" i="31" a="1"/>
  <c r="C908" i="31"/>
  <c r="D908" i="31" a="1"/>
  <c r="D908" i="31"/>
  <c r="E908" i="31" a="1"/>
  <c r="E908" i="31"/>
  <c r="F908" i="31"/>
  <c r="G908" i="31" a="1"/>
  <c r="G908" i="31"/>
  <c r="O908" i="31"/>
  <c r="U908" i="31" a="1"/>
  <c r="U908" i="31"/>
  <c r="AH908" i="31"/>
  <c r="B909" i="31"/>
  <c r="C909" i="31" a="1"/>
  <c r="C909" i="31"/>
  <c r="D909" i="31" a="1"/>
  <c r="D909" i="31"/>
  <c r="E909" i="31" a="1"/>
  <c r="E909" i="31"/>
  <c r="F909" i="31"/>
  <c r="G909" i="31" a="1"/>
  <c r="G909" i="31"/>
  <c r="O909" i="31"/>
  <c r="U909" i="31" a="1"/>
  <c r="U909" i="31"/>
  <c r="AH909" i="31"/>
  <c r="B910" i="31"/>
  <c r="C910" i="31" a="1"/>
  <c r="C910" i="31"/>
  <c r="D910" i="31" a="1"/>
  <c r="D910" i="31"/>
  <c r="E910" i="31" a="1"/>
  <c r="E910" i="31"/>
  <c r="F910" i="31"/>
  <c r="G910" i="31" a="1"/>
  <c r="G910" i="31"/>
  <c r="O910" i="31"/>
  <c r="U910" i="31" a="1"/>
  <c r="U910" i="31"/>
  <c r="AH910" i="31"/>
  <c r="B911" i="31"/>
  <c r="C911" i="31" a="1"/>
  <c r="C911" i="31"/>
  <c r="D911" i="31" a="1"/>
  <c r="D911" i="31"/>
  <c r="E911" i="31" a="1"/>
  <c r="E911" i="31"/>
  <c r="F911" i="31"/>
  <c r="G911" i="31" a="1"/>
  <c r="G911" i="31"/>
  <c r="O911" i="31"/>
  <c r="U911" i="31" a="1"/>
  <c r="U911" i="31"/>
  <c r="AH911" i="31"/>
  <c r="B912" i="31"/>
  <c r="C912" i="31" a="1"/>
  <c r="C912" i="31"/>
  <c r="D912" i="31" a="1"/>
  <c r="D912" i="31"/>
  <c r="E912" i="31" a="1"/>
  <c r="E912" i="31"/>
  <c r="F912" i="31"/>
  <c r="G912" i="31" a="1"/>
  <c r="G912" i="31"/>
  <c r="O912" i="31"/>
  <c r="U912" i="31" a="1"/>
  <c r="U912" i="31"/>
  <c r="AH912" i="31"/>
  <c r="B913" i="31"/>
  <c r="C913" i="31" a="1"/>
  <c r="C913" i="31"/>
  <c r="D913" i="31" a="1"/>
  <c r="D913" i="31"/>
  <c r="E913" i="31" a="1"/>
  <c r="E913" i="31"/>
  <c r="F913" i="31"/>
  <c r="G913" i="31" a="1"/>
  <c r="G913" i="31"/>
  <c r="O913" i="31"/>
  <c r="U913" i="31" a="1"/>
  <c r="U913" i="31"/>
  <c r="AH913" i="31"/>
  <c r="B914" i="31"/>
  <c r="C914" i="31" a="1"/>
  <c r="C914" i="31"/>
  <c r="D914" i="31" a="1"/>
  <c r="D914" i="31"/>
  <c r="E914" i="31" a="1"/>
  <c r="E914" i="31"/>
  <c r="F914" i="31"/>
  <c r="G914" i="31" a="1"/>
  <c r="G914" i="31"/>
  <c r="O914" i="31"/>
  <c r="U914" i="31" a="1"/>
  <c r="U914" i="31"/>
  <c r="AH914" i="31"/>
  <c r="B915" i="31"/>
  <c r="C915" i="31" a="1"/>
  <c r="C915" i="31"/>
  <c r="D915" i="31" a="1"/>
  <c r="D915" i="31"/>
  <c r="E915" i="31" a="1"/>
  <c r="E915" i="31"/>
  <c r="F915" i="31"/>
  <c r="G915" i="31" a="1"/>
  <c r="G915" i="31"/>
  <c r="O915" i="31"/>
  <c r="U915" i="31" a="1"/>
  <c r="U915" i="31"/>
  <c r="AH915" i="31"/>
  <c r="B916" i="31"/>
  <c r="C916" i="31" a="1"/>
  <c r="C916" i="31"/>
  <c r="D916" i="31" a="1"/>
  <c r="D916" i="31"/>
  <c r="E916" i="31" a="1"/>
  <c r="E916" i="31"/>
  <c r="F916" i="31"/>
  <c r="G916" i="31" a="1"/>
  <c r="G916" i="31"/>
  <c r="O916" i="31"/>
  <c r="U916" i="31" a="1"/>
  <c r="U916" i="31"/>
  <c r="AH916" i="31"/>
  <c r="B917" i="31"/>
  <c r="C917" i="31" a="1"/>
  <c r="C917" i="31"/>
  <c r="D917" i="31" a="1"/>
  <c r="D917" i="31"/>
  <c r="E917" i="31" a="1"/>
  <c r="E917" i="31"/>
  <c r="F917" i="31"/>
  <c r="G917" i="31" a="1"/>
  <c r="G917" i="31"/>
  <c r="O917" i="31"/>
  <c r="U917" i="31" a="1"/>
  <c r="U917" i="31"/>
  <c r="AH917" i="31"/>
  <c r="B918" i="31"/>
  <c r="C918" i="31" a="1"/>
  <c r="C918" i="31"/>
  <c r="D918" i="31" a="1"/>
  <c r="D918" i="31"/>
  <c r="E918" i="31" a="1"/>
  <c r="E918" i="31"/>
  <c r="F918" i="31"/>
  <c r="G918" i="31" a="1"/>
  <c r="G918" i="31"/>
  <c r="O918" i="31"/>
  <c r="U918" i="31" a="1"/>
  <c r="U918" i="31"/>
  <c r="AH918" i="31"/>
  <c r="B919" i="31"/>
  <c r="C919" i="31" a="1"/>
  <c r="C919" i="31"/>
  <c r="D919" i="31" a="1"/>
  <c r="D919" i="31"/>
  <c r="E919" i="31" a="1"/>
  <c r="E919" i="31"/>
  <c r="F919" i="31"/>
  <c r="G919" i="31" a="1"/>
  <c r="G919" i="31"/>
  <c r="O919" i="31"/>
  <c r="U919" i="31" a="1"/>
  <c r="U919" i="31"/>
  <c r="AH919" i="31"/>
  <c r="B920" i="31"/>
  <c r="C920" i="31" a="1"/>
  <c r="C920" i="31"/>
  <c r="D920" i="31" a="1"/>
  <c r="D920" i="31"/>
  <c r="E920" i="31" a="1"/>
  <c r="E920" i="31"/>
  <c r="F920" i="31"/>
  <c r="G920" i="31" a="1"/>
  <c r="G920" i="31"/>
  <c r="O920" i="31"/>
  <c r="U920" i="31" a="1"/>
  <c r="U920" i="31"/>
  <c r="AH920" i="31"/>
  <c r="B921" i="31"/>
  <c r="C921" i="31" a="1"/>
  <c r="C921" i="31"/>
  <c r="D921" i="31" a="1"/>
  <c r="D921" i="31"/>
  <c r="E921" i="31" a="1"/>
  <c r="E921" i="31"/>
  <c r="F921" i="31"/>
  <c r="G921" i="31" a="1"/>
  <c r="G921" i="31"/>
  <c r="O921" i="31"/>
  <c r="U921" i="31" a="1"/>
  <c r="U921" i="31"/>
  <c r="AH921" i="31"/>
  <c r="B922" i="31"/>
  <c r="C922" i="31" a="1"/>
  <c r="C922" i="31"/>
  <c r="D922" i="31" a="1"/>
  <c r="D922" i="31"/>
  <c r="E922" i="31" a="1"/>
  <c r="E922" i="31"/>
  <c r="F922" i="31"/>
  <c r="G922" i="31" a="1"/>
  <c r="G922" i="31"/>
  <c r="O922" i="31"/>
  <c r="U922" i="31" a="1"/>
  <c r="U922" i="31"/>
  <c r="AH922" i="31"/>
  <c r="B923" i="31"/>
  <c r="C923" i="31" a="1"/>
  <c r="C923" i="31"/>
  <c r="D923" i="31" a="1"/>
  <c r="D923" i="31"/>
  <c r="E923" i="31" a="1"/>
  <c r="E923" i="31"/>
  <c r="F923" i="31"/>
  <c r="G923" i="31" a="1"/>
  <c r="G923" i="31"/>
  <c r="O923" i="31"/>
  <c r="U923" i="31" a="1"/>
  <c r="U923" i="31"/>
  <c r="AH923" i="31"/>
  <c r="B924" i="31"/>
  <c r="C924" i="31" a="1"/>
  <c r="C924" i="31"/>
  <c r="D924" i="31" a="1"/>
  <c r="D924" i="31"/>
  <c r="E924" i="31" a="1"/>
  <c r="E924" i="31"/>
  <c r="F924" i="31"/>
  <c r="G924" i="31" a="1"/>
  <c r="G924" i="31"/>
  <c r="O924" i="31"/>
  <c r="U924" i="31" a="1"/>
  <c r="U924" i="31"/>
  <c r="AH924" i="31"/>
  <c r="B925" i="31"/>
  <c r="C925" i="31" a="1"/>
  <c r="C925" i="31"/>
  <c r="D925" i="31" a="1"/>
  <c r="D925" i="31"/>
  <c r="E925" i="31" a="1"/>
  <c r="E925" i="31"/>
  <c r="F925" i="31"/>
  <c r="G925" i="31" a="1"/>
  <c r="G925" i="31"/>
  <c r="O925" i="31"/>
  <c r="U925" i="31" a="1"/>
  <c r="U925" i="31"/>
  <c r="AH925" i="31"/>
  <c r="B926" i="31"/>
  <c r="C926" i="31" a="1"/>
  <c r="C926" i="31"/>
  <c r="D926" i="31" a="1"/>
  <c r="D926" i="31"/>
  <c r="E926" i="31" a="1"/>
  <c r="E926" i="31"/>
  <c r="F926" i="31"/>
  <c r="G926" i="31" a="1"/>
  <c r="G926" i="31"/>
  <c r="O926" i="31"/>
  <c r="U926" i="31" a="1"/>
  <c r="U926" i="31"/>
  <c r="AH926" i="31"/>
  <c r="B927" i="31"/>
  <c r="C927" i="31" a="1"/>
  <c r="C927" i="31"/>
  <c r="D927" i="31" a="1"/>
  <c r="D927" i="31"/>
  <c r="E927" i="31" a="1"/>
  <c r="E927" i="31"/>
  <c r="F927" i="31"/>
  <c r="G927" i="31" a="1"/>
  <c r="G927" i="31"/>
  <c r="O927" i="31"/>
  <c r="U927" i="31" a="1"/>
  <c r="U927" i="31"/>
  <c r="AH927" i="31"/>
  <c r="B928" i="31"/>
  <c r="C928" i="31" a="1"/>
  <c r="C928" i="31"/>
  <c r="D928" i="31" a="1"/>
  <c r="D928" i="31"/>
  <c r="E928" i="31" a="1"/>
  <c r="E928" i="31"/>
  <c r="F928" i="31"/>
  <c r="G928" i="31" a="1"/>
  <c r="G928" i="31"/>
  <c r="O928" i="31"/>
  <c r="U928" i="31" a="1"/>
  <c r="U928" i="31"/>
  <c r="AH928" i="31"/>
  <c r="B929" i="31"/>
  <c r="C929" i="31" a="1"/>
  <c r="C929" i="31"/>
  <c r="D929" i="31" a="1"/>
  <c r="D929" i="31"/>
  <c r="E929" i="31" a="1"/>
  <c r="E929" i="31"/>
  <c r="F929" i="31"/>
  <c r="G929" i="31" a="1"/>
  <c r="G929" i="31"/>
  <c r="O929" i="31"/>
  <c r="U929" i="31" a="1"/>
  <c r="U929" i="31"/>
  <c r="AH929" i="31"/>
  <c r="B930" i="31"/>
  <c r="C930" i="31" a="1"/>
  <c r="C930" i="31"/>
  <c r="D930" i="31" a="1"/>
  <c r="D930" i="31"/>
  <c r="E930" i="31" a="1"/>
  <c r="E930" i="31"/>
  <c r="F930" i="31"/>
  <c r="G930" i="31" a="1"/>
  <c r="G930" i="31"/>
  <c r="O930" i="31"/>
  <c r="U930" i="31" a="1"/>
  <c r="U930" i="31"/>
  <c r="AH930" i="31"/>
  <c r="B931" i="31"/>
  <c r="C931" i="31" a="1"/>
  <c r="C931" i="31"/>
  <c r="D931" i="31" a="1"/>
  <c r="D931" i="31"/>
  <c r="E931" i="31" a="1"/>
  <c r="E931" i="31"/>
  <c r="F931" i="31"/>
  <c r="G931" i="31" a="1"/>
  <c r="G931" i="31"/>
  <c r="O931" i="31"/>
  <c r="U931" i="31" a="1"/>
  <c r="U931" i="31"/>
  <c r="AH931" i="31"/>
  <c r="B932" i="31"/>
  <c r="C932" i="31" a="1"/>
  <c r="C932" i="31"/>
  <c r="D932" i="31" a="1"/>
  <c r="D932" i="31"/>
  <c r="E932" i="31" a="1"/>
  <c r="E932" i="31"/>
  <c r="F932" i="31"/>
  <c r="G932" i="31" a="1"/>
  <c r="G932" i="31"/>
  <c r="O932" i="31"/>
  <c r="U932" i="31" a="1"/>
  <c r="U932" i="31"/>
  <c r="AH932" i="31"/>
  <c r="B933" i="31"/>
  <c r="C933" i="31" a="1"/>
  <c r="C933" i="31"/>
  <c r="D933" i="31" a="1"/>
  <c r="D933" i="31"/>
  <c r="E933" i="31" a="1"/>
  <c r="E933" i="31"/>
  <c r="F933" i="31"/>
  <c r="G933" i="31" a="1"/>
  <c r="G933" i="31"/>
  <c r="O933" i="31"/>
  <c r="U933" i="31" a="1"/>
  <c r="U933" i="31"/>
  <c r="AH933" i="31"/>
  <c r="B934" i="31"/>
  <c r="C934" i="31" a="1"/>
  <c r="C934" i="31"/>
  <c r="D934" i="31" a="1"/>
  <c r="D934" i="31"/>
  <c r="E934" i="31" a="1"/>
  <c r="E934" i="31"/>
  <c r="F934" i="31"/>
  <c r="G934" i="31" a="1"/>
  <c r="G934" i="31"/>
  <c r="O934" i="31"/>
  <c r="U934" i="31" a="1"/>
  <c r="U934" i="31"/>
  <c r="AH934" i="31"/>
  <c r="B935" i="31"/>
  <c r="C935" i="31" a="1"/>
  <c r="C935" i="31"/>
  <c r="D935" i="31" a="1"/>
  <c r="D935" i="31"/>
  <c r="E935" i="31" a="1"/>
  <c r="E935" i="31"/>
  <c r="F935" i="31"/>
  <c r="G935" i="31" a="1"/>
  <c r="G935" i="31"/>
  <c r="O935" i="31"/>
  <c r="U935" i="31" a="1"/>
  <c r="U935" i="31"/>
  <c r="AH935" i="31"/>
  <c r="B936" i="31"/>
  <c r="C936" i="31" a="1"/>
  <c r="C936" i="31"/>
  <c r="D936" i="31" a="1"/>
  <c r="D936" i="31"/>
  <c r="E936" i="31" a="1"/>
  <c r="E936" i="31"/>
  <c r="F936" i="31"/>
  <c r="G936" i="31" a="1"/>
  <c r="G936" i="31"/>
  <c r="O936" i="31"/>
  <c r="U936" i="31" a="1"/>
  <c r="U936" i="31"/>
  <c r="AH936" i="31"/>
  <c r="B937" i="31"/>
  <c r="C937" i="31" a="1"/>
  <c r="C937" i="31"/>
  <c r="D937" i="31" a="1"/>
  <c r="D937" i="31"/>
  <c r="E937" i="31" a="1"/>
  <c r="E937" i="31"/>
  <c r="F937" i="31"/>
  <c r="G937" i="31" a="1"/>
  <c r="G937" i="31"/>
  <c r="O937" i="31"/>
  <c r="U937" i="31" a="1"/>
  <c r="U937" i="31"/>
  <c r="AH937" i="31"/>
  <c r="B938" i="31"/>
  <c r="C938" i="31" a="1"/>
  <c r="C938" i="31"/>
  <c r="D938" i="31" a="1"/>
  <c r="D938" i="31"/>
  <c r="E938" i="31" a="1"/>
  <c r="E938" i="31"/>
  <c r="F938" i="31"/>
  <c r="G938" i="31" a="1"/>
  <c r="G938" i="31"/>
  <c r="O938" i="31"/>
  <c r="U938" i="31" a="1"/>
  <c r="U938" i="31"/>
  <c r="AH938" i="31"/>
  <c r="B939" i="31"/>
  <c r="C939" i="31" a="1"/>
  <c r="C939" i="31"/>
  <c r="D939" i="31" a="1"/>
  <c r="D939" i="31"/>
  <c r="E939" i="31" a="1"/>
  <c r="E939" i="31"/>
  <c r="F939" i="31"/>
  <c r="G939" i="31" a="1"/>
  <c r="G939" i="31"/>
  <c r="O939" i="31"/>
  <c r="U939" i="31" a="1"/>
  <c r="U939" i="31"/>
  <c r="AH939" i="31"/>
  <c r="B940" i="31"/>
  <c r="C940" i="31" a="1"/>
  <c r="C940" i="31"/>
  <c r="D940" i="31" a="1"/>
  <c r="D940" i="31"/>
  <c r="E940" i="31" a="1"/>
  <c r="E940" i="31"/>
  <c r="F940" i="31"/>
  <c r="G940" i="31" a="1"/>
  <c r="G940" i="31"/>
  <c r="O940" i="31"/>
  <c r="U940" i="31" a="1"/>
  <c r="U940" i="31"/>
  <c r="AH940" i="31"/>
  <c r="B941" i="31"/>
  <c r="C941" i="31" a="1"/>
  <c r="C941" i="31"/>
  <c r="D941" i="31" a="1"/>
  <c r="D941" i="31"/>
  <c r="E941" i="31" a="1"/>
  <c r="E941" i="31"/>
  <c r="F941" i="31"/>
  <c r="G941" i="31" a="1"/>
  <c r="G941" i="31"/>
  <c r="O941" i="31"/>
  <c r="U941" i="31" a="1"/>
  <c r="U941" i="31"/>
  <c r="AH941" i="31"/>
  <c r="B942" i="31"/>
  <c r="C942" i="31" a="1"/>
  <c r="C942" i="31"/>
  <c r="D942" i="31" a="1"/>
  <c r="D942" i="31"/>
  <c r="E942" i="31" a="1"/>
  <c r="E942" i="31"/>
  <c r="F942" i="31"/>
  <c r="G942" i="31" a="1"/>
  <c r="G942" i="31"/>
  <c r="O942" i="31"/>
  <c r="U942" i="31" a="1"/>
  <c r="U942" i="31"/>
  <c r="AH942" i="31"/>
  <c r="B943" i="31"/>
  <c r="C943" i="31" a="1"/>
  <c r="C943" i="31"/>
  <c r="D943" i="31" a="1"/>
  <c r="D943" i="31"/>
  <c r="E943" i="31" a="1"/>
  <c r="E943" i="31"/>
  <c r="F943" i="31"/>
  <c r="G943" i="31" a="1"/>
  <c r="G943" i="31"/>
  <c r="O943" i="31"/>
  <c r="U943" i="31" a="1"/>
  <c r="U943" i="31"/>
  <c r="AH943" i="31"/>
  <c r="B944" i="31"/>
  <c r="C944" i="31" a="1"/>
  <c r="C944" i="31"/>
  <c r="D944" i="31" a="1"/>
  <c r="D944" i="31"/>
  <c r="E944" i="31" a="1"/>
  <c r="E944" i="31"/>
  <c r="F944" i="31"/>
  <c r="G944" i="31" a="1"/>
  <c r="G944" i="31"/>
  <c r="O944" i="31"/>
  <c r="U944" i="31" a="1"/>
  <c r="U944" i="31"/>
  <c r="AH944" i="31"/>
  <c r="B945" i="31"/>
  <c r="C945" i="31" a="1"/>
  <c r="C945" i="31"/>
  <c r="D945" i="31" a="1"/>
  <c r="D945" i="31"/>
  <c r="E945" i="31" a="1"/>
  <c r="E945" i="31"/>
  <c r="F945" i="31"/>
  <c r="G945" i="31" a="1"/>
  <c r="G945" i="31"/>
  <c r="O945" i="31"/>
  <c r="U945" i="31" a="1"/>
  <c r="U945" i="31"/>
  <c r="AH945" i="31"/>
  <c r="B946" i="31"/>
  <c r="C946" i="31" a="1"/>
  <c r="C946" i="31"/>
  <c r="D946" i="31" a="1"/>
  <c r="D946" i="31"/>
  <c r="E946" i="31" a="1"/>
  <c r="E946" i="31"/>
  <c r="F946" i="31"/>
  <c r="G946" i="31" a="1"/>
  <c r="G946" i="31"/>
  <c r="O946" i="31"/>
  <c r="U946" i="31" a="1"/>
  <c r="U946" i="31"/>
  <c r="AH946" i="31"/>
  <c r="B947" i="31"/>
  <c r="C947" i="31" a="1"/>
  <c r="C947" i="31"/>
  <c r="D947" i="31" a="1"/>
  <c r="D947" i="31"/>
  <c r="E947" i="31" a="1"/>
  <c r="E947" i="31"/>
  <c r="F947" i="31"/>
  <c r="G947" i="31" a="1"/>
  <c r="G947" i="31"/>
  <c r="O947" i="31"/>
  <c r="U947" i="31" a="1"/>
  <c r="U947" i="31"/>
  <c r="AH947" i="31"/>
  <c r="B948" i="31"/>
  <c r="C948" i="31" a="1"/>
  <c r="C948" i="31"/>
  <c r="D948" i="31" a="1"/>
  <c r="D948" i="31"/>
  <c r="E948" i="31" a="1"/>
  <c r="E948" i="31"/>
  <c r="F948" i="31"/>
  <c r="G948" i="31" a="1"/>
  <c r="G948" i="31"/>
  <c r="O948" i="31"/>
  <c r="U948" i="31" a="1"/>
  <c r="U948" i="31"/>
  <c r="AH948" i="31"/>
  <c r="B949" i="31"/>
  <c r="C949" i="31" a="1"/>
  <c r="C949" i="31"/>
  <c r="D949" i="31" a="1"/>
  <c r="D949" i="31"/>
  <c r="E949" i="31" a="1"/>
  <c r="E949" i="31"/>
  <c r="F949" i="31"/>
  <c r="G949" i="31" a="1"/>
  <c r="G949" i="31"/>
  <c r="O949" i="31"/>
  <c r="U949" i="31" a="1"/>
  <c r="U949" i="31"/>
  <c r="AH949" i="31"/>
  <c r="B950" i="31"/>
  <c r="C950" i="31" a="1"/>
  <c r="C950" i="31"/>
  <c r="D950" i="31" a="1"/>
  <c r="D950" i="31"/>
  <c r="E950" i="31" a="1"/>
  <c r="E950" i="31"/>
  <c r="F950" i="31"/>
  <c r="G950" i="31" a="1"/>
  <c r="G950" i="31"/>
  <c r="O950" i="31"/>
  <c r="U950" i="31" a="1"/>
  <c r="U950" i="31"/>
  <c r="AH950" i="31"/>
  <c r="B951" i="31"/>
  <c r="C951" i="31" a="1"/>
  <c r="C951" i="31"/>
  <c r="D951" i="31" a="1"/>
  <c r="D951" i="31"/>
  <c r="E951" i="31" a="1"/>
  <c r="E951" i="31"/>
  <c r="F951" i="31"/>
  <c r="G951" i="31" a="1"/>
  <c r="G951" i="31"/>
  <c r="O951" i="31"/>
  <c r="U951" i="31" a="1"/>
  <c r="U951" i="31"/>
  <c r="AH951" i="31"/>
  <c r="B952" i="31"/>
  <c r="C952" i="31" a="1"/>
  <c r="C952" i="31"/>
  <c r="D952" i="31" a="1"/>
  <c r="D952" i="31"/>
  <c r="E952" i="31" a="1"/>
  <c r="E952" i="31"/>
  <c r="F952" i="31"/>
  <c r="G952" i="31" a="1"/>
  <c r="G952" i="31"/>
  <c r="O952" i="31"/>
  <c r="U952" i="31" a="1"/>
  <c r="U952" i="31"/>
  <c r="AH952" i="31"/>
  <c r="B953" i="31"/>
  <c r="C953" i="31" a="1"/>
  <c r="C953" i="31"/>
  <c r="D953" i="31" a="1"/>
  <c r="D953" i="31"/>
  <c r="E953" i="31" a="1"/>
  <c r="E953" i="31"/>
  <c r="F953" i="31"/>
  <c r="G953" i="31" a="1"/>
  <c r="G953" i="31"/>
  <c r="O953" i="31"/>
  <c r="U953" i="31" a="1"/>
  <c r="U953" i="31"/>
  <c r="AH953" i="31"/>
  <c r="B954" i="31"/>
  <c r="C954" i="31" a="1"/>
  <c r="C954" i="31"/>
  <c r="D954" i="31" a="1"/>
  <c r="D954" i="31"/>
  <c r="E954" i="31" a="1"/>
  <c r="E954" i="31"/>
  <c r="F954" i="31"/>
  <c r="G954" i="31" a="1"/>
  <c r="G954" i="31"/>
  <c r="O954" i="31"/>
  <c r="U954" i="31" a="1"/>
  <c r="U954" i="31"/>
  <c r="AH954" i="31"/>
  <c r="B955" i="31"/>
  <c r="C955" i="31" a="1"/>
  <c r="C955" i="31"/>
  <c r="D955" i="31" a="1"/>
  <c r="D955" i="31"/>
  <c r="E955" i="31" a="1"/>
  <c r="E955" i="31"/>
  <c r="F955" i="31"/>
  <c r="G955" i="31" a="1"/>
  <c r="G955" i="31"/>
  <c r="O955" i="31"/>
  <c r="U955" i="31" a="1"/>
  <c r="U955" i="31"/>
  <c r="AH955" i="31"/>
  <c r="B956" i="31"/>
  <c r="C956" i="31" a="1"/>
  <c r="C956" i="31"/>
  <c r="D956" i="31" a="1"/>
  <c r="D956" i="31"/>
  <c r="E956" i="31" a="1"/>
  <c r="E956" i="31"/>
  <c r="F956" i="31"/>
  <c r="G956" i="31" a="1"/>
  <c r="G956" i="31"/>
  <c r="O956" i="31"/>
  <c r="U956" i="31" a="1"/>
  <c r="U956" i="31"/>
  <c r="AH956" i="31"/>
  <c r="B957" i="31"/>
  <c r="C957" i="31" a="1"/>
  <c r="C957" i="31"/>
  <c r="D957" i="31" a="1"/>
  <c r="D957" i="31"/>
  <c r="E957" i="31" a="1"/>
  <c r="E957" i="31"/>
  <c r="F957" i="31"/>
  <c r="G957" i="31" a="1"/>
  <c r="G957" i="31"/>
  <c r="O957" i="31"/>
  <c r="U957" i="31" a="1"/>
  <c r="U957" i="31"/>
  <c r="AH957" i="31"/>
  <c r="B958" i="31"/>
  <c r="C958" i="31" a="1"/>
  <c r="C958" i="31"/>
  <c r="D958" i="31" a="1"/>
  <c r="D958" i="31"/>
  <c r="E958" i="31" a="1"/>
  <c r="E958" i="31"/>
  <c r="F958" i="31"/>
  <c r="G958" i="31" a="1"/>
  <c r="G958" i="31"/>
  <c r="O958" i="31"/>
  <c r="U958" i="31" a="1"/>
  <c r="U958" i="31"/>
  <c r="AH958" i="31"/>
  <c r="B959" i="31"/>
  <c r="C959" i="31" a="1"/>
  <c r="C959" i="31"/>
  <c r="D959" i="31" a="1"/>
  <c r="D959" i="31"/>
  <c r="E959" i="31" a="1"/>
  <c r="E959" i="31"/>
  <c r="F959" i="31"/>
  <c r="G959" i="31" a="1"/>
  <c r="G959" i="31"/>
  <c r="O959" i="31"/>
  <c r="U959" i="31" a="1"/>
  <c r="U959" i="31"/>
  <c r="AH959" i="31"/>
  <c r="B960" i="31"/>
  <c r="C960" i="31" a="1"/>
  <c r="C960" i="31"/>
  <c r="D960" i="31" a="1"/>
  <c r="D960" i="31"/>
  <c r="E960" i="31" a="1"/>
  <c r="E960" i="31"/>
  <c r="F960" i="31"/>
  <c r="G960" i="31" a="1"/>
  <c r="G960" i="31"/>
  <c r="O960" i="31"/>
  <c r="U960" i="31" a="1"/>
  <c r="U960" i="31"/>
  <c r="AH960" i="31"/>
  <c r="B961" i="31"/>
  <c r="C961" i="31" a="1"/>
  <c r="C961" i="31"/>
  <c r="D961" i="31" a="1"/>
  <c r="D961" i="31"/>
  <c r="E961" i="31" a="1"/>
  <c r="E961" i="31"/>
  <c r="F961" i="31"/>
  <c r="G961" i="31" a="1"/>
  <c r="G961" i="31"/>
  <c r="O961" i="31"/>
  <c r="U961" i="31" a="1"/>
  <c r="U961" i="31"/>
  <c r="AH961" i="31"/>
  <c r="B962" i="31"/>
  <c r="C962" i="31" a="1"/>
  <c r="C962" i="31"/>
  <c r="D962" i="31" a="1"/>
  <c r="D962" i="31"/>
  <c r="E962" i="31" a="1"/>
  <c r="E962" i="31"/>
  <c r="F962" i="31"/>
  <c r="G962" i="31" a="1"/>
  <c r="G962" i="31"/>
  <c r="O962" i="31"/>
  <c r="U962" i="31" a="1"/>
  <c r="U962" i="31"/>
  <c r="AH962" i="31"/>
  <c r="B963" i="31"/>
  <c r="C963" i="31" a="1"/>
  <c r="C963" i="31"/>
  <c r="D963" i="31" a="1"/>
  <c r="D963" i="31"/>
  <c r="E963" i="31" a="1"/>
  <c r="E963" i="31"/>
  <c r="F963" i="31"/>
  <c r="G963" i="31" a="1"/>
  <c r="G963" i="31"/>
  <c r="O963" i="31"/>
  <c r="U963" i="31" a="1"/>
  <c r="U963" i="31"/>
  <c r="AH963" i="31"/>
  <c r="B964" i="31"/>
  <c r="C964" i="31" a="1"/>
  <c r="C964" i="31"/>
  <c r="D964" i="31" a="1"/>
  <c r="D964" i="31"/>
  <c r="E964" i="31" a="1"/>
  <c r="E964" i="31"/>
  <c r="F964" i="31"/>
  <c r="G964" i="31" a="1"/>
  <c r="G964" i="31"/>
  <c r="O964" i="31"/>
  <c r="U964" i="31" a="1"/>
  <c r="U964" i="31"/>
  <c r="AH964" i="31"/>
  <c r="B965" i="31"/>
  <c r="C965" i="31" a="1"/>
  <c r="C965" i="31"/>
  <c r="D965" i="31" a="1"/>
  <c r="D965" i="31"/>
  <c r="E965" i="31" a="1"/>
  <c r="E965" i="31"/>
  <c r="F965" i="31"/>
  <c r="G965" i="31" a="1"/>
  <c r="G965" i="31"/>
  <c r="O965" i="31"/>
  <c r="U965" i="31" a="1"/>
  <c r="U965" i="31"/>
  <c r="AH965" i="31"/>
  <c r="B966" i="31"/>
  <c r="C966" i="31" a="1"/>
  <c r="C966" i="31"/>
  <c r="D966" i="31" a="1"/>
  <c r="D966" i="31"/>
  <c r="E966" i="31" a="1"/>
  <c r="E966" i="31"/>
  <c r="F966" i="31"/>
  <c r="G966" i="31" a="1"/>
  <c r="G966" i="31"/>
  <c r="O966" i="31"/>
  <c r="U966" i="31" a="1"/>
  <c r="U966" i="31"/>
  <c r="AH966" i="31"/>
  <c r="B967" i="31"/>
  <c r="C967" i="31" a="1"/>
  <c r="C967" i="31"/>
  <c r="D967" i="31" a="1"/>
  <c r="D967" i="31"/>
  <c r="E967" i="31" a="1"/>
  <c r="E967" i="31"/>
  <c r="F967" i="31"/>
  <c r="G967" i="31" a="1"/>
  <c r="G967" i="31"/>
  <c r="O967" i="31"/>
  <c r="U967" i="31" a="1"/>
  <c r="U967" i="31"/>
  <c r="AH967" i="31"/>
  <c r="B968" i="31"/>
  <c r="C968" i="31" a="1"/>
  <c r="C968" i="31"/>
  <c r="D968" i="31" a="1"/>
  <c r="D968" i="31"/>
  <c r="E968" i="31" a="1"/>
  <c r="E968" i="31"/>
  <c r="F968" i="31"/>
  <c r="G968" i="31" a="1"/>
  <c r="G968" i="31"/>
  <c r="O968" i="31"/>
  <c r="U968" i="31" a="1"/>
  <c r="U968" i="31"/>
  <c r="AH968" i="31"/>
  <c r="B969" i="31"/>
  <c r="C969" i="31" a="1"/>
  <c r="C969" i="31"/>
  <c r="D969" i="31" a="1"/>
  <c r="D969" i="31"/>
  <c r="E969" i="31" a="1"/>
  <c r="E969" i="31"/>
  <c r="F969" i="31"/>
  <c r="G969" i="31" a="1"/>
  <c r="G969" i="31"/>
  <c r="O969" i="31"/>
  <c r="U969" i="31" a="1"/>
  <c r="U969" i="31"/>
  <c r="AH969" i="31"/>
  <c r="B970" i="31"/>
  <c r="C970" i="31" a="1"/>
  <c r="C970" i="31"/>
  <c r="D970" i="31" a="1"/>
  <c r="D970" i="31"/>
  <c r="E970" i="31" a="1"/>
  <c r="E970" i="31"/>
  <c r="F970" i="31"/>
  <c r="G970" i="31" a="1"/>
  <c r="G970" i="31"/>
  <c r="O970" i="31"/>
  <c r="U970" i="31" a="1"/>
  <c r="U970" i="31"/>
  <c r="AH970" i="31"/>
  <c r="B971" i="31"/>
  <c r="C971" i="31" a="1"/>
  <c r="C971" i="31"/>
  <c r="D971" i="31" a="1"/>
  <c r="D971" i="31"/>
  <c r="E971" i="31" a="1"/>
  <c r="E971" i="31"/>
  <c r="F971" i="31"/>
  <c r="G971" i="31" a="1"/>
  <c r="G971" i="31"/>
  <c r="O971" i="31"/>
  <c r="U971" i="31" a="1"/>
  <c r="U971" i="31"/>
  <c r="AH971" i="31"/>
  <c r="B972" i="31"/>
  <c r="C972" i="31" a="1"/>
  <c r="C972" i="31"/>
  <c r="D972" i="31" a="1"/>
  <c r="D972" i="31"/>
  <c r="E972" i="31" a="1"/>
  <c r="E972" i="31"/>
  <c r="F972" i="31"/>
  <c r="G972" i="31" a="1"/>
  <c r="G972" i="31"/>
  <c r="O972" i="31"/>
  <c r="U972" i="31" a="1"/>
  <c r="U972" i="31"/>
  <c r="AH972" i="31"/>
  <c r="B973" i="31"/>
  <c r="C973" i="31" a="1"/>
  <c r="C973" i="31"/>
  <c r="D973" i="31" a="1"/>
  <c r="D973" i="31"/>
  <c r="E973" i="31" a="1"/>
  <c r="E973" i="31"/>
  <c r="F973" i="31"/>
  <c r="G973" i="31" a="1"/>
  <c r="G973" i="31"/>
  <c r="O973" i="31"/>
  <c r="U973" i="31" a="1"/>
  <c r="U973" i="31"/>
  <c r="AH973" i="31"/>
  <c r="B974" i="31"/>
  <c r="C974" i="31" a="1"/>
  <c r="C974" i="31"/>
  <c r="D974" i="31" a="1"/>
  <c r="D974" i="31"/>
  <c r="E974" i="31" a="1"/>
  <c r="E974" i="31"/>
  <c r="F974" i="31"/>
  <c r="G974" i="31" a="1"/>
  <c r="G974" i="31"/>
  <c r="O974" i="31"/>
  <c r="U974" i="31" a="1"/>
  <c r="U974" i="31"/>
  <c r="AH974" i="31"/>
  <c r="B975" i="31"/>
  <c r="C975" i="31" a="1"/>
  <c r="C975" i="31"/>
  <c r="D975" i="31" a="1"/>
  <c r="D975" i="31"/>
  <c r="E975" i="31" a="1"/>
  <c r="E975" i="31"/>
  <c r="F975" i="31"/>
  <c r="G975" i="31" a="1"/>
  <c r="G975" i="31"/>
  <c r="O975" i="31"/>
  <c r="U975" i="31" a="1"/>
  <c r="U975" i="31"/>
  <c r="AH975" i="31"/>
  <c r="B976" i="31"/>
  <c r="C976" i="31" a="1"/>
  <c r="C976" i="31"/>
  <c r="D976" i="31" a="1"/>
  <c r="D976" i="31"/>
  <c r="E976" i="31" a="1"/>
  <c r="E976" i="31"/>
  <c r="F976" i="31"/>
  <c r="G976" i="31" a="1"/>
  <c r="G976" i="31"/>
  <c r="O976" i="31"/>
  <c r="U976" i="31" a="1"/>
  <c r="U976" i="31"/>
  <c r="AH976" i="31"/>
  <c r="B977" i="31"/>
  <c r="C977" i="31" a="1"/>
  <c r="C977" i="31"/>
  <c r="D977" i="31" a="1"/>
  <c r="D977" i="31"/>
  <c r="E977" i="31" a="1"/>
  <c r="E977" i="31"/>
  <c r="F977" i="31"/>
  <c r="G977" i="31" a="1"/>
  <c r="G977" i="31"/>
  <c r="O977" i="31"/>
  <c r="U977" i="31" a="1"/>
  <c r="U977" i="31"/>
  <c r="AH977" i="31"/>
  <c r="B978" i="31"/>
  <c r="C978" i="31" a="1"/>
  <c r="C978" i="31"/>
  <c r="D978" i="31" a="1"/>
  <c r="D978" i="31"/>
  <c r="E978" i="31" a="1"/>
  <c r="E978" i="31"/>
  <c r="F978" i="31"/>
  <c r="G978" i="31" a="1"/>
  <c r="G978" i="31"/>
  <c r="O978" i="31"/>
  <c r="U978" i="31" a="1"/>
  <c r="U978" i="31"/>
  <c r="AH978" i="31"/>
  <c r="B979" i="31"/>
  <c r="C979" i="31" a="1"/>
  <c r="C979" i="31"/>
  <c r="D979" i="31" a="1"/>
  <c r="D979" i="31"/>
  <c r="E979" i="31" a="1"/>
  <c r="E979" i="31"/>
  <c r="F979" i="31"/>
  <c r="G979" i="31" a="1"/>
  <c r="G979" i="31"/>
  <c r="O979" i="31"/>
  <c r="U979" i="31" a="1"/>
  <c r="U979" i="31"/>
  <c r="AH979" i="31"/>
  <c r="B980" i="31"/>
  <c r="C980" i="31" a="1"/>
  <c r="C980" i="31"/>
  <c r="D980" i="31" a="1"/>
  <c r="D980" i="31"/>
  <c r="E980" i="31" a="1"/>
  <c r="E980" i="31"/>
  <c r="F980" i="31"/>
  <c r="G980" i="31" a="1"/>
  <c r="G980" i="31"/>
  <c r="O980" i="31"/>
  <c r="U980" i="31" a="1"/>
  <c r="U980" i="31"/>
  <c r="AH980" i="31"/>
  <c r="B981" i="31"/>
  <c r="C981" i="31" a="1"/>
  <c r="C981" i="31"/>
  <c r="D981" i="31" a="1"/>
  <c r="D981" i="31"/>
  <c r="E981" i="31" a="1"/>
  <c r="E981" i="31"/>
  <c r="F981" i="31"/>
  <c r="G981" i="31" a="1"/>
  <c r="G981" i="31"/>
  <c r="O981" i="31"/>
  <c r="U981" i="31" a="1"/>
  <c r="U981" i="31"/>
  <c r="AH981" i="31"/>
  <c r="B982" i="31"/>
  <c r="C982" i="31" a="1"/>
  <c r="C982" i="31"/>
  <c r="D982" i="31" a="1"/>
  <c r="D982" i="31"/>
  <c r="E982" i="31" a="1"/>
  <c r="E982" i="31"/>
  <c r="F982" i="31"/>
  <c r="G982" i="31" a="1"/>
  <c r="G982" i="31"/>
  <c r="O982" i="31"/>
  <c r="U982" i="31" a="1"/>
  <c r="U982" i="31"/>
  <c r="AH982" i="31"/>
  <c r="B983" i="31"/>
  <c r="C983" i="31" a="1"/>
  <c r="C983" i="31"/>
  <c r="D983" i="31" a="1"/>
  <c r="D983" i="31"/>
  <c r="E983" i="31" a="1"/>
  <c r="E983" i="31"/>
  <c r="F983" i="31"/>
  <c r="G983" i="31" a="1"/>
  <c r="G983" i="31"/>
  <c r="O983" i="31"/>
  <c r="U983" i="31" a="1"/>
  <c r="U983" i="31"/>
  <c r="AH983" i="31"/>
  <c r="B984" i="31"/>
  <c r="C984" i="31" a="1"/>
  <c r="C984" i="31"/>
  <c r="D984" i="31" a="1"/>
  <c r="D984" i="31"/>
  <c r="E984" i="31" a="1"/>
  <c r="E984" i="31"/>
  <c r="F984" i="31"/>
  <c r="G984" i="31" a="1"/>
  <c r="G984" i="31"/>
  <c r="O984" i="31"/>
  <c r="U984" i="31" a="1"/>
  <c r="U984" i="31"/>
  <c r="AH984" i="31"/>
  <c r="B985" i="31"/>
  <c r="C985" i="31" a="1"/>
  <c r="C985" i="31"/>
  <c r="D985" i="31" a="1"/>
  <c r="D985" i="31"/>
  <c r="E985" i="31" a="1"/>
  <c r="E985" i="31"/>
  <c r="F985" i="31"/>
  <c r="G985" i="31" a="1"/>
  <c r="G985" i="31"/>
  <c r="O985" i="31"/>
  <c r="U985" i="31" a="1"/>
  <c r="U985" i="31"/>
  <c r="AH985" i="31"/>
  <c r="B986" i="31"/>
  <c r="C986" i="31" a="1"/>
  <c r="C986" i="31"/>
  <c r="D986" i="31" a="1"/>
  <c r="D986" i="31"/>
  <c r="E986" i="31" a="1"/>
  <c r="E986" i="31"/>
  <c r="F986" i="31"/>
  <c r="G986" i="31" a="1"/>
  <c r="G986" i="31"/>
  <c r="O986" i="31"/>
  <c r="U986" i="31" a="1"/>
  <c r="U986" i="31"/>
  <c r="AH986" i="31"/>
  <c r="B987" i="31"/>
  <c r="C987" i="31" a="1"/>
  <c r="C987" i="31"/>
  <c r="D987" i="31" a="1"/>
  <c r="D987" i="31"/>
  <c r="E987" i="31" a="1"/>
  <c r="E987" i="31"/>
  <c r="F987" i="31"/>
  <c r="G987" i="31" a="1"/>
  <c r="G987" i="31"/>
  <c r="O987" i="31"/>
  <c r="U987" i="31" a="1"/>
  <c r="U987" i="31"/>
  <c r="AH987" i="31"/>
  <c r="B988" i="31"/>
  <c r="C988" i="31" a="1"/>
  <c r="C988" i="31"/>
  <c r="D988" i="31" a="1"/>
  <c r="D988" i="31"/>
  <c r="E988" i="31" a="1"/>
  <c r="E988" i="31"/>
  <c r="F988" i="31"/>
  <c r="G988" i="31" a="1"/>
  <c r="G988" i="31"/>
  <c r="O988" i="31"/>
  <c r="U988" i="31" a="1"/>
  <c r="U988" i="31"/>
  <c r="AH988" i="31"/>
  <c r="B989" i="31"/>
  <c r="C989" i="31" a="1"/>
  <c r="C989" i="31"/>
  <c r="D989" i="31" a="1"/>
  <c r="D989" i="31"/>
  <c r="E989" i="31" a="1"/>
  <c r="E989" i="31"/>
  <c r="F989" i="31"/>
  <c r="G989" i="31" a="1"/>
  <c r="G989" i="31"/>
  <c r="O989" i="31"/>
  <c r="U989" i="31" a="1"/>
  <c r="U989" i="31"/>
  <c r="AH989" i="31"/>
  <c r="B990" i="31"/>
  <c r="C990" i="31" a="1"/>
  <c r="C990" i="31"/>
  <c r="D990" i="31" a="1"/>
  <c r="D990" i="31"/>
  <c r="E990" i="31" a="1"/>
  <c r="E990" i="31"/>
  <c r="F990" i="31"/>
  <c r="G990" i="31" a="1"/>
  <c r="G990" i="31"/>
  <c r="O990" i="31"/>
  <c r="U990" i="31" a="1"/>
  <c r="U990" i="31"/>
  <c r="AH990" i="31"/>
  <c r="B991" i="31"/>
  <c r="C991" i="31" a="1"/>
  <c r="C991" i="31"/>
  <c r="D991" i="31" a="1"/>
  <c r="D991" i="31"/>
  <c r="E991" i="31" a="1"/>
  <c r="E991" i="31"/>
  <c r="F991" i="31"/>
  <c r="G991" i="31" a="1"/>
  <c r="G991" i="31"/>
  <c r="O991" i="31"/>
  <c r="U991" i="31" a="1"/>
  <c r="U991" i="31"/>
  <c r="AH991" i="31"/>
  <c r="B992" i="31"/>
  <c r="C992" i="31" a="1"/>
  <c r="C992" i="31"/>
  <c r="D992" i="31" a="1"/>
  <c r="D992" i="31"/>
  <c r="E992" i="31" a="1"/>
  <c r="E992" i="31"/>
  <c r="F992" i="31"/>
  <c r="G992" i="31" a="1"/>
  <c r="G992" i="31"/>
  <c r="O992" i="31"/>
  <c r="U992" i="31" a="1"/>
  <c r="U992" i="31"/>
  <c r="AH992" i="31"/>
  <c r="B993" i="31"/>
  <c r="C993" i="31" a="1"/>
  <c r="C993" i="31"/>
  <c r="D993" i="31" a="1"/>
  <c r="D993" i="31"/>
  <c r="E993" i="31" a="1"/>
  <c r="E993" i="31"/>
  <c r="F993" i="31"/>
  <c r="G993" i="31" a="1"/>
  <c r="G993" i="31"/>
  <c r="O993" i="31"/>
  <c r="U993" i="31" a="1"/>
  <c r="U993" i="31"/>
  <c r="AH993" i="31"/>
  <c r="B994" i="31"/>
  <c r="C994" i="31" a="1"/>
  <c r="C994" i="31"/>
  <c r="D994" i="31" a="1"/>
  <c r="D994" i="31"/>
  <c r="E994" i="31" a="1"/>
  <c r="E994" i="31"/>
  <c r="F994" i="31"/>
  <c r="G994" i="31" a="1"/>
  <c r="G994" i="31"/>
  <c r="O994" i="31"/>
  <c r="U994" i="31" a="1"/>
  <c r="U994" i="31"/>
  <c r="AH994" i="31"/>
  <c r="B995" i="31"/>
  <c r="C995" i="31" a="1"/>
  <c r="C995" i="31"/>
  <c r="D995" i="31" a="1"/>
  <c r="D995" i="31"/>
  <c r="E995" i="31" a="1"/>
  <c r="E995" i="31"/>
  <c r="F995" i="31"/>
  <c r="G995" i="31" a="1"/>
  <c r="G995" i="31"/>
  <c r="O995" i="31"/>
  <c r="U995" i="31" a="1"/>
  <c r="U995" i="31"/>
  <c r="AH995" i="31"/>
  <c r="B996" i="31"/>
  <c r="C996" i="31" a="1"/>
  <c r="C996" i="31"/>
  <c r="D996" i="31" a="1"/>
  <c r="D996" i="31"/>
  <c r="E996" i="31" a="1"/>
  <c r="E996" i="31"/>
  <c r="F996" i="31"/>
  <c r="G996" i="31" a="1"/>
  <c r="G996" i="31"/>
  <c r="O996" i="31"/>
  <c r="U996" i="31" a="1"/>
  <c r="U996" i="31"/>
  <c r="AH996" i="31"/>
  <c r="B997" i="31"/>
  <c r="C997" i="31" a="1"/>
  <c r="C997" i="31"/>
  <c r="D997" i="31" a="1"/>
  <c r="D997" i="31"/>
  <c r="E997" i="31" a="1"/>
  <c r="E997" i="31"/>
  <c r="F997" i="31"/>
  <c r="G997" i="31" a="1"/>
  <c r="G997" i="31"/>
  <c r="O997" i="31"/>
  <c r="U997" i="31" a="1"/>
  <c r="U997" i="31"/>
  <c r="AH997" i="31"/>
  <c r="B998" i="31"/>
  <c r="C998" i="31" a="1"/>
  <c r="C998" i="31"/>
  <c r="D998" i="31" a="1"/>
  <c r="D998" i="31"/>
  <c r="E998" i="31" a="1"/>
  <c r="E998" i="31"/>
  <c r="F998" i="31"/>
  <c r="G998" i="31" a="1"/>
  <c r="G998" i="31"/>
  <c r="O998" i="31"/>
  <c r="U998" i="31" a="1"/>
  <c r="U998" i="31"/>
  <c r="AH998" i="31"/>
  <c r="B999" i="31"/>
  <c r="C999" i="31" a="1"/>
  <c r="C999" i="31"/>
  <c r="D999" i="31" a="1"/>
  <c r="D999" i="31"/>
  <c r="E999" i="31" a="1"/>
  <c r="E999" i="31"/>
  <c r="F999" i="31"/>
  <c r="G999" i="31" a="1"/>
  <c r="G999" i="31"/>
  <c r="O999" i="31"/>
  <c r="U999" i="31" a="1"/>
  <c r="U999" i="31"/>
  <c r="AH999" i="31"/>
  <c r="B1000" i="31"/>
  <c r="C1000" i="31" a="1"/>
  <c r="C1000" i="31"/>
  <c r="D1000" i="31" a="1"/>
  <c r="D1000" i="31"/>
  <c r="E1000" i="31" a="1"/>
  <c r="E1000" i="31"/>
  <c r="F1000" i="31"/>
  <c r="G1000" i="31" a="1"/>
  <c r="G1000" i="31"/>
  <c r="O1000" i="31"/>
  <c r="U1000" i="31" a="1"/>
  <c r="U1000" i="31"/>
  <c r="AH1000" i="31"/>
  <c r="B1001" i="31"/>
  <c r="C1001" i="31" a="1"/>
  <c r="C1001" i="31"/>
  <c r="D1001" i="31" a="1"/>
  <c r="D1001" i="31"/>
  <c r="E1001" i="31" a="1"/>
  <c r="E1001" i="31"/>
  <c r="F1001" i="31"/>
  <c r="G1001" i="31" a="1"/>
  <c r="G1001" i="31"/>
  <c r="O1001" i="31"/>
  <c r="U1001" i="31" a="1"/>
  <c r="U1001" i="31"/>
  <c r="AH1001" i="31"/>
  <c r="B1002" i="31"/>
  <c r="C1002" i="31" a="1"/>
  <c r="C1002" i="31"/>
  <c r="D1002" i="31" a="1"/>
  <c r="D1002" i="31"/>
  <c r="E1002" i="31" a="1"/>
  <c r="E1002" i="31"/>
  <c r="F1002" i="31"/>
  <c r="G1002" i="31" a="1"/>
  <c r="G1002" i="31"/>
  <c r="O1002" i="31"/>
  <c r="U1002" i="31" a="1"/>
  <c r="U1002" i="31"/>
  <c r="AH1002" i="31"/>
  <c r="B1003" i="31"/>
  <c r="C1003" i="31" a="1"/>
  <c r="C1003" i="31"/>
  <c r="D1003" i="31" a="1"/>
  <c r="D1003" i="31"/>
  <c r="E1003" i="31" a="1"/>
  <c r="E1003" i="31"/>
  <c r="F1003" i="31"/>
  <c r="G1003" i="31" a="1"/>
  <c r="G1003" i="31"/>
  <c r="O1003" i="31"/>
  <c r="U1003" i="31" a="1"/>
  <c r="U1003" i="31"/>
  <c r="AH1003" i="31"/>
  <c r="B1004" i="31"/>
  <c r="C1004" i="31" a="1"/>
  <c r="C1004" i="31"/>
  <c r="D1004" i="31" a="1"/>
  <c r="D1004" i="31"/>
  <c r="E1004" i="31" a="1"/>
  <c r="E1004" i="31"/>
  <c r="F1004" i="31"/>
  <c r="G1004" i="31" a="1"/>
  <c r="G1004" i="31"/>
  <c r="O1004" i="31"/>
  <c r="U1004" i="31" a="1"/>
  <c r="U1004" i="31"/>
  <c r="AH1004" i="31"/>
  <c r="B1005" i="31"/>
  <c r="C1005" i="31" a="1"/>
  <c r="C1005" i="31"/>
  <c r="D1005" i="31" a="1"/>
  <c r="D1005" i="31"/>
  <c r="E1005" i="31" a="1"/>
  <c r="E1005" i="31"/>
  <c r="F1005" i="31"/>
  <c r="G1005" i="31" a="1"/>
  <c r="G1005" i="31"/>
  <c r="O1005" i="31"/>
  <c r="U1005" i="31" a="1"/>
  <c r="U1005" i="31"/>
  <c r="AH1005" i="31"/>
  <c r="B1006" i="31"/>
  <c r="C1006" i="31" a="1"/>
  <c r="C1006" i="31"/>
  <c r="D1006" i="31" a="1"/>
  <c r="D1006" i="31"/>
  <c r="E1006" i="31" a="1"/>
  <c r="E1006" i="31"/>
  <c r="F1006" i="31"/>
  <c r="G1006" i="31" a="1"/>
  <c r="G1006" i="31"/>
  <c r="O1006" i="31"/>
  <c r="U1006" i="31" a="1"/>
  <c r="U1006" i="31"/>
  <c r="AH1006" i="31"/>
  <c r="B1007" i="31"/>
  <c r="C1007" i="31" a="1"/>
  <c r="C1007" i="31"/>
  <c r="D1007" i="31" a="1"/>
  <c r="D1007" i="31"/>
  <c r="E1007" i="31" a="1"/>
  <c r="E1007" i="31"/>
  <c r="F1007" i="31"/>
  <c r="G1007" i="31" a="1"/>
  <c r="G1007" i="31"/>
  <c r="O1007" i="31"/>
  <c r="U1007" i="31" a="1"/>
  <c r="U1007" i="31"/>
  <c r="AH1007" i="31"/>
  <c r="B1008" i="31"/>
  <c r="C1008" i="31" a="1"/>
  <c r="C1008" i="31"/>
  <c r="D1008" i="31" a="1"/>
  <c r="D1008" i="31"/>
  <c r="E1008" i="31" a="1"/>
  <c r="E1008" i="31"/>
  <c r="F1008" i="31"/>
  <c r="G1008" i="31" a="1"/>
  <c r="G1008" i="31"/>
  <c r="O1008" i="31"/>
  <c r="U1008" i="31" a="1"/>
  <c r="U1008" i="31"/>
  <c r="AH1008" i="31"/>
  <c r="B1009" i="31"/>
  <c r="C1009" i="31" a="1"/>
  <c r="C1009" i="31"/>
  <c r="D1009" i="31" a="1"/>
  <c r="D1009" i="31"/>
  <c r="E1009" i="31" a="1"/>
  <c r="E1009" i="31"/>
  <c r="F1009" i="31"/>
  <c r="G1009" i="31" a="1"/>
  <c r="G1009" i="31"/>
  <c r="O1009" i="31"/>
  <c r="U1009" i="31" a="1"/>
  <c r="U1009" i="31"/>
  <c r="AH1009" i="31"/>
  <c r="B1010" i="31"/>
  <c r="C1010" i="31" a="1"/>
  <c r="C1010" i="31"/>
  <c r="D1010" i="31" a="1"/>
  <c r="D1010" i="31"/>
  <c r="E1010" i="31" a="1"/>
  <c r="E1010" i="31"/>
  <c r="F1010" i="31"/>
  <c r="G1010" i="31" a="1"/>
  <c r="G1010" i="31"/>
  <c r="O1010" i="31"/>
  <c r="U1010" i="31" a="1"/>
  <c r="U1010" i="31"/>
  <c r="AH1010" i="31"/>
  <c r="B1011" i="31"/>
  <c r="C1011" i="31" a="1"/>
  <c r="C1011" i="31"/>
  <c r="D1011" i="31" a="1"/>
  <c r="D1011" i="31"/>
  <c r="E1011" i="31" a="1"/>
  <c r="E1011" i="31"/>
  <c r="F1011" i="31"/>
  <c r="G1011" i="31" a="1"/>
  <c r="G1011" i="31"/>
  <c r="O1011" i="31"/>
  <c r="U1011" i="31" a="1"/>
  <c r="U1011" i="31"/>
  <c r="AH1011" i="31"/>
  <c r="B1012" i="31"/>
  <c r="C1012" i="31" a="1"/>
  <c r="C1012" i="31"/>
  <c r="D1012" i="31" a="1"/>
  <c r="D1012" i="31"/>
  <c r="E1012" i="31" a="1"/>
  <c r="E1012" i="31"/>
  <c r="F1012" i="31"/>
  <c r="G1012" i="31" a="1"/>
  <c r="G1012" i="31"/>
  <c r="O1012" i="31"/>
  <c r="U1012" i="31" a="1"/>
  <c r="U1012" i="31"/>
  <c r="AH1012" i="31"/>
  <c r="B1013" i="31"/>
  <c r="C1013" i="31" a="1"/>
  <c r="C1013" i="31"/>
  <c r="D1013" i="31" a="1"/>
  <c r="D1013" i="31"/>
  <c r="E1013" i="31" a="1"/>
  <c r="E1013" i="31"/>
  <c r="F1013" i="31"/>
  <c r="G1013" i="31" a="1"/>
  <c r="G1013" i="31"/>
  <c r="O1013" i="31"/>
  <c r="U1013" i="31" a="1"/>
  <c r="U1013" i="31"/>
  <c r="AH1013" i="31"/>
  <c r="B1014" i="31"/>
  <c r="C1014" i="31" a="1"/>
  <c r="C1014" i="31"/>
  <c r="D1014" i="31" a="1"/>
  <c r="D1014" i="31"/>
  <c r="E1014" i="31" a="1"/>
  <c r="E1014" i="31"/>
  <c r="F1014" i="31"/>
  <c r="G1014" i="31" a="1"/>
  <c r="G1014" i="31"/>
  <c r="O1014" i="31"/>
  <c r="U1014" i="31" a="1"/>
  <c r="U1014" i="31"/>
  <c r="AH1014" i="31"/>
  <c r="B1015" i="31"/>
  <c r="C1015" i="31" a="1"/>
  <c r="C1015" i="31"/>
  <c r="D1015" i="31" a="1"/>
  <c r="D1015" i="31"/>
  <c r="E1015" i="31" a="1"/>
  <c r="E1015" i="31"/>
  <c r="F1015" i="31"/>
  <c r="G1015" i="31" a="1"/>
  <c r="G1015" i="31"/>
  <c r="O1015" i="31"/>
  <c r="U1015" i="31" a="1"/>
  <c r="U1015" i="31"/>
  <c r="AH1015" i="31"/>
  <c r="B1016" i="31"/>
  <c r="C1016" i="31" a="1"/>
  <c r="C1016" i="31"/>
  <c r="D1016" i="31" a="1"/>
  <c r="D1016" i="31"/>
  <c r="E1016" i="31" a="1"/>
  <c r="E1016" i="31"/>
  <c r="F1016" i="31"/>
  <c r="G1016" i="31" a="1"/>
  <c r="G1016" i="31"/>
  <c r="O1016" i="31"/>
  <c r="U1016" i="31" a="1"/>
  <c r="U1016" i="31"/>
  <c r="AH1016" i="31"/>
  <c r="B1017" i="31"/>
  <c r="C1017" i="31" a="1"/>
  <c r="C1017" i="31"/>
  <c r="D1017" i="31" a="1"/>
  <c r="D1017" i="31"/>
  <c r="E1017" i="31" a="1"/>
  <c r="E1017" i="31"/>
  <c r="F1017" i="31"/>
  <c r="G1017" i="31" a="1"/>
  <c r="G1017" i="31"/>
  <c r="O1017" i="31"/>
  <c r="U1017" i="31" a="1"/>
  <c r="U1017" i="31"/>
  <c r="AH1017" i="31"/>
  <c r="B1018" i="31"/>
  <c r="C1018" i="31" a="1"/>
  <c r="C1018" i="31"/>
  <c r="D1018" i="31" a="1"/>
  <c r="D1018" i="31"/>
  <c r="E1018" i="31" a="1"/>
  <c r="E1018" i="31"/>
  <c r="F1018" i="31"/>
  <c r="G1018" i="31" a="1"/>
  <c r="G1018" i="31"/>
  <c r="O1018" i="31"/>
  <c r="U1018" i="31" a="1"/>
  <c r="U1018" i="31"/>
  <c r="AH1018" i="31"/>
  <c r="B1019" i="31"/>
  <c r="C1019" i="31" a="1"/>
  <c r="C1019" i="31"/>
  <c r="D1019" i="31" a="1"/>
  <c r="D1019" i="31"/>
  <c r="E1019" i="31" a="1"/>
  <c r="E1019" i="31"/>
  <c r="F1019" i="31"/>
  <c r="G1019" i="31" a="1"/>
  <c r="G1019" i="31"/>
  <c r="O1019" i="31"/>
  <c r="U1019" i="31" a="1"/>
  <c r="U1019" i="31"/>
  <c r="AH1019" i="31"/>
  <c r="B1020" i="31"/>
  <c r="C1020" i="31" a="1"/>
  <c r="C1020" i="31"/>
  <c r="D1020" i="31" a="1"/>
  <c r="D1020" i="31"/>
  <c r="E1020" i="31" a="1"/>
  <c r="E1020" i="31"/>
  <c r="F1020" i="31"/>
  <c r="G1020" i="31" a="1"/>
  <c r="G1020" i="31"/>
  <c r="O1020" i="31"/>
  <c r="U1020" i="31" a="1"/>
  <c r="U1020" i="31"/>
  <c r="AH1020" i="31"/>
  <c r="B1021" i="31"/>
  <c r="C1021" i="31" a="1"/>
  <c r="C1021" i="31"/>
  <c r="D1021" i="31" a="1"/>
  <c r="D1021" i="31"/>
  <c r="E1021" i="31" a="1"/>
  <c r="E1021" i="31"/>
  <c r="F1021" i="31"/>
  <c r="G1021" i="31" a="1"/>
  <c r="G1021" i="31"/>
  <c r="O1021" i="31"/>
  <c r="U1021" i="31" a="1"/>
  <c r="U1021" i="31"/>
  <c r="AH1021" i="31"/>
  <c r="B1022" i="31"/>
  <c r="C1022" i="31" a="1"/>
  <c r="C1022" i="31"/>
  <c r="D1022" i="31" a="1"/>
  <c r="D1022" i="31"/>
  <c r="E1022" i="31" a="1"/>
  <c r="E1022" i="31"/>
  <c r="F1022" i="31"/>
  <c r="G1022" i="31" a="1"/>
  <c r="G1022" i="31"/>
  <c r="O1022" i="31"/>
  <c r="U1022" i="31" a="1"/>
  <c r="U1022" i="31"/>
  <c r="AH1022" i="31"/>
  <c r="B1023" i="31"/>
  <c r="C1023" i="31" a="1"/>
  <c r="C1023" i="31"/>
  <c r="D1023" i="31" a="1"/>
  <c r="D1023" i="31"/>
  <c r="E1023" i="31" a="1"/>
  <c r="E1023" i="31"/>
  <c r="F1023" i="31"/>
  <c r="G1023" i="31" a="1"/>
  <c r="G1023" i="31"/>
  <c r="O1023" i="31"/>
  <c r="U1023" i="31" a="1"/>
  <c r="U1023" i="31"/>
  <c r="AH1023" i="31"/>
  <c r="B1024" i="31"/>
  <c r="C1024" i="31" a="1"/>
  <c r="C1024" i="31"/>
  <c r="D1024" i="31" a="1"/>
  <c r="D1024" i="31"/>
  <c r="E1024" i="31" a="1"/>
  <c r="E1024" i="31"/>
  <c r="F1024" i="31"/>
  <c r="G1024" i="31" a="1"/>
  <c r="G1024" i="31"/>
  <c r="O1024" i="31"/>
  <c r="U1024" i="31" a="1"/>
  <c r="U1024" i="31"/>
  <c r="AH1024" i="31"/>
  <c r="B1025" i="31"/>
  <c r="C1025" i="31" a="1"/>
  <c r="C1025" i="31"/>
  <c r="D1025" i="31" a="1"/>
  <c r="D1025" i="31"/>
  <c r="E1025" i="31" a="1"/>
  <c r="E1025" i="31"/>
  <c r="F1025" i="31"/>
  <c r="G1025" i="31" a="1"/>
  <c r="G1025" i="31"/>
  <c r="O1025" i="31"/>
  <c r="U1025" i="31" a="1"/>
  <c r="U1025" i="31"/>
  <c r="AH1025" i="31"/>
  <c r="B1026" i="31"/>
  <c r="C1026" i="31" a="1"/>
  <c r="C1026" i="31"/>
  <c r="D1026" i="31" a="1"/>
  <c r="D1026" i="31"/>
  <c r="E1026" i="31" a="1"/>
  <c r="E1026" i="31"/>
  <c r="F1026" i="31"/>
  <c r="G1026" i="31" a="1"/>
  <c r="G1026" i="31"/>
  <c r="O1026" i="31"/>
  <c r="U1026" i="31" a="1"/>
  <c r="U1026" i="31"/>
  <c r="AH1026" i="31"/>
  <c r="B1027" i="31"/>
  <c r="C1027" i="31" a="1"/>
  <c r="C1027" i="31"/>
  <c r="D1027" i="31" a="1"/>
  <c r="D1027" i="31"/>
  <c r="E1027" i="31" a="1"/>
  <c r="E1027" i="31"/>
  <c r="F1027" i="31"/>
  <c r="G1027" i="31" a="1"/>
  <c r="G1027" i="31"/>
  <c r="O1027" i="31"/>
  <c r="U1027" i="31" a="1"/>
  <c r="U1027" i="31"/>
  <c r="AH1027" i="31"/>
  <c r="B1028" i="31"/>
  <c r="C1028" i="31" a="1"/>
  <c r="C1028" i="31"/>
  <c r="D1028" i="31" a="1"/>
  <c r="D1028" i="31"/>
  <c r="E1028" i="31" a="1"/>
  <c r="E1028" i="31"/>
  <c r="F1028" i="31"/>
  <c r="G1028" i="31" a="1"/>
  <c r="G1028" i="31"/>
  <c r="O1028" i="31"/>
  <c r="U1028" i="31" a="1"/>
  <c r="U1028" i="31"/>
  <c r="AH1028" i="31"/>
  <c r="B1029" i="31"/>
  <c r="C1029" i="31" a="1"/>
  <c r="C1029" i="31"/>
  <c r="D1029" i="31" a="1"/>
  <c r="D1029" i="31"/>
  <c r="E1029" i="31" a="1"/>
  <c r="E1029" i="31"/>
  <c r="F1029" i="31"/>
  <c r="G1029" i="31" a="1"/>
  <c r="G1029" i="31"/>
  <c r="O1029" i="31"/>
  <c r="U1029" i="31" a="1"/>
  <c r="U1029" i="31"/>
  <c r="AH1029" i="31"/>
  <c r="B1030" i="31"/>
  <c r="C1030" i="31" a="1"/>
  <c r="C1030" i="31"/>
  <c r="D1030" i="31" a="1"/>
  <c r="D1030" i="31"/>
  <c r="E1030" i="31" a="1"/>
  <c r="E1030" i="31"/>
  <c r="F1030" i="31"/>
  <c r="G1030" i="31" a="1"/>
  <c r="G1030" i="31"/>
  <c r="O1030" i="31"/>
  <c r="U1030" i="31" a="1"/>
  <c r="U1030" i="31"/>
  <c r="AH1030" i="31"/>
  <c r="B1031" i="31"/>
  <c r="C1031" i="31" a="1"/>
  <c r="C1031" i="31"/>
  <c r="D1031" i="31" a="1"/>
  <c r="D1031" i="31"/>
  <c r="E1031" i="31" a="1"/>
  <c r="E1031" i="31"/>
  <c r="F1031" i="31"/>
  <c r="G1031" i="31" a="1"/>
  <c r="G1031" i="31"/>
  <c r="O1031" i="31"/>
  <c r="U1031" i="31" a="1"/>
  <c r="U1031" i="31"/>
  <c r="AH1031" i="31"/>
  <c r="B1032" i="31"/>
  <c r="C1032" i="31" a="1"/>
  <c r="C1032" i="31"/>
  <c r="D1032" i="31" a="1"/>
  <c r="D1032" i="31"/>
  <c r="E1032" i="31" a="1"/>
  <c r="E1032" i="31"/>
  <c r="F1032" i="31"/>
  <c r="G1032" i="31" a="1"/>
  <c r="G1032" i="31"/>
  <c r="O1032" i="31"/>
  <c r="U1032" i="31" a="1"/>
  <c r="U1032" i="31"/>
  <c r="AH1032" i="31"/>
  <c r="B1033" i="31"/>
  <c r="C1033" i="31" a="1"/>
  <c r="C1033" i="31"/>
  <c r="D1033" i="31" a="1"/>
  <c r="D1033" i="31"/>
  <c r="E1033" i="31" a="1"/>
  <c r="E1033" i="31"/>
  <c r="F1033" i="31"/>
  <c r="G1033" i="31" a="1"/>
  <c r="G1033" i="31"/>
  <c r="O1033" i="31"/>
  <c r="U1033" i="31" a="1"/>
  <c r="U1033" i="31"/>
  <c r="AH1033" i="31"/>
  <c r="B1034" i="31"/>
  <c r="C1034" i="31" a="1"/>
  <c r="C1034" i="31"/>
  <c r="D1034" i="31" a="1"/>
  <c r="D1034" i="31"/>
  <c r="E1034" i="31" a="1"/>
  <c r="E1034" i="31"/>
  <c r="F1034" i="31"/>
  <c r="G1034" i="31" a="1"/>
  <c r="G1034" i="31"/>
  <c r="O1034" i="31"/>
  <c r="U1034" i="31" a="1"/>
  <c r="U1034" i="31"/>
  <c r="AH1034" i="31"/>
  <c r="B1035" i="31"/>
  <c r="C1035" i="31" a="1"/>
  <c r="C1035" i="31"/>
  <c r="D1035" i="31" a="1"/>
  <c r="D1035" i="31"/>
  <c r="E1035" i="31" a="1"/>
  <c r="E1035" i="31"/>
  <c r="F1035" i="31"/>
  <c r="G1035" i="31" a="1"/>
  <c r="G1035" i="31"/>
  <c r="O1035" i="31"/>
  <c r="U1035" i="31" a="1"/>
  <c r="U1035" i="31"/>
  <c r="AH1035" i="31"/>
  <c r="B1036" i="31"/>
  <c r="C1036" i="31" a="1"/>
  <c r="C1036" i="31"/>
  <c r="D1036" i="31" a="1"/>
  <c r="D1036" i="31"/>
  <c r="E1036" i="31" a="1"/>
  <c r="E1036" i="31"/>
  <c r="F1036" i="31"/>
  <c r="G1036" i="31" a="1"/>
  <c r="G1036" i="31"/>
  <c r="O1036" i="31"/>
  <c r="U1036" i="31" a="1"/>
  <c r="U1036" i="31"/>
  <c r="AH1036" i="31"/>
  <c r="B1037" i="31"/>
  <c r="C1037" i="31" a="1"/>
  <c r="C1037" i="31"/>
  <c r="D1037" i="31" a="1"/>
  <c r="D1037" i="31"/>
  <c r="E1037" i="31" a="1"/>
  <c r="E1037" i="31"/>
  <c r="F1037" i="31"/>
  <c r="G1037" i="31" a="1"/>
  <c r="G1037" i="31"/>
  <c r="O1037" i="31"/>
  <c r="U1037" i="31" a="1"/>
  <c r="U1037" i="31"/>
  <c r="AH1037" i="31"/>
  <c r="B1038" i="31"/>
  <c r="C1038" i="31" a="1"/>
  <c r="C1038" i="31"/>
  <c r="D1038" i="31" a="1"/>
  <c r="D1038" i="31"/>
  <c r="E1038" i="31" a="1"/>
  <c r="E1038" i="31"/>
  <c r="F1038" i="31"/>
  <c r="G1038" i="31" a="1"/>
  <c r="G1038" i="31"/>
  <c r="O1038" i="31"/>
  <c r="U1038" i="31" a="1"/>
  <c r="U1038" i="31"/>
  <c r="AH1038" i="31"/>
  <c r="B1039" i="31"/>
  <c r="C1039" i="31" a="1"/>
  <c r="C1039" i="31"/>
  <c r="D1039" i="31" a="1"/>
  <c r="D1039" i="31"/>
  <c r="E1039" i="31" a="1"/>
  <c r="E1039" i="31"/>
  <c r="F1039" i="31"/>
  <c r="G1039" i="31" a="1"/>
  <c r="G1039" i="31"/>
  <c r="O1039" i="31"/>
  <c r="U1039" i="31" a="1"/>
  <c r="U1039" i="31"/>
  <c r="AH1039" i="31"/>
  <c r="B1040" i="31"/>
  <c r="C1040" i="31" a="1"/>
  <c r="C1040" i="31"/>
  <c r="D1040" i="31" a="1"/>
  <c r="D1040" i="31"/>
  <c r="E1040" i="31" a="1"/>
  <c r="E1040" i="31"/>
  <c r="F1040" i="31"/>
  <c r="G1040" i="31" a="1"/>
  <c r="G1040" i="31"/>
  <c r="O1040" i="31"/>
  <c r="U1040" i="31" a="1"/>
  <c r="U1040" i="31"/>
  <c r="AH1040" i="31"/>
  <c r="B1041" i="31"/>
  <c r="C1041" i="31" a="1"/>
  <c r="C1041" i="31"/>
  <c r="D1041" i="31" a="1"/>
  <c r="D1041" i="31"/>
  <c r="E1041" i="31" a="1"/>
  <c r="E1041" i="31"/>
  <c r="F1041" i="31"/>
  <c r="G1041" i="31" a="1"/>
  <c r="G1041" i="31"/>
  <c r="O1041" i="31"/>
  <c r="U1041" i="31" a="1"/>
  <c r="U1041" i="31"/>
  <c r="AH1041" i="31"/>
  <c r="B1042" i="31"/>
  <c r="C1042" i="31" a="1"/>
  <c r="C1042" i="31"/>
  <c r="D1042" i="31" a="1"/>
  <c r="D1042" i="31"/>
  <c r="E1042" i="31" a="1"/>
  <c r="E1042" i="31"/>
  <c r="F1042" i="31"/>
  <c r="G1042" i="31" a="1"/>
  <c r="G1042" i="31"/>
  <c r="O1042" i="31"/>
  <c r="U1042" i="31" a="1"/>
  <c r="U1042" i="31"/>
  <c r="AH1042" i="31"/>
  <c r="B1043" i="31"/>
  <c r="C1043" i="31" a="1"/>
  <c r="C1043" i="31"/>
  <c r="D1043" i="31" a="1"/>
  <c r="D1043" i="31"/>
  <c r="E1043" i="31" a="1"/>
  <c r="E1043" i="31"/>
  <c r="F1043" i="31"/>
  <c r="G1043" i="31" a="1"/>
  <c r="G1043" i="31"/>
  <c r="O1043" i="31"/>
  <c r="U1043" i="31" a="1"/>
  <c r="U1043" i="31"/>
  <c r="AH1043" i="31"/>
  <c r="B1044" i="31"/>
  <c r="C1044" i="31" a="1"/>
  <c r="C1044" i="31"/>
  <c r="D1044" i="31" a="1"/>
  <c r="D1044" i="31"/>
  <c r="E1044" i="31" a="1"/>
  <c r="E1044" i="31"/>
  <c r="F1044" i="31"/>
  <c r="G1044" i="31" a="1"/>
  <c r="G1044" i="31"/>
  <c r="O1044" i="31"/>
  <c r="U1044" i="31" a="1"/>
  <c r="U1044" i="31"/>
  <c r="AH1044" i="31"/>
  <c r="B1045" i="31"/>
  <c r="C1045" i="31" a="1"/>
  <c r="C1045" i="31"/>
  <c r="D1045" i="31" a="1"/>
  <c r="D1045" i="31"/>
  <c r="E1045" i="31" a="1"/>
  <c r="E1045" i="31"/>
  <c r="F1045" i="31"/>
  <c r="G1045" i="31" a="1"/>
  <c r="G1045" i="31"/>
  <c r="O1045" i="31"/>
  <c r="U1045" i="31" a="1"/>
  <c r="U1045" i="31"/>
  <c r="AH1045" i="31"/>
  <c r="B1046" i="31"/>
  <c r="C1046" i="31" a="1"/>
  <c r="C1046" i="31"/>
  <c r="D1046" i="31" a="1"/>
  <c r="D1046" i="31"/>
  <c r="E1046" i="31" a="1"/>
  <c r="E1046" i="31"/>
  <c r="F1046" i="31"/>
  <c r="G1046" i="31" a="1"/>
  <c r="G1046" i="31"/>
  <c r="O1046" i="31"/>
  <c r="U1046" i="31" a="1"/>
  <c r="U1046" i="31"/>
  <c r="AH1046" i="31"/>
  <c r="B1047" i="31"/>
  <c r="C1047" i="31" a="1"/>
  <c r="C1047" i="31"/>
  <c r="D1047" i="31" a="1"/>
  <c r="D1047" i="31"/>
  <c r="E1047" i="31" a="1"/>
  <c r="E1047" i="31"/>
  <c r="F1047" i="31"/>
  <c r="G1047" i="31" a="1"/>
  <c r="G1047" i="31"/>
  <c r="O1047" i="31"/>
  <c r="U1047" i="31" a="1"/>
  <c r="U1047" i="31"/>
  <c r="AH1047" i="31"/>
  <c r="B1048" i="31"/>
  <c r="C1048" i="31" a="1"/>
  <c r="C1048" i="31"/>
  <c r="D1048" i="31" a="1"/>
  <c r="D1048" i="31"/>
  <c r="E1048" i="31" a="1"/>
  <c r="E1048" i="31"/>
  <c r="F1048" i="31"/>
  <c r="G1048" i="31" a="1"/>
  <c r="G1048" i="31"/>
  <c r="O1048" i="31"/>
  <c r="U1048" i="31" a="1"/>
  <c r="U1048" i="31"/>
  <c r="AH1048" i="31"/>
  <c r="B1049" i="31"/>
  <c r="C1049" i="31" a="1"/>
  <c r="C1049" i="31"/>
  <c r="D1049" i="31" a="1"/>
  <c r="D1049" i="31"/>
  <c r="E1049" i="31" a="1"/>
  <c r="E1049" i="31"/>
  <c r="F1049" i="31"/>
  <c r="G1049" i="31" a="1"/>
  <c r="G1049" i="31"/>
  <c r="O1049" i="31"/>
  <c r="U1049" i="31" a="1"/>
  <c r="U1049" i="31"/>
  <c r="AH1049" i="31"/>
  <c r="B1050" i="31"/>
  <c r="C1050" i="31" a="1"/>
  <c r="C1050" i="31"/>
  <c r="D1050" i="31" a="1"/>
  <c r="D1050" i="31"/>
  <c r="E1050" i="31" a="1"/>
  <c r="E1050" i="31"/>
  <c r="F1050" i="31"/>
  <c r="G1050" i="31" a="1"/>
  <c r="G1050" i="31"/>
  <c r="O1050" i="31"/>
  <c r="U1050" i="31" a="1"/>
  <c r="U1050" i="31"/>
  <c r="AH1050" i="31"/>
  <c r="B1051" i="31"/>
  <c r="C1051" i="31" a="1"/>
  <c r="C1051" i="31"/>
  <c r="D1051" i="31" a="1"/>
  <c r="D1051" i="31"/>
  <c r="E1051" i="31" a="1"/>
  <c r="E1051" i="31"/>
  <c r="F1051" i="31"/>
  <c r="G1051" i="31" a="1"/>
  <c r="G1051" i="31"/>
  <c r="O1051" i="31"/>
  <c r="U1051" i="31" a="1"/>
  <c r="U1051" i="31"/>
  <c r="AH1051" i="31"/>
  <c r="B1052" i="31"/>
  <c r="C1052" i="31" a="1"/>
  <c r="C1052" i="31"/>
  <c r="D1052" i="31" a="1"/>
  <c r="D1052" i="31"/>
  <c r="E1052" i="31" a="1"/>
  <c r="E1052" i="31"/>
  <c r="F1052" i="31"/>
  <c r="G1052" i="31" a="1"/>
  <c r="G1052" i="31"/>
  <c r="O1052" i="31"/>
  <c r="U1052" i="31" a="1"/>
  <c r="U1052" i="31"/>
  <c r="AH1052" i="31"/>
  <c r="B1053" i="31"/>
  <c r="C1053" i="31" a="1"/>
  <c r="C1053" i="31"/>
  <c r="D1053" i="31" a="1"/>
  <c r="D1053" i="31"/>
  <c r="E1053" i="31" a="1"/>
  <c r="E1053" i="31"/>
  <c r="F1053" i="31"/>
  <c r="G1053" i="31" a="1"/>
  <c r="G1053" i="31"/>
  <c r="O1053" i="31"/>
  <c r="U1053" i="31" a="1"/>
  <c r="U1053" i="31"/>
  <c r="AH1053" i="31"/>
  <c r="B1054" i="31"/>
  <c r="C1054" i="31" a="1"/>
  <c r="C1054" i="31"/>
  <c r="D1054" i="31" a="1"/>
  <c r="D1054" i="31"/>
  <c r="E1054" i="31" a="1"/>
  <c r="E1054" i="31"/>
  <c r="F1054" i="31"/>
  <c r="G1054" i="31" a="1"/>
  <c r="G1054" i="31"/>
  <c r="O1054" i="31"/>
  <c r="U1054" i="31" a="1"/>
  <c r="U1054" i="31"/>
  <c r="AH1054" i="31"/>
  <c r="B1055" i="31"/>
  <c r="C1055" i="31" a="1"/>
  <c r="C1055" i="31"/>
  <c r="D1055" i="31" a="1"/>
  <c r="D1055" i="31"/>
  <c r="E1055" i="31" a="1"/>
  <c r="E1055" i="31"/>
  <c r="F1055" i="31"/>
  <c r="G1055" i="31" a="1"/>
  <c r="G1055" i="31"/>
  <c r="O1055" i="31"/>
  <c r="U1055" i="31" a="1"/>
  <c r="U1055" i="31"/>
  <c r="AH1055" i="31"/>
  <c r="B1056" i="31"/>
  <c r="C1056" i="31" a="1"/>
  <c r="C1056" i="31"/>
  <c r="D1056" i="31" a="1"/>
  <c r="D1056" i="31"/>
  <c r="E1056" i="31" a="1"/>
  <c r="E1056" i="31"/>
  <c r="F1056" i="31"/>
  <c r="G1056" i="31" a="1"/>
  <c r="G1056" i="31"/>
  <c r="O1056" i="31"/>
  <c r="U1056" i="31" a="1"/>
  <c r="U1056" i="31"/>
  <c r="AH1056" i="31"/>
  <c r="B1057" i="31"/>
  <c r="C1057" i="31" a="1"/>
  <c r="C1057" i="31"/>
  <c r="D1057" i="31" a="1"/>
  <c r="D1057" i="31"/>
  <c r="E1057" i="31" a="1"/>
  <c r="E1057" i="31"/>
  <c r="F1057" i="31"/>
  <c r="G1057" i="31" a="1"/>
  <c r="G1057" i="31"/>
  <c r="O1057" i="31"/>
  <c r="U1057" i="31" a="1"/>
  <c r="U1057" i="31"/>
  <c r="AH1057" i="31"/>
  <c r="B1058" i="31"/>
  <c r="C1058" i="31" a="1"/>
  <c r="C1058" i="31"/>
  <c r="D1058" i="31" a="1"/>
  <c r="D1058" i="31"/>
  <c r="E1058" i="31" a="1"/>
  <c r="E1058" i="31"/>
  <c r="F1058" i="31"/>
  <c r="G1058" i="31" a="1"/>
  <c r="G1058" i="31"/>
  <c r="O1058" i="31"/>
  <c r="U1058" i="31" a="1"/>
  <c r="U1058" i="31"/>
  <c r="AH1058" i="31"/>
  <c r="B1059" i="31"/>
  <c r="C1059" i="31" a="1"/>
  <c r="C1059" i="31"/>
  <c r="D1059" i="31" a="1"/>
  <c r="D1059" i="31"/>
  <c r="E1059" i="31" a="1"/>
  <c r="E1059" i="31"/>
  <c r="F1059" i="31"/>
  <c r="G1059" i="31" a="1"/>
  <c r="G1059" i="31"/>
  <c r="O1059" i="31"/>
  <c r="U1059" i="31" a="1"/>
  <c r="U1059" i="31"/>
  <c r="AH1059" i="31"/>
  <c r="B1060" i="31"/>
  <c r="C1060" i="31" a="1"/>
  <c r="C1060" i="31"/>
  <c r="D1060" i="31" a="1"/>
  <c r="D1060" i="31"/>
  <c r="E1060" i="31" a="1"/>
  <c r="E1060" i="31"/>
  <c r="F1060" i="31"/>
  <c r="G1060" i="31" a="1"/>
  <c r="G1060" i="31"/>
  <c r="O1060" i="31"/>
  <c r="U1060" i="31" a="1"/>
  <c r="U1060" i="31"/>
  <c r="AH1060" i="31"/>
  <c r="B1061" i="31"/>
  <c r="C1061" i="31" a="1"/>
  <c r="C1061" i="31"/>
  <c r="D1061" i="31" a="1"/>
  <c r="D1061" i="31"/>
  <c r="E1061" i="31" a="1"/>
  <c r="E1061" i="31"/>
  <c r="F1061" i="31"/>
  <c r="G1061" i="31" a="1"/>
  <c r="G1061" i="31"/>
  <c r="O1061" i="31"/>
  <c r="U1061" i="31" a="1"/>
  <c r="U1061" i="31"/>
  <c r="AH1061" i="31"/>
  <c r="B1062" i="31"/>
  <c r="C1062" i="31" a="1"/>
  <c r="C1062" i="31"/>
  <c r="D1062" i="31" a="1"/>
  <c r="D1062" i="31"/>
  <c r="E1062" i="31" a="1"/>
  <c r="E1062" i="31"/>
  <c r="F1062" i="31"/>
  <c r="G1062" i="31" a="1"/>
  <c r="G1062" i="31"/>
  <c r="O1062" i="31"/>
  <c r="U1062" i="31" a="1"/>
  <c r="U1062" i="31"/>
  <c r="AH1062" i="31"/>
  <c r="B1063" i="31"/>
  <c r="C1063" i="31" a="1"/>
  <c r="C1063" i="31"/>
  <c r="D1063" i="31" a="1"/>
  <c r="D1063" i="31"/>
  <c r="E1063" i="31" a="1"/>
  <c r="E1063" i="31"/>
  <c r="F1063" i="31"/>
  <c r="G1063" i="31" a="1"/>
  <c r="G1063" i="31"/>
  <c r="O1063" i="31"/>
  <c r="U1063" i="31" a="1"/>
  <c r="U1063" i="31"/>
  <c r="AH1063" i="31"/>
  <c r="B1064" i="31"/>
  <c r="C1064" i="31" a="1"/>
  <c r="C1064" i="31"/>
  <c r="D1064" i="31" a="1"/>
  <c r="D1064" i="31"/>
  <c r="E1064" i="31" a="1"/>
  <c r="E1064" i="31"/>
  <c r="F1064" i="31"/>
  <c r="G1064" i="31" a="1"/>
  <c r="G1064" i="31"/>
  <c r="O1064" i="31"/>
  <c r="U1064" i="31" a="1"/>
  <c r="U1064" i="31"/>
  <c r="AH1064" i="31"/>
  <c r="B1065" i="31"/>
  <c r="C1065" i="31" a="1"/>
  <c r="C1065" i="31"/>
  <c r="D1065" i="31" a="1"/>
  <c r="D1065" i="31"/>
  <c r="E1065" i="31" a="1"/>
  <c r="E1065" i="31"/>
  <c r="F1065" i="31"/>
  <c r="G1065" i="31" a="1"/>
  <c r="G1065" i="31"/>
  <c r="O1065" i="31"/>
  <c r="U1065" i="31" a="1"/>
  <c r="U1065" i="31"/>
  <c r="AH1065" i="31"/>
  <c r="B1066" i="31"/>
  <c r="C1066" i="31" a="1"/>
  <c r="C1066" i="31"/>
  <c r="D1066" i="31" a="1"/>
  <c r="D1066" i="31"/>
  <c r="E1066" i="31" a="1"/>
  <c r="E1066" i="31"/>
  <c r="F1066" i="31"/>
  <c r="G1066" i="31" a="1"/>
  <c r="G1066" i="31"/>
  <c r="O1066" i="31"/>
  <c r="U1066" i="31" a="1"/>
  <c r="U1066" i="31"/>
  <c r="AH1066" i="31"/>
  <c r="B1067" i="31"/>
  <c r="C1067" i="31" a="1"/>
  <c r="C1067" i="31"/>
  <c r="D1067" i="31" a="1"/>
  <c r="D1067" i="31"/>
  <c r="E1067" i="31" a="1"/>
  <c r="E1067" i="31"/>
  <c r="F1067" i="31"/>
  <c r="G1067" i="31" a="1"/>
  <c r="G1067" i="31"/>
  <c r="O1067" i="31"/>
  <c r="U1067" i="31" a="1"/>
  <c r="U1067" i="31"/>
  <c r="AH1067" i="31"/>
  <c r="B1068" i="31"/>
  <c r="C1068" i="31" a="1"/>
  <c r="C1068" i="31"/>
  <c r="D1068" i="31" a="1"/>
  <c r="D1068" i="31"/>
  <c r="E1068" i="31" a="1"/>
  <c r="E1068" i="31"/>
  <c r="F1068" i="31"/>
  <c r="G1068" i="31" a="1"/>
  <c r="G1068" i="31"/>
  <c r="O1068" i="31"/>
  <c r="U1068" i="31" a="1"/>
  <c r="U1068" i="31"/>
  <c r="AH1068" i="31"/>
  <c r="B1069" i="31"/>
  <c r="C1069" i="31" a="1"/>
  <c r="C1069" i="31"/>
  <c r="D1069" i="31" a="1"/>
  <c r="D1069" i="31"/>
  <c r="E1069" i="31" a="1"/>
  <c r="E1069" i="31"/>
  <c r="F1069" i="31"/>
  <c r="G1069" i="31" a="1"/>
  <c r="G1069" i="31"/>
  <c r="O1069" i="31"/>
  <c r="U1069" i="31" a="1"/>
  <c r="U1069" i="31"/>
  <c r="AH1069" i="31"/>
  <c r="B1070" i="31"/>
  <c r="C1070" i="31" a="1"/>
  <c r="C1070" i="31"/>
  <c r="D1070" i="31" a="1"/>
  <c r="D1070" i="31"/>
  <c r="E1070" i="31" a="1"/>
  <c r="E1070" i="31"/>
  <c r="F1070" i="31"/>
  <c r="G1070" i="31" a="1"/>
  <c r="G1070" i="31"/>
  <c r="O1070" i="31"/>
  <c r="U1070" i="31" a="1"/>
  <c r="U1070" i="31"/>
  <c r="AH1070" i="31"/>
  <c r="B1071" i="31"/>
  <c r="C1071" i="31" a="1"/>
  <c r="C1071" i="31"/>
  <c r="D1071" i="31" a="1"/>
  <c r="D1071" i="31"/>
  <c r="E1071" i="31" a="1"/>
  <c r="E1071" i="31"/>
  <c r="F1071" i="31"/>
  <c r="G1071" i="31" a="1"/>
  <c r="G1071" i="31"/>
  <c r="O1071" i="31"/>
  <c r="U1071" i="31" a="1"/>
  <c r="U1071" i="31"/>
  <c r="AH1071" i="31"/>
  <c r="B1072" i="31"/>
  <c r="C1072" i="31" a="1"/>
  <c r="C1072" i="31"/>
  <c r="D1072" i="31" a="1"/>
  <c r="D1072" i="31"/>
  <c r="E1072" i="31" a="1"/>
  <c r="E1072" i="31"/>
  <c r="F1072" i="31"/>
  <c r="G1072" i="31" a="1"/>
  <c r="G1072" i="31"/>
  <c r="O1072" i="31"/>
  <c r="U1072" i="31" a="1"/>
  <c r="U1072" i="31"/>
  <c r="AH1072" i="31"/>
  <c r="B1073" i="31"/>
  <c r="C1073" i="31" a="1"/>
  <c r="C1073" i="31"/>
  <c r="D1073" i="31" a="1"/>
  <c r="D1073" i="31"/>
  <c r="E1073" i="31" a="1"/>
  <c r="E1073" i="31"/>
  <c r="F1073" i="31"/>
  <c r="G1073" i="31" a="1"/>
  <c r="G1073" i="31"/>
  <c r="O1073" i="31"/>
  <c r="U1073" i="31" a="1"/>
  <c r="U1073" i="31"/>
  <c r="AH1073" i="31"/>
  <c r="B1074" i="31"/>
  <c r="C1074" i="31" a="1"/>
  <c r="C1074" i="31"/>
  <c r="D1074" i="31" a="1"/>
  <c r="D1074" i="31"/>
  <c r="E1074" i="31" a="1"/>
  <c r="E1074" i="31"/>
  <c r="F1074" i="31"/>
  <c r="G1074" i="31" a="1"/>
  <c r="G1074" i="31"/>
  <c r="O1074" i="31"/>
  <c r="U1074" i="31" a="1"/>
  <c r="U1074" i="31"/>
  <c r="AH1074" i="31"/>
  <c r="B1075" i="31"/>
  <c r="C1075" i="31" a="1"/>
  <c r="C1075" i="31"/>
  <c r="D1075" i="31" a="1"/>
  <c r="D1075" i="31"/>
  <c r="E1075" i="31" a="1"/>
  <c r="E1075" i="31"/>
  <c r="F1075" i="31"/>
  <c r="G1075" i="31" a="1"/>
  <c r="G1075" i="31"/>
  <c r="O1075" i="31"/>
  <c r="U1075" i="31" a="1"/>
  <c r="U1075" i="31"/>
  <c r="AH1075" i="31"/>
  <c r="B1076" i="31"/>
  <c r="C1076" i="31" a="1"/>
  <c r="C1076" i="31"/>
  <c r="D1076" i="31" a="1"/>
  <c r="D1076" i="31"/>
  <c r="E1076" i="31" a="1"/>
  <c r="E1076" i="31"/>
  <c r="F1076" i="31"/>
  <c r="G1076" i="31" a="1"/>
  <c r="G1076" i="31"/>
  <c r="O1076" i="31"/>
  <c r="U1076" i="31" a="1"/>
  <c r="U1076" i="31"/>
  <c r="AH1076" i="31"/>
  <c r="B1077" i="31"/>
  <c r="C1077" i="31" a="1"/>
  <c r="C1077" i="31"/>
  <c r="D1077" i="31" a="1"/>
  <c r="D1077" i="31"/>
  <c r="E1077" i="31" a="1"/>
  <c r="E1077" i="31"/>
  <c r="F1077" i="31"/>
  <c r="G1077" i="31" a="1"/>
  <c r="G1077" i="31"/>
  <c r="O1077" i="31"/>
  <c r="U1077" i="31" a="1"/>
  <c r="U1077" i="31"/>
  <c r="AH1077" i="31"/>
  <c r="B1078" i="31"/>
  <c r="C1078" i="31" a="1"/>
  <c r="C1078" i="31"/>
  <c r="D1078" i="31" a="1"/>
  <c r="D1078" i="31"/>
  <c r="E1078" i="31" a="1"/>
  <c r="E1078" i="31"/>
  <c r="F1078" i="31"/>
  <c r="G1078" i="31" a="1"/>
  <c r="G1078" i="31"/>
  <c r="O1078" i="31"/>
  <c r="U1078" i="31" a="1"/>
  <c r="U1078" i="31"/>
  <c r="AH1078" i="31"/>
  <c r="B1079" i="31"/>
  <c r="C1079" i="31" a="1"/>
  <c r="C1079" i="31"/>
  <c r="D1079" i="31" a="1"/>
  <c r="D1079" i="31"/>
  <c r="E1079" i="31" a="1"/>
  <c r="E1079" i="31"/>
  <c r="F1079" i="31"/>
  <c r="G1079" i="31" a="1"/>
  <c r="G1079" i="31"/>
  <c r="O1079" i="31"/>
  <c r="U1079" i="31" a="1"/>
  <c r="U1079" i="31"/>
  <c r="AH1079" i="31"/>
  <c r="B1080" i="31"/>
  <c r="C1080" i="31" a="1"/>
  <c r="C1080" i="31"/>
  <c r="D1080" i="31" a="1"/>
  <c r="D1080" i="31"/>
  <c r="E1080" i="31" a="1"/>
  <c r="E1080" i="31"/>
  <c r="F1080" i="31"/>
  <c r="G1080" i="31" a="1"/>
  <c r="G1080" i="31"/>
  <c r="O1080" i="31"/>
  <c r="U1080" i="31" a="1"/>
  <c r="U1080" i="31"/>
  <c r="AH1080" i="31"/>
  <c r="B1081" i="31"/>
  <c r="C1081" i="31" a="1"/>
  <c r="C1081" i="31"/>
  <c r="D1081" i="31" a="1"/>
  <c r="D1081" i="31"/>
  <c r="E1081" i="31" a="1"/>
  <c r="E1081" i="31"/>
  <c r="F1081" i="31"/>
  <c r="G1081" i="31" a="1"/>
  <c r="G1081" i="31"/>
  <c r="O1081" i="31"/>
  <c r="U1081" i="31" a="1"/>
  <c r="U1081" i="31"/>
  <c r="AH1081" i="31"/>
  <c r="B1082" i="31"/>
  <c r="C1082" i="31" a="1"/>
  <c r="C1082" i="31"/>
  <c r="D1082" i="31" a="1"/>
  <c r="D1082" i="31"/>
  <c r="E1082" i="31" a="1"/>
  <c r="E1082" i="31"/>
  <c r="F1082" i="31"/>
  <c r="G1082" i="31" a="1"/>
  <c r="G1082" i="31"/>
  <c r="O1082" i="31"/>
  <c r="U1082" i="31" a="1"/>
  <c r="U1082" i="31"/>
  <c r="AH1082" i="31"/>
  <c r="B1083" i="31"/>
  <c r="C1083" i="31" a="1"/>
  <c r="C1083" i="31"/>
  <c r="D1083" i="31" a="1"/>
  <c r="D1083" i="31"/>
  <c r="E1083" i="31" a="1"/>
  <c r="E1083" i="31"/>
  <c r="F1083" i="31"/>
  <c r="G1083" i="31" a="1"/>
  <c r="G1083" i="31"/>
  <c r="O1083" i="31"/>
  <c r="U1083" i="31" a="1"/>
  <c r="U1083" i="31"/>
  <c r="AH1083" i="31"/>
  <c r="B1084" i="31"/>
  <c r="C1084" i="31" a="1"/>
  <c r="C1084" i="31"/>
  <c r="D1084" i="31" a="1"/>
  <c r="D1084" i="31"/>
  <c r="E1084" i="31" a="1"/>
  <c r="E1084" i="31"/>
  <c r="F1084" i="31"/>
  <c r="G1084" i="31" a="1"/>
  <c r="G1084" i="31"/>
  <c r="O1084" i="31"/>
  <c r="U1084" i="31" a="1"/>
  <c r="U1084" i="31"/>
  <c r="AH1084" i="31"/>
  <c r="B1085" i="31"/>
  <c r="C1085" i="31" a="1"/>
  <c r="C1085" i="31"/>
  <c r="D1085" i="31" a="1"/>
  <c r="D1085" i="31"/>
  <c r="E1085" i="31" a="1"/>
  <c r="E1085" i="31"/>
  <c r="F1085" i="31"/>
  <c r="G1085" i="31" a="1"/>
  <c r="G1085" i="31"/>
  <c r="O1085" i="31"/>
  <c r="U1085" i="31" a="1"/>
  <c r="U1085" i="31"/>
  <c r="AH1085" i="31"/>
  <c r="B1086" i="31"/>
  <c r="C1086" i="31" a="1"/>
  <c r="C1086" i="31"/>
  <c r="D1086" i="31" a="1"/>
  <c r="D1086" i="31"/>
  <c r="E1086" i="31" a="1"/>
  <c r="E1086" i="31"/>
  <c r="F1086" i="31"/>
  <c r="G1086" i="31" a="1"/>
  <c r="G1086" i="31"/>
  <c r="O1086" i="31"/>
  <c r="U1086" i="31" a="1"/>
  <c r="U1086" i="31"/>
  <c r="AH1086" i="31"/>
  <c r="B1087" i="31"/>
  <c r="C1087" i="31" a="1"/>
  <c r="C1087" i="31"/>
  <c r="D1087" i="31" a="1"/>
  <c r="D1087" i="31"/>
  <c r="E1087" i="31" a="1"/>
  <c r="E1087" i="31"/>
  <c r="F1087" i="31"/>
  <c r="G1087" i="31" a="1"/>
  <c r="G1087" i="31"/>
  <c r="O1087" i="31"/>
  <c r="U1087" i="31" a="1"/>
  <c r="U1087" i="31"/>
  <c r="AH1087" i="31"/>
  <c r="B1088" i="31"/>
  <c r="C1088" i="31" a="1"/>
  <c r="C1088" i="31"/>
  <c r="D1088" i="31" a="1"/>
  <c r="D1088" i="31"/>
  <c r="E1088" i="31" a="1"/>
  <c r="E1088" i="31"/>
  <c r="F1088" i="31"/>
  <c r="G1088" i="31" a="1"/>
  <c r="G1088" i="31"/>
  <c r="O1088" i="31"/>
  <c r="U1088" i="31" a="1"/>
  <c r="U1088" i="31"/>
  <c r="AH1088" i="31"/>
  <c r="B1089" i="31"/>
  <c r="C1089" i="31" a="1"/>
  <c r="C1089" i="31"/>
  <c r="D1089" i="31" a="1"/>
  <c r="D1089" i="31"/>
  <c r="E1089" i="31" a="1"/>
  <c r="E1089" i="31"/>
  <c r="F1089" i="31"/>
  <c r="G1089" i="31" a="1"/>
  <c r="G1089" i="31"/>
  <c r="O1089" i="31"/>
  <c r="U1089" i="31" a="1"/>
  <c r="U1089" i="31"/>
  <c r="AH1089" i="31"/>
  <c r="B1090" i="31"/>
  <c r="C1090" i="31" a="1"/>
  <c r="C1090" i="31"/>
  <c r="D1090" i="31" a="1"/>
  <c r="D1090" i="31"/>
  <c r="E1090" i="31" a="1"/>
  <c r="E1090" i="31"/>
  <c r="F1090" i="31"/>
  <c r="G1090" i="31" a="1"/>
  <c r="G1090" i="31"/>
  <c r="O1090" i="31"/>
  <c r="U1090" i="31" a="1"/>
  <c r="U1090" i="31"/>
  <c r="AH1090" i="31"/>
  <c r="B1091" i="31"/>
  <c r="C1091" i="31" a="1"/>
  <c r="C1091" i="31"/>
  <c r="D1091" i="31" a="1"/>
  <c r="D1091" i="31"/>
  <c r="E1091" i="31" a="1"/>
  <c r="E1091" i="31"/>
  <c r="F1091" i="31"/>
  <c r="G1091" i="31" a="1"/>
  <c r="G1091" i="31"/>
  <c r="O1091" i="31"/>
  <c r="U1091" i="31" a="1"/>
  <c r="U1091" i="31"/>
  <c r="AH1091" i="31"/>
  <c r="B1092" i="31"/>
  <c r="C1092" i="31" a="1"/>
  <c r="C1092" i="31"/>
  <c r="D1092" i="31" a="1"/>
  <c r="D1092" i="31"/>
  <c r="E1092" i="31" a="1"/>
  <c r="E1092" i="31"/>
  <c r="F1092" i="31"/>
  <c r="G1092" i="31" a="1"/>
  <c r="G1092" i="31"/>
  <c r="O1092" i="31"/>
  <c r="U1092" i="31" a="1"/>
  <c r="U1092" i="31"/>
  <c r="AH1092" i="31"/>
  <c r="B1093" i="31"/>
  <c r="C1093" i="31" a="1"/>
  <c r="C1093" i="31"/>
  <c r="D1093" i="31" a="1"/>
  <c r="D1093" i="31"/>
  <c r="E1093" i="31" a="1"/>
  <c r="E1093" i="31"/>
  <c r="F1093" i="31"/>
  <c r="G1093" i="31" a="1"/>
  <c r="G1093" i="31"/>
  <c r="O1093" i="31"/>
  <c r="U1093" i="31" a="1"/>
  <c r="U1093" i="31"/>
  <c r="AH1093" i="31"/>
  <c r="B1094" i="31"/>
  <c r="C1094" i="31" a="1"/>
  <c r="C1094" i="31"/>
  <c r="D1094" i="31" a="1"/>
  <c r="D1094" i="31"/>
  <c r="E1094" i="31" a="1"/>
  <c r="E1094" i="31"/>
  <c r="F1094" i="31"/>
  <c r="G1094" i="31" a="1"/>
  <c r="G1094" i="31"/>
  <c r="O1094" i="31"/>
  <c r="U1094" i="31" a="1"/>
  <c r="U1094" i="31"/>
  <c r="AH1094" i="31"/>
  <c r="B1095" i="31"/>
  <c r="C1095" i="31" a="1"/>
  <c r="C1095" i="31"/>
  <c r="D1095" i="31" a="1"/>
  <c r="D1095" i="31"/>
  <c r="E1095" i="31" a="1"/>
  <c r="E1095" i="31"/>
  <c r="F1095" i="31"/>
  <c r="G1095" i="31" a="1"/>
  <c r="G1095" i="31"/>
  <c r="O1095" i="31"/>
  <c r="U1095" i="31" a="1"/>
  <c r="U1095" i="31"/>
  <c r="AH1095" i="31"/>
  <c r="B1096" i="31"/>
  <c r="C1096" i="31" a="1"/>
  <c r="C1096" i="31"/>
  <c r="D1096" i="31" a="1"/>
  <c r="D1096" i="31"/>
  <c r="E1096" i="31" a="1"/>
  <c r="E1096" i="31"/>
  <c r="F1096" i="31"/>
  <c r="G1096" i="31" a="1"/>
  <c r="G1096" i="31"/>
  <c r="O1096" i="31"/>
  <c r="U1096" i="31" a="1"/>
  <c r="U1096" i="31"/>
  <c r="AH1096" i="31"/>
  <c r="B1097" i="31"/>
  <c r="C1097" i="31" a="1"/>
  <c r="C1097" i="31"/>
  <c r="D1097" i="31" a="1"/>
  <c r="D1097" i="31"/>
  <c r="E1097" i="31" a="1"/>
  <c r="E1097" i="31"/>
  <c r="F1097" i="31"/>
  <c r="G1097" i="31" a="1"/>
  <c r="G1097" i="31"/>
  <c r="O1097" i="31"/>
  <c r="U1097" i="31" a="1"/>
  <c r="U1097" i="31"/>
  <c r="AH1097" i="31"/>
  <c r="B1098" i="31"/>
  <c r="C1098" i="31" a="1"/>
  <c r="C1098" i="31"/>
  <c r="D1098" i="31" a="1"/>
  <c r="D1098" i="31"/>
  <c r="E1098" i="31" a="1"/>
  <c r="E1098" i="31"/>
  <c r="F1098" i="31"/>
  <c r="G1098" i="31" a="1"/>
  <c r="G1098" i="31"/>
  <c r="O1098" i="31"/>
  <c r="U1098" i="31" a="1"/>
  <c r="U1098" i="31"/>
  <c r="AH1098" i="31"/>
  <c r="B1099" i="31"/>
  <c r="C1099" i="31" a="1"/>
  <c r="C1099" i="31"/>
  <c r="D1099" i="31" a="1"/>
  <c r="D1099" i="31"/>
  <c r="E1099" i="31" a="1"/>
  <c r="E1099" i="31"/>
  <c r="F1099" i="31"/>
  <c r="G1099" i="31" a="1"/>
  <c r="G1099" i="31"/>
  <c r="O1099" i="31"/>
  <c r="U1099" i="31" a="1"/>
  <c r="U1099" i="31"/>
  <c r="AH1099" i="31"/>
  <c r="B1100" i="31"/>
  <c r="C1100" i="31" a="1"/>
  <c r="C1100" i="31"/>
  <c r="D1100" i="31" a="1"/>
  <c r="D1100" i="31"/>
  <c r="E1100" i="31" a="1"/>
  <c r="E1100" i="31"/>
  <c r="F1100" i="31"/>
  <c r="G1100" i="31" a="1"/>
  <c r="G1100" i="31"/>
  <c r="O1100" i="31"/>
  <c r="U1100" i="31" a="1"/>
  <c r="U1100" i="31"/>
  <c r="AH1100" i="31"/>
  <c r="B1101" i="31"/>
  <c r="C1101" i="31" a="1"/>
  <c r="C1101" i="31"/>
  <c r="D1101" i="31" a="1"/>
  <c r="D1101" i="31"/>
  <c r="E1101" i="31" a="1"/>
  <c r="E1101" i="31"/>
  <c r="F1101" i="31"/>
  <c r="G1101" i="31" a="1"/>
  <c r="G1101" i="31"/>
  <c r="O1101" i="31"/>
  <c r="U1101" i="31" a="1"/>
  <c r="U1101" i="31"/>
  <c r="AH1101" i="31"/>
  <c r="B1102" i="31"/>
  <c r="C1102" i="31" a="1"/>
  <c r="C1102" i="31"/>
  <c r="D1102" i="31" a="1"/>
  <c r="D1102" i="31"/>
  <c r="E1102" i="31" a="1"/>
  <c r="E1102" i="31"/>
  <c r="F1102" i="31"/>
  <c r="G1102" i="31" a="1"/>
  <c r="G1102" i="31"/>
  <c r="O1102" i="31"/>
  <c r="U1102" i="31" a="1"/>
  <c r="U1102" i="31"/>
  <c r="AH1102" i="31"/>
  <c r="B1103" i="31"/>
  <c r="C1103" i="31" a="1"/>
  <c r="C1103" i="31"/>
  <c r="D1103" i="31" a="1"/>
  <c r="D1103" i="31"/>
  <c r="E1103" i="31" a="1"/>
  <c r="E1103" i="31"/>
  <c r="F1103" i="31"/>
  <c r="G1103" i="31" a="1"/>
  <c r="G1103" i="31"/>
  <c r="O1103" i="31"/>
  <c r="U1103" i="31" a="1"/>
  <c r="U1103" i="31"/>
  <c r="AH1103" i="31"/>
  <c r="B1104" i="31"/>
  <c r="C1104" i="31" a="1"/>
  <c r="C1104" i="31"/>
  <c r="D1104" i="31" a="1"/>
  <c r="D1104" i="31"/>
  <c r="E1104" i="31" a="1"/>
  <c r="E1104" i="31"/>
  <c r="F1104" i="31"/>
  <c r="G1104" i="31" a="1"/>
  <c r="G1104" i="31"/>
  <c r="O1104" i="31"/>
  <c r="U1104" i="31" a="1"/>
  <c r="U1104" i="31"/>
  <c r="AH1104" i="31"/>
  <c r="B1105" i="31"/>
  <c r="C1105" i="31" a="1"/>
  <c r="C1105" i="31"/>
  <c r="D1105" i="31" a="1"/>
  <c r="D1105" i="31"/>
  <c r="E1105" i="31" a="1"/>
  <c r="E1105" i="31"/>
  <c r="F1105" i="31"/>
  <c r="G1105" i="31" a="1"/>
  <c r="G1105" i="31"/>
  <c r="O1105" i="31"/>
  <c r="U1105" i="31" a="1"/>
  <c r="U1105" i="31"/>
  <c r="AH1105" i="31"/>
  <c r="B1106" i="31"/>
  <c r="C1106" i="31" a="1"/>
  <c r="C1106" i="31"/>
  <c r="D1106" i="31" a="1"/>
  <c r="D1106" i="31"/>
  <c r="E1106" i="31" a="1"/>
  <c r="E1106" i="31"/>
  <c r="F1106" i="31"/>
  <c r="G1106" i="31" a="1"/>
  <c r="G1106" i="31"/>
  <c r="O1106" i="31"/>
  <c r="U1106" i="31" a="1"/>
  <c r="U1106" i="31"/>
  <c r="AH1106" i="31"/>
  <c r="B1107" i="31"/>
  <c r="C1107" i="31" a="1"/>
  <c r="C1107" i="31"/>
  <c r="D1107" i="31" a="1"/>
  <c r="D1107" i="31"/>
  <c r="E1107" i="31" a="1"/>
  <c r="E1107" i="31"/>
  <c r="F1107" i="31"/>
  <c r="G1107" i="31" a="1"/>
  <c r="G1107" i="31"/>
  <c r="O1107" i="31"/>
  <c r="U1107" i="31" a="1"/>
  <c r="U1107" i="31"/>
  <c r="AH1107" i="31"/>
  <c r="B1108" i="31"/>
  <c r="C1108" i="31" a="1"/>
  <c r="C1108" i="31"/>
  <c r="D1108" i="31" a="1"/>
  <c r="D1108" i="31"/>
  <c r="E1108" i="31" a="1"/>
  <c r="E1108" i="31"/>
  <c r="F1108" i="31"/>
  <c r="G1108" i="31" a="1"/>
  <c r="G1108" i="31"/>
  <c r="O1108" i="31"/>
  <c r="U1108" i="31" a="1"/>
  <c r="U1108" i="31"/>
  <c r="AH1108" i="31"/>
  <c r="B1109" i="31"/>
  <c r="C1109" i="31" a="1"/>
  <c r="C1109" i="31"/>
  <c r="D1109" i="31" a="1"/>
  <c r="D1109" i="31"/>
  <c r="E1109" i="31" a="1"/>
  <c r="E1109" i="31"/>
  <c r="F1109" i="31"/>
  <c r="G1109" i="31" a="1"/>
  <c r="G1109" i="31"/>
  <c r="O1109" i="31"/>
  <c r="U1109" i="31" a="1"/>
  <c r="U1109" i="31"/>
  <c r="AH1109" i="31"/>
  <c r="B1110" i="31"/>
  <c r="C1110" i="31" a="1"/>
  <c r="C1110" i="31"/>
  <c r="D1110" i="31" a="1"/>
  <c r="D1110" i="31"/>
  <c r="E1110" i="31" a="1"/>
  <c r="E1110" i="31"/>
  <c r="F1110" i="31"/>
  <c r="G1110" i="31" a="1"/>
  <c r="G1110" i="31"/>
  <c r="O1110" i="31"/>
  <c r="U1110" i="31" a="1"/>
  <c r="U1110" i="31"/>
  <c r="AH1110" i="31"/>
  <c r="B1111" i="31"/>
  <c r="C1111" i="31" a="1"/>
  <c r="C1111" i="31"/>
  <c r="D1111" i="31" a="1"/>
  <c r="D1111" i="31"/>
  <c r="E1111" i="31" a="1"/>
  <c r="E1111" i="31"/>
  <c r="F1111" i="31"/>
  <c r="G1111" i="31" a="1"/>
  <c r="G1111" i="31"/>
  <c r="O1111" i="31"/>
  <c r="U1111" i="31" a="1"/>
  <c r="U1111" i="31"/>
  <c r="AH1111" i="31"/>
  <c r="B1112" i="31"/>
  <c r="C1112" i="31" a="1"/>
  <c r="C1112" i="31"/>
  <c r="D1112" i="31" a="1"/>
  <c r="D1112" i="31"/>
  <c r="E1112" i="31" a="1"/>
  <c r="E1112" i="31"/>
  <c r="F1112" i="31"/>
  <c r="G1112" i="31" a="1"/>
  <c r="G1112" i="31"/>
  <c r="O1112" i="31"/>
  <c r="U1112" i="31" a="1"/>
  <c r="U1112" i="31"/>
  <c r="AH1112" i="31"/>
  <c r="B1113" i="31"/>
  <c r="C1113" i="31" a="1"/>
  <c r="C1113" i="31"/>
  <c r="D1113" i="31" a="1"/>
  <c r="D1113" i="31"/>
  <c r="E1113" i="31" a="1"/>
  <c r="E1113" i="31"/>
  <c r="F1113" i="31"/>
  <c r="G1113" i="31" a="1"/>
  <c r="G1113" i="31"/>
  <c r="O1113" i="31"/>
  <c r="U1113" i="31" a="1"/>
  <c r="U1113" i="31"/>
  <c r="AH1113" i="31"/>
  <c r="B1114" i="31"/>
  <c r="C1114" i="31" a="1"/>
  <c r="C1114" i="31"/>
  <c r="D1114" i="31" a="1"/>
  <c r="D1114" i="31"/>
  <c r="E1114" i="31" a="1"/>
  <c r="E1114" i="31"/>
  <c r="F1114" i="31"/>
  <c r="G1114" i="31" a="1"/>
  <c r="G1114" i="31"/>
  <c r="O1114" i="31"/>
  <c r="U1114" i="31" a="1"/>
  <c r="U1114" i="31"/>
  <c r="AH1114" i="31"/>
  <c r="B1115" i="31"/>
  <c r="C1115" i="31" a="1"/>
  <c r="C1115" i="31"/>
  <c r="D1115" i="31" a="1"/>
  <c r="D1115" i="31"/>
  <c r="E1115" i="31" a="1"/>
  <c r="E1115" i="31"/>
  <c r="F1115" i="31"/>
  <c r="G1115" i="31" a="1"/>
  <c r="G1115" i="31"/>
  <c r="O1115" i="31"/>
  <c r="U1115" i="31" a="1"/>
  <c r="U1115" i="31"/>
  <c r="AH1115" i="31"/>
  <c r="B1116" i="31"/>
  <c r="C1116" i="31" a="1"/>
  <c r="C1116" i="31"/>
  <c r="D1116" i="31" a="1"/>
  <c r="D1116" i="31"/>
  <c r="E1116" i="31" a="1"/>
  <c r="E1116" i="31"/>
  <c r="F1116" i="31"/>
  <c r="G1116" i="31" a="1"/>
  <c r="G1116" i="31"/>
  <c r="O1116" i="31"/>
  <c r="U1116" i="31" a="1"/>
  <c r="U1116" i="31"/>
  <c r="AH1116" i="31"/>
  <c r="B1117" i="31"/>
  <c r="C1117" i="31" a="1"/>
  <c r="C1117" i="31"/>
  <c r="D1117" i="31" a="1"/>
  <c r="D1117" i="31"/>
  <c r="E1117" i="31" a="1"/>
  <c r="E1117" i="31"/>
  <c r="F1117" i="31"/>
  <c r="G1117" i="31" a="1"/>
  <c r="G1117" i="31"/>
  <c r="O1117" i="31"/>
  <c r="U1117" i="31" a="1"/>
  <c r="U1117" i="31"/>
  <c r="AH1117" i="31"/>
  <c r="B1118" i="31"/>
  <c r="C1118" i="31" a="1"/>
  <c r="C1118" i="31"/>
  <c r="D1118" i="31" a="1"/>
  <c r="D1118" i="31"/>
  <c r="E1118" i="31" a="1"/>
  <c r="E1118" i="31"/>
  <c r="F1118" i="31"/>
  <c r="G1118" i="31" a="1"/>
  <c r="G1118" i="31"/>
  <c r="O1118" i="31"/>
  <c r="U1118" i="31" a="1"/>
  <c r="U1118" i="31"/>
  <c r="AH1118" i="31"/>
  <c r="B1119" i="31"/>
  <c r="C1119" i="31" a="1"/>
  <c r="C1119" i="31"/>
  <c r="D1119" i="31" a="1"/>
  <c r="D1119" i="31"/>
  <c r="E1119" i="31" a="1"/>
  <c r="E1119" i="31"/>
  <c r="F1119" i="31"/>
  <c r="G1119" i="31" a="1"/>
  <c r="G1119" i="31"/>
  <c r="O1119" i="31"/>
  <c r="U1119" i="31" a="1"/>
  <c r="U1119" i="31"/>
  <c r="AH1119" i="31"/>
  <c r="B1120" i="31"/>
  <c r="C1120" i="31" a="1"/>
  <c r="C1120" i="31"/>
  <c r="D1120" i="31" a="1"/>
  <c r="D1120" i="31"/>
  <c r="E1120" i="31" a="1"/>
  <c r="E1120" i="31"/>
  <c r="F1120" i="31"/>
  <c r="G1120" i="31" a="1"/>
  <c r="G1120" i="31"/>
  <c r="O1120" i="31"/>
  <c r="U1120" i="31" a="1"/>
  <c r="U1120" i="31"/>
  <c r="AH1120" i="31"/>
  <c r="B1121" i="31"/>
  <c r="C1121" i="31" a="1"/>
  <c r="C1121" i="31"/>
  <c r="D1121" i="31" a="1"/>
  <c r="D1121" i="31"/>
  <c r="E1121" i="31" a="1"/>
  <c r="E1121" i="31"/>
  <c r="F1121" i="31"/>
  <c r="G1121" i="31" a="1"/>
  <c r="G1121" i="31"/>
  <c r="O1121" i="31"/>
  <c r="U1121" i="31" a="1"/>
  <c r="U1121" i="31"/>
  <c r="AH1121" i="31"/>
  <c r="B1122" i="31"/>
  <c r="C1122" i="31" a="1"/>
  <c r="C1122" i="31"/>
  <c r="D1122" i="31" a="1"/>
  <c r="D1122" i="31"/>
  <c r="E1122" i="31" a="1"/>
  <c r="E1122" i="31"/>
  <c r="F1122" i="31"/>
  <c r="G1122" i="31" a="1"/>
  <c r="G1122" i="31"/>
  <c r="O1122" i="31"/>
  <c r="U1122" i="31" a="1"/>
  <c r="U1122" i="31"/>
  <c r="AH1122" i="31"/>
  <c r="B1123" i="31"/>
  <c r="C1123" i="31" a="1"/>
  <c r="C1123" i="31"/>
  <c r="D1123" i="31" a="1"/>
  <c r="D1123" i="31"/>
  <c r="E1123" i="31" a="1"/>
  <c r="E1123" i="31"/>
  <c r="F1123" i="31"/>
  <c r="G1123" i="31" a="1"/>
  <c r="G1123" i="31"/>
  <c r="O1123" i="31"/>
  <c r="U1123" i="31" a="1"/>
  <c r="U1123" i="31"/>
  <c r="AH1123" i="31"/>
  <c r="B1124" i="31"/>
  <c r="C1124" i="31" a="1"/>
  <c r="C1124" i="31"/>
  <c r="D1124" i="31" a="1"/>
  <c r="D1124" i="31"/>
  <c r="E1124" i="31" a="1"/>
  <c r="E1124" i="31"/>
  <c r="F1124" i="31"/>
  <c r="G1124" i="31" a="1"/>
  <c r="G1124" i="31"/>
  <c r="O1124" i="31"/>
  <c r="U1124" i="31" a="1"/>
  <c r="U1124" i="31"/>
  <c r="AH1124" i="31"/>
  <c r="B1125" i="31"/>
  <c r="C1125" i="31" a="1"/>
  <c r="C1125" i="31"/>
  <c r="D1125" i="31" a="1"/>
  <c r="D1125" i="31"/>
  <c r="E1125" i="31" a="1"/>
  <c r="E1125" i="31"/>
  <c r="F1125" i="31"/>
  <c r="G1125" i="31" a="1"/>
  <c r="G1125" i="31"/>
  <c r="O1125" i="31"/>
  <c r="U1125" i="31" a="1"/>
  <c r="U1125" i="31"/>
  <c r="AH1125" i="31"/>
  <c r="B1126" i="31"/>
  <c r="C1126" i="31" a="1"/>
  <c r="C1126" i="31"/>
  <c r="D1126" i="31" a="1"/>
  <c r="D1126" i="31"/>
  <c r="E1126" i="31" a="1"/>
  <c r="E1126" i="31"/>
  <c r="F1126" i="31"/>
  <c r="G1126" i="31" a="1"/>
  <c r="G1126" i="31"/>
  <c r="O1126" i="31"/>
  <c r="U1126" i="31" a="1"/>
  <c r="U1126" i="31"/>
  <c r="AH1126" i="31"/>
  <c r="B1127" i="31"/>
  <c r="C1127" i="31" a="1"/>
  <c r="C1127" i="31"/>
  <c r="D1127" i="31" a="1"/>
  <c r="D1127" i="31"/>
  <c r="E1127" i="31" a="1"/>
  <c r="E1127" i="31"/>
  <c r="F1127" i="31"/>
  <c r="G1127" i="31" a="1"/>
  <c r="G1127" i="31"/>
  <c r="O1127" i="31"/>
  <c r="U1127" i="31" a="1"/>
  <c r="U1127" i="31"/>
  <c r="AH1127" i="31"/>
  <c r="B1128" i="31"/>
  <c r="C1128" i="31" a="1"/>
  <c r="C1128" i="31"/>
  <c r="D1128" i="31" a="1"/>
  <c r="D1128" i="31"/>
  <c r="E1128" i="31" a="1"/>
  <c r="E1128" i="31"/>
  <c r="F1128" i="31"/>
  <c r="G1128" i="31" a="1"/>
  <c r="G1128" i="31"/>
  <c r="O1128" i="31"/>
  <c r="U1128" i="31" a="1"/>
  <c r="U1128" i="31"/>
  <c r="AH1128" i="31"/>
  <c r="B1129" i="31"/>
  <c r="C1129" i="31" a="1"/>
  <c r="C1129" i="31"/>
  <c r="D1129" i="31" a="1"/>
  <c r="D1129" i="31"/>
  <c r="E1129" i="31" a="1"/>
  <c r="E1129" i="31"/>
  <c r="F1129" i="31"/>
  <c r="G1129" i="31" a="1"/>
  <c r="G1129" i="31"/>
  <c r="O1129" i="31"/>
  <c r="U1129" i="31" a="1"/>
  <c r="U1129" i="31"/>
  <c r="AH1129" i="31"/>
  <c r="B1130" i="31"/>
  <c r="C1130" i="31" a="1"/>
  <c r="C1130" i="31"/>
  <c r="D1130" i="31" a="1"/>
  <c r="D1130" i="31"/>
  <c r="E1130" i="31" a="1"/>
  <c r="E1130" i="31"/>
  <c r="F1130" i="31"/>
  <c r="G1130" i="31" a="1"/>
  <c r="G1130" i="31"/>
  <c r="O1130" i="31"/>
  <c r="U1130" i="31" a="1"/>
  <c r="U1130" i="31"/>
  <c r="AH1130" i="31"/>
  <c r="B1131" i="31"/>
  <c r="C1131" i="31" a="1"/>
  <c r="C1131" i="31"/>
  <c r="D1131" i="31" a="1"/>
  <c r="D1131" i="31"/>
  <c r="E1131" i="31" a="1"/>
  <c r="E1131" i="31"/>
  <c r="F1131" i="31"/>
  <c r="G1131" i="31" a="1"/>
  <c r="G1131" i="31"/>
  <c r="O1131" i="31"/>
  <c r="U1131" i="31" a="1"/>
  <c r="U1131" i="31"/>
  <c r="AH1131" i="31"/>
  <c r="B1132" i="31"/>
  <c r="C1132" i="31" a="1"/>
  <c r="C1132" i="31"/>
  <c r="D1132" i="31" a="1"/>
  <c r="D1132" i="31"/>
  <c r="E1132" i="31" a="1"/>
  <c r="E1132" i="31"/>
  <c r="F1132" i="31"/>
  <c r="G1132" i="31" a="1"/>
  <c r="G1132" i="31"/>
  <c r="O1132" i="31"/>
  <c r="U1132" i="31" a="1"/>
  <c r="U1132" i="31"/>
  <c r="AH1132" i="31"/>
  <c r="B1133" i="31"/>
  <c r="C1133" i="31" a="1"/>
  <c r="C1133" i="31"/>
  <c r="D1133" i="31" a="1"/>
  <c r="D1133" i="31"/>
  <c r="E1133" i="31" a="1"/>
  <c r="E1133" i="31"/>
  <c r="F1133" i="31"/>
  <c r="G1133" i="31" a="1"/>
  <c r="G1133" i="31"/>
  <c r="O1133" i="31"/>
  <c r="U1133" i="31" a="1"/>
  <c r="U1133" i="31"/>
  <c r="AH1133" i="31"/>
  <c r="B1134" i="31"/>
  <c r="C1134" i="31" a="1"/>
  <c r="C1134" i="31"/>
  <c r="D1134" i="31" a="1"/>
  <c r="D1134" i="31"/>
  <c r="E1134" i="31" a="1"/>
  <c r="E1134" i="31"/>
  <c r="F1134" i="31"/>
  <c r="G1134" i="31" a="1"/>
  <c r="G1134" i="31"/>
  <c r="O1134" i="31"/>
  <c r="U1134" i="31" a="1"/>
  <c r="U1134" i="31"/>
  <c r="AH1134" i="31"/>
  <c r="B1135" i="31"/>
  <c r="C1135" i="31" a="1"/>
  <c r="C1135" i="31"/>
  <c r="D1135" i="31" a="1"/>
  <c r="D1135" i="31"/>
  <c r="E1135" i="31" a="1"/>
  <c r="E1135" i="31"/>
  <c r="F1135" i="31"/>
  <c r="G1135" i="31" a="1"/>
  <c r="G1135" i="31"/>
  <c r="O1135" i="31"/>
  <c r="U1135" i="31" a="1"/>
  <c r="U1135" i="31"/>
  <c r="AH1135" i="31"/>
  <c r="B1136" i="31"/>
  <c r="C1136" i="31" a="1"/>
  <c r="C1136" i="31"/>
  <c r="D1136" i="31" a="1"/>
  <c r="D1136" i="31"/>
  <c r="E1136" i="31" a="1"/>
  <c r="E1136" i="31"/>
  <c r="F1136" i="31"/>
  <c r="G1136" i="31" a="1"/>
  <c r="G1136" i="31"/>
  <c r="O1136" i="31"/>
  <c r="U1136" i="31" a="1"/>
  <c r="U1136" i="31"/>
  <c r="AH1136" i="31"/>
  <c r="B1137" i="31"/>
  <c r="C1137" i="31" a="1"/>
  <c r="C1137" i="31"/>
  <c r="D1137" i="31" a="1"/>
  <c r="D1137" i="31"/>
  <c r="E1137" i="31" a="1"/>
  <c r="E1137" i="31"/>
  <c r="F1137" i="31"/>
  <c r="G1137" i="31" a="1"/>
  <c r="G1137" i="31"/>
  <c r="O1137" i="31"/>
  <c r="U1137" i="31" a="1"/>
  <c r="U1137" i="31"/>
  <c r="AH1137" i="31"/>
  <c r="B1138" i="31"/>
  <c r="C1138" i="31" a="1"/>
  <c r="C1138" i="31"/>
  <c r="D1138" i="31" a="1"/>
  <c r="D1138" i="31"/>
  <c r="E1138" i="31" a="1"/>
  <c r="E1138" i="31"/>
  <c r="F1138" i="31"/>
  <c r="G1138" i="31" a="1"/>
  <c r="G1138" i="31"/>
  <c r="O1138" i="31"/>
  <c r="U1138" i="31" a="1"/>
  <c r="U1138" i="31"/>
  <c r="AH1138" i="31"/>
  <c r="B1139" i="31"/>
  <c r="C1139" i="31" a="1"/>
  <c r="C1139" i="31"/>
  <c r="D1139" i="31" a="1"/>
  <c r="D1139" i="31"/>
  <c r="E1139" i="31" a="1"/>
  <c r="E1139" i="31"/>
  <c r="F1139" i="31"/>
  <c r="G1139" i="31" a="1"/>
  <c r="G1139" i="31"/>
  <c r="O1139" i="31"/>
  <c r="U1139" i="31" a="1"/>
  <c r="U1139" i="31"/>
  <c r="AH1139" i="31"/>
  <c r="B1140" i="31"/>
  <c r="C1140" i="31" a="1"/>
  <c r="C1140" i="31"/>
  <c r="D1140" i="31" a="1"/>
  <c r="D1140" i="31"/>
  <c r="E1140" i="31" a="1"/>
  <c r="E1140" i="31"/>
  <c r="F1140" i="31"/>
  <c r="G1140" i="31" a="1"/>
  <c r="G1140" i="31"/>
  <c r="O1140" i="31"/>
  <c r="U1140" i="31" a="1"/>
  <c r="U1140" i="31"/>
  <c r="AH1140" i="31"/>
  <c r="B1141" i="31"/>
  <c r="C1141" i="31" a="1"/>
  <c r="C1141" i="31"/>
  <c r="D1141" i="31" a="1"/>
  <c r="D1141" i="31"/>
  <c r="E1141" i="31" a="1"/>
  <c r="E1141" i="31"/>
  <c r="F1141" i="31"/>
  <c r="G1141" i="31" a="1"/>
  <c r="G1141" i="31"/>
  <c r="O1141" i="31"/>
  <c r="U1141" i="31" a="1"/>
  <c r="U1141" i="31"/>
  <c r="AH1141" i="31"/>
  <c r="B1142" i="31"/>
  <c r="C1142" i="31" a="1"/>
  <c r="C1142" i="31"/>
  <c r="D1142" i="31" a="1"/>
  <c r="D1142" i="31"/>
  <c r="E1142" i="31" a="1"/>
  <c r="E1142" i="31"/>
  <c r="F1142" i="31"/>
  <c r="G1142" i="31" a="1"/>
  <c r="G1142" i="31"/>
  <c r="O1142" i="31"/>
  <c r="U1142" i="31" a="1"/>
  <c r="U1142" i="31"/>
  <c r="AH1142" i="31"/>
  <c r="B1143" i="31"/>
  <c r="C1143" i="31" a="1"/>
  <c r="C1143" i="31"/>
  <c r="D1143" i="31" a="1"/>
  <c r="D1143" i="31"/>
  <c r="E1143" i="31" a="1"/>
  <c r="E1143" i="31"/>
  <c r="F1143" i="31"/>
  <c r="G1143" i="31" a="1"/>
  <c r="G1143" i="31"/>
  <c r="O1143" i="31"/>
  <c r="U1143" i="31" a="1"/>
  <c r="U1143" i="31"/>
  <c r="AH1143" i="31"/>
  <c r="B1144" i="31"/>
  <c r="C1144" i="31" a="1"/>
  <c r="C1144" i="31"/>
  <c r="D1144" i="31" a="1"/>
  <c r="D1144" i="31"/>
  <c r="E1144" i="31" a="1"/>
  <c r="E1144" i="31"/>
  <c r="F1144" i="31"/>
  <c r="G1144" i="31" a="1"/>
  <c r="G1144" i="31"/>
  <c r="O1144" i="31"/>
  <c r="U1144" i="31" a="1"/>
  <c r="U1144" i="31"/>
  <c r="AH1144" i="31"/>
  <c r="B1145" i="31"/>
  <c r="C1145" i="31" a="1"/>
  <c r="C1145" i="31"/>
  <c r="D1145" i="31" a="1"/>
  <c r="D1145" i="31"/>
  <c r="E1145" i="31" a="1"/>
  <c r="E1145" i="31"/>
  <c r="F1145" i="31"/>
  <c r="G1145" i="31" a="1"/>
  <c r="G1145" i="31"/>
  <c r="O1145" i="31"/>
  <c r="U1145" i="31" a="1"/>
  <c r="U1145" i="31"/>
  <c r="AH1145" i="31"/>
  <c r="B1146" i="31"/>
  <c r="C1146" i="31" a="1"/>
  <c r="C1146" i="31"/>
  <c r="D1146" i="31" a="1"/>
  <c r="D1146" i="31"/>
  <c r="E1146" i="31" a="1"/>
  <c r="E1146" i="31"/>
  <c r="F1146" i="31"/>
  <c r="G1146" i="31" a="1"/>
  <c r="G1146" i="31"/>
  <c r="O1146" i="31"/>
  <c r="U1146" i="31" a="1"/>
  <c r="U1146" i="31"/>
  <c r="AH1146" i="31"/>
  <c r="B1147" i="31"/>
  <c r="C1147" i="31" a="1"/>
  <c r="C1147" i="31"/>
  <c r="D1147" i="31" a="1"/>
  <c r="D1147" i="31"/>
  <c r="E1147" i="31" a="1"/>
  <c r="E1147" i="31"/>
  <c r="F1147" i="31"/>
  <c r="G1147" i="31" a="1"/>
  <c r="G1147" i="31"/>
  <c r="O1147" i="31"/>
  <c r="U1147" i="31" a="1"/>
  <c r="U1147" i="31"/>
  <c r="AH1147" i="31"/>
  <c r="B1148" i="31"/>
  <c r="C1148" i="31" a="1"/>
  <c r="C1148" i="31"/>
  <c r="D1148" i="31" a="1"/>
  <c r="D1148" i="31"/>
  <c r="E1148" i="31" a="1"/>
  <c r="E1148" i="31"/>
  <c r="F1148" i="31"/>
  <c r="G1148" i="31" a="1"/>
  <c r="G1148" i="31"/>
  <c r="O1148" i="31"/>
  <c r="U1148" i="31" a="1"/>
  <c r="U1148" i="31"/>
  <c r="AH1148" i="31"/>
  <c r="B1149" i="31"/>
  <c r="C1149" i="31" a="1"/>
  <c r="C1149" i="31"/>
  <c r="D1149" i="31" a="1"/>
  <c r="D1149" i="31"/>
  <c r="E1149" i="31" a="1"/>
  <c r="E1149" i="31"/>
  <c r="F1149" i="31"/>
  <c r="G1149" i="31" a="1"/>
  <c r="G1149" i="31"/>
  <c r="O1149" i="31"/>
  <c r="U1149" i="31" a="1"/>
  <c r="U1149" i="31"/>
  <c r="AH1149" i="31"/>
  <c r="B1150" i="31"/>
  <c r="C1150" i="31" a="1"/>
  <c r="C1150" i="31"/>
  <c r="D1150" i="31" a="1"/>
  <c r="D1150" i="31"/>
  <c r="E1150" i="31" a="1"/>
  <c r="E1150" i="31"/>
  <c r="F1150" i="31"/>
  <c r="G1150" i="31" a="1"/>
  <c r="G1150" i="31"/>
  <c r="O1150" i="31"/>
  <c r="U1150" i="31" a="1"/>
  <c r="U1150" i="31"/>
  <c r="AH1150" i="31"/>
  <c r="B1151" i="31"/>
  <c r="C1151" i="31" a="1"/>
  <c r="C1151" i="31"/>
  <c r="D1151" i="31" a="1"/>
  <c r="D1151" i="31"/>
  <c r="E1151" i="31" a="1"/>
  <c r="E1151" i="31"/>
  <c r="F1151" i="31"/>
  <c r="G1151" i="31" a="1"/>
  <c r="G1151" i="31"/>
  <c r="O1151" i="31"/>
  <c r="U1151" i="31" a="1"/>
  <c r="U1151" i="31"/>
  <c r="AH1151" i="31"/>
  <c r="B1152" i="31"/>
  <c r="C1152" i="31" a="1"/>
  <c r="C1152" i="31"/>
  <c r="D1152" i="31" a="1"/>
  <c r="D1152" i="31"/>
  <c r="E1152" i="31" a="1"/>
  <c r="E1152" i="31"/>
  <c r="F1152" i="31"/>
  <c r="G1152" i="31" a="1"/>
  <c r="G1152" i="31"/>
  <c r="O1152" i="31"/>
  <c r="U1152" i="31" a="1"/>
  <c r="U1152" i="31"/>
  <c r="AH1152" i="31"/>
  <c r="B1153" i="31"/>
  <c r="C1153" i="31" a="1"/>
  <c r="C1153" i="31"/>
  <c r="D1153" i="31" a="1"/>
  <c r="D1153" i="31"/>
  <c r="E1153" i="31" a="1"/>
  <c r="E1153" i="31"/>
  <c r="F1153" i="31"/>
  <c r="G1153" i="31" a="1"/>
  <c r="G1153" i="31"/>
  <c r="O1153" i="31"/>
  <c r="U1153" i="31" a="1"/>
  <c r="U1153" i="31"/>
  <c r="AH1153" i="31"/>
  <c r="B1154" i="31"/>
  <c r="C1154" i="31" a="1"/>
  <c r="C1154" i="31"/>
  <c r="D1154" i="31" a="1"/>
  <c r="D1154" i="31"/>
  <c r="E1154" i="31" a="1"/>
  <c r="E1154" i="31"/>
  <c r="F1154" i="31"/>
  <c r="G1154" i="31" a="1"/>
  <c r="G1154" i="31"/>
  <c r="O1154" i="31"/>
  <c r="U1154" i="31" a="1"/>
  <c r="U1154" i="31"/>
  <c r="AH1154" i="31"/>
  <c r="B1155" i="31"/>
  <c r="C1155" i="31" a="1"/>
  <c r="C1155" i="31"/>
  <c r="D1155" i="31" a="1"/>
  <c r="D1155" i="31"/>
  <c r="E1155" i="31" a="1"/>
  <c r="E1155" i="31"/>
  <c r="F1155" i="31"/>
  <c r="G1155" i="31" a="1"/>
  <c r="G1155" i="31"/>
  <c r="O1155" i="31"/>
  <c r="U1155" i="31" a="1"/>
  <c r="U1155" i="31"/>
  <c r="AH1155" i="31"/>
  <c r="B1156" i="31"/>
  <c r="C1156" i="31" a="1"/>
  <c r="C1156" i="31"/>
  <c r="D1156" i="31" a="1"/>
  <c r="D1156" i="31"/>
  <c r="E1156" i="31" a="1"/>
  <c r="E1156" i="31"/>
  <c r="F1156" i="31"/>
  <c r="G1156" i="31" a="1"/>
  <c r="G1156" i="31"/>
  <c r="O1156" i="31"/>
  <c r="U1156" i="31" a="1"/>
  <c r="U1156" i="31"/>
  <c r="AH1156" i="31"/>
  <c r="B1157" i="31"/>
  <c r="C1157" i="31" a="1"/>
  <c r="C1157" i="31"/>
  <c r="D1157" i="31" a="1"/>
  <c r="D1157" i="31"/>
  <c r="E1157" i="31" a="1"/>
  <c r="E1157" i="31"/>
  <c r="F1157" i="31"/>
  <c r="G1157" i="31" a="1"/>
  <c r="G1157" i="31"/>
  <c r="O1157" i="31"/>
  <c r="U1157" i="31" a="1"/>
  <c r="U1157" i="31"/>
  <c r="AH1157" i="31"/>
  <c r="B1158" i="31"/>
  <c r="C1158" i="31" a="1"/>
  <c r="C1158" i="31"/>
  <c r="D1158" i="31" a="1"/>
  <c r="D1158" i="31"/>
  <c r="E1158" i="31" a="1"/>
  <c r="E1158" i="31"/>
  <c r="F1158" i="31"/>
  <c r="G1158" i="31" a="1"/>
  <c r="G1158" i="31"/>
  <c r="O1158" i="31"/>
  <c r="U1158" i="31" a="1"/>
  <c r="U1158" i="31"/>
  <c r="AH1158" i="31"/>
  <c r="B1159" i="31"/>
  <c r="C1159" i="31" a="1"/>
  <c r="C1159" i="31"/>
  <c r="D1159" i="31" a="1"/>
  <c r="D1159" i="31"/>
  <c r="E1159" i="31" a="1"/>
  <c r="E1159" i="31"/>
  <c r="F1159" i="31"/>
  <c r="G1159" i="31" a="1"/>
  <c r="G1159" i="31"/>
  <c r="O1159" i="31"/>
  <c r="U1159" i="31" a="1"/>
  <c r="U1159" i="31"/>
  <c r="AH1159" i="31"/>
  <c r="B1160" i="31"/>
  <c r="C1160" i="31" a="1"/>
  <c r="C1160" i="31"/>
  <c r="D1160" i="31" a="1"/>
  <c r="D1160" i="31"/>
  <c r="E1160" i="31" a="1"/>
  <c r="E1160" i="31"/>
  <c r="F1160" i="31"/>
  <c r="G1160" i="31" a="1"/>
  <c r="G1160" i="31"/>
  <c r="O1160" i="31"/>
  <c r="U1160" i="31" a="1"/>
  <c r="U1160" i="31"/>
  <c r="AH1160" i="31"/>
  <c r="B1161" i="31"/>
  <c r="C1161" i="31" a="1"/>
  <c r="C1161" i="31"/>
  <c r="D1161" i="31" a="1"/>
  <c r="D1161" i="31"/>
  <c r="E1161" i="31" a="1"/>
  <c r="E1161" i="31"/>
  <c r="F1161" i="31"/>
  <c r="G1161" i="31" a="1"/>
  <c r="G1161" i="31"/>
  <c r="O1161" i="31"/>
  <c r="U1161" i="31" a="1"/>
  <c r="U1161" i="31"/>
  <c r="AH1161" i="31"/>
  <c r="B1162" i="31"/>
  <c r="C1162" i="31" a="1"/>
  <c r="C1162" i="31"/>
  <c r="D1162" i="31" a="1"/>
  <c r="D1162" i="31"/>
  <c r="E1162" i="31" a="1"/>
  <c r="E1162" i="31"/>
  <c r="F1162" i="31"/>
  <c r="G1162" i="31" a="1"/>
  <c r="G1162" i="31"/>
  <c r="O1162" i="31"/>
  <c r="U1162" i="31" a="1"/>
  <c r="U1162" i="31"/>
  <c r="AH1162" i="31"/>
  <c r="B1163" i="31"/>
  <c r="C1163" i="31" a="1"/>
  <c r="C1163" i="31"/>
  <c r="D1163" i="31" a="1"/>
  <c r="D1163" i="31"/>
  <c r="E1163" i="31" a="1"/>
  <c r="E1163" i="31"/>
  <c r="F1163" i="31"/>
  <c r="G1163" i="31" a="1"/>
  <c r="G1163" i="31"/>
  <c r="O1163" i="31"/>
  <c r="U1163" i="31" a="1"/>
  <c r="U1163" i="31"/>
  <c r="AH1163" i="31"/>
  <c r="B1164" i="31"/>
  <c r="C1164" i="31" a="1"/>
  <c r="C1164" i="31"/>
  <c r="D1164" i="31" a="1"/>
  <c r="D1164" i="31"/>
  <c r="E1164" i="31" a="1"/>
  <c r="E1164" i="31"/>
  <c r="F1164" i="31"/>
  <c r="G1164" i="31" a="1"/>
  <c r="G1164" i="31"/>
  <c r="O1164" i="31"/>
  <c r="U1164" i="31" a="1"/>
  <c r="U1164" i="31"/>
  <c r="AH1164" i="31"/>
  <c r="B1165" i="31"/>
  <c r="C1165" i="31" a="1"/>
  <c r="C1165" i="31"/>
  <c r="D1165" i="31" a="1"/>
  <c r="D1165" i="31"/>
  <c r="E1165" i="31" a="1"/>
  <c r="E1165" i="31"/>
  <c r="F1165" i="31"/>
  <c r="G1165" i="31" a="1"/>
  <c r="G1165" i="31"/>
  <c r="O1165" i="31"/>
  <c r="U1165" i="31" a="1"/>
  <c r="U1165" i="31"/>
  <c r="AH1165" i="31"/>
  <c r="B1166" i="31"/>
  <c r="C1166" i="31" a="1"/>
  <c r="C1166" i="31"/>
  <c r="D1166" i="31" a="1"/>
  <c r="D1166" i="31"/>
  <c r="E1166" i="31" a="1"/>
  <c r="E1166" i="31"/>
  <c r="F1166" i="31"/>
  <c r="G1166" i="31" a="1"/>
  <c r="G1166" i="31"/>
  <c r="O1166" i="31"/>
  <c r="U1166" i="31" a="1"/>
  <c r="U1166" i="31"/>
  <c r="AH1166" i="31"/>
  <c r="B1167" i="31"/>
  <c r="C1167" i="31" a="1"/>
  <c r="C1167" i="31"/>
  <c r="D1167" i="31" a="1"/>
  <c r="D1167" i="31"/>
  <c r="E1167" i="31" a="1"/>
  <c r="E1167" i="31"/>
  <c r="F1167" i="31"/>
  <c r="G1167" i="31" a="1"/>
  <c r="G1167" i="31"/>
  <c r="O1167" i="31"/>
  <c r="U1167" i="31" a="1"/>
  <c r="U1167" i="31"/>
  <c r="AH1167" i="31"/>
  <c r="B1168" i="31"/>
  <c r="C1168" i="31" a="1"/>
  <c r="C1168" i="31"/>
  <c r="D1168" i="31" a="1"/>
  <c r="D1168" i="31"/>
  <c r="E1168" i="31" a="1"/>
  <c r="E1168" i="31"/>
  <c r="F1168" i="31"/>
  <c r="G1168" i="31" a="1"/>
  <c r="G1168" i="31"/>
  <c r="O1168" i="31"/>
  <c r="U1168" i="31" a="1"/>
  <c r="U1168" i="31"/>
  <c r="AH1168" i="31"/>
  <c r="B1169" i="31"/>
  <c r="C1169" i="31" a="1"/>
  <c r="C1169" i="31"/>
  <c r="D1169" i="31" a="1"/>
  <c r="D1169" i="31"/>
  <c r="E1169" i="31" a="1"/>
  <c r="E1169" i="31"/>
  <c r="F1169" i="31"/>
  <c r="G1169" i="31" a="1"/>
  <c r="G1169" i="31"/>
  <c r="O1169" i="31"/>
  <c r="U1169" i="31" a="1"/>
  <c r="U1169" i="31"/>
  <c r="AH1169" i="31"/>
  <c r="B1170" i="31"/>
  <c r="C1170" i="31" a="1"/>
  <c r="C1170" i="31"/>
  <c r="D1170" i="31" a="1"/>
  <c r="D1170" i="31"/>
  <c r="E1170" i="31" a="1"/>
  <c r="E1170" i="31"/>
  <c r="F1170" i="31"/>
  <c r="G1170" i="31" a="1"/>
  <c r="G1170" i="31"/>
  <c r="O1170" i="31"/>
  <c r="U1170" i="31" a="1"/>
  <c r="U1170" i="31"/>
  <c r="AH1170" i="31"/>
  <c r="B1171" i="31"/>
  <c r="C1171" i="31" a="1"/>
  <c r="C1171" i="31"/>
  <c r="D1171" i="31" a="1"/>
  <c r="D1171" i="31"/>
  <c r="E1171" i="31" a="1"/>
  <c r="E1171" i="31"/>
  <c r="F1171" i="31"/>
  <c r="G1171" i="31" a="1"/>
  <c r="G1171" i="31"/>
  <c r="O1171" i="31"/>
  <c r="U1171" i="31" a="1"/>
  <c r="U1171" i="31"/>
  <c r="AH1171" i="31"/>
  <c r="B1172" i="31"/>
  <c r="C1172" i="31" a="1"/>
  <c r="C1172" i="31"/>
  <c r="D1172" i="31" a="1"/>
  <c r="D1172" i="31"/>
  <c r="E1172" i="31" a="1"/>
  <c r="E1172" i="31"/>
  <c r="F1172" i="31"/>
  <c r="G1172" i="31" a="1"/>
  <c r="G1172" i="31"/>
  <c r="O1172" i="31"/>
  <c r="U1172" i="31" a="1"/>
  <c r="U1172" i="31"/>
  <c r="AH1172" i="31"/>
  <c r="B1173" i="31"/>
  <c r="C1173" i="31" a="1"/>
  <c r="C1173" i="31"/>
  <c r="D1173" i="31" a="1"/>
  <c r="D1173" i="31"/>
  <c r="E1173" i="31" a="1"/>
  <c r="E1173" i="31"/>
  <c r="F1173" i="31"/>
  <c r="G1173" i="31" a="1"/>
  <c r="G1173" i="31"/>
  <c r="O1173" i="31"/>
  <c r="U1173" i="31" a="1"/>
  <c r="U1173" i="31"/>
  <c r="AH1173" i="31"/>
  <c r="B1174" i="31"/>
  <c r="C1174" i="31" a="1"/>
  <c r="C1174" i="31"/>
  <c r="D1174" i="31" a="1"/>
  <c r="D1174" i="31"/>
  <c r="E1174" i="31" a="1"/>
  <c r="E1174" i="31"/>
  <c r="F1174" i="31"/>
  <c r="G1174" i="31" a="1"/>
  <c r="G1174" i="31"/>
  <c r="O1174" i="31"/>
  <c r="U1174" i="31" a="1"/>
  <c r="U1174" i="31"/>
  <c r="AH1174" i="31"/>
  <c r="B1175" i="31"/>
  <c r="C1175" i="31" a="1"/>
  <c r="C1175" i="31"/>
  <c r="D1175" i="31" a="1"/>
  <c r="D1175" i="31"/>
  <c r="E1175" i="31" a="1"/>
  <c r="E1175" i="31"/>
  <c r="F1175" i="31"/>
  <c r="G1175" i="31" a="1"/>
  <c r="G1175" i="31"/>
  <c r="O1175" i="31"/>
  <c r="U1175" i="31" a="1"/>
  <c r="U1175" i="31"/>
  <c r="AH1175" i="31"/>
  <c r="B1176" i="31"/>
  <c r="C1176" i="31" a="1"/>
  <c r="C1176" i="31"/>
  <c r="D1176" i="31" a="1"/>
  <c r="D1176" i="31"/>
  <c r="E1176" i="31" a="1"/>
  <c r="E1176" i="31"/>
  <c r="F1176" i="31"/>
  <c r="G1176" i="31" a="1"/>
  <c r="G1176" i="31"/>
  <c r="O1176" i="31"/>
  <c r="U1176" i="31" a="1"/>
  <c r="U1176" i="31"/>
  <c r="AH1176" i="31"/>
  <c r="B1177" i="31"/>
  <c r="C1177" i="31" a="1"/>
  <c r="C1177" i="31"/>
  <c r="D1177" i="31" a="1"/>
  <c r="D1177" i="31"/>
  <c r="E1177" i="31" a="1"/>
  <c r="E1177" i="31"/>
  <c r="F1177" i="31"/>
  <c r="G1177" i="31" a="1"/>
  <c r="G1177" i="31"/>
  <c r="O1177" i="31"/>
  <c r="U1177" i="31" a="1"/>
  <c r="U1177" i="31"/>
  <c r="AH1177" i="31"/>
  <c r="B1178" i="31"/>
  <c r="C1178" i="31" a="1"/>
  <c r="C1178" i="31"/>
  <c r="D1178" i="31" a="1"/>
  <c r="D1178" i="31"/>
  <c r="E1178" i="31" a="1"/>
  <c r="E1178" i="31"/>
  <c r="F1178" i="31"/>
  <c r="G1178" i="31" a="1"/>
  <c r="G1178" i="31"/>
  <c r="O1178" i="31"/>
  <c r="U1178" i="31" a="1"/>
  <c r="U1178" i="31"/>
  <c r="AH1178" i="31"/>
  <c r="B1179" i="31"/>
  <c r="C1179" i="31" a="1"/>
  <c r="C1179" i="31"/>
  <c r="D1179" i="31" a="1"/>
  <c r="D1179" i="31"/>
  <c r="E1179" i="31" a="1"/>
  <c r="E1179" i="31"/>
  <c r="F1179" i="31"/>
  <c r="G1179" i="31" a="1"/>
  <c r="G1179" i="31"/>
  <c r="O1179" i="31"/>
  <c r="U1179" i="31" a="1"/>
  <c r="U1179" i="31"/>
  <c r="AH1179" i="31"/>
  <c r="B1180" i="31"/>
  <c r="C1180" i="31" a="1"/>
  <c r="C1180" i="31"/>
  <c r="D1180" i="31" a="1"/>
  <c r="D1180" i="31"/>
  <c r="E1180" i="31" a="1"/>
  <c r="E1180" i="31"/>
  <c r="F1180" i="31"/>
  <c r="G1180" i="31" a="1"/>
  <c r="G1180" i="31"/>
  <c r="O1180" i="31"/>
  <c r="U1180" i="31" a="1"/>
  <c r="U1180" i="31"/>
  <c r="AH1180" i="31"/>
  <c r="B1181" i="31"/>
  <c r="C1181" i="31" a="1"/>
  <c r="C1181" i="31"/>
  <c r="D1181" i="31" a="1"/>
  <c r="D1181" i="31"/>
  <c r="E1181" i="31" a="1"/>
  <c r="E1181" i="31"/>
  <c r="F1181" i="31"/>
  <c r="G1181" i="31" a="1"/>
  <c r="G1181" i="31"/>
  <c r="O1181" i="31"/>
  <c r="U1181" i="31" a="1"/>
  <c r="U1181" i="31"/>
  <c r="AH1181" i="31"/>
  <c r="B1182" i="31"/>
  <c r="C1182" i="31" a="1"/>
  <c r="C1182" i="31"/>
  <c r="D1182" i="31" a="1"/>
  <c r="D1182" i="31"/>
  <c r="E1182" i="31" a="1"/>
  <c r="E1182" i="31"/>
  <c r="F1182" i="31"/>
  <c r="G1182" i="31" a="1"/>
  <c r="G1182" i="31"/>
  <c r="O1182" i="31"/>
  <c r="U1182" i="31" a="1"/>
  <c r="U1182" i="31"/>
  <c r="AH1182" i="31"/>
  <c r="B1183" i="31"/>
  <c r="C1183" i="31" a="1"/>
  <c r="C1183" i="31"/>
  <c r="D1183" i="31" a="1"/>
  <c r="D1183" i="31"/>
  <c r="E1183" i="31" a="1"/>
  <c r="E1183" i="31"/>
  <c r="F1183" i="31"/>
  <c r="G1183" i="31" a="1"/>
  <c r="G1183" i="31"/>
  <c r="O1183" i="31"/>
  <c r="U1183" i="31" a="1"/>
  <c r="U1183" i="31"/>
  <c r="AH1183" i="31"/>
  <c r="B1184" i="31"/>
  <c r="C1184" i="31" a="1"/>
  <c r="C1184" i="31"/>
  <c r="D1184" i="31" a="1"/>
  <c r="D1184" i="31"/>
  <c r="E1184" i="31" a="1"/>
  <c r="E1184" i="31"/>
  <c r="F1184" i="31"/>
  <c r="G1184" i="31" a="1"/>
  <c r="G1184" i="31"/>
  <c r="O1184" i="31"/>
  <c r="U1184" i="31" a="1"/>
  <c r="U1184" i="31"/>
  <c r="AH1184" i="31"/>
  <c r="B1185" i="31"/>
  <c r="C1185" i="31" a="1"/>
  <c r="C1185" i="31"/>
  <c r="D1185" i="31" a="1"/>
  <c r="D1185" i="31"/>
  <c r="E1185" i="31" a="1"/>
  <c r="E1185" i="31"/>
  <c r="F1185" i="31"/>
  <c r="G1185" i="31" a="1"/>
  <c r="G1185" i="31"/>
  <c r="O1185" i="31"/>
  <c r="U1185" i="31" a="1"/>
  <c r="U1185" i="31"/>
  <c r="AH1185" i="31"/>
  <c r="B1186" i="31"/>
  <c r="C1186" i="31" a="1"/>
  <c r="C1186" i="31"/>
  <c r="D1186" i="31" a="1"/>
  <c r="D1186" i="31"/>
  <c r="E1186" i="31" a="1"/>
  <c r="E1186" i="31"/>
  <c r="F1186" i="31"/>
  <c r="G1186" i="31" a="1"/>
  <c r="G1186" i="31"/>
  <c r="O1186" i="31"/>
  <c r="U1186" i="31" a="1"/>
  <c r="U1186" i="31"/>
  <c r="AH1186" i="31"/>
  <c r="B1187" i="31"/>
  <c r="C1187" i="31" a="1"/>
  <c r="C1187" i="31"/>
  <c r="D1187" i="31" a="1"/>
  <c r="D1187" i="31"/>
  <c r="E1187" i="31" a="1"/>
  <c r="E1187" i="31"/>
  <c r="F1187" i="31"/>
  <c r="G1187" i="31" a="1"/>
  <c r="G1187" i="31"/>
  <c r="O1187" i="31"/>
  <c r="U1187" i="31" a="1"/>
  <c r="U1187" i="31"/>
  <c r="AH1187" i="31"/>
  <c r="B1188" i="31"/>
  <c r="C1188" i="31" a="1"/>
  <c r="C1188" i="31"/>
  <c r="D1188" i="31" a="1"/>
  <c r="D1188" i="31"/>
  <c r="E1188" i="31" a="1"/>
  <c r="E1188" i="31"/>
  <c r="F1188" i="31"/>
  <c r="G1188" i="31" a="1"/>
  <c r="G1188" i="31"/>
  <c r="O1188" i="31"/>
  <c r="U1188" i="31" a="1"/>
  <c r="U1188" i="31"/>
  <c r="AH1188" i="31"/>
  <c r="B1189" i="31"/>
  <c r="C1189" i="31" a="1"/>
  <c r="C1189" i="31"/>
  <c r="D1189" i="31" a="1"/>
  <c r="D1189" i="31"/>
  <c r="E1189" i="31" a="1"/>
  <c r="E1189" i="31"/>
  <c r="F1189" i="31"/>
  <c r="G1189" i="31" a="1"/>
  <c r="G1189" i="31"/>
  <c r="O1189" i="31"/>
  <c r="U1189" i="31" a="1"/>
  <c r="U1189" i="31"/>
  <c r="AH1189" i="31"/>
  <c r="B1190" i="31"/>
  <c r="C1190" i="31" a="1"/>
  <c r="C1190" i="31"/>
  <c r="D1190" i="31" a="1"/>
  <c r="D1190" i="31"/>
  <c r="E1190" i="31" a="1"/>
  <c r="E1190" i="31"/>
  <c r="F1190" i="31"/>
  <c r="G1190" i="31" a="1"/>
  <c r="G1190" i="31"/>
  <c r="O1190" i="31"/>
  <c r="U1190" i="31" a="1"/>
  <c r="U1190" i="31"/>
  <c r="AH1190" i="31"/>
  <c r="B1191" i="31"/>
  <c r="C1191" i="31" a="1"/>
  <c r="C1191" i="31"/>
  <c r="D1191" i="31" a="1"/>
  <c r="D1191" i="31"/>
  <c r="E1191" i="31" a="1"/>
  <c r="E1191" i="31"/>
  <c r="F1191" i="31"/>
  <c r="G1191" i="31" a="1"/>
  <c r="G1191" i="31"/>
  <c r="O1191" i="31"/>
  <c r="U1191" i="31" a="1"/>
  <c r="U1191" i="31"/>
  <c r="AH1191" i="31"/>
  <c r="B1192" i="31"/>
  <c r="C1192" i="31" a="1"/>
  <c r="C1192" i="31"/>
  <c r="D1192" i="31" a="1"/>
  <c r="D1192" i="31"/>
  <c r="E1192" i="31" a="1"/>
  <c r="E1192" i="31"/>
  <c r="F1192" i="31"/>
  <c r="G1192" i="31" a="1"/>
  <c r="G1192" i="31"/>
  <c r="O1192" i="31"/>
  <c r="U1192" i="31" a="1"/>
  <c r="U1192" i="31"/>
  <c r="AH1192" i="31"/>
  <c r="B1193" i="31"/>
  <c r="C1193" i="31" a="1"/>
  <c r="C1193" i="31"/>
  <c r="D1193" i="31" a="1"/>
  <c r="D1193" i="31"/>
  <c r="E1193" i="31" a="1"/>
  <c r="E1193" i="31"/>
  <c r="F1193" i="31"/>
  <c r="G1193" i="31" a="1"/>
  <c r="G1193" i="31"/>
  <c r="O1193" i="31"/>
  <c r="U1193" i="31" a="1"/>
  <c r="U1193" i="31"/>
  <c r="AH1193" i="31"/>
  <c r="B1194" i="31"/>
  <c r="C1194" i="31" a="1"/>
  <c r="C1194" i="31"/>
  <c r="D1194" i="31" a="1"/>
  <c r="D1194" i="31"/>
  <c r="E1194" i="31" a="1"/>
  <c r="E1194" i="31"/>
  <c r="F1194" i="31"/>
  <c r="G1194" i="31" a="1"/>
  <c r="G1194" i="31"/>
  <c r="O1194" i="31"/>
  <c r="U1194" i="31" a="1"/>
  <c r="U1194" i="31"/>
  <c r="AH1194" i="31"/>
  <c r="B1195" i="31"/>
  <c r="C1195" i="31" a="1"/>
  <c r="C1195" i="31"/>
  <c r="D1195" i="31" a="1"/>
  <c r="D1195" i="31"/>
  <c r="E1195" i="31" a="1"/>
  <c r="E1195" i="31"/>
  <c r="F1195" i="31"/>
  <c r="G1195" i="31" a="1"/>
  <c r="G1195" i="31"/>
  <c r="O1195" i="31"/>
  <c r="U1195" i="31" a="1"/>
  <c r="U1195" i="31"/>
  <c r="AH1195" i="31"/>
  <c r="B1196" i="31"/>
  <c r="C1196" i="31" a="1"/>
  <c r="C1196" i="31"/>
  <c r="D1196" i="31" a="1"/>
  <c r="D1196" i="31"/>
  <c r="E1196" i="31" a="1"/>
  <c r="E1196" i="31"/>
  <c r="F1196" i="31"/>
  <c r="G1196" i="31" a="1"/>
  <c r="G1196" i="31"/>
  <c r="O1196" i="31"/>
  <c r="U1196" i="31" a="1"/>
  <c r="U1196" i="31"/>
  <c r="AH1196" i="31"/>
  <c r="B1197" i="31"/>
  <c r="C1197" i="31" a="1"/>
  <c r="C1197" i="31"/>
  <c r="D1197" i="31" a="1"/>
  <c r="D1197" i="31"/>
  <c r="E1197" i="31" a="1"/>
  <c r="E1197" i="31"/>
  <c r="F1197" i="31"/>
  <c r="G1197" i="31" a="1"/>
  <c r="G1197" i="31"/>
  <c r="O1197" i="31"/>
  <c r="U1197" i="31" a="1"/>
  <c r="U1197" i="31"/>
  <c r="AH1197" i="31"/>
  <c r="B1198" i="31"/>
  <c r="C1198" i="31" a="1"/>
  <c r="C1198" i="31"/>
  <c r="D1198" i="31" a="1"/>
  <c r="D1198" i="31"/>
  <c r="E1198" i="31" a="1"/>
  <c r="E1198" i="31"/>
  <c r="F1198" i="31"/>
  <c r="G1198" i="31" a="1"/>
  <c r="G1198" i="31"/>
  <c r="O1198" i="31"/>
  <c r="U1198" i="31" a="1"/>
  <c r="U1198" i="31"/>
  <c r="AH1198" i="31"/>
  <c r="B1199" i="31"/>
  <c r="C1199" i="31" a="1"/>
  <c r="C1199" i="31"/>
  <c r="D1199" i="31" a="1"/>
  <c r="D1199" i="31"/>
  <c r="E1199" i="31" a="1"/>
  <c r="E1199" i="31"/>
  <c r="F1199" i="31"/>
  <c r="G1199" i="31" a="1"/>
  <c r="G1199" i="31"/>
  <c r="O1199" i="31"/>
  <c r="U1199" i="31" a="1"/>
  <c r="U1199" i="31"/>
  <c r="AH1199" i="31"/>
  <c r="B1200" i="31"/>
  <c r="C1200" i="31" a="1"/>
  <c r="C1200" i="31"/>
  <c r="D1200" i="31" a="1"/>
  <c r="D1200" i="31"/>
  <c r="E1200" i="31" a="1"/>
  <c r="E1200" i="31"/>
  <c r="F1200" i="31"/>
  <c r="G1200" i="31" a="1"/>
  <c r="G1200" i="31"/>
  <c r="O1200" i="31"/>
  <c r="U1200" i="31" a="1"/>
  <c r="U1200" i="31"/>
  <c r="AH1200" i="31"/>
  <c r="B1201" i="31"/>
  <c r="C1201" i="31" a="1"/>
  <c r="C1201" i="31"/>
  <c r="D1201" i="31" a="1"/>
  <c r="D1201" i="31"/>
  <c r="E1201" i="31" a="1"/>
  <c r="E1201" i="31"/>
  <c r="F1201" i="31"/>
  <c r="G1201" i="31" a="1"/>
  <c r="G1201" i="31"/>
  <c r="O1201" i="31"/>
  <c r="U1201" i="31" a="1"/>
  <c r="U1201" i="31"/>
  <c r="AH1201" i="31"/>
  <c r="B1202" i="31"/>
  <c r="C1202" i="31" a="1"/>
  <c r="C1202" i="31"/>
  <c r="D1202" i="31" a="1"/>
  <c r="D1202" i="31"/>
  <c r="E1202" i="31" a="1"/>
  <c r="E1202" i="31"/>
  <c r="F1202" i="31"/>
  <c r="G1202" i="31" a="1"/>
  <c r="G1202" i="31"/>
  <c r="O1202" i="31"/>
  <c r="U1202" i="31" a="1"/>
  <c r="U1202" i="31"/>
  <c r="AH1202" i="31"/>
  <c r="B1203" i="31"/>
  <c r="C1203" i="31" a="1"/>
  <c r="C1203" i="31"/>
  <c r="D1203" i="31" a="1"/>
  <c r="D1203" i="31"/>
  <c r="E1203" i="31" a="1"/>
  <c r="E1203" i="31"/>
  <c r="F1203" i="31"/>
  <c r="G1203" i="31" a="1"/>
  <c r="G1203" i="31"/>
  <c r="O1203" i="31"/>
  <c r="U1203" i="31" a="1"/>
  <c r="U1203" i="31"/>
  <c r="AH1203" i="31"/>
  <c r="B1204" i="31"/>
  <c r="C1204" i="31" a="1"/>
  <c r="C1204" i="31"/>
  <c r="D1204" i="31" a="1"/>
  <c r="D1204" i="31"/>
  <c r="E1204" i="31" a="1"/>
  <c r="E1204" i="31"/>
  <c r="F1204" i="31"/>
  <c r="G1204" i="31" a="1"/>
  <c r="G1204" i="31"/>
  <c r="O1204" i="31"/>
  <c r="U1204" i="31" a="1"/>
  <c r="U1204" i="31"/>
  <c r="AH1204" i="31"/>
  <c r="B1205" i="31"/>
  <c r="C1205" i="31" a="1"/>
  <c r="C1205" i="31"/>
  <c r="D1205" i="31" a="1"/>
  <c r="D1205" i="31"/>
  <c r="E1205" i="31" a="1"/>
  <c r="E1205" i="31"/>
  <c r="F1205" i="31"/>
  <c r="G1205" i="31" a="1"/>
  <c r="G1205" i="31"/>
  <c r="O1205" i="31"/>
  <c r="U1205" i="31" a="1"/>
  <c r="U1205" i="31"/>
  <c r="AH1205" i="31"/>
  <c r="B1206" i="31"/>
  <c r="C1206" i="31" a="1"/>
  <c r="C1206" i="31"/>
  <c r="D1206" i="31" a="1"/>
  <c r="D1206" i="31"/>
  <c r="E1206" i="31" a="1"/>
  <c r="E1206" i="31"/>
  <c r="F1206" i="31"/>
  <c r="G1206" i="31" a="1"/>
  <c r="G1206" i="31"/>
  <c r="O1206" i="31"/>
  <c r="U1206" i="31" a="1"/>
  <c r="U1206" i="31"/>
  <c r="AH1206" i="31"/>
  <c r="B1207" i="31"/>
  <c r="C1207" i="31" a="1"/>
  <c r="C1207" i="31"/>
  <c r="D1207" i="31" a="1"/>
  <c r="D1207" i="31"/>
  <c r="E1207" i="31" a="1"/>
  <c r="E1207" i="31"/>
  <c r="F1207" i="31"/>
  <c r="G1207" i="31" a="1"/>
  <c r="G1207" i="31"/>
  <c r="O1207" i="31"/>
  <c r="U1207" i="31" a="1"/>
  <c r="U1207" i="31"/>
  <c r="AH1207" i="31"/>
  <c r="B1208" i="31"/>
  <c r="C1208" i="31" a="1"/>
  <c r="C1208" i="31"/>
  <c r="D1208" i="31" a="1"/>
  <c r="D1208" i="31"/>
  <c r="E1208" i="31" a="1"/>
  <c r="E1208" i="31"/>
  <c r="F1208" i="31"/>
  <c r="G1208" i="31" a="1"/>
  <c r="G1208" i="31"/>
  <c r="O1208" i="31"/>
  <c r="U1208" i="31" a="1"/>
  <c r="U1208" i="31"/>
  <c r="AH1208" i="31"/>
  <c r="B1209" i="31"/>
  <c r="C1209" i="31" a="1"/>
  <c r="C1209" i="31"/>
  <c r="D1209" i="31" a="1"/>
  <c r="D1209" i="31"/>
  <c r="E1209" i="31" a="1"/>
  <c r="E1209" i="31"/>
  <c r="F1209" i="31"/>
  <c r="G1209" i="31" a="1"/>
  <c r="G1209" i="31"/>
  <c r="O1209" i="31"/>
  <c r="U1209" i="31" a="1"/>
  <c r="U1209" i="31"/>
  <c r="AH1209" i="31"/>
  <c r="B1210" i="31"/>
  <c r="C1210" i="31" a="1"/>
  <c r="C1210" i="31"/>
  <c r="D1210" i="31" a="1"/>
  <c r="D1210" i="31"/>
  <c r="E1210" i="31" a="1"/>
  <c r="E1210" i="31"/>
  <c r="F1210" i="31"/>
  <c r="G1210" i="31" a="1"/>
  <c r="G1210" i="31"/>
  <c r="O1210" i="31"/>
  <c r="U1210" i="31" a="1"/>
  <c r="U1210" i="31"/>
  <c r="AH1210" i="31"/>
  <c r="B1211" i="31"/>
  <c r="C1211" i="31" a="1"/>
  <c r="C1211" i="31"/>
  <c r="D1211" i="31" a="1"/>
  <c r="D1211" i="31"/>
  <c r="E1211" i="31" a="1"/>
  <c r="E1211" i="31"/>
  <c r="F1211" i="31"/>
  <c r="G1211" i="31" a="1"/>
  <c r="G1211" i="31"/>
  <c r="O1211" i="31"/>
  <c r="U1211" i="31" a="1"/>
  <c r="U1211" i="31"/>
  <c r="AH1211" i="31"/>
  <c r="B1212" i="31"/>
  <c r="C1212" i="31" a="1"/>
  <c r="C1212" i="31"/>
  <c r="D1212" i="31" a="1"/>
  <c r="D1212" i="31"/>
  <c r="E1212" i="31" a="1"/>
  <c r="E1212" i="31"/>
  <c r="F1212" i="31"/>
  <c r="G1212" i="31" a="1"/>
  <c r="G1212" i="31"/>
  <c r="O1212" i="31"/>
  <c r="U1212" i="31" a="1"/>
  <c r="U1212" i="31"/>
  <c r="AH1212" i="31"/>
  <c r="B1213" i="31"/>
  <c r="C1213" i="31" a="1"/>
  <c r="C1213" i="31"/>
  <c r="D1213" i="31" a="1"/>
  <c r="D1213" i="31"/>
  <c r="E1213" i="31" a="1"/>
  <c r="E1213" i="31"/>
  <c r="F1213" i="31"/>
  <c r="G1213" i="31" a="1"/>
  <c r="G1213" i="31"/>
  <c r="O1213" i="31"/>
  <c r="U1213" i="31" a="1"/>
  <c r="U1213" i="31"/>
  <c r="AH1213" i="31"/>
  <c r="B1214" i="31"/>
  <c r="C1214" i="31" a="1"/>
  <c r="C1214" i="31"/>
  <c r="D1214" i="31" a="1"/>
  <c r="D1214" i="31"/>
  <c r="E1214" i="31" a="1"/>
  <c r="E1214" i="31"/>
  <c r="F1214" i="31"/>
  <c r="G1214" i="31" a="1"/>
  <c r="G1214" i="31"/>
  <c r="O1214" i="31"/>
  <c r="U1214" i="31" a="1"/>
  <c r="U1214" i="31"/>
  <c r="AH1214" i="31"/>
  <c r="B1215" i="31"/>
  <c r="C1215" i="31" a="1"/>
  <c r="C1215" i="31"/>
  <c r="D1215" i="31" a="1"/>
  <c r="D1215" i="31"/>
  <c r="E1215" i="31" a="1"/>
  <c r="E1215" i="31"/>
  <c r="F1215" i="31"/>
  <c r="G1215" i="31" a="1"/>
  <c r="G1215" i="31"/>
  <c r="O1215" i="31"/>
  <c r="U1215" i="31" a="1"/>
  <c r="U1215" i="31"/>
  <c r="AH1215" i="31"/>
  <c r="B1216" i="31"/>
  <c r="C1216" i="31" a="1"/>
  <c r="C1216" i="31"/>
  <c r="D1216" i="31" a="1"/>
  <c r="D1216" i="31"/>
  <c r="E1216" i="31" a="1"/>
  <c r="E1216" i="31"/>
  <c r="F1216" i="31"/>
  <c r="G1216" i="31" a="1"/>
  <c r="G1216" i="31"/>
  <c r="O1216" i="31"/>
  <c r="U1216" i="31" a="1"/>
  <c r="U1216" i="31"/>
  <c r="AH1216" i="31"/>
  <c r="B1217" i="31"/>
  <c r="C1217" i="31" a="1"/>
  <c r="C1217" i="31"/>
  <c r="D1217" i="31" a="1"/>
  <c r="D1217" i="31"/>
  <c r="E1217" i="31" a="1"/>
  <c r="E1217" i="31"/>
  <c r="F1217" i="31"/>
  <c r="G1217" i="31" a="1"/>
  <c r="G1217" i="31"/>
  <c r="O1217" i="31"/>
  <c r="U1217" i="31" a="1"/>
  <c r="U1217" i="31"/>
  <c r="AH1217" i="31"/>
  <c r="B1218" i="31"/>
  <c r="C1218" i="31" a="1"/>
  <c r="C1218" i="31"/>
  <c r="D1218" i="31" a="1"/>
  <c r="D1218" i="31"/>
  <c r="E1218" i="31" a="1"/>
  <c r="E1218" i="31"/>
  <c r="F1218" i="31"/>
  <c r="G1218" i="31" a="1"/>
  <c r="G1218" i="31"/>
  <c r="O1218" i="31"/>
  <c r="U1218" i="31" a="1"/>
  <c r="U1218" i="31"/>
  <c r="AH1218" i="31"/>
  <c r="B1219" i="31"/>
  <c r="C1219" i="31" a="1"/>
  <c r="C1219" i="31"/>
  <c r="D1219" i="31" a="1"/>
  <c r="D1219" i="31"/>
  <c r="E1219" i="31" a="1"/>
  <c r="E1219" i="31"/>
  <c r="F1219" i="31"/>
  <c r="G1219" i="31" a="1"/>
  <c r="G1219" i="31"/>
  <c r="O1219" i="31"/>
  <c r="U1219" i="31" a="1"/>
  <c r="U1219" i="31"/>
  <c r="AH1219" i="31"/>
  <c r="B1220" i="31"/>
  <c r="C1220" i="31" a="1"/>
  <c r="C1220" i="31"/>
  <c r="D1220" i="31" a="1"/>
  <c r="D1220" i="31"/>
  <c r="E1220" i="31" a="1"/>
  <c r="E1220" i="31"/>
  <c r="F1220" i="31"/>
  <c r="G1220" i="31" a="1"/>
  <c r="G1220" i="31"/>
  <c r="O1220" i="31"/>
  <c r="U1220" i="31" a="1"/>
  <c r="U1220" i="31"/>
  <c r="AH1220" i="31"/>
  <c r="B1221" i="31"/>
  <c r="C1221" i="31" a="1"/>
  <c r="C1221" i="31"/>
  <c r="D1221" i="31" a="1"/>
  <c r="D1221" i="31"/>
  <c r="E1221" i="31" a="1"/>
  <c r="E1221" i="31"/>
  <c r="F1221" i="31"/>
  <c r="G1221" i="31" a="1"/>
  <c r="G1221" i="31"/>
  <c r="O1221" i="31"/>
  <c r="U1221" i="31" a="1"/>
  <c r="U1221" i="31"/>
  <c r="AH1221" i="31"/>
  <c r="B1222" i="31"/>
  <c r="C1222" i="31" a="1"/>
  <c r="C1222" i="31"/>
  <c r="D1222" i="31" a="1"/>
  <c r="D1222" i="31"/>
  <c r="E1222" i="31" a="1"/>
  <c r="E1222" i="31"/>
  <c r="F1222" i="31"/>
  <c r="G1222" i="31" a="1"/>
  <c r="G1222" i="31"/>
  <c r="O1222" i="31"/>
  <c r="U1222" i="31" a="1"/>
  <c r="U1222" i="31"/>
  <c r="AH1222" i="31"/>
  <c r="B1223" i="31"/>
  <c r="C1223" i="31" a="1"/>
  <c r="C1223" i="31"/>
  <c r="D1223" i="31" a="1"/>
  <c r="D1223" i="31"/>
  <c r="E1223" i="31" a="1"/>
  <c r="E1223" i="31"/>
  <c r="F1223" i="31"/>
  <c r="G1223" i="31" a="1"/>
  <c r="G1223" i="31"/>
  <c r="O1223" i="31"/>
  <c r="U1223" i="31" a="1"/>
  <c r="U1223" i="31"/>
  <c r="AH1223" i="31"/>
  <c r="B1224" i="31"/>
  <c r="C1224" i="31" a="1"/>
  <c r="C1224" i="31"/>
  <c r="D1224" i="31" a="1"/>
  <c r="D1224" i="31"/>
  <c r="E1224" i="31" a="1"/>
  <c r="E1224" i="31"/>
  <c r="F1224" i="31"/>
  <c r="G1224" i="31" a="1"/>
  <c r="G1224" i="31"/>
  <c r="O1224" i="31"/>
  <c r="U1224" i="31" a="1"/>
  <c r="U1224" i="31"/>
  <c r="AH1224" i="31"/>
  <c r="B1225" i="31"/>
  <c r="C1225" i="31" a="1"/>
  <c r="C1225" i="31"/>
  <c r="D1225" i="31" a="1"/>
  <c r="D1225" i="31"/>
  <c r="E1225" i="31" a="1"/>
  <c r="E1225" i="31"/>
  <c r="F1225" i="31"/>
  <c r="G1225" i="31" a="1"/>
  <c r="G1225" i="31"/>
  <c r="O1225" i="31"/>
  <c r="U1225" i="31" a="1"/>
  <c r="U1225" i="31"/>
  <c r="AH1225" i="31"/>
  <c r="B1226" i="31"/>
  <c r="C1226" i="31" a="1"/>
  <c r="C1226" i="31"/>
  <c r="D1226" i="31" a="1"/>
  <c r="D1226" i="31"/>
  <c r="E1226" i="31" a="1"/>
  <c r="E1226" i="31"/>
  <c r="F1226" i="31"/>
  <c r="G1226" i="31" a="1"/>
  <c r="G1226" i="31"/>
  <c r="O1226" i="31"/>
  <c r="U1226" i="31" a="1"/>
  <c r="U1226" i="31"/>
  <c r="AH1226" i="31"/>
  <c r="B1227" i="31"/>
  <c r="C1227" i="31" a="1"/>
  <c r="C1227" i="31"/>
  <c r="D1227" i="31" a="1"/>
  <c r="D1227" i="31"/>
  <c r="E1227" i="31" a="1"/>
  <c r="E1227" i="31"/>
  <c r="F1227" i="31"/>
  <c r="G1227" i="31" a="1"/>
  <c r="G1227" i="31"/>
  <c r="O1227" i="31"/>
  <c r="U1227" i="31" a="1"/>
  <c r="U1227" i="31"/>
  <c r="AH1227" i="31"/>
  <c r="B1228" i="31"/>
  <c r="C1228" i="31" a="1"/>
  <c r="C1228" i="31"/>
  <c r="D1228" i="31" a="1"/>
  <c r="D1228" i="31"/>
  <c r="E1228" i="31" a="1"/>
  <c r="E1228" i="31"/>
  <c r="F1228" i="31"/>
  <c r="G1228" i="31" a="1"/>
  <c r="G1228" i="31"/>
  <c r="O1228" i="31"/>
  <c r="U1228" i="31" a="1"/>
  <c r="U1228" i="31"/>
  <c r="AH1228" i="31"/>
  <c r="B1229" i="31"/>
  <c r="C1229" i="31" a="1"/>
  <c r="C1229" i="31"/>
  <c r="D1229" i="31" a="1"/>
  <c r="D1229" i="31"/>
  <c r="E1229" i="31" a="1"/>
  <c r="E1229" i="31"/>
  <c r="F1229" i="31"/>
  <c r="G1229" i="31" a="1"/>
  <c r="G1229" i="31"/>
  <c r="O1229" i="31"/>
  <c r="U1229" i="31" a="1"/>
  <c r="U1229" i="31"/>
  <c r="AH1229" i="31"/>
  <c r="B1230" i="31"/>
  <c r="C1230" i="31" a="1"/>
  <c r="C1230" i="31"/>
  <c r="D1230" i="31" a="1"/>
  <c r="D1230" i="31"/>
  <c r="E1230" i="31" a="1"/>
  <c r="E1230" i="31"/>
  <c r="F1230" i="31"/>
  <c r="G1230" i="31" a="1"/>
  <c r="G1230" i="31"/>
  <c r="O1230" i="31"/>
  <c r="U1230" i="31" a="1"/>
  <c r="U1230" i="31"/>
  <c r="AH1230" i="31"/>
  <c r="B1231" i="31"/>
  <c r="C1231" i="31" a="1"/>
  <c r="C1231" i="31"/>
  <c r="D1231" i="31" a="1"/>
  <c r="D1231" i="31"/>
  <c r="E1231" i="31" a="1"/>
  <c r="E1231" i="31"/>
  <c r="F1231" i="31"/>
  <c r="G1231" i="31" a="1"/>
  <c r="G1231" i="31"/>
  <c r="O1231" i="31"/>
  <c r="U1231" i="31" a="1"/>
  <c r="U1231" i="31"/>
  <c r="AH1231" i="31"/>
  <c r="B1232" i="31"/>
  <c r="C1232" i="31" a="1"/>
  <c r="C1232" i="31"/>
  <c r="D1232" i="31" a="1"/>
  <c r="D1232" i="31"/>
  <c r="E1232" i="31" a="1"/>
  <c r="E1232" i="31"/>
  <c r="F1232" i="31"/>
  <c r="G1232" i="31" a="1"/>
  <c r="G1232" i="31"/>
  <c r="O1232" i="31"/>
  <c r="U1232" i="31" a="1"/>
  <c r="U1232" i="31"/>
  <c r="AH1232" i="31"/>
  <c r="B1233" i="31"/>
  <c r="C1233" i="31" a="1"/>
  <c r="C1233" i="31"/>
  <c r="D1233" i="31" a="1"/>
  <c r="D1233" i="31"/>
  <c r="E1233" i="31" a="1"/>
  <c r="E1233" i="31"/>
  <c r="F1233" i="31"/>
  <c r="G1233" i="31" a="1"/>
  <c r="G1233" i="31"/>
  <c r="O1233" i="31"/>
  <c r="U1233" i="31" a="1"/>
  <c r="U1233" i="31"/>
  <c r="AH1233" i="31"/>
  <c r="B1234" i="31"/>
  <c r="C1234" i="31" a="1"/>
  <c r="C1234" i="31"/>
  <c r="D1234" i="31" a="1"/>
  <c r="D1234" i="31"/>
  <c r="E1234" i="31" a="1"/>
  <c r="E1234" i="31"/>
  <c r="F1234" i="31"/>
  <c r="G1234" i="31" a="1"/>
  <c r="G1234" i="31"/>
  <c r="O1234" i="31"/>
  <c r="U1234" i="31" a="1"/>
  <c r="U1234" i="31"/>
  <c r="AH1234" i="31"/>
  <c r="B1235" i="31"/>
  <c r="C1235" i="31" a="1"/>
  <c r="C1235" i="31"/>
  <c r="D1235" i="31" a="1"/>
  <c r="D1235" i="31"/>
  <c r="E1235" i="31" a="1"/>
  <c r="E1235" i="31"/>
  <c r="F1235" i="31"/>
  <c r="G1235" i="31" a="1"/>
  <c r="G1235" i="31"/>
  <c r="O1235" i="31"/>
  <c r="U1235" i="31" a="1"/>
  <c r="U1235" i="31"/>
  <c r="AH1235" i="31"/>
  <c r="B1236" i="31"/>
  <c r="C1236" i="31" a="1"/>
  <c r="C1236" i="31"/>
  <c r="D1236" i="31" a="1"/>
  <c r="D1236" i="31"/>
  <c r="E1236" i="31" a="1"/>
  <c r="E1236" i="31"/>
  <c r="F1236" i="31"/>
  <c r="G1236" i="31" a="1"/>
  <c r="G1236" i="31"/>
  <c r="O1236" i="31"/>
  <c r="U1236" i="31" a="1"/>
  <c r="U1236" i="31"/>
  <c r="AH1236" i="31"/>
  <c r="B1237" i="31"/>
  <c r="C1237" i="31" a="1"/>
  <c r="C1237" i="31"/>
  <c r="D1237" i="31" a="1"/>
  <c r="D1237" i="31"/>
  <c r="E1237" i="31" a="1"/>
  <c r="E1237" i="31"/>
  <c r="F1237" i="31"/>
  <c r="G1237" i="31" a="1"/>
  <c r="G1237" i="31"/>
  <c r="O1237" i="31"/>
  <c r="U1237" i="31" a="1"/>
  <c r="U1237" i="31"/>
  <c r="AH1237" i="31"/>
  <c r="B1238" i="31"/>
  <c r="C1238" i="31" a="1"/>
  <c r="C1238" i="31"/>
  <c r="D1238" i="31" a="1"/>
  <c r="D1238" i="31"/>
  <c r="E1238" i="31" a="1"/>
  <c r="E1238" i="31"/>
  <c r="F1238" i="31"/>
  <c r="G1238" i="31" a="1"/>
  <c r="G1238" i="31"/>
  <c r="O1238" i="31"/>
  <c r="U1238" i="31" a="1"/>
  <c r="U1238" i="31"/>
  <c r="AH1238" i="31"/>
  <c r="B1239" i="31"/>
  <c r="C1239" i="31" a="1"/>
  <c r="C1239" i="31"/>
  <c r="D1239" i="31" a="1"/>
  <c r="D1239" i="31"/>
  <c r="E1239" i="31" a="1"/>
  <c r="E1239" i="31"/>
  <c r="F1239" i="31"/>
  <c r="G1239" i="31" a="1"/>
  <c r="G1239" i="31"/>
  <c r="O1239" i="31"/>
  <c r="U1239" i="31" a="1"/>
  <c r="U1239" i="31"/>
  <c r="AH1239" i="31"/>
  <c r="B1240" i="31"/>
  <c r="C1240" i="31" a="1"/>
  <c r="C1240" i="31"/>
  <c r="D1240" i="31" a="1"/>
  <c r="D1240" i="31"/>
  <c r="E1240" i="31" a="1"/>
  <c r="E1240" i="31"/>
  <c r="F1240" i="31"/>
  <c r="G1240" i="31" a="1"/>
  <c r="G1240" i="31"/>
  <c r="O1240" i="31"/>
  <c r="U1240" i="31" a="1"/>
  <c r="U1240" i="31"/>
  <c r="AH1240" i="31"/>
  <c r="B1241" i="31"/>
  <c r="C1241" i="31" a="1"/>
  <c r="C1241" i="31"/>
  <c r="D1241" i="31" a="1"/>
  <c r="D1241" i="31"/>
  <c r="E1241" i="31" a="1"/>
  <c r="E1241" i="31"/>
  <c r="F1241" i="31"/>
  <c r="G1241" i="31" a="1"/>
  <c r="G1241" i="31"/>
  <c r="O1241" i="31"/>
  <c r="U1241" i="31" a="1"/>
  <c r="U1241" i="31"/>
  <c r="AH1241" i="31"/>
  <c r="B1242" i="31"/>
  <c r="C1242" i="31" a="1"/>
  <c r="C1242" i="31"/>
  <c r="D1242" i="31" a="1"/>
  <c r="D1242" i="31"/>
  <c r="E1242" i="31" a="1"/>
  <c r="E1242" i="31"/>
  <c r="F1242" i="31"/>
  <c r="G1242" i="31" a="1"/>
  <c r="G1242" i="31"/>
  <c r="O1242" i="31"/>
  <c r="U1242" i="31" a="1"/>
  <c r="U1242" i="31"/>
  <c r="AH1242" i="31"/>
  <c r="B1243" i="31"/>
  <c r="C1243" i="31" a="1"/>
  <c r="C1243" i="31"/>
  <c r="D1243" i="31" a="1"/>
  <c r="D1243" i="31"/>
  <c r="E1243" i="31" a="1"/>
  <c r="E1243" i="31"/>
  <c r="F1243" i="31"/>
  <c r="G1243" i="31" a="1"/>
  <c r="G1243" i="31"/>
  <c r="O1243" i="31"/>
  <c r="U1243" i="31" a="1"/>
  <c r="U1243" i="31"/>
  <c r="AH1243" i="31"/>
  <c r="B1244" i="31"/>
  <c r="C1244" i="31" a="1"/>
  <c r="C1244" i="31"/>
  <c r="D1244" i="31" a="1"/>
  <c r="D1244" i="31"/>
  <c r="E1244" i="31" a="1"/>
  <c r="E1244" i="31"/>
  <c r="F1244" i="31"/>
  <c r="G1244" i="31" a="1"/>
  <c r="G1244" i="31"/>
  <c r="O1244" i="31"/>
  <c r="U1244" i="31" a="1"/>
  <c r="U1244" i="31"/>
  <c r="AH1244" i="31"/>
  <c r="B1245" i="31"/>
  <c r="C1245" i="31" a="1"/>
  <c r="C1245" i="31"/>
  <c r="D1245" i="31" a="1"/>
  <c r="D1245" i="31"/>
  <c r="E1245" i="31" a="1"/>
  <c r="E1245" i="31"/>
  <c r="F1245" i="31"/>
  <c r="G1245" i="31" a="1"/>
  <c r="G1245" i="31"/>
  <c r="O1245" i="31"/>
  <c r="U1245" i="31" a="1"/>
  <c r="U1245" i="31"/>
  <c r="AH1245" i="31"/>
  <c r="B1246" i="31"/>
  <c r="C1246" i="31" a="1"/>
  <c r="C1246" i="31"/>
  <c r="D1246" i="31" a="1"/>
  <c r="D1246" i="31"/>
  <c r="E1246" i="31" a="1"/>
  <c r="E1246" i="31"/>
  <c r="F1246" i="31"/>
  <c r="G1246" i="31" a="1"/>
  <c r="G1246" i="31"/>
  <c r="O1246" i="31"/>
  <c r="U1246" i="31" a="1"/>
  <c r="U1246" i="31"/>
  <c r="AH1246" i="31"/>
  <c r="B1247" i="31"/>
  <c r="C1247" i="31" a="1"/>
  <c r="C1247" i="31"/>
  <c r="D1247" i="31" a="1"/>
  <c r="D1247" i="31"/>
  <c r="E1247" i="31" a="1"/>
  <c r="E1247" i="31"/>
  <c r="F1247" i="31"/>
  <c r="G1247" i="31" a="1"/>
  <c r="G1247" i="31"/>
  <c r="O1247" i="31"/>
  <c r="U1247" i="31" a="1"/>
  <c r="U1247" i="31"/>
  <c r="AH1247" i="31"/>
  <c r="B1248" i="31"/>
  <c r="C1248" i="31" a="1"/>
  <c r="C1248" i="31"/>
  <c r="D1248" i="31" a="1"/>
  <c r="D1248" i="31"/>
  <c r="E1248" i="31" a="1"/>
  <c r="E1248" i="31"/>
  <c r="F1248" i="31"/>
  <c r="G1248" i="31" a="1"/>
  <c r="G1248" i="31"/>
  <c r="O1248" i="31"/>
  <c r="U1248" i="31" a="1"/>
  <c r="U1248" i="31"/>
  <c r="AH1248" i="31"/>
  <c r="B1249" i="31"/>
  <c r="C1249" i="31" a="1"/>
  <c r="C1249" i="31"/>
  <c r="D1249" i="31" a="1"/>
  <c r="D1249" i="31"/>
  <c r="E1249" i="31" a="1"/>
  <c r="E1249" i="31"/>
  <c r="F1249" i="31"/>
  <c r="G1249" i="31" a="1"/>
  <c r="G1249" i="31"/>
  <c r="O1249" i="31"/>
  <c r="U1249" i="31" a="1"/>
  <c r="U1249" i="31"/>
  <c r="AH1249" i="31"/>
  <c r="B1250" i="31"/>
  <c r="C1250" i="31" a="1"/>
  <c r="C1250" i="31"/>
  <c r="D1250" i="31" a="1"/>
  <c r="D1250" i="31"/>
  <c r="E1250" i="31" a="1"/>
  <c r="E1250" i="31"/>
  <c r="F1250" i="31"/>
  <c r="G1250" i="31" a="1"/>
  <c r="G1250" i="31"/>
  <c r="O1250" i="31"/>
  <c r="U1250" i="31" a="1"/>
  <c r="U1250" i="31"/>
  <c r="AH1250" i="31"/>
  <c r="B1251" i="31"/>
  <c r="C1251" i="31" a="1"/>
  <c r="C1251" i="31"/>
  <c r="D1251" i="31" a="1"/>
  <c r="D1251" i="31"/>
  <c r="E1251" i="31" a="1"/>
  <c r="E1251" i="31"/>
  <c r="F1251" i="31"/>
  <c r="G1251" i="31" a="1"/>
  <c r="G1251" i="31"/>
  <c r="O1251" i="31"/>
  <c r="U1251" i="31" a="1"/>
  <c r="U1251" i="31"/>
  <c r="AH1251" i="31"/>
  <c r="B1252" i="31"/>
  <c r="C1252" i="31" a="1"/>
  <c r="C1252" i="31"/>
  <c r="D1252" i="31" a="1"/>
  <c r="D1252" i="31"/>
  <c r="E1252" i="31" a="1"/>
  <c r="E1252" i="31"/>
  <c r="F1252" i="31"/>
  <c r="G1252" i="31" a="1"/>
  <c r="G1252" i="31"/>
  <c r="O1252" i="31"/>
  <c r="U1252" i="31" a="1"/>
  <c r="U1252" i="31"/>
  <c r="AH1252" i="31"/>
  <c r="B1253" i="31"/>
  <c r="C1253" i="31" a="1"/>
  <c r="C1253" i="31"/>
  <c r="D1253" i="31" a="1"/>
  <c r="D1253" i="31"/>
  <c r="E1253" i="31" a="1"/>
  <c r="E1253" i="31"/>
  <c r="F1253" i="31"/>
  <c r="G1253" i="31" a="1"/>
  <c r="G1253" i="31"/>
  <c r="O1253" i="31"/>
  <c r="U1253" i="31" a="1"/>
  <c r="U1253" i="31"/>
  <c r="AH1253" i="31"/>
  <c r="B1254" i="31"/>
  <c r="C1254" i="31" a="1"/>
  <c r="C1254" i="31"/>
  <c r="D1254" i="31" a="1"/>
  <c r="D1254" i="31"/>
  <c r="E1254" i="31" a="1"/>
  <c r="E1254" i="31"/>
  <c r="F1254" i="31"/>
  <c r="G1254" i="31" a="1"/>
  <c r="G1254" i="31"/>
  <c r="O1254" i="31"/>
  <c r="U1254" i="31" a="1"/>
  <c r="U1254" i="31"/>
  <c r="AH1254" i="31"/>
  <c r="B1255" i="31"/>
  <c r="C1255" i="31" a="1"/>
  <c r="C1255" i="31"/>
  <c r="D1255" i="31" a="1"/>
  <c r="D1255" i="31"/>
  <c r="E1255" i="31" a="1"/>
  <c r="E1255" i="31"/>
  <c r="F1255" i="31"/>
  <c r="G1255" i="31" a="1"/>
  <c r="G1255" i="31"/>
  <c r="O1255" i="31"/>
  <c r="U1255" i="31" a="1"/>
  <c r="U1255" i="31"/>
  <c r="AH1255" i="31"/>
  <c r="B1256" i="31"/>
  <c r="C1256" i="31" a="1"/>
  <c r="C1256" i="31"/>
  <c r="D1256" i="31" a="1"/>
  <c r="D1256" i="31"/>
  <c r="E1256" i="31" a="1"/>
  <c r="E1256" i="31"/>
  <c r="F1256" i="31"/>
  <c r="G1256" i="31" a="1"/>
  <c r="G1256" i="31"/>
  <c r="O1256" i="31"/>
  <c r="U1256" i="31" a="1"/>
  <c r="U1256" i="31"/>
  <c r="AH1256" i="31"/>
  <c r="B1257" i="31"/>
  <c r="C1257" i="31" a="1"/>
  <c r="C1257" i="31"/>
  <c r="D1257" i="31" a="1"/>
  <c r="D1257" i="31"/>
  <c r="E1257" i="31" a="1"/>
  <c r="E1257" i="31"/>
  <c r="F1257" i="31"/>
  <c r="G1257" i="31" a="1"/>
  <c r="G1257" i="31"/>
  <c r="O1257" i="31"/>
  <c r="U1257" i="31" a="1"/>
  <c r="U1257" i="31"/>
  <c r="AH1257" i="31"/>
  <c r="B1258" i="31"/>
  <c r="C1258" i="31" a="1"/>
  <c r="C1258" i="31"/>
  <c r="D1258" i="31" a="1"/>
  <c r="D1258" i="31"/>
  <c r="E1258" i="31" a="1"/>
  <c r="E1258" i="31"/>
  <c r="F1258" i="31"/>
  <c r="G1258" i="31" a="1"/>
  <c r="G1258" i="31"/>
  <c r="O1258" i="31"/>
  <c r="U1258" i="31" a="1"/>
  <c r="U1258" i="31"/>
  <c r="AH1258" i="31"/>
  <c r="B1259" i="31"/>
  <c r="C1259" i="31" a="1"/>
  <c r="C1259" i="31"/>
  <c r="D1259" i="31" a="1"/>
  <c r="D1259" i="31"/>
  <c r="E1259" i="31" a="1"/>
  <c r="E1259" i="31"/>
  <c r="F1259" i="31"/>
  <c r="G1259" i="31" a="1"/>
  <c r="G1259" i="31"/>
  <c r="O1259" i="31"/>
  <c r="U1259" i="31" a="1"/>
  <c r="U1259" i="31"/>
  <c r="AH1259" i="31"/>
  <c r="B1260" i="31"/>
  <c r="C1260" i="31" a="1"/>
  <c r="C1260" i="31"/>
  <c r="D1260" i="31" a="1"/>
  <c r="D1260" i="31"/>
  <c r="E1260" i="31" a="1"/>
  <c r="E1260" i="31"/>
  <c r="F1260" i="31"/>
  <c r="G1260" i="31" a="1"/>
  <c r="G1260" i="31"/>
  <c r="O1260" i="31"/>
  <c r="U1260" i="31" a="1"/>
  <c r="U1260" i="31"/>
  <c r="AH1260" i="31"/>
  <c r="B1261" i="31"/>
  <c r="C1261" i="31" a="1"/>
  <c r="C1261" i="31"/>
  <c r="D1261" i="31" a="1"/>
  <c r="D1261" i="31"/>
  <c r="E1261" i="31" a="1"/>
  <c r="E1261" i="31"/>
  <c r="F1261" i="31"/>
  <c r="G1261" i="31" a="1"/>
  <c r="G1261" i="31"/>
  <c r="O1261" i="31"/>
  <c r="U1261" i="31" a="1"/>
  <c r="U1261" i="31"/>
  <c r="AH1261" i="31"/>
  <c r="B1262" i="31"/>
  <c r="C1262" i="31" a="1"/>
  <c r="C1262" i="31"/>
  <c r="D1262" i="31" a="1"/>
  <c r="D1262" i="31"/>
  <c r="E1262" i="31" a="1"/>
  <c r="E1262" i="31"/>
  <c r="F1262" i="31"/>
  <c r="G1262" i="31" a="1"/>
  <c r="G1262" i="31"/>
  <c r="O1262" i="31"/>
  <c r="U1262" i="31" a="1"/>
  <c r="U1262" i="31"/>
  <c r="AH1262" i="31"/>
  <c r="B1263" i="31"/>
  <c r="C1263" i="31" a="1"/>
  <c r="C1263" i="31"/>
  <c r="D1263" i="31" a="1"/>
  <c r="D1263" i="31"/>
  <c r="E1263" i="31" a="1"/>
  <c r="E1263" i="31"/>
  <c r="F1263" i="31"/>
  <c r="G1263" i="31" a="1"/>
  <c r="G1263" i="31"/>
  <c r="O1263" i="31"/>
  <c r="U1263" i="31" a="1"/>
  <c r="U1263" i="31"/>
  <c r="AH1263" i="31"/>
  <c r="B1264" i="31"/>
  <c r="C1264" i="31" a="1"/>
  <c r="C1264" i="31"/>
  <c r="D1264" i="31" a="1"/>
  <c r="D1264" i="31"/>
  <c r="E1264" i="31" a="1"/>
  <c r="E1264" i="31"/>
  <c r="F1264" i="31"/>
  <c r="G1264" i="31" a="1"/>
  <c r="G1264" i="31"/>
  <c r="O1264" i="31"/>
  <c r="U1264" i="31" a="1"/>
  <c r="U1264" i="31"/>
  <c r="AH1264" i="31"/>
  <c r="B1265" i="31"/>
  <c r="C1265" i="31" a="1"/>
  <c r="C1265" i="31"/>
  <c r="D1265" i="31" a="1"/>
  <c r="D1265" i="31"/>
  <c r="E1265" i="31" a="1"/>
  <c r="E1265" i="31"/>
  <c r="F1265" i="31"/>
  <c r="G1265" i="31" a="1"/>
  <c r="G1265" i="31"/>
  <c r="O1265" i="31"/>
  <c r="U1265" i="31" a="1"/>
  <c r="U1265" i="31"/>
  <c r="AH1265" i="31"/>
  <c r="B1266" i="31"/>
  <c r="C1266" i="31" a="1"/>
  <c r="C1266" i="31"/>
  <c r="D1266" i="31" a="1"/>
  <c r="D1266" i="31"/>
  <c r="E1266" i="31" a="1"/>
  <c r="E1266" i="31"/>
  <c r="F1266" i="31"/>
  <c r="G1266" i="31" a="1"/>
  <c r="G1266" i="31"/>
  <c r="O1266" i="31"/>
  <c r="U1266" i="31" a="1"/>
  <c r="U1266" i="31"/>
  <c r="AH1266" i="31"/>
  <c r="B1267" i="31"/>
  <c r="C1267" i="31" a="1"/>
  <c r="C1267" i="31"/>
  <c r="D1267" i="31" a="1"/>
  <c r="D1267" i="31"/>
  <c r="E1267" i="31" a="1"/>
  <c r="E1267" i="31"/>
  <c r="F1267" i="31"/>
  <c r="G1267" i="31" a="1"/>
  <c r="G1267" i="31"/>
  <c r="O1267" i="31"/>
  <c r="U1267" i="31" a="1"/>
  <c r="U1267" i="31"/>
  <c r="AH1267" i="31"/>
  <c r="B1268" i="31"/>
  <c r="C1268" i="31" a="1"/>
  <c r="C1268" i="31"/>
  <c r="D1268" i="31" a="1"/>
  <c r="D1268" i="31"/>
  <c r="E1268" i="31" a="1"/>
  <c r="E1268" i="31"/>
  <c r="F1268" i="31"/>
  <c r="G1268" i="31" a="1"/>
  <c r="G1268" i="31"/>
  <c r="O1268" i="31"/>
  <c r="U1268" i="31" a="1"/>
  <c r="U1268" i="31"/>
  <c r="AH1268" i="31"/>
  <c r="B1269" i="31"/>
  <c r="C1269" i="31" a="1"/>
  <c r="C1269" i="31"/>
  <c r="D1269" i="31" a="1"/>
  <c r="D1269" i="31"/>
  <c r="E1269" i="31" a="1"/>
  <c r="E1269" i="31"/>
  <c r="F1269" i="31"/>
  <c r="G1269" i="31" a="1"/>
  <c r="G1269" i="31"/>
  <c r="O1269" i="31"/>
  <c r="U1269" i="31" a="1"/>
  <c r="U1269" i="31"/>
  <c r="AH1269" i="31"/>
  <c r="B1270" i="31"/>
  <c r="C1270" i="31" a="1"/>
  <c r="C1270" i="31"/>
  <c r="D1270" i="31" a="1"/>
  <c r="D1270" i="31"/>
  <c r="E1270" i="31" a="1"/>
  <c r="E1270" i="31"/>
  <c r="F1270" i="31"/>
  <c r="G1270" i="31" a="1"/>
  <c r="G1270" i="31"/>
  <c r="O1270" i="31"/>
  <c r="U1270" i="31" a="1"/>
  <c r="U1270" i="31"/>
  <c r="AH1270" i="31"/>
  <c r="B1271" i="31"/>
  <c r="C1271" i="31" a="1"/>
  <c r="C1271" i="31"/>
  <c r="D1271" i="31" a="1"/>
  <c r="D1271" i="31"/>
  <c r="E1271" i="31" a="1"/>
  <c r="E1271" i="31"/>
  <c r="F1271" i="31"/>
  <c r="G1271" i="31" a="1"/>
  <c r="G1271" i="31"/>
  <c r="O1271" i="31"/>
  <c r="U1271" i="31" a="1"/>
  <c r="U1271" i="31"/>
  <c r="AH1271" i="31"/>
  <c r="B1272" i="31"/>
  <c r="C1272" i="31" a="1"/>
  <c r="C1272" i="31"/>
  <c r="D1272" i="31" a="1"/>
  <c r="D1272" i="31"/>
  <c r="E1272" i="31" a="1"/>
  <c r="E1272" i="31"/>
  <c r="F1272" i="31"/>
  <c r="G1272" i="31" a="1"/>
  <c r="G1272" i="31"/>
  <c r="O1272" i="31"/>
  <c r="U1272" i="31" a="1"/>
  <c r="U1272" i="31"/>
  <c r="AH1272" i="31"/>
  <c r="B1273" i="31"/>
  <c r="C1273" i="31" a="1"/>
  <c r="C1273" i="31"/>
  <c r="D1273" i="31" a="1"/>
  <c r="D1273" i="31"/>
  <c r="E1273" i="31" a="1"/>
  <c r="E1273" i="31"/>
  <c r="F1273" i="31"/>
  <c r="G1273" i="31" a="1"/>
  <c r="G1273" i="31"/>
  <c r="O1273" i="31"/>
  <c r="U1273" i="31" a="1"/>
  <c r="U1273" i="31"/>
  <c r="AH1273" i="31"/>
  <c r="B1274" i="31"/>
  <c r="C1274" i="31" a="1"/>
  <c r="C1274" i="31"/>
  <c r="D1274" i="31" a="1"/>
  <c r="D1274" i="31"/>
  <c r="E1274" i="31" a="1"/>
  <c r="E1274" i="31"/>
  <c r="F1274" i="31"/>
  <c r="G1274" i="31" a="1"/>
  <c r="G1274" i="31"/>
  <c r="O1274" i="31"/>
  <c r="U1274" i="31" a="1"/>
  <c r="U1274" i="31"/>
  <c r="AH1274" i="31"/>
  <c r="B1275" i="31"/>
  <c r="C1275" i="31" a="1"/>
  <c r="C1275" i="31"/>
  <c r="D1275" i="31" a="1"/>
  <c r="D1275" i="31"/>
  <c r="E1275" i="31" a="1"/>
  <c r="E1275" i="31"/>
  <c r="F1275" i="31"/>
  <c r="G1275" i="31" a="1"/>
  <c r="G1275" i="31"/>
  <c r="O1275" i="31"/>
  <c r="U1275" i="31" a="1"/>
  <c r="U1275" i="31"/>
  <c r="AH1275" i="31"/>
  <c r="B1276" i="31"/>
  <c r="C1276" i="31" a="1"/>
  <c r="C1276" i="31"/>
  <c r="D1276" i="31" a="1"/>
  <c r="D1276" i="31"/>
  <c r="E1276" i="31" a="1"/>
  <c r="E1276" i="31"/>
  <c r="F1276" i="31"/>
  <c r="G1276" i="31" a="1"/>
  <c r="G1276" i="31"/>
  <c r="O1276" i="31"/>
  <c r="U1276" i="31" a="1"/>
  <c r="U1276" i="31"/>
  <c r="AH1276" i="31"/>
  <c r="B1278" i="31"/>
  <c r="F1278" i="31"/>
  <c r="G1278" i="31" a="1"/>
  <c r="G1278" i="31"/>
  <c r="O1278" i="31"/>
  <c r="U1278" i="31" a="1"/>
  <c r="U1278" i="31"/>
  <c r="AH1278" i="31"/>
  <c r="I16" i="19"/>
  <c r="K16" i="19"/>
  <c r="J16" i="19"/>
  <c r="I17" i="19"/>
  <c r="F25" i="102" a="1"/>
  <c r="F25" i="102"/>
  <c r="J17" i="19"/>
  <c r="I18" i="19"/>
  <c r="J18" i="19"/>
  <c r="I19" i="19"/>
  <c r="J19" i="19"/>
  <c r="I20" i="19"/>
  <c r="J20" i="19"/>
  <c r="K20" i="19"/>
  <c r="I21" i="19"/>
  <c r="K21" i="19"/>
  <c r="J21" i="19"/>
  <c r="I22" i="19"/>
  <c r="K22" i="19"/>
  <c r="J22" i="19"/>
  <c r="I23" i="19"/>
  <c r="K23" i="19"/>
  <c r="J23" i="19"/>
  <c r="I24" i="19"/>
  <c r="K24" i="19"/>
  <c r="J24" i="19"/>
  <c r="I25" i="19"/>
  <c r="F37" i="112" a="1"/>
  <c r="F37" i="112"/>
  <c r="J25" i="19"/>
  <c r="I26" i="19"/>
  <c r="K26" i="19"/>
  <c r="J26" i="19"/>
  <c r="I27" i="19"/>
  <c r="K27" i="19"/>
  <c r="J27" i="19"/>
  <c r="H10" i="35"/>
  <c r="N10" i="35"/>
  <c r="N11" i="35"/>
  <c r="H12" i="35"/>
  <c r="N12" i="35"/>
  <c r="K13" i="35"/>
  <c r="N13" i="35"/>
  <c r="K14" i="35"/>
  <c r="N14" i="35"/>
  <c r="N15" i="35"/>
  <c r="K16" i="35"/>
  <c r="N16" i="35"/>
  <c r="N17" i="35"/>
  <c r="H18" i="35"/>
  <c r="K18" i="35"/>
  <c r="N18" i="35"/>
  <c r="H19" i="35"/>
  <c r="K19" i="35"/>
  <c r="N19" i="35"/>
  <c r="D20" i="35"/>
  <c r="H20" i="35"/>
  <c r="K20" i="35"/>
  <c r="N20" i="35"/>
  <c r="D21" i="35"/>
  <c r="H21" i="35"/>
  <c r="K21" i="35"/>
  <c r="N21" i="35"/>
  <c r="D22" i="35"/>
  <c r="H22" i="35"/>
  <c r="K22" i="35"/>
  <c r="N22" i="35"/>
  <c r="D23" i="35"/>
  <c r="H23" i="35"/>
  <c r="K23" i="35"/>
  <c r="N23" i="35"/>
  <c r="D24" i="35"/>
  <c r="H24" i="35"/>
  <c r="N24" i="35"/>
  <c r="D25" i="35"/>
  <c r="H25" i="35"/>
  <c r="K25" i="35"/>
  <c r="N25" i="35"/>
  <c r="D26" i="35"/>
  <c r="H26" i="35"/>
  <c r="N26" i="35"/>
  <c r="D27" i="35"/>
  <c r="H27" i="35"/>
  <c r="K27" i="35"/>
  <c r="N27" i="35"/>
  <c r="D28" i="35"/>
  <c r="H28" i="35"/>
  <c r="K28" i="35"/>
  <c r="N28" i="35"/>
  <c r="D29" i="35"/>
  <c r="H29" i="35"/>
  <c r="K29" i="35"/>
  <c r="N29" i="35"/>
  <c r="D30" i="35"/>
  <c r="H30" i="35"/>
  <c r="K30" i="35"/>
  <c r="N30" i="35"/>
  <c r="D31" i="35"/>
  <c r="H31" i="35"/>
  <c r="K31" i="35"/>
  <c r="N31" i="35"/>
  <c r="D32" i="35"/>
  <c r="H32" i="35"/>
  <c r="K32" i="35"/>
  <c r="N32" i="35"/>
  <c r="D33" i="35"/>
  <c r="H33" i="35"/>
  <c r="N33" i="35"/>
  <c r="D34" i="35"/>
  <c r="H34" i="35"/>
  <c r="K34" i="35"/>
  <c r="N34" i="35"/>
  <c r="D35" i="35"/>
  <c r="H35" i="35"/>
  <c r="K35" i="35"/>
  <c r="N35" i="35"/>
  <c r="D36" i="35"/>
  <c r="H36" i="35"/>
  <c r="N36" i="35"/>
  <c r="D37" i="35"/>
  <c r="H37" i="35"/>
  <c r="K37" i="35"/>
  <c r="N37" i="35"/>
  <c r="D38" i="35"/>
  <c r="H38" i="35"/>
  <c r="K38" i="35"/>
  <c r="N38" i="35"/>
  <c r="D39" i="35"/>
  <c r="H39" i="35"/>
  <c r="N39" i="35"/>
  <c r="D40" i="35"/>
  <c r="H40" i="35"/>
  <c r="K40" i="35"/>
  <c r="N40" i="35"/>
  <c r="D41" i="35"/>
  <c r="H41" i="35"/>
  <c r="K41" i="35"/>
  <c r="N41" i="35"/>
  <c r="D42" i="35"/>
  <c r="H42" i="35"/>
  <c r="K42" i="35"/>
  <c r="N42" i="35"/>
  <c r="D43" i="35"/>
  <c r="H43" i="35"/>
  <c r="N43" i="35"/>
  <c r="D44" i="35"/>
  <c r="H44" i="35"/>
  <c r="K44" i="35"/>
  <c r="N44" i="35"/>
  <c r="D45" i="35"/>
  <c r="H45" i="35"/>
  <c r="K45" i="35"/>
  <c r="N45" i="35"/>
  <c r="D46" i="35"/>
  <c r="H46" i="35"/>
  <c r="K46" i="35"/>
  <c r="N46" i="35"/>
  <c r="D47" i="35"/>
  <c r="H47" i="35"/>
  <c r="N47" i="35"/>
  <c r="D48" i="35"/>
  <c r="H48" i="35"/>
  <c r="K48" i="35"/>
  <c r="N48" i="35"/>
  <c r="D49" i="35"/>
  <c r="H49" i="35"/>
  <c r="K49" i="35"/>
  <c r="N49" i="35"/>
  <c r="D50" i="35"/>
  <c r="H50" i="35"/>
  <c r="K50" i="35"/>
  <c r="N50" i="35"/>
  <c r="D51" i="35"/>
  <c r="H51" i="35"/>
  <c r="K51" i="35"/>
  <c r="N51" i="35"/>
  <c r="D52" i="35"/>
  <c r="H52" i="35"/>
  <c r="K52" i="35"/>
  <c r="N52" i="35"/>
  <c r="D53" i="35"/>
  <c r="H53" i="35"/>
  <c r="K53" i="35"/>
  <c r="N53" i="35"/>
  <c r="D54" i="35"/>
  <c r="H54" i="35"/>
  <c r="K54" i="35"/>
  <c r="N54" i="35"/>
  <c r="D55" i="35"/>
  <c r="H55" i="35"/>
  <c r="N55" i="35"/>
  <c r="D56" i="35"/>
  <c r="H56" i="35"/>
  <c r="K56" i="35"/>
  <c r="N56" i="35"/>
  <c r="D57" i="35"/>
  <c r="H57" i="35"/>
  <c r="K57" i="35"/>
  <c r="N57" i="35"/>
  <c r="D58" i="35"/>
  <c r="H58" i="35"/>
  <c r="K58" i="35"/>
  <c r="N58" i="35"/>
  <c r="D59" i="35"/>
  <c r="H59" i="35"/>
  <c r="K59" i="35"/>
  <c r="N59" i="35"/>
  <c r="D60" i="35"/>
  <c r="H60" i="35"/>
  <c r="N60" i="35"/>
  <c r="D61" i="35"/>
  <c r="H61" i="35"/>
  <c r="K61" i="35"/>
  <c r="N61" i="35"/>
  <c r="D62" i="35"/>
  <c r="H62" i="35"/>
  <c r="K62" i="35"/>
  <c r="N62" i="35"/>
  <c r="D63" i="35"/>
  <c r="H63" i="35"/>
  <c r="K63" i="35"/>
  <c r="N63" i="35"/>
  <c r="D64" i="35"/>
  <c r="H64" i="35"/>
  <c r="N64" i="35"/>
  <c r="D65" i="35"/>
  <c r="H65" i="35"/>
  <c r="K65" i="35"/>
  <c r="N65" i="35"/>
  <c r="D66" i="35"/>
  <c r="H66" i="35"/>
  <c r="K66" i="35"/>
  <c r="N66" i="35"/>
  <c r="D67" i="35"/>
  <c r="H67" i="35"/>
  <c r="K67" i="35"/>
  <c r="N67" i="35"/>
  <c r="D68" i="35"/>
  <c r="H68" i="35"/>
  <c r="K68" i="35"/>
  <c r="N68" i="35"/>
  <c r="D69" i="35"/>
  <c r="H69" i="35"/>
  <c r="K69" i="35"/>
  <c r="N69" i="35"/>
  <c r="D70" i="35"/>
  <c r="H70" i="35"/>
  <c r="K70" i="35"/>
  <c r="N70" i="35"/>
  <c r="D71" i="35"/>
  <c r="H71" i="35"/>
  <c r="K71" i="35"/>
  <c r="N71" i="35"/>
  <c r="D72" i="35"/>
  <c r="H72" i="35"/>
  <c r="K72" i="35"/>
  <c r="N72" i="35"/>
  <c r="D73" i="35"/>
  <c r="H73" i="35"/>
  <c r="N73" i="35"/>
  <c r="D74" i="35"/>
  <c r="H74" i="35"/>
  <c r="K74" i="35"/>
  <c r="N74" i="35"/>
  <c r="D75" i="35"/>
  <c r="H75" i="35"/>
  <c r="N75" i="35"/>
  <c r="D76" i="35"/>
  <c r="H76" i="35"/>
  <c r="K76" i="35"/>
  <c r="N76" i="35"/>
  <c r="D77" i="35"/>
  <c r="H77" i="35"/>
  <c r="K77" i="35"/>
  <c r="N77" i="35"/>
  <c r="D78" i="35"/>
  <c r="H78" i="35"/>
  <c r="K78" i="35"/>
  <c r="N78" i="35"/>
  <c r="D79" i="35"/>
  <c r="H79" i="35"/>
  <c r="K79" i="35"/>
  <c r="N79" i="35"/>
  <c r="D80" i="35"/>
  <c r="H80" i="35"/>
  <c r="K80" i="35"/>
  <c r="N80" i="35"/>
  <c r="D81" i="35"/>
  <c r="H81" i="35"/>
  <c r="K81" i="35"/>
  <c r="N81" i="35"/>
  <c r="D82" i="35"/>
  <c r="H82" i="35"/>
  <c r="K82" i="35"/>
  <c r="N82" i="35"/>
  <c r="D83" i="35"/>
  <c r="H83" i="35"/>
  <c r="K83" i="35"/>
  <c r="N83" i="35"/>
  <c r="D84" i="35"/>
  <c r="H84" i="35"/>
  <c r="K84" i="35"/>
  <c r="N84" i="35"/>
  <c r="D85" i="35"/>
  <c r="H85" i="35"/>
  <c r="K85" i="35"/>
  <c r="N85" i="35"/>
  <c r="D86" i="35"/>
  <c r="H86" i="35"/>
  <c r="K86" i="35"/>
  <c r="N86" i="35"/>
  <c r="D87" i="35"/>
  <c r="H87" i="35"/>
  <c r="K87" i="35"/>
  <c r="N87" i="35"/>
  <c r="D88" i="35"/>
  <c r="H88" i="35"/>
  <c r="K88" i="35"/>
  <c r="N88" i="35"/>
  <c r="D89" i="35"/>
  <c r="H89" i="35"/>
  <c r="K89" i="35"/>
  <c r="N89" i="35"/>
  <c r="D90" i="35"/>
  <c r="H90" i="35"/>
  <c r="K90" i="35"/>
  <c r="N90" i="35"/>
  <c r="D91" i="35"/>
  <c r="H91" i="35"/>
  <c r="K91" i="35"/>
  <c r="N91" i="35"/>
  <c r="D92" i="35"/>
  <c r="H92" i="35"/>
  <c r="K92" i="35"/>
  <c r="N92" i="35"/>
  <c r="D93" i="35"/>
  <c r="H93" i="35"/>
  <c r="N93" i="35"/>
  <c r="D94" i="35"/>
  <c r="H94" i="35"/>
  <c r="K94" i="35"/>
  <c r="N94" i="35"/>
  <c r="D95" i="35"/>
  <c r="H95" i="35"/>
  <c r="K95" i="35"/>
  <c r="N95" i="35"/>
  <c r="D96" i="35"/>
  <c r="H96" i="35"/>
  <c r="K96" i="35"/>
  <c r="N96" i="35"/>
  <c r="D97" i="35"/>
  <c r="H97" i="35"/>
  <c r="N97" i="35"/>
  <c r="D98" i="35"/>
  <c r="H98" i="35"/>
  <c r="N98" i="35"/>
  <c r="D99" i="35"/>
  <c r="H99" i="35"/>
  <c r="K99" i="35"/>
  <c r="N99" i="35"/>
  <c r="D100" i="35"/>
  <c r="H100" i="35"/>
  <c r="K100" i="35"/>
  <c r="N100" i="35"/>
  <c r="D101" i="35"/>
  <c r="H101" i="35"/>
  <c r="K101" i="35"/>
  <c r="N101" i="35"/>
  <c r="D102" i="35"/>
  <c r="H102" i="35"/>
  <c r="K102" i="35"/>
  <c r="N102" i="35"/>
  <c r="D103" i="35"/>
  <c r="H103" i="35"/>
  <c r="K103" i="35"/>
  <c r="N103" i="35"/>
  <c r="D104" i="35"/>
  <c r="H104" i="35"/>
  <c r="N104" i="35"/>
  <c r="D105" i="35"/>
  <c r="H105" i="35"/>
  <c r="K105" i="35"/>
  <c r="N105" i="35"/>
  <c r="D106" i="35"/>
  <c r="H106" i="35"/>
  <c r="K106" i="35"/>
  <c r="N106" i="35"/>
  <c r="D107" i="35"/>
  <c r="H107" i="35"/>
  <c r="K107" i="35"/>
  <c r="N107" i="35"/>
  <c r="D108" i="35"/>
  <c r="H108" i="35"/>
  <c r="N108" i="35"/>
  <c r="D109" i="35"/>
  <c r="H109" i="35"/>
  <c r="K109" i="35"/>
  <c r="N109" i="35"/>
  <c r="D110" i="35"/>
  <c r="H110" i="35"/>
  <c r="K110" i="35"/>
  <c r="N110" i="35"/>
  <c r="D111" i="35"/>
  <c r="H111" i="35"/>
  <c r="N111" i="35"/>
  <c r="D112" i="35"/>
  <c r="H112" i="35"/>
  <c r="N112" i="35"/>
  <c r="D113" i="35"/>
  <c r="H113" i="35"/>
  <c r="K113" i="35"/>
  <c r="N113" i="35"/>
  <c r="D114" i="35"/>
  <c r="H114" i="35"/>
  <c r="K114" i="35"/>
  <c r="N114" i="35"/>
  <c r="D115" i="35"/>
  <c r="H115" i="35"/>
  <c r="K115" i="35"/>
  <c r="N115" i="35"/>
  <c r="D116" i="35"/>
  <c r="H116" i="35"/>
  <c r="N116" i="35"/>
  <c r="D117" i="35"/>
  <c r="H117" i="35"/>
  <c r="K117" i="35"/>
  <c r="N117" i="35"/>
  <c r="D118" i="35"/>
  <c r="H118" i="35"/>
  <c r="N118" i="35"/>
  <c r="D119" i="35"/>
  <c r="H119" i="35"/>
  <c r="K119" i="35"/>
  <c r="N119" i="35"/>
  <c r="D120" i="35"/>
  <c r="H120" i="35"/>
  <c r="K120" i="35"/>
  <c r="N120" i="35"/>
  <c r="D121" i="35"/>
  <c r="H121" i="35"/>
  <c r="K121" i="35"/>
  <c r="N121" i="35"/>
  <c r="D122" i="35"/>
  <c r="H122" i="35"/>
  <c r="K122" i="35"/>
  <c r="N122" i="35"/>
  <c r="D123" i="35"/>
  <c r="H123" i="35"/>
  <c r="N123" i="35"/>
  <c r="D124" i="35"/>
  <c r="H124" i="35"/>
  <c r="K124" i="35"/>
  <c r="N124" i="35"/>
  <c r="D125" i="35"/>
  <c r="H125" i="35"/>
  <c r="K125" i="35"/>
  <c r="N125" i="35"/>
  <c r="D126" i="35"/>
  <c r="H126" i="35"/>
  <c r="N126" i="35"/>
  <c r="D127" i="35"/>
  <c r="H127" i="35"/>
  <c r="K127" i="35"/>
  <c r="N127" i="35"/>
  <c r="D128" i="35"/>
  <c r="H128" i="35"/>
  <c r="K128" i="35"/>
  <c r="N128" i="35"/>
  <c r="D129" i="35"/>
  <c r="H129" i="35"/>
  <c r="N129" i="35"/>
  <c r="D130" i="35"/>
  <c r="H130" i="35"/>
  <c r="K130" i="35"/>
  <c r="N130" i="35"/>
  <c r="D131" i="35"/>
  <c r="H131" i="35"/>
  <c r="K131" i="35"/>
  <c r="N131" i="35"/>
  <c r="D132" i="35"/>
  <c r="H132" i="35"/>
  <c r="K132" i="35"/>
  <c r="N132" i="35"/>
  <c r="D133" i="35"/>
  <c r="H133" i="35"/>
  <c r="K133" i="35"/>
  <c r="N133" i="35"/>
  <c r="D134" i="35"/>
  <c r="H134" i="35"/>
  <c r="K134" i="35"/>
  <c r="N134" i="35"/>
  <c r="D135" i="35"/>
  <c r="H135" i="35"/>
  <c r="K135" i="35"/>
  <c r="N135" i="35"/>
  <c r="D136" i="35"/>
  <c r="H136" i="35"/>
  <c r="K136" i="35"/>
  <c r="N136" i="35"/>
  <c r="D137" i="35"/>
  <c r="H137" i="35"/>
  <c r="N137" i="35"/>
  <c r="D138" i="35"/>
  <c r="H138" i="35"/>
  <c r="K138" i="35"/>
  <c r="N138" i="35"/>
  <c r="D139" i="35"/>
  <c r="H139" i="35"/>
  <c r="K139" i="35"/>
  <c r="N139" i="35"/>
  <c r="D140" i="35"/>
  <c r="H140" i="35"/>
  <c r="K140" i="35"/>
  <c r="N140" i="35"/>
  <c r="D141" i="35"/>
  <c r="H141" i="35"/>
  <c r="N141" i="35"/>
  <c r="D142" i="35"/>
  <c r="H142" i="35"/>
  <c r="K142" i="35"/>
  <c r="N142" i="35"/>
  <c r="D143" i="35"/>
  <c r="H143" i="35"/>
  <c r="K143" i="35"/>
  <c r="N143" i="35"/>
  <c r="D144" i="35"/>
  <c r="H144" i="35"/>
  <c r="N144" i="35"/>
  <c r="D145" i="35"/>
  <c r="H145" i="35"/>
  <c r="K145" i="35"/>
  <c r="N145" i="35"/>
  <c r="D146" i="35"/>
  <c r="H146" i="35"/>
  <c r="K146" i="35"/>
  <c r="N146" i="35"/>
  <c r="D147" i="35"/>
  <c r="H147" i="35"/>
  <c r="N147" i="35"/>
  <c r="D148" i="35"/>
  <c r="H148" i="35"/>
  <c r="K148" i="35"/>
  <c r="N148" i="35"/>
  <c r="D149" i="35"/>
  <c r="H149" i="35"/>
  <c r="K149" i="35"/>
  <c r="N149" i="35"/>
  <c r="D150" i="35"/>
  <c r="H150" i="35"/>
  <c r="K150" i="35"/>
  <c r="N150" i="35"/>
  <c r="D151" i="35"/>
  <c r="H151" i="35"/>
  <c r="K151" i="35"/>
  <c r="N151" i="35"/>
  <c r="D152" i="35"/>
  <c r="H152" i="35"/>
  <c r="N152" i="35"/>
  <c r="D153" i="35"/>
  <c r="H153" i="35"/>
  <c r="K153" i="35"/>
  <c r="N153" i="35"/>
  <c r="D154" i="35"/>
  <c r="H154" i="35"/>
  <c r="K154" i="35"/>
  <c r="N154" i="35"/>
  <c r="D155" i="35"/>
  <c r="H155" i="35"/>
  <c r="K155" i="35"/>
  <c r="N155" i="35"/>
  <c r="D156" i="35"/>
  <c r="H156" i="35"/>
  <c r="K156" i="35"/>
  <c r="N156" i="35"/>
  <c r="D157" i="35"/>
  <c r="H157" i="35"/>
  <c r="K157" i="35"/>
  <c r="N157" i="35"/>
  <c r="D158" i="35"/>
  <c r="H158" i="35"/>
  <c r="K158" i="35"/>
  <c r="N158" i="35"/>
  <c r="D159" i="35"/>
  <c r="H159" i="35"/>
  <c r="K159" i="35"/>
  <c r="N159" i="35"/>
  <c r="D160" i="35"/>
  <c r="H160" i="35"/>
  <c r="K160" i="35"/>
  <c r="N160" i="35"/>
  <c r="D161" i="35"/>
  <c r="H161" i="35"/>
  <c r="K161" i="35"/>
  <c r="N161" i="35"/>
  <c r="D162" i="35"/>
  <c r="H162" i="35"/>
  <c r="N162" i="35"/>
  <c r="D163" i="35"/>
  <c r="H163" i="35"/>
  <c r="K163" i="35"/>
  <c r="N163" i="35"/>
  <c r="D164" i="35"/>
  <c r="H164" i="35"/>
  <c r="K164" i="35"/>
  <c r="N164" i="35"/>
  <c r="D165" i="35"/>
  <c r="H165" i="35"/>
  <c r="N165" i="35"/>
  <c r="D166" i="35"/>
  <c r="H166" i="35"/>
  <c r="N166" i="35"/>
  <c r="D167" i="35"/>
  <c r="H167" i="35"/>
  <c r="K167" i="35"/>
  <c r="N167" i="35"/>
  <c r="D168" i="35"/>
  <c r="H168" i="35"/>
  <c r="N168" i="35"/>
  <c r="D169" i="35"/>
  <c r="H169" i="35"/>
  <c r="N169" i="35"/>
  <c r="D170" i="35"/>
  <c r="H170" i="35"/>
  <c r="K170" i="35"/>
  <c r="N170" i="35"/>
  <c r="D171" i="35"/>
  <c r="H171" i="35"/>
  <c r="K171" i="35"/>
  <c r="N171" i="35"/>
  <c r="D172" i="35"/>
  <c r="H172" i="35"/>
  <c r="K172" i="35"/>
  <c r="N172" i="35"/>
  <c r="D173" i="35"/>
  <c r="H173" i="35"/>
  <c r="N173" i="35"/>
  <c r="D174" i="35"/>
  <c r="H174" i="35"/>
  <c r="K174" i="35"/>
  <c r="N174" i="35"/>
  <c r="D175" i="35"/>
  <c r="H175" i="35"/>
  <c r="K175" i="35"/>
  <c r="N175" i="35"/>
  <c r="D176" i="35"/>
  <c r="H176" i="35"/>
  <c r="K176" i="35"/>
  <c r="N176" i="35"/>
  <c r="D177" i="35"/>
  <c r="H177" i="35"/>
  <c r="N177" i="35"/>
  <c r="D178" i="35"/>
  <c r="H178" i="35"/>
  <c r="N178" i="35"/>
  <c r="D179" i="35"/>
  <c r="H179" i="35"/>
  <c r="K179" i="35"/>
  <c r="N179" i="35"/>
  <c r="D180" i="35"/>
  <c r="H180" i="35"/>
  <c r="K180" i="35"/>
  <c r="N180" i="35"/>
  <c r="D181" i="35"/>
  <c r="H181" i="35"/>
  <c r="N181" i="35"/>
  <c r="D182" i="35"/>
  <c r="H182" i="35"/>
  <c r="K182" i="35"/>
  <c r="N182" i="35"/>
  <c r="D183" i="35"/>
  <c r="H183" i="35"/>
  <c r="N183" i="35"/>
  <c r="D184" i="35"/>
  <c r="H184" i="35"/>
  <c r="N184" i="35"/>
  <c r="D185" i="35"/>
  <c r="H185" i="35"/>
  <c r="N185" i="35"/>
  <c r="D186" i="35"/>
  <c r="H186" i="35"/>
  <c r="K186" i="35"/>
  <c r="N186" i="35"/>
  <c r="D187" i="35"/>
  <c r="H187" i="35"/>
  <c r="K187" i="35"/>
  <c r="N187" i="35"/>
  <c r="D188" i="35"/>
  <c r="H188" i="35"/>
  <c r="K188" i="35"/>
  <c r="N188" i="35"/>
  <c r="D189" i="35"/>
  <c r="H189" i="35"/>
  <c r="K189" i="35"/>
  <c r="N189" i="35"/>
  <c r="D190" i="35"/>
  <c r="H190" i="35"/>
  <c r="N190" i="35"/>
  <c r="D191" i="35"/>
  <c r="H191" i="35"/>
  <c r="K191" i="35"/>
  <c r="N191" i="35"/>
  <c r="D192" i="35"/>
  <c r="H192" i="35"/>
  <c r="K192" i="35"/>
  <c r="N192" i="35"/>
  <c r="D193" i="35"/>
  <c r="H193" i="35"/>
  <c r="N193" i="35"/>
  <c r="D194" i="35"/>
  <c r="H194" i="35"/>
  <c r="K194" i="35"/>
  <c r="N194" i="35"/>
  <c r="D195" i="35"/>
  <c r="H195" i="35"/>
  <c r="K195" i="35"/>
  <c r="N195" i="35"/>
  <c r="D196" i="35"/>
  <c r="H196" i="35"/>
  <c r="K196" i="35"/>
  <c r="N196" i="35"/>
  <c r="D197" i="35"/>
  <c r="H197" i="35"/>
  <c r="K197" i="35"/>
  <c r="N197" i="35"/>
  <c r="D198" i="35"/>
  <c r="H198" i="35"/>
  <c r="K198" i="35"/>
  <c r="N198" i="35"/>
  <c r="D199" i="35"/>
  <c r="H199" i="35"/>
  <c r="K199" i="35"/>
  <c r="N199" i="35"/>
  <c r="D200" i="35"/>
  <c r="H200" i="35"/>
  <c r="K200" i="35"/>
  <c r="N200" i="35"/>
  <c r="D201" i="35"/>
  <c r="H201" i="35"/>
  <c r="K201" i="35"/>
  <c r="N201" i="35"/>
  <c r="D202" i="35"/>
  <c r="H202" i="35"/>
  <c r="K202" i="35"/>
  <c r="N202" i="35"/>
  <c r="D203" i="35"/>
  <c r="H203" i="35"/>
  <c r="N203" i="35"/>
  <c r="D204" i="35"/>
  <c r="H204" i="35"/>
  <c r="K204" i="35"/>
  <c r="N204" i="35"/>
  <c r="D205" i="35"/>
  <c r="H205" i="35"/>
  <c r="K205" i="35"/>
  <c r="N205" i="35"/>
  <c r="D206" i="35"/>
  <c r="H206" i="35"/>
  <c r="N206" i="35"/>
  <c r="D207" i="35"/>
  <c r="H207" i="35"/>
  <c r="K207" i="35"/>
  <c r="N207" i="35"/>
  <c r="D208" i="35"/>
  <c r="H208" i="35"/>
  <c r="K208" i="35"/>
  <c r="N208" i="35"/>
  <c r="D209" i="35"/>
  <c r="H209" i="35"/>
  <c r="K209" i="35"/>
  <c r="N209" i="35"/>
  <c r="D210" i="35"/>
  <c r="H210" i="35"/>
  <c r="K210" i="35"/>
  <c r="N210" i="35"/>
  <c r="D211" i="35"/>
  <c r="H211" i="35"/>
  <c r="N211" i="35"/>
  <c r="D212" i="35"/>
  <c r="H212" i="35"/>
  <c r="N212" i="35"/>
  <c r="D213" i="35"/>
  <c r="H213" i="35"/>
  <c r="K213" i="35"/>
  <c r="N213" i="35"/>
  <c r="D214" i="35"/>
  <c r="H214" i="35"/>
  <c r="N214" i="35"/>
  <c r="D215" i="35"/>
  <c r="H215" i="35"/>
  <c r="N215" i="35"/>
  <c r="D216" i="35"/>
  <c r="H216" i="35"/>
  <c r="N216" i="35"/>
  <c r="D217" i="35"/>
  <c r="H217" i="35"/>
  <c r="N217" i="35"/>
  <c r="D218" i="35"/>
  <c r="H218" i="35"/>
  <c r="N218" i="35"/>
  <c r="D219" i="35"/>
  <c r="H219" i="35"/>
  <c r="N219" i="35"/>
  <c r="D220" i="35"/>
  <c r="H220" i="35"/>
  <c r="K220" i="35"/>
  <c r="N220" i="35"/>
  <c r="D221" i="35"/>
  <c r="H221" i="35"/>
  <c r="K221" i="35"/>
  <c r="N221" i="35"/>
  <c r="D222" i="35"/>
  <c r="H222" i="35"/>
  <c r="N222" i="35"/>
  <c r="D223" i="35"/>
  <c r="H223" i="35"/>
  <c r="N223" i="35"/>
  <c r="D224" i="35"/>
  <c r="H224" i="35"/>
  <c r="N224" i="35"/>
  <c r="D225" i="35"/>
  <c r="H225" i="35"/>
  <c r="N225" i="35"/>
  <c r="D226" i="35"/>
  <c r="H226" i="35"/>
  <c r="N226" i="35"/>
  <c r="D227" i="35"/>
  <c r="H227" i="35"/>
  <c r="N227" i="35"/>
  <c r="D228" i="35"/>
  <c r="H228" i="35"/>
  <c r="N228" i="35"/>
  <c r="D229" i="35"/>
  <c r="H229" i="35"/>
  <c r="N229" i="35"/>
  <c r="D230" i="35"/>
  <c r="H230" i="35"/>
  <c r="N230" i="35"/>
  <c r="D231" i="35"/>
  <c r="H231" i="35"/>
  <c r="N231" i="35"/>
  <c r="D232" i="35"/>
  <c r="H232" i="35"/>
  <c r="N232" i="35"/>
  <c r="D233" i="35"/>
  <c r="H233" i="35"/>
  <c r="N233" i="35"/>
  <c r="D234" i="35"/>
  <c r="H234" i="35"/>
  <c r="N234" i="35"/>
  <c r="D235" i="35"/>
  <c r="H235" i="35"/>
  <c r="N235" i="35"/>
  <c r="D236" i="35"/>
  <c r="H236" i="35"/>
  <c r="N236" i="35"/>
  <c r="D237" i="35"/>
  <c r="H237" i="35"/>
  <c r="N237" i="35"/>
  <c r="D238" i="35"/>
  <c r="H238" i="35"/>
  <c r="N238" i="35"/>
  <c r="D239" i="35"/>
  <c r="H239" i="35"/>
  <c r="N239" i="35"/>
  <c r="D240" i="35"/>
  <c r="H240" i="35"/>
  <c r="N240" i="35"/>
  <c r="D241" i="35"/>
  <c r="H241" i="35"/>
  <c r="N241" i="35"/>
  <c r="D242" i="35"/>
  <c r="H242" i="35"/>
  <c r="N242" i="35"/>
  <c r="D243" i="35"/>
  <c r="H243" i="35"/>
  <c r="N243" i="35"/>
  <c r="D244" i="35"/>
  <c r="H244" i="35"/>
  <c r="N244" i="35"/>
  <c r="D245" i="35"/>
  <c r="H245" i="35"/>
  <c r="N245" i="35"/>
  <c r="D246" i="35"/>
  <c r="H246" i="35"/>
  <c r="N246" i="35"/>
  <c r="D247" i="35"/>
  <c r="H247" i="35"/>
  <c r="N247" i="35"/>
  <c r="D248" i="35"/>
  <c r="H248" i="35"/>
  <c r="N248" i="35"/>
  <c r="D249" i="35"/>
  <c r="H249" i="35"/>
  <c r="N249" i="35"/>
  <c r="D250" i="35"/>
  <c r="H250" i="35"/>
  <c r="N250" i="35"/>
  <c r="D251" i="35"/>
  <c r="H251" i="35"/>
  <c r="N251" i="35"/>
  <c r="D252" i="35"/>
  <c r="H252" i="35"/>
  <c r="N252" i="35"/>
  <c r="D253" i="35"/>
  <c r="H253" i="35"/>
  <c r="N253" i="35"/>
  <c r="D254" i="35"/>
  <c r="H254" i="35"/>
  <c r="N254" i="35"/>
  <c r="D255" i="35"/>
  <c r="H255" i="35"/>
  <c r="N255" i="35"/>
  <c r="D256" i="35"/>
  <c r="H256" i="35"/>
  <c r="N256" i="35"/>
  <c r="D257" i="35"/>
  <c r="H257" i="35"/>
  <c r="N257" i="35"/>
  <c r="D258" i="35"/>
  <c r="H258" i="35"/>
  <c r="N258" i="35"/>
  <c r="D259" i="35"/>
  <c r="H259" i="35"/>
  <c r="N259" i="35"/>
  <c r="D260" i="35"/>
  <c r="H260" i="35"/>
  <c r="N260" i="35"/>
  <c r="D261" i="35"/>
  <c r="H261" i="35"/>
  <c r="N261" i="35"/>
  <c r="D262" i="35"/>
  <c r="H262" i="35"/>
  <c r="K262" i="35"/>
  <c r="N262" i="35"/>
  <c r="D263" i="35"/>
  <c r="H263" i="35"/>
  <c r="N263" i="35"/>
  <c r="D264" i="35"/>
  <c r="H264" i="35"/>
  <c r="N264" i="35"/>
  <c r="D265" i="35"/>
  <c r="H265" i="35"/>
  <c r="N265" i="35"/>
  <c r="D266" i="35"/>
  <c r="H266" i="35"/>
  <c r="N266" i="35"/>
  <c r="D267" i="35"/>
  <c r="H267" i="35"/>
  <c r="N267" i="35"/>
  <c r="D268" i="35"/>
  <c r="H268" i="35"/>
  <c r="N268" i="35"/>
  <c r="D269" i="35"/>
  <c r="H269" i="35"/>
  <c r="N269" i="35"/>
  <c r="D270" i="35"/>
  <c r="H270" i="35"/>
  <c r="N270" i="35"/>
  <c r="D271" i="35"/>
  <c r="H271" i="35"/>
  <c r="N271" i="35"/>
  <c r="D272" i="35"/>
  <c r="H272" i="35"/>
  <c r="N272" i="35"/>
  <c r="D273" i="35"/>
  <c r="H273" i="35"/>
  <c r="N273" i="35"/>
  <c r="D274" i="35"/>
  <c r="H274" i="35"/>
  <c r="N274" i="35"/>
  <c r="D275" i="35"/>
  <c r="H275" i="35"/>
  <c r="N275" i="35"/>
  <c r="D276" i="35"/>
  <c r="H276" i="35"/>
  <c r="N276" i="35"/>
  <c r="D277" i="35"/>
  <c r="H277" i="35"/>
  <c r="N277" i="35"/>
  <c r="D278" i="35"/>
  <c r="H278" i="35"/>
  <c r="N278" i="35"/>
  <c r="D279" i="35"/>
  <c r="H279" i="35"/>
  <c r="N279" i="35"/>
  <c r="D280" i="35"/>
  <c r="H280" i="35"/>
  <c r="N280" i="35"/>
  <c r="D281" i="35"/>
  <c r="H281" i="35"/>
  <c r="N281" i="35"/>
  <c r="D282" i="35"/>
  <c r="H282" i="35"/>
  <c r="N282" i="35"/>
  <c r="D283" i="35"/>
  <c r="H283" i="35"/>
  <c r="N283" i="35"/>
  <c r="D284" i="35"/>
  <c r="H284" i="35"/>
  <c r="N284" i="35"/>
  <c r="D285" i="35"/>
  <c r="H285" i="35"/>
  <c r="N285" i="35"/>
  <c r="D286" i="35"/>
  <c r="H286" i="35"/>
  <c r="N286" i="35"/>
  <c r="D287" i="35"/>
  <c r="H287" i="35"/>
  <c r="N287" i="35"/>
  <c r="D288" i="35"/>
  <c r="H288" i="35"/>
  <c r="N288" i="35"/>
  <c r="D289" i="35"/>
  <c r="H289" i="35"/>
  <c r="N289" i="35"/>
  <c r="D290" i="35"/>
  <c r="H290" i="35"/>
  <c r="N290" i="35"/>
  <c r="D291" i="35"/>
  <c r="H291" i="35"/>
  <c r="N291" i="35"/>
  <c r="D292" i="35"/>
  <c r="H292" i="35"/>
  <c r="N292" i="35"/>
  <c r="D293" i="35"/>
  <c r="H293" i="35"/>
  <c r="N293" i="35"/>
  <c r="D294" i="35"/>
  <c r="H294" i="35"/>
  <c r="N294" i="35"/>
  <c r="D295" i="35"/>
  <c r="H295" i="35"/>
  <c r="N295" i="35"/>
  <c r="D296" i="35"/>
  <c r="H296" i="35"/>
  <c r="N296" i="35"/>
  <c r="D297" i="35"/>
  <c r="H297" i="35"/>
  <c r="N297" i="35"/>
  <c r="D298" i="35"/>
  <c r="H298" i="35"/>
  <c r="N298" i="35"/>
  <c r="D299" i="35"/>
  <c r="H299" i="35"/>
  <c r="N299" i="35"/>
  <c r="D300" i="35"/>
  <c r="H300" i="35"/>
  <c r="N300" i="35"/>
  <c r="D301" i="35"/>
  <c r="H301" i="35"/>
  <c r="N301" i="35"/>
  <c r="D302" i="35"/>
  <c r="H302" i="35"/>
  <c r="N302" i="35"/>
  <c r="D303" i="35"/>
  <c r="H303" i="35"/>
  <c r="N303" i="35"/>
  <c r="D304" i="35"/>
  <c r="H304" i="35"/>
  <c r="N304" i="35"/>
  <c r="D305" i="35"/>
  <c r="H305" i="35"/>
  <c r="N305" i="35"/>
  <c r="D306" i="35"/>
  <c r="H306" i="35"/>
  <c r="N306" i="35"/>
  <c r="D307" i="35"/>
  <c r="H307" i="35"/>
  <c r="N307" i="35"/>
  <c r="D308" i="35"/>
  <c r="H308" i="35"/>
  <c r="N308" i="35"/>
  <c r="D309" i="35"/>
  <c r="H309" i="35"/>
  <c r="N309" i="35"/>
  <c r="D310" i="35"/>
  <c r="H310" i="35"/>
  <c r="N310" i="35"/>
  <c r="D311" i="35"/>
  <c r="H311" i="35"/>
  <c r="N311" i="35"/>
  <c r="D312" i="35"/>
  <c r="H312" i="35"/>
  <c r="N312" i="35"/>
  <c r="D313" i="35"/>
  <c r="H313" i="35"/>
  <c r="N313" i="35"/>
  <c r="D314" i="35"/>
  <c r="H314" i="35"/>
  <c r="N314" i="35"/>
  <c r="D315" i="35"/>
  <c r="H315" i="35"/>
  <c r="N315" i="35"/>
  <c r="D316" i="35"/>
  <c r="H316" i="35"/>
  <c r="N316" i="35"/>
  <c r="D317" i="35"/>
  <c r="H317" i="35"/>
  <c r="N317" i="35"/>
  <c r="D318" i="35"/>
  <c r="H318" i="35"/>
  <c r="N318" i="35"/>
  <c r="D319" i="35"/>
  <c r="H319" i="35"/>
  <c r="N319" i="35"/>
  <c r="D320" i="35"/>
  <c r="H320" i="35"/>
  <c r="N320" i="35"/>
  <c r="D321" i="35"/>
  <c r="H321" i="35"/>
  <c r="N321" i="35"/>
  <c r="D322" i="35"/>
  <c r="H322" i="35"/>
  <c r="N322" i="35"/>
  <c r="D323" i="35"/>
  <c r="H323" i="35"/>
  <c r="N323" i="35"/>
  <c r="D324" i="35"/>
  <c r="H324" i="35"/>
  <c r="N324" i="35"/>
  <c r="D325" i="35"/>
  <c r="H325" i="35"/>
  <c r="N325" i="35"/>
  <c r="D326" i="35"/>
  <c r="H326" i="35"/>
  <c r="N326" i="35"/>
  <c r="D327" i="35"/>
  <c r="H327" i="35"/>
  <c r="N327" i="35"/>
  <c r="D328" i="35"/>
  <c r="H328" i="35"/>
  <c r="N328" i="35"/>
  <c r="D329" i="35"/>
  <c r="H329" i="35"/>
  <c r="N329" i="35"/>
  <c r="D330" i="35"/>
  <c r="H330" i="35"/>
  <c r="N330" i="35"/>
  <c r="D331" i="35"/>
  <c r="H331" i="35"/>
  <c r="N331" i="35"/>
  <c r="D332" i="35"/>
  <c r="H332" i="35"/>
  <c r="N332" i="35"/>
  <c r="D333" i="35"/>
  <c r="H333" i="35"/>
  <c r="N333" i="35"/>
  <c r="D334" i="35"/>
  <c r="H334" i="35"/>
  <c r="N334" i="35"/>
  <c r="D335" i="35"/>
  <c r="H335" i="35"/>
  <c r="N335" i="35"/>
  <c r="D336" i="35"/>
  <c r="H336" i="35"/>
  <c r="N336" i="35"/>
  <c r="D337" i="35"/>
  <c r="H337" i="35"/>
  <c r="N337" i="35"/>
  <c r="D338" i="35"/>
  <c r="H338" i="35"/>
  <c r="N338" i="35"/>
  <c r="D339" i="35"/>
  <c r="H339" i="35"/>
  <c r="N339" i="35"/>
  <c r="D340" i="35"/>
  <c r="H340" i="35"/>
  <c r="K340" i="35"/>
  <c r="N340" i="35"/>
  <c r="D341" i="35"/>
  <c r="H341" i="35"/>
  <c r="K341" i="35"/>
  <c r="N341" i="35"/>
  <c r="D342" i="35"/>
  <c r="H342" i="35"/>
  <c r="N342" i="35"/>
  <c r="D343" i="35"/>
  <c r="H343" i="35"/>
  <c r="N343" i="35"/>
  <c r="D344" i="35"/>
  <c r="H344" i="35"/>
  <c r="N344" i="35"/>
  <c r="D345" i="35"/>
  <c r="H345" i="35"/>
  <c r="N345" i="35"/>
  <c r="D346" i="35"/>
  <c r="H346" i="35"/>
  <c r="N346" i="35"/>
  <c r="D347" i="35"/>
  <c r="H347" i="35"/>
  <c r="N347" i="35"/>
  <c r="D348" i="35"/>
  <c r="H348" i="35"/>
  <c r="N348" i="35"/>
  <c r="D349" i="35"/>
  <c r="H349" i="35"/>
  <c r="N349" i="35"/>
  <c r="D350" i="35"/>
  <c r="H350" i="35"/>
  <c r="N350" i="35"/>
  <c r="D351" i="35"/>
  <c r="H351" i="35"/>
  <c r="N351" i="35"/>
  <c r="D352" i="35"/>
  <c r="H352" i="35"/>
  <c r="N352" i="35"/>
  <c r="D353" i="35"/>
  <c r="H353" i="35"/>
  <c r="N353" i="35"/>
  <c r="D354" i="35"/>
  <c r="H354" i="35"/>
  <c r="N354" i="35"/>
  <c r="D355" i="35"/>
  <c r="H355" i="35"/>
  <c r="N355" i="35"/>
  <c r="D356" i="35"/>
  <c r="H356" i="35"/>
  <c r="N356" i="35"/>
  <c r="D357" i="35"/>
  <c r="H357" i="35"/>
  <c r="N357" i="35"/>
  <c r="D358" i="35"/>
  <c r="H358" i="35"/>
  <c r="K358" i="35"/>
  <c r="N358" i="35"/>
  <c r="D359" i="35"/>
  <c r="H359" i="35"/>
  <c r="N359" i="35"/>
  <c r="D360" i="35"/>
  <c r="H360" i="35"/>
  <c r="N360" i="35"/>
  <c r="D361" i="35"/>
  <c r="H361" i="35"/>
  <c r="N361" i="35"/>
  <c r="D362" i="35"/>
  <c r="H362" i="35"/>
  <c r="N362" i="35"/>
  <c r="D363" i="35"/>
  <c r="H363" i="35"/>
  <c r="N363" i="35"/>
  <c r="D364" i="35"/>
  <c r="H364" i="35"/>
  <c r="N364" i="35"/>
  <c r="D365" i="35"/>
  <c r="H365" i="35"/>
  <c r="N365" i="35"/>
  <c r="D366" i="35"/>
  <c r="H366" i="35"/>
  <c r="N366" i="35"/>
  <c r="D367" i="35"/>
  <c r="H367" i="35"/>
  <c r="N367" i="35"/>
  <c r="D368" i="35"/>
  <c r="H368" i="35"/>
  <c r="N368" i="35"/>
  <c r="D369" i="35"/>
  <c r="H369" i="35"/>
  <c r="N369" i="35"/>
  <c r="D370" i="35"/>
  <c r="H370" i="35"/>
  <c r="N370" i="35"/>
  <c r="D371" i="35"/>
  <c r="H371" i="35"/>
  <c r="N371" i="35"/>
  <c r="D372" i="35"/>
  <c r="H372" i="35"/>
  <c r="N372" i="35"/>
  <c r="D373" i="35"/>
  <c r="H373" i="35"/>
  <c r="N373" i="35"/>
  <c r="D374" i="35"/>
  <c r="H374" i="35"/>
  <c r="N374" i="35"/>
  <c r="D375" i="35"/>
  <c r="H375" i="35"/>
  <c r="N375" i="35"/>
  <c r="D376" i="35"/>
  <c r="H376" i="35"/>
  <c r="N376" i="35"/>
  <c r="D377" i="35"/>
  <c r="H377" i="35"/>
  <c r="N377" i="35"/>
  <c r="D378" i="35"/>
  <c r="H378" i="35"/>
  <c r="N378" i="35"/>
  <c r="D379" i="35"/>
  <c r="H379" i="35"/>
  <c r="N379" i="35"/>
  <c r="D380" i="35"/>
  <c r="H380" i="35"/>
  <c r="N380" i="35"/>
  <c r="D381" i="35"/>
  <c r="H381" i="35"/>
  <c r="N381" i="35"/>
  <c r="D382" i="35"/>
  <c r="H382" i="35"/>
  <c r="K382" i="35"/>
  <c r="N382" i="35"/>
  <c r="D383" i="35"/>
  <c r="H383" i="35"/>
  <c r="N383" i="35"/>
  <c r="D384" i="35"/>
  <c r="H384" i="35"/>
  <c r="N384" i="35"/>
  <c r="D385" i="35"/>
  <c r="H385" i="35"/>
  <c r="N385" i="35"/>
  <c r="D386" i="35"/>
  <c r="H386" i="35"/>
  <c r="N386" i="35"/>
  <c r="D387" i="35"/>
  <c r="H387" i="35"/>
  <c r="N387" i="35"/>
  <c r="D388" i="35"/>
  <c r="H388" i="35"/>
  <c r="N388" i="35"/>
  <c r="D389" i="35"/>
  <c r="H389" i="35"/>
  <c r="N389" i="35"/>
  <c r="D390" i="35"/>
  <c r="H390" i="35"/>
  <c r="N390" i="35"/>
  <c r="D391" i="35"/>
  <c r="H391" i="35"/>
  <c r="N391" i="35"/>
  <c r="D392" i="35"/>
  <c r="H392" i="35"/>
  <c r="K392" i="35"/>
  <c r="N392" i="35"/>
  <c r="D393" i="35"/>
  <c r="H393" i="35"/>
  <c r="N393" i="35"/>
  <c r="D394" i="35"/>
  <c r="H394" i="35"/>
  <c r="K394" i="35"/>
  <c r="N394" i="35"/>
  <c r="D395" i="35"/>
  <c r="H395" i="35"/>
  <c r="N395" i="35"/>
  <c r="D396" i="35"/>
  <c r="H396" i="35"/>
  <c r="N396" i="35"/>
  <c r="D397" i="35"/>
  <c r="H397" i="35"/>
  <c r="N397" i="35"/>
  <c r="D398" i="35"/>
  <c r="H398" i="35"/>
  <c r="N398" i="35"/>
  <c r="D399" i="35"/>
  <c r="H399" i="35"/>
  <c r="N399" i="35"/>
  <c r="D400" i="35"/>
  <c r="H400" i="35"/>
  <c r="N400" i="35"/>
  <c r="D401" i="35"/>
  <c r="H401" i="35"/>
  <c r="N401" i="35"/>
  <c r="D402" i="35"/>
  <c r="H402" i="35"/>
  <c r="N402" i="35"/>
  <c r="D403" i="35"/>
  <c r="H403" i="35"/>
  <c r="N403" i="35"/>
  <c r="D404" i="35"/>
  <c r="H404" i="35"/>
  <c r="N404" i="35"/>
  <c r="D405" i="35"/>
  <c r="H405" i="35"/>
  <c r="N405" i="35"/>
  <c r="D406" i="35"/>
  <c r="H406" i="35"/>
  <c r="N406" i="35"/>
  <c r="D407" i="35"/>
  <c r="H407" i="35"/>
  <c r="K407" i="35"/>
  <c r="N407" i="35"/>
  <c r="D408" i="35"/>
  <c r="H408" i="35"/>
  <c r="N408" i="35"/>
  <c r="D409" i="35"/>
  <c r="H409" i="35"/>
  <c r="N409" i="35"/>
  <c r="D410" i="35"/>
  <c r="H410" i="35"/>
  <c r="N410" i="35"/>
  <c r="D411" i="35"/>
  <c r="H411" i="35"/>
  <c r="N411" i="35"/>
  <c r="D412" i="35"/>
  <c r="H412" i="35"/>
  <c r="N412" i="35"/>
  <c r="D413" i="35"/>
  <c r="H413" i="35"/>
  <c r="N413" i="35"/>
  <c r="D414" i="35"/>
  <c r="H414" i="35"/>
  <c r="N414" i="35"/>
  <c r="D415" i="35"/>
  <c r="H415" i="35"/>
  <c r="K415" i="35"/>
  <c r="N415" i="35"/>
  <c r="D416" i="35"/>
  <c r="H416" i="35"/>
  <c r="N416" i="35"/>
  <c r="D417" i="35"/>
  <c r="H417" i="35"/>
  <c r="N417" i="35"/>
  <c r="D418" i="35"/>
  <c r="H418" i="35"/>
  <c r="N418" i="35"/>
  <c r="D419" i="35"/>
  <c r="H419" i="35"/>
  <c r="N419" i="35"/>
  <c r="D420" i="35"/>
  <c r="H420" i="35"/>
  <c r="N420" i="35"/>
  <c r="D421" i="35"/>
  <c r="H421" i="35"/>
  <c r="K421" i="35"/>
  <c r="N421" i="35"/>
  <c r="D422" i="35"/>
  <c r="H422" i="35"/>
  <c r="K422" i="35"/>
  <c r="N422" i="35"/>
  <c r="D423" i="35"/>
  <c r="H423" i="35"/>
  <c r="N423" i="35"/>
  <c r="D424" i="35"/>
  <c r="H424" i="35"/>
  <c r="N424" i="35"/>
  <c r="D425" i="35"/>
  <c r="H425" i="35"/>
  <c r="N425" i="35"/>
  <c r="D426" i="35"/>
  <c r="H426" i="35"/>
  <c r="N426" i="35"/>
  <c r="D427" i="35"/>
  <c r="H427" i="35"/>
  <c r="K427" i="35"/>
  <c r="N427" i="35"/>
  <c r="D428" i="35"/>
  <c r="H428" i="35"/>
  <c r="N428" i="35"/>
  <c r="D429" i="35"/>
  <c r="H429" i="35"/>
  <c r="N429" i="35"/>
  <c r="D430" i="35"/>
  <c r="H430" i="35"/>
  <c r="N430" i="35"/>
  <c r="D431" i="35"/>
  <c r="H431" i="35"/>
  <c r="K431" i="35"/>
  <c r="N431" i="35"/>
  <c r="D432" i="35"/>
  <c r="H432" i="35"/>
  <c r="N432" i="35"/>
  <c r="D433" i="35"/>
  <c r="H433" i="35"/>
  <c r="N433" i="35"/>
  <c r="D434" i="35"/>
  <c r="H434" i="35"/>
  <c r="N434" i="35"/>
  <c r="D435" i="35"/>
  <c r="H435" i="35"/>
  <c r="K435" i="35"/>
  <c r="N435" i="35"/>
  <c r="D436" i="35"/>
  <c r="H436" i="35"/>
  <c r="N436" i="35"/>
  <c r="D437" i="35"/>
  <c r="H437" i="35"/>
  <c r="N437" i="35"/>
  <c r="D438" i="35"/>
  <c r="H438" i="35"/>
  <c r="N438" i="35"/>
  <c r="D439" i="35"/>
  <c r="H439" i="35"/>
  <c r="N439" i="35"/>
  <c r="D440" i="35"/>
  <c r="H440" i="35"/>
  <c r="N440" i="35"/>
  <c r="D441" i="35"/>
  <c r="H441" i="35"/>
  <c r="N441" i="35"/>
  <c r="D442" i="35"/>
  <c r="H442" i="35"/>
  <c r="N442" i="35"/>
  <c r="D443" i="35"/>
  <c r="H443" i="35"/>
  <c r="N443" i="35"/>
  <c r="D444" i="35"/>
  <c r="H444" i="35"/>
  <c r="K444" i="35"/>
  <c r="N444" i="35"/>
  <c r="D445" i="35"/>
  <c r="H445" i="35"/>
  <c r="K445" i="35"/>
  <c r="N445" i="35"/>
  <c r="D446" i="35"/>
  <c r="H446" i="35"/>
  <c r="K446" i="35"/>
  <c r="N446" i="35"/>
  <c r="D447" i="35"/>
  <c r="H447" i="35"/>
  <c r="K447" i="35"/>
  <c r="N447" i="35"/>
  <c r="D448" i="35"/>
  <c r="H448" i="35"/>
  <c r="N448" i="35"/>
  <c r="D449" i="35"/>
  <c r="H449" i="35"/>
  <c r="N449" i="35"/>
  <c r="D450" i="35"/>
  <c r="H450" i="35"/>
  <c r="N450" i="35"/>
  <c r="D451" i="35"/>
  <c r="H451" i="35"/>
  <c r="N451" i="35"/>
  <c r="D452" i="35"/>
  <c r="H452" i="35"/>
  <c r="N452" i="35"/>
  <c r="D453" i="35"/>
  <c r="H453" i="35"/>
  <c r="N453" i="35"/>
  <c r="D454" i="35"/>
  <c r="H454" i="35"/>
  <c r="N454" i="35"/>
  <c r="D455" i="35"/>
  <c r="H455" i="35"/>
  <c r="N455" i="35"/>
  <c r="D456" i="35"/>
  <c r="H456" i="35"/>
  <c r="N456" i="35"/>
  <c r="D457" i="35"/>
  <c r="H457" i="35"/>
  <c r="N457" i="35"/>
  <c r="D458" i="35"/>
  <c r="H458" i="35"/>
  <c r="K458" i="35"/>
  <c r="N458" i="35"/>
  <c r="D459" i="35"/>
  <c r="H459" i="35"/>
  <c r="K459" i="35"/>
  <c r="N459" i="35"/>
  <c r="D460" i="35"/>
  <c r="H460" i="35"/>
  <c r="N460" i="35"/>
  <c r="D461" i="35"/>
  <c r="H461" i="35"/>
  <c r="N461" i="35"/>
  <c r="D462" i="35"/>
  <c r="H462" i="35"/>
  <c r="N462" i="35"/>
  <c r="D463" i="35"/>
  <c r="H463" i="35"/>
  <c r="N463" i="35"/>
  <c r="D464" i="35"/>
  <c r="H464" i="35"/>
  <c r="N464" i="35"/>
  <c r="D465" i="35"/>
  <c r="H465" i="35"/>
  <c r="N465" i="35"/>
  <c r="D466" i="35"/>
  <c r="H466" i="35"/>
  <c r="N466" i="35"/>
  <c r="D467" i="35"/>
  <c r="H467" i="35"/>
  <c r="N467" i="35"/>
  <c r="D468" i="35"/>
  <c r="H468" i="35"/>
  <c r="N468" i="35"/>
  <c r="D469" i="35"/>
  <c r="H469" i="35"/>
  <c r="N469" i="35"/>
  <c r="D470" i="35"/>
  <c r="H470" i="35"/>
  <c r="N470" i="35"/>
  <c r="D471" i="35"/>
  <c r="H471" i="35"/>
  <c r="N471" i="35"/>
  <c r="D472" i="35"/>
  <c r="H472" i="35"/>
  <c r="N472" i="35"/>
  <c r="D473" i="35"/>
  <c r="H473" i="35"/>
  <c r="N473" i="35"/>
  <c r="D474" i="35"/>
  <c r="H474" i="35"/>
  <c r="N474" i="35"/>
  <c r="D475" i="35"/>
  <c r="H475" i="35"/>
  <c r="N475" i="35"/>
  <c r="D476" i="35"/>
  <c r="H476" i="35"/>
  <c r="N476" i="35"/>
  <c r="D477" i="35"/>
  <c r="H477" i="35"/>
  <c r="N477" i="35"/>
  <c r="D478" i="35"/>
  <c r="H478" i="35"/>
  <c r="N478" i="35"/>
  <c r="D479" i="35"/>
  <c r="H479" i="35"/>
  <c r="N479" i="35"/>
  <c r="D480" i="35"/>
  <c r="H480" i="35"/>
  <c r="N480" i="35"/>
  <c r="D481" i="35"/>
  <c r="H481" i="35"/>
  <c r="N481" i="35"/>
  <c r="D482" i="35"/>
  <c r="H482" i="35"/>
  <c r="N482" i="35"/>
  <c r="D483" i="35"/>
  <c r="H483" i="35"/>
  <c r="N483" i="35"/>
  <c r="D484" i="35"/>
  <c r="H484" i="35"/>
  <c r="N484" i="35"/>
  <c r="D485" i="35"/>
  <c r="H485" i="35"/>
  <c r="N485" i="35"/>
  <c r="D486" i="35"/>
  <c r="H486" i="35"/>
  <c r="N486" i="35"/>
  <c r="D487" i="35"/>
  <c r="H487" i="35"/>
  <c r="N487" i="35"/>
  <c r="D488" i="35"/>
  <c r="H488" i="35"/>
  <c r="N488" i="35"/>
  <c r="D489" i="35"/>
  <c r="H489" i="35"/>
  <c r="N489" i="35"/>
  <c r="D490" i="35"/>
  <c r="H490" i="35"/>
  <c r="N490" i="35"/>
  <c r="D491" i="35"/>
  <c r="H491" i="35"/>
  <c r="N491" i="35"/>
  <c r="D492" i="35"/>
  <c r="H492" i="35"/>
  <c r="N492" i="35"/>
  <c r="D493" i="35"/>
  <c r="H493" i="35"/>
  <c r="N493" i="35"/>
  <c r="D494" i="35"/>
  <c r="H494" i="35"/>
  <c r="N494" i="35"/>
  <c r="D495" i="35"/>
  <c r="H495" i="35"/>
  <c r="N495" i="35"/>
  <c r="D496" i="35"/>
  <c r="H496" i="35"/>
  <c r="N496" i="35"/>
  <c r="D497" i="35"/>
  <c r="H497" i="35"/>
  <c r="N497" i="35"/>
  <c r="D498" i="35"/>
  <c r="H498" i="35"/>
  <c r="N498" i="35"/>
  <c r="D499" i="35"/>
  <c r="H499" i="35"/>
  <c r="N499" i="35"/>
  <c r="D500" i="35"/>
  <c r="H500" i="35"/>
  <c r="N500" i="35"/>
  <c r="D501" i="35"/>
  <c r="H501" i="35"/>
  <c r="N501" i="35"/>
  <c r="D502" i="35"/>
  <c r="H502" i="35"/>
  <c r="K502" i="35"/>
  <c r="N502" i="35"/>
  <c r="D503" i="35"/>
  <c r="H503" i="35"/>
  <c r="N503" i="35"/>
  <c r="D504" i="35"/>
  <c r="H504" i="35"/>
  <c r="N504" i="35"/>
  <c r="D505" i="35"/>
  <c r="H505" i="35"/>
  <c r="K505" i="35"/>
  <c r="N505" i="35"/>
  <c r="D506" i="35"/>
  <c r="H506" i="35"/>
  <c r="N506" i="35"/>
  <c r="D507" i="35"/>
  <c r="H507" i="35"/>
  <c r="N507" i="35"/>
  <c r="D508" i="35"/>
  <c r="H508" i="35"/>
  <c r="N508" i="35"/>
  <c r="D509" i="35"/>
  <c r="H509" i="35"/>
  <c r="N509" i="35"/>
  <c r="D510" i="35"/>
  <c r="H510" i="35"/>
  <c r="N510" i="35"/>
  <c r="D511" i="35"/>
  <c r="H511" i="35"/>
  <c r="N511" i="35"/>
  <c r="D512" i="35"/>
  <c r="H512" i="35"/>
  <c r="N512" i="35"/>
  <c r="D513" i="35"/>
  <c r="H513" i="35"/>
  <c r="N513" i="35"/>
  <c r="D514" i="35"/>
  <c r="H514" i="35"/>
  <c r="N514" i="35"/>
  <c r="D515" i="35"/>
  <c r="H515" i="35"/>
  <c r="N515" i="35"/>
  <c r="D516" i="35"/>
  <c r="H516" i="35"/>
  <c r="N516" i="35"/>
  <c r="D517" i="35"/>
  <c r="H517" i="35"/>
  <c r="K517" i="35"/>
  <c r="N517" i="35"/>
  <c r="D518" i="35"/>
  <c r="H518" i="35"/>
  <c r="N518" i="35"/>
  <c r="D519" i="35"/>
  <c r="H519" i="35"/>
  <c r="K519" i="35"/>
  <c r="N519" i="35"/>
  <c r="D520" i="35"/>
  <c r="H520" i="35"/>
  <c r="N520" i="35"/>
  <c r="D521" i="35"/>
  <c r="H521" i="35"/>
  <c r="N521" i="35"/>
  <c r="D522" i="35"/>
  <c r="H522" i="35"/>
  <c r="N522" i="35"/>
  <c r="D523" i="35"/>
  <c r="H523" i="35"/>
  <c r="N523" i="35"/>
  <c r="D524" i="35"/>
  <c r="H524" i="35"/>
  <c r="N524" i="35"/>
  <c r="D525" i="35"/>
  <c r="H525" i="35"/>
  <c r="N525" i="35"/>
  <c r="D526" i="35"/>
  <c r="H526" i="35"/>
  <c r="N526" i="35"/>
  <c r="D527" i="35"/>
  <c r="H527" i="35"/>
  <c r="K527" i="35"/>
  <c r="N527" i="35"/>
  <c r="D528" i="35"/>
  <c r="H528" i="35"/>
  <c r="K528" i="35"/>
  <c r="N528" i="35"/>
  <c r="D529" i="35"/>
  <c r="H529" i="35"/>
  <c r="N529" i="35"/>
  <c r="D530" i="35"/>
  <c r="H530" i="35"/>
  <c r="N530" i="35"/>
  <c r="D531" i="35"/>
  <c r="H531" i="35"/>
  <c r="K531" i="35"/>
  <c r="N531" i="35"/>
  <c r="D532" i="35"/>
  <c r="H532" i="35"/>
  <c r="N532" i="35"/>
  <c r="D533" i="35"/>
  <c r="H533" i="35"/>
  <c r="N533" i="35"/>
  <c r="D534" i="35"/>
  <c r="H534" i="35"/>
  <c r="N534" i="35"/>
  <c r="D535" i="35"/>
  <c r="H535" i="35"/>
  <c r="N535" i="35"/>
  <c r="D536" i="35"/>
  <c r="H536" i="35"/>
  <c r="N536" i="35"/>
  <c r="D537" i="35"/>
  <c r="H537" i="35"/>
  <c r="N537" i="35"/>
  <c r="D538" i="35"/>
  <c r="H538" i="35"/>
  <c r="N538" i="35"/>
  <c r="D539" i="35"/>
  <c r="H539" i="35"/>
  <c r="N539" i="35"/>
  <c r="D540" i="35"/>
  <c r="H540" i="35"/>
  <c r="N540" i="35"/>
  <c r="D541" i="35"/>
  <c r="H541" i="35"/>
  <c r="N541" i="35"/>
  <c r="D542" i="35"/>
  <c r="H542" i="35"/>
  <c r="N542" i="35"/>
  <c r="D543" i="35"/>
  <c r="H543" i="35"/>
  <c r="K543" i="35"/>
  <c r="N543" i="35"/>
  <c r="D544" i="35"/>
  <c r="H544" i="35"/>
  <c r="N544" i="35"/>
  <c r="D545" i="35"/>
  <c r="H545" i="35"/>
  <c r="N545" i="35"/>
  <c r="D546" i="35"/>
  <c r="H546" i="35"/>
  <c r="N546" i="35"/>
  <c r="D547" i="35"/>
  <c r="H547" i="35"/>
  <c r="N547" i="35"/>
  <c r="D548" i="35"/>
  <c r="H548" i="35"/>
  <c r="N548" i="35"/>
  <c r="D549" i="35"/>
  <c r="H549" i="35"/>
  <c r="N549" i="35"/>
  <c r="D550" i="35"/>
  <c r="H550" i="35"/>
  <c r="N550" i="35"/>
  <c r="D551" i="35"/>
  <c r="H551" i="35"/>
  <c r="N551" i="35"/>
  <c r="D552" i="35"/>
  <c r="H552" i="35"/>
  <c r="N552" i="35"/>
  <c r="D553" i="35"/>
  <c r="H553" i="35"/>
  <c r="N553" i="35"/>
  <c r="D554" i="35"/>
  <c r="H554" i="35"/>
  <c r="K554" i="35"/>
  <c r="N554" i="35"/>
  <c r="D555" i="35"/>
  <c r="H555" i="35"/>
  <c r="K555" i="35"/>
  <c r="N555" i="35"/>
  <c r="D556" i="35"/>
  <c r="H556" i="35"/>
  <c r="N556" i="35"/>
  <c r="D557" i="35"/>
  <c r="H557" i="35"/>
  <c r="N557" i="35"/>
  <c r="D558" i="35"/>
  <c r="H558" i="35"/>
  <c r="N558" i="35"/>
  <c r="D559" i="35"/>
  <c r="H559" i="35"/>
  <c r="N559" i="35"/>
  <c r="D560" i="35"/>
  <c r="H560" i="35"/>
  <c r="N560" i="35"/>
  <c r="D561" i="35"/>
  <c r="H561" i="35"/>
  <c r="N561" i="35"/>
  <c r="D562" i="35"/>
  <c r="H562" i="35"/>
  <c r="K562" i="35"/>
  <c r="N562" i="35"/>
  <c r="D563" i="35"/>
  <c r="H563" i="35"/>
  <c r="N563" i="35"/>
  <c r="D564" i="35"/>
  <c r="H564" i="35"/>
  <c r="N564" i="35"/>
  <c r="D565" i="35"/>
  <c r="H565" i="35"/>
  <c r="N565" i="35"/>
  <c r="D566" i="35"/>
  <c r="H566" i="35"/>
  <c r="N566" i="35"/>
  <c r="D567" i="35"/>
  <c r="H567" i="35"/>
  <c r="N567" i="35"/>
  <c r="D568" i="35"/>
  <c r="H568" i="35"/>
  <c r="N568" i="35"/>
  <c r="D569" i="35"/>
  <c r="H569" i="35"/>
  <c r="N569" i="35"/>
  <c r="D570" i="35"/>
  <c r="H570" i="35"/>
  <c r="N570" i="35"/>
  <c r="D571" i="35"/>
  <c r="H571" i="35"/>
  <c r="N571" i="35"/>
  <c r="D572" i="35"/>
  <c r="H572" i="35"/>
  <c r="N572" i="35"/>
  <c r="D573" i="35"/>
  <c r="H573" i="35"/>
  <c r="N573" i="35"/>
  <c r="D574" i="35"/>
  <c r="H574" i="35"/>
  <c r="N574" i="35"/>
  <c r="D575" i="35"/>
  <c r="H575" i="35"/>
  <c r="N575" i="35"/>
  <c r="D576" i="35"/>
  <c r="H576" i="35"/>
  <c r="N576" i="35"/>
  <c r="D577" i="35"/>
  <c r="H577" i="35"/>
  <c r="N577" i="35"/>
  <c r="D578" i="35"/>
  <c r="H578" i="35"/>
  <c r="K578" i="35"/>
  <c r="N578" i="35"/>
  <c r="D579" i="35"/>
  <c r="H579" i="35"/>
  <c r="N579" i="35"/>
  <c r="D580" i="35"/>
  <c r="H580" i="35"/>
  <c r="K580" i="35"/>
  <c r="N580" i="35"/>
  <c r="D581" i="35"/>
  <c r="H581" i="35"/>
  <c r="N581" i="35"/>
  <c r="D582" i="35"/>
  <c r="H582" i="35"/>
  <c r="N582" i="35"/>
  <c r="D583" i="35"/>
  <c r="H583" i="35"/>
  <c r="N583" i="35"/>
  <c r="D584" i="35"/>
  <c r="H584" i="35"/>
  <c r="K584" i="35"/>
  <c r="N584" i="35"/>
  <c r="D585" i="35"/>
  <c r="H585" i="35"/>
  <c r="N585" i="35"/>
  <c r="D586" i="35"/>
  <c r="H586" i="35"/>
  <c r="N586" i="35"/>
  <c r="D587" i="35"/>
  <c r="H587" i="35"/>
  <c r="N587" i="35"/>
  <c r="D588" i="35"/>
  <c r="H588" i="35"/>
  <c r="N588" i="35"/>
  <c r="D589" i="35"/>
  <c r="H589" i="35"/>
  <c r="N589" i="35"/>
  <c r="D590" i="35"/>
  <c r="H590" i="35"/>
  <c r="N590" i="35"/>
  <c r="D591" i="35"/>
  <c r="H591" i="35"/>
  <c r="N591" i="35"/>
  <c r="D592" i="35"/>
  <c r="H592" i="35"/>
  <c r="N592" i="35"/>
  <c r="D593" i="35"/>
  <c r="H593" i="35"/>
  <c r="N593" i="35"/>
  <c r="D594" i="35"/>
  <c r="H594" i="35"/>
  <c r="N594" i="35"/>
  <c r="D595" i="35"/>
  <c r="H595" i="35"/>
  <c r="N595" i="35"/>
  <c r="D596" i="35"/>
  <c r="H596" i="35"/>
  <c r="N596" i="35"/>
  <c r="D597" i="35"/>
  <c r="H597" i="35"/>
  <c r="N597" i="35"/>
  <c r="D598" i="35"/>
  <c r="H598" i="35"/>
  <c r="N598" i="35"/>
  <c r="D599" i="35"/>
  <c r="H599" i="35"/>
  <c r="N599" i="35"/>
  <c r="D600" i="35"/>
  <c r="H600" i="35"/>
  <c r="N600" i="35"/>
  <c r="D601" i="35"/>
  <c r="H601" i="35"/>
  <c r="N601" i="35"/>
  <c r="D602" i="35"/>
  <c r="H602" i="35"/>
  <c r="N602" i="35"/>
  <c r="D603" i="35"/>
  <c r="H603" i="35"/>
  <c r="N603" i="35"/>
  <c r="D604" i="35"/>
  <c r="H604" i="35"/>
  <c r="K604" i="35"/>
  <c r="N604" i="35"/>
  <c r="D605" i="35"/>
  <c r="H605" i="35"/>
  <c r="N605" i="35"/>
  <c r="D606" i="35"/>
  <c r="H606" i="35"/>
  <c r="N606" i="35"/>
  <c r="D607" i="35"/>
  <c r="H607" i="35"/>
  <c r="N607" i="35"/>
  <c r="D608" i="35"/>
  <c r="H608" i="35"/>
  <c r="N608" i="35"/>
  <c r="D609" i="35"/>
  <c r="H609" i="35"/>
  <c r="N609" i="35"/>
  <c r="D610" i="35"/>
  <c r="H610" i="35"/>
  <c r="N610" i="35"/>
  <c r="D611" i="35"/>
  <c r="H611" i="35"/>
  <c r="N611" i="35"/>
  <c r="D612" i="35"/>
  <c r="H612" i="35"/>
  <c r="N612" i="35"/>
  <c r="D613" i="35"/>
  <c r="H613" i="35"/>
  <c r="N613" i="35"/>
  <c r="D614" i="35"/>
  <c r="H614" i="35"/>
  <c r="N614" i="35"/>
  <c r="D615" i="35"/>
  <c r="H615" i="35"/>
  <c r="N615" i="35"/>
  <c r="D616" i="35"/>
  <c r="H616" i="35"/>
  <c r="N616" i="35"/>
  <c r="D617" i="35"/>
  <c r="H617" i="35"/>
  <c r="N617" i="35"/>
  <c r="D618" i="35"/>
  <c r="H618" i="35"/>
  <c r="N618" i="35"/>
  <c r="D619" i="35"/>
  <c r="H619" i="35"/>
  <c r="N619" i="35"/>
  <c r="D620" i="35"/>
  <c r="H620" i="35"/>
  <c r="N620" i="35"/>
  <c r="D621" i="35"/>
  <c r="H621" i="35"/>
  <c r="N621" i="35"/>
  <c r="D622" i="35"/>
  <c r="H622" i="35"/>
  <c r="N622" i="35"/>
  <c r="D623" i="35"/>
  <c r="H623" i="35"/>
  <c r="K623" i="35"/>
  <c r="N623" i="35"/>
  <c r="D624" i="35"/>
  <c r="H624" i="35"/>
  <c r="N624" i="35"/>
  <c r="D625" i="35"/>
  <c r="H625" i="35"/>
  <c r="N625" i="35"/>
  <c r="D626" i="35"/>
  <c r="H626" i="35"/>
  <c r="N626" i="35"/>
  <c r="D627" i="35"/>
  <c r="H627" i="35"/>
  <c r="N627" i="35"/>
  <c r="D628" i="35"/>
  <c r="H628" i="35"/>
  <c r="N628" i="35"/>
  <c r="D629" i="35"/>
  <c r="H629" i="35"/>
  <c r="N629" i="35"/>
  <c r="D630" i="35"/>
  <c r="H630" i="35"/>
  <c r="N630" i="35"/>
  <c r="D631" i="35"/>
  <c r="H631" i="35"/>
  <c r="N631" i="35"/>
  <c r="D632" i="35"/>
  <c r="H632" i="35"/>
  <c r="N632" i="35"/>
  <c r="D633" i="35"/>
  <c r="H633" i="35"/>
  <c r="N633" i="35"/>
  <c r="D634" i="35"/>
  <c r="H634" i="35"/>
  <c r="N634" i="35"/>
  <c r="D635" i="35"/>
  <c r="H635" i="35"/>
  <c r="N635" i="35"/>
  <c r="D636" i="35"/>
  <c r="H636" i="35"/>
  <c r="N636" i="35"/>
  <c r="D637" i="35"/>
  <c r="H637" i="35"/>
  <c r="N637" i="35"/>
  <c r="D638" i="35"/>
  <c r="H638" i="35"/>
  <c r="N638" i="35"/>
  <c r="D639" i="35"/>
  <c r="H639" i="35"/>
  <c r="N639" i="35"/>
  <c r="D640" i="35"/>
  <c r="H640" i="35"/>
  <c r="N640" i="35"/>
  <c r="D641" i="35"/>
  <c r="H641" i="35"/>
  <c r="N641" i="35"/>
  <c r="D642" i="35"/>
  <c r="H642" i="35"/>
  <c r="K642" i="35"/>
  <c r="N642" i="35"/>
  <c r="D643" i="35"/>
  <c r="H643" i="35"/>
  <c r="N643" i="35"/>
  <c r="D644" i="35"/>
  <c r="H644" i="35"/>
  <c r="N644" i="35"/>
  <c r="D645" i="35"/>
  <c r="H645" i="35"/>
  <c r="N645" i="35"/>
  <c r="D646" i="35"/>
  <c r="H646" i="35"/>
  <c r="K646" i="35"/>
  <c r="N646" i="35"/>
  <c r="D647" i="35"/>
  <c r="H647" i="35"/>
  <c r="K647" i="35"/>
  <c r="N647" i="35"/>
  <c r="D648" i="35"/>
  <c r="H648" i="35"/>
  <c r="N648" i="35"/>
  <c r="D649" i="35"/>
  <c r="H649" i="35"/>
  <c r="N649" i="35"/>
  <c r="D650" i="35"/>
  <c r="H650" i="35"/>
  <c r="K650" i="35"/>
  <c r="N650" i="35"/>
  <c r="D651" i="35"/>
  <c r="H651" i="35"/>
  <c r="N651" i="35"/>
  <c r="D652" i="35"/>
  <c r="H652" i="35"/>
  <c r="N652" i="35"/>
  <c r="D653" i="35"/>
  <c r="H653" i="35"/>
  <c r="N653" i="35"/>
  <c r="D654" i="35"/>
  <c r="H654" i="35"/>
  <c r="K654" i="35"/>
  <c r="N654" i="35"/>
  <c r="D655" i="35"/>
  <c r="H655" i="35"/>
  <c r="K655" i="35"/>
  <c r="N655" i="35"/>
  <c r="D656" i="35"/>
  <c r="H656" i="35"/>
  <c r="N656" i="35"/>
  <c r="D657" i="35"/>
  <c r="H657" i="35"/>
  <c r="N657" i="35"/>
  <c r="D658" i="35"/>
  <c r="H658" i="35"/>
  <c r="K658" i="35"/>
  <c r="N658" i="35"/>
  <c r="D659" i="35"/>
  <c r="H659" i="35"/>
  <c r="N659" i="35"/>
  <c r="D660" i="35"/>
  <c r="H660" i="35"/>
  <c r="K660" i="35"/>
  <c r="N660" i="35"/>
  <c r="D661" i="35"/>
  <c r="H661" i="35"/>
  <c r="N661" i="35"/>
  <c r="D662" i="35"/>
  <c r="H662" i="35"/>
  <c r="N662" i="35"/>
  <c r="D663" i="35"/>
  <c r="H663" i="35"/>
  <c r="N663" i="35"/>
  <c r="D664" i="35"/>
  <c r="H664" i="35"/>
  <c r="N664" i="35"/>
  <c r="D665" i="35"/>
  <c r="H665" i="35"/>
  <c r="K665" i="35"/>
  <c r="N665" i="35"/>
  <c r="D666" i="35"/>
  <c r="H666" i="35"/>
  <c r="N666" i="35"/>
  <c r="D667" i="35"/>
  <c r="H667" i="35"/>
  <c r="K667" i="35"/>
  <c r="N667" i="35"/>
  <c r="D668" i="35"/>
  <c r="H668" i="35"/>
  <c r="K668" i="35"/>
  <c r="N668" i="35"/>
  <c r="D669" i="35"/>
  <c r="H669" i="35"/>
  <c r="K669" i="35"/>
  <c r="N669" i="35"/>
  <c r="D670" i="35"/>
  <c r="H670" i="35"/>
  <c r="K670" i="35"/>
  <c r="N670" i="35"/>
  <c r="D671" i="35"/>
  <c r="H671" i="35"/>
  <c r="K671" i="35"/>
  <c r="N671" i="35"/>
  <c r="D672" i="35"/>
  <c r="H672" i="35"/>
  <c r="K672" i="35"/>
  <c r="N672" i="35"/>
  <c r="D673" i="35"/>
  <c r="H673" i="35"/>
  <c r="K673" i="35"/>
  <c r="N673" i="35"/>
  <c r="D674" i="35"/>
  <c r="H674" i="35"/>
  <c r="K674" i="35"/>
  <c r="N674" i="35"/>
  <c r="D675" i="35"/>
  <c r="H675" i="35"/>
  <c r="K675" i="35"/>
  <c r="N675" i="35"/>
  <c r="D676" i="35"/>
  <c r="H676" i="35"/>
  <c r="K676" i="35"/>
  <c r="N676" i="35"/>
  <c r="D677" i="35"/>
  <c r="H677" i="35"/>
  <c r="K677" i="35"/>
  <c r="N677" i="35"/>
  <c r="D678" i="35"/>
  <c r="H678" i="35"/>
  <c r="K678" i="35"/>
  <c r="N678" i="35"/>
  <c r="D679" i="35"/>
  <c r="H679" i="35"/>
  <c r="K679" i="35"/>
  <c r="N679" i="35"/>
  <c r="D680" i="35"/>
  <c r="H680" i="35"/>
  <c r="K680" i="35"/>
  <c r="N680" i="35"/>
  <c r="D681" i="35"/>
  <c r="H681" i="35"/>
  <c r="K681" i="35"/>
  <c r="N681" i="35"/>
  <c r="D682" i="35"/>
  <c r="H682" i="35"/>
  <c r="K682" i="35"/>
  <c r="N682" i="35"/>
  <c r="D683" i="35"/>
  <c r="H683" i="35"/>
  <c r="K683" i="35"/>
  <c r="N683" i="35"/>
  <c r="D684" i="35"/>
  <c r="H684" i="35"/>
  <c r="K684" i="35"/>
  <c r="N684" i="35"/>
  <c r="D685" i="35"/>
  <c r="H685" i="35"/>
  <c r="K685" i="35"/>
  <c r="N685" i="35"/>
  <c r="D686" i="35"/>
  <c r="H686" i="35"/>
  <c r="K686" i="35"/>
  <c r="N686" i="35"/>
  <c r="D687" i="35"/>
  <c r="H687" i="35"/>
  <c r="K687" i="35"/>
  <c r="N687" i="35"/>
  <c r="D688" i="35"/>
  <c r="H688" i="35"/>
  <c r="K688" i="35"/>
  <c r="N688" i="35"/>
  <c r="D689" i="35"/>
  <c r="H689" i="35"/>
  <c r="K689" i="35"/>
  <c r="N689" i="35"/>
  <c r="D690" i="35"/>
  <c r="H690" i="35"/>
  <c r="K690" i="35"/>
  <c r="N690" i="35"/>
  <c r="D691" i="35"/>
  <c r="H691" i="35"/>
  <c r="K691" i="35"/>
  <c r="N691" i="35"/>
  <c r="D692" i="35"/>
  <c r="H692" i="35"/>
  <c r="K692" i="35"/>
  <c r="N692" i="35"/>
  <c r="D693" i="35"/>
  <c r="H693" i="35"/>
  <c r="K693" i="35"/>
  <c r="N693" i="35"/>
  <c r="D694" i="35"/>
  <c r="H694" i="35"/>
  <c r="K694" i="35"/>
  <c r="N694" i="35"/>
  <c r="D695" i="35"/>
  <c r="H695" i="35"/>
  <c r="K695" i="35"/>
  <c r="N695" i="35"/>
  <c r="D696" i="35"/>
  <c r="H696" i="35"/>
  <c r="K696" i="35"/>
  <c r="N696" i="35"/>
  <c r="D697" i="35"/>
  <c r="H697" i="35"/>
  <c r="K697" i="35"/>
  <c r="N697" i="35"/>
  <c r="D698" i="35"/>
  <c r="H698" i="35"/>
  <c r="K698" i="35"/>
  <c r="N698" i="35"/>
  <c r="D699" i="35"/>
  <c r="H699" i="35"/>
  <c r="K699" i="35"/>
  <c r="N699" i="35"/>
  <c r="D700" i="35"/>
  <c r="H700" i="35"/>
  <c r="K700" i="35"/>
  <c r="N700" i="35"/>
  <c r="D701" i="35"/>
  <c r="H701" i="35"/>
  <c r="K701" i="35"/>
  <c r="N701" i="35"/>
  <c r="D702" i="35"/>
  <c r="H702" i="35"/>
  <c r="K702" i="35"/>
  <c r="N702" i="35"/>
  <c r="D703" i="35"/>
  <c r="H703" i="35"/>
  <c r="K703" i="35"/>
  <c r="N703" i="35"/>
  <c r="D704" i="35"/>
  <c r="H704" i="35"/>
  <c r="K704" i="35"/>
  <c r="N704" i="35"/>
  <c r="D705" i="35"/>
  <c r="H705" i="35"/>
  <c r="K705" i="35"/>
  <c r="N705" i="35"/>
  <c r="D706" i="35"/>
  <c r="H706" i="35"/>
  <c r="K706" i="35"/>
  <c r="N706" i="35"/>
  <c r="D707" i="35"/>
  <c r="H707" i="35"/>
  <c r="K707" i="35"/>
  <c r="N707" i="35"/>
  <c r="D708" i="35"/>
  <c r="H708" i="35"/>
  <c r="K708" i="35"/>
  <c r="N708" i="35"/>
  <c r="D709" i="35"/>
  <c r="H709" i="35"/>
  <c r="K709" i="35"/>
  <c r="N709" i="35"/>
  <c r="D710" i="35"/>
  <c r="H710" i="35"/>
  <c r="K710" i="35"/>
  <c r="N710" i="35"/>
  <c r="D711" i="35"/>
  <c r="H711" i="35"/>
  <c r="K711" i="35"/>
  <c r="N711" i="35"/>
  <c r="D712" i="35"/>
  <c r="H712" i="35"/>
  <c r="K712" i="35"/>
  <c r="N712" i="35"/>
  <c r="D713" i="35"/>
  <c r="H713" i="35"/>
  <c r="K713" i="35"/>
  <c r="N713" i="35"/>
  <c r="D714" i="35"/>
  <c r="H714" i="35"/>
  <c r="K714" i="35"/>
  <c r="N714" i="35"/>
  <c r="D715" i="35"/>
  <c r="H715" i="35"/>
  <c r="K715" i="35"/>
  <c r="N715" i="35"/>
  <c r="D716" i="35"/>
  <c r="H716" i="35"/>
  <c r="K716" i="35"/>
  <c r="N716" i="35"/>
  <c r="D717" i="35"/>
  <c r="H717" i="35"/>
  <c r="K717" i="35"/>
  <c r="N717" i="35"/>
  <c r="D718" i="35"/>
  <c r="H718" i="35"/>
  <c r="K718" i="35"/>
  <c r="N718" i="35"/>
  <c r="D719" i="35"/>
  <c r="H719" i="35"/>
  <c r="K719" i="35"/>
  <c r="N719" i="35"/>
  <c r="D720" i="35"/>
  <c r="H720" i="35"/>
  <c r="K720" i="35"/>
  <c r="N720" i="35"/>
  <c r="D721" i="35"/>
  <c r="H721" i="35"/>
  <c r="K721" i="35"/>
  <c r="N721" i="35"/>
  <c r="D722" i="35"/>
  <c r="H722" i="35"/>
  <c r="K722" i="35"/>
  <c r="N722" i="35"/>
  <c r="D723" i="35"/>
  <c r="H723" i="35"/>
  <c r="K723" i="35"/>
  <c r="N723" i="35"/>
  <c r="D724" i="35"/>
  <c r="H724" i="35"/>
  <c r="K724" i="35"/>
  <c r="N724" i="35"/>
  <c r="D725" i="35"/>
  <c r="H725" i="35"/>
  <c r="K725" i="35"/>
  <c r="N725" i="35"/>
  <c r="D726" i="35"/>
  <c r="H726" i="35"/>
  <c r="K726" i="35"/>
  <c r="N726" i="35"/>
  <c r="D727" i="35"/>
  <c r="H727" i="35"/>
  <c r="K727" i="35"/>
  <c r="N727" i="35"/>
  <c r="D728" i="35"/>
  <c r="H728" i="35"/>
  <c r="K728" i="35"/>
  <c r="N728" i="35"/>
  <c r="D729" i="35"/>
  <c r="H729" i="35"/>
  <c r="K729" i="35"/>
  <c r="N729" i="35"/>
  <c r="D730" i="35"/>
  <c r="H730" i="35"/>
  <c r="K730" i="35"/>
  <c r="N730" i="35"/>
  <c r="D731" i="35"/>
  <c r="H731" i="35"/>
  <c r="K731" i="35"/>
  <c r="N731" i="35"/>
  <c r="D732" i="35"/>
  <c r="H732" i="35"/>
  <c r="K732" i="35"/>
  <c r="N732" i="35"/>
  <c r="D733" i="35"/>
  <c r="H733" i="35"/>
  <c r="K733" i="35"/>
  <c r="N733" i="35"/>
  <c r="D734" i="35"/>
  <c r="H734" i="35"/>
  <c r="K734" i="35"/>
  <c r="N734" i="35"/>
  <c r="D735" i="35"/>
  <c r="H735" i="35"/>
  <c r="K735" i="35"/>
  <c r="N735" i="35"/>
  <c r="D736" i="35"/>
  <c r="H736" i="35"/>
  <c r="K736" i="35"/>
  <c r="N736" i="35"/>
  <c r="D737" i="35"/>
  <c r="H737" i="35"/>
  <c r="K737" i="35"/>
  <c r="N737" i="35"/>
  <c r="D738" i="35"/>
  <c r="H738" i="35"/>
  <c r="K738" i="35"/>
  <c r="N738" i="35"/>
  <c r="D739" i="35"/>
  <c r="H739" i="35"/>
  <c r="K739" i="35"/>
  <c r="N739" i="35"/>
  <c r="D740" i="35"/>
  <c r="H740" i="35"/>
  <c r="K740" i="35"/>
  <c r="N740" i="35"/>
  <c r="D741" i="35"/>
  <c r="H741" i="35"/>
  <c r="K741" i="35"/>
  <c r="N741" i="35"/>
  <c r="D742" i="35"/>
  <c r="H742" i="35"/>
  <c r="K742" i="35"/>
  <c r="N742" i="35"/>
  <c r="D743" i="35"/>
  <c r="H743" i="35"/>
  <c r="K743" i="35"/>
  <c r="N743" i="35"/>
  <c r="D744" i="35"/>
  <c r="H744" i="35"/>
  <c r="K744" i="35"/>
  <c r="N744" i="35"/>
  <c r="D745" i="35"/>
  <c r="H745" i="35"/>
  <c r="K745" i="35"/>
  <c r="N745" i="35"/>
  <c r="D746" i="35"/>
  <c r="H746" i="35"/>
  <c r="K746" i="35"/>
  <c r="N746" i="35"/>
  <c r="D747" i="35"/>
  <c r="H747" i="35"/>
  <c r="K747" i="35"/>
  <c r="N747" i="35"/>
  <c r="D748" i="35"/>
  <c r="H748" i="35"/>
  <c r="K748" i="35"/>
  <c r="N748" i="35"/>
  <c r="D749" i="35"/>
  <c r="H749" i="35"/>
  <c r="K749" i="35"/>
  <c r="N749" i="35"/>
  <c r="D750" i="35"/>
  <c r="H750" i="35"/>
  <c r="K750" i="35"/>
  <c r="N750" i="35"/>
  <c r="D751" i="35"/>
  <c r="H751" i="35"/>
  <c r="K751" i="35"/>
  <c r="N751" i="35"/>
  <c r="D752" i="35"/>
  <c r="H752" i="35"/>
  <c r="K752" i="35"/>
  <c r="N752" i="35"/>
  <c r="D753" i="35"/>
  <c r="H753" i="35"/>
  <c r="K753" i="35"/>
  <c r="N753" i="35"/>
  <c r="D754" i="35"/>
  <c r="H754" i="35"/>
  <c r="K754" i="35"/>
  <c r="N754" i="35"/>
  <c r="D755" i="35"/>
  <c r="H755" i="35"/>
  <c r="K755" i="35"/>
  <c r="N755" i="35"/>
  <c r="D756" i="35"/>
  <c r="H756" i="35"/>
  <c r="K756" i="35"/>
  <c r="N756" i="35"/>
  <c r="D757" i="35"/>
  <c r="H757" i="35"/>
  <c r="K757" i="35"/>
  <c r="N757" i="35"/>
  <c r="D758" i="35"/>
  <c r="H758" i="35"/>
  <c r="K758" i="35"/>
  <c r="N758" i="35"/>
  <c r="D759" i="35"/>
  <c r="H759" i="35"/>
  <c r="K759" i="35"/>
  <c r="N759" i="35"/>
  <c r="D760" i="35"/>
  <c r="H760" i="35"/>
  <c r="K760" i="35"/>
  <c r="N760" i="35"/>
  <c r="D761" i="35"/>
  <c r="H761" i="35"/>
  <c r="K761" i="35"/>
  <c r="N761" i="35"/>
  <c r="D762" i="35"/>
  <c r="H762" i="35"/>
  <c r="K762" i="35"/>
  <c r="N762" i="35"/>
  <c r="D763" i="35"/>
  <c r="H763" i="35"/>
  <c r="K763" i="35"/>
  <c r="N763" i="35"/>
  <c r="D764" i="35"/>
  <c r="H764" i="35"/>
  <c r="K764" i="35"/>
  <c r="N764" i="35"/>
  <c r="D765" i="35"/>
  <c r="H765" i="35"/>
  <c r="K765" i="35"/>
  <c r="N765" i="35"/>
  <c r="D766" i="35"/>
  <c r="H766" i="35"/>
  <c r="K766" i="35"/>
  <c r="N766" i="35"/>
  <c r="D767" i="35"/>
  <c r="H767" i="35"/>
  <c r="K767" i="35"/>
  <c r="N767" i="35"/>
  <c r="D768" i="35"/>
  <c r="H768" i="35"/>
  <c r="K768" i="35"/>
  <c r="N768" i="35"/>
  <c r="D769" i="35"/>
  <c r="H769" i="35"/>
  <c r="K769" i="35"/>
  <c r="N769" i="35"/>
  <c r="D770" i="35"/>
  <c r="H770" i="35"/>
  <c r="K770" i="35"/>
  <c r="N770" i="35"/>
  <c r="D771" i="35"/>
  <c r="H771" i="35"/>
  <c r="K771" i="35"/>
  <c r="N771" i="35"/>
  <c r="D772" i="35"/>
  <c r="H772" i="35"/>
  <c r="K772" i="35"/>
  <c r="N772" i="35"/>
  <c r="D773" i="35"/>
  <c r="H773" i="35"/>
  <c r="K773" i="35"/>
  <c r="N773" i="35"/>
  <c r="D774" i="35"/>
  <c r="H774" i="35"/>
  <c r="K774" i="35"/>
  <c r="N774" i="35"/>
  <c r="D775" i="35"/>
  <c r="H775" i="35"/>
  <c r="K775" i="35"/>
  <c r="N775" i="35"/>
  <c r="D776" i="35"/>
  <c r="H776" i="35"/>
  <c r="K776" i="35"/>
  <c r="N776" i="35"/>
  <c r="D777" i="35"/>
  <c r="H777" i="35"/>
  <c r="K777" i="35"/>
  <c r="N777" i="35"/>
  <c r="D778" i="35"/>
  <c r="H778" i="35"/>
  <c r="K778" i="35"/>
  <c r="N778" i="35"/>
  <c r="D779" i="35"/>
  <c r="H779" i="35"/>
  <c r="K779" i="35"/>
  <c r="N779" i="35"/>
  <c r="D780" i="35"/>
  <c r="H780" i="35"/>
  <c r="K780" i="35"/>
  <c r="N780" i="35"/>
  <c r="D781" i="35"/>
  <c r="H781" i="35"/>
  <c r="K781" i="35"/>
  <c r="N781" i="35"/>
  <c r="D782" i="35"/>
  <c r="H782" i="35"/>
  <c r="K782" i="35"/>
  <c r="N782" i="35"/>
  <c r="D783" i="35"/>
  <c r="H783" i="35"/>
  <c r="K783" i="35"/>
  <c r="N783" i="35"/>
  <c r="D784" i="35"/>
  <c r="H784" i="35"/>
  <c r="K784" i="35"/>
  <c r="N784" i="35"/>
  <c r="D785" i="35"/>
  <c r="H785" i="35"/>
  <c r="K785" i="35"/>
  <c r="N785" i="35"/>
  <c r="D786" i="35"/>
  <c r="H786" i="35"/>
  <c r="K786" i="35"/>
  <c r="N786" i="35"/>
  <c r="D787" i="35"/>
  <c r="H787" i="35"/>
  <c r="K787" i="35"/>
  <c r="N787" i="35"/>
  <c r="D788" i="35"/>
  <c r="H788" i="35"/>
  <c r="K788" i="35"/>
  <c r="N788" i="35"/>
  <c r="D789" i="35"/>
  <c r="H789" i="35"/>
  <c r="K789" i="35"/>
  <c r="N789" i="35"/>
  <c r="D790" i="35"/>
  <c r="H790" i="35"/>
  <c r="K790" i="35"/>
  <c r="N790" i="35"/>
  <c r="D791" i="35"/>
  <c r="H791" i="35"/>
  <c r="K791" i="35"/>
  <c r="N791" i="35"/>
  <c r="D792" i="35"/>
  <c r="H792" i="35"/>
  <c r="K792" i="35"/>
  <c r="N792" i="35"/>
  <c r="D793" i="35"/>
  <c r="H793" i="35"/>
  <c r="K793" i="35"/>
  <c r="N793" i="35"/>
  <c r="D794" i="35"/>
  <c r="H794" i="35"/>
  <c r="K794" i="35"/>
  <c r="N794" i="35"/>
  <c r="D795" i="35"/>
  <c r="H795" i="35"/>
  <c r="K795" i="35"/>
  <c r="N795" i="35"/>
  <c r="D796" i="35"/>
  <c r="H796" i="35"/>
  <c r="K796" i="35"/>
  <c r="N796" i="35"/>
  <c r="D797" i="35"/>
  <c r="H797" i="35"/>
  <c r="K797" i="35"/>
  <c r="N797" i="35"/>
  <c r="D798" i="35"/>
  <c r="H798" i="35"/>
  <c r="K798" i="35"/>
  <c r="N798" i="35"/>
  <c r="D799" i="35"/>
  <c r="H799" i="35"/>
  <c r="K799" i="35"/>
  <c r="N799" i="35"/>
  <c r="D800" i="35"/>
  <c r="H800" i="35"/>
  <c r="K800" i="35"/>
  <c r="N800" i="35"/>
  <c r="D801" i="35"/>
  <c r="H801" i="35"/>
  <c r="K801" i="35"/>
  <c r="N801" i="35"/>
  <c r="D802" i="35"/>
  <c r="H802" i="35"/>
  <c r="K802" i="35"/>
  <c r="N802" i="35"/>
  <c r="D803" i="35"/>
  <c r="H803" i="35"/>
  <c r="K803" i="35"/>
  <c r="N803" i="35"/>
  <c r="D804" i="35"/>
  <c r="H804" i="35"/>
  <c r="K804" i="35"/>
  <c r="N804" i="35"/>
  <c r="D805" i="35"/>
  <c r="H805" i="35"/>
  <c r="K805" i="35"/>
  <c r="N805" i="35"/>
  <c r="D806" i="35"/>
  <c r="H806" i="35"/>
  <c r="K806" i="35"/>
  <c r="N806" i="35"/>
  <c r="D807" i="35"/>
  <c r="H807" i="35"/>
  <c r="K807" i="35"/>
  <c r="N807" i="35"/>
  <c r="D808" i="35"/>
  <c r="H808" i="35"/>
  <c r="K808" i="35"/>
  <c r="N808" i="35"/>
  <c r="D809" i="35"/>
  <c r="H809" i="35"/>
  <c r="K809" i="35"/>
  <c r="N809" i="35"/>
  <c r="D810" i="35"/>
  <c r="H810" i="35"/>
  <c r="K810" i="35"/>
  <c r="N810" i="35"/>
  <c r="D811" i="35"/>
  <c r="H811" i="35"/>
  <c r="K811" i="35"/>
  <c r="N811" i="35"/>
  <c r="D812" i="35"/>
  <c r="H812" i="35"/>
  <c r="K812" i="35"/>
  <c r="N812" i="35"/>
  <c r="D813" i="35"/>
  <c r="H813" i="35"/>
  <c r="K813" i="35"/>
  <c r="N813" i="35"/>
  <c r="D814" i="35"/>
  <c r="H814" i="35"/>
  <c r="K814" i="35"/>
  <c r="N814" i="35"/>
  <c r="D815" i="35"/>
  <c r="H815" i="35"/>
  <c r="K815" i="35"/>
  <c r="N815" i="35"/>
  <c r="D816" i="35"/>
  <c r="H816" i="35"/>
  <c r="K816" i="35"/>
  <c r="N816" i="35"/>
  <c r="D817" i="35"/>
  <c r="H817" i="35"/>
  <c r="K817" i="35"/>
  <c r="N817" i="35"/>
  <c r="D818" i="35"/>
  <c r="H818" i="35"/>
  <c r="K818" i="35"/>
  <c r="N818" i="35"/>
  <c r="D819" i="35"/>
  <c r="H819" i="35"/>
  <c r="K819" i="35"/>
  <c r="N819" i="35"/>
  <c r="D820" i="35"/>
  <c r="H820" i="35"/>
  <c r="K820" i="35"/>
  <c r="N820" i="35"/>
  <c r="D821" i="35"/>
  <c r="H821" i="35"/>
  <c r="K821" i="35"/>
  <c r="N821" i="35"/>
  <c r="D822" i="35"/>
  <c r="H822" i="35"/>
  <c r="K822" i="35"/>
  <c r="N822" i="35"/>
  <c r="D823" i="35"/>
  <c r="H823" i="35"/>
  <c r="K823" i="35"/>
  <c r="N823" i="35"/>
  <c r="D824" i="35"/>
  <c r="H824" i="35"/>
  <c r="K824" i="35"/>
  <c r="N824" i="35"/>
  <c r="D825" i="35"/>
  <c r="H825" i="35"/>
  <c r="K825" i="35"/>
  <c r="N825" i="35"/>
  <c r="D826" i="35"/>
  <c r="H826" i="35"/>
  <c r="K826" i="35"/>
  <c r="N826" i="35"/>
  <c r="D827" i="35"/>
  <c r="H827" i="35"/>
  <c r="K827" i="35"/>
  <c r="N827" i="35"/>
  <c r="D828" i="35"/>
  <c r="H828" i="35"/>
  <c r="K828" i="35"/>
  <c r="N828" i="35"/>
  <c r="D829" i="35"/>
  <c r="H829" i="35"/>
  <c r="K829" i="35"/>
  <c r="N829" i="35"/>
  <c r="D830" i="35"/>
  <c r="H830" i="35"/>
  <c r="K830" i="35"/>
  <c r="N830" i="35"/>
  <c r="D831" i="35"/>
  <c r="H831" i="35"/>
  <c r="K831" i="35"/>
  <c r="N831" i="35"/>
  <c r="D832" i="35"/>
  <c r="H832" i="35"/>
  <c r="K832" i="35"/>
  <c r="N832" i="35"/>
  <c r="D833" i="35"/>
  <c r="H833" i="35"/>
  <c r="K833" i="35"/>
  <c r="N833" i="35"/>
  <c r="D834" i="35"/>
  <c r="H834" i="35"/>
  <c r="K834" i="35"/>
  <c r="N834" i="35"/>
  <c r="D835" i="35"/>
  <c r="H835" i="35"/>
  <c r="K835" i="35"/>
  <c r="N835" i="35"/>
  <c r="D836" i="35"/>
  <c r="H836" i="35"/>
  <c r="K836" i="35"/>
  <c r="N836" i="35"/>
  <c r="D837" i="35"/>
  <c r="H837" i="35"/>
  <c r="K837" i="35"/>
  <c r="N837" i="35"/>
  <c r="D838" i="35"/>
  <c r="H838" i="35"/>
  <c r="K838" i="35"/>
  <c r="N838" i="35"/>
  <c r="D839" i="35"/>
  <c r="H839" i="35"/>
  <c r="K839" i="35"/>
  <c r="N839" i="35"/>
  <c r="D840" i="35"/>
  <c r="H840" i="35"/>
  <c r="K840" i="35"/>
  <c r="N840" i="35"/>
  <c r="D841" i="35"/>
  <c r="H841" i="35"/>
  <c r="K841" i="35"/>
  <c r="N841" i="35"/>
  <c r="D842" i="35"/>
  <c r="H842" i="35"/>
  <c r="K842" i="35"/>
  <c r="N842" i="35"/>
  <c r="D843" i="35"/>
  <c r="H843" i="35"/>
  <c r="K843" i="35"/>
  <c r="N843" i="35"/>
  <c r="D844" i="35"/>
  <c r="H844" i="35"/>
  <c r="K844" i="35"/>
  <c r="N844" i="35"/>
  <c r="D845" i="35"/>
  <c r="H845" i="35"/>
  <c r="K845" i="35"/>
  <c r="N845" i="35"/>
  <c r="D846" i="35"/>
  <c r="H846" i="35"/>
  <c r="K846" i="35"/>
  <c r="N846" i="35"/>
  <c r="D847" i="35"/>
  <c r="H847" i="35"/>
  <c r="K847" i="35"/>
  <c r="N847" i="35"/>
  <c r="D848" i="35"/>
  <c r="H848" i="35"/>
  <c r="K848" i="35"/>
  <c r="N848" i="35"/>
  <c r="D849" i="35"/>
  <c r="H849" i="35"/>
  <c r="K849" i="35"/>
  <c r="N849" i="35"/>
  <c r="D850" i="35"/>
  <c r="H850" i="35"/>
  <c r="K850" i="35"/>
  <c r="N850" i="35"/>
  <c r="D851" i="35"/>
  <c r="H851" i="35"/>
  <c r="K851" i="35"/>
  <c r="N851" i="35"/>
  <c r="D852" i="35"/>
  <c r="H852" i="35"/>
  <c r="K852" i="35"/>
  <c r="N852" i="35"/>
  <c r="D853" i="35"/>
  <c r="H853" i="35"/>
  <c r="K853" i="35"/>
  <c r="N853" i="35"/>
  <c r="D854" i="35"/>
  <c r="H854" i="35"/>
  <c r="K854" i="35"/>
  <c r="N854" i="35"/>
  <c r="D855" i="35"/>
  <c r="H855" i="35"/>
  <c r="K855" i="35"/>
  <c r="N855" i="35"/>
  <c r="D856" i="35"/>
  <c r="H856" i="35"/>
  <c r="K856" i="35"/>
  <c r="N856" i="35"/>
  <c r="D857" i="35"/>
  <c r="H857" i="35"/>
  <c r="K857" i="35"/>
  <c r="N857" i="35"/>
  <c r="D858" i="35"/>
  <c r="H858" i="35"/>
  <c r="K858" i="35"/>
  <c r="N858" i="35"/>
  <c r="D859" i="35"/>
  <c r="H859" i="35"/>
  <c r="K859" i="35"/>
  <c r="N859" i="35"/>
  <c r="D860" i="35"/>
  <c r="H860" i="35"/>
  <c r="K860" i="35"/>
  <c r="N860" i="35"/>
  <c r="D861" i="35"/>
  <c r="H861" i="35"/>
  <c r="K861" i="35"/>
  <c r="N861" i="35"/>
  <c r="D862" i="35"/>
  <c r="H862" i="35"/>
  <c r="K862" i="35"/>
  <c r="N862" i="35"/>
  <c r="D863" i="35"/>
  <c r="H863" i="35"/>
  <c r="K863" i="35"/>
  <c r="N863" i="35"/>
  <c r="D864" i="35"/>
  <c r="H864" i="35"/>
  <c r="K864" i="35"/>
  <c r="N864" i="35"/>
  <c r="D865" i="35"/>
  <c r="H865" i="35"/>
  <c r="K865" i="35"/>
  <c r="N865" i="35"/>
  <c r="D866" i="35"/>
  <c r="H866" i="35"/>
  <c r="K866" i="35"/>
  <c r="N866" i="35"/>
  <c r="D867" i="35"/>
  <c r="H867" i="35"/>
  <c r="K867" i="35"/>
  <c r="N867" i="35"/>
  <c r="D868" i="35"/>
  <c r="H868" i="35"/>
  <c r="K868" i="35"/>
  <c r="N868" i="35"/>
  <c r="D869" i="35"/>
  <c r="H869" i="35"/>
  <c r="K869" i="35"/>
  <c r="N869" i="35"/>
  <c r="D870" i="35"/>
  <c r="H870" i="35"/>
  <c r="K870" i="35"/>
  <c r="N870" i="35"/>
  <c r="D871" i="35"/>
  <c r="H871" i="35"/>
  <c r="K871" i="35"/>
  <c r="N871" i="35"/>
  <c r="D872" i="35"/>
  <c r="H872" i="35"/>
  <c r="K872" i="35"/>
  <c r="N872" i="35"/>
  <c r="D873" i="35"/>
  <c r="H873" i="35"/>
  <c r="K873" i="35"/>
  <c r="N873" i="35"/>
  <c r="D874" i="35"/>
  <c r="H874" i="35"/>
  <c r="K874" i="35"/>
  <c r="N874" i="35"/>
  <c r="D875" i="35"/>
  <c r="H875" i="35"/>
  <c r="K875" i="35"/>
  <c r="N875" i="35"/>
  <c r="D876" i="35"/>
  <c r="H876" i="35"/>
  <c r="K876" i="35"/>
  <c r="N876" i="35"/>
  <c r="D877" i="35"/>
  <c r="H877" i="35"/>
  <c r="K877" i="35"/>
  <c r="N877" i="35"/>
  <c r="D878" i="35"/>
  <c r="H878" i="35"/>
  <c r="K878" i="35"/>
  <c r="N878" i="35"/>
  <c r="D879" i="35"/>
  <c r="H879" i="35"/>
  <c r="K879" i="35"/>
  <c r="N879" i="35"/>
  <c r="D880" i="35"/>
  <c r="H880" i="35"/>
  <c r="K880" i="35"/>
  <c r="N880" i="35"/>
  <c r="D881" i="35"/>
  <c r="H881" i="35"/>
  <c r="K881" i="35"/>
  <c r="N881" i="35"/>
  <c r="D882" i="35"/>
  <c r="H882" i="35"/>
  <c r="K882" i="35"/>
  <c r="N882" i="35"/>
  <c r="D883" i="35"/>
  <c r="H883" i="35"/>
  <c r="K883" i="35"/>
  <c r="N883" i="35"/>
  <c r="D884" i="35"/>
  <c r="H884" i="35"/>
  <c r="K884" i="35"/>
  <c r="N884" i="35"/>
  <c r="D885" i="35"/>
  <c r="H885" i="35"/>
  <c r="K885" i="35"/>
  <c r="N885" i="35"/>
  <c r="D886" i="35"/>
  <c r="H886" i="35"/>
  <c r="K886" i="35"/>
  <c r="N886" i="35"/>
  <c r="D887" i="35"/>
  <c r="H887" i="35"/>
  <c r="K887" i="35"/>
  <c r="N887" i="35"/>
  <c r="D888" i="35"/>
  <c r="H888" i="35"/>
  <c r="K888" i="35"/>
  <c r="N888" i="35"/>
  <c r="D889" i="35"/>
  <c r="H889" i="35"/>
  <c r="K889" i="35"/>
  <c r="N889" i="35"/>
  <c r="D890" i="35"/>
  <c r="H890" i="35"/>
  <c r="K890" i="35"/>
  <c r="N890" i="35"/>
  <c r="D891" i="35"/>
  <c r="H891" i="35"/>
  <c r="K891" i="35"/>
  <c r="N891" i="35"/>
  <c r="D892" i="35"/>
  <c r="H892" i="35"/>
  <c r="K892" i="35"/>
  <c r="N892" i="35"/>
  <c r="D893" i="35"/>
  <c r="H893" i="35"/>
  <c r="K893" i="35"/>
  <c r="N893" i="35"/>
  <c r="D894" i="35"/>
  <c r="H894" i="35"/>
  <c r="K894" i="35"/>
  <c r="N894" i="35"/>
  <c r="D895" i="35"/>
  <c r="H895" i="35"/>
  <c r="K895" i="35"/>
  <c r="N895" i="35"/>
  <c r="D896" i="35"/>
  <c r="H896" i="35"/>
  <c r="K896" i="35"/>
  <c r="N896" i="35"/>
  <c r="D897" i="35"/>
  <c r="H897" i="35"/>
  <c r="K897" i="35"/>
  <c r="N897" i="35"/>
  <c r="D898" i="35"/>
  <c r="H898" i="35"/>
  <c r="K898" i="35"/>
  <c r="N898" i="35"/>
  <c r="D899" i="35"/>
  <c r="H899" i="35"/>
  <c r="K899" i="35"/>
  <c r="N899" i="35"/>
  <c r="D900" i="35"/>
  <c r="H900" i="35"/>
  <c r="K900" i="35"/>
  <c r="N900" i="35"/>
  <c r="D901" i="35"/>
  <c r="H901" i="35"/>
  <c r="K901" i="35"/>
  <c r="N901" i="35"/>
  <c r="D902" i="35"/>
  <c r="H902" i="35"/>
  <c r="K902" i="35"/>
  <c r="N902" i="35"/>
  <c r="D903" i="35"/>
  <c r="H903" i="35"/>
  <c r="K903" i="35"/>
  <c r="N903" i="35"/>
  <c r="D904" i="35"/>
  <c r="H904" i="35"/>
  <c r="K904" i="35"/>
  <c r="N904" i="35"/>
  <c r="D905" i="35"/>
  <c r="H905" i="35"/>
  <c r="K905" i="35"/>
  <c r="N905" i="35"/>
  <c r="D906" i="35"/>
  <c r="H906" i="35"/>
  <c r="K906" i="35"/>
  <c r="N906" i="35"/>
  <c r="D907" i="35"/>
  <c r="H907" i="35"/>
  <c r="K907" i="35"/>
  <c r="N907" i="35"/>
  <c r="D908" i="35"/>
  <c r="H908" i="35"/>
  <c r="K908" i="35"/>
  <c r="N908" i="35"/>
  <c r="D909" i="35"/>
  <c r="H909" i="35"/>
  <c r="K909" i="35"/>
  <c r="N909" i="35"/>
  <c r="D910" i="35"/>
  <c r="H910" i="35"/>
  <c r="K910" i="35"/>
  <c r="N910" i="35"/>
  <c r="D911" i="35"/>
  <c r="H911" i="35"/>
  <c r="K911" i="35"/>
  <c r="N911" i="35"/>
  <c r="D912" i="35"/>
  <c r="H912" i="35"/>
  <c r="K912" i="35"/>
  <c r="N912" i="35"/>
  <c r="D913" i="35"/>
  <c r="H913" i="35"/>
  <c r="K913" i="35"/>
  <c r="N913" i="35"/>
  <c r="D914" i="35"/>
  <c r="H914" i="35"/>
  <c r="K914" i="35"/>
  <c r="N914" i="35"/>
  <c r="D915" i="35"/>
  <c r="H915" i="35"/>
  <c r="K915" i="35"/>
  <c r="N915" i="35"/>
  <c r="D916" i="35"/>
  <c r="H916" i="35"/>
  <c r="K916" i="35"/>
  <c r="N916" i="35"/>
  <c r="D917" i="35"/>
  <c r="H917" i="35"/>
  <c r="K917" i="35"/>
  <c r="N917" i="35"/>
  <c r="D918" i="35"/>
  <c r="H918" i="35"/>
  <c r="K918" i="35"/>
  <c r="N918" i="35"/>
  <c r="D919" i="35"/>
  <c r="H919" i="35"/>
  <c r="K919" i="35"/>
  <c r="N919" i="35"/>
  <c r="D920" i="35"/>
  <c r="H920" i="35"/>
  <c r="K920" i="35"/>
  <c r="N920" i="35"/>
  <c r="D921" i="35"/>
  <c r="H921" i="35"/>
  <c r="K921" i="35"/>
  <c r="N921" i="35"/>
  <c r="D922" i="35"/>
  <c r="H922" i="35"/>
  <c r="K922" i="35"/>
  <c r="N922" i="35"/>
  <c r="D923" i="35"/>
  <c r="H923" i="35"/>
  <c r="K923" i="35"/>
  <c r="N923" i="35"/>
  <c r="D924" i="35"/>
  <c r="H924" i="35"/>
  <c r="K924" i="35"/>
  <c r="N924" i="35"/>
  <c r="D925" i="35"/>
  <c r="H925" i="35"/>
  <c r="K925" i="35"/>
  <c r="N925" i="35"/>
  <c r="D926" i="35"/>
  <c r="H926" i="35"/>
  <c r="K926" i="35"/>
  <c r="N926" i="35"/>
  <c r="D927" i="35"/>
  <c r="H927" i="35"/>
  <c r="K927" i="35"/>
  <c r="N927" i="35"/>
  <c r="D928" i="35"/>
  <c r="H928" i="35"/>
  <c r="K928" i="35"/>
  <c r="N928" i="35"/>
  <c r="D929" i="35"/>
  <c r="H929" i="35"/>
  <c r="K929" i="35"/>
  <c r="N929" i="35"/>
  <c r="D930" i="35"/>
  <c r="H930" i="35"/>
  <c r="K930" i="35"/>
  <c r="N930" i="35"/>
  <c r="D931" i="35"/>
  <c r="H931" i="35"/>
  <c r="K931" i="35"/>
  <c r="N931" i="35"/>
  <c r="D932" i="35"/>
  <c r="H932" i="35"/>
  <c r="K932" i="35"/>
  <c r="N932" i="35"/>
  <c r="D933" i="35"/>
  <c r="H933" i="35"/>
  <c r="K933" i="35"/>
  <c r="N933" i="35"/>
  <c r="D934" i="35"/>
  <c r="H934" i="35"/>
  <c r="K934" i="35"/>
  <c r="N934" i="35"/>
  <c r="D935" i="35"/>
  <c r="H935" i="35"/>
  <c r="K935" i="35"/>
  <c r="N935" i="35"/>
  <c r="D936" i="35"/>
  <c r="H936" i="35"/>
  <c r="K936" i="35"/>
  <c r="N936" i="35"/>
  <c r="D937" i="35"/>
  <c r="H937" i="35"/>
  <c r="K937" i="35"/>
  <c r="N937" i="35"/>
  <c r="D938" i="35"/>
  <c r="H938" i="35"/>
  <c r="K938" i="35"/>
  <c r="N938" i="35"/>
  <c r="D939" i="35"/>
  <c r="H939" i="35"/>
  <c r="K939" i="35"/>
  <c r="N939" i="35"/>
  <c r="D940" i="35"/>
  <c r="H940" i="35"/>
  <c r="K940" i="35"/>
  <c r="N940" i="35"/>
  <c r="D941" i="35"/>
  <c r="H941" i="35"/>
  <c r="K941" i="35"/>
  <c r="N941" i="35"/>
  <c r="D942" i="35"/>
  <c r="H942" i="35"/>
  <c r="K942" i="35"/>
  <c r="N942" i="35"/>
  <c r="D943" i="35"/>
  <c r="H943" i="35"/>
  <c r="K943" i="35"/>
  <c r="N943" i="35"/>
  <c r="D944" i="35"/>
  <c r="H944" i="35"/>
  <c r="K944" i="35"/>
  <c r="N944" i="35"/>
  <c r="D945" i="35"/>
  <c r="H945" i="35"/>
  <c r="K945" i="35"/>
  <c r="N945" i="35"/>
  <c r="D946" i="35"/>
  <c r="H946" i="35"/>
  <c r="K946" i="35"/>
  <c r="N946" i="35"/>
  <c r="D947" i="35"/>
  <c r="H947" i="35"/>
  <c r="K947" i="35"/>
  <c r="N947" i="35"/>
  <c r="D948" i="35"/>
  <c r="H948" i="35"/>
  <c r="K948" i="35"/>
  <c r="N948" i="35"/>
  <c r="D949" i="35"/>
  <c r="H949" i="35"/>
  <c r="K949" i="35"/>
  <c r="N949" i="35"/>
  <c r="D950" i="35"/>
  <c r="H950" i="35"/>
  <c r="K950" i="35"/>
  <c r="N950" i="35"/>
  <c r="D951" i="35"/>
  <c r="H951" i="35"/>
  <c r="K951" i="35"/>
  <c r="N951" i="35"/>
  <c r="D952" i="35"/>
  <c r="H952" i="35"/>
  <c r="K952" i="35"/>
  <c r="N952" i="35"/>
  <c r="D953" i="35"/>
  <c r="H953" i="35"/>
  <c r="K953" i="35"/>
  <c r="N953" i="35"/>
  <c r="D954" i="35"/>
  <c r="H954" i="35"/>
  <c r="K954" i="35"/>
  <c r="N954" i="35"/>
  <c r="D955" i="35"/>
  <c r="H955" i="35"/>
  <c r="K955" i="35"/>
  <c r="N955" i="35"/>
  <c r="D956" i="35"/>
  <c r="H956" i="35"/>
  <c r="K956" i="35"/>
  <c r="N956" i="35"/>
  <c r="D957" i="35"/>
  <c r="H957" i="35"/>
  <c r="K957" i="35"/>
  <c r="N957" i="35"/>
  <c r="D958" i="35"/>
  <c r="H958" i="35"/>
  <c r="K958" i="35"/>
  <c r="N958" i="35"/>
  <c r="D959" i="35"/>
  <c r="H959" i="35"/>
  <c r="K959" i="35"/>
  <c r="N959" i="35"/>
  <c r="D960" i="35"/>
  <c r="H960" i="35"/>
  <c r="K960" i="35"/>
  <c r="N960" i="35"/>
  <c r="D961" i="35"/>
  <c r="H961" i="35"/>
  <c r="K961" i="35"/>
  <c r="N961" i="35"/>
  <c r="D962" i="35"/>
  <c r="H962" i="35"/>
  <c r="K962" i="35"/>
  <c r="N962" i="35"/>
  <c r="D963" i="35"/>
  <c r="H963" i="35"/>
  <c r="K963" i="35"/>
  <c r="N963" i="35"/>
  <c r="D964" i="35"/>
  <c r="H964" i="35"/>
  <c r="K964" i="35"/>
  <c r="N964" i="35"/>
  <c r="D965" i="35"/>
  <c r="H965" i="35"/>
  <c r="K965" i="35"/>
  <c r="N965" i="35"/>
  <c r="D966" i="35"/>
  <c r="H966" i="35"/>
  <c r="K966" i="35"/>
  <c r="N966" i="35"/>
  <c r="D967" i="35"/>
  <c r="H967" i="35"/>
  <c r="K967" i="35"/>
  <c r="N967" i="35"/>
  <c r="D968" i="35"/>
  <c r="H968" i="35"/>
  <c r="K968" i="35"/>
  <c r="N968" i="35"/>
  <c r="D969" i="35"/>
  <c r="H969" i="35"/>
  <c r="K969" i="35"/>
  <c r="N969" i="35"/>
  <c r="D970" i="35"/>
  <c r="H970" i="35"/>
  <c r="K970" i="35"/>
  <c r="N970" i="35"/>
  <c r="D971" i="35"/>
  <c r="H971" i="35"/>
  <c r="K971" i="35"/>
  <c r="N971" i="35"/>
  <c r="D972" i="35"/>
  <c r="H972" i="35"/>
  <c r="K972" i="35"/>
  <c r="N972" i="35"/>
  <c r="D973" i="35"/>
  <c r="H973" i="35"/>
  <c r="K973" i="35"/>
  <c r="N973" i="35"/>
  <c r="D974" i="35"/>
  <c r="H974" i="35"/>
  <c r="K974" i="35"/>
  <c r="N974" i="35"/>
  <c r="D975" i="35"/>
  <c r="H975" i="35"/>
  <c r="K975" i="35"/>
  <c r="N975" i="35"/>
  <c r="D976" i="35"/>
  <c r="H976" i="35"/>
  <c r="K976" i="35"/>
  <c r="N976" i="35"/>
  <c r="D977" i="35"/>
  <c r="H977" i="35"/>
  <c r="K977" i="35"/>
  <c r="N977" i="35"/>
  <c r="D978" i="35"/>
  <c r="H978" i="35"/>
  <c r="K978" i="35"/>
  <c r="N978" i="35"/>
  <c r="D979" i="35"/>
  <c r="H979" i="35"/>
  <c r="K979" i="35"/>
  <c r="N979" i="35"/>
  <c r="D980" i="35"/>
  <c r="H980" i="35"/>
  <c r="K980" i="35"/>
  <c r="N980" i="35"/>
  <c r="D981" i="35"/>
  <c r="H981" i="35"/>
  <c r="K981" i="35"/>
  <c r="N981" i="35"/>
  <c r="D982" i="35"/>
  <c r="H982" i="35"/>
  <c r="K982" i="35"/>
  <c r="N982" i="35"/>
  <c r="D983" i="35"/>
  <c r="H983" i="35"/>
  <c r="K983" i="35"/>
  <c r="N983" i="35"/>
  <c r="D984" i="35"/>
  <c r="H984" i="35"/>
  <c r="K984" i="35"/>
  <c r="N984" i="35"/>
  <c r="D985" i="35"/>
  <c r="H985" i="35"/>
  <c r="K985" i="35"/>
  <c r="N985" i="35"/>
  <c r="D986" i="35"/>
  <c r="H986" i="35"/>
  <c r="K986" i="35"/>
  <c r="N986" i="35"/>
  <c r="D987" i="35"/>
  <c r="H987" i="35"/>
  <c r="K987" i="35"/>
  <c r="N987" i="35"/>
  <c r="D988" i="35"/>
  <c r="H988" i="35"/>
  <c r="K988" i="35"/>
  <c r="N988" i="35"/>
  <c r="D989" i="35"/>
  <c r="H989" i="35"/>
  <c r="K989" i="35"/>
  <c r="N989" i="35"/>
  <c r="D990" i="35"/>
  <c r="H990" i="35"/>
  <c r="K990" i="35"/>
  <c r="N990" i="35"/>
  <c r="D991" i="35"/>
  <c r="H991" i="35"/>
  <c r="K991" i="35"/>
  <c r="N991" i="35"/>
  <c r="D992" i="35"/>
  <c r="H992" i="35"/>
  <c r="K992" i="35"/>
  <c r="N992" i="35"/>
  <c r="D993" i="35"/>
  <c r="H993" i="35"/>
  <c r="K993" i="35"/>
  <c r="N993" i="35"/>
  <c r="D994" i="35"/>
  <c r="H994" i="35"/>
  <c r="K994" i="35"/>
  <c r="N994" i="35"/>
  <c r="D995" i="35"/>
  <c r="H995" i="35"/>
  <c r="K995" i="35"/>
  <c r="N995" i="35"/>
  <c r="D996" i="35"/>
  <c r="H996" i="35"/>
  <c r="K996" i="35"/>
  <c r="N996" i="35"/>
  <c r="D997" i="35"/>
  <c r="H997" i="35"/>
  <c r="K997" i="35"/>
  <c r="N997" i="35"/>
  <c r="D998" i="35"/>
  <c r="H998" i="35"/>
  <c r="K998" i="35"/>
  <c r="N998" i="35"/>
  <c r="D999" i="35"/>
  <c r="H999" i="35"/>
  <c r="K999" i="35"/>
  <c r="N999" i="35"/>
  <c r="D1000" i="35"/>
  <c r="H1000" i="35"/>
  <c r="K1000" i="35"/>
  <c r="N1000" i="35"/>
  <c r="D1001" i="35"/>
  <c r="H1001" i="35"/>
  <c r="K1001" i="35"/>
  <c r="N1001" i="35"/>
  <c r="D1002" i="35"/>
  <c r="H1002" i="35"/>
  <c r="K1002" i="35"/>
  <c r="N1002" i="35"/>
  <c r="D1003" i="35"/>
  <c r="H1003" i="35"/>
  <c r="K1003" i="35"/>
  <c r="N1003" i="35"/>
  <c r="D1004" i="35"/>
  <c r="H1004" i="35"/>
  <c r="K1004" i="35"/>
  <c r="N1004" i="35"/>
  <c r="D1005" i="35"/>
  <c r="H1005" i="35"/>
  <c r="K1005" i="35"/>
  <c r="N1005" i="35"/>
  <c r="D1006" i="35"/>
  <c r="H1006" i="35"/>
  <c r="K1006" i="35"/>
  <c r="N1006" i="35"/>
  <c r="D1007" i="35"/>
  <c r="H1007" i="35"/>
  <c r="K1007" i="35"/>
  <c r="N1007" i="35"/>
  <c r="D1008" i="35"/>
  <c r="H1008" i="35"/>
  <c r="K1008" i="35"/>
  <c r="N1008" i="35"/>
  <c r="D1009" i="35"/>
  <c r="H1009" i="35"/>
  <c r="K1009" i="35"/>
  <c r="N1009" i="35"/>
  <c r="D1010" i="35"/>
  <c r="H1010" i="35"/>
  <c r="K1010" i="35"/>
  <c r="N1010" i="35"/>
  <c r="D1011" i="35"/>
  <c r="H1011" i="35"/>
  <c r="K1011" i="35"/>
  <c r="N1011" i="35"/>
  <c r="D1012" i="35"/>
  <c r="H1012" i="35"/>
  <c r="K1012" i="35"/>
  <c r="N1012" i="35"/>
  <c r="D1013" i="35"/>
  <c r="H1013" i="35"/>
  <c r="K1013" i="35"/>
  <c r="N1013" i="35"/>
  <c r="D1014" i="35"/>
  <c r="H1014" i="35"/>
  <c r="K1014" i="35"/>
  <c r="N1014" i="35"/>
  <c r="D1015" i="35"/>
  <c r="H1015" i="35"/>
  <c r="K1015" i="35"/>
  <c r="N1015" i="35"/>
  <c r="D1016" i="35"/>
  <c r="H1016" i="35"/>
  <c r="K1016" i="35"/>
  <c r="N1016" i="35"/>
  <c r="D1017" i="35"/>
  <c r="H1017" i="35"/>
  <c r="K1017" i="35"/>
  <c r="N1017" i="35"/>
  <c r="D1018" i="35"/>
  <c r="H1018" i="35"/>
  <c r="K1018" i="35"/>
  <c r="N1018" i="35"/>
  <c r="D1019" i="35"/>
  <c r="H1019" i="35"/>
  <c r="K1019" i="35"/>
  <c r="N1019" i="35"/>
  <c r="D1020" i="35"/>
  <c r="H1020" i="35"/>
  <c r="K1020" i="35"/>
  <c r="N1020" i="35"/>
  <c r="D1021" i="35"/>
  <c r="H1021" i="35"/>
  <c r="K1021" i="35"/>
  <c r="N1021" i="35"/>
  <c r="D1022" i="35"/>
  <c r="H1022" i="35"/>
  <c r="K1022" i="35"/>
  <c r="N1022" i="35"/>
  <c r="D1023" i="35"/>
  <c r="H1023" i="35"/>
  <c r="K1023" i="35"/>
  <c r="N1023" i="35"/>
  <c r="D1024" i="35"/>
  <c r="H1024" i="35"/>
  <c r="K1024" i="35"/>
  <c r="N1024" i="35"/>
  <c r="D1025" i="35"/>
  <c r="H1025" i="35"/>
  <c r="K1025" i="35"/>
  <c r="N1025" i="35"/>
  <c r="D1026" i="35"/>
  <c r="H1026" i="35"/>
  <c r="K1026" i="35"/>
  <c r="N1026" i="35"/>
  <c r="D1027" i="35"/>
  <c r="H1027" i="35"/>
  <c r="K1027" i="35"/>
  <c r="N1027" i="35"/>
  <c r="D1028" i="35"/>
  <c r="H1028" i="35"/>
  <c r="K1028" i="35"/>
  <c r="N1028" i="35"/>
  <c r="D1029" i="35"/>
  <c r="H1029" i="35"/>
  <c r="K1029" i="35"/>
  <c r="N1029" i="35"/>
  <c r="D1030" i="35"/>
  <c r="H1030" i="35"/>
  <c r="K1030" i="35"/>
  <c r="N1030" i="35"/>
  <c r="D1031" i="35"/>
  <c r="H1031" i="35"/>
  <c r="K1031" i="35"/>
  <c r="N1031" i="35"/>
  <c r="D1032" i="35"/>
  <c r="H1032" i="35"/>
  <c r="K1032" i="35"/>
  <c r="N1032" i="35"/>
  <c r="D1033" i="35"/>
  <c r="H1033" i="35"/>
  <c r="K1033" i="35"/>
  <c r="N1033" i="35"/>
  <c r="D1034" i="35"/>
  <c r="H1034" i="35"/>
  <c r="K1034" i="35"/>
  <c r="N1034" i="35"/>
  <c r="D1035" i="35"/>
  <c r="H1035" i="35"/>
  <c r="K1035" i="35"/>
  <c r="N1035" i="35"/>
  <c r="D1036" i="35"/>
  <c r="H1036" i="35"/>
  <c r="K1036" i="35"/>
  <c r="N1036" i="35"/>
  <c r="D1037" i="35"/>
  <c r="H1037" i="35"/>
  <c r="K1037" i="35"/>
  <c r="N1037" i="35"/>
  <c r="D1038" i="35"/>
  <c r="H1038" i="35"/>
  <c r="K1038" i="35"/>
  <c r="N1038" i="35"/>
  <c r="D1039" i="35"/>
  <c r="H1039" i="35"/>
  <c r="K1039" i="35"/>
  <c r="N1039" i="35"/>
  <c r="D1040" i="35"/>
  <c r="H1040" i="35"/>
  <c r="K1040" i="35"/>
  <c r="N1040" i="35"/>
  <c r="D1041" i="35"/>
  <c r="H1041" i="35"/>
  <c r="K1041" i="35"/>
  <c r="N1041" i="35"/>
  <c r="D1042" i="35"/>
  <c r="H1042" i="35"/>
  <c r="K1042" i="35"/>
  <c r="N1042" i="35"/>
  <c r="D1043" i="35"/>
  <c r="H1043" i="35"/>
  <c r="K1043" i="35"/>
  <c r="N1043" i="35"/>
  <c r="D1044" i="35"/>
  <c r="H1044" i="35"/>
  <c r="K1044" i="35"/>
  <c r="N1044" i="35"/>
  <c r="D1045" i="35"/>
  <c r="H1045" i="35"/>
  <c r="K1045" i="35"/>
  <c r="N1045" i="35"/>
  <c r="D1046" i="35"/>
  <c r="H1046" i="35"/>
  <c r="K1046" i="35"/>
  <c r="N1046" i="35"/>
  <c r="D1047" i="35"/>
  <c r="H1047" i="35"/>
  <c r="K1047" i="35"/>
  <c r="N1047" i="35"/>
  <c r="D1048" i="35"/>
  <c r="H1048" i="35"/>
  <c r="K1048" i="35"/>
  <c r="N1048" i="35"/>
  <c r="D1049" i="35"/>
  <c r="H1049" i="35"/>
  <c r="K1049" i="35"/>
  <c r="N1049" i="35"/>
  <c r="D1050" i="35"/>
  <c r="H1050" i="35"/>
  <c r="K1050" i="35"/>
  <c r="N1050" i="35"/>
  <c r="D1051" i="35"/>
  <c r="H1051" i="35"/>
  <c r="K1051" i="35"/>
  <c r="N1051" i="35"/>
  <c r="D1052" i="35"/>
  <c r="H1052" i="35"/>
  <c r="K1052" i="35"/>
  <c r="N1052" i="35"/>
  <c r="D1053" i="35"/>
  <c r="H1053" i="35"/>
  <c r="K1053" i="35"/>
  <c r="N1053" i="35"/>
  <c r="D1054" i="35"/>
  <c r="H1054" i="35"/>
  <c r="K1054" i="35"/>
  <c r="N1054" i="35"/>
  <c r="D1055" i="35"/>
  <c r="H1055" i="35"/>
  <c r="K1055" i="35"/>
  <c r="N1055" i="35"/>
  <c r="D1056" i="35"/>
  <c r="H1056" i="35"/>
  <c r="K1056" i="35"/>
  <c r="N1056" i="35"/>
  <c r="D1057" i="35"/>
  <c r="H1057" i="35"/>
  <c r="K1057" i="35"/>
  <c r="N1057" i="35"/>
  <c r="D1058" i="35"/>
  <c r="H1058" i="35"/>
  <c r="K1058" i="35"/>
  <c r="N1058" i="35"/>
  <c r="D1059" i="35"/>
  <c r="H1059" i="35"/>
  <c r="K1059" i="35"/>
  <c r="N1059" i="35"/>
  <c r="D1060" i="35"/>
  <c r="H1060" i="35"/>
  <c r="K1060" i="35"/>
  <c r="N1060" i="35"/>
  <c r="D1061" i="35"/>
  <c r="H1061" i="35"/>
  <c r="K1061" i="35"/>
  <c r="N1061" i="35"/>
  <c r="D1062" i="35"/>
  <c r="H1062" i="35"/>
  <c r="K1062" i="35"/>
  <c r="N1062" i="35"/>
  <c r="D1063" i="35"/>
  <c r="H1063" i="35"/>
  <c r="K1063" i="35"/>
  <c r="N1063" i="35"/>
  <c r="D1064" i="35"/>
  <c r="H1064" i="35"/>
  <c r="K1064" i="35"/>
  <c r="N1064" i="35"/>
  <c r="D1065" i="35"/>
  <c r="H1065" i="35"/>
  <c r="K1065" i="35"/>
  <c r="N1065" i="35"/>
  <c r="D1066" i="35"/>
  <c r="H1066" i="35"/>
  <c r="K1066" i="35"/>
  <c r="N1066" i="35"/>
  <c r="D1067" i="35"/>
  <c r="H1067" i="35"/>
  <c r="K1067" i="35"/>
  <c r="N1067" i="35"/>
  <c r="D1068" i="35"/>
  <c r="H1068" i="35"/>
  <c r="K1068" i="35"/>
  <c r="N1068" i="35"/>
  <c r="D1069" i="35"/>
  <c r="H1069" i="35"/>
  <c r="K1069" i="35"/>
  <c r="N1069" i="35"/>
  <c r="D1070" i="35"/>
  <c r="H1070" i="35"/>
  <c r="K1070" i="35"/>
  <c r="N1070" i="35"/>
  <c r="D1071" i="35"/>
  <c r="H1071" i="35"/>
  <c r="K1071" i="35"/>
  <c r="N1071" i="35"/>
  <c r="D1072" i="35"/>
  <c r="H1072" i="35"/>
  <c r="K1072" i="35"/>
  <c r="N1072" i="35"/>
  <c r="D1073" i="35"/>
  <c r="H1073" i="35"/>
  <c r="K1073" i="35"/>
  <c r="N1073" i="35"/>
  <c r="D1074" i="35"/>
  <c r="H1074" i="35"/>
  <c r="K1074" i="35"/>
  <c r="N1074" i="35"/>
  <c r="D1075" i="35"/>
  <c r="H1075" i="35"/>
  <c r="K1075" i="35"/>
  <c r="N1075" i="35"/>
  <c r="D1076" i="35"/>
  <c r="H1076" i="35"/>
  <c r="K1076" i="35"/>
  <c r="N1076" i="35"/>
  <c r="D1077" i="35"/>
  <c r="H1077" i="35"/>
  <c r="K1077" i="35"/>
  <c r="N1077" i="35"/>
  <c r="D1078" i="35"/>
  <c r="H1078" i="35"/>
  <c r="K1078" i="35"/>
  <c r="N1078" i="35"/>
  <c r="D1079" i="35"/>
  <c r="H1079" i="35"/>
  <c r="K1079" i="35"/>
  <c r="N1079" i="35"/>
  <c r="D1080" i="35"/>
  <c r="H1080" i="35"/>
  <c r="K1080" i="35"/>
  <c r="N1080" i="35"/>
  <c r="D1081" i="35"/>
  <c r="H1081" i="35"/>
  <c r="K1081" i="35"/>
  <c r="N1081" i="35"/>
  <c r="D1082" i="35"/>
  <c r="H1082" i="35"/>
  <c r="K1082" i="35"/>
  <c r="N1082" i="35"/>
  <c r="D1083" i="35"/>
  <c r="H1083" i="35"/>
  <c r="K1083" i="35"/>
  <c r="N1083" i="35"/>
  <c r="D1084" i="35"/>
  <c r="H1084" i="35"/>
  <c r="K1084" i="35"/>
  <c r="N1084" i="35"/>
  <c r="D1085" i="35"/>
  <c r="H1085" i="35"/>
  <c r="K1085" i="35"/>
  <c r="N1085" i="35"/>
  <c r="D1086" i="35"/>
  <c r="H1086" i="35"/>
  <c r="K1086" i="35"/>
  <c r="N1086" i="35"/>
  <c r="D1087" i="35"/>
  <c r="H1087" i="35"/>
  <c r="K1087" i="35"/>
  <c r="N1087" i="35"/>
  <c r="D1088" i="35"/>
  <c r="H1088" i="35"/>
  <c r="K1088" i="35"/>
  <c r="N1088" i="35"/>
  <c r="D1089" i="35"/>
  <c r="H1089" i="35"/>
  <c r="K1089" i="35"/>
  <c r="N1089" i="35"/>
  <c r="D1090" i="35"/>
  <c r="H1090" i="35"/>
  <c r="K1090" i="35"/>
  <c r="N1090" i="35"/>
  <c r="D1091" i="35"/>
  <c r="H1091" i="35"/>
  <c r="K1091" i="35"/>
  <c r="N1091" i="35"/>
  <c r="D1092" i="35"/>
  <c r="H1092" i="35"/>
  <c r="K1092" i="35"/>
  <c r="N1092" i="35"/>
  <c r="D1093" i="35"/>
  <c r="H1093" i="35"/>
  <c r="K1093" i="35"/>
  <c r="N1093" i="35"/>
  <c r="D1094" i="35"/>
  <c r="H1094" i="35"/>
  <c r="K1094" i="35"/>
  <c r="N1094" i="35"/>
  <c r="D1095" i="35"/>
  <c r="H1095" i="35"/>
  <c r="K1095" i="35"/>
  <c r="N1095" i="35"/>
  <c r="D1096" i="35"/>
  <c r="H1096" i="35"/>
  <c r="K1096" i="35"/>
  <c r="N1096" i="35"/>
  <c r="D1097" i="35"/>
  <c r="H1097" i="35"/>
  <c r="K1097" i="35"/>
  <c r="N1097" i="35"/>
  <c r="D1098" i="35"/>
  <c r="H1098" i="35"/>
  <c r="K1098" i="35"/>
  <c r="N1098" i="35"/>
  <c r="D1099" i="35"/>
  <c r="H1099" i="35"/>
  <c r="K1099" i="35"/>
  <c r="N1099" i="35"/>
  <c r="D1100" i="35"/>
  <c r="H1100" i="35"/>
  <c r="K1100" i="35"/>
  <c r="N1100" i="35"/>
  <c r="D1101" i="35"/>
  <c r="H1101" i="35"/>
  <c r="K1101" i="35"/>
  <c r="N1101" i="35"/>
  <c r="D1102" i="35"/>
  <c r="H1102" i="35"/>
  <c r="K1102" i="35"/>
  <c r="N1102" i="35"/>
  <c r="D1103" i="35"/>
  <c r="H1103" i="35"/>
  <c r="K1103" i="35"/>
  <c r="N1103" i="35"/>
  <c r="D1104" i="35"/>
  <c r="H1104" i="35"/>
  <c r="K1104" i="35"/>
  <c r="N1104" i="35"/>
  <c r="D1105" i="35"/>
  <c r="H1105" i="35"/>
  <c r="K1105" i="35"/>
  <c r="N1105" i="35"/>
  <c r="D1106" i="35"/>
  <c r="H1106" i="35"/>
  <c r="K1106" i="35"/>
  <c r="N1106" i="35"/>
  <c r="D1107" i="35"/>
  <c r="H1107" i="35"/>
  <c r="K1107" i="35"/>
  <c r="N1107" i="35"/>
  <c r="D1108" i="35"/>
  <c r="H1108" i="35"/>
  <c r="K1108" i="35"/>
  <c r="N1108" i="35"/>
  <c r="D1109" i="35"/>
  <c r="H1109" i="35"/>
  <c r="K1109" i="35"/>
  <c r="N1109" i="35"/>
  <c r="D1110" i="35"/>
  <c r="H1110" i="35"/>
  <c r="K1110" i="35"/>
  <c r="N1110" i="35"/>
  <c r="D1111" i="35"/>
  <c r="H1111" i="35"/>
  <c r="K1111" i="35"/>
  <c r="N1111" i="35"/>
  <c r="D1112" i="35"/>
  <c r="H1112" i="35"/>
  <c r="K1112" i="35"/>
  <c r="N1112" i="35"/>
  <c r="D1113" i="35"/>
  <c r="H1113" i="35"/>
  <c r="K1113" i="35"/>
  <c r="N1113" i="35"/>
  <c r="D1114" i="35"/>
  <c r="H1114" i="35"/>
  <c r="K1114" i="35"/>
  <c r="N1114" i="35"/>
  <c r="D1115" i="35"/>
  <c r="H1115" i="35"/>
  <c r="K1115" i="35"/>
  <c r="N1115" i="35"/>
  <c r="D1116" i="35"/>
  <c r="H1116" i="35"/>
  <c r="K1116" i="35"/>
  <c r="N1116" i="35"/>
  <c r="D1117" i="35"/>
  <c r="H1117" i="35"/>
  <c r="K1117" i="35"/>
  <c r="N1117" i="35"/>
  <c r="D1118" i="35"/>
  <c r="H1118" i="35"/>
  <c r="K1118" i="35"/>
  <c r="N1118" i="35"/>
  <c r="D1119" i="35"/>
  <c r="H1119" i="35"/>
  <c r="K1119" i="35"/>
  <c r="N1119" i="35"/>
  <c r="D1120" i="35"/>
  <c r="H1120" i="35"/>
  <c r="K1120" i="35"/>
  <c r="N1120" i="35"/>
  <c r="D1121" i="35"/>
  <c r="H1121" i="35"/>
  <c r="K1121" i="35"/>
  <c r="N1121" i="35"/>
  <c r="D1122" i="35"/>
  <c r="H1122" i="35"/>
  <c r="K1122" i="35"/>
  <c r="N1122" i="35"/>
  <c r="D1123" i="35"/>
  <c r="H1123" i="35"/>
  <c r="K1123" i="35"/>
  <c r="N1123" i="35"/>
  <c r="D1124" i="35"/>
  <c r="H1124" i="35"/>
  <c r="K1124" i="35"/>
  <c r="N1124" i="35"/>
  <c r="D1125" i="35"/>
  <c r="H1125" i="35"/>
  <c r="K1125" i="35"/>
  <c r="N1125" i="35"/>
  <c r="D1126" i="35"/>
  <c r="H1126" i="35"/>
  <c r="K1126" i="35"/>
  <c r="N1126" i="35"/>
  <c r="D1127" i="35"/>
  <c r="H1127" i="35"/>
  <c r="K1127" i="35"/>
  <c r="N1127" i="35"/>
  <c r="D1128" i="35"/>
  <c r="H1128" i="35"/>
  <c r="K1128" i="35"/>
  <c r="N1128" i="35"/>
  <c r="D1129" i="35"/>
  <c r="H1129" i="35"/>
  <c r="K1129" i="35"/>
  <c r="N1129" i="35"/>
  <c r="D1130" i="35"/>
  <c r="H1130" i="35"/>
  <c r="K1130" i="35"/>
  <c r="N1130" i="35"/>
  <c r="D1131" i="35"/>
  <c r="H1131" i="35"/>
  <c r="K1131" i="35"/>
  <c r="N1131" i="35"/>
  <c r="D1132" i="35"/>
  <c r="H1132" i="35"/>
  <c r="K1132" i="35"/>
  <c r="N1132" i="35"/>
  <c r="D1133" i="35"/>
  <c r="H1133" i="35"/>
  <c r="K1133" i="35"/>
  <c r="N1133" i="35"/>
  <c r="D1134" i="35"/>
  <c r="H1134" i="35"/>
  <c r="K1134" i="35"/>
  <c r="N1134" i="35"/>
  <c r="D1135" i="35"/>
  <c r="H1135" i="35"/>
  <c r="K1135" i="35"/>
  <c r="N1135" i="35"/>
  <c r="D1136" i="35"/>
  <c r="H1136" i="35"/>
  <c r="K1136" i="35"/>
  <c r="N1136" i="35"/>
  <c r="D1137" i="35"/>
  <c r="H1137" i="35"/>
  <c r="K1137" i="35"/>
  <c r="N1137" i="35"/>
  <c r="D1138" i="35"/>
  <c r="H1138" i="35"/>
  <c r="K1138" i="35"/>
  <c r="N1138" i="35"/>
  <c r="D1139" i="35"/>
  <c r="H1139" i="35"/>
  <c r="K1139" i="35"/>
  <c r="N1139" i="35"/>
  <c r="D1140" i="35"/>
  <c r="H1140" i="35"/>
  <c r="K1140" i="35"/>
  <c r="N1140" i="35"/>
  <c r="D1141" i="35"/>
  <c r="H1141" i="35"/>
  <c r="K1141" i="35"/>
  <c r="N1141" i="35"/>
  <c r="D1142" i="35"/>
  <c r="H1142" i="35"/>
  <c r="K1142" i="35"/>
  <c r="N1142" i="35"/>
  <c r="D1143" i="35"/>
  <c r="H1143" i="35"/>
  <c r="K1143" i="35"/>
  <c r="N1143" i="35"/>
  <c r="D1144" i="35"/>
  <c r="H1144" i="35"/>
  <c r="K1144" i="35"/>
  <c r="N1144" i="35"/>
  <c r="D1145" i="35"/>
  <c r="H1145" i="35"/>
  <c r="K1145" i="35"/>
  <c r="N1145" i="35"/>
  <c r="D1146" i="35"/>
  <c r="H1146" i="35"/>
  <c r="K1146" i="35"/>
  <c r="N1146" i="35"/>
  <c r="D1147" i="35"/>
  <c r="H1147" i="35"/>
  <c r="K1147" i="35"/>
  <c r="N1147" i="35"/>
  <c r="D1148" i="35"/>
  <c r="H1148" i="35"/>
  <c r="K1148" i="35"/>
  <c r="N1148" i="35"/>
  <c r="D1149" i="35"/>
  <c r="H1149" i="35"/>
  <c r="K1149" i="35"/>
  <c r="N1149" i="35"/>
  <c r="D1150" i="35"/>
  <c r="H1150" i="35"/>
  <c r="K1150" i="35"/>
  <c r="N1150" i="35"/>
  <c r="D1151" i="35"/>
  <c r="H1151" i="35"/>
  <c r="K1151" i="35"/>
  <c r="N1151" i="35"/>
  <c r="D1152" i="35"/>
  <c r="H1152" i="35"/>
  <c r="K1152" i="35"/>
  <c r="N1152" i="35"/>
  <c r="D1153" i="35"/>
  <c r="H1153" i="35"/>
  <c r="K1153" i="35"/>
  <c r="N1153" i="35"/>
  <c r="D1154" i="35"/>
  <c r="H1154" i="35"/>
  <c r="K1154" i="35"/>
  <c r="N1154" i="35"/>
  <c r="D1155" i="35"/>
  <c r="H1155" i="35"/>
  <c r="K1155" i="35"/>
  <c r="N1155" i="35"/>
  <c r="D1156" i="35"/>
  <c r="H1156" i="35"/>
  <c r="K1156" i="35"/>
  <c r="N1156" i="35"/>
  <c r="D1157" i="35"/>
  <c r="H1157" i="35"/>
  <c r="K1157" i="35"/>
  <c r="N1157" i="35"/>
  <c r="D1158" i="35"/>
  <c r="H1158" i="35"/>
  <c r="K1158" i="35"/>
  <c r="N1158" i="35"/>
  <c r="D1159" i="35"/>
  <c r="H1159" i="35"/>
  <c r="K1159" i="35"/>
  <c r="N1159" i="35"/>
  <c r="D1160" i="35"/>
  <c r="H1160" i="35"/>
  <c r="K1160" i="35"/>
  <c r="N1160" i="35"/>
  <c r="D1161" i="35"/>
  <c r="H1161" i="35"/>
  <c r="K1161" i="35"/>
  <c r="N1161" i="35"/>
  <c r="D1162" i="35"/>
  <c r="H1162" i="35"/>
  <c r="K1162" i="35"/>
  <c r="N1162" i="35"/>
  <c r="D1163" i="35"/>
  <c r="H1163" i="35"/>
  <c r="K1163" i="35"/>
  <c r="N1163" i="35"/>
  <c r="D1164" i="35"/>
  <c r="H1164" i="35"/>
  <c r="K1164" i="35"/>
  <c r="N1164" i="35"/>
  <c r="D1165" i="35"/>
  <c r="H1165" i="35"/>
  <c r="K1165" i="35"/>
  <c r="N1165" i="35"/>
  <c r="D1166" i="35"/>
  <c r="H1166" i="35"/>
  <c r="K1166" i="35"/>
  <c r="N1166" i="35"/>
  <c r="D1167" i="35"/>
  <c r="H1167" i="35"/>
  <c r="K1167" i="35"/>
  <c r="N1167" i="35"/>
  <c r="D1168" i="35"/>
  <c r="H1168" i="35"/>
  <c r="K1168" i="35"/>
  <c r="N1168" i="35"/>
  <c r="D1169" i="35"/>
  <c r="H1169" i="35"/>
  <c r="K1169" i="35"/>
  <c r="N1169" i="35"/>
  <c r="D1170" i="35"/>
  <c r="H1170" i="35"/>
  <c r="K1170" i="35"/>
  <c r="N1170" i="35"/>
  <c r="D1171" i="35"/>
  <c r="H1171" i="35"/>
  <c r="K1171" i="35"/>
  <c r="N1171" i="35"/>
  <c r="D1172" i="35"/>
  <c r="H1172" i="35"/>
  <c r="K1172" i="35"/>
  <c r="N1172" i="35"/>
  <c r="D1173" i="35"/>
  <c r="H1173" i="35"/>
  <c r="K1173" i="35"/>
  <c r="N1173" i="35"/>
  <c r="D1174" i="35"/>
  <c r="H1174" i="35"/>
  <c r="K1174" i="35"/>
  <c r="N1174" i="35"/>
  <c r="D1175" i="35"/>
  <c r="H1175" i="35"/>
  <c r="K1175" i="35"/>
  <c r="N1175" i="35"/>
  <c r="D1176" i="35"/>
  <c r="H1176" i="35"/>
  <c r="K1176" i="35"/>
  <c r="N1176" i="35"/>
  <c r="D1177" i="35"/>
  <c r="H1177" i="35"/>
  <c r="K1177" i="35"/>
  <c r="N1177" i="35"/>
  <c r="D1178" i="35"/>
  <c r="H1178" i="35"/>
  <c r="K1178" i="35"/>
  <c r="N1178" i="35"/>
  <c r="D1179" i="35"/>
  <c r="H1179" i="35"/>
  <c r="K1179" i="35"/>
  <c r="N1179" i="35"/>
  <c r="D1180" i="35"/>
  <c r="H1180" i="35"/>
  <c r="K1180" i="35"/>
  <c r="N1180" i="35"/>
  <c r="D1181" i="35"/>
  <c r="H1181" i="35"/>
  <c r="K1181" i="35"/>
  <c r="N1181" i="35"/>
  <c r="D1182" i="35"/>
  <c r="H1182" i="35"/>
  <c r="K1182" i="35"/>
  <c r="N1182" i="35"/>
  <c r="D1183" i="35"/>
  <c r="H1183" i="35"/>
  <c r="K1183" i="35"/>
  <c r="N1183" i="35"/>
  <c r="D1184" i="35"/>
  <c r="H1184" i="35"/>
  <c r="K1184" i="35"/>
  <c r="N1184" i="35"/>
  <c r="D1185" i="35"/>
  <c r="H1185" i="35"/>
  <c r="K1185" i="35"/>
  <c r="N1185" i="35"/>
  <c r="D1186" i="35"/>
  <c r="H1186" i="35"/>
  <c r="K1186" i="35"/>
  <c r="N1186" i="35"/>
  <c r="D1187" i="35"/>
  <c r="H1187" i="35"/>
  <c r="K1187" i="35"/>
  <c r="N1187" i="35"/>
  <c r="D1188" i="35"/>
  <c r="H1188" i="35"/>
  <c r="K1188" i="35"/>
  <c r="N1188" i="35"/>
  <c r="D1189" i="35"/>
  <c r="H1189" i="35"/>
  <c r="K1189" i="35"/>
  <c r="N1189" i="35"/>
  <c r="D1190" i="35"/>
  <c r="H1190" i="35"/>
  <c r="K1190" i="35"/>
  <c r="N1190" i="35"/>
  <c r="D1191" i="35"/>
  <c r="H1191" i="35"/>
  <c r="K1191" i="35"/>
  <c r="N1191" i="35"/>
  <c r="D1192" i="35"/>
  <c r="H1192" i="35"/>
  <c r="K1192" i="35"/>
  <c r="N1192" i="35"/>
  <c r="D1193" i="35"/>
  <c r="H1193" i="35"/>
  <c r="K1193" i="35"/>
  <c r="N1193" i="35"/>
  <c r="D1194" i="35"/>
  <c r="H1194" i="35"/>
  <c r="K1194" i="35"/>
  <c r="N1194" i="35"/>
  <c r="D1195" i="35"/>
  <c r="H1195" i="35"/>
  <c r="K1195" i="35"/>
  <c r="N1195" i="35"/>
  <c r="D1196" i="35"/>
  <c r="H1196" i="35"/>
  <c r="K1196" i="35"/>
  <c r="N1196" i="35"/>
  <c r="D1197" i="35"/>
  <c r="H1197" i="35"/>
  <c r="K1197" i="35"/>
  <c r="N1197" i="35"/>
  <c r="D1198" i="35"/>
  <c r="H1198" i="35"/>
  <c r="K1198" i="35"/>
  <c r="N1198" i="35"/>
  <c r="D1199" i="35"/>
  <c r="H1199" i="35"/>
  <c r="K1199" i="35"/>
  <c r="N1199" i="35"/>
  <c r="D1200" i="35"/>
  <c r="H1200" i="35"/>
  <c r="K1200" i="35"/>
  <c r="N1200" i="35"/>
  <c r="D1201" i="35"/>
  <c r="H1201" i="35"/>
  <c r="K1201" i="35"/>
  <c r="N1201" i="35"/>
  <c r="D1202" i="35"/>
  <c r="H1202" i="35"/>
  <c r="K1202" i="35"/>
  <c r="N1202" i="35"/>
  <c r="D1203" i="35"/>
  <c r="H1203" i="35"/>
  <c r="K1203" i="35"/>
  <c r="N1203" i="35"/>
  <c r="D1204" i="35"/>
  <c r="H1204" i="35"/>
  <c r="K1204" i="35"/>
  <c r="N1204" i="35"/>
  <c r="D1205" i="35"/>
  <c r="H1205" i="35"/>
  <c r="K1205" i="35"/>
  <c r="N1205" i="35"/>
  <c r="D1206" i="35"/>
  <c r="H1206" i="35"/>
  <c r="K1206" i="35"/>
  <c r="N1206" i="35"/>
  <c r="D1207" i="35"/>
  <c r="H1207" i="35"/>
  <c r="K1207" i="35"/>
  <c r="N1207" i="35"/>
  <c r="D1208" i="35"/>
  <c r="H1208" i="35"/>
  <c r="K1208" i="35"/>
  <c r="N1208" i="35"/>
  <c r="D1209" i="35"/>
  <c r="H1209" i="35"/>
  <c r="K1209" i="35"/>
  <c r="N1209" i="35"/>
  <c r="D1210" i="35"/>
  <c r="H1210" i="35"/>
  <c r="K1210" i="35"/>
  <c r="N1210" i="35"/>
  <c r="D1211" i="35"/>
  <c r="H1211" i="35"/>
  <c r="K1211" i="35"/>
  <c r="N1211" i="35"/>
  <c r="D1212" i="35"/>
  <c r="H1212" i="35"/>
  <c r="K1212" i="35"/>
  <c r="N1212" i="35"/>
  <c r="D1213" i="35"/>
  <c r="H1213" i="35"/>
  <c r="K1213" i="35"/>
  <c r="N1213" i="35"/>
  <c r="D1214" i="35"/>
  <c r="H1214" i="35"/>
  <c r="K1214" i="35"/>
  <c r="N1214" i="35"/>
  <c r="D1215" i="35"/>
  <c r="H1215" i="35"/>
  <c r="K1215" i="35"/>
  <c r="N1215" i="35"/>
  <c r="D1216" i="35"/>
  <c r="H1216" i="35"/>
  <c r="K1216" i="35"/>
  <c r="N1216" i="35"/>
  <c r="D1217" i="35"/>
  <c r="H1217" i="35"/>
  <c r="K1217" i="35"/>
  <c r="N1217" i="35"/>
  <c r="D1218" i="35"/>
  <c r="H1218" i="35"/>
  <c r="K1218" i="35"/>
  <c r="N1218" i="35"/>
  <c r="D1219" i="35"/>
  <c r="H1219" i="35"/>
  <c r="K1219" i="35"/>
  <c r="N1219" i="35"/>
  <c r="D1220" i="35"/>
  <c r="H1220" i="35"/>
  <c r="K1220" i="35"/>
  <c r="N1220" i="35"/>
  <c r="D1221" i="35"/>
  <c r="H1221" i="35"/>
  <c r="K1221" i="35"/>
  <c r="N1221" i="35"/>
  <c r="D1222" i="35"/>
  <c r="H1222" i="35"/>
  <c r="K1222" i="35"/>
  <c r="N1222" i="35"/>
  <c r="D1223" i="35"/>
  <c r="H1223" i="35"/>
  <c r="K1223" i="35"/>
  <c r="N1223" i="35"/>
  <c r="D1224" i="35"/>
  <c r="H1224" i="35"/>
  <c r="K1224" i="35"/>
  <c r="N1224" i="35"/>
  <c r="D1225" i="35"/>
  <c r="H1225" i="35"/>
  <c r="K1225" i="35"/>
  <c r="N1225" i="35"/>
  <c r="D1226" i="35"/>
  <c r="H1226" i="35"/>
  <c r="K1226" i="35"/>
  <c r="N1226" i="35"/>
  <c r="D1227" i="35"/>
  <c r="H1227" i="35"/>
  <c r="K1227" i="35"/>
  <c r="N1227" i="35"/>
  <c r="D1228" i="35"/>
  <c r="H1228" i="35"/>
  <c r="K1228" i="35"/>
  <c r="N1228" i="35"/>
  <c r="D1229" i="35"/>
  <c r="H1229" i="35"/>
  <c r="K1229" i="35"/>
  <c r="N1229" i="35"/>
  <c r="D1230" i="35"/>
  <c r="H1230" i="35"/>
  <c r="K1230" i="35"/>
  <c r="N1230" i="35"/>
  <c r="D1231" i="35"/>
  <c r="H1231" i="35"/>
  <c r="K1231" i="35"/>
  <c r="N1231" i="35"/>
  <c r="D1232" i="35"/>
  <c r="H1232" i="35"/>
  <c r="K1232" i="35"/>
  <c r="N1232" i="35"/>
  <c r="D1233" i="35"/>
  <c r="H1233" i="35"/>
  <c r="K1233" i="35"/>
  <c r="N1233" i="35"/>
  <c r="D1234" i="35"/>
  <c r="H1234" i="35"/>
  <c r="K1234" i="35"/>
  <c r="N1234" i="35"/>
  <c r="D1235" i="35"/>
  <c r="H1235" i="35"/>
  <c r="K1235" i="35"/>
  <c r="N1235" i="35"/>
  <c r="D1236" i="35"/>
  <c r="H1236" i="35"/>
  <c r="K1236" i="35"/>
  <c r="N1236" i="35"/>
  <c r="D1237" i="35"/>
  <c r="H1237" i="35"/>
  <c r="K1237" i="35"/>
  <c r="N1237" i="35"/>
  <c r="D1238" i="35"/>
  <c r="H1238" i="35"/>
  <c r="K1238" i="35"/>
  <c r="N1238" i="35"/>
  <c r="D1239" i="35"/>
  <c r="H1239" i="35"/>
  <c r="K1239" i="35"/>
  <c r="N1239" i="35"/>
  <c r="D1240" i="35"/>
  <c r="H1240" i="35"/>
  <c r="K1240" i="35"/>
  <c r="N1240" i="35"/>
  <c r="D1241" i="35"/>
  <c r="H1241" i="35"/>
  <c r="K1241" i="35"/>
  <c r="N1241" i="35"/>
  <c r="D1242" i="35"/>
  <c r="H1242" i="35"/>
  <c r="K1242" i="35"/>
  <c r="N1242" i="35"/>
  <c r="D1243" i="35"/>
  <c r="H1243" i="35"/>
  <c r="K1243" i="35"/>
  <c r="N1243" i="35"/>
  <c r="D1244" i="35"/>
  <c r="H1244" i="35"/>
  <c r="K1244" i="35"/>
  <c r="N1244" i="35"/>
  <c r="D1245" i="35"/>
  <c r="H1245" i="35"/>
  <c r="K1245" i="35"/>
  <c r="N1245" i="35"/>
  <c r="D1246" i="35"/>
  <c r="H1246" i="35"/>
  <c r="K1246" i="35"/>
  <c r="N1246" i="35"/>
  <c r="D1247" i="35"/>
  <c r="H1247" i="35"/>
  <c r="K1247" i="35"/>
  <c r="N1247" i="35"/>
  <c r="D1248" i="35"/>
  <c r="H1248" i="35"/>
  <c r="K1248" i="35"/>
  <c r="N1248" i="35"/>
  <c r="D1249" i="35"/>
  <c r="H1249" i="35"/>
  <c r="K1249" i="35"/>
  <c r="N1249" i="35"/>
  <c r="D1250" i="35"/>
  <c r="H1250" i="35"/>
  <c r="K1250" i="35"/>
  <c r="N1250" i="35"/>
  <c r="D1251" i="35"/>
  <c r="H1251" i="35"/>
  <c r="K1251" i="35"/>
  <c r="N1251" i="35"/>
  <c r="D1252" i="35"/>
  <c r="H1252" i="35"/>
  <c r="K1252" i="35"/>
  <c r="N1252" i="35"/>
  <c r="D1253" i="35"/>
  <c r="H1253" i="35"/>
  <c r="K1253" i="35"/>
  <c r="N1253" i="35"/>
  <c r="D1254" i="35"/>
  <c r="H1254" i="35"/>
  <c r="K1254" i="35"/>
  <c r="N1254" i="35"/>
  <c r="D1255" i="35"/>
  <c r="H1255" i="35"/>
  <c r="K1255" i="35"/>
  <c r="N1255" i="35"/>
  <c r="D1256" i="35"/>
  <c r="H1256" i="35"/>
  <c r="K1256" i="35"/>
  <c r="N1256" i="35"/>
  <c r="D1257" i="35"/>
  <c r="H1257" i="35"/>
  <c r="K1257" i="35"/>
  <c r="N1257" i="35"/>
  <c r="D1258" i="35"/>
  <c r="H1258" i="35"/>
  <c r="K1258" i="35"/>
  <c r="N1258" i="35"/>
  <c r="D1259" i="35"/>
  <c r="H1259" i="35"/>
  <c r="K1259" i="35"/>
  <c r="N1259" i="35"/>
  <c r="D1260" i="35"/>
  <c r="H1260" i="35"/>
  <c r="K1260" i="35"/>
  <c r="N1260" i="35"/>
  <c r="D1261" i="35"/>
  <c r="H1261" i="35"/>
  <c r="K1261" i="35"/>
  <c r="N1261" i="35"/>
  <c r="D1262" i="35"/>
  <c r="H1262" i="35"/>
  <c r="K1262" i="35"/>
  <c r="N1262" i="35"/>
  <c r="D1263" i="35"/>
  <c r="H1263" i="35"/>
  <c r="K1263" i="35"/>
  <c r="N1263" i="35"/>
  <c r="D1264" i="35"/>
  <c r="H1264" i="35"/>
  <c r="K1264" i="35"/>
  <c r="N1264" i="35"/>
  <c r="D1265" i="35"/>
  <c r="H1265" i="35"/>
  <c r="K1265" i="35"/>
  <c r="N1265" i="35"/>
  <c r="D1266" i="35"/>
  <c r="H1266" i="35"/>
  <c r="K1266" i="35"/>
  <c r="N1266" i="35"/>
  <c r="D1267" i="35"/>
  <c r="H1267" i="35"/>
  <c r="K1267" i="35"/>
  <c r="N1267" i="35"/>
  <c r="D1268" i="35"/>
  <c r="H1268" i="35"/>
  <c r="K1268" i="35"/>
  <c r="N1268" i="35"/>
  <c r="D1269" i="35"/>
  <c r="H1269" i="35"/>
  <c r="K1269" i="35"/>
  <c r="N1269" i="35"/>
  <c r="D1270" i="35"/>
  <c r="H1270" i="35"/>
  <c r="K1270" i="35"/>
  <c r="N1270" i="35"/>
  <c r="D1271" i="35"/>
  <c r="H1271" i="35"/>
  <c r="K1271" i="35"/>
  <c r="N1271" i="35"/>
  <c r="D1272" i="35"/>
  <c r="H1272" i="35"/>
  <c r="K1272" i="35"/>
  <c r="N1272" i="35"/>
  <c r="D1273" i="35"/>
  <c r="H1273" i="35"/>
  <c r="K1273" i="35"/>
  <c r="N1273" i="35"/>
  <c r="D1274" i="35"/>
  <c r="H1274" i="35"/>
  <c r="K1274" i="35"/>
  <c r="N1274" i="35"/>
  <c r="D1275" i="35"/>
  <c r="H1275" i="35"/>
  <c r="K1275" i="35"/>
  <c r="N1275" i="35"/>
  <c r="D1276" i="35"/>
  <c r="H1276" i="35"/>
  <c r="K1276" i="35"/>
  <c r="N1276" i="35"/>
  <c r="D1277" i="35"/>
  <c r="H1277" i="35"/>
  <c r="K1277" i="35"/>
  <c r="N1277" i="35"/>
  <c r="D1278" i="35"/>
  <c r="H1278" i="35"/>
  <c r="K1278" i="35"/>
  <c r="N1278" i="35"/>
  <c r="D1279" i="35"/>
  <c r="H1279" i="35"/>
  <c r="K1279" i="35"/>
  <c r="N1279" i="35"/>
  <c r="D1280" i="35"/>
  <c r="H1280" i="35"/>
  <c r="K1280" i="35"/>
  <c r="N1280" i="35"/>
  <c r="D1281" i="35"/>
  <c r="H1281" i="35"/>
  <c r="K1281" i="35"/>
  <c r="N1281" i="35"/>
  <c r="D1282" i="35"/>
  <c r="H1282" i="35"/>
  <c r="K1282" i="35"/>
  <c r="N1282" i="35"/>
  <c r="D1283" i="35"/>
  <c r="H1283" i="35"/>
  <c r="K1283" i="35"/>
  <c r="N1283" i="35"/>
  <c r="D1284" i="35"/>
  <c r="H1284" i="35"/>
  <c r="K1284" i="35"/>
  <c r="N1284" i="35"/>
  <c r="D1285" i="35"/>
  <c r="H1285" i="35"/>
  <c r="K1285" i="35"/>
  <c r="N1285" i="35"/>
  <c r="D1286" i="35"/>
  <c r="H1286" i="35"/>
  <c r="K1286" i="35"/>
  <c r="N1286" i="35"/>
  <c r="D1287" i="35"/>
  <c r="H1287" i="35"/>
  <c r="K1287" i="35"/>
  <c r="N1287" i="35"/>
  <c r="D1288" i="35"/>
  <c r="H1288" i="35"/>
  <c r="K1288" i="35"/>
  <c r="N1288" i="35"/>
  <c r="D1289" i="35"/>
  <c r="H1289" i="35"/>
  <c r="K1289" i="35"/>
  <c r="N1289" i="35"/>
  <c r="D1290" i="35"/>
  <c r="H1290" i="35"/>
  <c r="K1290" i="35"/>
  <c r="N1290" i="35"/>
  <c r="D1291" i="35"/>
  <c r="H1291" i="35"/>
  <c r="K1291" i="35"/>
  <c r="N1291" i="35"/>
  <c r="D1292" i="35"/>
  <c r="H1292" i="35"/>
  <c r="K1292" i="35"/>
  <c r="N1292" i="35"/>
  <c r="D1293" i="35"/>
  <c r="H1293" i="35"/>
  <c r="K1293" i="35"/>
  <c r="N1293" i="35"/>
  <c r="D1294" i="35"/>
  <c r="H1294" i="35"/>
  <c r="K1294" i="35"/>
  <c r="N1294" i="35"/>
  <c r="D1295" i="35"/>
  <c r="H1295" i="35"/>
  <c r="K1295" i="35"/>
  <c r="N1295" i="35"/>
  <c r="D1296" i="35"/>
  <c r="H1296" i="35"/>
  <c r="K1296" i="35"/>
  <c r="N1296" i="35"/>
  <c r="D1297" i="35"/>
  <c r="H1297" i="35"/>
  <c r="K1297" i="35"/>
  <c r="N1297" i="35"/>
  <c r="D1298" i="35"/>
  <c r="H1298" i="35"/>
  <c r="K1298" i="35"/>
  <c r="N1298" i="35"/>
  <c r="D1299" i="35"/>
  <c r="H1299" i="35"/>
  <c r="K1299" i="35"/>
  <c r="N1299" i="35"/>
  <c r="D1300" i="35"/>
  <c r="H1300" i="35"/>
  <c r="K1300" i="35"/>
  <c r="N1300" i="35"/>
  <c r="D1301" i="35"/>
  <c r="H1301" i="35"/>
  <c r="K1301" i="35"/>
  <c r="N1301" i="35"/>
  <c r="D1302" i="35"/>
  <c r="H1302" i="35"/>
  <c r="K1302" i="35"/>
  <c r="N1302" i="35"/>
  <c r="D1303" i="35"/>
  <c r="H1303" i="35"/>
  <c r="K1303" i="35"/>
  <c r="N1303" i="35"/>
  <c r="D1304" i="35"/>
  <c r="H1304" i="35"/>
  <c r="K1304" i="35"/>
  <c r="N1304" i="35"/>
  <c r="D1305" i="35"/>
  <c r="H1305" i="35"/>
  <c r="K1305" i="35"/>
  <c r="N1305" i="35"/>
  <c r="D1306" i="35"/>
  <c r="H1306" i="35"/>
  <c r="K1306" i="35"/>
  <c r="N1306" i="35"/>
  <c r="D1307" i="35"/>
  <c r="H1307" i="35"/>
  <c r="K1307" i="35"/>
  <c r="N1307" i="35"/>
  <c r="D1308" i="35"/>
  <c r="H1308" i="35"/>
  <c r="K1308" i="35"/>
  <c r="N1308" i="35"/>
  <c r="D1309" i="35"/>
  <c r="H1309" i="35"/>
  <c r="K1309" i="35"/>
  <c r="N1309" i="35"/>
  <c r="D1310" i="35"/>
  <c r="H1310" i="35"/>
  <c r="K1310" i="35"/>
  <c r="N1310" i="35"/>
  <c r="D1311" i="35"/>
  <c r="H1311" i="35"/>
  <c r="K1311" i="35"/>
  <c r="N1311" i="35"/>
  <c r="D1312" i="35"/>
  <c r="H1312" i="35"/>
  <c r="K1312" i="35"/>
  <c r="N1312" i="35"/>
  <c r="D1313" i="35"/>
  <c r="H1313" i="35"/>
  <c r="K1313" i="35"/>
  <c r="N1313" i="35"/>
  <c r="D1314" i="35"/>
  <c r="H1314" i="35"/>
  <c r="K1314" i="35"/>
  <c r="N1314" i="35"/>
  <c r="D1315" i="35"/>
  <c r="H1315" i="35"/>
  <c r="K1315" i="35"/>
  <c r="N1315" i="35"/>
  <c r="D1316" i="35"/>
  <c r="H1316" i="35"/>
  <c r="K1316" i="35"/>
  <c r="N1316" i="35"/>
  <c r="D1317" i="35"/>
  <c r="H1317" i="35"/>
  <c r="K1317" i="35"/>
  <c r="N1317" i="35"/>
  <c r="D1318" i="35"/>
  <c r="H1318" i="35"/>
  <c r="K1318" i="35"/>
  <c r="N1318" i="35"/>
  <c r="D1319" i="35"/>
  <c r="H1319" i="35"/>
  <c r="K1319" i="35"/>
  <c r="N1319" i="35"/>
  <c r="D1320" i="35"/>
  <c r="H1320" i="35"/>
  <c r="K1320" i="35"/>
  <c r="N1320" i="35"/>
  <c r="D1321" i="35"/>
  <c r="H1321" i="35"/>
  <c r="K1321" i="35"/>
  <c r="N1321" i="35"/>
  <c r="D1322" i="35"/>
  <c r="H1322" i="35"/>
  <c r="K1322" i="35"/>
  <c r="N1322" i="35"/>
  <c r="D1323" i="35"/>
  <c r="H1323" i="35"/>
  <c r="K1323" i="35"/>
  <c r="N1323" i="35"/>
  <c r="D1324" i="35"/>
  <c r="H1324" i="35"/>
  <c r="K1324" i="35"/>
  <c r="N1324" i="35"/>
  <c r="D1325" i="35"/>
  <c r="H1325" i="35"/>
  <c r="K1325" i="35"/>
  <c r="N1325" i="35"/>
  <c r="D1326" i="35"/>
  <c r="H1326" i="35"/>
  <c r="K1326" i="35"/>
  <c r="N1326" i="35"/>
  <c r="D1327" i="35"/>
  <c r="H1327" i="35"/>
  <c r="K1327" i="35"/>
  <c r="N1327" i="35"/>
  <c r="D1328" i="35"/>
  <c r="H1328" i="35"/>
  <c r="K1328" i="35"/>
  <c r="N1328" i="35"/>
  <c r="D1329" i="35"/>
  <c r="H1329" i="35"/>
  <c r="K1329" i="35"/>
  <c r="N1329" i="35"/>
  <c r="D1330" i="35"/>
  <c r="H1330" i="35"/>
  <c r="K1330" i="35"/>
  <c r="N1330" i="35"/>
  <c r="D1331" i="35"/>
  <c r="H1331" i="35"/>
  <c r="K1331" i="35"/>
  <c r="N1331" i="35"/>
  <c r="D1332" i="35"/>
  <c r="H1332" i="35"/>
  <c r="K1332" i="35"/>
  <c r="N1332" i="35"/>
  <c r="D1333" i="35"/>
  <c r="H1333" i="35"/>
  <c r="K1333" i="35"/>
  <c r="N1333" i="35"/>
  <c r="D1334" i="35"/>
  <c r="H1334" i="35"/>
  <c r="K1334" i="35"/>
  <c r="N1334" i="35"/>
  <c r="D1335" i="35"/>
  <c r="H1335" i="35"/>
  <c r="K1335" i="35"/>
  <c r="N1335" i="35"/>
  <c r="D1336" i="35"/>
  <c r="H1336" i="35"/>
  <c r="K1336" i="35"/>
  <c r="N1336" i="35"/>
  <c r="D1337" i="35"/>
  <c r="H1337" i="35"/>
  <c r="K1337" i="35"/>
  <c r="N1337" i="35"/>
  <c r="D1338" i="35"/>
  <c r="H1338" i="35"/>
  <c r="K1338" i="35"/>
  <c r="N1338" i="35"/>
  <c r="D1339" i="35"/>
  <c r="H1339" i="35"/>
  <c r="K1339" i="35"/>
  <c r="N1339" i="35"/>
  <c r="D1340" i="35"/>
  <c r="H1340" i="35"/>
  <c r="K1340" i="35"/>
  <c r="N1340" i="35"/>
  <c r="D1341" i="35"/>
  <c r="H1341" i="35"/>
  <c r="K1341" i="35"/>
  <c r="N1341" i="35"/>
  <c r="D1342" i="35"/>
  <c r="H1342" i="35"/>
  <c r="K1342" i="35"/>
  <c r="N1342" i="35"/>
  <c r="D1343" i="35"/>
  <c r="H1343" i="35"/>
  <c r="K1343" i="35"/>
  <c r="N1343" i="35"/>
  <c r="D1344" i="35"/>
  <c r="H1344" i="35"/>
  <c r="K1344" i="35"/>
  <c r="N1344" i="35"/>
  <c r="D1345" i="35"/>
  <c r="H1345" i="35"/>
  <c r="K1345" i="35"/>
  <c r="N1345" i="35"/>
  <c r="D1346" i="35"/>
  <c r="H1346" i="35"/>
  <c r="K1346" i="35"/>
  <c r="N1346" i="35"/>
  <c r="D1347" i="35"/>
  <c r="H1347" i="35"/>
  <c r="K1347" i="35"/>
  <c r="N1347" i="35"/>
  <c r="D1348" i="35"/>
  <c r="H1348" i="35"/>
  <c r="K1348" i="35"/>
  <c r="N1348" i="35"/>
  <c r="D1349" i="35"/>
  <c r="H1349" i="35"/>
  <c r="K1349" i="35"/>
  <c r="N1349" i="35"/>
  <c r="D1350" i="35"/>
  <c r="H1350" i="35"/>
  <c r="K1350" i="35"/>
  <c r="N1350" i="35"/>
  <c r="D1351" i="35"/>
  <c r="H1351" i="35"/>
  <c r="K1351" i="35"/>
  <c r="N1351" i="35"/>
  <c r="D1352" i="35"/>
  <c r="H1352" i="35"/>
  <c r="K1352" i="35"/>
  <c r="N1352" i="35"/>
  <c r="D1353" i="35"/>
  <c r="H1353" i="35"/>
  <c r="K1353" i="35"/>
  <c r="N1353" i="35"/>
  <c r="D1354" i="35"/>
  <c r="H1354" i="35"/>
  <c r="K1354" i="35"/>
  <c r="N1354" i="35"/>
  <c r="D1355" i="35"/>
  <c r="H1355" i="35"/>
  <c r="K1355" i="35"/>
  <c r="N1355" i="35"/>
  <c r="D1356" i="35"/>
  <c r="H1356" i="35"/>
  <c r="K1356" i="35"/>
  <c r="N1356" i="35"/>
  <c r="D1357" i="35"/>
  <c r="H1357" i="35"/>
  <c r="K1357" i="35"/>
  <c r="N1357" i="35"/>
  <c r="D1358" i="35"/>
  <c r="H1358" i="35"/>
  <c r="K1358" i="35"/>
  <c r="N1358" i="35"/>
  <c r="D1359" i="35"/>
  <c r="H1359" i="35"/>
  <c r="K1359" i="35"/>
  <c r="N1359" i="35"/>
  <c r="D1360" i="35"/>
  <c r="H1360" i="35"/>
  <c r="K1360" i="35"/>
  <c r="N1360" i="35"/>
  <c r="D1361" i="35"/>
  <c r="H1361" i="35"/>
  <c r="K1361" i="35"/>
  <c r="N1361" i="35"/>
  <c r="D1362" i="35"/>
  <c r="H1362" i="35"/>
  <c r="K1362" i="35"/>
  <c r="N1362" i="35"/>
  <c r="D1363" i="35"/>
  <c r="H1363" i="35"/>
  <c r="K1363" i="35"/>
  <c r="N1363" i="35"/>
  <c r="D1364" i="35"/>
  <c r="H1364" i="35"/>
  <c r="K1364" i="35"/>
  <c r="N1364" i="35"/>
  <c r="D1365" i="35"/>
  <c r="H1365" i="35"/>
  <c r="K1365" i="35"/>
  <c r="N1365" i="35"/>
  <c r="D1366" i="35"/>
  <c r="H1366" i="35"/>
  <c r="K1366" i="35"/>
  <c r="N1366" i="35"/>
  <c r="D1367" i="35"/>
  <c r="H1367" i="35"/>
  <c r="K1367" i="35"/>
  <c r="N1367" i="35"/>
  <c r="D1368" i="35"/>
  <c r="H1368" i="35"/>
  <c r="K1368" i="35"/>
  <c r="N1368" i="35"/>
  <c r="D1369" i="35"/>
  <c r="H1369" i="35"/>
  <c r="K1369" i="35"/>
  <c r="N1369" i="35"/>
  <c r="D1370" i="35"/>
  <c r="H1370" i="35"/>
  <c r="K1370" i="35"/>
  <c r="N1370" i="35"/>
  <c r="D1371" i="35"/>
  <c r="H1371" i="35"/>
  <c r="K1371" i="35"/>
  <c r="N1371" i="35"/>
  <c r="D1372" i="35"/>
  <c r="H1372" i="35"/>
  <c r="K1372" i="35"/>
  <c r="N1372" i="35"/>
  <c r="D1373" i="35"/>
  <c r="H1373" i="35"/>
  <c r="K1373" i="35"/>
  <c r="N1373" i="35"/>
  <c r="D1374" i="35"/>
  <c r="H1374" i="35"/>
  <c r="K1374" i="35"/>
  <c r="N1374" i="35"/>
  <c r="D1375" i="35"/>
  <c r="H1375" i="35"/>
  <c r="K1375" i="35"/>
  <c r="N1375" i="35"/>
  <c r="D1376" i="35"/>
  <c r="H1376" i="35"/>
  <c r="K1376" i="35"/>
  <c r="N1376" i="35"/>
  <c r="D1377" i="35"/>
  <c r="H1377" i="35"/>
  <c r="K1377" i="35"/>
  <c r="N1377" i="35"/>
  <c r="D1378" i="35"/>
  <c r="H1378" i="35"/>
  <c r="K1378" i="35"/>
  <c r="N1378" i="35"/>
  <c r="D1379" i="35"/>
  <c r="H1379" i="35"/>
  <c r="K1379" i="35"/>
  <c r="N1379" i="35"/>
  <c r="D1380" i="35"/>
  <c r="H1380" i="35"/>
  <c r="K1380" i="35"/>
  <c r="N1380" i="35"/>
  <c r="D1381" i="35"/>
  <c r="H1381" i="35"/>
  <c r="K1381" i="35"/>
  <c r="N1381" i="35"/>
  <c r="D1382" i="35"/>
  <c r="H1382" i="35"/>
  <c r="K1382" i="35"/>
  <c r="N1382" i="35"/>
  <c r="D1383" i="35"/>
  <c r="H1383" i="35"/>
  <c r="K1383" i="35"/>
  <c r="N1383" i="35"/>
  <c r="D1384" i="35"/>
  <c r="H1384" i="35"/>
  <c r="K1384" i="35"/>
  <c r="N1384" i="35"/>
  <c r="D1385" i="35"/>
  <c r="H1385" i="35"/>
  <c r="K1385" i="35"/>
  <c r="N1385" i="35"/>
  <c r="D1386" i="35"/>
  <c r="H1386" i="35"/>
  <c r="K1386" i="35"/>
  <c r="N1386" i="35"/>
  <c r="D1387" i="35"/>
  <c r="H1387" i="35"/>
  <c r="K1387" i="35"/>
  <c r="N1387" i="35"/>
  <c r="D1388" i="35"/>
  <c r="H1388" i="35"/>
  <c r="K1388" i="35"/>
  <c r="N1388" i="35"/>
  <c r="D1389" i="35"/>
  <c r="H1389" i="35"/>
  <c r="K1389" i="35"/>
  <c r="N1389" i="35"/>
  <c r="D1390" i="35"/>
  <c r="H1390" i="35"/>
  <c r="K1390" i="35"/>
  <c r="N1390" i="35"/>
  <c r="D1391" i="35"/>
  <c r="H1391" i="35"/>
  <c r="K1391" i="35"/>
  <c r="N1391" i="35"/>
  <c r="D1392" i="35"/>
  <c r="H1392" i="35"/>
  <c r="K1392" i="35"/>
  <c r="N1392" i="35"/>
  <c r="D1393" i="35"/>
  <c r="H1393" i="35"/>
  <c r="K1393" i="35"/>
  <c r="N1393" i="35"/>
  <c r="D1394" i="35"/>
  <c r="H1394" i="35"/>
  <c r="K1394" i="35"/>
  <c r="N1394" i="35"/>
  <c r="D1395" i="35"/>
  <c r="H1395" i="35"/>
  <c r="K1395" i="35"/>
  <c r="N1395" i="35"/>
  <c r="D1396" i="35"/>
  <c r="H1396" i="35"/>
  <c r="K1396" i="35"/>
  <c r="N1396" i="35"/>
  <c r="D1397" i="35"/>
  <c r="H1397" i="35"/>
  <c r="K1397" i="35"/>
  <c r="N1397" i="35"/>
  <c r="D1398" i="35"/>
  <c r="H1398" i="35"/>
  <c r="K1398" i="35"/>
  <c r="N1398" i="35"/>
  <c r="D1399" i="35"/>
  <c r="H1399" i="35"/>
  <c r="K1399" i="35"/>
  <c r="N1399" i="35"/>
  <c r="D1400" i="35"/>
  <c r="H1400" i="35"/>
  <c r="K1400" i="35"/>
  <c r="N1400" i="35"/>
  <c r="D1401" i="35"/>
  <c r="H1401" i="35"/>
  <c r="K1401" i="35"/>
  <c r="N1401" i="35"/>
  <c r="D1402" i="35"/>
  <c r="H1402" i="35"/>
  <c r="K1402" i="35"/>
  <c r="N1402" i="35"/>
  <c r="D1403" i="35"/>
  <c r="H1403" i="35"/>
  <c r="K1403" i="35"/>
  <c r="N1403" i="35"/>
  <c r="D1404" i="35"/>
  <c r="H1404" i="35"/>
  <c r="K1404" i="35"/>
  <c r="N1404" i="35"/>
  <c r="D1405" i="35"/>
  <c r="H1405" i="35"/>
  <c r="K1405" i="35"/>
  <c r="N1405" i="35"/>
  <c r="D1406" i="35"/>
  <c r="H1406" i="35"/>
  <c r="K1406" i="35"/>
  <c r="N1406" i="35"/>
  <c r="D1407" i="35"/>
  <c r="H1407" i="35"/>
  <c r="K1407" i="35"/>
  <c r="N1407" i="35"/>
  <c r="D1408" i="35"/>
  <c r="H1408" i="35"/>
  <c r="K1408" i="35"/>
  <c r="N1408" i="35"/>
  <c r="D1409" i="35"/>
  <c r="H1409" i="35"/>
  <c r="K1409" i="35"/>
  <c r="N1409" i="35"/>
  <c r="D1410" i="35"/>
  <c r="H1410" i="35"/>
  <c r="K1410" i="35"/>
  <c r="N1410" i="35"/>
  <c r="D1411" i="35"/>
  <c r="H1411" i="35"/>
  <c r="K1411" i="35"/>
  <c r="N1411" i="35"/>
  <c r="D1412" i="35"/>
  <c r="H1412" i="35"/>
  <c r="K1412" i="35"/>
  <c r="N1412" i="35"/>
  <c r="D1413" i="35"/>
  <c r="H1413" i="35"/>
  <c r="K1413" i="35"/>
  <c r="N1413" i="35"/>
  <c r="D1414" i="35"/>
  <c r="H1414" i="35"/>
  <c r="K1414" i="35"/>
  <c r="N1414" i="35"/>
  <c r="D1415" i="35"/>
  <c r="H1415" i="35"/>
  <c r="K1415" i="35"/>
  <c r="N1415" i="35"/>
  <c r="D1416" i="35"/>
  <c r="H1416" i="35"/>
  <c r="K1416" i="35"/>
  <c r="N1416" i="35"/>
  <c r="D1417" i="35"/>
  <c r="H1417" i="35"/>
  <c r="K1417" i="35"/>
  <c r="N1417" i="35"/>
  <c r="D1418" i="35"/>
  <c r="H1418" i="35"/>
  <c r="K1418" i="35"/>
  <c r="N1418" i="35"/>
  <c r="D1419" i="35"/>
  <c r="H1419" i="35"/>
  <c r="K1419" i="35"/>
  <c r="N1419" i="35"/>
  <c r="D1420" i="35"/>
  <c r="H1420" i="35"/>
  <c r="K1420" i="35"/>
  <c r="N1420" i="35"/>
  <c r="D1421" i="35"/>
  <c r="H1421" i="35"/>
  <c r="K1421" i="35"/>
  <c r="N1421" i="35"/>
  <c r="D1422" i="35"/>
  <c r="H1422" i="35"/>
  <c r="K1422" i="35"/>
  <c r="N1422" i="35"/>
  <c r="D1423" i="35"/>
  <c r="H1423" i="35"/>
  <c r="K1423" i="35"/>
  <c r="N1423" i="35"/>
  <c r="D1424" i="35"/>
  <c r="H1424" i="35"/>
  <c r="K1424" i="35"/>
  <c r="N1424" i="35"/>
  <c r="D1425" i="35"/>
  <c r="H1425" i="35"/>
  <c r="K1425" i="35"/>
  <c r="N1425" i="35"/>
  <c r="D1426" i="35"/>
  <c r="H1426" i="35"/>
  <c r="K1426" i="35"/>
  <c r="N1426" i="35"/>
  <c r="D1427" i="35"/>
  <c r="H1427" i="35"/>
  <c r="K1427" i="35"/>
  <c r="N1427" i="35"/>
  <c r="D1428" i="35"/>
  <c r="H1428" i="35"/>
  <c r="K1428" i="35"/>
  <c r="N1428" i="35"/>
  <c r="D1429" i="35"/>
  <c r="H1429" i="35"/>
  <c r="K1429" i="35"/>
  <c r="N1429" i="35"/>
  <c r="D1430" i="35"/>
  <c r="H1430" i="35"/>
  <c r="K1430" i="35"/>
  <c r="N1430" i="35"/>
  <c r="D1431" i="35"/>
  <c r="H1431" i="35"/>
  <c r="K1431" i="35"/>
  <c r="N1431" i="35"/>
  <c r="D1432" i="35"/>
  <c r="H1432" i="35"/>
  <c r="K1432" i="35"/>
  <c r="N1432" i="35"/>
  <c r="D1433" i="35"/>
  <c r="H1433" i="35"/>
  <c r="K1433" i="35"/>
  <c r="N1433" i="35"/>
  <c r="D1434" i="35"/>
  <c r="H1434" i="35"/>
  <c r="K1434" i="35"/>
  <c r="N1434" i="35"/>
  <c r="D1435" i="35"/>
  <c r="H1435" i="35"/>
  <c r="K1435" i="35"/>
  <c r="N1435" i="35"/>
  <c r="D1436" i="35"/>
  <c r="H1436" i="35"/>
  <c r="K1436" i="35"/>
  <c r="N1436" i="35"/>
  <c r="D1437" i="35"/>
  <c r="H1437" i="35"/>
  <c r="K1437" i="35"/>
  <c r="N1437" i="35"/>
  <c r="D1438" i="35"/>
  <c r="H1438" i="35"/>
  <c r="K1438" i="35"/>
  <c r="N1438" i="35"/>
  <c r="D1439" i="35"/>
  <c r="H1439" i="35"/>
  <c r="K1439" i="35"/>
  <c r="N1439" i="35"/>
  <c r="D1440" i="35"/>
  <c r="H1440" i="35"/>
  <c r="K1440" i="35"/>
  <c r="N1440" i="35"/>
  <c r="D1441" i="35"/>
  <c r="H1441" i="35"/>
  <c r="K1441" i="35"/>
  <c r="N1441" i="35"/>
  <c r="D1442" i="35"/>
  <c r="H1442" i="35"/>
  <c r="K1442" i="35"/>
  <c r="N1442" i="35"/>
  <c r="D1443" i="35"/>
  <c r="H1443" i="35"/>
  <c r="K1443" i="35"/>
  <c r="N1443" i="35"/>
  <c r="D1444" i="35"/>
  <c r="H1444" i="35"/>
  <c r="K1444" i="35"/>
  <c r="N1444" i="35"/>
  <c r="D1445" i="35"/>
  <c r="H1445" i="35"/>
  <c r="K1445" i="35"/>
  <c r="N1445" i="35"/>
  <c r="D1446" i="35"/>
  <c r="H1446" i="35"/>
  <c r="K1446" i="35"/>
  <c r="N1446" i="35"/>
  <c r="D1447" i="35"/>
  <c r="H1447" i="35"/>
  <c r="K1447" i="35"/>
  <c r="N1447" i="35"/>
  <c r="D1448" i="35"/>
  <c r="H1448" i="35"/>
  <c r="K1448" i="35"/>
  <c r="N1448" i="35"/>
  <c r="D1449" i="35"/>
  <c r="H1449" i="35"/>
  <c r="K1449" i="35"/>
  <c r="N1449" i="35"/>
  <c r="D1450" i="35"/>
  <c r="H1450" i="35"/>
  <c r="K1450" i="35"/>
  <c r="N1450" i="35"/>
  <c r="D1451" i="35"/>
  <c r="H1451" i="35"/>
  <c r="K1451" i="35"/>
  <c r="N1451" i="35"/>
  <c r="D1452" i="35"/>
  <c r="H1452" i="35"/>
  <c r="K1452" i="35"/>
  <c r="N1452" i="35"/>
  <c r="D1453" i="35"/>
  <c r="H1453" i="35"/>
  <c r="K1453" i="35"/>
  <c r="N1453" i="35"/>
  <c r="D1454" i="35"/>
  <c r="H1454" i="35"/>
  <c r="K1454" i="35"/>
  <c r="N1454" i="35"/>
  <c r="D1455" i="35"/>
  <c r="H1455" i="35"/>
  <c r="K1455" i="35"/>
  <c r="N1455" i="35"/>
  <c r="D1456" i="35"/>
  <c r="H1456" i="35"/>
  <c r="K1456" i="35"/>
  <c r="N1456" i="35"/>
  <c r="D1457" i="35"/>
  <c r="H1457" i="35"/>
  <c r="K1457" i="35"/>
  <c r="N1457" i="35"/>
  <c r="D1458" i="35"/>
  <c r="H1458" i="35"/>
  <c r="K1458" i="35"/>
  <c r="N1458" i="35"/>
  <c r="D1459" i="35"/>
  <c r="H1459" i="35"/>
  <c r="K1459" i="35"/>
  <c r="N1459" i="35"/>
  <c r="D1460" i="35"/>
  <c r="H1460" i="35"/>
  <c r="K1460" i="35"/>
  <c r="N1460" i="35"/>
  <c r="D1461" i="35"/>
  <c r="H1461" i="35"/>
  <c r="K1461" i="35"/>
  <c r="N1461" i="35"/>
  <c r="D1462" i="35"/>
  <c r="H1462" i="35"/>
  <c r="K1462" i="35"/>
  <c r="N1462" i="35"/>
  <c r="D1463" i="35"/>
  <c r="H1463" i="35"/>
  <c r="K1463" i="35"/>
  <c r="N1463" i="35"/>
  <c r="D1464" i="35"/>
  <c r="H1464" i="35"/>
  <c r="K1464" i="35"/>
  <c r="N1464" i="35"/>
  <c r="D1465" i="35"/>
  <c r="H1465" i="35"/>
  <c r="K1465" i="35"/>
  <c r="N1465" i="35"/>
  <c r="D1466" i="35"/>
  <c r="H1466" i="35"/>
  <c r="K1466" i="35"/>
  <c r="N1466" i="35"/>
  <c r="D1467" i="35"/>
  <c r="H1467" i="35"/>
  <c r="K1467" i="35"/>
  <c r="N1467" i="35"/>
  <c r="D1468" i="35"/>
  <c r="H1468" i="35"/>
  <c r="K1468" i="35"/>
  <c r="N1468" i="35"/>
  <c r="D1469" i="35"/>
  <c r="H1469" i="35"/>
  <c r="K1469" i="35"/>
  <c r="N1469" i="35"/>
  <c r="D1470" i="35"/>
  <c r="H1470" i="35"/>
  <c r="K1470" i="35"/>
  <c r="N1470" i="35"/>
  <c r="D1471" i="35"/>
  <c r="H1471" i="35"/>
  <c r="K1471" i="35"/>
  <c r="N1471" i="35"/>
  <c r="D1472" i="35"/>
  <c r="H1472" i="35"/>
  <c r="K1472" i="35"/>
  <c r="N1472" i="35"/>
  <c r="D1473" i="35"/>
  <c r="H1473" i="35"/>
  <c r="K1473" i="35"/>
  <c r="N1473" i="35"/>
  <c r="D1474" i="35"/>
  <c r="H1474" i="35"/>
  <c r="K1474" i="35"/>
  <c r="N1474" i="35"/>
  <c r="D1475" i="35"/>
  <c r="H1475" i="35"/>
  <c r="K1475" i="35"/>
  <c r="N1475" i="35"/>
  <c r="D1476" i="35"/>
  <c r="H1476" i="35"/>
  <c r="K1476" i="35"/>
  <c r="N1476" i="35"/>
  <c r="D1477" i="35"/>
  <c r="H1477" i="35"/>
  <c r="K1477" i="35"/>
  <c r="N1477" i="35"/>
  <c r="D1478" i="35"/>
  <c r="H1478" i="35"/>
  <c r="K1478" i="35"/>
  <c r="N1478" i="35"/>
  <c r="D1479" i="35"/>
  <c r="H1479" i="35"/>
  <c r="K1479" i="35"/>
  <c r="N1479" i="35"/>
  <c r="D1480" i="35"/>
  <c r="H1480" i="35"/>
  <c r="K1480" i="35"/>
  <c r="N1480" i="35"/>
  <c r="D1481" i="35"/>
  <c r="H1481" i="35"/>
  <c r="K1481" i="35"/>
  <c r="N1481" i="35"/>
  <c r="D1482" i="35"/>
  <c r="H1482" i="35"/>
  <c r="K1482" i="35"/>
  <c r="N1482" i="35"/>
  <c r="D1483" i="35"/>
  <c r="H1483" i="35"/>
  <c r="K1483" i="35"/>
  <c r="N1483" i="35"/>
  <c r="D1484" i="35"/>
  <c r="H1484" i="35"/>
  <c r="K1484" i="35"/>
  <c r="N1484" i="35"/>
  <c r="D1485" i="35"/>
  <c r="H1485" i="35"/>
  <c r="K1485" i="35"/>
  <c r="N1485" i="35"/>
  <c r="D1486" i="35"/>
  <c r="H1486" i="35"/>
  <c r="K1486" i="35"/>
  <c r="N1486" i="35"/>
  <c r="D1487" i="35"/>
  <c r="H1487" i="35"/>
  <c r="K1487" i="35"/>
  <c r="N1487" i="35"/>
  <c r="D1488" i="35"/>
  <c r="H1488" i="35"/>
  <c r="K1488" i="35"/>
  <c r="N1488" i="35"/>
  <c r="D1489" i="35"/>
  <c r="H1489" i="35"/>
  <c r="K1489" i="35"/>
  <c r="N1489" i="35"/>
  <c r="D1490" i="35"/>
  <c r="H1490" i="35"/>
  <c r="K1490" i="35"/>
  <c r="N1490" i="35"/>
  <c r="D1491" i="35"/>
  <c r="H1491" i="35"/>
  <c r="K1491" i="35"/>
  <c r="N1491" i="35"/>
  <c r="D1492" i="35"/>
  <c r="H1492" i="35"/>
  <c r="K1492" i="35"/>
  <c r="N1492" i="35"/>
  <c r="D1493" i="35"/>
  <c r="H1493" i="35"/>
  <c r="K1493" i="35"/>
  <c r="N1493" i="35"/>
  <c r="D1494" i="35"/>
  <c r="H1494" i="35"/>
  <c r="K1494" i="35"/>
  <c r="N1494" i="35"/>
  <c r="D1495" i="35"/>
  <c r="H1495" i="35"/>
  <c r="K1495" i="35"/>
  <c r="N1495" i="35"/>
  <c r="D1496" i="35"/>
  <c r="H1496" i="35"/>
  <c r="K1496" i="35"/>
  <c r="N1496" i="35"/>
  <c r="D1497" i="35"/>
  <c r="H1497" i="35"/>
  <c r="K1497" i="35"/>
  <c r="N1497" i="35"/>
  <c r="D1498" i="35"/>
  <c r="H1498" i="35"/>
  <c r="K1498" i="35"/>
  <c r="N1498" i="35"/>
  <c r="D1499" i="35"/>
  <c r="H1499" i="35"/>
  <c r="K1499" i="35"/>
  <c r="N1499" i="35"/>
  <c r="D1500" i="35"/>
  <c r="H1500" i="35"/>
  <c r="K1500" i="35"/>
  <c r="N1500" i="35"/>
  <c r="D1501" i="35"/>
  <c r="H1501" i="35"/>
  <c r="K1501" i="35"/>
  <c r="N1501" i="35"/>
  <c r="D1502" i="35"/>
  <c r="H1502" i="35"/>
  <c r="K1502" i="35"/>
  <c r="N1502" i="35"/>
  <c r="D1503" i="35"/>
  <c r="H1503" i="35"/>
  <c r="K1503" i="35"/>
  <c r="N1503" i="35"/>
  <c r="D1504" i="35"/>
  <c r="H1504" i="35"/>
  <c r="K1504" i="35"/>
  <c r="N1504" i="35"/>
  <c r="D1505" i="35"/>
  <c r="H1505" i="35"/>
  <c r="K1505" i="35"/>
  <c r="N1505" i="35"/>
  <c r="D1506" i="35"/>
  <c r="H1506" i="35"/>
  <c r="K1506" i="35"/>
  <c r="N1506" i="35"/>
  <c r="D1507" i="35"/>
  <c r="H1507" i="35"/>
  <c r="K1507" i="35"/>
  <c r="N1507" i="35"/>
  <c r="D1508" i="35"/>
  <c r="H1508" i="35"/>
  <c r="K1508" i="35"/>
  <c r="N1508" i="35"/>
  <c r="D1509" i="35"/>
  <c r="H1509" i="35"/>
  <c r="K1509" i="35"/>
  <c r="N1509" i="35"/>
  <c r="D1510" i="35"/>
  <c r="H1510" i="35"/>
  <c r="K1510" i="35"/>
  <c r="N1510" i="35"/>
  <c r="D1511" i="35"/>
  <c r="H1511" i="35"/>
  <c r="K1511" i="35"/>
  <c r="N1511" i="35"/>
  <c r="D1512" i="35"/>
  <c r="H1512" i="35"/>
  <c r="K1512" i="35"/>
  <c r="N1512" i="35"/>
  <c r="D1513" i="35"/>
  <c r="H1513" i="35"/>
  <c r="K1513" i="35"/>
  <c r="N1513" i="35"/>
  <c r="D1514" i="35"/>
  <c r="H1514" i="35"/>
  <c r="K1514" i="35"/>
  <c r="N1514" i="35"/>
  <c r="D1515" i="35"/>
  <c r="H1515" i="35"/>
  <c r="K1515" i="35"/>
  <c r="N1515" i="35"/>
  <c r="D1516" i="35"/>
  <c r="H1516" i="35"/>
  <c r="K1516" i="35"/>
  <c r="N1516" i="35"/>
  <c r="D1517" i="35"/>
  <c r="H1517" i="35"/>
  <c r="K1517" i="35"/>
  <c r="N1517" i="35"/>
  <c r="D1518" i="35"/>
  <c r="H1518" i="35"/>
  <c r="K1518" i="35"/>
  <c r="N1518" i="35"/>
  <c r="D1519" i="35"/>
  <c r="H1519" i="35"/>
  <c r="K1519" i="35"/>
  <c r="N1519" i="35"/>
  <c r="D1520" i="35"/>
  <c r="H1520" i="35"/>
  <c r="K1520" i="35"/>
  <c r="N1520" i="35"/>
  <c r="D1521" i="35"/>
  <c r="H1521" i="35"/>
  <c r="K1521" i="35"/>
  <c r="N1521" i="35"/>
  <c r="D1522" i="35"/>
  <c r="H1522" i="35"/>
  <c r="K1522" i="35"/>
  <c r="N1522" i="35"/>
  <c r="D1523" i="35"/>
  <c r="H1523" i="35"/>
  <c r="K1523" i="35"/>
  <c r="N1523" i="35"/>
  <c r="D1524" i="35"/>
  <c r="H1524" i="35"/>
  <c r="K1524" i="35"/>
  <c r="N1524" i="35"/>
  <c r="D1525" i="35"/>
  <c r="H1525" i="35"/>
  <c r="K1525" i="35"/>
  <c r="N1525" i="35"/>
  <c r="D1526" i="35"/>
  <c r="H1526" i="35"/>
  <c r="K1526" i="35"/>
  <c r="N1526" i="35"/>
  <c r="D1527" i="35"/>
  <c r="H1527" i="35"/>
  <c r="K1527" i="35"/>
  <c r="N1527" i="35"/>
  <c r="D1528" i="35"/>
  <c r="H1528" i="35"/>
  <c r="K1528" i="35"/>
  <c r="N1528" i="35"/>
  <c r="D1529" i="35"/>
  <c r="H1529" i="35"/>
  <c r="K1529" i="35"/>
  <c r="N1529" i="35"/>
  <c r="D1530" i="35"/>
  <c r="H1530" i="35"/>
  <c r="K1530" i="35"/>
  <c r="N1530" i="35"/>
  <c r="D1531" i="35"/>
  <c r="H1531" i="35"/>
  <c r="K1531" i="35"/>
  <c r="N1531" i="35"/>
  <c r="D1532" i="35"/>
  <c r="H1532" i="35"/>
  <c r="K1532" i="35"/>
  <c r="N1532" i="35"/>
  <c r="D1533" i="35"/>
  <c r="H1533" i="35"/>
  <c r="K1533" i="35"/>
  <c r="N1533" i="35"/>
  <c r="D1534" i="35"/>
  <c r="H1534" i="35"/>
  <c r="K1534" i="35"/>
  <c r="N1534" i="35"/>
  <c r="D1535" i="35"/>
  <c r="H1535" i="35"/>
  <c r="K1535" i="35"/>
  <c r="N1535" i="35"/>
  <c r="D1536" i="35"/>
  <c r="H1536" i="35"/>
  <c r="K1536" i="35"/>
  <c r="N1536" i="35"/>
  <c r="D1537" i="35"/>
  <c r="H1537" i="35"/>
  <c r="K1537" i="35"/>
  <c r="N1537" i="35"/>
  <c r="D1538" i="35"/>
  <c r="H1538" i="35"/>
  <c r="K1538" i="35"/>
  <c r="N1538" i="35"/>
  <c r="D1539" i="35"/>
  <c r="H1539" i="35"/>
  <c r="K1539" i="35"/>
  <c r="N1539" i="35"/>
  <c r="D1540" i="35"/>
  <c r="H1540" i="35"/>
  <c r="K1540" i="35"/>
  <c r="N1540" i="35"/>
  <c r="D1541" i="35"/>
  <c r="H1541" i="35"/>
  <c r="K1541" i="35"/>
  <c r="N1541" i="35"/>
  <c r="D1542" i="35"/>
  <c r="H1542" i="35"/>
  <c r="K1542" i="35"/>
  <c r="N1542" i="35"/>
  <c r="D1543" i="35"/>
  <c r="H1543" i="35"/>
  <c r="K1543" i="35"/>
  <c r="N1543" i="35"/>
  <c r="D1544" i="35"/>
  <c r="H1544" i="35"/>
  <c r="K1544" i="35"/>
  <c r="N1544" i="35"/>
  <c r="D1545" i="35"/>
  <c r="H1545" i="35"/>
  <c r="K1545" i="35"/>
  <c r="N1545" i="35"/>
  <c r="D1546" i="35"/>
  <c r="H1546" i="35"/>
  <c r="K1546" i="35"/>
  <c r="N1546" i="35"/>
  <c r="D1547" i="35"/>
  <c r="H1547" i="35"/>
  <c r="K1547" i="35"/>
  <c r="N1547" i="35"/>
  <c r="D1548" i="35"/>
  <c r="H1548" i="35"/>
  <c r="K1548" i="35"/>
  <c r="N1548" i="35"/>
  <c r="D1549" i="35"/>
  <c r="H1549" i="35"/>
  <c r="K1549" i="35"/>
  <c r="N1549" i="35"/>
  <c r="D1550" i="35"/>
  <c r="H1550" i="35"/>
  <c r="K1550" i="35"/>
  <c r="N1550" i="35"/>
  <c r="D1551" i="35"/>
  <c r="H1551" i="35"/>
  <c r="K1551" i="35"/>
  <c r="N1551" i="35"/>
  <c r="D1552" i="35"/>
  <c r="H1552" i="35"/>
  <c r="K1552" i="35"/>
  <c r="N1552" i="35"/>
  <c r="D1553" i="35"/>
  <c r="H1553" i="35"/>
  <c r="K1553" i="35"/>
  <c r="N1553" i="35"/>
  <c r="D1554" i="35"/>
  <c r="H1554" i="35"/>
  <c r="K1554" i="35"/>
  <c r="N1554" i="35"/>
  <c r="D1555" i="35"/>
  <c r="H1555" i="35"/>
  <c r="K1555" i="35"/>
  <c r="N1555" i="35"/>
  <c r="D1556" i="35"/>
  <c r="H1556" i="35"/>
  <c r="K1556" i="35"/>
  <c r="N1556" i="35"/>
  <c r="D1557" i="35"/>
  <c r="H1557" i="35"/>
  <c r="K1557" i="35"/>
  <c r="N1557" i="35"/>
  <c r="D1558" i="35"/>
  <c r="H1558" i="35"/>
  <c r="K1558" i="35"/>
  <c r="N1558" i="35"/>
  <c r="D1559" i="35"/>
  <c r="H1559" i="35"/>
  <c r="K1559" i="35"/>
  <c r="N1559" i="35"/>
  <c r="D1560" i="35"/>
  <c r="H1560" i="35"/>
  <c r="K1560" i="35"/>
  <c r="N1560" i="35"/>
  <c r="D1561" i="35"/>
  <c r="H1561" i="35"/>
  <c r="K1561" i="35"/>
  <c r="N1561" i="35"/>
  <c r="D1562" i="35"/>
  <c r="H1562" i="35"/>
  <c r="K1562" i="35"/>
  <c r="N1562" i="35"/>
  <c r="D1563" i="35"/>
  <c r="H1563" i="35"/>
  <c r="K1563" i="35"/>
  <c r="N1563" i="35"/>
  <c r="D1564" i="35"/>
  <c r="H1564" i="35"/>
  <c r="K1564" i="35"/>
  <c r="N1564" i="35"/>
  <c r="D1565" i="35"/>
  <c r="H1565" i="35"/>
  <c r="K1565" i="35"/>
  <c r="N1565" i="35"/>
  <c r="D1566" i="35"/>
  <c r="H1566" i="35"/>
  <c r="K1566" i="35"/>
  <c r="N1566" i="35"/>
  <c r="D1567" i="35"/>
  <c r="H1567" i="35"/>
  <c r="K1567" i="35"/>
  <c r="N1567" i="35"/>
  <c r="D1568" i="35"/>
  <c r="H1568" i="35"/>
  <c r="K1568" i="35"/>
  <c r="N1568" i="35"/>
  <c r="D1569" i="35"/>
  <c r="H1569" i="35"/>
  <c r="K1569" i="35"/>
  <c r="N1569" i="35"/>
  <c r="D1570" i="35"/>
  <c r="H1570" i="35"/>
  <c r="K1570" i="35"/>
  <c r="N1570" i="35"/>
  <c r="D1571" i="35"/>
  <c r="H1571" i="35"/>
  <c r="K1571" i="35"/>
  <c r="N1571" i="35"/>
  <c r="D1572" i="35"/>
  <c r="H1572" i="35"/>
  <c r="K1572" i="35"/>
  <c r="N1572" i="35"/>
  <c r="D1573" i="35"/>
  <c r="H1573" i="35"/>
  <c r="K1573" i="35"/>
  <c r="N1573" i="35"/>
  <c r="D1574" i="35"/>
  <c r="H1574" i="35"/>
  <c r="K1574" i="35"/>
  <c r="N1574" i="35"/>
  <c r="D1575" i="35"/>
  <c r="H1575" i="35"/>
  <c r="K1575" i="35"/>
  <c r="N1575" i="35"/>
  <c r="D1576" i="35"/>
  <c r="H1576" i="35"/>
  <c r="K1576" i="35"/>
  <c r="N1576" i="35"/>
  <c r="D1577" i="35"/>
  <c r="H1577" i="35"/>
  <c r="K1577" i="35"/>
  <c r="N1577" i="35"/>
  <c r="D1578" i="35"/>
  <c r="H1578" i="35"/>
  <c r="K1578" i="35"/>
  <c r="N1578" i="35"/>
  <c r="D1579" i="35"/>
  <c r="H1579" i="35"/>
  <c r="K1579" i="35"/>
  <c r="N1579" i="35"/>
  <c r="D1580" i="35"/>
  <c r="H1580" i="35"/>
  <c r="K1580" i="35"/>
  <c r="N1580" i="35"/>
  <c r="D1581" i="35"/>
  <c r="H1581" i="35"/>
  <c r="K1581" i="35"/>
  <c r="N1581" i="35"/>
  <c r="D1582" i="35"/>
  <c r="H1582" i="35"/>
  <c r="K1582" i="35"/>
  <c r="N1582" i="35"/>
  <c r="D1583" i="35"/>
  <c r="H1583" i="35"/>
  <c r="K1583" i="35"/>
  <c r="N1583" i="35"/>
  <c r="D1584" i="35"/>
  <c r="H1584" i="35"/>
  <c r="K1584" i="35"/>
  <c r="N1584" i="35"/>
  <c r="D1585" i="35"/>
  <c r="H1585" i="35"/>
  <c r="K1585" i="35"/>
  <c r="N1585" i="35"/>
  <c r="D1586" i="35"/>
  <c r="H1586" i="35"/>
  <c r="K1586" i="35"/>
  <c r="N1586" i="35"/>
  <c r="D1587" i="35"/>
  <c r="H1587" i="35"/>
  <c r="K1587" i="35"/>
  <c r="N1587" i="35"/>
  <c r="D1588" i="35"/>
  <c r="H1588" i="35"/>
  <c r="K1588" i="35"/>
  <c r="N1588" i="35"/>
  <c r="D1589" i="35"/>
  <c r="H1589" i="35"/>
  <c r="K1589" i="35"/>
  <c r="N1589" i="35"/>
  <c r="D1590" i="35"/>
  <c r="H1590" i="35"/>
  <c r="K1590" i="35"/>
  <c r="N1590" i="35"/>
  <c r="D1591" i="35"/>
  <c r="H1591" i="35"/>
  <c r="K1591" i="35"/>
  <c r="N1591" i="35"/>
  <c r="D1592" i="35"/>
  <c r="H1592" i="35"/>
  <c r="K1592" i="35"/>
  <c r="N1592" i="35"/>
  <c r="D1593" i="35"/>
  <c r="H1593" i="35"/>
  <c r="K1593" i="35"/>
  <c r="N1593" i="35"/>
  <c r="D1594" i="35"/>
  <c r="H1594" i="35"/>
  <c r="K1594" i="35"/>
  <c r="N1594" i="35"/>
  <c r="D1595" i="35"/>
  <c r="H1595" i="35"/>
  <c r="K1595" i="35"/>
  <c r="N1595" i="35"/>
  <c r="D1596" i="35"/>
  <c r="H1596" i="35"/>
  <c r="K1596" i="35"/>
  <c r="N1596" i="35"/>
  <c r="D1597" i="35"/>
  <c r="H1597" i="35"/>
  <c r="K1597" i="35"/>
  <c r="N1597" i="35"/>
  <c r="D1598" i="35"/>
  <c r="H1598" i="35"/>
  <c r="K1598" i="35"/>
  <c r="N1598" i="35"/>
  <c r="D1599" i="35"/>
  <c r="H1599" i="35"/>
  <c r="K1599" i="35"/>
  <c r="N1599" i="35"/>
  <c r="D1600" i="35"/>
  <c r="H1600" i="35"/>
  <c r="K1600" i="35"/>
  <c r="N1600" i="35"/>
  <c r="D1601" i="35"/>
  <c r="H1601" i="35"/>
  <c r="K1601" i="35"/>
  <c r="N1601" i="35"/>
  <c r="D1602" i="35"/>
  <c r="H1602" i="35"/>
  <c r="K1602" i="35"/>
  <c r="N1602" i="35"/>
  <c r="D1603" i="35"/>
  <c r="H1603" i="35"/>
  <c r="K1603" i="35"/>
  <c r="N1603" i="35"/>
  <c r="D1604" i="35"/>
  <c r="H1604" i="35"/>
  <c r="K1604" i="35"/>
  <c r="N1604" i="35"/>
  <c r="D1605" i="35"/>
  <c r="H1605" i="35"/>
  <c r="K1605" i="35"/>
  <c r="N1605" i="35"/>
  <c r="D1606" i="35"/>
  <c r="H1606" i="35"/>
  <c r="K1606" i="35"/>
  <c r="N1606" i="35"/>
  <c r="D1607" i="35"/>
  <c r="H1607" i="35"/>
  <c r="K1607" i="35"/>
  <c r="N1607" i="35"/>
  <c r="D1608" i="35"/>
  <c r="H1608" i="35"/>
  <c r="K1608" i="35"/>
  <c r="N1608" i="35"/>
  <c r="D1609" i="35"/>
  <c r="H1609" i="35"/>
  <c r="K1609" i="35"/>
  <c r="N1609" i="35"/>
  <c r="D1610" i="35"/>
  <c r="H1610" i="35"/>
  <c r="K1610" i="35"/>
  <c r="N1610" i="35"/>
  <c r="D1611" i="35"/>
  <c r="H1611" i="35"/>
  <c r="K1611" i="35"/>
  <c r="N1611" i="35"/>
  <c r="D1612" i="35"/>
  <c r="H1612" i="35"/>
  <c r="K1612" i="35"/>
  <c r="N1612" i="35"/>
  <c r="D1613" i="35"/>
  <c r="H1613" i="35"/>
  <c r="K1613" i="35"/>
  <c r="N1613" i="35"/>
  <c r="D1614" i="35"/>
  <c r="H1614" i="35"/>
  <c r="K1614" i="35"/>
  <c r="N1614" i="35"/>
  <c r="D1615" i="35"/>
  <c r="H1615" i="35"/>
  <c r="K1615" i="35"/>
  <c r="N1615" i="35"/>
  <c r="D1616" i="35"/>
  <c r="H1616" i="35"/>
  <c r="K1616" i="35"/>
  <c r="N1616" i="35"/>
  <c r="D1617" i="35"/>
  <c r="H1617" i="35"/>
  <c r="K1617" i="35"/>
  <c r="N1617" i="35"/>
  <c r="D1618" i="35"/>
  <c r="H1618" i="35"/>
  <c r="K1618" i="35"/>
  <c r="N1618" i="35"/>
  <c r="D1619" i="35"/>
  <c r="H1619" i="35"/>
  <c r="K1619" i="35"/>
  <c r="N1619" i="35"/>
  <c r="D1620" i="35"/>
  <c r="H1620" i="35"/>
  <c r="K1620" i="35"/>
  <c r="N1620" i="35"/>
  <c r="D1621" i="35"/>
  <c r="H1621" i="35"/>
  <c r="K1621" i="35"/>
  <c r="N1621" i="35"/>
  <c r="D1622" i="35"/>
  <c r="H1622" i="35"/>
  <c r="K1622" i="35"/>
  <c r="N1622" i="35"/>
  <c r="D1623" i="35"/>
  <c r="H1623" i="35"/>
  <c r="K1623" i="35"/>
  <c r="N1623" i="35"/>
  <c r="D1624" i="35"/>
  <c r="H1624" i="35"/>
  <c r="K1624" i="35"/>
  <c r="N1624" i="35"/>
  <c r="D1625" i="35"/>
  <c r="H1625" i="35"/>
  <c r="K1625" i="35"/>
  <c r="N1625" i="35"/>
  <c r="D1626" i="35"/>
  <c r="H1626" i="35"/>
  <c r="K1626" i="35"/>
  <c r="N1626" i="35"/>
  <c r="D1627" i="35"/>
  <c r="H1627" i="35"/>
  <c r="K1627" i="35"/>
  <c r="N1627" i="35"/>
  <c r="D1628" i="35"/>
  <c r="H1628" i="35"/>
  <c r="K1628" i="35"/>
  <c r="N1628" i="35"/>
  <c r="D1629" i="35"/>
  <c r="H1629" i="35"/>
  <c r="K1629" i="35"/>
  <c r="N1629" i="35"/>
  <c r="D1630" i="35"/>
  <c r="H1630" i="35"/>
  <c r="K1630" i="35"/>
  <c r="N1630" i="35"/>
  <c r="D1631" i="35"/>
  <c r="H1631" i="35"/>
  <c r="K1631" i="35"/>
  <c r="N1631" i="35"/>
  <c r="D1632" i="35"/>
  <c r="H1632" i="35"/>
  <c r="K1632" i="35"/>
  <c r="N1632" i="35"/>
  <c r="D1633" i="35"/>
  <c r="H1633" i="35"/>
  <c r="K1633" i="35"/>
  <c r="N1633" i="35"/>
  <c r="D1634" i="35"/>
  <c r="H1634" i="35"/>
  <c r="K1634" i="35"/>
  <c r="N1634" i="35"/>
  <c r="D1635" i="35"/>
  <c r="H1635" i="35"/>
  <c r="K1635" i="35"/>
  <c r="N1635" i="35"/>
  <c r="D1636" i="35"/>
  <c r="H1636" i="35"/>
  <c r="K1636" i="35"/>
  <c r="N1636" i="35"/>
  <c r="D1637" i="35"/>
  <c r="H1637" i="35"/>
  <c r="K1637" i="35"/>
  <c r="N1637" i="35"/>
  <c r="D1638" i="35"/>
  <c r="H1638" i="35"/>
  <c r="K1638" i="35"/>
  <c r="N1638" i="35"/>
  <c r="D1639" i="35"/>
  <c r="H1639" i="35"/>
  <c r="K1639" i="35"/>
  <c r="N1639" i="35"/>
  <c r="D1640" i="35"/>
  <c r="H1640" i="35"/>
  <c r="K1640" i="35"/>
  <c r="N1640" i="35"/>
  <c r="D1641" i="35"/>
  <c r="H1641" i="35"/>
  <c r="K1641" i="35"/>
  <c r="N1641" i="35"/>
  <c r="D1642" i="35"/>
  <c r="H1642" i="35"/>
  <c r="K1642" i="35"/>
  <c r="N1642" i="35"/>
  <c r="D1643" i="35"/>
  <c r="H1643" i="35"/>
  <c r="K1643" i="35"/>
  <c r="N1643" i="35"/>
  <c r="D1644" i="35"/>
  <c r="H1644" i="35"/>
  <c r="K1644" i="35"/>
  <c r="N1644" i="35"/>
  <c r="D1645" i="35"/>
  <c r="H1645" i="35"/>
  <c r="K1645" i="35"/>
  <c r="N1645" i="35"/>
  <c r="D1646" i="35"/>
  <c r="H1646" i="35"/>
  <c r="K1646" i="35"/>
  <c r="N1646" i="35"/>
  <c r="D1647" i="35"/>
  <c r="H1647" i="35"/>
  <c r="K1647" i="35"/>
  <c r="N1647" i="35"/>
  <c r="D1648" i="35"/>
  <c r="H1648" i="35"/>
  <c r="K1648" i="35"/>
  <c r="N1648" i="35"/>
  <c r="D1649" i="35"/>
  <c r="H1649" i="35"/>
  <c r="K1649" i="35"/>
  <c r="N1649" i="35"/>
  <c r="D1650" i="35"/>
  <c r="H1650" i="35"/>
  <c r="K1650" i="35"/>
  <c r="N1650" i="35"/>
  <c r="D1651" i="35"/>
  <c r="H1651" i="35"/>
  <c r="K1651" i="35"/>
  <c r="N1651" i="35"/>
  <c r="D1652" i="35"/>
  <c r="H1652" i="35"/>
  <c r="K1652" i="35"/>
  <c r="N1652" i="35"/>
  <c r="D1653" i="35"/>
  <c r="H1653" i="35"/>
  <c r="K1653" i="35"/>
  <c r="N1653" i="35"/>
  <c r="D1654" i="35"/>
  <c r="H1654" i="35"/>
  <c r="K1654" i="35"/>
  <c r="N1654" i="35"/>
  <c r="D1655" i="35"/>
  <c r="H1655" i="35"/>
  <c r="K1655" i="35"/>
  <c r="N1655" i="35"/>
  <c r="D1656" i="35"/>
  <c r="H1656" i="35"/>
  <c r="K1656" i="35"/>
  <c r="N1656" i="35"/>
  <c r="D1657" i="35"/>
  <c r="H1657" i="35"/>
  <c r="K1657" i="35"/>
  <c r="N1657" i="35"/>
  <c r="D1658" i="35"/>
  <c r="H1658" i="35"/>
  <c r="K1658" i="35"/>
  <c r="N1658" i="35"/>
  <c r="D1659" i="35"/>
  <c r="H1659" i="35"/>
  <c r="K1659" i="35"/>
  <c r="N1659" i="35"/>
  <c r="D1660" i="35"/>
  <c r="H1660" i="35"/>
  <c r="K1660" i="35"/>
  <c r="N1660" i="35"/>
  <c r="D1661" i="35"/>
  <c r="H1661" i="35"/>
  <c r="K1661" i="35"/>
  <c r="N1661" i="35"/>
  <c r="D1662" i="35"/>
  <c r="H1662" i="35"/>
  <c r="K1662" i="35"/>
  <c r="N1662" i="35"/>
  <c r="D1663" i="35"/>
  <c r="H1663" i="35"/>
  <c r="K1663" i="35"/>
  <c r="N1663" i="35"/>
  <c r="D1664" i="35"/>
  <c r="H1664" i="35"/>
  <c r="K1664" i="35"/>
  <c r="N1664" i="35"/>
  <c r="D1665" i="35"/>
  <c r="H1665" i="35"/>
  <c r="K1665" i="35"/>
  <c r="N1665" i="35"/>
  <c r="D1666" i="35"/>
  <c r="H1666" i="35"/>
  <c r="K1666" i="35"/>
  <c r="N1666" i="35"/>
  <c r="D1667" i="35"/>
  <c r="H1667" i="35"/>
  <c r="K1667" i="35"/>
  <c r="N1667" i="35"/>
  <c r="D1668" i="35"/>
  <c r="H1668" i="35"/>
  <c r="K1668" i="35"/>
  <c r="N1668" i="35"/>
  <c r="D1669" i="35"/>
  <c r="H1669" i="35"/>
  <c r="K1669" i="35"/>
  <c r="N1669" i="35"/>
  <c r="D1670" i="35"/>
  <c r="H1670" i="35"/>
  <c r="K1670" i="35"/>
  <c r="N1670" i="35"/>
  <c r="D1671" i="35"/>
  <c r="H1671" i="35"/>
  <c r="K1671" i="35"/>
  <c r="N1671" i="35"/>
  <c r="D1672" i="35"/>
  <c r="H1672" i="35"/>
  <c r="K1672" i="35"/>
  <c r="N1672" i="35"/>
  <c r="D1673" i="35"/>
  <c r="H1673" i="35"/>
  <c r="K1673" i="35"/>
  <c r="N1673" i="35"/>
  <c r="D1674" i="35"/>
  <c r="H1674" i="35"/>
  <c r="K1674" i="35"/>
  <c r="N1674" i="35"/>
  <c r="D1675" i="35"/>
  <c r="H1675" i="35"/>
  <c r="K1675" i="35"/>
  <c r="N1675" i="35"/>
  <c r="D1676" i="35"/>
  <c r="H1676" i="35"/>
  <c r="K1676" i="35"/>
  <c r="N1676" i="35"/>
  <c r="D1677" i="35"/>
  <c r="H1677" i="35"/>
  <c r="K1677" i="35"/>
  <c r="N1677" i="35"/>
  <c r="D1678" i="35"/>
  <c r="H1678" i="35"/>
  <c r="K1678" i="35"/>
  <c r="N1678" i="35"/>
  <c r="D1679" i="35"/>
  <c r="H1679" i="35"/>
  <c r="K1679" i="35"/>
  <c r="N1679" i="35"/>
  <c r="D1680" i="35"/>
  <c r="H1680" i="35"/>
  <c r="K1680" i="35"/>
  <c r="N1680" i="35"/>
  <c r="D1681" i="35"/>
  <c r="H1681" i="35"/>
  <c r="K1681" i="35"/>
  <c r="N1681" i="35"/>
  <c r="D1682" i="35"/>
  <c r="H1682" i="35"/>
  <c r="K1682" i="35"/>
  <c r="N1682" i="35"/>
  <c r="D1683" i="35"/>
  <c r="H1683" i="35"/>
  <c r="K1683" i="35"/>
  <c r="N1683" i="35"/>
  <c r="D1684" i="35"/>
  <c r="H1684" i="35"/>
  <c r="K1684" i="35"/>
  <c r="N1684" i="35"/>
  <c r="D1685" i="35"/>
  <c r="H1685" i="35"/>
  <c r="K1685" i="35"/>
  <c r="N1685" i="35"/>
  <c r="D1686" i="35"/>
  <c r="H1686" i="35"/>
  <c r="K1686" i="35"/>
  <c r="N1686" i="35"/>
  <c r="D1687" i="35"/>
  <c r="H1687" i="35"/>
  <c r="K1687" i="35"/>
  <c r="N1687" i="35"/>
  <c r="D1688" i="35"/>
  <c r="H1688" i="35"/>
  <c r="K1688" i="35"/>
  <c r="N1688" i="35"/>
  <c r="D1689" i="35"/>
  <c r="H1689" i="35"/>
  <c r="K1689" i="35"/>
  <c r="N1689" i="35"/>
  <c r="D1690" i="35"/>
  <c r="H1690" i="35"/>
  <c r="K1690" i="35"/>
  <c r="N1690" i="35"/>
  <c r="D1691" i="35"/>
  <c r="H1691" i="35"/>
  <c r="K1691" i="35"/>
  <c r="N1691" i="35"/>
  <c r="D1692" i="35"/>
  <c r="H1692" i="35"/>
  <c r="K1692" i="35"/>
  <c r="N1692" i="35"/>
  <c r="D1693" i="35"/>
  <c r="H1693" i="35"/>
  <c r="K1693" i="35"/>
  <c r="N1693" i="35"/>
  <c r="D1694" i="35"/>
  <c r="H1694" i="35"/>
  <c r="K1694" i="35"/>
  <c r="N1694" i="35"/>
  <c r="D1695" i="35"/>
  <c r="H1695" i="35"/>
  <c r="K1695" i="35"/>
  <c r="N1695" i="35"/>
  <c r="D1696" i="35"/>
  <c r="H1696" i="35"/>
  <c r="K1696" i="35"/>
  <c r="N1696" i="35"/>
  <c r="D1697" i="35"/>
  <c r="H1697" i="35"/>
  <c r="K1697" i="35"/>
  <c r="N1697" i="35"/>
  <c r="D1698" i="35"/>
  <c r="H1698" i="35"/>
  <c r="K1698" i="35"/>
  <c r="N1698" i="35"/>
  <c r="D1699" i="35"/>
  <c r="H1699" i="35"/>
  <c r="K1699" i="35"/>
  <c r="N1699" i="35"/>
  <c r="D1700" i="35"/>
  <c r="H1700" i="35"/>
  <c r="K1700" i="35"/>
  <c r="N1700" i="35"/>
  <c r="D1701" i="35"/>
  <c r="H1701" i="35"/>
  <c r="K1701" i="35"/>
  <c r="N1701" i="35"/>
  <c r="D1702" i="35"/>
  <c r="H1702" i="35"/>
  <c r="K1702" i="35"/>
  <c r="N1702" i="35"/>
  <c r="D1703" i="35"/>
  <c r="H1703" i="35"/>
  <c r="K1703" i="35"/>
  <c r="N1703" i="35"/>
  <c r="D1704" i="35"/>
  <c r="H1704" i="35"/>
  <c r="K1704" i="35"/>
  <c r="N1704" i="35"/>
  <c r="D1705" i="35"/>
  <c r="H1705" i="35"/>
  <c r="K1705" i="35"/>
  <c r="N1705" i="35"/>
  <c r="D1706" i="35"/>
  <c r="H1706" i="35"/>
  <c r="K1706" i="35"/>
  <c r="N1706" i="35"/>
  <c r="D1707" i="35"/>
  <c r="H1707" i="35"/>
  <c r="K1707" i="35"/>
  <c r="N1707" i="35"/>
  <c r="D1708" i="35"/>
  <c r="H1708" i="35"/>
  <c r="K1708" i="35"/>
  <c r="N1708" i="35"/>
  <c r="D1709" i="35"/>
  <c r="H1709" i="35"/>
  <c r="K1709" i="35"/>
  <c r="N1709" i="35"/>
  <c r="D1710" i="35"/>
  <c r="H1710" i="35"/>
  <c r="K1710" i="35"/>
  <c r="N1710" i="35"/>
  <c r="D1711" i="35"/>
  <c r="H1711" i="35"/>
  <c r="K1711" i="35"/>
  <c r="N1711" i="35"/>
  <c r="D1712" i="35"/>
  <c r="H1712" i="35"/>
  <c r="K1712" i="35"/>
  <c r="N1712" i="35"/>
  <c r="D1713" i="35"/>
  <c r="H1713" i="35"/>
  <c r="K1713" i="35"/>
  <c r="N1713" i="35"/>
  <c r="D1714" i="35"/>
  <c r="H1714" i="35"/>
  <c r="K1714" i="35"/>
  <c r="N1714" i="35"/>
  <c r="D1715" i="35"/>
  <c r="H1715" i="35"/>
  <c r="K1715" i="35"/>
  <c r="N1715" i="35"/>
  <c r="D1716" i="35"/>
  <c r="H1716" i="35"/>
  <c r="K1716" i="35"/>
  <c r="N1716" i="35"/>
  <c r="D1717" i="35"/>
  <c r="H1717" i="35"/>
  <c r="K1717" i="35"/>
  <c r="N1717" i="35"/>
  <c r="D1718" i="35"/>
  <c r="H1718" i="35"/>
  <c r="K1718" i="35"/>
  <c r="N1718" i="35"/>
  <c r="D1719" i="35"/>
  <c r="H1719" i="35"/>
  <c r="K1719" i="35"/>
  <c r="N1719" i="35"/>
  <c r="D1720" i="35"/>
  <c r="H1720" i="35"/>
  <c r="K1720" i="35"/>
  <c r="N1720" i="35"/>
  <c r="D1721" i="35"/>
  <c r="H1721" i="35"/>
  <c r="K1721" i="35"/>
  <c r="N1721" i="35"/>
  <c r="D1722" i="35"/>
  <c r="H1722" i="35"/>
  <c r="K1722" i="35"/>
  <c r="N1722" i="35"/>
  <c r="D1723" i="35"/>
  <c r="H1723" i="35"/>
  <c r="K1723" i="35"/>
  <c r="N1723" i="35"/>
  <c r="D1724" i="35"/>
  <c r="H1724" i="35"/>
  <c r="K1724" i="35"/>
  <c r="N1724" i="35"/>
  <c r="D1725" i="35"/>
  <c r="H1725" i="35"/>
  <c r="K1725" i="35"/>
  <c r="N1725" i="35"/>
  <c r="D1726" i="35"/>
  <c r="H1726" i="35"/>
  <c r="K1726" i="35"/>
  <c r="N1726" i="35"/>
  <c r="D1727" i="35"/>
  <c r="H1727" i="35"/>
  <c r="K1727" i="35"/>
  <c r="N1727" i="35"/>
  <c r="D1728" i="35"/>
  <c r="H1728" i="35"/>
  <c r="K1728" i="35"/>
  <c r="N1728" i="35"/>
  <c r="D1729" i="35"/>
  <c r="H1729" i="35"/>
  <c r="K1729" i="35"/>
  <c r="N1729" i="35"/>
  <c r="D1730" i="35"/>
  <c r="H1730" i="35"/>
  <c r="K1730" i="35"/>
  <c r="N1730" i="35"/>
  <c r="D1731" i="35"/>
  <c r="H1731" i="35"/>
  <c r="K1731" i="35"/>
  <c r="N1731" i="35"/>
  <c r="D1732" i="35"/>
  <c r="H1732" i="35"/>
  <c r="K1732" i="35"/>
  <c r="N1732" i="35"/>
  <c r="D1733" i="35"/>
  <c r="H1733" i="35"/>
  <c r="K1733" i="35"/>
  <c r="N1733" i="35"/>
  <c r="D1734" i="35"/>
  <c r="H1734" i="35"/>
  <c r="K1734" i="35"/>
  <c r="N1734" i="35"/>
  <c r="D1735" i="35"/>
  <c r="H1735" i="35"/>
  <c r="K1735" i="35"/>
  <c r="N1735" i="35"/>
  <c r="D1736" i="35"/>
  <c r="H1736" i="35"/>
  <c r="K1736" i="35"/>
  <c r="N1736" i="35"/>
  <c r="D1737" i="35"/>
  <c r="H1737" i="35"/>
  <c r="K1737" i="35"/>
  <c r="N1737" i="35"/>
  <c r="D1738" i="35"/>
  <c r="H1738" i="35"/>
  <c r="K1738" i="35"/>
  <c r="N1738" i="35"/>
  <c r="D1739" i="35"/>
  <c r="H1739" i="35"/>
  <c r="K1739" i="35"/>
  <c r="N1739" i="35"/>
  <c r="D1740" i="35"/>
  <c r="H1740" i="35"/>
  <c r="K1740" i="35"/>
  <c r="N1740" i="35"/>
  <c r="D1741" i="35"/>
  <c r="H1741" i="35"/>
  <c r="K1741" i="35"/>
  <c r="N1741" i="35"/>
  <c r="D1742" i="35"/>
  <c r="H1742" i="35"/>
  <c r="K1742" i="35"/>
  <c r="N1742" i="35"/>
  <c r="D1743" i="35"/>
  <c r="H1743" i="35"/>
  <c r="K1743" i="35"/>
  <c r="N1743" i="35"/>
  <c r="D1744" i="35"/>
  <c r="H1744" i="35"/>
  <c r="K1744" i="35"/>
  <c r="N1744" i="35"/>
  <c r="D1745" i="35"/>
  <c r="H1745" i="35"/>
  <c r="K1745" i="35"/>
  <c r="N1745" i="35"/>
  <c r="D1746" i="35"/>
  <c r="H1746" i="35"/>
  <c r="K1746" i="35"/>
  <c r="N1746" i="35"/>
  <c r="D1747" i="35"/>
  <c r="H1747" i="35"/>
  <c r="K1747" i="35"/>
  <c r="N1747" i="35"/>
  <c r="D1748" i="35"/>
  <c r="H1748" i="35"/>
  <c r="K1748" i="35"/>
  <c r="N1748" i="35"/>
  <c r="D1749" i="35"/>
  <c r="H1749" i="35"/>
  <c r="K1749" i="35"/>
  <c r="N1749" i="35"/>
  <c r="D1750" i="35"/>
  <c r="H1750" i="35"/>
  <c r="K1750" i="35"/>
  <c r="N1750" i="35"/>
  <c r="D1751" i="35"/>
  <c r="H1751" i="35"/>
  <c r="K1751" i="35"/>
  <c r="N1751" i="35"/>
  <c r="D1752" i="35"/>
  <c r="H1752" i="35"/>
  <c r="K1752" i="35"/>
  <c r="N1752" i="35"/>
  <c r="D1753" i="35"/>
  <c r="H1753" i="35"/>
  <c r="K1753" i="35"/>
  <c r="N1753" i="35"/>
  <c r="D1754" i="35"/>
  <c r="H1754" i="35"/>
  <c r="K1754" i="35"/>
  <c r="N1754" i="35"/>
  <c r="D1755" i="35"/>
  <c r="H1755" i="35"/>
  <c r="K1755" i="35"/>
  <c r="N1755" i="35"/>
  <c r="D1756" i="35"/>
  <c r="H1756" i="35"/>
  <c r="K1756" i="35"/>
  <c r="N1756" i="35"/>
  <c r="D1757" i="35"/>
  <c r="H1757" i="35"/>
  <c r="K1757" i="35"/>
  <c r="N1757" i="35"/>
  <c r="D1758" i="35"/>
  <c r="H1758" i="35"/>
  <c r="K1758" i="35"/>
  <c r="N1758" i="35"/>
  <c r="D1759" i="35"/>
  <c r="H1759" i="35"/>
  <c r="K1759" i="35"/>
  <c r="N1759" i="35"/>
  <c r="D1760" i="35"/>
  <c r="H1760" i="35"/>
  <c r="K1760" i="35"/>
  <c r="N1760" i="35"/>
  <c r="D1761" i="35"/>
  <c r="H1761" i="35"/>
  <c r="K1761" i="35"/>
  <c r="N1761" i="35"/>
  <c r="D1762" i="35"/>
  <c r="H1762" i="35"/>
  <c r="K1762" i="35"/>
  <c r="N1762" i="35"/>
  <c r="D1763" i="35"/>
  <c r="H1763" i="35"/>
  <c r="K1763" i="35"/>
  <c r="N1763" i="35"/>
  <c r="D1764" i="35"/>
  <c r="H1764" i="35"/>
  <c r="K1764" i="35"/>
  <c r="N1764" i="35"/>
  <c r="D1765" i="35"/>
  <c r="H1765" i="35"/>
  <c r="K1765" i="35"/>
  <c r="N1765" i="35"/>
  <c r="D1766" i="35"/>
  <c r="H1766" i="35"/>
  <c r="K1766" i="35"/>
  <c r="N1766" i="35"/>
  <c r="D1767" i="35"/>
  <c r="H1767" i="35"/>
  <c r="K1767" i="35"/>
  <c r="N1767" i="35"/>
  <c r="D1768" i="35"/>
  <c r="H1768" i="35"/>
  <c r="K1768" i="35"/>
  <c r="N1768" i="35"/>
  <c r="D1769" i="35"/>
  <c r="H1769" i="35"/>
  <c r="K1769" i="35"/>
  <c r="N1769" i="35"/>
  <c r="D1770" i="35"/>
  <c r="H1770" i="35"/>
  <c r="K1770" i="35"/>
  <c r="N1770" i="35"/>
  <c r="D1771" i="35"/>
  <c r="H1771" i="35"/>
  <c r="K1771" i="35"/>
  <c r="N1771" i="35"/>
  <c r="D1772" i="35"/>
  <c r="H1772" i="35"/>
  <c r="K1772" i="35"/>
  <c r="N1772" i="35"/>
  <c r="D1773" i="35"/>
  <c r="H1773" i="35"/>
  <c r="K1773" i="35"/>
  <c r="N1773" i="35"/>
  <c r="D1774" i="35"/>
  <c r="H1774" i="35"/>
  <c r="K1774" i="35"/>
  <c r="N1774" i="35"/>
  <c r="D1775" i="35"/>
  <c r="H1775" i="35"/>
  <c r="K1775" i="35"/>
  <c r="N1775" i="35"/>
  <c r="D1776" i="35"/>
  <c r="H1776" i="35"/>
  <c r="K1776" i="35"/>
  <c r="N1776" i="35"/>
  <c r="D1777" i="35"/>
  <c r="H1777" i="35"/>
  <c r="K1777" i="35"/>
  <c r="N1777" i="35"/>
  <c r="D1778" i="35"/>
  <c r="H1778" i="35"/>
  <c r="K1778" i="35"/>
  <c r="N1778" i="35"/>
  <c r="D1779" i="35"/>
  <c r="H1779" i="35"/>
  <c r="K1779" i="35"/>
  <c r="N1779" i="35"/>
  <c r="D1780" i="35"/>
  <c r="H1780" i="35"/>
  <c r="K1780" i="35"/>
  <c r="N1780" i="35"/>
  <c r="D1781" i="35"/>
  <c r="H1781" i="35"/>
  <c r="K1781" i="35"/>
  <c r="N1781" i="35"/>
  <c r="D1782" i="35"/>
  <c r="H1782" i="35"/>
  <c r="K1782" i="35"/>
  <c r="N1782" i="35"/>
  <c r="D1783" i="35"/>
  <c r="H1783" i="35"/>
  <c r="K1783" i="35"/>
  <c r="N1783" i="35"/>
  <c r="D1784" i="35"/>
  <c r="H1784" i="35"/>
  <c r="K1784" i="35"/>
  <c r="N1784" i="35"/>
  <c r="D1785" i="35"/>
  <c r="H1785" i="35"/>
  <c r="K1785" i="35"/>
  <c r="N1785" i="35"/>
  <c r="D1786" i="35"/>
  <c r="H1786" i="35"/>
  <c r="K1786" i="35"/>
  <c r="N1786" i="35"/>
  <c r="D1787" i="35"/>
  <c r="H1787" i="35"/>
  <c r="K1787" i="35"/>
  <c r="N1787" i="35"/>
  <c r="D1788" i="35"/>
  <c r="H1788" i="35"/>
  <c r="K1788" i="35"/>
  <c r="N1788" i="35"/>
  <c r="D1789" i="35"/>
  <c r="H1789" i="35"/>
  <c r="K1789" i="35"/>
  <c r="N1789" i="35"/>
  <c r="D1790" i="35"/>
  <c r="H1790" i="35"/>
  <c r="K1790" i="35"/>
  <c r="N1790" i="35"/>
  <c r="D1791" i="35"/>
  <c r="H1791" i="35"/>
  <c r="K1791" i="35"/>
  <c r="N1791" i="35"/>
  <c r="D1792" i="35"/>
  <c r="H1792" i="35"/>
  <c r="K1792" i="35"/>
  <c r="N1792" i="35"/>
  <c r="D1793" i="35"/>
  <c r="H1793" i="35"/>
  <c r="K1793" i="35"/>
  <c r="N1793" i="35"/>
  <c r="D1794" i="35"/>
  <c r="H1794" i="35"/>
  <c r="K1794" i="35"/>
  <c r="N1794" i="35"/>
  <c r="D1795" i="35"/>
  <c r="H1795" i="35"/>
  <c r="K1795" i="35"/>
  <c r="N1795" i="35"/>
  <c r="D1796" i="35"/>
  <c r="H1796" i="35"/>
  <c r="K1796" i="35"/>
  <c r="N1796" i="35"/>
  <c r="D1797" i="35"/>
  <c r="H1797" i="35"/>
  <c r="K1797" i="35"/>
  <c r="N1797" i="35"/>
  <c r="D1798" i="35"/>
  <c r="H1798" i="35"/>
  <c r="K1798" i="35"/>
  <c r="N1798" i="35"/>
  <c r="D1799" i="35"/>
  <c r="H1799" i="35"/>
  <c r="K1799" i="35"/>
  <c r="N1799" i="35"/>
  <c r="D1800" i="35"/>
  <c r="H1800" i="35"/>
  <c r="K1800" i="35"/>
  <c r="N1800" i="35"/>
  <c r="D1801" i="35"/>
  <c r="H1801" i="35"/>
  <c r="K1801" i="35"/>
  <c r="N1801" i="35"/>
  <c r="D1802" i="35"/>
  <c r="H1802" i="35"/>
  <c r="K1802" i="35"/>
  <c r="N1802" i="35"/>
  <c r="D1803" i="35"/>
  <c r="H1803" i="35"/>
  <c r="K1803" i="35"/>
  <c r="N1803" i="35"/>
  <c r="D1804" i="35"/>
  <c r="H1804" i="35"/>
  <c r="K1804" i="35"/>
  <c r="N1804" i="35"/>
  <c r="D1805" i="35"/>
  <c r="H1805" i="35"/>
  <c r="K1805" i="35"/>
  <c r="N1805" i="35"/>
  <c r="D1806" i="35"/>
  <c r="H1806" i="35"/>
  <c r="K1806" i="35"/>
  <c r="N1806" i="35"/>
  <c r="D1807" i="35"/>
  <c r="H1807" i="35"/>
  <c r="K1807" i="35"/>
  <c r="N1807" i="35"/>
  <c r="D1808" i="35"/>
  <c r="H1808" i="35"/>
  <c r="K1808" i="35"/>
  <c r="N1808" i="35"/>
  <c r="D1809" i="35"/>
  <c r="H1809" i="35"/>
  <c r="K1809" i="35"/>
  <c r="N1809" i="35"/>
  <c r="D1810" i="35"/>
  <c r="H1810" i="35"/>
  <c r="K1810" i="35"/>
  <c r="N1810" i="35"/>
  <c r="D1811" i="35"/>
  <c r="H1811" i="35"/>
  <c r="K1811" i="35"/>
  <c r="N1811" i="35"/>
  <c r="D1812" i="35"/>
  <c r="H1812" i="35"/>
  <c r="K1812" i="35"/>
  <c r="N1812" i="35"/>
  <c r="D1813" i="35"/>
  <c r="H1813" i="35"/>
  <c r="K1813" i="35"/>
  <c r="N1813" i="35"/>
  <c r="D1814" i="35"/>
  <c r="H1814" i="35"/>
  <c r="K1814" i="35"/>
  <c r="N1814" i="35"/>
  <c r="D1815" i="35"/>
  <c r="H1815" i="35"/>
  <c r="K1815" i="35"/>
  <c r="N1815" i="35"/>
  <c r="D1816" i="35"/>
  <c r="H1816" i="35"/>
  <c r="K1816" i="35"/>
  <c r="N1816" i="35"/>
  <c r="D1817" i="35"/>
  <c r="H1817" i="35"/>
  <c r="K1817" i="35"/>
  <c r="N1817" i="35"/>
  <c r="D1818" i="35"/>
  <c r="H1818" i="35"/>
  <c r="K1818" i="35"/>
  <c r="N1818" i="35"/>
  <c r="D1819" i="35"/>
  <c r="H1819" i="35"/>
  <c r="K1819" i="35"/>
  <c r="N1819" i="35"/>
  <c r="D1820" i="35"/>
  <c r="H1820" i="35"/>
  <c r="K1820" i="35"/>
  <c r="N1820" i="35"/>
  <c r="D1821" i="35"/>
  <c r="H1821" i="35"/>
  <c r="K1821" i="35"/>
  <c r="N1821" i="35"/>
  <c r="D1822" i="35"/>
  <c r="H1822" i="35"/>
  <c r="K1822" i="35"/>
  <c r="N1822" i="35"/>
  <c r="D1823" i="35"/>
  <c r="H1823" i="35"/>
  <c r="K1823" i="35"/>
  <c r="N1823" i="35"/>
  <c r="D1824" i="35"/>
  <c r="H1824" i="35"/>
  <c r="K1824" i="35"/>
  <c r="N1824" i="35"/>
  <c r="D1825" i="35"/>
  <c r="H1825" i="35"/>
  <c r="K1825" i="35"/>
  <c r="N1825" i="35"/>
  <c r="D1826" i="35"/>
  <c r="H1826" i="35"/>
  <c r="K1826" i="35"/>
  <c r="N1826" i="35"/>
  <c r="D1827" i="35"/>
  <c r="H1827" i="35"/>
  <c r="K1827" i="35"/>
  <c r="N1827" i="35"/>
  <c r="D1828" i="35"/>
  <c r="H1828" i="35"/>
  <c r="K1828" i="35"/>
  <c r="N1828" i="35"/>
  <c r="D1829" i="35"/>
  <c r="H1829" i="35"/>
  <c r="K1829" i="35"/>
  <c r="N1829" i="35"/>
  <c r="D1830" i="35"/>
  <c r="H1830" i="35"/>
  <c r="K1830" i="35"/>
  <c r="N1830" i="35"/>
  <c r="D1831" i="35"/>
  <c r="H1831" i="35"/>
  <c r="K1831" i="35"/>
  <c r="N1831" i="35"/>
  <c r="D1832" i="35"/>
  <c r="H1832" i="35"/>
  <c r="K1832" i="35"/>
  <c r="N1832" i="35"/>
  <c r="D1833" i="35"/>
  <c r="H1833" i="35"/>
  <c r="K1833" i="35"/>
  <c r="N1833" i="35"/>
  <c r="D1834" i="35"/>
  <c r="H1834" i="35"/>
  <c r="K1834" i="35"/>
  <c r="N1834" i="35"/>
  <c r="D1835" i="35"/>
  <c r="H1835" i="35"/>
  <c r="K1835" i="35"/>
  <c r="N1835" i="35"/>
  <c r="D1836" i="35"/>
  <c r="H1836" i="35"/>
  <c r="K1836" i="35"/>
  <c r="N1836" i="35"/>
  <c r="D1837" i="35"/>
  <c r="H1837" i="35"/>
  <c r="K1837" i="35"/>
  <c r="N1837" i="35"/>
  <c r="D1838" i="35"/>
  <c r="H1838" i="35"/>
  <c r="K1838" i="35"/>
  <c r="N1838" i="35"/>
  <c r="D1839" i="35"/>
  <c r="H1839" i="35"/>
  <c r="K1839" i="35"/>
  <c r="N1839" i="35"/>
  <c r="D1840" i="35"/>
  <c r="H1840" i="35"/>
  <c r="K1840" i="35"/>
  <c r="N1840" i="35"/>
  <c r="D1841" i="35"/>
  <c r="H1841" i="35"/>
  <c r="K1841" i="35"/>
  <c r="N1841" i="35"/>
  <c r="D1842" i="35"/>
  <c r="H1842" i="35"/>
  <c r="K1842" i="35"/>
  <c r="N1842" i="35"/>
  <c r="D1843" i="35"/>
  <c r="H1843" i="35"/>
  <c r="K1843" i="35"/>
  <c r="N1843" i="35"/>
  <c r="D1844" i="35"/>
  <c r="H1844" i="35"/>
  <c r="K1844" i="35"/>
  <c r="N1844" i="35"/>
  <c r="D1845" i="35"/>
  <c r="H1845" i="35"/>
  <c r="K1845" i="35"/>
  <c r="N1845" i="35"/>
  <c r="D1846" i="35"/>
  <c r="H1846" i="35"/>
  <c r="K1846" i="35"/>
  <c r="N1846" i="35"/>
  <c r="D1847" i="35"/>
  <c r="H1847" i="35"/>
  <c r="K1847" i="35"/>
  <c r="N1847" i="35"/>
  <c r="D1848" i="35"/>
  <c r="H1848" i="35"/>
  <c r="K1848" i="35"/>
  <c r="N1848" i="35"/>
  <c r="D1849" i="35"/>
  <c r="H1849" i="35"/>
  <c r="K1849" i="35"/>
  <c r="N1849" i="35"/>
  <c r="D1850" i="35"/>
  <c r="H1850" i="35"/>
  <c r="K1850" i="35"/>
  <c r="N1850" i="35"/>
  <c r="D1851" i="35"/>
  <c r="H1851" i="35"/>
  <c r="K1851" i="35"/>
  <c r="N1851" i="35"/>
  <c r="D1852" i="35"/>
  <c r="H1852" i="35"/>
  <c r="K1852" i="35"/>
  <c r="N1852" i="35"/>
  <c r="D1853" i="35"/>
  <c r="H1853" i="35"/>
  <c r="K1853" i="35"/>
  <c r="N1853" i="35"/>
  <c r="D1854" i="35"/>
  <c r="H1854" i="35"/>
  <c r="K1854" i="35"/>
  <c r="N1854" i="35"/>
  <c r="D1855" i="35"/>
  <c r="H1855" i="35"/>
  <c r="K1855" i="35"/>
  <c r="N1855" i="35"/>
  <c r="D1856" i="35"/>
  <c r="H1856" i="35"/>
  <c r="K1856" i="35"/>
  <c r="N1856" i="35"/>
  <c r="D1857" i="35"/>
  <c r="H1857" i="35"/>
  <c r="K1857" i="35"/>
  <c r="N1857" i="35"/>
  <c r="D1858" i="35"/>
  <c r="H1858" i="35"/>
  <c r="K1858" i="35"/>
  <c r="N1858" i="35"/>
  <c r="D1859" i="35"/>
  <c r="H1859" i="35"/>
  <c r="K1859" i="35"/>
  <c r="N1859" i="35"/>
  <c r="D1860" i="35"/>
  <c r="H1860" i="35"/>
  <c r="K1860" i="35"/>
  <c r="N1860" i="35"/>
  <c r="D1861" i="35"/>
  <c r="H1861" i="35"/>
  <c r="K1861" i="35"/>
  <c r="N1861" i="35"/>
  <c r="D1862" i="35"/>
  <c r="H1862" i="35"/>
  <c r="K1862" i="35"/>
  <c r="N1862" i="35"/>
  <c r="D1863" i="35"/>
  <c r="H1863" i="35"/>
  <c r="K1863" i="35"/>
  <c r="N1863" i="35"/>
  <c r="D1864" i="35"/>
  <c r="H1864" i="35"/>
  <c r="K1864" i="35"/>
  <c r="N1864" i="35"/>
  <c r="D1865" i="35"/>
  <c r="H1865" i="35"/>
  <c r="K1865" i="35"/>
  <c r="N1865" i="35"/>
  <c r="D1866" i="35"/>
  <c r="H1866" i="35"/>
  <c r="K1866" i="35"/>
  <c r="N1866" i="35"/>
  <c r="D1867" i="35"/>
  <c r="H1867" i="35"/>
  <c r="K1867" i="35"/>
  <c r="N1867" i="35"/>
  <c r="D1868" i="35"/>
  <c r="H1868" i="35"/>
  <c r="K1868" i="35"/>
  <c r="N1868" i="35"/>
  <c r="D1869" i="35"/>
  <c r="H1869" i="35"/>
  <c r="K1869" i="35"/>
  <c r="N1869" i="35"/>
  <c r="D1870" i="35"/>
  <c r="H1870" i="35"/>
  <c r="K1870" i="35"/>
  <c r="N1870" i="35"/>
  <c r="D1871" i="35"/>
  <c r="H1871" i="35"/>
  <c r="K1871" i="35"/>
  <c r="N1871" i="35"/>
  <c r="D1872" i="35"/>
  <c r="H1872" i="35"/>
  <c r="K1872" i="35"/>
  <c r="N1872" i="35"/>
  <c r="D1873" i="35"/>
  <c r="H1873" i="35"/>
  <c r="K1873" i="35"/>
  <c r="N1873" i="35"/>
  <c r="D1874" i="35"/>
  <c r="H1874" i="35"/>
  <c r="K1874" i="35"/>
  <c r="N1874" i="35"/>
  <c r="D1875" i="35"/>
  <c r="H1875" i="35"/>
  <c r="K1875" i="35"/>
  <c r="N1875" i="35"/>
  <c r="D1876" i="35"/>
  <c r="H1876" i="35"/>
  <c r="K1876" i="35"/>
  <c r="N1876" i="35"/>
  <c r="D1877" i="35"/>
  <c r="H1877" i="35"/>
  <c r="K1877" i="35"/>
  <c r="N1877" i="35"/>
  <c r="D1878" i="35"/>
  <c r="H1878" i="35"/>
  <c r="K1878" i="35"/>
  <c r="N1878" i="35"/>
  <c r="D1879" i="35"/>
  <c r="H1879" i="35"/>
  <c r="K1879" i="35"/>
  <c r="N1879" i="35"/>
  <c r="D1880" i="35"/>
  <c r="H1880" i="35"/>
  <c r="K1880" i="35"/>
  <c r="N1880" i="35"/>
  <c r="D1881" i="35"/>
  <c r="H1881" i="35"/>
  <c r="K1881" i="35"/>
  <c r="N1881" i="35"/>
  <c r="D1882" i="35"/>
  <c r="H1882" i="35"/>
  <c r="K1882" i="35"/>
  <c r="N1882" i="35"/>
  <c r="D1883" i="35"/>
  <c r="H1883" i="35"/>
  <c r="K1883" i="35"/>
  <c r="N1883" i="35"/>
  <c r="D1884" i="35"/>
  <c r="H1884" i="35"/>
  <c r="K1884" i="35"/>
  <c r="N1884" i="35"/>
  <c r="D1885" i="35"/>
  <c r="H1885" i="35"/>
  <c r="K1885" i="35"/>
  <c r="N1885" i="35"/>
  <c r="D1886" i="35"/>
  <c r="H1886" i="35"/>
  <c r="K1886" i="35"/>
  <c r="N1886" i="35"/>
  <c r="D1887" i="35"/>
  <c r="H1887" i="35"/>
  <c r="K1887" i="35"/>
  <c r="N1887" i="35"/>
  <c r="D1888" i="35"/>
  <c r="H1888" i="35"/>
  <c r="K1888" i="35"/>
  <c r="N1888" i="35"/>
  <c r="D1889" i="35"/>
  <c r="H1889" i="35"/>
  <c r="K1889" i="35"/>
  <c r="N1889" i="35"/>
  <c r="D1890" i="35"/>
  <c r="H1890" i="35"/>
  <c r="K1890" i="35"/>
  <c r="N1890" i="35"/>
  <c r="D1891" i="35"/>
  <c r="H1891" i="35"/>
  <c r="K1891" i="35"/>
  <c r="N1891" i="35"/>
  <c r="D1892" i="35"/>
  <c r="H1892" i="35"/>
  <c r="K1892" i="35"/>
  <c r="N1892" i="35"/>
  <c r="D1893" i="35"/>
  <c r="H1893" i="35"/>
  <c r="K1893" i="35"/>
  <c r="N1893" i="35"/>
  <c r="D1894" i="35"/>
  <c r="H1894" i="35"/>
  <c r="K1894" i="35"/>
  <c r="N1894" i="35"/>
  <c r="D1895" i="35"/>
  <c r="H1895" i="35"/>
  <c r="K1895" i="35"/>
  <c r="N1895" i="35"/>
  <c r="D1896" i="35"/>
  <c r="H1896" i="35"/>
  <c r="K1896" i="35"/>
  <c r="N1896" i="35"/>
  <c r="D1897" i="35"/>
  <c r="H1897" i="35"/>
  <c r="K1897" i="35"/>
  <c r="N1897" i="35"/>
  <c r="D1898" i="35"/>
  <c r="H1898" i="35"/>
  <c r="K1898" i="35"/>
  <c r="N1898" i="35"/>
  <c r="D1899" i="35"/>
  <c r="H1899" i="35"/>
  <c r="K1899" i="35"/>
  <c r="N1899" i="35"/>
  <c r="D1900" i="35"/>
  <c r="H1900" i="35"/>
  <c r="K1900" i="35"/>
  <c r="N1900" i="35"/>
  <c r="D1901" i="35"/>
  <c r="H1901" i="35"/>
  <c r="K1901" i="35"/>
  <c r="N1901" i="35"/>
  <c r="D1902" i="35"/>
  <c r="H1902" i="35"/>
  <c r="K1902" i="35"/>
  <c r="N1902" i="35"/>
  <c r="D1903" i="35"/>
  <c r="H1903" i="35"/>
  <c r="K1903" i="35"/>
  <c r="N1903" i="35"/>
  <c r="D1904" i="35"/>
  <c r="H1904" i="35"/>
  <c r="K1904" i="35"/>
  <c r="N1904" i="35"/>
  <c r="D1905" i="35"/>
  <c r="H1905" i="35"/>
  <c r="K1905" i="35"/>
  <c r="N1905" i="35"/>
  <c r="D1906" i="35"/>
  <c r="H1906" i="35"/>
  <c r="K1906" i="35"/>
  <c r="N1906" i="35"/>
  <c r="D1907" i="35"/>
  <c r="H1907" i="35"/>
  <c r="K1907" i="35"/>
  <c r="N1907" i="35"/>
  <c r="D1908" i="35"/>
  <c r="H1908" i="35"/>
  <c r="K1908" i="35"/>
  <c r="N1908" i="35"/>
  <c r="D1909" i="35"/>
  <c r="H1909" i="35"/>
  <c r="K1909" i="35"/>
  <c r="N1909" i="35"/>
  <c r="D1910" i="35"/>
  <c r="H1910" i="35"/>
  <c r="K1910" i="35"/>
  <c r="N1910" i="35"/>
  <c r="D1911" i="35"/>
  <c r="H1911" i="35"/>
  <c r="K1911" i="35"/>
  <c r="N1911" i="35"/>
  <c r="D1912" i="35"/>
  <c r="H1912" i="35"/>
  <c r="K1912" i="35"/>
  <c r="N1912" i="35"/>
  <c r="D1913" i="35"/>
  <c r="H1913" i="35"/>
  <c r="K1913" i="35"/>
  <c r="N1913" i="35"/>
  <c r="D1914" i="35"/>
  <c r="H1914" i="35"/>
  <c r="K1914" i="35"/>
  <c r="N1914" i="35"/>
  <c r="D1915" i="35"/>
  <c r="H1915" i="35"/>
  <c r="K1915" i="35"/>
  <c r="N1915" i="35"/>
  <c r="D1916" i="35"/>
  <c r="H1916" i="35"/>
  <c r="K1916" i="35"/>
  <c r="N1916" i="35"/>
  <c r="D1917" i="35"/>
  <c r="H1917" i="35"/>
  <c r="K1917" i="35"/>
  <c r="N1917" i="35"/>
  <c r="D1918" i="35"/>
  <c r="H1918" i="35"/>
  <c r="K1918" i="35"/>
  <c r="N1918" i="35"/>
  <c r="D1919" i="35"/>
  <c r="H1919" i="35"/>
  <c r="K1919" i="35"/>
  <c r="N1919" i="35"/>
  <c r="D1920" i="35"/>
  <c r="H1920" i="35"/>
  <c r="K1920" i="35"/>
  <c r="N1920" i="35"/>
  <c r="D1921" i="35"/>
  <c r="H1921" i="35"/>
  <c r="K1921" i="35"/>
  <c r="N1921" i="35"/>
  <c r="D1922" i="35"/>
  <c r="H1922" i="35"/>
  <c r="K1922" i="35"/>
  <c r="N1922" i="35"/>
  <c r="D1923" i="35"/>
  <c r="H1923" i="35"/>
  <c r="K1923" i="35"/>
  <c r="N1923" i="35"/>
  <c r="D1924" i="35"/>
  <c r="H1924" i="35"/>
  <c r="K1924" i="35"/>
  <c r="N1924" i="35"/>
  <c r="D1925" i="35"/>
  <c r="H1925" i="35"/>
  <c r="K1925" i="35"/>
  <c r="N1925" i="35"/>
  <c r="D1926" i="35"/>
  <c r="H1926" i="35"/>
  <c r="K1926" i="35"/>
  <c r="N1926" i="35"/>
  <c r="D1927" i="35"/>
  <c r="H1927" i="35"/>
  <c r="K1927" i="35"/>
  <c r="N1927" i="35"/>
  <c r="D1928" i="35"/>
  <c r="H1928" i="35"/>
  <c r="K1928" i="35"/>
  <c r="N1928" i="35"/>
  <c r="D1929" i="35"/>
  <c r="H1929" i="35"/>
  <c r="K1929" i="35"/>
  <c r="N1929" i="35"/>
  <c r="D1930" i="35"/>
  <c r="H1930" i="35"/>
  <c r="K1930" i="35"/>
  <c r="N1930" i="35"/>
  <c r="D1931" i="35"/>
  <c r="H1931" i="35"/>
  <c r="K1931" i="35"/>
  <c r="N1931" i="35"/>
  <c r="D1932" i="35"/>
  <c r="H1932" i="35"/>
  <c r="K1932" i="35"/>
  <c r="N1932" i="35"/>
  <c r="D1933" i="35"/>
  <c r="H1933" i="35"/>
  <c r="K1933" i="35"/>
  <c r="N1933" i="35"/>
  <c r="D1934" i="35"/>
  <c r="H1934" i="35"/>
  <c r="K1934" i="35"/>
  <c r="N1934" i="35"/>
  <c r="D1935" i="35"/>
  <c r="H1935" i="35"/>
  <c r="K1935" i="35"/>
  <c r="N1935" i="35"/>
  <c r="D1936" i="35"/>
  <c r="H1936" i="35"/>
  <c r="K1936" i="35"/>
  <c r="N1936" i="35"/>
  <c r="D1937" i="35"/>
  <c r="H1937" i="35"/>
  <c r="K1937" i="35"/>
  <c r="N1937" i="35"/>
  <c r="D1938" i="35"/>
  <c r="H1938" i="35"/>
  <c r="K1938" i="35"/>
  <c r="N1938" i="35"/>
  <c r="D1939" i="35"/>
  <c r="H1939" i="35"/>
  <c r="K1939" i="35"/>
  <c r="N1939" i="35"/>
  <c r="D1940" i="35"/>
  <c r="H1940" i="35"/>
  <c r="K1940" i="35"/>
  <c r="N1940" i="35"/>
  <c r="D1941" i="35"/>
  <c r="H1941" i="35"/>
  <c r="K1941" i="35"/>
  <c r="N1941" i="35"/>
  <c r="D1942" i="35"/>
  <c r="H1942" i="35"/>
  <c r="K1942" i="35"/>
  <c r="N1942" i="35"/>
  <c r="D1943" i="35"/>
  <c r="H1943" i="35"/>
  <c r="K1943" i="35"/>
  <c r="N1943" i="35"/>
  <c r="D1944" i="35"/>
  <c r="H1944" i="35"/>
  <c r="K1944" i="35"/>
  <c r="N1944" i="35"/>
  <c r="D1945" i="35"/>
  <c r="H1945" i="35"/>
  <c r="K1945" i="35"/>
  <c r="N1945" i="35"/>
  <c r="D1946" i="35"/>
  <c r="H1946" i="35"/>
  <c r="K1946" i="35"/>
  <c r="N1946" i="35"/>
  <c r="D1947" i="35"/>
  <c r="H1947" i="35"/>
  <c r="K1947" i="35"/>
  <c r="N1947" i="35"/>
  <c r="D1948" i="35"/>
  <c r="H1948" i="35"/>
  <c r="K1948" i="35"/>
  <c r="N1948" i="35"/>
  <c r="D1949" i="35"/>
  <c r="H1949" i="35"/>
  <c r="K1949" i="35"/>
  <c r="N1949" i="35"/>
  <c r="D1950" i="35"/>
  <c r="H1950" i="35"/>
  <c r="K1950" i="35"/>
  <c r="N1950" i="35"/>
  <c r="D1951" i="35"/>
  <c r="H1951" i="35"/>
  <c r="K1951" i="35"/>
  <c r="N1951" i="35"/>
  <c r="D1952" i="35"/>
  <c r="H1952" i="35"/>
  <c r="K1952" i="35"/>
  <c r="N1952" i="35"/>
  <c r="D1953" i="35"/>
  <c r="H1953" i="35"/>
  <c r="K1953" i="35"/>
  <c r="N1953" i="35"/>
  <c r="D1954" i="35"/>
  <c r="H1954" i="35"/>
  <c r="K1954" i="35"/>
  <c r="N1954" i="35"/>
  <c r="D1955" i="35"/>
  <c r="H1955" i="35"/>
  <c r="K1955" i="35"/>
  <c r="N1955" i="35"/>
  <c r="D1956" i="35"/>
  <c r="H1956" i="35"/>
  <c r="K1956" i="35"/>
  <c r="N1956" i="35"/>
  <c r="D1957" i="35"/>
  <c r="H1957" i="35"/>
  <c r="K1957" i="35"/>
  <c r="N1957" i="35"/>
  <c r="D1958" i="35"/>
  <c r="H1958" i="35"/>
  <c r="K1958" i="35"/>
  <c r="N1958" i="35"/>
  <c r="D1959" i="35"/>
  <c r="H1959" i="35"/>
  <c r="K1959" i="35"/>
  <c r="N1959" i="35"/>
  <c r="D1960" i="35"/>
  <c r="H1960" i="35"/>
  <c r="K1960" i="35"/>
  <c r="N1960" i="35"/>
  <c r="D1961" i="35"/>
  <c r="H1961" i="35"/>
  <c r="K1961" i="35"/>
  <c r="N1961" i="35"/>
  <c r="D1962" i="35"/>
  <c r="H1962" i="35"/>
  <c r="K1962" i="35"/>
  <c r="N1962" i="35"/>
  <c r="D1963" i="35"/>
  <c r="H1963" i="35"/>
  <c r="K1963" i="35"/>
  <c r="N1963" i="35"/>
  <c r="D1964" i="35"/>
  <c r="H1964" i="35"/>
  <c r="K1964" i="35"/>
  <c r="N1964" i="35"/>
  <c r="D1965" i="35"/>
  <c r="H1965" i="35"/>
  <c r="K1965" i="35"/>
  <c r="N1965" i="35"/>
  <c r="D1966" i="35"/>
  <c r="H1966" i="35"/>
  <c r="K1966" i="35"/>
  <c r="N1966" i="35"/>
  <c r="D1967" i="35"/>
  <c r="H1967" i="35"/>
  <c r="K1967" i="35"/>
  <c r="N1967" i="35"/>
  <c r="D1968" i="35"/>
  <c r="H1968" i="35"/>
  <c r="K1968" i="35"/>
  <c r="N1968" i="35"/>
  <c r="D1969" i="35"/>
  <c r="H1969" i="35"/>
  <c r="K1969" i="35"/>
  <c r="N1969" i="35"/>
  <c r="D1970" i="35"/>
  <c r="H1970" i="35"/>
  <c r="K1970" i="35"/>
  <c r="N1970" i="35"/>
  <c r="D1971" i="35"/>
  <c r="H1971" i="35"/>
  <c r="K1971" i="35"/>
  <c r="N1971" i="35"/>
  <c r="D1972" i="35"/>
  <c r="H1972" i="35"/>
  <c r="K1972" i="35"/>
  <c r="N1972" i="35"/>
  <c r="D1973" i="35"/>
  <c r="H1973" i="35"/>
  <c r="K1973" i="35"/>
  <c r="N1973" i="35"/>
  <c r="D1974" i="35"/>
  <c r="H1974" i="35"/>
  <c r="K1974" i="35"/>
  <c r="N1974" i="35"/>
  <c r="D1975" i="35"/>
  <c r="H1975" i="35"/>
  <c r="K1975" i="35"/>
  <c r="N1975" i="35"/>
  <c r="D1976" i="35"/>
  <c r="H1976" i="35"/>
  <c r="K1976" i="35"/>
  <c r="N1976" i="35"/>
  <c r="D1977" i="35"/>
  <c r="H1977" i="35"/>
  <c r="K1977" i="35"/>
  <c r="N1977" i="35"/>
  <c r="D1978" i="35"/>
  <c r="H1978" i="35"/>
  <c r="K1978" i="35"/>
  <c r="N1978" i="35"/>
  <c r="D1979" i="35"/>
  <c r="H1979" i="35"/>
  <c r="K1979" i="35"/>
  <c r="N1979" i="35"/>
  <c r="D1980" i="35"/>
  <c r="H1980" i="35"/>
  <c r="K1980" i="35"/>
  <c r="N1980" i="35"/>
  <c r="D1981" i="35"/>
  <c r="H1981" i="35"/>
  <c r="K1981" i="35"/>
  <c r="N1981" i="35"/>
  <c r="D1982" i="35"/>
  <c r="H1982" i="35"/>
  <c r="K1982" i="35"/>
  <c r="N1982" i="35"/>
  <c r="D1983" i="35"/>
  <c r="H1983" i="35"/>
  <c r="K1983" i="35"/>
  <c r="N1983" i="35"/>
  <c r="D1984" i="35"/>
  <c r="H1984" i="35"/>
  <c r="K1984" i="35"/>
  <c r="N1984" i="35"/>
  <c r="D1985" i="35"/>
  <c r="H1985" i="35"/>
  <c r="K1985" i="35"/>
  <c r="N1985" i="35"/>
  <c r="D1986" i="35"/>
  <c r="H1986" i="35"/>
  <c r="K1986" i="35"/>
  <c r="N1986" i="35"/>
  <c r="D1987" i="35"/>
  <c r="H1987" i="35"/>
  <c r="K1987" i="35"/>
  <c r="N1987" i="35"/>
  <c r="D1988" i="35"/>
  <c r="H1988" i="35"/>
  <c r="K1988" i="35"/>
  <c r="N1988" i="35"/>
  <c r="D1989" i="35"/>
  <c r="H1989" i="35"/>
  <c r="K1989" i="35"/>
  <c r="N1989" i="35"/>
  <c r="D1990" i="35"/>
  <c r="H1990" i="35"/>
  <c r="K1990" i="35"/>
  <c r="N1990" i="35"/>
  <c r="D1991" i="35"/>
  <c r="H1991" i="35"/>
  <c r="K1991" i="35"/>
  <c r="N1991" i="35"/>
  <c r="D1992" i="35"/>
  <c r="H1992" i="35"/>
  <c r="K1992" i="35"/>
  <c r="N1992" i="35"/>
  <c r="D1993" i="35"/>
  <c r="H1993" i="35"/>
  <c r="K1993" i="35"/>
  <c r="N1993" i="35"/>
  <c r="D1994" i="35"/>
  <c r="H1994" i="35"/>
  <c r="K1994" i="35"/>
  <c r="N1994" i="35"/>
  <c r="D1995" i="35"/>
  <c r="H1995" i="35"/>
  <c r="K1995" i="35"/>
  <c r="N1995" i="35"/>
  <c r="D1996" i="35"/>
  <c r="H1996" i="35"/>
  <c r="K1996" i="35"/>
  <c r="N1996" i="35"/>
  <c r="D1997" i="35"/>
  <c r="H1997" i="35"/>
  <c r="K1997" i="35"/>
  <c r="N1997" i="35"/>
  <c r="D1998" i="35"/>
  <c r="H1998" i="35"/>
  <c r="K1998" i="35"/>
  <c r="N1998" i="35"/>
  <c r="D1999" i="35"/>
  <c r="H1999" i="35"/>
  <c r="K1999" i="35"/>
  <c r="N1999" i="35"/>
  <c r="D2000" i="35"/>
  <c r="H2000" i="35"/>
  <c r="K2000" i="35"/>
  <c r="N2000" i="35"/>
  <c r="D2001" i="35"/>
  <c r="H2001" i="35"/>
  <c r="K2001" i="35"/>
  <c r="N2001" i="35"/>
  <c r="D2002" i="35"/>
  <c r="H2002" i="35"/>
  <c r="K2002" i="35"/>
  <c r="N2002" i="35"/>
  <c r="D2003" i="35"/>
  <c r="H2003" i="35"/>
  <c r="K2003" i="35"/>
  <c r="N2003" i="35"/>
  <c r="D2004" i="35"/>
  <c r="H2004" i="35"/>
  <c r="K2004" i="35"/>
  <c r="N2004" i="35"/>
  <c r="D2005" i="35"/>
  <c r="H2005" i="35"/>
  <c r="K2005" i="35"/>
  <c r="N2005" i="35"/>
  <c r="D2006" i="35"/>
  <c r="H2006" i="35"/>
  <c r="K2006" i="35"/>
  <c r="N2006" i="35"/>
  <c r="D2007" i="35"/>
  <c r="H2007" i="35"/>
  <c r="K2007" i="35"/>
  <c r="N2007" i="35"/>
  <c r="D2008" i="35"/>
  <c r="H2008" i="35"/>
  <c r="K2008" i="35"/>
  <c r="N2008" i="35"/>
  <c r="D2009" i="35"/>
  <c r="H2009" i="35"/>
  <c r="K2009" i="35"/>
  <c r="N2009" i="35"/>
  <c r="AA293" i="28"/>
  <c r="AB293" i="28"/>
  <c r="AA972" i="28"/>
  <c r="AB972" i="28"/>
  <c r="Y956" i="28"/>
  <c r="Y724" i="28"/>
  <c r="Y685" i="28"/>
  <c r="AA608" i="28"/>
  <c r="AB608" i="28"/>
  <c r="Y444" i="28"/>
  <c r="Y452" i="28"/>
  <c r="AA420" i="28"/>
  <c r="AB420" i="28"/>
  <c r="Y428" i="28"/>
  <c r="AA456" i="28"/>
  <c r="AB456" i="28"/>
  <c r="Y421" i="28"/>
  <c r="AA327" i="28"/>
  <c r="AB327" i="28"/>
  <c r="Y373" i="28"/>
  <c r="AA1149" i="28"/>
  <c r="AB1149" i="28"/>
  <c r="Y1149" i="28"/>
  <c r="Y1072" i="28"/>
  <c r="AA1165" i="28"/>
  <c r="AB1165" i="28"/>
  <c r="Y1165" i="28"/>
  <c r="AA852" i="28"/>
  <c r="AB852" i="28"/>
  <c r="AA1173" i="28"/>
  <c r="AB1173" i="28"/>
  <c r="Y1069" i="28"/>
  <c r="AA1069" i="28"/>
  <c r="AB1069" i="28"/>
  <c r="AA534" i="28"/>
  <c r="AB534" i="28"/>
  <c r="Y534" i="28"/>
  <c r="Y844" i="28"/>
  <c r="D25" i="103" a="1"/>
  <c r="D25" i="103"/>
  <c r="E25" i="103" a="1"/>
  <c r="E25" i="103"/>
  <c r="D25" i="110" a="1"/>
  <c r="D25" i="110"/>
  <c r="D25" i="113" a="1"/>
  <c r="D25" i="113"/>
  <c r="AA1263" i="28"/>
  <c r="AB1263" i="28"/>
  <c r="W1207" i="28"/>
  <c r="W1263" i="28"/>
  <c r="AA1241" i="28"/>
  <c r="AB1241" i="28"/>
  <c r="AA1032" i="28"/>
  <c r="AB1032" i="28"/>
  <c r="AA848" i="28"/>
  <c r="AB848" i="28"/>
  <c r="AA880" i="28"/>
  <c r="AB880" i="28"/>
  <c r="Y880" i="28"/>
  <c r="Y1016" i="28"/>
  <c r="AA1016" i="28"/>
  <c r="AB1016" i="28"/>
  <c r="AA1030" i="28"/>
  <c r="AB1030" i="28"/>
  <c r="AA1020" i="28"/>
  <c r="AB1020" i="28"/>
  <c r="Y1216" i="28"/>
  <c r="AA1254" i="28"/>
  <c r="AB1254" i="28"/>
  <c r="Y1254" i="28"/>
  <c r="W1231" i="28"/>
  <c r="AA1224" i="28"/>
  <c r="AB1224" i="28"/>
  <c r="AA1198" i="28"/>
  <c r="AB1198" i="28"/>
  <c r="W1186" i="28"/>
  <c r="AA1226" i="28"/>
  <c r="AB1226" i="28"/>
  <c r="Y1226" i="28"/>
  <c r="Y1213" i="28"/>
  <c r="AA1213" i="28"/>
  <c r="AB1213" i="28"/>
  <c r="AA904" i="28"/>
  <c r="AB904" i="28"/>
  <c r="Y462" i="28"/>
  <c r="AA462" i="28"/>
  <c r="AB462" i="28"/>
  <c r="AA1258" i="28"/>
  <c r="AB1258" i="28"/>
  <c r="Y645" i="28"/>
  <c r="W1197" i="28"/>
  <c r="Y1045" i="28"/>
  <c r="AA1131" i="28"/>
  <c r="AB1131" i="28"/>
  <c r="Y1131" i="28"/>
  <c r="AA1062" i="28"/>
  <c r="AB1062" i="28"/>
  <c r="Y616" i="28"/>
  <c r="W1195" i="28"/>
  <c r="Y1040" i="28"/>
  <c r="AA1040" i="28"/>
  <c r="AB1040" i="28"/>
  <c r="Y774" i="28"/>
  <c r="W1230" i="28"/>
  <c r="AA1135" i="28"/>
  <c r="AB1135" i="28"/>
  <c r="AA436" i="28"/>
  <c r="AB436" i="28"/>
  <c r="AA1176" i="28"/>
  <c r="AB1176" i="28"/>
  <c r="Y891" i="28"/>
  <c r="AA835" i="28"/>
  <c r="AB835" i="28"/>
  <c r="AA924" i="28"/>
  <c r="AB924" i="28"/>
  <c r="AA795" i="28"/>
  <c r="AB795" i="28"/>
  <c r="Y795" i="28"/>
  <c r="Y424" i="28"/>
  <c r="W1255" i="28"/>
  <c r="W1266" i="28"/>
  <c r="W1099" i="28"/>
  <c r="AA1121" i="28"/>
  <c r="AB1121" i="28"/>
  <c r="Y1064" i="28"/>
  <c r="AA1064" i="28"/>
  <c r="AB1064" i="28"/>
  <c r="AA933" i="28"/>
  <c r="AB933" i="28"/>
  <c r="Y933" i="28"/>
  <c r="Y822" i="28"/>
  <c r="Y711" i="28"/>
  <c r="Y1119" i="28"/>
  <c r="AA838" i="28"/>
  <c r="AB838" i="28"/>
  <c r="Y510" i="28"/>
  <c r="AA465" i="28"/>
  <c r="AB465" i="28"/>
  <c r="AA1037" i="28"/>
  <c r="AB1037" i="28"/>
  <c r="Y896" i="28"/>
  <c r="Y825" i="28"/>
  <c r="Y661" i="28"/>
  <c r="AA1063" i="28"/>
  <c r="AB1063" i="28"/>
  <c r="Y1036" i="28"/>
  <c r="AA1036" i="28"/>
  <c r="AB1036" i="28"/>
  <c r="AA944" i="28"/>
  <c r="AB944" i="28"/>
  <c r="AA940" i="28"/>
  <c r="AB940" i="28"/>
  <c r="Y940" i="28"/>
  <c r="AA860" i="28"/>
  <c r="AB860" i="28"/>
  <c r="Y849" i="28"/>
  <c r="AA797" i="28"/>
  <c r="AB797" i="28"/>
  <c r="Y797" i="28"/>
  <c r="AA787" i="28"/>
  <c r="AB787" i="28"/>
  <c r="Y787" i="28"/>
  <c r="Y571" i="28"/>
  <c r="AA949" i="28"/>
  <c r="AB949" i="28"/>
  <c r="Y910" i="28"/>
  <c r="Y892" i="28"/>
  <c r="AA840" i="28"/>
  <c r="AB840" i="28"/>
  <c r="Y840" i="28"/>
  <c r="AA750" i="28"/>
  <c r="AB750" i="28"/>
  <c r="Y750" i="28"/>
  <c r="AA1024" i="28"/>
  <c r="AB1024" i="28"/>
  <c r="Y1024" i="28"/>
  <c r="AA950" i="28"/>
  <c r="AB950" i="28"/>
  <c r="AA919" i="28"/>
  <c r="AB919" i="28"/>
  <c r="Y908" i="28"/>
  <c r="AA886" i="28"/>
  <c r="AB886" i="28"/>
  <c r="Y821" i="28"/>
  <c r="AA821" i="28"/>
  <c r="AB821" i="28"/>
  <c r="Y813" i="28"/>
  <c r="AA813" i="28"/>
  <c r="AB813" i="28"/>
  <c r="AA808" i="28"/>
  <c r="AB808" i="28"/>
  <c r="AA798" i="28"/>
  <c r="AB798" i="28"/>
  <c r="Y798" i="28"/>
  <c r="Y751" i="28"/>
  <c r="AA751" i="28"/>
  <c r="AB751" i="28"/>
  <c r="AA718" i="28"/>
  <c r="AB718" i="28"/>
  <c r="Y718" i="28"/>
  <c r="AA668" i="28"/>
  <c r="AB668" i="28"/>
  <c r="Y668" i="28"/>
  <c r="Y595" i="28"/>
  <c r="Y459" i="28"/>
  <c r="AA459" i="28"/>
  <c r="AB459" i="28"/>
  <c r="AA1230" i="28"/>
  <c r="AB1230" i="28"/>
  <c r="Y1230" i="28"/>
  <c r="Y1118" i="28"/>
  <c r="AA1118" i="28"/>
  <c r="AB1118" i="28"/>
  <c r="AA987" i="28"/>
  <c r="AB987" i="28"/>
  <c r="AA884" i="28"/>
  <c r="AB884" i="28"/>
  <c r="Y884" i="28"/>
  <c r="AA856" i="28"/>
  <c r="AB856" i="28"/>
  <c r="Y856" i="28"/>
  <c r="AA805" i="28"/>
  <c r="AB805" i="28"/>
  <c r="Y805" i="28"/>
  <c r="Y715" i="28"/>
  <c r="Y522" i="28"/>
  <c r="Y411" i="28"/>
  <c r="AA411" i="28"/>
  <c r="AB411" i="28"/>
  <c r="AA384" i="28"/>
  <c r="AB384" i="28"/>
  <c r="Y1242" i="28"/>
  <c r="AA1218" i="28"/>
  <c r="AB1218" i="28"/>
  <c r="Y1218" i="28"/>
  <c r="AA1142" i="28"/>
  <c r="AB1142" i="28"/>
  <c r="Y1142" i="28"/>
  <c r="AA853" i="28"/>
  <c r="AB853" i="28"/>
  <c r="Y853" i="28"/>
  <c r="Y846" i="28"/>
  <c r="AA633" i="28"/>
  <c r="AB633" i="28"/>
  <c r="Y1245" i="28"/>
  <c r="AA1133" i="28"/>
  <c r="AB1133" i="28"/>
  <c r="Y1133" i="28"/>
  <c r="Y1095" i="28"/>
  <c r="AA973" i="28"/>
  <c r="AB973" i="28"/>
  <c r="Y973" i="28"/>
  <c r="Y854" i="28"/>
  <c r="AA854" i="28"/>
  <c r="AB854" i="28"/>
  <c r="Y830" i="28"/>
  <c r="AA830" i="28"/>
  <c r="AB830" i="28"/>
  <c r="AA766" i="28"/>
  <c r="AB766" i="28"/>
  <c r="Y766" i="28"/>
  <c r="AA629" i="28"/>
  <c r="AB629" i="28"/>
  <c r="Y629" i="28"/>
  <c r="AA1209" i="28"/>
  <c r="AB1209" i="28"/>
  <c r="AA1157" i="28"/>
  <c r="AB1157" i="28"/>
  <c r="Y1157" i="28"/>
  <c r="Y1048" i="28"/>
  <c r="AA968" i="28"/>
  <c r="AB968" i="28"/>
  <c r="Y968" i="28"/>
  <c r="AA952" i="28"/>
  <c r="AB952" i="28"/>
  <c r="AA759" i="28"/>
  <c r="AB759" i="28"/>
  <c r="Y429" i="28"/>
  <c r="AA1125" i="28"/>
  <c r="AB1125" i="28"/>
  <c r="AA1110" i="28"/>
  <c r="AB1110" i="28"/>
  <c r="Y1110" i="28"/>
  <c r="Y878" i="28"/>
  <c r="Y864" i="28"/>
  <c r="Y727" i="28"/>
  <c r="AA691" i="28"/>
  <c r="AB691" i="28"/>
  <c r="Y1269" i="28"/>
  <c r="Y1264" i="28"/>
  <c r="AA1261" i="28"/>
  <c r="AB1261" i="28"/>
  <c r="Y1261" i="28"/>
  <c r="AA1246" i="28"/>
  <c r="AB1246" i="28"/>
  <c r="Y1246" i="28"/>
  <c r="AA1248" i="28"/>
  <c r="AB1248" i="28"/>
  <c r="C1278" i="31" a="1"/>
  <c r="C1278" i="31"/>
  <c r="E1278" i="31" a="1"/>
  <c r="E1278" i="31"/>
  <c r="D1278" i="31" a="1"/>
  <c r="D1278" i="31"/>
  <c r="W1262" i="28"/>
  <c r="Y902" i="28"/>
  <c r="Y446" i="28"/>
  <c r="D25" i="102" a="1"/>
  <c r="D25" i="102"/>
  <c r="E25" i="111" a="1"/>
  <c r="E25" i="111"/>
  <c r="D25" i="111" a="1"/>
  <c r="D25" i="111"/>
  <c r="Y1038" i="28"/>
  <c r="AA1111" i="28"/>
  <c r="AB1111" i="28"/>
  <c r="Y1028" i="28"/>
  <c r="Y1206" i="28"/>
  <c r="Y1185" i="28"/>
  <c r="Y1011" i="28"/>
  <c r="AA1011" i="28"/>
  <c r="AB1011" i="28"/>
  <c r="AA918" i="28"/>
  <c r="AB918" i="28"/>
  <c r="Y869" i="28"/>
  <c r="Y984" i="28"/>
  <c r="AA984" i="28"/>
  <c r="AB984" i="28"/>
  <c r="AA614" i="28"/>
  <c r="AB614" i="28"/>
  <c r="Y1086" i="28"/>
  <c r="AA1086" i="28"/>
  <c r="AB1086" i="28"/>
  <c r="AA1046" i="28"/>
  <c r="AB1046" i="28"/>
  <c r="Y926" i="28"/>
  <c r="AA723" i="28"/>
  <c r="AB723" i="28"/>
  <c r="Y723" i="28"/>
  <c r="Y1104" i="28"/>
  <c r="AA1150" i="28"/>
  <c r="AB1150" i="28"/>
  <c r="AA939" i="28"/>
  <c r="AB939" i="28"/>
  <c r="AA745" i="28"/>
  <c r="AB745" i="28"/>
  <c r="AA1190" i="28"/>
  <c r="AB1190" i="28"/>
  <c r="Y1078" i="28"/>
  <c r="AA1078" i="28"/>
  <c r="AB1078" i="28"/>
  <c r="AA181" i="28"/>
  <c r="AB181" i="28"/>
  <c r="Y1200" i="28"/>
  <c r="AA1158" i="28"/>
  <c r="AB1158" i="28"/>
  <c r="Y1158" i="28"/>
  <c r="AA1077" i="28"/>
  <c r="AB1077" i="28"/>
  <c r="D37" i="114" a="1"/>
  <c r="D37" i="114"/>
  <c r="E37" i="109" a="1"/>
  <c r="E37" i="109"/>
  <c r="D25" i="105" a="1"/>
  <c r="D25" i="105"/>
  <c r="D40" i="105" a="1"/>
  <c r="D40" i="105"/>
  <c r="E37" i="105" a="1"/>
  <c r="E37" i="105"/>
  <c r="D37" i="102" a="1"/>
  <c r="D37" i="102"/>
  <c r="W31" i="28"/>
  <c r="U35" i="28" a="1"/>
  <c r="U35" i="28"/>
  <c r="V23" i="28" a="1"/>
  <c r="V23" i="28"/>
  <c r="U33" i="28" a="1"/>
  <c r="U33" i="28"/>
  <c r="T38" i="28" a="1"/>
  <c r="T38" i="28"/>
  <c r="S1120" i="28" a="1"/>
  <c r="S1120" i="28"/>
  <c r="S1233" i="28" a="1"/>
  <c r="S1233" i="28"/>
  <c r="S1254" i="28" a="1"/>
  <c r="S1254" i="28"/>
  <c r="W59" i="28"/>
  <c r="W115" i="28"/>
  <c r="W1252" i="28"/>
  <c r="W1156" i="28"/>
  <c r="AA1179" i="28"/>
  <c r="AB1179" i="28"/>
  <c r="AA425" i="28"/>
  <c r="AB425" i="28"/>
  <c r="Y1080" i="28"/>
  <c r="Y476" i="28"/>
  <c r="AA568" i="28"/>
  <c r="AB568" i="28"/>
  <c r="AA1207" i="28"/>
  <c r="AB1207" i="28"/>
  <c r="AA1088" i="28"/>
  <c r="AB1088" i="28"/>
  <c r="Y974" i="28"/>
  <c r="Y468" i="28"/>
  <c r="Y756" i="28"/>
  <c r="AA1112" i="28"/>
  <c r="AB1112" i="28"/>
  <c r="AA1120" i="28"/>
  <c r="AB1120" i="28"/>
  <c r="Y1116" i="28"/>
  <c r="AA989" i="28"/>
  <c r="AB989" i="28"/>
  <c r="Y596" i="28"/>
  <c r="Y496" i="28"/>
  <c r="Y603" i="28"/>
  <c r="AA437" i="28"/>
  <c r="AB437" i="28"/>
  <c r="AA405" i="28"/>
  <c r="AB405" i="28"/>
  <c r="AA1196" i="28"/>
  <c r="AB1196" i="28"/>
  <c r="AA1049" i="28"/>
  <c r="AB1049" i="28"/>
  <c r="Y1084" i="28"/>
  <c r="Y788" i="28"/>
  <c r="AA483" i="28"/>
  <c r="AB483" i="28"/>
  <c r="AA647" i="28"/>
  <c r="AB647" i="28"/>
  <c r="AA967" i="28"/>
  <c r="AB967" i="28"/>
  <c r="Y413" i="28"/>
  <c r="AA644" i="28"/>
  <c r="AB644" i="28"/>
  <c r="Y461" i="28"/>
  <c r="AA943" i="28"/>
  <c r="AB943" i="28"/>
  <c r="Y576" i="28"/>
  <c r="Y1163" i="28"/>
  <c r="Y1021" i="28"/>
  <c r="AA1061" i="28"/>
  <c r="AB1061" i="28"/>
  <c r="Y1231" i="28"/>
  <c r="Y1255" i="28"/>
  <c r="Y981" i="28"/>
  <c r="AA959" i="28"/>
  <c r="AB959" i="28"/>
  <c r="Y500" i="28"/>
  <c r="AA636" i="28"/>
  <c r="AB636" i="28"/>
  <c r="AA1128" i="28"/>
  <c r="AB1128" i="28"/>
  <c r="Y764" i="28"/>
  <c r="AA816" i="28"/>
  <c r="AB816" i="28"/>
  <c r="AA556" i="28"/>
  <c r="AB556" i="28"/>
  <c r="AA480" i="28"/>
  <c r="AB480" i="28"/>
  <c r="AA744" i="28"/>
  <c r="AB744" i="28"/>
  <c r="Y740" i="28"/>
  <c r="AA812" i="28"/>
  <c r="AB812" i="28"/>
  <c r="AA1215" i="28"/>
  <c r="AB1215" i="28"/>
  <c r="AA504" i="28"/>
  <c r="AB504" i="28"/>
  <c r="Y572" i="28"/>
  <c r="Y548" i="28"/>
  <c r="Y492" i="28"/>
  <c r="AA263" i="28"/>
  <c r="AB263" i="28"/>
  <c r="AA580" i="28"/>
  <c r="AB580" i="28"/>
  <c r="AA643" i="28"/>
  <c r="AB643" i="28"/>
  <c r="AA560" i="28"/>
  <c r="AB560" i="28"/>
  <c r="AA412" i="28"/>
  <c r="AB412" i="28"/>
  <c r="Y760" i="28"/>
  <c r="Y747" i="28"/>
  <c r="Y684" i="28"/>
  <c r="Y845" i="28"/>
  <c r="W1199" i="28"/>
  <c r="AA1117" i="28"/>
  <c r="AB1117" i="28"/>
  <c r="Y900" i="28"/>
  <c r="Y888" i="28"/>
  <c r="Y440" i="28"/>
  <c r="AA325" i="28"/>
  <c r="AB325" i="28"/>
  <c r="T77" i="28" a="1"/>
  <c r="T77" i="28"/>
  <c r="V75" i="28" a="1"/>
  <c r="V75" i="28"/>
  <c r="AA1109" i="28"/>
  <c r="AB1109" i="28"/>
  <c r="Y780" i="28"/>
  <c r="Y894" i="28"/>
  <c r="Y381" i="28"/>
  <c r="AA725" i="28"/>
  <c r="AB725" i="28"/>
  <c r="AA1136" i="28"/>
  <c r="AB1136" i="28"/>
  <c r="Y515" i="28"/>
  <c r="AA582" i="28"/>
  <c r="AB582" i="28"/>
  <c r="Y652" i="28"/>
  <c r="W110" i="28"/>
  <c r="AA1184" i="28"/>
  <c r="AB1184" i="28"/>
  <c r="W75" i="28"/>
  <c r="W77" i="28"/>
  <c r="Y416" i="28"/>
  <c r="Y584" i="28"/>
  <c r="Y664" i="28"/>
  <c r="Y549" i="28"/>
  <c r="Y752" i="28"/>
  <c r="AA641" i="28"/>
  <c r="AB641" i="28"/>
  <c r="AA804" i="28"/>
  <c r="AB804" i="28"/>
  <c r="AA523" i="28"/>
  <c r="AB523" i="28"/>
  <c r="Y333" i="28"/>
  <c r="Y600" i="28"/>
  <c r="Y363" i="28"/>
  <c r="Y1232" i="28"/>
  <c r="K19" i="19"/>
  <c r="Y445" i="28"/>
  <c r="Y566" i="28"/>
  <c r="AA566" i="28"/>
  <c r="AB566" i="28"/>
  <c r="AA574" i="28"/>
  <c r="AB574" i="28"/>
  <c r="Y574" i="28"/>
  <c r="Y613" i="28"/>
  <c r="AA613" i="28"/>
  <c r="AB613" i="28"/>
  <c r="AA660" i="28"/>
  <c r="AB660" i="28"/>
  <c r="Y660" i="28"/>
  <c r="AA996" i="28"/>
  <c r="AB996" i="28"/>
  <c r="Y996" i="28"/>
  <c r="Y669" i="28"/>
  <c r="AA669" i="28"/>
  <c r="AB669" i="28"/>
  <c r="Y197" i="28"/>
  <c r="AA948" i="28"/>
  <c r="AB948" i="28"/>
  <c r="Y948" i="28"/>
  <c r="Y782" i="28"/>
  <c r="AA617" i="28"/>
  <c r="AB617" i="28"/>
  <c r="Y758" i="28"/>
  <c r="Y814" i="28"/>
  <c r="AA339" i="28"/>
  <c r="AB339" i="28"/>
  <c r="AA448" i="28"/>
  <c r="AB448" i="28"/>
  <c r="AA828" i="28"/>
  <c r="AB828" i="28"/>
  <c r="T1136" i="28" a="1"/>
  <c r="T1136" i="28"/>
  <c r="Y936" i="28"/>
  <c r="AA1056" i="28"/>
  <c r="AB1056" i="28"/>
  <c r="Y1101" i="28"/>
  <c r="Y928" i="28"/>
  <c r="AA590" i="28"/>
  <c r="AB590" i="28"/>
  <c r="U110" i="28" a="1"/>
  <c r="U110" i="28"/>
  <c r="AA870" i="28"/>
  <c r="AB870" i="28"/>
  <c r="V110" i="28" a="1"/>
  <c r="V110" i="28"/>
  <c r="Y1174" i="28"/>
  <c r="Y1143" i="28"/>
  <c r="AA659" i="28"/>
  <c r="AB659" i="28"/>
  <c r="AA748" i="28"/>
  <c r="AB748" i="28"/>
  <c r="AA149" i="28"/>
  <c r="AB149" i="28"/>
  <c r="Y598" i="28"/>
  <c r="Y544" i="28"/>
  <c r="AA656" i="28"/>
  <c r="AB656" i="28"/>
  <c r="Y991" i="28"/>
  <c r="Y539" i="28"/>
  <c r="W126" i="28"/>
  <c r="AA749" i="28"/>
  <c r="AB749" i="28"/>
  <c r="Y341" i="28"/>
  <c r="Y573" i="28"/>
  <c r="AA824" i="28"/>
  <c r="AB824" i="28"/>
  <c r="W1233" i="28"/>
  <c r="T35" i="28" a="1"/>
  <c r="T35" i="28"/>
  <c r="Y1085" i="28"/>
  <c r="Y259" i="28"/>
  <c r="AA605" i="28"/>
  <c r="AB605" i="28"/>
  <c r="Y916" i="28"/>
  <c r="AA1051" i="28"/>
  <c r="AB1051" i="28"/>
  <c r="AA1137" i="28"/>
  <c r="AB1137" i="28"/>
  <c r="Y696" i="28"/>
  <c r="AA1217" i="28"/>
  <c r="AB1217" i="28"/>
  <c r="W22" i="28"/>
  <c r="Y169" i="28"/>
  <c r="AA165" i="28"/>
  <c r="AB165" i="28"/>
  <c r="AA516" i="28"/>
  <c r="AB516" i="28"/>
  <c r="AA734" i="28"/>
  <c r="AB734" i="28"/>
  <c r="Y551" i="28"/>
  <c r="AA179" i="28"/>
  <c r="AB179" i="28"/>
  <c r="Y179" i="28"/>
  <c r="AA615" i="28"/>
  <c r="AB615" i="28"/>
  <c r="Y615" i="28"/>
  <c r="AA929" i="28"/>
  <c r="AB929" i="28"/>
  <c r="Y929" i="28"/>
  <c r="AA992" i="28"/>
  <c r="AB992" i="28"/>
  <c r="Y992" i="28"/>
  <c r="Y512" i="28"/>
  <c r="AA1221" i="28"/>
  <c r="AB1221" i="28"/>
  <c r="Y520" i="28"/>
  <c r="AA406" i="28"/>
  <c r="AB406" i="28"/>
  <c r="Y1233" i="28"/>
  <c r="AA877" i="28"/>
  <c r="AB877" i="28"/>
  <c r="AA1229" i="28"/>
  <c r="AB1229" i="28"/>
  <c r="AA348" i="28"/>
  <c r="AB348" i="28"/>
  <c r="W1257" i="28"/>
  <c r="Y396" i="28"/>
  <c r="Y1249" i="28"/>
  <c r="Y536" i="28"/>
  <c r="U40" i="28" a="1"/>
  <c r="U40" i="28"/>
  <c r="T40" i="28" a="1"/>
  <c r="T40" i="28"/>
  <c r="T1156" i="28" a="1"/>
  <c r="T1156" i="28"/>
  <c r="U1156" i="28" a="1"/>
  <c r="U1156" i="28"/>
  <c r="V1210" i="28" a="1"/>
  <c r="V1210" i="28"/>
  <c r="AA1141" i="28"/>
  <c r="AB1141" i="28"/>
  <c r="Y1141" i="28"/>
  <c r="Y1134" i="28"/>
  <c r="AA677" i="28"/>
  <c r="AB677" i="28"/>
  <c r="AA532" i="28"/>
  <c r="AB532" i="28"/>
  <c r="Y532" i="28"/>
  <c r="Y704" i="28"/>
  <c r="AA704" i="28"/>
  <c r="AB704" i="28"/>
  <c r="U1100" i="28" a="1"/>
  <c r="U1100" i="28"/>
  <c r="T1100" i="28" a="1"/>
  <c r="T1100" i="28"/>
  <c r="AA508" i="28"/>
  <c r="AB508" i="28"/>
  <c r="AA790" i="28"/>
  <c r="AB790" i="28"/>
  <c r="Y790" i="28"/>
  <c r="Y518" i="28"/>
  <c r="T1164" i="28" a="1"/>
  <c r="T1164" i="28"/>
  <c r="AA1148" i="28"/>
  <c r="AB1148" i="28"/>
  <c r="Y1148" i="28"/>
  <c r="Y565" i="28"/>
  <c r="AA1094" i="28"/>
  <c r="AB1094" i="28"/>
  <c r="Y1083" i="28"/>
  <c r="AA720" i="28"/>
  <c r="AB720" i="28"/>
  <c r="Y243" i="28"/>
  <c r="AA493" i="28"/>
  <c r="AB493" i="28"/>
  <c r="Y493" i="28"/>
  <c r="U45" i="28" a="1"/>
  <c r="U45" i="28"/>
  <c r="W45" i="28"/>
  <c r="W106" i="28"/>
  <c r="AA190" i="28"/>
  <c r="AB190" i="28"/>
  <c r="AA484" i="28"/>
  <c r="AB484" i="28"/>
  <c r="V1104" i="28" a="1"/>
  <c r="V1104" i="28"/>
  <c r="AA982" i="28"/>
  <c r="AB982" i="28"/>
  <c r="Y128" i="28"/>
  <c r="T1194" i="28" a="1"/>
  <c r="T1194" i="28"/>
  <c r="V1266" i="28" a="1"/>
  <c r="V1266" i="28"/>
  <c r="AA695" i="28"/>
  <c r="AB695" i="28"/>
  <c r="AA735" i="28"/>
  <c r="AB735" i="28"/>
  <c r="AA264" i="28"/>
  <c r="AB264" i="28"/>
  <c r="AA662" i="28"/>
  <c r="AB662" i="28"/>
  <c r="Y388" i="28"/>
  <c r="AA302" i="28"/>
  <c r="AB302" i="28"/>
  <c r="Y302" i="28"/>
  <c r="Y377" i="28"/>
  <c r="Y256" i="28"/>
  <c r="Y486" i="28"/>
  <c r="AA414" i="28"/>
  <c r="AB414" i="28"/>
  <c r="Y499" i="28"/>
  <c r="AA392" i="28"/>
  <c r="AB392" i="28"/>
  <c r="Y374" i="28"/>
  <c r="T48" i="28" a="1"/>
  <c r="T48" i="28"/>
  <c r="V118" i="28" a="1"/>
  <c r="V118" i="28"/>
  <c r="V1228" i="28" a="1"/>
  <c r="V1228" i="28"/>
  <c r="W111" i="28"/>
  <c r="U1252" i="28" a="1"/>
  <c r="U1252" i="28"/>
  <c r="AA612" i="28"/>
  <c r="AB612" i="28"/>
  <c r="Y612" i="28"/>
  <c r="W1221" i="28"/>
  <c r="AA621" i="28"/>
  <c r="AB621" i="28"/>
  <c r="AA1239" i="28"/>
  <c r="AB1239" i="28"/>
  <c r="T31" i="28" a="1"/>
  <c r="T31" i="28"/>
  <c r="V31" i="28" a="1"/>
  <c r="V31" i="28"/>
  <c r="AA541" i="28"/>
  <c r="AB541" i="28"/>
  <c r="AA360" i="28"/>
  <c r="AB360" i="28"/>
  <c r="Y670" i="28"/>
  <c r="AA255" i="28"/>
  <c r="AB255" i="28"/>
  <c r="AA332" i="28"/>
  <c r="AB332" i="28"/>
  <c r="AA350" i="28"/>
  <c r="AB350" i="28"/>
  <c r="U31" i="28" a="1"/>
  <c r="U31" i="28"/>
  <c r="Y93" i="28"/>
  <c r="T136" i="28" a="1"/>
  <c r="T136" i="28"/>
  <c r="AA192" i="28"/>
  <c r="AB192" i="28"/>
  <c r="Y192" i="28"/>
  <c r="AA588" i="28"/>
  <c r="AB588" i="28"/>
  <c r="Y588" i="28"/>
  <c r="V1065" i="28" a="1"/>
  <c r="V1065" i="28"/>
  <c r="W1065" i="28"/>
  <c r="U102" i="28" a="1"/>
  <c r="U102" i="28"/>
  <c r="W102" i="28"/>
  <c r="Y524" i="28"/>
  <c r="U86" i="28" a="1"/>
  <c r="U86" i="28"/>
  <c r="V133" i="28" a="1"/>
  <c r="V133" i="28"/>
  <c r="T133" i="28" a="1"/>
  <c r="T133" i="28"/>
  <c r="W80" i="28"/>
  <c r="T80" i="28" a="1"/>
  <c r="T80" i="28"/>
  <c r="V80" i="28" a="1"/>
  <c r="V80" i="28"/>
  <c r="AA443" i="28"/>
  <c r="AB443" i="28"/>
  <c r="Y443" i="28"/>
  <c r="U83" i="28" a="1"/>
  <c r="U83" i="28"/>
  <c r="V83" i="28" a="1"/>
  <c r="V83" i="28"/>
  <c r="Y1235" i="28"/>
  <c r="AA268" i="28"/>
  <c r="AB268" i="28"/>
  <c r="V64" i="28" a="1"/>
  <c r="V64" i="28"/>
  <c r="T138" i="28" a="1"/>
  <c r="T138" i="28"/>
  <c r="V138" i="28" a="1"/>
  <c r="V138" i="28"/>
  <c r="U1093" i="28" a="1"/>
  <c r="U1093" i="28"/>
  <c r="T131" i="28" a="1"/>
  <c r="T131" i="28"/>
  <c r="Y488" i="28"/>
  <c r="V1203" i="28" a="1"/>
  <c r="V1203" i="28"/>
  <c r="W150" i="28"/>
  <c r="V74" i="28" a="1"/>
  <c r="V74" i="28"/>
  <c r="U34" i="28" a="1"/>
  <c r="U34" i="28"/>
  <c r="V34" i="28" a="1"/>
  <c r="V34" i="28"/>
  <c r="T34" i="28" a="1"/>
  <c r="T34" i="28"/>
  <c r="T106" i="28" a="1"/>
  <c r="T106" i="28"/>
  <c r="V111" i="28" a="1"/>
  <c r="V111" i="28"/>
  <c r="S1116" i="28" a="1"/>
  <c r="S1116" i="28"/>
  <c r="U1116" i="28" a="1"/>
  <c r="U1116" i="28"/>
  <c r="T1116" i="28" a="1"/>
  <c r="T1116" i="28"/>
  <c r="U1185" i="28" a="1"/>
  <c r="U1185" i="28"/>
  <c r="S1185" i="28" a="1"/>
  <c r="S1185" i="28"/>
  <c r="T1051" i="28" a="1"/>
  <c r="T1051" i="28"/>
  <c r="S1104" i="28" a="1"/>
  <c r="S1104" i="28"/>
  <c r="S1123" i="28" a="1"/>
  <c r="S1123" i="28"/>
  <c r="U1132" i="28" a="1"/>
  <c r="U1132" i="28"/>
  <c r="V1156" i="28" a="1"/>
  <c r="V1156" i="28"/>
  <c r="U1210" i="28" a="1"/>
  <c r="U1210" i="28"/>
  <c r="V1252" i="28" a="1"/>
  <c r="V1252" i="28"/>
  <c r="V1051" i="28" a="1"/>
  <c r="V1051" i="28"/>
  <c r="U1104" i="28" a="1"/>
  <c r="U1104" i="28"/>
  <c r="V1123" i="28" a="1"/>
  <c r="V1123" i="28"/>
  <c r="U1146" i="28" a="1"/>
  <c r="U1146" i="28"/>
  <c r="S1206" i="28" a="1"/>
  <c r="S1206" i="28"/>
  <c r="S1252" i="28" a="1"/>
  <c r="S1252" i="28"/>
  <c r="W43" i="28"/>
  <c r="W101" i="28"/>
  <c r="V101" i="28" a="1"/>
  <c r="V101" i="28"/>
  <c r="W107" i="28"/>
  <c r="U107" i="28" a="1"/>
  <c r="U107" i="28"/>
  <c r="U141" i="28" a="1"/>
  <c r="U141" i="28"/>
  <c r="T141" i="28" a="1"/>
  <c r="T141" i="28"/>
  <c r="W141" i="28"/>
  <c r="V141" i="28" a="1"/>
  <c r="V141" i="28"/>
  <c r="AA198" i="28"/>
  <c r="AB198" i="28"/>
  <c r="Y198" i="28"/>
  <c r="Y365" i="28"/>
  <c r="AA365" i="28"/>
  <c r="AB365" i="28"/>
  <c r="Y404" i="28"/>
  <c r="Y408" i="28"/>
  <c r="U43" i="28" a="1"/>
  <c r="U43" i="28"/>
  <c r="AA253" i="28"/>
  <c r="AB253" i="28"/>
  <c r="Y253" i="28"/>
  <c r="Y285" i="28"/>
  <c r="AA285" i="28"/>
  <c r="AB285" i="28"/>
  <c r="AA316" i="28"/>
  <c r="AB316" i="28"/>
  <c r="Y316" i="28"/>
  <c r="AA628" i="28"/>
  <c r="AB628" i="28"/>
  <c r="Y628" i="28"/>
  <c r="AA783" i="28"/>
  <c r="AB783" i="28"/>
  <c r="Y783" i="28"/>
  <c r="T134" i="28" a="1"/>
  <c r="T134" i="28"/>
  <c r="U134" i="28" a="1"/>
  <c r="U134" i="28"/>
  <c r="AA60" i="28"/>
  <c r="AB60" i="28"/>
  <c r="Y228" i="28"/>
  <c r="AA673" i="28"/>
  <c r="AB673" i="28"/>
  <c r="AA947" i="28"/>
  <c r="AB947" i="28"/>
  <c r="AA326" i="28"/>
  <c r="AB326" i="28"/>
  <c r="V134" i="28" a="1"/>
  <c r="V134" i="28"/>
  <c r="Y183" i="28"/>
  <c r="AA183" i="28"/>
  <c r="AB183" i="28"/>
  <c r="Y340" i="28"/>
  <c r="AA340" i="28"/>
  <c r="AB340" i="28"/>
  <c r="AA357" i="28"/>
  <c r="AB357" i="28"/>
  <c r="Y357" i="28"/>
  <c r="AA592" i="28"/>
  <c r="AB592" i="28"/>
  <c r="Y592" i="28"/>
  <c r="T98" i="28" a="1"/>
  <c r="T98" i="28"/>
  <c r="U98" i="28" a="1"/>
  <c r="U98" i="28"/>
  <c r="T113" i="28" a="1"/>
  <c r="T113" i="28"/>
  <c r="U128" i="28" a="1"/>
  <c r="U128" i="28"/>
  <c r="AA276" i="28"/>
  <c r="AB276" i="28"/>
  <c r="Y276" i="28"/>
  <c r="AA283" i="28"/>
  <c r="AB283" i="28"/>
  <c r="Y283" i="28"/>
  <c r="AA622" i="28"/>
  <c r="AB622" i="28"/>
  <c r="Y622" i="28"/>
  <c r="AA657" i="28"/>
  <c r="AB657" i="28"/>
  <c r="Y657" i="28"/>
  <c r="AA323" i="28"/>
  <c r="AB323" i="28"/>
  <c r="U79" i="28" a="1"/>
  <c r="U79" i="28"/>
  <c r="U109" i="28" a="1"/>
  <c r="U109" i="28"/>
  <c r="W109" i="28"/>
  <c r="T87" i="28" a="1"/>
  <c r="T87" i="28"/>
  <c r="V87" i="28" a="1"/>
  <c r="V87" i="28"/>
  <c r="U87" i="28" a="1"/>
  <c r="U87" i="28"/>
  <c r="W32" i="28"/>
  <c r="T89" i="28" a="1"/>
  <c r="T89" i="28"/>
  <c r="V89" i="28" a="1"/>
  <c r="V89" i="28"/>
  <c r="U89" i="28" a="1"/>
  <c r="U89" i="28"/>
  <c r="W89" i="28"/>
  <c r="V140" i="28" a="1"/>
  <c r="V140" i="28"/>
  <c r="W140" i="28"/>
  <c r="Y201" i="28"/>
  <c r="AA201" i="28"/>
  <c r="AB201" i="28"/>
  <c r="AA367" i="28"/>
  <c r="AB367" i="28"/>
  <c r="Y367" i="28"/>
  <c r="Y557" i="28"/>
  <c r="AA557" i="28"/>
  <c r="AB557" i="28"/>
  <c r="AA564" i="28"/>
  <c r="AB564" i="28"/>
  <c r="Y564" i="28"/>
  <c r="U39" i="28" a="1"/>
  <c r="U39" i="28"/>
  <c r="T39" i="28" a="1"/>
  <c r="T39" i="28"/>
  <c r="W39" i="28"/>
  <c r="V39" i="28" a="1"/>
  <c r="V39" i="28"/>
  <c r="AA248" i="28"/>
  <c r="AB248" i="28"/>
  <c r="Y248" i="28"/>
  <c r="V108" i="28" a="1"/>
  <c r="V108" i="28"/>
  <c r="AA475" i="28"/>
  <c r="AB475" i="28"/>
  <c r="AA453" i="28"/>
  <c r="AB453" i="28"/>
  <c r="W124" i="28"/>
  <c r="T83" i="28" a="1"/>
  <c r="T83" i="28"/>
  <c r="V102" i="28" a="1"/>
  <c r="V102" i="28"/>
  <c r="T102" i="28" a="1"/>
  <c r="T102" i="28"/>
  <c r="V106" i="28" a="1"/>
  <c r="V106" i="28"/>
  <c r="T110" i="28" a="1"/>
  <c r="T110" i="28"/>
  <c r="T1001" i="28" a="1"/>
  <c r="T1001" i="28"/>
  <c r="U1004" i="28" a="1"/>
  <c r="U1004" i="28"/>
  <c r="V1134" i="28" a="1"/>
  <c r="V1134" i="28"/>
  <c r="T1134" i="28" a="1"/>
  <c r="T1134" i="28"/>
  <c r="T1140" i="28" a="1"/>
  <c r="T1140" i="28"/>
  <c r="U1140" i="28" a="1"/>
  <c r="U1140" i="28"/>
  <c r="S1024" i="28" a="1"/>
  <c r="S1024" i="28"/>
  <c r="V1024" i="28" a="1"/>
  <c r="V1024" i="28"/>
  <c r="U1122" i="28" a="1"/>
  <c r="U1122" i="28"/>
  <c r="S1122" i="28" a="1"/>
  <c r="S1122" i="28"/>
  <c r="S1048" i="28" a="1"/>
  <c r="S1048" i="28"/>
  <c r="U1048" i="28" a="1"/>
  <c r="U1048" i="28"/>
  <c r="T1244" i="28" a="1"/>
  <c r="T1244" i="28"/>
  <c r="U1244" i="28" a="1"/>
  <c r="U1244" i="28"/>
  <c r="S1244" i="28" a="1"/>
  <c r="S1244" i="28"/>
  <c r="V1244" i="28" a="1"/>
  <c r="V1244" i="28"/>
  <c r="Y1266" i="28"/>
  <c r="Y403" i="28"/>
  <c r="Y604" i="28"/>
  <c r="W108" i="28"/>
  <c r="W82" i="28"/>
  <c r="U82" i="28" a="1"/>
  <c r="U82" i="28"/>
  <c r="V1120" i="28" a="1"/>
  <c r="V1120" i="28"/>
  <c r="T997" i="28" a="1"/>
  <c r="T997" i="28"/>
  <c r="V997" i="28" a="1"/>
  <c r="V997" i="28"/>
  <c r="V67" i="28" a="1"/>
  <c r="V67" i="28"/>
  <c r="T1056" i="28" a="1"/>
  <c r="T1056" i="28"/>
  <c r="U1056" i="28" a="1"/>
  <c r="U1056" i="28"/>
  <c r="V1008" i="28" a="1"/>
  <c r="V1008" i="28"/>
  <c r="T1028" i="28" a="1"/>
  <c r="T1028" i="28"/>
  <c r="V1028" i="28" a="1"/>
  <c r="V1028" i="28"/>
  <c r="T1068" i="28" a="1"/>
  <c r="T1068" i="28"/>
  <c r="S1068" i="28" a="1"/>
  <c r="S1068" i="28"/>
  <c r="U1107" i="28" a="1"/>
  <c r="U1107" i="28"/>
  <c r="V1107" i="28" a="1"/>
  <c r="V1107" i="28"/>
  <c r="S1107" i="28" a="1"/>
  <c r="S1107" i="28"/>
  <c r="T920" i="28" a="1"/>
  <c r="T920" i="28"/>
  <c r="T1042" i="28" a="1"/>
  <c r="T1042" i="28"/>
  <c r="S1042" i="28" a="1"/>
  <c r="S1042" i="28"/>
  <c r="T1109" i="28" a="1"/>
  <c r="T1109" i="28"/>
  <c r="V1109" i="28" a="1"/>
  <c r="V1109" i="28"/>
  <c r="V1264" i="28" a="1"/>
  <c r="V1264" i="28"/>
  <c r="U1264" i="28" a="1"/>
  <c r="U1264" i="28"/>
  <c r="S1064" i="28" a="1"/>
  <c r="S1064" i="28"/>
  <c r="U1064" i="28" a="1"/>
  <c r="U1064" i="28"/>
  <c r="S1078" i="28" a="1"/>
  <c r="S1078" i="28"/>
  <c r="T1078" i="28" a="1"/>
  <c r="T1078" i="28"/>
  <c r="V1078" i="28" a="1"/>
  <c r="V1078" i="28"/>
  <c r="S1088" i="28" a="1"/>
  <c r="S1088" i="28"/>
  <c r="T1088" i="28" a="1"/>
  <c r="T1088" i="28"/>
  <c r="U1088" i="28" a="1"/>
  <c r="U1088" i="28"/>
  <c r="S1109" i="28" a="1"/>
  <c r="S1109" i="28"/>
  <c r="U1112" i="28" a="1"/>
  <c r="U1112" i="28"/>
  <c r="V1133" i="28" a="1"/>
  <c r="V1133" i="28"/>
  <c r="S1133" i="28" a="1"/>
  <c r="S1133" i="28"/>
  <c r="U957" i="28" a="1"/>
  <c r="U957" i="28"/>
  <c r="U1000" i="28" a="1"/>
  <c r="U1000" i="28"/>
  <c r="S1000" i="28" a="1"/>
  <c r="S1000" i="28"/>
  <c r="S1014" i="28" a="1"/>
  <c r="S1014" i="28"/>
  <c r="T1014" i="28" a="1"/>
  <c r="T1014" i="28"/>
  <c r="V1020" i="28" a="1"/>
  <c r="V1020" i="28"/>
  <c r="S1020" i="28" a="1"/>
  <c r="S1020" i="28"/>
  <c r="S1040" i="28" a="1"/>
  <c r="S1040" i="28"/>
  <c r="U1040" i="28" a="1"/>
  <c r="U1040" i="28"/>
  <c r="V1040" i="28" a="1"/>
  <c r="V1040" i="28"/>
  <c r="T1050" i="28" a="1"/>
  <c r="T1050" i="28"/>
  <c r="V1050" i="28" a="1"/>
  <c r="V1050" i="28"/>
  <c r="S1050" i="28" a="1"/>
  <c r="S1050" i="28"/>
  <c r="T1064" i="28" a="1"/>
  <c r="T1064" i="28"/>
  <c r="T1098" i="28" a="1"/>
  <c r="T1098" i="28"/>
  <c r="U1098" i="28" a="1"/>
  <c r="U1098" i="28"/>
  <c r="U1109" i="28" a="1"/>
  <c r="U1109" i="28"/>
  <c r="T1190" i="28" a="1"/>
  <c r="T1190" i="28"/>
  <c r="U1190" i="28" a="1"/>
  <c r="U1190" i="28"/>
  <c r="U1032" i="28" a="1"/>
  <c r="U1032" i="28"/>
  <c r="S1150" i="28" a="1"/>
  <c r="S1150" i="28"/>
  <c r="U1150" i="28" a="1"/>
  <c r="U1150" i="28"/>
  <c r="T1150" i="28" a="1"/>
  <c r="T1150" i="28"/>
  <c r="U1203" i="28" a="1"/>
  <c r="U1203" i="28"/>
  <c r="T1203" i="28" a="1"/>
  <c r="T1203" i="28"/>
  <c r="U1228" i="28" a="1"/>
  <c r="U1228" i="28"/>
  <c r="T1228" i="28" a="1"/>
  <c r="T1228" i="28"/>
  <c r="U982" i="28" a="1"/>
  <c r="U982" i="28"/>
  <c r="S982" i="28" a="1"/>
  <c r="S982" i="28"/>
  <c r="T1018" i="28" a="1"/>
  <c r="T1018" i="28"/>
  <c r="U1018" i="28" a="1"/>
  <c r="U1018" i="28"/>
  <c r="U1091" i="28" a="1"/>
  <c r="U1091" i="28"/>
  <c r="V1091" i="28" a="1"/>
  <c r="V1091" i="28"/>
  <c r="V1246" i="28" a="1"/>
  <c r="V1246" i="28"/>
  <c r="U1051" i="28" a="1"/>
  <c r="U1051" i="28"/>
  <c r="S1213" i="28" a="1"/>
  <c r="S1213" i="28"/>
  <c r="T1220" i="28" a="1"/>
  <c r="T1220" i="28"/>
  <c r="U1220" i="28" a="1"/>
  <c r="U1220" i="28"/>
  <c r="S1220" i="28" a="1"/>
  <c r="S1220" i="28"/>
  <c r="V1265" i="28" a="1"/>
  <c r="V1265" i="28"/>
  <c r="V939" i="28" a="1"/>
  <c r="V939" i="28"/>
  <c r="T1063" i="28" a="1"/>
  <c r="T1063" i="28"/>
  <c r="V1124" i="28" a="1"/>
  <c r="V1124" i="28"/>
  <c r="U1136" i="28" a="1"/>
  <c r="U1136" i="28"/>
  <c r="V1146" i="28" a="1"/>
  <c r="V1146" i="28"/>
  <c r="T1266" i="28" a="1"/>
  <c r="T1266" i="28"/>
  <c r="U1266" i="28" a="1"/>
  <c r="U1266" i="28"/>
  <c r="U1057" i="28" a="1"/>
  <c r="U1057" i="28"/>
  <c r="S1124" i="28" a="1"/>
  <c r="S1124" i="28"/>
  <c r="S1146" i="28" a="1"/>
  <c r="S1146" i="28"/>
  <c r="AA301" i="28"/>
  <c r="AB301" i="28"/>
  <c r="Y301" i="28"/>
  <c r="Y237" i="28"/>
  <c r="AA269" i="28"/>
  <c r="AB269" i="28"/>
  <c r="Y269" i="28"/>
  <c r="T135" i="28" a="1"/>
  <c r="T135" i="28"/>
  <c r="U135" i="28" a="1"/>
  <c r="U135" i="28"/>
  <c r="V135" i="28" a="1"/>
  <c r="V135" i="28"/>
  <c r="W135" i="28"/>
  <c r="U51" i="28" a="1"/>
  <c r="U51" i="28"/>
  <c r="V51" i="28" a="1"/>
  <c r="V51" i="28"/>
  <c r="T51" i="28" a="1"/>
  <c r="T51" i="28"/>
  <c r="Y133" i="28"/>
  <c r="T119" i="28" a="1"/>
  <c r="T119" i="28"/>
  <c r="V119" i="28" a="1"/>
  <c r="V119" i="28"/>
  <c r="U119" i="28" a="1"/>
  <c r="U119" i="28"/>
  <c r="T147" i="28" a="1"/>
  <c r="T147" i="28"/>
  <c r="V147" i="28" a="1"/>
  <c r="V147" i="28"/>
  <c r="U147" i="28" a="1"/>
  <c r="U147" i="28"/>
  <c r="W147" i="28"/>
  <c r="T125" i="28" a="1"/>
  <c r="T125" i="28"/>
  <c r="V125" i="28" a="1"/>
  <c r="V125" i="28"/>
  <c r="V162" i="28" a="1"/>
  <c r="V162" i="28"/>
  <c r="U162" i="28" a="1"/>
  <c r="U162" i="28"/>
  <c r="AA294" i="28"/>
  <c r="AB294" i="28"/>
  <c r="W125" i="28"/>
  <c r="W156" i="28"/>
  <c r="Y389" i="28"/>
  <c r="AA318" i="28"/>
  <c r="AB318" i="28"/>
  <c r="T33" i="28" a="1"/>
  <c r="T33" i="28"/>
  <c r="T52" i="28" a="1"/>
  <c r="T52" i="28"/>
  <c r="T59" i="28" a="1"/>
  <c r="T59" i="28"/>
  <c r="V103" i="28" a="1"/>
  <c r="V103" i="28"/>
  <c r="W47" i="28"/>
  <c r="Y469" i="28"/>
  <c r="W162" i="28"/>
  <c r="W132" i="28"/>
  <c r="W92" i="28"/>
  <c r="V33" i="28" a="1"/>
  <c r="V33" i="28"/>
  <c r="T32" i="28" a="1"/>
  <c r="T32" i="28"/>
  <c r="T43" i="28" a="1"/>
  <c r="T43" i="28"/>
  <c r="T45" i="28" a="1"/>
  <c r="T45" i="28"/>
  <c r="T47" i="28" a="1"/>
  <c r="T47" i="28"/>
  <c r="T74" i="28" a="1"/>
  <c r="T74" i="28"/>
  <c r="T82" i="28" a="1"/>
  <c r="T82" i="28"/>
  <c r="V164" i="28" a="1"/>
  <c r="V164" i="28"/>
  <c r="T164" i="28" a="1"/>
  <c r="T164" i="28"/>
  <c r="T1019" i="28" a="1"/>
  <c r="T1019" i="28"/>
  <c r="S1019" i="28" a="1"/>
  <c r="S1019" i="28"/>
  <c r="U1019" i="28" a="1"/>
  <c r="U1019" i="28"/>
  <c r="V1019" i="28" a="1"/>
  <c r="V1019" i="28"/>
  <c r="Y310" i="28"/>
  <c r="V43" i="28" a="1"/>
  <c r="V43" i="28"/>
  <c r="V45" i="28" a="1"/>
  <c r="V45" i="28"/>
  <c r="V59" i="28" a="1"/>
  <c r="V59" i="28"/>
  <c r="U64" i="28" a="1"/>
  <c r="U64" i="28"/>
  <c r="T64" i="28" a="1"/>
  <c r="T64" i="28"/>
  <c r="U74" i="28" a="1"/>
  <c r="U74" i="28"/>
  <c r="V82" i="28" a="1"/>
  <c r="V82" i="28"/>
  <c r="T95" i="28" a="1"/>
  <c r="T95" i="28"/>
  <c r="T124" i="28" a="1"/>
  <c r="T124" i="28"/>
  <c r="U124" i="28" a="1"/>
  <c r="U124" i="28"/>
  <c r="U132" i="28" a="1"/>
  <c r="U132" i="28"/>
  <c r="U156" i="28" a="1"/>
  <c r="U156" i="28"/>
  <c r="U1235" i="28" a="1"/>
  <c r="U1235" i="28"/>
  <c r="S1235" i="28" a="1"/>
  <c r="S1235" i="28"/>
  <c r="U78" i="28" a="1"/>
  <c r="U78" i="28"/>
  <c r="V78" i="28" a="1"/>
  <c r="V78" i="28"/>
  <c r="T90" i="28" a="1"/>
  <c r="T90" i="28"/>
  <c r="V137" i="28" a="1"/>
  <c r="V137" i="28"/>
  <c r="T155" i="28" a="1"/>
  <c r="T155" i="28"/>
  <c r="T162" i="28" a="1"/>
  <c r="T162" i="28"/>
  <c r="T156" i="28" a="1"/>
  <c r="T156" i="28"/>
  <c r="W130" i="28"/>
  <c r="T130" i="28" a="1"/>
  <c r="T130" i="28"/>
  <c r="V146" i="28" a="1"/>
  <c r="V146" i="28"/>
  <c r="E33" i="46" a="1"/>
  <c r="E33" i="46"/>
  <c r="F33" i="46" a="1"/>
  <c r="F33" i="46"/>
  <c r="AA205" i="28"/>
  <c r="AB205" i="28"/>
  <c r="W146" i="28"/>
  <c r="V35" i="28" a="1"/>
  <c r="V35" i="28"/>
  <c r="V50" i="28" a="1"/>
  <c r="V50" i="28"/>
  <c r="U90" i="28" a="1"/>
  <c r="U90" i="28"/>
  <c r="U92" i="28" a="1"/>
  <c r="U92" i="28"/>
  <c r="U95" i="28" a="1"/>
  <c r="U95" i="28"/>
  <c r="U125" i="28" a="1"/>
  <c r="U125" i="28"/>
  <c r="U130" i="28" a="1"/>
  <c r="U130" i="28"/>
  <c r="U136" i="28" a="1"/>
  <c r="U136" i="28"/>
  <c r="V136" i="28" a="1"/>
  <c r="V136" i="28"/>
  <c r="T146" i="28" a="1"/>
  <c r="T146" i="28"/>
  <c r="U155" i="28" a="1"/>
  <c r="U155" i="28"/>
  <c r="Y347" i="28"/>
  <c r="AA347" i="28"/>
  <c r="AB347" i="28"/>
  <c r="S897" i="28" a="1"/>
  <c r="S897" i="28"/>
  <c r="U897" i="28" a="1"/>
  <c r="U897" i="28"/>
  <c r="V897" i="28" a="1"/>
  <c r="V897" i="28"/>
  <c r="T897" i="28" a="1"/>
  <c r="T897" i="28"/>
  <c r="W60" i="28"/>
  <c r="T78" i="28" a="1"/>
  <c r="T78" i="28"/>
  <c r="T118" i="28" a="1"/>
  <c r="T118" i="28"/>
  <c r="U118" i="28" a="1"/>
  <c r="U118" i="28"/>
  <c r="U146" i="28" a="1"/>
  <c r="U146" i="28"/>
  <c r="V155" i="28" a="1"/>
  <c r="V155" i="28"/>
  <c r="S936" i="28" a="1"/>
  <c r="S936" i="28"/>
  <c r="U936" i="28" a="1"/>
  <c r="U936" i="28"/>
  <c r="V936" i="28" a="1"/>
  <c r="V936" i="28"/>
  <c r="T936" i="28" a="1"/>
  <c r="T936" i="28"/>
  <c r="S1038" i="28" a="1"/>
  <c r="S1038" i="28"/>
  <c r="U1038" i="28" a="1"/>
  <c r="U1038" i="28"/>
  <c r="T1038" i="28" a="1"/>
  <c r="T1038" i="28"/>
  <c r="V1038" i="28" a="1"/>
  <c r="V1038" i="28"/>
  <c r="Y300" i="28"/>
  <c r="T67" i="28" a="1"/>
  <c r="T67" i="28"/>
  <c r="U68" i="28" a="1"/>
  <c r="U68" i="28"/>
  <c r="S819" i="28" a="1"/>
  <c r="S819" i="28"/>
  <c r="T857" i="28" a="1"/>
  <c r="T857" i="28"/>
  <c r="V857" i="28" a="1"/>
  <c r="V857" i="28"/>
  <c r="U857" i="28" a="1"/>
  <c r="U857" i="28"/>
  <c r="U925" i="28" a="1"/>
  <c r="U925" i="28"/>
  <c r="T925" i="28" a="1"/>
  <c r="T925" i="28"/>
  <c r="V925" i="28" a="1"/>
  <c r="V925" i="28"/>
  <c r="U55" i="28" a="1"/>
  <c r="U55" i="28"/>
  <c r="V55" i="28" a="1"/>
  <c r="V55" i="28"/>
  <c r="T819" i="28" a="1"/>
  <c r="T819" i="28"/>
  <c r="S857" i="28" a="1"/>
  <c r="S857" i="28"/>
  <c r="T891" i="28" a="1"/>
  <c r="T891" i="28"/>
  <c r="S925" i="28" a="1"/>
  <c r="S925" i="28"/>
  <c r="V991" i="28" a="1"/>
  <c r="V991" i="28"/>
  <c r="S991" i="28" a="1"/>
  <c r="S991" i="28"/>
  <c r="U991" i="28" a="1"/>
  <c r="U991" i="28"/>
  <c r="V1035" i="28" a="1"/>
  <c r="V1035" i="28"/>
  <c r="S1035" i="28" a="1"/>
  <c r="S1035" i="28"/>
  <c r="T1035" i="28" a="1"/>
  <c r="T1035" i="28"/>
  <c r="S1037" i="28" a="1"/>
  <c r="S1037" i="28"/>
  <c r="V1037" i="28" a="1"/>
  <c r="V1037" i="28"/>
  <c r="V963" i="28" a="1"/>
  <c r="V963" i="28"/>
  <c r="T963" i="28" a="1"/>
  <c r="T963" i="28"/>
  <c r="T966" i="28" a="1"/>
  <c r="T966" i="28"/>
  <c r="S966" i="28" a="1"/>
  <c r="S966" i="28"/>
  <c r="V994" i="28" a="1"/>
  <c r="V994" i="28"/>
  <c r="U994" i="28" a="1"/>
  <c r="U994" i="28"/>
  <c r="T994" i="28" a="1"/>
  <c r="T994" i="28"/>
  <c r="S994" i="28" a="1"/>
  <c r="S994" i="28"/>
  <c r="U1026" i="28" a="1"/>
  <c r="U1026" i="28"/>
  <c r="T1026" i="28" a="1"/>
  <c r="T1026" i="28"/>
  <c r="V1238" i="28" a="1"/>
  <c r="V1238" i="28"/>
  <c r="S1238" i="28" a="1"/>
  <c r="S1238" i="28"/>
  <c r="S915" i="28" a="1"/>
  <c r="S915" i="28"/>
  <c r="V915" i="28" a="1"/>
  <c r="V915" i="28"/>
  <c r="T915" i="28" a="1"/>
  <c r="T915" i="28"/>
  <c r="U915" i="28" a="1"/>
  <c r="U915" i="28"/>
  <c r="T938" i="28" a="1"/>
  <c r="T938" i="28"/>
  <c r="U938" i="28" a="1"/>
  <c r="U938" i="28"/>
  <c r="S938" i="28" a="1"/>
  <c r="S938" i="28"/>
  <c r="V938" i="28" a="1"/>
  <c r="V938" i="28"/>
  <c r="U1013" i="28" a="1"/>
  <c r="U1013" i="28"/>
  <c r="V1013" i="28" a="1"/>
  <c r="V1013" i="28"/>
  <c r="T1013" i="28" a="1"/>
  <c r="T1013" i="28"/>
  <c r="T1138" i="28" a="1"/>
  <c r="T1138" i="28"/>
  <c r="S1138" i="28" a="1"/>
  <c r="S1138" i="28"/>
  <c r="V1138" i="28" a="1"/>
  <c r="V1138" i="28"/>
  <c r="U1138" i="28" a="1"/>
  <c r="U1138" i="28"/>
  <c r="S789" i="28" a="1"/>
  <c r="S789" i="28"/>
  <c r="U789" i="28" a="1"/>
  <c r="U789" i="28"/>
  <c r="V816" i="28" a="1"/>
  <c r="V816" i="28"/>
  <c r="V860" i="28" a="1"/>
  <c r="V860" i="28"/>
  <c r="U860" i="28" a="1"/>
  <c r="U860" i="28"/>
  <c r="T860" i="28" a="1"/>
  <c r="T860" i="28"/>
  <c r="S885" i="28" a="1"/>
  <c r="S885" i="28"/>
  <c r="U885" i="28" a="1"/>
  <c r="U885" i="28"/>
  <c r="V885" i="28" a="1"/>
  <c r="V885" i="28"/>
  <c r="V755" i="28" a="1"/>
  <c r="V755" i="28"/>
  <c r="T781" i="28" a="1"/>
  <c r="T781" i="28"/>
  <c r="T797" i="28" a="1"/>
  <c r="T797" i="28"/>
  <c r="S797" i="28" a="1"/>
  <c r="S797" i="28"/>
  <c r="U878" i="28" a="1"/>
  <c r="U878" i="28"/>
  <c r="S878" i="28" a="1"/>
  <c r="S878" i="28"/>
  <c r="V878" i="28" a="1"/>
  <c r="V878" i="28"/>
  <c r="S912" i="28" a="1"/>
  <c r="S912" i="28"/>
  <c r="V912" i="28" a="1"/>
  <c r="V912" i="28"/>
  <c r="U912" i="28" a="1"/>
  <c r="U912" i="28"/>
  <c r="U1044" i="28" a="1"/>
  <c r="U1044" i="28"/>
  <c r="S1044" i="28" a="1"/>
  <c r="S1044" i="28"/>
  <c r="T1061" i="28" a="1"/>
  <c r="T1061" i="28"/>
  <c r="V1061" i="28" a="1"/>
  <c r="V1061" i="28"/>
  <c r="S1061" i="28" a="1"/>
  <c r="S1061" i="28"/>
  <c r="V1067" i="28" a="1"/>
  <c r="V1067" i="28"/>
  <c r="U1067" i="28" a="1"/>
  <c r="U1067" i="28"/>
  <c r="T1067" i="28" a="1"/>
  <c r="T1067" i="28"/>
  <c r="S1067" i="28" a="1"/>
  <c r="S1067" i="28"/>
  <c r="U1111" i="28" a="1"/>
  <c r="U1111" i="28"/>
  <c r="T1111" i="28" a="1"/>
  <c r="T1111" i="28"/>
  <c r="T837" i="28" a="1"/>
  <c r="T837" i="28"/>
  <c r="S837" i="28" a="1"/>
  <c r="S837" i="28"/>
  <c r="T882" i="28" a="1"/>
  <c r="T882" i="28"/>
  <c r="S882" i="28" a="1"/>
  <c r="S882" i="28"/>
  <c r="S886" i="28" a="1"/>
  <c r="S886" i="28"/>
  <c r="T886" i="28" a="1"/>
  <c r="T886" i="28"/>
  <c r="V901" i="28" a="1"/>
  <c r="V901" i="28"/>
  <c r="T901" i="28" a="1"/>
  <c r="T901" i="28"/>
  <c r="U905" i="28" a="1"/>
  <c r="U905" i="28"/>
  <c r="V905" i="28" a="1"/>
  <c r="V905" i="28"/>
  <c r="V977" i="28" a="1"/>
  <c r="V977" i="28"/>
  <c r="T977" i="28" a="1"/>
  <c r="T977" i="28"/>
  <c r="S984" i="28" a="1"/>
  <c r="S984" i="28"/>
  <c r="T984" i="28" a="1"/>
  <c r="T984" i="28"/>
  <c r="U984" i="28" a="1"/>
  <c r="U984" i="28"/>
  <c r="T1012" i="28" a="1"/>
  <c r="T1012" i="28"/>
  <c r="S1012" i="28" a="1"/>
  <c r="S1012" i="28"/>
  <c r="U1012" i="28" a="1"/>
  <c r="U1012" i="28"/>
  <c r="V1012" i="28" a="1"/>
  <c r="V1012" i="28"/>
  <c r="U1030" i="28" a="1"/>
  <c r="U1030" i="28"/>
  <c r="S1030" i="28" a="1"/>
  <c r="S1030" i="28"/>
  <c r="T1030" i="28" a="1"/>
  <c r="T1030" i="28"/>
  <c r="V1030" i="28" a="1"/>
  <c r="V1030" i="28"/>
  <c r="T1167" i="28" a="1"/>
  <c r="T1167" i="28"/>
  <c r="V1167" i="28" a="1"/>
  <c r="V1167" i="28"/>
  <c r="V765" i="28" a="1"/>
  <c r="V765" i="28"/>
  <c r="U775" i="28" a="1"/>
  <c r="U775" i="28"/>
  <c r="U785" i="28" a="1"/>
  <c r="U785" i="28"/>
  <c r="T785" i="28" a="1"/>
  <c r="T785" i="28"/>
  <c r="U811" i="28" a="1"/>
  <c r="U811" i="28"/>
  <c r="S811" i="28" a="1"/>
  <c r="S811" i="28"/>
  <c r="T845" i="28" a="1"/>
  <c r="T845" i="28"/>
  <c r="S858" i="28" a="1"/>
  <c r="S858" i="28"/>
  <c r="U872" i="28" a="1"/>
  <c r="U872" i="28"/>
  <c r="V872" i="28" a="1"/>
  <c r="V872" i="28"/>
  <c r="U875" i="28" a="1"/>
  <c r="U875" i="28"/>
  <c r="S875" i="28" a="1"/>
  <c r="S875" i="28"/>
  <c r="V875" i="28" a="1"/>
  <c r="V875" i="28"/>
  <c r="U882" i="28" a="1"/>
  <c r="U882" i="28"/>
  <c r="U886" i="28" a="1"/>
  <c r="U886" i="28"/>
  <c r="U898" i="28" a="1"/>
  <c r="U898" i="28"/>
  <c r="S901" i="28" a="1"/>
  <c r="S901" i="28"/>
  <c r="S905" i="28" a="1"/>
  <c r="S905" i="28"/>
  <c r="T935" i="28" a="1"/>
  <c r="T935" i="28"/>
  <c r="S939" i="28" a="1"/>
  <c r="S939" i="28"/>
  <c r="T955" i="28" a="1"/>
  <c r="T955" i="28"/>
  <c r="V955" i="28" a="1"/>
  <c r="V955" i="28"/>
  <c r="U997" i="28" a="1"/>
  <c r="U997" i="28"/>
  <c r="S997" i="28" a="1"/>
  <c r="S997" i="28"/>
  <c r="T1000" i="28" a="1"/>
  <c r="T1000" i="28"/>
  <c r="V1000" i="28" a="1"/>
  <c r="V1000" i="28"/>
  <c r="S1110" i="28" a="1"/>
  <c r="S1110" i="28"/>
  <c r="U1110" i="28" a="1"/>
  <c r="U1110" i="28"/>
  <c r="V1110" i="28" a="1"/>
  <c r="V1110" i="28"/>
  <c r="U1209" i="28" a="1"/>
  <c r="U1209" i="28"/>
  <c r="T1209" i="28" a="1"/>
  <c r="T1209" i="28"/>
  <c r="T735" i="28" a="1"/>
  <c r="T735" i="28"/>
  <c r="U972" i="28" a="1"/>
  <c r="U972" i="28"/>
  <c r="S972" i="28" a="1"/>
  <c r="S972" i="28"/>
  <c r="S990" i="28" a="1"/>
  <c r="S990" i="28"/>
  <c r="V990" i="28" a="1"/>
  <c r="V990" i="28"/>
  <c r="T990" i="28" a="1"/>
  <c r="T990" i="28"/>
  <c r="U1101" i="28" a="1"/>
  <c r="U1101" i="28"/>
  <c r="V1101" i="28" a="1"/>
  <c r="V1101" i="28"/>
  <c r="S1101" i="28" a="1"/>
  <c r="S1101" i="28"/>
  <c r="S1169" i="28" a="1"/>
  <c r="S1169" i="28"/>
  <c r="V1169" i="28" a="1"/>
  <c r="V1169" i="28"/>
  <c r="T1169" i="28" a="1"/>
  <c r="T1169" i="28"/>
  <c r="V708" i="28" a="1"/>
  <c r="V708" i="28"/>
  <c r="U846" i="28" a="1"/>
  <c r="U846" i="28"/>
  <c r="T846" i="28" a="1"/>
  <c r="T846" i="28"/>
  <c r="T895" i="28" a="1"/>
  <c r="T895" i="28"/>
  <c r="V895" i="28" a="1"/>
  <c r="V895" i="28"/>
  <c r="T914" i="28" a="1"/>
  <c r="T914" i="28"/>
  <c r="U914" i="28" a="1"/>
  <c r="U914" i="28"/>
  <c r="U952" i="28" a="1"/>
  <c r="U952" i="28"/>
  <c r="S952" i="28" a="1"/>
  <c r="S952" i="28"/>
  <c r="T970" i="28" a="1"/>
  <c r="T970" i="28"/>
  <c r="S970" i="28" a="1"/>
  <c r="S970" i="28"/>
  <c r="V970" i="28" a="1"/>
  <c r="V970" i="28"/>
  <c r="U985" i="28" a="1"/>
  <c r="U985" i="28"/>
  <c r="V985" i="28" a="1"/>
  <c r="V985" i="28"/>
  <c r="S985" i="28" a="1"/>
  <c r="S985" i="28"/>
  <c r="T987" i="28" a="1"/>
  <c r="T987" i="28"/>
  <c r="V987" i="28" a="1"/>
  <c r="V987" i="28"/>
  <c r="U990" i="28" a="1"/>
  <c r="U990" i="28"/>
  <c r="V1007" i="28" a="1"/>
  <c r="V1007" i="28"/>
  <c r="S1007" i="28" a="1"/>
  <c r="S1007" i="28"/>
  <c r="V1022" i="28" a="1"/>
  <c r="V1022" i="28"/>
  <c r="U1022" i="28" a="1"/>
  <c r="U1022" i="28"/>
  <c r="U1062" i="28" a="1"/>
  <c r="U1062" i="28"/>
  <c r="T1062" i="28" a="1"/>
  <c r="T1062" i="28"/>
  <c r="V1062" i="28" a="1"/>
  <c r="V1062" i="28"/>
  <c r="U1077" i="28" a="1"/>
  <c r="U1077" i="28"/>
  <c r="V1077" i="28" a="1"/>
  <c r="V1077" i="28"/>
  <c r="S1077" i="28" a="1"/>
  <c r="S1077" i="28"/>
  <c r="T1106" i="28" a="1"/>
  <c r="T1106" i="28"/>
  <c r="S1106" i="28" a="1"/>
  <c r="S1106" i="28"/>
  <c r="V1106" i="28" a="1"/>
  <c r="V1106" i="28"/>
  <c r="U1106" i="28" a="1"/>
  <c r="U1106" i="28"/>
  <c r="S1184" i="28" a="1"/>
  <c r="S1184" i="28"/>
  <c r="U1184" i="28" a="1"/>
  <c r="U1184" i="28"/>
  <c r="V1184" i="28" a="1"/>
  <c r="V1184" i="28"/>
  <c r="S724" i="28" a="1"/>
  <c r="S724" i="28"/>
  <c r="T734" i="28" a="1"/>
  <c r="T734" i="28"/>
  <c r="U808" i="28" a="1"/>
  <c r="U808" i="28"/>
  <c r="T808" i="28" a="1"/>
  <c r="T808" i="28"/>
  <c r="T911" i="28" a="1"/>
  <c r="T911" i="28"/>
  <c r="S911" i="28" a="1"/>
  <c r="S911" i="28"/>
  <c r="V981" i="28" a="1"/>
  <c r="V981" i="28"/>
  <c r="S981" i="28" a="1"/>
  <c r="S981" i="28"/>
  <c r="U981" i="28" a="1"/>
  <c r="U981" i="28"/>
  <c r="V1059" i="28" a="1"/>
  <c r="V1059" i="28"/>
  <c r="T1059" i="28" a="1"/>
  <c r="T1059" i="28"/>
  <c r="V1068" i="28" a="1"/>
  <c r="V1068" i="28"/>
  <c r="U1068" i="28" a="1"/>
  <c r="U1068" i="28"/>
  <c r="U1085" i="28" a="1"/>
  <c r="U1085" i="28"/>
  <c r="V1085" i="28" a="1"/>
  <c r="V1085" i="28"/>
  <c r="S1085" i="28" a="1"/>
  <c r="S1085" i="28"/>
  <c r="U1102" i="28" a="1"/>
  <c r="U1102" i="28"/>
  <c r="V1102" i="28" a="1"/>
  <c r="V1102" i="28"/>
  <c r="T1108" i="28" a="1"/>
  <c r="T1108" i="28"/>
  <c r="U1108" i="28" a="1"/>
  <c r="U1108" i="28"/>
  <c r="S1108" i="28" a="1"/>
  <c r="S1108" i="28"/>
  <c r="V1127" i="28" a="1"/>
  <c r="V1127" i="28"/>
  <c r="T1127" i="28" a="1"/>
  <c r="T1127" i="28"/>
  <c r="U1127" i="28" a="1"/>
  <c r="U1127" i="28"/>
  <c r="S1127" i="28" a="1"/>
  <c r="S1127" i="28"/>
  <c r="T1135" i="28" a="1"/>
  <c r="T1135" i="28"/>
  <c r="V1135" i="28" a="1"/>
  <c r="V1135" i="28"/>
  <c r="U1135" i="28" a="1"/>
  <c r="U1135" i="28"/>
  <c r="S1135" i="28" a="1"/>
  <c r="S1135" i="28"/>
  <c r="S1139" i="28" a="1"/>
  <c r="S1139" i="28"/>
  <c r="T1139" i="28" a="1"/>
  <c r="T1139" i="28"/>
  <c r="U1139" i="28" a="1"/>
  <c r="U1139" i="28"/>
  <c r="V1139" i="28" a="1"/>
  <c r="V1139" i="28"/>
  <c r="T1184" i="28" a="1"/>
  <c r="T1184" i="28"/>
  <c r="S707" i="28" a="1"/>
  <c r="S707" i="28"/>
  <c r="T707" i="28" a="1"/>
  <c r="T707" i="28"/>
  <c r="V801" i="28" a="1"/>
  <c r="V801" i="28"/>
  <c r="U813" i="28" a="1"/>
  <c r="U813" i="28"/>
  <c r="T815" i="28" a="1"/>
  <c r="T815" i="28"/>
  <c r="V815" i="28" a="1"/>
  <c r="V815" i="28"/>
  <c r="V835" i="28" a="1"/>
  <c r="V835" i="28"/>
  <c r="U865" i="28" a="1"/>
  <c r="U865" i="28"/>
  <c r="T865" i="28" a="1"/>
  <c r="T865" i="28"/>
  <c r="U909" i="28" a="1"/>
  <c r="U909" i="28"/>
  <c r="V913" i="28" a="1"/>
  <c r="V913" i="28"/>
  <c r="T956" i="28" a="1"/>
  <c r="T956" i="28"/>
  <c r="T1008" i="28" a="1"/>
  <c r="T1008" i="28"/>
  <c r="U1047" i="28" a="1"/>
  <c r="U1047" i="28"/>
  <c r="V1047" i="28" a="1"/>
  <c r="V1047" i="28"/>
  <c r="V1048" i="28" a="1"/>
  <c r="V1048" i="28"/>
  <c r="T1073" i="28" a="1"/>
  <c r="T1073" i="28"/>
  <c r="V1073" i="28" a="1"/>
  <c r="V1073" i="28"/>
  <c r="S1092" i="28" a="1"/>
  <c r="S1092" i="28"/>
  <c r="V1092" i="28" a="1"/>
  <c r="V1092" i="28"/>
  <c r="U1092" i="28" a="1"/>
  <c r="U1092" i="28"/>
  <c r="S1112" i="28" a="1"/>
  <c r="S1112" i="28"/>
  <c r="T1112" i="28" a="1"/>
  <c r="T1112" i="28"/>
  <c r="U1120" i="28" a="1"/>
  <c r="U1120" i="28"/>
  <c r="T1120" i="28" a="1"/>
  <c r="T1120" i="28"/>
  <c r="V1149" i="28" a="1"/>
  <c r="V1149" i="28"/>
  <c r="U1149" i="28" a="1"/>
  <c r="U1149" i="28"/>
  <c r="U1193" i="28" a="1"/>
  <c r="U1193" i="28"/>
  <c r="S1193" i="28" a="1"/>
  <c r="S1193" i="28"/>
  <c r="T783" i="28" a="1"/>
  <c r="T783" i="28"/>
  <c r="V783" i="28" a="1"/>
  <c r="V783" i="28"/>
  <c r="V814" i="28" a="1"/>
  <c r="V814" i="28"/>
  <c r="T814" i="28" a="1"/>
  <c r="T814" i="28"/>
  <c r="T1093" i="28" a="1"/>
  <c r="T1093" i="28"/>
  <c r="S1093" i="28" a="1"/>
  <c r="S1093" i="28"/>
  <c r="V1168" i="28" a="1"/>
  <c r="V1168" i="28"/>
  <c r="S1168" i="28" a="1"/>
  <c r="S1168" i="28"/>
  <c r="V1236" i="28" a="1"/>
  <c r="V1236" i="28"/>
  <c r="U1236" i="28" a="1"/>
  <c r="U1236" i="28"/>
  <c r="T1236" i="28" a="1"/>
  <c r="T1236" i="28"/>
  <c r="U1259" i="28" a="1"/>
  <c r="U1259" i="28"/>
  <c r="S1259" i="28" a="1"/>
  <c r="S1259" i="28"/>
  <c r="T1259" i="28" a="1"/>
  <c r="T1259" i="28"/>
  <c r="U1141" i="28" a="1"/>
  <c r="U1141" i="28"/>
  <c r="S1141" i="28" a="1"/>
  <c r="S1141" i="28"/>
  <c r="V1003" i="28" a="1"/>
  <c r="V1003" i="28"/>
  <c r="U1003" i="28" a="1"/>
  <c r="U1003" i="28"/>
  <c r="T1016" i="28" a="1"/>
  <c r="T1016" i="28"/>
  <c r="U1016" i="28" a="1"/>
  <c r="U1016" i="28"/>
  <c r="U1024" i="28" a="1"/>
  <c r="U1024" i="28"/>
  <c r="T1024" i="28" a="1"/>
  <c r="T1024" i="28"/>
  <c r="T1048" i="28" a="1"/>
  <c r="T1048" i="28"/>
  <c r="T1066" i="28" a="1"/>
  <c r="T1066" i="28"/>
  <c r="V1066" i="28" a="1"/>
  <c r="V1066" i="28"/>
  <c r="S1075" i="28" a="1"/>
  <c r="S1075" i="28"/>
  <c r="S1121" i="28" a="1"/>
  <c r="S1121" i="28"/>
  <c r="V1121" i="28" a="1"/>
  <c r="V1121" i="28"/>
  <c r="U1160" i="28" a="1"/>
  <c r="U1160" i="28"/>
  <c r="T1160" i="28" a="1"/>
  <c r="T1160" i="28"/>
  <c r="U1034" i="28" a="1"/>
  <c r="U1034" i="28"/>
  <c r="V1034" i="28" a="1"/>
  <c r="V1034" i="28"/>
  <c r="V1064" i="28" a="1"/>
  <c r="V1064" i="28"/>
  <c r="V1088" i="28" a="1"/>
  <c r="V1088" i="28"/>
  <c r="V1116" i="28" a="1"/>
  <c r="V1116" i="28"/>
  <c r="T1133" i="28" a="1"/>
  <c r="T1133" i="28"/>
  <c r="U1133" i="28" a="1"/>
  <c r="U1133" i="28"/>
  <c r="U1227" i="28" a="1"/>
  <c r="U1227" i="28"/>
  <c r="S1126" i="28" a="1"/>
  <c r="S1126" i="28"/>
  <c r="T1126" i="28" a="1"/>
  <c r="T1126" i="28"/>
  <c r="S1178" i="28" a="1"/>
  <c r="S1178" i="28"/>
  <c r="V1178" i="28" a="1"/>
  <c r="V1178" i="28"/>
  <c r="U1020" i="28" a="1"/>
  <c r="U1020" i="28"/>
  <c r="T1020" i="28" a="1"/>
  <c r="T1020" i="28"/>
  <c r="S1056" i="28" a="1"/>
  <c r="S1056" i="28"/>
  <c r="V1058" i="28" a="1"/>
  <c r="V1058" i="28"/>
  <c r="U1058" i="28" a="1"/>
  <c r="U1058" i="28"/>
  <c r="S1166" i="28" a="1"/>
  <c r="S1166" i="28"/>
  <c r="S1243" i="28" a="1"/>
  <c r="S1243" i="28"/>
  <c r="V1270" i="28" a="1"/>
  <c r="V1270" i="28"/>
  <c r="U1270" i="28" a="1"/>
  <c r="U1270" i="28"/>
  <c r="T1270" i="28" a="1"/>
  <c r="T1270" i="28"/>
  <c r="S1134" i="28" a="1"/>
  <c r="S1134" i="28"/>
  <c r="U1134" i="28" a="1"/>
  <c r="U1134" i="28"/>
  <c r="U1175" i="28" a="1"/>
  <c r="U1175" i="28"/>
  <c r="V1175" i="28" a="1"/>
  <c r="V1175" i="28"/>
  <c r="U1178" i="28" a="1"/>
  <c r="U1178" i="28"/>
  <c r="V1188" i="28" a="1"/>
  <c r="V1188" i="28"/>
  <c r="U1188" i="28" a="1"/>
  <c r="U1188" i="28"/>
  <c r="S1270" i="28" a="1"/>
  <c r="S1270" i="28"/>
  <c r="U1254" i="28" a="1"/>
  <c r="U1254" i="28"/>
  <c r="V1254" i="28" a="1"/>
  <c r="V1254" i="28"/>
  <c r="U1123" i="28" a="1"/>
  <c r="U1123" i="28"/>
  <c r="U1124" i="28" a="1"/>
  <c r="U1124" i="28"/>
  <c r="V1190" i="28" a="1"/>
  <c r="V1190" i="28"/>
  <c r="S1190" i="28" a="1"/>
  <c r="S1190" i="28"/>
  <c r="T27" i="28" a="1"/>
  <c r="T27" i="28"/>
  <c r="U27" i="28" a="1"/>
  <c r="U27" i="28"/>
  <c r="W27" i="28"/>
  <c r="V27" i="28" a="1"/>
  <c r="V27" i="28"/>
  <c r="U41" i="28" a="1"/>
  <c r="U41" i="28"/>
  <c r="V41" i="28" a="1"/>
  <c r="V41" i="28"/>
  <c r="T41" i="28" a="1"/>
  <c r="T41" i="28"/>
  <c r="W41" i="28"/>
  <c r="U54" i="28" a="1"/>
  <c r="U54" i="28"/>
  <c r="V54" i="28" a="1"/>
  <c r="V54" i="28"/>
  <c r="T54" i="28" a="1"/>
  <c r="T54" i="28"/>
  <c r="W54" i="28"/>
  <c r="U65" i="28" a="1"/>
  <c r="U65" i="28"/>
  <c r="T65" i="28" a="1"/>
  <c r="T65" i="28"/>
  <c r="W65" i="28"/>
  <c r="V65" i="28" a="1"/>
  <c r="V65" i="28"/>
  <c r="U85" i="28" a="1"/>
  <c r="U85" i="28"/>
  <c r="V85" i="28" a="1"/>
  <c r="V85" i="28"/>
  <c r="W85" i="28"/>
  <c r="T85" i="28" a="1"/>
  <c r="T85" i="28"/>
  <c r="AA244" i="28"/>
  <c r="AB244" i="28"/>
  <c r="AA229" i="28"/>
  <c r="AB229" i="28"/>
  <c r="Y229" i="28"/>
  <c r="T21" i="28" a="1"/>
  <c r="T21" i="28"/>
  <c r="V21" i="28" a="1"/>
  <c r="V21" i="28"/>
  <c r="U21" i="28" a="1"/>
  <c r="U21" i="28"/>
  <c r="W21" i="28"/>
  <c r="U42" i="28" a="1"/>
  <c r="U42" i="28"/>
  <c r="T42" i="28" a="1"/>
  <c r="T42" i="28"/>
  <c r="V42" i="28" a="1"/>
  <c r="V42" i="28"/>
  <c r="W42" i="28"/>
  <c r="AB213" i="28"/>
  <c r="Y213" i="28"/>
  <c r="U69" i="28" a="1"/>
  <c r="U69" i="28"/>
  <c r="V69" i="28" a="1"/>
  <c r="V69" i="28"/>
  <c r="W69" i="28"/>
  <c r="T69" i="28" a="1"/>
  <c r="T69" i="28"/>
  <c r="U99" i="28" a="1"/>
  <c r="U99" i="28"/>
  <c r="V99" i="28" a="1"/>
  <c r="V99" i="28"/>
  <c r="T99" i="28" a="1"/>
  <c r="T99" i="28"/>
  <c r="W99" i="28"/>
  <c r="U123" i="28" a="1"/>
  <c r="U123" i="28"/>
  <c r="V123" i="28" a="1"/>
  <c r="V123" i="28"/>
  <c r="T123" i="28" a="1"/>
  <c r="T123" i="28"/>
  <c r="W123" i="28"/>
  <c r="AA21" i="28"/>
  <c r="AB21" i="28"/>
  <c r="Y21" i="28"/>
  <c r="U36" i="28" a="1"/>
  <c r="U36" i="28"/>
  <c r="V36" i="28" a="1"/>
  <c r="V36" i="28"/>
  <c r="T36" i="28" a="1"/>
  <c r="T36" i="28"/>
  <c r="V129" i="28" a="1"/>
  <c r="V129" i="28"/>
  <c r="T129" i="28" a="1"/>
  <c r="T129" i="28"/>
  <c r="W129" i="28"/>
  <c r="U129" i="28" a="1"/>
  <c r="U129" i="28"/>
  <c r="Y262" i="28"/>
  <c r="AA262" i="28"/>
  <c r="AB262" i="28"/>
  <c r="T29" i="28" a="1"/>
  <c r="T29" i="28"/>
  <c r="V29" i="28" a="1"/>
  <c r="V29" i="28"/>
  <c r="U29" i="28" a="1"/>
  <c r="U29" i="28"/>
  <c r="T37" i="28" a="1"/>
  <c r="T37" i="28"/>
  <c r="V37" i="28" a="1"/>
  <c r="V37" i="28"/>
  <c r="U37" i="28" a="1"/>
  <c r="U37" i="28"/>
  <c r="W37" i="28"/>
  <c r="T127" i="28" a="1"/>
  <c r="T127" i="28"/>
  <c r="U127" i="28" a="1"/>
  <c r="U127" i="28"/>
  <c r="V127" i="28" a="1"/>
  <c r="V127" i="28"/>
  <c r="W127" i="28"/>
  <c r="AA81" i="28"/>
  <c r="AB81" i="28"/>
  <c r="Y170" i="28"/>
  <c r="Y166" i="28"/>
  <c r="V28" i="28" a="1"/>
  <c r="V28" i="28"/>
  <c r="U28" i="28" a="1"/>
  <c r="U28" i="28"/>
  <c r="U49" i="28" a="1"/>
  <c r="U49" i="28"/>
  <c r="V49" i="28" a="1"/>
  <c r="V49" i="28"/>
  <c r="U50" i="28" a="1"/>
  <c r="U50" i="28"/>
  <c r="T50" i="28" a="1"/>
  <c r="T50" i="28"/>
  <c r="U52" i="28" a="1"/>
  <c r="U52" i="28"/>
  <c r="W52" i="28"/>
  <c r="U53" i="28" a="1"/>
  <c r="U53" i="28"/>
  <c r="U72" i="28" a="1"/>
  <c r="U72" i="28"/>
  <c r="V72" i="28" a="1"/>
  <c r="V72" i="28"/>
  <c r="T72" i="28" a="1"/>
  <c r="T72" i="28"/>
  <c r="U73" i="28" a="1"/>
  <c r="U73" i="28"/>
  <c r="U91" i="28" a="1"/>
  <c r="U91" i="28"/>
  <c r="W91" i="28"/>
  <c r="V91" i="28" a="1"/>
  <c r="V91" i="28"/>
  <c r="U114" i="28" a="1"/>
  <c r="U114" i="28"/>
  <c r="T120" i="28" a="1"/>
  <c r="T120" i="28"/>
  <c r="U46" i="28" a="1"/>
  <c r="U46" i="28"/>
  <c r="V46" i="28" a="1"/>
  <c r="V46" i="28"/>
  <c r="W46" i="28"/>
  <c r="T23" i="28" a="1"/>
  <c r="T23" i="28"/>
  <c r="W23" i="28"/>
  <c r="U38" i="28" a="1"/>
  <c r="U38" i="28"/>
  <c r="V38" i="28" a="1"/>
  <c r="V38" i="28"/>
  <c r="W38" i="28"/>
  <c r="U56" i="28" a="1"/>
  <c r="U56" i="28"/>
  <c r="U57" i="28" a="1"/>
  <c r="U57" i="28"/>
  <c r="U58" i="28" a="1"/>
  <c r="U58" i="28"/>
  <c r="T58" i="28" a="1"/>
  <c r="T58" i="28"/>
  <c r="W61" i="28"/>
  <c r="U62" i="28" a="1"/>
  <c r="U62" i="28"/>
  <c r="V62" i="28" a="1"/>
  <c r="V62" i="28"/>
  <c r="V30" i="28" a="1"/>
  <c r="V30" i="28"/>
  <c r="T30" i="28" a="1"/>
  <c r="T30" i="28"/>
  <c r="U30" i="28" a="1"/>
  <c r="U30" i="28"/>
  <c r="AA126" i="28"/>
  <c r="AB126" i="28"/>
  <c r="U61" i="28" a="1"/>
  <c r="U61" i="28"/>
  <c r="T79" i="28" a="1"/>
  <c r="T79" i="28"/>
  <c r="V79" i="28" a="1"/>
  <c r="V79" i="28"/>
  <c r="V97" i="28" a="1"/>
  <c r="V97" i="28"/>
  <c r="U97" i="28" a="1"/>
  <c r="U97" i="28"/>
  <c r="W97" i="28"/>
  <c r="U139" i="28" a="1"/>
  <c r="U139" i="28"/>
  <c r="W139" i="28"/>
  <c r="V139" i="28" a="1"/>
  <c r="V139" i="28"/>
  <c r="V145" i="28" a="1"/>
  <c r="V145" i="28"/>
  <c r="U145" i="28" a="1"/>
  <c r="U145" i="28"/>
  <c r="U151" i="28" a="1"/>
  <c r="U151" i="28"/>
  <c r="T159" i="28" a="1"/>
  <c r="T159" i="28"/>
  <c r="V159" i="28" a="1"/>
  <c r="V159" i="28"/>
  <c r="U159" i="28" a="1"/>
  <c r="U159" i="28"/>
  <c r="AA252" i="28"/>
  <c r="AB252" i="28"/>
  <c r="Y252" i="28"/>
  <c r="V555" i="28" a="1"/>
  <c r="V555" i="28"/>
  <c r="S555" i="28" a="1"/>
  <c r="S555" i="28"/>
  <c r="Y85" i="28"/>
  <c r="U23" i="28" a="1"/>
  <c r="U23" i="28"/>
  <c r="U47" i="28" a="1"/>
  <c r="U47" i="28"/>
  <c r="U48" i="28" a="1"/>
  <c r="U48" i="28"/>
  <c r="V48" i="28" a="1"/>
  <c r="V48" i="28"/>
  <c r="W48" i="28"/>
  <c r="T53" i="28" a="1"/>
  <c r="T53" i="28"/>
  <c r="V57" i="28" a="1"/>
  <c r="V57" i="28"/>
  <c r="V58" i="28" a="1"/>
  <c r="V58" i="28"/>
  <c r="V61" i="28" a="1"/>
  <c r="V61" i="28"/>
  <c r="V73" i="28" a="1"/>
  <c r="V73" i="28"/>
  <c r="U77" i="28" a="1"/>
  <c r="U77" i="28"/>
  <c r="V98" i="28" a="1"/>
  <c r="V98" i="28"/>
  <c r="U101" i="28" a="1"/>
  <c r="U101" i="28"/>
  <c r="T101" i="28" a="1"/>
  <c r="T101" i="28"/>
  <c r="V114" i="28" a="1"/>
  <c r="V114" i="28"/>
  <c r="V116" i="28" a="1"/>
  <c r="V116" i="28"/>
  <c r="U116" i="28" a="1"/>
  <c r="U116" i="28"/>
  <c r="W116" i="28"/>
  <c r="U133" i="28" a="1"/>
  <c r="U133" i="28"/>
  <c r="W133" i="28"/>
  <c r="U137" i="28" a="1"/>
  <c r="U137" i="28"/>
  <c r="V151" i="28" a="1"/>
  <c r="V151" i="28"/>
  <c r="S587" i="28" a="1"/>
  <c r="S587" i="28"/>
  <c r="V587" i="28" a="1"/>
  <c r="V587" i="28"/>
  <c r="U587" i="28" a="1"/>
  <c r="U587" i="28"/>
  <c r="T587" i="28" a="1"/>
  <c r="T587" i="28"/>
  <c r="U70" i="28" a="1"/>
  <c r="U70" i="28"/>
  <c r="T70" i="28" a="1"/>
  <c r="T70" i="28"/>
  <c r="W70" i="28"/>
  <c r="V71" i="28" a="1"/>
  <c r="V71" i="28"/>
  <c r="V96" i="28" a="1"/>
  <c r="V96" i="28"/>
  <c r="V161" i="28" a="1"/>
  <c r="V161" i="28"/>
  <c r="T161" i="28" a="1"/>
  <c r="T161" i="28"/>
  <c r="U161" i="28" a="1"/>
  <c r="U161" i="28"/>
  <c r="U425" i="28" a="1"/>
  <c r="U425" i="28"/>
  <c r="U489" i="28" a="1"/>
  <c r="U489" i="28"/>
  <c r="S517" i="28" a="1"/>
  <c r="S517" i="28"/>
  <c r="V725" i="28" a="1"/>
  <c r="V725" i="28"/>
  <c r="S725" i="28" a="1"/>
  <c r="S725" i="28"/>
  <c r="U725" i="28" a="1"/>
  <c r="U725" i="28"/>
  <c r="T725" i="28" a="1"/>
  <c r="T725" i="28"/>
  <c r="V100" i="28" a="1"/>
  <c r="V100" i="28"/>
  <c r="W71" i="28"/>
  <c r="T71" i="28" a="1"/>
  <c r="T71" i="28"/>
  <c r="T76" i="28" a="1"/>
  <c r="T76" i="28"/>
  <c r="V148" i="28" a="1"/>
  <c r="V148" i="28"/>
  <c r="U148" i="28" a="1"/>
  <c r="U148" i="28"/>
  <c r="S723" i="28" a="1"/>
  <c r="S723" i="28"/>
  <c r="V723" i="28" a="1"/>
  <c r="V723" i="28"/>
  <c r="T723" i="28" a="1"/>
  <c r="T723" i="28"/>
  <c r="U723" i="28" a="1"/>
  <c r="U723" i="28"/>
  <c r="U44" i="28" a="1"/>
  <c r="U44" i="28"/>
  <c r="W44" i="28"/>
  <c r="T96" i="28" a="1"/>
  <c r="T96" i="28"/>
  <c r="V107" i="28" a="1"/>
  <c r="V107" i="28"/>
  <c r="T107" i="28" a="1"/>
  <c r="T107" i="28"/>
  <c r="T44" i="28" a="1"/>
  <c r="T44" i="28"/>
  <c r="V63" i="28" a="1"/>
  <c r="V63" i="28"/>
  <c r="U71" i="28" a="1"/>
  <c r="U71" i="28"/>
  <c r="U76" i="28" a="1"/>
  <c r="U76" i="28"/>
  <c r="V115" i="28" a="1"/>
  <c r="V115" i="28"/>
  <c r="U115" i="28" a="1"/>
  <c r="U115" i="28"/>
  <c r="U131" i="28" a="1"/>
  <c r="U131" i="28"/>
  <c r="U152" i="28" a="1"/>
  <c r="U152" i="28"/>
  <c r="V305" i="28" a="1"/>
  <c r="V305" i="28"/>
  <c r="AA422" i="28"/>
  <c r="AB422" i="28"/>
  <c r="Y422" i="28"/>
  <c r="U473" i="28" a="1"/>
  <c r="U473" i="28"/>
  <c r="T473" i="28" a="1"/>
  <c r="T473" i="28"/>
  <c r="U601" i="28" a="1"/>
  <c r="U601" i="28"/>
  <c r="V601" i="28" a="1"/>
  <c r="V601" i="28"/>
  <c r="S601" i="28" a="1"/>
  <c r="S601" i="28"/>
  <c r="T601" i="28" a="1"/>
  <c r="T601" i="28"/>
  <c r="S611" i="28" a="1"/>
  <c r="S611" i="28"/>
  <c r="V611" i="28" a="1"/>
  <c r="V611" i="28"/>
  <c r="U611" i="28" a="1"/>
  <c r="U611" i="28"/>
  <c r="T611" i="28" a="1"/>
  <c r="T611" i="28"/>
  <c r="W88" i="28"/>
  <c r="T46" i="28" a="1"/>
  <c r="T46" i="28"/>
  <c r="T88" i="28" a="1"/>
  <c r="T88" i="28"/>
  <c r="T100" i="28" a="1"/>
  <c r="T100" i="28"/>
  <c r="T105" i="28" a="1"/>
  <c r="T105" i="28"/>
  <c r="V142" i="28" a="1"/>
  <c r="V142" i="28"/>
  <c r="U143" i="28" a="1"/>
  <c r="U143" i="28"/>
  <c r="W151" i="28"/>
  <c r="AA56" i="28"/>
  <c r="AB56" i="28"/>
  <c r="W120" i="28"/>
  <c r="W28" i="28"/>
  <c r="V40" i="28" a="1"/>
  <c r="V40" i="28"/>
  <c r="T63" i="28" a="1"/>
  <c r="T63" i="28"/>
  <c r="T75" i="28" a="1"/>
  <c r="T75" i="28"/>
  <c r="V88" i="28" a="1"/>
  <c r="V88" i="28"/>
  <c r="T93" i="28" a="1"/>
  <c r="T93" i="28"/>
  <c r="U96" i="28" a="1"/>
  <c r="U96" i="28"/>
  <c r="U100" i="28" a="1"/>
  <c r="U100" i="28"/>
  <c r="U105" i="28" a="1"/>
  <c r="U105" i="28"/>
  <c r="T112" i="28" a="1"/>
  <c r="T112" i="28"/>
  <c r="W112" i="28"/>
  <c r="U112" i="28" a="1"/>
  <c r="U112" i="28"/>
  <c r="T142" i="28" a="1"/>
  <c r="T142" i="28"/>
  <c r="V143" i="28" a="1"/>
  <c r="V143" i="28"/>
  <c r="T148" i="28" a="1"/>
  <c r="T148" i="28"/>
  <c r="U160" i="28" a="1"/>
  <c r="U160" i="28"/>
  <c r="V160" i="28" a="1"/>
  <c r="V160" i="28"/>
  <c r="U521" i="28" a="1"/>
  <c r="U521" i="28"/>
  <c r="T521" i="28" a="1"/>
  <c r="T521" i="28"/>
  <c r="S521" i="28" a="1"/>
  <c r="S521" i="28"/>
  <c r="V70" i="28" a="1"/>
  <c r="V70" i="28"/>
  <c r="U467" i="28" a="1"/>
  <c r="U467" i="28"/>
  <c r="S595" i="28" a="1"/>
  <c r="S595" i="28"/>
  <c r="U595" i="28" a="1"/>
  <c r="U595" i="28"/>
  <c r="V595" i="28" a="1"/>
  <c r="V595" i="28"/>
  <c r="T595" i="28" a="1"/>
  <c r="T595" i="28"/>
  <c r="V121" i="28" a="1"/>
  <c r="V121" i="28"/>
  <c r="U121" i="28" a="1"/>
  <c r="U121" i="28"/>
  <c r="W121" i="28"/>
  <c r="T55" i="28" a="1"/>
  <c r="T55" i="28"/>
  <c r="U60" i="28" a="1"/>
  <c r="U60" i="28"/>
  <c r="T60" i="28" a="1"/>
  <c r="T60" i="28"/>
  <c r="T61" i="28" a="1"/>
  <c r="T61" i="28"/>
  <c r="T62" i="28" a="1"/>
  <c r="T62" i="28"/>
  <c r="V86" i="28" a="1"/>
  <c r="V86" i="28"/>
  <c r="W86" i="28"/>
  <c r="T86" i="28" a="1"/>
  <c r="T86" i="28"/>
  <c r="U103" i="28" a="1"/>
  <c r="U103" i="28"/>
  <c r="T103" i="28" a="1"/>
  <c r="T103" i="28"/>
  <c r="U117" i="28" a="1"/>
  <c r="U117" i="28"/>
  <c r="T117" i="28" a="1"/>
  <c r="T117" i="28"/>
  <c r="T121" i="28" a="1"/>
  <c r="T121" i="28"/>
  <c r="U126" i="28" a="1"/>
  <c r="U126" i="28"/>
  <c r="V126" i="28" a="1"/>
  <c r="V126" i="28"/>
  <c r="U142" i="28" a="1"/>
  <c r="U142" i="28"/>
  <c r="U150" i="28" a="1"/>
  <c r="U150" i="28"/>
  <c r="V150" i="28" a="1"/>
  <c r="V150" i="28"/>
  <c r="T150" i="28" a="1"/>
  <c r="T150" i="28"/>
  <c r="V152" i="28" a="1"/>
  <c r="V152" i="28"/>
  <c r="V387" i="28" a="1"/>
  <c r="V387" i="28"/>
  <c r="V484" i="28" a="1"/>
  <c r="V484" i="28"/>
  <c r="S484" i="28" a="1"/>
  <c r="S484" i="28"/>
  <c r="T559" i="28" a="1"/>
  <c r="T559" i="28"/>
  <c r="S559" i="28" a="1"/>
  <c r="S559" i="28"/>
  <c r="V559" i="28" a="1"/>
  <c r="V559" i="28"/>
  <c r="U559" i="28" a="1"/>
  <c r="U559" i="28"/>
  <c r="Y366" i="28"/>
  <c r="AA366" i="28"/>
  <c r="AB366" i="28"/>
  <c r="S411" i="28" a="1"/>
  <c r="S411" i="28"/>
  <c r="U433" i="28" a="1"/>
  <c r="U433" i="28"/>
  <c r="V493" i="28" a="1"/>
  <c r="V493" i="28"/>
  <c r="T493" i="28" a="1"/>
  <c r="T493" i="28"/>
  <c r="U493" i="28" a="1"/>
  <c r="U493" i="28"/>
  <c r="T495" i="28" a="1"/>
  <c r="T495" i="28"/>
  <c r="S495" i="28" a="1"/>
  <c r="S495" i="28"/>
  <c r="U495" i="28" a="1"/>
  <c r="U495" i="28"/>
  <c r="T635" i="28" a="1"/>
  <c r="T635" i="28"/>
  <c r="S635" i="28" a="1"/>
  <c r="S635" i="28"/>
  <c r="V635" i="28" a="1"/>
  <c r="V635" i="28"/>
  <c r="U635" i="28" a="1"/>
  <c r="U635" i="28"/>
  <c r="T658" i="28" a="1"/>
  <c r="T658" i="28"/>
  <c r="S658" i="28" a="1"/>
  <c r="S658" i="28"/>
  <c r="V658" i="28" a="1"/>
  <c r="V658" i="28"/>
  <c r="U658" i="28" a="1"/>
  <c r="U658" i="28"/>
  <c r="S678" i="28" a="1"/>
  <c r="S678" i="28"/>
  <c r="T678" i="28" a="1"/>
  <c r="T678" i="28"/>
  <c r="V678" i="28" a="1"/>
  <c r="V678" i="28"/>
  <c r="U828" i="28" a="1"/>
  <c r="U828" i="28"/>
  <c r="S828" i="28" a="1"/>
  <c r="S828" i="28"/>
  <c r="V828" i="28" a="1"/>
  <c r="V828" i="28"/>
  <c r="T828" i="28" a="1"/>
  <c r="T828" i="28"/>
  <c r="W83" i="28"/>
  <c r="V32" i="28" a="1"/>
  <c r="V32" i="28"/>
  <c r="U32" i="28" a="1"/>
  <c r="U32" i="28"/>
  <c r="T92" i="28" a="1"/>
  <c r="T92" i="28"/>
  <c r="V113" i="28" a="1"/>
  <c r="V113" i="28"/>
  <c r="U113" i="28" a="1"/>
  <c r="U113" i="28"/>
  <c r="T140" i="28" a="1"/>
  <c r="T140" i="28"/>
  <c r="U140" i="28" a="1"/>
  <c r="U140" i="28"/>
  <c r="T399" i="28" a="1"/>
  <c r="T399" i="28"/>
  <c r="T404" i="28" a="1"/>
  <c r="T404" i="28"/>
  <c r="S433" i="28" a="1"/>
  <c r="S433" i="28"/>
  <c r="V486" i="28" a="1"/>
  <c r="V486" i="28"/>
  <c r="U486" i="28" a="1"/>
  <c r="U486" i="28"/>
  <c r="V505" i="28" a="1"/>
  <c r="V505" i="28"/>
  <c r="S505" i="28" a="1"/>
  <c r="S505" i="28"/>
  <c r="U550" i="28" a="1"/>
  <c r="U550" i="28"/>
  <c r="V550" i="28" a="1"/>
  <c r="V550" i="28"/>
  <c r="T550" i="28" a="1"/>
  <c r="T550" i="28"/>
  <c r="V561" i="28" a="1"/>
  <c r="V561" i="28"/>
  <c r="U561" i="28" a="1"/>
  <c r="U561" i="28"/>
  <c r="S561" i="28" a="1"/>
  <c r="S561" i="28"/>
  <c r="U567" i="28" a="1"/>
  <c r="U567" i="28"/>
  <c r="T567" i="28" a="1"/>
  <c r="T567" i="28"/>
  <c r="V567" i="28" a="1"/>
  <c r="V567" i="28"/>
  <c r="T572" i="28" a="1"/>
  <c r="T572" i="28"/>
  <c r="V572" i="28" a="1"/>
  <c r="V572" i="28"/>
  <c r="S572" i="28" a="1"/>
  <c r="S572" i="28"/>
  <c r="W572" i="28"/>
  <c r="S626" i="28" a="1"/>
  <c r="S626" i="28"/>
  <c r="T626" i="28" a="1"/>
  <c r="T626" i="28"/>
  <c r="V626" i="28" a="1"/>
  <c r="V626" i="28"/>
  <c r="U626" i="28" a="1"/>
  <c r="U626" i="28"/>
  <c r="U678" i="28" a="1"/>
  <c r="U678" i="28"/>
  <c r="T311" i="28" a="1"/>
  <c r="T311" i="28"/>
  <c r="V383" i="28" a="1"/>
  <c r="V383" i="28"/>
  <c r="T457" i="28" a="1"/>
  <c r="T457" i="28"/>
  <c r="S457" i="28" a="1"/>
  <c r="S457" i="28"/>
  <c r="U457" i="28" a="1"/>
  <c r="U457" i="28"/>
  <c r="S496" i="28" a="1"/>
  <c r="S496" i="28"/>
  <c r="T496" i="28" a="1"/>
  <c r="T496" i="28"/>
  <c r="T511" i="28" a="1"/>
  <c r="T511" i="28"/>
  <c r="U511" i="28" a="1"/>
  <c r="U511" i="28"/>
  <c r="S511" i="28" a="1"/>
  <c r="S511" i="28"/>
  <c r="V609" i="28" a="1"/>
  <c r="V609" i="28"/>
  <c r="T609" i="28" a="1"/>
  <c r="T609" i="28"/>
  <c r="U609" i="28" a="1"/>
  <c r="U609" i="28"/>
  <c r="S609" i="28" a="1"/>
  <c r="S609" i="28"/>
  <c r="T639" i="28" a="1"/>
  <c r="T639" i="28"/>
  <c r="V639" i="28" a="1"/>
  <c r="V639" i="28"/>
  <c r="S639" i="28" a="1"/>
  <c r="S639" i="28"/>
  <c r="U639" i="28" a="1"/>
  <c r="U639" i="28"/>
  <c r="U664" i="28" a="1"/>
  <c r="U664" i="28"/>
  <c r="S664" i="28" a="1"/>
  <c r="S664" i="28"/>
  <c r="V664" i="28" a="1"/>
  <c r="V664" i="28"/>
  <c r="T664" i="28" a="1"/>
  <c r="T664" i="28"/>
  <c r="V1130" i="28" a="1"/>
  <c r="V1130" i="28"/>
  <c r="U1130" i="28" a="1"/>
  <c r="U1130" i="28"/>
  <c r="T1130" i="28" a="1"/>
  <c r="T1130" i="28"/>
  <c r="S1130" i="28" a="1"/>
  <c r="S1130" i="28"/>
  <c r="V377" i="28" a="1"/>
  <c r="V377" i="28"/>
  <c r="S403" i="28" a="1"/>
  <c r="S403" i="28"/>
  <c r="T421" i="28" a="1"/>
  <c r="T421" i="28"/>
  <c r="T431" i="28" a="1"/>
  <c r="T431" i="28"/>
  <c r="U431" i="28" a="1"/>
  <c r="U431" i="28"/>
  <c r="S451" i="28" a="1"/>
  <c r="S451" i="28"/>
  <c r="T451" i="28" a="1"/>
  <c r="T451" i="28"/>
  <c r="S459" i="28" a="1"/>
  <c r="S459" i="28"/>
  <c r="U466" i="28" a="1"/>
  <c r="U466" i="28"/>
  <c r="T492" i="28" a="1"/>
  <c r="T492" i="28"/>
  <c r="V492" i="28" a="1"/>
  <c r="V492" i="28"/>
  <c r="S494" i="28" a="1"/>
  <c r="S494" i="28"/>
  <c r="V511" i="28" a="1"/>
  <c r="V511" i="28"/>
  <c r="U613" i="28" a="1"/>
  <c r="U613" i="28"/>
  <c r="V613" i="28" a="1"/>
  <c r="V613" i="28"/>
  <c r="S613" i="28" a="1"/>
  <c r="S613" i="28"/>
  <c r="T613" i="28" a="1"/>
  <c r="T613" i="28"/>
  <c r="U80" i="28" a="1"/>
  <c r="U80" i="28"/>
  <c r="T111" i="28" a="1"/>
  <c r="T111" i="28"/>
  <c r="T128" i="28" a="1"/>
  <c r="T128" i="28"/>
  <c r="U310" i="28" a="1"/>
  <c r="U310" i="28"/>
  <c r="V319" i="28" a="1"/>
  <c r="V319" i="28"/>
  <c r="T329" i="28" a="1"/>
  <c r="T329" i="28"/>
  <c r="T369" i="28" a="1"/>
  <c r="T369" i="28"/>
  <c r="V401" i="28" a="1"/>
  <c r="V401" i="28"/>
  <c r="U401" i="28" a="1"/>
  <c r="U401" i="28"/>
  <c r="V405" i="28" a="1"/>
  <c r="V405" i="28"/>
  <c r="T405" i="28" a="1"/>
  <c r="T405" i="28"/>
  <c r="T415" i="28" a="1"/>
  <c r="T415" i="28"/>
  <c r="V417" i="28" a="1"/>
  <c r="V417" i="28"/>
  <c r="S417" i="28" a="1"/>
  <c r="S417" i="28"/>
  <c r="S431" i="28" a="1"/>
  <c r="S431" i="28"/>
  <c r="V451" i="28" a="1"/>
  <c r="V451" i="28"/>
  <c r="V457" i="28" a="1"/>
  <c r="V457" i="28"/>
  <c r="V459" i="28" a="1"/>
  <c r="V459" i="28"/>
  <c r="T466" i="28" a="1"/>
  <c r="T466" i="28"/>
  <c r="U488" i="28" a="1"/>
  <c r="U488" i="28"/>
  <c r="S488" i="28" a="1"/>
  <c r="S488" i="28"/>
  <c r="V494" i="28" a="1"/>
  <c r="V494" i="28"/>
  <c r="S507" i="28" a="1"/>
  <c r="S507" i="28"/>
  <c r="U507" i="28" a="1"/>
  <c r="U507" i="28"/>
  <c r="U510" i="28" a="1"/>
  <c r="U510" i="28"/>
  <c r="T510" i="28" a="1"/>
  <c r="T510" i="28"/>
  <c r="V315" i="28" a="1"/>
  <c r="V315" i="28"/>
  <c r="U373" i="28" a="1"/>
  <c r="U373" i="28"/>
  <c r="T373" i="28" a="1"/>
  <c r="T373" i="28"/>
  <c r="S396" i="28" a="1"/>
  <c r="S396" i="28"/>
  <c r="V438" i="28" a="1"/>
  <c r="V438" i="28"/>
  <c r="T438" i="28" a="1"/>
  <c r="T438" i="28"/>
  <c r="T472" i="28" a="1"/>
  <c r="T472" i="28"/>
  <c r="U485" i="28" a="1"/>
  <c r="U485" i="28"/>
  <c r="S485" i="28" a="1"/>
  <c r="S485" i="28"/>
  <c r="V485" i="28" a="1"/>
  <c r="V485" i="28"/>
  <c r="T485" i="28" a="1"/>
  <c r="T485" i="28"/>
  <c r="S519" i="28" a="1"/>
  <c r="S519" i="28"/>
  <c r="U519" i="28" a="1"/>
  <c r="U519" i="28"/>
  <c r="T519" i="28" a="1"/>
  <c r="T519" i="28"/>
  <c r="V519" i="28" a="1"/>
  <c r="V519" i="28"/>
  <c r="T543" i="28" a="1"/>
  <c r="T543" i="28"/>
  <c r="V543" i="28" a="1"/>
  <c r="V543" i="28"/>
  <c r="S543" i="28" a="1"/>
  <c r="S543" i="28"/>
  <c r="U549" i="28" a="1"/>
  <c r="U549" i="28"/>
  <c r="T549" i="28" a="1"/>
  <c r="T549" i="28"/>
  <c r="S549" i="28" a="1"/>
  <c r="S549" i="28"/>
  <c r="V549" i="28" a="1"/>
  <c r="V549" i="28"/>
  <c r="V552" i="28" a="1"/>
  <c r="V552" i="28"/>
  <c r="T552" i="28" a="1"/>
  <c r="T552" i="28"/>
  <c r="S560" i="28" a="1"/>
  <c r="S560" i="28"/>
  <c r="V560" i="28" a="1"/>
  <c r="V560" i="28"/>
  <c r="U560" i="28" a="1"/>
  <c r="U560" i="28"/>
  <c r="S579" i="28" a="1"/>
  <c r="S579" i="28"/>
  <c r="T579" i="28" a="1"/>
  <c r="T579" i="28"/>
  <c r="V579" i="28" a="1"/>
  <c r="V579" i="28"/>
  <c r="U579" i="28" a="1"/>
  <c r="U579" i="28"/>
  <c r="V610" i="28" a="1"/>
  <c r="V610" i="28"/>
  <c r="U610" i="28" a="1"/>
  <c r="U610" i="28"/>
  <c r="T610" i="28" a="1"/>
  <c r="T610" i="28"/>
  <c r="T650" i="28" a="1"/>
  <c r="T650" i="28"/>
  <c r="U650" i="28" a="1"/>
  <c r="U650" i="28"/>
  <c r="V650" i="28" a="1"/>
  <c r="V650" i="28"/>
  <c r="S650" i="28" a="1"/>
  <c r="S650" i="28"/>
  <c r="V660" i="28" a="1"/>
  <c r="V660" i="28"/>
  <c r="U660" i="28" a="1"/>
  <c r="U660" i="28"/>
  <c r="S660" i="28" a="1"/>
  <c r="S660" i="28"/>
  <c r="T660" i="28" a="1"/>
  <c r="T660" i="28"/>
  <c r="S689" i="28" a="1"/>
  <c r="S689" i="28"/>
  <c r="V689" i="28" a="1"/>
  <c r="V689" i="28"/>
  <c r="U689" i="28" a="1"/>
  <c r="U689" i="28"/>
  <c r="T689" i="28" a="1"/>
  <c r="T689" i="28"/>
  <c r="T702" i="28" a="1"/>
  <c r="T702" i="28"/>
  <c r="U702" i="28" a="1"/>
  <c r="U702" i="28"/>
  <c r="S702" i="28" a="1"/>
  <c r="S702" i="28"/>
  <c r="V702" i="28" a="1"/>
  <c r="V702" i="28"/>
  <c r="V890" i="28" a="1"/>
  <c r="V890" i="28"/>
  <c r="U890" i="28" a="1"/>
  <c r="U890" i="28"/>
  <c r="S890" i="28" a="1"/>
  <c r="S890" i="28"/>
  <c r="T890" i="28" a="1"/>
  <c r="T890" i="28"/>
  <c r="U325" i="28" a="1"/>
  <c r="U325" i="28"/>
  <c r="V335" i="28" a="1"/>
  <c r="V335" i="28"/>
  <c r="U355" i="28" a="1"/>
  <c r="U355" i="28"/>
  <c r="U363" i="28" a="1"/>
  <c r="U363" i="28"/>
  <c r="V419" i="28" a="1"/>
  <c r="V419" i="28"/>
  <c r="U419" i="28" a="1"/>
  <c r="U419" i="28"/>
  <c r="T419" i="28" a="1"/>
  <c r="T419" i="28"/>
  <c r="V465" i="28" a="1"/>
  <c r="V465" i="28"/>
  <c r="U465" i="28" a="1"/>
  <c r="U465" i="28"/>
  <c r="S465" i="28" a="1"/>
  <c r="S465" i="28"/>
  <c r="V516" i="28" a="1"/>
  <c r="V516" i="28"/>
  <c r="T516" i="28" a="1"/>
  <c r="T516" i="28"/>
  <c r="T642" i="28" a="1"/>
  <c r="T642" i="28"/>
  <c r="V642" i="28" a="1"/>
  <c r="V642" i="28"/>
  <c r="S642" i="28" a="1"/>
  <c r="S642" i="28"/>
  <c r="U642" i="28" a="1"/>
  <c r="U642" i="28"/>
  <c r="S668" i="28" a="1"/>
  <c r="S668" i="28"/>
  <c r="V668" i="28" a="1"/>
  <c r="V668" i="28"/>
  <c r="U668" i="28" a="1"/>
  <c r="U668" i="28"/>
  <c r="T668" i="28" a="1"/>
  <c r="T668" i="28"/>
  <c r="U683" i="28" a="1"/>
  <c r="U683" i="28"/>
  <c r="V683" i="28" a="1"/>
  <c r="V683" i="28"/>
  <c r="T683" i="28" a="1"/>
  <c r="T683" i="28"/>
  <c r="S683" i="28" a="1"/>
  <c r="S683" i="28"/>
  <c r="T687" i="28" a="1"/>
  <c r="T687" i="28"/>
  <c r="U687" i="28" a="1"/>
  <c r="U687" i="28"/>
  <c r="S687" i="28" a="1"/>
  <c r="S687" i="28"/>
  <c r="V687" i="28" a="1"/>
  <c r="V687" i="28"/>
  <c r="T834" i="28" a="1"/>
  <c r="T834" i="28"/>
  <c r="S834" i="28" a="1"/>
  <c r="S834" i="28"/>
  <c r="V834" i="28" a="1"/>
  <c r="V834" i="28"/>
  <c r="U834" i="28" a="1"/>
  <c r="U834" i="28"/>
  <c r="U406" i="28" a="1"/>
  <c r="U406" i="28"/>
  <c r="V406" i="28" a="1"/>
  <c r="V406" i="28"/>
  <c r="U597" i="28" a="1"/>
  <c r="U597" i="28"/>
  <c r="S597" i="28" a="1"/>
  <c r="S597" i="28"/>
  <c r="V617" i="28" a="1"/>
  <c r="V617" i="28"/>
  <c r="T617" i="28" a="1"/>
  <c r="T617" i="28"/>
  <c r="S617" i="28" a="1"/>
  <c r="S617" i="28"/>
  <c r="T636" i="28" a="1"/>
  <c r="T636" i="28"/>
  <c r="U636" i="28" a="1"/>
  <c r="U636" i="28"/>
  <c r="S640" i="28" a="1"/>
  <c r="S640" i="28"/>
  <c r="V640" i="28" a="1"/>
  <c r="V640" i="28"/>
  <c r="U640" i="28" a="1"/>
  <c r="U640" i="28"/>
  <c r="T640" i="28" a="1"/>
  <c r="T640" i="28"/>
  <c r="S643" i="28" a="1"/>
  <c r="S643" i="28"/>
  <c r="U643" i="28" a="1"/>
  <c r="U643" i="28"/>
  <c r="V643" i="28" a="1"/>
  <c r="V643" i="28"/>
  <c r="T672" i="28" a="1"/>
  <c r="T672" i="28"/>
  <c r="U672" i="28" a="1"/>
  <c r="U672" i="28"/>
  <c r="V672" i="28" a="1"/>
  <c r="V672" i="28"/>
  <c r="U712" i="28" a="1"/>
  <c r="U712" i="28"/>
  <c r="S712" i="28" a="1"/>
  <c r="S712" i="28"/>
  <c r="U728" i="28" a="1"/>
  <c r="U728" i="28"/>
  <c r="T728" i="28" a="1"/>
  <c r="T728" i="28"/>
  <c r="V728" i="28" a="1"/>
  <c r="V728" i="28"/>
  <c r="T738" i="28" a="1"/>
  <c r="T738" i="28"/>
  <c r="U738" i="28" a="1"/>
  <c r="U738" i="28"/>
  <c r="S738" i="28" a="1"/>
  <c r="S738" i="28"/>
  <c r="V738" i="28" a="1"/>
  <c r="V738" i="28"/>
  <c r="S384" i="28" a="1"/>
  <c r="S384" i="28"/>
  <c r="T384" i="28" a="1"/>
  <c r="T384" i="28"/>
  <c r="S398" i="28" a="1"/>
  <c r="S398" i="28"/>
  <c r="T562" i="28" a="1"/>
  <c r="T562" i="28"/>
  <c r="S562" i="28" a="1"/>
  <c r="S562" i="28"/>
  <c r="U568" i="28" a="1"/>
  <c r="U568" i="28"/>
  <c r="T568" i="28" a="1"/>
  <c r="T568" i="28"/>
  <c r="T573" i="28" a="1"/>
  <c r="T573" i="28"/>
  <c r="U573" i="28" a="1"/>
  <c r="U573" i="28"/>
  <c r="T588" i="28" a="1"/>
  <c r="T588" i="28"/>
  <c r="S588" i="28" a="1"/>
  <c r="S588" i="28"/>
  <c r="T604" i="28" a="1"/>
  <c r="T604" i="28"/>
  <c r="V604" i="28" a="1"/>
  <c r="V604" i="28"/>
  <c r="S604" i="28" a="1"/>
  <c r="S604" i="28"/>
  <c r="V22" i="28" a="1"/>
  <c r="V22" i="28"/>
  <c r="T22" i="28" a="1"/>
  <c r="T22" i="28"/>
  <c r="T108" i="28" a="1"/>
  <c r="T108" i="28"/>
  <c r="U108" i="28" a="1"/>
  <c r="U108" i="28"/>
  <c r="V109" i="28" a="1"/>
  <c r="V109" i="28"/>
  <c r="T109" i="28" a="1"/>
  <c r="T109" i="28"/>
  <c r="V132" i="28" a="1"/>
  <c r="V132" i="28"/>
  <c r="U184" i="28" a="1"/>
  <c r="U184" i="28"/>
  <c r="T222" i="28" a="1"/>
  <c r="T222" i="28"/>
  <c r="S280" i="28" a="1"/>
  <c r="S280" i="28"/>
  <c r="V332" i="28" a="1"/>
  <c r="V332" i="28"/>
  <c r="V333" i="28" a="1"/>
  <c r="V333" i="28"/>
  <c r="V371" i="28" a="1"/>
  <c r="V371" i="28"/>
  <c r="S406" i="28" a="1"/>
  <c r="S406" i="28"/>
  <c r="S407" i="28" a="1"/>
  <c r="S407" i="28"/>
  <c r="S414" i="28" a="1"/>
  <c r="S414" i="28"/>
  <c r="U416" i="28" a="1"/>
  <c r="U416" i="28"/>
  <c r="V416" i="28" a="1"/>
  <c r="V416" i="28"/>
  <c r="V445" i="28" a="1"/>
  <c r="V445" i="28"/>
  <c r="U446" i="28" a="1"/>
  <c r="U446" i="28"/>
  <c r="S454" i="28" a="1"/>
  <c r="S454" i="28"/>
  <c r="S456" i="28" a="1"/>
  <c r="S456" i="28"/>
  <c r="T463" i="28" a="1"/>
  <c r="T463" i="28"/>
  <c r="V463" i="28" a="1"/>
  <c r="V463" i="28"/>
  <c r="S497" i="28" a="1"/>
  <c r="S497" i="28"/>
  <c r="T504" i="28" a="1"/>
  <c r="T504" i="28"/>
  <c r="V527" i="28" a="1"/>
  <c r="V527" i="28"/>
  <c r="V537" i="28" a="1"/>
  <c r="V537" i="28"/>
  <c r="V539" i="28" a="1"/>
  <c r="V539" i="28"/>
  <c r="T542" i="28" a="1"/>
  <c r="T542" i="28"/>
  <c r="S568" i="28" a="1"/>
  <c r="S568" i="28"/>
  <c r="S573" i="28" a="1"/>
  <c r="S573" i="28"/>
  <c r="U583" i="28" a="1"/>
  <c r="U583" i="28"/>
  <c r="U599" i="28" a="1"/>
  <c r="U599" i="28"/>
  <c r="V605" i="28" a="1"/>
  <c r="V605" i="28"/>
  <c r="S614" i="28" a="1"/>
  <c r="S614" i="28"/>
  <c r="V614" i="28" a="1"/>
  <c r="V614" i="28"/>
  <c r="T614" i="28" a="1"/>
  <c r="T614" i="28"/>
  <c r="U617" i="28" a="1"/>
  <c r="U617" i="28"/>
  <c r="S627" i="28" a="1"/>
  <c r="S627" i="28"/>
  <c r="T627" i="28" a="1"/>
  <c r="T627" i="28"/>
  <c r="U630" i="28" a="1"/>
  <c r="U630" i="28"/>
  <c r="T630" i="28" a="1"/>
  <c r="T630" i="28"/>
  <c r="S636" i="28" a="1"/>
  <c r="S636" i="28"/>
  <c r="T643" i="28" a="1"/>
  <c r="T643" i="28"/>
  <c r="U666" i="28" a="1"/>
  <c r="U666" i="28"/>
  <c r="V666" i="28" a="1"/>
  <c r="V666" i="28"/>
  <c r="T666" i="28" a="1"/>
  <c r="T666" i="28"/>
  <c r="S666" i="28" a="1"/>
  <c r="S666" i="28"/>
  <c r="S672" i="28" a="1"/>
  <c r="S672" i="28"/>
  <c r="V692" i="28" a="1"/>
  <c r="V692" i="28"/>
  <c r="S692" i="28" a="1"/>
  <c r="S692" i="28"/>
  <c r="U692" i="28" a="1"/>
  <c r="U692" i="28"/>
  <c r="T692" i="28" a="1"/>
  <c r="T692" i="28"/>
  <c r="T712" i="28" a="1"/>
  <c r="T712" i="28"/>
  <c r="S728" i="28" a="1"/>
  <c r="S728" i="28"/>
  <c r="V764" i="28" a="1"/>
  <c r="V764" i="28"/>
  <c r="T764" i="28" a="1"/>
  <c r="T764" i="28"/>
  <c r="S764" i="28" a="1"/>
  <c r="S764" i="28"/>
  <c r="U764" i="28" a="1"/>
  <c r="U764" i="28"/>
  <c r="T800" i="28" a="1"/>
  <c r="T800" i="28"/>
  <c r="S800" i="28" a="1"/>
  <c r="S800" i="28"/>
  <c r="V800" i="28" a="1"/>
  <c r="V800" i="28"/>
  <c r="U800" i="28" a="1"/>
  <c r="U800" i="28"/>
  <c r="S806" i="28" a="1"/>
  <c r="S806" i="28"/>
  <c r="T806" i="28" a="1"/>
  <c r="T806" i="28"/>
  <c r="U806" i="28" a="1"/>
  <c r="U806" i="28"/>
  <c r="V806" i="28" a="1"/>
  <c r="V806" i="28"/>
  <c r="U910" i="28" a="1"/>
  <c r="U910" i="28"/>
  <c r="V910" i="28" a="1"/>
  <c r="V910" i="28"/>
  <c r="T910" i="28" a="1"/>
  <c r="T910" i="28"/>
  <c r="S910" i="28" a="1"/>
  <c r="S910" i="28"/>
  <c r="V324" i="28" a="1"/>
  <c r="V324" i="28"/>
  <c r="T358" i="28" a="1"/>
  <c r="T358" i="28"/>
  <c r="S368" i="28" a="1"/>
  <c r="S368" i="28"/>
  <c r="T368" i="28" a="1"/>
  <c r="T368" i="28"/>
  <c r="V456" i="28" a="1"/>
  <c r="V456" i="28"/>
  <c r="U464" i="28" a="1"/>
  <c r="U464" i="28"/>
  <c r="V504" i="28" a="1"/>
  <c r="V504" i="28"/>
  <c r="S547" i="28" a="1"/>
  <c r="S547" i="28"/>
  <c r="V547" i="28" a="1"/>
  <c r="V547" i="28"/>
  <c r="V562" i="28" a="1"/>
  <c r="V562" i="28"/>
  <c r="V564" i="28" a="1"/>
  <c r="V564" i="28"/>
  <c r="S564" i="28" a="1"/>
  <c r="S564" i="28"/>
  <c r="T564" i="28" a="1"/>
  <c r="T564" i="28"/>
  <c r="V568" i="28" a="1"/>
  <c r="V568" i="28"/>
  <c r="U584" i="28" a="1"/>
  <c r="U584" i="28"/>
  <c r="V584" i="28" a="1"/>
  <c r="V584" i="28"/>
  <c r="U600" i="28" a="1"/>
  <c r="U600" i="28"/>
  <c r="V600" i="28" a="1"/>
  <c r="V600" i="28"/>
  <c r="V644" i="28" a="1"/>
  <c r="V644" i="28"/>
  <c r="T644" i="28" a="1"/>
  <c r="T644" i="28"/>
  <c r="S644" i="28" a="1"/>
  <c r="S644" i="28"/>
  <c r="U654" i="28" a="1"/>
  <c r="U654" i="28"/>
  <c r="V654" i="28" a="1"/>
  <c r="V654" i="28"/>
  <c r="T654" i="28" a="1"/>
  <c r="T654" i="28"/>
  <c r="V732" i="28" a="1"/>
  <c r="V732" i="28"/>
  <c r="T732" i="28" a="1"/>
  <c r="T732" i="28"/>
  <c r="S732" i="28" a="1"/>
  <c r="S732" i="28"/>
  <c r="U732" i="28" a="1"/>
  <c r="U732" i="28"/>
  <c r="S830" i="28" a="1"/>
  <c r="S830" i="28"/>
  <c r="V830" i="28" a="1"/>
  <c r="V830" i="28"/>
  <c r="U830" i="28" a="1"/>
  <c r="U830" i="28"/>
  <c r="V839" i="28" a="1"/>
  <c r="V839" i="28"/>
  <c r="U839" i="28" a="1"/>
  <c r="U839" i="28"/>
  <c r="T839" i="28" a="1"/>
  <c r="T839" i="28"/>
  <c r="S839" i="28" a="1"/>
  <c r="S839" i="28"/>
  <c r="V959" i="28" a="1"/>
  <c r="V959" i="28"/>
  <c r="S959" i="28" a="1"/>
  <c r="S959" i="28"/>
  <c r="U959" i="28" a="1"/>
  <c r="U959" i="28"/>
  <c r="T959" i="28" a="1"/>
  <c r="T959" i="28"/>
  <c r="S345" i="28" a="1"/>
  <c r="S345" i="28"/>
  <c r="U357" i="28" a="1"/>
  <c r="U357" i="28"/>
  <c r="S357" i="28" a="1"/>
  <c r="S357" i="28"/>
  <c r="V360" i="28" a="1"/>
  <c r="V360" i="28"/>
  <c r="T364" i="28" a="1"/>
  <c r="T364" i="28"/>
  <c r="V365" i="28" a="1"/>
  <c r="V365" i="28"/>
  <c r="T365" i="28" a="1"/>
  <c r="T365" i="28"/>
  <c r="S367" i="28" a="1"/>
  <c r="S367" i="28"/>
  <c r="V388" i="28" a="1"/>
  <c r="V388" i="28"/>
  <c r="S388" i="28" a="1"/>
  <c r="S388" i="28"/>
  <c r="T423" i="28" a="1"/>
  <c r="T423" i="28"/>
  <c r="U423" i="28" a="1"/>
  <c r="U423" i="28"/>
  <c r="V436" i="28" a="1"/>
  <c r="V436" i="28"/>
  <c r="S436" i="28" a="1"/>
  <c r="S436" i="28"/>
  <c r="U440" i="28" a="1"/>
  <c r="U440" i="28"/>
  <c r="T440" i="28" a="1"/>
  <c r="T440" i="28"/>
  <c r="S441" i="28" a="1"/>
  <c r="S441" i="28"/>
  <c r="U441" i="28" a="1"/>
  <c r="U441" i="28"/>
  <c r="T444" i="28" a="1"/>
  <c r="T444" i="28"/>
  <c r="U444" i="28" a="1"/>
  <c r="U444" i="28"/>
  <c r="V449" i="28" a="1"/>
  <c r="V449" i="28"/>
  <c r="U449" i="28" a="1"/>
  <c r="U449" i="28"/>
  <c r="V454" i="28" a="1"/>
  <c r="V454" i="28"/>
  <c r="V464" i="28" a="1"/>
  <c r="V464" i="28"/>
  <c r="V468" i="28" a="1"/>
  <c r="V468" i="28"/>
  <c r="T468" i="28" a="1"/>
  <c r="T468" i="28"/>
  <c r="U468" i="28" a="1"/>
  <c r="U468" i="28"/>
  <c r="U469" i="28" a="1"/>
  <c r="U469" i="28"/>
  <c r="S469" i="28" a="1"/>
  <c r="S469" i="28"/>
  <c r="T476" i="28" a="1"/>
  <c r="T476" i="28"/>
  <c r="V476" i="28" a="1"/>
  <c r="V476" i="28"/>
  <c r="T478" i="28" a="1"/>
  <c r="T478" i="28"/>
  <c r="V478" i="28" a="1"/>
  <c r="V478" i="28"/>
  <c r="T479" i="28" a="1"/>
  <c r="T479" i="28"/>
  <c r="S479" i="28" a="1"/>
  <c r="S479" i="28"/>
  <c r="V479" i="28" a="1"/>
  <c r="V479" i="28"/>
  <c r="V481" i="28" a="1"/>
  <c r="V481" i="28"/>
  <c r="T481" i="28" a="1"/>
  <c r="T481" i="28"/>
  <c r="U501" i="28" a="1"/>
  <c r="U501" i="28"/>
  <c r="T501" i="28" a="1"/>
  <c r="T501" i="28"/>
  <c r="V513" i="28" a="1"/>
  <c r="V513" i="28"/>
  <c r="S513" i="28" a="1"/>
  <c r="S513" i="28"/>
  <c r="T524" i="28" a="1"/>
  <c r="T524" i="28"/>
  <c r="S524" i="28" a="1"/>
  <c r="S524" i="28"/>
  <c r="U524" i="28" a="1"/>
  <c r="U524" i="28"/>
  <c r="U536" i="28" a="1"/>
  <c r="U536" i="28"/>
  <c r="S536" i="28" a="1"/>
  <c r="S536" i="28"/>
  <c r="S584" i="28" a="1"/>
  <c r="S584" i="28"/>
  <c r="S600" i="28" a="1"/>
  <c r="S600" i="28"/>
  <c r="U629" i="28" a="1"/>
  <c r="U629" i="28"/>
  <c r="V629" i="28" a="1"/>
  <c r="V629" i="28"/>
  <c r="S629" i="28" a="1"/>
  <c r="S629" i="28"/>
  <c r="S654" i="28" a="1"/>
  <c r="S654" i="28"/>
  <c r="U824" i="28" a="1"/>
  <c r="U824" i="28"/>
  <c r="S824" i="28" a="1"/>
  <c r="S824" i="28"/>
  <c r="V824" i="28" a="1"/>
  <c r="V824" i="28"/>
  <c r="T824" i="28" a="1"/>
  <c r="T824" i="28"/>
  <c r="T830" i="28" a="1"/>
  <c r="T830" i="28"/>
  <c r="T447" i="28" a="1"/>
  <c r="T447" i="28"/>
  <c r="V447" i="28" a="1"/>
  <c r="V447" i="28"/>
  <c r="V500" i="28" a="1"/>
  <c r="V500" i="28"/>
  <c r="U500" i="28" a="1"/>
  <c r="U500" i="28"/>
  <c r="S500" i="28" a="1"/>
  <c r="S500" i="28"/>
  <c r="S512" i="28" a="1"/>
  <c r="S512" i="28"/>
  <c r="T512" i="28" a="1"/>
  <c r="T512" i="28"/>
  <c r="V526" i="28" a="1"/>
  <c r="V526" i="28"/>
  <c r="S526" i="28" a="1"/>
  <c r="S526" i="28"/>
  <c r="U534" i="28" a="1"/>
  <c r="U534" i="28"/>
  <c r="V534" i="28" a="1"/>
  <c r="V534" i="28"/>
  <c r="V545" i="28" a="1"/>
  <c r="V545" i="28"/>
  <c r="T545" i="28" a="1"/>
  <c r="T545" i="28"/>
  <c r="V571" i="28" a="1"/>
  <c r="V571" i="28"/>
  <c r="T571" i="28" a="1"/>
  <c r="T571" i="28"/>
  <c r="V593" i="28" a="1"/>
  <c r="V593" i="28"/>
  <c r="U593" i="28" a="1"/>
  <c r="U593" i="28"/>
  <c r="V628" i="28" a="1"/>
  <c r="V628" i="28"/>
  <c r="T628" i="28" a="1"/>
  <c r="T628" i="28"/>
  <c r="S652" i="28" a="1"/>
  <c r="S652" i="28"/>
  <c r="V652" i="28" a="1"/>
  <c r="V652" i="28"/>
  <c r="T652" i="28" a="1"/>
  <c r="T652" i="28"/>
  <c r="T684" i="28" a="1"/>
  <c r="T684" i="28"/>
  <c r="V684" i="28" a="1"/>
  <c r="V684" i="28"/>
  <c r="U684" i="28" a="1"/>
  <c r="U684" i="28"/>
  <c r="T706" i="28" a="1"/>
  <c r="T706" i="28"/>
  <c r="S706" i="28" a="1"/>
  <c r="S706" i="28"/>
  <c r="U706" i="28" a="1"/>
  <c r="U706" i="28"/>
  <c r="T751" i="28" a="1"/>
  <c r="T751" i="28"/>
  <c r="S751" i="28" a="1"/>
  <c r="S751" i="28"/>
  <c r="V751" i="28" a="1"/>
  <c r="V751" i="28"/>
  <c r="U751" i="28" a="1"/>
  <c r="U751" i="28"/>
  <c r="S822" i="28" a="1"/>
  <c r="S822" i="28"/>
  <c r="U822" i="28" a="1"/>
  <c r="U822" i="28"/>
  <c r="T822" i="28" a="1"/>
  <c r="T822" i="28"/>
  <c r="V822" i="28" a="1"/>
  <c r="V822" i="28"/>
  <c r="U533" i="28" a="1"/>
  <c r="U533" i="28"/>
  <c r="V533" i="28" a="1"/>
  <c r="V533" i="28"/>
  <c r="S544" i="28" a="1"/>
  <c r="S544" i="28"/>
  <c r="U544" i="28" a="1"/>
  <c r="U544" i="28"/>
  <c r="V544" i="28" a="1"/>
  <c r="V544" i="28"/>
  <c r="S563" i="28" a="1"/>
  <c r="S563" i="28"/>
  <c r="T563" i="28" a="1"/>
  <c r="T563" i="28"/>
  <c r="S569" i="28" a="1"/>
  <c r="S569" i="28"/>
  <c r="U569" i="28" a="1"/>
  <c r="U569" i="28"/>
  <c r="S574" i="28" a="1"/>
  <c r="S574" i="28"/>
  <c r="T574" i="28" a="1"/>
  <c r="T574" i="28"/>
  <c r="U631" i="28" a="1"/>
  <c r="U631" i="28"/>
  <c r="T631" i="28" a="1"/>
  <c r="T631" i="28"/>
  <c r="S646" i="28" a="1"/>
  <c r="S646" i="28"/>
  <c r="U646" i="28" a="1"/>
  <c r="U646" i="28"/>
  <c r="T655" i="28" a="1"/>
  <c r="T655" i="28"/>
  <c r="V655" i="28" a="1"/>
  <c r="V655" i="28"/>
  <c r="S655" i="28" a="1"/>
  <c r="S655" i="28"/>
  <c r="T661" i="28" a="1"/>
  <c r="T661" i="28"/>
  <c r="V661" i="28" a="1"/>
  <c r="V661" i="28"/>
  <c r="U661" i="28" a="1"/>
  <c r="U661" i="28"/>
  <c r="S661" i="28" a="1"/>
  <c r="S661" i="28"/>
  <c r="V663" i="28" a="1"/>
  <c r="V663" i="28"/>
  <c r="S663" i="28" a="1"/>
  <c r="S663" i="28"/>
  <c r="T663" i="28" a="1"/>
  <c r="T663" i="28"/>
  <c r="U663" i="28" a="1"/>
  <c r="U663" i="28"/>
  <c r="V670" i="28" a="1"/>
  <c r="V670" i="28"/>
  <c r="T670" i="28" a="1"/>
  <c r="T670" i="28"/>
  <c r="U670" i="28" a="1"/>
  <c r="U670" i="28"/>
  <c r="S670" i="28" a="1"/>
  <c r="S670" i="28"/>
  <c r="V676" i="28" a="1"/>
  <c r="V676" i="28"/>
  <c r="U676" i="28" a="1"/>
  <c r="U676" i="28"/>
  <c r="T676" i="28" a="1"/>
  <c r="T676" i="28"/>
  <c r="T690" i="28" a="1"/>
  <c r="T690" i="28"/>
  <c r="S690" i="28" a="1"/>
  <c r="S690" i="28"/>
  <c r="U690" i="28" a="1"/>
  <c r="U690" i="28"/>
  <c r="S710" i="28" a="1"/>
  <c r="S710" i="28"/>
  <c r="V710" i="28" a="1"/>
  <c r="V710" i="28"/>
  <c r="T710" i="28" a="1"/>
  <c r="T710" i="28"/>
  <c r="U710" i="28" a="1"/>
  <c r="U710" i="28"/>
  <c r="T722" i="28" a="1"/>
  <c r="T722" i="28"/>
  <c r="S722" i="28" a="1"/>
  <c r="S722" i="28"/>
  <c r="V722" i="28" a="1"/>
  <c r="V722" i="28"/>
  <c r="U722" i="28" a="1"/>
  <c r="U722" i="28"/>
  <c r="S726" i="28" a="1"/>
  <c r="S726" i="28"/>
  <c r="V726" i="28" a="1"/>
  <c r="V726" i="28"/>
  <c r="T812" i="28" a="1"/>
  <c r="T812" i="28"/>
  <c r="S812" i="28" a="1"/>
  <c r="S812" i="28"/>
  <c r="V812" i="28" a="1"/>
  <c r="V812" i="28"/>
  <c r="U812" i="28" a="1"/>
  <c r="U812" i="28"/>
  <c r="U853" i="28" a="1"/>
  <c r="U853" i="28"/>
  <c r="T853" i="28" a="1"/>
  <c r="T853" i="28"/>
  <c r="V853" i="28" a="1"/>
  <c r="V853" i="28"/>
  <c r="S853" i="28" a="1"/>
  <c r="S853" i="28"/>
  <c r="V565" i="28" a="1"/>
  <c r="V565" i="28"/>
  <c r="U566" i="28" a="1"/>
  <c r="U566" i="28"/>
  <c r="V575" i="28" a="1"/>
  <c r="V575" i="28"/>
  <c r="U577" i="28" a="1"/>
  <c r="U577" i="28"/>
  <c r="U580" i="28" a="1"/>
  <c r="U580" i="28"/>
  <c r="V590" i="28" a="1"/>
  <c r="V590" i="28"/>
  <c r="V591" i="28" a="1"/>
  <c r="V591" i="28"/>
  <c r="V606" i="28" a="1"/>
  <c r="V606" i="28"/>
  <c r="V623" i="28" a="1"/>
  <c r="V623" i="28"/>
  <c r="V624" i="28" a="1"/>
  <c r="V624" i="28"/>
  <c r="U632" i="28" a="1"/>
  <c r="U632" i="28"/>
  <c r="S632" i="28" a="1"/>
  <c r="S632" i="28"/>
  <c r="T641" i="28" a="1"/>
  <c r="T641" i="28"/>
  <c r="U641" i="28" a="1"/>
  <c r="U641" i="28"/>
  <c r="T671" i="28" a="1"/>
  <c r="T671" i="28"/>
  <c r="U671" i="28" a="1"/>
  <c r="U671" i="28"/>
  <c r="S742" i="28" a="1"/>
  <c r="S742" i="28"/>
  <c r="T742" i="28" a="1"/>
  <c r="T742" i="28"/>
  <c r="V742" i="28" a="1"/>
  <c r="V742" i="28"/>
  <c r="U742" i="28" a="1"/>
  <c r="U742" i="28"/>
  <c r="S757" i="28" a="1"/>
  <c r="S757" i="28"/>
  <c r="T757" i="28" a="1"/>
  <c r="T757" i="28"/>
  <c r="U757" i="28" a="1"/>
  <c r="U757" i="28"/>
  <c r="T767" i="28" a="1"/>
  <c r="T767" i="28"/>
  <c r="U767" i="28" a="1"/>
  <c r="U767" i="28"/>
  <c r="S767" i="28" a="1"/>
  <c r="S767" i="28"/>
  <c r="U780" i="28" a="1"/>
  <c r="U780" i="28"/>
  <c r="V780" i="28" a="1"/>
  <c r="V780" i="28"/>
  <c r="T780" i="28" a="1"/>
  <c r="T780" i="28"/>
  <c r="S780" i="28" a="1"/>
  <c r="S780" i="28"/>
  <c r="V793" i="28" a="1"/>
  <c r="V793" i="28"/>
  <c r="U793" i="28" a="1"/>
  <c r="U793" i="28"/>
  <c r="S793" i="28" a="1"/>
  <c r="S793" i="28"/>
  <c r="S803" i="28" a="1"/>
  <c r="S803" i="28"/>
  <c r="V803" i="28" a="1"/>
  <c r="V803" i="28"/>
  <c r="U803" i="28" a="1"/>
  <c r="U803" i="28"/>
  <c r="T803" i="28" a="1"/>
  <c r="T803" i="28"/>
  <c r="S974" i="28" a="1"/>
  <c r="S974" i="28"/>
  <c r="T974" i="28" a="1"/>
  <c r="T974" i="28"/>
  <c r="V974" i="28" a="1"/>
  <c r="V974" i="28"/>
  <c r="U974" i="28" a="1"/>
  <c r="U974" i="28"/>
  <c r="T620" i="28" a="1"/>
  <c r="T620" i="28"/>
  <c r="S620" i="28" a="1"/>
  <c r="S620" i="28"/>
  <c r="T674" i="28" a="1"/>
  <c r="T674" i="28"/>
  <c r="S674" i="28" a="1"/>
  <c r="S674" i="28"/>
  <c r="V674" i="28" a="1"/>
  <c r="V674" i="28"/>
  <c r="U688" i="28" a="1"/>
  <c r="U688" i="28"/>
  <c r="V688" i="28" a="1"/>
  <c r="V688" i="28"/>
  <c r="T688" i="28" a="1"/>
  <c r="T688" i="28"/>
  <c r="V804" i="28" a="1"/>
  <c r="V804" i="28"/>
  <c r="U804" i="28" a="1"/>
  <c r="U804" i="28"/>
  <c r="T804" i="28" a="1"/>
  <c r="T804" i="28"/>
  <c r="S804" i="28" a="1"/>
  <c r="S804" i="28"/>
  <c r="V848" i="28" a="1"/>
  <c r="V848" i="28"/>
  <c r="T848" i="28" a="1"/>
  <c r="T848" i="28"/>
  <c r="S848" i="28" a="1"/>
  <c r="S848" i="28"/>
  <c r="U848" i="28" a="1"/>
  <c r="U848" i="28"/>
  <c r="V868" i="28" a="1"/>
  <c r="V868" i="28"/>
  <c r="S868" i="28" a="1"/>
  <c r="S868" i="28"/>
  <c r="U868" i="28" a="1"/>
  <c r="U868" i="28"/>
  <c r="T868" i="28" a="1"/>
  <c r="T868" i="28"/>
  <c r="S1202" i="28" a="1"/>
  <c r="S1202" i="28"/>
  <c r="V1202" i="28" a="1"/>
  <c r="V1202" i="28"/>
  <c r="U1202" i="28" a="1"/>
  <c r="U1202" i="28"/>
  <c r="T1202" i="28" a="1"/>
  <c r="T1202" i="28"/>
  <c r="S1207" i="28" a="1"/>
  <c r="S1207" i="28"/>
  <c r="V1207" i="28" a="1"/>
  <c r="V1207" i="28"/>
  <c r="U1207" i="28" a="1"/>
  <c r="U1207" i="28"/>
  <c r="T1207" i="28" a="1"/>
  <c r="T1207" i="28"/>
  <c r="S576" i="28" a="1"/>
  <c r="S576" i="28"/>
  <c r="V576" i="28" a="1"/>
  <c r="V576" i="28"/>
  <c r="S591" i="28" a="1"/>
  <c r="S591" i="28"/>
  <c r="V596" i="28" a="1"/>
  <c r="V596" i="28"/>
  <c r="T596" i="28" a="1"/>
  <c r="T596" i="28"/>
  <c r="T607" i="28" a="1"/>
  <c r="T607" i="28"/>
  <c r="S607" i="28" a="1"/>
  <c r="S607" i="28"/>
  <c r="S625" i="28" a="1"/>
  <c r="S625" i="28"/>
  <c r="T645" i="28" a="1"/>
  <c r="T645" i="28"/>
  <c r="U667" i="28" a="1"/>
  <c r="U667" i="28"/>
  <c r="T667" i="28" a="1"/>
  <c r="T667" i="28"/>
  <c r="V682" i="28" a="1"/>
  <c r="V682" i="28"/>
  <c r="T682" i="28" a="1"/>
  <c r="T682" i="28"/>
  <c r="V709" i="28" a="1"/>
  <c r="V709" i="28"/>
  <c r="T709" i="28" a="1"/>
  <c r="T709" i="28"/>
  <c r="V720" i="28" a="1"/>
  <c r="V720" i="28"/>
  <c r="T720" i="28" a="1"/>
  <c r="T720" i="28"/>
  <c r="U731" i="28" a="1"/>
  <c r="U731" i="28"/>
  <c r="T731" i="28" a="1"/>
  <c r="T731" i="28"/>
  <c r="S731" i="28" a="1"/>
  <c r="S731" i="28"/>
  <c r="V743" i="28" a="1"/>
  <c r="V743" i="28"/>
  <c r="T743" i="28" a="1"/>
  <c r="T743" i="28"/>
  <c r="U773" i="28" a="1"/>
  <c r="U773" i="28"/>
  <c r="V773" i="28" a="1"/>
  <c r="V773" i="28"/>
  <c r="S773" i="28" a="1"/>
  <c r="S773" i="28"/>
  <c r="U776" i="28" a="1"/>
  <c r="U776" i="28"/>
  <c r="V776" i="28" a="1"/>
  <c r="V776" i="28"/>
  <c r="V788" i="28" a="1"/>
  <c r="V788" i="28"/>
  <c r="U788" i="28" a="1"/>
  <c r="U788" i="28"/>
  <c r="T788" i="28" a="1"/>
  <c r="T788" i="28"/>
  <c r="S788" i="28" a="1"/>
  <c r="S788" i="28"/>
  <c r="T802" i="28" a="1"/>
  <c r="T802" i="28"/>
  <c r="V802" i="28" a="1"/>
  <c r="V802" i="28"/>
  <c r="U802" i="28" a="1"/>
  <c r="U802" i="28"/>
  <c r="S802" i="28" a="1"/>
  <c r="S802" i="28"/>
  <c r="U840" i="28" a="1"/>
  <c r="U840" i="28"/>
  <c r="S840" i="28" a="1"/>
  <c r="S840" i="28"/>
  <c r="V840" i="28" a="1"/>
  <c r="V840" i="28"/>
  <c r="V943" i="28" a="1"/>
  <c r="V943" i="28"/>
  <c r="U943" i="28" a="1"/>
  <c r="U943" i="28"/>
  <c r="S943" i="28" a="1"/>
  <c r="S943" i="28"/>
  <c r="T943" i="28" a="1"/>
  <c r="T943" i="28"/>
  <c r="V999" i="28" a="1"/>
  <c r="V999" i="28"/>
  <c r="U999" i="28" a="1"/>
  <c r="U999" i="28"/>
  <c r="S999" i="28" a="1"/>
  <c r="S999" i="28"/>
  <c r="T999" i="28" a="1"/>
  <c r="T999" i="28"/>
  <c r="S1097" i="28" a="1"/>
  <c r="S1097" i="28"/>
  <c r="T1097" i="28" a="1"/>
  <c r="T1097" i="28"/>
  <c r="V1097" i="28" a="1"/>
  <c r="V1097" i="28"/>
  <c r="U1097" i="28" a="1"/>
  <c r="U1097" i="28"/>
  <c r="U1099" i="28" a="1"/>
  <c r="U1099" i="28"/>
  <c r="S1099" i="28" a="1"/>
  <c r="S1099" i="28"/>
  <c r="V1099" i="28" a="1"/>
  <c r="V1099" i="28"/>
  <c r="T1099" i="28" a="1"/>
  <c r="T1099" i="28"/>
  <c r="S662" i="28" a="1"/>
  <c r="S662" i="28"/>
  <c r="T662" i="28" a="1"/>
  <c r="T662" i="28"/>
  <c r="S673" i="28" a="1"/>
  <c r="S673" i="28"/>
  <c r="T673" i="28" a="1"/>
  <c r="T673" i="28"/>
  <c r="V673" i="28" a="1"/>
  <c r="V673" i="28"/>
  <c r="T703" i="28" a="1"/>
  <c r="T703" i="28"/>
  <c r="V703" i="28" a="1"/>
  <c r="V703" i="28"/>
  <c r="U703" i="28" a="1"/>
  <c r="U703" i="28"/>
  <c r="V740" i="28" a="1"/>
  <c r="V740" i="28"/>
  <c r="S740" i="28" a="1"/>
  <c r="S740" i="28"/>
  <c r="U740" i="28" a="1"/>
  <c r="U740" i="28"/>
  <c r="T750" i="28" a="1"/>
  <c r="T750" i="28"/>
  <c r="V750" i="28" a="1"/>
  <c r="V750" i="28"/>
  <c r="T754" i="28" a="1"/>
  <c r="T754" i="28"/>
  <c r="V754" i="28" a="1"/>
  <c r="V754" i="28"/>
  <c r="S754" i="28" a="1"/>
  <c r="S754" i="28"/>
  <c r="V756" i="28" a="1"/>
  <c r="V756" i="28"/>
  <c r="T756" i="28" a="1"/>
  <c r="T756" i="28"/>
  <c r="S756" i="28" a="1"/>
  <c r="S756" i="28"/>
  <c r="U756" i="28" a="1"/>
  <c r="U756" i="28"/>
  <c r="S758" i="28" a="1"/>
  <c r="S758" i="28"/>
  <c r="U758" i="28" a="1"/>
  <c r="U758" i="28"/>
  <c r="T758" i="28" a="1"/>
  <c r="T758" i="28"/>
  <c r="T766" i="28" a="1"/>
  <c r="T766" i="28"/>
  <c r="S766" i="28" a="1"/>
  <c r="S766" i="28"/>
  <c r="U766" i="28" a="1"/>
  <c r="U766" i="28"/>
  <c r="U782" i="28" a="1"/>
  <c r="U782" i="28"/>
  <c r="T782" i="28" a="1"/>
  <c r="T782" i="28"/>
  <c r="S782" i="28" a="1"/>
  <c r="S782" i="28"/>
  <c r="V782" i="28" a="1"/>
  <c r="V782" i="28"/>
  <c r="U792" i="28" a="1"/>
  <c r="U792" i="28"/>
  <c r="V792" i="28" a="1"/>
  <c r="V792" i="28"/>
  <c r="T792" i="28" a="1"/>
  <c r="T792" i="28"/>
  <c r="S792" i="28" a="1"/>
  <c r="S792" i="28"/>
  <c r="U794" i="28" a="1"/>
  <c r="U794" i="28"/>
  <c r="T794" i="28" a="1"/>
  <c r="T794" i="28"/>
  <c r="V794" i="28" a="1"/>
  <c r="V794" i="28"/>
  <c r="S794" i="28" a="1"/>
  <c r="S794" i="28"/>
  <c r="T866" i="28" a="1"/>
  <c r="T866" i="28"/>
  <c r="U866" i="28" a="1"/>
  <c r="U866" i="28"/>
  <c r="S866" i="28" a="1"/>
  <c r="S866" i="28"/>
  <c r="V866" i="28" a="1"/>
  <c r="V866" i="28"/>
  <c r="T941" i="28" a="1"/>
  <c r="T941" i="28"/>
  <c r="S941" i="28" a="1"/>
  <c r="S941" i="28"/>
  <c r="U941" i="28" a="1"/>
  <c r="U941" i="28"/>
  <c r="V941" i="28" a="1"/>
  <c r="V941" i="28"/>
  <c r="S976" i="28" a="1"/>
  <c r="S976" i="28"/>
  <c r="U976" i="28" a="1"/>
  <c r="U976" i="28"/>
  <c r="V976" i="28" a="1"/>
  <c r="V976" i="28"/>
  <c r="T976" i="28" a="1"/>
  <c r="T976" i="28"/>
  <c r="V1076" i="28" a="1"/>
  <c r="V1076" i="28"/>
  <c r="T1076" i="28" a="1"/>
  <c r="T1076" i="28"/>
  <c r="S1076" i="28" a="1"/>
  <c r="S1076" i="28"/>
  <c r="U1076" i="28" a="1"/>
  <c r="U1076" i="28"/>
  <c r="T729" i="28" a="1"/>
  <c r="T729" i="28"/>
  <c r="U729" i="28" a="1"/>
  <c r="U729" i="28"/>
  <c r="S729" i="28" a="1"/>
  <c r="S729" i="28"/>
  <c r="U760" i="28" a="1"/>
  <c r="U760" i="28"/>
  <c r="V760" i="28" a="1"/>
  <c r="V760" i="28"/>
  <c r="S760" i="28" a="1"/>
  <c r="S760" i="28"/>
  <c r="T760" i="28" a="1"/>
  <c r="T760" i="28"/>
  <c r="T799" i="28" a="1"/>
  <c r="T799" i="28"/>
  <c r="U799" i="28" a="1"/>
  <c r="U799" i="28"/>
  <c r="S799" i="28" a="1"/>
  <c r="S799" i="28"/>
  <c r="U805" i="28" a="1"/>
  <c r="U805" i="28"/>
  <c r="V805" i="28" a="1"/>
  <c r="V805" i="28"/>
  <c r="T805" i="28" a="1"/>
  <c r="T805" i="28"/>
  <c r="S805" i="28" a="1"/>
  <c r="S805" i="28"/>
  <c r="U821" i="28" a="1"/>
  <c r="U821" i="28"/>
  <c r="S821" i="28" a="1"/>
  <c r="S821" i="28"/>
  <c r="V821" i="28" a="1"/>
  <c r="V821" i="28"/>
  <c r="T821" i="28" a="1"/>
  <c r="T821" i="28"/>
  <c r="U843" i="28" a="1"/>
  <c r="U843" i="28"/>
  <c r="V843" i="28" a="1"/>
  <c r="V843" i="28"/>
  <c r="S843" i="28" a="1"/>
  <c r="S843" i="28"/>
  <c r="U934" i="28" a="1"/>
  <c r="U934" i="28"/>
  <c r="V934" i="28" a="1"/>
  <c r="V934" i="28"/>
  <c r="S934" i="28" a="1"/>
  <c r="S934" i="28"/>
  <c r="T934" i="28" a="1"/>
  <c r="T934" i="28"/>
  <c r="S1029" i="28" a="1"/>
  <c r="S1029" i="28"/>
  <c r="V1029" i="28" a="1"/>
  <c r="V1029" i="28"/>
  <c r="T1029" i="28" a="1"/>
  <c r="T1029" i="28"/>
  <c r="U1029" i="28" a="1"/>
  <c r="U1029" i="28"/>
  <c r="S659" i="28" a="1"/>
  <c r="S659" i="28"/>
  <c r="T659" i="28" a="1"/>
  <c r="T659" i="28"/>
  <c r="U698" i="28" a="1"/>
  <c r="U698" i="28"/>
  <c r="U708" i="28" a="1"/>
  <c r="U708" i="28"/>
  <c r="U724" i="28" a="1"/>
  <c r="U724" i="28"/>
  <c r="U762" i="28" a="1"/>
  <c r="U762" i="28"/>
  <c r="T762" i="28" a="1"/>
  <c r="T762" i="28"/>
  <c r="S771" i="28" a="1"/>
  <c r="S771" i="28"/>
  <c r="U771" i="28" a="1"/>
  <c r="U771" i="28"/>
  <c r="T771" i="28" a="1"/>
  <c r="T771" i="28"/>
  <c r="S774" i="28" a="1"/>
  <c r="S774" i="28"/>
  <c r="V774" i="28" a="1"/>
  <c r="V774" i="28"/>
  <c r="V777" i="28" a="1"/>
  <c r="V777" i="28"/>
  <c r="U810" i="28" a="1"/>
  <c r="U810" i="28"/>
  <c r="V810" i="28" a="1"/>
  <c r="V810" i="28"/>
  <c r="T810" i="28" a="1"/>
  <c r="T810" i="28"/>
  <c r="V836" i="28" a="1"/>
  <c r="V836" i="28"/>
  <c r="T836" i="28" a="1"/>
  <c r="T836" i="28"/>
  <c r="U849" i="28" a="1"/>
  <c r="U849" i="28"/>
  <c r="V849" i="28" a="1"/>
  <c r="V849" i="28"/>
  <c r="T849" i="28" a="1"/>
  <c r="T849" i="28"/>
  <c r="S854" i="28" a="1"/>
  <c r="S854" i="28"/>
  <c r="V854" i="28" a="1"/>
  <c r="V854" i="28"/>
  <c r="T854" i="28" a="1"/>
  <c r="T854" i="28"/>
  <c r="V876" i="28" a="1"/>
  <c r="V876" i="28"/>
  <c r="U876" i="28" a="1"/>
  <c r="U876" i="28"/>
  <c r="T876" i="28" a="1"/>
  <c r="T876" i="28"/>
  <c r="V881" i="28" a="1"/>
  <c r="V881" i="28"/>
  <c r="S881" i="28" a="1"/>
  <c r="S881" i="28"/>
  <c r="T881" i="28" a="1"/>
  <c r="T881" i="28"/>
  <c r="U881" i="28" a="1"/>
  <c r="U881" i="28"/>
  <c r="S899" i="28" a="1"/>
  <c r="S899" i="28"/>
  <c r="U899" i="28" a="1"/>
  <c r="U899" i="28"/>
  <c r="V899" i="28" a="1"/>
  <c r="V899" i="28"/>
  <c r="T899" i="28" a="1"/>
  <c r="T899" i="28"/>
  <c r="S924" i="28" a="1"/>
  <c r="S924" i="28"/>
  <c r="U924" i="28" a="1"/>
  <c r="U924" i="28"/>
  <c r="T924" i="28" a="1"/>
  <c r="T924" i="28"/>
  <c r="V924" i="28" a="1"/>
  <c r="V924" i="28"/>
  <c r="U937" i="28" a="1"/>
  <c r="U937" i="28"/>
  <c r="V937" i="28" a="1"/>
  <c r="V937" i="28"/>
  <c r="T937" i="28" a="1"/>
  <c r="T937" i="28"/>
  <c r="S937" i="28" a="1"/>
  <c r="S937" i="28"/>
  <c r="S945" i="28" a="1"/>
  <c r="S945" i="28"/>
  <c r="T945" i="28" a="1"/>
  <c r="T945" i="28"/>
  <c r="V945" i="28" a="1"/>
  <c r="V945" i="28"/>
  <c r="U945" i="28" a="1"/>
  <c r="U945" i="28"/>
  <c r="V727" i="28" a="1"/>
  <c r="V727" i="28"/>
  <c r="U727" i="28" a="1"/>
  <c r="U727" i="28"/>
  <c r="S739" i="28" a="1"/>
  <c r="S739" i="28"/>
  <c r="T739" i="28" a="1"/>
  <c r="T739" i="28"/>
  <c r="V739" i="28" a="1"/>
  <c r="V739" i="28"/>
  <c r="V753" i="28" a="1"/>
  <c r="V753" i="28"/>
  <c r="T753" i="28" a="1"/>
  <c r="T753" i="28"/>
  <c r="U761" i="28" a="1"/>
  <c r="U761" i="28"/>
  <c r="T761" i="28" a="1"/>
  <c r="T761" i="28"/>
  <c r="T786" i="28" a="1"/>
  <c r="T786" i="28"/>
  <c r="U786" i="28" a="1"/>
  <c r="U786" i="28"/>
  <c r="S796" i="28" a="1"/>
  <c r="S796" i="28"/>
  <c r="U796" i="28" a="1"/>
  <c r="U796" i="28"/>
  <c r="V796" i="28" a="1"/>
  <c r="V796" i="28"/>
  <c r="U809" i="28" a="1"/>
  <c r="U809" i="28"/>
  <c r="V809" i="28" a="1"/>
  <c r="V809" i="28"/>
  <c r="T809" i="28" a="1"/>
  <c r="T809" i="28"/>
  <c r="S841" i="28" a="1"/>
  <c r="S841" i="28"/>
  <c r="T841" i="28" a="1"/>
  <c r="T841" i="28"/>
  <c r="U841" i="28" a="1"/>
  <c r="U841" i="28"/>
  <c r="V887" i="28" a="1"/>
  <c r="V887" i="28"/>
  <c r="S887" i="28" a="1"/>
  <c r="S887" i="28"/>
  <c r="U887" i="28" a="1"/>
  <c r="U887" i="28"/>
  <c r="T887" i="28" a="1"/>
  <c r="T887" i="28"/>
  <c r="T894" i="28" a="1"/>
  <c r="T894" i="28"/>
  <c r="U894" i="28" a="1"/>
  <c r="U894" i="28"/>
  <c r="S894" i="28" a="1"/>
  <c r="S894" i="28"/>
  <c r="U904" i="28" a="1"/>
  <c r="U904" i="28"/>
  <c r="S904" i="28" a="1"/>
  <c r="S904" i="28"/>
  <c r="U907" i="28" a="1"/>
  <c r="U907" i="28"/>
  <c r="V907" i="28" a="1"/>
  <c r="V907" i="28"/>
  <c r="T907" i="28" a="1"/>
  <c r="T907" i="28"/>
  <c r="S907" i="28" a="1"/>
  <c r="S907" i="28"/>
  <c r="U922" i="28" a="1"/>
  <c r="U922" i="28"/>
  <c r="T922" i="28" a="1"/>
  <c r="T922" i="28"/>
  <c r="V922" i="28" a="1"/>
  <c r="V922" i="28"/>
  <c r="S922" i="28" a="1"/>
  <c r="S922" i="28"/>
  <c r="U950" i="28" a="1"/>
  <c r="U950" i="28"/>
  <c r="T950" i="28" a="1"/>
  <c r="T950" i="28"/>
  <c r="V950" i="28" a="1"/>
  <c r="V950" i="28"/>
  <c r="S950" i="28" a="1"/>
  <c r="S950" i="28"/>
  <c r="S694" i="28" a="1"/>
  <c r="S694" i="28"/>
  <c r="U694" i="28" a="1"/>
  <c r="U694" i="28"/>
  <c r="T705" i="28" a="1"/>
  <c r="T705" i="28"/>
  <c r="S705" i="28" a="1"/>
  <c r="S705" i="28"/>
  <c r="S713" i="28" a="1"/>
  <c r="S713" i="28"/>
  <c r="V713" i="28" a="1"/>
  <c r="V713" i="28"/>
  <c r="U715" i="28" a="1"/>
  <c r="U715" i="28"/>
  <c r="V715" i="28" a="1"/>
  <c r="V715" i="28"/>
  <c r="T715" i="28" a="1"/>
  <c r="T715" i="28"/>
  <c r="S769" i="28" a="1"/>
  <c r="S769" i="28"/>
  <c r="T769" i="28" a="1"/>
  <c r="T769" i="28"/>
  <c r="T778" i="28" a="1"/>
  <c r="T778" i="28"/>
  <c r="U778" i="28" a="1"/>
  <c r="U778" i="28"/>
  <c r="V778" i="28" a="1"/>
  <c r="V778" i="28"/>
  <c r="U795" i="28" a="1"/>
  <c r="U795" i="28"/>
  <c r="T795" i="28" a="1"/>
  <c r="T795" i="28"/>
  <c r="V795" i="28" a="1"/>
  <c r="V795" i="28"/>
  <c r="V823" i="28" a="1"/>
  <c r="V823" i="28"/>
  <c r="T823" i="28" a="1"/>
  <c r="T823" i="28"/>
  <c r="U823" i="28" a="1"/>
  <c r="U823" i="28"/>
  <c r="T833" i="28" a="1"/>
  <c r="T833" i="28"/>
  <c r="V833" i="28" a="1"/>
  <c r="V833" i="28"/>
  <c r="U833" i="28" a="1"/>
  <c r="U833" i="28"/>
  <c r="S838" i="28" a="1"/>
  <c r="S838" i="28"/>
  <c r="U838" i="28" a="1"/>
  <c r="U838" i="28"/>
  <c r="V855" i="28" a="1"/>
  <c r="V855" i="28"/>
  <c r="U855" i="28" a="1"/>
  <c r="U855" i="28"/>
  <c r="S855" i="28" a="1"/>
  <c r="S855" i="28"/>
  <c r="T855" i="28" a="1"/>
  <c r="T855" i="28"/>
  <c r="S862" i="28" a="1"/>
  <c r="S862" i="28"/>
  <c r="U862" i="28" a="1"/>
  <c r="U862" i="28"/>
  <c r="V862" i="28" a="1"/>
  <c r="V862" i="28"/>
  <c r="U889" i="28" a="1"/>
  <c r="U889" i="28"/>
  <c r="V889" i="28" a="1"/>
  <c r="V889" i="28"/>
  <c r="T889" i="28" a="1"/>
  <c r="T889" i="28"/>
  <c r="V900" i="28" a="1"/>
  <c r="V900" i="28"/>
  <c r="T900" i="28" a="1"/>
  <c r="T900" i="28"/>
  <c r="U900" i="28" a="1"/>
  <c r="U900" i="28"/>
  <c r="V904" i="28" a="1"/>
  <c r="V904" i="28"/>
  <c r="V978" i="28" a="1"/>
  <c r="V978" i="28"/>
  <c r="T978" i="28" a="1"/>
  <c r="T978" i="28"/>
  <c r="S978" i="28" a="1"/>
  <c r="S978" i="28"/>
  <c r="U978" i="28" a="1"/>
  <c r="U978" i="28"/>
  <c r="U983" i="28" a="1"/>
  <c r="U983" i="28"/>
  <c r="S983" i="28" a="1"/>
  <c r="S983" i="28"/>
  <c r="T983" i="28" a="1"/>
  <c r="T983" i="28"/>
  <c r="V983" i="28" a="1"/>
  <c r="V983" i="28"/>
  <c r="V1095" i="28" a="1"/>
  <c r="V1095" i="28"/>
  <c r="S1095" i="28" a="1"/>
  <c r="S1095" i="28"/>
  <c r="T1095" i="28" a="1"/>
  <c r="T1095" i="28"/>
  <c r="U1095" i="28" a="1"/>
  <c r="U1095" i="28"/>
  <c r="V820" i="28" a="1"/>
  <c r="V820" i="28"/>
  <c r="U820" i="28" a="1"/>
  <c r="U820" i="28"/>
  <c r="S820" i="28" a="1"/>
  <c r="S820" i="28"/>
  <c r="T850" i="28" a="1"/>
  <c r="T850" i="28"/>
  <c r="S850" i="28" a="1"/>
  <c r="S850" i="28"/>
  <c r="S870" i="28" a="1"/>
  <c r="S870" i="28"/>
  <c r="T870" i="28" a="1"/>
  <c r="T870" i="28"/>
  <c r="V870" i="28" a="1"/>
  <c r="V870" i="28"/>
  <c r="T879" i="28" a="1"/>
  <c r="T879" i="28"/>
  <c r="S879" i="28" a="1"/>
  <c r="S879" i="28"/>
  <c r="U879" i="28" a="1"/>
  <c r="U879" i="28"/>
  <c r="V879" i="28" a="1"/>
  <c r="V879" i="28"/>
  <c r="S902" i="28" a="1"/>
  <c r="S902" i="28"/>
  <c r="V902" i="28" a="1"/>
  <c r="V902" i="28"/>
  <c r="T902" i="28" a="1"/>
  <c r="T902" i="28"/>
  <c r="U908" i="28" a="1"/>
  <c r="U908" i="28"/>
  <c r="V908" i="28" a="1"/>
  <c r="V908" i="28"/>
  <c r="U933" i="28" a="1"/>
  <c r="U933" i="28"/>
  <c r="T933" i="28" a="1"/>
  <c r="T933" i="28"/>
  <c r="S933" i="28" a="1"/>
  <c r="S933" i="28"/>
  <c r="T944" i="28" a="1"/>
  <c r="T944" i="28"/>
  <c r="S944" i="28" a="1"/>
  <c r="S944" i="28"/>
  <c r="V944" i="28" a="1"/>
  <c r="V944" i="28"/>
  <c r="U944" i="28" a="1"/>
  <c r="U944" i="28"/>
  <c r="V759" i="28" a="1"/>
  <c r="V759" i="28"/>
  <c r="S759" i="28" a="1"/>
  <c r="S759" i="28"/>
  <c r="T759" i="28" a="1"/>
  <c r="T759" i="28"/>
  <c r="U763" i="28" a="1"/>
  <c r="U763" i="28"/>
  <c r="S763" i="28" a="1"/>
  <c r="S763" i="28"/>
  <c r="T763" i="28" a="1"/>
  <c r="T763" i="28"/>
  <c r="S768" i="28" a="1"/>
  <c r="S768" i="28"/>
  <c r="T768" i="28" a="1"/>
  <c r="T768" i="28"/>
  <c r="U768" i="28" a="1"/>
  <c r="U768" i="28"/>
  <c r="V772" i="28" a="1"/>
  <c r="V772" i="28"/>
  <c r="T772" i="28" a="1"/>
  <c r="T772" i="28"/>
  <c r="U772" i="28" a="1"/>
  <c r="U772" i="28"/>
  <c r="S790" i="28" a="1"/>
  <c r="S790" i="28"/>
  <c r="U790" i="28" a="1"/>
  <c r="U790" i="28"/>
  <c r="U814" i="28" a="1"/>
  <c r="U814" i="28"/>
  <c r="U827" i="28" a="1"/>
  <c r="U827" i="28"/>
  <c r="T827" i="28" a="1"/>
  <c r="T827" i="28"/>
  <c r="S827" i="28" a="1"/>
  <c r="S827" i="28"/>
  <c r="V837" i="28" a="1"/>
  <c r="V837" i="28"/>
  <c r="U837" i="28" a="1"/>
  <c r="U837" i="28"/>
  <c r="U850" i="28" a="1"/>
  <c r="U850" i="28"/>
  <c r="T864" i="28" a="1"/>
  <c r="T864" i="28"/>
  <c r="V864" i="28" a="1"/>
  <c r="V864" i="28"/>
  <c r="U864" i="28" a="1"/>
  <c r="U864" i="28"/>
  <c r="U902" i="28" a="1"/>
  <c r="U902" i="28"/>
  <c r="S908" i="28" a="1"/>
  <c r="S908" i="28"/>
  <c r="V933" i="28" a="1"/>
  <c r="V933" i="28"/>
  <c r="S951" i="28" a="1"/>
  <c r="S951" i="28"/>
  <c r="U951" i="28" a="1"/>
  <c r="U951" i="28"/>
  <c r="V951" i="28" a="1"/>
  <c r="V951" i="28"/>
  <c r="T951" i="28" a="1"/>
  <c r="T951" i="28"/>
  <c r="T989" i="28" a="1"/>
  <c r="T989" i="28"/>
  <c r="S989" i="28" a="1"/>
  <c r="S989" i="28"/>
  <c r="V989" i="28" a="1"/>
  <c r="V989" i="28"/>
  <c r="U989" i="28" a="1"/>
  <c r="U989" i="28"/>
  <c r="U1011" i="28" a="1"/>
  <c r="U1011" i="28"/>
  <c r="T1011" i="28" a="1"/>
  <c r="T1011" i="28"/>
  <c r="V1011" i="28" a="1"/>
  <c r="V1011" i="28"/>
  <c r="S1011" i="28" a="1"/>
  <c r="S1011" i="28"/>
  <c r="V1015" i="28" a="1"/>
  <c r="V1015" i="28"/>
  <c r="U1015" i="28" a="1"/>
  <c r="U1015" i="28"/>
  <c r="T1015" i="28" a="1"/>
  <c r="T1015" i="28"/>
  <c r="S1015" i="28" a="1"/>
  <c r="S1015" i="28"/>
  <c r="T1049" i="28" a="1"/>
  <c r="T1049" i="28"/>
  <c r="U1049" i="28" a="1"/>
  <c r="U1049" i="28"/>
  <c r="V1049" i="28" a="1"/>
  <c r="V1049" i="28"/>
  <c r="S1049" i="28" a="1"/>
  <c r="S1049" i="28"/>
  <c r="S675" i="28" a="1"/>
  <c r="S675" i="28"/>
  <c r="V675" i="28" a="1"/>
  <c r="V675" i="28"/>
  <c r="V695" i="28" a="1"/>
  <c r="V695" i="28"/>
  <c r="T695" i="28" a="1"/>
  <c r="T695" i="28"/>
  <c r="T847" i="28" a="1"/>
  <c r="T847" i="28"/>
  <c r="U847" i="28" a="1"/>
  <c r="U847" i="28"/>
  <c r="V847" i="28" a="1"/>
  <c r="V847" i="28"/>
  <c r="V852" i="28" a="1"/>
  <c r="V852" i="28"/>
  <c r="U852" i="28" a="1"/>
  <c r="U852" i="28"/>
  <c r="U859" i="28" a="1"/>
  <c r="U859" i="28"/>
  <c r="S859" i="28" a="1"/>
  <c r="S859" i="28"/>
  <c r="U888" i="28" a="1"/>
  <c r="U888" i="28"/>
  <c r="V888" i="28" a="1"/>
  <c r="V888" i="28"/>
  <c r="V921" i="28" a="1"/>
  <c r="V921" i="28"/>
  <c r="U921" i="28" a="1"/>
  <c r="U921" i="28"/>
  <c r="S942" i="28" a="1"/>
  <c r="S942" i="28"/>
  <c r="T942" i="28" a="1"/>
  <c r="T942" i="28"/>
  <c r="U942" i="28" a="1"/>
  <c r="U942" i="28"/>
  <c r="S961" i="28" a="1"/>
  <c r="S961" i="28"/>
  <c r="T961" i="28" a="1"/>
  <c r="T961" i="28"/>
  <c r="V961" i="28" a="1"/>
  <c r="V961" i="28"/>
  <c r="T967" i="28" a="1"/>
  <c r="T967" i="28"/>
  <c r="S967" i="28" a="1"/>
  <c r="S967" i="28"/>
  <c r="T969" i="28" a="1"/>
  <c r="T969" i="28"/>
  <c r="V969" i="28" a="1"/>
  <c r="V969" i="28"/>
  <c r="U969" i="28" a="1"/>
  <c r="U969" i="28"/>
  <c r="V992" i="28" a="1"/>
  <c r="V992" i="28"/>
  <c r="U992" i="28" a="1"/>
  <c r="U992" i="28"/>
  <c r="T992" i="28" a="1"/>
  <c r="T992" i="28"/>
  <c r="U998" i="28" a="1"/>
  <c r="U998" i="28"/>
  <c r="V998" i="28" a="1"/>
  <c r="V998" i="28"/>
  <c r="T998" i="28" a="1"/>
  <c r="T998" i="28"/>
  <c r="S998" i="28" a="1"/>
  <c r="S998" i="28"/>
  <c r="U1014" i="28" a="1"/>
  <c r="U1014" i="28"/>
  <c r="V1014" i="28" a="1"/>
  <c r="V1014" i="28"/>
  <c r="S1017" i="28" a="1"/>
  <c r="S1017" i="28"/>
  <c r="U1017" i="28" a="1"/>
  <c r="U1017" i="28"/>
  <c r="V1017" i="28" a="1"/>
  <c r="V1017" i="28"/>
  <c r="T1017" i="28" a="1"/>
  <c r="T1017" i="28"/>
  <c r="U1031" i="28" a="1"/>
  <c r="U1031" i="28"/>
  <c r="S1031" i="28" a="1"/>
  <c r="S1031" i="28"/>
  <c r="T1031" i="28" a="1"/>
  <c r="T1031" i="28"/>
  <c r="V1031" i="28" a="1"/>
  <c r="V1031" i="28"/>
  <c r="V1084" i="28" a="1"/>
  <c r="V1084" i="28"/>
  <c r="S1084" i="28" a="1"/>
  <c r="S1084" i="28"/>
  <c r="U1084" i="28" a="1"/>
  <c r="U1084" i="28"/>
  <c r="T1084" i="28" a="1"/>
  <c r="T1084" i="28"/>
  <c r="S755" i="28" a="1"/>
  <c r="S755" i="28"/>
  <c r="T755" i="28" a="1"/>
  <c r="T755" i="28"/>
  <c r="U779" i="28" a="1"/>
  <c r="U779" i="28"/>
  <c r="V779" i="28" a="1"/>
  <c r="V779" i="28"/>
  <c r="V798" i="28" a="1"/>
  <c r="V798" i="28"/>
  <c r="S798" i="28" a="1"/>
  <c r="S798" i="28"/>
  <c r="T818" i="28" a="1"/>
  <c r="T818" i="28"/>
  <c r="V818" i="28" a="1"/>
  <c r="V818" i="28"/>
  <c r="V826" i="28" a="1"/>
  <c r="V826" i="28"/>
  <c r="U826" i="28" a="1"/>
  <c r="U826" i="28"/>
  <c r="U856" i="28" a="1"/>
  <c r="U856" i="28"/>
  <c r="T856" i="28" a="1"/>
  <c r="T856" i="28"/>
  <c r="S867" i="28" a="1"/>
  <c r="S867" i="28"/>
  <c r="T867" i="28" a="1"/>
  <c r="T867" i="28"/>
  <c r="U867" i="28" a="1"/>
  <c r="U867" i="28"/>
  <c r="V884" i="28" a="1"/>
  <c r="V884" i="28"/>
  <c r="T884" i="28" a="1"/>
  <c r="T884" i="28"/>
  <c r="T898" i="28" a="1"/>
  <c r="T898" i="28"/>
  <c r="V898" i="28" a="1"/>
  <c r="V898" i="28"/>
  <c r="V914" i="28" a="1"/>
  <c r="V914" i="28"/>
  <c r="U920" i="28" a="1"/>
  <c r="U920" i="28"/>
  <c r="V920" i="28" a="1"/>
  <c r="V920" i="28"/>
  <c r="U935" i="28" a="1"/>
  <c r="U935" i="28"/>
  <c r="V935" i="28" a="1"/>
  <c r="V935" i="28"/>
  <c r="U947" i="28" a="1"/>
  <c r="U947" i="28"/>
  <c r="V947" i="28" a="1"/>
  <c r="V947" i="28"/>
  <c r="S947" i="28" a="1"/>
  <c r="S947" i="28"/>
  <c r="U965" i="28" a="1"/>
  <c r="U965" i="28"/>
  <c r="T965" i="28" a="1"/>
  <c r="T965" i="28"/>
  <c r="S965" i="28" a="1"/>
  <c r="S965" i="28"/>
  <c r="S1070" i="28" a="1"/>
  <c r="S1070" i="28"/>
  <c r="U1070" i="28" a="1"/>
  <c r="U1070" i="28"/>
  <c r="V1070" i="28" a="1"/>
  <c r="V1070" i="28"/>
  <c r="V1089" i="28" a="1"/>
  <c r="V1089" i="28"/>
  <c r="S1089" i="28" a="1"/>
  <c r="S1089" i="28"/>
  <c r="U1089" i="28" a="1"/>
  <c r="U1089" i="28"/>
  <c r="T1089" i="28" a="1"/>
  <c r="T1089" i="28"/>
  <c r="T1125" i="28" a="1"/>
  <c r="T1125" i="28"/>
  <c r="S1125" i="28" a="1"/>
  <c r="S1125" i="28"/>
  <c r="V1125" i="28" a="1"/>
  <c r="V1125" i="28"/>
  <c r="U1125" i="28" a="1"/>
  <c r="U1125" i="28"/>
  <c r="S1240" i="28" a="1"/>
  <c r="S1240" i="28"/>
  <c r="U1240" i="28" a="1"/>
  <c r="U1240" i="28"/>
  <c r="T1240" i="28" a="1"/>
  <c r="T1240" i="28"/>
  <c r="V1240" i="28" a="1"/>
  <c r="V1240" i="28"/>
  <c r="V871" i="28" a="1"/>
  <c r="V871" i="28"/>
  <c r="S871" i="28" a="1"/>
  <c r="S871" i="28"/>
  <c r="T871" i="28" a="1"/>
  <c r="T871" i="28"/>
  <c r="V916" i="28" a="1"/>
  <c r="V916" i="28"/>
  <c r="U916" i="28" a="1"/>
  <c r="U916" i="28"/>
  <c r="S931" i="28" a="1"/>
  <c r="S931" i="28"/>
  <c r="V931" i="28" a="1"/>
  <c r="V931" i="28"/>
  <c r="U931" i="28" a="1"/>
  <c r="U931" i="28"/>
  <c r="V946" i="28" a="1"/>
  <c r="V946" i="28"/>
  <c r="S946" i="28" a="1"/>
  <c r="S946" i="28"/>
  <c r="T946" i="28" a="1"/>
  <c r="T946" i="28"/>
  <c r="U1027" i="28" a="1"/>
  <c r="U1027" i="28"/>
  <c r="T1027" i="28" a="1"/>
  <c r="T1027" i="28"/>
  <c r="V1027" i="28" a="1"/>
  <c r="V1027" i="28"/>
  <c r="S1027" i="28" a="1"/>
  <c r="S1027" i="28"/>
  <c r="U1119" i="28" a="1"/>
  <c r="U1119" i="28"/>
  <c r="V1119" i="28" a="1"/>
  <c r="V1119" i="28"/>
  <c r="T1119" i="28" a="1"/>
  <c r="T1119" i="28"/>
  <c r="S1119" i="28" a="1"/>
  <c r="S1119" i="28"/>
  <c r="U891" i="28" a="1"/>
  <c r="U891" i="28"/>
  <c r="S891" i="28" a="1"/>
  <c r="S891" i="28"/>
  <c r="U892" i="28" a="1"/>
  <c r="U892" i="28"/>
  <c r="V892" i="28" a="1"/>
  <c r="V892" i="28"/>
  <c r="S916" i="28" a="1"/>
  <c r="S916" i="28"/>
  <c r="S918" i="28" a="1"/>
  <c r="S918" i="28"/>
  <c r="V918" i="28" a="1"/>
  <c r="V918" i="28"/>
  <c r="U923" i="28" a="1"/>
  <c r="U923" i="28"/>
  <c r="T923" i="28" a="1"/>
  <c r="T923" i="28"/>
  <c r="V923" i="28" a="1"/>
  <c r="V923" i="28"/>
  <c r="T928" i="28" a="1"/>
  <c r="T928" i="28"/>
  <c r="S928" i="28" a="1"/>
  <c r="S928" i="28"/>
  <c r="T930" i="28" a="1"/>
  <c r="T930" i="28"/>
  <c r="V930" i="28" a="1"/>
  <c r="V930" i="28"/>
  <c r="V962" i="28" a="1"/>
  <c r="V962" i="28"/>
  <c r="S962" i="28" a="1"/>
  <c r="S962" i="28"/>
  <c r="U962" i="28" a="1"/>
  <c r="U962" i="28"/>
  <c r="T962" i="28" a="1"/>
  <c r="T962" i="28"/>
  <c r="S964" i="28" a="1"/>
  <c r="S964" i="28"/>
  <c r="U964" i="28" a="1"/>
  <c r="U964" i="28"/>
  <c r="T964" i="28" a="1"/>
  <c r="T964" i="28"/>
  <c r="U966" i="28" a="1"/>
  <c r="U966" i="28"/>
  <c r="V966" i="28" a="1"/>
  <c r="V966" i="28"/>
  <c r="U971" i="28" a="1"/>
  <c r="U971" i="28"/>
  <c r="T971" i="28" a="1"/>
  <c r="T971" i="28"/>
  <c r="S971" i="28" a="1"/>
  <c r="S971" i="28"/>
  <c r="U979" i="28" a="1"/>
  <c r="U979" i="28"/>
  <c r="S979" i="28" a="1"/>
  <c r="S979" i="28"/>
  <c r="V979" i="28" a="1"/>
  <c r="V979" i="28"/>
  <c r="T1002" i="28" a="1"/>
  <c r="T1002" i="28"/>
  <c r="S1002" i="28" a="1"/>
  <c r="S1002" i="28"/>
  <c r="U1002" i="28" a="1"/>
  <c r="U1002" i="28"/>
  <c r="V1002" i="28" a="1"/>
  <c r="V1002" i="28"/>
  <c r="T1045" i="28" a="1"/>
  <c r="T1045" i="28"/>
  <c r="S1045" i="28" a="1"/>
  <c r="S1045" i="28"/>
  <c r="V1045" i="28" a="1"/>
  <c r="V1045" i="28"/>
  <c r="U1052" i="28" a="1"/>
  <c r="U1052" i="28"/>
  <c r="V1052" i="28" a="1"/>
  <c r="V1052" i="28"/>
  <c r="S1073" i="28" a="1"/>
  <c r="S1073" i="28"/>
  <c r="U1073" i="28" a="1"/>
  <c r="U1073" i="28"/>
  <c r="V1079" i="28" a="1"/>
  <c r="V1079" i="28"/>
  <c r="U1079" i="28" a="1"/>
  <c r="U1079" i="28"/>
  <c r="T1079" i="28" a="1"/>
  <c r="T1079" i="28"/>
  <c r="S1079" i="28" a="1"/>
  <c r="S1079" i="28"/>
  <c r="T1192" i="28" a="1"/>
  <c r="T1192" i="28"/>
  <c r="V1192" i="28" a="1"/>
  <c r="V1192" i="28"/>
  <c r="U1192" i="28" a="1"/>
  <c r="U1192" i="28"/>
  <c r="S1192" i="28" a="1"/>
  <c r="S1192" i="28"/>
  <c r="S1152" i="28" a="1"/>
  <c r="S1152" i="28"/>
  <c r="V1152" i="28" a="1"/>
  <c r="V1152" i="28"/>
  <c r="U1152" i="28" a="1"/>
  <c r="U1152" i="28"/>
  <c r="T1152" i="28" a="1"/>
  <c r="T1152" i="28"/>
  <c r="V1163" i="28" a="1"/>
  <c r="V1163" i="28"/>
  <c r="U1163" i="28" a="1"/>
  <c r="U1163" i="28"/>
  <c r="S1163" i="28" a="1"/>
  <c r="S1163" i="28"/>
  <c r="T1163" i="28" a="1"/>
  <c r="T1163" i="28"/>
  <c r="T1171" i="28" a="1"/>
  <c r="T1171" i="28"/>
  <c r="S1171" i="28" a="1"/>
  <c r="S1171" i="28"/>
  <c r="V1171" i="28" a="1"/>
  <c r="V1171" i="28"/>
  <c r="U1171" i="28" a="1"/>
  <c r="U1171" i="28"/>
  <c r="T927" i="28" a="1"/>
  <c r="T927" i="28"/>
  <c r="U927" i="28" a="1"/>
  <c r="U927" i="28"/>
  <c r="S927" i="28" a="1"/>
  <c r="S927" i="28"/>
  <c r="V948" i="28" a="1"/>
  <c r="V948" i="28"/>
  <c r="U948" i="28" a="1"/>
  <c r="U948" i="28"/>
  <c r="T948" i="28" a="1"/>
  <c r="T948" i="28"/>
  <c r="S948" i="28" a="1"/>
  <c r="S948" i="28"/>
  <c r="T954" i="28" a="1"/>
  <c r="T954" i="28"/>
  <c r="U954" i="28" a="1"/>
  <c r="U954" i="28"/>
  <c r="V954" i="28" a="1"/>
  <c r="V954" i="28"/>
  <c r="S958" i="28" a="1"/>
  <c r="S958" i="28"/>
  <c r="V958" i="28" a="1"/>
  <c r="V958" i="28"/>
  <c r="U958" i="28" a="1"/>
  <c r="U958" i="28"/>
  <c r="T958" i="28" a="1"/>
  <c r="T958" i="28"/>
  <c r="U960" i="28" a="1"/>
  <c r="U960" i="28"/>
  <c r="S960" i="28" a="1"/>
  <c r="S960" i="28"/>
  <c r="V960" i="28" a="1"/>
  <c r="V960" i="28"/>
  <c r="T960" i="28" a="1"/>
  <c r="T960" i="28"/>
  <c r="V975" i="28" a="1"/>
  <c r="V975" i="28"/>
  <c r="S975" i="28" a="1"/>
  <c r="S975" i="28"/>
  <c r="U975" i="28" a="1"/>
  <c r="U975" i="28"/>
  <c r="V1036" i="28" a="1"/>
  <c r="V1036" i="28"/>
  <c r="S1036" i="28" a="1"/>
  <c r="S1036" i="28"/>
  <c r="U1036" i="28" a="1"/>
  <c r="U1036" i="28"/>
  <c r="T1036" i="28" a="1"/>
  <c r="T1036" i="28"/>
  <c r="V1042" i="28" a="1"/>
  <c r="V1042" i="28"/>
  <c r="U1042" i="28" a="1"/>
  <c r="U1042" i="28"/>
  <c r="U1059" i="28" a="1"/>
  <c r="U1059" i="28"/>
  <c r="S1059" i="28" a="1"/>
  <c r="S1059" i="28"/>
  <c r="T1069" i="28" a="1"/>
  <c r="T1069" i="28"/>
  <c r="U1069" i="28" a="1"/>
  <c r="U1069" i="28"/>
  <c r="S1069" i="28" a="1"/>
  <c r="S1069" i="28"/>
  <c r="V1069" i="28" a="1"/>
  <c r="V1069" i="28"/>
  <c r="T1105" i="28" a="1"/>
  <c r="T1105" i="28"/>
  <c r="V1105" i="28" a="1"/>
  <c r="V1105" i="28"/>
  <c r="U1105" i="28" a="1"/>
  <c r="U1105" i="28"/>
  <c r="S1105" i="28" a="1"/>
  <c r="S1105" i="28"/>
  <c r="V1147" i="28" a="1"/>
  <c r="V1147" i="28"/>
  <c r="S1147" i="28" a="1"/>
  <c r="S1147" i="28"/>
  <c r="U1147" i="28" a="1"/>
  <c r="U1147" i="28"/>
  <c r="T1147" i="28" a="1"/>
  <c r="T1147" i="28"/>
  <c r="T1158" i="28" a="1"/>
  <c r="T1158" i="28"/>
  <c r="U1158" i="28" a="1"/>
  <c r="U1158" i="28"/>
  <c r="V1158" i="28" a="1"/>
  <c r="V1158" i="28"/>
  <c r="S1158" i="28" a="1"/>
  <c r="S1158" i="28"/>
  <c r="U1043" i="28" a="1"/>
  <c r="U1043" i="28"/>
  <c r="V1043" i="28" a="1"/>
  <c r="V1043" i="28"/>
  <c r="T1043" i="28" a="1"/>
  <c r="T1043" i="28"/>
  <c r="T1053" i="28" a="1"/>
  <c r="T1053" i="28"/>
  <c r="V1053" i="28" a="1"/>
  <c r="V1053" i="28"/>
  <c r="U1053" i="28" a="1"/>
  <c r="U1053" i="28"/>
  <c r="U1065" i="28" a="1"/>
  <c r="U1065" i="28"/>
  <c r="T1065" i="28" a="1"/>
  <c r="T1065" i="28"/>
  <c r="V1071" i="28" a="1"/>
  <c r="V1071" i="28"/>
  <c r="U1071" i="28" a="1"/>
  <c r="U1071" i="28"/>
  <c r="T1071" i="28" a="1"/>
  <c r="T1071" i="28"/>
  <c r="S1071" i="28" a="1"/>
  <c r="S1071" i="28"/>
  <c r="U1154" i="28" a="1"/>
  <c r="U1154" i="28"/>
  <c r="T1154" i="28" a="1"/>
  <c r="T1154" i="28"/>
  <c r="V1154" i="28" a="1"/>
  <c r="V1154" i="28"/>
  <c r="U1183" i="28" a="1"/>
  <c r="U1183" i="28"/>
  <c r="S1183" i="28" a="1"/>
  <c r="S1183" i="28"/>
  <c r="V1183" i="28" a="1"/>
  <c r="V1183" i="28"/>
  <c r="V791" i="28" a="1"/>
  <c r="V791" i="28"/>
  <c r="S791" i="28" a="1"/>
  <c r="S791" i="28"/>
  <c r="T831" i="28" a="1"/>
  <c r="T831" i="28"/>
  <c r="V831" i="28" a="1"/>
  <c r="V831" i="28"/>
  <c r="T883" i="28" a="1"/>
  <c r="T883" i="28"/>
  <c r="T885" i="28" a="1"/>
  <c r="T885" i="28"/>
  <c r="T896" i="28" a="1"/>
  <c r="T896" i="28"/>
  <c r="V919" i="28" a="1"/>
  <c r="V919" i="28"/>
  <c r="S919" i="28" a="1"/>
  <c r="S919" i="28"/>
  <c r="T957" i="28" a="1"/>
  <c r="T957" i="28"/>
  <c r="V957" i="28" a="1"/>
  <c r="V957" i="28"/>
  <c r="T982" i="28" a="1"/>
  <c r="T982" i="28"/>
  <c r="U987" i="28" a="1"/>
  <c r="U987" i="28"/>
  <c r="T1005" i="28" a="1"/>
  <c r="T1005" i="28"/>
  <c r="V1005" i="28" a="1"/>
  <c r="V1005" i="28"/>
  <c r="S1005" i="28" a="1"/>
  <c r="S1005" i="28"/>
  <c r="S1009" i="28" a="1"/>
  <c r="S1009" i="28"/>
  <c r="V1009" i="28" a="1"/>
  <c r="V1009" i="28"/>
  <c r="U1009" i="28" a="1"/>
  <c r="U1009" i="28"/>
  <c r="T1021" i="28" a="1"/>
  <c r="T1021" i="28"/>
  <c r="U1021" i="28" a="1"/>
  <c r="U1021" i="28"/>
  <c r="V1021" i="28" a="1"/>
  <c r="V1021" i="28"/>
  <c r="S1021" i="28" a="1"/>
  <c r="S1021" i="28"/>
  <c r="S1025" i="28" a="1"/>
  <c r="S1025" i="28"/>
  <c r="V1025" i="28" a="1"/>
  <c r="V1025" i="28"/>
  <c r="U1025" i="28" a="1"/>
  <c r="U1025" i="28"/>
  <c r="T1037" i="28" a="1"/>
  <c r="T1037" i="28"/>
  <c r="U1037" i="28" a="1"/>
  <c r="U1037" i="28"/>
  <c r="S1043" i="28" a="1"/>
  <c r="S1043" i="28"/>
  <c r="S1053" i="28" a="1"/>
  <c r="S1053" i="28"/>
  <c r="V1055" i="28" a="1"/>
  <c r="V1055" i="28"/>
  <c r="T1055" i="28" a="1"/>
  <c r="T1055" i="28"/>
  <c r="U1055" i="28" a="1"/>
  <c r="U1055" i="28"/>
  <c r="S1065" i="28" a="1"/>
  <c r="S1065" i="28"/>
  <c r="V1082" i="28" a="1"/>
  <c r="V1082" i="28"/>
  <c r="S1082" i="28" a="1"/>
  <c r="S1082" i="28"/>
  <c r="T1082" i="28" a="1"/>
  <c r="T1082" i="28"/>
  <c r="S1129" i="28" a="1"/>
  <c r="S1129" i="28"/>
  <c r="V1129" i="28" a="1"/>
  <c r="V1129" i="28"/>
  <c r="U1129" i="28" a="1"/>
  <c r="U1129" i="28"/>
  <c r="T1129" i="28" a="1"/>
  <c r="T1129" i="28"/>
  <c r="S1154" i="28" a="1"/>
  <c r="S1154" i="28"/>
  <c r="S1165" i="28" a="1"/>
  <c r="S1165" i="28"/>
  <c r="T1165" i="28" a="1"/>
  <c r="T1165" i="28"/>
  <c r="V1165" i="28" a="1"/>
  <c r="V1165" i="28"/>
  <c r="U1165" i="28" a="1"/>
  <c r="U1165" i="28"/>
  <c r="T1183" i="28" a="1"/>
  <c r="T1183" i="28"/>
  <c r="V953" i="28" a="1"/>
  <c r="V953" i="28"/>
  <c r="U953" i="28" a="1"/>
  <c r="U953" i="28"/>
  <c r="T973" i="28" a="1"/>
  <c r="T973" i="28"/>
  <c r="V973" i="28" a="1"/>
  <c r="V973" i="28"/>
  <c r="T988" i="28" a="1"/>
  <c r="T988" i="28"/>
  <c r="V988" i="28" a="1"/>
  <c r="V988" i="28"/>
  <c r="S996" i="28" a="1"/>
  <c r="S996" i="28"/>
  <c r="T996" i="28" a="1"/>
  <c r="T996" i="28"/>
  <c r="S1033" i="28" a="1"/>
  <c r="S1033" i="28"/>
  <c r="U1033" i="28" a="1"/>
  <c r="U1033" i="28"/>
  <c r="S1041" i="28" a="1"/>
  <c r="S1041" i="28"/>
  <c r="V1041" i="28" a="1"/>
  <c r="V1041" i="28"/>
  <c r="T1041" i="28" a="1"/>
  <c r="T1041" i="28"/>
  <c r="T1072" i="28" a="1"/>
  <c r="T1072" i="28"/>
  <c r="U1072" i="28" a="1"/>
  <c r="U1072" i="28"/>
  <c r="S1072" i="28" a="1"/>
  <c r="S1072" i="28"/>
  <c r="S1081" i="28" a="1"/>
  <c r="S1081" i="28"/>
  <c r="U1081" i="28" a="1"/>
  <c r="U1081" i="28"/>
  <c r="V1081" i="28" a="1"/>
  <c r="V1081" i="28"/>
  <c r="S1155" i="28" a="1"/>
  <c r="S1155" i="28"/>
  <c r="U1155" i="28" a="1"/>
  <c r="U1155" i="28"/>
  <c r="V1155" i="28" a="1"/>
  <c r="V1155" i="28"/>
  <c r="T1155" i="28" a="1"/>
  <c r="T1155" i="28"/>
  <c r="S1196" i="28" a="1"/>
  <c r="S1196" i="28"/>
  <c r="U1196" i="28" a="1"/>
  <c r="U1196" i="28"/>
  <c r="V1196" i="28" a="1"/>
  <c r="V1196" i="28"/>
  <c r="T1196" i="28" a="1"/>
  <c r="T1196" i="28"/>
  <c r="S953" i="28" a="1"/>
  <c r="S953" i="28"/>
  <c r="U963" i="28" a="1"/>
  <c r="U963" i="28"/>
  <c r="S963" i="28" a="1"/>
  <c r="S963" i="28"/>
  <c r="S973" i="28" a="1"/>
  <c r="S973" i="28"/>
  <c r="S977" i="28" a="1"/>
  <c r="S977" i="28"/>
  <c r="U977" i="28" a="1"/>
  <c r="U977" i="28"/>
  <c r="S988" i="28" a="1"/>
  <c r="S988" i="28"/>
  <c r="V1010" i="28" a="1"/>
  <c r="V1010" i="28"/>
  <c r="U1010" i="28" a="1"/>
  <c r="U1010" i="28"/>
  <c r="S1010" i="28" a="1"/>
  <c r="S1010" i="28"/>
  <c r="S1022" i="28" a="1"/>
  <c r="S1022" i="28"/>
  <c r="T1022" i="28" a="1"/>
  <c r="T1022" i="28"/>
  <c r="V1026" i="28" a="1"/>
  <c r="V1026" i="28"/>
  <c r="S1026" i="28" a="1"/>
  <c r="S1026" i="28"/>
  <c r="T1033" i="28" a="1"/>
  <c r="T1033" i="28"/>
  <c r="V1039" i="28" a="1"/>
  <c r="V1039" i="28"/>
  <c r="U1039" i="28" a="1"/>
  <c r="U1039" i="28"/>
  <c r="T1060" i="28" a="1"/>
  <c r="T1060" i="28"/>
  <c r="S1060" i="28" a="1"/>
  <c r="S1060" i="28"/>
  <c r="U1060" i="28" a="1"/>
  <c r="U1060" i="28"/>
  <c r="V1074" i="28" a="1"/>
  <c r="V1074" i="28"/>
  <c r="S1074" i="28" a="1"/>
  <c r="S1074" i="28"/>
  <c r="U1074" i="28" a="1"/>
  <c r="U1074" i="28"/>
  <c r="T1081" i="28" a="1"/>
  <c r="T1081" i="28"/>
  <c r="V1114" i="28" a="1"/>
  <c r="V1114" i="28"/>
  <c r="T1114" i="28" a="1"/>
  <c r="T1114" i="28"/>
  <c r="S1114" i="28" a="1"/>
  <c r="S1114" i="28"/>
  <c r="U1114" i="28" a="1"/>
  <c r="U1114" i="28"/>
  <c r="T1151" i="28" a="1"/>
  <c r="T1151" i="28"/>
  <c r="V1151" i="28" a="1"/>
  <c r="V1151" i="28"/>
  <c r="U1151" i="28" a="1"/>
  <c r="U1151" i="28"/>
  <c r="T972" i="28" a="1"/>
  <c r="T972" i="28"/>
  <c r="V972" i="28" a="1"/>
  <c r="V972" i="28"/>
  <c r="U973" i="28" a="1"/>
  <c r="U973" i="28"/>
  <c r="T986" i="28" a="1"/>
  <c r="T986" i="28"/>
  <c r="V986" i="28" a="1"/>
  <c r="V986" i="28"/>
  <c r="S987" i="28" a="1"/>
  <c r="S987" i="28"/>
  <c r="U995" i="28" a="1"/>
  <c r="U995" i="28"/>
  <c r="V995" i="28" a="1"/>
  <c r="V995" i="28"/>
  <c r="S995" i="28" a="1"/>
  <c r="S995" i="28"/>
  <c r="U996" i="28" a="1"/>
  <c r="U996" i="28"/>
  <c r="S1001" i="28" a="1"/>
  <c r="S1001" i="28"/>
  <c r="U1001" i="28" a="1"/>
  <c r="U1001" i="28"/>
  <c r="V1033" i="28" a="1"/>
  <c r="V1033" i="28"/>
  <c r="S1039" i="28" a="1"/>
  <c r="S1039" i="28"/>
  <c r="U1041" i="28" a="1"/>
  <c r="U1041" i="28"/>
  <c r="U1046" i="28" a="1"/>
  <c r="U1046" i="28"/>
  <c r="S1046" i="28" a="1"/>
  <c r="S1046" i="28"/>
  <c r="T1046" i="28" a="1"/>
  <c r="T1046" i="28"/>
  <c r="V1072" i="28" a="1"/>
  <c r="V1072" i="28"/>
  <c r="U1083" i="28" a="1"/>
  <c r="U1083" i="28"/>
  <c r="V1083" i="28" a="1"/>
  <c r="V1083" i="28"/>
  <c r="T1083" i="28" a="1"/>
  <c r="T1083" i="28"/>
  <c r="T1103" i="28" a="1"/>
  <c r="T1103" i="28"/>
  <c r="V1103" i="28" a="1"/>
  <c r="V1103" i="28"/>
  <c r="U1103" i="28" a="1"/>
  <c r="U1103" i="28"/>
  <c r="S1103" i="28" a="1"/>
  <c r="S1103" i="28"/>
  <c r="V1117" i="28" a="1"/>
  <c r="V1117" i="28"/>
  <c r="U1117" i="28" a="1"/>
  <c r="U1117" i="28"/>
  <c r="T1117" i="28" a="1"/>
  <c r="T1117" i="28"/>
  <c r="S1117" i="28" a="1"/>
  <c r="S1117" i="28"/>
  <c r="U1143" i="28" a="1"/>
  <c r="U1143" i="28"/>
  <c r="V1143" i="28" a="1"/>
  <c r="V1143" i="28"/>
  <c r="T1143" i="28" a="1"/>
  <c r="T1143" i="28"/>
  <c r="S1143" i="28" a="1"/>
  <c r="S1143" i="28"/>
  <c r="V1189" i="28" a="1"/>
  <c r="V1189" i="28"/>
  <c r="T1189" i="28" a="1"/>
  <c r="T1189" i="28"/>
  <c r="U1189" i="28" a="1"/>
  <c r="U1189" i="28"/>
  <c r="S1189" i="28" a="1"/>
  <c r="S1189" i="28"/>
  <c r="T991" i="28" a="1"/>
  <c r="T991" i="28"/>
  <c r="T1003" i="28" a="1"/>
  <c r="T1003" i="28"/>
  <c r="V1044" i="28" a="1"/>
  <c r="V1044" i="28"/>
  <c r="V1056" i="28" a="1"/>
  <c r="V1056" i="28"/>
  <c r="V1057" i="28" a="1"/>
  <c r="V1057" i="28"/>
  <c r="U1061" i="28" a="1"/>
  <c r="U1061" i="28"/>
  <c r="V1075" i="28" a="1"/>
  <c r="V1075" i="28"/>
  <c r="T1077" i="28" a="1"/>
  <c r="T1077" i="28"/>
  <c r="U1078" i="28" a="1"/>
  <c r="U1078" i="28"/>
  <c r="T1090" i="28" a="1"/>
  <c r="T1090" i="28"/>
  <c r="U1090" i="28" a="1"/>
  <c r="U1090" i="28"/>
  <c r="S1090" i="28" a="1"/>
  <c r="S1090" i="28"/>
  <c r="V1098" i="28" a="1"/>
  <c r="V1098" i="28"/>
  <c r="S1098" i="28" a="1"/>
  <c r="S1098" i="28"/>
  <c r="T1101" i="28" a="1"/>
  <c r="T1101" i="28"/>
  <c r="U1115" i="28" a="1"/>
  <c r="U1115" i="28"/>
  <c r="S1115" i="28" a="1"/>
  <c r="S1115" i="28"/>
  <c r="T1132" i="28" a="1"/>
  <c r="T1132" i="28"/>
  <c r="V1132" i="28" a="1"/>
  <c r="V1132" i="28"/>
  <c r="S1216" i="28" a="1"/>
  <c r="S1216" i="28"/>
  <c r="U1216" i="28" a="1"/>
  <c r="U1216" i="28"/>
  <c r="T1216" i="28" a="1"/>
  <c r="T1216" i="28"/>
  <c r="V1216" i="28" a="1"/>
  <c r="V1216" i="28"/>
  <c r="S1054" i="28" a="1"/>
  <c r="S1054" i="28"/>
  <c r="U1054" i="28" a="1"/>
  <c r="U1054" i="28"/>
  <c r="T1080" i="28" a="1"/>
  <c r="T1080" i="28"/>
  <c r="U1080" i="28" a="1"/>
  <c r="U1080" i="28"/>
  <c r="U1096" i="28" a="1"/>
  <c r="U1096" i="28"/>
  <c r="S1096" i="28" a="1"/>
  <c r="S1096" i="28"/>
  <c r="S1113" i="28" a="1"/>
  <c r="S1113" i="28"/>
  <c r="U1113" i="28" a="1"/>
  <c r="U1113" i="28"/>
  <c r="U1180" i="28" a="1"/>
  <c r="U1180" i="28"/>
  <c r="S1180" i="28" a="1"/>
  <c r="S1180" i="28"/>
  <c r="T1180" i="28" a="1"/>
  <c r="T1180" i="28"/>
  <c r="V1180" i="28" a="1"/>
  <c r="V1180" i="28"/>
  <c r="U1187" i="28" a="1"/>
  <c r="U1187" i="28"/>
  <c r="S1187" i="28" a="1"/>
  <c r="S1187" i="28"/>
  <c r="V1187" i="28" a="1"/>
  <c r="V1187" i="28"/>
  <c r="U1229" i="28" a="1"/>
  <c r="U1229" i="28"/>
  <c r="T1229" i="28" a="1"/>
  <c r="T1229" i="28"/>
  <c r="S1229" i="28" a="1"/>
  <c r="S1229" i="28"/>
  <c r="V1229" i="28" a="1"/>
  <c r="V1229" i="28"/>
  <c r="S1102" i="28" a="1"/>
  <c r="S1102" i="28"/>
  <c r="V1115" i="28" a="1"/>
  <c r="V1115" i="28"/>
  <c r="T1148" i="28" a="1"/>
  <c r="T1148" i="28"/>
  <c r="U1148" i="28" a="1"/>
  <c r="U1148" i="28"/>
  <c r="S1148" i="28" a="1"/>
  <c r="S1148" i="28"/>
  <c r="V1148" i="28" a="1"/>
  <c r="V1148" i="28"/>
  <c r="T1187" i="28" a="1"/>
  <c r="T1187" i="28"/>
  <c r="V1197" i="28" a="1"/>
  <c r="V1197" i="28"/>
  <c r="S1197" i="28" a="1"/>
  <c r="S1197" i="28"/>
  <c r="U1197" i="28" a="1"/>
  <c r="U1197" i="28"/>
  <c r="T1197" i="28" a="1"/>
  <c r="T1197" i="28"/>
  <c r="T1034" i="28" a="1"/>
  <c r="T1034" i="28"/>
  <c r="S1034" i="28" a="1"/>
  <c r="S1034" i="28"/>
  <c r="T1044" i="28" a="1"/>
  <c r="T1044" i="28"/>
  <c r="T1054" i="28" a="1"/>
  <c r="T1054" i="28"/>
  <c r="T1057" i="28" a="1"/>
  <c r="T1057" i="28"/>
  <c r="S1094" i="28" a="1"/>
  <c r="S1094" i="28"/>
  <c r="V1094" i="28" a="1"/>
  <c r="V1094" i="28"/>
  <c r="T1096" i="28" a="1"/>
  <c r="T1096" i="28"/>
  <c r="V1100" i="28" a="1"/>
  <c r="V1100" i="28"/>
  <c r="S1100" i="28" a="1"/>
  <c r="S1100" i="28"/>
  <c r="V1111" i="28" a="1"/>
  <c r="V1111" i="28"/>
  <c r="S1111" i="28" a="1"/>
  <c r="S1111" i="28"/>
  <c r="T1113" i="28" a="1"/>
  <c r="T1113" i="28"/>
  <c r="U1131" i="28" a="1"/>
  <c r="U1131" i="28"/>
  <c r="V1131" i="28" a="1"/>
  <c r="V1131" i="28"/>
  <c r="T1131" i="28" a="1"/>
  <c r="T1131" i="28"/>
  <c r="U1144" i="28" a="1"/>
  <c r="U1144" i="28"/>
  <c r="T1144" i="28" a="1"/>
  <c r="T1144" i="28"/>
  <c r="V1144" i="28" a="1"/>
  <c r="V1144" i="28"/>
  <c r="T1173" i="28" a="1"/>
  <c r="T1173" i="28"/>
  <c r="S1173" i="28" a="1"/>
  <c r="S1173" i="28"/>
  <c r="V1173" i="28" a="1"/>
  <c r="V1173" i="28"/>
  <c r="V1199" i="28" a="1"/>
  <c r="V1199" i="28"/>
  <c r="S1199" i="28" a="1"/>
  <c r="S1199" i="28"/>
  <c r="U1199" i="28" a="1"/>
  <c r="U1199" i="28"/>
  <c r="T1075" i="28" a="1"/>
  <c r="T1075" i="28"/>
  <c r="T1091" i="28" a="1"/>
  <c r="T1091" i="28"/>
  <c r="S1091" i="28" a="1"/>
  <c r="S1091" i="28"/>
  <c r="T1102" i="28" a="1"/>
  <c r="T1102" i="28"/>
  <c r="V1128" i="28" a="1"/>
  <c r="V1128" i="28"/>
  <c r="U1128" i="28" a="1"/>
  <c r="U1128" i="28"/>
  <c r="T1128" i="28" a="1"/>
  <c r="T1128" i="28"/>
  <c r="S1144" i="28" a="1"/>
  <c r="S1144" i="28"/>
  <c r="S1162" i="28" a="1"/>
  <c r="S1162" i="28"/>
  <c r="V1162" i="28" a="1"/>
  <c r="V1162" i="28"/>
  <c r="U1162" i="28" a="1"/>
  <c r="U1162" i="28"/>
  <c r="T1177" i="28" a="1"/>
  <c r="T1177" i="28"/>
  <c r="V1177" i="28" a="1"/>
  <c r="V1177" i="28"/>
  <c r="S1177" i="28" a="1"/>
  <c r="S1177" i="28"/>
  <c r="U1177" i="28" a="1"/>
  <c r="U1177" i="28"/>
  <c r="U1186" i="28" a="1"/>
  <c r="U1186" i="28"/>
  <c r="V1186" i="28" a="1"/>
  <c r="V1186" i="28"/>
  <c r="T1186" i="28" a="1"/>
  <c r="T1186" i="28"/>
  <c r="S1212" i="28" a="1"/>
  <c r="S1212" i="28"/>
  <c r="T1212" i="28" a="1"/>
  <c r="T1212" i="28"/>
  <c r="V1212" i="28" a="1"/>
  <c r="V1212" i="28"/>
  <c r="U1212" i="28" a="1"/>
  <c r="U1212" i="28"/>
  <c r="U1086" i="28" a="1"/>
  <c r="U1086" i="28"/>
  <c r="T1086" i="28" a="1"/>
  <c r="T1086" i="28"/>
  <c r="T1107" i="28" a="1"/>
  <c r="T1107" i="28"/>
  <c r="T1110" i="28" a="1"/>
  <c r="T1110" i="28"/>
  <c r="U1121" i="28" a="1"/>
  <c r="U1121" i="28"/>
  <c r="T1149" i="28" a="1"/>
  <c r="T1149" i="28"/>
  <c r="S1149" i="28" a="1"/>
  <c r="S1149" i="28"/>
  <c r="S1160" i="28" a="1"/>
  <c r="S1160" i="28"/>
  <c r="V1160" i="28" a="1"/>
  <c r="V1160" i="28"/>
  <c r="T1161" i="28" a="1"/>
  <c r="T1161" i="28"/>
  <c r="V1161" i="28" a="1"/>
  <c r="V1161" i="28"/>
  <c r="V1164" i="28" a="1"/>
  <c r="V1164" i="28"/>
  <c r="U1167" i="28" a="1"/>
  <c r="U1167" i="28"/>
  <c r="S1167" i="28" a="1"/>
  <c r="S1167" i="28"/>
  <c r="U1169" i="28" a="1"/>
  <c r="U1169" i="28"/>
  <c r="S1181" i="28" a="1"/>
  <c r="S1181" i="28"/>
  <c r="U1181" i="28" a="1"/>
  <c r="U1181" i="28"/>
  <c r="V1181" i="28" a="1"/>
  <c r="V1181" i="28"/>
  <c r="U1218" i="28" a="1"/>
  <c r="U1218" i="28"/>
  <c r="S1218" i="28" a="1"/>
  <c r="S1218" i="28"/>
  <c r="T1218" i="28" a="1"/>
  <c r="T1218" i="28"/>
  <c r="V1218" i="28" a="1"/>
  <c r="V1218" i="28"/>
  <c r="S1232" i="28" a="1"/>
  <c r="S1232" i="28"/>
  <c r="U1232" i="28" a="1"/>
  <c r="U1232" i="28"/>
  <c r="T1232" i="28" a="1"/>
  <c r="T1232" i="28"/>
  <c r="V1232" i="28" a="1"/>
  <c r="V1232" i="28"/>
  <c r="V1157" i="28" a="1"/>
  <c r="V1157" i="28"/>
  <c r="U1157" i="28" a="1"/>
  <c r="U1157" i="28"/>
  <c r="U1170" i="28" a="1"/>
  <c r="U1170" i="28"/>
  <c r="T1170" i="28" a="1"/>
  <c r="T1170" i="28"/>
  <c r="V1182" i="28" a="1"/>
  <c r="V1182" i="28"/>
  <c r="T1182" i="28" a="1"/>
  <c r="T1182" i="28"/>
  <c r="U1182" i="28" a="1"/>
  <c r="U1182" i="28"/>
  <c r="S1182" i="28" a="1"/>
  <c r="S1182" i="28"/>
  <c r="T1195" i="28" a="1"/>
  <c r="T1195" i="28"/>
  <c r="V1195" i="28" a="1"/>
  <c r="V1195" i="28"/>
  <c r="S1195" i="28" a="1"/>
  <c r="S1195" i="28"/>
  <c r="T1208" i="28" a="1"/>
  <c r="T1208" i="28"/>
  <c r="V1208" i="28" a="1"/>
  <c r="V1208" i="28"/>
  <c r="U1208" i="28" a="1"/>
  <c r="U1208" i="28"/>
  <c r="S1208" i="28" a="1"/>
  <c r="S1208" i="28"/>
  <c r="U1242" i="28" a="1"/>
  <c r="U1242" i="28"/>
  <c r="S1242" i="28" a="1"/>
  <c r="S1242" i="28"/>
  <c r="V1242" i="28" a="1"/>
  <c r="V1242" i="28"/>
  <c r="T1242" i="28" a="1"/>
  <c r="T1242" i="28"/>
  <c r="T1251" i="28" a="1"/>
  <c r="T1251" i="28"/>
  <c r="V1251" i="28" a="1"/>
  <c r="V1251" i="28"/>
  <c r="U1251" i="28" a="1"/>
  <c r="U1251" i="28"/>
  <c r="T1122" i="28" a="1"/>
  <c r="T1122" i="28"/>
  <c r="V1122" i="28" a="1"/>
  <c r="V1122" i="28"/>
  <c r="V1141" i="28" a="1"/>
  <c r="V1141" i="28"/>
  <c r="S1157" i="28" a="1"/>
  <c r="S1157" i="28"/>
  <c r="S1164" i="28" a="1"/>
  <c r="S1164" i="28"/>
  <c r="S1170" i="28" a="1"/>
  <c r="S1170" i="28"/>
  <c r="V1179" i="28" a="1"/>
  <c r="V1179" i="28"/>
  <c r="U1179" i="28" a="1"/>
  <c r="U1179" i="28"/>
  <c r="U1195" i="28" a="1"/>
  <c r="U1195" i="28"/>
  <c r="U1231" i="28" a="1"/>
  <c r="U1231" i="28"/>
  <c r="V1231" i="28" a="1"/>
  <c r="V1231" i="28"/>
  <c r="S1231" i="28" a="1"/>
  <c r="S1231" i="28"/>
  <c r="T1231" i="28" a="1"/>
  <c r="T1231" i="28"/>
  <c r="S1251" i="28" a="1"/>
  <c r="S1251" i="28"/>
  <c r="U1168" i="28" a="1"/>
  <c r="U1168" i="28"/>
  <c r="T1168" i="28" a="1"/>
  <c r="T1168" i="28"/>
  <c r="V1185" i="28" a="1"/>
  <c r="V1185" i="28"/>
  <c r="T1185" i="28" a="1"/>
  <c r="T1185" i="28"/>
  <c r="V1191" i="28" a="1"/>
  <c r="V1191" i="28"/>
  <c r="U1191" i="28" a="1"/>
  <c r="U1191" i="28"/>
  <c r="T1191" i="28" a="1"/>
  <c r="T1191" i="28"/>
  <c r="U1200" i="28" a="1"/>
  <c r="U1200" i="28"/>
  <c r="V1200" i="28" a="1"/>
  <c r="V1200" i="28"/>
  <c r="T1200" i="28" a="1"/>
  <c r="T1200" i="28"/>
  <c r="S1200" i="28" a="1"/>
  <c r="S1200" i="28"/>
  <c r="U1226" i="28" a="1"/>
  <c r="U1226" i="28"/>
  <c r="S1226" i="28" a="1"/>
  <c r="S1226" i="28"/>
  <c r="T1226" i="28" a="1"/>
  <c r="T1226" i="28"/>
  <c r="U1234" i="28" a="1"/>
  <c r="U1234" i="28"/>
  <c r="S1234" i="28" a="1"/>
  <c r="S1234" i="28"/>
  <c r="T1234" i="28" a="1"/>
  <c r="T1234" i="28"/>
  <c r="V1234" i="28" a="1"/>
  <c r="V1234" i="28"/>
  <c r="U1237" i="28" a="1"/>
  <c r="U1237" i="28"/>
  <c r="T1237" i="28" a="1"/>
  <c r="T1237" i="28"/>
  <c r="S1237" i="28" a="1"/>
  <c r="S1237" i="28"/>
  <c r="V1237" i="28" a="1"/>
  <c r="V1237" i="28"/>
  <c r="V1140" i="28" a="1"/>
  <c r="V1140" i="28"/>
  <c r="S1140" i="28" a="1"/>
  <c r="S1140" i="28"/>
  <c r="V1166" i="28" a="1"/>
  <c r="V1166" i="28"/>
  <c r="U1166" i="28" a="1"/>
  <c r="U1166" i="28"/>
  <c r="T1178" i="28" a="1"/>
  <c r="T1178" i="28"/>
  <c r="U1239" i="28" a="1"/>
  <c r="U1239" i="28"/>
  <c r="V1239" i="28" a="1"/>
  <c r="V1239" i="28"/>
  <c r="S1239" i="28" a="1"/>
  <c r="S1239" i="28"/>
  <c r="T1239" i="28" a="1"/>
  <c r="T1239" i="28"/>
  <c r="U1198" i="28" a="1"/>
  <c r="U1198" i="28"/>
  <c r="V1198" i="28" a="1"/>
  <c r="V1198" i="28"/>
  <c r="T1198" i="28" a="1"/>
  <c r="T1198" i="28"/>
  <c r="U1217" i="28" a="1"/>
  <c r="U1217" i="28"/>
  <c r="T1217" i="28" a="1"/>
  <c r="T1217" i="28"/>
  <c r="S1217" i="28" a="1"/>
  <c r="S1217" i="28"/>
  <c r="V1217" i="28" a="1"/>
  <c r="V1217" i="28"/>
  <c r="U1225" i="28" a="1"/>
  <c r="U1225" i="28"/>
  <c r="T1225" i="28" a="1"/>
  <c r="T1225" i="28"/>
  <c r="V1225" i="28" a="1"/>
  <c r="V1225" i="28"/>
  <c r="S1225" i="28" a="1"/>
  <c r="S1225" i="28"/>
  <c r="U1230" i="28" a="1"/>
  <c r="U1230" i="28"/>
  <c r="T1230" i="28" a="1"/>
  <c r="T1230" i="28"/>
  <c r="S1230" i="28" a="1"/>
  <c r="S1230" i="28"/>
  <c r="U1201" i="28" a="1"/>
  <c r="U1201" i="28"/>
  <c r="T1201" i="28" a="1"/>
  <c r="T1201" i="28"/>
  <c r="V1201" i="28" a="1"/>
  <c r="V1201" i="28"/>
  <c r="T1205" i="28" a="1"/>
  <c r="T1205" i="28"/>
  <c r="U1205" i="28" a="1"/>
  <c r="U1205" i="28"/>
  <c r="S1205" i="28" a="1"/>
  <c r="S1205" i="28"/>
  <c r="T1263" i="28" a="1"/>
  <c r="T1263" i="28"/>
  <c r="V1263" i="28" a="1"/>
  <c r="V1263" i="28"/>
  <c r="U1263" i="28" a="1"/>
  <c r="U1263" i="28"/>
  <c r="S1263" i="28" a="1"/>
  <c r="S1263" i="28"/>
  <c r="T1193" i="28" a="1"/>
  <c r="T1193" i="28"/>
  <c r="V1193" i="28" a="1"/>
  <c r="V1193" i="28"/>
  <c r="S1194" i="28" a="1"/>
  <c r="S1194" i="28"/>
  <c r="U1194" i="28" a="1"/>
  <c r="U1194" i="28"/>
  <c r="V1204" i="28" a="1"/>
  <c r="V1204" i="28"/>
  <c r="T1204" i="28" a="1"/>
  <c r="T1204" i="28"/>
  <c r="S1209" i="28" a="1"/>
  <c r="S1209" i="28"/>
  <c r="V1209" i="28" a="1"/>
  <c r="V1209" i="28"/>
  <c r="U1215" i="28" a="1"/>
  <c r="U1215" i="28"/>
  <c r="V1215" i="28" a="1"/>
  <c r="V1215" i="28"/>
  <c r="S1215" i="28" a="1"/>
  <c r="S1215" i="28"/>
  <c r="S1224" i="28" a="1"/>
  <c r="S1224" i="28"/>
  <c r="U1224" i="28" a="1"/>
  <c r="U1224" i="28"/>
  <c r="T1224" i="28" a="1"/>
  <c r="T1224" i="28"/>
  <c r="V1224" i="28" a="1"/>
  <c r="V1224" i="28"/>
  <c r="U1233" i="28" a="1"/>
  <c r="U1233" i="28"/>
  <c r="T1233" i="28" a="1"/>
  <c r="T1233" i="28"/>
  <c r="V1233" i="28" a="1"/>
  <c r="V1233" i="28"/>
  <c r="T1206" i="28" a="1"/>
  <c r="T1206" i="28"/>
  <c r="V1206" i="28" a="1"/>
  <c r="V1206" i="28"/>
  <c r="U1211" i="28" a="1"/>
  <c r="U1211" i="28"/>
  <c r="V1211" i="28" a="1"/>
  <c r="V1211" i="28"/>
  <c r="S1211" i="28" a="1"/>
  <c r="S1211" i="28"/>
  <c r="U1214" i="28" a="1"/>
  <c r="U1214" i="28"/>
  <c r="T1214" i="28" a="1"/>
  <c r="T1214" i="28"/>
  <c r="S1214" i="28" a="1"/>
  <c r="S1214" i="28"/>
  <c r="U1221" i="28" a="1"/>
  <c r="U1221" i="28"/>
  <c r="T1221" i="28" a="1"/>
  <c r="T1221" i="28"/>
  <c r="S1221" i="28" a="1"/>
  <c r="S1221" i="28"/>
  <c r="U1223" i="28" a="1"/>
  <c r="U1223" i="28"/>
  <c r="V1223" i="28" a="1"/>
  <c r="V1223" i="28"/>
  <c r="U1245" i="28" a="1"/>
  <c r="U1245" i="28"/>
  <c r="T1245" i="28" a="1"/>
  <c r="T1245" i="28"/>
  <c r="S1245" i="28" a="1"/>
  <c r="S1245" i="28"/>
  <c r="U1247" i="28" a="1"/>
  <c r="U1247" i="28"/>
  <c r="V1247" i="28" a="1"/>
  <c r="V1247" i="28"/>
  <c r="T1247" i="28" a="1"/>
  <c r="T1247" i="28"/>
  <c r="S1247" i="28" a="1"/>
  <c r="S1247" i="28"/>
  <c r="U1253" i="28" a="1"/>
  <c r="U1253" i="28"/>
  <c r="T1253" i="28" a="1"/>
  <c r="T1253" i="28"/>
  <c r="S1253" i="28" a="1"/>
  <c r="S1253" i="28"/>
  <c r="T1211" i="28" a="1"/>
  <c r="T1211" i="28"/>
  <c r="V1214" i="28" a="1"/>
  <c r="V1214" i="28"/>
  <c r="T1223" i="28" a="1"/>
  <c r="T1223" i="28"/>
  <c r="U1241" i="28" a="1"/>
  <c r="U1241" i="28"/>
  <c r="T1241" i="28" a="1"/>
  <c r="T1241" i="28"/>
  <c r="S1241" i="28" a="1"/>
  <c r="S1241" i="28"/>
  <c r="V1245" i="28" a="1"/>
  <c r="V1245" i="28"/>
  <c r="S1248" i="28" a="1"/>
  <c r="S1248" i="28"/>
  <c r="U1248" i="28" a="1"/>
  <c r="U1248" i="28"/>
  <c r="T1248" i="28" a="1"/>
  <c r="T1248" i="28"/>
  <c r="V1248" i="28" a="1"/>
  <c r="V1248" i="28"/>
  <c r="U1250" i="28" a="1"/>
  <c r="U1250" i="28"/>
  <c r="T1250" i="28" a="1"/>
  <c r="T1250" i="28"/>
  <c r="S1250" i="28" a="1"/>
  <c r="S1250" i="28"/>
  <c r="V1253" i="28" a="1"/>
  <c r="V1253" i="28"/>
  <c r="U1255" i="28" a="1"/>
  <c r="U1255" i="28"/>
  <c r="S1255" i="28" a="1"/>
  <c r="S1255" i="28"/>
  <c r="V1255" i="28" a="1"/>
  <c r="V1255" i="28"/>
  <c r="S1257" i="28" a="1"/>
  <c r="S1257" i="28"/>
  <c r="V1257" i="28" a="1"/>
  <c r="V1257" i="28"/>
  <c r="U1257" i="28" a="1"/>
  <c r="U1257" i="28"/>
  <c r="T1227" i="28" a="1"/>
  <c r="T1227" i="28"/>
  <c r="V1227" i="28" a="1"/>
  <c r="V1227" i="28"/>
  <c r="U1238" i="28" a="1"/>
  <c r="U1238" i="28"/>
  <c r="T1238" i="28" a="1"/>
  <c r="T1238" i="28"/>
  <c r="T1243" i="28" a="1"/>
  <c r="T1243" i="28"/>
  <c r="V1243" i="28" a="1"/>
  <c r="V1243" i="28"/>
  <c r="V1260" i="28" a="1"/>
  <c r="V1260" i="28"/>
  <c r="U1260" i="28" a="1"/>
  <c r="U1260" i="28"/>
  <c r="S1260" i="28" a="1"/>
  <c r="S1260" i="28"/>
  <c r="U1262" i="28" a="1"/>
  <c r="U1262" i="28"/>
  <c r="T1262" i="28" a="1"/>
  <c r="T1262" i="28"/>
  <c r="S1262" i="28" a="1"/>
  <c r="S1262" i="28"/>
  <c r="V1262" i="28" a="1"/>
  <c r="V1262" i="28"/>
  <c r="V1213" i="28" a="1"/>
  <c r="V1213" i="28"/>
  <c r="U1213" i="28" a="1"/>
  <c r="U1213" i="28"/>
  <c r="T1235" i="28" a="1"/>
  <c r="T1235" i="28"/>
  <c r="V1235" i="28" a="1"/>
  <c r="V1235" i="28"/>
  <c r="U1246" i="28" a="1"/>
  <c r="U1246" i="28"/>
  <c r="T1246" i="28" a="1"/>
  <c r="T1246" i="28"/>
  <c r="S1256" i="28" a="1"/>
  <c r="S1256" i="28"/>
  <c r="U1256" i="28" a="1"/>
  <c r="U1256" i="28"/>
  <c r="T1256" i="28" a="1"/>
  <c r="T1256" i="28"/>
  <c r="V1256" i="28" a="1"/>
  <c r="V1256" i="28"/>
  <c r="T1269" i="28" a="1"/>
  <c r="T1269" i="28"/>
  <c r="V1269" i="28" a="1"/>
  <c r="V1269" i="28"/>
  <c r="U1269" i="28" a="1"/>
  <c r="U1269" i="28"/>
  <c r="T1254" i="28" a="1"/>
  <c r="T1254" i="28"/>
  <c r="S1265" i="28" a="1"/>
  <c r="S1265" i="28"/>
  <c r="T1265" i="28" a="1"/>
  <c r="T1265" i="28"/>
  <c r="T1267" i="28" a="1"/>
  <c r="T1267" i="28"/>
  <c r="S1267" i="28" a="1"/>
  <c r="S1267" i="28"/>
  <c r="V1267" i="28" a="1"/>
  <c r="V1267" i="28"/>
  <c r="T1264" i="28" a="1"/>
  <c r="T1264" i="28"/>
  <c r="S1264" i="28" a="1"/>
  <c r="S1264" i="28"/>
  <c r="W35" i="28"/>
  <c r="W34" i="28"/>
  <c r="W33" i="28"/>
  <c r="AA103" i="28"/>
  <c r="AB103" i="28"/>
  <c r="W750" i="28"/>
  <c r="AA1167" i="28"/>
  <c r="AB1167" i="28"/>
  <c r="W862" i="28"/>
  <c r="AA1087" i="28"/>
  <c r="AB1087" i="28"/>
  <c r="AA1022" i="28"/>
  <c r="AB1022" i="28"/>
  <c r="W765" i="28"/>
  <c r="Y22" i="28"/>
  <c r="W78" i="28"/>
  <c r="AA591" i="28"/>
  <c r="AB591" i="28"/>
  <c r="AA454" i="28"/>
  <c r="AB454" i="28"/>
  <c r="W1063" i="28"/>
  <c r="W855" i="28"/>
  <c r="W695" i="28"/>
  <c r="W631" i="28"/>
  <c r="W583" i="28"/>
  <c r="AA552" i="28"/>
  <c r="AB552" i="28"/>
  <c r="Y552" i="28"/>
  <c r="Y135" i="28"/>
  <c r="AA175" i="28"/>
  <c r="AB175" i="28"/>
  <c r="Y175" i="28"/>
  <c r="W182" i="28"/>
  <c r="Y87" i="28"/>
  <c r="Y379" i="28"/>
  <c r="AA379" i="28"/>
  <c r="AB379" i="28"/>
  <c r="W354" i="28"/>
  <c r="W266" i="28"/>
  <c r="W29" i="28"/>
  <c r="Y651" i="28"/>
  <c r="Y1160" i="28"/>
  <c r="AA39" i="28"/>
  <c r="AB39" i="28"/>
  <c r="AA95" i="28"/>
  <c r="AB95" i="28"/>
  <c r="Y55" i="28"/>
  <c r="AA478" i="28"/>
  <c r="AB478" i="28"/>
  <c r="Y686" i="28"/>
  <c r="Y119" i="28"/>
  <c r="W995" i="28"/>
  <c r="W887" i="28"/>
  <c r="W967" i="28"/>
  <c r="AA736" i="28"/>
  <c r="AB736" i="28"/>
  <c r="Y159" i="28"/>
  <c r="Y199" i="28"/>
  <c r="Y111" i="28"/>
  <c r="Y79" i="28"/>
  <c r="Y470" i="28"/>
  <c r="AA470" i="28"/>
  <c r="AB470" i="28"/>
  <c r="W365" i="28"/>
  <c r="W341" i="28"/>
  <c r="AC52" i="31"/>
  <c r="AC33" i="31"/>
  <c r="P23" i="66"/>
  <c r="AC60" i="31"/>
  <c r="AC41" i="31"/>
  <c r="AC59" i="31"/>
  <c r="AC37" i="31"/>
  <c r="AC45" i="31"/>
  <c r="AC57" i="31"/>
  <c r="AC58" i="31"/>
  <c r="AC64" i="31"/>
  <c r="AC42" i="31"/>
  <c r="E21" i="114" a="1"/>
  <c r="E21" i="114"/>
  <c r="D21" i="114" a="1"/>
  <c r="D21" i="114"/>
  <c r="D33" i="114" a="1"/>
  <c r="D33" i="114"/>
  <c r="F21" i="113" a="1"/>
  <c r="F21" i="113"/>
  <c r="E33" i="113" a="1"/>
  <c r="E33" i="113"/>
  <c r="F21" i="112" a="1"/>
  <c r="F21" i="112"/>
  <c r="F33" i="112" a="1"/>
  <c r="F33" i="112"/>
  <c r="E33" i="112" a="1"/>
  <c r="E33" i="112"/>
  <c r="D21" i="112" a="1"/>
  <c r="D21" i="112"/>
  <c r="D33" i="112" a="1"/>
  <c r="D33" i="112"/>
  <c r="F21" i="111" a="1"/>
  <c r="F21" i="111"/>
  <c r="E21" i="111" a="1"/>
  <c r="E21" i="111"/>
  <c r="F33" i="110" a="1"/>
  <c r="F33" i="110"/>
  <c r="E21" i="110" a="1"/>
  <c r="E21" i="110"/>
  <c r="D33" i="110" a="1"/>
  <c r="D33" i="110"/>
  <c r="F21" i="109" a="1"/>
  <c r="F21" i="109"/>
  <c r="E21" i="109" a="1"/>
  <c r="E21" i="109"/>
  <c r="E33" i="109" a="1"/>
  <c r="E33" i="109"/>
  <c r="D21" i="109" a="1"/>
  <c r="D21" i="109"/>
  <c r="F33" i="106" a="1"/>
  <c r="F33" i="106"/>
  <c r="E21" i="106" a="1"/>
  <c r="E21" i="106"/>
  <c r="E33" i="106" a="1"/>
  <c r="E33" i="106"/>
  <c r="D21" i="106" a="1"/>
  <c r="D21" i="106"/>
  <c r="F21" i="105" a="1"/>
  <c r="F21" i="105"/>
  <c r="E33" i="105" a="1"/>
  <c r="E33" i="105"/>
  <c r="E21" i="105" a="1"/>
  <c r="E21" i="105"/>
  <c r="D33" i="105" a="1"/>
  <c r="D33" i="105"/>
  <c r="F33" i="104" a="1"/>
  <c r="F33" i="104"/>
  <c r="D33" i="104" a="1"/>
  <c r="D33" i="104"/>
  <c r="D21" i="104" a="1"/>
  <c r="D21" i="104"/>
  <c r="F33" i="103" a="1"/>
  <c r="F33" i="103"/>
  <c r="F21" i="103" a="1"/>
  <c r="F21" i="103"/>
  <c r="E21" i="103" a="1"/>
  <c r="E21" i="103"/>
  <c r="H21" i="117" a="1"/>
  <c r="H21" i="117"/>
  <c r="I21" i="117"/>
  <c r="Y1169" i="28"/>
  <c r="W1246" i="28"/>
  <c r="W1125" i="28"/>
  <c r="AA511" i="28"/>
  <c r="AB511" i="28"/>
  <c r="W749" i="28"/>
  <c r="W948" i="28"/>
  <c r="W780" i="28"/>
  <c r="W740" i="28"/>
  <c r="W629" i="28"/>
  <c r="W565" i="28"/>
  <c r="W549" i="28"/>
  <c r="W533" i="28"/>
  <c r="W501" i="28"/>
  <c r="W437" i="28"/>
  <c r="Y278" i="28"/>
  <c r="AA278" i="28"/>
  <c r="AB278" i="28"/>
  <c r="H23" i="117" a="1"/>
  <c r="H23" i="117"/>
  <c r="I23" i="117"/>
  <c r="Y901" i="28"/>
  <c r="AA311" i="28"/>
  <c r="AB311" i="28"/>
  <c r="Y311" i="28"/>
  <c r="H24" i="117" a="1"/>
  <c r="H24" i="117"/>
  <c r="I24" i="117"/>
  <c r="H20" i="117" a="1"/>
  <c r="H20" i="117"/>
  <c r="W870" i="28"/>
  <c r="W844" i="28"/>
  <c r="AA390" i="28"/>
  <c r="AB390" i="28"/>
  <c r="H19" i="117" a="1"/>
  <c r="H19" i="117"/>
  <c r="I19" i="117"/>
  <c r="Y94" i="28"/>
  <c r="AA94" i="28"/>
  <c r="AB94" i="28"/>
  <c r="Y78" i="28"/>
  <c r="AA78" i="28"/>
  <c r="AB78" i="28"/>
  <c r="Y62" i="28"/>
  <c r="AA62" i="28"/>
  <c r="AB62" i="28"/>
  <c r="W53" i="28"/>
  <c r="Y501" i="28"/>
  <c r="AA517" i="28"/>
  <c r="AB517" i="28"/>
  <c r="W644" i="28"/>
  <c r="Y238" i="28"/>
  <c r="AA317" i="28"/>
  <c r="AB317" i="28"/>
  <c r="Y509" i="28"/>
  <c r="Y525" i="28"/>
  <c r="W564" i="28"/>
  <c r="Y349" i="28"/>
  <c r="D21" i="46" a="1"/>
  <c r="D21" i="46"/>
  <c r="Y34" i="28"/>
  <c r="AA34" i="28"/>
  <c r="AB34" i="28"/>
  <c r="H18" i="117" a="1"/>
  <c r="H18" i="117"/>
  <c r="I18" i="117"/>
  <c r="W1016" i="28"/>
  <c r="Y945" i="28"/>
  <c r="AA945" i="28"/>
  <c r="AB945" i="28"/>
  <c r="W880" i="28"/>
  <c r="W832" i="28"/>
  <c r="AA753" i="28"/>
  <c r="AB753" i="28"/>
  <c r="Y753" i="28"/>
  <c r="Y705" i="28"/>
  <c r="AA705" i="28"/>
  <c r="AB705" i="28"/>
  <c r="W320" i="28"/>
  <c r="W224" i="28"/>
  <c r="E33" i="104" a="1"/>
  <c r="E33" i="104"/>
  <c r="Y1227" i="28"/>
  <c r="W685" i="28"/>
  <c r="Y693" i="28"/>
  <c r="Y167" i="28"/>
  <c r="W943" i="28"/>
  <c r="W831" i="28"/>
  <c r="W783" i="28"/>
  <c r="W940" i="28"/>
  <c r="AA789" i="28"/>
  <c r="AB789" i="28"/>
  <c r="AA925" i="28"/>
  <c r="AB925" i="28"/>
  <c r="W1092" i="28"/>
  <c r="W1036" i="28"/>
  <c r="W628" i="28"/>
  <c r="W580" i="28"/>
  <c r="W733" i="28"/>
  <c r="W701" i="28"/>
  <c r="Y558" i="28"/>
  <c r="AA558" i="28"/>
  <c r="AB558" i="28"/>
  <c r="AA502" i="28"/>
  <c r="AB502" i="28"/>
  <c r="Y502" i="28"/>
  <c r="AA687" i="28"/>
  <c r="AB687" i="28"/>
  <c r="Y687" i="28"/>
  <c r="W686" i="28"/>
  <c r="W678" i="28"/>
  <c r="W462" i="28"/>
  <c r="W238" i="28"/>
  <c r="AA231" i="28"/>
  <c r="AB231" i="28"/>
  <c r="Y231" i="28"/>
  <c r="Y144" i="28"/>
  <c r="AA144" i="28"/>
  <c r="AB144" i="28"/>
  <c r="W518" i="28"/>
  <c r="W390" i="28"/>
  <c r="W374" i="28"/>
  <c r="W366" i="28"/>
  <c r="W358" i="28"/>
  <c r="AA295" i="28"/>
  <c r="AB295" i="28"/>
  <c r="Y295" i="28"/>
  <c r="W203" i="28"/>
  <c r="Y168" i="28"/>
  <c r="AA168" i="28"/>
  <c r="AB168" i="28"/>
  <c r="W95" i="28"/>
  <c r="Y911" i="28"/>
  <c r="W55" i="28"/>
  <c r="W63" i="28"/>
  <c r="AA64" i="28"/>
  <c r="AB64" i="28"/>
  <c r="W183" i="28"/>
  <c r="Y359" i="28"/>
  <c r="W310" i="28"/>
  <c r="W446" i="28"/>
  <c r="Y1035" i="28"/>
  <c r="W910" i="28"/>
  <c r="Y247" i="28"/>
  <c r="W201" i="28"/>
  <c r="W334" i="28"/>
  <c r="AA351" i="28"/>
  <c r="AB351" i="28"/>
  <c r="AA559" i="28"/>
  <c r="AB559" i="28"/>
  <c r="Y847" i="28"/>
  <c r="Y1237" i="28"/>
  <c r="AA1237" i="28"/>
  <c r="AB1237" i="28"/>
  <c r="W1236" i="28"/>
  <c r="W1212" i="28"/>
  <c r="W994" i="28"/>
  <c r="W894" i="28"/>
  <c r="AA72" i="28"/>
  <c r="AB72" i="28"/>
  <c r="Y96" i="28"/>
  <c r="AA279" i="28"/>
  <c r="AB279" i="28"/>
  <c r="W143" i="28"/>
  <c r="AA343" i="28"/>
  <c r="AB343" i="28"/>
  <c r="AA495" i="28"/>
  <c r="AB495" i="28"/>
  <c r="W1054" i="28"/>
  <c r="Y1079" i="28"/>
  <c r="Y1047" i="28"/>
  <c r="Y1225" i="28"/>
  <c r="W30" i="28"/>
  <c r="AA112" i="28"/>
  <c r="AB112" i="28"/>
  <c r="AA223" i="28"/>
  <c r="AB223" i="28"/>
  <c r="Y271" i="28"/>
  <c r="Y303" i="28"/>
  <c r="Y383" i="28"/>
  <c r="W481" i="28"/>
  <c r="W1198" i="28"/>
  <c r="W1224" i="28"/>
  <c r="W159" i="28"/>
  <c r="Y335" i="28"/>
  <c r="AA503" i="28"/>
  <c r="AB503" i="28"/>
  <c r="AA427" i="28"/>
  <c r="AB427" i="28"/>
  <c r="Y251" i="28"/>
  <c r="Y640" i="28"/>
  <c r="AA688" i="28"/>
  <c r="AB688" i="28"/>
  <c r="W719" i="28"/>
  <c r="W879" i="28"/>
  <c r="W935" i="28"/>
  <c r="AA240" i="28"/>
  <c r="AB240" i="28"/>
  <c r="AA768" i="28"/>
  <c r="AB768" i="28"/>
  <c r="W591" i="28"/>
  <c r="E6" i="67" a="1"/>
  <c r="E6" i="67"/>
  <c r="AA298" i="28"/>
  <c r="AB298" i="28"/>
  <c r="AA402" i="28"/>
  <c r="AB402" i="28"/>
  <c r="Y43" i="28"/>
  <c r="Y626" i="28"/>
  <c r="AA106" i="28"/>
  <c r="AB106" i="28"/>
  <c r="AA561" i="28"/>
  <c r="AB561" i="28"/>
  <c r="Y250" i="28"/>
  <c r="W368" i="28"/>
  <c r="AA194" i="28"/>
  <c r="AB194" i="28"/>
  <c r="Y211" i="28"/>
  <c r="Y387" i="28"/>
  <c r="W457" i="28"/>
  <c r="Y6" i="67" a="1"/>
  <c r="Y6" i="67"/>
  <c r="AA458" i="28"/>
  <c r="AB458" i="28"/>
  <c r="Y730" i="28"/>
  <c r="Y706" i="28"/>
  <c r="Y834" i="28"/>
  <c r="Y1066" i="28"/>
  <c r="AA123" i="28"/>
  <c r="AB123" i="28"/>
  <c r="W345" i="28"/>
  <c r="AA322" i="28"/>
  <c r="AB322" i="28"/>
  <c r="Y513" i="28"/>
  <c r="AA719" i="28"/>
  <c r="AB719" i="28"/>
  <c r="Y719" i="28"/>
  <c r="W622" i="28"/>
  <c r="W606" i="28"/>
  <c r="Y1193" i="28"/>
  <c r="W1264" i="28"/>
  <c r="W830" i="28"/>
  <c r="W806" i="28"/>
  <c r="W590" i="28"/>
  <c r="Y234" i="28"/>
  <c r="Y914" i="28"/>
  <c r="AA385" i="28"/>
  <c r="AB385" i="28"/>
  <c r="W1000" i="28"/>
  <c r="W329" i="28"/>
  <c r="Y721" i="28"/>
  <c r="AA905" i="28"/>
  <c r="AB905" i="28"/>
  <c r="W1232" i="28"/>
  <c r="W1200" i="28"/>
  <c r="AA625" i="28"/>
  <c r="AB625" i="28"/>
  <c r="Y799" i="28"/>
  <c r="Y1153" i="28"/>
  <c r="Y90" i="28"/>
  <c r="AA242" i="28"/>
  <c r="AB242" i="28"/>
  <c r="Y186" i="28"/>
  <c r="AA338" i="28"/>
  <c r="AB338" i="28"/>
  <c r="W526" i="28"/>
  <c r="W1250" i="28"/>
  <c r="W1218" i="28"/>
  <c r="Y265" i="28"/>
  <c r="AA265" i="28"/>
  <c r="AB265" i="28"/>
  <c r="AA217" i="28"/>
  <c r="AB217" i="28"/>
  <c r="Y217" i="28"/>
  <c r="W105" i="28"/>
  <c r="W73" i="28"/>
  <c r="W36" i="28"/>
  <c r="W225" i="28"/>
  <c r="W138" i="28"/>
  <c r="Y346" i="28"/>
  <c r="AA282" i="28"/>
  <c r="AB282" i="28"/>
  <c r="AA519" i="28"/>
  <c r="AB519" i="28"/>
  <c r="AA623" i="28"/>
  <c r="AB623" i="28"/>
  <c r="W822" i="28"/>
  <c r="AA855" i="28"/>
  <c r="AB855" i="28"/>
  <c r="W1081" i="28"/>
  <c r="W777" i="28"/>
  <c r="Y538" i="28"/>
  <c r="AA538" i="28"/>
  <c r="AB538" i="28"/>
  <c r="AA466" i="28"/>
  <c r="AB466" i="28"/>
  <c r="AA442" i="28"/>
  <c r="AB442" i="28"/>
  <c r="W1024" i="28"/>
  <c r="W841" i="28"/>
  <c r="W888" i="28"/>
  <c r="W273" i="28"/>
  <c r="Y689" i="28"/>
  <c r="AA1251" i="28"/>
  <c r="AB1251" i="28"/>
  <c r="AA479" i="28"/>
  <c r="AB479" i="28"/>
  <c r="W774" i="28"/>
  <c r="AA474" i="28"/>
  <c r="AB474" i="28"/>
  <c r="Y378" i="28"/>
  <c r="W502" i="28"/>
  <c r="AA535" i="28"/>
  <c r="AB535" i="28"/>
  <c r="AA575" i="28"/>
  <c r="AB575" i="28"/>
  <c r="AA655" i="28"/>
  <c r="AB655" i="28"/>
  <c r="W944" i="28"/>
  <c r="Y1194" i="28"/>
  <c r="Y417" i="28"/>
  <c r="AA698" i="28"/>
  <c r="AB698" i="28"/>
  <c r="W114" i="28"/>
  <c r="W74" i="28"/>
  <c r="W232" i="28"/>
  <c r="AA543" i="28"/>
  <c r="AB543" i="28"/>
  <c r="W544" i="28"/>
  <c r="W318" i="28"/>
  <c r="AA331" i="28"/>
  <c r="AB331" i="28"/>
  <c r="AA467" i="28"/>
  <c r="AB467" i="28"/>
  <c r="AA507" i="28"/>
  <c r="AB507" i="28"/>
  <c r="AA275" i="28"/>
  <c r="AB275" i="28"/>
  <c r="W669" i="28"/>
  <c r="W725" i="28"/>
  <c r="W741" i="28"/>
  <c r="W892" i="28"/>
  <c r="W988" i="28"/>
  <c r="W1140" i="28"/>
  <c r="Y820" i="28"/>
  <c r="W698" i="28"/>
  <c r="Y447" i="28"/>
  <c r="W378" i="28"/>
  <c r="AA818" i="28"/>
  <c r="AB818" i="28"/>
  <c r="AA754" i="28"/>
  <c r="AB754" i="28"/>
  <c r="Y714" i="28"/>
  <c r="Y786" i="28"/>
  <c r="Y746" i="28"/>
  <c r="Y986" i="28"/>
  <c r="AA618" i="28"/>
  <c r="AB618" i="28"/>
  <c r="Y634" i="28"/>
  <c r="Y666" i="28"/>
  <c r="W1049" i="28"/>
  <c r="W974" i="28"/>
  <c r="W854" i="28"/>
  <c r="Y671" i="28"/>
  <c r="AA671" i="28"/>
  <c r="AB671" i="28"/>
  <c r="Y607" i="28"/>
  <c r="AA607" i="28"/>
  <c r="AB607" i="28"/>
  <c r="W542" i="28"/>
  <c r="W534" i="28"/>
  <c r="Y527" i="28"/>
  <c r="AA527" i="28"/>
  <c r="AB527" i="28"/>
  <c r="W494" i="28"/>
  <c r="Y487" i="28"/>
  <c r="AA487" i="28"/>
  <c r="AB487" i="28"/>
  <c r="W246" i="28"/>
  <c r="W202" i="28"/>
  <c r="W119" i="28"/>
  <c r="W849" i="28"/>
  <c r="AA722" i="28"/>
  <c r="AB722" i="28"/>
  <c r="AA642" i="28"/>
  <c r="AB642" i="28"/>
  <c r="AA1154" i="28"/>
  <c r="AB1154" i="28"/>
  <c r="W569" i="28"/>
  <c r="Y514" i="28"/>
  <c r="AA674" i="28"/>
  <c r="AB674" i="28"/>
  <c r="Y1211" i="28"/>
  <c r="AA610" i="28"/>
  <c r="AB610" i="28"/>
  <c r="Y1178" i="28"/>
  <c r="Y873" i="28"/>
  <c r="W545" i="28"/>
  <c r="W1120" i="28"/>
  <c r="W416" i="28"/>
  <c r="Y602" i="28"/>
  <c r="W193" i="28"/>
  <c r="Y195" i="28"/>
  <c r="W360" i="28"/>
  <c r="W537" i="28"/>
  <c r="W998" i="28"/>
  <c r="Y777" i="28"/>
  <c r="AA777" i="28"/>
  <c r="AB777" i="28"/>
  <c r="W256" i="28"/>
  <c r="W465" i="28"/>
  <c r="Y266" i="28"/>
  <c r="AA266" i="28"/>
  <c r="AB266" i="28"/>
  <c r="AA841" i="28"/>
  <c r="AB841" i="28"/>
  <c r="AA547" i="28"/>
  <c r="AB547" i="28"/>
  <c r="Y547" i="28"/>
  <c r="W362" i="28"/>
  <c r="W346" i="28"/>
  <c r="W338" i="28"/>
  <c r="W322" i="28"/>
  <c r="Y235" i="28"/>
  <c r="AA235" i="28"/>
  <c r="AB235" i="28"/>
  <c r="W897" i="28"/>
  <c r="AA409" i="28"/>
  <c r="AB409" i="28"/>
  <c r="Y1259" i="28"/>
  <c r="W161" i="28"/>
  <c r="Y330" i="28"/>
  <c r="W522" i="28"/>
  <c r="W918" i="28"/>
  <c r="Y763" i="28"/>
  <c r="Y1059" i="28"/>
  <c r="AA361" i="28"/>
  <c r="AB361" i="28"/>
  <c r="W633" i="28"/>
  <c r="Y738" i="28"/>
  <c r="AA946" i="28"/>
  <c r="AB946" i="28"/>
  <c r="Y762" i="28"/>
  <c r="W513" i="28"/>
  <c r="Y537" i="28"/>
  <c r="AA650" i="28"/>
  <c r="AB650" i="28"/>
  <c r="AA1082" i="28"/>
  <c r="AB1082" i="28"/>
  <c r="W1001" i="28"/>
  <c r="Y506" i="28"/>
  <c r="Y679" i="28"/>
  <c r="Y935" i="28"/>
  <c r="AA455" i="28"/>
  <c r="AB455" i="28"/>
  <c r="W772" i="28"/>
  <c r="W852" i="28"/>
  <c r="W1019" i="28"/>
  <c r="W1245" i="28"/>
  <c r="W649" i="28"/>
  <c r="Y115" i="28"/>
  <c r="Y1050" i="28"/>
  <c r="AA386" i="28"/>
  <c r="AB386" i="28"/>
  <c r="W937" i="28"/>
  <c r="W58" i="28"/>
  <c r="AA306" i="28"/>
  <c r="AB306" i="28"/>
  <c r="AA274" i="28"/>
  <c r="AB274" i="28"/>
  <c r="W489" i="28"/>
  <c r="W641" i="28"/>
  <c r="W673" i="28"/>
  <c r="AA1252" i="28"/>
  <c r="AB1252" i="28"/>
  <c r="AA1162" i="28"/>
  <c r="AB1162" i="28"/>
  <c r="Y578" i="28"/>
  <c r="AA682" i="28"/>
  <c r="AB682" i="28"/>
  <c r="W90" i="28"/>
  <c r="AA354" i="28"/>
  <c r="AB354" i="28"/>
  <c r="AA290" i="28"/>
  <c r="AB290" i="28"/>
  <c r="W497" i="28"/>
  <c r="Y875" i="28"/>
  <c r="W1121" i="28"/>
  <c r="Y658" i="28"/>
  <c r="Y314" i="28"/>
  <c r="Y1055" i="28"/>
  <c r="AA912" i="28"/>
  <c r="AB912" i="28"/>
  <c r="AA410" i="28"/>
  <c r="AB410" i="28"/>
  <c r="W505" i="28"/>
  <c r="W521" i="28"/>
  <c r="W689" i="28"/>
  <c r="Y1106" i="28"/>
  <c r="AA1138" i="28"/>
  <c r="AB1138" i="28"/>
  <c r="W1243" i="28"/>
  <c r="Y1244" i="28"/>
  <c r="W936" i="28"/>
  <c r="AA1268" i="28"/>
  <c r="AB1268" i="28"/>
  <c r="W1235" i="28"/>
  <c r="W1169" i="28"/>
  <c r="W945" i="28"/>
  <c r="W137" i="28"/>
  <c r="W464" i="28"/>
  <c r="AA889" i="28"/>
  <c r="AB889" i="28"/>
  <c r="Y859" i="28"/>
  <c r="Y1027" i="28"/>
  <c r="Y1033" i="28"/>
  <c r="AA1033" i="28"/>
  <c r="AB1033" i="28"/>
  <c r="Y977" i="28"/>
  <c r="AA977" i="28"/>
  <c r="AB977" i="28"/>
  <c r="W968" i="28"/>
  <c r="AA953" i="28"/>
  <c r="AB953" i="28"/>
  <c r="Y953" i="28"/>
  <c r="W952" i="28"/>
  <c r="Y937" i="28"/>
  <c r="AA937" i="28"/>
  <c r="AB937" i="28"/>
  <c r="W928" i="28"/>
  <c r="Y921" i="28"/>
  <c r="AA921" i="28"/>
  <c r="AB921" i="28"/>
  <c r="Y897" i="28"/>
  <c r="AA897" i="28"/>
  <c r="AB897" i="28"/>
  <c r="W896" i="28"/>
  <c r="Y857" i="28"/>
  <c r="AA857" i="28"/>
  <c r="AB857" i="28"/>
  <c r="W856" i="28"/>
  <c r="W848" i="28"/>
  <c r="W824" i="28"/>
  <c r="Y817" i="28"/>
  <c r="AA817" i="28"/>
  <c r="AB817" i="28"/>
  <c r="Y809" i="28"/>
  <c r="AA809" i="28"/>
  <c r="AB809" i="28"/>
  <c r="W776" i="28"/>
  <c r="Y769" i="28"/>
  <c r="AA769" i="28"/>
  <c r="AB769" i="28"/>
  <c r="W752" i="28"/>
  <c r="W736" i="28"/>
  <c r="W704" i="28"/>
  <c r="W688" i="28"/>
  <c r="W656" i="28"/>
  <c r="W640" i="28"/>
  <c r="W624" i="28"/>
  <c r="W616" i="28"/>
  <c r="Y609" i="28"/>
  <c r="AA609" i="28"/>
  <c r="AB609" i="28"/>
  <c r="W608" i="28"/>
  <c r="W600" i="28"/>
  <c r="W592" i="28"/>
  <c r="W576" i="28"/>
  <c r="W560" i="28"/>
  <c r="AA529" i="28"/>
  <c r="AB529" i="28"/>
  <c r="Y529" i="28"/>
  <c r="W520" i="28"/>
  <c r="W512" i="28"/>
  <c r="AA505" i="28"/>
  <c r="AB505" i="28"/>
  <c r="Y505" i="28"/>
  <c r="W504" i="28"/>
  <c r="AA489" i="28"/>
  <c r="AB489" i="28"/>
  <c r="Y489" i="28"/>
  <c r="W488" i="28"/>
  <c r="W480" i="28"/>
  <c r="AA473" i="28"/>
  <c r="AB473" i="28"/>
  <c r="Y473" i="28"/>
  <c r="W472" i="28"/>
  <c r="AA393" i="28"/>
  <c r="AB393" i="28"/>
  <c r="Y393" i="28"/>
  <c r="W392" i="28"/>
  <c r="W376" i="28"/>
  <c r="W352" i="28"/>
  <c r="W336" i="28"/>
  <c r="W328" i="28"/>
  <c r="W296" i="28"/>
  <c r="AA281" i="28"/>
  <c r="AB281" i="28"/>
  <c r="Y281" i="28"/>
  <c r="W272" i="28"/>
  <c r="AA257" i="28"/>
  <c r="AB257" i="28"/>
  <c r="Y257" i="28"/>
  <c r="W240" i="28"/>
  <c r="Y206" i="28"/>
  <c r="AA206" i="28"/>
  <c r="AB206" i="28"/>
  <c r="Y146" i="28"/>
  <c r="AA146" i="28"/>
  <c r="AB146" i="28"/>
  <c r="W145" i="28"/>
  <c r="Y130" i="28"/>
  <c r="AA130" i="28"/>
  <c r="AB130" i="28"/>
  <c r="AA114" i="28"/>
  <c r="AB114" i="28"/>
  <c r="Y114" i="28"/>
  <c r="W49" i="28"/>
  <c r="W1209" i="28"/>
  <c r="W865" i="28"/>
  <c r="W1017" i="28"/>
  <c r="W1025" i="28"/>
  <c r="AA178" i="28"/>
  <c r="AB178" i="28"/>
  <c r="W177" i="28"/>
  <c r="W248" i="28"/>
  <c r="Y321" i="28"/>
  <c r="W400" i="28"/>
  <c r="W496" i="28"/>
  <c r="W648" i="28"/>
  <c r="AA785" i="28"/>
  <c r="AB785" i="28"/>
  <c r="W760" i="28"/>
  <c r="W1260" i="28"/>
  <c r="W1202" i="28"/>
  <c r="W1162" i="28"/>
  <c r="AA1067" i="28"/>
  <c r="AB1067" i="28"/>
  <c r="Y1067" i="28"/>
  <c r="W1066" i="28"/>
  <c r="Y1019" i="28"/>
  <c r="AA1019" i="28"/>
  <c r="AB1019" i="28"/>
  <c r="AA1003" i="28"/>
  <c r="AB1003" i="28"/>
  <c r="Y1003" i="28"/>
  <c r="W1002" i="28"/>
  <c r="W986" i="28"/>
  <c r="AA979" i="28"/>
  <c r="AB979" i="28"/>
  <c r="Y979" i="28"/>
  <c r="W970" i="28"/>
  <c r="AA963" i="28"/>
  <c r="AB963" i="28"/>
  <c r="Y963" i="28"/>
  <c r="W946" i="28"/>
  <c r="W930" i="28"/>
  <c r="AA923" i="28"/>
  <c r="AB923" i="28"/>
  <c r="Y923" i="28"/>
  <c r="AA915" i="28"/>
  <c r="AB915" i="28"/>
  <c r="Y915" i="28"/>
  <c r="W914" i="28"/>
  <c r="AA899" i="28"/>
  <c r="AB899" i="28"/>
  <c r="Y899" i="28"/>
  <c r="W890" i="28"/>
  <c r="AA883" i="28"/>
  <c r="AB883" i="28"/>
  <c r="Y883" i="28"/>
  <c r="W882" i="28"/>
  <c r="W874" i="28"/>
  <c r="W858" i="28"/>
  <c r="W834" i="28"/>
  <c r="W818" i="28"/>
  <c r="W754" i="28"/>
  <c r="W730" i="28"/>
  <c r="AA707" i="28"/>
  <c r="AB707" i="28"/>
  <c r="Y707" i="28"/>
  <c r="W706" i="28"/>
  <c r="Y699" i="28"/>
  <c r="AA699" i="28"/>
  <c r="AB699" i="28"/>
  <c r="W674" i="28"/>
  <c r="AA667" i="28"/>
  <c r="AB667" i="28"/>
  <c r="Y667" i="28"/>
  <c r="W658" i="28"/>
  <c r="Y635" i="28"/>
  <c r="AA635" i="28"/>
  <c r="AB635" i="28"/>
  <c r="Y619" i="28"/>
  <c r="AA619" i="28"/>
  <c r="AB619" i="28"/>
  <c r="Y611" i="28"/>
  <c r="AA611" i="28"/>
  <c r="AB611" i="28"/>
  <c r="W610" i="28"/>
  <c r="W586" i="28"/>
  <c r="W578" i="28"/>
  <c r="W570" i="28"/>
  <c r="Y555" i="28"/>
  <c r="AA555" i="28"/>
  <c r="AB555" i="28"/>
  <c r="W546" i="28"/>
  <c r="W538" i="28"/>
  <c r="Y531" i="28"/>
  <c r="AA531" i="28"/>
  <c r="AB531" i="28"/>
  <c r="W498" i="28"/>
  <c r="Y491" i="28"/>
  <c r="AA491" i="28"/>
  <c r="AB491" i="28"/>
  <c r="W490" i="28"/>
  <c r="W482" i="28"/>
  <c r="W474" i="28"/>
  <c r="W466" i="28"/>
  <c r="W458" i="28"/>
  <c r="Y451" i="28"/>
  <c r="AA451" i="28"/>
  <c r="AB451" i="28"/>
  <c r="Y435" i="28"/>
  <c r="AA435" i="28"/>
  <c r="AB435" i="28"/>
  <c r="W418" i="28"/>
  <c r="W410" i="28"/>
  <c r="W913" i="28"/>
  <c r="W1177" i="28"/>
  <c r="W969" i="28"/>
  <c r="Y1228" i="28"/>
  <c r="AA1130" i="28"/>
  <c r="AB1130" i="28"/>
  <c r="W1259" i="28"/>
  <c r="W304" i="28"/>
  <c r="W568" i="28"/>
  <c r="W584" i="28"/>
  <c r="W642" i="28"/>
  <c r="Y1122" i="28"/>
  <c r="Y1260" i="28"/>
  <c r="W1009" i="28"/>
  <c r="W264" i="28"/>
  <c r="W432" i="28"/>
  <c r="W552" i="28"/>
  <c r="Y971" i="28"/>
  <c r="Y1170" i="28"/>
  <c r="W216" i="28"/>
  <c r="AA273" i="28"/>
  <c r="AB273" i="28"/>
  <c r="W440" i="28"/>
  <c r="W632" i="28"/>
  <c r="AA881" i="28"/>
  <c r="AB881" i="28"/>
  <c r="W864" i="28"/>
  <c r="AA994" i="28"/>
  <c r="AB994" i="28"/>
  <c r="Y1043" i="28"/>
  <c r="AA98" i="28"/>
  <c r="AB98" i="28"/>
  <c r="W714" i="28"/>
  <c r="AA481" i="28"/>
  <c r="AB481" i="28"/>
  <c r="W529" i="28"/>
  <c r="Y975" i="28"/>
  <c r="AA975" i="28"/>
  <c r="AB975" i="28"/>
  <c r="Y903" i="28"/>
  <c r="AA903" i="28"/>
  <c r="AB903" i="28"/>
  <c r="W790" i="28"/>
  <c r="W766" i="28"/>
  <c r="W726" i="28"/>
  <c r="W710" i="28"/>
  <c r="W702" i="28"/>
  <c r="W694" i="28"/>
  <c r="W654" i="28"/>
  <c r="Y639" i="28"/>
  <c r="AA639" i="28"/>
  <c r="AB639" i="28"/>
  <c r="W598" i="28"/>
  <c r="W574" i="28"/>
  <c r="W510" i="28"/>
  <c r="W478" i="28"/>
  <c r="W422" i="28"/>
  <c r="W382" i="28"/>
  <c r="W278" i="28"/>
  <c r="W262" i="28"/>
  <c r="W214" i="28"/>
  <c r="W200" i="28"/>
  <c r="AA184" i="28"/>
  <c r="AB184" i="28"/>
  <c r="Y184" i="28"/>
  <c r="Y136" i="28"/>
  <c r="AA136" i="28"/>
  <c r="AB136" i="28"/>
  <c r="W87" i="28"/>
  <c r="Y794" i="28"/>
  <c r="AA794" i="28"/>
  <c r="AB794" i="28"/>
  <c r="W721" i="28"/>
  <c r="W665" i="28"/>
  <c r="W593" i="28"/>
  <c r="Y498" i="28"/>
  <c r="AA498" i="28"/>
  <c r="AB498" i="28"/>
  <c r="W449" i="28"/>
  <c r="W425" i="28"/>
  <c r="W417" i="28"/>
  <c r="W409" i="28"/>
  <c r="W353" i="28"/>
  <c r="Y258" i="28"/>
  <c r="AA258" i="28"/>
  <c r="AB258" i="28"/>
  <c r="W170" i="28"/>
  <c r="W370" i="28"/>
  <c r="W401" i="28"/>
  <c r="W433" i="28"/>
  <c r="Y426" i="28"/>
  <c r="Y450" i="28"/>
  <c r="W814" i="28"/>
  <c r="W846" i="28"/>
  <c r="W718" i="28"/>
  <c r="Y394" i="28"/>
  <c r="Y418" i="28"/>
  <c r="AA35" i="28"/>
  <c r="AB35" i="28"/>
  <c r="W1238" i="28"/>
  <c r="W553" i="28"/>
  <c r="W1134" i="28"/>
  <c r="W934" i="28"/>
  <c r="W1020" i="28"/>
  <c r="AA837" i="28"/>
  <c r="AB837" i="28"/>
  <c r="Y980" i="28"/>
  <c r="AA980" i="28"/>
  <c r="AB980" i="28"/>
  <c r="W827" i="28"/>
  <c r="W1108" i="28"/>
  <c r="W964" i="28"/>
  <c r="W876" i="28"/>
  <c r="Y1220" i="28"/>
  <c r="Y1212" i="28"/>
  <c r="Y1010" i="28"/>
  <c r="Y1090" i="28"/>
  <c r="W1033" i="28"/>
  <c r="W1201" i="28"/>
  <c r="Y594" i="28"/>
  <c r="W809" i="28"/>
  <c r="W609" i="28"/>
  <c r="W657" i="28"/>
  <c r="AA913" i="28"/>
  <c r="AB913" i="28"/>
  <c r="W1044" i="28"/>
  <c r="W755" i="28"/>
  <c r="AA778" i="28"/>
  <c r="AB778" i="28"/>
  <c r="AA922" i="28"/>
  <c r="AB922" i="28"/>
  <c r="W681" i="28"/>
  <c r="AA708" i="28"/>
  <c r="AB708" i="28"/>
  <c r="W1051" i="28"/>
  <c r="Y1018" i="28"/>
  <c r="W1008" i="28"/>
  <c r="W1057" i="28"/>
  <c r="Y216" i="28"/>
  <c r="AA216" i="28"/>
  <c r="AB216" i="28"/>
  <c r="W1056" i="28"/>
  <c r="Y1041" i="28"/>
  <c r="AA1041" i="28"/>
  <c r="AB1041" i="28"/>
  <c r="W984" i="28"/>
  <c r="W912" i="28"/>
  <c r="W697" i="28"/>
  <c r="AA546" i="28"/>
  <c r="AB546" i="28"/>
  <c r="Y546" i="28"/>
  <c r="AA802" i="28"/>
  <c r="AB802" i="28"/>
  <c r="AA954" i="28"/>
  <c r="AB954" i="28"/>
  <c r="AA1002" i="28"/>
  <c r="AB1002" i="28"/>
  <c r="W761" i="28"/>
  <c r="W1234" i="28"/>
  <c r="W298" i="28"/>
  <c r="Y27" i="28"/>
  <c r="AA27" i="28"/>
  <c r="AB27" i="28"/>
  <c r="W601" i="28"/>
  <c r="W617" i="28"/>
  <c r="W705" i="28"/>
  <c r="AA962" i="28"/>
  <c r="AB962" i="28"/>
  <c r="Y1074" i="28"/>
  <c r="W961" i="28"/>
  <c r="W377" i="28"/>
  <c r="W321" i="28"/>
  <c r="AA1156" i="28"/>
  <c r="AB1156" i="28"/>
  <c r="Y1156" i="28"/>
  <c r="W1043" i="28"/>
  <c r="AA732" i="28"/>
  <c r="AB732" i="28"/>
  <c r="Y732" i="28"/>
  <c r="Y700" i="28"/>
  <c r="AA700" i="28"/>
  <c r="AB700" i="28"/>
  <c r="W555" i="28"/>
  <c r="W188" i="28"/>
  <c r="W972" i="28"/>
  <c r="W956" i="28"/>
  <c r="AA597" i="28"/>
  <c r="AB597" i="28"/>
  <c r="Y597" i="28"/>
  <c r="AA906" i="28"/>
  <c r="AB906" i="28"/>
  <c r="AA970" i="28"/>
  <c r="AB970" i="28"/>
  <c r="W1111" i="28"/>
  <c r="Y800" i="28"/>
  <c r="AA1202" i="28"/>
  <c r="AB1202" i="28"/>
  <c r="Y1202" i="28"/>
  <c r="Y796" i="28"/>
  <c r="AA796" i="28"/>
  <c r="AB796" i="28"/>
  <c r="Y1201" i="28"/>
  <c r="AA1201" i="28"/>
  <c r="AB1201" i="28"/>
  <c r="W604" i="28"/>
  <c r="W675" i="28"/>
  <c r="W795" i="28"/>
  <c r="W234" i="28"/>
  <c r="W684" i="28"/>
  <c r="W595" i="28"/>
  <c r="AA1234" i="28"/>
  <c r="AB1234" i="28"/>
  <c r="W67" i="28"/>
  <c r="Y267" i="28"/>
  <c r="W625" i="28"/>
  <c r="AA464" i="28"/>
  <c r="AB464" i="28"/>
  <c r="W788" i="28"/>
  <c r="W1116" i="28"/>
  <c r="W659" i="28"/>
  <c r="Y827" i="28"/>
  <c r="Y1007" i="28"/>
  <c r="Y871" i="28"/>
  <c r="Y1096" i="28"/>
  <c r="AA1092" i="28"/>
  <c r="AB1092" i="28"/>
  <c r="Y1092" i="28"/>
  <c r="Y964" i="28"/>
  <c r="AA964" i="28"/>
  <c r="AB964" i="28"/>
  <c r="W891" i="28"/>
  <c r="W819" i="28"/>
  <c r="AA553" i="28"/>
  <c r="AB553" i="28"/>
  <c r="Y553" i="28"/>
  <c r="W1189" i="28"/>
  <c r="W941" i="28"/>
  <c r="Y1166" i="28"/>
  <c r="W845" i="28"/>
  <c r="W1242" i="28"/>
  <c r="W1062" i="28"/>
  <c r="Y701" i="28"/>
  <c r="W1132" i="28"/>
  <c r="Y653" i="28"/>
  <c r="Y757" i="28"/>
  <c r="W933" i="28"/>
  <c r="W981" i="28"/>
  <c r="AA1159" i="28"/>
  <c r="AB1159" i="28"/>
  <c r="W651" i="28"/>
  <c r="W700" i="28"/>
  <c r="W543" i="28"/>
  <c r="AA773" i="28"/>
  <c r="AB773" i="28"/>
  <c r="W1167" i="28"/>
  <c r="W1135" i="28"/>
  <c r="W895" i="28"/>
  <c r="W787" i="28"/>
  <c r="W802" i="28"/>
  <c r="W976" i="28"/>
  <c r="AA961" i="28"/>
  <c r="AB961" i="28"/>
  <c r="Y961" i="28"/>
  <c r="W904" i="28"/>
  <c r="W767" i="28"/>
  <c r="W735" i="28"/>
  <c r="W636" i="28"/>
  <c r="Y589" i="28"/>
  <c r="W1124" i="28"/>
  <c r="Y803" i="28"/>
  <c r="W1220" i="28"/>
  <c r="W1181" i="28"/>
  <c r="AA951" i="28"/>
  <c r="AB951" i="28"/>
  <c r="Y999" i="28"/>
  <c r="W1182" i="28"/>
  <c r="Y1203" i="28"/>
  <c r="AA646" i="28"/>
  <c r="AB646" i="28"/>
  <c r="W784" i="28"/>
  <c r="W438" i="28"/>
  <c r="Y415" i="28"/>
  <c r="AA415" i="28"/>
  <c r="AB415" i="28"/>
  <c r="W398" i="28"/>
  <c r="W1093" i="28"/>
  <c r="W1127" i="28"/>
  <c r="AA188" i="28"/>
  <c r="AB188" i="28"/>
  <c r="Y401" i="28"/>
  <c r="AA1186" i="28"/>
  <c r="AB1186" i="28"/>
  <c r="Y1186" i="28"/>
  <c r="W1185" i="28"/>
  <c r="W1110" i="28"/>
  <c r="W1102" i="28"/>
  <c r="W1037" i="28"/>
  <c r="W1005" i="28"/>
  <c r="AA990" i="28"/>
  <c r="AB990" i="28"/>
  <c r="Y990" i="28"/>
  <c r="W989" i="28"/>
  <c r="W456" i="28"/>
  <c r="W975" i="28"/>
  <c r="AA210" i="28"/>
  <c r="AB210" i="28"/>
  <c r="AA329" i="28"/>
  <c r="AB329" i="28"/>
  <c r="W1254" i="28"/>
  <c r="AA1223" i="28"/>
  <c r="AB1223" i="28"/>
  <c r="Y1223" i="28"/>
  <c r="Y1195" i="28"/>
  <c r="AA1195" i="28"/>
  <c r="AB1195" i="28"/>
  <c r="W1170" i="28"/>
  <c r="W1154" i="28"/>
  <c r="AA1147" i="28"/>
  <c r="AB1147" i="28"/>
  <c r="Y1147" i="28"/>
  <c r="W1119" i="28"/>
  <c r="W1095" i="28"/>
  <c r="W1086" i="28"/>
  <c r="AA1071" i="28"/>
  <c r="AB1071" i="28"/>
  <c r="Y1071" i="28"/>
  <c r="W1046" i="28"/>
  <c r="AA1039" i="28"/>
  <c r="AB1039" i="28"/>
  <c r="Y1039" i="28"/>
  <c r="W990" i="28"/>
  <c r="Y433" i="28"/>
  <c r="W455" i="28"/>
  <c r="W447" i="28"/>
  <c r="W431" i="28"/>
  <c r="W415" i="28"/>
  <c r="W407" i="28"/>
  <c r="W399" i="28"/>
  <c r="AA312" i="28"/>
  <c r="AB312" i="28"/>
  <c r="Y312" i="28"/>
  <c r="AA296" i="28"/>
  <c r="AB296" i="28"/>
  <c r="Y296" i="28"/>
  <c r="Y226" i="28"/>
  <c r="AA226" i="28"/>
  <c r="AB226" i="28"/>
  <c r="W178" i="28"/>
  <c r="AA163" i="28"/>
  <c r="AB163" i="28"/>
  <c r="Y163" i="28"/>
  <c r="Y155" i="28"/>
  <c r="AA155" i="28"/>
  <c r="AB155" i="28"/>
  <c r="AA147" i="28"/>
  <c r="AB147" i="28"/>
  <c r="Y147" i="28"/>
  <c r="AA131" i="28"/>
  <c r="AB131" i="28"/>
  <c r="Y131" i="28"/>
  <c r="Y91" i="28"/>
  <c r="AA91" i="28"/>
  <c r="AB91" i="28"/>
  <c r="AA75" i="28"/>
  <c r="AB75" i="28"/>
  <c r="Y75" i="28"/>
  <c r="AA67" i="28"/>
  <c r="AB67" i="28"/>
  <c r="Y67" i="28"/>
  <c r="W1248" i="28"/>
  <c r="W1240" i="28"/>
  <c r="AA345" i="28"/>
  <c r="AB345" i="28"/>
  <c r="Y345" i="28"/>
  <c r="Y305" i="28"/>
  <c r="AA305" i="28"/>
  <c r="AB305" i="28"/>
  <c r="Y196" i="28"/>
  <c r="AA196" i="28"/>
  <c r="AB196" i="28"/>
  <c r="Y140" i="28"/>
  <c r="AA140" i="28"/>
  <c r="AB140" i="28"/>
  <c r="W51" i="28"/>
  <c r="AA286" i="28"/>
  <c r="AB286" i="28"/>
  <c r="AA218" i="28"/>
  <c r="AB218" i="28"/>
  <c r="Y874" i="28"/>
  <c r="AA874" i="28"/>
  <c r="AB874" i="28"/>
  <c r="AA839" i="28"/>
  <c r="AB839" i="28"/>
  <c r="Y839" i="28"/>
  <c r="W789" i="28"/>
  <c r="AA729" i="28"/>
  <c r="AB729" i="28"/>
  <c r="Y729" i="28"/>
  <c r="Y530" i="28"/>
  <c r="AA530" i="28"/>
  <c r="AB530" i="28"/>
  <c r="Y482" i="28"/>
  <c r="AA482" i="28"/>
  <c r="AB482" i="28"/>
  <c r="W1094" i="28"/>
  <c r="Y208" i="28"/>
  <c r="Y337" i="28"/>
  <c r="AA171" i="28"/>
  <c r="AB171" i="28"/>
  <c r="AA955" i="28"/>
  <c r="AB955" i="28"/>
  <c r="Y955" i="28"/>
  <c r="AA931" i="28"/>
  <c r="AB931" i="28"/>
  <c r="Y931" i="28"/>
  <c r="W922" i="28"/>
  <c r="AA907" i="28"/>
  <c r="AB907" i="28"/>
  <c r="Y907" i="28"/>
  <c r="AA867" i="28"/>
  <c r="AB867" i="28"/>
  <c r="Y867" i="28"/>
  <c r="W799" i="28"/>
  <c r="Y770" i="28"/>
  <c r="AA770" i="28"/>
  <c r="AB770" i="28"/>
  <c r="W680" i="28"/>
  <c r="Y631" i="28"/>
  <c r="AA631" i="28"/>
  <c r="AB631" i="28"/>
  <c r="W614" i="28"/>
  <c r="AA599" i="28"/>
  <c r="AB599" i="28"/>
  <c r="Y599" i="28"/>
  <c r="W562" i="28"/>
  <c r="AA209" i="28"/>
  <c r="AB209" i="28"/>
  <c r="W979" i="28"/>
  <c r="W971" i="28"/>
  <c r="W955" i="28"/>
  <c r="W947" i="28"/>
  <c r="W939" i="28"/>
  <c r="W931" i="28"/>
  <c r="W923" i="28"/>
  <c r="W907" i="28"/>
  <c r="W997" i="28"/>
  <c r="Y313" i="28"/>
  <c r="Y369" i="28"/>
  <c r="W1184" i="28"/>
  <c r="AA1177" i="28"/>
  <c r="AB1177" i="28"/>
  <c r="Y1177" i="28"/>
  <c r="W1168" i="28"/>
  <c r="W1109" i="28"/>
  <c r="W1004" i="28"/>
  <c r="W996" i="28"/>
  <c r="W690" i="28"/>
  <c r="Y236" i="28"/>
  <c r="W361" i="28"/>
  <c r="W337" i="28"/>
  <c r="W563" i="28"/>
  <c r="Y771" i="28"/>
  <c r="W883" i="28"/>
  <c r="W899" i="28"/>
  <c r="W623" i="28"/>
  <c r="Y755" i="28"/>
  <c r="W582" i="28"/>
  <c r="W539" i="28"/>
  <c r="W607" i="28"/>
  <c r="W728" i="28"/>
  <c r="W720" i="28"/>
  <c r="AA713" i="28"/>
  <c r="AB713" i="28"/>
  <c r="Y713" i="28"/>
  <c r="Y680" i="28"/>
  <c r="AA680" i="28"/>
  <c r="AB680" i="28"/>
  <c r="W679" i="28"/>
  <c r="Y672" i="28"/>
  <c r="AA672" i="28"/>
  <c r="AB672" i="28"/>
  <c r="W647" i="28"/>
  <c r="AA638" i="28"/>
  <c r="AB638" i="28"/>
  <c r="Y638" i="28"/>
  <c r="W637" i="28"/>
  <c r="W769" i="28"/>
  <c r="W753" i="28"/>
  <c r="W745" i="28"/>
  <c r="W737" i="28"/>
  <c r="W808" i="28"/>
  <c r="W800" i="28"/>
  <c r="AA792" i="28"/>
  <c r="AB792" i="28"/>
  <c r="Y792" i="28"/>
  <c r="W791" i="28"/>
  <c r="Y781" i="28"/>
  <c r="AA781" i="28"/>
  <c r="AB781" i="28"/>
  <c r="AA779" i="28"/>
  <c r="AB779" i="28"/>
  <c r="Y779" i="28"/>
  <c r="W778" i="28"/>
  <c r="W1187" i="28"/>
  <c r="AA1180" i="28"/>
  <c r="AB1180" i="28"/>
  <c r="Y1180" i="28"/>
  <c r="W1155" i="28"/>
  <c r="W1147" i="28"/>
  <c r="W1139" i="28"/>
  <c r="AA1132" i="28"/>
  <c r="AB1132" i="28"/>
  <c r="Y1132" i="28"/>
  <c r="W1131" i="28"/>
  <c r="W1112" i="28"/>
  <c r="AA1105" i="28"/>
  <c r="AB1105" i="28"/>
  <c r="Y1105" i="28"/>
  <c r="Y1097" i="28"/>
  <c r="AA1097" i="28"/>
  <c r="AB1097" i="28"/>
  <c r="W1071" i="28"/>
  <c r="W1055" i="28"/>
  <c r="W1031" i="28"/>
  <c r="AA1008" i="28"/>
  <c r="AB1008" i="28"/>
  <c r="Y1008" i="28"/>
  <c r="W999" i="28"/>
  <c r="W991" i="28"/>
  <c r="AA983" i="28"/>
  <c r="AB983" i="28"/>
  <c r="Y983" i="28"/>
  <c r="W982" i="28"/>
  <c r="W973" i="28"/>
  <c r="W965" i="28"/>
  <c r="W957" i="28"/>
  <c r="W860" i="28"/>
  <c r="Y826" i="28"/>
  <c r="AA826" i="28"/>
  <c r="AB826" i="28"/>
  <c r="W825" i="28"/>
  <c r="Y810" i="28"/>
  <c r="AA810" i="28"/>
  <c r="AB810" i="28"/>
  <c r="AA1073" i="28"/>
  <c r="AB1073" i="28"/>
  <c r="W391" i="28"/>
  <c r="W627" i="28"/>
  <c r="W619" i="28"/>
  <c r="W511" i="28"/>
  <c r="W561" i="28"/>
  <c r="W792" i="28"/>
  <c r="W1148" i="28"/>
  <c r="Y731" i="28"/>
  <c r="W670" i="28"/>
  <c r="W646" i="28"/>
  <c r="Y579" i="28"/>
  <c r="AA579" i="28"/>
  <c r="AB579" i="28"/>
  <c r="Y570" i="28"/>
  <c r="AA570" i="28"/>
  <c r="AB570" i="28"/>
  <c r="AA562" i="28"/>
  <c r="AB562" i="28"/>
  <c r="Y562" i="28"/>
  <c r="W1080" i="28"/>
  <c r="W746" i="28"/>
  <c r="W664" i="28"/>
  <c r="AA649" i="28"/>
  <c r="AB649" i="28"/>
  <c r="Y649" i="28"/>
  <c r="AA581" i="28"/>
  <c r="AB581" i="28"/>
  <c r="Y581" i="28"/>
  <c r="Y288" i="28"/>
  <c r="AA288" i="28"/>
  <c r="AB288" i="28"/>
  <c r="AA793" i="28"/>
  <c r="AB793" i="28"/>
  <c r="W1064" i="28"/>
  <c r="AA1089" i="28"/>
  <c r="AB1089" i="28"/>
  <c r="W1164" i="28"/>
  <c r="Y772" i="28"/>
  <c r="W672" i="28"/>
  <c r="Y606" i="28"/>
  <c r="W1122" i="28"/>
  <c r="AA1099" i="28"/>
  <c r="AB1099" i="28"/>
  <c r="Y1099" i="28"/>
  <c r="W385" i="28"/>
  <c r="W297" i="28"/>
  <c r="W605" i="28"/>
  <c r="AA1009" i="28"/>
  <c r="AB1009" i="28"/>
  <c r="AA1081" i="28"/>
  <c r="AB1081" i="28"/>
  <c r="W186" i="28"/>
  <c r="AA554" i="28"/>
  <c r="AB554" i="28"/>
  <c r="W577" i="28"/>
  <c r="W597" i="28"/>
  <c r="W782" i="28"/>
  <c r="W713" i="28"/>
  <c r="AA1001" i="28"/>
  <c r="AB1001" i="28"/>
  <c r="W1088" i="28"/>
  <c r="Y187" i="28"/>
  <c r="Y819" i="28"/>
  <c r="W1032" i="28"/>
  <c r="AA1017" i="28"/>
  <c r="AB1017" i="28"/>
  <c r="Y1098" i="28"/>
  <c r="W527" i="28"/>
  <c r="Y675" i="28"/>
  <c r="W840" i="28"/>
  <c r="W764" i="28"/>
  <c r="W732" i="28"/>
  <c r="W306" i="28"/>
  <c r="W414" i="28"/>
  <c r="AA587" i="28"/>
  <c r="AB587" i="28"/>
  <c r="W652" i="28"/>
  <c r="W693" i="28"/>
  <c r="AA865" i="28"/>
  <c r="AB865" i="28"/>
  <c r="W886" i="28"/>
  <c r="W796" i="28"/>
  <c r="W828" i="28"/>
  <c r="AA842" i="28"/>
  <c r="AB842" i="28"/>
  <c r="AA898" i="28"/>
  <c r="AB898" i="28"/>
  <c r="W1027" i="28"/>
  <c r="W1128" i="28"/>
  <c r="Y932" i="28"/>
  <c r="W1166" i="28"/>
  <c r="W1270" i="28"/>
  <c r="AA225" i="28"/>
  <c r="AB225" i="28"/>
  <c r="W430" i="28"/>
  <c r="AA526" i="28"/>
  <c r="AB526" i="28"/>
  <c r="Y654" i="28"/>
  <c r="W594" i="28"/>
  <c r="AA180" i="28"/>
  <c r="AB180" i="28"/>
  <c r="Y180" i="28"/>
  <c r="W1203" i="28"/>
  <c r="W966" i="28"/>
  <c r="W992" i="28"/>
  <c r="W1014" i="28"/>
  <c r="Y1107" i="28"/>
  <c r="AA58" i="28"/>
  <c r="AB58" i="28"/>
  <c r="AA74" i="28"/>
  <c r="AB74" i="28"/>
  <c r="W1117" i="28"/>
  <c r="W57" i="28"/>
  <c r="Y887" i="28"/>
  <c r="AA993" i="28"/>
  <c r="AB993" i="28"/>
  <c r="Y1123" i="28"/>
  <c r="W1190" i="28"/>
  <c r="Y261" i="28"/>
  <c r="AA230" i="28"/>
  <c r="AB230" i="28"/>
  <c r="Y457" i="28"/>
  <c r="AA806" i="28"/>
  <c r="AB806" i="28"/>
  <c r="Y765" i="28"/>
  <c r="AA776" i="28"/>
  <c r="AB776" i="28"/>
  <c r="W229" i="28"/>
  <c r="W878" i="28"/>
  <c r="AA850" i="28"/>
  <c r="AB850" i="28"/>
  <c r="Y692" i="28"/>
  <c r="W958" i="28"/>
  <c r="W1091" i="28"/>
  <c r="AA1026" i="28"/>
  <c r="AB1026" i="28"/>
  <c r="AA1175" i="28"/>
  <c r="AB1175" i="28"/>
  <c r="AA431" i="28"/>
  <c r="AB431" i="28"/>
  <c r="AA423" i="28"/>
  <c r="AB423" i="28"/>
  <c r="AA569" i="28"/>
  <c r="AB569" i="28"/>
  <c r="Y569" i="28"/>
  <c r="AA985" i="28"/>
  <c r="AB985" i="28"/>
  <c r="Y1204" i="28"/>
  <c r="W1160" i="28"/>
  <c r="AA1034" i="28"/>
  <c r="AB1034" i="28"/>
  <c r="AA1183" i="28"/>
  <c r="AB1183" i="28"/>
  <c r="W314" i="28"/>
  <c r="AA490" i="28"/>
  <c r="AB490" i="28"/>
  <c r="Y761" i="28"/>
  <c r="Y815" i="28"/>
  <c r="Y627" i="28"/>
  <c r="AA214" i="28"/>
  <c r="AB214" i="28"/>
  <c r="Y224" i="28"/>
  <c r="Y232" i="28"/>
  <c r="Y741" i="28"/>
  <c r="Y1042" i="28"/>
  <c r="W1205" i="28"/>
  <c r="AA1058" i="28"/>
  <c r="AB1058" i="28"/>
  <c r="Y863" i="28"/>
  <c r="W1143" i="28"/>
  <c r="Y976" i="28"/>
  <c r="AA567" i="28"/>
  <c r="AB567" i="28"/>
  <c r="Y254" i="28"/>
  <c r="Y791" i="28"/>
  <c r="W1022" i="28"/>
  <c r="W1013" i="28"/>
  <c r="W1045" i="28"/>
  <c r="AA1243" i="28"/>
  <c r="AB1243" i="28"/>
  <c r="Y1243" i="28"/>
  <c r="W1223" i="28"/>
  <c r="W881" i="28"/>
  <c r="W803" i="28"/>
  <c r="AA879" i="28"/>
  <c r="AB879" i="28"/>
  <c r="Y1168" i="28"/>
  <c r="AA66" i="28"/>
  <c r="AB66" i="28"/>
  <c r="Y577" i="28"/>
  <c r="W668" i="28"/>
  <c r="W1123" i="28"/>
  <c r="W908" i="28"/>
  <c r="W1030" i="28"/>
  <c r="W977" i="28"/>
  <c r="W626" i="28"/>
  <c r="AA542" i="28"/>
  <c r="AB542" i="28"/>
  <c r="Y542" i="28"/>
  <c r="W1144" i="28"/>
  <c r="W916" i="28"/>
  <c r="W950" i="28"/>
  <c r="Y207" i="28"/>
  <c r="AA1108" i="28"/>
  <c r="AB1108" i="28"/>
  <c r="Y1108" i="28"/>
  <c r="Y1006" i="28"/>
  <c r="AA1006" i="28"/>
  <c r="AB1006" i="28"/>
  <c r="Y997" i="28"/>
  <c r="AA997" i="28"/>
  <c r="AB997" i="28"/>
  <c r="W962" i="28"/>
  <c r="W348" i="28"/>
  <c r="W924" i="28"/>
  <c r="W839" i="28"/>
  <c r="AA858" i="28"/>
  <c r="AB858" i="28"/>
  <c r="AA882" i="28"/>
  <c r="AB882" i="28"/>
  <c r="Y995" i="28"/>
  <c r="W1126" i="28"/>
  <c r="W1194" i="28"/>
  <c r="Y1004" i="28"/>
  <c r="W1038" i="28"/>
  <c r="AA1129" i="28"/>
  <c r="AB1129" i="28"/>
  <c r="Y1023" i="28"/>
  <c r="Y99" i="28"/>
  <c r="AA212" i="28"/>
  <c r="AB212" i="28"/>
  <c r="W566" i="28"/>
  <c r="AA998" i="28"/>
  <c r="AB998" i="28"/>
  <c r="W1029" i="28"/>
  <c r="AA1070" i="28"/>
  <c r="AB1070" i="28"/>
  <c r="W194" i="28"/>
  <c r="AA702" i="28"/>
  <c r="AB702" i="28"/>
  <c r="Y811" i="28"/>
  <c r="Y1060" i="28"/>
  <c r="W1059" i="28"/>
  <c r="W1192" i="28"/>
  <c r="Y1044" i="28"/>
  <c r="AA33" i="28"/>
  <c r="AB33" i="28"/>
  <c r="W406" i="28"/>
  <c r="Y177" i="28"/>
  <c r="Y694" i="28"/>
  <c r="W810" i="28"/>
  <c r="Y969" i="28"/>
  <c r="W1069" i="28"/>
  <c r="AA233" i="28"/>
  <c r="AB233" i="28"/>
  <c r="AA158" i="28"/>
  <c r="AB158" i="28"/>
  <c r="Y1151" i="28"/>
  <c r="AA1029" i="28"/>
  <c r="AB1029" i="28"/>
  <c r="W1107" i="28"/>
  <c r="W1047" i="28"/>
  <c r="W1133" i="28"/>
  <c r="AA861" i="28"/>
  <c r="AB861" i="28"/>
  <c r="Y861" i="28"/>
  <c r="Y1124" i="28"/>
  <c r="W1210" i="28"/>
  <c r="W1072" i="28"/>
  <c r="AA1219" i="28"/>
  <c r="AB1219" i="28"/>
  <c r="W927" i="28"/>
  <c r="W1211" i="28"/>
  <c r="W1178" i="28"/>
  <c r="Y1240" i="28"/>
  <c r="AA1171" i="28"/>
  <c r="AB1171" i="28"/>
  <c r="Y1146" i="28"/>
  <c r="AA1146" i="28"/>
  <c r="AB1146" i="28"/>
  <c r="Y1012" i="28"/>
  <c r="W1256" i="28"/>
  <c r="AA920" i="28"/>
  <c r="AB920" i="28"/>
  <c r="W1113" i="28"/>
  <c r="Y1140" i="28"/>
  <c r="Y1114" i="28"/>
  <c r="W1226" i="28"/>
  <c r="AA1199" i="28"/>
  <c r="AB1199" i="28"/>
  <c r="W103" i="28"/>
  <c r="Y441" i="28"/>
  <c r="AA441" i="28"/>
  <c r="AB441" i="28"/>
  <c r="AA1075" i="28"/>
  <c r="AB1075" i="28"/>
  <c r="W270" i="28"/>
  <c r="AA172" i="28"/>
  <c r="AB172" i="28"/>
  <c r="Y1103" i="28"/>
  <c r="W630" i="28"/>
  <c r="Y533" i="28"/>
  <c r="W1090" i="28"/>
  <c r="W1171" i="28"/>
  <c r="Y893" i="28"/>
  <c r="AA893" i="28"/>
  <c r="AB893" i="28"/>
  <c r="W786" i="28"/>
  <c r="W1141" i="28"/>
  <c r="W1026" i="28"/>
  <c r="AA934" i="28"/>
  <c r="AB934" i="28"/>
  <c r="Y934" i="28"/>
  <c r="AA1013" i="28"/>
  <c r="AB1013" i="28"/>
  <c r="W857" i="28"/>
  <c r="W1265" i="28"/>
  <c r="AA1139" i="28"/>
  <c r="AB1139" i="28"/>
  <c r="Y1139" i="28"/>
  <c r="W1138" i="28"/>
  <c r="AA1068" i="28"/>
  <c r="AB1068" i="28"/>
  <c r="Y1068" i="28"/>
  <c r="AA1057" i="28"/>
  <c r="AB1057" i="28"/>
  <c r="Y1057" i="28"/>
  <c r="W1048" i="28"/>
  <c r="W1035" i="28"/>
  <c r="W920" i="28"/>
  <c r="W915" i="28"/>
  <c r="W756" i="28"/>
  <c r="AA739" i="28"/>
  <c r="AB739" i="28"/>
  <c r="Y739" i="28"/>
  <c r="W734" i="28"/>
  <c r="AA545" i="28"/>
  <c r="AB545" i="28"/>
  <c r="Y545" i="28"/>
  <c r="W369" i="28"/>
  <c r="Y289" i="28"/>
  <c r="AA289" i="28"/>
  <c r="AB289" i="28"/>
  <c r="Y160" i="28"/>
  <c r="AA160" i="28"/>
  <c r="AB160" i="28"/>
  <c r="Y138" i="28"/>
  <c r="AA138" i="28"/>
  <c r="AB138" i="28"/>
  <c r="Y134" i="28"/>
  <c r="AA134" i="28"/>
  <c r="AB134" i="28"/>
  <c r="W1229" i="28"/>
  <c r="AA1208" i="28"/>
  <c r="AB1208" i="28"/>
  <c r="Y1208" i="28"/>
  <c r="Y1250" i="28"/>
  <c r="AA1250" i="28"/>
  <c r="AB1250" i="28"/>
  <c r="W1180" i="28"/>
  <c r="AA1253" i="28"/>
  <c r="AB1253" i="28"/>
  <c r="Y1253" i="28"/>
  <c r="W1175" i="28"/>
  <c r="W1193" i="28"/>
  <c r="W1225" i="28"/>
  <c r="AA957" i="28"/>
  <c r="AB957" i="28"/>
  <c r="Y957" i="28"/>
  <c r="W1151" i="28"/>
  <c r="Y733" i="28"/>
  <c r="W1227" i="28"/>
  <c r="W1018" i="28"/>
  <c r="AA965" i="28"/>
  <c r="AB965" i="28"/>
  <c r="Y965" i="28"/>
  <c r="AA895" i="28"/>
  <c r="AB895" i="28"/>
  <c r="AA743" i="28"/>
  <c r="AB743" i="28"/>
  <c r="Y829" i="28"/>
  <c r="Y1181" i="28"/>
  <c r="AA1181" i="28"/>
  <c r="AB1181" i="28"/>
  <c r="W1104" i="28"/>
  <c r="W1050" i="28"/>
  <c r="Y868" i="28"/>
  <c r="AA868" i="28"/>
  <c r="AB868" i="28"/>
  <c r="W925" i="28"/>
  <c r="W1179" i="28"/>
  <c r="AA1091" i="28"/>
  <c r="AB1091" i="28"/>
  <c r="W1165" i="28"/>
  <c r="W842" i="28"/>
  <c r="W554" i="28"/>
  <c r="W1097" i="28"/>
  <c r="W1079" i="28"/>
  <c r="W1078" i="28"/>
  <c r="AA1065" i="28"/>
  <c r="AB1065" i="28"/>
  <c r="Y1065" i="28"/>
  <c r="W1003" i="28"/>
  <c r="W905" i="28"/>
  <c r="AA885" i="28"/>
  <c r="AB885" i="28"/>
  <c r="Y885" i="28"/>
  <c r="W850" i="28"/>
  <c r="W1251" i="28"/>
  <c r="AA1222" i="28"/>
  <c r="AB1222" i="28"/>
  <c r="Y1222" i="28"/>
  <c r="W1208" i="28"/>
  <c r="W1010" i="28"/>
  <c r="W1213" i="28"/>
  <c r="W1157" i="28"/>
  <c r="AA1127" i="28"/>
  <c r="AB1127" i="28"/>
  <c r="Y1127" i="28"/>
  <c r="W1089" i="28"/>
  <c r="W1074" i="28"/>
  <c r="W1073" i="28"/>
  <c r="W805" i="28"/>
  <c r="W1075" i="28"/>
  <c r="Y942" i="28"/>
  <c r="AA942" i="28"/>
  <c r="AB942" i="28"/>
  <c r="AA941" i="28"/>
  <c r="AB941" i="28"/>
  <c r="Y941" i="28"/>
  <c r="W921" i="28"/>
  <c r="AA1025" i="28"/>
  <c r="AB1025" i="28"/>
  <c r="Y681" i="28"/>
  <c r="AA862" i="28"/>
  <c r="AB862" i="28"/>
  <c r="Y742" i="28"/>
  <c r="AA1113" i="28"/>
  <c r="AB1113" i="28"/>
  <c r="Y1113" i="28"/>
  <c r="W1058" i="28"/>
  <c r="W987" i="28"/>
  <c r="AA966" i="28"/>
  <c r="AB966" i="28"/>
  <c r="Y966" i="28"/>
  <c r="W954" i="28"/>
  <c r="W953" i="28"/>
  <c r="AA775" i="28"/>
  <c r="AB775" i="28"/>
  <c r="W1258" i="28"/>
  <c r="W1042" i="28"/>
  <c r="Y497" i="28"/>
  <c r="AA497" i="28"/>
  <c r="AB497" i="28"/>
  <c r="Y1236" i="28"/>
  <c r="W1216" i="28"/>
  <c r="W634" i="28"/>
  <c r="Y832" i="28"/>
  <c r="W826" i="28"/>
  <c r="AA917" i="28"/>
  <c r="AB917" i="28"/>
  <c r="Y1161" i="28"/>
  <c r="W1191" i="28"/>
  <c r="AA1155" i="28"/>
  <c r="AB1155" i="28"/>
  <c r="W1105" i="28"/>
  <c r="Y1102" i="28"/>
  <c r="W1053" i="28"/>
  <c r="AA1031" i="28"/>
  <c r="AB1031" i="28"/>
  <c r="Y1031" i="28"/>
  <c r="W507" i="28"/>
  <c r="W1150" i="28"/>
  <c r="Y710" i="28"/>
  <c r="AA710" i="28"/>
  <c r="AB710" i="28"/>
  <c r="W666" i="28"/>
  <c r="W575" i="28"/>
  <c r="AA430" i="28"/>
  <c r="AB430" i="28"/>
  <c r="Y430" i="28"/>
  <c r="F33" i="114" a="1"/>
  <c r="F33" i="114"/>
  <c r="W1241" i="28"/>
  <c r="W1173" i="28"/>
  <c r="W1130" i="28"/>
  <c r="W758" i="28"/>
  <c r="W722" i="28"/>
  <c r="Y54" i="28"/>
  <c r="AA54" i="28"/>
  <c r="AB54" i="28"/>
  <c r="AA399" i="28"/>
  <c r="AB399" i="28"/>
  <c r="AA630" i="28"/>
  <c r="AB630" i="28"/>
  <c r="W1267" i="28"/>
  <c r="W1239" i="28"/>
  <c r="W1206" i="28"/>
  <c r="W889" i="28"/>
  <c r="W650" i="28"/>
  <c r="W356" i="28"/>
  <c r="W1098" i="28"/>
  <c r="W866" i="28"/>
  <c r="AA831" i="28"/>
  <c r="AB831" i="28"/>
  <c r="Y831" i="28"/>
  <c r="W1215" i="28"/>
  <c r="Y1015" i="28"/>
  <c r="AA1015" i="28"/>
  <c r="AB1015" i="28"/>
  <c r="W833" i="28"/>
  <c r="W639" i="28"/>
  <c r="Y344" i="28"/>
  <c r="W1021" i="28"/>
  <c r="AA371" i="28"/>
  <c r="AB371" i="28"/>
  <c r="AA342" i="28"/>
  <c r="AB342" i="28"/>
  <c r="Y358" i="28"/>
  <c r="AA320" i="28"/>
  <c r="AB320" i="28"/>
  <c r="W603" i="28"/>
  <c r="U430" i="28" a="1"/>
  <c r="U430" i="28"/>
  <c r="V512" i="28" a="1"/>
  <c r="V512" i="28"/>
  <c r="T514" i="28" a="1"/>
  <c r="T514" i="28"/>
  <c r="W655" i="28"/>
  <c r="V603" i="28" a="1"/>
  <c r="V603" i="28"/>
  <c r="V685" i="28" a="1"/>
  <c r="V685" i="28"/>
  <c r="W731" i="28"/>
  <c r="U394" i="28" a="1"/>
  <c r="U394" i="28"/>
  <c r="S444" i="28" a="1"/>
  <c r="S444" i="28"/>
  <c r="V474" i="28" a="1"/>
  <c r="V474" i="28"/>
  <c r="V477" i="28" a="1"/>
  <c r="V477" i="28"/>
  <c r="T412" i="28" a="1"/>
  <c r="T412" i="28"/>
  <c r="W450" i="28"/>
  <c r="T474" i="28" a="1"/>
  <c r="T474" i="28"/>
  <c r="V506" i="28" a="1"/>
  <c r="V506" i="28"/>
  <c r="W469" i="28"/>
  <c r="V430" i="28" a="1"/>
  <c r="V430" i="28"/>
  <c r="U450" i="28" a="1"/>
  <c r="U450" i="28"/>
  <c r="U520" i="28" a="1"/>
  <c r="U520" i="28"/>
  <c r="W408" i="28"/>
  <c r="U397" i="28" a="1"/>
  <c r="U397" i="28"/>
  <c r="S413" i="28" a="1"/>
  <c r="S413" i="28"/>
  <c r="T477" i="28" a="1"/>
  <c r="T477" i="28"/>
  <c r="W524" i="28"/>
  <c r="V386" i="28" a="1"/>
  <c r="V386" i="28"/>
  <c r="W460" i="28"/>
  <c r="W444" i="28"/>
  <c r="V427" i="28" a="1"/>
  <c r="V427" i="28"/>
  <c r="S405" i="28" a="1"/>
  <c r="S405" i="28"/>
  <c r="W540" i="28"/>
  <c r="T386" i="28" a="1"/>
  <c r="T386" i="28"/>
  <c r="V450" i="28" a="1"/>
  <c r="V450" i="28"/>
  <c r="U412" i="28" a="1"/>
  <c r="U412" i="28"/>
  <c r="U428" i="28" a="1"/>
  <c r="U428" i="28"/>
  <c r="T426" i="28" a="1"/>
  <c r="T426" i="28"/>
  <c r="T578" i="28" a="1"/>
  <c r="T578" i="28"/>
  <c r="W427" i="28"/>
  <c r="W445" i="28"/>
  <c r="W548" i="28"/>
  <c r="S461" i="28" a="1"/>
  <c r="S461" i="28"/>
  <c r="V412" i="28" a="1"/>
  <c r="V412" i="28"/>
  <c r="W453" i="28"/>
  <c r="V426" i="28" a="1"/>
  <c r="V426" i="28"/>
  <c r="T397" i="28" a="1"/>
  <c r="T397" i="28"/>
  <c r="U514" i="28" a="1"/>
  <c r="U514" i="28"/>
  <c r="U518" i="28" a="1"/>
  <c r="U518" i="28"/>
  <c r="T506" i="28" a="1"/>
  <c r="T506" i="28"/>
  <c r="T428" i="28" a="1"/>
  <c r="T428" i="28"/>
  <c r="W612" i="28"/>
  <c r="Y380" i="28"/>
  <c r="AA280" i="28"/>
  <c r="AB280" i="28"/>
  <c r="AA324" i="28"/>
  <c r="AB324" i="28"/>
  <c r="AC55" i="31"/>
  <c r="V402" i="28" a="1"/>
  <c r="V402" i="28"/>
  <c r="S412" i="28" a="1"/>
  <c r="S412" i="28"/>
  <c r="U506" i="28" a="1"/>
  <c r="U506" i="28"/>
  <c r="W393" i="28"/>
  <c r="W441" i="28"/>
  <c r="W479" i="28"/>
  <c r="W487" i="28"/>
  <c r="W530" i="28"/>
  <c r="W461" i="28"/>
  <c r="W428" i="28"/>
  <c r="W443" i="28"/>
  <c r="V394" i="28" a="1"/>
  <c r="V394" i="28"/>
  <c r="W396" i="28"/>
  <c r="V469" i="28" a="1"/>
  <c r="V469" i="28"/>
  <c r="T441" i="28" a="1"/>
  <c r="T441" i="28"/>
  <c r="W411" i="28"/>
  <c r="W618" i="28"/>
  <c r="W541" i="28"/>
  <c r="W599" i="28"/>
  <c r="W395" i="28"/>
  <c r="W581" i="28"/>
  <c r="E37" i="112" a="1"/>
  <c r="E37" i="112"/>
  <c r="E25" i="46" a="1"/>
  <c r="E25" i="46"/>
  <c r="D25" i="46" a="1"/>
  <c r="D25" i="46"/>
  <c r="D37" i="46" a="1"/>
  <c r="D37" i="46"/>
  <c r="AC56" i="31"/>
  <c r="AC61" i="31"/>
  <c r="AC38" i="31"/>
  <c r="D21" i="103" a="1"/>
  <c r="D21" i="103"/>
  <c r="D33" i="103" a="1"/>
  <c r="D33" i="103"/>
  <c r="F37" i="106" a="1"/>
  <c r="F37" i="106"/>
  <c r="E37" i="102" a="1"/>
  <c r="E37" i="102"/>
  <c r="E37" i="106" a="1"/>
  <c r="E37" i="106"/>
  <c r="E25" i="114" a="1"/>
  <c r="E25" i="114"/>
  <c r="F37" i="114" a="1"/>
  <c r="F37" i="114"/>
  <c r="E37" i="110" a="1"/>
  <c r="E37" i="110"/>
  <c r="E25" i="104" a="1"/>
  <c r="E25" i="104"/>
  <c r="D37" i="112" a="1"/>
  <c r="D37" i="112"/>
  <c r="D25" i="114" a="1"/>
  <c r="D25" i="114"/>
  <c r="F25" i="114" a="1"/>
  <c r="F25" i="114"/>
  <c r="D25" i="104" a="1"/>
  <c r="D25" i="104"/>
  <c r="D25" i="106" a="1"/>
  <c r="D25" i="106"/>
  <c r="E37" i="113" a="1"/>
  <c r="E37" i="113"/>
  <c r="D37" i="113" a="1"/>
  <c r="D37" i="113"/>
  <c r="E37" i="104" a="1"/>
  <c r="E37" i="104"/>
  <c r="F25" i="46" a="1"/>
  <c r="F25" i="46"/>
  <c r="F37" i="46" a="1"/>
  <c r="F37" i="46"/>
  <c r="F37" i="105" a="1"/>
  <c r="F37" i="105"/>
  <c r="F25" i="113" a="1"/>
  <c r="F25" i="113"/>
  <c r="S356" i="28" a="1"/>
  <c r="S356" i="28"/>
  <c r="S701" i="28" a="1"/>
  <c r="S701" i="28"/>
  <c r="S1179" i="28" a="1"/>
  <c r="S1179" i="28"/>
  <c r="S1032" i="28" a="1"/>
  <c r="S1032" i="28"/>
  <c r="S727" i="28" a="1"/>
  <c r="S727" i="28"/>
  <c r="S808" i="28" a="1"/>
  <c r="S808" i="28"/>
  <c r="S232" i="28" a="1"/>
  <c r="S232" i="28"/>
  <c r="S348" i="28" a="1"/>
  <c r="S348" i="28"/>
  <c r="S426" i="28" a="1"/>
  <c r="S426" i="28"/>
  <c r="S1210" i="28" a="1"/>
  <c r="S1210" i="28"/>
  <c r="S1086" i="28" a="1"/>
  <c r="S1086" i="28"/>
  <c r="S648" i="28" a="1"/>
  <c r="S648" i="28"/>
  <c r="S1198" i="28" a="1"/>
  <c r="S1198" i="28"/>
  <c r="S823" i="28" a="1"/>
  <c r="S823" i="28"/>
  <c r="S389" i="28" a="1"/>
  <c r="S389" i="28"/>
  <c r="S814" i="28" a="1"/>
  <c r="S814" i="28"/>
  <c r="S1057" i="28" a="1"/>
  <c r="S1057" i="28"/>
  <c r="S809" i="28" a="1"/>
  <c r="S809" i="28"/>
  <c r="S1132" i="28" a="1"/>
  <c r="S1132" i="28"/>
  <c r="S1223" i="28" a="1"/>
  <c r="S1223" i="28"/>
  <c r="S864" i="28" a="1"/>
  <c r="S864" i="28"/>
  <c r="S210" i="28" a="1"/>
  <c r="S210" i="28"/>
  <c r="S225" i="28" a="1"/>
  <c r="S225" i="28"/>
  <c r="S474" i="28" a="1"/>
  <c r="S474" i="28"/>
  <c r="S1266" i="28" a="1"/>
  <c r="S1266" i="28"/>
  <c r="S913" i="28" a="1"/>
  <c r="S913" i="28"/>
  <c r="S252" i="28" a="1"/>
  <c r="S252" i="28"/>
  <c r="S506" i="28" a="1"/>
  <c r="S506" i="28"/>
  <c r="S520" i="28" a="1"/>
  <c r="S520" i="28"/>
  <c r="S940" i="28" a="1"/>
  <c r="S940" i="28"/>
  <c r="S736" i="28" a="1"/>
  <c r="S736" i="28"/>
  <c r="S1003" i="28" a="1"/>
  <c r="S1003" i="28"/>
  <c r="S552" i="28" a="1"/>
  <c r="S552" i="28"/>
  <c r="S567" i="28" a="1"/>
  <c r="S567" i="28"/>
  <c r="S889" i="28" a="1"/>
  <c r="S889" i="28"/>
  <c r="S594" i="28" a="1"/>
  <c r="S594" i="28"/>
  <c r="S681" i="28" a="1"/>
  <c r="S681" i="28"/>
  <c r="S1028" i="28" a="1"/>
  <c r="S1028" i="28"/>
  <c r="S577" i="28" a="1"/>
  <c r="S577" i="28"/>
  <c r="AA70" i="28"/>
  <c r="AB70" i="28"/>
  <c r="S438" i="28" a="1"/>
  <c r="S438" i="28"/>
  <c r="S688" i="28" a="1"/>
  <c r="S688" i="28"/>
  <c r="S1004" i="28" a="1"/>
  <c r="S1004" i="28"/>
  <c r="S1058" i="28" a="1"/>
  <c r="S1058" i="28"/>
  <c r="S783" i="28" a="1"/>
  <c r="S783" i="28"/>
  <c r="S394" i="28" a="1"/>
  <c r="S394" i="28"/>
  <c r="S1018" i="28" a="1"/>
  <c r="S1018" i="28"/>
  <c r="S346" i="28" a="1"/>
  <c r="S346" i="28"/>
  <c r="S1203" i="28" a="1"/>
  <c r="S1203" i="28"/>
  <c r="S575" i="28" a="1"/>
  <c r="S575" i="28"/>
  <c r="S250" i="28" a="1"/>
  <c r="S250" i="28"/>
  <c r="S333" i="28" a="1"/>
  <c r="S333" i="28"/>
  <c r="S1228" i="28" a="1"/>
  <c r="S1228" i="28"/>
  <c r="S397" i="28" a="1"/>
  <c r="S397" i="28"/>
  <c r="S845" i="28" a="1"/>
  <c r="S845" i="28"/>
  <c r="S1175" i="28" a="1"/>
  <c r="S1175" i="28"/>
  <c r="S578" i="28" a="1"/>
  <c r="S578" i="28"/>
  <c r="S428" i="28" a="1"/>
  <c r="S428" i="28"/>
  <c r="S1008" i="28" a="1"/>
  <c r="S1008" i="28"/>
  <c r="S1131" i="28" a="1"/>
  <c r="S1131" i="28"/>
  <c r="S676" i="28" a="1"/>
  <c r="S676" i="28"/>
  <c r="S1186" i="28" a="1"/>
  <c r="S1186" i="28"/>
  <c r="S935" i="28" a="1"/>
  <c r="S935" i="28"/>
  <c r="S795" i="28" a="1"/>
  <c r="S795" i="28"/>
  <c r="S743" i="28" a="1"/>
  <c r="S743" i="28"/>
  <c r="S369" i="28" a="1"/>
  <c r="S369" i="28"/>
  <c r="S914" i="28" a="1"/>
  <c r="S914" i="28"/>
  <c r="S292" i="28" a="1"/>
  <c r="S292" i="28"/>
  <c r="S954" i="28" a="1"/>
  <c r="S954" i="28"/>
  <c r="S778" i="28" a="1"/>
  <c r="S778" i="28"/>
  <c r="S1156" i="28" a="1"/>
  <c r="S1156" i="28"/>
  <c r="S921" i="28" a="1"/>
  <c r="S921" i="28"/>
  <c r="S833" i="28" a="1"/>
  <c r="S833" i="28"/>
  <c r="S606" i="28" a="1"/>
  <c r="S606" i="28"/>
  <c r="S1136" i="28" a="1"/>
  <c r="S1136" i="28"/>
  <c r="S737" i="28" a="1"/>
  <c r="S737" i="28"/>
  <c r="S1227" i="28" a="1"/>
  <c r="S1227" i="28"/>
  <c r="S1151" i="28" a="1"/>
  <c r="S1151" i="28"/>
  <c r="S876" i="28" a="1"/>
  <c r="S876" i="28"/>
  <c r="S772" i="28" a="1"/>
  <c r="S772" i="28"/>
  <c r="S207" i="28" a="1"/>
  <c r="S207" i="28"/>
  <c r="S401" i="28" a="1"/>
  <c r="S401" i="28"/>
  <c r="S449" i="28" a="1"/>
  <c r="S449" i="28"/>
  <c r="S1055" i="28" a="1"/>
  <c r="S1055" i="28"/>
  <c r="S386" i="28" a="1"/>
  <c r="S386" i="28"/>
  <c r="S247" i="28" a="1"/>
  <c r="S247" i="28"/>
  <c r="S955" i="28" a="1"/>
  <c r="S955" i="28"/>
  <c r="S378" i="28" a="1"/>
  <c r="S378" i="28"/>
  <c r="S184" i="28" a="1"/>
  <c r="S184" i="28"/>
  <c r="S301" i="28" a="1"/>
  <c r="S301" i="28"/>
  <c r="S895" i="28" a="1"/>
  <c r="S895" i="28"/>
  <c r="S1161" i="28" a="1"/>
  <c r="S1161" i="28"/>
  <c r="S1063" i="28" a="1"/>
  <c r="S1063" i="28"/>
  <c r="S704" i="28" a="1"/>
  <c r="S704" i="28"/>
  <c r="S382" i="28" a="1"/>
  <c r="S382" i="28"/>
  <c r="S1246" i="28" a="1"/>
  <c r="S1246" i="28"/>
  <c r="S1051" i="28" a="1"/>
  <c r="S1051" i="28"/>
  <c r="S847" i="28" a="1"/>
  <c r="S847" i="28"/>
  <c r="S556" i="28" a="1"/>
  <c r="S556" i="28"/>
  <c r="S703" i="28" a="1"/>
  <c r="S703" i="28"/>
  <c r="S615" i="28" a="1"/>
  <c r="S615" i="28"/>
  <c r="S1201" i="28" a="1"/>
  <c r="S1201" i="28"/>
  <c r="S898" i="28" a="1"/>
  <c r="S898" i="28"/>
  <c r="S1236" i="28" a="1"/>
  <c r="S1236" i="28"/>
  <c r="S1013" i="28" a="1"/>
  <c r="S1013" i="28"/>
  <c r="S865" i="28" a="1"/>
  <c r="S865" i="28"/>
  <c r="S765" i="28" a="1"/>
  <c r="S765" i="28"/>
  <c r="S582" i="28" a="1"/>
  <c r="S582" i="28"/>
  <c r="S1128" i="28" a="1"/>
  <c r="S1128" i="28"/>
  <c r="S669" i="28" a="1"/>
  <c r="S669" i="28"/>
  <c r="S1191" i="28" a="1"/>
  <c r="S1191" i="28"/>
  <c r="S992" i="28" a="1"/>
  <c r="S992" i="28"/>
  <c r="S860" i="28" a="1"/>
  <c r="S860" i="28"/>
  <c r="S537" i="28" a="1"/>
  <c r="S537" i="28"/>
  <c r="S278" i="28" a="1"/>
  <c r="S278" i="28"/>
  <c r="S338" i="28" a="1"/>
  <c r="S338" i="28"/>
  <c r="H22" i="117" a="1"/>
  <c r="H22" i="117"/>
  <c r="I22" i="117"/>
  <c r="T402" i="28" a="1"/>
  <c r="T402" i="28"/>
  <c r="Y176" i="28"/>
  <c r="AA260" i="28"/>
  <c r="AB260" i="28"/>
  <c r="AA200" i="28"/>
  <c r="AB200" i="28"/>
  <c r="AA127" i="28"/>
  <c r="AB127" i="28"/>
  <c r="AA362" i="28"/>
  <c r="AB362" i="28"/>
  <c r="AA152" i="28"/>
  <c r="AB152" i="28"/>
  <c r="Y121" i="28"/>
  <c r="Y109" i="28"/>
  <c r="AC62" i="31"/>
  <c r="AC35" i="31"/>
  <c r="W402" i="28"/>
  <c r="S402" i="28" a="1"/>
  <c r="S402" i="28"/>
  <c r="AC63" i="31"/>
  <c r="AC43" i="31"/>
  <c r="D33" i="113" a="1"/>
  <c r="D33" i="113"/>
  <c r="D21" i="111" a="1"/>
  <c r="D21" i="111"/>
  <c r="F21" i="104" a="1"/>
  <c r="F21" i="104"/>
  <c r="E21" i="102" a="1"/>
  <c r="E21" i="102"/>
  <c r="F21" i="102" a="1"/>
  <c r="F21" i="102"/>
  <c r="D21" i="102" a="1"/>
  <c r="D21" i="102"/>
  <c r="AC34" i="31"/>
  <c r="AC53" i="31"/>
  <c r="AC44" i="31"/>
  <c r="AC40" i="31"/>
  <c r="AC54" i="31"/>
  <c r="L23" i="66"/>
  <c r="AC39" i="31"/>
  <c r="Y113" i="28"/>
  <c r="W413" i="28"/>
  <c r="AA1076" i="28"/>
  <c r="AB1076" i="28"/>
  <c r="Y1076" i="28"/>
  <c r="S468" i="28" a="1"/>
  <c r="S468" i="28"/>
  <c r="W420" i="28"/>
  <c r="W516" i="28"/>
  <c r="Y122" i="28"/>
  <c r="Y69" i="28"/>
  <c r="Y61" i="28"/>
  <c r="AA352" i="28"/>
  <c r="AB352" i="28"/>
  <c r="Y227" i="28"/>
  <c r="AA364" i="28"/>
  <c r="AB364" i="28"/>
  <c r="AA277" i="28"/>
  <c r="AB277" i="28"/>
  <c r="AA368" i="28"/>
  <c r="AB368" i="28"/>
  <c r="Y356" i="28"/>
  <c r="Y319" i="28"/>
  <c r="Y100" i="28"/>
  <c r="AA28" i="28"/>
  <c r="AB28" i="28"/>
  <c r="AA80" i="28"/>
  <c r="AB80" i="28"/>
  <c r="AA162" i="28"/>
  <c r="AB162" i="28"/>
  <c r="AA284" i="28"/>
  <c r="AB284" i="28"/>
  <c r="Y120" i="28"/>
  <c r="AA334" i="28"/>
  <c r="AB334" i="28"/>
  <c r="Y118" i="28"/>
  <c r="Y336" i="28"/>
  <c r="Y372" i="28"/>
  <c r="AA304" i="28"/>
  <c r="AB304" i="28"/>
  <c r="Y460" i="28"/>
  <c r="AA460" i="28"/>
  <c r="AB460" i="28"/>
  <c r="U499" i="28" a="1"/>
  <c r="U499" i="28"/>
  <c r="S499" i="28" a="1"/>
  <c r="S499" i="28"/>
  <c r="V499" i="28" a="1"/>
  <c r="V499" i="28"/>
  <c r="W499" i="28"/>
  <c r="T499" i="28" a="1"/>
  <c r="T499" i="28"/>
  <c r="T711" i="28" a="1"/>
  <c r="T711" i="28"/>
  <c r="S711" i="28" a="1"/>
  <c r="S711" i="28"/>
  <c r="U711" i="28" a="1"/>
  <c r="U711" i="28"/>
  <c r="W711" i="28"/>
  <c r="V711" i="28" a="1"/>
  <c r="V711" i="28"/>
  <c r="W817" i="28"/>
  <c r="V817" i="28" a="1"/>
  <c r="V817" i="28"/>
  <c r="U817" i="28" a="1"/>
  <c r="U817" i="28"/>
  <c r="S817" i="28" a="1"/>
  <c r="S817" i="28"/>
  <c r="T817" i="28" a="1"/>
  <c r="T817" i="28"/>
  <c r="AA637" i="28"/>
  <c r="AB637" i="28"/>
  <c r="Y637" i="28"/>
  <c r="Y737" i="28"/>
  <c r="AA737" i="28"/>
  <c r="AB737" i="28"/>
  <c r="W66" i="28"/>
  <c r="V66" i="28" a="1"/>
  <c r="V66" i="28"/>
  <c r="U66" i="28" a="1"/>
  <c r="U66" i="28"/>
  <c r="T66" i="28" a="1"/>
  <c r="T66" i="28"/>
  <c r="K17" i="19"/>
  <c r="F25" i="110" a="1"/>
  <c r="F25" i="110"/>
  <c r="F37" i="110" a="1"/>
  <c r="F37" i="110"/>
  <c r="F37" i="102" a="1"/>
  <c r="F37" i="102"/>
  <c r="S696" i="28" a="1"/>
  <c r="S696" i="28"/>
  <c r="V696" i="28" a="1"/>
  <c r="V696" i="28"/>
  <c r="W696" i="28"/>
  <c r="T696" i="28" a="1"/>
  <c r="T696" i="28"/>
  <c r="U696" i="28" a="1"/>
  <c r="U696" i="28"/>
  <c r="W551" i="28"/>
  <c r="U551" i="28" a="1"/>
  <c r="U551" i="28"/>
  <c r="V551" i="28" a="1"/>
  <c r="V551" i="28"/>
  <c r="S551" i="28" a="1"/>
  <c r="S551" i="28"/>
  <c r="T551" i="28" a="1"/>
  <c r="T551" i="28"/>
  <c r="W851" i="28"/>
  <c r="V851" i="28" a="1"/>
  <c r="V851" i="28"/>
  <c r="S851" i="28" a="1"/>
  <c r="S851" i="28"/>
  <c r="T851" i="28" a="1"/>
  <c r="T851" i="28"/>
  <c r="U851" i="28" a="1"/>
  <c r="U851" i="28"/>
  <c r="U163" i="28" a="1"/>
  <c r="U163" i="28"/>
  <c r="T163" i="28" a="1"/>
  <c r="T163" i="28"/>
  <c r="W163" i="28"/>
  <c r="V163" i="28" a="1"/>
  <c r="V163" i="28"/>
  <c r="Y299" i="28"/>
  <c r="AA299" i="28"/>
  <c r="AB299" i="28"/>
  <c r="AA585" i="28"/>
  <c r="AB585" i="28"/>
  <c r="Y585" i="28"/>
  <c r="Y1014" i="28"/>
  <c r="AA1014" i="28"/>
  <c r="AB1014" i="28"/>
  <c r="Y419" i="28"/>
  <c r="AA419" i="28"/>
  <c r="AB419" i="28"/>
  <c r="Y540" i="28"/>
  <c r="AA540" i="28"/>
  <c r="AB540" i="28"/>
  <c r="AA712" i="28"/>
  <c r="AB712" i="28"/>
  <c r="Y712" i="28"/>
  <c r="AA1152" i="28"/>
  <c r="AB1152" i="28"/>
  <c r="Y1152" i="28"/>
  <c r="AA485" i="28"/>
  <c r="AB485" i="28"/>
  <c r="Y485" i="28"/>
  <c r="AA697" i="28"/>
  <c r="AB697" i="28"/>
  <c r="Y697" i="28"/>
  <c r="Y1214" i="28"/>
  <c r="AA1214" i="28"/>
  <c r="AB1214" i="28"/>
  <c r="AA71" i="28"/>
  <c r="AB71" i="28"/>
  <c r="Y71" i="28"/>
  <c r="AA690" i="28"/>
  <c r="AB690" i="28"/>
  <c r="Y690" i="28"/>
  <c r="Y97" i="28"/>
  <c r="AA97" i="28"/>
  <c r="AB97" i="28"/>
  <c r="Y439" i="28"/>
  <c r="AA439" i="28"/>
  <c r="AB439" i="28"/>
  <c r="Y1172" i="28"/>
  <c r="AA1172" i="28"/>
  <c r="AB1172" i="28"/>
  <c r="AA958" i="28"/>
  <c r="AB958" i="28"/>
  <c r="Y958" i="28"/>
  <c r="AA1145" i="28"/>
  <c r="AB1145" i="28"/>
  <c r="Y1145" i="28"/>
  <c r="AA309" i="28"/>
  <c r="AB309" i="28"/>
  <c r="Y309" i="28"/>
  <c r="Y833" i="28"/>
  <c r="AA833" i="28"/>
  <c r="AB833" i="28"/>
  <c r="AA1144" i="28"/>
  <c r="AB1144" i="28"/>
  <c r="Y1144" i="28"/>
  <c r="Y1187" i="28"/>
  <c r="AA1187" i="28"/>
  <c r="AB1187" i="28"/>
  <c r="Y1189" i="28"/>
  <c r="AA1189" i="28"/>
  <c r="AB1189" i="28"/>
  <c r="Y107" i="28"/>
  <c r="AA107" i="28"/>
  <c r="AB107" i="28"/>
  <c r="AA125" i="28"/>
  <c r="AB125" i="28"/>
  <c r="Y125" i="28"/>
  <c r="W195" i="28"/>
  <c r="U195" i="28" a="1"/>
  <c r="U195" i="28"/>
  <c r="V195" i="28" a="1"/>
  <c r="V195" i="28"/>
  <c r="S195" i="28" a="1"/>
  <c r="S195" i="28"/>
  <c r="T195" i="28" a="1"/>
  <c r="T195" i="28"/>
  <c r="V213" i="28" a="1"/>
  <c r="V213" i="28"/>
  <c r="S213" i="28" a="1"/>
  <c r="S213" i="28"/>
  <c r="W213" i="28"/>
  <c r="T213" i="28" a="1"/>
  <c r="T213" i="28"/>
  <c r="U213" i="28" a="1"/>
  <c r="U213" i="28"/>
  <c r="W452" i="28"/>
  <c r="S452" i="28" a="1"/>
  <c r="S452" i="28"/>
  <c r="V452" i="28" a="1"/>
  <c r="V452" i="28"/>
  <c r="U452" i="28" a="1"/>
  <c r="U452" i="28"/>
  <c r="T452" i="28" a="1"/>
  <c r="T452" i="28"/>
  <c r="AA909" i="28"/>
  <c r="AB909" i="28"/>
  <c r="Y909" i="28"/>
  <c r="U993" i="28" a="1"/>
  <c r="U993" i="28"/>
  <c r="V993" i="28" a="1"/>
  <c r="V993" i="28"/>
  <c r="W993" i="28"/>
  <c r="T993" i="28" a="1"/>
  <c r="T993" i="28"/>
  <c r="S993" i="28" a="1"/>
  <c r="S993" i="28"/>
  <c r="T1145" i="28" a="1"/>
  <c r="T1145" i="28"/>
  <c r="U1145" i="28" a="1"/>
  <c r="U1145" i="28"/>
  <c r="W1145" i="28"/>
  <c r="S1145" i="28" a="1"/>
  <c r="S1145" i="28"/>
  <c r="V1145" i="28" a="1"/>
  <c r="V1145" i="28"/>
  <c r="Y42" i="28"/>
  <c r="AA42" i="28"/>
  <c r="AB42" i="28"/>
  <c r="V104" i="28" a="1"/>
  <c r="V104" i="28"/>
  <c r="U104" i="28" a="1"/>
  <c r="U104" i="28"/>
  <c r="T104" i="28" a="1"/>
  <c r="T104" i="28"/>
  <c r="W104" i="28"/>
  <c r="W154" i="28"/>
  <c r="U154" i="28" a="1"/>
  <c r="U154" i="28"/>
  <c r="V154" i="28" a="1"/>
  <c r="V154" i="28"/>
  <c r="T154" i="28" a="1"/>
  <c r="T154" i="28"/>
  <c r="AA191" i="28"/>
  <c r="AB191" i="28"/>
  <c r="Y191" i="28"/>
  <c r="Y245" i="28"/>
  <c r="AA245" i="28"/>
  <c r="AB245" i="28"/>
  <c r="Y550" i="28"/>
  <c r="AA550" i="28"/>
  <c r="AB550" i="28"/>
  <c r="U1023" i="28" a="1"/>
  <c r="U1023" i="28"/>
  <c r="W1023" i="28"/>
  <c r="T1023" i="28" a="1"/>
  <c r="T1023" i="28"/>
  <c r="V1023" i="28" a="1"/>
  <c r="V1023" i="28"/>
  <c r="S1023" i="28" a="1"/>
  <c r="S1023" i="28"/>
  <c r="V1118" i="28" a="1"/>
  <c r="V1118" i="28"/>
  <c r="T1118" i="28" a="1"/>
  <c r="T1118" i="28"/>
  <c r="S1118" i="28" a="1"/>
  <c r="S1118" i="28"/>
  <c r="W1118" i="28"/>
  <c r="U1118" i="28" a="1"/>
  <c r="U1118" i="28"/>
  <c r="AA83" i="28"/>
  <c r="AB83" i="28"/>
  <c r="Y83" i="28"/>
  <c r="T190" i="28" a="1"/>
  <c r="T190" i="28"/>
  <c r="S190" i="28" a="1"/>
  <c r="S190" i="28"/>
  <c r="W190" i="28"/>
  <c r="V190" i="28" a="1"/>
  <c r="V190" i="28"/>
  <c r="U190" i="28" a="1"/>
  <c r="U190" i="28"/>
  <c r="AA307" i="28"/>
  <c r="AB307" i="28"/>
  <c r="Y307" i="28"/>
  <c r="T339" i="28" a="1"/>
  <c r="T339" i="28"/>
  <c r="V339" i="28" a="1"/>
  <c r="V339" i="28"/>
  <c r="W339" i="28"/>
  <c r="S339" i="28" a="1"/>
  <c r="S339" i="28"/>
  <c r="U339" i="28" a="1"/>
  <c r="U339" i="28"/>
  <c r="AA823" i="28"/>
  <c r="AB823" i="28"/>
  <c r="Y823" i="28"/>
  <c r="V1006" i="28" a="1"/>
  <c r="V1006" i="28"/>
  <c r="S1006" i="28" a="1"/>
  <c r="S1006" i="28"/>
  <c r="T1006" i="28" a="1"/>
  <c r="T1006" i="28"/>
  <c r="W1006" i="28"/>
  <c r="U1006" i="28" a="1"/>
  <c r="U1006" i="28"/>
  <c r="Y1100" i="28"/>
  <c r="AA1100" i="28"/>
  <c r="AB1100" i="28"/>
  <c r="Y1238" i="28"/>
  <c r="AA1238" i="28"/>
  <c r="AB1238" i="28"/>
  <c r="AA202" i="28"/>
  <c r="AB202" i="28"/>
  <c r="Y202" i="28"/>
  <c r="AA222" i="28"/>
  <c r="AB222" i="28"/>
  <c r="Y222" i="28"/>
  <c r="Y494" i="28"/>
  <c r="AA494" i="28"/>
  <c r="AB494" i="28"/>
  <c r="AA1000" i="28"/>
  <c r="AB1000" i="28"/>
  <c r="Y1000" i="28"/>
  <c r="AA1053" i="28"/>
  <c r="AB1053" i="28"/>
  <c r="Y1053" i="28"/>
  <c r="Y89" i="28"/>
  <c r="AA89" i="28"/>
  <c r="AB89" i="28"/>
  <c r="AA174" i="28"/>
  <c r="AB174" i="28"/>
  <c r="Y174" i="28"/>
  <c r="V235" i="28" a="1"/>
  <c r="V235" i="28"/>
  <c r="W235" i="28"/>
  <c r="T315" i="28" a="1"/>
  <c r="T315" i="28"/>
  <c r="W315" i="28"/>
  <c r="Y382" i="28"/>
  <c r="AA382" i="28"/>
  <c r="AB382" i="28"/>
  <c r="Y665" i="28"/>
  <c r="AA665" i="28"/>
  <c r="AB665" i="28"/>
  <c r="AA1054" i="28"/>
  <c r="AB1054" i="28"/>
  <c r="Y1054" i="28"/>
  <c r="AA73" i="28"/>
  <c r="AB73" i="28"/>
  <c r="Y73" i="28"/>
  <c r="U179" i="28" a="1"/>
  <c r="U179" i="28"/>
  <c r="W179" i="28"/>
  <c r="V434" i="28" a="1"/>
  <c r="V434" i="28"/>
  <c r="W434" i="28"/>
  <c r="Y632" i="28"/>
  <c r="AA632" i="28"/>
  <c r="AB632" i="28"/>
  <c r="Y960" i="28"/>
  <c r="AA960" i="28"/>
  <c r="AB960" i="28"/>
  <c r="W76" i="28"/>
  <c r="V76" i="28" a="1"/>
  <c r="V76" i="28"/>
  <c r="W117" i="28"/>
  <c r="V117" i="28" a="1"/>
  <c r="V117" i="28"/>
  <c r="AA220" i="28"/>
  <c r="AB220" i="28"/>
  <c r="Y220" i="28"/>
  <c r="T226" i="28" a="1"/>
  <c r="T226" i="28"/>
  <c r="W226" i="28"/>
  <c r="Y1191" i="28"/>
  <c r="AA1191" i="28"/>
  <c r="AB1191" i="28"/>
  <c r="Y40" i="28"/>
  <c r="AA40" i="28"/>
  <c r="AB40" i="28"/>
  <c r="S170" i="28" a="1"/>
  <c r="S170" i="28"/>
  <c r="T170" i="28" a="1"/>
  <c r="T170" i="28"/>
  <c r="U170" i="28" a="1"/>
  <c r="U170" i="28"/>
  <c r="V170" i="28" a="1"/>
  <c r="V170" i="28"/>
  <c r="Y328" i="28"/>
  <c r="AA328" i="28"/>
  <c r="AB328" i="28"/>
  <c r="AA471" i="28"/>
  <c r="AB471" i="28"/>
  <c r="Y471" i="28"/>
  <c r="AA767" i="28"/>
  <c r="AB767" i="28"/>
  <c r="Y767" i="28"/>
  <c r="Y1052" i="28"/>
  <c r="AA1052" i="28"/>
  <c r="AB1052" i="28"/>
  <c r="AA1188" i="28"/>
  <c r="AB1188" i="28"/>
  <c r="Y1188" i="28"/>
  <c r="T157" i="28" a="1"/>
  <c r="T157" i="28"/>
  <c r="W157" i="28"/>
  <c r="U157" i="28" a="1"/>
  <c r="U157" i="28"/>
  <c r="W168" i="28"/>
  <c r="T168" i="28" a="1"/>
  <c r="T168" i="28"/>
  <c r="V168" i="28" a="1"/>
  <c r="V168" i="28"/>
  <c r="U370" i="28" a="1"/>
  <c r="U370" i="28"/>
  <c r="T370" i="28" a="1"/>
  <c r="T370" i="28"/>
  <c r="V370" i="28" a="1"/>
  <c r="V370" i="28"/>
  <c r="T500" i="28" a="1"/>
  <c r="T500" i="28"/>
  <c r="W500" i="28"/>
  <c r="W1052" i="28"/>
  <c r="T1052" i="28" a="1"/>
  <c r="T1052" i="28"/>
  <c r="S1052" i="28" a="1"/>
  <c r="S1052" i="28"/>
  <c r="T1258" i="28" a="1"/>
  <c r="T1258" i="28"/>
  <c r="U1258" i="28" a="1"/>
  <c r="U1258" i="28"/>
  <c r="V1258" i="28" a="1"/>
  <c r="V1258" i="28"/>
  <c r="S1258" i="28" a="1"/>
  <c r="S1258" i="28"/>
  <c r="T152" i="28" a="1"/>
  <c r="T152" i="28"/>
  <c r="W152" i="28"/>
  <c r="V236" i="28" a="1"/>
  <c r="V236" i="28"/>
  <c r="S236" i="28" a="1"/>
  <c r="S236" i="28"/>
  <c r="T424" i="28" a="1"/>
  <c r="T424" i="28"/>
  <c r="V424" i="28" a="1"/>
  <c r="V424" i="28"/>
  <c r="S424" i="28" a="1"/>
  <c r="S424" i="28"/>
  <c r="W424" i="28"/>
  <c r="V557" i="28" a="1"/>
  <c r="V557" i="28"/>
  <c r="W557" i="28"/>
  <c r="U749" i="28" a="1"/>
  <c r="U749" i="28"/>
  <c r="V749" i="28" a="1"/>
  <c r="V749" i="28"/>
  <c r="S749" i="28" a="1"/>
  <c r="S749" i="28"/>
  <c r="T749" i="28" a="1"/>
  <c r="T749" i="28"/>
  <c r="T1047" i="28" a="1"/>
  <c r="T1047" i="28"/>
  <c r="S1047" i="28" a="1"/>
  <c r="S1047" i="28"/>
  <c r="U1204" i="28" a="1"/>
  <c r="U1204" i="28"/>
  <c r="W1204" i="28"/>
  <c r="S1204" i="28" a="1"/>
  <c r="S1204" i="28"/>
  <c r="S370" i="28" a="1"/>
  <c r="S370" i="28"/>
  <c r="V157" i="28" a="1"/>
  <c r="V157" i="28"/>
  <c r="T68" i="28" a="1"/>
  <c r="T68" i="28"/>
  <c r="V68" i="28" a="1"/>
  <c r="V68" i="28"/>
  <c r="W68" i="28"/>
  <c r="V93" i="28" a="1"/>
  <c r="V93" i="28"/>
  <c r="W93" i="28"/>
  <c r="U93" i="28" a="1"/>
  <c r="U93" i="28"/>
  <c r="S200" i="28" a="1"/>
  <c r="S200" i="28"/>
  <c r="U200" i="28" a="1"/>
  <c r="U200" i="28"/>
  <c r="V200" i="28" a="1"/>
  <c r="V200" i="28"/>
  <c r="T200" i="28" a="1"/>
  <c r="T200" i="28"/>
  <c r="W547" i="28"/>
  <c r="U547" i="28" a="1"/>
  <c r="U547" i="28"/>
  <c r="T547" i="28" a="1"/>
  <c r="T547" i="28"/>
  <c r="W859" i="28"/>
  <c r="T859" i="28" a="1"/>
  <c r="T859" i="28"/>
  <c r="V859" i="28" a="1"/>
  <c r="V859" i="28"/>
  <c r="U26" i="28" a="1"/>
  <c r="U26" i="28"/>
  <c r="W26" i="28"/>
  <c r="T26" i="28" a="1"/>
  <c r="T26" i="28"/>
  <c r="V26" i="28" a="1"/>
  <c r="V26" i="28"/>
  <c r="U120" i="28" a="1"/>
  <c r="U120" i="28"/>
  <c r="V120" i="28" a="1"/>
  <c r="V120" i="28"/>
  <c r="V153" i="28" a="1"/>
  <c r="V153" i="28"/>
  <c r="U153" i="28" a="1"/>
  <c r="U153" i="28"/>
  <c r="W153" i="28"/>
  <c r="T153" i="28" a="1"/>
  <c r="T153" i="28"/>
  <c r="T160" i="28" a="1"/>
  <c r="T160" i="28"/>
  <c r="W160" i="28"/>
  <c r="T173" i="28" a="1"/>
  <c r="T173" i="28"/>
  <c r="U173" i="28" a="1"/>
  <c r="U173" i="28"/>
  <c r="V173" i="28" a="1"/>
  <c r="V173" i="28"/>
  <c r="S173" i="28" a="1"/>
  <c r="S173" i="28"/>
  <c r="W173" i="28"/>
  <c r="S186" i="28" a="1"/>
  <c r="S186" i="28"/>
  <c r="T186" i="28" a="1"/>
  <c r="T186" i="28"/>
  <c r="U186" i="28" a="1"/>
  <c r="U186" i="28"/>
  <c r="V186" i="28" a="1"/>
  <c r="V186" i="28"/>
  <c r="U319" i="28" a="1"/>
  <c r="U319" i="28"/>
  <c r="W319" i="28"/>
  <c r="S529" i="28" a="1"/>
  <c r="S529" i="28"/>
  <c r="U529" i="28" a="1"/>
  <c r="U529" i="28"/>
  <c r="T529" i="28" a="1"/>
  <c r="T529" i="28"/>
  <c r="V529" i="28" a="1"/>
  <c r="V529" i="28"/>
  <c r="W1269" i="28"/>
  <c r="S1269" i="28" a="1"/>
  <c r="S1269" i="28"/>
  <c r="W131" i="28"/>
  <c r="V131" i="28" a="1"/>
  <c r="V131" i="28"/>
  <c r="U308" i="28" a="1"/>
  <c r="U308" i="28"/>
  <c r="W308" i="28"/>
  <c r="T362" i="28" a="1"/>
  <c r="T362" i="28"/>
  <c r="V362" i="28" a="1"/>
  <c r="V362" i="28"/>
  <c r="W872" i="28"/>
  <c r="T872" i="28" a="1"/>
  <c r="T872" i="28"/>
  <c r="S872" i="28" a="1"/>
  <c r="S872" i="28"/>
  <c r="T1188" i="28" a="1"/>
  <c r="T1188" i="28"/>
  <c r="W1188" i="28"/>
  <c r="S1188" i="28" a="1"/>
  <c r="S1188" i="28"/>
  <c r="V214" i="28" a="1"/>
  <c r="V214" i="28"/>
  <c r="T214" i="28" a="1"/>
  <c r="T214" i="28"/>
  <c r="U214" i="28" a="1"/>
  <c r="U214" i="28"/>
  <c r="S214" i="28" a="1"/>
  <c r="S214" i="28"/>
  <c r="T307" i="28" a="1"/>
  <c r="T307" i="28"/>
  <c r="W307" i="28"/>
  <c r="U384" i="28" a="1"/>
  <c r="U384" i="28"/>
  <c r="W384" i="28"/>
  <c r="U1126" i="28" a="1"/>
  <c r="U1126" i="28"/>
  <c r="V1126" i="28" a="1"/>
  <c r="V1126" i="28"/>
  <c r="V47" i="28" a="1"/>
  <c r="V47" i="28"/>
  <c r="V128" i="28" a="1"/>
  <c r="V128" i="28"/>
  <c r="W128" i="28"/>
  <c r="S234" i="28" a="1"/>
  <c r="S234" i="28"/>
  <c r="T234" i="28" a="1"/>
  <c r="T234" i="28"/>
  <c r="W621" i="28"/>
  <c r="S621" i="28" a="1"/>
  <c r="S621" i="28"/>
  <c r="W900" i="28"/>
  <c r="S900" i="28" a="1"/>
  <c r="S900" i="28"/>
  <c r="T56" i="28" a="1"/>
  <c r="T56" i="28"/>
  <c r="W56" i="28"/>
  <c r="U164" i="28" a="1"/>
  <c r="U164" i="28"/>
  <c r="W164" i="28"/>
  <c r="W204" i="28"/>
  <c r="S204" i="28" a="1"/>
  <c r="S204" i="28"/>
  <c r="U204" i="28" a="1"/>
  <c r="U204" i="28"/>
  <c r="V245" i="28" a="1"/>
  <c r="V245" i="28"/>
  <c r="W245" i="28"/>
  <c r="S245" i="28" a="1"/>
  <c r="S245" i="28"/>
  <c r="T309" i="28" a="1"/>
  <c r="T309" i="28"/>
  <c r="W309" i="28"/>
  <c r="V491" i="28" a="1"/>
  <c r="V491" i="28"/>
  <c r="W491" i="28"/>
  <c r="T491" i="28" a="1"/>
  <c r="T491" i="28"/>
  <c r="U1082" i="28" a="1"/>
  <c r="U1082" i="28"/>
  <c r="W1082" i="28"/>
  <c r="Y241" i="28"/>
  <c r="AA241" i="28"/>
  <c r="AB241" i="28"/>
  <c r="AA683" i="28"/>
  <c r="AB683" i="28"/>
  <c r="Y683" i="28"/>
  <c r="T646" i="28" a="1"/>
  <c r="T646" i="28"/>
  <c r="V646" i="28" a="1"/>
  <c r="V646" i="28"/>
  <c r="F37" i="103" a="1"/>
  <c r="F37" i="103"/>
  <c r="K25" i="19"/>
  <c r="F25" i="105" a="1"/>
  <c r="F25" i="105"/>
  <c r="F37" i="111" a="1"/>
  <c r="F37" i="111"/>
  <c r="F25" i="112" a="1"/>
  <c r="F25" i="112"/>
  <c r="F25" i="111" a="1"/>
  <c r="F25" i="111"/>
  <c r="F37" i="113" a="1"/>
  <c r="F37" i="113"/>
  <c r="F25" i="106" a="1"/>
  <c r="F25" i="106"/>
  <c r="K18" i="19"/>
  <c r="D38" i="109" a="1"/>
  <c r="D38" i="109"/>
  <c r="D40" i="109" a="1"/>
  <c r="D40" i="109"/>
  <c r="D39" i="109" a="1"/>
  <c r="D39" i="109"/>
  <c r="D26" i="109" a="1"/>
  <c r="D26" i="109"/>
  <c r="D27" i="109" a="1"/>
  <c r="D27" i="109"/>
  <c r="D39" i="105" a="1"/>
  <c r="D39" i="105"/>
  <c r="D26" i="111" a="1"/>
  <c r="D26" i="111"/>
  <c r="D38" i="111" a="1"/>
  <c r="D38" i="111"/>
  <c r="D40" i="111" a="1"/>
  <c r="D40" i="111"/>
  <c r="D27" i="111" a="1"/>
  <c r="D27" i="111"/>
  <c r="D39" i="111" a="1"/>
  <c r="D39" i="111"/>
  <c r="D28" i="111" a="1"/>
  <c r="D28" i="111"/>
  <c r="AF42" i="31" a="1"/>
  <c r="AF42" i="31"/>
  <c r="G23" i="66"/>
  <c r="AF38" i="31" a="1"/>
  <c r="AF38" i="31"/>
  <c r="AF40" i="31" a="1"/>
  <c r="AF40" i="31"/>
  <c r="G21" i="66"/>
  <c r="AF43" i="31" a="1"/>
  <c r="AF43" i="31"/>
  <c r="AF41" i="31" a="1"/>
  <c r="AF41" i="31"/>
  <c r="G22" i="66"/>
  <c r="AF39" i="31" a="1"/>
  <c r="AF39" i="31"/>
  <c r="AF37" i="31" a="1"/>
  <c r="AF37" i="31"/>
  <c r="G18" i="66"/>
  <c r="S276" i="28" a="1"/>
  <c r="S276" i="28"/>
  <c r="S415" i="28" a="1"/>
  <c r="S415" i="28"/>
  <c r="S264" i="28" a="1"/>
  <c r="S264" i="28"/>
  <c r="V266" i="28" a="1"/>
  <c r="V266" i="28"/>
  <c r="T266" i="28" a="1"/>
  <c r="T266" i="28"/>
  <c r="U399" i="28" a="1"/>
  <c r="U399" i="28"/>
  <c r="V399" i="28" a="1"/>
  <c r="V399" i="28"/>
  <c r="J22" i="119"/>
  <c r="M91" i="108"/>
  <c r="R10" i="119"/>
  <c r="K18" i="119"/>
  <c r="R22" i="119"/>
  <c r="J21" i="119"/>
  <c r="J9" i="119"/>
  <c r="O18" i="119"/>
  <c r="O11" i="119"/>
  <c r="M121" i="108"/>
  <c r="G23" i="119"/>
  <c r="O9" i="119"/>
  <c r="P10" i="119"/>
  <c r="M10" i="119"/>
  <c r="O23" i="119"/>
  <c r="M22" i="119"/>
  <c r="L10" i="119"/>
  <c r="R9" i="119"/>
  <c r="O21" i="119"/>
  <c r="K15" i="119"/>
  <c r="N10" i="119"/>
  <c r="L22" i="119"/>
  <c r="Q22" i="119"/>
  <c r="J10" i="119"/>
  <c r="H23" i="119"/>
  <c r="O61" i="108"/>
  <c r="P22" i="119"/>
  <c r="O91" i="108"/>
  <c r="M12" i="119"/>
  <c r="Q11" i="119"/>
  <c r="K10" i="119"/>
  <c r="G22" i="119"/>
  <c r="O12" i="119"/>
  <c r="M11" i="119"/>
  <c r="M18" i="119"/>
  <c r="R23" i="119"/>
  <c r="H21" i="119"/>
  <c r="N22" i="119"/>
  <c r="M15" i="119"/>
  <c r="I21" i="119"/>
  <c r="R21" i="119"/>
  <c r="G21" i="119"/>
  <c r="L23" i="119"/>
  <c r="Q23" i="119"/>
  <c r="G10" i="119"/>
  <c r="K9" i="119"/>
  <c r="H9" i="119"/>
  <c r="Q10" i="119"/>
  <c r="K22" i="119"/>
  <c r="I23" i="119"/>
  <c r="O22" i="119"/>
  <c r="I11" i="119"/>
  <c r="N11" i="119"/>
  <c r="P23" i="119"/>
  <c r="L9" i="119"/>
  <c r="M61" i="108"/>
  <c r="O15" i="119"/>
  <c r="N21" i="119"/>
  <c r="J11" i="119"/>
  <c r="P9" i="119"/>
  <c r="I9" i="119"/>
  <c r="H11" i="119"/>
  <c r="N23" i="119"/>
  <c r="L11" i="119"/>
  <c r="O10" i="119"/>
  <c r="O121" i="108"/>
  <c r="P11" i="119"/>
  <c r="H22" i="119"/>
  <c r="M9" i="119"/>
  <c r="Q9" i="119"/>
  <c r="G9" i="119"/>
  <c r="R11" i="119"/>
  <c r="N9" i="119"/>
  <c r="P21" i="119"/>
  <c r="H10" i="119"/>
  <c r="G11" i="119"/>
  <c r="Q21" i="119"/>
  <c r="K23" i="119"/>
  <c r="I10" i="119"/>
  <c r="K11" i="119"/>
  <c r="T367" i="28" a="1"/>
  <c r="T367" i="28"/>
  <c r="U345" i="28" a="1"/>
  <c r="U345" i="28"/>
  <c r="V225" i="28" a="1"/>
  <c r="V225" i="28"/>
  <c r="T363" i="28" a="1"/>
  <c r="T363" i="28"/>
  <c r="T335" i="28" a="1"/>
  <c r="T335" i="28"/>
  <c r="T461" i="28" a="1"/>
  <c r="T461" i="28"/>
  <c r="V439" i="28" a="1"/>
  <c r="V439" i="28"/>
  <c r="V415" i="28" a="1"/>
  <c r="V415" i="28"/>
  <c r="U405" i="28" a="1"/>
  <c r="U405" i="28"/>
  <c r="V369" i="28" a="1"/>
  <c r="V369" i="28"/>
  <c r="T215" i="28" a="1"/>
  <c r="T215" i="28"/>
  <c r="T443" i="28" a="1"/>
  <c r="T443" i="28"/>
  <c r="V403" i="28" a="1"/>
  <c r="V403" i="28"/>
  <c r="T459" i="28" a="1"/>
  <c r="T459" i="28"/>
  <c r="T409" i="28" a="1"/>
  <c r="T409" i="28"/>
  <c r="U379" i="28" a="1"/>
  <c r="U379" i="28"/>
  <c r="W495" i="28"/>
  <c r="W493" i="28"/>
  <c r="V437" i="28" a="1"/>
  <c r="V437" i="28"/>
  <c r="T353" i="28" a="1"/>
  <c r="T353" i="28"/>
  <c r="T467" i="28" a="1"/>
  <c r="T467" i="28"/>
  <c r="Y65" i="28"/>
  <c r="U183" i="28" a="1"/>
  <c r="U183" i="28"/>
  <c r="V517" i="28" a="1"/>
  <c r="V517" i="28"/>
  <c r="T268" i="28" a="1"/>
  <c r="T268" i="28"/>
  <c r="U167" i="28" a="1"/>
  <c r="U167" i="28"/>
  <c r="T317" i="28" a="1"/>
  <c r="T317" i="28"/>
  <c r="V329" i="28" a="1"/>
  <c r="V329" i="28"/>
  <c r="V307" i="28" a="1"/>
  <c r="V307" i="28"/>
  <c r="U327" i="28" a="1"/>
  <c r="U327" i="28"/>
  <c r="T383" i="28" a="1"/>
  <c r="T383" i="28"/>
  <c r="S379" i="28" a="1"/>
  <c r="S379" i="28"/>
  <c r="S353" i="28" a="1"/>
  <c r="S353" i="28"/>
  <c r="AA154" i="28"/>
  <c r="AB154" i="28"/>
  <c r="M6" i="67" a="1"/>
  <c r="M6" i="67"/>
  <c r="M7" i="67" a="1"/>
  <c r="M7" i="67"/>
  <c r="U398" i="28" a="1"/>
  <c r="U398" i="28"/>
  <c r="U324" i="28" a="1"/>
  <c r="U324" i="28"/>
  <c r="V422" i="28" a="1"/>
  <c r="V422" i="28"/>
  <c r="V344" i="28" a="1"/>
  <c r="V344" i="28"/>
  <c r="U268" i="28" a="1"/>
  <c r="U268" i="28"/>
  <c r="V220" i="28" a="1"/>
  <c r="V220" i="28"/>
  <c r="S419" i="28" a="1"/>
  <c r="S419" i="28"/>
  <c r="U317" i="28" a="1"/>
  <c r="U317" i="28"/>
  <c r="U434" i="28" a="1"/>
  <c r="U434" i="28"/>
  <c r="U315" i="28" a="1"/>
  <c r="U315" i="28"/>
  <c r="T488" i="28" a="1"/>
  <c r="T488" i="28"/>
  <c r="U461" i="28" a="1"/>
  <c r="U461" i="28"/>
  <c r="S443" i="28" a="1"/>
  <c r="S443" i="28"/>
  <c r="T417" i="28" a="1"/>
  <c r="T417" i="28"/>
  <c r="V409" i="28" a="1"/>
  <c r="V409" i="28"/>
  <c r="U323" i="28" a="1"/>
  <c r="U323" i="28"/>
  <c r="S237" i="28" a="1"/>
  <c r="S237" i="28"/>
  <c r="S492" i="28" a="1"/>
  <c r="S492" i="28"/>
  <c r="U451" i="28" a="1"/>
  <c r="U451" i="28"/>
  <c r="V443" i="28" a="1"/>
  <c r="V443" i="28"/>
  <c r="T403" i="28" a="1"/>
  <c r="T403" i="28"/>
  <c r="S331" i="28" a="1"/>
  <c r="S331" i="28"/>
  <c r="U459" i="28" a="1"/>
  <c r="U459" i="28"/>
  <c r="U439" i="28" a="1"/>
  <c r="U439" i="28"/>
  <c r="S311" i="28" a="1"/>
  <c r="S311" i="28"/>
  <c r="S486" i="28" a="1"/>
  <c r="S486" i="28"/>
  <c r="V379" i="28" a="1"/>
  <c r="V379" i="28"/>
  <c r="T437" i="28" a="1"/>
  <c r="T437" i="28"/>
  <c r="V435" i="28" a="1"/>
  <c r="V435" i="28"/>
  <c r="T176" i="28" a="1"/>
  <c r="T176" i="28"/>
  <c r="V467" i="28" a="1"/>
  <c r="V467" i="28"/>
  <c r="V295" i="28" a="1"/>
  <c r="V295" i="28"/>
  <c r="U517" i="28" a="1"/>
  <c r="U517" i="28"/>
  <c r="T555" i="28" a="1"/>
  <c r="T555" i="28"/>
  <c r="T175" i="28" a="1"/>
  <c r="T175" i="28"/>
  <c r="T726" i="28" a="1"/>
  <c r="T726" i="28"/>
  <c r="U743" i="28" a="1"/>
  <c r="U743" i="28"/>
  <c r="U634" i="28" a="1"/>
  <c r="U634" i="28"/>
  <c r="S863" i="28" a="1"/>
  <c r="S863" i="28"/>
  <c r="T940" i="28" a="1"/>
  <c r="T940" i="28"/>
  <c r="S986" i="28" a="1"/>
  <c r="S986" i="28"/>
  <c r="Y84" i="28"/>
  <c r="Y92" i="28"/>
  <c r="AA24" i="28"/>
  <c r="AB24" i="28"/>
  <c r="AA88" i="28"/>
  <c r="AB88" i="28"/>
  <c r="AA116" i="28"/>
  <c r="AB116" i="28"/>
  <c r="AA41" i="28"/>
  <c r="AB41" i="28"/>
  <c r="Y30" i="28"/>
  <c r="AA102" i="28"/>
  <c r="AB102" i="28"/>
  <c r="Y59" i="28"/>
  <c r="Y108" i="28"/>
  <c r="AA76" i="28"/>
  <c r="AB76" i="28"/>
  <c r="AA104" i="28"/>
  <c r="AB104" i="28"/>
  <c r="AA164" i="28"/>
  <c r="AB164" i="28"/>
  <c r="Y150" i="28"/>
  <c r="AA137" i="28"/>
  <c r="AB137" i="28"/>
  <c r="T245" i="28" a="1"/>
  <c r="T245" i="28"/>
  <c r="U188" i="28" a="1"/>
  <c r="U188" i="28"/>
  <c r="S355" i="28" a="1"/>
  <c r="S355" i="28"/>
  <c r="U472" i="28" a="1"/>
  <c r="U472" i="28"/>
  <c r="T434" i="28" a="1"/>
  <c r="T434" i="28"/>
  <c r="S421" i="28" a="1"/>
  <c r="S421" i="28"/>
  <c r="T408" i="28" a="1"/>
  <c r="T408" i="28"/>
  <c r="U403" i="28" a="1"/>
  <c r="U403" i="28"/>
  <c r="S377" i="28" a="1"/>
  <c r="S377" i="28"/>
  <c r="T350" i="28" a="1"/>
  <c r="T350" i="28"/>
  <c r="S319" i="28" a="1"/>
  <c r="S319" i="28"/>
  <c r="S307" i="28" a="1"/>
  <c r="S307" i="28"/>
  <c r="U494" i="28" a="1"/>
  <c r="U494" i="28"/>
  <c r="S466" i="28" a="1"/>
  <c r="S466" i="28"/>
  <c r="S439" i="28" a="1"/>
  <c r="S439" i="28"/>
  <c r="U377" i="28" a="1"/>
  <c r="U377" i="28"/>
  <c r="S289" i="28" a="1"/>
  <c r="S289" i="28"/>
  <c r="V496" i="28" a="1"/>
  <c r="V496" i="28"/>
  <c r="T439" i="28" a="1"/>
  <c r="T439" i="28"/>
  <c r="U383" i="28" a="1"/>
  <c r="U383" i="28"/>
  <c r="V294" i="28" a="1"/>
  <c r="V294" i="28"/>
  <c r="S460" i="28" a="1"/>
  <c r="S460" i="28"/>
  <c r="S395" i="28" a="1"/>
  <c r="S395" i="28"/>
  <c r="V433" i="28" a="1"/>
  <c r="V433" i="28"/>
  <c r="V354" i="28" a="1"/>
  <c r="V354" i="28"/>
  <c r="T435" i="28" a="1"/>
  <c r="T435" i="28"/>
  <c r="T185" i="28" a="1"/>
  <c r="T185" i="28"/>
  <c r="S303" i="28" a="1"/>
  <c r="S303" i="28"/>
  <c r="S473" i="28" a="1"/>
  <c r="S473" i="28"/>
  <c r="T305" i="28" a="1"/>
  <c r="T305" i="28"/>
  <c r="V489" i="28" a="1"/>
  <c r="V489" i="28"/>
  <c r="W517" i="28"/>
  <c r="S489" i="28" a="1"/>
  <c r="S489" i="28"/>
  <c r="S734" i="28" a="1"/>
  <c r="S734" i="28"/>
  <c r="U781" i="28" a="1"/>
  <c r="U781" i="28"/>
  <c r="T816" i="28" a="1"/>
  <c r="T816" i="28"/>
  <c r="V789" i="28" a="1"/>
  <c r="V789" i="28"/>
  <c r="U836" i="28" a="1"/>
  <c r="U836" i="28"/>
  <c r="U863" i="28" a="1"/>
  <c r="U863" i="28"/>
  <c r="U747" i="28" a="1"/>
  <c r="U747" i="28"/>
  <c r="V952" i="28" a="1"/>
  <c r="V952" i="28"/>
  <c r="T1004" i="28" a="1"/>
  <c r="T1004" i="28"/>
  <c r="W942" i="28"/>
  <c r="S416" i="28" a="1"/>
  <c r="S416" i="28"/>
  <c r="V212" i="28" a="1"/>
  <c r="V212" i="28"/>
  <c r="T167" i="28" a="1"/>
  <c r="T167" i="28"/>
  <c r="V398" i="28" a="1"/>
  <c r="V398" i="28"/>
  <c r="S516" i="28" a="1"/>
  <c r="S516" i="28"/>
  <c r="S472" i="28" a="1"/>
  <c r="S472" i="28"/>
  <c r="U396" i="28" a="1"/>
  <c r="U396" i="28"/>
  <c r="T318" i="28" a="1"/>
  <c r="T318" i="28"/>
  <c r="S510" i="28" a="1"/>
  <c r="S510" i="28"/>
  <c r="U408" i="28" a="1"/>
  <c r="U408" i="28"/>
  <c r="V327" i="28" a="1"/>
  <c r="V327" i="28"/>
  <c r="W259" i="28"/>
  <c r="U492" i="28" a="1"/>
  <c r="U492" i="28"/>
  <c r="T336" i="28" a="1"/>
  <c r="T336" i="28"/>
  <c r="S215" i="28" a="1"/>
  <c r="S215" i="28"/>
  <c r="U409" i="28" a="1"/>
  <c r="U409" i="28"/>
  <c r="V323" i="28" a="1"/>
  <c r="V323" i="28"/>
  <c r="S550" i="28" a="1"/>
  <c r="S550" i="28"/>
  <c r="T486" i="28" a="1"/>
  <c r="T486" i="28"/>
  <c r="U411" i="28" a="1"/>
  <c r="U411" i="28"/>
  <c r="S263" i="28" a="1"/>
  <c r="S263" i="28"/>
  <c r="U437" i="28" a="1"/>
  <c r="U437" i="28"/>
  <c r="T484" i="28" a="1"/>
  <c r="T484" i="28"/>
  <c r="U435" i="28" a="1"/>
  <c r="U435" i="28"/>
  <c r="S235" i="28" a="1"/>
  <c r="S235" i="28"/>
  <c r="T239" i="28" a="1"/>
  <c r="T239" i="28"/>
  <c r="W295" i="28"/>
  <c r="T291" i="28" a="1"/>
  <c r="T291" i="28"/>
  <c r="V341" i="28" a="1"/>
  <c r="V341" i="28"/>
  <c r="V730" i="28" a="1"/>
  <c r="V730" i="28"/>
  <c r="W1096" i="28"/>
  <c r="T144" i="28" a="1"/>
  <c r="T144" i="28"/>
  <c r="U144" i="28" a="1"/>
  <c r="U144" i="28"/>
  <c r="V144" i="28" a="1"/>
  <c r="V144" i="28"/>
  <c r="S149" i="28" a="1"/>
  <c r="S149" i="28"/>
  <c r="W149" i="28"/>
  <c r="T149" i="28" a="1"/>
  <c r="T149" i="28"/>
  <c r="U149" i="28" a="1"/>
  <c r="U149" i="28"/>
  <c r="V149" i="28" a="1"/>
  <c r="V149" i="28"/>
  <c r="S165" i="28" a="1"/>
  <c r="S165" i="28"/>
  <c r="T165" i="28" a="1"/>
  <c r="T165" i="28"/>
  <c r="U165" i="28" a="1"/>
  <c r="U165" i="28"/>
  <c r="W165" i="28"/>
  <c r="V165" i="28" a="1"/>
  <c r="V165" i="28"/>
  <c r="V1268" i="28" a="1"/>
  <c r="V1268" i="28"/>
  <c r="W1268" i="28"/>
  <c r="U1268" i="28" a="1"/>
  <c r="U1268" i="28"/>
  <c r="T1268" i="28" a="1"/>
  <c r="T1268" i="28"/>
  <c r="S1268" i="28" a="1"/>
  <c r="S1268" i="28"/>
  <c r="V270" i="28" a="1"/>
  <c r="V270" i="28"/>
  <c r="U193" i="28" a="1"/>
  <c r="U193" i="28"/>
  <c r="U418" i="28" a="1"/>
  <c r="U418" i="28"/>
  <c r="V243" i="28" a="1"/>
  <c r="V243" i="28"/>
  <c r="W62" i="28"/>
  <c r="W64" i="28"/>
  <c r="T225" i="28" a="1"/>
  <c r="T225" i="28"/>
  <c r="T212" i="28" a="1"/>
  <c r="T212" i="28"/>
  <c r="S180" i="28" a="1"/>
  <c r="S180" i="28"/>
  <c r="T396" i="28" a="1"/>
  <c r="T396" i="28"/>
  <c r="S318" i="28" a="1"/>
  <c r="S318" i="28"/>
  <c r="S408" i="28" a="1"/>
  <c r="S408" i="28"/>
  <c r="S329" i="28" a="1"/>
  <c r="S329" i="28"/>
  <c r="U322" i="28" a="1"/>
  <c r="U322" i="28"/>
  <c r="S310" i="28" a="1"/>
  <c r="S310" i="28"/>
  <c r="V207" i="28" a="1"/>
  <c r="V207" i="28"/>
  <c r="W215" i="28"/>
  <c r="S383" i="28" a="1"/>
  <c r="S383" i="28"/>
  <c r="T323" i="28" a="1"/>
  <c r="T323" i="28"/>
  <c r="T289" i="28" a="1"/>
  <c r="T289" i="28"/>
  <c r="T379" i="28" a="1"/>
  <c r="T379" i="28"/>
  <c r="S294" i="28" a="1"/>
  <c r="S294" i="28"/>
  <c r="U460" i="28" a="1"/>
  <c r="U460" i="28"/>
  <c r="T411" i="28" a="1"/>
  <c r="T411" i="28"/>
  <c r="T294" i="28" a="1"/>
  <c r="T294" i="28"/>
  <c r="W435" i="28"/>
  <c r="V273" i="28" a="1"/>
  <c r="V273" i="28"/>
  <c r="V498" i="28" a="1"/>
  <c r="V498" i="28"/>
  <c r="S467" i="28" a="1"/>
  <c r="S467" i="28"/>
  <c r="V340" i="28" a="1"/>
  <c r="V340" i="28"/>
  <c r="V473" i="28" a="1"/>
  <c r="V473" i="28"/>
  <c r="S219" i="28" a="1"/>
  <c r="S219" i="28"/>
  <c r="T265" i="28" a="1"/>
  <c r="T265" i="28"/>
  <c r="V781" i="28" a="1"/>
  <c r="V781" i="28"/>
  <c r="U714" i="28" a="1"/>
  <c r="U714" i="28"/>
  <c r="S816" i="28" a="1"/>
  <c r="S816" i="28"/>
  <c r="V615" i="28" a="1"/>
  <c r="V615" i="28"/>
  <c r="V832" i="28" a="1"/>
  <c r="V832" i="28"/>
  <c r="T863" i="28" a="1"/>
  <c r="T863" i="28"/>
  <c r="S481" i="28" a="1"/>
  <c r="S481" i="28"/>
  <c r="S259" i="28" a="1"/>
  <c r="S259" i="28"/>
  <c r="S189" i="28" a="1"/>
  <c r="S189" i="28"/>
  <c r="W237" i="28"/>
  <c r="T327" i="28" a="1"/>
  <c r="T327" i="28"/>
  <c r="V311" i="28" a="1"/>
  <c r="V311" i="28"/>
  <c r="T260" i="28" a="1"/>
  <c r="T260" i="28"/>
  <c r="T349" i="28" a="1"/>
  <c r="T349" i="28"/>
  <c r="U232" i="28" a="1"/>
  <c r="U232" i="28"/>
  <c r="S387" i="28" a="1"/>
  <c r="S387" i="28"/>
  <c r="U254" i="28" a="1"/>
  <c r="U254" i="28"/>
  <c r="S498" i="28" a="1"/>
  <c r="S498" i="28"/>
  <c r="S181" i="28" a="1"/>
  <c r="S181" i="28"/>
  <c r="T257" i="28" a="1"/>
  <c r="T257" i="28"/>
  <c r="T385" i="28" a="1"/>
  <c r="T385" i="28"/>
  <c r="T255" i="28" a="1"/>
  <c r="T255" i="28"/>
  <c r="S425" i="28" a="1"/>
  <c r="S425" i="28"/>
  <c r="U229" i="28" a="1"/>
  <c r="U229" i="28"/>
  <c r="V657" i="28" a="1"/>
  <c r="V657" i="28"/>
  <c r="U784" i="28" a="1"/>
  <c r="U784" i="28"/>
  <c r="U556" i="28" a="1"/>
  <c r="U556" i="28"/>
  <c r="V222" i="28" a="1"/>
  <c r="V222" i="28"/>
  <c r="V318" i="28" a="1"/>
  <c r="V318" i="28"/>
  <c r="S326" i="28" a="1"/>
  <c r="S326" i="28"/>
  <c r="V310" i="28" a="1"/>
  <c r="V310" i="28"/>
  <c r="T278" i="28" a="1"/>
  <c r="T278" i="28"/>
  <c r="U236" i="28" a="1"/>
  <c r="U236" i="28"/>
  <c r="T237" i="28" a="1"/>
  <c r="T237" i="28"/>
  <c r="S327" i="28" a="1"/>
  <c r="S327" i="28"/>
  <c r="S323" i="28" a="1"/>
  <c r="S323" i="28"/>
  <c r="U311" i="28" a="1"/>
  <c r="U311" i="28"/>
  <c r="T348" i="28" a="1"/>
  <c r="T348" i="28"/>
  <c r="U261" i="28" a="1"/>
  <c r="U261" i="28"/>
  <c r="T460" i="28" a="1"/>
  <c r="T460" i="28"/>
  <c r="U309" i="28" a="1"/>
  <c r="U309" i="28"/>
  <c r="U484" i="28" a="1"/>
  <c r="U484" i="28"/>
  <c r="U387" i="28" a="1"/>
  <c r="U387" i="28"/>
  <c r="V353" i="28" a="1"/>
  <c r="V353" i="28"/>
  <c r="T217" i="28" a="1"/>
  <c r="T217" i="28"/>
  <c r="T498" i="28" a="1"/>
  <c r="T498" i="28"/>
  <c r="V313" i="28" a="1"/>
  <c r="V313" i="28"/>
  <c r="S169" i="28" a="1"/>
  <c r="S169" i="28"/>
  <c r="U351" i="28" a="1"/>
  <c r="U351" i="28"/>
  <c r="W257" i="28"/>
  <c r="U347" i="28" a="1"/>
  <c r="U347" i="28"/>
  <c r="T624" i="28" a="1"/>
  <c r="T624" i="28"/>
  <c r="V583" i="28" a="1"/>
  <c r="V583" i="28"/>
  <c r="T669" i="28" a="1"/>
  <c r="T669" i="28"/>
  <c r="S784" i="28" a="1"/>
  <c r="S784" i="28"/>
  <c r="S501" i="28" a="1"/>
  <c r="S501" i="28"/>
  <c r="V928" i="28" a="1"/>
  <c r="V928" i="28"/>
  <c r="W909" i="28"/>
  <c r="V903" i="28" a="1"/>
  <c r="V903" i="28"/>
  <c r="S631" i="28" a="1"/>
  <c r="S631" i="28"/>
  <c r="Y63" i="28"/>
  <c r="T322" i="28" a="1"/>
  <c r="T322" i="28"/>
  <c r="T236" i="28" a="1"/>
  <c r="T236" i="28"/>
  <c r="S336" i="28" a="1"/>
  <c r="S336" i="28"/>
  <c r="T326" i="28" a="1"/>
  <c r="T326" i="28"/>
  <c r="V228" i="28" a="1"/>
  <c r="V228" i="28"/>
  <c r="V348" i="28" a="1"/>
  <c r="V348" i="28"/>
  <c r="U267" i="28" a="1"/>
  <c r="U267" i="28"/>
  <c r="U294" i="28" a="1"/>
  <c r="U294" i="28"/>
  <c r="T273" i="28" a="1"/>
  <c r="T273" i="28"/>
  <c r="S223" i="28" a="1"/>
  <c r="S223" i="28"/>
  <c r="T303" i="28" a="1"/>
  <c r="T303" i="28"/>
  <c r="S288" i="28" a="1"/>
  <c r="S288" i="28"/>
  <c r="V351" i="28" a="1"/>
  <c r="V351" i="28"/>
  <c r="U293" i="28" a="1"/>
  <c r="U293" i="28"/>
  <c r="T169" i="28" a="1"/>
  <c r="T169" i="28"/>
  <c r="V291" i="28" a="1"/>
  <c r="V291" i="28"/>
  <c r="U337" i="28" a="1"/>
  <c r="U337" i="28"/>
  <c r="V216" i="28" a="1"/>
  <c r="V216" i="28"/>
  <c r="V698" i="28" a="1"/>
  <c r="V698" i="28"/>
  <c r="V645" i="28" a="1"/>
  <c r="V645" i="28"/>
  <c r="S590" i="28" a="1"/>
  <c r="S590" i="28"/>
  <c r="S583" i="28" a="1"/>
  <c r="S583" i="28"/>
  <c r="S720" i="28" a="1"/>
  <c r="S720" i="28"/>
  <c r="S730" i="28" a="1"/>
  <c r="S730" i="28"/>
  <c r="T721" i="28" a="1"/>
  <c r="T721" i="28"/>
  <c r="U745" i="28" a="1"/>
  <c r="U745" i="28"/>
  <c r="T713" i="28" a="1"/>
  <c r="T713" i="28"/>
  <c r="U508" i="28" a="1"/>
  <c r="U508" i="28"/>
  <c r="U278" i="28" a="1"/>
  <c r="U278" i="28"/>
  <c r="W207" i="28"/>
  <c r="U326" i="28" a="1"/>
  <c r="U326" i="28"/>
  <c r="V237" i="28" a="1"/>
  <c r="V237" i="28"/>
  <c r="V289" i="28" a="1"/>
  <c r="V289" i="28"/>
  <c r="V308" i="28" a="1"/>
  <c r="V308" i="28"/>
  <c r="T230" i="28" a="1"/>
  <c r="T230" i="28"/>
  <c r="V404" i="28" a="1"/>
  <c r="V404" i="28"/>
  <c r="S309" i="28" a="1"/>
  <c r="S309" i="28"/>
  <c r="S287" i="28" a="1"/>
  <c r="S287" i="28"/>
  <c r="U277" i="28" a="1"/>
  <c r="U277" i="28"/>
  <c r="T235" i="28" a="1"/>
  <c r="T235" i="28"/>
  <c r="T199" i="28" a="1"/>
  <c r="T199" i="28"/>
  <c r="U196" i="28" a="1"/>
  <c r="U196" i="28"/>
  <c r="V181" i="28" a="1"/>
  <c r="V181" i="28"/>
  <c r="S299" i="28" a="1"/>
  <c r="S299" i="28"/>
  <c r="S239" i="28" a="1"/>
  <c r="S239" i="28"/>
  <c r="T321" i="28" a="1"/>
  <c r="T321" i="28"/>
  <c r="V293" i="28" a="1"/>
  <c r="V293" i="28"/>
  <c r="S462" i="28" a="1"/>
  <c r="S462" i="28"/>
  <c r="T337" i="28" a="1"/>
  <c r="T337" i="28"/>
  <c r="S242" i="28" a="1"/>
  <c r="S242" i="28"/>
  <c r="U719" i="28" a="1"/>
  <c r="U719" i="28"/>
  <c r="T535" i="28" a="1"/>
  <c r="T535" i="28"/>
  <c r="U669" i="28" a="1"/>
  <c r="U669" i="28"/>
  <c r="S546" i="28" a="1"/>
  <c r="S546" i="28"/>
  <c r="V574" i="28" a="1"/>
  <c r="V574" i="28"/>
  <c r="U777" i="28" a="1"/>
  <c r="U777" i="28"/>
  <c r="T874" i="28" a="1"/>
  <c r="T874" i="28"/>
  <c r="S228" i="28" a="1"/>
  <c r="S228" i="28"/>
  <c r="T207" i="28" a="1"/>
  <c r="T207" i="28"/>
  <c r="T228" i="28" a="1"/>
  <c r="T228" i="28"/>
  <c r="V215" i="28" a="1"/>
  <c r="V215" i="28"/>
  <c r="U289" i="28" a="1"/>
  <c r="U289" i="28"/>
  <c r="S260" i="28" a="1"/>
  <c r="S260" i="28"/>
  <c r="S354" i="28" a="1"/>
  <c r="S354" i="28"/>
  <c r="S308" i="28" a="1"/>
  <c r="S308" i="28"/>
  <c r="W267" i="28"/>
  <c r="T261" i="28" a="1"/>
  <c r="T261" i="28"/>
  <c r="T354" i="28" a="1"/>
  <c r="T354" i="28"/>
  <c r="V306" i="28" a="1"/>
  <c r="V306" i="28"/>
  <c r="S254" i="28" a="1"/>
  <c r="S254" i="28"/>
  <c r="U223" i="28" a="1"/>
  <c r="U223" i="28"/>
  <c r="S187" i="28" a="1"/>
  <c r="S187" i="28"/>
  <c r="V185" i="28" a="1"/>
  <c r="V185" i="28"/>
  <c r="U340" i="28" a="1"/>
  <c r="U340" i="28"/>
  <c r="U299" i="28" a="1"/>
  <c r="U299" i="28"/>
  <c r="T432" i="28" a="1"/>
  <c r="T432" i="28"/>
  <c r="S385" i="28" a="1"/>
  <c r="S385" i="28"/>
  <c r="U321" i="28" a="1"/>
  <c r="U321" i="28"/>
  <c r="S255" i="28" a="1"/>
  <c r="S255" i="28"/>
  <c r="T194" i="28" a="1"/>
  <c r="T194" i="28"/>
  <c r="T462" i="28" a="1"/>
  <c r="T462" i="28"/>
  <c r="S216" i="28" a="1"/>
  <c r="S216" i="28"/>
  <c r="S347" i="28" a="1"/>
  <c r="S347" i="28"/>
  <c r="U320" i="28" a="1"/>
  <c r="U320" i="28"/>
  <c r="T240" i="28" a="1"/>
  <c r="T240" i="28"/>
  <c r="S341" i="28" a="1"/>
  <c r="S341" i="28"/>
  <c r="U542" i="28" a="1"/>
  <c r="U542" i="28"/>
  <c r="V592" i="28" a="1"/>
  <c r="V592" i="28"/>
  <c r="S586" i="28" a="1"/>
  <c r="S586" i="28"/>
  <c r="V429" i="28" a="1"/>
  <c r="V429" i="28"/>
  <c r="U874" i="28" a="1"/>
  <c r="U874" i="28"/>
  <c r="T877" i="28" a="1"/>
  <c r="T877" i="28"/>
  <c r="V842" i="28" a="1"/>
  <c r="V842" i="28"/>
  <c r="S856" i="28" a="1"/>
  <c r="S856" i="28"/>
  <c r="Y37" i="28"/>
  <c r="AA143" i="28"/>
  <c r="AB143" i="28"/>
  <c r="Y117" i="28"/>
  <c r="AA157" i="28"/>
  <c r="AB157" i="28"/>
  <c r="Y101" i="28"/>
  <c r="Y153" i="28"/>
  <c r="AA23" i="28"/>
  <c r="AB23" i="28"/>
  <c r="V260" i="28" a="1"/>
  <c r="V260" i="28"/>
  <c r="V232" i="28" a="1"/>
  <c r="V232" i="28"/>
  <c r="S168" i="28" a="1"/>
  <c r="S168" i="28"/>
  <c r="U273" i="28" a="1"/>
  <c r="U273" i="28"/>
  <c r="V249" i="28" a="1"/>
  <c r="V249" i="28"/>
  <c r="S313" i="28" a="1"/>
  <c r="S313" i="28"/>
  <c r="W288" i="28"/>
  <c r="S321" i="28" a="1"/>
  <c r="S321" i="28"/>
  <c r="U169" i="28" a="1"/>
  <c r="U169" i="28"/>
  <c r="U462" i="28" a="1"/>
  <c r="U462" i="28"/>
  <c r="T183" i="28" a="1"/>
  <c r="T183" i="28"/>
  <c r="S337" i="28" a="1"/>
  <c r="S337" i="28"/>
  <c r="S233" i="28" a="1"/>
  <c r="S233" i="28"/>
  <c r="U341" i="28" a="1"/>
  <c r="U341" i="28"/>
  <c r="U704" i="28" a="1"/>
  <c r="U704" i="28"/>
  <c r="S542" i="28" a="1"/>
  <c r="S542" i="28"/>
  <c r="U537" i="28" a="1"/>
  <c r="U537" i="28"/>
  <c r="T608" i="28" a="1"/>
  <c r="T608" i="28"/>
  <c r="V736" i="28" a="1"/>
  <c r="V736" i="28"/>
  <c r="V530" i="28" a="1"/>
  <c r="V530" i="28"/>
  <c r="T714" i="28" a="1"/>
  <c r="T714" i="28"/>
  <c r="T557" i="28" a="1"/>
  <c r="T557" i="28"/>
  <c r="V744" i="28" a="1"/>
  <c r="V744" i="28"/>
  <c r="U861" i="28" a="1"/>
  <c r="U861" i="28"/>
  <c r="S430" i="28" a="1"/>
  <c r="S430" i="28"/>
  <c r="T193" i="28" a="1"/>
  <c r="T193" i="28"/>
  <c r="S193" i="28" a="1"/>
  <c r="S193" i="28"/>
  <c r="W209" i="28"/>
  <c r="V209" i="28" a="1"/>
  <c r="V209" i="28"/>
  <c r="S209" i="28" a="1"/>
  <c r="S209" i="28"/>
  <c r="V217" i="28" a="1"/>
  <c r="V217" i="28"/>
  <c r="S217" i="28" a="1"/>
  <c r="S217" i="28"/>
  <c r="U219" i="28" a="1"/>
  <c r="U219" i="28"/>
  <c r="T219" i="28" a="1"/>
  <c r="T219" i="28"/>
  <c r="W223" i="28"/>
  <c r="T223" i="28" a="1"/>
  <c r="T223" i="28"/>
  <c r="U227" i="28" a="1"/>
  <c r="U227" i="28"/>
  <c r="T227" i="28" a="1"/>
  <c r="T227" i="28"/>
  <c r="V241" i="28" a="1"/>
  <c r="V241" i="28"/>
  <c r="T241" i="28" a="1"/>
  <c r="T241" i="28"/>
  <c r="T251" i="28" a="1"/>
  <c r="T251" i="28"/>
  <c r="U251" i="28" a="1"/>
  <c r="U251" i="28"/>
  <c r="T253" i="28" a="1"/>
  <c r="T253" i="28"/>
  <c r="S253" i="28" a="1"/>
  <c r="S253" i="28"/>
  <c r="W265" i="28"/>
  <c r="S265" i="28" a="1"/>
  <c r="S265" i="28"/>
  <c r="T277" i="28" a="1"/>
  <c r="T277" i="28"/>
  <c r="V277" i="28" a="1"/>
  <c r="V277" i="28"/>
  <c r="U287" i="28" a="1"/>
  <c r="U287" i="28"/>
  <c r="V287" i="28" a="1"/>
  <c r="V287" i="28"/>
  <c r="W287" i="28"/>
  <c r="S293" i="28" a="1"/>
  <c r="S293" i="28"/>
  <c r="T293" i="28" a="1"/>
  <c r="T293" i="28"/>
  <c r="U295" i="28" a="1"/>
  <c r="U295" i="28"/>
  <c r="S295" i="28" a="1"/>
  <c r="S295" i="28"/>
  <c r="W303" i="28"/>
  <c r="U303" i="28" a="1"/>
  <c r="U303" i="28"/>
  <c r="U305" i="28" a="1"/>
  <c r="U305" i="28"/>
  <c r="W305" i="28"/>
  <c r="W176" i="28"/>
  <c r="V176" i="28" a="1"/>
  <c r="V176" i="28"/>
  <c r="T196" i="28" a="1"/>
  <c r="T196" i="28"/>
  <c r="S196" i="28" a="1"/>
  <c r="S196" i="28"/>
  <c r="W244" i="28"/>
  <c r="U244" i="28" a="1"/>
  <c r="U244" i="28"/>
  <c r="U306" i="28" a="1"/>
  <c r="U306" i="28"/>
  <c r="T306" i="28" a="1"/>
  <c r="T306" i="28"/>
  <c r="W316" i="28"/>
  <c r="U316" i="28" a="1"/>
  <c r="U316" i="28"/>
  <c r="V320" i="28" a="1"/>
  <c r="V320" i="28"/>
  <c r="T320" i="28" a="1"/>
  <c r="T320" i="28"/>
  <c r="W404" i="28"/>
  <c r="S404" i="28" a="1"/>
  <c r="S404" i="28"/>
  <c r="T414" i="28" a="1"/>
  <c r="T414" i="28"/>
  <c r="V414" i="28" a="1"/>
  <c r="V414" i="28"/>
  <c r="U420" i="28" a="1"/>
  <c r="U420" i="28"/>
  <c r="S420" i="28" a="1"/>
  <c r="S420" i="28"/>
  <c r="V432" i="28" a="1"/>
  <c r="V432" i="28"/>
  <c r="S432" i="28" a="1"/>
  <c r="S432" i="28"/>
  <c r="T387" i="28" a="1"/>
  <c r="T387" i="28"/>
  <c r="U385" i="28" a="1"/>
  <c r="U385" i="28"/>
  <c r="T425" i="28" a="1"/>
  <c r="T425" i="28"/>
  <c r="S491" i="28" a="1"/>
  <c r="S491" i="28"/>
  <c r="S686" i="28" a="1"/>
  <c r="S686" i="28"/>
  <c r="S719" i="28" a="1"/>
  <c r="S719" i="28"/>
  <c r="V594" i="28" a="1"/>
  <c r="V594" i="28"/>
  <c r="S781" i="28" a="1"/>
  <c r="S781" i="28"/>
  <c r="U677" i="28" a="1"/>
  <c r="U677" i="28"/>
  <c r="U816" i="28" a="1"/>
  <c r="U816" i="28"/>
  <c r="T577" i="28" a="1"/>
  <c r="T577" i="28"/>
  <c r="T737" i="28" a="1"/>
  <c r="T737" i="28"/>
  <c r="S637" i="28" a="1"/>
  <c r="S637" i="28"/>
  <c r="U832" i="28" a="1"/>
  <c r="U832" i="28"/>
  <c r="V746" i="28" a="1"/>
  <c r="V746" i="28"/>
  <c r="S641" i="28" a="1"/>
  <c r="S641" i="28"/>
  <c r="V819" i="28" a="1"/>
  <c r="V819" i="28"/>
  <c r="U746" i="28" a="1"/>
  <c r="U746" i="28"/>
  <c r="V634" i="28" a="1"/>
  <c r="V634" i="28"/>
  <c r="V482" i="28" a="1"/>
  <c r="V482" i="28"/>
  <c r="T838" i="28" a="1"/>
  <c r="T838" i="28"/>
  <c r="T777" i="28" a="1"/>
  <c r="T777" i="28"/>
  <c r="V863" i="28" a="1"/>
  <c r="V863" i="28"/>
  <c r="S391" i="28" a="1"/>
  <c r="S391" i="28"/>
  <c r="S471" i="28" a="1"/>
  <c r="S471" i="28"/>
  <c r="U787" i="28" a="1"/>
  <c r="U787" i="28"/>
  <c r="U845" i="28" a="1"/>
  <c r="U845" i="28"/>
  <c r="S861" i="28" a="1"/>
  <c r="S861" i="28"/>
  <c r="U896" i="28" a="1"/>
  <c r="U896" i="28"/>
  <c r="T813" i="28" a="1"/>
  <c r="T813" i="28"/>
  <c r="S884" i="28" a="1"/>
  <c r="S884" i="28"/>
  <c r="T649" i="28" a="1"/>
  <c r="T649" i="28"/>
  <c r="V334" i="28" a="1"/>
  <c r="V334" i="28"/>
  <c r="S374" i="28" a="1"/>
  <c r="S374" i="28"/>
  <c r="W171" i="28"/>
  <c r="T171" i="28" a="1"/>
  <c r="T171" i="28"/>
  <c r="V171" i="28" a="1"/>
  <c r="V171" i="28"/>
  <c r="T181" i="28" a="1"/>
  <c r="T181" i="28"/>
  <c r="U181" i="28" a="1"/>
  <c r="U181" i="28"/>
  <c r="W185" i="28"/>
  <c r="S185" i="28" a="1"/>
  <c r="S185" i="28"/>
  <c r="V187" i="28" a="1"/>
  <c r="V187" i="28"/>
  <c r="W187" i="28"/>
  <c r="V203" i="28" a="1"/>
  <c r="V203" i="28"/>
  <c r="U203" i="28" a="1"/>
  <c r="U203" i="28"/>
  <c r="S203" i="28" a="1"/>
  <c r="S203" i="28"/>
  <c r="W205" i="28"/>
  <c r="U205" i="28" a="1"/>
  <c r="U205" i="28"/>
  <c r="S211" i="28" a="1"/>
  <c r="S211" i="28"/>
  <c r="W211" i="28"/>
  <c r="V229" i="28" a="1"/>
  <c r="V229" i="28"/>
  <c r="T229" i="28" a="1"/>
  <c r="T229" i="28"/>
  <c r="W233" i="28"/>
  <c r="U233" i="28" a="1"/>
  <c r="U233" i="28"/>
  <c r="V233" i="28" a="1"/>
  <c r="V233" i="28"/>
  <c r="W243" i="28"/>
  <c r="U243" i="28" a="1"/>
  <c r="U243" i="28"/>
  <c r="W255" i="28"/>
  <c r="U255" i="28" a="1"/>
  <c r="U255" i="28"/>
  <c r="U257" i="28" a="1"/>
  <c r="U257" i="28"/>
  <c r="S257" i="28" a="1"/>
  <c r="S257" i="28"/>
  <c r="W291" i="28"/>
  <c r="U291" i="28" a="1"/>
  <c r="U291" i="28"/>
  <c r="W299" i="28"/>
  <c r="T299" i="28" a="1"/>
  <c r="T299" i="28"/>
  <c r="W313" i="28"/>
  <c r="U313" i="28" a="1"/>
  <c r="U313" i="28"/>
  <c r="T347" i="28" a="1"/>
  <c r="T347" i="28"/>
  <c r="W347" i="28"/>
  <c r="W351" i="28"/>
  <c r="T351" i="28" a="1"/>
  <c r="T351" i="28"/>
  <c r="W363" i="28"/>
  <c r="V363" i="28" a="1"/>
  <c r="V363" i="28"/>
  <c r="T192" i="28" a="1"/>
  <c r="T192" i="28"/>
  <c r="S192" i="28" a="1"/>
  <c r="S192" i="28"/>
  <c r="S238" i="28" a="1"/>
  <c r="S238" i="28"/>
  <c r="T238" i="28" a="1"/>
  <c r="T238" i="28"/>
  <c r="T242" i="28" a="1"/>
  <c r="T242" i="28"/>
  <c r="W242" i="28"/>
  <c r="V248" i="28" a="1"/>
  <c r="V248" i="28"/>
  <c r="U248" i="28" a="1"/>
  <c r="U248" i="28"/>
  <c r="T256" i="28" a="1"/>
  <c r="T256" i="28"/>
  <c r="V256" i="28" a="1"/>
  <c r="V256" i="28"/>
  <c r="U256" i="28" a="1"/>
  <c r="U256" i="28"/>
  <c r="T288" i="28" a="1"/>
  <c r="T288" i="28"/>
  <c r="V288" i="28" a="1"/>
  <c r="V288" i="28"/>
  <c r="T300" i="28" a="1"/>
  <c r="T300" i="28"/>
  <c r="U300" i="28" a="1"/>
  <c r="U300" i="28"/>
  <c r="V304" i="28" a="1"/>
  <c r="V304" i="28"/>
  <c r="U304" i="28" a="1"/>
  <c r="U304" i="28"/>
  <c r="W340" i="28"/>
  <c r="T340" i="28" a="1"/>
  <c r="T340" i="28"/>
  <c r="T356" i="28" a="1"/>
  <c r="T356" i="28"/>
  <c r="U356" i="28" a="1"/>
  <c r="U356" i="28"/>
  <c r="S400" i="28" a="1"/>
  <c r="S400" i="28"/>
  <c r="T400" i="28" a="1"/>
  <c r="T400" i="28"/>
  <c r="S410" i="28" a="1"/>
  <c r="S410" i="28"/>
  <c r="U410" i="28" a="1"/>
  <c r="U410" i="28"/>
  <c r="S418" i="28" a="1"/>
  <c r="S418" i="28"/>
  <c r="V418" i="28" a="1"/>
  <c r="V418" i="28"/>
  <c r="U456" i="28" a="1"/>
  <c r="U456" i="28"/>
  <c r="T456" i="28" a="1"/>
  <c r="T456" i="28"/>
  <c r="V470" i="28" a="1"/>
  <c r="V470" i="28"/>
  <c r="U470" i="28" a="1"/>
  <c r="U470" i="28"/>
  <c r="S698" i="28" a="1"/>
  <c r="S698" i="28"/>
  <c r="S708" i="28" a="1"/>
  <c r="S708" i="28"/>
  <c r="T686" i="28" a="1"/>
  <c r="T686" i="28"/>
  <c r="U752" i="28" a="1"/>
  <c r="U752" i="28"/>
  <c r="T719" i="28" a="1"/>
  <c r="T719" i="28"/>
  <c r="V677" i="28" a="1"/>
  <c r="V677" i="28"/>
  <c r="S700" i="28" a="1"/>
  <c r="S700" i="28"/>
  <c r="V563" i="28" a="1"/>
  <c r="V563" i="28"/>
  <c r="T508" i="28" a="1"/>
  <c r="T508" i="28"/>
  <c r="V582" i="28" a="1"/>
  <c r="V582" i="28"/>
  <c r="T832" i="28" a="1"/>
  <c r="T832" i="28"/>
  <c r="U736" i="28" a="1"/>
  <c r="U736" i="28"/>
  <c r="T653" i="28" a="1"/>
  <c r="T653" i="28"/>
  <c r="T526" i="28" a="1"/>
  <c r="T526" i="28"/>
  <c r="S836" i="28" a="1"/>
  <c r="S836" i="28"/>
  <c r="T784" i="28" a="1"/>
  <c r="T784" i="28"/>
  <c r="V718" i="28" a="1"/>
  <c r="V718" i="28"/>
  <c r="S616" i="28" a="1"/>
  <c r="S616" i="28"/>
  <c r="S502" i="28" a="1"/>
  <c r="S502" i="28"/>
  <c r="S721" i="28" a="1"/>
  <c r="S721" i="28"/>
  <c r="T534" i="28" a="1"/>
  <c r="T534" i="28"/>
  <c r="S527" i="28" a="1"/>
  <c r="S527" i="28"/>
  <c r="V745" i="28" a="1"/>
  <c r="V745" i="28"/>
  <c r="S874" i="28" a="1"/>
  <c r="S874" i="28"/>
  <c r="U930" i="28" a="1"/>
  <c r="U930" i="28"/>
  <c r="S801" i="28" a="1"/>
  <c r="S801" i="28"/>
  <c r="S699" i="28" a="1"/>
  <c r="S699" i="28"/>
  <c r="T693" i="28" a="1"/>
  <c r="T693" i="28"/>
  <c r="V844" i="28" a="1"/>
  <c r="V844" i="28"/>
  <c r="T1007" i="28" a="1"/>
  <c r="T1007" i="28"/>
  <c r="V1080" i="28" a="1"/>
  <c r="V1080" i="28"/>
  <c r="S1066" i="28" a="1"/>
  <c r="S1066" i="28"/>
  <c r="S1083" i="28" a="1"/>
  <c r="S1083" i="28"/>
  <c r="W196" i="28"/>
  <c r="V244" i="28" a="1"/>
  <c r="V244" i="28"/>
  <c r="S194" i="28" a="1"/>
  <c r="S194" i="28"/>
  <c r="V316" i="28" a="1"/>
  <c r="V316" i="28"/>
  <c r="U242" i="28" a="1"/>
  <c r="U242" i="28"/>
  <c r="U209" i="28" a="1"/>
  <c r="U209" i="28"/>
  <c r="S183" i="28" a="1"/>
  <c r="S183" i="28"/>
  <c r="S171" i="28" a="1"/>
  <c r="S171" i="28"/>
  <c r="T304" i="28" a="1"/>
  <c r="T304" i="28"/>
  <c r="V265" i="28" a="1"/>
  <c r="V265" i="28"/>
  <c r="T216" i="28" a="1"/>
  <c r="T216" i="28"/>
  <c r="V238" i="28" a="1"/>
  <c r="V238" i="28"/>
  <c r="U187" i="28" a="1"/>
  <c r="U187" i="28"/>
  <c r="W175" i="28"/>
  <c r="T248" i="28" a="1"/>
  <c r="T248" i="28"/>
  <c r="S205" i="28" a="1"/>
  <c r="S205" i="28"/>
  <c r="V175" i="28" a="1"/>
  <c r="V175" i="28"/>
  <c r="V227" i="28" a="1"/>
  <c r="V227" i="28"/>
  <c r="V211" i="28" a="1"/>
  <c r="V211" i="28"/>
  <c r="S624" i="28" a="1"/>
  <c r="S624" i="28"/>
  <c r="V578" i="28" a="1"/>
  <c r="V578" i="28"/>
  <c r="S714" i="28" a="1"/>
  <c r="S714" i="28"/>
  <c r="S665" i="28" a="1"/>
  <c r="S665" i="28"/>
  <c r="S685" i="28" a="1"/>
  <c r="S685" i="28"/>
  <c r="T528" i="28" a="1"/>
  <c r="T528" i="28"/>
  <c r="U737" i="28" a="1"/>
  <c r="U737" i="28"/>
  <c r="V522" i="28" a="1"/>
  <c r="V522" i="28"/>
  <c r="U774" i="28" a="1"/>
  <c r="U774" i="28"/>
  <c r="U582" i="28" a="1"/>
  <c r="U582" i="28"/>
  <c r="S741" i="28" a="1"/>
  <c r="S741" i="28"/>
  <c r="U699" i="28" a="1"/>
  <c r="U699" i="28"/>
  <c r="S634" i="28" a="1"/>
  <c r="S634" i="28"/>
  <c r="T410" i="28" a="1"/>
  <c r="T410" i="28"/>
  <c r="T746" i="28" a="1"/>
  <c r="T746" i="28"/>
  <c r="S680" i="28" a="1"/>
  <c r="S680" i="28"/>
  <c r="T592" i="28" a="1"/>
  <c r="T592" i="28"/>
  <c r="T505" i="28" a="1"/>
  <c r="T505" i="28"/>
  <c r="U679" i="28" a="1"/>
  <c r="U679" i="28"/>
  <c r="V838" i="28" a="1"/>
  <c r="V838" i="28"/>
  <c r="V597" i="28" a="1"/>
  <c r="V597" i="28"/>
  <c r="T745" i="28" a="1"/>
  <c r="T745" i="28"/>
  <c r="U246" i="28" a="1"/>
  <c r="U246" i="28"/>
  <c r="U744" i="28" a="1"/>
  <c r="U744" i="28"/>
  <c r="T747" i="28" a="1"/>
  <c r="T747" i="28"/>
  <c r="T798" i="28" a="1"/>
  <c r="T798" i="28"/>
  <c r="V769" i="28" a="1"/>
  <c r="V769" i="28"/>
  <c r="S775" i="28" a="1"/>
  <c r="S775" i="28"/>
  <c r="U903" i="28" a="1"/>
  <c r="U903" i="28"/>
  <c r="V956" i="28" a="1"/>
  <c r="V956" i="28"/>
  <c r="T909" i="28" a="1"/>
  <c r="T909" i="28"/>
  <c r="S826" i="28" a="1"/>
  <c r="S826" i="28"/>
  <c r="W301" i="28"/>
  <c r="W1115" i="28"/>
  <c r="T594" i="28" a="1"/>
  <c r="T594" i="28"/>
  <c r="W699" i="28"/>
  <c r="U918" i="28" a="1"/>
  <c r="U918" i="28"/>
  <c r="S244" i="28" a="1"/>
  <c r="S244" i="28"/>
  <c r="U194" i="28" a="1"/>
  <c r="U194" i="28"/>
  <c r="S316" i="28" a="1"/>
  <c r="S316" i="28"/>
  <c r="V192" i="28" a="1"/>
  <c r="V192" i="28"/>
  <c r="T243" i="28" a="1"/>
  <c r="T243" i="28"/>
  <c r="V205" i="28" a="1"/>
  <c r="V205" i="28"/>
  <c r="S175" i="28" a="1"/>
  <c r="S175" i="28"/>
  <c r="S176" i="28" a="1"/>
  <c r="S176" i="28"/>
  <c r="S227" i="28" a="1"/>
  <c r="S227" i="28"/>
  <c r="T211" i="28" a="1"/>
  <c r="T211" i="28"/>
  <c r="T590" i="28" a="1"/>
  <c r="T590" i="28"/>
  <c r="U651" i="28" a="1"/>
  <c r="U651" i="28"/>
  <c r="V356" i="28" a="1"/>
  <c r="V356" i="28"/>
  <c r="U700" i="28" a="1"/>
  <c r="U700" i="28"/>
  <c r="V556" i="28" a="1"/>
  <c r="V556" i="28"/>
  <c r="S528" i="28" a="1"/>
  <c r="S528" i="28"/>
  <c r="U414" i="28" a="1"/>
  <c r="U414" i="28"/>
  <c r="T556" i="28" a="1"/>
  <c r="T556" i="28"/>
  <c r="U292" i="28" a="1"/>
  <c r="U292" i="28"/>
  <c r="S718" i="28" a="1"/>
  <c r="S718" i="28"/>
  <c r="U483" i="28" a="1"/>
  <c r="U483" i="28"/>
  <c r="U266" i="28" a="1"/>
  <c r="U266" i="28"/>
  <c r="T730" i="28" a="1"/>
  <c r="T730" i="28"/>
  <c r="U592" i="28" a="1"/>
  <c r="U592" i="28"/>
  <c r="S557" i="28" a="1"/>
  <c r="S557" i="28"/>
  <c r="T679" i="28" a="1"/>
  <c r="T679" i="28"/>
  <c r="W174" i="28"/>
  <c r="T527" i="28" a="1"/>
  <c r="T527" i="28"/>
  <c r="U314" i="28" a="1"/>
  <c r="U314" i="28"/>
  <c r="V487" i="28" a="1"/>
  <c r="V487" i="28"/>
  <c r="U349" i="28" a="1"/>
  <c r="U349" i="28"/>
  <c r="S750" i="28" a="1"/>
  <c r="S750" i="28"/>
  <c r="V880" i="28" a="1"/>
  <c r="V880" i="28"/>
  <c r="V877" i="28" a="1"/>
  <c r="V877" i="28"/>
  <c r="V647" i="28" a="1"/>
  <c r="V647" i="28"/>
  <c r="S831" i="28" a="1"/>
  <c r="S831" i="28"/>
  <c r="S825" i="28" a="1"/>
  <c r="S825" i="28"/>
  <c r="S818" i="28" a="1"/>
  <c r="S818" i="28"/>
  <c r="T1032" i="28" a="1"/>
  <c r="T1032" i="28"/>
  <c r="U75" i="28" a="1"/>
  <c r="U75" i="28"/>
  <c r="V700" i="28" a="1"/>
  <c r="V700" i="28"/>
  <c r="T968" i="28" a="1"/>
  <c r="T968" i="28"/>
  <c r="S344" i="28" a="1"/>
  <c r="S344" i="28"/>
  <c r="T285" i="28" a="1"/>
  <c r="T285" i="28"/>
  <c r="V357" i="28" a="1"/>
  <c r="V357" i="28"/>
  <c r="T246" i="28" a="1"/>
  <c r="T246" i="28"/>
  <c r="U540" i="28" a="1"/>
  <c r="U540" i="28"/>
  <c r="U386" i="28" a="1"/>
  <c r="U386" i="28"/>
  <c r="U662" i="28" a="1"/>
  <c r="U662" i="28"/>
  <c r="W389" i="28"/>
  <c r="U389" i="28" a="1"/>
  <c r="U389" i="28"/>
  <c r="V389" i="28" a="1"/>
  <c r="V389" i="28"/>
  <c r="V407" i="28" a="1"/>
  <c r="V407" i="28"/>
  <c r="U407" i="28" a="1"/>
  <c r="U407" i="28"/>
  <c r="T453" i="28" a="1"/>
  <c r="T453" i="28"/>
  <c r="V453" i="28" a="1"/>
  <c r="V453" i="28"/>
  <c r="S475" i="28" a="1"/>
  <c r="S475" i="28"/>
  <c r="V475" i="28" a="1"/>
  <c r="V475" i="28"/>
  <c r="W477" i="28"/>
  <c r="S477" i="28" a="1"/>
  <c r="S477" i="28"/>
  <c r="T513" i="28" a="1"/>
  <c r="T513" i="28"/>
  <c r="U513" i="28" a="1"/>
  <c r="U513" i="28"/>
  <c r="V525" i="28" a="1"/>
  <c r="V525" i="28"/>
  <c r="S525" i="28" a="1"/>
  <c r="S525" i="28"/>
  <c r="V535" i="28" a="1"/>
  <c r="V535" i="28"/>
  <c r="U535" i="28" a="1"/>
  <c r="U535" i="28"/>
  <c r="S539" i="28" a="1"/>
  <c r="S539" i="28"/>
  <c r="U539" i="28" a="1"/>
  <c r="U539" i="28"/>
  <c r="U545" i="28" a="1"/>
  <c r="U545" i="28"/>
  <c r="S545" i="28" a="1"/>
  <c r="S545" i="28"/>
  <c r="V581" i="28" a="1"/>
  <c r="V581" i="28"/>
  <c r="U581" i="28" a="1"/>
  <c r="U581" i="28"/>
  <c r="U603" i="28" a="1"/>
  <c r="U603" i="28"/>
  <c r="T603" i="28" a="1"/>
  <c r="T603" i="28"/>
  <c r="V607" i="28" a="1"/>
  <c r="V607" i="28"/>
  <c r="U607" i="28" a="1"/>
  <c r="U607" i="28"/>
  <c r="S619" i="28" a="1"/>
  <c r="S619" i="28"/>
  <c r="U619" i="28" a="1"/>
  <c r="U619" i="28"/>
  <c r="T621" i="28" a="1"/>
  <c r="T621" i="28"/>
  <c r="V621" i="28" a="1"/>
  <c r="V621" i="28"/>
  <c r="S623" i="28" a="1"/>
  <c r="S623" i="28"/>
  <c r="T623" i="28" a="1"/>
  <c r="T623" i="28"/>
  <c r="U633" i="28" a="1"/>
  <c r="U633" i="28"/>
  <c r="S633" i="28" a="1"/>
  <c r="S633" i="28"/>
  <c r="U637" i="28" a="1"/>
  <c r="U637" i="28"/>
  <c r="T637" i="28" a="1"/>
  <c r="T637" i="28"/>
  <c r="U286" i="28" a="1"/>
  <c r="U286" i="28"/>
  <c r="V174" i="28" a="1"/>
  <c r="V174" i="28"/>
  <c r="U174" i="28" a="1"/>
  <c r="U174" i="28"/>
  <c r="T264" i="28" a="1"/>
  <c r="T264" i="28"/>
  <c r="V264" i="28" a="1"/>
  <c r="V264" i="28"/>
  <c r="U272" i="28" a="1"/>
  <c r="U272" i="28"/>
  <c r="S272" i="28" a="1"/>
  <c r="S272" i="28"/>
  <c r="T378" i="28" a="1"/>
  <c r="T378" i="28"/>
  <c r="V378" i="28" a="1"/>
  <c r="V378" i="28"/>
  <c r="V400" i="28" a="1"/>
  <c r="V400" i="28"/>
  <c r="U400" i="28" a="1"/>
  <c r="U400" i="28"/>
  <c r="U442" i="28" a="1"/>
  <c r="U442" i="28"/>
  <c r="V442" i="28" a="1"/>
  <c r="V442" i="28"/>
  <c r="S480" i="28" a="1"/>
  <c r="S480" i="28"/>
  <c r="T480" i="28" a="1"/>
  <c r="T480" i="28"/>
  <c r="W514" i="28"/>
  <c r="V514" i="28" a="1"/>
  <c r="V514" i="28"/>
  <c r="S518" i="28" a="1"/>
  <c r="S518" i="28"/>
  <c r="T518" i="28" a="1"/>
  <c r="T518" i="28"/>
  <c r="T546" i="28" a="1"/>
  <c r="T546" i="28"/>
  <c r="U546" i="28" a="1"/>
  <c r="U546" i="28"/>
  <c r="U554" i="28" a="1"/>
  <c r="U554" i="28"/>
  <c r="S554" i="28" a="1"/>
  <c r="S554" i="28"/>
  <c r="T558" i="28" a="1"/>
  <c r="T558" i="28"/>
  <c r="S558" i="28" a="1"/>
  <c r="S558" i="28"/>
  <c r="V602" i="28" a="1"/>
  <c r="V602" i="28"/>
  <c r="U602" i="28" a="1"/>
  <c r="U602" i="28"/>
  <c r="V608" i="28" a="1"/>
  <c r="V608" i="28"/>
  <c r="S608" i="28" a="1"/>
  <c r="S608" i="28"/>
  <c r="U648" i="28" a="1"/>
  <c r="U648" i="28"/>
  <c r="T648" i="28" a="1"/>
  <c r="T648" i="28"/>
  <c r="V648" i="28" a="1"/>
  <c r="V648" i="28"/>
  <c r="V680" i="28" a="1"/>
  <c r="V680" i="28"/>
  <c r="T680" i="28" a="1"/>
  <c r="T680" i="28"/>
  <c r="S677" i="28" a="1"/>
  <c r="S677" i="28"/>
  <c r="V704" i="28" a="1"/>
  <c r="V704" i="28"/>
  <c r="T685" i="28" a="1"/>
  <c r="T685" i="28"/>
  <c r="T741" i="28" a="1"/>
  <c r="T741" i="28"/>
  <c r="T718" i="28" a="1"/>
  <c r="T718" i="28"/>
  <c r="S667" i="28" a="1"/>
  <c r="S667" i="28"/>
  <c r="U721" i="28" a="1"/>
  <c r="U721" i="28"/>
  <c r="S762" i="28" a="1"/>
  <c r="S762" i="28"/>
  <c r="S787" i="28" a="1"/>
  <c r="S787" i="28"/>
  <c r="V691" i="28" a="1"/>
  <c r="V691" i="28"/>
  <c r="S877" i="28" a="1"/>
  <c r="S877" i="28"/>
  <c r="S903" i="28" a="1"/>
  <c r="S903" i="28"/>
  <c r="U825" i="28" a="1"/>
  <c r="U825" i="28"/>
  <c r="U956" i="28" a="1"/>
  <c r="U956" i="28"/>
  <c r="S869" i="28" a="1"/>
  <c r="S869" i="28"/>
  <c r="S846" i="28" a="1"/>
  <c r="S846" i="28"/>
  <c r="U1007" i="28" a="1"/>
  <c r="U1007" i="28"/>
  <c r="S892" i="28" a="1"/>
  <c r="S892" i="28"/>
  <c r="W1085" i="28"/>
  <c r="U88" i="28" a="1"/>
  <c r="U88" i="28"/>
  <c r="T91" i="28" a="1"/>
  <c r="T91" i="28"/>
  <c r="W241" i="28"/>
  <c r="U241" i="28" a="1"/>
  <c r="U241" i="28"/>
  <c r="U253" i="28" a="1"/>
  <c r="U253" i="28"/>
  <c r="V253" i="28" a="1"/>
  <c r="V253" i="28"/>
  <c r="U297" i="28" a="1"/>
  <c r="U297" i="28"/>
  <c r="S297" i="28" a="1"/>
  <c r="S297" i="28"/>
  <c r="T297" i="28" a="1"/>
  <c r="T297" i="28"/>
  <c r="T395" i="28" a="1"/>
  <c r="T395" i="28"/>
  <c r="V395" i="28" a="1"/>
  <c r="V395" i="28"/>
  <c r="W423" i="28"/>
  <c r="V423" i="28" a="1"/>
  <c r="V423" i="28"/>
  <c r="U455" i="28" a="1"/>
  <c r="U455" i="28"/>
  <c r="T455" i="28" a="1"/>
  <c r="T455" i="28"/>
  <c r="W463" i="28"/>
  <c r="S463" i="28" a="1"/>
  <c r="S463" i="28"/>
  <c r="V483" i="28" a="1"/>
  <c r="V483" i="28"/>
  <c r="S483" i="28" a="1"/>
  <c r="S483" i="28"/>
  <c r="S533" i="28" a="1"/>
  <c r="S533" i="28"/>
  <c r="T533" i="28" a="1"/>
  <c r="T533" i="28"/>
  <c r="S541" i="28" a="1"/>
  <c r="S541" i="28"/>
  <c r="U541" i="28" a="1"/>
  <c r="U541" i="28"/>
  <c r="T569" i="28" a="1"/>
  <c r="T569" i="28"/>
  <c r="V569" i="28" a="1"/>
  <c r="V569" i="28"/>
  <c r="T591" i="28" a="1"/>
  <c r="T591" i="28"/>
  <c r="U591" i="28" a="1"/>
  <c r="U591" i="28"/>
  <c r="T599" i="28" a="1"/>
  <c r="T599" i="28"/>
  <c r="S599" i="28" a="1"/>
  <c r="S599" i="28"/>
  <c r="W615" i="28"/>
  <c r="T615" i="28" a="1"/>
  <c r="T615" i="28"/>
  <c r="S657" i="28" a="1"/>
  <c r="S657" i="28"/>
  <c r="U657" i="28" a="1"/>
  <c r="U657" i="28"/>
  <c r="T665" i="28" a="1"/>
  <c r="T665" i="28"/>
  <c r="U665" i="28" a="1"/>
  <c r="U665" i="28"/>
  <c r="W276" i="28"/>
  <c r="T276" i="28" a="1"/>
  <c r="T276" i="28"/>
  <c r="W282" i="28"/>
  <c r="S282" i="28" a="1"/>
  <c r="S282" i="28"/>
  <c r="W292" i="28"/>
  <c r="V292" i="28" a="1"/>
  <c r="V292" i="28"/>
  <c r="V296" i="28" a="1"/>
  <c r="V296" i="28"/>
  <c r="S296" i="28" a="1"/>
  <c r="S296" i="28"/>
  <c r="S302" i="28" a="1"/>
  <c r="S302" i="28"/>
  <c r="V302" i="28" a="1"/>
  <c r="V302" i="28"/>
  <c r="V374" i="28" a="1"/>
  <c r="V374" i="28"/>
  <c r="U374" i="28" a="1"/>
  <c r="U374" i="28"/>
  <c r="W388" i="28"/>
  <c r="U388" i="28" a="1"/>
  <c r="U388" i="28"/>
  <c r="T420" i="28" a="1"/>
  <c r="T420" i="28"/>
  <c r="V420" i="28" a="1"/>
  <c r="V420" i="28"/>
  <c r="W454" i="28"/>
  <c r="U454" i="28" a="1"/>
  <c r="U454" i="28"/>
  <c r="T482" i="28" a="1"/>
  <c r="T482" i="28"/>
  <c r="U482" i="28" a="1"/>
  <c r="U482" i="28"/>
  <c r="W508" i="28"/>
  <c r="S508" i="28" a="1"/>
  <c r="S508" i="28"/>
  <c r="T520" i="28" a="1"/>
  <c r="T520" i="28"/>
  <c r="V520" i="28" a="1"/>
  <c r="V520" i="28"/>
  <c r="U522" i="28" a="1"/>
  <c r="U522" i="28"/>
  <c r="T522" i="28" a="1"/>
  <c r="T522" i="28"/>
  <c r="T530" i="28" a="1"/>
  <c r="T530" i="28"/>
  <c r="S530" i="28" a="1"/>
  <c r="S530" i="28"/>
  <c r="V532" i="28" a="1"/>
  <c r="V532" i="28"/>
  <c r="U532" i="28" a="1"/>
  <c r="U532" i="28"/>
  <c r="T566" i="28" a="1"/>
  <c r="T566" i="28"/>
  <c r="V566" i="28" a="1"/>
  <c r="V566" i="28"/>
  <c r="V570" i="28" a="1"/>
  <c r="V570" i="28"/>
  <c r="S570" i="28" a="1"/>
  <c r="S570" i="28"/>
  <c r="T606" i="28" a="1"/>
  <c r="T606" i="28"/>
  <c r="U606" i="28" a="1"/>
  <c r="U606" i="28"/>
  <c r="V616" i="28" a="1"/>
  <c r="V616" i="28"/>
  <c r="T616" i="28" a="1"/>
  <c r="T616" i="28"/>
  <c r="T622" i="28" a="1"/>
  <c r="T622" i="28"/>
  <c r="V622" i="28" a="1"/>
  <c r="V622" i="28"/>
  <c r="S622" i="28" a="1"/>
  <c r="S622" i="28"/>
  <c r="U628" i="28" a="1"/>
  <c r="U628" i="28"/>
  <c r="S628" i="28" a="1"/>
  <c r="S628" i="28"/>
  <c r="V656" i="28" a="1"/>
  <c r="V656" i="28"/>
  <c r="S656" i="28" a="1"/>
  <c r="S656" i="28"/>
  <c r="U656" i="28" a="1"/>
  <c r="U656" i="28"/>
  <c r="V699" i="28" a="1"/>
  <c r="V699" i="28"/>
  <c r="T694" i="28" a="1"/>
  <c r="T694" i="28"/>
  <c r="V679" i="28" a="1"/>
  <c r="V679" i="28"/>
  <c r="V762" i="28" a="1"/>
  <c r="V762" i="28"/>
  <c r="T880" i="28" a="1"/>
  <c r="T880" i="28"/>
  <c r="U801" i="28" a="1"/>
  <c r="U801" i="28"/>
  <c r="V717" i="28" a="1"/>
  <c r="V717" i="28"/>
  <c r="T861" i="28" a="1"/>
  <c r="T861" i="28"/>
  <c r="V775" i="28" a="1"/>
  <c r="V775" i="28"/>
  <c r="S697" i="28" a="1"/>
  <c r="S697" i="28"/>
  <c r="V896" i="28" a="1"/>
  <c r="V896" i="28"/>
  <c r="T825" i="28" a="1"/>
  <c r="T825" i="28"/>
  <c r="V909" i="28" a="1"/>
  <c r="V909" i="28"/>
  <c r="V869" i="28" a="1"/>
  <c r="V869" i="28"/>
  <c r="U967" i="28" a="1"/>
  <c r="U967" i="28"/>
  <c r="U968" i="28" a="1"/>
  <c r="U968" i="28"/>
  <c r="U765" i="28" a="1"/>
  <c r="U765" i="28"/>
  <c r="U873" i="28" a="1"/>
  <c r="U873" i="28"/>
  <c r="V787" i="28" a="1"/>
  <c r="V787" i="28"/>
  <c r="W757" i="28"/>
  <c r="W801" i="28"/>
  <c r="S1016" i="28" a="1"/>
  <c r="S1016" i="28"/>
  <c r="W79" i="28"/>
  <c r="W96" i="28"/>
  <c r="V741" i="28" a="1"/>
  <c r="V741" i="28"/>
  <c r="T913" i="28" a="1"/>
  <c r="T913" i="28"/>
  <c r="V940" i="28" a="1"/>
  <c r="V940" i="28"/>
  <c r="W811" i="28"/>
  <c r="W712" i="28"/>
  <c r="W677" i="28"/>
  <c r="V105" i="28" a="1"/>
  <c r="V105" i="28"/>
  <c r="T272" i="28" a="1"/>
  <c r="T272" i="28"/>
  <c r="S300" i="28" a="1"/>
  <c r="S300" i="28"/>
  <c r="U276" i="28" a="1"/>
  <c r="U276" i="28"/>
  <c r="U282" i="28" a="1"/>
  <c r="U282" i="28"/>
  <c r="U336" i="28" a="1"/>
  <c r="U336" i="28"/>
  <c r="T324" i="28" a="1"/>
  <c r="T324" i="28"/>
  <c r="U382" i="28" a="1"/>
  <c r="U382" i="28"/>
  <c r="U259" i="28" a="1"/>
  <c r="U259" i="28"/>
  <c r="T259" i="28" a="1"/>
  <c r="T259" i="28"/>
  <c r="U331" i="28" a="1"/>
  <c r="U331" i="28"/>
  <c r="T331" i="28" a="1"/>
  <c r="T331" i="28"/>
  <c r="S349" i="28" a="1"/>
  <c r="S349" i="28"/>
  <c r="W349" i="28"/>
  <c r="W355" i="28"/>
  <c r="T355" i="28" a="1"/>
  <c r="T355" i="28"/>
  <c r="V393" i="28" a="1"/>
  <c r="V393" i="28"/>
  <c r="S393" i="28" a="1"/>
  <c r="S393" i="28"/>
  <c r="U413" i="28" a="1"/>
  <c r="U413" i="28"/>
  <c r="T413" i="28" a="1"/>
  <c r="T413" i="28"/>
  <c r="W429" i="28"/>
  <c r="U429" i="28" a="1"/>
  <c r="U429" i="28"/>
  <c r="W475" i="28"/>
  <c r="U475" i="28" a="1"/>
  <c r="U475" i="28"/>
  <c r="U497" i="28" a="1"/>
  <c r="U497" i="28"/>
  <c r="T497" i="28" a="1"/>
  <c r="T497" i="28"/>
  <c r="S565" i="28" a="1"/>
  <c r="S565" i="28"/>
  <c r="T565" i="28" a="1"/>
  <c r="T565" i="28"/>
  <c r="T593" i="28" a="1"/>
  <c r="T593" i="28"/>
  <c r="S593" i="28" a="1"/>
  <c r="S593" i="28"/>
  <c r="U605" i="28" a="1"/>
  <c r="U605" i="28"/>
  <c r="S605" i="28" a="1"/>
  <c r="S605" i="28"/>
  <c r="V633" i="28" a="1"/>
  <c r="V633" i="28"/>
  <c r="T633" i="28" a="1"/>
  <c r="T633" i="28"/>
  <c r="U649" i="28" a="1"/>
  <c r="U649" i="28"/>
  <c r="S649" i="28" a="1"/>
  <c r="S649" i="28"/>
  <c r="W653" i="28"/>
  <c r="V653" i="28" a="1"/>
  <c r="V653" i="28"/>
  <c r="T675" i="28" a="1"/>
  <c r="T675" i="28"/>
  <c r="U675" i="28" a="1"/>
  <c r="U675" i="28"/>
  <c r="T681" i="28" a="1"/>
  <c r="T681" i="28"/>
  <c r="U681" i="28" a="1"/>
  <c r="U681" i="28"/>
  <c r="V681" i="28" a="1"/>
  <c r="V681" i="28"/>
  <c r="S695" i="28" a="1"/>
  <c r="S695" i="28"/>
  <c r="U695" i="28" a="1"/>
  <c r="U695" i="28"/>
  <c r="U701" i="28" a="1"/>
  <c r="U701" i="28"/>
  <c r="T701" i="28" a="1"/>
  <c r="T701" i="28"/>
  <c r="V705" i="28" a="1"/>
  <c r="V705" i="28"/>
  <c r="U705" i="28" a="1"/>
  <c r="U705" i="28"/>
  <c r="W709" i="28"/>
  <c r="S709" i="28" a="1"/>
  <c r="S709" i="28"/>
  <c r="T733" i="28" a="1"/>
  <c r="T733" i="28"/>
  <c r="S733" i="28" a="1"/>
  <c r="S733" i="28"/>
  <c r="W747" i="28"/>
  <c r="V747" i="28" a="1"/>
  <c r="V747" i="28"/>
  <c r="U753" i="28" a="1"/>
  <c r="U753" i="28"/>
  <c r="S753" i="28" a="1"/>
  <c r="S753" i="28"/>
  <c r="S761" i="28" a="1"/>
  <c r="S761" i="28"/>
  <c r="V761" i="28" a="1"/>
  <c r="V761" i="28"/>
  <c r="U392" i="28" a="1"/>
  <c r="U392" i="28"/>
  <c r="S212" i="28" a="1"/>
  <c r="S212" i="28"/>
  <c r="W212" i="28"/>
  <c r="W230" i="28"/>
  <c r="V230" i="28" a="1"/>
  <c r="V230" i="28"/>
  <c r="V284" i="28" a="1"/>
  <c r="V284" i="28"/>
  <c r="T284" i="28" a="1"/>
  <c r="T284" i="28"/>
  <c r="W302" i="28"/>
  <c r="T302" i="28" a="1"/>
  <c r="T302" i="28"/>
  <c r="S458" i="28" a="1"/>
  <c r="S458" i="28"/>
  <c r="V458" i="28" a="1"/>
  <c r="V458" i="28"/>
  <c r="U458" i="28" a="1"/>
  <c r="U458" i="28"/>
  <c r="S478" i="28" a="1"/>
  <c r="S478" i="28"/>
  <c r="U478" i="28" a="1"/>
  <c r="U478" i="28"/>
  <c r="U480" i="28" a="1"/>
  <c r="U480" i="28"/>
  <c r="V480" i="28" a="1"/>
  <c r="V480" i="28"/>
  <c r="W536" i="28"/>
  <c r="V536" i="28" a="1"/>
  <c r="V536" i="28"/>
  <c r="W558" i="28"/>
  <c r="V558" i="28" a="1"/>
  <c r="V558" i="28"/>
  <c r="U598" i="28" a="1"/>
  <c r="U598" i="28"/>
  <c r="T598" i="28" a="1"/>
  <c r="T598" i="28"/>
  <c r="W602" i="28"/>
  <c r="T602" i="28" a="1"/>
  <c r="T602" i="28"/>
  <c r="W744" i="28"/>
  <c r="S744" i="28" a="1"/>
  <c r="S744" i="28"/>
  <c r="S748" i="28" a="1"/>
  <c r="S748" i="28"/>
  <c r="U748" i="28" a="1"/>
  <c r="U748" i="28"/>
  <c r="T752" i="28" a="1"/>
  <c r="T752" i="28"/>
  <c r="S752" i="28" a="1"/>
  <c r="S752" i="28"/>
  <c r="S880" i="28" a="1"/>
  <c r="S880" i="28"/>
  <c r="T842" i="28" a="1"/>
  <c r="T842" i="28"/>
  <c r="V861" i="28" a="1"/>
  <c r="V861" i="28"/>
  <c r="T790" i="28" a="1"/>
  <c r="T790" i="28"/>
  <c r="T903" i="28" a="1"/>
  <c r="T903" i="28"/>
  <c r="T844" i="28" a="1"/>
  <c r="T844" i="28"/>
  <c r="T888" i="28" a="1"/>
  <c r="T888" i="28"/>
  <c r="U883" i="28" a="1"/>
  <c r="U883" i="28"/>
  <c r="V811" i="28" a="1"/>
  <c r="V811" i="28"/>
  <c r="T791" i="28" a="1"/>
  <c r="T791" i="28"/>
  <c r="U901" i="28" a="1"/>
  <c r="U901" i="28"/>
  <c r="V968" i="28" a="1"/>
  <c r="V968" i="28"/>
  <c r="W877" i="28"/>
  <c r="V1063" i="28" a="1"/>
  <c r="V1063" i="28"/>
  <c r="U1028" i="28" a="1"/>
  <c r="U1028" i="28"/>
  <c r="W768" i="28"/>
  <c r="W884" i="28"/>
  <c r="W1040" i="28"/>
  <c r="W100" i="28"/>
  <c r="U106" i="28" a="1"/>
  <c r="U106" i="28"/>
  <c r="V112" i="28" a="1"/>
  <c r="V112" i="28"/>
  <c r="U798" i="28" a="1"/>
  <c r="U798" i="28"/>
  <c r="T835" i="28" a="1"/>
  <c r="T835" i="28"/>
  <c r="T852" i="28" a="1"/>
  <c r="T852" i="28"/>
  <c r="W773" i="28"/>
  <c r="W771" i="28"/>
  <c r="W985" i="28"/>
  <c r="W873" i="28"/>
  <c r="U111" i="28" a="1"/>
  <c r="U111" i="28"/>
  <c r="V124" i="28" a="1"/>
  <c r="V124" i="28"/>
  <c r="U296" i="28" a="1"/>
  <c r="U296" i="28"/>
  <c r="U264" i="28" a="1"/>
  <c r="U264" i="28"/>
  <c r="S285" i="28" a="1"/>
  <c r="S285" i="28"/>
  <c r="S241" i="28" a="1"/>
  <c r="S241" i="28"/>
  <c r="V276" i="28" a="1"/>
  <c r="V276" i="28"/>
  <c r="W217" i="28"/>
  <c r="T388" i="28" a="1"/>
  <c r="T388" i="28"/>
  <c r="T357" i="28" a="1"/>
  <c r="T357" i="28"/>
  <c r="S284" i="28" a="1"/>
  <c r="S284" i="28"/>
  <c r="T282" i="28" a="1"/>
  <c r="T282" i="28"/>
  <c r="T454" i="28" a="1"/>
  <c r="T454" i="28"/>
  <c r="S429" i="28" a="1"/>
  <c r="S429" i="28"/>
  <c r="S246" i="28" a="1"/>
  <c r="S246" i="28"/>
  <c r="S423" i="28" a="1"/>
  <c r="S423" i="28"/>
  <c r="W471" i="28"/>
  <c r="S440" i="28" a="1"/>
  <c r="S440" i="28"/>
  <c r="U378" i="28" a="1"/>
  <c r="U378" i="28"/>
  <c r="V382" i="28" a="1"/>
  <c r="V382" i="28"/>
  <c r="T581" i="28" a="1"/>
  <c r="T581" i="28"/>
  <c r="U570" i="28" a="1"/>
  <c r="U570" i="28"/>
  <c r="V410" i="28" a="1"/>
  <c r="V410" i="28"/>
  <c r="W483" i="28"/>
  <c r="V627" i="28" a="1"/>
  <c r="V627" i="28"/>
  <c r="V686" i="28" a="1"/>
  <c r="V686" i="28"/>
  <c r="V167" i="28" a="1"/>
  <c r="V167" i="28"/>
  <c r="S167" i="28" a="1"/>
  <c r="S167" i="28"/>
  <c r="U189" i="28" a="1"/>
  <c r="U189" i="28"/>
  <c r="V189" i="28" a="1"/>
  <c r="V189" i="28"/>
  <c r="T301" i="28" a="1"/>
  <c r="T301" i="28"/>
  <c r="V301" i="28" a="1"/>
  <c r="V301" i="28"/>
  <c r="U335" i="28" a="1"/>
  <c r="U335" i="28"/>
  <c r="W335" i="28"/>
  <c r="V391" i="28" a="1"/>
  <c r="V391" i="28"/>
  <c r="U391" i="28" a="1"/>
  <c r="U391" i="28"/>
  <c r="T393" i="28" a="1"/>
  <c r="T393" i="28"/>
  <c r="U393" i="28" a="1"/>
  <c r="U393" i="28"/>
  <c r="W397" i="28"/>
  <c r="V397" i="28" a="1"/>
  <c r="V397" i="28"/>
  <c r="V421" i="28" a="1"/>
  <c r="V421" i="28"/>
  <c r="W421" i="28"/>
  <c r="U447" i="28" a="1"/>
  <c r="U447" i="28"/>
  <c r="S447" i="28" a="1"/>
  <c r="S447" i="28"/>
  <c r="V471" i="28" a="1"/>
  <c r="V471" i="28"/>
  <c r="U471" i="28" a="1"/>
  <c r="U471" i="28"/>
  <c r="T487" i="28" a="1"/>
  <c r="T487" i="28"/>
  <c r="S487" i="28" a="1"/>
  <c r="S487" i="28"/>
  <c r="U503" i="28" a="1"/>
  <c r="U503" i="28"/>
  <c r="W503" i="28"/>
  <c r="T541" i="28" a="1"/>
  <c r="T541" i="28"/>
  <c r="V541" i="28" a="1"/>
  <c r="V541" i="28"/>
  <c r="V553" i="28" a="1"/>
  <c r="V553" i="28"/>
  <c r="U553" i="28" a="1"/>
  <c r="U553" i="28"/>
  <c r="T575" i="28" a="1"/>
  <c r="T575" i="28"/>
  <c r="U575" i="28" a="1"/>
  <c r="U575" i="28"/>
  <c r="V619" i="28" a="1"/>
  <c r="V619" i="28"/>
  <c r="T619" i="28" a="1"/>
  <c r="T619" i="28"/>
  <c r="T625" i="28" a="1"/>
  <c r="T625" i="28"/>
  <c r="V625" i="28" a="1"/>
  <c r="V625" i="28"/>
  <c r="W645" i="28"/>
  <c r="U645" i="28" a="1"/>
  <c r="U645" i="28"/>
  <c r="T647" i="28" a="1"/>
  <c r="T647" i="28"/>
  <c r="S647" i="28" a="1"/>
  <c r="S647" i="28"/>
  <c r="S651" i="28" a="1"/>
  <c r="S651" i="28"/>
  <c r="T651" i="28" a="1"/>
  <c r="T651" i="28"/>
  <c r="V659" i="28" a="1"/>
  <c r="V659" i="28"/>
  <c r="U659" i="28" a="1"/>
  <c r="U659" i="28"/>
  <c r="W671" i="28"/>
  <c r="V671" i="28" a="1"/>
  <c r="V671" i="28"/>
  <c r="V368" i="28" a="1"/>
  <c r="V368" i="28"/>
  <c r="V413" i="28" a="1"/>
  <c r="V413" i="28"/>
  <c r="V518" i="28" a="1"/>
  <c r="V518" i="28"/>
  <c r="S222" i="28" a="1"/>
  <c r="S222" i="28"/>
  <c r="S342" i="28" a="1"/>
  <c r="S342" i="28"/>
  <c r="U332" i="28" a="1"/>
  <c r="U332" i="28"/>
  <c r="U571" i="28" a="1"/>
  <c r="U571" i="28"/>
  <c r="T380" i="28" a="1"/>
  <c r="T380" i="28"/>
  <c r="S548" i="28" a="1"/>
  <c r="S548" i="28"/>
  <c r="T612" i="28" a="1"/>
  <c r="T612" i="28"/>
  <c r="W192" i="28"/>
  <c r="W285" i="28"/>
  <c r="V224" i="28" a="1"/>
  <c r="V224" i="28"/>
  <c r="T224" i="28" a="1"/>
  <c r="T224" i="28"/>
  <c r="V290" i="28" a="1"/>
  <c r="V290" i="28"/>
  <c r="U290" i="28" a="1"/>
  <c r="U290" i="28"/>
  <c r="V338" i="28" a="1"/>
  <c r="V338" i="28"/>
  <c r="U338" i="28" a="1"/>
  <c r="U338" i="28"/>
  <c r="U358" i="28" a="1"/>
  <c r="U358" i="28"/>
  <c r="V358" i="28" a="1"/>
  <c r="V358" i="28"/>
  <c r="W364" i="28"/>
  <c r="V364" i="28" a="1"/>
  <c r="V364" i="28"/>
  <c r="U376" i="28" a="1"/>
  <c r="U376" i="28"/>
  <c r="T376" i="28" a="1"/>
  <c r="T376" i="28"/>
  <c r="T390" i="28" a="1"/>
  <c r="T390" i="28"/>
  <c r="U390" i="28" a="1"/>
  <c r="U390" i="28"/>
  <c r="S390" i="28" a="1"/>
  <c r="S390" i="28"/>
  <c r="U436" i="28" a="1"/>
  <c r="U436" i="28"/>
  <c r="T436" i="28" a="1"/>
  <c r="T436" i="28"/>
  <c r="W442" i="28"/>
  <c r="T442" i="28" a="1"/>
  <c r="T442" i="28"/>
  <c r="T502" i="28" a="1"/>
  <c r="T502" i="28"/>
  <c r="V502" i="28" a="1"/>
  <c r="V502" i="28"/>
  <c r="S504" i="28" a="1"/>
  <c r="S504" i="28"/>
  <c r="U504" i="28" a="1"/>
  <c r="U504" i="28"/>
  <c r="W528" i="28"/>
  <c r="U528" i="28" a="1"/>
  <c r="U528" i="28"/>
  <c r="W532" i="28"/>
  <c r="S532" i="28" a="1"/>
  <c r="S532" i="28"/>
  <c r="S538" i="28" a="1"/>
  <c r="S538" i="28"/>
  <c r="V538" i="28" a="1"/>
  <c r="V538" i="28"/>
  <c r="V540" i="28" a="1"/>
  <c r="V540" i="28"/>
  <c r="S540" i="28" a="1"/>
  <c r="S540" i="28"/>
  <c r="V554" i="28" a="1"/>
  <c r="V554" i="28"/>
  <c r="T554" i="28" a="1"/>
  <c r="T554" i="28"/>
  <c r="U576" i="28" a="1"/>
  <c r="U576" i="28"/>
  <c r="T576" i="28" a="1"/>
  <c r="T576" i="28"/>
  <c r="S580" i="28" a="1"/>
  <c r="S580" i="28"/>
  <c r="V580" i="28" a="1"/>
  <c r="V580" i="28"/>
  <c r="T586" i="28" a="1"/>
  <c r="T586" i="28"/>
  <c r="U586" i="28" a="1"/>
  <c r="U586" i="28"/>
  <c r="W596" i="28"/>
  <c r="U596" i="28" a="1"/>
  <c r="U596" i="28"/>
  <c r="V630" i="28" a="1"/>
  <c r="V630" i="28"/>
  <c r="S630" i="28" a="1"/>
  <c r="S630" i="28"/>
  <c r="S682" i="28" a="1"/>
  <c r="S682" i="28"/>
  <c r="W682" i="28"/>
  <c r="S842" i="28" a="1"/>
  <c r="S842" i="28"/>
  <c r="V733" i="28" a="1"/>
  <c r="V733" i="28"/>
  <c r="V858" i="28" a="1"/>
  <c r="V858" i="28"/>
  <c r="V697" i="28" a="1"/>
  <c r="V697" i="28"/>
  <c r="T858" i="28" a="1"/>
  <c r="T858" i="28"/>
  <c r="U693" i="28" a="1"/>
  <c r="U693" i="28"/>
  <c r="U844" i="28" a="1"/>
  <c r="U844" i="28"/>
  <c r="V734" i="28" a="1"/>
  <c r="V734" i="28"/>
  <c r="V701" i="28" a="1"/>
  <c r="V701" i="28"/>
  <c r="U697" i="28" a="1"/>
  <c r="U697" i="28"/>
  <c r="V867" i="28" a="1"/>
  <c r="V867" i="28"/>
  <c r="S835" i="28" a="1"/>
  <c r="S835" i="28"/>
  <c r="W871" i="28"/>
  <c r="W1060" i="28"/>
  <c r="W793" i="28"/>
  <c r="W775" i="28"/>
  <c r="W98" i="28"/>
  <c r="V130" i="28" a="1"/>
  <c r="V130" i="28"/>
  <c r="V693" i="28" a="1"/>
  <c r="V693" i="28"/>
  <c r="W708" i="28"/>
  <c r="S786" i="28" a="1"/>
  <c r="S786" i="28"/>
  <c r="U835" i="28" a="1"/>
  <c r="U835" i="28"/>
  <c r="S776" i="28" a="1"/>
  <c r="S776" i="28"/>
  <c r="S883" i="28" a="1"/>
  <c r="S883" i="28"/>
  <c r="W715" i="28"/>
  <c r="W820" i="28"/>
  <c r="W727" i="28"/>
  <c r="U230" i="28" a="1"/>
  <c r="U230" i="28"/>
  <c r="S174" i="28" a="1"/>
  <c r="S174" i="28"/>
  <c r="S324" i="28" a="1"/>
  <c r="S324" i="28"/>
  <c r="S364" i="28" a="1"/>
  <c r="S364" i="28"/>
  <c r="U426" i="28" a="1"/>
  <c r="U426" i="28"/>
  <c r="U380" i="28" a="1"/>
  <c r="U380" i="28"/>
  <c r="U285" i="28" a="1"/>
  <c r="U285" i="28"/>
  <c r="U222" i="28" a="1"/>
  <c r="U222" i="28"/>
  <c r="U538" i="28" a="1"/>
  <c r="U538" i="28"/>
  <c r="V342" i="28" a="1"/>
  <c r="V342" i="28"/>
  <c r="W436" i="28"/>
  <c r="T394" i="28" a="1"/>
  <c r="T394" i="28"/>
  <c r="T580" i="28" a="1"/>
  <c r="T580" i="28"/>
  <c r="S392" i="28" a="1"/>
  <c r="S392" i="28"/>
  <c r="T553" i="28" a="1"/>
  <c r="T553" i="28"/>
  <c r="W535" i="28"/>
  <c r="W332" i="28"/>
  <c r="S224" i="28" a="1"/>
  <c r="S224" i="28"/>
  <c r="T503" i="28" a="1"/>
  <c r="T503" i="28"/>
  <c r="V503" i="28" a="1"/>
  <c r="V503" i="28"/>
  <c r="T296" i="28" a="1"/>
  <c r="T296" i="28"/>
  <c r="V455" i="28" a="1"/>
  <c r="V455" i="28"/>
  <c r="S322" i="28" a="1"/>
  <c r="S322" i="28"/>
  <c r="S380" i="28" a="1"/>
  <c r="S380" i="28"/>
  <c r="V548" i="28" a="1"/>
  <c r="V548" i="28"/>
  <c r="V573" i="28" a="1"/>
  <c r="V573" i="28"/>
  <c r="V662" i="28" a="1"/>
  <c r="V662" i="28"/>
  <c r="V376" i="28" a="1"/>
  <c r="V376" i="28"/>
  <c r="W317" i="28"/>
  <c r="U221" i="28" a="1"/>
  <c r="U221" i="28"/>
  <c r="W221" i="28"/>
  <c r="W247" i="28"/>
  <c r="T247" i="28" a="1"/>
  <c r="T247" i="28"/>
  <c r="V269" i="28" a="1"/>
  <c r="V269" i="28"/>
  <c r="T269" i="28" a="1"/>
  <c r="T269" i="28"/>
  <c r="V507" i="28" a="1"/>
  <c r="V507" i="28"/>
  <c r="T507" i="28" a="1"/>
  <c r="T507" i="28"/>
  <c r="T525" i="28" a="1"/>
  <c r="T525" i="28"/>
  <c r="W525" i="28"/>
  <c r="W691" i="28"/>
  <c r="U691" i="28" a="1"/>
  <c r="U691" i="28"/>
  <c r="V707" i="28" a="1"/>
  <c r="V707" i="28"/>
  <c r="U707" i="28" a="1"/>
  <c r="U707" i="28"/>
  <c r="W707" i="28"/>
  <c r="U717" i="28" a="1"/>
  <c r="U717" i="28"/>
  <c r="T717" i="28" a="1"/>
  <c r="T717" i="28"/>
  <c r="V729" i="28" a="1"/>
  <c r="V729" i="28"/>
  <c r="W729" i="28"/>
  <c r="V735" i="28" a="1"/>
  <c r="V735" i="28"/>
  <c r="U735" i="28" a="1"/>
  <c r="U735" i="28"/>
  <c r="U739" i="28" a="1"/>
  <c r="U739" i="28"/>
  <c r="W739" i="28"/>
  <c r="U759" i="28" a="1"/>
  <c r="U759" i="28"/>
  <c r="W759" i="28"/>
  <c r="W779" i="28"/>
  <c r="T779" i="28" a="1"/>
  <c r="T779" i="28"/>
  <c r="V785" i="28" a="1"/>
  <c r="V785" i="28"/>
  <c r="S785" i="28" a="1"/>
  <c r="S785" i="28"/>
  <c r="V797" i="28" a="1"/>
  <c r="V797" i="28"/>
  <c r="W797" i="28"/>
  <c r="W813" i="28"/>
  <c r="S813" i="28" a="1"/>
  <c r="S813" i="28"/>
  <c r="U815" i="28" a="1"/>
  <c r="U815" i="28"/>
  <c r="W815" i="28"/>
  <c r="T843" i="28" a="1"/>
  <c r="T843" i="28"/>
  <c r="W843" i="28"/>
  <c r="W869" i="28"/>
  <c r="T869" i="28" a="1"/>
  <c r="T869" i="28"/>
  <c r="V873" i="28" a="1"/>
  <c r="V873" i="28"/>
  <c r="S873" i="28" a="1"/>
  <c r="S873" i="28"/>
  <c r="T875" i="28" a="1"/>
  <c r="T875" i="28"/>
  <c r="W875" i="28"/>
  <c r="V911" i="28" a="1"/>
  <c r="V911" i="28"/>
  <c r="W911" i="28"/>
  <c r="W919" i="28"/>
  <c r="U919" i="28" a="1"/>
  <c r="U919" i="28"/>
  <c r="U939" i="28" a="1"/>
  <c r="U939" i="28"/>
  <c r="T939" i="28" a="1"/>
  <c r="T939" i="28"/>
  <c r="V390" i="28" a="1"/>
  <c r="V390" i="28"/>
  <c r="V317" i="28" a="1"/>
  <c r="V317" i="28"/>
  <c r="W269" i="28"/>
  <c r="V267" i="28" a="1"/>
  <c r="V267" i="28"/>
  <c r="V261" i="28" a="1"/>
  <c r="V261" i="28"/>
  <c r="W284" i="28"/>
  <c r="T250" i="28" a="1"/>
  <c r="T250" i="28"/>
  <c r="V250" i="28" a="1"/>
  <c r="V250" i="28"/>
  <c r="W252" i="28"/>
  <c r="T252" i="28" a="1"/>
  <c r="T252" i="28"/>
  <c r="V254" i="28" a="1"/>
  <c r="V254" i="28"/>
  <c r="W254" i="28"/>
  <c r="S290" i="28" a="1"/>
  <c r="S290" i="28"/>
  <c r="W290" i="28"/>
  <c r="W300" i="28"/>
  <c r="V300" i="28" a="1"/>
  <c r="V300" i="28"/>
  <c r="S314" i="28" a="1"/>
  <c r="S314" i="28"/>
  <c r="T314" i="28" a="1"/>
  <c r="T314" i="28"/>
  <c r="S334" i="28" a="1"/>
  <c r="S334" i="28"/>
  <c r="U334" i="28" a="1"/>
  <c r="U334" i="28"/>
  <c r="V490" i="28" a="1"/>
  <c r="V490" i="28"/>
  <c r="U490" i="28" a="1"/>
  <c r="U490" i="28"/>
  <c r="W588" i="28"/>
  <c r="V588" i="28" a="1"/>
  <c r="V588" i="28"/>
  <c r="S598" i="28" a="1"/>
  <c r="S598" i="28"/>
  <c r="V598" i="28" a="1"/>
  <c r="V598" i="28"/>
  <c r="U612" i="28" a="1"/>
  <c r="U612" i="28"/>
  <c r="V612" i="28" a="1"/>
  <c r="V612" i="28"/>
  <c r="U618" i="28" a="1"/>
  <c r="U618" i="28"/>
  <c r="T618" i="28" a="1"/>
  <c r="T618" i="28"/>
  <c r="S618" i="28" a="1"/>
  <c r="S618" i="28"/>
  <c r="W620" i="28"/>
  <c r="U620" i="28" a="1"/>
  <c r="U620" i="28"/>
  <c r="V632" i="28" a="1"/>
  <c r="V632" i="28"/>
  <c r="T632" i="28" a="1"/>
  <c r="T632" i="28"/>
  <c r="T724" i="28" a="1"/>
  <c r="T724" i="28"/>
  <c r="W724" i="28"/>
  <c r="T748" i="28" a="1"/>
  <c r="T748" i="28"/>
  <c r="W748" i="28"/>
  <c r="W1039" i="28"/>
  <c r="T1094" i="28" a="1"/>
  <c r="T1094" i="28"/>
  <c r="W1070" i="28"/>
  <c r="V77" i="28" a="1"/>
  <c r="V77" i="28"/>
  <c r="V90" i="28" a="1"/>
  <c r="V90" i="28"/>
  <c r="V92" i="28" a="1"/>
  <c r="V92" i="28"/>
  <c r="V95" i="28" a="1"/>
  <c r="V95" i="28"/>
  <c r="T97" i="28" a="1"/>
  <c r="T97" i="28"/>
  <c r="T126" i="28" a="1"/>
  <c r="T126" i="28"/>
  <c r="T132" i="28" a="1"/>
  <c r="T132" i="28"/>
  <c r="W807" i="28"/>
  <c r="T807" i="28" a="1"/>
  <c r="T807" i="28"/>
  <c r="V807" i="28" a="1"/>
  <c r="V807" i="28"/>
  <c r="U807" i="28" a="1"/>
  <c r="U807" i="28"/>
  <c r="S807" i="28" a="1"/>
  <c r="S807" i="28"/>
  <c r="T1137" i="28" a="1"/>
  <c r="T1137" i="28"/>
  <c r="V1137" i="28" a="1"/>
  <c r="V1137" i="28"/>
  <c r="U1137" i="28" a="1"/>
  <c r="U1137" i="28"/>
  <c r="S1137" i="28" a="1"/>
  <c r="S1137" i="28"/>
  <c r="W1137" i="28"/>
  <c r="U252" i="28" a="1"/>
  <c r="U252" i="28"/>
  <c r="V221" i="28" a="1"/>
  <c r="V221" i="28"/>
  <c r="U269" i="28" a="1"/>
  <c r="U269" i="28"/>
  <c r="T332" i="28" a="1"/>
  <c r="T332" i="28"/>
  <c r="U224" i="28" a="1"/>
  <c r="U224" i="28"/>
  <c r="T267" i="28" a="1"/>
  <c r="T267" i="28"/>
  <c r="V380" i="28" a="1"/>
  <c r="V380" i="28"/>
  <c r="W331" i="28"/>
  <c r="U228" i="28" a="1"/>
  <c r="U228" i="28"/>
  <c r="W342" i="28"/>
  <c r="W277" i="28"/>
  <c r="S373" i="28" a="1"/>
  <c r="S373" i="28"/>
  <c r="T342" i="28" a="1"/>
  <c r="T342" i="28"/>
  <c r="T490" i="28" a="1"/>
  <c r="T490" i="28"/>
  <c r="T392" i="28" a="1"/>
  <c r="T392" i="28"/>
  <c r="S453" i="28" a="1"/>
  <c r="S453" i="28"/>
  <c r="S261" i="28" a="1"/>
  <c r="S261" i="28"/>
  <c r="W189" i="28"/>
  <c r="S571" i="28" a="1"/>
  <c r="S571" i="28"/>
  <c r="T344" i="28" a="1"/>
  <c r="T344" i="28"/>
  <c r="U525" i="28" a="1"/>
  <c r="U525" i="28"/>
  <c r="U548" i="28" a="1"/>
  <c r="U548" i="28"/>
  <c r="U250" i="28" a="1"/>
  <c r="U250" i="28"/>
  <c r="T691" i="28" a="1"/>
  <c r="T691" i="28"/>
  <c r="W717" i="28"/>
  <c r="U653" i="28" a="1"/>
  <c r="U653" i="28"/>
  <c r="W326" i="28"/>
  <c r="T221" i="28" a="1"/>
  <c r="T221" i="28"/>
  <c r="W667" i="28"/>
  <c r="W763" i="28"/>
  <c r="V247" i="28" a="1"/>
  <c r="V247" i="28"/>
  <c r="W373" i="28"/>
  <c r="V272" i="28" a="1"/>
  <c r="V272" i="28"/>
  <c r="T345" i="28" a="1"/>
  <c r="T345" i="28"/>
  <c r="W344" i="28"/>
  <c r="W260" i="28"/>
  <c r="W169" i="28"/>
  <c r="W227" i="28"/>
  <c r="T509" i="28" a="1"/>
  <c r="T509" i="28"/>
  <c r="U509" i="28" a="1"/>
  <c r="U509" i="28"/>
  <c r="V509" i="28" a="1"/>
  <c r="V509" i="28"/>
  <c r="S509" i="28" a="1"/>
  <c r="S509" i="28"/>
  <c r="W509" i="28"/>
  <c r="W1261" i="28"/>
  <c r="S1261" i="28" a="1"/>
  <c r="S1261" i="28"/>
  <c r="T1261" i="28" a="1"/>
  <c r="T1261" i="28"/>
  <c r="V1261" i="28" a="1"/>
  <c r="V1261" i="28"/>
  <c r="U1261" i="28" a="1"/>
  <c r="U1261" i="28"/>
  <c r="V716" i="28" a="1"/>
  <c r="V716" i="28"/>
  <c r="T716" i="28" a="1"/>
  <c r="T716" i="28"/>
  <c r="U716" i="28" a="1"/>
  <c r="U716" i="28"/>
  <c r="W716" i="28"/>
  <c r="S716" i="28" a="1"/>
  <c r="S716" i="28"/>
  <c r="S1172" i="28" a="1"/>
  <c r="S1172" i="28"/>
  <c r="U1172" i="28" a="1"/>
  <c r="U1172" i="28"/>
  <c r="W1172" i="28"/>
  <c r="T1172" i="28" a="1"/>
  <c r="T1172" i="28"/>
  <c r="V1172" i="28" a="1"/>
  <c r="V1172" i="28"/>
  <c r="T906" i="28" a="1"/>
  <c r="T906" i="28"/>
  <c r="W906" i="28"/>
  <c r="S906" i="28" a="1"/>
  <c r="S906" i="28"/>
  <c r="V906" i="28" a="1"/>
  <c r="V906" i="28"/>
  <c r="U906" i="28" a="1"/>
  <c r="U906" i="28"/>
  <c r="S1159" i="28" a="1"/>
  <c r="S1159" i="28"/>
  <c r="U1159" i="28" a="1"/>
  <c r="U1159" i="28"/>
  <c r="V1159" i="28" a="1"/>
  <c r="V1159" i="28"/>
  <c r="T1159" i="28" a="1"/>
  <c r="T1159" i="28"/>
  <c r="W1159" i="28"/>
  <c r="Y927" i="28"/>
  <c r="AA927" i="28"/>
  <c r="AB927" i="28"/>
  <c r="Y1265" i="28"/>
  <c r="AA1265" i="28"/>
  <c r="AB1265" i="28"/>
  <c r="Y1093" i="28"/>
  <c r="AA1093" i="28"/>
  <c r="AB1093" i="28"/>
  <c r="Y77" i="28"/>
  <c r="AA77" i="28"/>
  <c r="AB77" i="28"/>
  <c r="AA203" i="28"/>
  <c r="AB203" i="28"/>
  <c r="Y203" i="28"/>
  <c r="AA851" i="28"/>
  <c r="AB851" i="28"/>
  <c r="Y851" i="28"/>
  <c r="Y82" i="28"/>
  <c r="AA82" i="28"/>
  <c r="AB82" i="28"/>
  <c r="AA292" i="28"/>
  <c r="AB292" i="28"/>
  <c r="Y292" i="28"/>
  <c r="AA400" i="28"/>
  <c r="AB400" i="28"/>
  <c r="AA432" i="28"/>
  <c r="AB432" i="28"/>
  <c r="Y563" i="28"/>
  <c r="AA563" i="28"/>
  <c r="AB563" i="28"/>
  <c r="AA663" i="28"/>
  <c r="AB663" i="28"/>
  <c r="Y663" i="28"/>
  <c r="AA930" i="28"/>
  <c r="AB930" i="28"/>
  <c r="Y930" i="28"/>
  <c r="Y890" i="28"/>
  <c r="AA890" i="28"/>
  <c r="AB890" i="28"/>
  <c r="T448" i="28" a="1"/>
  <c r="T448" i="28"/>
  <c r="V448" i="28" a="1"/>
  <c r="V448" i="28"/>
  <c r="U448" i="28" a="1"/>
  <c r="U448" i="28"/>
  <c r="W448" i="28"/>
  <c r="S448" i="28" a="1"/>
  <c r="S448" i="28"/>
  <c r="U917" i="28" a="1"/>
  <c r="U917" i="28"/>
  <c r="W917" i="28"/>
  <c r="T917" i="28" a="1"/>
  <c r="T917" i="28"/>
  <c r="S917" i="28" a="1"/>
  <c r="S917" i="28"/>
  <c r="V917" i="28" a="1"/>
  <c r="V917" i="28"/>
  <c r="U1142" i="28" a="1"/>
  <c r="U1142" i="28"/>
  <c r="T1142" i="28" a="1"/>
  <c r="T1142" i="28"/>
  <c r="W1142" i="28"/>
  <c r="V1142" i="28" a="1"/>
  <c r="V1142" i="28"/>
  <c r="S1142" i="28" a="1"/>
  <c r="S1142" i="28"/>
  <c r="V932" i="28" a="1"/>
  <c r="V932" i="28"/>
  <c r="W932" i="28"/>
  <c r="U932" i="28" a="1"/>
  <c r="U932" i="28"/>
  <c r="S932" i="28" a="1"/>
  <c r="S932" i="28"/>
  <c r="T932" i="28" a="1"/>
  <c r="T932" i="28"/>
  <c r="U929" i="28" a="1"/>
  <c r="U929" i="28"/>
  <c r="S929" i="28" a="1"/>
  <c r="S929" i="28"/>
  <c r="V929" i="28" a="1"/>
  <c r="V929" i="28"/>
  <c r="T929" i="28" a="1"/>
  <c r="T929" i="28"/>
  <c r="W929" i="28"/>
  <c r="S312" i="28" a="1"/>
  <c r="S312" i="28"/>
  <c r="V312" i="28" a="1"/>
  <c r="V312" i="28"/>
  <c r="U312" i="28" a="1"/>
  <c r="U312" i="28"/>
  <c r="T312" i="28" a="1"/>
  <c r="T312" i="28"/>
  <c r="W312" i="28"/>
  <c r="W531" i="28"/>
  <c r="T531" i="28" a="1"/>
  <c r="T531" i="28"/>
  <c r="S531" i="28" a="1"/>
  <c r="S531" i="28"/>
  <c r="V531" i="28" a="1"/>
  <c r="V531" i="28"/>
  <c r="U531" i="28" a="1"/>
  <c r="U531" i="28"/>
  <c r="U926" i="28" a="1"/>
  <c r="U926" i="28"/>
  <c r="T926" i="28" a="1"/>
  <c r="T926" i="28"/>
  <c r="S926" i="28" a="1"/>
  <c r="S926" i="28"/>
  <c r="W926" i="28"/>
  <c r="V926" i="28" a="1"/>
  <c r="V926" i="28"/>
  <c r="U1174" i="28" a="1"/>
  <c r="U1174" i="28"/>
  <c r="S1174" i="28" a="1"/>
  <c r="S1174" i="28"/>
  <c r="T1174" i="28" a="1"/>
  <c r="T1174" i="28"/>
  <c r="W1174" i="28"/>
  <c r="V1174" i="28" a="1"/>
  <c r="V1174" i="28"/>
  <c r="W191" i="28"/>
  <c r="U191" i="28" a="1"/>
  <c r="U191" i="28"/>
  <c r="S191" i="28" a="1"/>
  <c r="S191" i="28"/>
  <c r="T191" i="28" a="1"/>
  <c r="T191" i="28"/>
  <c r="V191" i="28" a="1"/>
  <c r="V191" i="28"/>
  <c r="T372" i="28" a="1"/>
  <c r="T372" i="28"/>
  <c r="W372" i="28"/>
  <c r="U372" i="28" a="1"/>
  <c r="U372" i="28"/>
  <c r="S372" i="28" a="1"/>
  <c r="S372" i="28"/>
  <c r="V372" i="28" a="1"/>
  <c r="V372" i="28"/>
  <c r="W515" i="28"/>
  <c r="S515" i="28" a="1"/>
  <c r="S515" i="28"/>
  <c r="U515" i="28" a="1"/>
  <c r="U515" i="28"/>
  <c r="T515" i="28" a="1"/>
  <c r="T515" i="28"/>
  <c r="V515" i="28" a="1"/>
  <c r="V515" i="28"/>
  <c r="S523" i="28" a="1"/>
  <c r="S523" i="28"/>
  <c r="V523" i="28" a="1"/>
  <c r="V523" i="28"/>
  <c r="T523" i="28" a="1"/>
  <c r="T523" i="28"/>
  <c r="U523" i="28" a="1"/>
  <c r="U523" i="28"/>
  <c r="W523" i="28"/>
  <c r="S638" i="28" a="1"/>
  <c r="S638" i="28"/>
  <c r="V638" i="28" a="1"/>
  <c r="V638" i="28"/>
  <c r="U638" i="28" a="1"/>
  <c r="U638" i="28"/>
  <c r="T638" i="28" a="1"/>
  <c r="T638" i="28"/>
  <c r="W638" i="28"/>
  <c r="W1222" i="28"/>
  <c r="S1222" i="28" a="1"/>
  <c r="S1222" i="28"/>
  <c r="V1222" i="28" a="1"/>
  <c r="V1222" i="28"/>
  <c r="U1222" i="28" a="1"/>
  <c r="U1222" i="28"/>
  <c r="T1222" i="28" a="1"/>
  <c r="T1222" i="28"/>
  <c r="S84" i="28" a="1"/>
  <c r="S84" i="28"/>
  <c r="V84" i="28" a="1"/>
  <c r="V84" i="28"/>
  <c r="W84" i="28"/>
  <c r="U84" i="28" a="1"/>
  <c r="U84" i="28"/>
  <c r="T84" i="28" a="1"/>
  <c r="T84" i="28"/>
  <c r="U166" i="28" a="1"/>
  <c r="U166" i="28"/>
  <c r="T166" i="28" a="1"/>
  <c r="T166" i="28"/>
  <c r="W166" i="28"/>
  <c r="V166" i="28" a="1"/>
  <c r="V166" i="28"/>
  <c r="S166" i="28" a="1"/>
  <c r="S166" i="28"/>
  <c r="V281" i="28" a="1"/>
  <c r="V281" i="28"/>
  <c r="U281" i="28" a="1"/>
  <c r="U281" i="28"/>
  <c r="S281" i="28" a="1"/>
  <c r="S281" i="28"/>
  <c r="T281" i="28" a="1"/>
  <c r="T281" i="28"/>
  <c r="W281" i="28"/>
  <c r="S283" i="28" a="1"/>
  <c r="S283" i="28"/>
  <c r="V283" i="28" a="1"/>
  <c r="V283" i="28"/>
  <c r="U283" i="28" a="1"/>
  <c r="U283" i="28"/>
  <c r="W283" i="28"/>
  <c r="T283" i="28" a="1"/>
  <c r="T283" i="28"/>
  <c r="W893" i="28"/>
  <c r="S893" i="28" a="1"/>
  <c r="S893" i="28"/>
  <c r="T893" i="28" a="1"/>
  <c r="T893" i="28"/>
  <c r="V893" i="28" a="1"/>
  <c r="V893" i="28"/>
  <c r="U893" i="28" a="1"/>
  <c r="U893" i="28"/>
  <c r="V949" i="28" a="1"/>
  <c r="V949" i="28"/>
  <c r="W949" i="28"/>
  <c r="T949" i="28" a="1"/>
  <c r="T949" i="28"/>
  <c r="S949" i="28" a="1"/>
  <c r="S949" i="28"/>
  <c r="U949" i="28" a="1"/>
  <c r="U949" i="28"/>
  <c r="V1153" i="28" a="1"/>
  <c r="V1153" i="28"/>
  <c r="U1153" i="28" a="1"/>
  <c r="U1153" i="28"/>
  <c r="W1153" i="28"/>
  <c r="T1153" i="28" a="1"/>
  <c r="T1153" i="28"/>
  <c r="S1153" i="28" a="1"/>
  <c r="S1153" i="28"/>
  <c r="S94" i="28" a="1"/>
  <c r="S94" i="28"/>
  <c r="V94" i="28" a="1"/>
  <c r="V94" i="28"/>
  <c r="W94" i="28"/>
  <c r="T94" i="28" a="1"/>
  <c r="T94" i="28"/>
  <c r="U94" i="28" a="1"/>
  <c r="U94" i="28"/>
  <c r="S81" i="28" a="1"/>
  <c r="S81" i="28"/>
  <c r="T81" i="28" a="1"/>
  <c r="T81" i="28"/>
  <c r="W81" i="28"/>
  <c r="U81" i="28" a="1"/>
  <c r="U81" i="28"/>
  <c r="V81" i="28" a="1"/>
  <c r="V81" i="28"/>
  <c r="S585" i="28" a="1"/>
  <c r="S585" i="28"/>
  <c r="U585" i="28" a="1"/>
  <c r="U585" i="28"/>
  <c r="T585" i="28" a="1"/>
  <c r="T585" i="28"/>
  <c r="V585" i="28" a="1"/>
  <c r="V585" i="28"/>
  <c r="W585" i="28"/>
  <c r="V589" i="28" a="1"/>
  <c r="V589" i="28"/>
  <c r="U589" i="28" a="1"/>
  <c r="U589" i="28"/>
  <c r="S589" i="28" a="1"/>
  <c r="S589" i="28"/>
  <c r="T589" i="28" a="1"/>
  <c r="T589" i="28"/>
  <c r="W589" i="28"/>
  <c r="S1087" i="28" a="1"/>
  <c r="S1087" i="28"/>
  <c r="V1087" i="28" a="1"/>
  <c r="V1087" i="28"/>
  <c r="W1087" i="28"/>
  <c r="U1087" i="28" a="1"/>
  <c r="U1087" i="28"/>
  <c r="T1087" i="28" a="1"/>
  <c r="T1087" i="28"/>
  <c r="V1219" i="28" a="1"/>
  <c r="V1219" i="28"/>
  <c r="U1219" i="28" a="1"/>
  <c r="U1219" i="28"/>
  <c r="S1219" i="28" a="1"/>
  <c r="S1219" i="28"/>
  <c r="T1219" i="28" a="1"/>
  <c r="T1219" i="28"/>
  <c r="W1219" i="28"/>
  <c r="S122" i="28" a="1"/>
  <c r="S122" i="28"/>
  <c r="U122" i="28" a="1"/>
  <c r="U122" i="28"/>
  <c r="T122" i="28" a="1"/>
  <c r="T122" i="28"/>
  <c r="V122" i="28" a="1"/>
  <c r="V122" i="28"/>
  <c r="W122" i="28"/>
  <c r="U274" i="28" a="1"/>
  <c r="U274" i="28"/>
  <c r="S274" i="28" a="1"/>
  <c r="S274" i="28"/>
  <c r="W274" i="28"/>
  <c r="T274" i="28" a="1"/>
  <c r="T274" i="28"/>
  <c r="V274" i="28" a="1"/>
  <c r="V274" i="28"/>
  <c r="U770" i="28" a="1"/>
  <c r="U770" i="28"/>
  <c r="V770" i="28" a="1"/>
  <c r="V770" i="28"/>
  <c r="W770" i="28"/>
  <c r="S770" i="28" a="1"/>
  <c r="S770" i="28"/>
  <c r="T770" i="28" a="1"/>
  <c r="T770" i="28"/>
  <c r="V829" i="28" a="1"/>
  <c r="V829" i="28"/>
  <c r="S829" i="28" a="1"/>
  <c r="S829" i="28"/>
  <c r="W829" i="28"/>
  <c r="T829" i="28" a="1"/>
  <c r="T829" i="28"/>
  <c r="U829" i="28" a="1"/>
  <c r="U829" i="28"/>
  <c r="S980" i="28" a="1"/>
  <c r="S980" i="28"/>
  <c r="W980" i="28"/>
  <c r="U980" i="28" a="1"/>
  <c r="U980" i="28"/>
  <c r="T980" i="28" a="1"/>
  <c r="T980" i="28"/>
  <c r="V980" i="28" a="1"/>
  <c r="V980" i="28"/>
  <c r="S1176" i="28" a="1"/>
  <c r="S1176" i="28"/>
  <c r="V1176" i="28" a="1"/>
  <c r="V1176" i="28"/>
  <c r="U1176" i="28" a="1"/>
  <c r="U1176" i="28"/>
  <c r="T1176" i="28" a="1"/>
  <c r="T1176" i="28"/>
  <c r="W1176" i="28"/>
  <c r="V1249" i="28" a="1"/>
  <c r="V1249" i="28"/>
  <c r="T1249" i="28" a="1"/>
  <c r="T1249" i="28"/>
  <c r="W1249" i="28"/>
  <c r="U1249" i="28" a="1"/>
  <c r="U1249" i="28"/>
  <c r="S1249" i="28" a="1"/>
  <c r="S1249" i="28"/>
  <c r="S158" i="28" a="1"/>
  <c r="S158" i="28"/>
  <c r="V158" i="28" a="1"/>
  <c r="V158" i="28"/>
  <c r="W158" i="28"/>
  <c r="U158" i="28" a="1"/>
  <c r="U158" i="28"/>
  <c r="T158" i="28" a="1"/>
  <c r="T158" i="28"/>
  <c r="W219" i="28"/>
  <c r="AA434" i="28"/>
  <c r="AB434" i="28"/>
  <c r="Y434" i="28"/>
  <c r="Y1256" i="28"/>
  <c r="AA1256" i="28"/>
  <c r="AB1256" i="28"/>
  <c r="AA1270" i="28"/>
  <c r="AB1270" i="28"/>
  <c r="Y1270" i="28"/>
  <c r="Y978" i="28"/>
  <c r="AA978" i="28"/>
  <c r="AB978" i="28"/>
  <c r="AA1247" i="28"/>
  <c r="AB1247" i="28"/>
  <c r="Y1247" i="28"/>
  <c r="Y1267" i="28"/>
  <c r="AA1267" i="28"/>
  <c r="AB1267" i="28"/>
  <c r="Y872" i="28"/>
  <c r="AA872" i="28"/>
  <c r="AB872" i="28"/>
  <c r="Y1262" i="28"/>
  <c r="AA1262" i="28"/>
  <c r="AB1262" i="28"/>
  <c r="AA449" i="28"/>
  <c r="AB449" i="28"/>
  <c r="Y449" i="28"/>
  <c r="AA1257" i="28"/>
  <c r="AB1257" i="28"/>
  <c r="Y1257" i="28"/>
  <c r="AA353" i="28"/>
  <c r="AB353" i="28"/>
  <c r="Y353" i="28"/>
  <c r="AA709" i="28"/>
  <c r="AB709" i="28"/>
  <c r="Y709" i="28"/>
  <c r="Y836" i="28"/>
  <c r="AA836" i="28"/>
  <c r="AB836" i="28"/>
  <c r="Y938" i="28"/>
  <c r="AA938" i="28"/>
  <c r="AB938" i="28"/>
  <c r="AA521" i="28"/>
  <c r="AB521" i="28"/>
  <c r="Y521" i="28"/>
  <c r="Y784" i="28"/>
  <c r="AA784" i="28"/>
  <c r="AB784" i="28"/>
  <c r="Y246" i="28"/>
  <c r="AA246" i="28"/>
  <c r="AB246" i="28"/>
  <c r="Y1197" i="28"/>
  <c r="AA1197" i="28"/>
  <c r="AB1197" i="28"/>
  <c r="AA407" i="28"/>
  <c r="AB407" i="28"/>
  <c r="Y407" i="28"/>
  <c r="Y463" i="28"/>
  <c r="AA463" i="28"/>
  <c r="AB463" i="28"/>
  <c r="AA716" i="28"/>
  <c r="AB716" i="28"/>
  <c r="Y716" i="28"/>
  <c r="Y726" i="28"/>
  <c r="AA726" i="28"/>
  <c r="AB726" i="28"/>
  <c r="AA988" i="28"/>
  <c r="AB988" i="28"/>
  <c r="Y988" i="28"/>
  <c r="Y148" i="28"/>
  <c r="AA148" i="28"/>
  <c r="AB148" i="28"/>
  <c r="AA156" i="28"/>
  <c r="AB156" i="28"/>
  <c r="Y156" i="28"/>
  <c r="Y395" i="28"/>
  <c r="AA395" i="28"/>
  <c r="AB395" i="28"/>
  <c r="Y583" i="28"/>
  <c r="AA583" i="28"/>
  <c r="AB583" i="28"/>
  <c r="AA807" i="28"/>
  <c r="AB807" i="28"/>
  <c r="Y807" i="28"/>
  <c r="Y1115" i="28"/>
  <c r="AA1115" i="28"/>
  <c r="AB1115" i="28"/>
  <c r="AA145" i="28"/>
  <c r="AB145" i="28"/>
  <c r="Y145" i="28"/>
  <c r="AA648" i="28"/>
  <c r="AB648" i="28"/>
  <c r="Y648" i="28"/>
  <c r="AA139" i="28"/>
  <c r="AB139" i="28"/>
  <c r="Y139" i="28"/>
  <c r="AA270" i="28"/>
  <c r="AB270" i="28"/>
  <c r="Y270" i="28"/>
  <c r="AA375" i="28"/>
  <c r="AB375" i="28"/>
  <c r="Y375" i="28"/>
  <c r="Y477" i="28"/>
  <c r="AA477" i="28"/>
  <c r="AB477" i="28"/>
  <c r="AA593" i="28"/>
  <c r="AB593" i="28"/>
  <c r="Y593" i="28"/>
  <c r="AA678" i="28"/>
  <c r="AB678" i="28"/>
  <c r="Y678" i="28"/>
  <c r="Y866" i="28"/>
  <c r="AA866" i="28"/>
  <c r="AB866" i="28"/>
  <c r="Y1182" i="28"/>
  <c r="AA1182" i="28"/>
  <c r="AB1182" i="28"/>
  <c r="Y132" i="28"/>
  <c r="AA132" i="28"/>
  <c r="AB132" i="28"/>
  <c r="AA151" i="28"/>
  <c r="AB151" i="28"/>
  <c r="Y151" i="28"/>
  <c r="AA215" i="28"/>
  <c r="AB215" i="28"/>
  <c r="Y215" i="28"/>
  <c r="AA308" i="28"/>
  <c r="AB308" i="28"/>
  <c r="Y308" i="28"/>
  <c r="Y370" i="28"/>
  <c r="AA370" i="28"/>
  <c r="AB370" i="28"/>
  <c r="Y391" i="28"/>
  <c r="AA391" i="28"/>
  <c r="AB391" i="28"/>
  <c r="Y586" i="28"/>
  <c r="AA586" i="28"/>
  <c r="AB586" i="28"/>
  <c r="AA717" i="28"/>
  <c r="AB717" i="28"/>
  <c r="Y717" i="28"/>
  <c r="Y801" i="28"/>
  <c r="AA801" i="28"/>
  <c r="AB801" i="28"/>
  <c r="AA843" i="28"/>
  <c r="AB843" i="28"/>
  <c r="Y843" i="28"/>
  <c r="Y876" i="28"/>
  <c r="AA876" i="28"/>
  <c r="AB876" i="28"/>
  <c r="AA1164" i="28"/>
  <c r="AB1164" i="28"/>
  <c r="Y1164" i="28"/>
  <c r="AA1192" i="28"/>
  <c r="AB1192" i="28"/>
  <c r="Y1192" i="28"/>
  <c r="E25" i="112" a="1"/>
  <c r="E25" i="112"/>
  <c r="D37" i="106" a="1"/>
  <c r="D37" i="106"/>
  <c r="E37" i="103" a="1"/>
  <c r="E37" i="103"/>
  <c r="D37" i="109" a="1"/>
  <c r="D37" i="109"/>
  <c r="F25" i="104" a="1"/>
  <c r="F25" i="104"/>
  <c r="D37" i="105" a="1"/>
  <c r="D37" i="105"/>
  <c r="E25" i="109" a="1"/>
  <c r="E25" i="109"/>
  <c r="E25" i="110" a="1"/>
  <c r="E25" i="110"/>
  <c r="F25" i="103" a="1"/>
  <c r="F25" i="103"/>
  <c r="Z6" i="67" a="1"/>
  <c r="Z6" i="67"/>
  <c r="Y7" i="67" a="1"/>
  <c r="Y7" i="67"/>
  <c r="Y8" i="67" a="1"/>
  <c r="Y8" i="67"/>
  <c r="Z8" i="67" a="1"/>
  <c r="Z8" i="67"/>
  <c r="F6" i="67" a="1"/>
  <c r="F6" i="67"/>
  <c r="E7" i="67" a="1"/>
  <c r="E7" i="67"/>
  <c r="E8" i="67" a="1"/>
  <c r="E8" i="67"/>
  <c r="F8" i="67" a="1"/>
  <c r="F8" i="67"/>
  <c r="Y52" i="28"/>
  <c r="AA52" i="28"/>
  <c r="AB52" i="28"/>
  <c r="V328" i="28" a="1"/>
  <c r="V328" i="28"/>
  <c r="S328" i="28" a="1"/>
  <c r="S328" i="28"/>
  <c r="U328" i="28" a="1"/>
  <c r="U328" i="28"/>
  <c r="T328" i="28" a="1"/>
  <c r="T328" i="28"/>
  <c r="S362" i="28" a="1"/>
  <c r="S362" i="28"/>
  <c r="U362" i="28" a="1"/>
  <c r="U362" i="28"/>
  <c r="W198" i="28"/>
  <c r="V198" i="28" a="1"/>
  <c r="V198" i="28"/>
  <c r="T198" i="28" a="1"/>
  <c r="T198" i="28"/>
  <c r="S198" i="28" a="1"/>
  <c r="S198" i="28"/>
  <c r="U198" i="28" a="1"/>
  <c r="U198" i="28"/>
  <c r="Y287" i="28"/>
  <c r="AA287" i="28"/>
  <c r="AB287" i="28"/>
  <c r="Y291" i="28"/>
  <c r="AA291" i="28"/>
  <c r="AB291" i="28"/>
  <c r="T177" i="28" a="1"/>
  <c r="T177" i="28"/>
  <c r="V177" i="28" a="1"/>
  <c r="V177" i="28"/>
  <c r="U177" i="28" a="1"/>
  <c r="U177" i="28"/>
  <c r="S177" i="28" a="1"/>
  <c r="S177" i="28"/>
  <c r="W343" i="28"/>
  <c r="S343" i="28" a="1"/>
  <c r="S343" i="28"/>
  <c r="V343" i="28" a="1"/>
  <c r="V343" i="28"/>
  <c r="U343" i="28" a="1"/>
  <c r="U343" i="28"/>
  <c r="T343" i="28" a="1"/>
  <c r="T343" i="28"/>
  <c r="I20" i="117"/>
  <c r="V184" i="28" a="1"/>
  <c r="V184" i="28"/>
  <c r="W184" i="28"/>
  <c r="W199" i="28"/>
  <c r="U199" i="28" a="1"/>
  <c r="U199" i="28"/>
  <c r="S199" i="28" a="1"/>
  <c r="S199" i="28"/>
  <c r="V240" i="28" a="1"/>
  <c r="V240" i="28"/>
  <c r="U240" i="28" a="1"/>
  <c r="U240" i="28"/>
  <c r="U249" i="28" a="1"/>
  <c r="U249" i="28"/>
  <c r="W249" i="28"/>
  <c r="T249" i="28" a="1"/>
  <c r="T249" i="28"/>
  <c r="T258" i="28" a="1"/>
  <c r="T258" i="28"/>
  <c r="W258" i="28"/>
  <c r="S258" i="28" a="1"/>
  <c r="S258" i="28"/>
  <c r="U258" i="28" a="1"/>
  <c r="U258" i="28"/>
  <c r="V268" i="28" a="1"/>
  <c r="V268" i="28"/>
  <c r="W268" i="28"/>
  <c r="T270" i="28" a="1"/>
  <c r="T270" i="28"/>
  <c r="U270" i="28" a="1"/>
  <c r="U270" i="28"/>
  <c r="W275" i="28"/>
  <c r="V275" i="28" a="1"/>
  <c r="V275" i="28"/>
  <c r="S275" i="28" a="1"/>
  <c r="S275" i="28"/>
  <c r="U275" i="28" a="1"/>
  <c r="U275" i="28"/>
  <c r="T275" i="28" a="1"/>
  <c r="T275" i="28"/>
  <c r="W280" i="28"/>
  <c r="T280" i="28" a="1"/>
  <c r="T280" i="28"/>
  <c r="V280" i="28" a="1"/>
  <c r="V280" i="28"/>
  <c r="W330" i="28"/>
  <c r="U330" i="28" a="1"/>
  <c r="U330" i="28"/>
  <c r="T330" i="28" a="1"/>
  <c r="T330" i="28"/>
  <c r="S330" i="28" a="1"/>
  <c r="S330" i="28"/>
  <c r="V330" i="28" a="1"/>
  <c r="V330" i="28"/>
  <c r="W350" i="28"/>
  <c r="U350" i="28" a="1"/>
  <c r="U350" i="28"/>
  <c r="S350" i="28" a="1"/>
  <c r="S350" i="28"/>
  <c r="U365" i="28" a="1"/>
  <c r="U365" i="28"/>
  <c r="S365" i="28" a="1"/>
  <c r="S365" i="28"/>
  <c r="U367" i="28" a="1"/>
  <c r="U367" i="28"/>
  <c r="W367" i="28"/>
  <c r="U375" i="28" a="1"/>
  <c r="U375" i="28"/>
  <c r="W375" i="28"/>
  <c r="S375" i="28" a="1"/>
  <c r="S375" i="28"/>
  <c r="V375" i="28" a="1"/>
  <c r="V375" i="28"/>
  <c r="T375" i="28" a="1"/>
  <c r="T375" i="28"/>
  <c r="T422" i="28" a="1"/>
  <c r="T422" i="28"/>
  <c r="S422" i="28" a="1"/>
  <c r="S422" i="28"/>
  <c r="AG41" i="31" a="1"/>
  <c r="AG41" i="31"/>
  <c r="H22" i="66"/>
  <c r="V251" i="28" a="1"/>
  <c r="V251" i="28"/>
  <c r="W251" i="28"/>
  <c r="W263" i="28"/>
  <c r="V263" i="28" a="1"/>
  <c r="V263" i="28"/>
  <c r="U263" i="28" a="1"/>
  <c r="U263" i="28"/>
  <c r="W286" i="28"/>
  <c r="T286" i="28" a="1"/>
  <c r="T286" i="28"/>
  <c r="V286" i="28" a="1"/>
  <c r="V286" i="28"/>
  <c r="V346" i="28" a="1"/>
  <c r="V346" i="28"/>
  <c r="U346" i="28" a="1"/>
  <c r="U346" i="28"/>
  <c r="T360" i="28" a="1"/>
  <c r="T360" i="28"/>
  <c r="S360" i="28" a="1"/>
  <c r="S360" i="28"/>
  <c r="T446" i="28" a="1"/>
  <c r="T446" i="28"/>
  <c r="S446" i="28" a="1"/>
  <c r="S446" i="28"/>
  <c r="V446" i="28" a="1"/>
  <c r="V446" i="28"/>
  <c r="U180" i="28" a="1"/>
  <c r="U180" i="28"/>
  <c r="W180" i="28"/>
  <c r="T180" i="28" a="1"/>
  <c r="T180" i="28"/>
  <c r="V188" i="28" a="1"/>
  <c r="V188" i="28"/>
  <c r="S188" i="28" a="1"/>
  <c r="S188" i="28"/>
  <c r="V202" i="28" a="1"/>
  <c r="V202" i="28"/>
  <c r="U202" i="28" a="1"/>
  <c r="U202" i="28"/>
  <c r="T202" i="28" a="1"/>
  <c r="T202" i="28"/>
  <c r="S202" i="28" a="1"/>
  <c r="S202" i="28"/>
  <c r="U210" i="28" a="1"/>
  <c r="U210" i="28"/>
  <c r="V210" i="28" a="1"/>
  <c r="V210" i="28"/>
  <c r="T210" i="28" a="1"/>
  <c r="T210" i="28"/>
  <c r="W210" i="28"/>
  <c r="S218" i="28" a="1"/>
  <c r="S218" i="28"/>
  <c r="T218" i="28" a="1"/>
  <c r="T218" i="28"/>
  <c r="U218" i="28" a="1"/>
  <c r="U218" i="28"/>
  <c r="V218" i="28" a="1"/>
  <c r="V218" i="28"/>
  <c r="W218" i="28"/>
  <c r="U220" i="28" a="1"/>
  <c r="U220" i="28"/>
  <c r="S220" i="28" a="1"/>
  <c r="S220" i="28"/>
  <c r="W220" i="28"/>
  <c r="V234" i="28" a="1"/>
  <c r="V234" i="28"/>
  <c r="U234" i="28" a="1"/>
  <c r="U234" i="28"/>
  <c r="U239" i="28" a="1"/>
  <c r="U239" i="28"/>
  <c r="W239" i="28"/>
  <c r="V279" i="28" a="1"/>
  <c r="V279" i="28"/>
  <c r="T279" i="28" a="1"/>
  <c r="T279" i="28"/>
  <c r="W279" i="28"/>
  <c r="U279" i="28" a="1"/>
  <c r="U279" i="28"/>
  <c r="U298" i="28" a="1"/>
  <c r="U298" i="28"/>
  <c r="S298" i="28" a="1"/>
  <c r="S298" i="28"/>
  <c r="T298" i="28" a="1"/>
  <c r="T298" i="28"/>
  <c r="V298" i="28" a="1"/>
  <c r="V298" i="28"/>
  <c r="W325" i="28"/>
  <c r="V325" i="28" a="1"/>
  <c r="V325" i="28"/>
  <c r="T325" i="28" a="1"/>
  <c r="T325" i="28"/>
  <c r="U333" i="28" a="1"/>
  <c r="U333" i="28"/>
  <c r="T333" i="28" a="1"/>
  <c r="T333" i="28"/>
  <c r="W333" i="28"/>
  <c r="T352" i="28" a="1"/>
  <c r="T352" i="28"/>
  <c r="U352" i="28" a="1"/>
  <c r="U352" i="28"/>
  <c r="S352" i="28" a="1"/>
  <c r="S352" i="28"/>
  <c r="V366" i="28" a="1"/>
  <c r="V366" i="28"/>
  <c r="T366" i="28" a="1"/>
  <c r="T366" i="28"/>
  <c r="S366" i="28" a="1"/>
  <c r="S366" i="28"/>
  <c r="U366" i="28" a="1"/>
  <c r="U366" i="28"/>
  <c r="S476" i="28" a="1"/>
  <c r="S476" i="28"/>
  <c r="U476" i="28" a="1"/>
  <c r="U476" i="28"/>
  <c r="W476" i="28"/>
  <c r="W172" i="28"/>
  <c r="V172" i="28" a="1"/>
  <c r="V172" i="28"/>
  <c r="U172" i="28" a="1"/>
  <c r="U172" i="28"/>
  <c r="T172" i="28" a="1"/>
  <c r="T172" i="28"/>
  <c r="V226" i="28" a="1"/>
  <c r="V226" i="28"/>
  <c r="S226" i="28" a="1"/>
  <c r="S226" i="28"/>
  <c r="W231" i="28"/>
  <c r="U231" i="28" a="1"/>
  <c r="U231" i="28"/>
  <c r="T231" i="28" a="1"/>
  <c r="T231" i="28"/>
  <c r="V231" i="28" a="1"/>
  <c r="V231" i="28"/>
  <c r="S231" i="28" a="1"/>
  <c r="S231" i="28"/>
  <c r="V262" i="28" a="1"/>
  <c r="V262" i="28"/>
  <c r="U262" i="28" a="1"/>
  <c r="U262" i="28"/>
  <c r="T262" i="28" a="1"/>
  <c r="T262" i="28"/>
  <c r="S262" i="28" a="1"/>
  <c r="S262" i="28"/>
  <c r="T271" i="28" a="1"/>
  <c r="T271" i="28"/>
  <c r="V271" i="28" a="1"/>
  <c r="V271" i="28"/>
  <c r="S271" i="28" a="1"/>
  <c r="S271" i="28"/>
  <c r="W271" i="28"/>
  <c r="U271" i="28" a="1"/>
  <c r="U271" i="28"/>
  <c r="U359" i="28" a="1"/>
  <c r="U359" i="28"/>
  <c r="W359" i="28"/>
  <c r="T359" i="28" a="1"/>
  <c r="T359" i="28"/>
  <c r="V359" i="28" a="1"/>
  <c r="V359" i="28"/>
  <c r="S359" i="28" a="1"/>
  <c r="S359" i="28"/>
  <c r="T361" i="28" a="1"/>
  <c r="T361" i="28"/>
  <c r="U361" i="28" a="1"/>
  <c r="U361" i="28"/>
  <c r="V361" i="28" a="1"/>
  <c r="V361" i="28"/>
  <c r="S361" i="28" a="1"/>
  <c r="S361" i="28"/>
  <c r="T371" i="28" a="1"/>
  <c r="T371" i="28"/>
  <c r="U371" i="28" a="1"/>
  <c r="U371" i="28"/>
  <c r="W371" i="28"/>
  <c r="W381" i="28"/>
  <c r="S381" i="28" a="1"/>
  <c r="S381" i="28"/>
  <c r="T381" i="28" a="1"/>
  <c r="T381" i="28"/>
  <c r="V381" i="28" a="1"/>
  <c r="V381" i="28"/>
  <c r="U381" i="28" a="1"/>
  <c r="U381" i="28"/>
  <c r="U427" i="28" a="1"/>
  <c r="U427" i="28"/>
  <c r="T427" i="28" a="1"/>
  <c r="T427" i="28"/>
  <c r="U445" i="28" a="1"/>
  <c r="U445" i="28"/>
  <c r="T445" i="28" a="1"/>
  <c r="T445" i="28"/>
  <c r="T450" i="28" a="1"/>
  <c r="T450" i="28"/>
  <c r="S450" i="28" a="1"/>
  <c r="S450" i="28"/>
  <c r="S464" i="28" a="1"/>
  <c r="S464" i="28"/>
  <c r="T464" i="28" a="1"/>
  <c r="T464" i="28"/>
  <c r="W470" i="28"/>
  <c r="T470" i="28" a="1"/>
  <c r="T470" i="28"/>
  <c r="S470" i="28" a="1"/>
  <c r="S470" i="28"/>
  <c r="AG37" i="31" a="1"/>
  <c r="AG37" i="31"/>
  <c r="H18" i="66"/>
  <c r="AA68" i="28"/>
  <c r="AB68" i="28"/>
  <c r="Y68" i="28"/>
  <c r="Y110" i="28"/>
  <c r="AA110" i="28"/>
  <c r="AB110" i="28"/>
  <c r="Y129" i="28"/>
  <c r="AA129" i="28"/>
  <c r="AB129" i="28"/>
  <c r="AA249" i="28"/>
  <c r="AB249" i="28"/>
  <c r="Y249" i="28"/>
  <c r="Y355" i="28"/>
  <c r="AA355" i="28"/>
  <c r="AB355" i="28"/>
  <c r="AA397" i="28"/>
  <c r="AB397" i="28"/>
  <c r="Y397" i="28"/>
  <c r="AA438" i="28"/>
  <c r="AB438" i="28"/>
  <c r="Y438" i="28"/>
  <c r="Y173" i="28"/>
  <c r="AA173" i="28"/>
  <c r="AB173" i="28"/>
  <c r="Y272" i="28"/>
  <c r="AA272" i="28"/>
  <c r="AB272" i="28"/>
  <c r="Y376" i="28"/>
  <c r="AA376" i="28"/>
  <c r="AB376" i="28"/>
  <c r="Y472" i="28"/>
  <c r="AA472" i="28"/>
  <c r="AB472" i="28"/>
  <c r="Y239" i="28"/>
  <c r="AA239" i="28"/>
  <c r="AB239" i="28"/>
  <c r="Y315" i="28"/>
  <c r="AA315" i="28"/>
  <c r="AB315" i="28"/>
  <c r="AG40" i="31" a="1"/>
  <c r="AG40" i="31"/>
  <c r="H21" i="66"/>
  <c r="AG42" i="31" a="1"/>
  <c r="AG42" i="31"/>
  <c r="H23" i="66"/>
  <c r="Y53" i="28"/>
  <c r="AA53" i="28"/>
  <c r="AB53" i="28"/>
  <c r="AA182" i="28"/>
  <c r="AB182" i="28"/>
  <c r="Y182" i="28"/>
  <c r="AA221" i="28"/>
  <c r="AB221" i="28"/>
  <c r="Y221" i="28"/>
  <c r="AA297" i="28"/>
  <c r="AB297" i="28"/>
  <c r="Y297" i="28"/>
  <c r="Y398" i="28"/>
  <c r="AA398" i="28"/>
  <c r="AB398" i="28"/>
  <c r="AC36" i="31"/>
  <c r="AG39" i="31" a="1"/>
  <c r="AG39" i="31"/>
  <c r="H20" i="66"/>
  <c r="G20" i="66"/>
  <c r="AG43" i="31" a="1"/>
  <c r="AG43" i="31"/>
  <c r="H24" i="66"/>
  <c r="G24" i="66"/>
  <c r="AG38" i="31" a="1"/>
  <c r="AG38" i="31"/>
  <c r="H19" i="66"/>
  <c r="G19" i="66"/>
  <c r="AA51" i="28"/>
  <c r="AB51" i="28"/>
  <c r="Y51" i="28"/>
  <c r="AA57" i="28"/>
  <c r="AB57" i="28"/>
  <c r="Y57" i="28"/>
  <c r="Y86" i="28"/>
  <c r="AA86" i="28"/>
  <c r="AB86" i="28"/>
  <c r="Y142" i="28"/>
  <c r="AA142" i="28"/>
  <c r="AB142" i="28"/>
  <c r="V182" i="28" a="1"/>
  <c r="V182" i="28"/>
  <c r="U182" i="28" a="1"/>
  <c r="U182" i="28"/>
  <c r="S182" i="28" a="1"/>
  <c r="S182" i="28"/>
  <c r="T182" i="28" a="1"/>
  <c r="T182" i="28"/>
  <c r="V197" i="28" a="1"/>
  <c r="V197" i="28"/>
  <c r="W197" i="28"/>
  <c r="S197" i="28" a="1"/>
  <c r="S197" i="28"/>
  <c r="T197" i="28" a="1"/>
  <c r="T197" i="28"/>
  <c r="U197" i="28" a="1"/>
  <c r="U197" i="28"/>
  <c r="V206" i="28" a="1"/>
  <c r="V206" i="28"/>
  <c r="S206" i="28" a="1"/>
  <c r="S206" i="28"/>
  <c r="T206" i="28" a="1"/>
  <c r="T206" i="28"/>
  <c r="W206" i="28"/>
  <c r="U206" i="28" a="1"/>
  <c r="U206" i="28"/>
  <c r="Y161" i="28"/>
  <c r="AA161" i="28"/>
  <c r="AB161" i="28"/>
  <c r="V179" i="28" a="1"/>
  <c r="V179" i="28"/>
  <c r="T179" i="28" a="1"/>
  <c r="T179" i="28"/>
  <c r="E34" i="102" a="1"/>
  <c r="E34" i="102"/>
  <c r="S179" i="28" a="1"/>
  <c r="S179" i="28"/>
  <c r="Y189" i="28"/>
  <c r="AA189" i="28"/>
  <c r="AB189" i="28"/>
  <c r="D34" i="102"/>
  <c r="Y47" i="28"/>
  <c r="AA47" i="28"/>
  <c r="AB47" i="28"/>
  <c r="Y141" i="28"/>
  <c r="AA141" i="28"/>
  <c r="AB141" i="28"/>
  <c r="V178" i="28" a="1"/>
  <c r="V178" i="28"/>
  <c r="U178" i="28" a="1"/>
  <c r="U178" i="28"/>
  <c r="S178" i="28" a="1"/>
  <c r="S178" i="28"/>
  <c r="T178" i="28" a="1"/>
  <c r="T178" i="28"/>
  <c r="V204" i="28" a="1"/>
  <c r="V204" i="28"/>
  <c r="T204" i="28" a="1"/>
  <c r="T204" i="28"/>
  <c r="D22" i="104" a="1"/>
  <c r="D22" i="104"/>
  <c r="W208" i="28"/>
  <c r="U208" i="28" a="1"/>
  <c r="U208" i="28"/>
  <c r="S208" i="28" a="1"/>
  <c r="S208" i="28"/>
  <c r="V208" i="28" a="1"/>
  <c r="V208" i="28"/>
  <c r="T208" i="28" a="1"/>
  <c r="T208" i="28"/>
  <c r="Y219" i="28"/>
  <c r="AA219" i="28"/>
  <c r="AB219" i="28"/>
  <c r="AA32" i="28"/>
  <c r="AB32" i="28"/>
  <c r="Y32" i="28"/>
  <c r="AA44" i="28"/>
  <c r="AB44" i="28"/>
  <c r="Y44" i="28"/>
  <c r="Y105" i="28"/>
  <c r="AA105" i="28"/>
  <c r="AB105" i="28"/>
  <c r="AA124" i="28"/>
  <c r="AB124" i="28"/>
  <c r="Y124" i="28"/>
  <c r="AA185" i="28"/>
  <c r="AB185" i="28"/>
  <c r="Y185" i="28"/>
  <c r="Y193" i="28"/>
  <c r="AA193" i="28"/>
  <c r="AB193" i="28"/>
  <c r="U201" i="28" a="1"/>
  <c r="U201" i="28"/>
  <c r="T201" i="28" a="1"/>
  <c r="T201" i="28"/>
  <c r="V201" i="28" a="1"/>
  <c r="V201" i="28"/>
  <c r="S201" i="28" a="1"/>
  <c r="S201" i="28"/>
  <c r="AA204" i="28"/>
  <c r="AB204" i="28"/>
  <c r="Y204" i="28"/>
  <c r="T145" i="28" a="1"/>
  <c r="T145" i="28"/>
  <c r="S145" i="28" a="1"/>
  <c r="S145" i="28"/>
  <c r="W144" i="28"/>
  <c r="D553" i="31" a="1"/>
  <c r="D553" i="31"/>
  <c r="S144" i="28" a="1"/>
  <c r="S144" i="28"/>
  <c r="AA26" i="28"/>
  <c r="AB26" i="28"/>
  <c r="Y26" i="28"/>
  <c r="Y31" i="28"/>
  <c r="AA31" i="28"/>
  <c r="AB31" i="28"/>
  <c r="Y38" i="28"/>
  <c r="AA38" i="28"/>
  <c r="AB38" i="28"/>
  <c r="AA49" i="28"/>
  <c r="AB49" i="28"/>
  <c r="Y49" i="28"/>
  <c r="Y29" i="28"/>
  <c r="AA29" i="28"/>
  <c r="AB29" i="28"/>
  <c r="AA36" i="28"/>
  <c r="AB36" i="28"/>
  <c r="Y36" i="28"/>
  <c r="Y45" i="28"/>
  <c r="AA45" i="28"/>
  <c r="AB45" i="28"/>
  <c r="Y48" i="28"/>
  <c r="AA48" i="28"/>
  <c r="AB48" i="28"/>
  <c r="Y50" i="28"/>
  <c r="AA50" i="28"/>
  <c r="AB50" i="28"/>
  <c r="Y46" i="28"/>
  <c r="AA46" i="28"/>
  <c r="AB46" i="28"/>
  <c r="V156" i="28" a="1"/>
  <c r="V156" i="28"/>
  <c r="S156" i="28" a="1"/>
  <c r="S156" i="28"/>
  <c r="W155" i="28"/>
  <c r="S155" i="28" a="1"/>
  <c r="S155" i="28"/>
  <c r="T143" i="28" a="1"/>
  <c r="T143" i="28"/>
  <c r="S143" i="28" a="1"/>
  <c r="S143" i="28"/>
  <c r="S139" i="28" a="1"/>
  <c r="S139" i="28"/>
  <c r="T139" i="28" a="1"/>
  <c r="T139" i="28"/>
  <c r="T151" i="28" a="1"/>
  <c r="T151" i="28"/>
  <c r="T137" i="28" a="1"/>
  <c r="T137" i="28"/>
  <c r="U138" i="28" a="1"/>
  <c r="U138" i="28"/>
  <c r="W136" i="28"/>
  <c r="W148" i="28"/>
  <c r="S24" i="28" a="1"/>
  <c r="S24" i="28"/>
  <c r="U24" i="28" a="1"/>
  <c r="U24" i="28"/>
  <c r="V24" i="28" a="1"/>
  <c r="V24" i="28"/>
  <c r="W24" i="28"/>
  <c r="C215" i="31" a="1"/>
  <c r="C215" i="31"/>
  <c r="AA25" i="28"/>
  <c r="AB25" i="28"/>
  <c r="Y25" i="28"/>
  <c r="S25" i="28" a="1"/>
  <c r="S25" i="28"/>
  <c r="U25" i="28" a="1"/>
  <c r="U25" i="28"/>
  <c r="T25" i="28" a="1"/>
  <c r="T25" i="28"/>
  <c r="V25" i="28" a="1"/>
  <c r="V25" i="28"/>
  <c r="W25" i="28"/>
  <c r="H71" i="66"/>
  <c r="C114" i="31" a="1"/>
  <c r="C114" i="31"/>
  <c r="E587" i="31" a="1"/>
  <c r="E587" i="31"/>
  <c r="E559" i="31" a="1"/>
  <c r="E559" i="31"/>
  <c r="C558" i="31" a="1"/>
  <c r="C558" i="31"/>
  <c r="H39" i="66" a="1"/>
  <c r="H39" i="66"/>
  <c r="T24" i="28" a="1"/>
  <c r="T24" i="28"/>
  <c r="H58" i="66"/>
  <c r="D610" i="31" a="1"/>
  <c r="D610" i="31"/>
  <c r="C415" i="31" a="1"/>
  <c r="C415" i="31"/>
  <c r="H68" i="66"/>
  <c r="H62" i="66"/>
  <c r="H75" i="66"/>
  <c r="M59" i="117"/>
  <c r="M49" i="117"/>
  <c r="I84" i="117"/>
  <c r="I93" i="117"/>
  <c r="I38" i="117"/>
  <c r="E484" i="31" a="1"/>
  <c r="E484" i="31"/>
  <c r="C569" i="31" a="1"/>
  <c r="C569" i="31"/>
  <c r="D468" i="31" a="1"/>
  <c r="D468" i="31"/>
  <c r="C611" i="31" a="1"/>
  <c r="C611" i="31"/>
  <c r="H107" i="66"/>
  <c r="H64" i="66"/>
  <c r="M19" i="117"/>
  <c r="H101" i="66"/>
  <c r="I95" i="117"/>
  <c r="I90" i="117"/>
  <c r="D569" i="31" a="1"/>
  <c r="D569" i="31"/>
  <c r="C462" i="31" a="1"/>
  <c r="C462" i="31"/>
  <c r="D564" i="31" a="1"/>
  <c r="D564" i="31"/>
  <c r="E479" i="31" a="1"/>
  <c r="E479" i="31"/>
  <c r="C599" i="31" a="1"/>
  <c r="C599" i="31"/>
  <c r="E601" i="31" a="1"/>
  <c r="E601" i="31"/>
  <c r="H119" i="66"/>
  <c r="I86" i="117"/>
  <c r="H108" i="66"/>
  <c r="H74" i="66"/>
  <c r="M48" i="117"/>
  <c r="M64" i="117"/>
  <c r="U22" i="28" a="1"/>
  <c r="U22" i="28"/>
  <c r="S22" i="28" a="1"/>
  <c r="S22" i="28"/>
  <c r="D598" i="31" a="1"/>
  <c r="D598" i="31"/>
  <c r="E602" i="31" a="1"/>
  <c r="E602" i="31"/>
  <c r="C53" i="31" a="1"/>
  <c r="C53" i="31"/>
  <c r="H42" i="66" a="1"/>
  <c r="H42" i="66"/>
  <c r="H105" i="66"/>
  <c r="H81" i="66"/>
  <c r="H80" i="66"/>
  <c r="H83" i="66"/>
  <c r="H109" i="66"/>
  <c r="H121" i="66"/>
  <c r="I83" i="117"/>
  <c r="I75" i="117"/>
  <c r="I79" i="117"/>
  <c r="D179" i="31" a="1"/>
  <c r="D179" i="31"/>
  <c r="E46" i="31" a="1"/>
  <c r="E46" i="31"/>
  <c r="C46" i="31" a="1"/>
  <c r="C46" i="31"/>
  <c r="P38" i="66" a="1"/>
  <c r="P38" i="66"/>
  <c r="H66" i="66"/>
  <c r="H82" i="66"/>
  <c r="H84" i="66"/>
  <c r="H102" i="66"/>
  <c r="H120" i="66"/>
  <c r="H106" i="66"/>
  <c r="H118" i="66"/>
  <c r="P43" i="66" a="1"/>
  <c r="P43" i="66"/>
  <c r="H111" i="66"/>
  <c r="H113" i="66"/>
  <c r="H59" i="66"/>
  <c r="H78" i="66"/>
  <c r="H117" i="66"/>
  <c r="P40" i="66" a="1"/>
  <c r="P40" i="66"/>
  <c r="H110" i="66"/>
  <c r="H79" i="66"/>
  <c r="H100" i="66"/>
  <c r="H122" i="66"/>
  <c r="H38" i="66" a="1"/>
  <c r="H38" i="66"/>
  <c r="H61" i="66"/>
  <c r="H73" i="66"/>
  <c r="H112" i="66"/>
  <c r="P41" i="66" a="1"/>
  <c r="P41" i="66"/>
  <c r="H77" i="66"/>
  <c r="H41" i="66" a="1"/>
  <c r="H41" i="66"/>
  <c r="H103" i="66"/>
  <c r="H57" i="66"/>
  <c r="L43" i="66" a="1"/>
  <c r="L43" i="66"/>
  <c r="H60" i="66"/>
  <c r="H116" i="66"/>
  <c r="H70" i="66"/>
  <c r="H104" i="66"/>
  <c r="H76" i="66"/>
  <c r="H99" i="66"/>
  <c r="H65" i="66"/>
  <c r="H67" i="66"/>
  <c r="P39" i="66" a="1"/>
  <c r="P39" i="66"/>
  <c r="H69" i="66"/>
  <c r="M50" i="117"/>
  <c r="I81" i="117"/>
  <c r="I88" i="117"/>
  <c r="M39" i="117"/>
  <c r="I78" i="117"/>
  <c r="M46" i="117"/>
  <c r="I89" i="117"/>
  <c r="M57" i="117"/>
  <c r="I96" i="117"/>
  <c r="M63" i="117"/>
  <c r="M60" i="117"/>
  <c r="I91" i="117"/>
  <c r="M52" i="117"/>
  <c r="I87" i="117"/>
  <c r="M43" i="117"/>
  <c r="M58" i="117"/>
  <c r="M51" i="117"/>
  <c r="I42" i="117"/>
  <c r="M20" i="117"/>
  <c r="M45" i="117"/>
  <c r="M54" i="117"/>
  <c r="M21" i="117"/>
  <c r="I94" i="117"/>
  <c r="I43" i="117"/>
  <c r="I97" i="117"/>
  <c r="I80" i="117"/>
  <c r="M62" i="117"/>
  <c r="M53" i="117"/>
  <c r="M65" i="117"/>
  <c r="M18" i="117"/>
  <c r="M38" i="117"/>
  <c r="M61" i="117"/>
  <c r="I82" i="117"/>
  <c r="M56" i="117"/>
  <c r="I76" i="117"/>
  <c r="I77" i="117"/>
  <c r="M41" i="117"/>
  <c r="M40" i="117"/>
  <c r="I85" i="117"/>
  <c r="I92" i="117"/>
  <c r="M22" i="117"/>
  <c r="E609" i="31" a="1"/>
  <c r="E609" i="31"/>
  <c r="D601" i="31" a="1"/>
  <c r="D601" i="31"/>
  <c r="E600" i="31" a="1"/>
  <c r="E600" i="31"/>
  <c r="E603" i="31" a="1"/>
  <c r="E603" i="31"/>
  <c r="C605" i="31" a="1"/>
  <c r="C605" i="31"/>
  <c r="C604" i="31" a="1"/>
  <c r="C604" i="31"/>
  <c r="C37" i="31" a="1"/>
  <c r="C37" i="31"/>
  <c r="D41" i="31" a="1"/>
  <c r="D41" i="31"/>
  <c r="H115" i="66"/>
  <c r="H72" i="66"/>
  <c r="H40" i="66" a="1"/>
  <c r="H40" i="66"/>
  <c r="P42" i="66" a="1"/>
  <c r="P42" i="66"/>
  <c r="H63" i="66"/>
  <c r="I98" i="117"/>
  <c r="I40" i="117"/>
  <c r="I39" i="117"/>
  <c r="I41" i="117"/>
  <c r="M42" i="117"/>
  <c r="M47" i="117"/>
  <c r="M55" i="117"/>
  <c r="M44" i="117"/>
  <c r="D22" i="102" a="1"/>
  <c r="D22" i="102"/>
  <c r="E34" i="109" a="1"/>
  <c r="E34" i="109"/>
  <c r="E22" i="106" a="1"/>
  <c r="E22" i="106"/>
  <c r="D22" i="105" a="1"/>
  <c r="D22" i="105"/>
  <c r="E22" i="111" a="1"/>
  <c r="E22" i="111"/>
  <c r="E22" i="110" a="1"/>
  <c r="E22" i="110"/>
  <c r="D34" i="109" a="1"/>
  <c r="D34" i="109"/>
  <c r="E22" i="103" a="1"/>
  <c r="E22" i="103"/>
  <c r="E22" i="113" a="1"/>
  <c r="E22" i="113"/>
  <c r="E34" i="103" a="1"/>
  <c r="E34" i="103"/>
  <c r="E34" i="113" a="1"/>
  <c r="E34" i="113"/>
  <c r="D22" i="106" a="1"/>
  <c r="D22" i="106"/>
  <c r="E22" i="104" a="1"/>
  <c r="E22" i="104"/>
  <c r="D34" i="103" a="1"/>
  <c r="D34" i="103"/>
  <c r="D34" i="114" a="1"/>
  <c r="D34" i="114"/>
  <c r="D34" i="113" a="1"/>
  <c r="D34" i="113"/>
  <c r="E34" i="111" a="1"/>
  <c r="E34" i="111"/>
  <c r="E34" i="110" a="1"/>
  <c r="E34" i="110"/>
  <c r="E22" i="114" a="1"/>
  <c r="E22" i="114"/>
  <c r="D34" i="104" a="1"/>
  <c r="D34" i="104"/>
  <c r="D22" i="112" a="1"/>
  <c r="D22" i="112"/>
  <c r="E34" i="112" a="1"/>
  <c r="E34" i="112"/>
  <c r="D34" i="111" a="1"/>
  <c r="D34" i="111"/>
  <c r="E34" i="106" a="1"/>
  <c r="E34" i="106"/>
  <c r="D34" i="105" a="1"/>
  <c r="D34" i="105"/>
  <c r="D22" i="110" a="1"/>
  <c r="D22" i="110"/>
  <c r="E34" i="105" a="1"/>
  <c r="E34" i="105"/>
  <c r="D22" i="114" a="1"/>
  <c r="D22" i="114"/>
  <c r="D22" i="109" a="1"/>
  <c r="D22" i="109"/>
  <c r="E34" i="114" a="1"/>
  <c r="E34" i="114"/>
  <c r="E22" i="109" a="1"/>
  <c r="E22" i="109"/>
  <c r="D22" i="103" a="1"/>
  <c r="D22" i="103"/>
  <c r="D34" i="112" a="1"/>
  <c r="D34" i="112"/>
  <c r="E34" i="104" a="1"/>
  <c r="E34" i="104"/>
  <c r="D38" i="105" a="1"/>
  <c r="D38" i="105"/>
  <c r="D27" i="105" a="1"/>
  <c r="D27" i="105"/>
  <c r="F37" i="109" a="1"/>
  <c r="F37" i="109"/>
  <c r="D26" i="105" a="1"/>
  <c r="D26" i="105"/>
  <c r="F25" i="109" a="1"/>
  <c r="F25" i="109"/>
  <c r="D28" i="105" a="1"/>
  <c r="D28" i="105"/>
  <c r="F39" i="104" a="1"/>
  <c r="F39" i="104"/>
  <c r="F26" i="104" a="1"/>
  <c r="F26" i="104"/>
  <c r="F40" i="104" a="1"/>
  <c r="F40" i="104"/>
  <c r="F38" i="104" a="1"/>
  <c r="F38" i="104"/>
  <c r="F28" i="104" a="1"/>
  <c r="F28" i="104"/>
  <c r="F27" i="104" a="1"/>
  <c r="F27" i="104"/>
  <c r="F37" i="104" a="1"/>
  <c r="F37" i="104"/>
  <c r="D26" i="106" a="1"/>
  <c r="D26" i="106"/>
  <c r="D27" i="106" a="1"/>
  <c r="D27" i="106"/>
  <c r="D39" i="106" a="1"/>
  <c r="D39" i="106"/>
  <c r="D40" i="106" a="1"/>
  <c r="D40" i="106"/>
  <c r="D38" i="106" a="1"/>
  <c r="D38" i="106"/>
  <c r="D28" i="106" a="1"/>
  <c r="D28" i="106"/>
  <c r="F38" i="111" a="1"/>
  <c r="F38" i="111"/>
  <c r="F39" i="111" a="1"/>
  <c r="F39" i="111"/>
  <c r="F27" i="111" a="1"/>
  <c r="F27" i="111"/>
  <c r="F40" i="111" a="1"/>
  <c r="F40" i="111"/>
  <c r="F26" i="111" a="1"/>
  <c r="F26" i="111"/>
  <c r="F28" i="111" a="1"/>
  <c r="F28" i="111"/>
  <c r="F28" i="114" a="1"/>
  <c r="F28" i="114"/>
  <c r="F27" i="114" a="1"/>
  <c r="F27" i="114"/>
  <c r="F38" i="114" a="1"/>
  <c r="F38" i="114"/>
  <c r="F26" i="114" a="1"/>
  <c r="F26" i="114"/>
  <c r="F39" i="114" a="1"/>
  <c r="F39" i="114"/>
  <c r="F40" i="114" a="1"/>
  <c r="F40" i="114"/>
  <c r="D38" i="114" a="1"/>
  <c r="D38" i="114"/>
  <c r="D40" i="114" a="1"/>
  <c r="D40" i="114"/>
  <c r="D39" i="114" a="1"/>
  <c r="D39" i="114"/>
  <c r="D26" i="114" a="1"/>
  <c r="D26" i="114"/>
  <c r="D28" i="114" a="1"/>
  <c r="D28" i="114"/>
  <c r="D27" i="114" a="1"/>
  <c r="D27" i="114"/>
  <c r="E38" i="111" a="1"/>
  <c r="E38" i="111"/>
  <c r="E26" i="111" a="1"/>
  <c r="E26" i="111"/>
  <c r="E40" i="111" a="1"/>
  <c r="E40" i="111"/>
  <c r="E27" i="111" a="1"/>
  <c r="E27" i="111"/>
  <c r="E39" i="111" a="1"/>
  <c r="E39" i="111"/>
  <c r="E28" i="111" a="1"/>
  <c r="E28" i="111"/>
  <c r="E39" i="110" a="1"/>
  <c r="E39" i="110"/>
  <c r="E27" i="110" a="1"/>
  <c r="E27" i="110"/>
  <c r="E28" i="110" a="1"/>
  <c r="E28" i="110"/>
  <c r="E38" i="110" a="1"/>
  <c r="E38" i="110"/>
  <c r="E40" i="110" a="1"/>
  <c r="E40" i="110"/>
  <c r="E26" i="110" a="1"/>
  <c r="E26" i="110"/>
  <c r="F28" i="110" a="1"/>
  <c r="F28" i="110"/>
  <c r="F38" i="110" a="1"/>
  <c r="F38" i="110"/>
  <c r="F26" i="110" a="1"/>
  <c r="F26" i="110"/>
  <c r="F27" i="110" a="1"/>
  <c r="F27" i="110"/>
  <c r="F40" i="110" a="1"/>
  <c r="F40" i="110"/>
  <c r="F39" i="110" a="1"/>
  <c r="F39" i="110"/>
  <c r="E28" i="114" a="1"/>
  <c r="E28" i="114"/>
  <c r="E40" i="114" a="1"/>
  <c r="E40" i="114"/>
  <c r="E39" i="114" a="1"/>
  <c r="E39" i="114"/>
  <c r="E27" i="114" a="1"/>
  <c r="E27" i="114"/>
  <c r="E28" i="105" a="1"/>
  <c r="E28" i="105"/>
  <c r="E39" i="105" a="1"/>
  <c r="E39" i="105"/>
  <c r="E40" i="105" a="1"/>
  <c r="E40" i="105"/>
  <c r="E38" i="105" a="1"/>
  <c r="E38" i="105"/>
  <c r="E27" i="105" a="1"/>
  <c r="E27" i="105"/>
  <c r="E26" i="105" a="1"/>
  <c r="E26" i="105"/>
  <c r="D28" i="112" a="1"/>
  <c r="D28" i="112"/>
  <c r="D27" i="112" a="1"/>
  <c r="D27" i="112"/>
  <c r="D26" i="112" a="1"/>
  <c r="D26" i="112"/>
  <c r="D40" i="112" a="1"/>
  <c r="D40" i="112"/>
  <c r="D39" i="112" a="1"/>
  <c r="D39" i="112"/>
  <c r="D38" i="112" a="1"/>
  <c r="D38" i="112"/>
  <c r="F39" i="105" a="1"/>
  <c r="F39" i="105"/>
  <c r="F40" i="105" a="1"/>
  <c r="F40" i="105"/>
  <c r="F27" i="105" a="1"/>
  <c r="F27" i="105"/>
  <c r="F38" i="105" a="1"/>
  <c r="F38" i="105"/>
  <c r="F28" i="105" a="1"/>
  <c r="F28" i="105"/>
  <c r="F26" i="105" a="1"/>
  <c r="F26" i="105"/>
  <c r="E28" i="104" a="1"/>
  <c r="E28" i="104"/>
  <c r="E38" i="104" a="1"/>
  <c r="E38" i="104"/>
  <c r="E27" i="104" a="1"/>
  <c r="E27" i="104"/>
  <c r="E26" i="104" a="1"/>
  <c r="E26" i="104"/>
  <c r="E39" i="104" a="1"/>
  <c r="E39" i="104"/>
  <c r="E40" i="104" a="1"/>
  <c r="E40" i="104"/>
  <c r="D28" i="102" a="1"/>
  <c r="D28" i="102"/>
  <c r="D27" i="102" a="1"/>
  <c r="D27" i="102"/>
  <c r="D39" i="102" a="1"/>
  <c r="D39" i="102"/>
  <c r="D26" i="102" a="1"/>
  <c r="D26" i="102"/>
  <c r="D38" i="102" a="1"/>
  <c r="D38" i="102"/>
  <c r="D40" i="102" a="1"/>
  <c r="D40" i="102"/>
  <c r="E27" i="103" a="1"/>
  <c r="E27" i="103"/>
  <c r="E39" i="103" a="1"/>
  <c r="E39" i="103"/>
  <c r="E38" i="103" a="1"/>
  <c r="E38" i="103"/>
  <c r="E28" i="103" a="1"/>
  <c r="E28" i="103"/>
  <c r="E26" i="103" a="1"/>
  <c r="E26" i="103"/>
  <c r="E40" i="103" a="1"/>
  <c r="E40" i="103"/>
  <c r="E27" i="109" a="1"/>
  <c r="E27" i="109"/>
  <c r="E39" i="109" a="1"/>
  <c r="E39" i="109"/>
  <c r="E28" i="109" a="1"/>
  <c r="E28" i="109"/>
  <c r="E40" i="109" a="1"/>
  <c r="E40" i="109"/>
  <c r="E38" i="109" a="1"/>
  <c r="E38" i="109"/>
  <c r="E26" i="109" a="1"/>
  <c r="E26" i="109"/>
  <c r="E38" i="113" a="1"/>
  <c r="E38" i="113"/>
  <c r="E28" i="113" a="1"/>
  <c r="E28" i="113"/>
  <c r="E40" i="113" a="1"/>
  <c r="E40" i="113"/>
  <c r="E39" i="113" a="1"/>
  <c r="E39" i="113"/>
  <c r="E26" i="113" a="1"/>
  <c r="E26" i="113"/>
  <c r="E27" i="113" a="1"/>
  <c r="E27" i="113"/>
  <c r="D39" i="110" a="1"/>
  <c r="D39" i="110"/>
  <c r="D27" i="110" a="1"/>
  <c r="D27" i="110"/>
  <c r="D40" i="110" a="1"/>
  <c r="D40" i="110"/>
  <c r="D26" i="110" a="1"/>
  <c r="D26" i="110"/>
  <c r="D28" i="110" a="1"/>
  <c r="D28" i="110"/>
  <c r="D38" i="110" a="1"/>
  <c r="D38" i="110"/>
  <c r="F40" i="102" a="1"/>
  <c r="F40" i="102"/>
  <c r="F28" i="102" a="1"/>
  <c r="F28" i="102"/>
  <c r="F38" i="102" a="1"/>
  <c r="F38" i="102"/>
  <c r="F39" i="102" a="1"/>
  <c r="F39" i="102"/>
  <c r="F26" i="102" a="1"/>
  <c r="F26" i="102"/>
  <c r="F27" i="102" a="1"/>
  <c r="F27" i="102"/>
  <c r="F40" i="106" a="1"/>
  <c r="F40" i="106"/>
  <c r="F38" i="106" a="1"/>
  <c r="F38" i="106"/>
  <c r="F27" i="106" a="1"/>
  <c r="F27" i="106"/>
  <c r="F39" i="106" a="1"/>
  <c r="F39" i="106"/>
  <c r="F26" i="106" a="1"/>
  <c r="F26" i="106"/>
  <c r="F28" i="106" a="1"/>
  <c r="F28" i="106"/>
  <c r="D28" i="104" a="1"/>
  <c r="D28" i="104"/>
  <c r="D39" i="104" a="1"/>
  <c r="D39" i="104"/>
  <c r="D26" i="104" a="1"/>
  <c r="D26" i="104"/>
  <c r="D38" i="104" a="1"/>
  <c r="D38" i="104"/>
  <c r="D40" i="104" a="1"/>
  <c r="D40" i="104"/>
  <c r="D27" i="104" a="1"/>
  <c r="D27" i="104"/>
  <c r="D39" i="113" a="1"/>
  <c r="D39" i="113"/>
  <c r="D26" i="113" a="1"/>
  <c r="D26" i="113"/>
  <c r="D28" i="113" a="1"/>
  <c r="D28" i="113"/>
  <c r="D38" i="113" a="1"/>
  <c r="D38" i="113"/>
  <c r="D27" i="113" a="1"/>
  <c r="D27" i="113"/>
  <c r="D40" i="113" a="1"/>
  <c r="D40" i="113"/>
  <c r="F39" i="103" a="1"/>
  <c r="F39" i="103"/>
  <c r="F28" i="103" a="1"/>
  <c r="F28" i="103"/>
  <c r="F38" i="103" a="1"/>
  <c r="F38" i="103"/>
  <c r="F26" i="103" a="1"/>
  <c r="F26" i="103"/>
  <c r="F27" i="103" a="1"/>
  <c r="F27" i="103"/>
  <c r="F40" i="103" a="1"/>
  <c r="F40" i="103"/>
  <c r="E38" i="102" a="1"/>
  <c r="E38" i="102"/>
  <c r="E40" i="102" a="1"/>
  <c r="E40" i="102"/>
  <c r="E28" i="102" a="1"/>
  <c r="E28" i="102"/>
  <c r="E39" i="102" a="1"/>
  <c r="E39" i="102"/>
  <c r="E26" i="102" a="1"/>
  <c r="E26" i="102"/>
  <c r="E27" i="102" a="1"/>
  <c r="E27" i="102"/>
  <c r="F26" i="112" a="1"/>
  <c r="F26" i="112"/>
  <c r="F40" i="112" a="1"/>
  <c r="F40" i="112"/>
  <c r="F38" i="112" a="1"/>
  <c r="F38" i="112"/>
  <c r="F27" i="112" a="1"/>
  <c r="F27" i="112"/>
  <c r="F39" i="112" a="1"/>
  <c r="F39" i="112"/>
  <c r="F28" i="112" a="1"/>
  <c r="F28" i="112"/>
  <c r="D40" i="103" a="1"/>
  <c r="D40" i="103"/>
  <c r="D39" i="103" a="1"/>
  <c r="D39" i="103"/>
  <c r="D27" i="103" a="1"/>
  <c r="D27" i="103"/>
  <c r="D28" i="103" a="1"/>
  <c r="D28" i="103"/>
  <c r="D38" i="103" a="1"/>
  <c r="D38" i="103"/>
  <c r="D26" i="103" a="1"/>
  <c r="D26" i="103"/>
  <c r="F38" i="113" a="1"/>
  <c r="F38" i="113"/>
  <c r="F28" i="113" a="1"/>
  <c r="F28" i="113"/>
  <c r="F26" i="113" a="1"/>
  <c r="F26" i="113"/>
  <c r="F27" i="113" a="1"/>
  <c r="F27" i="113"/>
  <c r="F40" i="113" a="1"/>
  <c r="F40" i="113"/>
  <c r="F39" i="113" a="1"/>
  <c r="F39" i="113"/>
  <c r="F28" i="109" a="1"/>
  <c r="F28" i="109"/>
  <c r="F26" i="109" a="1"/>
  <c r="F26" i="109"/>
  <c r="F27" i="109" a="1"/>
  <c r="F27" i="109"/>
  <c r="F39" i="109" a="1"/>
  <c r="F39" i="109"/>
  <c r="F40" i="109" a="1"/>
  <c r="F40" i="109"/>
  <c r="F38" i="109" a="1"/>
  <c r="F38" i="109"/>
  <c r="E26" i="114" a="1"/>
  <c r="E26" i="114"/>
  <c r="E38" i="114" a="1"/>
  <c r="E38" i="114"/>
  <c r="E27" i="106" a="1"/>
  <c r="E27" i="106"/>
  <c r="E40" i="106" a="1"/>
  <c r="E40" i="106"/>
  <c r="E39" i="106" a="1"/>
  <c r="E39" i="106"/>
  <c r="E28" i="106" a="1"/>
  <c r="E28" i="106"/>
  <c r="E26" i="106" a="1"/>
  <c r="E26" i="106"/>
  <c r="E38" i="106" a="1"/>
  <c r="E38" i="106"/>
  <c r="D28" i="46" a="1"/>
  <c r="D28" i="46"/>
  <c r="D39" i="46" a="1"/>
  <c r="D39" i="46"/>
  <c r="D26" i="46"/>
  <c r="D27" i="46" a="1"/>
  <c r="D27" i="46"/>
  <c r="D40" i="46" a="1"/>
  <c r="D40" i="46"/>
  <c r="D38" i="46" a="1"/>
  <c r="D38" i="46"/>
  <c r="F22" i="46" a="1"/>
  <c r="F22" i="46"/>
  <c r="F34" i="46" a="1"/>
  <c r="F34" i="46"/>
  <c r="E22" i="46" a="1"/>
  <c r="E22" i="46"/>
  <c r="E34" i="46" a="1"/>
  <c r="E34" i="46"/>
  <c r="F26" i="46" a="1"/>
  <c r="F26" i="46"/>
  <c r="F27" i="46" a="1"/>
  <c r="F27" i="46"/>
  <c r="F40" i="46" a="1"/>
  <c r="F40" i="46"/>
  <c r="F38" i="46" a="1"/>
  <c r="F38" i="46"/>
  <c r="F28" i="46" a="1"/>
  <c r="F28" i="46"/>
  <c r="F39" i="46" a="1"/>
  <c r="F39" i="46"/>
  <c r="E39" i="46" a="1"/>
  <c r="E39" i="46"/>
  <c r="E38" i="46" a="1"/>
  <c r="E38" i="46"/>
  <c r="E28" i="46" a="1"/>
  <c r="E28" i="46"/>
  <c r="E27" i="46" a="1"/>
  <c r="E27" i="46"/>
  <c r="E26" i="46" a="1"/>
  <c r="E26" i="46"/>
  <c r="E40" i="46" a="1"/>
  <c r="E40" i="46"/>
  <c r="D22" i="46" a="1"/>
  <c r="D22" i="46"/>
  <c r="D34" i="46"/>
  <c r="J12" i="119"/>
  <c r="N18" i="119"/>
  <c r="I16" i="119"/>
  <c r="I20" i="119"/>
  <c r="I12" i="119"/>
  <c r="I63" i="108"/>
  <c r="H63" i="108"/>
  <c r="Q93" i="108"/>
  <c r="G16" i="119"/>
  <c r="J7" i="119"/>
  <c r="I6" i="119"/>
  <c r="G31" i="108"/>
  <c r="M7" i="119"/>
  <c r="H7" i="119"/>
  <c r="H31" i="108"/>
  <c r="K92" i="108"/>
  <c r="I17" i="119"/>
  <c r="G61" i="108"/>
  <c r="O32" i="108"/>
  <c r="K31" i="108"/>
  <c r="I121" i="108"/>
  <c r="G12" i="119"/>
  <c r="G20" i="119"/>
  <c r="Q32" i="108"/>
  <c r="N19" i="119"/>
  <c r="N92" i="108"/>
  <c r="O13" i="119"/>
  <c r="J61" i="108"/>
  <c r="L18" i="119"/>
  <c r="K123" i="108"/>
  <c r="P18" i="119"/>
  <c r="R16" i="119"/>
  <c r="J17" i="119"/>
  <c r="R14" i="119"/>
  <c r="O17" i="119"/>
  <c r="K20" i="119"/>
  <c r="M16" i="119"/>
  <c r="I15" i="119"/>
  <c r="Q121" i="108"/>
  <c r="N61" i="108"/>
  <c r="N12" i="119"/>
  <c r="I62" i="108"/>
  <c r="P63" i="108"/>
  <c r="M17" i="119"/>
  <c r="Q6" i="119"/>
  <c r="P6" i="119"/>
  <c r="O7" i="119"/>
  <c r="J14" i="119"/>
  <c r="K21" i="119"/>
  <c r="N31" i="108"/>
  <c r="I32" i="108"/>
  <c r="K7" i="119"/>
  <c r="N123" i="108"/>
  <c r="N13" i="119"/>
  <c r="M13" i="119"/>
  <c r="P14" i="119"/>
  <c r="P121" i="108"/>
  <c r="K13" i="119"/>
  <c r="H14" i="119"/>
  <c r="H18" i="119"/>
  <c r="K16" i="119"/>
  <c r="G123" i="108"/>
  <c r="L32" i="108"/>
  <c r="M14" i="119"/>
  <c r="G32" i="108"/>
  <c r="H6" i="119"/>
  <c r="Q62" i="108"/>
  <c r="Q123" i="108"/>
  <c r="G121" i="108"/>
  <c r="G122" i="108"/>
  <c r="J20" i="119"/>
  <c r="N16" i="119"/>
  <c r="R91" i="108"/>
  <c r="R123" i="108"/>
  <c r="L12" i="119"/>
  <c r="K122" i="108"/>
  <c r="N93" i="108"/>
  <c r="O16" i="119"/>
  <c r="N32" i="108"/>
  <c r="K91" i="108"/>
  <c r="L15" i="119"/>
  <c r="P61" i="108"/>
  <c r="R19" i="119"/>
  <c r="P7" i="119"/>
  <c r="K61" i="108"/>
  <c r="O14" i="119"/>
  <c r="K17" i="119"/>
  <c r="N121" i="108"/>
  <c r="I122" i="108"/>
  <c r="M23" i="119"/>
  <c r="N91" i="108"/>
  <c r="J19" i="119"/>
  <c r="I14" i="119"/>
  <c r="H17" i="119"/>
  <c r="I92" i="108"/>
  <c r="R61" i="108"/>
  <c r="I13" i="119"/>
  <c r="H62" i="108"/>
  <c r="L14" i="119"/>
  <c r="L122" i="108"/>
  <c r="G92" i="108"/>
  <c r="G33" i="108"/>
  <c r="J15" i="119"/>
  <c r="L92" i="108"/>
  <c r="G7" i="119"/>
  <c r="G19" i="119"/>
  <c r="G93" i="108"/>
  <c r="J92" i="108"/>
  <c r="K63" i="108"/>
  <c r="P15" i="119"/>
  <c r="R92" i="108"/>
  <c r="R12" i="119"/>
  <c r="R63" i="108"/>
  <c r="O93" i="108"/>
  <c r="K93" i="108"/>
  <c r="I61" i="108"/>
  <c r="I93" i="108"/>
  <c r="L17" i="119"/>
  <c r="R62" i="108"/>
  <c r="M122" i="108"/>
  <c r="I91" i="108"/>
  <c r="I123" i="108"/>
  <c r="G63" i="108"/>
  <c r="N20" i="119"/>
  <c r="G91" i="108"/>
  <c r="P31" i="108"/>
  <c r="J31" i="108"/>
  <c r="K12" i="119"/>
  <c r="L91" i="108"/>
  <c r="R122" i="108"/>
  <c r="R7" i="119"/>
  <c r="N7" i="119"/>
  <c r="K121" i="108"/>
  <c r="L121" i="108"/>
  <c r="N14" i="119"/>
  <c r="N15" i="119"/>
  <c r="H91" i="108"/>
  <c r="Q18" i="119"/>
  <c r="P91" i="108"/>
  <c r="L63" i="108"/>
  <c r="M62" i="108"/>
  <c r="P93" i="108"/>
  <c r="M20" i="119"/>
  <c r="J16" i="119"/>
  <c r="J13" i="119"/>
  <c r="Q15" i="119"/>
  <c r="Q16" i="119"/>
  <c r="R15" i="119"/>
  <c r="R20" i="119"/>
  <c r="H121" i="108"/>
  <c r="Q91" i="108"/>
  <c r="Q12" i="119"/>
  <c r="R13" i="119"/>
  <c r="R93" i="108"/>
  <c r="G14" i="119"/>
  <c r="Q122" i="108"/>
  <c r="Q14" i="119"/>
  <c r="L62" i="108"/>
  <c r="G18" i="119"/>
  <c r="J18" i="119"/>
  <c r="H123" i="108"/>
  <c r="M93" i="108"/>
  <c r="M32" i="108"/>
  <c r="M6" i="119"/>
  <c r="J123" i="108"/>
  <c r="O63" i="108"/>
  <c r="I7" i="119"/>
  <c r="O6" i="119"/>
  <c r="J23" i="119"/>
  <c r="O19" i="119"/>
  <c r="R6" i="119"/>
  <c r="H13" i="119"/>
  <c r="L123" i="108"/>
  <c r="Q13" i="119"/>
  <c r="P17" i="119"/>
  <c r="M92" i="108"/>
  <c r="I18" i="119"/>
  <c r="Q61" i="108"/>
  <c r="I19" i="119"/>
  <c r="G62" i="108"/>
  <c r="G17" i="119"/>
  <c r="L7" i="119"/>
  <c r="M21" i="119"/>
  <c r="O122" i="108"/>
  <c r="J62" i="108"/>
  <c r="J122" i="108"/>
  <c r="P12" i="119"/>
  <c r="L20" i="119"/>
  <c r="R18" i="119"/>
  <c r="R17" i="119"/>
  <c r="O20" i="119"/>
  <c r="K14" i="119"/>
  <c r="H122" i="108"/>
  <c r="J91" i="108"/>
  <c r="Q17" i="119"/>
  <c r="L13" i="119"/>
  <c r="H61" i="108"/>
  <c r="H16" i="119"/>
  <c r="Q63" i="108"/>
  <c r="H92" i="108"/>
  <c r="H15" i="119"/>
  <c r="H20" i="119"/>
  <c r="M19" i="119"/>
  <c r="P123" i="108"/>
  <c r="M123" i="108"/>
  <c r="H19" i="119"/>
  <c r="J121" i="108"/>
  <c r="Q92" i="108"/>
  <c r="I22" i="119"/>
  <c r="I31" i="108"/>
  <c r="R31" i="108"/>
  <c r="L93" i="108"/>
  <c r="L21" i="119"/>
  <c r="L31" i="108"/>
  <c r="J32" i="108"/>
  <c r="R32" i="108"/>
  <c r="G6" i="119"/>
  <c r="G15" i="119"/>
  <c r="J6" i="119"/>
  <c r="K6" i="119"/>
  <c r="N62" i="108"/>
  <c r="N122" i="108"/>
  <c r="O62" i="108"/>
  <c r="H12" i="119"/>
  <c r="K62" i="108"/>
  <c r="K19" i="119"/>
  <c r="N17" i="119"/>
  <c r="Q19" i="119"/>
  <c r="J63" i="108"/>
  <c r="Q20" i="119"/>
  <c r="M63" i="108"/>
  <c r="G8" i="119"/>
  <c r="G13" i="119"/>
  <c r="H93" i="108"/>
  <c r="L16" i="119"/>
  <c r="L19" i="119"/>
  <c r="Q7" i="119"/>
  <c r="J93" i="108"/>
  <c r="R121" i="108"/>
  <c r="O123" i="108"/>
  <c r="M31" i="108"/>
  <c r="L61" i="108"/>
  <c r="N63" i="108"/>
  <c r="O92" i="108"/>
  <c r="P20" i="119"/>
  <c r="N6" i="67" a="1"/>
  <c r="N6" i="67"/>
  <c r="E9" i="67" a="1"/>
  <c r="E9" i="67"/>
  <c r="F7" i="67" a="1"/>
  <c r="F7" i="67"/>
  <c r="Z7" i="67" a="1"/>
  <c r="Z7" i="67"/>
  <c r="Y9" i="67" a="1"/>
  <c r="Y9" i="67"/>
  <c r="Y10" i="67" a="1"/>
  <c r="Y10" i="67"/>
  <c r="Z10" i="67" a="1"/>
  <c r="Z10" i="67"/>
  <c r="S43" i="116" a="1"/>
  <c r="S43" i="116"/>
  <c r="S32" i="116"/>
  <c r="M42" i="116" a="1"/>
  <c r="M42" i="116"/>
  <c r="M31" i="116"/>
  <c r="T42" i="116" a="1"/>
  <c r="T42" i="116"/>
  <c r="T31" i="116"/>
  <c r="E40" i="112" a="1"/>
  <c r="E40" i="112"/>
  <c r="E26" i="112" a="1"/>
  <c r="E26" i="112"/>
  <c r="E28" i="112" a="1"/>
  <c r="E28" i="112"/>
  <c r="E38" i="112" a="1"/>
  <c r="E38" i="112"/>
  <c r="E27" i="112" a="1"/>
  <c r="E27" i="112"/>
  <c r="E39" i="112" a="1"/>
  <c r="E39" i="112"/>
  <c r="P43" i="116" a="1"/>
  <c r="P43" i="116"/>
  <c r="P32" i="116"/>
  <c r="U42" i="116" a="1"/>
  <c r="U42" i="116"/>
  <c r="U31" i="116"/>
  <c r="J43" i="116" a="1"/>
  <c r="J43" i="116"/>
  <c r="J32" i="116"/>
  <c r="O43" i="116" a="1"/>
  <c r="O43" i="116"/>
  <c r="O32" i="116"/>
  <c r="K42" i="116" a="1"/>
  <c r="K42" i="116"/>
  <c r="K31" i="116"/>
  <c r="R43" i="116" a="1"/>
  <c r="R43" i="116"/>
  <c r="R32" i="116"/>
  <c r="Q42" i="116" a="1"/>
  <c r="Q42" i="116"/>
  <c r="Q31" i="116"/>
  <c r="N42" i="116" a="1"/>
  <c r="N42" i="116"/>
  <c r="N31" i="116"/>
  <c r="S42" i="116" a="1"/>
  <c r="S42" i="116"/>
  <c r="S31" i="116"/>
  <c r="J42" i="116" a="1"/>
  <c r="J42" i="116"/>
  <c r="J31" i="116"/>
  <c r="L43" i="116" a="1"/>
  <c r="L43" i="116"/>
  <c r="L32" i="116"/>
  <c r="P42" i="116" a="1"/>
  <c r="P42" i="116"/>
  <c r="P31" i="116"/>
  <c r="O42" i="116" a="1"/>
  <c r="O42" i="116"/>
  <c r="O31" i="116"/>
  <c r="M43" i="116" a="1"/>
  <c r="M43" i="116"/>
  <c r="M32" i="116"/>
  <c r="U43" i="116" a="1"/>
  <c r="U43" i="116"/>
  <c r="U32" i="116"/>
  <c r="K43" i="116" a="1"/>
  <c r="K43" i="116"/>
  <c r="K32" i="116"/>
  <c r="T43" i="116" a="1"/>
  <c r="T43" i="116"/>
  <c r="T32" i="116"/>
  <c r="T44" i="116" a="1"/>
  <c r="T44" i="116"/>
  <c r="T33" i="116"/>
  <c r="N43" i="116" a="1"/>
  <c r="N43" i="116"/>
  <c r="N32" i="116"/>
  <c r="Q43" i="116" a="1"/>
  <c r="Q43" i="116"/>
  <c r="Q32" i="116"/>
  <c r="L42" i="116" a="1"/>
  <c r="L42" i="116"/>
  <c r="L31" i="116"/>
  <c r="R42" i="116" a="1"/>
  <c r="R42" i="116"/>
  <c r="R31" i="116"/>
  <c r="N44" i="116" a="1"/>
  <c r="N44" i="116"/>
  <c r="N33" i="116"/>
  <c r="C447" i="31" a="1"/>
  <c r="C447" i="31"/>
  <c r="D609" i="31" a="1"/>
  <c r="D609" i="31"/>
  <c r="D600" i="31" a="1"/>
  <c r="D600" i="31"/>
  <c r="E598" i="31" a="1"/>
  <c r="E598" i="31"/>
  <c r="D599" i="31" a="1"/>
  <c r="D599" i="31"/>
  <c r="C457" i="31" a="1"/>
  <c r="C457" i="31"/>
  <c r="E543" i="31" a="1"/>
  <c r="E543" i="31"/>
  <c r="D441" i="31" a="1"/>
  <c r="D441" i="31"/>
  <c r="C606" i="31" a="1"/>
  <c r="C606" i="31"/>
  <c r="D420" i="31" a="1"/>
  <c r="D420" i="31"/>
  <c r="C553" i="31" a="1"/>
  <c r="C553" i="31"/>
  <c r="E468" i="31" a="1"/>
  <c r="E468" i="31"/>
  <c r="D516" i="31" a="1"/>
  <c r="D516" i="31"/>
  <c r="D607" i="31" a="1"/>
  <c r="D607" i="31"/>
  <c r="E436" i="31" a="1"/>
  <c r="E436" i="31"/>
  <c r="C474" i="31" a="1"/>
  <c r="C474" i="31"/>
  <c r="D597" i="31" a="1"/>
  <c r="D597" i="31"/>
  <c r="E544" i="31" a="1"/>
  <c r="E544" i="31"/>
  <c r="E459" i="31" a="1"/>
  <c r="E459" i="31"/>
  <c r="D22" i="113" a="1"/>
  <c r="D22" i="113"/>
  <c r="D22" i="111" a="1"/>
  <c r="D22" i="111"/>
  <c r="E22" i="102" a="1"/>
  <c r="E22" i="102"/>
  <c r="E53" i="31" a="1"/>
  <c r="E53" i="31"/>
  <c r="E599" i="31" a="1"/>
  <c r="E599" i="31"/>
  <c r="E608" i="31" a="1"/>
  <c r="E608" i="31"/>
  <c r="E431" i="31" a="1"/>
  <c r="E431" i="31"/>
  <c r="E179" i="31" a="1"/>
  <c r="E179" i="31"/>
  <c r="E49" i="31" a="1"/>
  <c r="E49" i="31"/>
  <c r="C598" i="31" a="1"/>
  <c r="C598" i="31"/>
  <c r="C609" i="31" a="1"/>
  <c r="C609" i="31"/>
  <c r="E606" i="31" a="1"/>
  <c r="E606" i="31"/>
  <c r="E408" i="31" a="1"/>
  <c r="E408" i="31"/>
  <c r="E511" i="31" a="1"/>
  <c r="E511" i="31"/>
  <c r="D596" i="31" a="1"/>
  <c r="D596" i="31"/>
  <c r="C494" i="31" a="1"/>
  <c r="C494" i="31"/>
  <c r="D585" i="31" a="1"/>
  <c r="D585" i="31"/>
  <c r="C41" i="31" a="1"/>
  <c r="C41" i="31"/>
  <c r="E611" i="31" a="1"/>
  <c r="E611" i="31"/>
  <c r="D484" i="31" a="1"/>
  <c r="D484" i="31"/>
  <c r="C585" i="31" a="1"/>
  <c r="C585" i="31"/>
  <c r="E41" i="31" a="1"/>
  <c r="E41" i="31"/>
  <c r="D611" i="31" a="1"/>
  <c r="D611" i="31"/>
  <c r="D49" i="31" a="1"/>
  <c r="D49" i="31"/>
  <c r="E610" i="31" a="1"/>
  <c r="E610" i="31"/>
  <c r="E443" i="31" a="1"/>
  <c r="E443" i="31"/>
  <c r="C453" i="31" a="1"/>
  <c r="C453" i="31"/>
  <c r="C36" i="31" a="1"/>
  <c r="C36" i="31"/>
  <c r="D34" i="106" a="1"/>
  <c r="D34" i="106"/>
  <c r="C600" i="31" a="1"/>
  <c r="C600" i="31"/>
  <c r="C610" i="31" a="1"/>
  <c r="C610" i="31"/>
  <c r="E604" i="31" a="1"/>
  <c r="E604" i="31"/>
  <c r="E447" i="31" a="1"/>
  <c r="E447" i="31"/>
  <c r="D46" i="31" a="1"/>
  <c r="D46" i="31"/>
  <c r="C603" i="31" a="1"/>
  <c r="C603" i="31"/>
  <c r="E607" i="31" a="1"/>
  <c r="E607" i="31"/>
  <c r="C601" i="31" a="1"/>
  <c r="C601" i="31"/>
  <c r="C607" i="31" a="1"/>
  <c r="C607" i="31"/>
  <c r="D436" i="31" a="1"/>
  <c r="D436" i="31"/>
  <c r="E527" i="31" a="1"/>
  <c r="E527" i="31"/>
  <c r="D425" i="31" a="1"/>
  <c r="D425" i="31"/>
  <c r="D521" i="31" a="1"/>
  <c r="D521" i="31"/>
  <c r="C61" i="31" a="1"/>
  <c r="C61" i="31"/>
  <c r="E605" i="31" a="1"/>
  <c r="E605" i="31"/>
  <c r="C179" i="31" a="1"/>
  <c r="C179" i="31"/>
  <c r="D500" i="31" a="1"/>
  <c r="D500" i="31"/>
  <c r="E452" i="31" a="1"/>
  <c r="E452" i="31"/>
  <c r="E37" i="31" a="1"/>
  <c r="E37" i="31"/>
  <c r="D602" i="31" a="1"/>
  <c r="D602" i="31"/>
  <c r="D580" i="31" a="1"/>
  <c r="D580" i="31"/>
  <c r="E523" i="31" a="1"/>
  <c r="E523" i="31"/>
  <c r="D604" i="31" a="1"/>
  <c r="D604" i="31"/>
  <c r="E79" i="31" a="1"/>
  <c r="E79" i="31"/>
  <c r="F34" i="105" a="1"/>
  <c r="F34" i="105"/>
  <c r="D34" i="110" a="1"/>
  <c r="D34" i="110"/>
  <c r="E22" i="112" a="1"/>
  <c r="E22" i="112"/>
  <c r="E22" i="105" a="1"/>
  <c r="E22" i="105"/>
  <c r="C537" i="31" a="1"/>
  <c r="C537" i="31"/>
  <c r="E516" i="31" a="1"/>
  <c r="E516" i="31"/>
  <c r="E56" i="31" a="1"/>
  <c r="E56" i="31"/>
  <c r="D480" i="31" a="1"/>
  <c r="D480" i="31"/>
  <c r="E416" i="31" a="1"/>
  <c r="E416" i="31"/>
  <c r="C602" i="31" a="1"/>
  <c r="C602" i="31"/>
  <c r="C526" i="31" a="1"/>
  <c r="C526" i="31"/>
  <c r="C426" i="31" a="1"/>
  <c r="C426" i="31"/>
  <c r="E575" i="31" a="1"/>
  <c r="E575" i="31"/>
  <c r="C410" i="31" a="1"/>
  <c r="C410" i="31"/>
  <c r="C119" i="31" a="1"/>
  <c r="C119" i="31"/>
  <c r="D528" i="31" a="1"/>
  <c r="D528" i="31"/>
  <c r="C43" i="31" a="1"/>
  <c r="C43" i="31"/>
  <c r="C159" i="31" a="1"/>
  <c r="C159" i="31"/>
  <c r="D37" i="31" a="1"/>
  <c r="D37" i="31"/>
  <c r="D537" i="31" a="1"/>
  <c r="D537" i="31"/>
  <c r="C421" i="31" a="1"/>
  <c r="C421" i="31"/>
  <c r="C501" i="31" a="1"/>
  <c r="C501" i="31"/>
  <c r="D437" i="31" a="1"/>
  <c r="D437" i="31"/>
  <c r="C505" i="31" a="1"/>
  <c r="C505" i="31"/>
  <c r="E42" i="31" a="1"/>
  <c r="E42" i="31"/>
  <c r="C506" i="31" a="1"/>
  <c r="C506" i="31"/>
  <c r="D416" i="31" a="1"/>
  <c r="D416" i="31"/>
  <c r="C59" i="31" a="1"/>
  <c r="C59" i="31"/>
  <c r="D91" i="31" a="1"/>
  <c r="D91" i="31"/>
  <c r="E512" i="31" a="1"/>
  <c r="E512" i="31"/>
  <c r="C31" i="31" a="1"/>
  <c r="C31" i="31"/>
  <c r="C108" i="31" a="1"/>
  <c r="C108" i="31"/>
  <c r="F9" i="67" a="1"/>
  <c r="F9" i="67"/>
  <c r="E10" i="67" a="1"/>
  <c r="E10" i="67"/>
  <c r="F10" i="67" a="1"/>
  <c r="F10" i="67"/>
  <c r="Z9" i="67" a="1"/>
  <c r="Z9" i="67"/>
  <c r="D53" i="31" a="1"/>
  <c r="D53" i="31"/>
  <c r="D603" i="31" a="1"/>
  <c r="D603" i="31"/>
  <c r="C441" i="31" a="1"/>
  <c r="C441" i="31"/>
  <c r="C521" i="31" a="1"/>
  <c r="C521" i="31"/>
  <c r="E420" i="31" a="1"/>
  <c r="E420" i="31"/>
  <c r="E500" i="31" a="1"/>
  <c r="E500" i="31"/>
  <c r="C473" i="31" a="1"/>
  <c r="C473" i="31"/>
  <c r="D605" i="31" a="1"/>
  <c r="D605" i="31"/>
  <c r="C489" i="31" a="1"/>
  <c r="C489" i="31"/>
  <c r="C478" i="31" a="1"/>
  <c r="C478" i="31"/>
  <c r="C590" i="31" a="1"/>
  <c r="C590" i="31"/>
  <c r="C581" i="31" a="1"/>
  <c r="C581" i="31"/>
  <c r="E496" i="31" a="1"/>
  <c r="E496" i="31"/>
  <c r="D505" i="31" a="1"/>
  <c r="D505" i="31"/>
  <c r="C533" i="31" a="1"/>
  <c r="C533" i="31"/>
  <c r="C62" i="31" a="1"/>
  <c r="C62" i="31"/>
  <c r="E580" i="31" a="1"/>
  <c r="E580" i="31"/>
  <c r="C63" i="31" a="1"/>
  <c r="C63" i="31"/>
  <c r="Y11" i="67" a="1"/>
  <c r="Y11" i="67"/>
  <c r="E429" i="31" a="1"/>
  <c r="E429" i="31"/>
  <c r="C469" i="31" a="1"/>
  <c r="C469" i="31"/>
  <c r="C549" i="31" a="1"/>
  <c r="C549" i="31"/>
  <c r="C442" i="31" a="1"/>
  <c r="C442" i="31"/>
  <c r="D473" i="31" a="1"/>
  <c r="D473" i="31"/>
  <c r="D464" i="31" a="1"/>
  <c r="D464" i="31"/>
  <c r="E448" i="31" a="1"/>
  <c r="E448" i="31"/>
  <c r="D565" i="31" a="1"/>
  <c r="D565" i="31"/>
  <c r="E61" i="31" a="1"/>
  <c r="E61" i="31"/>
  <c r="D61" i="31" a="1"/>
  <c r="D61" i="31"/>
  <c r="E55" i="31" a="1"/>
  <c r="E55" i="31"/>
  <c r="E32" i="31" a="1"/>
  <c r="E32" i="31"/>
  <c r="D141" i="31" a="1"/>
  <c r="D141" i="31"/>
  <c r="C87" i="31" a="1"/>
  <c r="C87" i="31"/>
  <c r="D532" i="31" a="1"/>
  <c r="D532" i="31"/>
  <c r="C435" i="31" a="1"/>
  <c r="C435" i="31"/>
  <c r="C565" i="31" a="1"/>
  <c r="C565" i="31"/>
  <c r="D533" i="31" a="1"/>
  <c r="D533" i="31"/>
  <c r="D42" i="31" a="1"/>
  <c r="D42" i="31"/>
  <c r="E47" i="31" a="1"/>
  <c r="E47" i="31"/>
  <c r="D56" i="31" a="1"/>
  <c r="D56" i="31"/>
  <c r="D34" i="31" a="1"/>
  <c r="D34" i="31"/>
  <c r="D131" i="31" a="1"/>
  <c r="D131" i="31"/>
  <c r="E100" i="31" a="1"/>
  <c r="E100" i="31"/>
  <c r="C183" i="31" a="1"/>
  <c r="C183" i="31"/>
  <c r="C140" i="31" a="1"/>
  <c r="C140" i="31"/>
  <c r="D560" i="31" a="1"/>
  <c r="D560" i="31"/>
  <c r="D453" i="31" a="1"/>
  <c r="D453" i="31"/>
  <c r="D608" i="31" a="1"/>
  <c r="D608" i="31"/>
  <c r="E415" i="31" a="1"/>
  <c r="E415" i="31"/>
  <c r="E548" i="31" a="1"/>
  <c r="E548" i="31"/>
  <c r="E412" i="31" a="1"/>
  <c r="E412" i="31"/>
  <c r="E491" i="31" a="1"/>
  <c r="E491" i="31"/>
  <c r="E571" i="31" a="1"/>
  <c r="E571" i="31"/>
  <c r="E464" i="31" a="1"/>
  <c r="E464" i="31"/>
  <c r="C542" i="31" a="1"/>
  <c r="C542" i="31"/>
  <c r="E507" i="31" a="1"/>
  <c r="E507" i="31"/>
  <c r="C490" i="31" a="1"/>
  <c r="C490" i="31"/>
  <c r="C586" i="31" a="1"/>
  <c r="C586" i="31"/>
  <c r="C35" i="31" a="1"/>
  <c r="C35" i="31"/>
  <c r="D38" i="31" a="1"/>
  <c r="D38" i="31"/>
  <c r="D58" i="31" a="1"/>
  <c r="D58" i="31"/>
  <c r="E80" i="31" a="1"/>
  <c r="E80" i="31"/>
  <c r="D162" i="31" a="1"/>
  <c r="D162" i="31"/>
  <c r="E118" i="31" a="1"/>
  <c r="E118" i="31"/>
  <c r="C430" i="31" a="1"/>
  <c r="C430" i="31"/>
  <c r="C437" i="31" a="1"/>
  <c r="C437" i="31"/>
  <c r="D421" i="31" a="1"/>
  <c r="D421" i="31"/>
  <c r="C554" i="31" a="1"/>
  <c r="C554" i="31"/>
  <c r="D430" i="31" a="1"/>
  <c r="D430" i="31"/>
  <c r="E43" i="31" a="1"/>
  <c r="E43" i="31"/>
  <c r="C32" i="31" a="1"/>
  <c r="C32" i="31"/>
  <c r="E69" i="31" a="1"/>
  <c r="E69" i="31"/>
  <c r="D149" i="31" a="1"/>
  <c r="D149" i="31"/>
  <c r="E102" i="31" a="1"/>
  <c r="E102" i="31"/>
  <c r="D205" i="31" a="1"/>
  <c r="D205" i="31"/>
  <c r="C166" i="31" a="1"/>
  <c r="C166" i="31"/>
  <c r="D606" i="31" a="1"/>
  <c r="D606" i="31"/>
  <c r="D452" i="31" a="1"/>
  <c r="D452" i="31"/>
  <c r="D457" i="31" a="1"/>
  <c r="D457" i="31"/>
  <c r="C574" i="31" a="1"/>
  <c r="C574" i="31"/>
  <c r="D432" i="31" a="1"/>
  <c r="D432" i="31"/>
  <c r="D512" i="31" a="1"/>
  <c r="D512" i="31"/>
  <c r="D592" i="31" a="1"/>
  <c r="D592" i="31"/>
  <c r="D485" i="31" a="1"/>
  <c r="D485" i="31"/>
  <c r="E463" i="31" a="1"/>
  <c r="E463" i="31"/>
  <c r="C42" i="31" a="1"/>
  <c r="C42" i="31"/>
  <c r="D544" i="31" a="1"/>
  <c r="D544" i="31"/>
  <c r="C522" i="31" a="1"/>
  <c r="C522" i="31"/>
  <c r="D31" i="31" a="1"/>
  <c r="D31" i="31"/>
  <c r="E31" i="31" a="1"/>
  <c r="E31" i="31"/>
  <c r="C48" i="31" a="1"/>
  <c r="C48" i="31"/>
  <c r="C40" i="31" a="1"/>
  <c r="C40" i="31"/>
  <c r="C103" i="31" a="1"/>
  <c r="C103" i="31"/>
  <c r="D68" i="31" a="1"/>
  <c r="D68" i="31"/>
  <c r="E144" i="31" a="1"/>
  <c r="E144" i="31"/>
  <c r="C510" i="31" a="1"/>
  <c r="C510" i="31"/>
  <c r="C485" i="31" a="1"/>
  <c r="C485" i="31"/>
  <c r="D469" i="31" a="1"/>
  <c r="D469" i="31"/>
  <c r="E576" i="31" a="1"/>
  <c r="E576" i="31"/>
  <c r="E33" i="31" a="1"/>
  <c r="E33" i="31"/>
  <c r="E59" i="31" a="1"/>
  <c r="E59" i="31"/>
  <c r="D44" i="31" a="1"/>
  <c r="D44" i="31"/>
  <c r="D92" i="31" a="1"/>
  <c r="D92" i="31"/>
  <c r="C172" i="31" a="1"/>
  <c r="C172" i="31"/>
  <c r="E129" i="31" a="1"/>
  <c r="E129" i="31"/>
  <c r="C71" i="31" a="1"/>
  <c r="C71" i="31"/>
  <c r="D194" i="31" a="1"/>
  <c r="D194" i="31"/>
  <c r="C608" i="31" a="1"/>
  <c r="C608" i="31"/>
  <c r="E591" i="31" a="1"/>
  <c r="E591" i="31"/>
  <c r="E564" i="31" a="1"/>
  <c r="E564" i="31"/>
  <c r="E427" i="31" a="1"/>
  <c r="E427" i="31"/>
  <c r="C517" i="31" a="1"/>
  <c r="C517" i="31"/>
  <c r="C597" i="31" a="1"/>
  <c r="C597" i="31"/>
  <c r="D501" i="31" a="1"/>
  <c r="D501" i="31"/>
  <c r="D549" i="31" a="1"/>
  <c r="D549" i="31"/>
  <c r="E592" i="31" a="1"/>
  <c r="E592" i="31"/>
  <c r="E437" i="31" a="1"/>
  <c r="E437" i="31"/>
  <c r="D64" i="31" a="1"/>
  <c r="D64" i="31"/>
  <c r="C38" i="31" a="1"/>
  <c r="C38" i="31"/>
  <c r="C55" i="31" a="1"/>
  <c r="C55" i="31"/>
  <c r="C47" i="31" a="1"/>
  <c r="C47" i="31"/>
  <c r="C33" i="31" a="1"/>
  <c r="C33" i="31"/>
  <c r="E48" i="31" a="1"/>
  <c r="E48" i="31"/>
  <c r="C98" i="31" a="1"/>
  <c r="C98" i="31"/>
  <c r="C145" i="31" a="1"/>
  <c r="C145" i="31"/>
  <c r="D74" i="31" a="1"/>
  <c r="D74" i="31"/>
  <c r="C93" i="31" a="1"/>
  <c r="C93" i="31"/>
  <c r="C151" i="31" a="1"/>
  <c r="C151" i="31"/>
  <c r="D195" i="31" a="1"/>
  <c r="D195" i="31"/>
  <c r="E67" i="31" a="1"/>
  <c r="E67" i="31"/>
  <c r="E116" i="31" a="1"/>
  <c r="E116" i="31"/>
  <c r="E155" i="31" a="1"/>
  <c r="E155" i="31"/>
  <c r="D188" i="31" a="1"/>
  <c r="D188" i="31"/>
  <c r="D98" i="31" a="1"/>
  <c r="D98" i="31"/>
  <c r="C150" i="31" a="1"/>
  <c r="C150" i="31"/>
  <c r="E194" i="31" a="1"/>
  <c r="E194" i="31"/>
  <c r="E227" i="31" a="1"/>
  <c r="E227" i="31"/>
  <c r="E250" i="31" a="1"/>
  <c r="E250" i="31"/>
  <c r="C269" i="31" a="1"/>
  <c r="C269" i="31"/>
  <c r="D292" i="31" a="1"/>
  <c r="D292" i="31"/>
  <c r="C313" i="31" a="1"/>
  <c r="C313" i="31"/>
  <c r="E74" i="31" a="1"/>
  <c r="E74" i="31"/>
  <c r="C122" i="31" a="1"/>
  <c r="C122" i="31"/>
  <c r="D177" i="31" a="1"/>
  <c r="D177" i="31"/>
  <c r="E205" i="31" a="1"/>
  <c r="E205" i="31"/>
  <c r="E238" i="31" a="1"/>
  <c r="E238" i="31"/>
  <c r="C425" i="31" a="1"/>
  <c r="C425" i="31"/>
  <c r="C446" i="31" a="1"/>
  <c r="C446" i="31"/>
  <c r="E596" i="31" a="1"/>
  <c r="E596" i="31"/>
  <c r="D448" i="31" a="1"/>
  <c r="D448" i="31"/>
  <c r="E539" i="31" a="1"/>
  <c r="E539" i="31"/>
  <c r="E432" i="31" a="1"/>
  <c r="E432" i="31"/>
  <c r="D517" i="31" a="1"/>
  <c r="D517" i="31"/>
  <c r="E560" i="31" a="1"/>
  <c r="E560" i="31"/>
  <c r="E30" i="31" a="1"/>
  <c r="E30" i="31"/>
  <c r="C60" i="31" a="1"/>
  <c r="C60" i="31"/>
  <c r="E39" i="31" a="1"/>
  <c r="E39" i="31"/>
  <c r="E64" i="31" a="1"/>
  <c r="E64" i="31"/>
  <c r="D54" i="31" a="1"/>
  <c r="D54" i="31"/>
  <c r="C51" i="31" a="1"/>
  <c r="C51" i="31"/>
  <c r="D52" i="31" a="1"/>
  <c r="D52" i="31"/>
  <c r="D63" i="31" a="1"/>
  <c r="D63" i="31"/>
  <c r="D108" i="31" a="1"/>
  <c r="D108" i="31"/>
  <c r="D156" i="31" a="1"/>
  <c r="D156" i="31"/>
  <c r="C85" i="31" a="1"/>
  <c r="C85" i="31"/>
  <c r="D109" i="31" a="1"/>
  <c r="D109" i="31"/>
  <c r="D168" i="31" a="1"/>
  <c r="D168" i="31"/>
  <c r="C201" i="31" a="1"/>
  <c r="C201" i="31"/>
  <c r="D75" i="31" a="1"/>
  <c r="D75" i="31"/>
  <c r="D125" i="31" a="1"/>
  <c r="D125" i="31"/>
  <c r="E161" i="31" a="1"/>
  <c r="E161" i="31"/>
  <c r="D199" i="31" a="1"/>
  <c r="D199" i="31"/>
  <c r="C109" i="31" a="1"/>
  <c r="C109" i="31"/>
  <c r="C154" i="31" a="1"/>
  <c r="C154" i="31"/>
  <c r="D206" i="31" a="1"/>
  <c r="D206" i="31"/>
  <c r="E232" i="31" a="1"/>
  <c r="E232" i="31"/>
  <c r="C254" i="31" a="1"/>
  <c r="C254" i="31"/>
  <c r="D276" i="31" a="1"/>
  <c r="D276" i="31"/>
  <c r="C297" i="31" a="1"/>
  <c r="C297" i="31"/>
  <c r="E319" i="31" a="1"/>
  <c r="E319" i="31"/>
  <c r="E82" i="31" a="1"/>
  <c r="E82" i="31"/>
  <c r="D138" i="31" a="1"/>
  <c r="D138" i="31"/>
  <c r="E185" i="31" a="1"/>
  <c r="E185" i="31"/>
  <c r="C221" i="31" a="1"/>
  <c r="C221" i="31"/>
  <c r="E243" i="31" a="1"/>
  <c r="E243" i="31"/>
  <c r="C86" i="31" a="1"/>
  <c r="C86" i="31"/>
  <c r="D133" i="31" a="1"/>
  <c r="D133" i="31"/>
  <c r="C193" i="31" a="1"/>
  <c r="C193" i="31"/>
  <c r="E231" i="31" a="1"/>
  <c r="E231" i="31"/>
  <c r="E254" i="31" a="1"/>
  <c r="E254" i="31"/>
  <c r="E277" i="31" a="1"/>
  <c r="E277" i="31"/>
  <c r="D298" i="31" a="1"/>
  <c r="D298" i="31"/>
  <c r="C319" i="31" a="1"/>
  <c r="C319" i="31"/>
  <c r="C112" i="31" a="1"/>
  <c r="C112" i="31"/>
  <c r="C58" i="31" a="1"/>
  <c r="C58" i="31"/>
  <c r="E60" i="31" a="1"/>
  <c r="E60" i="31"/>
  <c r="E88" i="31" a="1"/>
  <c r="E88" i="31"/>
  <c r="E110" i="31" a="1"/>
  <c r="E110" i="31"/>
  <c r="E133" i="31" a="1"/>
  <c r="E133" i="31"/>
  <c r="E151" i="31" a="1"/>
  <c r="E151" i="31"/>
  <c r="E169" i="31" a="1"/>
  <c r="E169" i="31"/>
  <c r="C75" i="31" a="1"/>
  <c r="C75" i="31"/>
  <c r="C97" i="31" a="1"/>
  <c r="C97" i="31"/>
  <c r="D94" i="31" a="1"/>
  <c r="D94" i="31"/>
  <c r="C124" i="31" a="1"/>
  <c r="C124" i="31"/>
  <c r="E154" i="31" a="1"/>
  <c r="E154" i="31"/>
  <c r="E184" i="31" a="1"/>
  <c r="E184" i="31"/>
  <c r="C206" i="31" a="1"/>
  <c r="C206" i="31"/>
  <c r="D72" i="31" a="1"/>
  <c r="D72" i="31"/>
  <c r="E111" i="31" a="1"/>
  <c r="E111" i="31"/>
  <c r="C141" i="31" a="1"/>
  <c r="C141" i="31"/>
  <c r="C167" i="31" a="1"/>
  <c r="C167" i="31"/>
  <c r="D196" i="31" a="1"/>
  <c r="D196" i="31"/>
  <c r="C70" i="31" a="1"/>
  <c r="C70" i="31"/>
  <c r="D151" i="31" a="1"/>
  <c r="D151" i="31"/>
  <c r="C195" i="31" a="1"/>
  <c r="C195" i="31"/>
  <c r="C228" i="31" a="1"/>
  <c r="C228" i="31"/>
  <c r="E495" i="31" a="1"/>
  <c r="E495" i="31"/>
  <c r="D489" i="31" a="1"/>
  <c r="D489" i="31"/>
  <c r="E421" i="31" a="1"/>
  <c r="E421" i="31"/>
  <c r="E475" i="31" a="1"/>
  <c r="E475" i="31"/>
  <c r="E555" i="31" a="1"/>
  <c r="E555" i="31"/>
  <c r="C458" i="31" a="1"/>
  <c r="C458" i="31"/>
  <c r="E528" i="31" a="1"/>
  <c r="E528" i="31"/>
  <c r="C570" i="31" a="1"/>
  <c r="C570" i="31"/>
  <c r="D57" i="31" a="1"/>
  <c r="D57" i="31"/>
  <c r="E45" i="31" a="1"/>
  <c r="E45" i="31"/>
  <c r="E62" i="31" a="1"/>
  <c r="E62" i="31"/>
  <c r="C30" i="31" a="1"/>
  <c r="C30" i="31"/>
  <c r="C39" i="31" a="1"/>
  <c r="C39" i="31"/>
  <c r="D50" i="31" a="1"/>
  <c r="D50" i="31"/>
  <c r="E51" i="31" a="1"/>
  <c r="E51" i="31"/>
  <c r="E75" i="31" a="1"/>
  <c r="E75" i="31"/>
  <c r="E125" i="31" a="1"/>
  <c r="E125" i="31"/>
  <c r="D167" i="31" a="1"/>
  <c r="D167" i="31"/>
  <c r="D96" i="31" a="1"/>
  <c r="D96" i="31"/>
  <c r="E123" i="31" a="1"/>
  <c r="E123" i="31"/>
  <c r="C174" i="31" a="1"/>
  <c r="C174" i="31"/>
  <c r="C209" i="31" a="1"/>
  <c r="C209" i="31"/>
  <c r="D79" i="31" a="1"/>
  <c r="D79" i="31"/>
  <c r="C131" i="31" a="1"/>
  <c r="C131" i="31"/>
  <c r="E175" i="31" a="1"/>
  <c r="E175" i="31"/>
  <c r="C204" i="31" a="1"/>
  <c r="C204" i="31"/>
  <c r="E162" i="31" a="1"/>
  <c r="E162" i="31"/>
  <c r="E216" i="31" a="1"/>
  <c r="E216" i="31"/>
  <c r="D238" i="31" a="1"/>
  <c r="D238" i="31"/>
  <c r="E258" i="31" a="1"/>
  <c r="E258" i="31"/>
  <c r="C281" i="31" a="1"/>
  <c r="C281" i="31"/>
  <c r="E303" i="31" a="1"/>
  <c r="E303" i="31"/>
  <c r="D324" i="31" a="1"/>
  <c r="D324" i="31"/>
  <c r="C92" i="31" a="1"/>
  <c r="C92" i="31"/>
  <c r="D146" i="31" a="1"/>
  <c r="D146" i="31"/>
  <c r="D197" i="31" a="1"/>
  <c r="D197" i="31"/>
  <c r="D228" i="31" a="1"/>
  <c r="D228" i="31"/>
  <c r="E248" i="31" a="1"/>
  <c r="E248" i="31"/>
  <c r="D104" i="31" a="1"/>
  <c r="D104" i="31"/>
  <c r="C144" i="31" a="1"/>
  <c r="C144" i="31"/>
  <c r="E218" i="31" a="1"/>
  <c r="E218" i="31"/>
  <c r="C49" i="31" a="1"/>
  <c r="C49" i="31"/>
  <c r="D548" i="31" a="1"/>
  <c r="D548" i="31"/>
  <c r="E532" i="31" a="1"/>
  <c r="E532" i="31"/>
  <c r="D442" i="31" a="1"/>
  <c r="D442" i="31"/>
  <c r="D496" i="31" a="1"/>
  <c r="D496" i="31"/>
  <c r="D576" i="31" a="1"/>
  <c r="D576" i="31"/>
  <c r="E480" i="31" a="1"/>
  <c r="E480" i="31"/>
  <c r="C538" i="31" a="1"/>
  <c r="C538" i="31"/>
  <c r="D581" i="31" a="1"/>
  <c r="D581" i="31"/>
  <c r="C423" i="31" a="1"/>
  <c r="C423" i="31"/>
  <c r="D35" i="31" a="1"/>
  <c r="D35" i="31"/>
  <c r="E35" i="31" a="1"/>
  <c r="E35" i="31"/>
  <c r="C44" i="31" a="1"/>
  <c r="C44" i="31"/>
  <c r="C57" i="31" a="1"/>
  <c r="C57" i="31"/>
  <c r="E57" i="31" a="1"/>
  <c r="E57" i="31"/>
  <c r="D40" i="31" a="1"/>
  <c r="D40" i="31"/>
  <c r="D86" i="31" a="1"/>
  <c r="D86" i="31"/>
  <c r="C137" i="31" a="1"/>
  <c r="C137" i="31"/>
  <c r="C178" i="31" a="1"/>
  <c r="C178" i="31"/>
  <c r="E83" i="31" a="1"/>
  <c r="E83" i="31"/>
  <c r="E136" i="31" a="1"/>
  <c r="E136" i="31"/>
  <c r="E189" i="31" a="1"/>
  <c r="E189" i="31"/>
  <c r="D213" i="31" a="1"/>
  <c r="D213" i="31"/>
  <c r="C91" i="31" a="1"/>
  <c r="C91" i="31"/>
  <c r="C148" i="31" a="1"/>
  <c r="C148" i="31"/>
  <c r="C181" i="31" a="1"/>
  <c r="C181" i="31"/>
  <c r="C210" i="31" a="1"/>
  <c r="C210" i="31"/>
  <c r="C126" i="31" a="1"/>
  <c r="C126" i="31"/>
  <c r="E168" i="31" a="1"/>
  <c r="E168" i="31"/>
  <c r="E222" i="31" a="1"/>
  <c r="E222" i="31"/>
  <c r="E245" i="31" a="1"/>
  <c r="E245" i="31"/>
  <c r="E263" i="31" a="1"/>
  <c r="E263" i="31"/>
  <c r="E287" i="31" a="1"/>
  <c r="E287" i="31"/>
  <c r="D308" i="31" a="1"/>
  <c r="D308" i="31"/>
  <c r="C329" i="31" a="1"/>
  <c r="C329" i="31"/>
  <c r="C106" i="31" a="1"/>
  <c r="C106" i="31"/>
  <c r="E160" i="31" a="1"/>
  <c r="E160" i="31"/>
  <c r="D201" i="31" a="1"/>
  <c r="D201" i="31"/>
  <c r="E233" i="31" a="1"/>
  <c r="E233" i="31"/>
  <c r="D254" i="31" a="1"/>
  <c r="D254" i="31"/>
  <c r="D120" i="31" a="1"/>
  <c r="D120" i="31"/>
  <c r="D174" i="31" a="1"/>
  <c r="D174" i="31"/>
  <c r="C222" i="31" a="1"/>
  <c r="C222" i="31"/>
  <c r="D244" i="31" a="1"/>
  <c r="D244" i="31"/>
  <c r="E264" i="31" a="1"/>
  <c r="E264" i="31"/>
  <c r="C287" i="31" a="1"/>
  <c r="C287" i="31"/>
  <c r="E309" i="31" a="1"/>
  <c r="E309" i="31"/>
  <c r="D330" i="31" a="1"/>
  <c r="D330" i="31"/>
  <c r="E58" i="31" a="1"/>
  <c r="E58" i="31"/>
  <c r="E44" i="31" a="1"/>
  <c r="E44" i="31"/>
  <c r="C76" i="31" a="1"/>
  <c r="C76" i="31"/>
  <c r="E99" i="31" a="1"/>
  <c r="E99" i="31"/>
  <c r="E120" i="31" a="1"/>
  <c r="E120" i="31"/>
  <c r="C142" i="31" a="1"/>
  <c r="C142" i="31"/>
  <c r="C180" i="31" a="1"/>
  <c r="C180" i="31"/>
  <c r="D87" i="31" a="1"/>
  <c r="D87" i="31"/>
  <c r="C84" i="31" a="1"/>
  <c r="C84" i="31"/>
  <c r="C110" i="31" a="1"/>
  <c r="C110" i="31"/>
  <c r="E137" i="31" a="1"/>
  <c r="E137" i="31"/>
  <c r="C169" i="31" a="1"/>
  <c r="C169" i="31"/>
  <c r="E197" i="31" a="1"/>
  <c r="E197" i="31"/>
  <c r="E215" i="31" a="1"/>
  <c r="E215" i="31"/>
  <c r="D80" i="31" a="1"/>
  <c r="D80" i="31"/>
  <c r="E126" i="31" a="1"/>
  <c r="E126" i="31"/>
  <c r="C156" i="31" a="1"/>
  <c r="C156" i="31"/>
  <c r="E183" i="31" a="1"/>
  <c r="E183" i="31"/>
  <c r="E206" i="31" a="1"/>
  <c r="E206" i="31"/>
  <c r="E182" i="31" a="1"/>
  <c r="E182" i="31"/>
  <c r="E259" i="31" a="1"/>
  <c r="E259" i="31"/>
  <c r="C303" i="31" a="1"/>
  <c r="C303" i="31"/>
  <c r="D116" i="31" a="1"/>
  <c r="D116" i="31"/>
  <c r="D70" i="31" a="1"/>
  <c r="D70" i="31"/>
  <c r="E115" i="31" a="1"/>
  <c r="E115" i="31"/>
  <c r="C157" i="31" a="1"/>
  <c r="C157" i="31"/>
  <c r="C80" i="31" a="1"/>
  <c r="C80" i="31"/>
  <c r="E103" i="31" a="1"/>
  <c r="E103" i="31"/>
  <c r="D160" i="31" a="1"/>
  <c r="D160" i="31"/>
  <c r="E210" i="31" a="1"/>
  <c r="E210" i="31"/>
  <c r="D117" i="31" a="1"/>
  <c r="D117" i="31"/>
  <c r="D176" i="31" a="1"/>
  <c r="D176" i="31"/>
  <c r="D99" i="31" a="1"/>
  <c r="D99" i="31"/>
  <c r="C163" i="31" a="1"/>
  <c r="C163" i="31"/>
  <c r="C223" i="31" a="1"/>
  <c r="C223" i="31"/>
  <c r="C251" i="31" a="1"/>
  <c r="C251" i="31"/>
  <c r="D271" i="31" a="1"/>
  <c r="D271" i="31"/>
  <c r="C293" i="31" a="1"/>
  <c r="C293" i="31"/>
  <c r="E315" i="31" a="1"/>
  <c r="E315" i="31"/>
  <c r="C77" i="31" a="1"/>
  <c r="C77" i="31"/>
  <c r="C125" i="31" a="1"/>
  <c r="C125" i="31"/>
  <c r="D178" i="31" a="1"/>
  <c r="D178" i="31"/>
  <c r="E217" i="31" a="1"/>
  <c r="E217" i="31"/>
  <c r="C239" i="31" a="1"/>
  <c r="C239" i="31"/>
  <c r="C262" i="31" a="1"/>
  <c r="C262" i="31"/>
  <c r="D130" i="31" a="1"/>
  <c r="D130" i="31"/>
  <c r="E186" i="31" a="1"/>
  <c r="E186" i="31"/>
  <c r="C227" i="31" a="1"/>
  <c r="C227" i="31"/>
  <c r="C250" i="31" a="1"/>
  <c r="C250" i="31"/>
  <c r="E272" i="31" a="1"/>
  <c r="E272" i="31"/>
  <c r="E289" i="31" a="1"/>
  <c r="E289" i="31"/>
  <c r="D310" i="31" a="1"/>
  <c r="D310" i="31"/>
  <c r="C65" i="31" a="1"/>
  <c r="C65" i="31"/>
  <c r="E142" i="31" a="1"/>
  <c r="E142" i="31"/>
  <c r="C191" i="31" a="1"/>
  <c r="C191" i="31"/>
  <c r="C54" i="31" a="1"/>
  <c r="C54" i="31"/>
  <c r="D65" i="31" a="1"/>
  <c r="D65" i="31"/>
  <c r="D89" i="31" a="1"/>
  <c r="D89" i="31"/>
  <c r="C111" i="31" a="1"/>
  <c r="C111" i="31"/>
  <c r="C134" i="31" a="1"/>
  <c r="C134" i="31"/>
  <c r="C152" i="31" a="1"/>
  <c r="C152" i="31"/>
  <c r="C175" i="31" a="1"/>
  <c r="C175" i="31"/>
  <c r="D82" i="31" a="1"/>
  <c r="D82" i="31"/>
  <c r="E65" i="31" a="1"/>
  <c r="E65" i="31"/>
  <c r="C104" i="31" a="1"/>
  <c r="C104" i="31"/>
  <c r="D132" i="31" a="1"/>
  <c r="D132" i="31"/>
  <c r="C161" i="31" a="1"/>
  <c r="C161" i="31"/>
  <c r="E192" i="31" a="1"/>
  <c r="E192" i="31"/>
  <c r="C211" i="31" a="1"/>
  <c r="C211" i="31"/>
  <c r="E77" i="31" a="1"/>
  <c r="E77" i="31"/>
  <c r="D122" i="31" a="1"/>
  <c r="D122" i="31"/>
  <c r="E152" i="31" a="1"/>
  <c r="E152" i="31"/>
  <c r="C177" i="31" a="1"/>
  <c r="C177" i="31"/>
  <c r="C202" i="31" a="1"/>
  <c r="C202" i="31"/>
  <c r="D100" i="31" a="1"/>
  <c r="D100" i="31"/>
  <c r="D152" i="31" a="1"/>
  <c r="D152" i="31"/>
  <c r="C199" i="31" a="1"/>
  <c r="C199" i="31"/>
  <c r="D230" i="31" a="1"/>
  <c r="D230" i="31"/>
  <c r="E252" i="31" a="1"/>
  <c r="E252" i="31"/>
  <c r="C272" i="31" a="1"/>
  <c r="C272" i="31"/>
  <c r="E295" i="31" a="1"/>
  <c r="E295" i="31"/>
  <c r="D316" i="31" a="1"/>
  <c r="D316" i="31"/>
  <c r="E78" i="31" a="1"/>
  <c r="E78" i="31"/>
  <c r="C135" i="31" a="1"/>
  <c r="C135" i="31"/>
  <c r="D183" i="31" a="1"/>
  <c r="D183" i="31"/>
  <c r="C218" i="31" a="1"/>
  <c r="C218" i="31"/>
  <c r="E241" i="31" a="1"/>
  <c r="E241" i="31"/>
  <c r="D264" i="31" a="1"/>
  <c r="D264" i="31"/>
  <c r="E131" i="31" a="1"/>
  <c r="E131" i="31"/>
  <c r="C187" i="31" a="1"/>
  <c r="C187" i="31"/>
  <c r="E228" i="31" a="1"/>
  <c r="E228" i="31"/>
  <c r="E251" i="31" a="1"/>
  <c r="E251" i="31"/>
  <c r="D273" i="31" a="1"/>
  <c r="D273" i="31"/>
  <c r="C295" i="31" a="1"/>
  <c r="C295" i="31"/>
  <c r="E317" i="31" a="1"/>
  <c r="E317" i="31"/>
  <c r="E101" i="31" a="1"/>
  <c r="E101" i="31"/>
  <c r="C168" i="31" a="1"/>
  <c r="C168" i="31"/>
  <c r="E50" i="31" a="1"/>
  <c r="E50" i="31"/>
  <c r="E36" i="31" a="1"/>
  <c r="E36" i="31"/>
  <c r="C79" i="31" a="1"/>
  <c r="C79" i="31"/>
  <c r="D102" i="31" a="1"/>
  <c r="D102" i="31"/>
  <c r="D123" i="31" a="1"/>
  <c r="D123" i="31"/>
  <c r="D144" i="31" a="1"/>
  <c r="D144" i="31"/>
  <c r="E226" i="31" a="1"/>
  <c r="E226" i="31"/>
  <c r="D270" i="31" a="1"/>
  <c r="D270" i="31"/>
  <c r="D314" i="31" a="1"/>
  <c r="D314" i="31"/>
  <c r="D43" i="31" a="1"/>
  <c r="D43" i="31"/>
  <c r="D81" i="31" a="1"/>
  <c r="D81" i="31"/>
  <c r="D126" i="31" a="1"/>
  <c r="D126" i="31"/>
  <c r="D164" i="31" a="1"/>
  <c r="D164" i="31"/>
  <c r="D93" i="31" a="1"/>
  <c r="D93" i="31"/>
  <c r="E119" i="31" a="1"/>
  <c r="E119" i="31"/>
  <c r="E178" i="31" a="1"/>
  <c r="E178" i="31"/>
  <c r="C68" i="31" a="1"/>
  <c r="C68" i="31"/>
  <c r="E134" i="31" a="1"/>
  <c r="E134" i="31"/>
  <c r="C189" i="31" a="1"/>
  <c r="C189" i="31"/>
  <c r="D110" i="31" a="1"/>
  <c r="D110" i="31"/>
  <c r="C185" i="31" a="1"/>
  <c r="C185" i="31"/>
  <c r="D233" i="31" a="1"/>
  <c r="D233" i="31"/>
  <c r="E255" i="31" a="1"/>
  <c r="E255" i="31"/>
  <c r="C277" i="31" a="1"/>
  <c r="C277" i="31"/>
  <c r="E299" i="31" a="1"/>
  <c r="E299" i="31"/>
  <c r="D320" i="31" a="1"/>
  <c r="D320" i="31"/>
  <c r="C83" i="31" a="1"/>
  <c r="C83" i="31"/>
  <c r="D139" i="31" a="1"/>
  <c r="D139" i="31"/>
  <c r="C186" i="31" a="1"/>
  <c r="C186" i="31"/>
  <c r="D223" i="31" a="1"/>
  <c r="D223" i="31"/>
  <c r="C244" i="31" a="1"/>
  <c r="C244" i="31"/>
  <c r="E87" i="31" a="1"/>
  <c r="E87" i="31"/>
  <c r="D134" i="31" a="1"/>
  <c r="D134" i="31"/>
  <c r="E196" i="31" a="1"/>
  <c r="E196" i="31"/>
  <c r="C232" i="31" a="1"/>
  <c r="C232" i="31"/>
  <c r="C255" i="31" a="1"/>
  <c r="C255" i="31"/>
  <c r="D278" i="31" a="1"/>
  <c r="D278" i="31"/>
  <c r="D294" i="31" a="1"/>
  <c r="D294" i="31"/>
  <c r="C315" i="31" a="1"/>
  <c r="C315" i="31"/>
  <c r="C89" i="31" a="1"/>
  <c r="C89" i="31"/>
  <c r="E167" i="31" a="1"/>
  <c r="E167" i="31"/>
  <c r="C208" i="31" a="1"/>
  <c r="C208" i="31"/>
  <c r="D30" i="31" a="1"/>
  <c r="D30" i="31"/>
  <c r="E72" i="31" a="1"/>
  <c r="E72" i="31"/>
  <c r="C95" i="31" a="1"/>
  <c r="C95" i="31"/>
  <c r="C116" i="31" a="1"/>
  <c r="C116" i="31"/>
  <c r="C139" i="31" a="1"/>
  <c r="C139" i="31"/>
  <c r="D159" i="31" a="1"/>
  <c r="D159" i="31"/>
  <c r="D182" i="31" a="1"/>
  <c r="D182" i="31"/>
  <c r="C88" i="31" a="1"/>
  <c r="C88" i="31"/>
  <c r="D85" i="31" a="1"/>
  <c r="D85" i="31"/>
  <c r="E114" i="31" a="1"/>
  <c r="E114" i="31"/>
  <c r="C138" i="31" a="1"/>
  <c r="C138" i="31"/>
  <c r="E172" i="31" a="1"/>
  <c r="E172" i="31"/>
  <c r="C198" i="31" a="1"/>
  <c r="C198" i="31"/>
  <c r="C216" i="31" a="1"/>
  <c r="C216" i="31"/>
  <c r="E81" i="31" a="1"/>
  <c r="E81" i="31"/>
  <c r="C127" i="31" a="1"/>
  <c r="C127" i="31"/>
  <c r="D157" i="31" a="1"/>
  <c r="D157" i="31"/>
  <c r="C184" i="31" a="1"/>
  <c r="C184" i="31"/>
  <c r="C207" i="31" a="1"/>
  <c r="C207" i="31"/>
  <c r="D111" i="31" a="1"/>
  <c r="D111" i="31"/>
  <c r="E156" i="31" a="1"/>
  <c r="E156" i="31"/>
  <c r="E208" i="31" a="1"/>
  <c r="E208" i="31"/>
  <c r="D235" i="31" a="1"/>
  <c r="D235" i="31"/>
  <c r="D256" i="31" a="1"/>
  <c r="D256" i="31"/>
  <c r="E279" i="31" a="1"/>
  <c r="E279" i="31"/>
  <c r="D300" i="31" a="1"/>
  <c r="D300" i="31"/>
  <c r="C321" i="31" a="1"/>
  <c r="C321" i="31"/>
  <c r="E84" i="31" a="1"/>
  <c r="E84" i="31"/>
  <c r="D140" i="31" a="1"/>
  <c r="D140" i="31"/>
  <c r="E195" i="31" a="1"/>
  <c r="E195" i="31"/>
  <c r="C224" i="31" a="1"/>
  <c r="C224" i="31"/>
  <c r="D246" i="31" a="1"/>
  <c r="D246" i="31"/>
  <c r="D90" i="31" a="1"/>
  <c r="D90" i="31"/>
  <c r="E135" i="31" a="1"/>
  <c r="E135" i="31"/>
  <c r="E200" i="31" a="1"/>
  <c r="E200" i="31"/>
  <c r="D234" i="31" a="1"/>
  <c r="D234" i="31"/>
  <c r="E257" i="31" a="1"/>
  <c r="E257" i="31"/>
  <c r="C279" i="31" a="1"/>
  <c r="C279" i="31"/>
  <c r="E301" i="31" a="1"/>
  <c r="E301" i="31"/>
  <c r="D322" i="31" a="1"/>
  <c r="D322" i="31"/>
  <c r="D114" i="31" a="1"/>
  <c r="D114" i="31"/>
  <c r="D172" i="31" a="1"/>
  <c r="D172" i="31"/>
  <c r="D51" i="31" a="1"/>
  <c r="D51" i="31"/>
  <c r="C64" i="31" a="1"/>
  <c r="C64" i="31"/>
  <c r="E85" i="31" a="1"/>
  <c r="E85" i="31"/>
  <c r="E261" i="31" a="1"/>
  <c r="E261" i="31"/>
  <c r="C237" i="31" a="1"/>
  <c r="C237" i="31"/>
  <c r="D282" i="31" a="1"/>
  <c r="D282" i="31"/>
  <c r="E325" i="31" a="1"/>
  <c r="E325" i="31"/>
  <c r="C34" i="31" a="1"/>
  <c r="C34" i="31"/>
  <c r="E94" i="31" a="1"/>
  <c r="E94" i="31"/>
  <c r="E138" i="31" a="1"/>
  <c r="E138" i="31"/>
  <c r="E174" i="31" a="1"/>
  <c r="E174" i="31"/>
  <c r="D101" i="31" a="1"/>
  <c r="D101" i="31"/>
  <c r="C130" i="31" a="1"/>
  <c r="C130" i="31"/>
  <c r="D190" i="31" a="1"/>
  <c r="D190" i="31"/>
  <c r="D76" i="31" a="1"/>
  <c r="D76" i="31"/>
  <c r="C149" i="31" a="1"/>
  <c r="C149" i="31"/>
  <c r="E201" i="31" a="1"/>
  <c r="E201" i="31"/>
  <c r="D127" i="31" a="1"/>
  <c r="D127" i="31"/>
  <c r="D207" i="31" a="1"/>
  <c r="D207" i="31"/>
  <c r="E240" i="31" a="1"/>
  <c r="E240" i="31"/>
  <c r="C259" i="31" a="1"/>
  <c r="C259" i="31"/>
  <c r="E283" i="31" a="1"/>
  <c r="E283" i="31"/>
  <c r="D304" i="31" a="1"/>
  <c r="D304" i="31"/>
  <c r="C325" i="31" a="1"/>
  <c r="C325" i="31"/>
  <c r="E93" i="31" a="1"/>
  <c r="E93" i="31"/>
  <c r="D147" i="31" a="1"/>
  <c r="D147" i="31"/>
  <c r="D198" i="31" a="1"/>
  <c r="D198" i="31"/>
  <c r="C229" i="31" a="1"/>
  <c r="C229" i="31"/>
  <c r="D249" i="31" a="1"/>
  <c r="D249" i="31"/>
  <c r="E106" i="31" a="1"/>
  <c r="E106" i="31"/>
  <c r="D158" i="31" a="1"/>
  <c r="D158" i="31"/>
  <c r="C219" i="31" a="1"/>
  <c r="C219" i="31"/>
  <c r="D239" i="31" a="1"/>
  <c r="D239" i="31"/>
  <c r="C260" i="31" a="1"/>
  <c r="C260" i="31"/>
  <c r="C283" i="31" a="1"/>
  <c r="C283" i="31"/>
  <c r="C299" i="31" a="1"/>
  <c r="C299" i="31"/>
  <c r="E321" i="31" a="1"/>
  <c r="E321" i="31"/>
  <c r="D113" i="31" a="1"/>
  <c r="D113" i="31"/>
  <c r="D171" i="31" a="1"/>
  <c r="D171" i="31"/>
  <c r="E54" i="31" a="1"/>
  <c r="E54" i="31"/>
  <c r="E40" i="31" a="1"/>
  <c r="E40" i="31"/>
  <c r="D78" i="31" a="1"/>
  <c r="D78" i="31"/>
  <c r="C100" i="31" a="1"/>
  <c r="C100" i="31"/>
  <c r="D121" i="31" a="1"/>
  <c r="D121" i="31"/>
  <c r="E143" i="31" a="1"/>
  <c r="E143" i="31"/>
  <c r="C165" i="31" a="1"/>
  <c r="C165" i="31"/>
  <c r="D71" i="31" a="1"/>
  <c r="D71" i="31"/>
  <c r="C94" i="31" a="1"/>
  <c r="C94" i="31"/>
  <c r="E89" i="31" a="1"/>
  <c r="E89" i="31"/>
  <c r="C120" i="31" a="1"/>
  <c r="C120" i="31"/>
  <c r="C146" i="31" a="1"/>
  <c r="C146" i="31"/>
  <c r="E181" i="31" a="1"/>
  <c r="E181" i="31"/>
  <c r="C203" i="31" a="1"/>
  <c r="C203" i="31"/>
  <c r="D69" i="31" a="1"/>
  <c r="D69" i="31"/>
  <c r="D106" i="31" a="1"/>
  <c r="D106" i="31"/>
  <c r="D135" i="31" a="1"/>
  <c r="D135" i="31"/>
  <c r="E164" i="31" a="1"/>
  <c r="E164" i="31"/>
  <c r="D191" i="31" a="1"/>
  <c r="D191" i="31"/>
  <c r="C212" i="31" a="1"/>
  <c r="C212" i="31"/>
  <c r="D165" i="31" a="1"/>
  <c r="D165" i="31"/>
  <c r="E219" i="31" a="1"/>
  <c r="E219" i="31"/>
  <c r="D241" i="31" a="1"/>
  <c r="D241" i="31"/>
  <c r="E260" i="31" a="1"/>
  <c r="E260" i="31"/>
  <c r="D284" i="31" a="1"/>
  <c r="D284" i="31"/>
  <c r="C305" i="31" a="1"/>
  <c r="C305" i="31"/>
  <c r="E327" i="31" a="1"/>
  <c r="E327" i="31"/>
  <c r="C96" i="31" a="1"/>
  <c r="C96" i="31"/>
  <c r="D148" i="31" a="1"/>
  <c r="D148" i="31"/>
  <c r="E199" i="31" a="1"/>
  <c r="E199" i="31"/>
  <c r="E230" i="31" a="1"/>
  <c r="E230" i="31"/>
  <c r="D251" i="31" a="1"/>
  <c r="D251" i="31"/>
  <c r="C117" i="31" a="1"/>
  <c r="C117" i="31"/>
  <c r="E159" i="31" a="1"/>
  <c r="E159" i="31"/>
  <c r="C129" i="31" a="1"/>
  <c r="C129" i="31"/>
  <c r="E249" i="31" a="1"/>
  <c r="E249" i="31"/>
  <c r="E293" i="31" a="1"/>
  <c r="E293" i="31"/>
  <c r="E68" i="31" a="1"/>
  <c r="E68" i="31"/>
  <c r="D60" i="31" a="1"/>
  <c r="D60" i="31"/>
  <c r="E104" i="31" a="1"/>
  <c r="E104" i="31"/>
  <c r="E146" i="31" a="1"/>
  <c r="E146" i="31"/>
  <c r="C69" i="31" a="1"/>
  <c r="C69" i="31"/>
  <c r="D88" i="31" a="1"/>
  <c r="D88" i="31"/>
  <c r="E145" i="31" a="1"/>
  <c r="E145" i="31"/>
  <c r="E202" i="31" a="1"/>
  <c r="E202" i="31"/>
  <c r="C101" i="31" a="1"/>
  <c r="C101" i="31"/>
  <c r="C162" i="31" a="1"/>
  <c r="C162" i="31"/>
  <c r="E211" i="31" a="1"/>
  <c r="E211" i="31"/>
  <c r="D155" i="31" a="1"/>
  <c r="D155" i="31"/>
  <c r="D217" i="31" a="1"/>
  <c r="D217" i="31"/>
  <c r="C246" i="31" a="1"/>
  <c r="C246" i="31"/>
  <c r="C264" i="31" a="1"/>
  <c r="C264" i="31"/>
  <c r="D288" i="31" a="1"/>
  <c r="D288" i="31"/>
  <c r="C309" i="31" a="1"/>
  <c r="C309" i="31"/>
  <c r="E331" i="31" a="1"/>
  <c r="E331" i="31"/>
  <c r="D107" i="31" a="1"/>
  <c r="D107" i="31"/>
  <c r="E163" i="31" a="1"/>
  <c r="E163" i="31"/>
  <c r="D202" i="31" a="1"/>
  <c r="D202" i="31"/>
  <c r="C234" i="31" a="1"/>
  <c r="C234" i="31"/>
  <c r="E256" i="31" a="1"/>
  <c r="E256" i="31"/>
  <c r="E122" i="31" a="1"/>
  <c r="E122" i="31"/>
  <c r="D175" i="31" a="1"/>
  <c r="D175" i="31"/>
  <c r="E223" i="31" a="1"/>
  <c r="E223" i="31"/>
  <c r="C245" i="31" a="1"/>
  <c r="C245" i="31"/>
  <c r="D265" i="31" a="1"/>
  <c r="D265" i="31"/>
  <c r="E305" i="31" a="1"/>
  <c r="E305" i="31"/>
  <c r="D326" i="31" a="1"/>
  <c r="D326" i="31"/>
  <c r="E117" i="31" a="1"/>
  <c r="E117" i="31"/>
  <c r="E187" i="31" a="1"/>
  <c r="E187" i="31"/>
  <c r="D55" i="31" a="1"/>
  <c r="D55" i="31"/>
  <c r="D59" i="31" a="1"/>
  <c r="D59" i="31"/>
  <c r="D83" i="31" a="1"/>
  <c r="D83" i="31"/>
  <c r="D105" i="31" a="1"/>
  <c r="D105" i="31"/>
  <c r="E128" i="31" a="1"/>
  <c r="E128" i="31"/>
  <c r="C147" i="31" a="1"/>
  <c r="C147" i="31"/>
  <c r="C170" i="31" a="1"/>
  <c r="C170" i="31"/>
  <c r="E76" i="31" a="1"/>
  <c r="E76" i="31"/>
  <c r="E98" i="31" a="1"/>
  <c r="E98" i="31"/>
  <c r="D95" i="31" a="1"/>
  <c r="D95" i="31"/>
  <c r="E127" i="31" a="1"/>
  <c r="E127" i="31"/>
  <c r="C155" i="31" a="1"/>
  <c r="C155" i="31"/>
  <c r="D185" i="31" a="1"/>
  <c r="D185" i="31"/>
  <c r="E207" i="31" a="1"/>
  <c r="E207" i="31"/>
  <c r="E73" i="31" a="1"/>
  <c r="E73" i="31"/>
  <c r="D112" i="31" a="1"/>
  <c r="D112" i="31"/>
  <c r="D142" i="31" a="1"/>
  <c r="D142" i="31"/>
  <c r="E170" i="31" a="1"/>
  <c r="E170" i="31"/>
  <c r="C197" i="31" a="1"/>
  <c r="C197" i="31"/>
  <c r="E71" i="31" a="1"/>
  <c r="E71" i="31"/>
  <c r="E141" i="31" a="1"/>
  <c r="E141" i="31"/>
  <c r="E188" i="31" a="1"/>
  <c r="E188" i="31"/>
  <c r="E225" i="31" a="1"/>
  <c r="E225" i="31"/>
  <c r="D248" i="31" a="1"/>
  <c r="D248" i="31"/>
  <c r="D266" i="31" a="1"/>
  <c r="D266" i="31"/>
  <c r="C289" i="31" a="1"/>
  <c r="C289" i="31"/>
  <c r="E311" i="31" a="1"/>
  <c r="E311" i="31"/>
  <c r="D332" i="31" a="1"/>
  <c r="D332" i="31"/>
  <c r="E109" i="31" a="1"/>
  <c r="E109" i="31"/>
  <c r="C164" i="31" a="1"/>
  <c r="C164" i="31"/>
  <c r="D203" i="31" a="1"/>
  <c r="D203" i="31"/>
  <c r="E235" i="31" a="1"/>
  <c r="E235" i="31"/>
  <c r="D257" i="31" a="1"/>
  <c r="D257" i="31"/>
  <c r="C123" i="31" a="1"/>
  <c r="C123" i="31"/>
  <c r="E176" i="31" a="1"/>
  <c r="E176" i="31"/>
  <c r="D224" i="31" a="1"/>
  <c r="D224" i="31"/>
  <c r="E246" i="31" a="1"/>
  <c r="E246" i="31"/>
  <c r="D267" i="31" a="1"/>
  <c r="D267" i="31"/>
  <c r="D290" i="31" a="1"/>
  <c r="D290" i="31"/>
  <c r="C311" i="31" a="1"/>
  <c r="C311" i="31"/>
  <c r="E66" i="31" a="1"/>
  <c r="E66" i="31"/>
  <c r="C143" i="31" a="1"/>
  <c r="C143" i="31"/>
  <c r="D192" i="31" a="1"/>
  <c r="D192" i="31"/>
  <c r="D39" i="31" a="1"/>
  <c r="D39" i="31"/>
  <c r="D73" i="31" a="1"/>
  <c r="D73" i="31"/>
  <c r="E97" i="31" a="1"/>
  <c r="E97" i="31"/>
  <c r="D118" i="31" a="1"/>
  <c r="D118" i="31"/>
  <c r="E140" i="31" a="1"/>
  <c r="E140" i="31"/>
  <c r="C160" i="31" a="1"/>
  <c r="C160" i="31"/>
  <c r="D262" i="31" a="1"/>
  <c r="D262" i="31"/>
  <c r="C118" i="31" a="1"/>
  <c r="C118" i="31"/>
  <c r="C90" i="31" a="1"/>
  <c r="C90" i="31"/>
  <c r="D136" i="31" a="1"/>
  <c r="D136" i="31"/>
  <c r="E171" i="31" a="1"/>
  <c r="E171" i="31"/>
  <c r="D77" i="31" a="1"/>
  <c r="D77" i="31"/>
  <c r="C99" i="31" a="1"/>
  <c r="C99" i="31"/>
  <c r="E96" i="31" a="1"/>
  <c r="E96" i="31"/>
  <c r="D128" i="31" a="1"/>
  <c r="D128" i="31"/>
  <c r="E158" i="31" a="1"/>
  <c r="E158" i="31"/>
  <c r="D187" i="31" a="1"/>
  <c r="D187" i="31"/>
  <c r="D208" i="31" a="1"/>
  <c r="D208" i="31"/>
  <c r="C74" i="31" a="1"/>
  <c r="C74" i="31"/>
  <c r="C113" i="31" a="1"/>
  <c r="C113" i="31"/>
  <c r="E147" i="31" a="1"/>
  <c r="E147" i="31"/>
  <c r="C171" i="31" a="1"/>
  <c r="C171" i="31"/>
  <c r="E198" i="31" a="1"/>
  <c r="E198" i="31"/>
  <c r="E149" i="31" a="1"/>
  <c r="E149" i="31"/>
  <c r="E191" i="31" a="1"/>
  <c r="E191" i="31"/>
  <c r="C226" i="31" a="1"/>
  <c r="C226" i="31"/>
  <c r="C249" i="31" a="1"/>
  <c r="C249" i="31"/>
  <c r="D268" i="31" a="1"/>
  <c r="D268" i="31"/>
  <c r="E291" i="31" a="1"/>
  <c r="E291" i="31"/>
  <c r="D312" i="31" a="1"/>
  <c r="D312" i="31"/>
  <c r="C73" i="31" a="1"/>
  <c r="C73" i="31"/>
  <c r="E121" i="31" a="1"/>
  <c r="E121" i="31"/>
  <c r="C176" i="31" a="1"/>
  <c r="C176" i="31"/>
  <c r="D204" i="31" a="1"/>
  <c r="D204" i="31"/>
  <c r="C236" i="31" a="1"/>
  <c r="C236" i="31"/>
  <c r="D259" i="31" a="1"/>
  <c r="D259" i="31"/>
  <c r="D124" i="31" a="1"/>
  <c r="D124" i="31"/>
  <c r="D181" i="31" a="1"/>
  <c r="D181" i="31"/>
  <c r="C225" i="31" a="1"/>
  <c r="C225" i="31"/>
  <c r="D247" i="31" a="1"/>
  <c r="D247" i="31"/>
  <c r="E269" i="31" a="1"/>
  <c r="E269" i="31"/>
  <c r="C291" i="31" a="1"/>
  <c r="C291" i="31"/>
  <c r="E313" i="31" a="1"/>
  <c r="E313" i="31"/>
  <c r="C67" i="31" a="1"/>
  <c r="C67" i="31"/>
  <c r="C153" i="31" a="1"/>
  <c r="C153" i="31"/>
  <c r="E193" i="31" a="1"/>
  <c r="E193" i="31"/>
  <c r="D225" i="31" a="1"/>
  <c r="D225" i="31"/>
  <c r="D216" i="31" a="1"/>
  <c r="D216" i="31"/>
  <c r="C241" i="31" a="1"/>
  <c r="C241" i="31"/>
  <c r="D258" i="31" a="1"/>
  <c r="D258" i="31"/>
  <c r="E290" i="31" a="1"/>
  <c r="E290" i="31"/>
  <c r="D331" i="31" a="1"/>
  <c r="D331" i="31"/>
  <c r="E352" i="31" a="1"/>
  <c r="E352" i="31"/>
  <c r="D373" i="31" a="1"/>
  <c r="D373" i="31"/>
  <c r="C394" i="31" a="1"/>
  <c r="C394" i="31"/>
  <c r="C278" i="31" a="1"/>
  <c r="C278" i="31"/>
  <c r="D319" i="31" a="1"/>
  <c r="D319" i="31"/>
  <c r="C347" i="31" a="1"/>
  <c r="C347" i="31"/>
  <c r="E369" i="31" a="1"/>
  <c r="E369" i="31"/>
  <c r="D390" i="31" a="1"/>
  <c r="D390" i="31"/>
  <c r="C411" i="31" a="1"/>
  <c r="C411" i="31"/>
  <c r="C308" i="31" a="1"/>
  <c r="C308" i="31"/>
  <c r="D343" i="31" a="1"/>
  <c r="D343" i="31"/>
  <c r="C364" i="31" a="1"/>
  <c r="C364" i="31"/>
  <c r="E386" i="31" a="1"/>
  <c r="E386" i="31"/>
  <c r="D407" i="31" a="1"/>
  <c r="D407" i="31"/>
  <c r="C290" i="31" a="1"/>
  <c r="C290" i="31"/>
  <c r="C331" i="31" a="1"/>
  <c r="C331" i="31"/>
  <c r="D352" i="31" a="1"/>
  <c r="D352" i="31"/>
  <c r="C373" i="31" a="1"/>
  <c r="C373" i="31"/>
  <c r="E395" i="31" a="1"/>
  <c r="E395" i="31"/>
  <c r="C592" i="31" a="1"/>
  <c r="C592" i="31"/>
  <c r="D571" i="31" a="1"/>
  <c r="D571" i="31"/>
  <c r="E550" i="31" a="1"/>
  <c r="E550" i="31"/>
  <c r="C528" i="31" a="1"/>
  <c r="C528" i="31"/>
  <c r="D507" i="31" a="1"/>
  <c r="D507" i="31"/>
  <c r="E486" i="31" a="1"/>
  <c r="E486" i="31"/>
  <c r="C464" i="31" a="1"/>
  <c r="C464" i="31"/>
  <c r="C448" i="31" a="1"/>
  <c r="C448" i="31"/>
  <c r="D427" i="31" a="1"/>
  <c r="D427" i="31"/>
  <c r="D590" i="31" a="1"/>
  <c r="D590" i="31"/>
  <c r="E569" i="31" a="1"/>
  <c r="E569" i="31"/>
  <c r="C547" i="31" a="1"/>
  <c r="C547" i="31"/>
  <c r="D526" i="31" a="1"/>
  <c r="D526" i="31"/>
  <c r="E505" i="31" a="1"/>
  <c r="E505" i="31"/>
  <c r="C483" i="31" a="1"/>
  <c r="C483" i="31"/>
  <c r="D462" i="31" a="1"/>
  <c r="D462" i="31"/>
  <c r="E132" i="31" a="1"/>
  <c r="E132" i="31"/>
  <c r="E285" i="31" a="1"/>
  <c r="E285" i="31"/>
  <c r="C188" i="31" a="1"/>
  <c r="C188" i="31"/>
  <c r="E107" i="31" a="1"/>
  <c r="E107" i="31"/>
  <c r="E148" i="31" a="1"/>
  <c r="E148" i="31"/>
  <c r="E177" i="31" a="1"/>
  <c r="E177" i="31"/>
  <c r="D84" i="31" a="1"/>
  <c r="D84" i="31"/>
  <c r="C66" i="31" a="1"/>
  <c r="C66" i="31"/>
  <c r="C105" i="31" a="1"/>
  <c r="C105" i="31"/>
  <c r="C133" i="31" a="1"/>
  <c r="C133" i="31"/>
  <c r="D163" i="31" a="1"/>
  <c r="D163" i="31"/>
  <c r="D193" i="31" a="1"/>
  <c r="D193" i="31"/>
  <c r="E212" i="31" a="1"/>
  <c r="E212" i="31"/>
  <c r="C78" i="31" a="1"/>
  <c r="C78" i="31"/>
  <c r="E124" i="31" a="1"/>
  <c r="E124" i="31"/>
  <c r="D153" i="31" a="1"/>
  <c r="D153" i="31"/>
  <c r="D180" i="31" a="1"/>
  <c r="D180" i="31"/>
  <c r="E203" i="31" a="1"/>
  <c r="E203" i="31"/>
  <c r="D97" i="31" a="1"/>
  <c r="D97" i="31"/>
  <c r="E153" i="31" a="1"/>
  <c r="E153" i="31"/>
  <c r="C205" i="31" a="1"/>
  <c r="C205" i="31"/>
  <c r="C231" i="31" a="1"/>
  <c r="C231" i="31"/>
  <c r="D253" i="31" a="1"/>
  <c r="D253" i="31"/>
  <c r="D274" i="31" a="1"/>
  <c r="D274" i="31"/>
  <c r="D296" i="31" a="1"/>
  <c r="D296" i="31"/>
  <c r="C317" i="31" a="1"/>
  <c r="C317" i="31"/>
  <c r="C81" i="31" a="1"/>
  <c r="C81" i="31"/>
  <c r="D137" i="31" a="1"/>
  <c r="D137" i="31"/>
  <c r="D184" i="31" a="1"/>
  <c r="D184" i="31"/>
  <c r="D220" i="31" a="1"/>
  <c r="D220" i="31"/>
  <c r="C242" i="31" a="1"/>
  <c r="C242" i="31"/>
  <c r="C265" i="31" a="1"/>
  <c r="C265" i="31"/>
  <c r="C132" i="31" a="1"/>
  <c r="C132" i="31"/>
  <c r="C190" i="31" a="1"/>
  <c r="C190" i="31"/>
  <c r="D229" i="31" a="1"/>
  <c r="D229" i="31"/>
  <c r="C252" i="31" a="1"/>
  <c r="C252" i="31"/>
  <c r="D275" i="31" a="1"/>
  <c r="D275" i="31"/>
  <c r="E297" i="31" a="1"/>
  <c r="E297" i="31"/>
  <c r="D318" i="31" a="1"/>
  <c r="D318" i="31"/>
  <c r="C102" i="31" a="1"/>
  <c r="C102" i="31"/>
  <c r="D169" i="31" a="1"/>
  <c r="D169" i="31"/>
  <c r="D210" i="31" a="1"/>
  <c r="D210" i="31"/>
  <c r="D232" i="31" a="1"/>
  <c r="D232" i="31"/>
  <c r="E224" i="31" a="1"/>
  <c r="E224" i="31"/>
  <c r="D245" i="31" a="1"/>
  <c r="D245" i="31"/>
  <c r="C268" i="31" a="1"/>
  <c r="C268" i="31"/>
  <c r="C304" i="31" a="1"/>
  <c r="C304" i="31"/>
  <c r="E336" i="31" a="1"/>
  <c r="E336" i="31"/>
  <c r="D357" i="31" a="1"/>
  <c r="D357" i="31"/>
  <c r="C378" i="31" a="1"/>
  <c r="C378" i="31"/>
  <c r="E400" i="31" a="1"/>
  <c r="E400" i="31"/>
  <c r="D287" i="31" a="1"/>
  <c r="D287" i="31"/>
  <c r="E328" i="31" a="1"/>
  <c r="E328" i="31"/>
  <c r="E353" i="31" a="1"/>
  <c r="E353" i="31"/>
  <c r="D374" i="31" a="1"/>
  <c r="D374" i="31"/>
  <c r="C395" i="31" a="1"/>
  <c r="C395" i="31"/>
  <c r="C276" i="31" a="1"/>
  <c r="C276" i="31"/>
  <c r="D317" i="31" a="1"/>
  <c r="D317" i="31"/>
  <c r="C348" i="31" a="1"/>
  <c r="C348" i="31"/>
  <c r="E370" i="31" a="1"/>
  <c r="E370" i="31"/>
  <c r="D391" i="31" a="1"/>
  <c r="D391" i="31"/>
  <c r="C412" i="31" a="1"/>
  <c r="C412" i="31"/>
  <c r="D299" i="31" a="1"/>
  <c r="D299" i="31"/>
  <c r="D336" i="31" a="1"/>
  <c r="D336" i="31"/>
  <c r="C357" i="31" a="1"/>
  <c r="C357" i="31"/>
  <c r="E379" i="31" a="1"/>
  <c r="E379" i="31"/>
  <c r="D400" i="31" a="1"/>
  <c r="D400" i="31"/>
  <c r="D587" i="31" a="1"/>
  <c r="D587" i="31"/>
  <c r="E566" i="31" a="1"/>
  <c r="E566" i="31"/>
  <c r="C544" i="31" a="1"/>
  <c r="C544" i="31"/>
  <c r="D523" i="31" a="1"/>
  <c r="D523" i="31"/>
  <c r="E502" i="31" a="1"/>
  <c r="E502" i="31"/>
  <c r="C480" i="31" a="1"/>
  <c r="C480" i="31"/>
  <c r="D459" i="31" a="1"/>
  <c r="D459" i="31"/>
  <c r="D443" i="31" a="1"/>
  <c r="D443" i="31"/>
  <c r="E422" i="31" a="1"/>
  <c r="E422" i="31"/>
  <c r="E585" i="31" a="1"/>
  <c r="E585" i="31"/>
  <c r="C563" i="31" a="1"/>
  <c r="C563" i="31"/>
  <c r="D542" i="31" a="1"/>
  <c r="D542" i="31"/>
  <c r="E521" i="31" a="1"/>
  <c r="E521" i="31"/>
  <c r="C499" i="31" a="1"/>
  <c r="C499" i="31"/>
  <c r="D478" i="31" a="1"/>
  <c r="D478" i="31"/>
  <c r="E457" i="31" a="1"/>
  <c r="E457" i="31"/>
  <c r="E190" i="31" a="1"/>
  <c r="E190" i="31"/>
  <c r="E234" i="31" a="1"/>
  <c r="E234" i="31"/>
  <c r="C253" i="31" a="1"/>
  <c r="C253" i="31"/>
  <c r="E282" i="31" a="1"/>
  <c r="E282" i="31"/>
  <c r="C328" i="31" a="1"/>
  <c r="C328" i="31"/>
  <c r="E348" i="31" a="1"/>
  <c r="E348" i="31"/>
  <c r="D369" i="31" a="1"/>
  <c r="D369" i="31"/>
  <c r="C390" i="31" a="1"/>
  <c r="C390" i="31"/>
  <c r="E220" i="31" a="1"/>
  <c r="E220" i="31"/>
  <c r="D306" i="31" a="1"/>
  <c r="D306" i="31"/>
  <c r="C50" i="31" a="1"/>
  <c r="C50" i="31"/>
  <c r="E113" i="31" a="1"/>
  <c r="E113" i="31"/>
  <c r="D154" i="31" a="1"/>
  <c r="D154" i="31"/>
  <c r="D66" i="31" a="1"/>
  <c r="D66" i="31"/>
  <c r="E90" i="31" a="1"/>
  <c r="E90" i="31"/>
  <c r="E86" i="31" a="1"/>
  <c r="E86" i="31"/>
  <c r="C115" i="31" a="1"/>
  <c r="C115" i="31"/>
  <c r="D143" i="31" a="1"/>
  <c r="D143" i="31"/>
  <c r="D173" i="31" a="1"/>
  <c r="D173" i="31"/>
  <c r="D200" i="31" a="1"/>
  <c r="D200" i="31"/>
  <c r="D218" i="31" a="1"/>
  <c r="D218" i="31"/>
  <c r="C82" i="31" a="1"/>
  <c r="C82" i="31"/>
  <c r="E130" i="31" a="1"/>
  <c r="E130" i="31"/>
  <c r="C158" i="31" a="1"/>
  <c r="C158" i="31"/>
  <c r="D186" i="31" a="1"/>
  <c r="D186" i="31"/>
  <c r="E209" i="31" a="1"/>
  <c r="E209" i="31"/>
  <c r="E108" i="31" a="1"/>
  <c r="E108" i="31"/>
  <c r="D161" i="31" a="1"/>
  <c r="D161" i="31"/>
  <c r="E214" i="31" a="1"/>
  <c r="E214" i="31"/>
  <c r="E237" i="31" a="1"/>
  <c r="E237" i="31"/>
  <c r="C257" i="31" a="1"/>
  <c r="C257" i="31"/>
  <c r="D280" i="31" a="1"/>
  <c r="D280" i="31"/>
  <c r="C301" i="31" a="1"/>
  <c r="C301" i="31"/>
  <c r="E323" i="31" a="1"/>
  <c r="E323" i="31"/>
  <c r="E91" i="31" a="1"/>
  <c r="E91" i="31"/>
  <c r="D145" i="31" a="1"/>
  <c r="D145" i="31"/>
  <c r="C196" i="31" a="1"/>
  <c r="C196" i="31"/>
  <c r="D226" i="31" a="1"/>
  <c r="D226" i="31"/>
  <c r="C247" i="31" a="1"/>
  <c r="C247" i="31"/>
  <c r="D103" i="31" a="1"/>
  <c r="D103" i="31"/>
  <c r="C136" i="31" a="1"/>
  <c r="C136" i="31"/>
  <c r="C213" i="31" a="1"/>
  <c r="C213" i="31"/>
  <c r="D236" i="31" a="1"/>
  <c r="D236" i="31"/>
  <c r="C258" i="31" a="1"/>
  <c r="C258" i="31"/>
  <c r="E281" i="31" a="1"/>
  <c r="E281" i="31"/>
  <c r="D302" i="31" a="1"/>
  <c r="D302" i="31"/>
  <c r="C323" i="31" a="1"/>
  <c r="C323" i="31"/>
  <c r="D115" i="31" a="1"/>
  <c r="D115" i="31"/>
  <c r="E173" i="31" a="1"/>
  <c r="E173" i="31"/>
  <c r="C214" i="31" a="1"/>
  <c r="C214" i="31"/>
  <c r="E180" i="31" a="1"/>
  <c r="E180" i="31"/>
  <c r="C233" i="31" a="1"/>
  <c r="C233" i="31"/>
  <c r="D252" i="31" a="1"/>
  <c r="D252" i="31"/>
  <c r="D272" i="31" a="1"/>
  <c r="D272" i="31"/>
  <c r="D313" i="31" a="1"/>
  <c r="D313" i="31"/>
  <c r="D341" i="31" a="1"/>
  <c r="D341" i="31"/>
  <c r="C362" i="31" a="1"/>
  <c r="C362" i="31"/>
  <c r="E384" i="31" a="1"/>
  <c r="E384" i="31"/>
  <c r="D405" i="31" a="1"/>
  <c r="D405" i="31"/>
  <c r="E296" i="31" a="1"/>
  <c r="E296" i="31"/>
  <c r="E337" i="31" a="1"/>
  <c r="E337" i="31"/>
  <c r="D358" i="31" a="1"/>
  <c r="D358" i="31"/>
  <c r="C379" i="31" a="1"/>
  <c r="C379" i="31"/>
  <c r="E401" i="31" a="1"/>
  <c r="E401" i="31"/>
  <c r="D285" i="31" a="1"/>
  <c r="D285" i="31"/>
  <c r="E326" i="31" a="1"/>
  <c r="E326" i="31"/>
  <c r="E354" i="31" a="1"/>
  <c r="E354" i="31"/>
  <c r="D375" i="31" a="1"/>
  <c r="D375" i="31"/>
  <c r="C396" i="31" a="1"/>
  <c r="C396" i="31"/>
  <c r="E266" i="31" a="1"/>
  <c r="E266" i="31"/>
  <c r="E308" i="31" a="1"/>
  <c r="E308" i="31"/>
  <c r="C341" i="31" a="1"/>
  <c r="C341" i="31"/>
  <c r="E363" i="31" a="1"/>
  <c r="E363" i="31"/>
  <c r="D384" i="31" a="1"/>
  <c r="D384" i="31"/>
  <c r="C405" i="31" a="1"/>
  <c r="C405" i="31"/>
  <c r="E582" i="31" a="1"/>
  <c r="E582" i="31"/>
  <c r="C560" i="31" a="1"/>
  <c r="C560" i="31"/>
  <c r="D539" i="31" a="1"/>
  <c r="D539" i="31"/>
  <c r="E518" i="31" a="1"/>
  <c r="E518" i="31"/>
  <c r="C496" i="31" a="1"/>
  <c r="C496" i="31"/>
  <c r="D475" i="31" a="1"/>
  <c r="D475" i="31"/>
  <c r="E438" i="31" a="1"/>
  <c r="E438" i="31"/>
  <c r="C413" i="31" a="1"/>
  <c r="C413" i="31"/>
  <c r="C579" i="31" a="1"/>
  <c r="C579" i="31"/>
  <c r="D558" i="31" a="1"/>
  <c r="D558" i="31"/>
  <c r="E537" i="31" a="1"/>
  <c r="E537" i="31"/>
  <c r="C515" i="31" a="1"/>
  <c r="C515" i="31"/>
  <c r="D494" i="31" a="1"/>
  <c r="D494" i="31"/>
  <c r="E473" i="31" a="1"/>
  <c r="E473" i="31"/>
  <c r="C451" i="31" a="1"/>
  <c r="C451" i="31"/>
  <c r="D212" i="31" a="1"/>
  <c r="D212" i="31"/>
  <c r="C238" i="31" a="1"/>
  <c r="C238" i="31"/>
  <c r="C240" i="31" a="1"/>
  <c r="C240" i="31"/>
  <c r="C327" i="31" a="1"/>
  <c r="C327" i="31"/>
  <c r="D67" i="31" a="1"/>
  <c r="D67" i="31"/>
  <c r="D129" i="31" a="1"/>
  <c r="D129" i="31"/>
  <c r="E166" i="31" a="1"/>
  <c r="E166" i="31"/>
  <c r="C72" i="31" a="1"/>
  <c r="C72" i="31"/>
  <c r="E95" i="31" a="1"/>
  <c r="E95" i="31"/>
  <c r="E92" i="31" a="1"/>
  <c r="E92" i="31"/>
  <c r="C121" i="31" a="1"/>
  <c r="C121" i="31"/>
  <c r="D150" i="31" a="1"/>
  <c r="D150" i="31"/>
  <c r="C182" i="31" a="1"/>
  <c r="C182" i="31"/>
  <c r="E204" i="31" a="1"/>
  <c r="E204" i="31"/>
  <c r="E70" i="31" a="1"/>
  <c r="E70" i="31"/>
  <c r="C107" i="31" a="1"/>
  <c r="C107" i="31"/>
  <c r="E139" i="31" a="1"/>
  <c r="E139" i="31"/>
  <c r="E165" i="31" a="1"/>
  <c r="E165" i="31"/>
  <c r="C192" i="31" a="1"/>
  <c r="C192" i="31"/>
  <c r="D214" i="31" a="1"/>
  <c r="D214" i="31"/>
  <c r="E112" i="31" a="1"/>
  <c r="E112" i="31"/>
  <c r="D166" i="31" a="1"/>
  <c r="D166" i="31"/>
  <c r="C220" i="31" a="1"/>
  <c r="C220" i="31"/>
  <c r="D243" i="31" a="1"/>
  <c r="D243" i="31"/>
  <c r="D261" i="31" a="1"/>
  <c r="D261" i="31"/>
  <c r="C285" i="31" a="1"/>
  <c r="C285" i="31"/>
  <c r="E307" i="31" a="1"/>
  <c r="E307" i="31"/>
  <c r="D328" i="31" a="1"/>
  <c r="D328" i="31"/>
  <c r="E105" i="31" a="1"/>
  <c r="E105" i="31"/>
  <c r="E150" i="31" a="1"/>
  <c r="E150" i="31"/>
  <c r="C200" i="31" a="1"/>
  <c r="C200" i="31"/>
  <c r="D231" i="31" a="1"/>
  <c r="D231" i="31"/>
  <c r="E253" i="31" a="1"/>
  <c r="E253" i="31"/>
  <c r="D119" i="31" a="1"/>
  <c r="D119" i="31"/>
  <c r="C173" i="31" a="1"/>
  <c r="C173" i="31"/>
  <c r="D221" i="31" a="1"/>
  <c r="D221" i="31"/>
  <c r="D242" i="31" a="1"/>
  <c r="D242" i="31"/>
  <c r="C263" i="31" a="1"/>
  <c r="C263" i="31"/>
  <c r="D286" i="31" a="1"/>
  <c r="D286" i="31"/>
  <c r="C307" i="31" a="1"/>
  <c r="C307" i="31"/>
  <c r="E329" i="31" a="1"/>
  <c r="E329" i="31"/>
  <c r="C128" i="31" a="1"/>
  <c r="C128" i="31"/>
  <c r="D189" i="31" a="1"/>
  <c r="D189" i="31"/>
  <c r="D219" i="31" a="1"/>
  <c r="D219" i="31"/>
  <c r="D211" i="31" a="1"/>
  <c r="D211" i="31"/>
  <c r="D237" i="31" a="1"/>
  <c r="D237" i="31"/>
  <c r="D281" i="31" a="1"/>
  <c r="D281" i="31"/>
  <c r="E322" i="31" a="1"/>
  <c r="E322" i="31"/>
  <c r="C346" i="31" a="1"/>
  <c r="C346" i="31"/>
  <c r="E368" i="31" a="1"/>
  <c r="E368" i="31"/>
  <c r="D389" i="31" a="1"/>
  <c r="D389" i="31"/>
  <c r="E268" i="31" a="1"/>
  <c r="E268" i="31"/>
  <c r="C310" i="31" a="1"/>
  <c r="C310" i="31"/>
  <c r="D342" i="31" a="1"/>
  <c r="D342" i="31"/>
  <c r="C363" i="31" a="1"/>
  <c r="C363" i="31"/>
  <c r="E385" i="31" a="1"/>
  <c r="E385" i="31"/>
  <c r="D406" i="31" a="1"/>
  <c r="D406" i="31"/>
  <c r="E294" i="31" a="1"/>
  <c r="E294" i="31"/>
  <c r="E338" i="31" a="1"/>
  <c r="E338" i="31"/>
  <c r="D359" i="31" a="1"/>
  <c r="D359" i="31"/>
  <c r="C380" i="31" a="1"/>
  <c r="C380" i="31"/>
  <c r="E402" i="31" a="1"/>
  <c r="E402" i="31"/>
  <c r="E276" i="31" a="1"/>
  <c r="E276" i="31"/>
  <c r="C322" i="31" a="1"/>
  <c r="C322" i="31"/>
  <c r="E347" i="31" a="1"/>
  <c r="E347" i="31"/>
  <c r="D368" i="31" a="1"/>
  <c r="D368" i="31"/>
  <c r="C389" i="31" a="1"/>
  <c r="C389" i="31"/>
  <c r="E411" i="31" a="1"/>
  <c r="E411" i="31"/>
  <c r="C576" i="31" a="1"/>
  <c r="C576" i="31"/>
  <c r="D555" i="31" a="1"/>
  <c r="D555" i="31"/>
  <c r="E534" i="31" a="1"/>
  <c r="E534" i="31"/>
  <c r="C512" i="31" a="1"/>
  <c r="C512" i="31"/>
  <c r="D491" i="31" a="1"/>
  <c r="D491" i="31"/>
  <c r="E470" i="31" a="1"/>
  <c r="E470" i="31"/>
  <c r="E454" i="31" a="1"/>
  <c r="E454" i="31"/>
  <c r="C432" i="31" a="1"/>
  <c r="C432" i="31"/>
  <c r="C595" i="31" a="1"/>
  <c r="C595" i="31"/>
  <c r="D574" i="31" a="1"/>
  <c r="D574" i="31"/>
  <c r="E553" i="31" a="1"/>
  <c r="E553" i="31"/>
  <c r="C531" i="31" a="1"/>
  <c r="C531" i="31"/>
  <c r="D510" i="31" a="1"/>
  <c r="D510" i="31"/>
  <c r="E489" i="31" a="1"/>
  <c r="E489" i="31"/>
  <c r="C467" i="31" a="1"/>
  <c r="C467" i="31"/>
  <c r="D227" i="31" a="1"/>
  <c r="D227" i="31"/>
  <c r="D269" i="31" a="1"/>
  <c r="D269" i="31"/>
  <c r="E314" i="31" a="1"/>
  <c r="E314" i="31"/>
  <c r="D353" i="31" a="1"/>
  <c r="D353" i="31"/>
  <c r="E380" i="31" a="1"/>
  <c r="E380" i="31"/>
  <c r="C406" i="31" a="1"/>
  <c r="C406" i="31"/>
  <c r="C302" i="31" a="1"/>
  <c r="C302" i="31"/>
  <c r="D338" i="31" a="1"/>
  <c r="D338" i="31"/>
  <c r="C359" i="31" a="1"/>
  <c r="C359" i="31"/>
  <c r="E381" i="31" a="1"/>
  <c r="E381" i="31"/>
  <c r="D402" i="31" a="1"/>
  <c r="D402" i="31"/>
  <c r="E286" i="31" a="1"/>
  <c r="E286" i="31"/>
  <c r="E334" i="31" a="1"/>
  <c r="E334" i="31"/>
  <c r="D355" i="31" a="1"/>
  <c r="D355" i="31"/>
  <c r="C376" i="31" a="1"/>
  <c r="C376" i="31"/>
  <c r="E398" i="31" a="1"/>
  <c r="E398" i="31"/>
  <c r="C267" i="31" a="1"/>
  <c r="C267" i="31"/>
  <c r="C314" i="31" a="1"/>
  <c r="C314" i="31"/>
  <c r="E343" i="31" a="1"/>
  <c r="E343" i="31"/>
  <c r="D364" i="31" a="1"/>
  <c r="D364" i="31"/>
  <c r="C385" i="31" a="1"/>
  <c r="C385" i="31"/>
  <c r="E407" i="31" a="1"/>
  <c r="E407" i="31"/>
  <c r="C580" i="31" a="1"/>
  <c r="C580" i="31"/>
  <c r="D559" i="31" a="1"/>
  <c r="D559" i="31"/>
  <c r="E538" i="31" a="1"/>
  <c r="E538" i="31"/>
  <c r="E522" i="31" a="1"/>
  <c r="E522" i="31"/>
  <c r="C500" i="31" a="1"/>
  <c r="C500" i="31"/>
  <c r="D479" i="31" a="1"/>
  <c r="D479" i="31"/>
  <c r="E458" i="31" a="1"/>
  <c r="E458" i="31"/>
  <c r="C436" i="31" a="1"/>
  <c r="C436" i="31"/>
  <c r="D412" i="31" a="1"/>
  <c r="D412" i="31"/>
  <c r="D578" i="31" a="1"/>
  <c r="D578" i="31"/>
  <c r="E557" i="31" a="1"/>
  <c r="E557" i="31"/>
  <c r="C535" i="31" a="1"/>
  <c r="C535" i="31"/>
  <c r="D514" i="31" a="1"/>
  <c r="D514" i="31"/>
  <c r="E493" i="31" a="1"/>
  <c r="E493" i="31"/>
  <c r="C471" i="31" a="1"/>
  <c r="C471" i="31"/>
  <c r="D450" i="31" a="1"/>
  <c r="D450" i="31"/>
  <c r="E213" i="31" a="1"/>
  <c r="E213" i="31"/>
  <c r="E239" i="31" a="1"/>
  <c r="E239" i="31"/>
  <c r="D263" i="31" a="1"/>
  <c r="D263" i="31"/>
  <c r="D297" i="31" a="1"/>
  <c r="D297" i="31"/>
  <c r="D333" i="31" a="1"/>
  <c r="D333" i="31"/>
  <c r="C354" i="31" a="1"/>
  <c r="C354" i="31"/>
  <c r="E376" i="31" a="1"/>
  <c r="E376" i="31"/>
  <c r="D397" i="31" a="1"/>
  <c r="D397" i="31"/>
  <c r="E280" i="31" a="1"/>
  <c r="E280" i="31"/>
  <c r="C326" i="31" a="1"/>
  <c r="C326" i="31"/>
  <c r="D350" i="31" a="1"/>
  <c r="D350" i="31"/>
  <c r="C371" i="31" a="1"/>
  <c r="C371" i="31"/>
  <c r="E393" i="31" a="1"/>
  <c r="E393" i="31"/>
  <c r="C266" i="31" a="1"/>
  <c r="C266" i="31"/>
  <c r="E310" i="31" a="1"/>
  <c r="E310" i="31"/>
  <c r="E346" i="31" a="1"/>
  <c r="E346" i="31"/>
  <c r="D367" i="31" a="1"/>
  <c r="D367" i="31"/>
  <c r="C404" i="31" a="1"/>
  <c r="C404" i="31"/>
  <c r="D283" i="31" a="1"/>
  <c r="D283" i="31"/>
  <c r="E324" i="31" a="1"/>
  <c r="E324" i="31"/>
  <c r="C349" i="31" a="1"/>
  <c r="C349" i="31"/>
  <c r="E371" i="31" a="1"/>
  <c r="E371" i="31"/>
  <c r="D392" i="31" a="1"/>
  <c r="D392" i="31"/>
  <c r="D595" i="31" a="1"/>
  <c r="D595" i="31"/>
  <c r="D579" i="31" a="1"/>
  <c r="D579" i="31"/>
  <c r="E558" i="31" a="1"/>
  <c r="E558" i="31"/>
  <c r="C536" i="31" a="1"/>
  <c r="C536" i="31"/>
  <c r="D515" i="31" a="1"/>
  <c r="D515" i="31"/>
  <c r="E494" i="31" a="1"/>
  <c r="E494" i="31"/>
  <c r="C472" i="31" a="1"/>
  <c r="C472" i="31"/>
  <c r="D451" i="31" a="1"/>
  <c r="D451" i="31"/>
  <c r="E430" i="31" a="1"/>
  <c r="E430" i="31"/>
  <c r="E593" i="31" a="1"/>
  <c r="E593" i="31"/>
  <c r="C571" i="31" a="1"/>
  <c r="C571" i="31"/>
  <c r="D550" i="31" a="1"/>
  <c r="D550" i="31"/>
  <c r="E529" i="31" a="1"/>
  <c r="E529" i="31"/>
  <c r="C507" i="31" a="1"/>
  <c r="C507" i="31"/>
  <c r="D486" i="31" a="1"/>
  <c r="D486" i="31"/>
  <c r="E465" i="31" a="1"/>
  <c r="E465" i="31"/>
  <c r="C443" i="31" a="1"/>
  <c r="C443" i="31"/>
  <c r="D422" i="31" a="1"/>
  <c r="D422" i="31"/>
  <c r="D45" i="31" a="1"/>
  <c r="D45" i="31"/>
  <c r="D215" i="31" a="1"/>
  <c r="D215" i="31"/>
  <c r="D240" i="31" a="1"/>
  <c r="D240" i="31"/>
  <c r="E267" i="31" a="1"/>
  <c r="E267" i="31"/>
  <c r="E298" i="31" a="1"/>
  <c r="E298" i="31"/>
  <c r="E242" i="31" a="1"/>
  <c r="E242" i="31"/>
  <c r="E273" i="31" a="1"/>
  <c r="E273" i="31"/>
  <c r="E332" i="31" a="1"/>
  <c r="E332" i="31"/>
  <c r="C358" i="31" a="1"/>
  <c r="C358" i="31"/>
  <c r="D385" i="31" a="1"/>
  <c r="D385" i="31"/>
  <c r="E271" i="31" a="1"/>
  <c r="E271" i="31"/>
  <c r="D311" i="31" a="1"/>
  <c r="D311" i="31"/>
  <c r="C343" i="31" a="1"/>
  <c r="C343" i="31"/>
  <c r="E365" i="31" a="1"/>
  <c r="E365" i="31"/>
  <c r="D386" i="31" a="1"/>
  <c r="D386" i="31"/>
  <c r="C407" i="31" a="1"/>
  <c r="C407" i="31"/>
  <c r="C300" i="31" a="1"/>
  <c r="C300" i="31"/>
  <c r="D339" i="31" a="1"/>
  <c r="D339" i="31"/>
  <c r="C360" i="31" a="1"/>
  <c r="C360" i="31"/>
  <c r="E382" i="31" a="1"/>
  <c r="E382" i="31"/>
  <c r="D403" i="31" a="1"/>
  <c r="D403" i="31"/>
  <c r="C282" i="31" a="1"/>
  <c r="C282" i="31"/>
  <c r="D323" i="31" a="1"/>
  <c r="D323" i="31"/>
  <c r="D348" i="31" a="1"/>
  <c r="D348" i="31"/>
  <c r="C369" i="31" a="1"/>
  <c r="C369" i="31"/>
  <c r="E391" i="31" a="1"/>
  <c r="E391" i="31"/>
  <c r="C596" i="31" a="1"/>
  <c r="C596" i="31"/>
  <c r="D575" i="31" a="1"/>
  <c r="D575" i="31"/>
  <c r="E554" i="31" a="1"/>
  <c r="E554" i="31"/>
  <c r="C532" i="31" a="1"/>
  <c r="C532" i="31"/>
  <c r="C516" i="31" a="1"/>
  <c r="C516" i="31"/>
  <c r="D495" i="31" a="1"/>
  <c r="D495" i="31"/>
  <c r="E474" i="31" a="1"/>
  <c r="E474" i="31"/>
  <c r="C452" i="31" a="1"/>
  <c r="C452" i="31"/>
  <c r="D431" i="31" a="1"/>
  <c r="D431" i="31"/>
  <c r="D594" i="31" a="1"/>
  <c r="D594" i="31"/>
  <c r="E573" i="31" a="1"/>
  <c r="E573" i="31"/>
  <c r="C551" i="31" a="1"/>
  <c r="C551" i="31"/>
  <c r="D530" i="31" a="1"/>
  <c r="D530" i="31"/>
  <c r="E509" i="31" a="1"/>
  <c r="E509" i="31"/>
  <c r="C487" i="31" a="1"/>
  <c r="C487" i="31"/>
  <c r="D466" i="31" a="1"/>
  <c r="D466" i="31"/>
  <c r="E445" i="31" a="1"/>
  <c r="E445" i="31"/>
  <c r="E221" i="31" a="1"/>
  <c r="E221" i="31"/>
  <c r="C243" i="31" a="1"/>
  <c r="C243" i="31"/>
  <c r="E270" i="31" a="1"/>
  <c r="E270" i="31"/>
  <c r="E306" i="31" a="1"/>
  <c r="E306" i="31"/>
  <c r="C338" i="31" a="1"/>
  <c r="C338" i="31"/>
  <c r="E360" i="31" a="1"/>
  <c r="E360" i="31"/>
  <c r="D381" i="31" a="1"/>
  <c r="D381" i="31"/>
  <c r="C402" i="31" a="1"/>
  <c r="C402" i="31"/>
  <c r="C294" i="31" a="1"/>
  <c r="C294" i="31"/>
  <c r="D334" i="31" a="1"/>
  <c r="D334" i="31"/>
  <c r="C355" i="31" a="1"/>
  <c r="C355" i="31"/>
  <c r="E377" i="31" a="1"/>
  <c r="E377" i="31"/>
  <c r="D398" i="31" a="1"/>
  <c r="D398" i="31"/>
  <c r="E278" i="31" a="1"/>
  <c r="E278" i="31"/>
  <c r="C324" i="31" a="1"/>
  <c r="C324" i="31"/>
  <c r="D351" i="31" a="1"/>
  <c r="D351" i="31"/>
  <c r="C372" i="31" a="1"/>
  <c r="C372" i="31"/>
  <c r="C388" i="31" a="1"/>
  <c r="C388" i="31"/>
  <c r="E410" i="31" a="1"/>
  <c r="E410" i="31"/>
  <c r="E292" i="31" a="1"/>
  <c r="E292" i="31"/>
  <c r="C333" i="31" a="1"/>
  <c r="C333" i="31"/>
  <c r="E355" i="31" a="1"/>
  <c r="E355" i="31"/>
  <c r="D376" i="31" a="1"/>
  <c r="D376" i="31"/>
  <c r="C397" i="31" a="1"/>
  <c r="C397" i="31"/>
  <c r="E574" i="31" a="1"/>
  <c r="E574" i="31"/>
  <c r="C552" i="31" a="1"/>
  <c r="C552" i="31"/>
  <c r="D531" i="31" a="1"/>
  <c r="D531" i="31"/>
  <c r="E510" i="31" a="1"/>
  <c r="E510" i="31"/>
  <c r="C488" i="31" a="1"/>
  <c r="C488" i="31"/>
  <c r="D467" i="31" a="1"/>
  <c r="D467" i="31"/>
  <c r="E446" i="31" a="1"/>
  <c r="E446" i="31"/>
  <c r="C424" i="31" a="1"/>
  <c r="C424" i="31"/>
  <c r="C587" i="31" a="1"/>
  <c r="C587" i="31"/>
  <c r="D566" i="31" a="1"/>
  <c r="D566" i="31"/>
  <c r="E545" i="31" a="1"/>
  <c r="E545" i="31"/>
  <c r="C523" i="31" a="1"/>
  <c r="C523" i="31"/>
  <c r="D502" i="31" a="1"/>
  <c r="D502" i="31"/>
  <c r="E481" i="31" a="1"/>
  <c r="E481" i="31"/>
  <c r="C459" i="31" a="1"/>
  <c r="C459" i="31"/>
  <c r="D438" i="31" a="1"/>
  <c r="D438" i="31"/>
  <c r="E417" i="31" a="1"/>
  <c r="E417" i="31"/>
  <c r="D47" i="31" a="1"/>
  <c r="D47" i="31"/>
  <c r="D222" i="31" a="1"/>
  <c r="D222" i="31"/>
  <c r="E244" i="31" a="1"/>
  <c r="E244" i="31"/>
  <c r="C271" i="31" a="1"/>
  <c r="C271" i="31"/>
  <c r="C312" i="31" a="1"/>
  <c r="C312" i="31"/>
  <c r="E340" i="31" a="1"/>
  <c r="E340" i="31"/>
  <c r="D361" i="31" a="1"/>
  <c r="D361" i="31"/>
  <c r="C382" i="31" a="1"/>
  <c r="C382" i="31"/>
  <c r="E404" i="31" a="1"/>
  <c r="E404" i="31"/>
  <c r="D295" i="31" a="1"/>
  <c r="D295" i="31"/>
  <c r="C335" i="31" a="1"/>
  <c r="C335" i="31"/>
  <c r="E357" i="31" a="1"/>
  <c r="E357" i="31"/>
  <c r="D378" i="31" a="1"/>
  <c r="D378" i="31"/>
  <c r="C399" i="31" a="1"/>
  <c r="C399" i="31"/>
  <c r="C284" i="31" a="1"/>
  <c r="C284" i="31"/>
  <c r="D325" i="31" a="1"/>
  <c r="D325" i="31"/>
  <c r="C352" i="31" a="1"/>
  <c r="C352" i="31"/>
  <c r="E374" i="31" a="1"/>
  <c r="E374" i="31"/>
  <c r="D446" i="31" a="1"/>
  <c r="D446" i="31"/>
  <c r="E247" i="31" a="1"/>
  <c r="E247" i="31"/>
  <c r="C296" i="31" a="1"/>
  <c r="C296" i="31"/>
  <c r="D337" i="31" a="1"/>
  <c r="D337" i="31"/>
  <c r="E364" i="31" a="1"/>
  <c r="E364" i="31"/>
  <c r="E396" i="31" a="1"/>
  <c r="E396" i="31"/>
  <c r="D279" i="31" a="1"/>
  <c r="D279" i="31"/>
  <c r="E320" i="31" a="1"/>
  <c r="E320" i="31"/>
  <c r="E349" i="31" a="1"/>
  <c r="E349" i="31"/>
  <c r="D370" i="31" a="1"/>
  <c r="D370" i="31"/>
  <c r="C391" i="31" a="1"/>
  <c r="C391" i="31"/>
  <c r="E265" i="31" a="1"/>
  <c r="E265" i="31"/>
  <c r="D309" i="31" a="1"/>
  <c r="D309" i="31"/>
  <c r="C344" i="31" a="1"/>
  <c r="C344" i="31"/>
  <c r="E366" i="31" a="1"/>
  <c r="E366" i="31"/>
  <c r="D387" i="31" a="1"/>
  <c r="D387" i="31"/>
  <c r="C408" i="31" a="1"/>
  <c r="C408" i="31"/>
  <c r="D291" i="31" a="1"/>
  <c r="D291" i="31"/>
  <c r="C332" i="31" a="1"/>
  <c r="C332" i="31"/>
  <c r="C353" i="31" a="1"/>
  <c r="C353" i="31"/>
  <c r="E375" i="31" a="1"/>
  <c r="E375" i="31"/>
  <c r="D396" i="31" a="1"/>
  <c r="D396" i="31"/>
  <c r="D591" i="31" a="1"/>
  <c r="D591" i="31"/>
  <c r="E570" i="31" a="1"/>
  <c r="E570" i="31"/>
  <c r="C548" i="31" a="1"/>
  <c r="C548" i="31"/>
  <c r="D527" i="31" a="1"/>
  <c r="D527" i="31"/>
  <c r="D511" i="31" a="1"/>
  <c r="D511" i="31"/>
  <c r="E490" i="31" a="1"/>
  <c r="E490" i="31"/>
  <c r="C468" i="31" a="1"/>
  <c r="C468" i="31"/>
  <c r="D447" i="31" a="1"/>
  <c r="D447" i="31"/>
  <c r="E426" i="31" a="1"/>
  <c r="E426" i="31"/>
  <c r="E589" i="31" a="1"/>
  <c r="E589" i="31"/>
  <c r="C567" i="31" a="1"/>
  <c r="C567" i="31"/>
  <c r="D546" i="31" a="1"/>
  <c r="D546" i="31"/>
  <c r="E525" i="31" a="1"/>
  <c r="E525" i="31"/>
  <c r="C503" i="31" a="1"/>
  <c r="C503" i="31"/>
  <c r="D482" i="31" a="1"/>
  <c r="D482" i="31"/>
  <c r="E461" i="31" a="1"/>
  <c r="E461" i="31"/>
  <c r="E157" i="31" a="1"/>
  <c r="E157" i="31"/>
  <c r="E229" i="31" a="1"/>
  <c r="E229" i="31"/>
  <c r="C248" i="31" a="1"/>
  <c r="C248" i="31"/>
  <c r="C274" i="31" a="1"/>
  <c r="C274" i="31"/>
  <c r="C320" i="31" a="1"/>
  <c r="C320" i="31"/>
  <c r="E344" i="31" a="1"/>
  <c r="E344" i="31"/>
  <c r="D365" i="31" a="1"/>
  <c r="D365" i="31"/>
  <c r="C386" i="31" a="1"/>
  <c r="C386" i="31"/>
  <c r="C261" i="31" a="1"/>
  <c r="C261" i="31"/>
  <c r="D303" i="31" a="1"/>
  <c r="D303" i="31"/>
  <c r="C339" i="31" a="1"/>
  <c r="C339" i="31"/>
  <c r="E361" i="31" a="1"/>
  <c r="E361" i="31"/>
  <c r="D382" i="31" a="1"/>
  <c r="D382" i="31"/>
  <c r="C403" i="31" a="1"/>
  <c r="C403" i="31"/>
  <c r="C292" i="31" a="1"/>
  <c r="C292" i="31"/>
  <c r="D335" i="31" a="1"/>
  <c r="D335" i="31"/>
  <c r="C356" i="31" a="1"/>
  <c r="C356" i="31"/>
  <c r="E378" i="31" a="1"/>
  <c r="E378" i="31"/>
  <c r="E394" i="31" a="1"/>
  <c r="E394" i="31"/>
  <c r="D415" i="31" a="1"/>
  <c r="D415" i="31"/>
  <c r="C306" i="31" a="1"/>
  <c r="C306" i="31"/>
  <c r="E339" i="31" a="1"/>
  <c r="E339" i="31"/>
  <c r="D360" i="31" a="1"/>
  <c r="D360" i="31"/>
  <c r="C381" i="31" a="1"/>
  <c r="C381" i="31"/>
  <c r="E403" i="31" a="1"/>
  <c r="E403" i="31"/>
  <c r="E590" i="31" a="1"/>
  <c r="E590" i="31"/>
  <c r="C568" i="31" a="1"/>
  <c r="C568" i="31"/>
  <c r="D547" i="31" a="1"/>
  <c r="D547" i="31"/>
  <c r="E526" i="31" a="1"/>
  <c r="E526" i="31"/>
  <c r="C504" i="31" a="1"/>
  <c r="C504" i="31"/>
  <c r="D483" i="31" a="1"/>
  <c r="D483" i="31"/>
  <c r="E462" i="31" a="1"/>
  <c r="E462" i="31"/>
  <c r="C440" i="31" a="1"/>
  <c r="C440" i="31"/>
  <c r="D419" i="31" a="1"/>
  <c r="D419" i="31"/>
  <c r="D582" i="31" a="1"/>
  <c r="D582" i="31"/>
  <c r="E561" i="31" a="1"/>
  <c r="E561" i="31"/>
  <c r="C539" i="31" a="1"/>
  <c r="C539" i="31"/>
  <c r="D518" i="31" a="1"/>
  <c r="D518" i="31"/>
  <c r="E497" i="31" a="1"/>
  <c r="E497" i="31"/>
  <c r="C475" i="31" a="1"/>
  <c r="C475" i="31"/>
  <c r="D454" i="31" a="1"/>
  <c r="D454" i="31"/>
  <c r="E433" i="31" a="1"/>
  <c r="E433" i="31"/>
  <c r="D48" i="31" a="1"/>
  <c r="D48" i="31"/>
  <c r="D170" i="31" a="1"/>
  <c r="D170" i="31"/>
  <c r="C230" i="31" a="1"/>
  <c r="C230" i="31"/>
  <c r="D250" i="31" a="1"/>
  <c r="D250" i="31"/>
  <c r="C280" i="31" a="1"/>
  <c r="C280" i="31"/>
  <c r="D321" i="31" a="1"/>
  <c r="D321" i="31"/>
  <c r="D345" i="31" a="1"/>
  <c r="D345" i="31"/>
  <c r="C366" i="31" a="1"/>
  <c r="C366" i="31"/>
  <c r="E388" i="31" a="1"/>
  <c r="E388" i="31"/>
  <c r="E262" i="31" a="1"/>
  <c r="E262" i="31"/>
  <c r="E304" i="31" a="1"/>
  <c r="E304" i="31"/>
  <c r="E341" i="31" a="1"/>
  <c r="E341" i="31"/>
  <c r="D362" i="31" a="1"/>
  <c r="D362" i="31"/>
  <c r="C383" i="31" a="1"/>
  <c r="C383" i="31"/>
  <c r="E405" i="31" a="1"/>
  <c r="E405" i="31"/>
  <c r="D293" i="31" a="1"/>
  <c r="D293" i="31"/>
  <c r="C336" i="31" a="1"/>
  <c r="C336" i="31"/>
  <c r="E358" i="31" a="1"/>
  <c r="E358" i="31"/>
  <c r="D379" i="31" a="1"/>
  <c r="D379" i="31"/>
  <c r="C400" i="31" a="1"/>
  <c r="C400" i="31"/>
  <c r="C273" i="31" a="1"/>
  <c r="C273" i="31"/>
  <c r="E316" i="31" a="1"/>
  <c r="E316" i="31"/>
  <c r="C345" i="31" a="1"/>
  <c r="C345" i="31"/>
  <c r="E367" i="31" a="1"/>
  <c r="E367" i="31"/>
  <c r="D388" i="31" a="1"/>
  <c r="D388" i="31"/>
  <c r="C409" i="31" a="1"/>
  <c r="C409" i="31"/>
  <c r="C217" i="31" a="1"/>
  <c r="C217" i="31"/>
  <c r="D260" i="31" a="1"/>
  <c r="D260" i="31"/>
  <c r="D305" i="31" a="1"/>
  <c r="D305" i="31"/>
  <c r="C342" i="31" a="1"/>
  <c r="C342" i="31"/>
  <c r="C374" i="31" a="1"/>
  <c r="C374" i="31"/>
  <c r="D401" i="31" a="1"/>
  <c r="D401" i="31"/>
  <c r="E288" i="31" a="1"/>
  <c r="E288" i="31"/>
  <c r="E333" i="31" a="1"/>
  <c r="E333" i="31"/>
  <c r="D354" i="31" a="1"/>
  <c r="D354" i="31"/>
  <c r="C375" i="31" a="1"/>
  <c r="C375" i="31"/>
  <c r="E397" i="31" a="1"/>
  <c r="E397" i="31"/>
  <c r="D277" i="31" a="1"/>
  <c r="D277" i="31"/>
  <c r="E318" i="31" a="1"/>
  <c r="E318" i="31"/>
  <c r="E350" i="31" a="1"/>
  <c r="E350" i="31"/>
  <c r="D371" i="31" a="1"/>
  <c r="D371" i="31"/>
  <c r="C392" i="31" a="1"/>
  <c r="C392" i="31"/>
  <c r="E414" i="31" a="1"/>
  <c r="E414" i="31"/>
  <c r="E300" i="31" a="1"/>
  <c r="E300" i="31"/>
  <c r="C337" i="31" a="1"/>
  <c r="C337" i="31"/>
  <c r="E359" i="31" a="1"/>
  <c r="E359" i="31"/>
  <c r="D380" i="31" a="1"/>
  <c r="D380" i="31"/>
  <c r="C401" i="31" a="1"/>
  <c r="C401" i="31"/>
  <c r="E586" i="31" a="1"/>
  <c r="E586" i="31"/>
  <c r="C564" i="31" a="1"/>
  <c r="C564" i="31"/>
  <c r="D543" i="31" a="1"/>
  <c r="D543" i="31"/>
  <c r="E506" i="31" a="1"/>
  <c r="E506" i="31"/>
  <c r="C484" i="31" a="1"/>
  <c r="C484" i="31"/>
  <c r="D463" i="31" a="1"/>
  <c r="D463" i="31"/>
  <c r="E442" i="31" a="1"/>
  <c r="E442" i="31"/>
  <c r="C420" i="31" a="1"/>
  <c r="C420" i="31"/>
  <c r="C583" i="31" a="1"/>
  <c r="C583" i="31"/>
  <c r="D562" i="31" a="1"/>
  <c r="D562" i="31"/>
  <c r="E541" i="31" a="1"/>
  <c r="E541" i="31"/>
  <c r="C519" i="31" a="1"/>
  <c r="C519" i="31"/>
  <c r="D498" i="31" a="1"/>
  <c r="D498" i="31"/>
  <c r="E477" i="31" a="1"/>
  <c r="E477" i="31"/>
  <c r="C455" i="31" a="1"/>
  <c r="C455" i="31"/>
  <c r="C194" i="31" a="1"/>
  <c r="C194" i="31"/>
  <c r="C235" i="31" a="1"/>
  <c r="C235" i="31"/>
  <c r="D255" i="31" a="1"/>
  <c r="D255" i="31"/>
  <c r="C288" i="31" a="1"/>
  <c r="C288" i="31"/>
  <c r="D329" i="31" a="1"/>
  <c r="D329" i="31"/>
  <c r="D349" i="31" a="1"/>
  <c r="D349" i="31"/>
  <c r="C370" i="31" a="1"/>
  <c r="C370" i="31"/>
  <c r="E392" i="31" a="1"/>
  <c r="E392" i="31"/>
  <c r="E274" i="31" a="1"/>
  <c r="E274" i="31"/>
  <c r="E312" i="31" a="1"/>
  <c r="E312" i="31"/>
  <c r="E345" i="31" a="1"/>
  <c r="E345" i="31"/>
  <c r="D366" i="31" a="1"/>
  <c r="D366" i="31"/>
  <c r="C387" i="31" a="1"/>
  <c r="C387" i="31"/>
  <c r="E409" i="31" a="1"/>
  <c r="E409" i="31"/>
  <c r="D301" i="31" a="1"/>
  <c r="D301" i="31"/>
  <c r="C340" i="31" a="1"/>
  <c r="C340" i="31"/>
  <c r="E362" i="31" a="1"/>
  <c r="E362" i="31"/>
  <c r="D383" i="31" a="1"/>
  <c r="D383" i="31"/>
  <c r="D399" i="31" a="1"/>
  <c r="D399" i="31"/>
  <c r="C270" i="31" a="1"/>
  <c r="C270" i="31"/>
  <c r="D315" i="31" a="1"/>
  <c r="D315" i="31"/>
  <c r="D344" i="31" a="1"/>
  <c r="D344" i="31"/>
  <c r="C365" i="31" a="1"/>
  <c r="C365" i="31"/>
  <c r="E387" i="31" a="1"/>
  <c r="E387" i="31"/>
  <c r="D408" i="31" a="1"/>
  <c r="D408" i="31"/>
  <c r="C584" i="31" a="1"/>
  <c r="C584" i="31"/>
  <c r="D563" i="31" a="1"/>
  <c r="D563" i="31"/>
  <c r="E542" i="31" a="1"/>
  <c r="E542" i="31"/>
  <c r="C520" i="31" a="1"/>
  <c r="C520" i="31"/>
  <c r="D499" i="31" a="1"/>
  <c r="D499" i="31"/>
  <c r="E478" i="31" a="1"/>
  <c r="E478" i="31"/>
  <c r="C456" i="31" a="1"/>
  <c r="C456" i="31"/>
  <c r="D435" i="31" a="1"/>
  <c r="D435" i="31"/>
  <c r="D409" i="31" a="1"/>
  <c r="D409" i="31"/>
  <c r="E577" i="31" a="1"/>
  <c r="E577" i="31"/>
  <c r="C555" i="31" a="1"/>
  <c r="C555" i="31"/>
  <c r="D534" i="31" a="1"/>
  <c r="D534" i="31"/>
  <c r="E513" i="31" a="1"/>
  <c r="E513" i="31"/>
  <c r="C491" i="31" a="1"/>
  <c r="C491" i="31"/>
  <c r="D470" i="31" a="1"/>
  <c r="D470" i="31"/>
  <c r="E449" i="31" a="1"/>
  <c r="E449" i="31"/>
  <c r="C427" i="31" a="1"/>
  <c r="C427" i="31"/>
  <c r="D33" i="31" a="1"/>
  <c r="D33" i="31"/>
  <c r="D209" i="31" a="1"/>
  <c r="D209" i="31"/>
  <c r="E236" i="31" a="1"/>
  <c r="E236" i="31"/>
  <c r="C256" i="31" a="1"/>
  <c r="C256" i="31"/>
  <c r="D289" i="31" a="1"/>
  <c r="D289" i="31"/>
  <c r="C350" i="31" a="1"/>
  <c r="C350" i="31"/>
  <c r="D393" i="31" a="1"/>
  <c r="D393" i="31"/>
  <c r="C318" i="31" a="1"/>
  <c r="C318" i="31"/>
  <c r="C367" i="31" a="1"/>
  <c r="C367" i="31"/>
  <c r="D410" i="31" a="1"/>
  <c r="D410" i="31"/>
  <c r="E342" i="31" a="1"/>
  <c r="E342" i="31"/>
  <c r="C384" i="31" a="1"/>
  <c r="C384" i="31"/>
  <c r="D411" i="31" a="1"/>
  <c r="D411" i="31"/>
  <c r="D307" i="31" a="1"/>
  <c r="D307" i="31"/>
  <c r="E351" i="31" a="1"/>
  <c r="E351" i="31"/>
  <c r="C377" i="31" a="1"/>
  <c r="C377" i="31"/>
  <c r="D404" i="31" a="1"/>
  <c r="D404" i="31"/>
  <c r="E578" i="31" a="1"/>
  <c r="E578" i="31"/>
  <c r="C556" i="31" a="1"/>
  <c r="C556" i="31"/>
  <c r="D535" i="31" a="1"/>
  <c r="D535" i="31"/>
  <c r="E514" i="31" a="1"/>
  <c r="E514" i="31"/>
  <c r="C492" i="31" a="1"/>
  <c r="C492" i="31"/>
  <c r="D471" i="31" a="1"/>
  <c r="D471" i="31"/>
  <c r="E450" i="31" a="1"/>
  <c r="E450" i="31"/>
  <c r="C428" i="31" a="1"/>
  <c r="C428" i="31"/>
  <c r="C591" i="31" a="1"/>
  <c r="C591" i="31"/>
  <c r="D570" i="31" a="1"/>
  <c r="D570" i="31"/>
  <c r="E549" i="31" a="1"/>
  <c r="E549" i="31"/>
  <c r="C527" i="31" a="1"/>
  <c r="C527" i="31"/>
  <c r="D506" i="31" a="1"/>
  <c r="D506" i="31"/>
  <c r="E485" i="31" a="1"/>
  <c r="E485" i="31"/>
  <c r="C463" i="31" a="1"/>
  <c r="C463" i="31"/>
  <c r="E423" i="31" a="1"/>
  <c r="E423" i="31"/>
  <c r="D444" i="31" a="1"/>
  <c r="D444" i="31"/>
  <c r="C465" i="31" a="1"/>
  <c r="C465" i="31"/>
  <c r="E487" i="31" a="1"/>
  <c r="E487" i="31"/>
  <c r="D508" i="31" a="1"/>
  <c r="D508" i="31"/>
  <c r="C529" i="31" a="1"/>
  <c r="C529" i="31"/>
  <c r="E551" i="31" a="1"/>
  <c r="E551" i="31"/>
  <c r="D572" i="31" a="1"/>
  <c r="D572" i="31"/>
  <c r="C593" i="31" a="1"/>
  <c r="C593" i="31"/>
  <c r="E428" i="31" a="1"/>
  <c r="E428" i="31"/>
  <c r="D449" i="31" a="1"/>
  <c r="D449" i="31"/>
  <c r="C470" i="31" a="1"/>
  <c r="C470" i="31"/>
  <c r="E492" i="31" a="1"/>
  <c r="E492" i="31"/>
  <c r="D513" i="31" a="1"/>
  <c r="D513" i="31"/>
  <c r="C534" i="31" a="1"/>
  <c r="C534" i="31"/>
  <c r="E556" i="31" a="1"/>
  <c r="E556" i="31"/>
  <c r="D577" i="31" a="1"/>
  <c r="D577" i="31"/>
  <c r="D62" i="31" a="1"/>
  <c r="D62" i="31"/>
  <c r="D32" i="31" a="1"/>
  <c r="D32" i="31"/>
  <c r="C439" i="31" a="1"/>
  <c r="C439" i="31"/>
  <c r="E419" i="31" a="1"/>
  <c r="E419" i="31"/>
  <c r="D440" i="31" a="1"/>
  <c r="D440" i="31"/>
  <c r="C461" i="31" a="1"/>
  <c r="C461" i="31"/>
  <c r="E483" i="31" a="1"/>
  <c r="E483" i="31"/>
  <c r="D504" i="31" a="1"/>
  <c r="D504" i="31"/>
  <c r="C525" i="31" a="1"/>
  <c r="C525" i="31"/>
  <c r="E547" i="31" a="1"/>
  <c r="E547" i="31"/>
  <c r="D568" i="31" a="1"/>
  <c r="D568" i="31"/>
  <c r="D584" i="31" a="1"/>
  <c r="D584" i="31"/>
  <c r="C418" i="31" a="1"/>
  <c r="C418" i="31"/>
  <c r="E440" i="31" a="1"/>
  <c r="E440" i="31"/>
  <c r="D461" i="31" a="1"/>
  <c r="D461" i="31"/>
  <c r="C482" i="31" a="1"/>
  <c r="C482" i="31"/>
  <c r="E504" i="31" a="1"/>
  <c r="E504" i="31"/>
  <c r="D525" i="31" a="1"/>
  <c r="D525" i="31"/>
  <c r="C546" i="31" a="1"/>
  <c r="C546" i="31"/>
  <c r="E568" i="31" a="1"/>
  <c r="E568" i="31"/>
  <c r="D589" i="31" a="1"/>
  <c r="D589" i="31"/>
  <c r="C45" i="31" a="1"/>
  <c r="C45" i="31"/>
  <c r="D426" i="31" a="1"/>
  <c r="D426" i="31"/>
  <c r="E356" i="31" a="1"/>
  <c r="E356" i="31"/>
  <c r="C398" i="31" a="1"/>
  <c r="C398" i="31"/>
  <c r="D327" i="31" a="1"/>
  <c r="D327" i="31"/>
  <c r="E373" i="31" a="1"/>
  <c r="E373" i="31"/>
  <c r="E275" i="31" a="1"/>
  <c r="E275" i="31"/>
  <c r="D347" i="31" a="1"/>
  <c r="D347" i="31"/>
  <c r="E390" i="31" a="1"/>
  <c r="E390" i="31"/>
  <c r="C416" i="31" a="1"/>
  <c r="C416" i="31"/>
  <c r="C330" i="31" a="1"/>
  <c r="C330" i="31"/>
  <c r="D356" i="31" a="1"/>
  <c r="D356" i="31"/>
  <c r="E383" i="31" a="1"/>
  <c r="E383" i="31"/>
  <c r="E594" i="31" a="1"/>
  <c r="E594" i="31"/>
  <c r="C572" i="31" a="1"/>
  <c r="C572" i="31"/>
  <c r="D551" i="31" a="1"/>
  <c r="D551" i="31"/>
  <c r="E530" i="31" a="1"/>
  <c r="E530" i="31"/>
  <c r="C508" i="31" a="1"/>
  <c r="C508" i="31"/>
  <c r="D487" i="31" a="1"/>
  <c r="D487" i="31"/>
  <c r="E466" i="31" a="1"/>
  <c r="E466" i="31"/>
  <c r="C444" i="31" a="1"/>
  <c r="C444" i="31"/>
  <c r="D423" i="31" a="1"/>
  <c r="D423" i="31"/>
  <c r="D586" i="31" a="1"/>
  <c r="D586" i="31"/>
  <c r="E565" i="31" a="1"/>
  <c r="E565" i="31"/>
  <c r="C543" i="31" a="1"/>
  <c r="C543" i="31"/>
  <c r="D522" i="31" a="1"/>
  <c r="D522" i="31"/>
  <c r="E501" i="31" a="1"/>
  <c r="E501" i="31"/>
  <c r="C479" i="31" a="1"/>
  <c r="C479" i="31"/>
  <c r="D458" i="31" a="1"/>
  <c r="D458" i="31"/>
  <c r="D428" i="31" a="1"/>
  <c r="D428" i="31"/>
  <c r="C449" i="31" a="1"/>
  <c r="C449" i="31"/>
  <c r="E471" i="31" a="1"/>
  <c r="E471" i="31"/>
  <c r="D492" i="31" a="1"/>
  <c r="D492" i="31"/>
  <c r="C513" i="31" a="1"/>
  <c r="C513" i="31"/>
  <c r="E535" i="31" a="1"/>
  <c r="E535" i="31"/>
  <c r="D556" i="31" a="1"/>
  <c r="D556" i="31"/>
  <c r="C577" i="31" a="1"/>
  <c r="C577" i="31"/>
  <c r="E413" i="31" a="1"/>
  <c r="E413" i="31"/>
  <c r="D433" i="31" a="1"/>
  <c r="D433" i="31"/>
  <c r="C454" i="31" a="1"/>
  <c r="C454" i="31"/>
  <c r="E476" i="31" a="1"/>
  <c r="E476" i="31"/>
  <c r="D497" i="31" a="1"/>
  <c r="D497" i="31"/>
  <c r="C518" i="31" a="1"/>
  <c r="C518" i="31"/>
  <c r="E540" i="31" a="1"/>
  <c r="E540" i="31"/>
  <c r="D561" i="31" a="1"/>
  <c r="D561" i="31"/>
  <c r="C582" i="31" a="1"/>
  <c r="C582" i="31"/>
  <c r="E34" i="31" a="1"/>
  <c r="E34" i="31"/>
  <c r="D418" i="31" a="1"/>
  <c r="D418" i="31"/>
  <c r="E453" i="31" a="1"/>
  <c r="E453" i="31"/>
  <c r="D424" i="31" a="1"/>
  <c r="D424" i="31"/>
  <c r="C445" i="31" a="1"/>
  <c r="C445" i="31"/>
  <c r="E467" i="31" a="1"/>
  <c r="E467" i="31"/>
  <c r="D488" i="31" a="1"/>
  <c r="D488" i="31"/>
  <c r="C509" i="31" a="1"/>
  <c r="C509" i="31"/>
  <c r="E531" i="31" a="1"/>
  <c r="E531" i="31"/>
  <c r="D552" i="31" a="1"/>
  <c r="D552" i="31"/>
  <c r="C573" i="31" a="1"/>
  <c r="C573" i="31"/>
  <c r="C589" i="31" a="1"/>
  <c r="C589" i="31"/>
  <c r="E424" i="31" a="1"/>
  <c r="E424" i="31"/>
  <c r="D445" i="31" a="1"/>
  <c r="D445" i="31"/>
  <c r="C466" i="31" a="1"/>
  <c r="C466" i="31"/>
  <c r="E488" i="31" a="1"/>
  <c r="E488" i="31"/>
  <c r="D509" i="31" a="1"/>
  <c r="D509" i="31"/>
  <c r="C530" i="31" a="1"/>
  <c r="C530" i="31"/>
  <c r="E552" i="31" a="1"/>
  <c r="E552" i="31"/>
  <c r="D573" i="31" a="1"/>
  <c r="D573" i="31"/>
  <c r="C594" i="31" a="1"/>
  <c r="C594" i="31"/>
  <c r="C56" i="31" a="1"/>
  <c r="C56" i="31"/>
  <c r="D434" i="31" a="1"/>
  <c r="D434" i="31"/>
  <c r="C28" i="31" a="1"/>
  <c r="C28" i="31"/>
  <c r="E330" i="31" a="1"/>
  <c r="E330" i="31"/>
  <c r="E372" i="31" a="1"/>
  <c r="E372" i="31"/>
  <c r="C275" i="31" a="1"/>
  <c r="C275" i="31"/>
  <c r="D346" i="31" a="1"/>
  <c r="D346" i="31"/>
  <c r="E389" i="31" a="1"/>
  <c r="E389" i="31"/>
  <c r="E302" i="31" a="1"/>
  <c r="E302" i="31"/>
  <c r="D363" i="31" a="1"/>
  <c r="D363" i="31"/>
  <c r="D395" i="31" a="1"/>
  <c r="D395" i="31"/>
  <c r="E284" i="31" a="1"/>
  <c r="E284" i="31"/>
  <c r="E335" i="31" a="1"/>
  <c r="E335" i="31"/>
  <c r="C361" i="31" a="1"/>
  <c r="C361" i="31"/>
  <c r="C393" i="31" a="1"/>
  <c r="C393" i="31"/>
  <c r="C588" i="31" a="1"/>
  <c r="C588" i="31"/>
  <c r="D567" i="31" a="1"/>
  <c r="D567" i="31"/>
  <c r="E546" i="31" a="1"/>
  <c r="E546" i="31"/>
  <c r="C524" i="31" a="1"/>
  <c r="C524" i="31"/>
  <c r="D503" i="31" a="1"/>
  <c r="D503" i="31"/>
  <c r="E482" i="31" a="1"/>
  <c r="E482" i="31"/>
  <c r="C460" i="31" a="1"/>
  <c r="C460" i="31"/>
  <c r="D439" i="31" a="1"/>
  <c r="D439" i="31"/>
  <c r="E418" i="31" a="1"/>
  <c r="E418" i="31"/>
  <c r="E581" i="31" a="1"/>
  <c r="E581" i="31"/>
  <c r="C559" i="31" a="1"/>
  <c r="C559" i="31"/>
  <c r="D538" i="31" a="1"/>
  <c r="D538" i="31"/>
  <c r="E517" i="31" a="1"/>
  <c r="E517" i="31"/>
  <c r="C495" i="31" a="1"/>
  <c r="C495" i="31"/>
  <c r="D474" i="31" a="1"/>
  <c r="D474" i="31"/>
  <c r="D413" i="31" a="1"/>
  <c r="D413" i="31"/>
  <c r="C433" i="31" a="1"/>
  <c r="C433" i="31"/>
  <c r="E455" i="31" a="1"/>
  <c r="E455" i="31"/>
  <c r="D476" i="31" a="1"/>
  <c r="D476" i="31"/>
  <c r="C497" i="31" a="1"/>
  <c r="C497" i="31"/>
  <c r="E519" i="31" a="1"/>
  <c r="E519" i="31"/>
  <c r="D540" i="31" a="1"/>
  <c r="D540" i="31"/>
  <c r="C561" i="31" a="1"/>
  <c r="C561" i="31"/>
  <c r="E583" i="31" a="1"/>
  <c r="E583" i="31"/>
  <c r="D417" i="31" a="1"/>
  <c r="D417" i="31"/>
  <c r="C438" i="31" a="1"/>
  <c r="C438" i="31"/>
  <c r="E460" i="31" a="1"/>
  <c r="E460" i="31"/>
  <c r="D481" i="31" a="1"/>
  <c r="D481" i="31"/>
  <c r="C502" i="31" a="1"/>
  <c r="C502" i="31"/>
  <c r="E524" i="31" a="1"/>
  <c r="E524" i="31"/>
  <c r="D545" i="31" a="1"/>
  <c r="D545" i="31"/>
  <c r="C566" i="31" a="1"/>
  <c r="C566" i="31"/>
  <c r="E588" i="31" a="1"/>
  <c r="E588" i="31"/>
  <c r="D36" i="31" a="1"/>
  <c r="D36" i="31"/>
  <c r="E425" i="31" a="1"/>
  <c r="E425" i="31"/>
  <c r="C429" i="31" a="1"/>
  <c r="C429" i="31"/>
  <c r="E451" i="31" a="1"/>
  <c r="E451" i="31"/>
  <c r="D472" i="31" a="1"/>
  <c r="D472" i="31"/>
  <c r="C493" i="31" a="1"/>
  <c r="C493" i="31"/>
  <c r="E515" i="31" a="1"/>
  <c r="E515" i="31"/>
  <c r="D536" i="31" a="1"/>
  <c r="D536" i="31"/>
  <c r="C557" i="31" a="1"/>
  <c r="C557" i="31"/>
  <c r="E595" i="31" a="1"/>
  <c r="E595" i="31"/>
  <c r="D429" i="31" a="1"/>
  <c r="D429" i="31"/>
  <c r="C450" i="31" a="1"/>
  <c r="C450" i="31"/>
  <c r="E472" i="31" a="1"/>
  <c r="E472" i="31"/>
  <c r="D493" i="31" a="1"/>
  <c r="D493" i="31"/>
  <c r="C514" i="31" a="1"/>
  <c r="C514" i="31"/>
  <c r="E536" i="31" a="1"/>
  <c r="E536" i="31"/>
  <c r="D557" i="31" a="1"/>
  <c r="D557" i="31"/>
  <c r="C578" i="31" a="1"/>
  <c r="C578" i="31"/>
  <c r="E63" i="31" a="1"/>
  <c r="E63" i="31"/>
  <c r="E52" i="31" a="1"/>
  <c r="E52" i="31"/>
  <c r="E441" i="31" a="1"/>
  <c r="E441" i="31"/>
  <c r="D28" i="31" a="1"/>
  <c r="D28" i="31"/>
  <c r="D29" i="31" a="1"/>
  <c r="D29" i="31"/>
  <c r="C334" i="31" a="1"/>
  <c r="C334" i="31"/>
  <c r="D377" i="31" a="1"/>
  <c r="D377" i="31"/>
  <c r="C286" i="31" a="1"/>
  <c r="C286" i="31"/>
  <c r="C351" i="31" a="1"/>
  <c r="C351" i="31"/>
  <c r="D394" i="31" a="1"/>
  <c r="D394" i="31"/>
  <c r="C316" i="31" a="1"/>
  <c r="C316" i="31"/>
  <c r="C368" i="31" a="1"/>
  <c r="C368" i="31"/>
  <c r="E406" i="31" a="1"/>
  <c r="E406" i="31"/>
  <c r="C298" i="31" a="1"/>
  <c r="C298" i="31"/>
  <c r="D340" i="31" a="1"/>
  <c r="D340" i="31"/>
  <c r="D372" i="31" a="1"/>
  <c r="D372" i="31"/>
  <c r="E399" i="31" a="1"/>
  <c r="E399" i="31"/>
  <c r="D583" i="31" a="1"/>
  <c r="D583" i="31"/>
  <c r="E562" i="31" a="1"/>
  <c r="E562" i="31"/>
  <c r="C540" i="31" a="1"/>
  <c r="C540" i="31"/>
  <c r="D519" i="31" a="1"/>
  <c r="D519" i="31"/>
  <c r="E498" i="31" a="1"/>
  <c r="E498" i="31"/>
  <c r="C476" i="31" a="1"/>
  <c r="C476" i="31"/>
  <c r="D455" i="31" a="1"/>
  <c r="D455" i="31"/>
  <c r="E434" i="31" a="1"/>
  <c r="E434" i="31"/>
  <c r="E597" i="31" a="1"/>
  <c r="E597" i="31"/>
  <c r="C575" i="31" a="1"/>
  <c r="C575" i="31"/>
  <c r="D554" i="31" a="1"/>
  <c r="D554" i="31"/>
  <c r="E533" i="31" a="1"/>
  <c r="E533" i="31"/>
  <c r="C511" i="31" a="1"/>
  <c r="C511" i="31"/>
  <c r="D490" i="31" a="1"/>
  <c r="D490" i="31"/>
  <c r="E469" i="31" a="1"/>
  <c r="E469" i="31"/>
  <c r="C417" i="31" a="1"/>
  <c r="C417" i="31"/>
  <c r="E439" i="31" a="1"/>
  <c r="E439" i="31"/>
  <c r="D460" i="31" a="1"/>
  <c r="D460" i="31"/>
  <c r="C481" i="31" a="1"/>
  <c r="C481" i="31"/>
  <c r="E503" i="31" a="1"/>
  <c r="E503" i="31"/>
  <c r="D524" i="31" a="1"/>
  <c r="D524" i="31"/>
  <c r="C545" i="31" a="1"/>
  <c r="C545" i="31"/>
  <c r="E567" i="31" a="1"/>
  <c r="E567" i="31"/>
  <c r="D588" i="31" a="1"/>
  <c r="D588" i="31"/>
  <c r="C422" i="31" a="1"/>
  <c r="C422" i="31"/>
  <c r="E444" i="31" a="1"/>
  <c r="E444" i="31"/>
  <c r="D465" i="31" a="1"/>
  <c r="D465" i="31"/>
  <c r="C486" i="31" a="1"/>
  <c r="C486" i="31"/>
  <c r="E508" i="31" a="1"/>
  <c r="E508" i="31"/>
  <c r="D529" i="31" a="1"/>
  <c r="D529" i="31"/>
  <c r="C550" i="31" a="1"/>
  <c r="C550" i="31"/>
  <c r="E572" i="31" a="1"/>
  <c r="E572" i="31"/>
  <c r="D593" i="31" a="1"/>
  <c r="D593" i="31"/>
  <c r="C52" i="31" a="1"/>
  <c r="C52" i="31"/>
  <c r="C431" i="31" a="1"/>
  <c r="C431" i="31"/>
  <c r="C414" i="31" a="1"/>
  <c r="C414" i="31"/>
  <c r="E435" i="31" a="1"/>
  <c r="E435" i="31"/>
  <c r="D456" i="31" a="1"/>
  <c r="D456" i="31"/>
  <c r="C477" i="31" a="1"/>
  <c r="C477" i="31"/>
  <c r="E499" i="31" a="1"/>
  <c r="E499" i="31"/>
  <c r="D520" i="31" a="1"/>
  <c r="D520" i="31"/>
  <c r="C541" i="31" a="1"/>
  <c r="C541" i="31"/>
  <c r="E563" i="31" a="1"/>
  <c r="E563" i="31"/>
  <c r="E579" i="31" a="1"/>
  <c r="E579" i="31"/>
  <c r="D414" i="31" a="1"/>
  <c r="D414" i="31"/>
  <c r="C434" i="31" a="1"/>
  <c r="C434" i="31"/>
  <c r="E456" i="31" a="1"/>
  <c r="E456" i="31"/>
  <c r="D477" i="31" a="1"/>
  <c r="D477" i="31"/>
  <c r="C498" i="31" a="1"/>
  <c r="C498" i="31"/>
  <c r="E520" i="31" a="1"/>
  <c r="E520" i="31"/>
  <c r="D541" i="31" a="1"/>
  <c r="D541" i="31"/>
  <c r="C562" i="31" a="1"/>
  <c r="C562" i="31"/>
  <c r="E584" i="31" a="1"/>
  <c r="E584" i="31"/>
  <c r="E38" i="31" a="1"/>
  <c r="E38" i="31"/>
  <c r="C419" i="31" a="1"/>
  <c r="C419" i="31"/>
  <c r="C29" i="31" a="1"/>
  <c r="C29" i="31"/>
  <c r="E29" i="31" a="1"/>
  <c r="E29" i="31"/>
  <c r="E28" i="31" a="1"/>
  <c r="E28" i="31"/>
  <c r="F22" i="113" a="1"/>
  <c r="F22" i="113"/>
  <c r="J44" i="116" a="1"/>
  <c r="J44" i="116"/>
  <c r="J33" i="116"/>
  <c r="F34" i="111" a="1"/>
  <c r="F34" i="111"/>
  <c r="F34" i="103" a="1"/>
  <c r="F34" i="103"/>
  <c r="F34" i="109" a="1"/>
  <c r="F34" i="109"/>
  <c r="F34" i="102" a="1"/>
  <c r="F34" i="102"/>
  <c r="F34" i="104" a="1"/>
  <c r="F34" i="104"/>
  <c r="F34" i="113" a="1"/>
  <c r="F34" i="113"/>
  <c r="L44" i="116" a="1"/>
  <c r="L44" i="116"/>
  <c r="L33" i="116"/>
  <c r="F22" i="114" a="1"/>
  <c r="F22" i="114"/>
  <c r="F22" i="102" a="1"/>
  <c r="F22" i="102"/>
  <c r="F34" i="106" a="1"/>
  <c r="F34" i="106"/>
  <c r="F22" i="103" a="1"/>
  <c r="F22" i="103"/>
  <c r="O44" i="116" a="1"/>
  <c r="O44" i="116"/>
  <c r="O33" i="116"/>
  <c r="S44" i="116" a="1"/>
  <c r="S44" i="116"/>
  <c r="S33" i="116"/>
  <c r="F34" i="110" a="1"/>
  <c r="F34" i="110"/>
  <c r="R44" i="116" a="1"/>
  <c r="R44" i="116"/>
  <c r="R33" i="116"/>
  <c r="F34" i="114" a="1"/>
  <c r="F34" i="114"/>
  <c r="Q44" i="116" a="1"/>
  <c r="Q44" i="116"/>
  <c r="Q33" i="116"/>
  <c r="F34" i="112" a="1"/>
  <c r="F34" i="112"/>
  <c r="K44" i="116" a="1"/>
  <c r="K44" i="116"/>
  <c r="K33" i="116"/>
  <c r="F22" i="106" a="1"/>
  <c r="F22" i="106"/>
  <c r="F22" i="110" a="1"/>
  <c r="F22" i="110"/>
  <c r="F22" i="104" a="1"/>
  <c r="F22" i="104"/>
  <c r="P44" i="116" a="1"/>
  <c r="P44" i="116"/>
  <c r="P33" i="116"/>
  <c r="U44" i="116" a="1"/>
  <c r="U44" i="116"/>
  <c r="U33" i="116"/>
  <c r="F22" i="112" a="1"/>
  <c r="F22" i="112"/>
  <c r="F22" i="105" a="1"/>
  <c r="F22" i="105"/>
  <c r="F22" i="111" a="1"/>
  <c r="F22" i="111"/>
  <c r="F22" i="109" a="1"/>
  <c r="F22" i="109"/>
  <c r="M44" i="116" a="1"/>
  <c r="M44" i="116"/>
  <c r="M33" i="116"/>
  <c r="M8" i="67" a="1"/>
  <c r="M8" i="67"/>
  <c r="N7" i="67" a="1"/>
  <c r="N7" i="67"/>
  <c r="N8" i="119"/>
  <c r="Q31" i="108"/>
  <c r="K32" i="108"/>
  <c r="N6" i="119"/>
  <c r="O31" i="108"/>
  <c r="P32" i="108"/>
  <c r="P122" i="108"/>
  <c r="P16" i="119"/>
  <c r="J33" i="108"/>
  <c r="H8" i="119"/>
  <c r="H33" i="108"/>
  <c r="M33" i="108"/>
  <c r="I33" i="108"/>
  <c r="L8" i="119"/>
  <c r="O8" i="119"/>
  <c r="P19" i="119"/>
  <c r="I8" i="119"/>
  <c r="Q33" i="108"/>
  <c r="R33" i="108"/>
  <c r="Q8" i="119"/>
  <c r="M8" i="119"/>
  <c r="R8" i="119"/>
  <c r="L33" i="108"/>
  <c r="P62" i="108"/>
  <c r="N33" i="108"/>
  <c r="H32" i="108"/>
  <c r="P92" i="108"/>
  <c r="K33" i="108"/>
  <c r="P8" i="119"/>
  <c r="P13" i="119"/>
  <c r="L6" i="119"/>
  <c r="P33" i="108"/>
  <c r="J8" i="119"/>
  <c r="O33" i="108"/>
  <c r="K8" i="119"/>
  <c r="E11" i="67" a="1"/>
  <c r="E11" i="67"/>
  <c r="F11" i="67" a="1"/>
  <c r="F11" i="67"/>
  <c r="Y12" i="67" a="1"/>
  <c r="Y12" i="67"/>
  <c r="Z11" i="67" a="1"/>
  <c r="Z11" i="67"/>
  <c r="N8" i="67" a="1"/>
  <c r="N8" i="67"/>
  <c r="M9" i="67" a="1"/>
  <c r="M9" i="67"/>
  <c r="Y13" i="67" a="1"/>
  <c r="Y13" i="67"/>
  <c r="Z13" i="67" a="1"/>
  <c r="Z13" i="67"/>
  <c r="E12" i="67" a="1"/>
  <c r="E12" i="67"/>
  <c r="F12" i="67" a="1"/>
  <c r="F12" i="67"/>
  <c r="Z12" i="67" a="1"/>
  <c r="Z12" i="67"/>
  <c r="M10" i="67" a="1"/>
  <c r="M10" i="67"/>
  <c r="M11" i="67" a="1"/>
  <c r="M11" i="67"/>
  <c r="N11" i="67" a="1"/>
  <c r="N11" i="67"/>
  <c r="N9" i="67" a="1"/>
  <c r="N9" i="67"/>
  <c r="E13" i="67" a="1"/>
  <c r="E13" i="67"/>
  <c r="E14" i="67" a="1"/>
  <c r="E14" i="67"/>
  <c r="Y14" i="67" a="1"/>
  <c r="Y14" i="67"/>
  <c r="Z14" i="67" a="1"/>
  <c r="Z14" i="67"/>
  <c r="M12" i="67" a="1"/>
  <c r="M12" i="67"/>
  <c r="N12" i="67" a="1"/>
  <c r="N12" i="67"/>
  <c r="N10" i="67" a="1"/>
  <c r="N10" i="67"/>
  <c r="F13" i="67" a="1"/>
  <c r="F13" i="67"/>
  <c r="Y15" i="67" a="1"/>
  <c r="Y15" i="67"/>
  <c r="F14" i="67" a="1"/>
  <c r="F14" i="67"/>
  <c r="E15" i="67" a="1"/>
  <c r="E15" i="67"/>
  <c r="M13" i="67" a="1"/>
  <c r="M13" i="67"/>
  <c r="N13" i="67" a="1"/>
  <c r="N13" i="67"/>
  <c r="Y16" i="67" a="1"/>
  <c r="Y16" i="67"/>
  <c r="Z16" i="67" a="1"/>
  <c r="Z16" i="67"/>
  <c r="Z15" i="67" a="1"/>
  <c r="Z15" i="67"/>
  <c r="F15" i="67" a="1"/>
  <c r="F15" i="67"/>
  <c r="E16" i="67" a="1"/>
  <c r="E16" i="67"/>
  <c r="M14" i="67" a="1"/>
  <c r="M14" i="67"/>
  <c r="N14" i="67" a="1"/>
  <c r="N14" i="67"/>
  <c r="Y17" i="67" a="1"/>
  <c r="Y17" i="67"/>
  <c r="Z17" i="67" a="1"/>
  <c r="Z17" i="67"/>
  <c r="F16" i="67" a="1"/>
  <c r="F16" i="67"/>
  <c r="E17" i="67" a="1"/>
  <c r="E17" i="67"/>
  <c r="M15" i="67" a="1"/>
  <c r="M15" i="67"/>
  <c r="N15" i="67" a="1"/>
  <c r="N15" i="67"/>
  <c r="Y18" i="67" a="1"/>
  <c r="Y18" i="67"/>
  <c r="Z18" i="67" a="1"/>
  <c r="Z18" i="67"/>
  <c r="F17" i="67" a="1"/>
  <c r="F17" i="67"/>
  <c r="E18" i="67" a="1"/>
  <c r="E18" i="67"/>
  <c r="M16" i="67" a="1"/>
  <c r="M16" i="67"/>
  <c r="N16" i="67" a="1"/>
  <c r="N16" i="67"/>
  <c r="Y19" i="67" a="1"/>
  <c r="Y19" i="67"/>
  <c r="Z19" i="67" a="1"/>
  <c r="Z19" i="67"/>
  <c r="F18" i="67" a="1"/>
  <c r="F18" i="67"/>
  <c r="E19" i="67" a="1"/>
  <c r="E19" i="67"/>
  <c r="M17" i="67" a="1"/>
  <c r="M17" i="67"/>
  <c r="N17" i="67" a="1"/>
  <c r="N17" i="67"/>
  <c r="Y20" i="67" a="1"/>
  <c r="Y20" i="67"/>
  <c r="Z20" i="67" a="1"/>
  <c r="Z20" i="67"/>
  <c r="F19" i="67" a="1"/>
  <c r="F19" i="67"/>
  <c r="E20" i="67" a="1"/>
  <c r="E20" i="67"/>
  <c r="M18" i="67" a="1"/>
  <c r="M18" i="67"/>
  <c r="N18" i="67" a="1"/>
  <c r="N18" i="67"/>
  <c r="Y21" i="67" a="1"/>
  <c r="Y21" i="67"/>
  <c r="Z21" i="67" a="1"/>
  <c r="Z21" i="67"/>
  <c r="F20" i="67" a="1"/>
  <c r="F20" i="67"/>
  <c r="E21" i="67" a="1"/>
  <c r="E21" i="67"/>
  <c r="M19" i="67" a="1"/>
  <c r="M19" i="67"/>
  <c r="N19" i="67" a="1"/>
  <c r="N19" i="67"/>
  <c r="Y22" i="67" a="1"/>
  <c r="Y22" i="67"/>
  <c r="Z22" i="67" a="1"/>
  <c r="Z22" i="67"/>
  <c r="F21" i="67" a="1"/>
  <c r="F21" i="67"/>
  <c r="E22" i="67" a="1"/>
  <c r="E22" i="67"/>
  <c r="M20" i="67" a="1"/>
  <c r="M20" i="67"/>
  <c r="N20" i="67" a="1"/>
  <c r="N20" i="67"/>
  <c r="Y23" i="67" a="1"/>
  <c r="Y23" i="67"/>
  <c r="F22" i="67" a="1"/>
  <c r="F22" i="67"/>
  <c r="E23" i="67" a="1"/>
  <c r="E23" i="67"/>
  <c r="M21" i="67" a="1"/>
  <c r="M21" i="67"/>
  <c r="N21" i="67" a="1"/>
  <c r="N21" i="67"/>
  <c r="Z23" i="67" a="1"/>
  <c r="Z23" i="67"/>
  <c r="Y24" i="67" a="1"/>
  <c r="Y24" i="67"/>
  <c r="Z24" i="67" a="1"/>
  <c r="Z24" i="67"/>
  <c r="F23" i="67" a="1"/>
  <c r="F23" i="67"/>
  <c r="E24" i="67" a="1"/>
  <c r="E24" i="67"/>
  <c r="M22" i="67" a="1"/>
  <c r="M22" i="67"/>
  <c r="N22" i="67" a="1"/>
  <c r="N22" i="67"/>
  <c r="Y25" i="67" a="1"/>
  <c r="Y25" i="67"/>
  <c r="Z25" i="67" a="1"/>
  <c r="Z25" i="67"/>
  <c r="F24" i="67" a="1"/>
  <c r="F24" i="67"/>
  <c r="E25" i="67" a="1"/>
  <c r="E25" i="67"/>
  <c r="M23" i="67" a="1"/>
  <c r="M23" i="67"/>
  <c r="N23" i="67" a="1"/>
  <c r="N23" i="67"/>
  <c r="Y26" i="67" a="1"/>
  <c r="Y26" i="67"/>
  <c r="Z26" i="67" a="1"/>
  <c r="Z26" i="67"/>
  <c r="F25" i="67" a="1"/>
  <c r="F25" i="67"/>
  <c r="E26" i="67" a="1"/>
  <c r="E26" i="67"/>
  <c r="M24" i="67" a="1"/>
  <c r="M24" i="67"/>
  <c r="N24" i="67" a="1"/>
  <c r="N24" i="67"/>
  <c r="Y27" i="67" a="1"/>
  <c r="Y27" i="67"/>
  <c r="Z27" i="67" a="1"/>
  <c r="Z27" i="67"/>
  <c r="F26" i="67" a="1"/>
  <c r="F26" i="67"/>
  <c r="E27" i="67" a="1"/>
  <c r="E27" i="67"/>
  <c r="M25" i="67" a="1"/>
  <c r="M25" i="67"/>
  <c r="N25" i="67" a="1"/>
  <c r="N25" i="67"/>
  <c r="Y28" i="67" a="1"/>
  <c r="Y28" i="67"/>
  <c r="Z28" i="67" a="1"/>
  <c r="Z28" i="67"/>
  <c r="F27" i="67" a="1"/>
  <c r="F27" i="67"/>
  <c r="E28" i="67" a="1"/>
  <c r="E28" i="67"/>
  <c r="M26" i="67" a="1"/>
  <c r="M26" i="67"/>
  <c r="N26" i="67" a="1"/>
  <c r="N26" i="67"/>
  <c r="Y29" i="67" a="1"/>
  <c r="Y29" i="67"/>
  <c r="Z29" i="67" a="1"/>
  <c r="Z29" i="67"/>
  <c r="F28" i="67" a="1"/>
  <c r="F28" i="67"/>
  <c r="E29" i="67" a="1"/>
  <c r="E29" i="67"/>
  <c r="M27" i="67" a="1"/>
  <c r="M27" i="67"/>
  <c r="N27" i="67" a="1"/>
  <c r="N27" i="67"/>
  <c r="Y30" i="67" a="1"/>
  <c r="Y30" i="67"/>
  <c r="Z30" i="67" a="1"/>
  <c r="Z30" i="67"/>
  <c r="F29" i="67" a="1"/>
  <c r="F29" i="67"/>
  <c r="E30" i="67" a="1"/>
  <c r="E30" i="67"/>
  <c r="M28" i="67" a="1"/>
  <c r="M28" i="67"/>
  <c r="N28" i="67" a="1"/>
  <c r="N28" i="67"/>
  <c r="Y31" i="67" a="1"/>
  <c r="Y31" i="67"/>
  <c r="Z31" i="67" a="1"/>
  <c r="Z31" i="67"/>
  <c r="F30" i="67" a="1"/>
  <c r="F30" i="67"/>
  <c r="E31" i="67" a="1"/>
  <c r="E31" i="67"/>
  <c r="M29" i="67" a="1"/>
  <c r="M29" i="67"/>
  <c r="N29" i="67" a="1"/>
  <c r="N29" i="67"/>
  <c r="Y32" i="67" a="1"/>
  <c r="Y32" i="67"/>
  <c r="Z32" i="67" a="1"/>
  <c r="Z32" i="67"/>
  <c r="F31" i="67" a="1"/>
  <c r="F31" i="67"/>
  <c r="E32" i="67" a="1"/>
  <c r="E32" i="67"/>
  <c r="M30" i="67" a="1"/>
  <c r="M30" i="67"/>
  <c r="M31" i="67" a="1"/>
  <c r="M31" i="67"/>
  <c r="Y33" i="67" a="1"/>
  <c r="Y33" i="67"/>
  <c r="Z33" i="67" a="1"/>
  <c r="Z33" i="67"/>
  <c r="F32" i="67" a="1"/>
  <c r="F32" i="67"/>
  <c r="E33" i="67" a="1"/>
  <c r="E33" i="67"/>
  <c r="N30" i="67" a="1"/>
  <c r="N30" i="67"/>
  <c r="N31" i="67" a="1"/>
  <c r="N31" i="67"/>
  <c r="M32" i="67" a="1"/>
  <c r="M32" i="67"/>
  <c r="Y34" i="67" a="1"/>
  <c r="Y34" i="67"/>
  <c r="Z34" i="67" a="1"/>
  <c r="Z34" i="67"/>
  <c r="F33" i="67" a="1"/>
  <c r="F33" i="67"/>
  <c r="E34" i="67" a="1"/>
  <c r="E34" i="67"/>
  <c r="N32" i="67" a="1"/>
  <c r="N32" i="67"/>
  <c r="M33" i="67" a="1"/>
  <c r="M33" i="67"/>
  <c r="Y35" i="67" a="1"/>
  <c r="Y35" i="67"/>
  <c r="Z35" i="67" a="1"/>
  <c r="Z35" i="67"/>
  <c r="F34" i="67" a="1"/>
  <c r="F34" i="67"/>
  <c r="E35" i="67" a="1"/>
  <c r="E35" i="67"/>
  <c r="N33" i="67" a="1"/>
  <c r="N33" i="67"/>
  <c r="M34" i="67" a="1"/>
  <c r="M34" i="67"/>
  <c r="Y36" i="67" a="1"/>
  <c r="Y36" i="67"/>
  <c r="Z36" i="67" a="1"/>
  <c r="Z36" i="67"/>
  <c r="F35" i="67" a="1"/>
  <c r="F35" i="67"/>
  <c r="E36" i="67" a="1"/>
  <c r="E36" i="67"/>
  <c r="N34" i="67" a="1"/>
  <c r="N34" i="67"/>
  <c r="M35" i="67" a="1"/>
  <c r="M35" i="67"/>
  <c r="Y37" i="67" a="1"/>
  <c r="Y37" i="67"/>
  <c r="Z37" i="67" a="1"/>
  <c r="Z37" i="67"/>
  <c r="F36" i="67" a="1"/>
  <c r="F36" i="67"/>
  <c r="E37" i="67" a="1"/>
  <c r="E37" i="67"/>
  <c r="N35" i="67" a="1"/>
  <c r="N35" i="67"/>
  <c r="M36" i="67" a="1"/>
  <c r="M36" i="67"/>
  <c r="Y38" i="67" a="1"/>
  <c r="Y38" i="67"/>
  <c r="Z38" i="67" a="1"/>
  <c r="Z38" i="67"/>
  <c r="F37" i="67" a="1"/>
  <c r="F37" i="67"/>
  <c r="E38" i="67" a="1"/>
  <c r="E38" i="67"/>
  <c r="N36" i="67" a="1"/>
  <c r="N36" i="67"/>
  <c r="M37" i="67" a="1"/>
  <c r="M37" i="67"/>
  <c r="Y39" i="67" a="1"/>
  <c r="Y39" i="67"/>
  <c r="Z39" i="67" a="1"/>
  <c r="Z39" i="67"/>
  <c r="F38" i="67" a="1"/>
  <c r="F38" i="67"/>
  <c r="E39" i="67" a="1"/>
  <c r="E39" i="67"/>
  <c r="N37" i="67" a="1"/>
  <c r="N37" i="67"/>
  <c r="M38" i="67" a="1"/>
  <c r="M38" i="67"/>
  <c r="Y40" i="67" a="1"/>
  <c r="Y40" i="67"/>
  <c r="Z40" i="67" a="1"/>
  <c r="Z40" i="67"/>
  <c r="F39" i="67" a="1"/>
  <c r="F39" i="67"/>
  <c r="E40" i="67" a="1"/>
  <c r="E40" i="67"/>
  <c r="N38" i="67" a="1"/>
  <c r="N38" i="67"/>
  <c r="M39" i="67" a="1"/>
  <c r="M39" i="67"/>
  <c r="Y41" i="67" a="1"/>
  <c r="Y41" i="67"/>
  <c r="Z41" i="67" a="1"/>
  <c r="Z41" i="67"/>
  <c r="F40" i="67" a="1"/>
  <c r="F40" i="67"/>
  <c r="E41" i="67" a="1"/>
  <c r="E41" i="67"/>
  <c r="N39" i="67" a="1"/>
  <c r="N39" i="67"/>
  <c r="M40" i="67" a="1"/>
  <c r="M40" i="67"/>
  <c r="Y42" i="67" a="1"/>
  <c r="Y42" i="67"/>
  <c r="Z42" i="67" a="1"/>
  <c r="Z42" i="67"/>
  <c r="F41" i="67" a="1"/>
  <c r="F41" i="67"/>
  <c r="E42" i="67" a="1"/>
  <c r="E42" i="67"/>
  <c r="N40" i="67" a="1"/>
  <c r="N40" i="67"/>
  <c r="M41" i="67" a="1"/>
  <c r="M41" i="67"/>
  <c r="Y43" i="67" a="1"/>
  <c r="Y43" i="67"/>
  <c r="Z43" i="67" a="1"/>
  <c r="Z43" i="67"/>
  <c r="F42" i="67" a="1"/>
  <c r="F42" i="67"/>
  <c r="E43" i="67" a="1"/>
  <c r="E43" i="67"/>
  <c r="N41" i="67" a="1"/>
  <c r="N41" i="67"/>
  <c r="M42" i="67" a="1"/>
  <c r="M42" i="67"/>
  <c r="Y44" i="67" a="1"/>
  <c r="Y44" i="67"/>
  <c r="Z44" i="67" a="1"/>
  <c r="Z44" i="67"/>
  <c r="F43" i="67" a="1"/>
  <c r="F43" i="67"/>
  <c r="E44" i="67" a="1"/>
  <c r="E44" i="67"/>
  <c r="N42" i="67" a="1"/>
  <c r="N42" i="67"/>
  <c r="M43" i="67" a="1"/>
  <c r="M43" i="67"/>
  <c r="Y45" i="67" a="1"/>
  <c r="Y45" i="67"/>
  <c r="Z45" i="67" a="1"/>
  <c r="Z45" i="67"/>
  <c r="F44" i="67" a="1"/>
  <c r="F44" i="67"/>
  <c r="E45" i="67" a="1"/>
  <c r="E45" i="67"/>
  <c r="N43" i="67" a="1"/>
  <c r="N43" i="67"/>
  <c r="M44" i="67" a="1"/>
  <c r="M44" i="67"/>
  <c r="Y46" i="67" a="1"/>
  <c r="Y46" i="67"/>
  <c r="Z46" i="67" a="1"/>
  <c r="Z46" i="67"/>
  <c r="F45" i="67" a="1"/>
  <c r="F45" i="67"/>
  <c r="E46" i="67" a="1"/>
  <c r="E46" i="67"/>
  <c r="N44" i="67" a="1"/>
  <c r="N44" i="67"/>
  <c r="M45" i="67" a="1"/>
  <c r="M45" i="67"/>
  <c r="Y47" i="67" a="1"/>
  <c r="Y47" i="67"/>
  <c r="Z47" i="67" a="1"/>
  <c r="Z47" i="67"/>
  <c r="F46" i="67" a="1"/>
  <c r="F46" i="67"/>
  <c r="E47" i="67" a="1"/>
  <c r="E47" i="67"/>
  <c r="N45" i="67" a="1"/>
  <c r="N45" i="67"/>
  <c r="M46" i="67" a="1"/>
  <c r="M46" i="67"/>
  <c r="Y48" i="67" a="1"/>
  <c r="Y48" i="67"/>
  <c r="Z48" i="67" a="1"/>
  <c r="Z48" i="67"/>
  <c r="F47" i="67" a="1"/>
  <c r="F47" i="67"/>
  <c r="E48" i="67" a="1"/>
  <c r="E48" i="67"/>
  <c r="N46" i="67" a="1"/>
  <c r="N46" i="67"/>
  <c r="M47" i="67" a="1"/>
  <c r="M47" i="67"/>
  <c r="Y49" i="67" a="1"/>
  <c r="Y49" i="67"/>
  <c r="Z49" i="67" a="1"/>
  <c r="Z49" i="67"/>
  <c r="F48" i="67" a="1"/>
  <c r="F48" i="67"/>
  <c r="E49" i="67" a="1"/>
  <c r="E49" i="67"/>
  <c r="N47" i="67" a="1"/>
  <c r="N47" i="67"/>
  <c r="M48" i="67" a="1"/>
  <c r="M48" i="67"/>
  <c r="Y50" i="67" a="1"/>
  <c r="Y50" i="67"/>
  <c r="Z50" i="67" a="1"/>
  <c r="Z50" i="67"/>
  <c r="F49" i="67" a="1"/>
  <c r="F49" i="67"/>
  <c r="E50" i="67" a="1"/>
  <c r="E50" i="67"/>
  <c r="N48" i="67" a="1"/>
  <c r="N48" i="67"/>
  <c r="M49" i="67" a="1"/>
  <c r="M49" i="67"/>
  <c r="Y51" i="67" a="1"/>
  <c r="Y51" i="67"/>
  <c r="Z51" i="67" a="1"/>
  <c r="Z51" i="67"/>
  <c r="F50" i="67" a="1"/>
  <c r="F50" i="67"/>
  <c r="E51" i="67" a="1"/>
  <c r="E51" i="67"/>
  <c r="N49" i="67" a="1"/>
  <c r="N49" i="67"/>
  <c r="M50" i="67" a="1"/>
  <c r="M50" i="67"/>
  <c r="Y52" i="67" a="1"/>
  <c r="Y52" i="67"/>
  <c r="Z52" i="67" a="1"/>
  <c r="Z52" i="67"/>
  <c r="F51" i="67" a="1"/>
  <c r="F51" i="67"/>
  <c r="E52" i="67" a="1"/>
  <c r="E52" i="67"/>
  <c r="N50" i="67" a="1"/>
  <c r="N50" i="67"/>
  <c r="M51" i="67" a="1"/>
  <c r="M51" i="67"/>
  <c r="Y53" i="67" a="1"/>
  <c r="Y53" i="67"/>
  <c r="Z53" i="67" a="1"/>
  <c r="Z53" i="67"/>
  <c r="F52" i="67" a="1"/>
  <c r="F52" i="67"/>
  <c r="E53" i="67" a="1"/>
  <c r="E53" i="67"/>
  <c r="N51" i="67" a="1"/>
  <c r="N51" i="67"/>
  <c r="M52" i="67" a="1"/>
  <c r="M52" i="67"/>
  <c r="Y54" i="67" a="1"/>
  <c r="Y54" i="67"/>
  <c r="Z54" i="67" a="1"/>
  <c r="Z54" i="67"/>
  <c r="F53" i="67" a="1"/>
  <c r="F53" i="67"/>
  <c r="E54" i="67" a="1"/>
  <c r="E54" i="67"/>
  <c r="N52" i="67" a="1"/>
  <c r="N52" i="67"/>
  <c r="M53" i="67" a="1"/>
  <c r="M53" i="67"/>
  <c r="Y55" i="67" a="1"/>
  <c r="Y55" i="67"/>
  <c r="Z55" i="67" a="1"/>
  <c r="Z55" i="67"/>
  <c r="F54" i="67" a="1"/>
  <c r="F54" i="67"/>
  <c r="E55" i="67" a="1"/>
  <c r="E55" i="67"/>
  <c r="N53" i="67" a="1"/>
  <c r="N53" i="67"/>
  <c r="M54" i="67" a="1"/>
  <c r="M54" i="67"/>
  <c r="Y56" i="67" a="1"/>
  <c r="Y56" i="67"/>
  <c r="Z56" i="67" a="1"/>
  <c r="Z56" i="67"/>
  <c r="F55" i="67" a="1"/>
  <c r="F55" i="67"/>
  <c r="E56" i="67" a="1"/>
  <c r="E56" i="67"/>
  <c r="N54" i="67" a="1"/>
  <c r="N54" i="67"/>
  <c r="M55" i="67" a="1"/>
  <c r="M55" i="67"/>
  <c r="Y57" i="67" a="1"/>
  <c r="Y57" i="67"/>
  <c r="Z57" i="67" a="1"/>
  <c r="Z57" i="67"/>
  <c r="F56" i="67" a="1"/>
  <c r="F56" i="67"/>
  <c r="E57" i="67" a="1"/>
  <c r="E57" i="67"/>
  <c r="N55" i="67" a="1"/>
  <c r="N55" i="67"/>
  <c r="M56" i="67" a="1"/>
  <c r="M56" i="67"/>
  <c r="Y58" i="67" a="1"/>
  <c r="Y58" i="67"/>
  <c r="Z58" i="67" a="1"/>
  <c r="Z58" i="67"/>
  <c r="F57" i="67" a="1"/>
  <c r="F57" i="67"/>
  <c r="E58" i="67" a="1"/>
  <c r="E58" i="67"/>
  <c r="N56" i="67" a="1"/>
  <c r="N56" i="67"/>
  <c r="M57" i="67" a="1"/>
  <c r="M57" i="67"/>
  <c r="Y59" i="67" a="1"/>
  <c r="Y59" i="67"/>
  <c r="Z59" i="67" a="1"/>
  <c r="Z59" i="67"/>
  <c r="F58" i="67" a="1"/>
  <c r="F58" i="67"/>
  <c r="E59" i="67" a="1"/>
  <c r="E59" i="67"/>
  <c r="N57" i="67" a="1"/>
  <c r="N57" i="67"/>
  <c r="M58" i="67" a="1"/>
  <c r="M58" i="67"/>
  <c r="Y60" i="67" a="1"/>
  <c r="Y60" i="67"/>
  <c r="Z60" i="67" a="1"/>
  <c r="Z60" i="67"/>
  <c r="F59" i="67" a="1"/>
  <c r="F59" i="67"/>
  <c r="E60" i="67" a="1"/>
  <c r="E60" i="67"/>
  <c r="N58" i="67" a="1"/>
  <c r="N58" i="67"/>
  <c r="M59" i="67" a="1"/>
  <c r="M59" i="67"/>
  <c r="Y61" i="67" a="1"/>
  <c r="Y61" i="67"/>
  <c r="Z61" i="67" a="1"/>
  <c r="Z61" i="67"/>
  <c r="F60" i="67" a="1"/>
  <c r="F60" i="67"/>
  <c r="E61" i="67" a="1"/>
  <c r="E61" i="67"/>
  <c r="N59" i="67" a="1"/>
  <c r="N59" i="67"/>
  <c r="M60" i="67" a="1"/>
  <c r="M60" i="67"/>
  <c r="Y62" i="67" a="1"/>
  <c r="Y62" i="67"/>
  <c r="Z62" i="67" a="1"/>
  <c r="Z62" i="67"/>
  <c r="F61" i="67" a="1"/>
  <c r="F61" i="67"/>
  <c r="E62" i="67" a="1"/>
  <c r="E62" i="67"/>
  <c r="N60" i="67" a="1"/>
  <c r="N60" i="67"/>
  <c r="M61" i="67" a="1"/>
  <c r="M61" i="67"/>
  <c r="Y63" i="67" a="1"/>
  <c r="Y63" i="67"/>
  <c r="Z63" i="67" a="1"/>
  <c r="Z63" i="67"/>
  <c r="F62" i="67" a="1"/>
  <c r="F62" i="67"/>
  <c r="E63" i="67" a="1"/>
  <c r="E63" i="67"/>
  <c r="N61" i="67" a="1"/>
  <c r="N61" i="67"/>
  <c r="M62" i="67" a="1"/>
  <c r="M62" i="67"/>
  <c r="Y64" i="67" a="1"/>
  <c r="Y64" i="67"/>
  <c r="Z64" i="67" a="1"/>
  <c r="Z64" i="67"/>
  <c r="F63" i="67" a="1"/>
  <c r="F63" i="67"/>
  <c r="E64" i="67" a="1"/>
  <c r="E64" i="67"/>
  <c r="N62" i="67" a="1"/>
  <c r="N62" i="67"/>
  <c r="M63" i="67" a="1"/>
  <c r="M63" i="67"/>
  <c r="Y65" i="67" a="1"/>
  <c r="Y65" i="67"/>
  <c r="Z65" i="67" a="1"/>
  <c r="Z65" i="67"/>
  <c r="F64" i="67" a="1"/>
  <c r="F64" i="67"/>
  <c r="E65" i="67" a="1"/>
  <c r="E65" i="67"/>
  <c r="N63" i="67" a="1"/>
  <c r="N63" i="67"/>
  <c r="M64" i="67" a="1"/>
  <c r="M64" i="67"/>
  <c r="Y66" i="67" a="1"/>
  <c r="Y66" i="67"/>
  <c r="Z66" i="67" a="1"/>
  <c r="Z66" i="67"/>
  <c r="F65" i="67" a="1"/>
  <c r="F65" i="67"/>
  <c r="E66" i="67" a="1"/>
  <c r="E66" i="67"/>
  <c r="N64" i="67" a="1"/>
  <c r="N64" i="67"/>
  <c r="M65" i="67" a="1"/>
  <c r="M65" i="67"/>
  <c r="Y67" i="67" a="1"/>
  <c r="Y67" i="67"/>
  <c r="Z67" i="67" a="1"/>
  <c r="Z67" i="67"/>
  <c r="F66" i="67" a="1"/>
  <c r="F66" i="67"/>
  <c r="E67" i="67" a="1"/>
  <c r="E67" i="67"/>
  <c r="N65" i="67" a="1"/>
  <c r="N65" i="67"/>
  <c r="M66" i="67" a="1"/>
  <c r="M66" i="67"/>
  <c r="Y68" i="67" a="1"/>
  <c r="Y68" i="67"/>
  <c r="Z68" i="67" a="1"/>
  <c r="Z68" i="67"/>
  <c r="F67" i="67" a="1"/>
  <c r="F67" i="67"/>
  <c r="E68" i="67" a="1"/>
  <c r="E68" i="67"/>
  <c r="N66" i="67" a="1"/>
  <c r="N66" i="67"/>
  <c r="M67" i="67" a="1"/>
  <c r="M67" i="67"/>
  <c r="Y69" i="67" a="1"/>
  <c r="Y69" i="67"/>
  <c r="Z69" i="67" a="1"/>
  <c r="Z69" i="67"/>
  <c r="F68" i="67" a="1"/>
  <c r="F68" i="67"/>
  <c r="E69" i="67" a="1"/>
  <c r="E69" i="67"/>
  <c r="N67" i="67" a="1"/>
  <c r="N67" i="67"/>
  <c r="M68" i="67" a="1"/>
  <c r="M68" i="67"/>
  <c r="Y70" i="67" a="1"/>
  <c r="Y70" i="67"/>
  <c r="Z70" i="67" a="1"/>
  <c r="Z70" i="67"/>
  <c r="F69" i="67" a="1"/>
  <c r="F69" i="67"/>
  <c r="E70" i="67" a="1"/>
  <c r="E70" i="67"/>
  <c r="N68" i="67" a="1"/>
  <c r="N68" i="67"/>
  <c r="M69" i="67" a="1"/>
  <c r="M69" i="67"/>
  <c r="Y71" i="67" a="1"/>
  <c r="Y71" i="67"/>
  <c r="Z71" i="67" a="1"/>
  <c r="Z71" i="67"/>
  <c r="F70" i="67" a="1"/>
  <c r="F70" i="67"/>
  <c r="E71" i="67" a="1"/>
  <c r="E71" i="67"/>
  <c r="N69" i="67" a="1"/>
  <c r="N69" i="67"/>
  <c r="M70" i="67" a="1"/>
  <c r="M70" i="67"/>
  <c r="Y72" i="67" a="1"/>
  <c r="Y72" i="67"/>
  <c r="Z72" i="67" a="1"/>
  <c r="Z72" i="67"/>
  <c r="F71" i="67" a="1"/>
  <c r="F71" i="67"/>
  <c r="E72" i="67" a="1"/>
  <c r="E72" i="67"/>
  <c r="N70" i="67" a="1"/>
  <c r="N70" i="67"/>
  <c r="M71" i="67" a="1"/>
  <c r="M71" i="67"/>
  <c r="Y73" i="67" a="1"/>
  <c r="Y73" i="67"/>
  <c r="Z73" i="67" a="1"/>
  <c r="Z73" i="67"/>
  <c r="F72" i="67" a="1"/>
  <c r="F72" i="67"/>
  <c r="E73" i="67" a="1"/>
  <c r="E73" i="67"/>
  <c r="N71" i="67" a="1"/>
  <c r="N71" i="67"/>
  <c r="M72" i="67" a="1"/>
  <c r="M72" i="67"/>
  <c r="Y74" i="67" a="1"/>
  <c r="Y74" i="67"/>
  <c r="Z74" i="67" a="1"/>
  <c r="Z74" i="67"/>
  <c r="F73" i="67" a="1"/>
  <c r="F73" i="67"/>
  <c r="E74" i="67" a="1"/>
  <c r="E74" i="67"/>
  <c r="N72" i="67" a="1"/>
  <c r="N72" i="67"/>
  <c r="M73" i="67" a="1"/>
  <c r="M73" i="67"/>
  <c r="Y75" i="67" a="1"/>
  <c r="Y75" i="67"/>
  <c r="Z75" i="67" a="1"/>
  <c r="Z75" i="67"/>
  <c r="F74" i="67" a="1"/>
  <c r="F74" i="67"/>
  <c r="E75" i="67" a="1"/>
  <c r="E75" i="67"/>
  <c r="N73" i="67" a="1"/>
  <c r="N73" i="67"/>
  <c r="M74" i="67" a="1"/>
  <c r="M74" i="67"/>
  <c r="Y76" i="67" a="1"/>
  <c r="Y76" i="67"/>
  <c r="Z76" i="67" a="1"/>
  <c r="Z76" i="67"/>
  <c r="F75" i="67" a="1"/>
  <c r="F75" i="67"/>
  <c r="E76" i="67" a="1"/>
  <c r="E76" i="67"/>
  <c r="N74" i="67" a="1"/>
  <c r="N74" i="67"/>
  <c r="M75" i="67" a="1"/>
  <c r="M75" i="67"/>
  <c r="Y77" i="67" a="1"/>
  <c r="Y77" i="67"/>
  <c r="Z77" i="67" a="1"/>
  <c r="Z77" i="67"/>
  <c r="F76" i="67" a="1"/>
  <c r="F76" i="67"/>
  <c r="E77" i="67" a="1"/>
  <c r="E77" i="67"/>
  <c r="N75" i="67" a="1"/>
  <c r="N75" i="67"/>
  <c r="M76" i="67" a="1"/>
  <c r="M76" i="67"/>
  <c r="Y78" i="67" a="1"/>
  <c r="Y78" i="67"/>
  <c r="Z78" i="67" a="1"/>
  <c r="Z78" i="67"/>
  <c r="F77" i="67" a="1"/>
  <c r="F77" i="67"/>
  <c r="E78" i="67" a="1"/>
  <c r="E78" i="67"/>
  <c r="N76" i="67" a="1"/>
  <c r="N76" i="67"/>
  <c r="M77" i="67" a="1"/>
  <c r="M77" i="67"/>
  <c r="Y79" i="67" a="1"/>
  <c r="Y79" i="67"/>
  <c r="Z79" i="67" a="1"/>
  <c r="Z79" i="67"/>
  <c r="F78" i="67" a="1"/>
  <c r="F78" i="67"/>
  <c r="E79" i="67" a="1"/>
  <c r="E79" i="67"/>
  <c r="N77" i="67" a="1"/>
  <c r="N77" i="67"/>
  <c r="M78" i="67" a="1"/>
  <c r="M78" i="67"/>
  <c r="Y80" i="67" a="1"/>
  <c r="Y80" i="67"/>
  <c r="Z80" i="67" a="1"/>
  <c r="Z80" i="67"/>
  <c r="F79" i="67" a="1"/>
  <c r="F79" i="67"/>
  <c r="E80" i="67" a="1"/>
  <c r="E80" i="67"/>
  <c r="N78" i="67" a="1"/>
  <c r="N78" i="67"/>
  <c r="M79" i="67" a="1"/>
  <c r="M79" i="67"/>
  <c r="Y81" i="67" a="1"/>
  <c r="Y81" i="67"/>
  <c r="Z81" i="67" a="1"/>
  <c r="Z81" i="67"/>
  <c r="F80" i="67" a="1"/>
  <c r="F80" i="67"/>
  <c r="E81" i="67" a="1"/>
  <c r="E81" i="67"/>
  <c r="N79" i="67" a="1"/>
  <c r="N79" i="67"/>
  <c r="M80" i="67" a="1"/>
  <c r="M80" i="67"/>
  <c r="Y82" i="67" a="1"/>
  <c r="Y82" i="67"/>
  <c r="Z82" i="67" a="1"/>
  <c r="Z82" i="67"/>
  <c r="F81" i="67" a="1"/>
  <c r="F81" i="67"/>
  <c r="E82" i="67" a="1"/>
  <c r="E82" i="67"/>
  <c r="N80" i="67" a="1"/>
  <c r="N80" i="67"/>
  <c r="M81" i="67" a="1"/>
  <c r="M81" i="67"/>
  <c r="Y83" i="67" a="1"/>
  <c r="Y83" i="67"/>
  <c r="Z83" i="67" a="1"/>
  <c r="Z83" i="67"/>
  <c r="F82" i="67" a="1"/>
  <c r="F82" i="67"/>
  <c r="E83" i="67" a="1"/>
  <c r="E83" i="67"/>
  <c r="N81" i="67" a="1"/>
  <c r="N81" i="67"/>
  <c r="M82" i="67" a="1"/>
  <c r="M82" i="67"/>
  <c r="Y84" i="67" a="1"/>
  <c r="Y84" i="67"/>
  <c r="Z84" i="67" a="1"/>
  <c r="Z84" i="67"/>
  <c r="F83" i="67" a="1"/>
  <c r="F83" i="67"/>
  <c r="E84" i="67" a="1"/>
  <c r="E84" i="67"/>
  <c r="N82" i="67" a="1"/>
  <c r="N82" i="67"/>
  <c r="M83" i="67" a="1"/>
  <c r="M83" i="67"/>
  <c r="Y85" i="67" a="1"/>
  <c r="Y85" i="67"/>
  <c r="Z85" i="67" a="1"/>
  <c r="Z85" i="67"/>
  <c r="F84" i="67" a="1"/>
  <c r="F84" i="67"/>
  <c r="E85" i="67" a="1"/>
  <c r="E85" i="67"/>
  <c r="N83" i="67" a="1"/>
  <c r="N83" i="67"/>
  <c r="M84" i="67" a="1"/>
  <c r="M84" i="67"/>
  <c r="Y86" i="67" a="1"/>
  <c r="Y86" i="67"/>
  <c r="Z86" i="67" a="1"/>
  <c r="Z86" i="67"/>
  <c r="F85" i="67" a="1"/>
  <c r="F85" i="67"/>
  <c r="E86" i="67" a="1"/>
  <c r="E86" i="67"/>
  <c r="N84" i="67" a="1"/>
  <c r="N84" i="67"/>
  <c r="M85" i="67" a="1"/>
  <c r="M85" i="67"/>
  <c r="Y87" i="67" a="1"/>
  <c r="Y87" i="67"/>
  <c r="Z87" i="67" a="1"/>
  <c r="Z87" i="67"/>
  <c r="F86" i="67" a="1"/>
  <c r="F86" i="67"/>
  <c r="E87" i="67" a="1"/>
  <c r="E87" i="67"/>
  <c r="N85" i="67" a="1"/>
  <c r="N85" i="67"/>
  <c r="M86" i="67" a="1"/>
  <c r="M86" i="67"/>
  <c r="Y88" i="67" a="1"/>
  <c r="Y88" i="67"/>
  <c r="Z88" i="67" a="1"/>
  <c r="Z88" i="67"/>
  <c r="F87" i="67" a="1"/>
  <c r="F87" i="67"/>
  <c r="E88" i="67" a="1"/>
  <c r="E88" i="67"/>
  <c r="N86" i="67" a="1"/>
  <c r="N86" i="67"/>
  <c r="M87" i="67" a="1"/>
  <c r="M87" i="67"/>
  <c r="Y89" i="67" a="1"/>
  <c r="Y89" i="67"/>
  <c r="Z89" i="67" a="1"/>
  <c r="Z89" i="67"/>
  <c r="F88" i="67" a="1"/>
  <c r="F88" i="67"/>
  <c r="E89" i="67" a="1"/>
  <c r="E89" i="67"/>
  <c r="N87" i="67" a="1"/>
  <c r="N87" i="67"/>
  <c r="M88" i="67" a="1"/>
  <c r="M88" i="67"/>
  <c r="Y90" i="67" a="1"/>
  <c r="Y90" i="67"/>
  <c r="Z90" i="67" a="1"/>
  <c r="Z90" i="67"/>
  <c r="F89" i="67" a="1"/>
  <c r="F89" i="67"/>
  <c r="E90" i="67" a="1"/>
  <c r="E90" i="67"/>
  <c r="N88" i="67" a="1"/>
  <c r="N88" i="67"/>
  <c r="M89" i="67" a="1"/>
  <c r="M89" i="67"/>
  <c r="Y91" i="67" a="1"/>
  <c r="Y91" i="67"/>
  <c r="Z91" i="67" a="1"/>
  <c r="Z91" i="67"/>
  <c r="F90" i="67" a="1"/>
  <c r="F90" i="67"/>
  <c r="E91" i="67" a="1"/>
  <c r="E91" i="67"/>
  <c r="N89" i="67" a="1"/>
  <c r="N89" i="67"/>
  <c r="M90" i="67" a="1"/>
  <c r="M90" i="67"/>
  <c r="Y92" i="67" a="1"/>
  <c r="Y92" i="67"/>
  <c r="Z92" i="67" a="1"/>
  <c r="Z92" i="67"/>
  <c r="F91" i="67" a="1"/>
  <c r="F91" i="67"/>
  <c r="E92" i="67" a="1"/>
  <c r="E92" i="67"/>
  <c r="N90" i="67" a="1"/>
  <c r="N90" i="67"/>
  <c r="M91" i="67" a="1"/>
  <c r="M91" i="67"/>
  <c r="Y93" i="67" a="1"/>
  <c r="Y93" i="67"/>
  <c r="Z93" i="67" a="1"/>
  <c r="Z93" i="67"/>
  <c r="F92" i="67" a="1"/>
  <c r="F92" i="67"/>
  <c r="E93" i="67" a="1"/>
  <c r="E93" i="67"/>
  <c r="N91" i="67" a="1"/>
  <c r="N91" i="67"/>
  <c r="M92" i="67" a="1"/>
  <c r="M92" i="67"/>
  <c r="Y94" i="67" a="1"/>
  <c r="Y94" i="67"/>
  <c r="Z94" i="67" a="1"/>
  <c r="Z94" i="67"/>
  <c r="F93" i="67" a="1"/>
  <c r="F93" i="67"/>
  <c r="E94" i="67" a="1"/>
  <c r="E94" i="67"/>
  <c r="N92" i="67" a="1"/>
  <c r="N92" i="67"/>
  <c r="M93" i="67" a="1"/>
  <c r="M93" i="67"/>
  <c r="Y95" i="67" a="1"/>
  <c r="Y95" i="67"/>
  <c r="Z95" i="67" a="1"/>
  <c r="Z95" i="67"/>
  <c r="F94" i="67" a="1"/>
  <c r="F94" i="67"/>
  <c r="E95" i="67" a="1"/>
  <c r="E95" i="67"/>
  <c r="N93" i="67" a="1"/>
  <c r="N93" i="67"/>
  <c r="M94" i="67" a="1"/>
  <c r="M94" i="67"/>
  <c r="Y96" i="67" a="1"/>
  <c r="Y96" i="67"/>
  <c r="Z96" i="67" a="1"/>
  <c r="Z96" i="67"/>
  <c r="F95" i="67" a="1"/>
  <c r="F95" i="67"/>
  <c r="E96" i="67" a="1"/>
  <c r="E96" i="67"/>
  <c r="N94" i="67" a="1"/>
  <c r="N94" i="67"/>
  <c r="M95" i="67" a="1"/>
  <c r="M95" i="67"/>
  <c r="Y97" i="67" a="1"/>
  <c r="Y97" i="67"/>
  <c r="Z97" i="67" a="1"/>
  <c r="Z97" i="67"/>
  <c r="F96" i="67" a="1"/>
  <c r="F96" i="67"/>
  <c r="E97" i="67" a="1"/>
  <c r="E97" i="67"/>
  <c r="N95" i="67" a="1"/>
  <c r="N95" i="67"/>
  <c r="M96" i="67" a="1"/>
  <c r="M96" i="67"/>
  <c r="Y98" i="67" a="1"/>
  <c r="Y98" i="67"/>
  <c r="Z98" i="67" a="1"/>
  <c r="Z98" i="67"/>
  <c r="F97" i="67" a="1"/>
  <c r="F97" i="67"/>
  <c r="E98" i="67" a="1"/>
  <c r="E98" i="67"/>
  <c r="N96" i="67" a="1"/>
  <c r="N96" i="67"/>
  <c r="M97" i="67" a="1"/>
  <c r="M97" i="67"/>
  <c r="Y99" i="67" a="1"/>
  <c r="Y99" i="67"/>
  <c r="Z99" i="67" a="1"/>
  <c r="Z99" i="67"/>
  <c r="F98" i="67" a="1"/>
  <c r="F98" i="67"/>
  <c r="E99" i="67" a="1"/>
  <c r="E99" i="67"/>
  <c r="N97" i="67" a="1"/>
  <c r="N97" i="67"/>
  <c r="M98" i="67" a="1"/>
  <c r="M98" i="67"/>
  <c r="Y100" i="67" a="1"/>
  <c r="Y100" i="67"/>
  <c r="Z100" i="67" a="1"/>
  <c r="Z100" i="67"/>
  <c r="F99" i="67" a="1"/>
  <c r="F99" i="67"/>
  <c r="E100" i="67" a="1"/>
  <c r="E100" i="67"/>
  <c r="N98" i="67" a="1"/>
  <c r="N98" i="67"/>
  <c r="M99" i="67" a="1"/>
  <c r="M99" i="67"/>
  <c r="Y101" i="67" a="1"/>
  <c r="Y101" i="67"/>
  <c r="Z101" i="67" a="1"/>
  <c r="Z101" i="67"/>
  <c r="F100" i="67" a="1"/>
  <c r="F100" i="67"/>
  <c r="E101" i="67" a="1"/>
  <c r="E101" i="67"/>
  <c r="N99" i="67" a="1"/>
  <c r="N99" i="67"/>
  <c r="M100" i="67" a="1"/>
  <c r="M100" i="67"/>
  <c r="Y102" i="67" a="1"/>
  <c r="Y102" i="67"/>
  <c r="Z102" i="67" a="1"/>
  <c r="Z102" i="67"/>
  <c r="F101" i="67" a="1"/>
  <c r="F101" i="67"/>
  <c r="E102" i="67" a="1"/>
  <c r="E102" i="67"/>
  <c r="N100" i="67" a="1"/>
  <c r="N100" i="67"/>
  <c r="M101" i="67" a="1"/>
  <c r="M101" i="67"/>
  <c r="Y103" i="67" a="1"/>
  <c r="Y103" i="67"/>
  <c r="F102" i="67" a="1"/>
  <c r="F102" i="67"/>
  <c r="E103" i="67" a="1"/>
  <c r="E103" i="67"/>
  <c r="N101" i="67" a="1"/>
  <c r="N101" i="67"/>
  <c r="M102" i="67" a="1"/>
  <c r="M102" i="67"/>
  <c r="Z103" i="67" a="1"/>
  <c r="Z103" i="67"/>
  <c r="Y104" i="67" a="1"/>
  <c r="Y104" i="67"/>
  <c r="Z104" i="67" a="1"/>
  <c r="Z104" i="67"/>
  <c r="F103" i="67" a="1"/>
  <c r="F103" i="67"/>
  <c r="E104" i="67" a="1"/>
  <c r="E104" i="67"/>
  <c r="N102" i="67" a="1"/>
  <c r="N102" i="67"/>
  <c r="M103" i="67" a="1"/>
  <c r="M103" i="67"/>
  <c r="X104" i="67" a="1"/>
  <c r="X1677" i="67" a="1"/>
  <c r="X465" i="67" a="1"/>
  <c r="X8" i="67" a="1"/>
  <c r="X7" i="67" a="1"/>
  <c r="X10" i="67" a="1"/>
  <c r="X1052" i="67" a="1"/>
  <c r="X1110" i="67" a="1"/>
  <c r="X151" i="67" a="1"/>
  <c r="X377" i="67" a="1"/>
  <c r="X1235" i="67" a="1"/>
  <c r="X519" i="67" a="1"/>
  <c r="X1674" i="67" a="1"/>
  <c r="X1092" i="67" a="1"/>
  <c r="X1336" i="67" a="1"/>
  <c r="X553" i="67" a="1"/>
  <c r="X250" i="67" a="1"/>
  <c r="X1928" i="67" a="1"/>
  <c r="X1228" i="67" a="1"/>
  <c r="X1948" i="67" a="1"/>
  <c r="X487" i="67" a="1"/>
  <c r="X617" i="67" a="1"/>
  <c r="X1888" i="67" a="1"/>
  <c r="X1653" i="67" a="1"/>
  <c r="X1720" i="67" a="1"/>
  <c r="X200" i="67" a="1"/>
  <c r="X749" i="67" a="1"/>
  <c r="X1899" i="67" a="1"/>
  <c r="X132" i="67" a="1"/>
  <c r="X1801" i="67" a="1"/>
  <c r="X1543" i="67" a="1"/>
  <c r="X571" i="67" a="1"/>
  <c r="X1719" i="67" a="1"/>
  <c r="X118" i="67" a="1"/>
  <c r="X310" i="67" a="1"/>
  <c r="X899" i="67" a="1"/>
  <c r="X1629" i="67" a="1"/>
  <c r="X1679" i="67" a="1"/>
  <c r="X1382" i="67" a="1"/>
  <c r="X503" i="67" a="1"/>
  <c r="X1020" i="67" a="1"/>
  <c r="X1804" i="67" a="1"/>
  <c r="X154" i="67" a="1"/>
  <c r="X572" i="67" a="1"/>
  <c r="X629" i="67" a="1"/>
  <c r="X926" i="67" a="1"/>
  <c r="X1775" i="67" a="1"/>
  <c r="X1577" i="67" a="1"/>
  <c r="X1540" i="67" a="1"/>
  <c r="X1599" i="67" a="1"/>
  <c r="X115" i="67" a="1"/>
  <c r="X907" i="67" a="1"/>
  <c r="X777" i="67" a="1"/>
  <c r="X950" i="67" a="1"/>
  <c r="X738" i="67" a="1"/>
  <c r="X386" i="67" a="1"/>
  <c r="X143" i="67" a="1"/>
  <c r="X1430" i="67" a="1"/>
  <c r="X164" i="67" a="1"/>
  <c r="X619" i="67" a="1"/>
  <c r="X707" i="67" a="1"/>
  <c r="X1713" i="67" a="1"/>
  <c r="X202" i="67" a="1"/>
  <c r="X1995" i="67" a="1"/>
  <c r="X887" i="67" a="1"/>
  <c r="X1096" i="67" a="1"/>
  <c r="X791" i="67" a="1"/>
  <c r="X1403" i="67" a="1"/>
  <c r="X1532" i="67" a="1"/>
  <c r="X631" i="67" a="1"/>
  <c r="X1940" i="67" a="1"/>
  <c r="X1553" i="67" a="1"/>
  <c r="X1980" i="67" a="1"/>
  <c r="X237" i="67" a="1"/>
  <c r="X709" i="67" a="1"/>
  <c r="X674" i="67" a="1"/>
  <c r="X1733" i="67" a="1"/>
  <c r="X1905" i="67" a="1"/>
  <c r="X1512" i="67" a="1"/>
  <c r="X612" i="67" a="1"/>
  <c r="X613" i="67" a="1"/>
  <c r="X338" i="67" a="1"/>
  <c r="X109" i="67" a="1"/>
  <c r="X752" i="67" a="1"/>
  <c r="X1735" i="67" a="1"/>
  <c r="X136" i="67" a="1"/>
  <c r="X1328" i="67" a="1"/>
  <c r="X1041" i="67" a="1"/>
  <c r="X1529" i="67" a="1"/>
  <c r="X1094" i="67" a="1"/>
  <c r="X688" i="67" a="1"/>
  <c r="X430" i="67" a="1"/>
  <c r="X289" i="67" a="1"/>
  <c r="X542" i="67" a="1"/>
  <c r="X1350" i="67" a="1"/>
  <c r="X1257" i="67" a="1"/>
  <c r="X2002" i="67" a="1"/>
  <c r="X1239" i="67" a="1"/>
  <c r="X1468" i="67" a="1"/>
  <c r="X239" i="67" a="1"/>
  <c r="X760" i="67" a="1"/>
  <c r="X1676" i="67" a="1"/>
  <c r="X395" i="67" a="1"/>
  <c r="X1880" i="67" a="1"/>
  <c r="X124" i="67" a="1"/>
  <c r="X272" i="67" a="1"/>
  <c r="X145" i="67" a="1"/>
  <c r="X564" i="67" a="1"/>
  <c r="X904" i="67" a="1"/>
  <c r="X1688" i="67" a="1"/>
  <c r="X866" i="67" a="1"/>
  <c r="X1446" i="67" a="1"/>
  <c r="X130" i="67" a="1"/>
  <c r="X1258" i="67" a="1"/>
  <c r="X1373" i="67" a="1"/>
  <c r="X1983" i="67" a="1"/>
  <c r="X420" i="67" a="1"/>
  <c r="X1490" i="67" a="1"/>
  <c r="X1359" i="67" a="1"/>
  <c r="X1295" i="67" a="1"/>
  <c r="X1036" i="67" a="1"/>
  <c r="X287" i="67" a="1"/>
  <c r="X285" i="67" a="1"/>
  <c r="X304" i="67" a="1"/>
  <c r="X609" i="67" a="1"/>
  <c r="X1289" i="67" a="1"/>
  <c r="X557" i="67" a="1"/>
  <c r="X829" i="67" a="1"/>
  <c r="X598" i="67" a="1"/>
  <c r="X1149" i="67" a="1"/>
  <c r="X1826" i="67" a="1"/>
  <c r="X1496" i="67" a="1"/>
  <c r="X152" i="67" a="1"/>
  <c r="X1103" i="67" a="1"/>
  <c r="X1376" i="67" a="1"/>
  <c r="X1410" i="67" a="1"/>
  <c r="X1563" i="67" a="1"/>
  <c r="X1440" i="67" a="1"/>
  <c r="X544" i="67" a="1"/>
  <c r="X1830" i="67" a="1"/>
  <c r="X1593" i="67" a="1"/>
  <c r="X1890" i="67" a="1"/>
  <c r="X1038" i="67" a="1"/>
  <c r="X1246" i="67" a="1"/>
  <c r="X1622" i="67" a="1"/>
  <c r="X1745" i="67" a="1"/>
  <c r="X603" i="67" a="1"/>
  <c r="X1939" i="67" a="1"/>
  <c r="X532" i="67" a="1"/>
  <c r="X1379" i="67" a="1"/>
  <c r="X1862" i="67" a="1"/>
  <c r="X194" i="67" a="1"/>
  <c r="X1973" i="67" a="1"/>
  <c r="X371" i="67" a="1"/>
  <c r="X1297" i="67" a="1"/>
  <c r="X414" i="67" a="1"/>
  <c r="X1342" i="67" a="1"/>
  <c r="X288" i="67" a="1"/>
  <c r="X1772" i="67" a="1"/>
  <c r="X1600" i="67" a="1"/>
  <c r="X1265" i="67" a="1"/>
  <c r="X1565" i="67" a="1"/>
  <c r="X801" i="67" a="1"/>
  <c r="X529" i="67" a="1"/>
  <c r="X1005" i="67" a="1"/>
  <c r="X431" i="67" a="1"/>
  <c r="X1422" i="67" a="1"/>
  <c r="X258" i="67" a="1"/>
  <c r="X396" i="67" a="1"/>
  <c r="X809" i="67" a="1"/>
  <c r="X1743" i="67" a="1"/>
  <c r="X1417" i="67" a="1"/>
  <c r="X1972" i="67" a="1"/>
  <c r="X469" i="67" a="1"/>
  <c r="X350" i="67" a="1"/>
  <c r="X1011" i="67" a="1"/>
  <c r="X444" i="67" a="1"/>
  <c r="X122" i="67" a="1"/>
  <c r="X1181" i="67" a="1"/>
  <c r="X1943" i="67" a="1"/>
  <c r="X1280" i="67" a="1"/>
  <c r="X1969" i="67" a="1"/>
  <c r="X1159" i="67" a="1"/>
  <c r="X1423" i="67" a="1"/>
  <c r="X1900" i="67" a="1"/>
  <c r="X789" i="67" a="1"/>
  <c r="X383" i="67" a="1"/>
  <c r="X1878" i="67" a="1"/>
  <c r="X1172" i="67" a="1"/>
  <c r="X1449" i="67" a="1"/>
  <c r="X1649" i="67" a="1"/>
  <c r="X343" i="67" a="1"/>
  <c r="X1611" i="67" a="1"/>
  <c r="X1320" i="67" a="1"/>
  <c r="X1299" i="67" a="1"/>
  <c r="X278" i="67" a="1"/>
  <c r="X388" i="67" a="1"/>
  <c r="X1326" i="67" a="1"/>
  <c r="X814" i="67" a="1"/>
  <c r="X1694" i="67" a="1"/>
  <c r="X790" i="67" a="1"/>
  <c r="X1137" i="67" a="1"/>
  <c r="X1139" i="67" a="1"/>
  <c r="X997" i="67" a="1"/>
  <c r="X1204" i="67" a="1"/>
  <c r="X1102" i="67" a="1"/>
  <c r="X1343" i="67" a="1"/>
  <c r="X844" i="67" a="1"/>
  <c r="X358" i="67" a="1"/>
  <c r="X1441" i="67" a="1"/>
  <c r="X952" i="67" a="1"/>
  <c r="X1811" i="67" a="1"/>
  <c r="X1016" i="67" a="1"/>
  <c r="X1717" i="67" a="1"/>
  <c r="X1381" i="67" a="1"/>
  <c r="X224" i="67" a="1"/>
  <c r="X275" i="67" a="1"/>
  <c r="X1285" i="67" a="1"/>
  <c r="X1554" i="67" a="1"/>
  <c r="X1111" i="67" a="1"/>
  <c r="X1062" i="67" a="1"/>
  <c r="X589" i="67" a="1"/>
  <c r="X906" i="67" a="1"/>
  <c r="X1949" i="67" a="1"/>
  <c r="X117" i="67" a="1"/>
  <c r="X181" i="67" a="1"/>
  <c r="X1365" i="67" a="1"/>
  <c r="X608" i="67" a="1"/>
  <c r="X1158" i="67" a="1"/>
  <c r="X1695" i="67" a="1"/>
  <c r="X1194" i="67" a="1"/>
  <c r="X1748" i="67" a="1"/>
  <c r="X820" i="67" a="1"/>
  <c r="X1859" i="67" a="1"/>
  <c r="X144" i="67" a="1"/>
  <c r="X1425" i="67" a="1"/>
  <c r="X1518" i="67" a="1"/>
  <c r="X1551" i="67" a="1"/>
  <c r="X654" i="67" a="1"/>
  <c r="X731" i="67" a="1"/>
  <c r="X149" i="67" a="1"/>
  <c r="X1152" i="67" a="1"/>
  <c r="X1451" i="67" a="1"/>
  <c r="X1564" i="67" a="1"/>
  <c r="X600" i="67" a="1"/>
  <c r="X1061" i="67" a="1"/>
  <c r="X1877" i="67" a="1"/>
  <c r="X1866" i="67" a="1"/>
  <c r="X317" i="67" a="1"/>
  <c r="X1033" i="67" a="1"/>
  <c r="X753" i="67" a="1"/>
  <c r="X1311" i="67" a="1"/>
  <c r="X1767" i="67" a="1"/>
  <c r="X1528" i="67" a="1"/>
  <c r="X1827" i="67" a="1"/>
  <c r="X1039" i="67" a="1"/>
  <c r="X1274" i="67" a="1"/>
  <c r="X705" i="67" a="1"/>
  <c r="X406" i="67" a="1"/>
  <c r="X1753" i="67" a="1"/>
  <c r="X140" i="67" a="1"/>
  <c r="X1840" i="67" a="1"/>
  <c r="X1647" i="67" a="1"/>
  <c r="X1303" i="67" a="1"/>
  <c r="X1924" i="67" a="1"/>
  <c r="X330" i="67" a="1"/>
  <c r="X1391" i="67" a="1"/>
  <c r="X839" i="67" a="1"/>
  <c r="X1693" i="67" a="1"/>
  <c r="X902" i="67" a="1"/>
  <c r="X1977" i="67" a="1"/>
  <c r="X1655" i="67" a="1"/>
  <c r="X646" i="67" a="1"/>
  <c r="X1184" i="67" a="1"/>
  <c r="X1951" i="67" a="1"/>
  <c r="X138" i="67" a="1"/>
  <c r="X521" i="67" a="1"/>
  <c r="X472" i="67" a="1"/>
  <c r="X235" i="67" a="1"/>
  <c r="X204" i="67" a="1"/>
  <c r="X697" i="67" a="1"/>
  <c r="X450" i="67" a="1"/>
  <c r="X1215" i="67" a="1"/>
  <c r="X1213" i="67" a="1"/>
  <c r="X256" i="67" a="1"/>
  <c r="X750" i="67" a="1"/>
  <c r="X1294" i="67" a="1"/>
  <c r="X664" i="67" a="1"/>
  <c r="X1479" i="67" a="1"/>
  <c r="X605" i="67" a="1"/>
  <c r="X397" i="67" a="1"/>
  <c r="X1953" i="67" a="1"/>
  <c r="X1140" i="67" a="1"/>
  <c r="X757" i="67" a="1"/>
  <c r="X214" i="67" a="1"/>
  <c r="X290" i="67" a="1"/>
  <c r="X1351" i="67" a="1"/>
  <c r="X947" i="67" a="1"/>
  <c r="X706" i="67" a="1"/>
  <c r="X1889" i="67" a="1"/>
  <c r="X1454" i="67" a="1"/>
  <c r="X921" i="67" a="1"/>
  <c r="X729" i="67" a="1"/>
  <c r="X365" i="67" a="1"/>
  <c r="X1909" i="67" a="1"/>
  <c r="X1912" i="67" a="1"/>
  <c r="X1461" i="67" a="1"/>
  <c r="X1989" i="67" a="1"/>
  <c r="X1867" i="67" a="1"/>
  <c r="X1712" i="67" a="1"/>
  <c r="X949" i="67" a="1"/>
  <c r="X953" i="67" a="1"/>
  <c r="X1250" i="67" a="1"/>
  <c r="X1288" i="67" a="1"/>
  <c r="X171" i="67" a="1"/>
  <c r="X886" i="67" a="1"/>
  <c r="X1579" i="67" a="1"/>
  <c r="X357" i="67" a="1"/>
  <c r="X1249" i="67" a="1"/>
  <c r="X421" i="67" a="1"/>
  <c r="X1436" i="67" a="1"/>
  <c r="X943" i="67" a="1"/>
  <c r="X425" i="67" a="1"/>
  <c r="X703" i="67" a="1"/>
  <c r="X534" i="67" a="1"/>
  <c r="X1729" i="67" a="1"/>
  <c r="X1872" i="67" a="1"/>
  <c r="X1128" i="67" a="1"/>
  <c r="X1161" i="67" a="1"/>
  <c r="X933" i="67" a="1"/>
  <c r="X1734" i="67" a="1"/>
  <c r="X455" i="67" a="1"/>
  <c r="X1956" i="67" a="1"/>
  <c r="X462" i="67" a="1"/>
  <c r="X606" i="67" a="1"/>
  <c r="X180" i="67" a="1"/>
  <c r="X266" i="67" a="1"/>
  <c r="X1644" i="67" a="1"/>
  <c r="X142" i="67" a="1"/>
  <c r="X1318" i="67" a="1"/>
  <c r="X1690" i="67" a="1"/>
  <c r="X1322" i="67" a="1"/>
  <c r="X969" i="67" a="1"/>
  <c r="X108" i="67" a="1"/>
  <c r="X1368" i="67" a="1"/>
  <c r="X1086" i="67" a="1"/>
  <c r="X1091" i="67" a="1"/>
  <c r="X374" i="67" a="1"/>
  <c r="X1131" i="67" a="1"/>
  <c r="X679" i="67" a="1"/>
  <c r="X1244" i="67" a="1"/>
  <c r="X405" i="67" a="1"/>
  <c r="X1937" i="67" a="1"/>
  <c r="X364" i="67" a="1"/>
  <c r="X1095" i="67" a="1"/>
  <c r="X187" i="67" a="1"/>
  <c r="X550" i="67" a="1"/>
  <c r="X1944" i="67" a="1"/>
  <c r="X1221" i="67" a="1"/>
  <c r="X314" i="67" a="1"/>
  <c r="X345" i="67" a="1"/>
  <c r="X1697" i="67" a="1"/>
  <c r="X554" i="67" a="1"/>
  <c r="X1926" i="67" a="1"/>
  <c r="X1010" i="67" a="1"/>
  <c r="X1698" i="67" a="1"/>
  <c r="X1413" i="67" a="1"/>
  <c r="X861" i="67" a="1"/>
  <c r="X1882" i="67" a="1"/>
  <c r="X1850" i="67" a="1"/>
  <c r="X720" i="67" a="1"/>
  <c r="X717" i="67" a="1"/>
  <c r="X113" i="67" a="1"/>
  <c r="X1341" i="67" a="1"/>
  <c r="X1627" i="67" a="1"/>
  <c r="X483" i="67" a="1"/>
  <c r="X830" i="67" a="1"/>
  <c r="X474" i="67" a="1"/>
  <c r="X610" i="67" a="1"/>
  <c r="X687" i="67" a="1"/>
  <c r="X1996" i="67" a="1"/>
  <c r="X1945" i="67" a="1"/>
  <c r="X1056" i="67" a="1"/>
  <c r="X922" i="67" a="1"/>
  <c r="X765" i="67" a="1"/>
  <c r="X1301" i="67" a="1"/>
  <c r="X892" i="67" a="1"/>
  <c r="X233" i="67" a="1"/>
  <c r="X1894" i="67" a="1"/>
  <c r="X840" i="67" a="1"/>
  <c r="X1125" i="67" a="1"/>
  <c r="X824" i="67" a="1"/>
  <c r="X956" i="67" a="1"/>
  <c r="X946" i="67" a="1"/>
  <c r="X1113" i="67" a="1"/>
  <c r="X1349" i="67" a="1"/>
  <c r="X147" i="67" a="1"/>
  <c r="X1135" i="67" a="1"/>
  <c r="X1755" i="67" a="1"/>
  <c r="X201" i="67" a="1"/>
  <c r="X179" i="67" a="1"/>
  <c r="X636" i="67" a="1"/>
  <c r="X831" i="67" a="1"/>
  <c r="X1616" i="67" a="1"/>
  <c r="X650" i="67" a="1"/>
  <c r="X525" i="67" a="1"/>
  <c r="X696" i="67" a="1"/>
  <c r="X1868" i="67" a="1"/>
  <c r="X877" i="67" a="1"/>
  <c r="X1345" i="67" a="1"/>
  <c r="X193" i="67" a="1"/>
  <c r="X1925" i="67" a="1"/>
  <c r="X996" i="67" a="1"/>
  <c r="X1024" i="67" a="1"/>
  <c r="X929" i="67" a="1"/>
  <c r="X1768" i="67" a="1"/>
  <c r="X1211" i="67" a="1"/>
  <c r="X1904" i="67" a="1"/>
  <c r="X1277" i="67" a="1"/>
  <c r="X985" i="67" a="1"/>
  <c r="X1054" i="67" a="1"/>
  <c r="X672" i="67" a="1"/>
  <c r="X1746" i="67" a="1"/>
  <c r="X1157" i="67" a="1"/>
  <c r="X1353" i="67" a="1"/>
  <c r="X1306" i="67" a="1"/>
  <c r="X449" i="67" a="1"/>
  <c r="X331" i="67" a="1"/>
  <c r="X889" i="67" a="1"/>
  <c r="X865" i="67" a="1"/>
  <c r="X794" i="67" a="1"/>
  <c r="X1895" i="67" a="1"/>
  <c r="X1162" i="67" a="1"/>
  <c r="X1832" i="67" a="1"/>
  <c r="X773" i="67" a="1"/>
  <c r="X1369" i="67" a="1"/>
  <c r="X1389" i="67" a="1"/>
  <c r="X1914" i="67" a="1"/>
  <c r="X1852" i="67" a="1"/>
  <c r="X1589" i="67" a="1"/>
  <c r="X373" i="67" a="1"/>
  <c r="X1606" i="67" a="1"/>
  <c r="X1360" i="67" a="1"/>
  <c r="X415" i="67" a="1"/>
  <c r="X1842" i="67" a="1"/>
  <c r="X1183" i="67" a="1"/>
  <c r="X1109" i="67" a="1"/>
  <c r="X1560" i="67" a="1"/>
  <c r="X1825" i="67" a="1"/>
  <c r="X743" i="67" a="1"/>
  <c r="X1456" i="67" a="1"/>
  <c r="X322" i="67" a="1"/>
  <c r="X970" i="67" a="1"/>
  <c r="X517" i="67" a="1"/>
  <c r="X1796" i="67" a="1"/>
  <c r="X259" i="67" a="1"/>
  <c r="X170" i="67" a="1"/>
  <c r="X1802" i="67" a="1"/>
  <c r="X1146" i="67" a="1"/>
  <c r="X1654" i="67" a="1"/>
  <c r="X1390" i="67" a="1"/>
  <c r="X1631" i="67" a="1"/>
  <c r="X1620" i="67" a="1"/>
  <c r="X1064" i="67" a="1"/>
  <c r="X1473" i="67" a="1"/>
  <c r="X292" i="67" a="1"/>
  <c r="X1673" i="67" a="1"/>
  <c r="X1498" i="67" a="1"/>
  <c r="X432" i="67" a="1"/>
  <c r="X878" i="67" a="1"/>
  <c r="X372" i="67" a="1"/>
  <c r="X336" i="67" a="1"/>
  <c r="X528" i="67" a="1"/>
  <c r="X475" i="67" a="1"/>
  <c r="X238" i="67" a="1"/>
  <c r="X1960" i="67" a="1"/>
  <c r="X495" i="67" a="1"/>
  <c r="X501" i="67" a="1"/>
  <c r="X433" i="67" a="1"/>
  <c r="X730" i="67" a="1"/>
  <c r="X885" i="67" a="1"/>
  <c r="X583" i="67" a="1"/>
  <c r="X597" i="67" a="1"/>
  <c r="X1358" i="67" a="1"/>
  <c r="X728" i="67" a="1"/>
  <c r="X1287" i="67" a="1"/>
  <c r="X1501" i="67" a="1"/>
  <c r="X410" i="67" a="1"/>
  <c r="X1793" i="67" a="1"/>
  <c r="X1813" i="67" a="1"/>
  <c r="X1138" i="67" a="1"/>
  <c r="X1705" i="67" a="1"/>
  <c r="X520" i="67" a="1"/>
  <c r="X1169" i="67" a="1"/>
  <c r="X1534" i="67" a="1"/>
  <c r="X974" i="67" a="1"/>
  <c r="X1520" i="67" a="1"/>
  <c r="X1240" i="67" a="1"/>
  <c r="X1773" i="67" a="1"/>
  <c r="X226" i="67" a="1"/>
  <c r="X1885" i="67" a="1"/>
  <c r="X1392" i="67" a="1"/>
  <c r="X804" i="67" a="1"/>
  <c r="X1241" i="67" a="1"/>
  <c r="X1884" i="67" a="1"/>
  <c r="X795" i="67" a="1"/>
  <c r="X1262" i="67" a="1"/>
  <c r="X537" i="67" a="1"/>
  <c r="X215" i="67" a="1"/>
  <c r="X972" i="67" a="1"/>
  <c r="X934" i="67" a="1"/>
  <c r="X1097" i="67" a="1"/>
  <c r="X1073" i="67" a="1"/>
  <c r="X1547" i="67" a="1"/>
  <c r="X1177" i="67" a="1"/>
  <c r="X923" i="67" a="1"/>
  <c r="X936" i="67" a="1"/>
  <c r="X1522" i="67" a="1"/>
  <c r="X1026" i="67" a="1"/>
  <c r="X1549" i="67" a="1"/>
  <c r="X1552" i="67" a="1"/>
  <c r="X1997" i="67" a="1"/>
  <c r="X1586" i="67" a="1"/>
  <c r="X1572" i="67" a="1"/>
  <c r="X1216" i="67" a="1"/>
  <c r="X174" i="67" a="1"/>
  <c r="X1917" i="67" a="1"/>
  <c r="X1976" i="67" a="1"/>
  <c r="X1634" i="67" a="1"/>
  <c r="X1106" i="67" a="1"/>
  <c r="X1779" i="67" a="1"/>
  <c r="X1337" i="67" a="1"/>
  <c r="X120" i="67" a="1"/>
  <c r="X1079" i="67" a="1"/>
  <c r="X1298" i="67" a="1"/>
  <c r="X1476" i="67" a="1"/>
  <c r="X1327" i="67" a="1"/>
  <c r="X625" i="67" a="1"/>
  <c r="X1656" i="67" a="1"/>
  <c r="X337" i="67" a="1"/>
  <c r="X508" i="67" a="1"/>
  <c r="X1858" i="67" a="1"/>
  <c r="X481" i="67" a="1"/>
  <c r="X1759" i="67" a="1"/>
  <c r="X498" i="67" a="1"/>
  <c r="X541" i="67" a="1"/>
  <c r="X286" i="67" a="1"/>
  <c r="X516" i="67" a="1"/>
  <c r="X563" i="67" a="1"/>
  <c r="X1823" i="67" a="1"/>
  <c r="X626" i="67" a="1"/>
  <c r="X1447" i="67" a="1"/>
  <c r="X1764" i="67" a="1"/>
  <c r="X1408" i="67" a="1"/>
  <c r="X1614" i="67" a="1"/>
  <c r="X1776" i="67" a="1"/>
  <c r="X1233" i="67" a="1"/>
  <c r="X540" i="67" a="1"/>
  <c r="X841" i="67" a="1"/>
  <c r="X772" i="67" a="1"/>
  <c r="X1752" i="67" a="1"/>
  <c r="X1502" i="67" a="1"/>
  <c r="X1145" i="67" a="1"/>
  <c r="X1503" i="67" a="1"/>
  <c r="X2000" i="67" a="1"/>
  <c r="X183" i="67" a="1"/>
  <c r="X930" i="67" a="1"/>
  <c r="X212" i="67" a="1"/>
  <c r="X1689" i="67" a="1"/>
  <c r="X1659" i="67" a="1"/>
  <c r="X1747" i="67" a="1"/>
  <c r="X998" i="67" a="1"/>
  <c r="X199" i="67" a="1"/>
  <c r="X1535" i="67" a="1"/>
  <c r="X471" i="67" a="1"/>
  <c r="X545" i="67" a="1"/>
  <c r="X1460" i="67" a="1"/>
  <c r="X366" i="67" a="1"/>
  <c r="X1431" i="67" a="1"/>
  <c r="X1205" i="67" a="1"/>
  <c r="X1371" i="67" a="1"/>
  <c r="X1626" i="67" a="1"/>
  <c r="X1477" i="67" a="1"/>
  <c r="X1760" i="67" a="1"/>
  <c r="X864" i="67" a="1"/>
  <c r="X1226" i="67" a="1"/>
  <c r="X1954" i="67" a="1"/>
  <c r="X1107" i="67" a="1"/>
  <c r="X1757" i="67" a="1"/>
  <c r="X1740" i="67" a="1"/>
  <c r="X293" i="67" a="1"/>
  <c r="X1015" i="67" a="1"/>
  <c r="X1935" i="67" a="1"/>
  <c r="X429" i="67" a="1"/>
  <c r="X1621" i="67" a="1"/>
  <c r="X1198" i="67" a="1"/>
  <c r="X1072" i="67" a="1"/>
  <c r="X1946" i="67" a="1"/>
  <c r="X627" i="67" a="1"/>
  <c r="X1728" i="67" a="1"/>
  <c r="X914" i="67" a="1"/>
  <c r="X1906" i="67" a="1"/>
  <c r="X384" i="67" a="1"/>
  <c r="X766" i="67" a="1"/>
  <c r="X253" i="67" a="1"/>
  <c r="X698" i="67" a="1"/>
  <c r="X1243" i="67" a="1"/>
  <c r="X323" i="67" a="1"/>
  <c r="X1068" i="67" a="1"/>
  <c r="X1418" i="67" a="1"/>
  <c r="X916" i="67" a="1"/>
  <c r="X1548" i="67" a="1"/>
  <c r="X594" i="67" a="1"/>
  <c r="X440" i="67" a="1"/>
  <c r="X473" i="67" a="1"/>
  <c r="X1069" i="67" a="1"/>
  <c r="X620" i="67" a="1"/>
  <c r="X254" i="67" a="1"/>
  <c r="X1065" i="67" a="1"/>
  <c r="X1958" i="67" a="1"/>
  <c r="X1667" i="67" a="1"/>
  <c r="X1393" i="67" a="1"/>
  <c r="X220" i="67" a="1"/>
  <c r="X1323" i="67" a="1"/>
  <c r="X1444" i="67" a="1"/>
  <c r="X1362" i="67" a="1"/>
  <c r="X1702" i="67" a="1"/>
  <c r="X819" i="67" a="1"/>
  <c r="X645" i="67" a="1"/>
  <c r="X778" i="67" a="1"/>
  <c r="X993" i="67" a="1"/>
  <c r="X1916" i="67" a="1"/>
  <c r="X399" i="67" a="1"/>
  <c r="X351" i="67" a="1"/>
  <c r="X1646" i="67" a="1"/>
  <c r="X651" i="67" a="1"/>
  <c r="X665" i="67" a="1"/>
  <c r="X1115" i="67" a="1"/>
  <c r="X1578" i="67" a="1"/>
  <c r="X593" i="67" a="1"/>
  <c r="X484" i="67" a="1"/>
  <c r="X257" i="67" a="1"/>
  <c r="X1170" i="67" a="1"/>
  <c r="X413" i="67" a="1"/>
  <c r="X854" i="67" a="1"/>
  <c r="X222" i="67" a="1"/>
  <c r="X692" i="67" a="1"/>
  <c r="X649" i="67" a="1"/>
  <c r="X941" i="67" a="1"/>
  <c r="X1122" i="67" a="1"/>
  <c r="X295" i="67" a="1"/>
  <c r="X701" i="67" a="1"/>
  <c r="X111" i="67" a="1"/>
  <c r="X722" i="67" a="1"/>
  <c r="X1847" i="67" a="1"/>
  <c r="X163" i="67" a="1"/>
  <c r="X1176" i="67" a="1"/>
  <c r="X141" i="67" a="1"/>
  <c r="X198" i="67" a="1"/>
  <c r="X1324" i="67" a="1"/>
  <c r="X1209" i="67" a="1"/>
  <c r="X417" i="67" a="1"/>
  <c r="X1725" i="67" a="1"/>
  <c r="X695" i="67" a="1"/>
  <c r="X1669" i="67" a="1"/>
  <c r="X725" i="67" a="1"/>
  <c r="X723" i="67" a="1"/>
  <c r="X1762" i="67" a="1"/>
  <c r="X1402" i="67" a="1"/>
  <c r="X412" i="67" a="1"/>
  <c r="X874" i="67" a="1"/>
  <c r="X1921" i="67" a="1"/>
  <c r="X1844" i="67" a="1"/>
  <c r="X457" i="67" a="1"/>
  <c r="X989" i="67" a="1"/>
  <c r="X1818" i="67" a="1"/>
  <c r="X125" i="67" a="1"/>
  <c r="X1130" i="67" a="1"/>
  <c r="X105" i="67" a="1"/>
  <c r="X1782" i="67" a="1"/>
  <c r="X888" i="67" a="1"/>
  <c r="X751" i="67" a="1"/>
  <c r="X1193" i="67" a="1"/>
  <c r="X1046" i="67" a="1"/>
  <c r="X713" i="67" a="1"/>
  <c r="X858" i="67" a="1"/>
  <c r="X1624" i="67" a="1"/>
  <c r="X404" i="67" a="1"/>
  <c r="X1363" i="67" a="1"/>
  <c r="X657" i="67" a="1"/>
  <c r="X1012" i="67" a="1"/>
  <c r="X1863" i="67" a="1"/>
  <c r="X1395" i="67" a="1"/>
  <c r="X1864" i="67" a="1"/>
  <c r="X634" i="67" a="1"/>
  <c r="X893" i="67" a="1"/>
  <c r="X182" i="67" a="1"/>
  <c r="X1650" i="67" a="1"/>
  <c r="X549" i="67" a="1"/>
  <c r="X106" i="67" a="1"/>
  <c r="X1207" i="67" a="1"/>
  <c r="X309" i="67" a="1"/>
  <c r="X502" i="67" a="1"/>
  <c r="X1696" i="67" a="1"/>
  <c r="X1411" i="67" a="1"/>
  <c r="X552" i="67" a="1"/>
  <c r="X1384" i="67" a="1"/>
  <c r="X959" i="67" a="1"/>
  <c r="X763" i="67" a="1"/>
  <c r="X1484" i="67" a="1"/>
  <c r="X611" i="67" a="1"/>
  <c r="X335" i="67" a="1"/>
  <c r="X867" i="67" a="1"/>
  <c r="X576" i="67" a="1"/>
  <c r="X726" i="67" a="1"/>
  <c r="X1253" i="67" a="1"/>
  <c r="X988" i="67" a="1"/>
  <c r="X661" i="67" a="1"/>
  <c r="X735" i="67" a="1"/>
  <c r="X1807" i="67" a="1"/>
  <c r="X690" i="67" a="1"/>
  <c r="X1043" i="67" a="1"/>
  <c r="X411" i="67" a="1"/>
  <c r="X1386" i="67" a="1"/>
  <c r="X1164" i="67" a="1"/>
  <c r="X755" i="67" a="1"/>
  <c r="X1291" i="67" a="1"/>
  <c r="X1206" i="67" a="1"/>
  <c r="X1276" i="67" a="1"/>
  <c r="X1302" i="67" a="1"/>
  <c r="X800" i="67" a="1"/>
  <c r="X918" i="67" a="1"/>
  <c r="X1739" i="67" a="1"/>
  <c r="X419" i="67" a="1"/>
  <c r="X1849" i="67" a="1"/>
  <c r="X1931" i="67" a="1"/>
  <c r="X1965" i="67" a="1"/>
  <c r="X1364" i="67" a="1"/>
  <c r="X1544" i="67" a="1"/>
  <c r="X675" i="67" a="1"/>
  <c r="X1377" i="67" a="1"/>
  <c r="X135" i="67" a="1"/>
  <c r="X1415" i="67" a="1"/>
  <c r="X1557" i="67" a="1"/>
  <c r="X1260" i="67" a="1"/>
  <c r="X1854" i="67" a="1"/>
  <c r="X160" i="67" a="1"/>
  <c r="X644" i="67" a="1"/>
  <c r="X1057" i="67" a="1"/>
  <c r="X1663" i="67" a="1"/>
  <c r="X1272" i="67" a="1"/>
  <c r="X1601" i="67" a="1"/>
  <c r="X967" i="67" a="1"/>
  <c r="X211" i="67" a="1"/>
  <c r="X1736" i="67" a="1"/>
  <c r="X1378" i="67" a="1"/>
  <c r="X917" i="67" a="1"/>
  <c r="X1585" i="67" a="1"/>
  <c r="X652" i="67" a="1"/>
  <c r="X1744" i="67" a="1"/>
  <c r="X536" i="67" a="1"/>
  <c r="X526" i="67" a="1"/>
  <c r="X1805" i="67" a="1"/>
  <c r="X806" i="67" a="1"/>
  <c r="X443" i="67" a="1"/>
  <c r="X812" i="67" a="1"/>
  <c r="X826" i="67" a="1"/>
  <c r="X591" i="67" a="1"/>
  <c r="X666" i="67" a="1"/>
  <c r="X570" i="67" a="1"/>
  <c r="X482" i="67" a="1"/>
  <c r="X715" i="67" a="1"/>
  <c r="X1136" i="67" a="1"/>
  <c r="X1469" i="67" a="1"/>
  <c r="X857" i="67" a="1"/>
  <c r="X1514" i="67" a="1"/>
  <c r="X958" i="67" a="1"/>
  <c r="X1666" i="67" a="1"/>
  <c r="X1822" i="67" a="1"/>
  <c r="X1494" i="67" a="1"/>
  <c r="X1309" i="67" a="1"/>
  <c r="X157" i="67" a="1"/>
  <c r="X1723" i="67" a="1"/>
  <c r="X754" i="67" a="1"/>
  <c r="X217" i="67" a="1"/>
  <c r="X562" i="67" a="1"/>
  <c r="X1129" i="67" a="1"/>
  <c r="X1515" i="67" a="1"/>
  <c r="X1478" i="67" a="1"/>
  <c r="X1876" i="67" a="1"/>
  <c r="X206" i="67" a="1"/>
  <c r="X684" i="67" a="1"/>
  <c r="X1893" i="67" a="1"/>
  <c r="X1075" i="67" a="1"/>
  <c r="X955" i="67" a="1"/>
  <c r="X1718" i="67" a="1"/>
  <c r="X1605" i="67" a="1"/>
  <c r="X1354" i="67" a="1"/>
  <c r="X349" i="67" a="1"/>
  <c r="X156" i="67" a="1"/>
  <c r="X860" i="67" a="1"/>
  <c r="X1987" i="67" a="1"/>
  <c r="X1467" i="67" a="1"/>
  <c r="X1699" i="67" a="1"/>
  <c r="X334" i="67" a="1"/>
  <c r="X758" i="67" a="1"/>
  <c r="X1684" i="67" a="1"/>
  <c r="X369" i="67" a="1"/>
  <c r="X133" i="67" a="1"/>
  <c r="X677" i="67" a="1"/>
  <c r="X513" i="67" a="1"/>
  <c r="X504" i="67" a="1"/>
  <c r="X895" i="67" a="1"/>
  <c r="X1513" i="67" a="1"/>
  <c r="X964" i="67" a="1"/>
  <c r="X883" i="67" a="1"/>
  <c r="X1703" i="67" a="1"/>
  <c r="X352" i="67" a="1"/>
  <c r="X928" i="67" a="1"/>
  <c r="X442" i="67" a="1"/>
  <c r="X1922" i="67" a="1"/>
  <c r="X1081" i="67" a="1"/>
  <c r="X891" i="67" a="1"/>
  <c r="X961" i="67" a="1"/>
  <c r="X1480" i="67" a="1"/>
  <c r="X968" i="67" a="1"/>
  <c r="X909" i="67" a="1"/>
  <c r="X1388" i="67" a="1"/>
  <c r="X1251" i="67" a="1"/>
  <c r="X1814" i="67" a="1"/>
  <c r="X241" i="67" a="1"/>
  <c r="X798" i="67" a="1"/>
  <c r="X1433" i="67" a="1"/>
  <c r="X318" i="67" a="1"/>
  <c r="X1910" i="67" a="1"/>
  <c r="X1794" i="67" a="1"/>
  <c r="X1121" i="67" a="1"/>
  <c r="X1732" i="67" a="1"/>
  <c r="X1401" i="67" a="1"/>
  <c r="X756" i="67" a="1"/>
  <c r="X1964" i="67" a="1"/>
  <c r="X347" i="67" a="1"/>
  <c r="X1708" i="67" a="1"/>
  <c r="X590" i="67" a="1"/>
  <c r="X461" i="67" a="1"/>
  <c r="X1537" i="67" a="1"/>
  <c r="X1820" i="67" a="1"/>
  <c r="X788" i="67" a="1"/>
  <c r="X1505" i="67" a="1"/>
  <c r="X828" i="67" a="1"/>
  <c r="X1356" i="67" a="1"/>
  <c r="X1569" i="67" a="1"/>
  <c r="X1901" i="67" a="1"/>
  <c r="X242" i="67" a="1"/>
  <c r="X1831" i="67" a="1"/>
  <c r="X1266" i="67" a="1"/>
  <c r="X248" i="67" a="1"/>
  <c r="X1051" i="67" a="1"/>
  <c r="X1426" i="67" a="1"/>
  <c r="X676" i="67" a="1"/>
  <c r="X835" i="67" a="1"/>
  <c r="X1427" i="67" a="1"/>
  <c r="X1045" i="67" a="1"/>
  <c r="X380" i="67" a="1"/>
  <c r="X1778" i="67" a="1"/>
  <c r="X691" i="67" a="1"/>
  <c r="X1887" i="67" a="1"/>
  <c r="X1783" i="67" a="1"/>
  <c r="X1361" i="67" a="1"/>
  <c r="X894" i="67" a="1"/>
  <c r="X1539" i="67" a="1"/>
  <c r="X880" i="67" a="1"/>
  <c r="X379" i="67" a="1"/>
  <c r="X747" i="67" a="1"/>
  <c r="X1416" i="67" a="1"/>
  <c r="X1750" i="67" a="1"/>
  <c r="X1542" i="67" a="1"/>
  <c r="X470" i="67" a="1"/>
  <c r="X255" i="67" a="1"/>
  <c r="X833" i="67" a="1"/>
  <c r="X1671" i="67" a="1"/>
  <c r="X1911" i="67" a="1"/>
  <c r="X1936" i="67" a="1"/>
  <c r="X588" i="67" a="1"/>
  <c r="X1633" i="67" a="1"/>
  <c r="X489" i="67" a="1"/>
  <c r="X1749" i="67" a="1"/>
  <c r="X1400" i="67" a="1"/>
  <c r="X638" i="67" a="1"/>
  <c r="X1237" i="67" a="1"/>
  <c r="X1504" i="67" a="1"/>
  <c r="X189" i="67" a="1"/>
  <c r="X599" i="67" a="1"/>
  <c r="X463" i="67" a="1"/>
  <c r="X915" i="67" a="1"/>
  <c r="X1771" i="67" a="1"/>
  <c r="X1988" i="67" a="1"/>
  <c r="X787" i="67" a="1"/>
  <c r="X1934" i="67" a="1"/>
  <c r="X1074" i="67" a="1"/>
  <c r="X448" i="67" a="1"/>
  <c r="X1174" i="67" a="1"/>
  <c r="X981" i="67" a="1"/>
  <c r="X1678" i="67" a="1"/>
  <c r="X119" i="67" a="1"/>
  <c r="X799" i="67" a="1"/>
  <c r="X1071" i="67" a="1"/>
  <c r="X284" i="67" a="1"/>
  <c r="X511" i="67" a="1"/>
  <c r="X1357" i="67" a="1"/>
  <c r="X1682" i="67" a="1"/>
  <c r="X1990" i="67" a="1"/>
  <c r="X818" i="67" a="1"/>
  <c r="X1437" i="67" a="1"/>
  <c r="X973" i="67" a="1"/>
  <c r="X1730" i="67" a="1"/>
  <c r="X966" i="67" a="1"/>
  <c r="X869" i="67" a="1"/>
  <c r="X1817" i="67" a="1"/>
  <c r="X361" i="67" a="1"/>
  <c r="X769" i="67" a="1"/>
  <c r="X1687" i="67" a="1"/>
  <c r="X1453" i="67" a="1"/>
  <c r="X459" i="67" a="1"/>
  <c r="X1841" i="67" a="1"/>
  <c r="X935" i="67" a="1"/>
  <c r="X227" i="67" a="1"/>
  <c r="X175" i="67" a="1"/>
  <c r="X468" i="67" a="1"/>
  <c r="X668" i="67" a="1"/>
  <c r="X1930" i="67" a="1"/>
  <c r="X884" i="67" a="1"/>
  <c r="X1967" i="67" a="1"/>
  <c r="X1022" i="67" a="1"/>
  <c r="X987" i="67" a="1"/>
  <c r="X1008" i="67" a="1"/>
  <c r="X332" i="67" a="1"/>
  <c r="X1609" i="67" a="1"/>
  <c r="X737" i="67" a="1"/>
  <c r="X1612" i="67" a="1"/>
  <c r="X260" i="67" a="1"/>
  <c r="X311" i="67" a="1"/>
  <c r="X727" i="67" a="1"/>
  <c r="X832" i="67" a="1"/>
  <c r="X210" i="67" a="1"/>
  <c r="X1037" i="67" a="1"/>
  <c r="X1860" i="67" a="1"/>
  <c r="X225" i="67" a="1"/>
  <c r="X1561" i="67" a="1"/>
  <c r="X1035" i="67" a="1"/>
  <c r="X1472" i="67" a="1"/>
  <c r="X1829" i="67" a="1"/>
  <c r="X1160" i="67" a="1"/>
  <c r="X1458" i="67" a="1"/>
  <c r="X1837" i="67" a="1"/>
  <c r="X1583" i="67" a="1"/>
  <c r="X1721" i="67" a="1"/>
  <c r="X1658" i="67" a="1"/>
  <c r="X639" i="67" a="1"/>
  <c r="X683" i="67" a="1"/>
  <c r="X1538" i="67" a="1"/>
  <c r="X761" i="67" a="1"/>
  <c r="X1001" i="67" a="1"/>
  <c r="X246" i="67" a="1"/>
  <c r="X1175" i="67" a="1"/>
  <c r="X1085" i="67" a="1"/>
  <c r="X240" i="67" a="1"/>
  <c r="X1126" i="67" a="1"/>
  <c r="X1975" i="67" a="1"/>
  <c r="X1067" i="67" a="1"/>
  <c r="X575" i="67" a="1"/>
  <c r="X615" i="67" a="1"/>
  <c r="X1819" i="67" a="1"/>
  <c r="X1523" i="67" a="1"/>
  <c r="X976" i="67" a="1"/>
  <c r="X535" i="67" a="1"/>
  <c r="X1897" i="67" a="1"/>
  <c r="X680" i="67" a="1"/>
  <c r="X1367" i="67" a="1"/>
  <c r="X897" i="67" a="1"/>
  <c r="X1500" i="67" a="1"/>
  <c r="X1282" i="67" a="1"/>
  <c r="X607" i="67" a="1"/>
  <c r="X169" i="67" a="1"/>
  <c r="X920" i="67" a="1"/>
  <c r="X1575" i="67" a="1"/>
  <c r="X231" i="67" a="1"/>
  <c r="X1195" i="67" a="1"/>
  <c r="X1182" i="67" a="1"/>
  <c r="X1063" i="67" a="1"/>
  <c r="X1898" i="67" a="1"/>
  <c r="X1979" i="67" a="1"/>
  <c r="X1978" i="67" a="1"/>
  <c r="X1465" i="67" a="1"/>
  <c r="X944" i="67" a="1"/>
  <c r="X333" i="67" a="1"/>
  <c r="X1731" i="67" a="1"/>
  <c r="X1742" i="67" a="1"/>
  <c r="X1896" i="67" a="1"/>
  <c r="X1412" i="67" a="1"/>
  <c r="X1642" i="67" a="1"/>
  <c r="X1482" i="67" a="1"/>
  <c r="X771" i="67" a="1"/>
  <c r="X1668" i="67" a="1"/>
  <c r="X127" i="67" a="1"/>
  <c r="X1556" i="67" a="1"/>
  <c r="X1372" i="67" a="1"/>
  <c r="X838" i="67" a="1"/>
  <c r="X1984" i="67" a="1"/>
  <c r="X1404" i="67" a="1"/>
  <c r="X742" i="67" a="1"/>
  <c r="X681" i="67" a="1"/>
  <c r="X1495" i="67" a="1"/>
  <c r="X477" i="67" a="1"/>
  <c r="X1123" i="67" a="1"/>
  <c r="X1439" i="67" a="1"/>
  <c r="X559" i="67" a="1"/>
  <c r="X628" i="67" a="1"/>
  <c r="X530" i="67" a="1"/>
  <c r="X577" i="67" a="1"/>
  <c r="X1223" i="67" a="1"/>
  <c r="X1751" i="67" a="1"/>
  <c r="X496" i="67" a="1"/>
  <c r="X1089" i="67" a="1"/>
  <c r="X879" i="67" a="1"/>
  <c r="X223" i="67" a="1"/>
  <c r="X1652" i="67" a="1"/>
  <c r="X1114" i="67" a="1"/>
  <c r="X1714" i="67" a="1"/>
  <c r="X1558" i="67" a="1"/>
  <c r="X1308" i="67" a="1"/>
  <c r="X368" i="67" a="1"/>
  <c r="X682" i="67" a="1"/>
  <c r="X1117" i="67" a="1"/>
  <c r="X1185" i="67" a="1"/>
  <c r="X984" i="67" a="1"/>
  <c r="X1168" i="67" a="1"/>
  <c r="X1202" i="67" a="1"/>
  <c r="X1344" i="67" a="1"/>
  <c r="X847" i="67" a="1"/>
  <c r="X1780" i="67" a="1"/>
  <c r="X1173" i="67" a="1"/>
  <c r="X807" i="67" a="1"/>
  <c r="X1758" i="67" a="1"/>
  <c r="X863" i="67" a="1"/>
  <c r="X643" i="67" a="1"/>
  <c r="X228" i="67" a="1"/>
  <c r="X1355" i="67" a="1"/>
  <c r="X1293" i="67" a="1"/>
  <c r="X560" i="67" a="1"/>
  <c r="X1881" i="67" a="1"/>
  <c r="X710" i="67" a="1"/>
  <c r="X1133" i="67" a="1"/>
  <c r="X1313" i="67" a="1"/>
  <c r="X1692" i="67" a="1"/>
  <c r="X389" i="67" a="1"/>
  <c r="X711" i="67" a="1"/>
  <c r="X566" i="67" a="1"/>
  <c r="X1763" i="67" a="1"/>
  <c r="X1870" i="67" a="1"/>
  <c r="X579" i="67" a="1"/>
  <c r="X2004" i="67" a="1"/>
  <c r="X1968" i="67" a="1"/>
  <c r="X208" i="67" a="1"/>
  <c r="X279" i="67" a="1"/>
  <c r="X1918" i="67" a="1"/>
  <c r="X604" i="67" a="1"/>
  <c r="X1567" i="67" a="1"/>
  <c r="X1869" i="67" a="1"/>
  <c r="X1093" i="67" a="1"/>
  <c r="X1903" i="67" a="1"/>
  <c r="X1603" i="67" a="1"/>
  <c r="X460" i="67" a="1"/>
  <c r="X1929" i="67" a="1"/>
  <c r="X618" i="67" a="1"/>
  <c r="X569" i="67" a="1"/>
  <c r="X1352" i="67" a="1"/>
  <c r="X1127" i="67" a="1"/>
  <c r="X1715" i="67" a="1"/>
  <c r="X1196" i="67" a="1"/>
  <c r="X269" i="67" a="1"/>
  <c r="X281" i="67" a="1"/>
  <c r="X632" i="67" a="1"/>
  <c r="X458" i="67" a="1"/>
  <c r="X424" i="67" a="1"/>
  <c r="X978" i="67" a="1"/>
  <c r="X497" i="67" a="1"/>
  <c r="X1192" i="67" a="1"/>
  <c r="X1279" i="67" a="1"/>
  <c r="X446" i="67" a="1"/>
  <c r="X1292" i="67" a="1"/>
  <c r="X556" i="67" a="1"/>
  <c r="X162" i="67" a="1"/>
  <c r="X686" i="67" a="1"/>
  <c r="X1493" i="67" a="1"/>
  <c r="X581" i="67" a="1"/>
  <c r="X453" i="67" a="1"/>
  <c r="X114" i="67" a="1"/>
  <c r="X876" i="67" a="1"/>
  <c r="X1871" i="67" a="1"/>
  <c r="X1255" i="67" a="1"/>
  <c r="X908" i="67" a="1"/>
  <c r="X1335" i="67" a="1"/>
  <c r="X948" i="67" a="1"/>
  <c r="X960" i="67" a="1"/>
  <c r="X1919" i="67" a="1"/>
  <c r="X774" i="67" a="1"/>
  <c r="X1044" i="67" a="1"/>
  <c r="X1190" i="67" a="1"/>
  <c r="X663" i="67" a="1"/>
  <c r="X1521" i="67" a="1"/>
  <c r="X326" i="67" a="1"/>
  <c r="X344" i="67" a="1"/>
  <c r="X1374" i="67" a="1"/>
  <c r="X642" i="67" a="1"/>
  <c r="X1691" i="67" a="1"/>
  <c r="X1269" i="67" a="1"/>
  <c r="X401" i="67" a="1"/>
  <c r="X339" i="67" a="1"/>
  <c r="X1834" i="67" a="1"/>
  <c r="X1625" i="67" a="1"/>
  <c r="X759" i="67" a="1"/>
  <c r="X1486" i="67" a="1"/>
  <c r="X1464" i="67" a="1"/>
  <c r="X810" i="67" a="1"/>
  <c r="X1017" i="67" a="1"/>
  <c r="X476" i="67" a="1"/>
  <c r="X580" i="67" a="1"/>
  <c r="X653" i="67" a="1"/>
  <c r="X903" i="67" a="1"/>
  <c r="X1310" i="67" a="1"/>
  <c r="X216" i="67" a="1"/>
  <c r="X992" i="67" a="1"/>
  <c r="X1452" i="67" a="1"/>
  <c r="X1816" i="67" a="1"/>
  <c r="X190" i="67" a="1"/>
  <c r="X1048" i="67" a="1"/>
  <c r="X348" i="67" a="1"/>
  <c r="X1509" i="67" a="1"/>
  <c r="X1584" i="67" a="1"/>
  <c r="X1966" i="67" a="1"/>
  <c r="X1305" i="67" a="1"/>
  <c r="X825" i="67" a="1"/>
  <c r="X1189" i="67" a="1"/>
  <c r="X942" i="67" a="1"/>
  <c r="X1982" i="67" a="1"/>
  <c r="X1610" i="67" a="1"/>
  <c r="X699" i="67" a="1"/>
  <c r="X1242" i="67" a="1"/>
  <c r="X1581" i="67" a="1"/>
  <c r="X1568" i="67" a="1"/>
  <c r="X1217" i="67" a="1"/>
  <c r="X1208" i="67" a="1"/>
  <c r="X1256" i="67" a="1"/>
  <c r="X662" i="67" a="1"/>
  <c r="X1105" i="67" a="1"/>
  <c r="X1570" i="67" a="1"/>
  <c r="X1088" i="67" a="1"/>
  <c r="X1791" i="67" a="1"/>
  <c r="X1665" i="67" a="1"/>
  <c r="X328" i="67" a="1"/>
  <c r="X522" i="67" a="1"/>
  <c r="X1331" i="67" a="1"/>
  <c r="X764" i="67" a="1"/>
  <c r="X1167" i="67" a="1"/>
  <c r="X1845" i="67" a="1"/>
  <c r="X1112" i="67" a="1"/>
  <c r="X1828" i="67" a="1"/>
  <c r="X578" i="67" a="1"/>
  <c r="X1201" i="67" a="1"/>
  <c r="X836" i="67" a="1"/>
  <c r="X1296" i="67" a="1"/>
  <c r="X1637" i="67" a="1"/>
  <c r="X555" i="67" a="1"/>
  <c r="X131" i="67" a="1"/>
  <c r="X1857" i="67" a="1"/>
  <c r="X940" i="67" a="1"/>
  <c r="X1315" i="67" a="1"/>
  <c r="X1613" i="67" a="1"/>
  <c r="X573" i="67" a="1"/>
  <c r="X1788" i="67" a="1"/>
  <c r="X1675" i="67" a="1"/>
  <c r="X1657" i="67" a="1"/>
  <c r="X507" i="67" a="1"/>
  <c r="X283" i="67" a="1"/>
  <c r="X509" i="67" a="1"/>
  <c r="X1846" i="67" a="1"/>
  <c r="X531" i="67" a="1"/>
  <c r="X1438" i="67" a="1"/>
  <c r="X1155" i="67" a="1"/>
  <c r="X1875" i="67" a="1"/>
  <c r="X524" i="67" a="1"/>
  <c r="X375" i="67" a="1"/>
  <c r="X1178" i="67" a="1"/>
  <c r="X1263" i="67" a="1"/>
  <c r="X1855" i="67" a="1"/>
  <c r="X669" i="67" a="1"/>
  <c r="X341" i="67" a="1"/>
  <c r="X229" i="67" a="1"/>
  <c r="X245" i="67" a="1"/>
  <c r="X261" i="67" a="1"/>
  <c r="X1314" i="67" a="1"/>
  <c r="X1685" i="67" a="1"/>
  <c r="X1100" i="67" a="1"/>
  <c r="X1645" i="67" a="1"/>
  <c r="X1596" i="67" a="1"/>
  <c r="X1050" i="67" a="1"/>
  <c r="X1602" i="67" a="1"/>
  <c r="X775" i="67" a="1"/>
  <c r="X1210" i="67" a="1"/>
  <c r="X1722" i="67" a="1"/>
  <c r="X1238" i="67" a="1"/>
  <c r="X1524" i="67" a="1"/>
  <c r="X1785" i="67" a="1"/>
  <c r="X438" i="67" a="1"/>
  <c r="X977" i="67" a="1"/>
  <c r="X1992" i="67" a="1"/>
  <c r="X126" i="67" a="1"/>
  <c r="X451" i="67" a="1"/>
  <c r="X719" i="67" a="1"/>
  <c r="X1907" i="67" a="1"/>
  <c r="X1617" i="67" a="1"/>
  <c r="X1316" i="67" a="1"/>
  <c r="X324" i="67" a="1"/>
  <c r="X1531" i="67" a="1"/>
  <c r="X647" i="67" a="1"/>
  <c r="X980" i="67" a="1"/>
  <c r="X712" i="67" a="1"/>
  <c r="X931" i="67" a="1"/>
  <c r="X784" i="67" a="1"/>
  <c r="X1962" i="67" a="1"/>
  <c r="X1803" i="67" a="1"/>
  <c r="X1082" i="67" a="1"/>
  <c r="X932" i="67" a="1"/>
  <c r="X792" i="67" a="1"/>
  <c r="X436" i="67" a="1"/>
  <c r="X1218" i="67" a="1"/>
  <c r="X1124" i="67" a="1"/>
  <c r="X1651" i="67" a="1"/>
  <c r="X685" i="67" a="1"/>
  <c r="X700" i="67" a="1"/>
  <c r="X1670" i="67" a="1"/>
  <c r="X805" i="67" a="1"/>
  <c r="X6" i="67" a="1"/>
  <c r="X815" i="67" a="1"/>
  <c r="X1942" i="67" a="1"/>
  <c r="X945" i="67" a="1"/>
  <c r="X1923" i="67" a="1"/>
  <c r="X2001" i="67" a="1"/>
  <c r="X846" i="67" a="1"/>
  <c r="X506" i="67" a="1"/>
  <c r="X1812" i="67" a="1"/>
  <c r="X1497" i="67" a="1"/>
  <c r="X296" i="67" a="1"/>
  <c r="X1018" i="67" a="1"/>
  <c r="X845" i="67" a="1"/>
  <c r="X1153" i="67" a="1"/>
  <c r="X1273" i="67" a="1"/>
  <c r="X796" i="67" a="1"/>
  <c r="X630" i="67" a="1"/>
  <c r="X403" i="67" a="1"/>
  <c r="X500" i="67" a="1"/>
  <c r="X1516" i="67" a="1"/>
  <c r="X1638" i="67" a="1"/>
  <c r="X1789" i="67" a="1"/>
  <c r="X1737" i="67" a="1"/>
  <c r="X1040" i="67" a="1"/>
  <c r="X494" i="67" a="1"/>
  <c r="X467" i="67" a="1"/>
  <c r="X1163" i="67" a="1"/>
  <c r="X1781" i="67" a="1"/>
  <c r="X1795" i="67" a="1"/>
  <c r="X1566" i="67" a="1"/>
  <c r="X1706" i="67" a="1"/>
  <c r="X1059" i="67" a="1"/>
  <c r="X1686" i="67" a="1"/>
  <c r="X982" i="67" a="1"/>
  <c r="X1191" i="67" a="1"/>
  <c r="X539" i="67" a="1"/>
  <c r="X1019" i="67" a="1"/>
  <c r="X1409" i="67" a="1"/>
  <c r="X1002" i="67" a="1"/>
  <c r="X785" i="67" a="1"/>
  <c r="X1806" i="67" a="1"/>
  <c r="X312" i="67" a="1"/>
  <c r="X1397" i="67" a="1"/>
  <c r="X107" i="67" a="1"/>
  <c r="X770" i="67" a="1"/>
  <c r="X1290" i="67" a="1"/>
  <c r="X1034" i="67" a="1"/>
  <c r="X362" i="67" a="1"/>
  <c r="X1787" i="67" a="1"/>
  <c r="X186" i="67" a="1"/>
  <c r="X1154" i="67" a="1"/>
  <c r="X1348" i="67" a="1"/>
  <c r="X110" i="67" a="1"/>
  <c r="X1304" i="67" a="1"/>
  <c r="X1329" i="67" a="1"/>
  <c r="X321" i="67" a="1"/>
  <c r="X1060" i="67" a="1"/>
  <c r="X925" i="67" a="1"/>
  <c r="X1330" i="67" a="1"/>
  <c r="X382" i="67" a="1"/>
  <c r="X849" i="67" a="1"/>
  <c r="X1300" i="67" a="1"/>
  <c r="X1492" i="67" a="1"/>
  <c r="X748" i="67" a="1"/>
  <c r="X1902" i="67" a="1"/>
  <c r="X736" i="67" a="1"/>
  <c r="X112" i="67" a="1"/>
  <c r="X435" i="67" a="1"/>
  <c r="X1981" i="67" a="1"/>
  <c r="X1963" i="67" a="1"/>
  <c r="X165" i="67" a="1"/>
  <c r="X1592" i="67" a="1"/>
  <c r="X1519" i="67" a="1"/>
  <c r="X561" i="67" a="1"/>
  <c r="X134" i="67" a="1"/>
  <c r="X855" i="67" a="1"/>
  <c r="X1014" i="67" a="1"/>
  <c r="X303" i="67" a="1"/>
  <c r="X1808" i="67" a="1"/>
  <c r="X1765" i="67" a="1"/>
  <c r="X1680" i="67" a="1"/>
  <c r="X1077" i="67" a="1"/>
  <c r="X1151" i="67" a="1"/>
  <c r="X274" i="67" a="1"/>
  <c r="X447" i="67" a="1"/>
  <c r="X299" i="67" a="1"/>
  <c r="X851" i="67" a="1"/>
  <c r="X547" i="67" a="1"/>
  <c r="X1429" i="67" a="1"/>
  <c r="X1188" i="67" a="1"/>
  <c r="X456" i="67" a="1"/>
  <c r="X1334" i="67" a="1"/>
  <c r="X1275" i="67" a="1"/>
  <c r="X188" i="67" a="1"/>
  <c r="X1576" i="67" a="1"/>
  <c r="X1598" i="67" a="1"/>
  <c r="X178" i="67" a="1"/>
  <c r="X853" i="67" a="1"/>
  <c r="X718" i="67" a="1"/>
  <c r="X219" i="67" a="1"/>
  <c r="X298" i="67" a="1"/>
  <c r="X1562" i="67" a="1"/>
  <c r="X155" i="67" a="1"/>
  <c r="X265" i="67" a="1"/>
  <c r="X1165" i="67" a="1"/>
  <c r="X648" i="67" a="1"/>
  <c r="X196" i="67" a="1"/>
  <c r="X872" i="67" a="1"/>
  <c r="X1883" i="67" a="1"/>
  <c r="X195" i="67" a="1"/>
  <c r="X356" i="67" a="1"/>
  <c r="X882" i="67" a="1"/>
  <c r="X837" i="67" a="1"/>
  <c r="X387" i="67" a="1"/>
  <c r="X1227" i="67" a="1"/>
  <c r="X1407" i="67" a="1"/>
  <c r="X1950" i="67" a="1"/>
  <c r="X1047" i="67" a="1"/>
  <c r="X280" i="67" a="1"/>
  <c r="X1459" i="67" a="1"/>
  <c r="X641" i="67" a="1"/>
  <c r="X1234" i="67" a="1"/>
  <c r="X1025" i="67" a="1"/>
  <c r="X1463" i="67" a="1"/>
  <c r="X1932" i="67" a="1"/>
  <c r="X776" i="67" a="1"/>
  <c r="X1608" i="67" a="1"/>
  <c r="X218" i="67" a="1"/>
  <c r="X1420" i="67" a="1"/>
  <c r="X1000" i="67" a="1"/>
  <c r="X1499" i="67" a="1"/>
  <c r="X1707" i="67" a="1"/>
  <c r="X263" i="67" a="1"/>
  <c r="X852" i="67" a="1"/>
  <c r="X1083" i="67" a="1"/>
  <c r="X823" i="67" a="1"/>
  <c r="X1604" i="67" a="1"/>
  <c r="X1835" i="67" a="1"/>
  <c r="X660" i="67" a="1"/>
  <c r="X746" i="67" a="1"/>
  <c r="X320" i="67" a="1"/>
  <c r="X2003" i="67" a="1"/>
  <c r="X1058" i="67" a="1"/>
  <c r="X1171" i="67" a="1"/>
  <c r="X1517" i="67" a="1"/>
  <c r="X392" i="67" a="1"/>
  <c r="X116" i="67" a="1"/>
  <c r="X870" i="67" a="1"/>
  <c r="X209" i="67" a="1"/>
  <c r="X586" i="67" a="1"/>
  <c r="X781" i="67" a="1"/>
  <c r="X313" i="67" a="1"/>
  <c r="X1471" i="67" a="1"/>
  <c r="X1913" i="67" a="1"/>
  <c r="X1853" i="67" a="1"/>
  <c r="X1998" i="67" a="1"/>
  <c r="X592" i="67" a="1"/>
  <c r="X1450" i="67" a="1"/>
  <c r="X1232" i="67" a="1"/>
  <c r="X302" i="67" a="1"/>
  <c r="X762" i="67" a="1"/>
  <c r="X768" i="67" a="1"/>
  <c r="X786" i="67" a="1"/>
  <c r="X150" i="67" a="1"/>
  <c r="X370" i="67" a="1"/>
  <c r="X1754" i="67" a="1"/>
  <c r="X1104" i="67" a="1"/>
  <c r="X567" i="67" a="1"/>
  <c r="X1224" i="67" a="1"/>
  <c r="X173" i="67" a="1"/>
  <c r="X1628" i="67" a="1"/>
  <c r="X1187" i="67" a="1"/>
  <c r="X1623" i="67" a="1"/>
  <c r="X1636" i="67" a="1"/>
  <c r="X1640" i="67" a="1"/>
  <c r="X1766" i="67" a="1"/>
  <c r="X1013" i="67" a="1"/>
  <c r="X1527" i="67" a="1"/>
  <c r="X1839" i="67" a="1"/>
  <c r="X1108" i="67" a="1"/>
  <c r="X1530" i="67" a="1"/>
  <c r="X2005" i="67" a="1"/>
  <c r="X1861" i="67" a="1"/>
  <c r="X1662" i="67" a="1"/>
  <c r="X291" i="67" a="1"/>
  <c r="X1455" i="67" a="1"/>
  <c r="X1961" i="67" a="1"/>
  <c r="X963" i="67" a="1"/>
  <c r="X601" i="67" a="1"/>
  <c r="X176" i="67" a="1"/>
  <c r="X667" i="67" a="1"/>
  <c r="X994" i="67" a="1"/>
  <c r="X1994" i="67" a="1"/>
  <c r="X733" i="67" a="1"/>
  <c r="X1536" i="67" a="1"/>
  <c r="X734" i="67" a="1"/>
  <c r="X359" i="67" a="1"/>
  <c r="X739" i="67" a="1"/>
  <c r="X1076" i="67" a="1"/>
  <c r="X1090" i="67" a="1"/>
  <c r="X492" i="67" a="1"/>
  <c r="X551" i="67" a="1"/>
  <c r="X1915" i="67" a="1"/>
  <c r="X273" i="67" a="1"/>
  <c r="X230" i="67" a="1"/>
  <c r="X306" i="67" a="1"/>
  <c r="X834" i="67" a="1"/>
  <c r="X1507" i="67" a="1"/>
  <c r="X1769" i="67" a="1"/>
  <c r="X1635" i="67" a="1"/>
  <c r="X1432" i="67" a="1"/>
  <c r="X843" i="67" a="1"/>
  <c r="X271" i="67" a="1"/>
  <c r="X724" i="67" a="1"/>
  <c r="X1510" i="67" a="1"/>
  <c r="X808" i="67" a="1"/>
  <c r="X1166" i="67" a="1"/>
  <c r="X1971" i="67" a="1"/>
  <c r="X1180" i="67" a="1"/>
  <c r="X689" i="67" a="1"/>
  <c r="X1843" i="67" a="1"/>
  <c r="X1607" i="67" a="1"/>
  <c r="X673" i="67" a="1"/>
  <c r="X485" i="67" a="1"/>
  <c r="X813" i="67" a="1"/>
  <c r="X308" i="67" a="1"/>
  <c r="X1587" i="67" a="1"/>
  <c r="X1724" i="67" a="1"/>
  <c r="X1784" i="67" a="1"/>
  <c r="X437" i="67" a="1"/>
  <c r="X342" i="67" a="1"/>
  <c r="X1212" i="67" a="1"/>
  <c r="X1879" i="67" a="1"/>
  <c r="X268" i="67" a="1"/>
  <c r="X821" i="67" a="1"/>
  <c r="X1770" i="67" a="1"/>
  <c r="X367" i="67" a="1"/>
  <c r="X595" i="67" a="1"/>
  <c r="X518" i="67" a="1"/>
  <c r="X1457" i="67" a="1"/>
  <c r="X378" i="67" a="1"/>
  <c r="X523" i="67" a="1"/>
  <c r="X1252" i="67" a="1"/>
  <c r="X1435" i="67" a="1"/>
  <c r="X1756" i="67" a="1"/>
  <c r="X434" i="67" a="1"/>
  <c r="X325" i="67" a="1"/>
  <c r="X305" i="67" a="1"/>
  <c r="X1874" i="67" a="1"/>
  <c r="X1701" i="67" a="1"/>
  <c r="X161" i="67" a="1"/>
  <c r="X1261" i="67" a="1"/>
  <c r="X568" i="67" a="1"/>
  <c r="X1595" i="67" a="1"/>
  <c r="X1886" i="67" a="1"/>
  <c r="X426" i="67" a="1"/>
  <c r="X422" i="67" a="1"/>
  <c r="X890" i="67" a="1"/>
  <c r="X1938" i="67" a="1"/>
  <c r="X732" i="67" a="1"/>
  <c r="X614" i="67" a="1"/>
  <c r="X1370" i="67" a="1"/>
  <c r="X480" i="67" a="1"/>
  <c r="X1028" i="67" a="1"/>
  <c r="X995" i="67" a="1"/>
  <c r="X514" i="67" a="1"/>
  <c r="X587" i="67" a="1"/>
  <c r="X1681" i="67" a="1"/>
  <c r="X1481" i="67" a="1"/>
  <c r="X267" i="67" a="1"/>
  <c r="X1664" i="67" a="1"/>
  <c r="X979" i="67" a="1"/>
  <c r="X1483" i="67" a="1"/>
  <c r="X1004" i="67" a="1"/>
  <c r="X398" i="67" a="1"/>
  <c r="X694" i="67" a="1"/>
  <c r="X1325" i="67" a="1"/>
  <c r="X1700" i="67" a="1"/>
  <c r="X1003" i="67" a="1"/>
  <c r="X1445" i="67" a="1"/>
  <c r="X1156" i="67" a="1"/>
  <c r="X1672" i="67" a="1"/>
  <c r="X1933" i="67" a="1"/>
  <c r="X167" i="67" a="1"/>
  <c r="X1619" i="67" a="1"/>
  <c r="X702" i="67" a="1"/>
  <c r="X394" i="67" a="1"/>
  <c r="X1726" i="67" a="1"/>
  <c r="X1511" i="67" a="1"/>
  <c r="X527" i="67" a="1"/>
  <c r="X236" i="67" a="1"/>
  <c r="X478" i="67" a="1"/>
  <c r="X1487" i="67" a="1"/>
  <c r="X297" i="67" a="1"/>
  <c r="X822" i="67" a="1"/>
  <c r="X1120" i="67" a="1"/>
  <c r="X1398" i="67" a="1"/>
  <c r="X1798" i="67" a="1"/>
  <c r="X1200" i="67" a="1"/>
  <c r="X546" i="67" a="1"/>
  <c r="X817" i="67" a="1"/>
  <c r="X1786" i="67" a="1"/>
  <c r="X842" i="67" a="1"/>
  <c r="X346" i="67" a="1"/>
  <c r="X197" i="67" a="1"/>
  <c r="X1101" i="67" a="1"/>
  <c r="X1084" i="67" a="1"/>
  <c r="X294" i="67" a="1"/>
  <c r="X1632" i="67" a="1"/>
  <c r="X234" i="67" a="1"/>
  <c r="X1023" i="67" a="1"/>
  <c r="X862" i="67" a="1"/>
  <c r="X1810" i="67" a="1"/>
  <c r="X184" i="67" a="1"/>
  <c r="X850" i="67" a="1"/>
  <c r="X965" i="67" a="1"/>
  <c r="X1283" i="67" a="1"/>
  <c r="X1993" i="67" a="1"/>
  <c r="X402" i="67" a="1"/>
  <c r="X393" i="67" a="1"/>
  <c r="X911" i="67" a="1"/>
  <c r="X1582" i="67" a="1"/>
  <c r="X1406" i="67" a="1"/>
  <c r="X1833" i="67" a="1"/>
  <c r="X816" i="67" a="1"/>
  <c r="X1399" i="67" a="1"/>
  <c r="X1559" i="67" a="1"/>
  <c r="X1268" i="67" a="1"/>
  <c r="X896" i="67" a="1"/>
  <c r="X452" i="67" a="1"/>
  <c r="X158" i="67" a="1"/>
  <c r="X1959" i="67" a="1"/>
  <c r="X1383" i="67" a="1"/>
  <c r="X1848" i="67" a="1"/>
  <c r="X1891" i="67" a="1"/>
  <c r="X875" i="67" a="1"/>
  <c r="X793" i="67" a="1"/>
  <c r="X1821" i="67" a="1"/>
  <c r="X622" i="67" a="1"/>
  <c r="X407" i="67" a="1"/>
  <c r="X1147" i="67" a="1"/>
  <c r="X1405" i="67" a="1"/>
  <c r="X1790" i="67" a="1"/>
  <c r="X558" i="67" a="1"/>
  <c r="X1150" i="67" a="1"/>
  <c r="X1030" i="67" a="1"/>
  <c r="X121" i="67" a="1"/>
  <c r="X205" i="67" a="1"/>
  <c r="X1927" i="67" a="1"/>
  <c r="X910" i="67" a="1"/>
  <c r="X1797" i="67" a="1"/>
  <c r="X802" i="67" a="1"/>
  <c r="X1144" i="67" a="1"/>
  <c r="X390" i="67" a="1"/>
  <c r="X1908" i="67" a="1"/>
  <c r="X479" i="67" a="1"/>
  <c r="X565" i="67" a="1"/>
  <c r="X1711" i="67" a="1"/>
  <c r="X1683" i="67" a="1"/>
  <c r="X1319" i="67" a="1"/>
  <c r="X488" i="67" a="1"/>
  <c r="X1641" i="67" a="1"/>
  <c r="X1027" i="67" a="1"/>
  <c r="X282" i="67" a="1"/>
  <c r="X905" i="67" a="1"/>
  <c r="X1307" i="67" a="1"/>
  <c r="X1792" i="67" a="1"/>
  <c r="X172" i="67" a="1"/>
  <c r="X678" i="67" a="1"/>
  <c r="X1571" i="67" a="1"/>
  <c r="X745" i="67" a="1"/>
  <c r="X1231" i="67" a="1"/>
  <c r="X1485" i="67" a="1"/>
  <c r="X139" i="67" a="1"/>
  <c r="X714" i="67" a="1"/>
  <c r="X329" i="67" a="1"/>
  <c r="X1648" i="67" a="1"/>
  <c r="X244" i="67" a="1"/>
  <c r="X1615" i="67" a="1"/>
  <c r="X1375" i="67" a="1"/>
  <c r="X1741" i="67" a="1"/>
  <c r="X192" i="67" a="1"/>
  <c r="X327" i="67" a="1"/>
  <c r="X1970" i="67" a="1"/>
  <c r="X1704" i="67" a="1"/>
  <c r="X1591" i="67" a="1"/>
  <c r="X1618" i="67" a="1"/>
  <c r="X1590" i="67" a="1"/>
  <c r="X951" i="67" a="1"/>
  <c r="X510" i="67" a="1"/>
  <c r="X1229" i="67" a="1"/>
  <c r="X1474" i="67" a="1"/>
  <c r="X1555" i="67" a="1"/>
  <c r="X355" i="67" a="1"/>
  <c r="X1955" i="67" a="1"/>
  <c r="X1727" i="67" a="1"/>
  <c r="X1761" i="67" a="1"/>
  <c r="X1245" i="67" a="1"/>
  <c r="X782" i="67" a="1"/>
  <c r="X137" i="67" a="1"/>
  <c r="X635" i="67" a="1"/>
  <c r="X316" i="67" a="1"/>
  <c r="X783" i="67" a="1"/>
  <c r="X1116" i="67" a="1"/>
  <c r="X637" i="67" a="1"/>
  <c r="X1836" i="67" a="1"/>
  <c r="X1387" i="67" a="1"/>
  <c r="X221" i="67" a="1"/>
  <c r="X971" i="67" a="1"/>
  <c r="X400" i="67" a="1"/>
  <c r="X1574" i="67" a="1"/>
  <c r="X962" i="67" a="1"/>
  <c r="X427" i="67" a="1"/>
  <c r="X418" i="67" a="1"/>
  <c r="X1366" i="67" a="1"/>
  <c r="X123" i="67" a="1"/>
  <c r="X656" i="67" a="1"/>
  <c r="X937" i="67" a="1"/>
  <c r="X1545" i="67" a="1"/>
  <c r="X1643" i="67" a="1"/>
  <c r="X1230" i="67" a="1"/>
  <c r="X1428" i="67" a="1"/>
  <c r="X1006" i="67" a="1"/>
  <c r="X1489" i="67" a="1"/>
  <c r="X1286" i="67" a="1"/>
  <c r="X1339" i="67" a="1"/>
  <c r="X1546" i="67" a="1"/>
  <c r="X1009" i="67" a="1"/>
  <c r="X927" i="67" a="1"/>
  <c r="X741" i="67" a="1"/>
  <c r="X243" i="67" a="1"/>
  <c r="X708" i="67" a="1"/>
  <c r="X1032" i="67" a="1"/>
  <c r="X584" i="67" a="1"/>
  <c r="X1710" i="67" a="1"/>
  <c r="X1865" i="67" a="1"/>
  <c r="X1597" i="67" a="1"/>
  <c r="X621" i="67" a="1"/>
  <c r="X1087" i="67" a="1"/>
  <c r="X1066" i="67" a="1"/>
  <c r="X146" i="67" a="1"/>
  <c r="X128" i="67" a="1"/>
  <c r="X1738" i="67" a="1"/>
  <c r="X1220" i="67" a="1"/>
  <c r="X574" i="67" a="1"/>
  <c r="X582" i="67" a="1"/>
  <c r="X670" i="67" a="1"/>
  <c r="X353" i="67" a="1"/>
  <c r="X811" i="67" a="1"/>
  <c r="X975" i="67" a="1"/>
  <c r="X1281" i="67" a="1"/>
  <c r="X464" i="67" a="1"/>
  <c r="X499" i="67" a="1"/>
  <c r="X1394" i="67" a="1"/>
  <c r="X445" i="67" a="1"/>
  <c r="X486" i="67" a="1"/>
  <c r="X543" i="67" a="1"/>
  <c r="X913" i="67" a="1"/>
  <c r="X1098" i="67" a="1"/>
  <c r="X1508" i="67" a="1"/>
  <c r="X1317" i="67" a="1"/>
  <c r="X1594" i="67" a="1"/>
  <c r="X983" i="67" a="1"/>
  <c r="X655" i="67" a="1"/>
  <c r="X276" i="67" a="1"/>
  <c r="X1070" i="67" a="1"/>
  <c r="X1225" i="67" a="1"/>
  <c r="X1332" i="67" a="1"/>
  <c r="X671" i="67" a="1"/>
  <c r="X354" i="67" a="1"/>
  <c r="X454" i="67" a="1"/>
  <c r="X1179" i="67" a="1"/>
  <c r="X999" i="67" a="1"/>
  <c r="X1470" i="67" a="1"/>
  <c r="X1148" i="67" a="1"/>
  <c r="X1838" i="67" a="1"/>
  <c r="X616" i="67" a="1"/>
  <c r="X1952" i="67" a="1"/>
  <c r="X315" i="67" a="1"/>
  <c r="X1947" i="67" a="1"/>
  <c r="X1396" i="67" a="1"/>
  <c r="X153" i="67" a="1"/>
  <c r="X1774" i="67" a="1"/>
  <c r="X1236" i="67" a="1"/>
  <c r="X1264" i="67" a="1"/>
  <c r="X1533" i="67" a="1"/>
  <c r="X640" i="67" a="1"/>
  <c r="X803" i="67" a="1"/>
  <c r="X1346" i="67" a="1"/>
  <c r="X1203" i="67" a="1"/>
  <c r="X148" i="67" a="1"/>
  <c r="X954" i="67" a="1"/>
  <c r="X381" i="67" a="1"/>
  <c r="X779" i="67" a="1"/>
  <c r="X659" i="67" a="1"/>
  <c r="X439" i="67" a="1"/>
  <c r="X129" i="67" a="1"/>
  <c r="X957" i="67" a="1"/>
  <c r="X262" i="67" a="1"/>
  <c r="X1078" i="67" a="1"/>
  <c r="X721" i="67" a="1"/>
  <c r="X1214" i="67" a="1"/>
  <c r="X391" i="67" a="1"/>
  <c r="X1777" i="67" a="1"/>
  <c r="X1892" i="67" a="1"/>
  <c r="X1031" i="67" a="1"/>
  <c r="X1442" i="67" a="1"/>
  <c r="X797" i="67" a="1"/>
  <c r="X533" i="67" a="1"/>
  <c r="X1809" i="67" a="1"/>
  <c r="X1573" i="67" a="1"/>
  <c r="X1141" i="67" a="1"/>
  <c r="X873" i="67" a="1"/>
  <c r="X1630" i="67" a="1"/>
  <c r="X300" i="67" a="1"/>
  <c r="X596" i="67" a="1"/>
  <c r="X512" i="67" a="1"/>
  <c r="X416" i="67" a="1"/>
  <c r="X767" i="67" a="1"/>
  <c r="X185" i="67" a="1"/>
  <c r="X744" i="67" a="1"/>
  <c r="X1491" i="67" a="1"/>
  <c r="X1815" i="67" a="1"/>
  <c r="X232" i="67" a="1"/>
  <c r="X624" i="67" a="1"/>
  <c r="X693" i="67" a="1"/>
  <c r="X1385" i="67" a="1"/>
  <c r="X1799" i="67" a="1"/>
  <c r="X633" i="67" a="1"/>
  <c r="X409" i="67" a="1"/>
  <c r="X1042" i="67" a="1"/>
  <c r="X1259" i="67" a="1"/>
  <c r="X1267" i="67" a="1"/>
  <c r="X1347" i="67" a="1"/>
  <c r="X986" i="67" a="1"/>
  <c r="X1049" i="67" a="1"/>
  <c r="X1247" i="67" a="1"/>
  <c r="X166" i="67" a="1"/>
  <c r="X1985" i="67" a="1"/>
  <c r="X1851" i="67" a="1"/>
  <c r="X1526" i="67" a="1"/>
  <c r="X1333" i="67" a="1"/>
  <c r="X1380" i="67" a="1"/>
  <c r="X1419" i="67" a="1"/>
  <c r="X859" i="67" a="1"/>
  <c r="X428" i="67" a="1"/>
  <c r="X491" i="67" a="1"/>
  <c r="X1466" i="67" a="1"/>
  <c r="X1974" i="67" a="1"/>
  <c r="X898" i="67" a="1"/>
  <c r="X1142" i="67" a="1"/>
  <c r="X990" i="67" a="1"/>
  <c r="X1134" i="67" a="1"/>
  <c r="X207" i="67" a="1"/>
  <c r="X159" i="67" a="1"/>
  <c r="X1525" i="67" a="1"/>
  <c r="X939" i="67" a="1"/>
  <c r="X301" i="67" a="1"/>
  <c r="X1424" i="67" a="1"/>
  <c r="X408" i="67" a="1"/>
  <c r="X548" i="67" a="1"/>
  <c r="X1824" i="67" a="1"/>
  <c r="X1321" i="67" a="1"/>
  <c r="X1414" i="67" a="1"/>
  <c r="X868" i="67" a="1"/>
  <c r="X360" i="67" a="1"/>
  <c r="X1199" i="67" a="1"/>
  <c r="X602" i="67" a="1"/>
  <c r="X1053" i="67" a="1"/>
  <c r="X251" i="67" a="1"/>
  <c r="X1541" i="67" a="1"/>
  <c r="X1186" i="67" a="1"/>
  <c r="X1118" i="67" a="1"/>
  <c r="X1580" i="67" a="1"/>
  <c r="X1488" i="67" a="1"/>
  <c r="X1254" i="67" a="1"/>
  <c r="X1448" i="67" a="1"/>
  <c r="X658" i="67" a="1"/>
  <c r="X493" i="67" a="1"/>
  <c r="X1271" i="67" a="1"/>
  <c r="X213" i="67" a="1"/>
  <c r="X1248" i="67" a="1"/>
  <c r="X1920" i="67" a="1"/>
  <c r="X1021" i="67" a="1"/>
  <c r="X191" i="67" a="1"/>
  <c r="X247" i="67" a="1"/>
  <c r="X1443" i="67" a="1"/>
  <c r="X441" i="67" a="1"/>
  <c r="X1080" i="67" a="1"/>
  <c r="X1475" i="67" a="1"/>
  <c r="X1119" i="67" a="1"/>
  <c r="X423" i="67" a="1"/>
  <c r="X585" i="67" a="1"/>
  <c r="X1278" i="67" a="1"/>
  <c r="X1143" i="67" a="1"/>
  <c r="X1222" i="67" a="1"/>
  <c r="X538" i="67" a="1"/>
  <c r="X270" i="67" a="1"/>
  <c r="X1660" i="67" a="1"/>
  <c r="X505" i="67" a="1"/>
  <c r="X1219" i="67" a="1"/>
  <c r="X203" i="67" a="1"/>
  <c r="X901" i="67" a="1"/>
  <c r="X623" i="67" a="1"/>
  <c r="X912" i="67" a="1"/>
  <c r="X871" i="67" a="1"/>
  <c r="X1055" i="67" a="1"/>
  <c r="X252" i="67" a="1"/>
  <c r="X307" i="67" a="1"/>
  <c r="X1999" i="67" a="1"/>
  <c r="X1957" i="67" a="1"/>
  <c r="X848" i="67" a="1"/>
  <c r="X1550" i="67" a="1"/>
  <c r="X1639" i="67" a="1"/>
  <c r="X827" i="67" a="1"/>
  <c r="X1709" i="67" a="1"/>
  <c r="X1340" i="67" a="1"/>
  <c r="X1588" i="67" a="1"/>
  <c r="X1800" i="67" a="1"/>
  <c r="X376" i="67" a="1"/>
  <c r="X1029" i="67" a="1"/>
  <c r="X340" i="67" a="1"/>
  <c r="X1941" i="67" a="1"/>
  <c r="X177" i="67" a="1"/>
  <c r="X466" i="67" a="1"/>
  <c r="X277" i="67" a="1"/>
  <c r="X919" i="67" a="1"/>
  <c r="X1506" i="67" a="1"/>
  <c r="X249" i="67" a="1"/>
  <c r="X264" i="67" a="1"/>
  <c r="X780" i="67" a="1"/>
  <c r="X924" i="67" a="1"/>
  <c r="X168" i="67" a="1"/>
  <c r="X938" i="67" a="1"/>
  <c r="X1284" i="67" a="1"/>
  <c r="X490" i="67" a="1"/>
  <c r="X1873" i="67" a="1"/>
  <c r="X1991" i="67" a="1"/>
  <c r="X1099" i="67" a="1"/>
  <c r="X740" i="67" a="1"/>
  <c r="X1338" i="67" a="1"/>
  <c r="X1716" i="67" a="1"/>
  <c r="X1986" i="67" a="1"/>
  <c r="X1434" i="67" a="1"/>
  <c r="X319" i="67" a="1"/>
  <c r="X1007" i="67" a="1"/>
  <c r="X1132" i="67" a="1"/>
  <c r="X1312" i="67" a="1"/>
  <c r="X1661" i="67" a="1"/>
  <c r="X1270" i="67" a="1"/>
  <c r="X1197" i="67" a="1"/>
  <c r="X704" i="67" a="1"/>
  <c r="X515" i="67" a="1"/>
  <c r="X1421" i="67" a="1"/>
  <c r="X991" i="67" a="1"/>
  <c r="X900" i="67" a="1"/>
  <c r="X385" i="67" a="1"/>
  <c r="X881" i="67" a="1"/>
  <c r="X856" i="67" a="1"/>
  <c r="X363" i="67" a="1"/>
  <c r="X1462" i="67" a="1"/>
  <c r="X1856" i="67" a="1"/>
  <c r="X716" i="67" a="1"/>
  <c r="X9" i="67" a="1"/>
  <c r="X11" i="67" a="1"/>
  <c r="X13" i="67" a="1"/>
  <c r="X12" i="67" a="1"/>
  <c r="X15" i="67" a="1"/>
  <c r="X16" i="67" a="1"/>
  <c r="X14" i="67" a="1"/>
  <c r="X17" i="67" a="1"/>
  <c r="X18" i="67" a="1"/>
  <c r="X19" i="67" a="1"/>
  <c r="X20" i="67" a="1"/>
  <c r="X22" i="67" a="1"/>
  <c r="X21" i="67" a="1"/>
  <c r="X24" i="67" a="1"/>
  <c r="X25" i="67" a="1"/>
  <c r="X26" i="67" a="1"/>
  <c r="X23" i="67" a="1"/>
  <c r="X27" i="67" a="1"/>
  <c r="X28" i="67" a="1"/>
  <c r="X29" i="67" a="1"/>
  <c r="X30" i="67" a="1"/>
  <c r="X31" i="67" a="1"/>
  <c r="X32" i="67" a="1"/>
  <c r="X33" i="67" a="1"/>
  <c r="X35" i="67" a="1"/>
  <c r="X34" i="67" a="1"/>
  <c r="X36" i="67" a="1"/>
  <c r="X37" i="67" a="1"/>
  <c r="X38" i="67" a="1"/>
  <c r="X39" i="67" a="1"/>
  <c r="X40" i="67" a="1"/>
  <c r="X41" i="67" a="1"/>
  <c r="X42" i="67" a="1"/>
  <c r="X43" i="67" a="1"/>
  <c r="X44" i="67" a="1"/>
  <c r="X46" i="67" a="1"/>
  <c r="X45" i="67" a="1"/>
  <c r="X47" i="67" a="1"/>
  <c r="X48" i="67" a="1"/>
  <c r="X49" i="67" a="1"/>
  <c r="X50" i="67" a="1"/>
  <c r="X51" i="67" a="1"/>
  <c r="X52" i="67" a="1"/>
  <c r="X54" i="67" a="1"/>
  <c r="X53" i="67" a="1"/>
  <c r="X56" i="67" a="1"/>
  <c r="X55" i="67" a="1"/>
  <c r="X57" i="67" a="1"/>
  <c r="X58" i="67" a="1"/>
  <c r="X59" i="67" a="1"/>
  <c r="X60" i="67" a="1"/>
  <c r="X62" i="67" a="1"/>
  <c r="X61" i="67" a="1"/>
  <c r="X63" i="67" a="1"/>
  <c r="X64" i="67" a="1"/>
  <c r="X65" i="67" a="1"/>
  <c r="X66" i="67" a="1"/>
  <c r="X67" i="67" a="1"/>
  <c r="X68" i="67" a="1"/>
  <c r="X69" i="67" a="1"/>
  <c r="X70" i="67" a="1"/>
  <c r="X71" i="67" a="1"/>
  <c r="X72" i="67" a="1"/>
  <c r="X73" i="67" a="1"/>
  <c r="X74" i="67" a="1"/>
  <c r="X75" i="67" a="1"/>
  <c r="X77" i="67" a="1"/>
  <c r="X76" i="67" a="1"/>
  <c r="X76" i="67"/>
  <c r="X78" i="67" a="1"/>
  <c r="X79" i="67" a="1"/>
  <c r="X80" i="67" a="1"/>
  <c r="X81" i="67" a="1"/>
  <c r="X82" i="67" a="1"/>
  <c r="X83" i="67" a="1"/>
  <c r="X84" i="67" a="1"/>
  <c r="X85" i="67" a="1"/>
  <c r="X86" i="67" a="1"/>
  <c r="X87" i="67" a="1"/>
  <c r="X88" i="67" a="1"/>
  <c r="X90" i="67" a="1"/>
  <c r="X90" i="67"/>
  <c r="X89" i="67" a="1"/>
  <c r="X91" i="67" a="1"/>
  <c r="X93" i="67" a="1"/>
  <c r="X92" i="67" a="1"/>
  <c r="X92" i="67"/>
  <c r="X95" i="67" a="1"/>
  <c r="X94" i="67" a="1"/>
  <c r="X97" i="67" a="1"/>
  <c r="X96" i="67" a="1"/>
  <c r="X98" i="67" a="1"/>
  <c r="X99" i="67" a="1"/>
  <c r="X103" i="67" a="1"/>
  <c r="X103" i="67"/>
  <c r="X101" i="67" a="1"/>
  <c r="X100" i="67" a="1"/>
  <c r="X102" i="67" a="1"/>
  <c r="X102" i="67"/>
  <c r="X98" i="67"/>
  <c r="X104" i="67"/>
  <c r="X1428" i="67"/>
  <c r="X1147" i="67"/>
  <c r="X1296" i="67"/>
  <c r="X446" i="67"/>
  <c r="X1511" i="67"/>
  <c r="X787" i="67"/>
  <c r="X1685" i="67"/>
  <c r="X1104" i="67"/>
  <c r="X464" i="67"/>
  <c r="X1891" i="67"/>
  <c r="X153" i="67"/>
  <c r="X1139" i="67"/>
  <c r="X933" i="67"/>
  <c r="X1769" i="67"/>
  <c r="X1861" i="67"/>
  <c r="X1898" i="67"/>
  <c r="X468" i="67"/>
  <c r="X1069" i="67"/>
  <c r="X1356" i="67"/>
  <c r="X1865" i="67"/>
  <c r="X1401" i="67"/>
  <c r="X1626" i="67"/>
  <c r="X1281" i="67"/>
  <c r="X1754" i="67"/>
  <c r="X792" i="67"/>
  <c r="X123" i="67"/>
  <c r="X319" i="67"/>
  <c r="X154" i="67"/>
  <c r="X914" i="67"/>
  <c r="X1598" i="67"/>
  <c r="X228" i="67"/>
  <c r="X1079" i="67"/>
  <c r="X499" i="67"/>
  <c r="X188" i="67"/>
  <c r="X288" i="67"/>
  <c r="X395" i="67"/>
  <c r="X549" i="67"/>
  <c r="X1542" i="67"/>
  <c r="X629" i="67"/>
  <c r="X1304" i="67"/>
  <c r="X403" i="67"/>
  <c r="X1459" i="67"/>
  <c r="X1061" i="67"/>
  <c r="X1555" i="67"/>
  <c r="X1269" i="67"/>
  <c r="X1818" i="67"/>
  <c r="X538" i="67"/>
  <c r="X265" i="67"/>
  <c r="X1730" i="67"/>
  <c r="X968" i="67"/>
  <c r="X1712" i="67"/>
  <c r="X1660" i="67"/>
  <c r="X1820" i="67"/>
  <c r="X215" i="67"/>
  <c r="X860" i="67"/>
  <c r="X157" i="67"/>
  <c r="X481" i="67"/>
  <c r="X366" i="67"/>
  <c r="X363" i="67"/>
  <c r="X1557" i="67"/>
  <c r="X390" i="67"/>
  <c r="X145" i="67"/>
  <c r="X1286" i="67"/>
  <c r="X175" i="67"/>
  <c r="X1840" i="67"/>
  <c r="X880" i="67"/>
  <c r="X1064" i="67"/>
  <c r="X424" i="67"/>
  <c r="X838" i="67"/>
  <c r="X987" i="67"/>
  <c r="X1710" i="67"/>
  <c r="X1115" i="67"/>
  <c r="X820" i="67"/>
  <c r="X778" i="67"/>
  <c r="X948" i="67"/>
  <c r="X1487" i="67"/>
  <c r="X339" i="67"/>
  <c r="X396" i="67"/>
  <c r="X1945" i="67"/>
  <c r="X1199" i="67"/>
  <c r="X1516" i="67"/>
  <c r="X789" i="67"/>
  <c r="X1039" i="67"/>
  <c r="X1413" i="67"/>
  <c r="X1869" i="67"/>
  <c r="X1083" i="67"/>
  <c r="X1589" i="67"/>
  <c r="X988" i="67"/>
  <c r="X775" i="67"/>
  <c r="X1901" i="67"/>
  <c r="X1303" i="67"/>
  <c r="X1280" i="67"/>
  <c r="X512" i="67"/>
  <c r="X843" i="67"/>
  <c r="X1087" i="67"/>
  <c r="X2004" i="67"/>
  <c r="X1587" i="67"/>
  <c r="X1693" i="67"/>
  <c r="X642" i="67"/>
  <c r="X800" i="67"/>
  <c r="X1966" i="67"/>
  <c r="X1653" i="67"/>
  <c r="X1753" i="67"/>
  <c r="X530" i="67"/>
  <c r="X1002" i="67"/>
  <c r="X476" i="67"/>
  <c r="X1209" i="67"/>
  <c r="X596" i="67"/>
  <c r="X1824" i="67"/>
  <c r="X1605" i="67"/>
  <c r="X180" i="67"/>
  <c r="X1682" i="67"/>
  <c r="X1962" i="67"/>
  <c r="X1894" i="67"/>
  <c r="X683" i="67"/>
  <c r="X1225" i="67"/>
  <c r="X369" i="67"/>
  <c r="X633" i="67"/>
  <c r="X575" i="67"/>
  <c r="X241" i="67"/>
  <c r="X864" i="67"/>
  <c r="X831" i="67"/>
  <c r="X646" i="67"/>
  <c r="X1622" i="67"/>
  <c r="X949" i="67"/>
  <c r="X1627" i="67"/>
  <c r="X1967" i="67"/>
  <c r="X281" i="67"/>
  <c r="X794" i="67"/>
  <c r="X1385" i="67"/>
  <c r="X997" i="67"/>
  <c r="X537" i="67"/>
  <c r="X400" i="67"/>
  <c r="X474" i="67"/>
  <c r="X494" i="67"/>
  <c r="X393" i="67"/>
  <c r="X324" i="67"/>
  <c r="X479" i="67"/>
  <c r="X1938" i="67"/>
  <c r="X585" i="67"/>
  <c r="X1229" i="67"/>
  <c r="X141" i="67"/>
  <c r="X1878" i="67"/>
  <c r="X521" i="67"/>
  <c r="X1994" i="67"/>
  <c r="X1848" i="67"/>
  <c r="X1300" i="67"/>
  <c r="X1474" i="67"/>
  <c r="X1588" i="67"/>
  <c r="X1535" i="67"/>
  <c r="X1794" i="67"/>
  <c r="X719" i="67"/>
  <c r="X813" i="67"/>
  <c r="X245" i="67"/>
  <c r="X768" i="67"/>
  <c r="X934" i="67"/>
  <c r="X621" i="67"/>
  <c r="X1567" i="67"/>
  <c r="X139" i="67"/>
  <c r="X1802" i="67"/>
  <c r="X463" i="67"/>
  <c r="X1418" i="67"/>
  <c r="X1001" i="67"/>
  <c r="X1125" i="67"/>
  <c r="X335" i="67"/>
  <c r="X815" i="67"/>
  <c r="X1646" i="67"/>
  <c r="X636" i="67"/>
  <c r="X1024" i="67"/>
  <c r="X1215" i="67"/>
  <c r="X1658" i="67"/>
  <c r="X491" i="67"/>
  <c r="X1975" i="67"/>
  <c r="X573" i="67"/>
  <c r="X851" i="67"/>
  <c r="X1904" i="67"/>
  <c r="X1089" i="67"/>
  <c r="X1369" i="67"/>
  <c r="X840" i="67"/>
  <c r="X853" i="67"/>
  <c r="X1012" i="67"/>
  <c r="X454" i="67"/>
  <c r="X695" i="67"/>
  <c r="X1056" i="67"/>
  <c r="X979" i="67"/>
  <c r="X1952" i="67"/>
  <c r="X846" i="67"/>
  <c r="X1030" i="67"/>
  <c r="X1873" i="67"/>
  <c r="X861" i="67"/>
  <c r="X1917" i="67"/>
  <c r="X1429" i="67"/>
  <c r="X1979" i="67"/>
  <c r="X1214" i="67"/>
  <c r="X1384" i="67"/>
  <c r="X1776" i="67"/>
  <c r="X729" i="67"/>
  <c r="X881" i="67"/>
  <c r="X1057" i="67"/>
  <c r="X113" i="67"/>
  <c r="X1766" i="67"/>
  <c r="X1256" i="67"/>
  <c r="X1070" i="67"/>
  <c r="X166" i="67"/>
  <c r="X1858" i="67"/>
  <c r="X182" i="67"/>
  <c r="X1854" i="67"/>
  <c r="X804" i="67"/>
  <c r="X10" i="67"/>
  <c r="X571" i="67"/>
  <c r="X1706" i="67"/>
  <c r="X1238" i="67"/>
  <c r="X599" i="67"/>
  <c r="X1261" i="67"/>
  <c r="X1378" i="67"/>
  <c r="X1982" i="67"/>
  <c r="X1817" i="67"/>
  <c r="X1034" i="67"/>
  <c r="X1819" i="67"/>
  <c r="X1402" i="67"/>
  <c r="X1927" i="67"/>
  <c r="X901" i="67"/>
  <c r="X649" i="67"/>
  <c r="X156" i="67"/>
  <c r="X1317" i="67"/>
  <c r="X765" i="67"/>
  <c r="X1592" i="67"/>
  <c r="X1785" i="67"/>
  <c r="X205" i="67"/>
  <c r="X579" i="67"/>
  <c r="X1574" i="67"/>
  <c r="X889" i="67"/>
  <c r="X568" i="67"/>
  <c r="X221" i="67"/>
  <c r="X1331" i="67"/>
  <c r="X1632" i="67"/>
  <c r="X1677" i="67"/>
  <c r="X604" i="67"/>
  <c r="X402" i="67"/>
  <c r="X740" i="67"/>
  <c r="X1972" i="67"/>
  <c r="X1451" i="67"/>
  <c r="X929" i="67"/>
  <c r="X1826" i="67"/>
  <c r="X922" i="67"/>
  <c r="X475" i="67"/>
  <c r="X615" i="67"/>
  <c r="X1391" i="67"/>
  <c r="X1726" i="67"/>
  <c r="X950" i="67"/>
  <c r="X1586" i="67"/>
  <c r="X1386" i="67"/>
  <c r="X790" i="67"/>
  <c r="X294" i="67"/>
  <c r="X1558" i="67"/>
  <c r="X1341" i="67"/>
  <c r="X902" i="67"/>
  <c r="X1438" i="67"/>
  <c r="X1197" i="67"/>
  <c r="X648" i="67"/>
  <c r="X1498" i="67"/>
  <c r="X943" i="67"/>
  <c r="X584" i="67"/>
  <c r="X1830" i="67"/>
  <c r="X1943" i="67"/>
  <c r="X1738" i="67"/>
  <c r="X170" i="67"/>
  <c r="X291" i="67"/>
  <c r="X698" i="67"/>
  <c r="X1551" i="67"/>
  <c r="X1750" i="67"/>
  <c r="X895" i="67"/>
  <c r="X1654" i="67"/>
  <c r="X297" i="67"/>
  <c r="X989" i="67"/>
  <c r="X1757" i="67"/>
  <c r="X1253" i="67"/>
  <c r="X1091" i="67"/>
  <c r="X401" i="67"/>
  <c r="X1528" i="67"/>
  <c r="X276" i="67"/>
  <c r="X1419" i="67"/>
  <c r="X264" i="67"/>
  <c r="X1971" i="67"/>
  <c r="X1704" i="67"/>
  <c r="X1813" i="67"/>
  <c r="X1713" i="67"/>
  <c r="X1856" i="67"/>
  <c r="X1251" i="67"/>
  <c r="X715" i="67"/>
  <c r="X137" i="67"/>
  <c r="X413" i="67"/>
  <c r="X364" i="67"/>
  <c r="X1289" i="67"/>
  <c r="X1849" i="67"/>
  <c r="X866" i="67"/>
  <c r="X420" i="67"/>
  <c r="X1321" i="67"/>
  <c r="X1814" i="67"/>
  <c r="X1505" i="67"/>
  <c r="X908" i="67"/>
  <c r="X196" i="67"/>
  <c r="X543" i="67"/>
  <c r="X482" i="67"/>
  <c r="X262" i="67"/>
  <c r="X146" i="67"/>
  <c r="X1426" i="67"/>
  <c r="X278" i="67"/>
  <c r="X1727" i="67"/>
  <c r="X505" i="67"/>
  <c r="X1277" i="67"/>
  <c r="X1909" i="67"/>
  <c r="X1213" i="67"/>
  <c r="X1522" i="67"/>
  <c r="X605" i="67"/>
  <c r="X927" i="67"/>
  <c r="X678" i="67"/>
  <c r="X676" i="67"/>
  <c r="X296" i="67"/>
  <c r="X1523" i="67"/>
  <c r="X1758" i="67"/>
  <c r="X1911" i="67"/>
  <c r="X1788" i="67"/>
  <c r="X1502" i="67"/>
  <c r="X1617" i="67"/>
  <c r="X935" i="67"/>
  <c r="X509" i="67"/>
  <c r="X742" i="67"/>
  <c r="X1674" i="67"/>
  <c r="X1458" i="67"/>
  <c r="X1483" i="67"/>
  <c r="X134" i="67"/>
  <c r="X1825" i="67"/>
  <c r="X916" i="67"/>
  <c r="X635" i="67"/>
  <c r="X1262" i="67"/>
  <c r="X114" i="67"/>
  <c r="X438" i="67"/>
  <c r="X1577" i="67"/>
  <c r="X930" i="67"/>
  <c r="X1477" i="67"/>
  <c r="X1800" i="67"/>
  <c r="X1247" i="67"/>
  <c r="X563" i="67"/>
  <c r="X745" i="67"/>
  <c r="X492" i="67"/>
  <c r="X854" i="67"/>
  <c r="X1060" i="67"/>
  <c r="X211" i="67"/>
  <c r="X760" i="67"/>
  <c r="X1456" i="67"/>
  <c r="X1462" i="67"/>
  <c r="X1092" i="67"/>
  <c r="X551" i="67"/>
  <c r="X1845" i="67"/>
  <c r="X623" i="67"/>
  <c r="X254" i="67"/>
  <c r="X1329" i="67"/>
  <c r="X1436" i="67"/>
  <c r="X1953" i="67"/>
  <c r="X1741" i="67"/>
  <c r="X1339" i="67"/>
  <c r="X1328" i="67"/>
  <c r="X1320" i="67"/>
  <c r="X1299" i="67"/>
  <c r="X946" i="67"/>
  <c r="X610" i="67"/>
  <c r="X772" i="67"/>
  <c r="X1984" i="67"/>
  <c r="X1160" i="67"/>
  <c r="X1174" i="67"/>
  <c r="X1364" i="67"/>
  <c r="X909" i="67"/>
  <c r="X1689" i="67"/>
  <c r="X1887" i="67"/>
  <c r="X1479" i="67"/>
  <c r="X1392" i="67"/>
  <c r="X1798" i="67"/>
  <c r="X1181" i="67"/>
  <c r="X442" i="67"/>
  <c r="X845" i="67"/>
  <c r="X1161" i="67"/>
  <c r="X457" i="67"/>
  <c r="X504" i="67"/>
  <c r="X346" i="67"/>
  <c r="X570" i="67"/>
  <c r="X830" i="67"/>
  <c r="X151" i="67"/>
  <c r="X750" i="67"/>
  <c r="X1944" i="67"/>
  <c r="X410" i="67"/>
  <c r="X1226" i="67"/>
  <c r="X298" i="67"/>
  <c r="X126" i="67"/>
  <c r="X1205" i="67"/>
  <c r="X198" i="67"/>
  <c r="X528" i="67"/>
  <c r="X869" i="67"/>
  <c r="X1641" i="67"/>
  <c r="X190" i="67"/>
  <c r="X1990" i="67"/>
  <c r="X1361" i="67"/>
  <c r="X124" i="67"/>
  <c r="X200" i="67"/>
  <c r="X802" i="67"/>
  <c r="X1037" i="67"/>
  <c r="X553" i="67"/>
  <c r="X1241" i="67"/>
  <c r="X1624" i="67"/>
  <c r="X434" i="67"/>
  <c r="X460" i="67"/>
  <c r="X993" i="67"/>
  <c r="X708" i="67"/>
  <c r="X1527" i="67"/>
  <c r="X1409" i="67"/>
  <c r="X377" i="67"/>
  <c r="X250" i="67"/>
  <c r="X1220" i="67"/>
  <c r="X952" i="67"/>
  <c r="X1053" i="67"/>
  <c r="X8" i="67"/>
  <c r="X894" i="67"/>
  <c r="X1167" i="67"/>
  <c r="X1525" i="67"/>
  <c r="X1399" i="67"/>
  <c r="X405" i="67"/>
  <c r="X428" i="67"/>
  <c r="X1081" i="67"/>
  <c r="X360" i="67"/>
  <c r="X1867" i="67"/>
  <c r="X1108" i="67"/>
  <c r="X811" i="67"/>
  <c r="X299" i="67"/>
  <c r="X797" i="67"/>
  <c r="X506" i="67"/>
  <c r="X1102" i="67"/>
  <c r="X1835" i="67"/>
  <c r="X1733" i="67"/>
  <c r="X1178" i="67"/>
  <c r="X940" i="67"/>
  <c r="X1747" i="67"/>
  <c r="X332" i="67"/>
  <c r="X1193" i="67"/>
  <c r="X1365" i="67"/>
  <c r="X117" i="67"/>
  <c r="X1985" i="67"/>
  <c r="X1543" i="67"/>
  <c r="X1180" i="67"/>
  <c r="X702" i="67"/>
  <c r="X1602" i="67"/>
  <c r="X1508" i="67"/>
  <c r="X1444" i="67"/>
  <c r="X526" i="67"/>
  <c r="X656" i="67"/>
  <c r="X1322" i="67"/>
  <c r="X1517" i="67"/>
  <c r="X1896" i="67"/>
  <c r="X1055" i="67"/>
  <c r="X1694" i="67"/>
  <c r="X535" i="67"/>
  <c r="X1667" i="67"/>
  <c r="X643" i="67"/>
  <c r="X1569" i="67"/>
  <c r="X1510" i="67"/>
  <c r="X556" i="67"/>
  <c r="X1448" i="67"/>
  <c r="X1995" i="67"/>
  <c r="X1044" i="67"/>
  <c r="X1571" i="67"/>
  <c r="X1915" i="67"/>
  <c r="X630" i="67"/>
  <c r="X956" i="67"/>
  <c r="X1541" i="67"/>
  <c r="X515" i="67"/>
  <c r="X688" i="67"/>
  <c r="X1829" i="67"/>
  <c r="X1292" i="67"/>
  <c r="X1866" i="67"/>
  <c r="X194" i="67"/>
  <c r="X106" i="67"/>
  <c r="X1596" i="67"/>
  <c r="X1735" i="67"/>
  <c r="X1699" i="67"/>
  <c r="X1045" i="67"/>
  <c r="X1381" i="67"/>
  <c r="X1582" i="67"/>
  <c r="X1433" i="67"/>
  <c r="X300" i="67"/>
  <c r="X1886" i="67"/>
  <c r="X1749" i="67"/>
  <c r="X1789" i="67"/>
  <c r="X1606" i="67"/>
  <c r="X1969" i="67"/>
  <c r="X542" i="67"/>
  <c r="X449" i="67"/>
  <c r="X606" i="67"/>
  <c r="X1705" i="67"/>
  <c r="X870" i="67"/>
  <c r="X1790" i="67"/>
  <c r="X412" i="67"/>
  <c r="X1246" i="67"/>
  <c r="X1923" i="67"/>
  <c r="X1297" i="67"/>
  <c r="X358" i="67"/>
  <c r="X1254" i="67"/>
  <c r="X1105" i="67"/>
  <c r="X1065" i="67"/>
  <c r="X1217" i="67"/>
  <c r="X1388" i="67"/>
  <c r="X105" i="67"/>
  <c r="X910" i="67"/>
  <c r="X456" i="67"/>
  <c r="X770" i="67"/>
  <c r="X1171" i="67"/>
  <c r="X959" i="67"/>
  <c r="X707" i="67"/>
  <c r="X415" i="67"/>
  <c r="X1121" i="67"/>
  <c r="X1603" i="67"/>
  <c r="X1963" i="67"/>
  <c r="X1417" i="67"/>
  <c r="X577" i="67"/>
  <c r="X107" i="67"/>
  <c r="X1696" i="67"/>
  <c r="X1111" i="67"/>
  <c r="X938" i="67"/>
  <c r="X829" i="67"/>
  <c r="X795" i="67"/>
  <c r="X1380" i="67"/>
  <c r="X1150" i="67"/>
  <c r="X691" i="67"/>
  <c r="X926" i="67"/>
  <c r="X1435" i="67"/>
  <c r="X1405" i="67"/>
  <c r="X627" i="67"/>
  <c r="X496" i="67"/>
  <c r="X273" i="67"/>
  <c r="X1570" i="67"/>
  <c r="X1013" i="67"/>
  <c r="X258" i="67"/>
  <c r="X803" i="67"/>
  <c r="X1524" i="67"/>
  <c r="X809" i="67"/>
  <c r="X1008" i="67"/>
  <c r="X1669" i="67"/>
  <c r="X1485" i="67"/>
  <c r="X1889" i="67"/>
  <c r="X888" i="67"/>
  <c r="X326" i="67"/>
  <c r="X322" i="67"/>
  <c r="X1988" i="67"/>
  <c r="X1080" i="67"/>
  <c r="X1615" i="67"/>
  <c r="X1204" i="67"/>
  <c r="X493" i="67"/>
  <c r="X1452" i="67"/>
  <c r="X1619" i="67"/>
  <c r="X1298" i="67"/>
  <c r="X1851" i="67"/>
  <c r="X1470" i="67"/>
  <c r="X1601" i="67"/>
  <c r="X1103" i="67"/>
  <c r="X1537" i="67"/>
  <c r="X1991" i="67"/>
  <c r="X365" i="67"/>
  <c r="X370" i="67"/>
  <c r="X1476" i="67"/>
  <c r="X1025" i="67"/>
  <c r="X1879" i="67"/>
  <c r="X1678" i="67"/>
  <c r="X569" i="67"/>
  <c r="X726" i="67"/>
  <c r="X165" i="67"/>
  <c r="X518" i="67"/>
  <c r="X451" i="67"/>
  <c r="X758" i="67"/>
  <c r="X810" i="67"/>
  <c r="X620" i="67"/>
  <c r="X847" i="67"/>
  <c r="X945" i="67"/>
  <c r="X427" i="67"/>
  <c r="X142" i="67"/>
  <c r="X718" i="67"/>
  <c r="X739" i="67"/>
  <c r="X1240" i="67"/>
  <c r="X1237" i="67"/>
  <c r="X1673" i="67"/>
  <c r="X981" i="67"/>
  <c r="X1885" i="67"/>
  <c r="X305" i="67"/>
  <c r="X1902" i="67"/>
  <c r="X540" i="67"/>
  <c r="X1471" i="67"/>
  <c r="X404" i="67"/>
  <c r="X1041" i="67"/>
  <c r="X176" i="67"/>
  <c r="X1228" i="67"/>
  <c r="X1725" i="67"/>
  <c r="X115" i="67"/>
  <c r="X1536" i="67"/>
  <c r="X1354" i="67"/>
  <c r="X244" i="67"/>
  <c r="X1379" i="67"/>
  <c r="X1521" i="67"/>
  <c r="X1918" i="67"/>
  <c r="X1612" i="67"/>
  <c r="X485" i="67"/>
  <c r="X1950" i="67"/>
  <c r="X1278" i="67"/>
  <c r="X1031" i="67"/>
  <c r="X1352" i="67"/>
  <c r="X806" i="67"/>
  <c r="X1661" i="67"/>
  <c r="X1005" i="67"/>
  <c r="X907" i="67"/>
  <c r="X1469" i="67"/>
  <c r="X501" i="67"/>
  <c r="X1783" i="67"/>
  <c r="X1236" i="67"/>
  <c r="X1301" i="67"/>
  <c r="X1529" i="67"/>
  <c r="X1349" i="67"/>
  <c r="X204" i="67"/>
  <c r="X1101" i="67"/>
  <c r="X723" i="67"/>
  <c r="X1059" i="67"/>
  <c r="X1397" i="67"/>
  <c r="X374" i="67"/>
  <c r="X308" i="67"/>
  <c r="X1223" i="67"/>
  <c r="X651" i="67"/>
  <c r="X109" i="67"/>
  <c r="X849" i="67"/>
  <c r="X253" i="67"/>
  <c r="X832" i="67"/>
  <c r="X1919" i="67"/>
  <c r="X144" i="67"/>
  <c r="X1340" i="67"/>
  <c r="X500" i="67"/>
  <c r="X1396" i="67"/>
  <c r="X1258" i="67"/>
  <c r="X199" i="67"/>
  <c r="X653" i="67"/>
  <c r="X1308" i="67"/>
  <c r="X240" i="67"/>
  <c r="X1772" i="67"/>
  <c r="X961" i="67"/>
  <c r="X484" i="67"/>
  <c r="X287" i="67"/>
  <c r="X268" i="67"/>
  <c r="X1130" i="67"/>
  <c r="X977" i="67"/>
  <c r="X371" i="67"/>
  <c r="X480" i="67"/>
  <c r="X842" i="67"/>
  <c r="X1250" i="67"/>
  <c r="X367" i="67"/>
  <c r="X414" i="67"/>
  <c r="X242" i="67"/>
  <c r="X378" i="67"/>
  <c r="X306" i="67"/>
  <c r="X1490" i="67"/>
  <c r="X1467" i="67"/>
  <c r="X1404" i="67"/>
  <c r="X483" i="67"/>
  <c r="X1019" i="67"/>
  <c r="X1980" i="67"/>
  <c r="X118" i="67"/>
  <c r="X693" i="67"/>
  <c r="X709" i="67"/>
  <c r="X612" i="67"/>
  <c r="X756" i="67"/>
  <c r="X558" i="67"/>
  <c r="X1913" i="67"/>
  <c r="X1018" i="67"/>
  <c r="X588" i="67"/>
  <c r="X737" i="67"/>
  <c r="X1353" i="67"/>
  <c r="X1989" i="67"/>
  <c r="X1432" i="67"/>
  <c r="X453" i="67"/>
  <c r="X1765" i="67"/>
  <c r="X312" i="67"/>
  <c r="X503" i="67"/>
  <c r="X1144" i="67"/>
  <c r="X1420" i="67"/>
  <c r="X1941" i="67"/>
  <c r="X1853" i="67"/>
  <c r="X1109" i="67"/>
  <c r="X1014" i="67"/>
  <c r="X659" i="67"/>
  <c r="X243" i="67"/>
  <c r="X135" i="67"/>
  <c r="X1484" i="67"/>
  <c r="X819" i="67"/>
  <c r="X252" i="67"/>
  <c r="X361" i="67"/>
  <c r="X601" i="67"/>
  <c r="X1903" i="67"/>
  <c r="X1288" i="67"/>
  <c r="X1556" i="67"/>
  <c r="X1544" i="67"/>
  <c r="X893" i="67"/>
  <c r="X779" i="67"/>
  <c r="X703" i="67"/>
  <c r="X1752" i="67"/>
  <c r="X127" i="67"/>
  <c r="X884" i="67"/>
  <c r="X1176" i="67"/>
  <c r="X763" i="67"/>
  <c r="X638" i="67"/>
  <c r="X939" i="67"/>
  <c r="X1804" i="67"/>
  <c r="X685" i="67"/>
  <c r="X1455" i="67"/>
  <c r="X502" i="67"/>
  <c r="X1767" i="67"/>
  <c r="X706" i="67"/>
  <c r="X1548" i="67"/>
  <c r="X1407" i="67"/>
  <c r="X138" i="67"/>
  <c r="X808" i="67"/>
  <c r="X1722" i="67"/>
  <c r="X733" i="67"/>
  <c r="X1812" i="67"/>
  <c r="X1645" i="67"/>
  <c r="X1623" i="67"/>
  <c r="X1987" i="67"/>
  <c r="X513" i="67"/>
  <c r="X271" i="67"/>
  <c r="X762" i="67"/>
  <c r="X1431" i="67"/>
  <c r="X178" i="67"/>
  <c r="X619" i="67"/>
  <c r="X1442" i="67"/>
  <c r="X1796" i="67"/>
  <c r="X1375" i="67"/>
  <c r="X1095" i="67"/>
  <c r="X796" i="67"/>
  <c r="X1050" i="67"/>
  <c r="X1651" i="67"/>
  <c r="X932" i="67"/>
  <c r="X1357" i="67"/>
  <c r="X1801" i="67"/>
  <c r="X164" i="67"/>
  <c r="X1703" i="67"/>
  <c r="X1933" i="67"/>
  <c r="X1547" i="67"/>
  <c r="X690" i="67"/>
  <c r="X1778" i="67"/>
  <c r="X600" i="67"/>
  <c r="X447" i="67"/>
  <c r="X1421" i="67"/>
  <c r="X983" i="67"/>
  <c r="X919" i="67"/>
  <c r="X1808" i="67"/>
  <c r="X921" i="67"/>
  <c r="X1196" i="67"/>
  <c r="X923" i="67"/>
  <c r="X1679" i="67"/>
  <c r="X1441" i="67"/>
  <c r="X561" i="67"/>
  <c r="X1756" i="67"/>
  <c r="X996" i="67"/>
  <c r="X1184" i="67"/>
  <c r="X1784" i="67"/>
  <c r="X1212" i="67"/>
  <c r="X1549" i="67"/>
  <c r="X201" i="67"/>
  <c r="X680" i="67"/>
  <c r="X470" i="67"/>
  <c r="X781" i="67"/>
  <c r="X359" i="67"/>
  <c r="X822" i="67"/>
  <c r="X7" i="67"/>
  <c r="X1003" i="67"/>
  <c r="X261" i="67"/>
  <c r="X382" i="67"/>
  <c r="X301" i="67"/>
  <c r="X856" i="67"/>
  <c r="X1670" i="67"/>
  <c r="X270" i="67"/>
  <c r="X1876" i="67"/>
  <c r="X462" i="67"/>
  <c r="X614" i="67"/>
  <c r="X990" i="67"/>
  <c r="X477" i="67"/>
  <c r="X759" i="67"/>
  <c r="X749" i="67"/>
  <c r="X320" i="67"/>
  <c r="X712" i="67"/>
  <c r="X741" i="67"/>
  <c r="X172" i="67"/>
  <c r="X859" i="67"/>
  <c r="X1362" i="67"/>
  <c r="X595" i="67"/>
  <c r="X625" i="67"/>
  <c r="X459" i="67"/>
  <c r="X466" i="67"/>
  <c r="X954" i="67"/>
  <c r="X1628" i="67"/>
  <c r="X185" i="67"/>
  <c r="X1201" i="67"/>
  <c r="X1810" i="67"/>
  <c r="X430" i="67"/>
  <c r="X1411" i="67"/>
  <c r="X982" i="67"/>
  <c r="X1190" i="67"/>
  <c r="X837" i="67"/>
  <c r="X891" i="67"/>
  <c r="X1427" i="67"/>
  <c r="X1398" i="67"/>
  <c r="X317" i="67"/>
  <c r="X1394" i="67"/>
  <c r="X116" i="67"/>
  <c r="X589" i="67"/>
  <c r="X452" i="67"/>
  <c r="X580" i="67"/>
  <c r="X1336" i="67"/>
  <c r="X724" i="67"/>
  <c r="X780" i="67"/>
  <c r="X686" i="67"/>
  <c r="X179" i="67"/>
  <c r="X437" i="67"/>
  <c r="X1318" i="67"/>
  <c r="X1946" i="67"/>
  <c r="X1098" i="67"/>
  <c r="X266" i="67"/>
  <c r="X1579" i="67"/>
  <c r="X1157" i="67"/>
  <c r="X1870" i="67"/>
  <c r="X1257" i="67"/>
  <c r="X1799" i="67"/>
  <c r="X1287" i="67"/>
  <c r="X1235" i="67"/>
  <c r="X1748" i="67"/>
  <c r="X1956" i="67"/>
  <c r="X1126" i="67"/>
  <c r="X1132" i="67"/>
  <c r="X1074" i="67"/>
  <c r="X1957" i="67"/>
  <c r="X1424" i="67"/>
  <c r="X618" i="67"/>
  <c r="X1680" i="67"/>
  <c r="X1503" i="67"/>
  <c r="X1597" i="67"/>
  <c r="X473" i="67"/>
  <c r="X1374" i="67"/>
  <c r="X1271" i="67"/>
  <c r="X1993" i="67"/>
  <c r="X318" i="67"/>
  <c r="X1648" i="67"/>
  <c r="X357" i="67"/>
  <c r="X1200" i="67"/>
  <c r="X1500" i="67"/>
  <c r="X1807" i="67"/>
  <c r="X1127" i="67"/>
  <c r="X890" i="67"/>
  <c r="X392" i="67"/>
  <c r="X1032" i="67"/>
  <c r="X839" i="67"/>
  <c r="X928" i="67"/>
  <c r="X1360" i="67"/>
  <c r="X1219" i="67"/>
  <c r="X435" i="67"/>
  <c r="X1729" i="67"/>
  <c r="X1120" i="67"/>
  <c r="X1043" i="67"/>
  <c r="X1792" i="67"/>
  <c r="X548" i="67"/>
  <c r="X1973" i="67"/>
  <c r="X1795" i="67"/>
  <c r="X1976" i="67"/>
  <c r="X1908" i="67"/>
  <c r="X1786" i="67"/>
  <c r="X1457" i="67"/>
  <c r="X1552" i="67"/>
  <c r="X1621" i="67"/>
  <c r="X1512" i="67"/>
  <c r="X1864" i="67"/>
  <c r="X1709" i="67"/>
  <c r="X1585" i="67"/>
  <c r="X826" i="67"/>
  <c r="X1307" i="67"/>
  <c r="X1368" i="67"/>
  <c r="X1358" i="67"/>
  <c r="X674" i="67"/>
  <c r="X1926" i="67"/>
  <c r="X841" i="67"/>
  <c r="X128" i="67"/>
  <c r="X1274" i="67"/>
  <c r="X341" i="67"/>
  <c r="X1010" i="67"/>
  <c r="X388" i="67"/>
  <c r="X1550" i="67"/>
  <c r="X223" i="67"/>
  <c r="X110" i="67"/>
  <c r="X720" i="67"/>
  <c r="X1022" i="67"/>
  <c r="X1839" i="67"/>
  <c r="X736" i="67"/>
  <c r="X1875" i="67"/>
  <c r="X1907" i="67"/>
  <c r="X645" i="67"/>
  <c r="X705" i="67"/>
  <c r="X120" i="67"/>
  <c r="X689" i="67"/>
  <c r="X1086" i="67"/>
  <c r="X1168" i="67"/>
  <c r="X953" i="67"/>
  <c r="X1048" i="67"/>
  <c r="X336" i="67"/>
  <c r="X1983" i="67"/>
  <c r="X292" i="67"/>
  <c r="X1437" i="67"/>
  <c r="X905" i="67"/>
  <c r="X108" i="67"/>
  <c r="X1042" i="67"/>
  <c r="X1743" i="67"/>
  <c r="X878" i="67"/>
  <c r="X592" i="67"/>
  <c r="X1707" i="67"/>
  <c r="X1182" i="67"/>
  <c r="X986" i="67"/>
  <c r="X732" i="67"/>
  <c r="X1935" i="67"/>
  <c r="X1189" i="67"/>
  <c r="X833" i="67"/>
  <c r="X900" i="67"/>
  <c r="X807" i="67"/>
  <c r="X1393" i="67"/>
  <c r="X748" i="67"/>
  <c r="X263" i="67"/>
  <c r="X1581" i="67"/>
  <c r="X1347" i="67"/>
  <c r="X321" i="67"/>
  <c r="X955" i="67"/>
  <c r="X1335" i="67"/>
  <c r="X1583" i="67"/>
  <c r="X1665" i="67"/>
  <c r="X1841" i="67"/>
  <c r="X471" i="67"/>
  <c r="X1688" i="67"/>
  <c r="X1145" i="67"/>
  <c r="X1868" i="67"/>
  <c r="X876" i="67"/>
  <c r="X1166" i="67"/>
  <c r="X1486" i="67"/>
  <c r="X1207" i="67"/>
  <c r="X545" i="67"/>
  <c r="X1578" i="67"/>
  <c r="X1643" i="67"/>
  <c r="X644" i="67"/>
  <c r="X767" i="67"/>
  <c r="X1461" i="67"/>
  <c r="X1332" i="67"/>
  <c r="X191" i="67"/>
  <c r="X133" i="67"/>
  <c r="X1771" i="67"/>
  <c r="X1770" i="67"/>
  <c r="X747" i="67"/>
  <c r="X1728" i="67"/>
  <c r="X111" i="67"/>
  <c r="X873" i="67"/>
  <c r="X531" i="67"/>
  <c r="X1096" i="67"/>
  <c r="X1403" i="67"/>
  <c r="X1377" i="67"/>
  <c r="X1714" i="67"/>
  <c r="X658" i="67"/>
  <c r="X1243" i="67"/>
  <c r="X497" i="67"/>
  <c r="X1560" i="67"/>
  <c r="X1473" i="67"/>
  <c r="X539" i="67"/>
  <c r="X1656" i="67"/>
  <c r="X524" i="67"/>
  <c r="X710" i="67"/>
  <c r="X1293" i="67"/>
  <c r="X1759" i="67"/>
  <c r="X122" i="67"/>
  <c r="X1564" i="67"/>
  <c r="X1370" i="67"/>
  <c r="X330" i="67"/>
  <c r="X1996" i="67"/>
  <c r="X1376" i="67"/>
  <c r="X1974" i="67"/>
  <c r="X1565" i="67"/>
  <c r="X1465" i="67"/>
  <c r="X525" i="67"/>
  <c r="X874" i="67"/>
  <c r="X769" i="67"/>
  <c r="X1737" i="67"/>
  <c r="X1960" i="67"/>
  <c r="X1760" i="67"/>
  <c r="X112" i="67"/>
  <c r="X1846" i="67"/>
  <c r="X1453" i="67"/>
  <c r="X267" i="67"/>
  <c r="X1899" i="67"/>
  <c r="X394" i="67"/>
  <c r="X1671" i="67"/>
  <c r="X1330" i="67"/>
  <c r="X1986" i="67"/>
  <c r="X1763" i="67"/>
  <c r="X964" i="67"/>
  <c r="X1507" i="67"/>
  <c r="X448" i="67"/>
  <c r="X508" i="67"/>
  <c r="X1275" i="67"/>
  <c r="X237" i="67"/>
  <c r="X1999" i="67"/>
  <c r="X119" i="67"/>
  <c r="X1934" i="67"/>
  <c r="X862" i="67"/>
  <c r="X1124" i="67"/>
  <c r="X1775" i="67"/>
  <c r="X1998" i="67"/>
  <c r="X872" i="67"/>
  <c r="X1249" i="67"/>
  <c r="X212" i="67"/>
  <c r="X1179" i="67"/>
  <c r="X343" i="67"/>
  <c r="X1164" i="67"/>
  <c r="X226" i="67"/>
  <c r="X1828" i="67"/>
  <c r="X1823" i="67"/>
  <c r="X184" i="67"/>
  <c r="X315" i="67"/>
  <c r="X1852" i="67"/>
  <c r="X734" i="67"/>
  <c r="X1997" i="67"/>
  <c r="X560" i="67"/>
  <c r="X632" i="67"/>
  <c r="X1672" i="67"/>
  <c r="X1892" i="67"/>
  <c r="X1116" i="67"/>
  <c r="X1687" i="67"/>
  <c r="X1084" i="67"/>
  <c r="X1836" i="67"/>
  <c r="X356" i="67"/>
  <c r="X523" i="67"/>
  <c r="X275" i="67"/>
  <c r="X174" i="67"/>
  <c r="X285" i="67"/>
  <c r="X743" i="67"/>
  <c r="X1921" i="67"/>
  <c r="X283" i="67"/>
  <c r="X1910" i="67"/>
  <c r="X1140" i="67"/>
  <c r="X327" i="67"/>
  <c r="X735" i="67"/>
  <c r="X774" i="67"/>
  <c r="X1636" i="67"/>
  <c r="X487" i="67"/>
  <c r="X416" i="67"/>
  <c r="X1206" i="67"/>
  <c r="X865" i="67"/>
  <c r="X225" i="67"/>
  <c r="X1947" i="67"/>
  <c r="X411" i="67"/>
  <c r="X352" i="67"/>
  <c r="X274" i="67"/>
  <c r="X1279" i="67"/>
  <c r="X1809" i="67"/>
  <c r="X173" i="67"/>
  <c r="X1637" i="67"/>
  <c r="X1681" i="67"/>
  <c r="X1922" i="67"/>
  <c r="X1265" i="67"/>
  <c r="X1234" i="67"/>
  <c r="X507" i="67"/>
  <c r="X1684" i="67"/>
  <c r="X626" i="67"/>
  <c r="X582" i="67"/>
  <c r="X1649" i="67"/>
  <c r="X1711" i="67"/>
  <c r="X1655" i="67"/>
  <c r="X597" i="67"/>
  <c r="X1159" i="67"/>
  <c r="X903" i="67"/>
  <c r="X628" i="67"/>
  <c r="X1630" i="67"/>
  <c r="X1227" i="67"/>
  <c r="X1625" i="67"/>
  <c r="X1194" i="67"/>
  <c r="X1731" i="67"/>
  <c r="X380" i="67"/>
  <c r="X572" i="67"/>
  <c r="X1311" i="67"/>
  <c r="X1242" i="67"/>
  <c r="X1629" i="67"/>
  <c r="X163" i="67"/>
  <c r="X171" i="67"/>
  <c r="X372" i="67"/>
  <c r="X1373" i="67"/>
  <c r="X586" i="67"/>
  <c r="X978" i="67"/>
  <c r="X1291" i="67"/>
  <c r="X397" i="67"/>
  <c r="X567" i="67"/>
  <c r="X1058" i="67"/>
  <c r="X681" i="67"/>
  <c r="X488" i="67"/>
  <c r="X1046" i="67"/>
  <c r="X1154" i="67"/>
  <c r="X892" i="67"/>
  <c r="X407" i="67"/>
  <c r="X1777" i="67"/>
  <c r="X1028" i="67"/>
  <c r="X167" i="67"/>
  <c r="X1137" i="67"/>
  <c r="X1230" i="67"/>
  <c r="X1514" i="67"/>
  <c r="X214" i="67"/>
  <c r="X1186" i="67"/>
  <c r="X1009" i="67"/>
  <c r="X1959" i="67"/>
  <c r="X622" i="67"/>
  <c r="X1755" i="67"/>
  <c r="X757" i="67"/>
  <c r="X1270" i="67"/>
  <c r="X947" i="67"/>
  <c r="X1746" i="67"/>
  <c r="X310" i="67"/>
  <c r="X1173" i="67"/>
  <c r="X1640" i="67"/>
  <c r="X574" i="67"/>
  <c r="X418" i="67"/>
  <c r="X727" i="67"/>
  <c r="X1268" i="67"/>
  <c r="X1708" i="67"/>
  <c r="X1208" i="67"/>
  <c r="X1267" i="67"/>
  <c r="X1216" i="67"/>
  <c r="X1745" i="67"/>
  <c r="X1912" i="67"/>
  <c r="X1430" i="67"/>
  <c r="X1185" i="67"/>
  <c r="X136" i="67"/>
  <c r="X603" i="67"/>
  <c r="X443" i="67"/>
  <c r="X1949" i="67"/>
  <c r="X1576" i="67"/>
  <c r="X1085" i="67"/>
  <c r="X469" i="67"/>
  <c r="X1787" i="67"/>
  <c r="X1515" i="67"/>
  <c r="X1422" i="67"/>
  <c r="X555" i="67"/>
  <c r="X825" i="67"/>
  <c r="X670" i="67"/>
  <c r="X896" i="67"/>
  <c r="X224" i="67"/>
  <c r="X1657" i="67"/>
  <c r="X1306" i="67"/>
  <c r="X1015" i="67"/>
  <c r="X590" i="67"/>
  <c r="X1221" i="67"/>
  <c r="X1187" i="67"/>
  <c r="X1965" i="67"/>
  <c r="X1283" i="67"/>
  <c r="X1063" i="67"/>
  <c r="X755" i="67"/>
  <c r="X295" i="67"/>
  <c r="X1692" i="67"/>
  <c r="X717" i="67"/>
  <c r="X867" i="67"/>
  <c r="X609" i="67"/>
  <c r="X1744" i="67"/>
  <c r="X1924" i="67"/>
  <c r="X673" i="67"/>
  <c r="X1110" i="67"/>
  <c r="X913" i="67"/>
  <c r="X498" i="67"/>
  <c r="X1163" i="67"/>
  <c r="X848" i="67"/>
  <c r="X1310" i="67"/>
  <c r="X1914" i="67"/>
  <c r="X1425" i="67"/>
  <c r="X1106" i="67"/>
  <c r="X975" i="67"/>
  <c r="X309" i="67"/>
  <c r="X1563" i="67"/>
  <c r="X668" i="67"/>
  <c r="X1016" i="67"/>
  <c r="X791" i="67"/>
  <c r="X155" i="67"/>
  <c r="X834" i="67"/>
  <c r="X1724" i="67"/>
  <c r="X898" i="67"/>
  <c r="X433" i="67"/>
  <c r="X450" i="67"/>
  <c r="X917" i="67"/>
  <c r="X942" i="67"/>
  <c r="X679" i="67"/>
  <c r="X231" i="67"/>
  <c r="X1843" i="67"/>
  <c r="X362" i="67"/>
  <c r="X279" i="67"/>
  <c r="X1313" i="67"/>
  <c r="X529" i="67"/>
  <c r="X445" i="67"/>
  <c r="X1345" i="67"/>
  <c r="X461" i="67"/>
  <c r="X1047" i="67"/>
  <c r="X924" i="67"/>
  <c r="X1266" i="67"/>
  <c r="X1346" i="67"/>
  <c r="X421" i="67"/>
  <c r="X682" i="67"/>
  <c r="X1806" i="67"/>
  <c r="X383" i="67"/>
  <c r="X351" i="67"/>
  <c r="X1932" i="67"/>
  <c r="X511" i="67"/>
  <c r="X1443" i="67"/>
  <c r="X1572" i="67"/>
  <c r="X1698" i="67"/>
  <c r="X1877" i="67"/>
  <c r="X334" i="67"/>
  <c r="X944" i="67"/>
  <c r="X520" i="67"/>
  <c r="X1026" i="67"/>
  <c r="X1319" i="67"/>
  <c r="X354" i="67"/>
  <c r="X1992" i="67"/>
  <c r="X1472" i="67"/>
  <c r="X694" i="67"/>
  <c r="X1882" i="67"/>
  <c r="X634" i="67"/>
  <c r="X576" i="67"/>
  <c r="X566" i="67"/>
  <c r="X1580" i="67"/>
  <c r="X1793" i="67"/>
  <c r="X1170" i="67"/>
  <c r="X1638" i="67"/>
  <c r="X152" i="67"/>
  <c r="X423" i="67"/>
  <c r="X347" i="67"/>
  <c r="X514" i="67"/>
  <c r="X1273" i="67"/>
  <c r="X220" i="67"/>
  <c r="X2003" i="67"/>
  <c r="X1133" i="67"/>
  <c r="X721" i="67"/>
  <c r="X672" i="67"/>
  <c r="X852" i="67"/>
  <c r="X552" i="67"/>
  <c r="X1390" i="67"/>
  <c r="X1114" i="67"/>
  <c r="X562" i="67"/>
  <c r="X607" i="67"/>
  <c r="X714" i="67"/>
  <c r="X1850" i="67"/>
  <c r="X858" i="67"/>
  <c r="X1895" i="67"/>
  <c r="X458" i="67"/>
  <c r="X389" i="67"/>
  <c r="X1762" i="67"/>
  <c r="X1264" i="67"/>
  <c r="X700" i="67"/>
  <c r="X1232" i="67"/>
  <c r="X314" i="67"/>
  <c r="X11" i="67"/>
  <c r="X1011" i="67"/>
  <c r="X1450" i="67"/>
  <c r="X999" i="67"/>
  <c r="X2000" i="67"/>
  <c r="X436" i="67"/>
  <c r="X1774" i="67"/>
  <c r="X1259" i="67"/>
  <c r="X751" i="67"/>
  <c r="X799" i="67"/>
  <c r="X1123" i="67"/>
  <c r="X591" i="67"/>
  <c r="X882" i="67"/>
  <c r="X587" i="67"/>
  <c r="X744" i="67"/>
  <c r="X1546" i="67"/>
  <c r="X1530" i="67"/>
  <c r="X965" i="67"/>
  <c r="X260" i="67"/>
  <c r="X1040" i="67"/>
  <c r="X871" i="67"/>
  <c r="X1468" i="67"/>
  <c r="X1072" i="67"/>
  <c r="X1158" i="67"/>
  <c r="X1350" i="67"/>
  <c r="X1834" i="67"/>
  <c r="X348" i="67"/>
  <c r="X1929" i="67"/>
  <c r="X1141" i="67"/>
  <c r="X1004" i="67"/>
  <c r="X1860" i="67"/>
  <c r="X1631" i="67"/>
  <c r="X490" i="67"/>
  <c r="X1342" i="67"/>
  <c r="X1595" i="67"/>
  <c r="X192" i="67"/>
  <c r="X206" i="67"/>
  <c r="X249" i="67"/>
  <c r="X1916" i="67"/>
  <c r="X203" i="67"/>
  <c r="X886" i="67"/>
  <c r="X660" i="67"/>
  <c r="X183" i="67"/>
  <c r="X202" i="67"/>
  <c r="X1363" i="67"/>
  <c r="X1073" i="67"/>
  <c r="X1837" i="67"/>
  <c r="X1838" i="67"/>
  <c r="X432" i="67"/>
  <c r="X439" i="67"/>
  <c r="X1492" i="67"/>
  <c r="X994" i="67"/>
  <c r="X883" i="67"/>
  <c r="X1690" i="67"/>
  <c r="X784" i="67"/>
  <c r="X373" i="67"/>
  <c r="X716" i="67"/>
  <c r="X379" i="67"/>
  <c r="X251" i="67"/>
  <c r="X489" i="67"/>
  <c r="X1594" i="67"/>
  <c r="X311" i="67"/>
  <c r="X1717" i="67"/>
  <c r="X236" i="67"/>
  <c r="X1021" i="67"/>
  <c r="X160" i="67"/>
  <c r="X1831" i="67"/>
  <c r="X1367" i="67"/>
  <c r="X980" i="67"/>
  <c r="X1561" i="67"/>
  <c r="X541" i="67"/>
  <c r="X1584" i="67"/>
  <c r="X1599" i="67"/>
  <c r="X1593" i="67"/>
  <c r="X353" i="67"/>
  <c r="X773" i="67"/>
  <c r="X1128" i="67"/>
  <c r="X130" i="67"/>
  <c r="X937" i="67"/>
  <c r="X1931" i="67"/>
  <c r="X1135" i="67"/>
  <c r="X280" i="67"/>
  <c r="X1863" i="67"/>
  <c r="X711" i="67"/>
  <c r="X1842" i="67"/>
  <c r="X517" i="67"/>
  <c r="X1964" i="67"/>
  <c r="X613" i="67"/>
  <c r="X963" i="67"/>
  <c r="X730" i="67"/>
  <c r="X1859" i="67"/>
  <c r="X213" i="67"/>
  <c r="X1723" i="67"/>
  <c r="X617" i="67"/>
  <c r="X1348" i="67"/>
  <c r="X827" i="67"/>
  <c r="X316" i="67"/>
  <c r="X1701" i="67"/>
  <c r="X2005" i="67"/>
  <c r="X1117" i="67"/>
  <c r="X972" i="67"/>
  <c r="X1881" i="67"/>
  <c r="X398" i="67"/>
  <c r="X1143" i="67"/>
  <c r="X227" i="67"/>
  <c r="X197" i="67"/>
  <c r="X1920" i="67"/>
  <c r="X516" i="67"/>
  <c r="X441" i="67"/>
  <c r="X1652" i="67"/>
  <c r="X1326" i="67"/>
  <c r="X1382" i="67"/>
  <c r="X1276" i="67"/>
  <c r="X857" i="67"/>
  <c r="X1284" i="67"/>
  <c r="X699" i="67"/>
  <c r="X1100" i="67"/>
  <c r="X2001" i="67"/>
  <c r="X1191" i="67"/>
  <c r="X1294" i="67"/>
  <c r="X785" i="67"/>
  <c r="X217" i="67"/>
  <c r="X550" i="67"/>
  <c r="X1131" i="67"/>
  <c r="X1539" i="67"/>
  <c r="X1239" i="67"/>
  <c r="X985" i="67"/>
  <c r="X189" i="67"/>
  <c r="X282" i="67"/>
  <c r="X637" i="67"/>
  <c r="X210" i="67"/>
  <c r="X1664" i="67"/>
  <c r="X912" i="67"/>
  <c r="X1821" i="67"/>
  <c r="X129" i="67"/>
  <c r="X1066" i="67"/>
  <c r="X1099" i="67"/>
  <c r="X209" i="67"/>
  <c r="X598" i="67"/>
  <c r="X1874" i="67"/>
  <c r="X583" i="67"/>
  <c r="X640" i="67"/>
  <c r="X1138" i="67"/>
  <c r="X218" i="67"/>
  <c r="X1395" i="67"/>
  <c r="X1968" i="67"/>
  <c r="X662" i="67"/>
  <c r="X1751" i="67"/>
  <c r="X1734" i="67"/>
  <c r="X1315" i="67"/>
  <c r="X798" i="67"/>
  <c r="X1590" i="67"/>
  <c r="X788" i="67"/>
  <c r="X1006" i="67"/>
  <c r="X657" i="67"/>
  <c r="X1499" i="67"/>
  <c r="X1337" i="67"/>
  <c r="X669" i="67"/>
  <c r="X594" i="67"/>
  <c r="X349" i="67"/>
  <c r="X1152" i="67"/>
  <c r="X992" i="67"/>
  <c r="X1333" i="67"/>
  <c r="X687" i="67"/>
  <c r="X340" i="67"/>
  <c r="X1188" i="67"/>
  <c r="X329" i="67"/>
  <c r="X219" i="67"/>
  <c r="X1897" i="67"/>
  <c r="X193" i="67"/>
  <c r="X1129" i="67"/>
  <c r="X1172" i="67"/>
  <c r="X1245" i="67"/>
  <c r="X1410" i="67"/>
  <c r="X1844" i="67"/>
  <c r="X1742" i="67"/>
  <c r="X1686" i="67"/>
  <c r="X1939" i="67"/>
  <c r="X754" i="67"/>
  <c r="X1871" i="67"/>
  <c r="X147" i="67"/>
  <c r="X527" i="67"/>
  <c r="X1051" i="67"/>
  <c r="X409" i="67"/>
  <c r="X652" i="67"/>
  <c r="X704" i="67"/>
  <c r="X1372" i="67"/>
  <c r="X1252" i="67"/>
  <c r="X974" i="67"/>
  <c r="X6" i="67"/>
  <c r="X1715" i="67"/>
  <c r="X1575" i="67"/>
  <c r="X1981" i="67"/>
  <c r="X238" i="67"/>
  <c r="X1054" i="67"/>
  <c r="X1568" i="67"/>
  <c r="X1454" i="67"/>
  <c r="X654" i="67"/>
  <c r="X533" i="67"/>
  <c r="X701" i="67"/>
  <c r="X1466" i="67"/>
  <c r="X384" i="67"/>
  <c r="X387" i="67"/>
  <c r="X728" i="67"/>
  <c r="X234" i="67"/>
  <c r="X1327" i="67"/>
  <c r="X1683" i="67"/>
  <c r="X1142" i="67"/>
  <c r="X293" i="67"/>
  <c r="X1504" i="67"/>
  <c r="X1501" i="67"/>
  <c r="X564" i="67"/>
  <c r="X995" i="67"/>
  <c r="X1052" i="67"/>
  <c r="X1203" i="67"/>
  <c r="X828" i="67"/>
  <c r="X1608" i="67"/>
  <c r="X1642" i="67"/>
  <c r="X1740" i="67"/>
  <c r="X536" i="67"/>
  <c r="X1400" i="67"/>
  <c r="X1146" i="67"/>
  <c r="X1446" i="67"/>
  <c r="X1883" i="67"/>
  <c r="X1691" i="67"/>
  <c r="X783" i="67"/>
  <c r="X1718" i="67"/>
  <c r="X304" i="67"/>
  <c r="X20" i="67"/>
  <c r="X21" i="67"/>
  <c r="X25" i="67"/>
  <c r="X29" i="67"/>
  <c r="X34" i="67"/>
  <c r="X33" i="67"/>
  <c r="X45" i="67"/>
  <c r="X42" i="67"/>
  <c r="X48" i="67"/>
  <c r="X52" i="67"/>
  <c r="X56" i="67"/>
  <c r="X61" i="67"/>
  <c r="X65" i="67"/>
  <c r="X68" i="67"/>
  <c r="X72" i="67"/>
  <c r="X77" i="67"/>
  <c r="X80" i="67"/>
  <c r="X85" i="67"/>
  <c r="X88" i="67"/>
  <c r="X93" i="67"/>
  <c r="X1496" i="67"/>
  <c r="X1719" i="67"/>
  <c r="X1423" i="67"/>
  <c r="X1440" i="67"/>
  <c r="X1781" i="67"/>
  <c r="X1036" i="67"/>
  <c r="X1928" i="67"/>
  <c r="X1506" i="67"/>
  <c r="X1156" i="67"/>
  <c r="X1610" i="67"/>
  <c r="X132" i="67"/>
  <c r="X1183" i="67"/>
  <c r="X1862" i="67"/>
  <c r="X1447" i="67"/>
  <c r="X844" i="67"/>
  <c r="X1416" i="67"/>
  <c r="X1732" i="67"/>
  <c r="X581" i="67"/>
  <c r="X1112" i="67"/>
  <c r="X408" i="67"/>
  <c r="X1151" i="67"/>
  <c r="X272" i="67"/>
  <c r="X925" i="67"/>
  <c r="X936" i="67"/>
  <c r="X1233" i="67"/>
  <c r="X1093" i="67"/>
  <c r="X1545" i="67"/>
  <c r="X1822" i="67"/>
  <c r="X544" i="67"/>
  <c r="X958" i="67"/>
  <c r="X1148" i="67"/>
  <c r="X1573" i="67"/>
  <c r="X1439" i="67"/>
  <c r="X150" i="67"/>
  <c r="X13" i="67"/>
  <c r="X1951" i="67"/>
  <c r="X232" i="67"/>
  <c r="X725" i="67"/>
  <c r="X1697" i="67"/>
  <c r="X960" i="67"/>
  <c r="X641" i="67"/>
  <c r="X1027" i="67"/>
  <c r="X1290" i="67"/>
  <c r="X1768" i="67"/>
  <c r="X1663" i="67"/>
  <c r="X1893" i="67"/>
  <c r="X1857" i="67"/>
  <c r="X753" i="67"/>
  <c r="X1445" i="67"/>
  <c r="X1647" i="67"/>
  <c r="X1195" i="67"/>
  <c r="X1900" i="67"/>
  <c r="X966" i="67"/>
  <c r="X1314" i="67"/>
  <c r="X812" i="67"/>
  <c r="X1890" i="67"/>
  <c r="X1764" i="67"/>
  <c r="X355" i="67"/>
  <c r="X431" i="67"/>
  <c r="X368" i="67"/>
  <c r="X1489" i="67"/>
  <c r="X1905" i="67"/>
  <c r="X1478" i="67"/>
  <c r="X918" i="67"/>
  <c r="X522" i="67"/>
  <c r="X1175" i="67"/>
  <c r="X1211" i="67"/>
  <c r="X1033" i="67"/>
  <c r="X1082" i="67"/>
  <c r="X973" i="67"/>
  <c r="X532" i="67"/>
  <c r="X855" i="67"/>
  <c r="X957" i="67"/>
  <c r="X1272" i="67"/>
  <c r="X181" i="67"/>
  <c r="X1255" i="67"/>
  <c r="X1282" i="67"/>
  <c r="X793" i="67"/>
  <c r="X1113" i="67"/>
  <c r="X391" i="67"/>
  <c r="X713" i="67"/>
  <c r="X1351" i="67"/>
  <c r="X350" i="67"/>
  <c r="X1412" i="67"/>
  <c r="X1248" i="67"/>
  <c r="X1739" i="67"/>
  <c r="X1675" i="67"/>
  <c r="X777" i="67"/>
  <c r="X771" i="67"/>
  <c r="X1827" i="67"/>
  <c r="X1153" i="67"/>
  <c r="X1231" i="67"/>
  <c r="X1779" i="67"/>
  <c r="X1562" i="67"/>
  <c r="X333" i="67"/>
  <c r="X1263" i="67"/>
  <c r="X1202" i="67"/>
  <c r="X290" i="67"/>
  <c r="X1493" i="67"/>
  <c r="X1406" i="67"/>
  <c r="X1591" i="67"/>
  <c r="X1509" i="67"/>
  <c r="X14" i="67"/>
  <c r="X510" i="67"/>
  <c r="X1936" i="67"/>
  <c r="X1716" i="67"/>
  <c r="X1720" i="67"/>
  <c r="X1662" i="67"/>
  <c r="X429" i="67"/>
  <c r="X313" i="67"/>
  <c r="X1017" i="67"/>
  <c r="X323" i="67"/>
  <c r="X752" i="67"/>
  <c r="X1958" i="67"/>
  <c r="X666" i="67"/>
  <c r="X1075" i="67"/>
  <c r="X1780" i="67"/>
  <c r="X835" i="67"/>
  <c r="X1961" i="67"/>
  <c r="X1519" i="67"/>
  <c r="X1023" i="67"/>
  <c r="X1554" i="67"/>
  <c r="X1334" i="67"/>
  <c r="X1880" i="67"/>
  <c r="X1650" i="67"/>
  <c r="X143" i="67"/>
  <c r="X805" i="67"/>
  <c r="X1309" i="67"/>
  <c r="X1434" i="67"/>
  <c r="X776" i="67"/>
  <c r="X255" i="67"/>
  <c r="X169" i="67"/>
  <c r="X738" i="67"/>
  <c r="X1761" i="67"/>
  <c r="X2002" i="67"/>
  <c r="X696" i="67"/>
  <c r="X303" i="67"/>
  <c r="X1136" i="67"/>
  <c r="X161" i="67"/>
  <c r="X12" i="67"/>
  <c r="X18" i="67"/>
  <c r="X22" i="67"/>
  <c r="X27" i="67"/>
  <c r="X30" i="67"/>
  <c r="X36" i="67"/>
  <c r="X39" i="67"/>
  <c r="X41" i="67"/>
  <c r="X46" i="67"/>
  <c r="X50" i="67"/>
  <c r="X54" i="67"/>
  <c r="X59" i="67"/>
  <c r="X63" i="67"/>
  <c r="X64" i="67"/>
  <c r="X69" i="67"/>
  <c r="X75" i="67"/>
  <c r="X81" i="67"/>
  <c r="X86" i="67"/>
  <c r="X89" i="67"/>
  <c r="X94" i="67"/>
  <c r="X101" i="67"/>
  <c r="X1088" i="67"/>
  <c r="X984" i="67"/>
  <c r="X850" i="67"/>
  <c r="X1414" i="67"/>
  <c r="X1600" i="67"/>
  <c r="X376" i="67"/>
  <c r="X1659" i="67"/>
  <c r="X1071" i="67"/>
  <c r="X1323" i="67"/>
  <c r="X345" i="67"/>
  <c r="X1068" i="67"/>
  <c r="X1791" i="67"/>
  <c r="X1925" i="67"/>
  <c r="X897" i="67"/>
  <c r="X1666" i="67"/>
  <c r="X177" i="67"/>
  <c r="X338" i="67"/>
  <c r="X970" i="67"/>
  <c r="X879" i="67"/>
  <c r="X1355" i="67"/>
  <c r="X1948" i="67"/>
  <c r="X817" i="67"/>
  <c r="X875" i="67"/>
  <c r="X1491" i="67"/>
  <c r="X1616" i="67"/>
  <c r="X578" i="67"/>
  <c r="X1324" i="67"/>
  <c r="X1077" i="67"/>
  <c r="X248" i="67"/>
  <c r="X159" i="67"/>
  <c r="X1668" i="67"/>
  <c r="X399" i="67"/>
  <c r="X235" i="67"/>
  <c r="X1634" i="67"/>
  <c r="X1633" i="67"/>
  <c r="X1389" i="67"/>
  <c r="X342" i="67"/>
  <c r="X722" i="67"/>
  <c r="X911" i="67"/>
  <c r="X1464" i="67"/>
  <c r="X1872" i="67"/>
  <c r="X1620" i="67"/>
  <c r="X440" i="67"/>
  <c r="X1316" i="67"/>
  <c r="X1192" i="67"/>
  <c r="X284" i="67"/>
  <c r="X1475" i="67"/>
  <c r="X1076" i="67"/>
  <c r="X1566" i="67"/>
  <c r="X277" i="67"/>
  <c r="X1614" i="67"/>
  <c r="X1553" i="67"/>
  <c r="X1702" i="67"/>
  <c r="X1366" i="67"/>
  <c r="X1415" i="67"/>
  <c r="X631" i="67"/>
  <c r="X1035" i="67"/>
  <c r="X1816" i="67"/>
  <c r="X417" i="67"/>
  <c r="X1518" i="67"/>
  <c r="X207" i="67"/>
  <c r="X1007" i="67"/>
  <c r="X1559" i="67"/>
  <c r="X1532" i="67"/>
  <c r="X764" i="67"/>
  <c r="X593" i="67"/>
  <c r="X1721" i="67"/>
  <c r="X663" i="67"/>
  <c r="X554" i="67"/>
  <c r="X1978" i="67"/>
  <c r="X675" i="67"/>
  <c r="X1463" i="67"/>
  <c r="X967" i="67"/>
  <c r="X1222" i="67"/>
  <c r="X1520" i="67"/>
  <c r="X665" i="67"/>
  <c r="X1526" i="67"/>
  <c r="X1940" i="67"/>
  <c r="X1635" i="67"/>
  <c r="X168" i="67"/>
  <c r="X247" i="67"/>
  <c r="X222" i="67"/>
  <c r="X1888" i="67"/>
  <c r="X661" i="67"/>
  <c r="X1165" i="67"/>
  <c r="X1062" i="67"/>
  <c r="X647" i="67"/>
  <c r="X998" i="67"/>
  <c r="X1000" i="67"/>
  <c r="X1736" i="67"/>
  <c r="X1260" i="67"/>
  <c r="X624" i="67"/>
  <c r="X962" i="67"/>
  <c r="X677" i="67"/>
  <c r="X697" i="67"/>
  <c r="X385" i="67"/>
  <c r="X557" i="67"/>
  <c r="X1954" i="67"/>
  <c r="X1218" i="67"/>
  <c r="X325" i="67"/>
  <c r="X1177" i="67"/>
  <c r="X782" i="67"/>
  <c r="X814" i="67"/>
  <c r="X877" i="67"/>
  <c r="X1497" i="67"/>
  <c r="X1488" i="67"/>
  <c r="X991" i="67"/>
  <c r="X547" i="67"/>
  <c r="X684" i="67"/>
  <c r="X1344" i="67"/>
  <c r="X1884" i="67"/>
  <c r="X1937" i="67"/>
  <c r="X1534" i="67"/>
  <c r="X1107" i="67"/>
  <c r="X1533" i="67"/>
  <c r="X906" i="67"/>
  <c r="X1481" i="67"/>
  <c r="X406" i="67"/>
  <c r="X1955" i="67"/>
  <c r="X208" i="67"/>
  <c r="X1387" i="67"/>
  <c r="X1460" i="67"/>
  <c r="X259" i="67"/>
  <c r="X824" i="67"/>
  <c r="X951" i="67"/>
  <c r="X162" i="67"/>
  <c r="X381" i="67"/>
  <c r="X140" i="67"/>
  <c r="X692" i="67"/>
  <c r="X904" i="67"/>
  <c r="X1700" i="67"/>
  <c r="X1797" i="67"/>
  <c r="X257" i="67"/>
  <c r="X486" i="67"/>
  <c r="X821" i="67"/>
  <c r="X1942" i="67"/>
  <c r="X1855" i="67"/>
  <c r="X941" i="67"/>
  <c r="X328" i="67"/>
  <c r="X16" i="67"/>
  <c r="X17" i="67"/>
  <c r="X24" i="67"/>
  <c r="X26" i="67"/>
  <c r="X32" i="67"/>
  <c r="X38" i="67"/>
  <c r="X35" i="67"/>
  <c r="X43" i="67"/>
  <c r="X47" i="67"/>
  <c r="X53" i="67"/>
  <c r="X55" i="67"/>
  <c r="X58" i="67"/>
  <c r="X62" i="67"/>
  <c r="X67" i="67"/>
  <c r="X70" i="67"/>
  <c r="X74" i="67"/>
  <c r="X79" i="67"/>
  <c r="X82" i="67"/>
  <c r="X96" i="67"/>
  <c r="X95" i="67"/>
  <c r="X99" i="67"/>
  <c r="X307" i="67"/>
  <c r="X1773" i="67"/>
  <c r="X422" i="67"/>
  <c r="X1449" i="67"/>
  <c r="X1695" i="67"/>
  <c r="X344" i="67"/>
  <c r="X1338" i="67"/>
  <c r="X256" i="67"/>
  <c r="X931" i="67"/>
  <c r="X216" i="67"/>
  <c r="X920" i="67"/>
  <c r="X455" i="67"/>
  <c r="X1538" i="67"/>
  <c r="X1325" i="67"/>
  <c r="X195" i="67"/>
  <c r="X786" i="67"/>
  <c r="X1097" i="67"/>
  <c r="X478" i="67"/>
  <c r="X465" i="67"/>
  <c r="X1224" i="67"/>
  <c r="X1067" i="67"/>
  <c r="X148" i="67"/>
  <c r="X1094" i="67"/>
  <c r="X158" i="67"/>
  <c r="X1639" i="67"/>
  <c r="X1847" i="67"/>
  <c r="X9" i="67"/>
  <c r="X337" i="67"/>
  <c r="X1613" i="67"/>
  <c r="X602" i="67"/>
  <c r="X761" i="67"/>
  <c r="X565" i="67"/>
  <c r="X1782" i="67"/>
  <c r="X1609" i="67"/>
  <c r="X655" i="67"/>
  <c r="X836" i="67"/>
  <c r="X766" i="67"/>
  <c r="X667" i="67"/>
  <c r="X472" i="67"/>
  <c r="X1343" i="67"/>
  <c r="X1618" i="67"/>
  <c r="X885" i="67"/>
  <c r="X269" i="67"/>
  <c r="X639" i="67"/>
  <c r="X1359" i="67"/>
  <c r="X375" i="67"/>
  <c r="X559" i="67"/>
  <c r="X519" i="67"/>
  <c r="X818" i="67"/>
  <c r="X1162" i="67"/>
  <c r="X1604" i="67"/>
  <c r="X1371" i="67"/>
  <c r="X801" i="67"/>
  <c r="X746" i="67"/>
  <c r="X1977" i="67"/>
  <c r="X1480" i="67"/>
  <c r="X1169" i="67"/>
  <c r="X1970" i="67"/>
  <c r="X1078" i="67"/>
  <c r="X1210" i="67"/>
  <c r="X125" i="67"/>
  <c r="X121" i="67"/>
  <c r="X302" i="67"/>
  <c r="X467" i="67"/>
  <c r="X1383" i="67"/>
  <c r="X187" i="67"/>
  <c r="X1531" i="67"/>
  <c r="X863" i="67"/>
  <c r="X969" i="67"/>
  <c r="X1295" i="67"/>
  <c r="X230" i="67"/>
  <c r="X1302" i="67"/>
  <c r="X286" i="67"/>
  <c r="X1049" i="67"/>
  <c r="X386" i="67"/>
  <c r="X1644" i="67"/>
  <c r="X1285" i="67"/>
  <c r="X186" i="67"/>
  <c r="X868" i="67"/>
  <c r="X331" i="67"/>
  <c r="X1833" i="67"/>
  <c r="X1676" i="67"/>
  <c r="X1038" i="67"/>
  <c r="X1244" i="67"/>
  <c r="X899" i="67"/>
  <c r="X1906" i="67"/>
  <c r="X1198" i="67"/>
  <c r="X425" i="67"/>
  <c r="X1607" i="67"/>
  <c r="X1149" i="67"/>
  <c r="X1482" i="67"/>
  <c r="X495" i="67"/>
  <c r="X1305" i="67"/>
  <c r="X131" i="67"/>
  <c r="X1408" i="67"/>
  <c r="X534" i="67"/>
  <c r="X1134" i="67"/>
  <c r="X887" i="67"/>
  <c r="X816" i="67"/>
  <c r="X1020" i="67"/>
  <c r="X1611" i="67"/>
  <c r="X426" i="67"/>
  <c r="X608" i="67"/>
  <c r="X419" i="67"/>
  <c r="X1155" i="67"/>
  <c r="X1815" i="67"/>
  <c r="X1494" i="67"/>
  <c r="X1930" i="67"/>
  <c r="X915" i="67"/>
  <c r="X1122" i="67"/>
  <c r="X823" i="67"/>
  <c r="X1513" i="67"/>
  <c r="X1090" i="67"/>
  <c r="X239" i="67"/>
  <c r="X976" i="67"/>
  <c r="X546" i="67"/>
  <c r="X611" i="67"/>
  <c r="X1118" i="67"/>
  <c r="X1803" i="67"/>
  <c r="X1832" i="67"/>
  <c r="X233" i="67"/>
  <c r="X1029" i="67"/>
  <c r="X229" i="67"/>
  <c r="X149" i="67"/>
  <c r="X1805" i="67"/>
  <c r="X1312" i="67"/>
  <c r="X1495" i="67"/>
  <c r="X971" i="67"/>
  <c r="X246" i="67"/>
  <c r="X616" i="67"/>
  <c r="X671" i="67"/>
  <c r="X650" i="67"/>
  <c r="X1811" i="67"/>
  <c r="X664" i="67"/>
  <c r="X1119" i="67"/>
  <c r="X289" i="67"/>
  <c r="X731" i="67"/>
  <c r="X444" i="67"/>
  <c r="X1540" i="67"/>
  <c r="X15" i="67"/>
  <c r="X19" i="67"/>
  <c r="X23" i="67"/>
  <c r="X28" i="67"/>
  <c r="X31" i="67"/>
  <c r="X37" i="67"/>
  <c r="X40" i="67"/>
  <c r="X44" i="67"/>
  <c r="X49" i="67"/>
  <c r="X51" i="67"/>
  <c r="X57" i="67"/>
  <c r="X60" i="67"/>
  <c r="X66" i="67"/>
  <c r="X71" i="67"/>
  <c r="X73" i="67"/>
  <c r="X78" i="67"/>
  <c r="X83" i="67"/>
  <c r="X84" i="67"/>
  <c r="X87" i="67"/>
  <c r="X91" i="67"/>
  <c r="X97" i="67"/>
  <c r="X100" i="67"/>
  <c r="F104" i="67" a="1"/>
  <c r="F104" i="67"/>
  <c r="D103" i="67"/>
  <c r="Y105" i="67" a="1"/>
  <c r="Y105" i="67"/>
  <c r="E105" i="67" a="1"/>
  <c r="E105" i="67"/>
  <c r="N103" i="67" a="1"/>
  <c r="N103" i="67"/>
  <c r="M104" i="67" a="1"/>
  <c r="M104" i="67"/>
  <c r="N104" i="67" a="1"/>
  <c r="N104" i="67"/>
  <c r="L104" i="67" a="1"/>
  <c r="L215" i="67" a="1"/>
  <c r="L1433" i="67" a="1"/>
  <c r="L1841" i="67" a="1"/>
  <c r="L918" i="67" a="1"/>
  <c r="L797" i="67" a="1"/>
  <c r="L1261" i="67" a="1"/>
  <c r="L713" i="67" a="1"/>
  <c r="L234" i="67" a="1"/>
  <c r="L1772" i="67" a="1"/>
  <c r="L1770" i="67" a="1"/>
  <c r="L1276" i="67" a="1"/>
  <c r="L1532" i="67" a="1"/>
  <c r="L1548" i="67" a="1"/>
  <c r="L459" i="67" a="1"/>
  <c r="L845" i="67" a="1"/>
  <c r="L1661" i="67" a="1"/>
  <c r="L525" i="67" a="1"/>
  <c r="L622" i="67" a="1"/>
  <c r="L1431" i="67" a="1"/>
  <c r="L155" i="67" a="1"/>
  <c r="L1173" i="67" a="1"/>
  <c r="L1041" i="67" a="1"/>
  <c r="L1172" i="67" a="1"/>
  <c r="L1095" i="67" a="1"/>
  <c r="L1270" i="67" a="1"/>
  <c r="L1723" i="67" a="1"/>
  <c r="L1916" i="67" a="1"/>
  <c r="L311" i="67" a="1"/>
  <c r="L1592" i="67" a="1"/>
  <c r="L1055" i="67" a="1"/>
  <c r="L469" i="67" a="1"/>
  <c r="L1688" i="67" a="1"/>
  <c r="L1155" i="67" a="1"/>
  <c r="L183" i="67" a="1"/>
  <c r="L1152" i="67" a="1"/>
  <c r="L684" i="67" a="1"/>
  <c r="L678" i="67" a="1"/>
  <c r="L1515" i="67" a="1"/>
  <c r="L453" i="67" a="1"/>
  <c r="L253" i="67" a="1"/>
  <c r="L124" i="67" a="1"/>
  <c r="L443" i="67" a="1"/>
  <c r="L1603" i="67" a="1"/>
  <c r="L883" i="67" a="1"/>
  <c r="L491" i="67" a="1"/>
  <c r="L754" i="67" a="1"/>
  <c r="L591" i="67" a="1"/>
  <c r="L166" i="67" a="1"/>
  <c r="L997" i="67" a="1"/>
  <c r="L1695" i="67" a="1"/>
  <c r="L722" i="67" a="1"/>
  <c r="L1804" i="67" a="1"/>
  <c r="L1492" i="67" a="1"/>
  <c r="L1773" i="67" a="1"/>
  <c r="L1150" i="67" a="1"/>
  <c r="L955" i="67" a="1"/>
  <c r="L588" i="67" a="1"/>
  <c r="L1289" i="67" a="1"/>
  <c r="L1086" i="67" a="1"/>
  <c r="L930" i="67" a="1"/>
  <c r="L1138" i="67" a="1"/>
  <c r="L1344" i="67" a="1"/>
  <c r="L516" i="67" a="1"/>
  <c r="L439" i="67" a="1"/>
  <c r="L487" i="67" a="1"/>
  <c r="L500" i="67" a="1"/>
  <c r="L1885" i="67" a="1"/>
  <c r="L1917" i="67" a="1"/>
  <c r="L1895" i="67" a="1"/>
  <c r="L1336" i="67" a="1"/>
  <c r="L1748" i="67" a="1"/>
  <c r="L1606" i="67" a="1"/>
  <c r="L399" i="67" a="1"/>
  <c r="L796" i="67" a="1"/>
  <c r="L1908" i="67" a="1"/>
  <c r="L706" i="67" a="1"/>
  <c r="L1762" i="67" a="1"/>
  <c r="L863" i="67" a="1"/>
  <c r="L146" i="67" a="1"/>
  <c r="L1691" i="67" a="1"/>
  <c r="L204" i="67" a="1"/>
  <c r="L1644" i="67" a="1"/>
  <c r="L130" i="67" a="1"/>
  <c r="L207" i="67" a="1"/>
  <c r="L1306" i="67" a="1"/>
  <c r="L986" i="67" a="1"/>
  <c r="L1381" i="67" a="1"/>
  <c r="L1632" i="67" a="1"/>
  <c r="L325" i="67" a="1"/>
  <c r="L697" i="67" a="1"/>
  <c r="L1340" i="67" a="1"/>
  <c r="L1134" i="67" a="1"/>
  <c r="L1953" i="67" a="1"/>
  <c r="L1884" i="67" a="1"/>
  <c r="L803" i="67" a="1"/>
  <c r="L848" i="67" a="1"/>
  <c r="L133" i="67" a="1"/>
  <c r="L287" i="67" a="1"/>
  <c r="L662" i="67" a="1"/>
  <c r="L167" i="67" a="1"/>
  <c r="L596" i="67" a="1"/>
  <c r="L1816" i="67" a="1"/>
  <c r="L1217" i="67" a="1"/>
  <c r="L1034" i="67" a="1"/>
  <c r="L549" i="67" a="1"/>
  <c r="L737" i="67" a="1"/>
  <c r="L673" i="67" a="1"/>
  <c r="L526" i="67" a="1"/>
  <c r="L687" i="67" a="1"/>
  <c r="L1203" i="67" a="1"/>
  <c r="L1872" i="67" a="1"/>
  <c r="L1705" i="67" a="1"/>
  <c r="L551" i="67" a="1"/>
  <c r="L1881" i="67" a="1"/>
  <c r="L1992" i="67" a="1"/>
  <c r="L161" i="67" a="1"/>
  <c r="L301" i="67" a="1"/>
  <c r="L562" i="67" a="1"/>
  <c r="L689" i="67" a="1"/>
  <c r="L1228" i="67" a="1"/>
  <c r="L144" i="67" a="1"/>
  <c r="L377" i="67" a="1"/>
  <c r="L831" i="67" a="1"/>
  <c r="L445" i="67" a="1"/>
  <c r="L753" i="67" a="1"/>
  <c r="L332" i="67" a="1"/>
  <c r="L1745" i="67" a="1"/>
  <c r="L1652" i="67" a="1"/>
  <c r="L1224" i="67" a="1"/>
  <c r="L1039" i="67" a="1"/>
  <c r="L1303" i="67" a="1"/>
  <c r="L468" i="67" a="1"/>
  <c r="L1892" i="67" a="1"/>
  <c r="L744" i="67" a="1"/>
  <c r="L480" i="67" a="1"/>
  <c r="L1806" i="67" a="1"/>
  <c r="L1415" i="67" a="1"/>
  <c r="L318" i="67" a="1"/>
  <c r="L1243" i="67" a="1"/>
  <c r="L1211" i="67" a="1"/>
  <c r="L970" i="67" a="1"/>
  <c r="L1205" i="67" a="1"/>
  <c r="L1848" i="67" a="1"/>
  <c r="L1744" i="67" a="1"/>
  <c r="L750" i="67" a="1"/>
  <c r="L1161" i="67" a="1"/>
  <c r="L1050" i="67" a="1"/>
  <c r="L745" i="67" a="1"/>
  <c r="L1727" i="67" a="1"/>
  <c r="L316" i="67" a="1"/>
  <c r="L1604" i="67" a="1"/>
  <c r="L1360" i="67" a="1"/>
  <c r="L571" i="67" a="1"/>
  <c r="L438" i="67" a="1"/>
  <c r="L1943" i="67" a="1"/>
  <c r="L1835" i="67" a="1"/>
  <c r="L1389" i="67" a="1"/>
  <c r="L1648" i="67" a="1"/>
  <c r="L1059" i="67" a="1"/>
  <c r="L1535" i="67" a="1"/>
  <c r="L799" i="67" a="1"/>
  <c r="L1615" i="67" a="1"/>
  <c r="L389" i="67" a="1"/>
  <c r="L386" i="67" a="1"/>
  <c r="L497" i="67" a="1"/>
  <c r="L915" i="67" a="1"/>
  <c r="L1751" i="67" a="1"/>
  <c r="L1318" i="67" a="1"/>
  <c r="L1126" i="67" a="1"/>
  <c r="L378" i="67" a="1"/>
  <c r="L464" i="67" a="1"/>
  <c r="L1484" i="67" a="1"/>
  <c r="L225" i="67" a="1"/>
  <c r="L1425" i="67" a="1"/>
  <c r="L1630" i="67" a="1"/>
  <c r="L344" i="67" a="1"/>
  <c r="L363" i="67" a="1"/>
  <c r="L1109" i="67" a="1"/>
  <c r="L1923" i="67" a="1"/>
  <c r="L1414" i="67" a="1"/>
  <c r="L451" i="67" a="1"/>
  <c r="L1931" i="67" a="1"/>
  <c r="L1626" i="67" a="1"/>
  <c r="L852" i="67" a="1"/>
  <c r="L1299" i="67" a="1"/>
  <c r="L693" i="67" a="1"/>
  <c r="L466" i="67" a="1"/>
  <c r="L1701" i="67" a="1"/>
  <c r="L503" i="67" a="1"/>
  <c r="L1540" i="67" a="1"/>
  <c r="L492" i="67" a="1"/>
  <c r="L948" i="67" a="1"/>
  <c r="L544" i="67" a="1"/>
  <c r="L995" i="67" a="1"/>
  <c r="L1376" i="67" a="1"/>
  <c r="L1351" i="67" a="1"/>
  <c r="L1822" i="67" a="1"/>
  <c r="L1539" i="67" a="1"/>
  <c r="L540" i="67" a="1"/>
  <c r="L1551" i="67" a="1"/>
  <c r="L1488" i="67" a="1"/>
  <c r="L1766" i="67" a="1"/>
  <c r="L528" i="67" a="1"/>
  <c r="L793" i="67" a="1"/>
  <c r="L1568" i="67" a="1"/>
  <c r="L1503" i="67" a="1"/>
  <c r="L159" i="67" a="1"/>
  <c r="L979" i="67" a="1"/>
  <c r="L1379" i="67" a="1"/>
  <c r="L884" i="67" a="1"/>
  <c r="L872" i="67" a="1"/>
  <c r="L345" i="67" a="1"/>
  <c r="L889" i="67" a="1"/>
  <c r="L290" i="67" a="1"/>
  <c r="L249" i="67" a="1"/>
  <c r="L1428" i="67" a="1"/>
  <c r="L682" i="67" a="1"/>
  <c r="L1384" i="67" a="1"/>
  <c r="L1564" i="67" a="1"/>
  <c r="L1556" i="67" a="1"/>
  <c r="L1854" i="67" a="1"/>
  <c r="L1608" i="67" a="1"/>
  <c r="L420" i="67" a="1"/>
  <c r="L1621" i="67" a="1"/>
  <c r="L250" i="67" a="1"/>
  <c r="L433" i="67" a="1"/>
  <c r="L417" i="67" a="1"/>
  <c r="L1635" i="67" a="1"/>
  <c r="L1277" i="67" a="1"/>
  <c r="L552" i="67" a="1"/>
  <c r="L1973" i="67" a="1"/>
  <c r="L1248" i="67" a="1"/>
  <c r="L794" i="67" a="1"/>
  <c r="L1642" i="67" a="1"/>
  <c r="L400" i="67" a="1"/>
  <c r="L1202" i="67" a="1"/>
  <c r="L811" i="67" a="1"/>
  <c r="L749" i="67" a="1"/>
  <c r="L1864" i="67" a="1"/>
  <c r="L1922" i="67" a="1"/>
  <c r="L1820" i="67" a="1"/>
  <c r="L1941" i="67" a="1"/>
  <c r="L1496" i="67" a="1"/>
  <c r="L1977" i="67" a="1"/>
  <c r="L874" i="67" a="1"/>
  <c r="L1062" i="67" a="1"/>
  <c r="L1023" i="67" a="1"/>
  <c r="L892" i="67" a="1"/>
  <c r="L1815" i="67" a="1"/>
  <c r="L941" i="67" a="1"/>
  <c r="L1319" i="67" a="1"/>
  <c r="L185" i="67" a="1"/>
  <c r="L1269" i="67" a="1"/>
  <c r="L1588" i="67" a="1"/>
  <c r="L619" i="67" a="1"/>
  <c r="L349" i="67" a="1"/>
  <c r="L1547" i="67" a="1"/>
  <c r="L1309" i="67" a="1"/>
  <c r="L679" i="67" a="1"/>
  <c r="L423" i="67" a="1"/>
  <c r="L1087" i="67" a="1"/>
  <c r="L653" i="67" a="1"/>
  <c r="L962" i="67" a="1"/>
  <c r="L193" i="67" a="1"/>
  <c r="L1870" i="67" a="1"/>
  <c r="L476" i="67" a="1"/>
  <c r="L886" i="67" a="1"/>
  <c r="L186" i="67" a="1"/>
  <c r="L1278" i="67" a="1"/>
  <c r="L1555" i="67" a="1"/>
  <c r="L1724" i="67" a="1"/>
  <c r="L1928" i="67" a="1"/>
  <c r="L683" i="67" a="1"/>
  <c r="L1674" i="67" a="1"/>
  <c r="L432" i="67" a="1"/>
  <c r="L1185" i="67" a="1"/>
  <c r="L819" i="67" a="1"/>
  <c r="L504" i="67" a="1"/>
  <c r="L1051" i="67" a="1"/>
  <c r="L850" i="67" a="1"/>
  <c r="L996" i="67" a="1"/>
  <c r="L112" i="67" a="1"/>
  <c r="L1378" i="67" a="1"/>
  <c r="L1421" i="67" a="1"/>
  <c r="L178" i="67" a="1"/>
  <c r="L869" i="67" a="1"/>
  <c r="L1956" i="67" a="1"/>
  <c r="L553" i="67" a="1"/>
  <c r="L1362" i="67" a="1"/>
  <c r="L617" i="67" a="1"/>
  <c r="L1903" i="67" a="1"/>
  <c r="L564" i="67" a="1"/>
  <c r="L1293" i="67" a="1"/>
  <c r="L926" i="67" a="1"/>
  <c r="L1640" i="67" a="1"/>
  <c r="L856" i="67" a="1"/>
  <c r="L1004" i="67" a="1"/>
  <c r="L180" i="67" a="1"/>
  <c r="L1485" i="67" a="1"/>
  <c r="L733" i="67" a="1"/>
  <c r="L1669" i="67" a="1"/>
  <c r="L1227" i="67" a="1"/>
  <c r="L477" i="67" a="1"/>
  <c r="L600" i="67" a="1"/>
  <c r="L779" i="67" a="1"/>
  <c r="L530" i="67" a="1"/>
  <c r="L1662" i="67" a="1"/>
  <c r="L1552" i="67" a="1"/>
  <c r="L1883" i="67" a="1"/>
  <c r="L1888" i="67" a="1"/>
  <c r="L1239" i="67" a="1"/>
  <c r="L536" i="67" a="1"/>
  <c r="L347" i="67" a="1"/>
  <c r="L1925" i="67" a="1"/>
  <c r="L1022" i="67" a="1"/>
  <c r="L1866" i="67" a="1"/>
  <c r="L1611" i="67" a="1"/>
  <c r="L597" i="67" a="1"/>
  <c r="L407" i="67" a="1"/>
  <c r="L1519" i="67" a="1"/>
  <c r="L489" i="67" a="1"/>
  <c r="L505" i="67" a="1"/>
  <c r="L273" i="67" a="1"/>
  <c r="L1920" i="67" a="1"/>
  <c r="L812" i="67" a="1"/>
  <c r="L1241" i="67" a="1"/>
  <c r="L1146" i="67" a="1"/>
  <c r="L1658" i="67" a="1"/>
  <c r="L1076" i="67" a="1"/>
  <c r="L244" i="67" a="1"/>
  <c r="L1720" i="67" a="1"/>
  <c r="L879" i="67" a="1"/>
  <c r="L1828" i="67" a="1"/>
  <c r="L1377" i="67" a="1"/>
  <c r="L940" i="67" a="1"/>
  <c r="L1757" i="67" a="1"/>
  <c r="L1403" i="67" a="1"/>
  <c r="L735" i="67" a="1"/>
  <c r="L235" i="67" a="1"/>
  <c r="L876" i="67" a="1"/>
  <c r="L334" i="67" a="1"/>
  <c r="L1140" i="67" a="1"/>
  <c r="L430" i="67" a="1"/>
  <c r="L1416" i="67" a="1"/>
  <c r="L490" i="67" a="1"/>
  <c r="L1133" i="67" a="1"/>
  <c r="L1122" i="67" a="1"/>
  <c r="L649" i="67" a="1"/>
  <c r="L1982" i="67" a="1"/>
  <c r="L913" i="67" a="1"/>
  <c r="L801" i="67" a="1"/>
  <c r="L1030" i="67" a="1"/>
  <c r="L665" i="67" a="1"/>
  <c r="L1398" i="67" a="1"/>
  <c r="L1223" i="67" a="1"/>
  <c r="L1435" i="67" a="1"/>
  <c r="L1663" i="67" a="1"/>
  <c r="L1858" i="67" a="1"/>
  <c r="L1807" i="67" a="1"/>
  <c r="L827" i="67" a="1"/>
  <c r="L1468" i="67" a="1"/>
  <c r="L461" i="67" a="1"/>
  <c r="L1627" i="67" a="1"/>
  <c r="L212" i="67" a="1"/>
  <c r="L1467" i="67" a="1"/>
  <c r="L1014" i="67" a="1"/>
  <c r="L300" i="67" a="1"/>
  <c r="L1078" i="67" a="1"/>
  <c r="L1675" i="67" a="1"/>
  <c r="L978" i="67" a="1"/>
  <c r="L1016" i="67" a="1"/>
  <c r="L641" i="67" a="1"/>
  <c r="L1300" i="67" a="1"/>
  <c r="L1341" i="67" a="1"/>
  <c r="L1797" i="67" a="1"/>
  <c r="L465" i="67" a="1"/>
  <c r="L1357" i="67" a="1"/>
  <c r="L1800" i="67" a="1"/>
  <c r="L454" i="67" a="1"/>
  <c r="L1926" i="67" a="1"/>
  <c r="L586" i="67" a="1"/>
  <c r="L906" i="67" a="1"/>
  <c r="L330" i="67" a="1"/>
  <c r="L1729" i="67" a="1"/>
  <c r="L912" i="67" a="1"/>
  <c r="L828" i="67" a="1"/>
  <c r="L364" i="67" a="1"/>
  <c r="L805" i="67" a="1"/>
  <c r="L484" i="67" a="1"/>
  <c r="L110" i="67" a="1"/>
  <c r="L1213" i="67" a="1"/>
  <c r="L1572" i="67" a="1"/>
  <c r="L1650" i="67" a="1"/>
  <c r="L1218" i="67" a="1"/>
  <c r="L1731" i="67" a="1"/>
  <c r="L928" i="67" a="1"/>
  <c r="L1249" i="67" a="1"/>
  <c r="L1677" i="67" a="1"/>
  <c r="L1232" i="67" a="1"/>
  <c r="L652" i="67" a="1"/>
  <c r="L1049" i="67" a="1"/>
  <c r="L584" i="67" a="1"/>
  <c r="L1245" i="67" a="1"/>
  <c r="L760" i="67" a="1"/>
  <c r="L1517" i="67" a="1"/>
  <c r="L1575" i="67" a="1"/>
  <c r="L882" i="67" a="1"/>
  <c r="L1082" i="67" a="1"/>
  <c r="L1585" i="67" a="1"/>
  <c r="L590" i="67" a="1"/>
  <c r="L836" i="67" a="1"/>
  <c r="L1985" i="67" a="1"/>
  <c r="L1401" i="67" a="1"/>
  <c r="L788" i="67" a="1"/>
  <c r="L1111" i="67" a="1"/>
  <c r="L833" i="67" a="1"/>
  <c r="L601" i="67" a="1"/>
  <c r="L1963" i="67" a="1"/>
  <c r="L637" i="67" a="1"/>
  <c r="L983" i="67" a="1"/>
  <c r="L227" i="67" a="1"/>
  <c r="L858" i="67" a="1"/>
  <c r="L205" i="67" a="1"/>
  <c r="L1932" i="67" a="1"/>
  <c r="L261" i="67" a="1"/>
  <c r="L691" i="67" a="1"/>
  <c r="L1131" i="67" a="1"/>
  <c r="L1191" i="67" a="1"/>
  <c r="L229" i="67" a="1"/>
  <c r="L644" i="67" a="1"/>
  <c r="L1166" i="67" a="1"/>
  <c r="L1204" i="67" a="1"/>
  <c r="L1970" i="67" a="1"/>
  <c r="L765" i="67" a="1"/>
  <c r="L719" i="67" a="1"/>
  <c r="L1294" i="67" a="1"/>
  <c r="L629" i="67" a="1"/>
  <c r="L1020" i="67" a="1"/>
  <c r="L434" i="67" a="1"/>
  <c r="L208" i="67" a="1"/>
  <c r="L1237" i="67" a="1"/>
  <c r="L263" i="67" a="1"/>
  <c r="L672" i="67" a="1"/>
  <c r="L1960" i="67" a="1"/>
  <c r="L515" i="67" a="1"/>
  <c r="L1981" i="67" a="1"/>
  <c r="L1374" i="67" a="1"/>
  <c r="L853" i="67" a="1"/>
  <c r="L255" i="67" a="1"/>
  <c r="L578" i="67" a="1"/>
  <c r="L1850" i="67" a="1"/>
  <c r="L1408" i="67" a="1"/>
  <c r="L647" i="67" a="1"/>
  <c r="L1349" i="67" a="1"/>
  <c r="L1460" i="67" a="1"/>
  <c r="L715" i="67" a="1"/>
  <c r="L1567" i="67" a="1"/>
  <c r="L840" i="67" a="1"/>
  <c r="L1518" i="67" a="1"/>
  <c r="L1412" i="67" a="1"/>
  <c r="L1735" i="67" a="1"/>
  <c r="L376" i="67" a="1"/>
  <c r="L658" i="67" a="1"/>
  <c r="L1579" i="67" a="1"/>
  <c r="L755" i="67" a="1"/>
  <c r="L985" i="67" a="1"/>
  <c r="L271" i="67" a="1"/>
  <c r="L1292" i="67" a="1"/>
  <c r="L1768" i="67" a="1"/>
  <c r="L1182" i="67" a="1"/>
  <c r="L1251" i="67" a="1"/>
  <c r="L1853" i="67" a="1"/>
  <c r="L1910" i="67" a="1"/>
  <c r="L1090" i="67" a="1"/>
  <c r="L1286" i="67" a="1"/>
  <c r="L274" i="67" a="1"/>
  <c r="L1233" i="67" a="1"/>
  <c r="L199" i="67" a="1"/>
  <c r="L441" i="67" a="1"/>
  <c r="L254" i="67" a="1"/>
  <c r="L1200" i="67" a="1"/>
  <c r="L425" i="67" a="1"/>
  <c r="L1968" i="67" a="1"/>
  <c r="L1886" i="67" a="1"/>
  <c r="L1189" i="67" a="1"/>
  <c r="L1721" i="67" a="1"/>
  <c r="L1786" i="67" a="1"/>
  <c r="L1355" i="67" a="1"/>
  <c r="L1749" i="67" a="1"/>
  <c r="L385" i="67" a="1"/>
  <c r="L1081" i="67" a="1"/>
  <c r="L1686" i="67" a="1"/>
  <c r="L1160" i="67" a="1"/>
  <c r="L418" i="67" a="1"/>
  <c r="L191" i="67" a="1"/>
  <c r="L277" i="67" a="1"/>
  <c r="L524" i="67" a="1"/>
  <c r="L770" i="67" a="1"/>
  <c r="L968" i="67" a="1"/>
  <c r="L680" i="67" a="1"/>
  <c r="L922" i="67" a="1"/>
  <c r="L880" i="67" a="1"/>
  <c r="L498" i="67" a="1"/>
  <c r="L663" i="67" a="1"/>
  <c r="L711" i="67" a="1"/>
  <c r="L727" i="67" a="1"/>
  <c r="L256" i="67" a="1"/>
  <c r="L981" i="67" a="1"/>
  <c r="L1456" i="67" a="1"/>
  <c r="L1195" i="67" a="1"/>
  <c r="L1463" i="67" a="1"/>
  <c r="L1713" i="67" a="1"/>
  <c r="L523" i="67" a="1"/>
  <c r="L1446" i="67" a="1"/>
  <c r="L1093" i="67" a="1"/>
  <c r="L151" i="67" a="1"/>
  <c r="L221" i="67" a="1"/>
  <c r="L1673" i="67" a="1"/>
  <c r="L911" i="67" a="1"/>
  <c r="L511" i="67" a="1"/>
  <c r="L413" i="67" a="1"/>
  <c r="L723" i="67" a="1"/>
  <c r="L1061" i="67" a="1"/>
  <c r="L210" i="67" a="1"/>
  <c r="L1179" i="67" a="1"/>
  <c r="L1073" i="67" a="1"/>
  <c r="L806" i="67" a="1"/>
  <c r="L762" i="67" a="1"/>
  <c r="L1582" i="67" a="1"/>
  <c r="L1563" i="67" a="1"/>
  <c r="L303" i="67" a="1"/>
  <c r="L1998" i="67" a="1"/>
  <c r="L1937" i="67" a="1"/>
  <c r="L1997" i="67" a="1"/>
  <c r="L1320" i="67" a="1"/>
  <c r="L1474" i="67" a="1"/>
  <c r="L1666" i="67" a="1"/>
  <c r="L572" i="67" a="1"/>
  <c r="L1672" i="67" a="1"/>
  <c r="L1158" i="67" a="1"/>
  <c r="L157" i="67" a="1"/>
  <c r="L987" i="67" a="1"/>
  <c r="L1280" i="67" a="1"/>
  <c r="L1639" i="67" a="1"/>
  <c r="L643" i="67" a="1"/>
  <c r="L1244" i="67" a="1"/>
  <c r="L908" i="67" a="1"/>
  <c r="L1993" i="67" a="1"/>
  <c r="L120" i="67" a="1"/>
  <c r="L1143" i="67" a="1"/>
  <c r="L1783" i="67" a="1"/>
  <c r="L1817" i="67" a="1"/>
  <c r="L730" i="67" a="1"/>
  <c r="L1077" i="67" a="1"/>
  <c r="L1437" i="67" a="1"/>
  <c r="L1912" i="67" a="1"/>
  <c r="L1445" i="67" a="1"/>
  <c r="L1037" i="67" a="1"/>
  <c r="L354" i="67" a="1"/>
  <c r="L739" i="67" a="1"/>
  <c r="L395" i="67" a="1"/>
  <c r="L1272" i="67" a="1"/>
  <c r="L1852" i="67" a="1"/>
  <c r="L1529" i="67" a="1"/>
  <c r="L1951" i="67" a="1"/>
  <c r="L281" i="67" a="1"/>
  <c r="L976" i="67" a="1"/>
  <c r="L1942" i="67" a="1"/>
  <c r="L916" i="67" a="1"/>
  <c r="L131" i="67" a="1"/>
  <c r="L1254" i="67" a="1"/>
  <c r="L1290" i="67" a="1"/>
  <c r="L127" i="67" a="1"/>
  <c r="L1178" i="67" a="1"/>
  <c r="L1889" i="67" a="1"/>
  <c r="L1045" i="67" a="1"/>
  <c r="L1046" i="67" a="1"/>
  <c r="L849" i="67" a="1"/>
  <c r="L1423" i="67" a="1"/>
  <c r="L1471" i="67" a="1"/>
  <c r="L606" i="67" a="1"/>
  <c r="L456" i="67" a="1"/>
  <c r="L718" i="67" a="1"/>
  <c r="L1983" i="67" a="1"/>
  <c r="L248" i="67" a="1"/>
  <c r="L154" i="67" a="1"/>
  <c r="L710" i="67" a="1"/>
  <c r="L602" i="67" a="1"/>
  <c r="L1281" i="67" a="1"/>
  <c r="L315" i="67" a="1"/>
  <c r="L111" i="67" a="1"/>
  <c r="L1476" i="67" a="1"/>
  <c r="L907" i="67" a="1"/>
  <c r="L1834" i="67" a="1"/>
  <c r="L1528" i="67" a="1"/>
  <c r="L557" i="67" a="1"/>
  <c r="L231" i="67" a="1"/>
  <c r="L567" i="67" a="1"/>
  <c r="L1573" i="67" a="1"/>
  <c r="L1226" i="67" a="1"/>
  <c r="L1365" i="67" a="1"/>
  <c r="L761" i="67" a="1"/>
  <c r="L1601" i="67" a="1"/>
  <c r="L241" i="67" a="1"/>
  <c r="L1711" i="67" a="1"/>
  <c r="L657" i="67" a="1"/>
  <c r="L1021" i="67" a="1"/>
  <c r="L917" i="67" a="1"/>
  <c r="L566" i="67" a="1"/>
  <c r="L1036" i="67" a="1"/>
  <c r="L620" i="67" a="1"/>
  <c r="L1159" i="67" a="1"/>
  <c r="L228" i="67" a="1"/>
  <c r="L1738" i="67" a="1"/>
  <c r="L319" i="67" a="1"/>
  <c r="L1478" i="67" a="1"/>
  <c r="L757" i="67" a="1"/>
  <c r="L543" i="67" a="1"/>
  <c r="L1029" i="67" a="1"/>
  <c r="L1325" i="67" a="1"/>
  <c r="L171" i="67" a="1"/>
  <c r="L1933" i="67" a="1"/>
  <c r="L878" i="67" a="1"/>
  <c r="L1013" i="67" a="1"/>
  <c r="L1710" i="67" a="1"/>
  <c r="L1520" i="67" a="1"/>
  <c r="L1865" i="67" a="1"/>
  <c r="L982" i="67" a="1"/>
  <c r="L1646" i="67" a="1"/>
  <c r="L924" i="67" a="1"/>
  <c r="L1017" i="67" a="1"/>
  <c r="L1595" i="67" a="1"/>
  <c r="L1328" i="67" a="1"/>
  <c r="L846" i="67" a="1"/>
  <c r="L1946" i="67" a="1"/>
  <c r="L1324" i="67" a="1"/>
  <c r="L1291" i="67" a="1"/>
  <c r="L410" i="67" a="1"/>
  <c r="L113" i="67" a="1"/>
  <c r="L893" i="67" a="1"/>
  <c r="L202" i="67" a="1"/>
  <c r="L891" i="67" a="1"/>
  <c r="L458" i="67" a="1"/>
  <c r="L859" i="67" a="1"/>
  <c r="L1628" i="67" a="1"/>
  <c r="L125" i="67" a="1"/>
  <c r="L781" i="67" a="1"/>
  <c r="L1758" i="67" a="1"/>
  <c r="L974" i="67" a="1"/>
  <c r="L704" i="67" a="1"/>
  <c r="L1533" i="67" a="1"/>
  <c r="L1557" i="67" a="1"/>
  <c r="L1676" i="67" a="1"/>
  <c r="L585" i="67" a="1"/>
  <c r="L818" i="67" a="1"/>
  <c r="L1123" i="67" a="1"/>
  <c r="L1246" i="67" a="1"/>
  <c r="L1541" i="67" a="1"/>
  <c r="L971" i="67" a="1"/>
  <c r="L875" i="67" a="1"/>
  <c r="L783" i="67" a="1"/>
  <c r="L1163" i="67" a="1"/>
  <c r="L1047" i="67" a="1"/>
  <c r="L1862" i="67" a="1"/>
  <c r="L1405" i="67" a="1"/>
  <c r="L189" i="67" a="1"/>
  <c r="L923" i="67" a="1"/>
  <c r="L211" i="67" a="1"/>
  <c r="L1449" i="67" a="1"/>
  <c r="L1830" i="67" a="1"/>
  <c r="L766" i="67" a="1"/>
  <c r="L795" i="67" a="1"/>
  <c r="L1636" i="67" a="1"/>
  <c r="L437" i="67" a="1"/>
  <c r="L279" i="67" a="1"/>
  <c r="L121" i="67" a="1"/>
  <c r="L1489" i="67" a="1"/>
  <c r="L784" i="67" a="1"/>
  <c r="L1893" i="67" a="1"/>
  <c r="L1760" i="67" a="1"/>
  <c r="L1752" i="67" a="1"/>
  <c r="L209" i="67" a="1"/>
  <c r="L1162" i="67" a="1"/>
  <c r="L731" i="67" a="1"/>
  <c r="L921" i="67" a="1"/>
  <c r="L6" i="67" a="1"/>
  <c r="L1844" i="67" a="1"/>
  <c r="L408" i="67" a="1"/>
  <c r="L630" i="67" a="1"/>
  <c r="L1616" i="67" a="1"/>
  <c r="L1647" i="67" a="1"/>
  <c r="L1207" i="67" a="1"/>
  <c r="L1668" i="67" a="1"/>
  <c r="L1151" i="67" a="1"/>
  <c r="L1390" i="67" a="1"/>
  <c r="L1509" i="67" a="1"/>
  <c r="L778" i="67" a="1"/>
  <c r="L1009" i="67" a="1"/>
  <c r="L1411" i="67" a="1"/>
  <c r="L1175" i="67" a="1"/>
  <c r="L1048" i="67" a="1"/>
  <c r="L1561" i="67" a="1"/>
  <c r="L341" i="67" a="1"/>
  <c r="L1480" i="67" a="1"/>
  <c r="L1569" i="67" a="1"/>
  <c r="L1500" i="67" a="1"/>
  <c r="L1262" i="67" a="1"/>
  <c r="L992" i="67" a="1"/>
  <c r="L138" i="67" a="1"/>
  <c r="L1531" i="67" a="1"/>
  <c r="L554" i="67" a="1"/>
  <c r="L522" i="67" a="1"/>
  <c r="L1333" i="67" a="1"/>
  <c r="L954" i="67" a="1"/>
  <c r="L1339" i="67" a="1"/>
  <c r="L767" i="67" a="1"/>
  <c r="L1846" i="67" a="1"/>
  <c r="L1084" i="67" a="1"/>
  <c r="L1581" i="67" a="1"/>
  <c r="L532" i="67" a="1"/>
  <c r="L999" i="67" a="1"/>
  <c r="L604" i="67" a="1"/>
  <c r="L1511" i="67" a="1"/>
  <c r="L1201" i="67" a="1"/>
  <c r="L1075" i="67" a="1"/>
  <c r="L1624" i="67" a="1"/>
  <c r="L790" i="67" a="1"/>
  <c r="L855" i="67" a="1"/>
  <c r="L1229" i="67" a="1"/>
  <c r="L372" i="67" a="1"/>
  <c r="L1955" i="67" a="1"/>
  <c r="L740" i="67" a="1"/>
  <c r="L538" i="67" a="1"/>
  <c r="L655" i="67" a="1"/>
  <c r="L1779" i="67" a="1"/>
  <c r="L132" i="67" a="1"/>
  <c r="L533" i="67" a="1"/>
  <c r="L1909" i="67" a="1"/>
  <c r="L1580" i="67" a="1"/>
  <c r="L870" i="67" a="1"/>
  <c r="L1119" i="67" a="1"/>
  <c r="L1763" i="67" a="1"/>
  <c r="L780" i="67" a="1"/>
  <c r="L1576" i="67" a="1"/>
  <c r="L1372" i="67" a="1"/>
  <c r="L1015" i="67" a="1"/>
  <c r="L390" i="67" a="1"/>
  <c r="L709" i="67" a="1"/>
  <c r="L633" i="67" a="1"/>
  <c r="L1184" i="67" a="1"/>
  <c r="L1671" i="67" a="1"/>
  <c r="L106" i="67" a="1"/>
  <c r="L771" i="67" a="1"/>
  <c r="L712" i="67" a="1"/>
  <c r="L888" i="67" a="1"/>
  <c r="L937" i="67" a="1"/>
  <c r="L1987" i="67" a="1"/>
  <c r="L583" i="67" a="1"/>
  <c r="L787" i="67" a="1"/>
  <c r="L258" i="67" a="1"/>
  <c r="L197" i="67" a="1"/>
  <c r="L1242" i="67" a="1"/>
  <c r="L1799" i="67" a="1"/>
  <c r="L521" i="67" a="1"/>
  <c r="L1586" i="67" a="1"/>
  <c r="L1417" i="67" a="1"/>
  <c r="L117" i="67" a="1"/>
  <c r="L396" i="67" a="1"/>
  <c r="L1929" i="67" a="1"/>
  <c r="L387" i="67" a="1"/>
  <c r="L1490" i="67" a="1"/>
  <c r="L1413" i="67" a="1"/>
  <c r="L1991" i="67" a="1"/>
  <c r="L1098" i="67" a="1"/>
  <c r="L1107" i="67" a="1"/>
  <c r="L169" i="67" a="1"/>
  <c r="L1874" i="67" a="1"/>
  <c r="L867" i="67" a="1"/>
  <c r="L1712" i="67" a="1"/>
  <c r="L1118" i="67" a="1"/>
  <c r="L284" i="67" a="1"/>
  <c r="L1801" i="67" a="1"/>
  <c r="L993" i="67" a="1"/>
  <c r="L1974" i="67" a="1"/>
  <c r="L1085" i="67" a="1"/>
  <c r="L1188" i="67" a="1"/>
  <c r="L1510" i="67" a="1"/>
  <c r="L346" i="67" a="1"/>
  <c r="L391" i="67" a="1"/>
  <c r="L472" i="67" a="1"/>
  <c r="L1057" i="67" a="1"/>
  <c r="L1687" i="67" a="1"/>
  <c r="L1154" i="67" a="1"/>
  <c r="L535" i="67" a="1"/>
  <c r="L289" i="67" a="1"/>
  <c r="L804" i="67" a="1"/>
  <c r="L1311" i="67" a="1"/>
  <c r="L628" i="67" a="1"/>
  <c r="L1550" i="67" a="1"/>
  <c r="L288" i="67" a="1"/>
  <c r="L115" i="67" a="1"/>
  <c r="L1121" i="67" a="1"/>
  <c r="L141" i="67" a="1"/>
  <c r="L887" i="67" a="1"/>
  <c r="L463" i="67" a="1"/>
  <c r="L1332" i="67" a="1"/>
  <c r="L587" i="67" a="1"/>
  <c r="L1740" i="67" a="1"/>
  <c r="L698" i="67" a="1"/>
  <c r="L1011" i="67" a="1"/>
  <c r="L1100" i="67" a="1"/>
  <c r="L1649" i="67" a="1"/>
  <c r="L1466" i="67" a="1"/>
  <c r="L902" i="67" a="1"/>
  <c r="L481" i="67" a="1"/>
  <c r="L555" i="67" a="1"/>
  <c r="L1323" i="67" a="1"/>
  <c r="L1113" i="67" a="1"/>
  <c r="L642" i="67" a="1"/>
  <c r="L607" i="67" a="1"/>
  <c r="L1949" i="67" a="1"/>
  <c r="L352" i="67" a="1"/>
  <c r="L1732" i="67" a="1"/>
  <c r="L860" i="67" a="1"/>
  <c r="L1458" i="67" a="1"/>
  <c r="L507" i="67" a="1"/>
  <c r="L1331" i="67" a="1"/>
  <c r="L675" i="67" a="1"/>
  <c r="L1620" i="67" a="1"/>
  <c r="L108" i="67" a="1"/>
  <c r="L1538" i="67" a="1"/>
  <c r="L187" i="67" a="1"/>
  <c r="L690" i="67" a="1"/>
  <c r="L213" i="67" a="1"/>
  <c r="L1148" i="67" a="1"/>
  <c r="L1083" i="67" a="1"/>
  <c r="L829" i="67" a="1"/>
  <c r="L1771" i="67" a="1"/>
  <c r="L696" i="67" a="1"/>
  <c r="L1750" i="67" a="1"/>
  <c r="L118" i="67" a="1"/>
  <c r="L1818" i="67" a="1"/>
  <c r="L422" i="67" a="1"/>
  <c r="L447" i="67" a="1"/>
  <c r="L216" i="67" a="1"/>
  <c r="L1935" i="67" a="1"/>
  <c r="L1250" i="67" a="1"/>
  <c r="L1409" i="67" a="1"/>
  <c r="L984" i="67" a="1"/>
  <c r="L1829" i="67" a="1"/>
  <c r="L1972" i="67" a="1"/>
  <c r="L1440" i="67" a="1"/>
  <c r="L1863" i="67" a="1"/>
  <c r="L943" i="67" a="1"/>
  <c r="L247" i="67" a="1"/>
  <c r="L266" i="67" a="1"/>
  <c r="L646" i="67" a="1"/>
  <c r="L1728" i="67" a="1"/>
  <c r="L360" i="67" a="1"/>
  <c r="L972" i="67" a="1"/>
  <c r="L568" i="67" a="1"/>
  <c r="L1115" i="67" a="1"/>
  <c r="L776" i="67" a="1"/>
  <c r="L603" i="67" a="1"/>
  <c r="L285" i="67" a="1"/>
  <c r="L1125" i="67" a="1"/>
  <c r="L898" i="67" a="1"/>
  <c r="L634" i="67" a="1"/>
  <c r="L403" i="67" a="1"/>
  <c r="L470" i="67" a="1"/>
  <c r="L768" i="67" a="1"/>
  <c r="L1005" i="67" a="1"/>
  <c r="L474" i="67" a="1"/>
  <c r="L1214" i="67" a="1"/>
  <c r="L295" i="67" a="1"/>
  <c r="L1234" i="67" a="1"/>
  <c r="L1654" i="67" a="1"/>
  <c r="L1216" i="67" a="1"/>
  <c r="L1392" i="67" a="1"/>
  <c r="L1393" i="67" a="1"/>
  <c r="L1354" i="67" a="1"/>
  <c r="L1314" i="67" a="1"/>
  <c r="L1236" i="67" a="1"/>
  <c r="L518" i="67" a="1"/>
  <c r="L1827" i="67" a="1"/>
  <c r="L1105" i="67" a="1"/>
  <c r="L903" i="67" a="1"/>
  <c r="L1990" i="67" a="1"/>
  <c r="L936" i="67" a="1"/>
  <c r="L1240" i="67" a="1"/>
  <c r="L1497" i="67" a="1"/>
  <c r="L1896" i="67" a="1"/>
  <c r="L1147" i="67" a="1"/>
  <c r="L165" i="67" a="1"/>
  <c r="L817" i="67" a="1"/>
  <c r="L609" i="67" a="1"/>
  <c r="L397" i="67" a="1"/>
  <c r="L1260" i="67" a="1"/>
  <c r="L699" i="67" a="1"/>
  <c r="L1170" i="67" a="1"/>
  <c r="L654" i="67" a="1"/>
  <c r="L1638" i="67" a="1"/>
  <c r="L1787" i="67" a="1"/>
  <c r="L1678" i="67" a="1"/>
  <c r="L1364" i="67" a="1"/>
  <c r="L105" i="67" a="1"/>
  <c r="L176" i="67" a="1"/>
  <c r="L953" i="67" a="1"/>
  <c r="L1512" i="67" a="1"/>
  <c r="L2000" i="67" a="1"/>
  <c r="L1402" i="67" a="1"/>
  <c r="L1860" i="67" a="1"/>
  <c r="L1275" i="67" a="1"/>
  <c r="L881" i="67" a="1"/>
  <c r="L1859" i="67" a="1"/>
  <c r="L312" i="67" a="1"/>
  <c r="L692" i="67" a="1"/>
  <c r="L1746" i="67" a="1"/>
  <c r="L485" i="67" a="1"/>
  <c r="L366" i="67" a="1"/>
  <c r="L1954" i="67" a="1"/>
  <c r="L373" i="67" a="1"/>
  <c r="L1792" i="67" a="1"/>
  <c r="L1371" i="67" a="1"/>
  <c r="L351" i="67" a="1"/>
  <c r="L1288" i="67" a="1"/>
  <c r="L1363" i="67" a="1"/>
  <c r="L1400" i="67" a="1"/>
  <c r="L394" i="67" a="1"/>
  <c r="L1660" i="67" a="1"/>
  <c r="L677" i="67" a="1"/>
  <c r="L1482" i="67" a="1"/>
  <c r="L1176" i="67" a="1"/>
  <c r="L1000" i="67" a="1"/>
  <c r="L1897" i="67" a="1"/>
  <c r="L1597" i="67" a="1"/>
  <c r="L721" i="67" a="1"/>
  <c r="L1136" i="67" a="1"/>
  <c r="L1135" i="67" a="1"/>
  <c r="L259" i="67" a="1"/>
  <c r="L703" i="67" a="1"/>
  <c r="L1871" i="67" a="1"/>
  <c r="L1443" i="67" a="1"/>
  <c r="L820" i="67" a="1"/>
  <c r="L384" i="67" a="1"/>
  <c r="L1282" i="67" a="1"/>
  <c r="L383" i="67" a="1"/>
  <c r="L659" i="67" a="1"/>
  <c r="L1578" i="67" a="1"/>
  <c r="L1584" i="67" a="1"/>
  <c r="L1607" i="67" a="1"/>
  <c r="L1708" i="67" a="1"/>
  <c r="L942" i="67" a="1"/>
  <c r="L1304" i="67" a="1"/>
  <c r="L1734" i="67" a="1"/>
  <c r="L1825" i="67" a="1"/>
  <c r="L1984" i="67" a="1"/>
  <c r="L1493" i="67" a="1"/>
  <c r="L220" i="67" a="1"/>
  <c r="L1842" i="67" a="1"/>
  <c r="L358" i="67" a="1"/>
  <c r="L1741" i="67" a="1"/>
  <c r="L278" i="67" a="1"/>
  <c r="L542" i="67" a="1"/>
  <c r="L238" i="67" a="1"/>
  <c r="L1527" i="67" a="1"/>
  <c r="L989" i="67" a="1"/>
  <c r="L1479" i="67" a="1"/>
  <c r="L1869" i="67" a="1"/>
  <c r="L1856" i="67" a="1"/>
  <c r="L802" i="67" a="1"/>
  <c r="L275" i="67" a="1"/>
  <c r="L449" i="67" a="1"/>
  <c r="L741" i="67" a="1"/>
  <c r="L1811" i="67" a="1"/>
  <c r="L1494" i="67" a="1"/>
  <c r="L527" i="67" a="1"/>
  <c r="L1116" i="67" a="1"/>
  <c r="L262" i="67" a="1"/>
  <c r="L291" i="67" a="1"/>
  <c r="L816" i="67" a="1"/>
  <c r="L450" i="67" a="1"/>
  <c r="L1704" i="67" a="1"/>
  <c r="L448" i="67" a="1"/>
  <c r="L350" i="67" a="1"/>
  <c r="L509" i="67" a="1"/>
  <c r="L265" i="67" a="1"/>
  <c r="L499" i="67" a="1"/>
  <c r="L426" i="67" a="1"/>
  <c r="L1447" i="67" a="1"/>
  <c r="L1542" i="67" a="1"/>
  <c r="L618" i="67" a="1"/>
  <c r="L1144" i="67" a="1"/>
  <c r="L1791" i="67" a="1"/>
  <c r="L1833" i="67" a="1"/>
  <c r="L851" i="67" a="1"/>
  <c r="L759" i="67" a="1"/>
  <c r="L1427" i="67" a="1"/>
  <c r="L126" i="67" a="1"/>
  <c r="L1697" i="67" a="1"/>
  <c r="L1682" i="67" a="1"/>
  <c r="L1257" i="67" a="1"/>
  <c r="L168" i="67" a="1"/>
  <c r="L1876" i="67" a="1"/>
  <c r="L738" i="67" a="1"/>
  <c r="L931" i="67" a="1"/>
  <c r="L317" i="67" a="1"/>
  <c r="L1221" i="67" a="1"/>
  <c r="L773" i="67" a="1"/>
  <c r="L283" i="67" a="1"/>
  <c r="L483" i="67" a="1"/>
  <c r="L359" i="67" a="1"/>
  <c r="L293" i="67" a="1"/>
  <c r="L240" i="67" a="1"/>
  <c r="L1781" i="67" a="1"/>
  <c r="L1961" i="67" a="1"/>
  <c r="L380" i="67" a="1"/>
  <c r="L1899" i="67" a="1"/>
  <c r="L1574" i="67" a="1"/>
  <c r="L362" i="67" a="1"/>
  <c r="L873" i="67" a="1"/>
  <c r="L550" i="67" a="1"/>
  <c r="L832" i="67" a="1"/>
  <c r="L320" i="67" a="1"/>
  <c r="L179" i="67" a="1"/>
  <c r="L897" i="67" a="1"/>
  <c r="L951" i="67" a="1"/>
  <c r="L367" i="67" a="1"/>
  <c r="L994" i="67" a="1"/>
  <c r="L1857" i="67" a="1"/>
  <c r="L1560" i="67" a="1"/>
  <c r="L1566" i="67" a="1"/>
  <c r="L1404" i="67" a="1"/>
  <c r="L1366" i="67" a="1"/>
  <c r="L140" i="67" a="1"/>
  <c r="L734" i="67" a="1"/>
  <c r="L309" i="67" a="1"/>
  <c r="L648" i="67" a="1"/>
  <c r="L1199" i="67" a="1"/>
  <c r="L245" i="67" a="1"/>
  <c r="L862" i="67" a="1"/>
  <c r="L1099" i="67" a="1"/>
  <c r="L707" i="67" a="1"/>
  <c r="L429" i="67" a="1"/>
  <c r="L1434" i="67" a="1"/>
  <c r="L756" i="67" a="1"/>
  <c r="L201" i="67" a="1"/>
  <c r="L1080" i="67" a="1"/>
  <c r="L1012" i="67" a="1"/>
  <c r="L1995" i="67" a="1"/>
  <c r="L1284" i="67" a="1"/>
  <c r="L442" i="67" a="1"/>
  <c r="L243" i="67" a="1"/>
  <c r="L512" i="67" a="1"/>
  <c r="L1397" i="67" a="1"/>
  <c r="L1042" i="67" a="1"/>
  <c r="L419" i="67" a="1"/>
  <c r="L769" i="67" a="1"/>
  <c r="L990" i="67" a="1"/>
  <c r="L335" i="67" a="1"/>
  <c r="L919" i="67" a="1"/>
  <c r="L206" i="67" a="1"/>
  <c r="L479" i="67" a="1"/>
  <c r="L280" i="67" a="1"/>
  <c r="L1667" i="67" a="1"/>
  <c r="L2004" i="67" a="1"/>
  <c r="L1591" i="67" a="1"/>
  <c r="L1461" i="67" a="1"/>
  <c r="L1836" i="67" a="1"/>
  <c r="L1999" i="67" a="1"/>
  <c r="L895" i="67" a="1"/>
  <c r="L1988" i="67" a="1"/>
  <c r="L1142" i="67" a="1"/>
  <c r="L1913" i="67" a="1"/>
  <c r="L270" i="67" a="1"/>
  <c r="L1164" i="67" a="1"/>
  <c r="L188" i="67" a="1"/>
  <c r="L282" i="67" a="1"/>
  <c r="L1619" i="67" a="1"/>
  <c r="L861" i="67" a="1"/>
  <c r="L252" i="67" a="1"/>
  <c r="L1470" i="67" a="1"/>
  <c r="L175" i="67" a="1"/>
  <c r="L1387" i="67" a="1"/>
  <c r="L1901" i="67" a="1"/>
  <c r="L632" i="67" a="1"/>
  <c r="L182" i="67" a="1"/>
  <c r="L1867" i="67" a="1"/>
  <c r="L1301" i="67" a="1"/>
  <c r="L1782" i="67" a="1"/>
  <c r="L1753" i="67" a="1"/>
  <c r="L1102" i="67" a="1"/>
  <c r="L435" i="67" a="1"/>
  <c r="L455" i="67" a="1"/>
  <c r="L415" i="67" a="1"/>
  <c r="L821" i="67" a="1"/>
  <c r="L973" i="67" a="1"/>
  <c r="L854" i="67" a="1"/>
  <c r="L361" i="67" a="1"/>
  <c r="L1149" i="67" a="1"/>
  <c r="L369" i="67" a="1"/>
  <c r="L217" i="67" a="1"/>
  <c r="L257" i="67" a="1"/>
  <c r="L1625" i="67" a="1"/>
  <c r="L576" i="67" a="1"/>
  <c r="L1056" i="67" a="1"/>
  <c r="L1315" i="67" a="1"/>
  <c r="L1819" i="67" a="1"/>
  <c r="L843" i="67" a="1"/>
  <c r="L1851" i="67" a="1"/>
  <c r="L674" i="67" a="1"/>
  <c r="L1996" i="67" a="1"/>
  <c r="L969" i="67" a="1"/>
  <c r="L440" i="67" a="1"/>
  <c r="L310" i="67" a="1"/>
  <c r="L798" i="67" a="1"/>
  <c r="L1978" i="67" a="1"/>
  <c r="L1590" i="67" a="1"/>
  <c r="L1097" i="67" a="1"/>
  <c r="L1127" i="67" a="1"/>
  <c r="L1068" i="67" a="1"/>
  <c r="L1587" i="67" a="1"/>
  <c r="L237" i="67" a="1"/>
  <c r="L230" i="67" a="1"/>
  <c r="L1546" i="67" a="1"/>
  <c r="L1007" i="67" a="1"/>
  <c r="L1664" i="67" a="1"/>
  <c r="L1180" i="67" a="1"/>
  <c r="L226" i="67" a="1"/>
  <c r="L460" i="67" a="1"/>
  <c r="L269" i="67" a="1"/>
  <c r="L1238" i="67" a="1"/>
  <c r="L1267" i="67" a="1"/>
  <c r="L1843" i="67" a="1"/>
  <c r="L1594" i="67" a="1"/>
  <c r="L1755" i="67" a="1"/>
  <c r="L109" i="67" a="1"/>
  <c r="L815" i="67" a="1"/>
  <c r="L1053" i="67" a="1"/>
  <c r="L1971" i="67" a="1"/>
  <c r="L421" i="67" a="1"/>
  <c r="L1266" i="67" a="1"/>
  <c r="L1334" i="67" a="1"/>
  <c r="L337" i="67" a="1"/>
  <c r="L324" i="67" a="1"/>
  <c r="L842" i="67" a="1"/>
  <c r="L570" i="67" a="1"/>
  <c r="L1137" i="67" a="1"/>
  <c r="L685" i="67" a="1"/>
  <c r="L920" i="67" a="1"/>
  <c r="L1424" i="67" a="1"/>
  <c r="L1919" i="67" a="1"/>
  <c r="L1516" i="67" a="1"/>
  <c r="L116" i="67" a="1"/>
  <c r="L1305" i="67" a="1"/>
  <c r="L841" i="67" a="1"/>
  <c r="L156" i="67" a="1"/>
  <c r="L1054" i="67" a="1"/>
  <c r="L614" i="67" a="1"/>
  <c r="L1419" i="67" a="1"/>
  <c r="L1965" i="67" a="1"/>
  <c r="L595" i="67" a="1"/>
  <c r="L1505" i="67" a="1"/>
  <c r="L1231" i="67" a="1"/>
  <c r="L129" i="67" a="1"/>
  <c r="L1373" i="67" a="1"/>
  <c r="L519" i="67" a="1"/>
  <c r="L830" i="67" a="1"/>
  <c r="L424" i="67" a="1"/>
  <c r="L1359" i="67" a="1"/>
  <c r="L1502" i="67" a="1"/>
  <c r="L702" i="67" a="1"/>
  <c r="L1426" i="67" a="1"/>
  <c r="L1343" i="67" a="1"/>
  <c r="L1508" i="67" a="1"/>
  <c r="L375" i="67" a="1"/>
  <c r="L427" i="67" a="1"/>
  <c r="L405" i="67" a="1"/>
  <c r="L621" i="67" a="1"/>
  <c r="L1803" i="67" a="1"/>
  <c r="L307" i="67" a="1"/>
  <c r="L1369" i="67" a="1"/>
  <c r="L645" i="67" a="1"/>
  <c r="L1894" i="67" a="1"/>
  <c r="L1692" i="67" a="1"/>
  <c r="L170" i="67" a="1"/>
  <c r="L1565" i="67" a="1"/>
  <c r="L1128" i="67" a="1"/>
  <c r="L1066" i="67" a="1"/>
  <c r="L1038" i="67" a="1"/>
  <c r="L1554" i="67" a="1"/>
  <c r="L1699" i="67" a="1"/>
  <c r="L1651" i="67" a="1"/>
  <c r="L1536" i="67" a="1"/>
  <c r="L980" i="67" a="1"/>
  <c r="L233" i="67" a="1"/>
  <c r="L1776" i="67" a="1"/>
  <c r="L668" i="67" a="1"/>
  <c r="L1361" i="67" a="1"/>
  <c r="L1849" i="67" a="1"/>
  <c r="L1959" i="67" a="1"/>
  <c r="L1430" i="67" a="1"/>
  <c r="L565" i="67" a="1"/>
  <c r="L1018" i="67" a="1"/>
  <c r="L966" i="67" a="1"/>
  <c r="L914" i="67" a="1"/>
  <c r="L957" i="67" a="1"/>
  <c r="L1549" i="67" a="1"/>
  <c r="L1659" i="67" a="1"/>
  <c r="L1774" i="67" a="1"/>
  <c r="L1501" i="67" a="1"/>
  <c r="L1190" i="67" a="1"/>
  <c r="L1043" i="67" a="1"/>
  <c r="L909" i="67" a="1"/>
  <c r="L1802" i="67" a="1"/>
  <c r="L1274" i="67" a="1"/>
  <c r="L1247" i="67" a="1"/>
  <c r="L1887" i="67" a="1"/>
  <c r="L1506" i="67" a="1"/>
  <c r="L1455" i="67" a="1"/>
  <c r="L321" i="67" a="1"/>
  <c r="L173" i="67" a="1"/>
  <c r="L1141" i="67" a="1"/>
  <c r="L219" i="67" a="1"/>
  <c r="L1655" i="67" a="1"/>
  <c r="L1868" i="67" a="1"/>
  <c r="L1717" i="67" a="1"/>
  <c r="L196" i="67" a="1"/>
  <c r="L1031" i="67" a="1"/>
  <c r="L1986" i="67" a="1"/>
  <c r="L636" i="67" a="1"/>
  <c r="L1070" i="67" a="1"/>
  <c r="L944" i="67" a="1"/>
  <c r="L1092" i="67" a="1"/>
  <c r="L824" i="67" a="1"/>
  <c r="L1168" i="67" a="1"/>
  <c r="L1756" i="67" a="1"/>
  <c r="L1631" i="67" a="1"/>
  <c r="L688" i="67" a="1"/>
  <c r="L1733" i="67" a="1"/>
  <c r="L991" i="67" a="1"/>
  <c r="L1656" i="67" a="1"/>
  <c r="L1436" i="67" a="1"/>
  <c r="L1316" i="67" a="1"/>
  <c r="L1737" i="67" a="1"/>
  <c r="L573" i="67" a="1"/>
  <c r="L1530" i="67" a="1"/>
  <c r="L1028" i="67" a="1"/>
  <c r="L1024" i="67" a="1"/>
  <c r="L305" i="67" a="1"/>
  <c r="L1694" i="67" a="1"/>
  <c r="L1840" i="67" a="1"/>
  <c r="L1317" i="67" a="1"/>
  <c r="L1329" i="67" a="1"/>
  <c r="L837" i="67" a="1"/>
  <c r="L1345" i="67" a="1"/>
  <c r="L1252" i="67" a="1"/>
  <c r="L1255" i="67" a="1"/>
  <c r="L145" i="67" a="1"/>
  <c r="L694" i="67" a="1"/>
  <c r="L660" i="67" a="1"/>
  <c r="L371" i="67" a="1"/>
  <c r="L1259" i="67" a="1"/>
  <c r="L1348" i="67" a="1"/>
  <c r="L177" i="67" a="1"/>
  <c r="L158" i="67" a="1"/>
  <c r="L964" i="67" a="1"/>
  <c r="L1975" i="67" a="1"/>
  <c r="L1394" i="67" a="1"/>
  <c r="L342" i="67" a="1"/>
  <c r="L1653" i="67" a="1"/>
  <c r="L714" i="67" a="1"/>
  <c r="L1112" i="67" a="1"/>
  <c r="L1722" i="67" a="1"/>
  <c r="L119" i="67" a="1"/>
  <c r="L1410" i="67" a="1"/>
  <c r="L356" i="67" a="1"/>
  <c r="L381" i="67" a="1"/>
  <c r="L747" i="67" a="1"/>
  <c r="L1370" i="67" a="1"/>
  <c r="L1132" i="67" a="1"/>
  <c r="L122" i="67" a="1"/>
  <c r="L1165" i="67" a="1"/>
  <c r="L988" i="67" a="1"/>
  <c r="L1754" i="67" a="1"/>
  <c r="L581" i="67" a="1"/>
  <c r="L1139" i="67" a="1"/>
  <c r="L975" i="67" a="1"/>
  <c r="L428" i="67" a="1"/>
  <c r="L1444" i="67" a="1"/>
  <c r="L1499" i="67" a="1"/>
  <c r="L388" i="67" a="1"/>
  <c r="L598" i="67" a="1"/>
  <c r="L1537" i="67" a="1"/>
  <c r="L1725" i="67" a="1"/>
  <c r="L671" i="67" a="1"/>
  <c r="L1265" i="67" a="1"/>
  <c r="L1114" i="67" a="1"/>
  <c r="L1696" i="67" a="1"/>
  <c r="L1174" i="67" a="1"/>
  <c r="L1878" i="67" a="1"/>
  <c r="L1327" i="67" a="1"/>
  <c r="L1769" i="67" a="1"/>
  <c r="L370" i="67" a="1"/>
  <c r="L1230" i="67" a="1"/>
  <c r="L667" i="67" a="1"/>
  <c r="L599" i="67" a="1"/>
  <c r="L958" i="67" a="1"/>
  <c r="L1225" i="67" a="1"/>
  <c r="L1622" i="67" a="1"/>
  <c r="L296" i="67" a="1"/>
  <c r="L558" i="67" a="1"/>
  <c r="L495" i="67" a="1"/>
  <c r="L412" i="67" a="1"/>
  <c r="L640" i="67" a="1"/>
  <c r="L299" i="67" a="1"/>
  <c r="L1596" i="67" a="1"/>
  <c r="L1891" i="67" a="1"/>
  <c r="L865" i="67" a="1"/>
  <c r="L1310" i="67" a="1"/>
  <c r="L1979" i="67" a="1"/>
  <c r="L736" i="67" a="1"/>
  <c r="L150" i="67" a="1"/>
  <c r="L1790" i="67" a="1"/>
  <c r="L1598" i="67" a="1"/>
  <c r="L1002" i="67" a="1"/>
  <c r="L1287" i="67" a="1"/>
  <c r="L560" i="67" a="1"/>
  <c r="L559" i="67" a="1"/>
  <c r="L608" i="67" a="1"/>
  <c r="L938" i="67" a="1"/>
  <c r="L1778" i="67" a="1"/>
  <c r="L807" i="67" a="1"/>
  <c r="L136" i="67" a="1"/>
  <c r="L929" i="67" a="1"/>
  <c r="L139" i="67" a="1"/>
  <c r="L563" i="67" a="1"/>
  <c r="L752" i="67" a="1"/>
  <c r="L1462" i="67" a="1"/>
  <c r="L1071" i="67" a="1"/>
  <c r="L1035" i="67" a="1"/>
  <c r="L661" i="67" a="1"/>
  <c r="L701" i="67" a="1"/>
  <c r="L436" i="67" a="1"/>
  <c r="L751" i="67" a="1"/>
  <c r="L1383" i="67" a="1"/>
  <c r="L333" i="67" a="1"/>
  <c r="L1473" i="67" a="1"/>
  <c r="L1545" i="67" a="1"/>
  <c r="L1268" i="67" a="1"/>
  <c r="L1183" i="67" a="1"/>
  <c r="L1386" i="67" a="1"/>
  <c r="L1256" i="67" a="1"/>
  <c r="L1613" i="67" a="1"/>
  <c r="L1040" i="67" a="1"/>
  <c r="L1395" i="67" a="1"/>
  <c r="L232" i="67" a="1"/>
  <c r="L835" i="67" a="1"/>
  <c r="L379" i="67" a="1"/>
  <c r="L1726" i="67" a="1"/>
  <c r="L885" i="67" a="1"/>
  <c r="L556" i="67" a="1"/>
  <c r="L529" i="67" a="1"/>
  <c r="L348" i="67" a="1"/>
  <c r="L308" i="67" a="1"/>
  <c r="L1559" i="67" a="1"/>
  <c r="L1934" i="67" a="1"/>
  <c r="L1795" i="67" a="1"/>
  <c r="L746" i="67" a="1"/>
  <c r="L823" i="67" a="1"/>
  <c r="L1307" i="67" a="1"/>
  <c r="L813" i="67" a="1"/>
  <c r="L194" i="67" a="1"/>
  <c r="L786" i="67" a="1"/>
  <c r="L1936" i="67" a="1"/>
  <c r="L1064" i="67" a="1"/>
  <c r="L616" i="67" a="1"/>
  <c r="L1108" i="67" a="1"/>
  <c r="L322" i="67" a="1"/>
  <c r="L594" i="67" a="1"/>
  <c r="L1693" i="67" a="1"/>
  <c r="L1679" i="67" a="1"/>
  <c r="L340" i="67" a="1"/>
  <c r="L789" i="67" a="1"/>
  <c r="L1558" i="67" a="1"/>
  <c r="L365" i="67" a="1"/>
  <c r="L1194" i="67" a="1"/>
  <c r="L1544" i="67" a="1"/>
  <c r="L142" i="67" a="1"/>
  <c r="L218" i="67" a="1"/>
  <c r="L1326" i="67" a="1"/>
  <c r="L1747" i="67" a="1"/>
  <c r="L791" i="67" a="1"/>
  <c r="L1898" i="67" a="1"/>
  <c r="L1794" i="67" a="1"/>
  <c r="L1418" i="67" a="1"/>
  <c r="L910" i="67" a="1"/>
  <c r="L181" i="67" a="1"/>
  <c r="L1089" i="67" a="1"/>
  <c r="L313" i="67" a="1"/>
  <c r="L1583" i="67" a="1"/>
  <c r="L1442" i="67" a="1"/>
  <c r="L1623" i="67" a="1"/>
  <c r="L486" i="67" a="1"/>
  <c r="L473" i="67" a="1"/>
  <c r="L826" i="67" a="1"/>
  <c r="L1832" i="67" a="1"/>
  <c r="L960" i="67" a="1"/>
  <c r="L1918" i="67" a="1"/>
  <c r="L1543" i="67" a="1"/>
  <c r="L1612" i="67" a="1"/>
  <c r="L945" i="67" a="1"/>
  <c r="L834" i="67" a="1"/>
  <c r="L1976" i="67" a="1"/>
  <c r="L1106" i="67" a="1"/>
  <c r="L402" i="67" a="1"/>
  <c r="L748" i="67" a="1"/>
  <c r="L107" i="67" a="1"/>
  <c r="L1167" i="67" a="1"/>
  <c r="L1526" i="67" a="1"/>
  <c r="L414" i="67" a="1"/>
  <c r="L1079" i="67" a="1"/>
  <c r="L904" i="67" a="1"/>
  <c r="L1994" i="67" a="1"/>
  <c r="L901" i="67" a="1"/>
  <c r="L195" i="67" a="1"/>
  <c r="L1356" i="67" a="1"/>
  <c r="L251" i="67" a="1"/>
  <c r="L670" i="67" a="1"/>
  <c r="L1534" i="67" a="1"/>
  <c r="L1033" i="67" a="1"/>
  <c r="L1924" i="67" a="1"/>
  <c r="L1335" i="67" a="1"/>
  <c r="L871" i="67" a="1"/>
  <c r="L1124" i="67" a="1"/>
  <c r="L343" i="67" a="1"/>
  <c r="L774" i="67" a="1"/>
  <c r="L1052" i="67" a="1"/>
  <c r="L1905" i="67" a="1"/>
  <c r="L1980" i="67" a="1"/>
  <c r="L868" i="67" a="1"/>
  <c r="L1235" i="67" a="1"/>
  <c r="L1514" i="67" a="1"/>
  <c r="L1789" i="67" a="1"/>
  <c r="L541" i="67" a="1"/>
  <c r="L610" i="67" a="1"/>
  <c r="L446" i="67" a="1"/>
  <c r="L1709" i="67" a="1"/>
  <c r="L1524" i="67" a="1"/>
  <c r="L725" i="67" a="1"/>
  <c r="L1027" i="67" a="1"/>
  <c r="L1003" i="67" a="1"/>
  <c r="L1570" i="67" a="1"/>
  <c r="L1637" i="67" a="1"/>
  <c r="L198" i="67" a="1"/>
  <c r="L1947" i="67" a="1"/>
  <c r="L877" i="67" a="1"/>
  <c r="L314" i="67" a="1"/>
  <c r="L1477" i="67" a="1"/>
  <c r="L1700" i="67" a="1"/>
  <c r="L939" i="67" a="1"/>
  <c r="L1096" i="67" a="1"/>
  <c r="L1719" i="67" a="1"/>
  <c r="L611" i="67" a="1"/>
  <c r="L172" i="67" a="1"/>
  <c r="L1206" i="67" a="1"/>
  <c r="L724" i="67" a="1"/>
  <c r="L1342" i="67" a="1"/>
  <c r="L1438" i="67" a="1"/>
  <c r="L1522" i="67" a="1"/>
  <c r="L160" i="67" a="1"/>
  <c r="L729" i="67" a="1"/>
  <c r="L1657" i="67" a="1"/>
  <c r="L1130" i="67" a="1"/>
  <c r="L1396" i="67" a="1"/>
  <c r="L184" i="67" a="1"/>
  <c r="L1439" i="67" a="1"/>
  <c r="L1487" i="67" a="1"/>
  <c r="L1577" i="67" a="1"/>
  <c r="L502" i="67" a="1"/>
  <c r="L1422" i="67" a="1"/>
  <c r="L520" i="67" a="1"/>
  <c r="L153" i="67" a="1"/>
  <c r="L1703" i="67" a="1"/>
  <c r="L471" i="67" a="1"/>
  <c r="L246" i="67" a="1"/>
  <c r="L1469" i="67" a="1"/>
  <c r="L1486" i="67" a="1"/>
  <c r="L478" i="67" a="1"/>
  <c r="L1441" i="67" a="1"/>
  <c r="L1010" i="67" a="1"/>
  <c r="L1911" i="67" a="1"/>
  <c r="L1785" i="67" a="1"/>
  <c r="L1969" i="67" a="1"/>
  <c r="L1689" i="67" a="1"/>
  <c r="L1823" i="67" a="1"/>
  <c r="L162" i="67" a="1"/>
  <c r="L669" i="67" a="1"/>
  <c r="L1847" i="67" a="1"/>
  <c r="L331" i="67" a="1"/>
  <c r="L1297" i="67" a="1"/>
  <c r="L1765" i="67" a="1"/>
  <c r="L137" i="67" a="1"/>
  <c r="L775" i="67" a="1"/>
  <c r="L810" i="67" a="1"/>
  <c r="L163" i="67" a="1"/>
  <c r="L605" i="67" a="1"/>
  <c r="L1873" i="67" a="1"/>
  <c r="L401" i="67" a="1"/>
  <c r="L1618" i="67" a="1"/>
  <c r="L1683" i="67" a="1"/>
  <c r="L1451" i="67" a="1"/>
  <c r="L1927" i="67" a="1"/>
  <c r="L1192" i="67" a="1"/>
  <c r="L708" i="67" a="1"/>
  <c r="L1193" i="67" a="1"/>
  <c r="L1930" i="67" a="1"/>
  <c r="L615" i="67" a="1"/>
  <c r="L623" i="67" a="1"/>
  <c r="L1279" i="67" a="1"/>
  <c r="L864" i="67" a="1"/>
  <c r="L1880" i="67" a="1"/>
  <c r="L1453" i="67" a="1"/>
  <c r="L1322" i="67" a="1"/>
  <c r="L267" i="67" a="1"/>
  <c r="L1420" i="67" a="1"/>
  <c r="L1831" i="67" a="1"/>
  <c r="L728" i="67" a="1"/>
  <c r="L506" i="67" a="1"/>
  <c r="L717" i="67" a="1"/>
  <c r="L1855" i="67" a="1"/>
  <c r="L1950" i="67" a="1"/>
  <c r="L546" i="67" a="1"/>
  <c r="L1736" i="67" a="1"/>
  <c r="L1904" i="67" a="1"/>
  <c r="L1900" i="67" a="1"/>
  <c r="L1271" i="67" a="1"/>
  <c r="L286" i="67" a="1"/>
  <c r="L681" i="67" a="1"/>
  <c r="L1810" i="67" a="1"/>
  <c r="L1743" i="67" a="1"/>
  <c r="L457" i="67" a="1"/>
  <c r="L1069" i="67" a="1"/>
  <c r="L1643" i="67" a="1"/>
  <c r="L411" i="67" a="1"/>
  <c r="L1368" i="67" a="1"/>
  <c r="L1915" i="67" a="1"/>
  <c r="L1352" i="67" a="1"/>
  <c r="L1571" i="67" a="1"/>
  <c r="L1058" i="67" a="1"/>
  <c r="L306" i="67" a="1"/>
  <c r="L1780" i="67" a="1"/>
  <c r="L1353" i="67" a="1"/>
  <c r="L1067" i="67" a="1"/>
  <c r="L494" i="67" a="1"/>
  <c r="L1600" i="67" a="1"/>
  <c r="L1008" i="67" a="1"/>
  <c r="L686" i="67" a="1"/>
  <c r="L1838" i="67" a="1"/>
  <c r="L467" i="67" a="1"/>
  <c r="L977" i="67" a="1"/>
  <c r="L1523" i="67" a="1"/>
  <c r="L1730" i="67" a="1"/>
  <c r="L1197" i="67" a="1"/>
  <c r="L1845" i="67" a="1"/>
  <c r="L1957" i="67" a="1"/>
  <c r="L1645" i="67" a="1"/>
  <c r="L1273" i="67" a="1"/>
  <c r="L534" i="67" a="1"/>
  <c r="L1680" i="67" a="1"/>
  <c r="L368" i="67" a="1"/>
  <c r="L772" i="67" a="1"/>
  <c r="L580" i="67" a="1"/>
  <c r="L742" i="67" a="1"/>
  <c r="L1296" i="67" a="1"/>
  <c r="L814" i="67" a="1"/>
  <c r="L392" i="67" a="1"/>
  <c r="L1813" i="67" a="1"/>
  <c r="L1367" i="67" a="1"/>
  <c r="L575" i="67" a="1"/>
  <c r="L1690" i="67" a="1"/>
  <c r="L1483" i="67" a="1"/>
  <c r="L961" i="67" a="1"/>
  <c r="L934" i="67" a="1"/>
  <c r="L302" i="67" a="1"/>
  <c r="L1313" i="67" a="1"/>
  <c r="L1837" i="67" a="1"/>
  <c r="L531" i="67" a="1"/>
  <c r="L782" i="67" a="1"/>
  <c r="L164" i="67" a="1"/>
  <c r="L1964" i="67" a="1"/>
  <c r="L638" i="67" a="1"/>
  <c r="L1283" i="67" a="1"/>
  <c r="L174" i="67" a="1"/>
  <c r="L488" i="67" a="1"/>
  <c r="L128" i="67" a="1"/>
  <c r="L264" i="67" a="1"/>
  <c r="L612" i="67" a="1"/>
  <c r="L1253" i="67" a="1"/>
  <c r="L949" i="67" a="1"/>
  <c r="L1602" i="67" a="1"/>
  <c r="L666" i="67" a="1"/>
  <c r="L148" i="67" a="1"/>
  <c r="L1793" i="67" a="1"/>
  <c r="L1861" i="67" a="1"/>
  <c r="L1808" i="67" a="1"/>
  <c r="L720" i="67" a="1"/>
  <c r="L224" i="67" a="1"/>
  <c r="L1302" i="67" a="1"/>
  <c r="L1702" i="67" a="1"/>
  <c r="L1614" i="67" a="1"/>
  <c r="L1513" i="67" a="1"/>
  <c r="L1633" i="67" a="1"/>
  <c r="L808" i="67" a="1"/>
  <c r="L905" i="67" a="1"/>
  <c r="L1026" i="67" a="1"/>
  <c r="L625" i="67" a="1"/>
  <c r="L398" i="67" a="1"/>
  <c r="L946" i="67" a="1"/>
  <c r="L1110" i="67" a="1"/>
  <c r="L416" i="67" a="1"/>
  <c r="L1525" i="67" a="1"/>
  <c r="L1759" i="67" a="1"/>
  <c r="L1156" i="67" a="1"/>
  <c r="L1091" i="67" a="1"/>
  <c r="L1962" i="67" a="1"/>
  <c r="L404" i="67" a="1"/>
  <c r="L1989" i="67" a="1"/>
  <c r="L1521" i="67" a="1"/>
  <c r="L462" i="67" a="1"/>
  <c r="L1809" i="67" a="1"/>
  <c r="L927" i="67" a="1"/>
  <c r="L1562" i="67" a="1"/>
  <c r="L626" i="67" a="1"/>
  <c r="L1707" i="67" a="1"/>
  <c r="L1358" i="67" a="1"/>
  <c r="L650" i="67" a="1"/>
  <c r="L695" i="67" a="1"/>
  <c r="L1684" i="67" a="1"/>
  <c r="L1475" i="67" a="1"/>
  <c r="L539" i="67" a="1"/>
  <c r="L1784" i="67" a="1"/>
  <c r="L1337" i="67" a="1"/>
  <c r="L329" i="67" a="1"/>
  <c r="L1450" i="67" a="1"/>
  <c r="L925" i="67" a="1"/>
  <c r="L393" i="67" a="1"/>
  <c r="L1385" i="67" a="1"/>
  <c r="L1285" i="67" a="1"/>
  <c r="L1177" i="67" a="1"/>
  <c r="L732" i="67" a="1"/>
  <c r="L1171" i="67" a="1"/>
  <c r="L1308" i="67" a="1"/>
  <c r="L847" i="67" a="1"/>
  <c r="L1599" i="67" a="1"/>
  <c r="L1812" i="67" a="1"/>
  <c r="L1186" i="67" a="1"/>
  <c r="L326" i="67" a="1"/>
  <c r="L200" i="67" a="1"/>
  <c r="L517" i="67" a="1"/>
  <c r="L431" i="67" a="1"/>
  <c r="L1145" i="67" a="1"/>
  <c r="L510" i="67" a="1"/>
  <c r="L1706" i="67" a="1"/>
  <c r="L292" i="67" a="1"/>
  <c r="L508" i="67" a="1"/>
  <c r="L1101" i="67" a="1"/>
  <c r="L1504" i="67" a="1"/>
  <c r="L374" i="67" a="1"/>
  <c r="L297" i="67" a="1"/>
  <c r="L357" i="67" a="1"/>
  <c r="L1210" i="67" a="1"/>
  <c r="L294" i="67" a="1"/>
  <c r="L956" i="67" a="1"/>
  <c r="L452" i="67" a="1"/>
  <c r="L1798" i="67" a="1"/>
  <c r="L1761" i="67" a="1"/>
  <c r="L203" i="67" a="1"/>
  <c r="L1879" i="67" a="1"/>
  <c r="L1481" i="67" a="1"/>
  <c r="L1088" i="67" a="1"/>
  <c r="L192" i="67" a="1"/>
  <c r="L1938" i="67" a="1"/>
  <c r="L900" i="67" a="1"/>
  <c r="L899" i="67" a="1"/>
  <c r="L1698" i="67" a="1"/>
  <c r="L592" i="67" a="1"/>
  <c r="L222" i="67" a="1"/>
  <c r="L545" i="67" a="1"/>
  <c r="L1826" i="67" a="1"/>
  <c r="L1399" i="67" a="1"/>
  <c r="L268" i="67" a="1"/>
  <c r="L272" i="67" a="1"/>
  <c r="L1094" i="67" a="1"/>
  <c r="L726" i="67" a="1"/>
  <c r="L822" i="67" a="1"/>
  <c r="L298" i="67" a="1"/>
  <c r="L1958" i="67" a="1"/>
  <c r="L800" i="67" a="1"/>
  <c r="L579" i="67" a="1"/>
  <c r="L965" i="67" a="1"/>
  <c r="L1212" i="67" a="1"/>
  <c r="L1153" i="67" a="1"/>
  <c r="L482" i="67" a="1"/>
  <c r="L577" i="67" a="1"/>
  <c r="L143" i="67" a="1"/>
  <c r="L998" i="67" a="1"/>
  <c r="L223" i="67" a="1"/>
  <c r="L639" i="67" a="1"/>
  <c r="L1338" i="67" a="1"/>
  <c r="L933" i="67" a="1"/>
  <c r="L1258" i="67" a="1"/>
  <c r="L444" i="67" a="1"/>
  <c r="L1350" i="67" a="1"/>
  <c r="L1882" i="67" a="1"/>
  <c r="L406" i="67" a="1"/>
  <c r="L1939" i="67" a="1"/>
  <c r="L1196" i="67" a="1"/>
  <c r="L501" i="67" a="1"/>
  <c r="L1298" i="67" a="1"/>
  <c r="L1718" i="67" a="1"/>
  <c r="L1025" i="67" a="1"/>
  <c r="L1465" i="67" a="1"/>
  <c r="L1685" i="67" a="1"/>
  <c r="L866" i="67" a="1"/>
  <c r="L353" i="67" a="1"/>
  <c r="L1380" i="67" a="1"/>
  <c r="L1375" i="67" a="1"/>
  <c r="L1209" i="67" a="1"/>
  <c r="L1715" i="67" a="1"/>
  <c r="L1796" i="67" a="1"/>
  <c r="L513" i="67" a="1"/>
  <c r="L935" i="67" a="1"/>
  <c r="L239" i="67" a="1"/>
  <c r="L1877" i="67" a="1"/>
  <c r="L1491" i="67" a="1"/>
  <c r="L1788" i="67" a="1"/>
  <c r="L838" i="67" a="1"/>
  <c r="L1198" i="67" a="1"/>
  <c r="L1681" i="67" a="1"/>
  <c r="L1382" i="67" a="1"/>
  <c r="L1312" i="67" a="1"/>
  <c r="L1714" i="67" a="1"/>
  <c r="L1222" i="67" a="1"/>
  <c r="L700" i="67" a="1"/>
  <c r="L896" i="67" a="1"/>
  <c r="L114" i="67" a="1"/>
  <c r="L894" i="67" a="1"/>
  <c r="L1966" i="67" a="1"/>
  <c r="L1346" i="67" a="1"/>
  <c r="L1065" i="67" a="1"/>
  <c r="L1459" i="67" a="1"/>
  <c r="L1944" i="67" a="1"/>
  <c r="L743" i="67" a="1"/>
  <c r="L1824" i="67" a="1"/>
  <c r="L1875" i="67" a="1"/>
  <c r="L764" i="67" a="1"/>
  <c r="L2005" i="67" a="1"/>
  <c r="L758" i="67" a="1"/>
  <c r="L1472" i="67" a="1"/>
  <c r="L593" i="67" a="1"/>
  <c r="L792" i="67" a="1"/>
  <c r="L1464" i="67" a="1"/>
  <c r="L152" i="67" a="1"/>
  <c r="L1945" i="67" a="1"/>
  <c r="L1406" i="67" a="1"/>
  <c r="L214" i="67" a="1"/>
  <c r="L1347" i="67" a="1"/>
  <c r="L1295" i="67" a="1"/>
  <c r="L1814" i="67" a="1"/>
  <c r="L857" i="67" a="1"/>
  <c r="L839" i="67" a="1"/>
  <c r="L1044" i="67" a="1"/>
  <c r="L1839" i="67" a="1"/>
  <c r="L1104" i="67" a="1"/>
  <c r="L1448" i="67" a="1"/>
  <c r="L1634" i="67" a="1"/>
  <c r="L1553" i="67" a="1"/>
  <c r="L1589" i="67" a="1"/>
  <c r="L1220" i="67" a="1"/>
  <c r="L777" i="67" a="1"/>
  <c r="L1952" i="67" a="1"/>
  <c r="L537" i="67" a="1"/>
  <c r="L1495" i="67" a="1"/>
  <c r="L1498" i="67" a="1"/>
  <c r="L705" i="67" a="1"/>
  <c r="L339" i="67" a="1"/>
  <c r="L323" i="67" a="1"/>
  <c r="L7" i="67" a="1"/>
  <c r="L561" i="67" a="1"/>
  <c r="L613" i="67" a="1"/>
  <c r="L763" i="67" a="1"/>
  <c r="L1906" i="67" a="1"/>
  <c r="L1593" i="67" a="1"/>
  <c r="L1169" i="67" a="1"/>
  <c r="L135" i="67" a="1"/>
  <c r="L1157" i="67" a="1"/>
  <c r="L932" i="67" a="1"/>
  <c r="L1117" i="67" a="1"/>
  <c r="L1670" i="67" a="1"/>
  <c r="L547" i="67" a="1"/>
  <c r="L1032" i="67" a="1"/>
  <c r="L1187" i="67" a="1"/>
  <c r="L1914" i="67" a="1"/>
  <c r="L1948" i="67" a="1"/>
  <c r="L1330" i="67" a="1"/>
  <c r="L1605" i="67" a="1"/>
  <c r="L1641" i="67" a="1"/>
  <c r="L947" i="67" a="1"/>
  <c r="L1767" i="67" a="1"/>
  <c r="L589" i="67" a="1"/>
  <c r="L1063" i="67" a="1"/>
  <c r="L2001" i="67" a="1"/>
  <c r="L1940" i="67" a="1"/>
  <c r="L1060" i="67" a="1"/>
  <c r="L574" i="67" a="1"/>
  <c r="L1429" i="67" a="1"/>
  <c r="L514" i="67" a="1"/>
  <c r="L1716" i="67" a="1"/>
  <c r="L1120" i="67" a="1"/>
  <c r="L149" i="67" a="1"/>
  <c r="L1610" i="67" a="1"/>
  <c r="L1629" i="67" a="1"/>
  <c r="L276" i="67" a="1"/>
  <c r="L1072" i="67" a="1"/>
  <c r="L569" i="67" a="1"/>
  <c r="L1775" i="67" a="1"/>
  <c r="L496" i="67" a="1"/>
  <c r="L1617" i="67" a="1"/>
  <c r="L382" i="67" a="1"/>
  <c r="L236" i="67" a="1"/>
  <c r="L1103" i="67" a="1"/>
  <c r="L1129" i="67" a="1"/>
  <c r="L1019" i="67" a="1"/>
  <c r="L651" i="67" a="1"/>
  <c r="L582" i="67" a="1"/>
  <c r="L1921" i="67" a="1"/>
  <c r="L1407" i="67" a="1"/>
  <c r="L1454" i="67" a="1"/>
  <c r="L190" i="67" a="1"/>
  <c r="L1890" i="67" a="1"/>
  <c r="L1452" i="67" a="1"/>
  <c r="L631" i="67" a="1"/>
  <c r="L963" i="67" a="1"/>
  <c r="L624" i="67" a="1"/>
  <c r="L2002" i="67" a="1"/>
  <c r="L676" i="67" a="1"/>
  <c r="L825" i="67" a="1"/>
  <c r="L1388" i="67" a="1"/>
  <c r="L1215" i="67" a="1"/>
  <c r="L336" i="67" a="1"/>
  <c r="L260" i="67" a="1"/>
  <c r="L950" i="67" a="1"/>
  <c r="L959" i="67" a="1"/>
  <c r="L475" i="67" a="1"/>
  <c r="L627" i="67" a="1"/>
  <c r="L1264" i="67" a="1"/>
  <c r="L1742" i="67" a="1"/>
  <c r="L355" i="67" a="1"/>
  <c r="L1006" i="67" a="1"/>
  <c r="L1507" i="67" a="1"/>
  <c r="L134" i="67" a="1"/>
  <c r="L1967" i="67" a="1"/>
  <c r="L1777" i="67" a="1"/>
  <c r="L1321" i="67" a="1"/>
  <c r="L338" i="67" a="1"/>
  <c r="L2003" i="67" a="1"/>
  <c r="L304" i="67" a="1"/>
  <c r="L1805" i="67" a="1"/>
  <c r="L1432" i="67" a="1"/>
  <c r="L1739" i="67" a="1"/>
  <c r="L548" i="67" a="1"/>
  <c r="L1208" i="67" a="1"/>
  <c r="L1764" i="67" a="1"/>
  <c r="L844" i="67" a="1"/>
  <c r="L635" i="67" a="1"/>
  <c r="L1457" i="67" a="1"/>
  <c r="L1902" i="67" a="1"/>
  <c r="L242" i="67" a="1"/>
  <c r="L967" i="67" a="1"/>
  <c r="L147" i="67" a="1"/>
  <c r="L1219" i="67" a="1"/>
  <c r="L785" i="67" a="1"/>
  <c r="L664" i="67" a="1"/>
  <c r="L656" i="67" a="1"/>
  <c r="L1391" i="67" a="1"/>
  <c r="L1001" i="67" a="1"/>
  <c r="L1074" i="67" a="1"/>
  <c r="L123" i="67" a="1"/>
  <c r="L1665" i="67" a="1"/>
  <c r="L1609" i="67" a="1"/>
  <c r="L1181" i="67" a="1"/>
  <c r="L493" i="67" a="1"/>
  <c r="L327" i="67" a="1"/>
  <c r="L328" i="67" a="1"/>
  <c r="L1907" i="67" a="1"/>
  <c r="L1263" i="67" a="1"/>
  <c r="L409" i="67" a="1"/>
  <c r="L716" i="67" a="1"/>
  <c r="L1821" i="67" a="1"/>
  <c r="L952" i="67" a="1"/>
  <c r="L890" i="67" a="1"/>
  <c r="L809" i="67" a="1"/>
  <c r="L11" i="67" a="1"/>
  <c r="L8" i="67" a="1"/>
  <c r="L9" i="67" a="1"/>
  <c r="L12" i="67" a="1"/>
  <c r="L10" i="67" a="1"/>
  <c r="L13" i="67" a="1"/>
  <c r="L14" i="67" a="1"/>
  <c r="L15" i="67" a="1"/>
  <c r="L16" i="67" a="1"/>
  <c r="L17" i="67" a="1"/>
  <c r="L18" i="67" a="1"/>
  <c r="L20" i="67" a="1"/>
  <c r="L19" i="67" a="1"/>
  <c r="L21" i="67" a="1"/>
  <c r="L22" i="67" a="1"/>
  <c r="L23" i="67" a="1"/>
  <c r="L24" i="67" a="1"/>
  <c r="L25" i="67" a="1"/>
  <c r="L27" i="67" a="1"/>
  <c r="L26" i="67" a="1"/>
  <c r="L29" i="67" a="1"/>
  <c r="L28" i="67" a="1"/>
  <c r="L32" i="67" a="1"/>
  <c r="L31" i="67" a="1"/>
  <c r="L30" i="67" a="1"/>
  <c r="L34" i="67" a="1"/>
  <c r="L33" i="67" a="1"/>
  <c r="L36" i="67" a="1"/>
  <c r="L35" i="67" a="1"/>
  <c r="L37" i="67" a="1"/>
  <c r="L38" i="67" a="1"/>
  <c r="L39" i="67" a="1"/>
  <c r="L40" i="67" a="1"/>
  <c r="L42" i="67" a="1"/>
  <c r="L41" i="67" a="1"/>
  <c r="L44" i="67" a="1"/>
  <c r="L43" i="67" a="1"/>
  <c r="L46" i="67" a="1"/>
  <c r="L45" i="67" a="1"/>
  <c r="L47" i="67" a="1"/>
  <c r="L48" i="67" a="1"/>
  <c r="L50" i="67" a="1"/>
  <c r="L49" i="67" a="1"/>
  <c r="L51" i="67" a="1"/>
  <c r="L52" i="67" a="1"/>
  <c r="L53" i="67" a="1"/>
  <c r="L54" i="67" a="1"/>
  <c r="L55" i="67" a="1"/>
  <c r="L56" i="67" a="1"/>
  <c r="L58" i="67" a="1"/>
  <c r="L57" i="67" a="1"/>
  <c r="L59" i="67" a="1"/>
  <c r="L61" i="67" a="1"/>
  <c r="L60" i="67" a="1"/>
  <c r="L63" i="67" a="1"/>
  <c r="L62" i="67" a="1"/>
  <c r="L64" i="67" a="1"/>
  <c r="L65" i="67" a="1"/>
  <c r="L66" i="67" a="1"/>
  <c r="L67" i="67" a="1"/>
  <c r="L68" i="67" a="1"/>
  <c r="L69" i="67" a="1"/>
  <c r="L70" i="67" a="1"/>
  <c r="L71" i="67" a="1"/>
  <c r="L72" i="67" a="1"/>
  <c r="L74" i="67" a="1"/>
  <c r="L73" i="67" a="1"/>
  <c r="L75" i="67" a="1"/>
  <c r="L76" i="67" a="1"/>
  <c r="L77" i="67" a="1"/>
  <c r="L79" i="67" a="1"/>
  <c r="L78" i="67" a="1"/>
  <c r="L80" i="67" a="1"/>
  <c r="L82" i="67" a="1"/>
  <c r="L83" i="67" a="1"/>
  <c r="L81" i="67" a="1"/>
  <c r="L84" i="67" a="1"/>
  <c r="L85" i="67" a="1"/>
  <c r="L86" i="67" a="1"/>
  <c r="L87" i="67" a="1"/>
  <c r="L89" i="67" a="1"/>
  <c r="L91" i="67" a="1"/>
  <c r="L90" i="67" a="1"/>
  <c r="L88" i="67" a="1"/>
  <c r="L92" i="67" a="1"/>
  <c r="L93" i="67" a="1"/>
  <c r="L94" i="67" a="1"/>
  <c r="L97" i="67" a="1"/>
  <c r="L95" i="67" a="1"/>
  <c r="L96" i="67" a="1"/>
  <c r="L98" i="67" a="1"/>
  <c r="L99" i="67" a="1"/>
  <c r="L103" i="67" a="1"/>
  <c r="L101" i="67" a="1"/>
  <c r="L100" i="67" a="1"/>
  <c r="L102" i="67" a="1"/>
  <c r="AA6" i="67" a="1"/>
  <c r="AA6" i="67"/>
  <c r="AA8" i="67" a="1"/>
  <c r="AA8" i="67"/>
  <c r="AA7" i="67" a="1"/>
  <c r="AA7" i="67"/>
  <c r="AA9" i="67" a="1"/>
  <c r="AA9" i="67"/>
  <c r="AA10" i="67" a="1"/>
  <c r="AA10" i="67"/>
  <c r="Y106" i="67" a="1"/>
  <c r="Y106" i="67"/>
  <c r="E106" i="67" a="1"/>
  <c r="E106" i="67"/>
  <c r="D104" i="67"/>
  <c r="D1509" i="67"/>
  <c r="D1194" i="67"/>
  <c r="D130" i="67"/>
  <c r="D199" i="67"/>
  <c r="D1872" i="67"/>
  <c r="D485" i="67"/>
  <c r="D1590" i="67"/>
  <c r="D701" i="67"/>
  <c r="D361" i="67"/>
  <c r="D404" i="67"/>
  <c r="D313" i="67"/>
  <c r="D340" i="67"/>
  <c r="D311" i="67"/>
  <c r="D1265" i="67"/>
  <c r="D1214" i="67"/>
  <c r="D221" i="67"/>
  <c r="D650" i="67"/>
  <c r="D1737" i="67"/>
  <c r="D1106" i="67"/>
  <c r="D769" i="67"/>
  <c r="D345" i="67"/>
  <c r="D442" i="67"/>
  <c r="D1157" i="67"/>
  <c r="D489" i="67"/>
  <c r="D235" i="67"/>
  <c r="D206" i="67"/>
  <c r="D1432" i="67"/>
  <c r="D1915" i="67"/>
  <c r="D905" i="67"/>
  <c r="D1847" i="67"/>
  <c r="D1496" i="67"/>
  <c r="D591" i="67"/>
  <c r="D1966" i="67"/>
  <c r="D1846" i="67"/>
  <c r="D1337" i="67"/>
  <c r="D1257" i="67"/>
  <c r="D1026" i="67"/>
  <c r="D293" i="67"/>
  <c r="D1362" i="67"/>
  <c r="D1279" i="67"/>
  <c r="D1876" i="67"/>
  <c r="D1377" i="67"/>
  <c r="D1185" i="67"/>
  <c r="D366" i="67"/>
  <c r="D1191" i="67"/>
  <c r="D1772" i="67"/>
  <c r="D647" i="67"/>
  <c r="D819" i="67"/>
  <c r="D277" i="67"/>
  <c r="D1287" i="67"/>
  <c r="D236" i="67"/>
  <c r="D1402" i="67"/>
  <c r="D1306" i="67"/>
  <c r="D484" i="67"/>
  <c r="D1531" i="67"/>
  <c r="D120" i="67"/>
  <c r="D247" i="67"/>
  <c r="D1713" i="67"/>
  <c r="D1388" i="67"/>
  <c r="D812" i="67"/>
  <c r="D477" i="67"/>
  <c r="D773" i="67"/>
  <c r="D248" i="67"/>
  <c r="D152" i="67"/>
  <c r="D815" i="67"/>
  <c r="D1129" i="67"/>
  <c r="D501" i="67"/>
  <c r="D1505" i="67"/>
  <c r="D519" i="67"/>
  <c r="D1809" i="67"/>
  <c r="D1373" i="67"/>
  <c r="D1644" i="67"/>
  <c r="D1288" i="67"/>
  <c r="D1925" i="67"/>
  <c r="D1552" i="67"/>
  <c r="D110" i="67"/>
  <c r="D1986" i="67"/>
  <c r="D1315" i="67"/>
  <c r="D144" i="67"/>
  <c r="D1423" i="67"/>
  <c r="D755" i="67"/>
  <c r="D162" i="67"/>
  <c r="D942" i="67"/>
  <c r="D1187" i="67"/>
  <c r="D736" i="67"/>
  <c r="D890" i="67"/>
  <c r="D926" i="67"/>
  <c r="D385" i="67"/>
  <c r="D1041" i="67"/>
  <c r="D783" i="67"/>
  <c r="D233" i="67"/>
  <c r="D640" i="67"/>
  <c r="D1932" i="67"/>
  <c r="D1430" i="67"/>
  <c r="D564" i="67"/>
  <c r="D866" i="67"/>
  <c r="D1804" i="67"/>
  <c r="D1832" i="67"/>
  <c r="D660" i="67"/>
  <c r="D883" i="67"/>
  <c r="D1555" i="67"/>
  <c r="D273" i="67"/>
  <c r="D1322" i="67"/>
  <c r="D1212" i="67"/>
  <c r="D1648" i="67"/>
  <c r="D1270" i="67"/>
  <c r="D1802" i="67"/>
  <c r="D718" i="67"/>
  <c r="D408" i="67"/>
  <c r="D520" i="67"/>
  <c r="D1791" i="67"/>
  <c r="D2000" i="67"/>
  <c r="D507" i="67"/>
  <c r="D1651" i="67"/>
  <c r="D1396" i="67"/>
  <c r="D1058" i="67"/>
  <c r="D877" i="67"/>
  <c r="D1974" i="67"/>
  <c r="D595" i="67"/>
  <c r="D1661" i="67"/>
  <c r="D1566" i="67"/>
  <c r="D1572" i="67"/>
  <c r="D737" i="67"/>
  <c r="D1428" i="67"/>
  <c r="D1764" i="67"/>
  <c r="D443" i="67"/>
  <c r="D1875" i="67"/>
  <c r="D1637" i="67"/>
  <c r="D580" i="67"/>
  <c r="D1167" i="67"/>
  <c r="D1683" i="67"/>
  <c r="D1394" i="67"/>
  <c r="D1327" i="67"/>
  <c r="D279" i="67"/>
  <c r="D1479" i="67"/>
  <c r="D537" i="67"/>
  <c r="D945" i="67"/>
  <c r="D1215" i="67"/>
  <c r="D450" i="67"/>
  <c r="D1700" i="67"/>
  <c r="D881" i="67"/>
  <c r="D377" i="67"/>
  <c r="D653" i="67"/>
  <c r="D1506" i="67"/>
  <c r="D323" i="67"/>
  <c r="D364" i="67"/>
  <c r="D901" i="67"/>
  <c r="D690" i="67"/>
  <c r="D842" i="67"/>
  <c r="D617" i="67"/>
  <c r="D531" i="67"/>
  <c r="D1072" i="67"/>
  <c r="D1891" i="67"/>
  <c r="D1769" i="67"/>
  <c r="D599" i="67"/>
  <c r="D1436" i="67"/>
  <c r="D965" i="67"/>
  <c r="D1721" i="67"/>
  <c r="D1027" i="67"/>
  <c r="D1643" i="67"/>
  <c r="D1528" i="67"/>
  <c r="D1165" i="67"/>
  <c r="D808" i="67"/>
  <c r="D232" i="67"/>
  <c r="D1944" i="67"/>
  <c r="D1684" i="67"/>
  <c r="D984" i="67"/>
  <c r="D1550" i="67"/>
  <c r="D1358" i="67"/>
  <c r="D691" i="67"/>
  <c r="D1477" i="67"/>
  <c r="D249" i="67"/>
  <c r="D1152" i="67"/>
  <c r="D1854" i="67"/>
  <c r="D238" i="67"/>
  <c r="D661" i="67"/>
  <c r="D874" i="67"/>
  <c r="D1667" i="67"/>
  <c r="D722" i="67"/>
  <c r="D173" i="67"/>
  <c r="D493" i="67"/>
  <c r="D1449" i="67"/>
  <c r="D638" i="67"/>
  <c r="D1086" i="67"/>
  <c r="D764" i="67"/>
  <c r="D570" i="67"/>
  <c r="D854" i="67"/>
  <c r="D609" i="67"/>
  <c r="D268" i="67"/>
  <c r="D652" i="67"/>
  <c r="D409" i="67"/>
  <c r="D1175" i="67"/>
  <c r="D1149" i="67"/>
  <c r="D1992" i="67"/>
  <c r="D1611" i="67"/>
  <c r="D560" i="67"/>
  <c r="D516" i="67"/>
  <c r="D1465" i="67"/>
  <c r="D375" i="67"/>
  <c r="D581" i="67"/>
  <c r="D602" i="67"/>
  <c r="D656" i="67"/>
  <c r="D1682" i="67"/>
  <c r="D294" i="67"/>
  <c r="D387" i="67"/>
  <c r="D1587" i="67"/>
  <c r="D441" i="67"/>
  <c r="D1421" i="67"/>
  <c r="D1542" i="67"/>
  <c r="D659" i="67"/>
  <c r="D1955" i="67"/>
  <c r="D730" i="67"/>
  <c r="D1989" i="67"/>
  <c r="D1610" i="67"/>
  <c r="D607" i="67"/>
  <c r="D1043" i="67"/>
  <c r="D1415" i="67"/>
  <c r="D1946" i="67"/>
  <c r="D929" i="67"/>
  <c r="D551" i="67"/>
  <c r="D435" i="67"/>
  <c r="D1435" i="67"/>
  <c r="D678" i="67"/>
  <c r="D266" i="67"/>
  <c r="D1979" i="67"/>
  <c r="D674" i="67"/>
  <c r="D1991" i="67"/>
  <c r="D1870" i="67"/>
  <c r="D1200" i="67"/>
  <c r="D452" i="67"/>
  <c r="D1291" i="67"/>
  <c r="D1798" i="67"/>
  <c r="D1365" i="67"/>
  <c r="D314" i="67"/>
  <c r="D354" i="67"/>
  <c r="D1408" i="67"/>
  <c r="D276" i="67"/>
  <c r="D1675" i="67"/>
  <c r="D770" i="67"/>
  <c r="D1182" i="67"/>
  <c r="D1774" i="67"/>
  <c r="D1498" i="67"/>
  <c r="D1268" i="67"/>
  <c r="D1414" i="67"/>
  <c r="D217" i="67"/>
  <c r="D1349" i="67"/>
  <c r="D934" i="67"/>
  <c r="D1158" i="67"/>
  <c r="D351" i="67"/>
  <c r="D1206" i="67"/>
  <c r="D113" i="67"/>
  <c r="D827" i="67"/>
  <c r="D1981" i="67"/>
  <c r="D1073" i="67"/>
  <c r="D1081" i="67"/>
  <c r="D1887" i="67"/>
  <c r="D1945" i="67"/>
  <c r="D1302" i="67"/>
  <c r="D1084" i="67"/>
  <c r="D505" i="67"/>
  <c r="D1483" i="67"/>
  <c r="D161" i="67"/>
  <c r="D574" i="67"/>
  <c r="D907" i="67"/>
  <c r="D243" i="67"/>
  <c r="D1620" i="67"/>
  <c r="D1947" i="67"/>
  <c r="D732" i="67"/>
  <c r="D1549" i="67"/>
  <c r="D1481" i="67"/>
  <c r="D114" i="67"/>
  <c r="D953" i="67"/>
  <c r="D1818" i="67"/>
  <c r="D719" i="67"/>
  <c r="D498" i="67"/>
  <c r="D927" i="67"/>
  <c r="D970" i="67"/>
  <c r="D1155" i="67"/>
  <c r="D598" i="67"/>
  <c r="D1263" i="67"/>
  <c r="D1172" i="67"/>
  <c r="D548" i="67"/>
  <c r="D1942" i="67"/>
  <c r="D274" i="67"/>
  <c r="D1009" i="67"/>
  <c r="D521" i="67"/>
  <c r="D1770" i="67"/>
  <c r="D1267" i="67"/>
  <c r="D301" i="67"/>
  <c r="D1709" i="67"/>
  <c r="D1803" i="67"/>
  <c r="D421" i="67"/>
  <c r="D127" i="67"/>
  <c r="D346" i="67"/>
  <c r="D1123" i="67"/>
  <c r="D1614" i="67"/>
  <c r="D1476" i="67"/>
  <c r="D358" i="67"/>
  <c r="D188" i="67"/>
  <c r="D1035" i="67"/>
  <c r="D980" i="67"/>
  <c r="D1176" i="67"/>
  <c r="D1645" i="67"/>
  <c r="D703" i="67"/>
  <c r="D234" i="67"/>
  <c r="D1612" i="67"/>
  <c r="D200" i="67"/>
  <c r="D1535" i="67"/>
  <c r="D634" i="67"/>
  <c r="D1192" i="67"/>
  <c r="D992" i="67"/>
  <c r="D753" i="67"/>
  <c r="D852" i="67"/>
  <c r="D405" i="67"/>
  <c r="D904" i="67"/>
  <c r="D1022" i="67"/>
  <c r="D1779" i="67"/>
  <c r="D1005" i="67"/>
  <c r="D524" i="67"/>
  <c r="D149" i="67"/>
  <c r="D1347" i="67"/>
  <c r="D242" i="67"/>
  <c r="D1656" i="67"/>
  <c r="D675" i="67"/>
  <c r="D1335" i="67"/>
  <c r="D1674" i="67"/>
  <c r="D412" i="67"/>
  <c r="D117" i="67"/>
  <c r="D1628" i="67"/>
  <c r="D797" i="67"/>
  <c r="D1808" i="67"/>
  <c r="D1049" i="67"/>
  <c r="D179" i="67"/>
  <c r="D1724" i="67"/>
  <c r="D1003" i="67"/>
  <c r="D6" i="67"/>
  <c r="D193" i="67"/>
  <c r="D1898" i="67"/>
  <c r="D1471" i="67"/>
  <c r="D1336" i="67"/>
  <c r="D709" i="67"/>
  <c r="D1827" i="67"/>
  <c r="D454" i="67"/>
  <c r="D1579" i="67"/>
  <c r="D912" i="67"/>
  <c r="D528" i="67"/>
  <c r="D1478" i="67"/>
  <c r="D1441" i="67"/>
  <c r="D449" i="67"/>
  <c r="D630" i="67"/>
  <c r="D876" i="67"/>
  <c r="D1425" i="67"/>
  <c r="D1621" i="67"/>
  <c r="D976" i="67"/>
  <c r="D496" i="67"/>
  <c r="D1413" i="67"/>
  <c r="D1776" i="67"/>
  <c r="D508" i="67"/>
  <c r="D619" i="67"/>
  <c r="D337" i="67"/>
  <c r="D742" i="67"/>
  <c r="D391" i="67"/>
  <c r="D1310" i="67"/>
  <c r="D338" i="67"/>
  <c r="D198" i="67"/>
  <c r="D108" i="67"/>
  <c r="D859" i="67"/>
  <c r="D1705" i="67"/>
  <c r="D336" i="67"/>
  <c r="D457" i="67"/>
  <c r="D287" i="67"/>
  <c r="D566" i="67"/>
  <c r="D357" i="67"/>
  <c r="D776" i="67"/>
  <c r="D1131" i="67"/>
  <c r="D785" i="67"/>
  <c r="D875" i="67"/>
  <c r="D855" i="67"/>
  <c r="D1937" i="67"/>
  <c r="D1446" i="67"/>
  <c r="D156" i="67"/>
  <c r="D218" i="67"/>
  <c r="D1845" i="67"/>
  <c r="D1198" i="67"/>
  <c r="D936" i="67"/>
  <c r="D1492" i="67"/>
  <c r="D425" i="67"/>
  <c r="D397" i="67"/>
  <c r="D1054" i="67"/>
  <c r="D1787" i="67"/>
  <c r="D604" i="67"/>
  <c r="D593" i="67"/>
  <c r="D1795" i="67"/>
  <c r="D1716" i="67"/>
  <c r="D1514" i="67"/>
  <c r="D170" i="67"/>
  <c r="D1068" i="67"/>
  <c r="D958" i="67"/>
  <c r="D1510" i="67"/>
  <c r="D838" i="67"/>
  <c r="D555" i="67"/>
  <c r="D947" i="67"/>
  <c r="D271" i="67"/>
  <c r="D1838" i="67"/>
  <c r="D230" i="67"/>
  <c r="D1873" i="67"/>
  <c r="D748" i="67"/>
  <c r="D651" i="67"/>
  <c r="D1318" i="67"/>
  <c r="D768" i="67"/>
  <c r="D1450" i="67"/>
  <c r="D1736" i="67"/>
  <c r="D553" i="67"/>
  <c r="D1282" i="67"/>
  <c r="D1256" i="67"/>
  <c r="D1424" i="67"/>
  <c r="D1375" i="67"/>
  <c r="D1665" i="67"/>
  <c r="D1564" i="67"/>
  <c r="D1672" i="67"/>
  <c r="D1103" i="67"/>
  <c r="D1010" i="67"/>
  <c r="D168" i="67"/>
  <c r="D1615" i="67"/>
  <c r="D506" i="67"/>
  <c r="D269" i="67"/>
  <c r="D1113" i="67"/>
  <c r="D1020" i="67"/>
  <c r="D1159" i="67"/>
  <c r="D725" i="67"/>
  <c r="D1781" i="67"/>
  <c r="D1148" i="67"/>
  <c r="D392" i="67"/>
  <c r="D778" i="67"/>
  <c r="D1011" i="67"/>
  <c r="D1508" i="67"/>
  <c r="D436" i="67"/>
  <c r="D263" i="67"/>
  <c r="D1021" i="67"/>
  <c r="D988" i="67"/>
  <c r="D1929" i="67"/>
  <c r="D1636" i="67"/>
  <c r="D645" i="67"/>
  <c r="D439" i="67"/>
  <c r="D461" i="67"/>
  <c r="D590" i="67"/>
  <c r="D1269" i="67"/>
  <c r="D342" i="67"/>
  <c r="D1956" i="67"/>
  <c r="D943" i="67"/>
  <c r="D319" i="67"/>
  <c r="D165" i="67"/>
  <c r="D1128" i="67"/>
  <c r="D1788" i="67"/>
  <c r="D1247" i="67"/>
  <c r="D331" i="67"/>
  <c r="D1381" i="67"/>
  <c r="D1063" i="67"/>
  <c r="D1967" i="67"/>
  <c r="D540" i="67"/>
  <c r="D913" i="67"/>
  <c r="D820" i="67"/>
  <c r="D1778" i="67"/>
  <c r="D549" i="67"/>
  <c r="D1882" i="67"/>
  <c r="D559" i="67"/>
  <c r="D1209" i="67"/>
  <c r="D1740" i="67"/>
  <c r="D1668" i="67"/>
  <c r="D1777" i="67"/>
  <c r="D1453" i="67"/>
  <c r="D727" i="67"/>
  <c r="D825" i="67"/>
  <c r="D844" i="67"/>
  <c r="D303" i="67"/>
  <c r="D253" i="67"/>
  <c r="D1706" i="67"/>
  <c r="D840" i="67"/>
  <c r="D1016" i="67"/>
  <c r="D1392" i="67"/>
  <c r="D1034" i="67"/>
  <c r="D394" i="67"/>
  <c r="D1908" i="67"/>
  <c r="D148" i="67"/>
  <c r="D1422" i="67"/>
  <c r="D799" i="67"/>
  <c r="D414" i="67"/>
  <c r="D1731" i="67"/>
  <c r="D1603" i="67"/>
  <c r="D639" i="67"/>
  <c r="D1111" i="67"/>
  <c r="D1439" i="67"/>
  <c r="D1221" i="67"/>
  <c r="D382" i="67"/>
  <c r="D1219" i="67"/>
  <c r="D169" i="67"/>
  <c r="D1927" i="67"/>
  <c r="D258" i="67"/>
  <c r="D1546" i="67"/>
  <c r="D2003" i="67"/>
  <c r="D1356" i="67"/>
  <c r="D1243" i="67"/>
  <c r="D758" i="67"/>
  <c r="D1395" i="67"/>
  <c r="D1130" i="67"/>
  <c r="D530" i="67"/>
  <c r="D1996" i="67"/>
  <c r="D1397" i="67"/>
  <c r="D847" i="67"/>
  <c r="D1958" i="67"/>
  <c r="D1763" i="67"/>
  <c r="D1134" i="67"/>
  <c r="D334" i="67"/>
  <c r="D533" i="67"/>
  <c r="D153" i="67"/>
  <c r="D1253" i="67"/>
  <c r="D954" i="67"/>
  <c r="D1758" i="67"/>
  <c r="D882" i="67"/>
  <c r="D648" i="67"/>
  <c r="D1420" i="67"/>
  <c r="D710" i="67"/>
  <c r="D1389" i="67"/>
  <c r="D572" i="67"/>
  <c r="D109" i="67"/>
  <c r="D136" i="67"/>
  <c r="D1044" i="67"/>
  <c r="D1517" i="67"/>
  <c r="D1163" i="67"/>
  <c r="D1101" i="67"/>
  <c r="D1278" i="67"/>
  <c r="D187" i="67"/>
  <c r="D762" i="67"/>
  <c r="D873" i="67"/>
  <c r="D1493" i="67"/>
  <c r="D1936" i="67"/>
  <c r="D330" i="67"/>
  <c r="D711" i="67"/>
  <c r="D910" i="67"/>
  <c r="D133" i="67"/>
  <c r="D1793" i="67"/>
  <c r="D2001" i="67"/>
  <c r="D664" i="67"/>
  <c r="D1907" i="67"/>
  <c r="D902" i="67"/>
  <c r="D1008" i="67"/>
  <c r="D423" i="67"/>
  <c r="D1654" i="67"/>
  <c r="D1025" i="67"/>
  <c r="D1933" i="67"/>
  <c r="D1988" i="67"/>
  <c r="D1634" i="67"/>
  <c r="D666" i="67"/>
  <c r="D707" i="67"/>
  <c r="D1633" i="67"/>
  <c r="D999" i="67"/>
  <c r="D856" i="67"/>
  <c r="D1487" i="67"/>
  <c r="D1678" i="67"/>
  <c r="D1733" i="67"/>
  <c r="D1431" i="67"/>
  <c r="D867" i="67"/>
  <c r="D744" i="67"/>
  <c r="D631" i="67"/>
  <c r="D544" i="67"/>
  <c r="D1236" i="67"/>
  <c r="D1482" i="67"/>
  <c r="D978" i="67"/>
  <c r="D349" i="67"/>
  <c r="D1680" i="67"/>
  <c r="D1859" i="67"/>
  <c r="D1982" i="67"/>
  <c r="D663" i="67"/>
  <c r="D1583" i="67"/>
  <c r="D201" i="67"/>
  <c r="D1916" i="67"/>
  <c r="D1928" i="67"/>
  <c r="D795" i="67"/>
  <c r="D278" i="67"/>
  <c r="D584" i="67"/>
  <c r="D9" i="67"/>
  <c r="D1849" i="67"/>
  <c r="D1831" i="67"/>
  <c r="D1290" i="67"/>
  <c r="D245" i="67"/>
  <c r="D1593" i="67"/>
  <c r="D810" i="67"/>
  <c r="D426" i="67"/>
  <c r="D605" i="67"/>
  <c r="D522" i="67"/>
  <c r="D386" i="67"/>
  <c r="D676" i="67"/>
  <c r="D864" i="67"/>
  <c r="D1871" i="67"/>
  <c r="D1473" i="67"/>
  <c r="D787" i="67"/>
  <c r="D1983" i="67"/>
  <c r="D275" i="67"/>
  <c r="D1055" i="67"/>
  <c r="D833" i="67"/>
  <c r="D885" i="67"/>
  <c r="D611" i="67"/>
  <c r="D1767" i="67"/>
  <c r="D1330" i="67"/>
  <c r="D971" i="67"/>
  <c r="D632" i="67"/>
  <c r="D771" i="67"/>
  <c r="D689" i="67"/>
  <c r="D292" i="67"/>
  <c r="D420" i="67"/>
  <c r="D1906" i="67"/>
  <c r="D932" i="67"/>
  <c r="D462" i="67"/>
  <c r="D487" i="67"/>
  <c r="D734" i="67"/>
  <c r="D1934" i="67"/>
  <c r="D1575" i="67"/>
  <c r="D1416" i="67"/>
  <c r="D1274" i="67"/>
  <c r="D1997" i="67"/>
  <c r="D1405" i="67"/>
  <c r="D1374" i="67"/>
  <c r="D1613" i="67"/>
  <c r="D1703" i="67"/>
  <c r="D714" i="67"/>
  <c r="D469" i="67"/>
  <c r="D796" i="67"/>
  <c r="D724" i="67"/>
  <c r="D1417" i="67"/>
  <c r="D202" i="67"/>
  <c r="D1660" i="67"/>
  <c r="D1277" i="67"/>
  <c r="D918" i="67"/>
  <c r="D1455" i="67"/>
  <c r="D324" i="67"/>
  <c r="D191" i="67"/>
  <c r="D1224" i="67"/>
  <c r="D291" i="67"/>
  <c r="D1047" i="67"/>
  <c r="D356" i="67"/>
  <c r="D587" i="67"/>
  <c r="D686" i="67"/>
  <c r="D565" i="67"/>
  <c r="D175" i="67"/>
  <c r="D892" i="67"/>
  <c r="D470" i="67"/>
  <c r="D1232" i="67"/>
  <c r="D1444" i="67"/>
  <c r="D1361" i="67"/>
  <c r="D1110" i="67"/>
  <c r="D784" i="67"/>
  <c r="D1469" i="67"/>
  <c r="D1245" i="67"/>
  <c r="D1136" i="67"/>
  <c r="D1681" i="67"/>
  <c r="D1965" i="67"/>
  <c r="D1735" i="67"/>
  <c r="D933" i="67"/>
  <c r="D858" i="67"/>
  <c r="D1880" i="67"/>
  <c r="D478" i="67"/>
  <c r="D1433" i="67"/>
  <c r="D1541" i="67"/>
  <c r="D1463" i="67"/>
  <c r="D1727" i="67"/>
  <c r="D396" i="67"/>
  <c r="D209" i="67"/>
  <c r="D344" i="67"/>
  <c r="D1040" i="67"/>
  <c r="D228" i="67"/>
  <c r="D961" i="67"/>
  <c r="D216" i="67"/>
  <c r="D1238" i="67"/>
  <c r="D1630" i="67"/>
  <c r="D872" i="67"/>
  <c r="D649" i="67"/>
  <c r="D1950" i="67"/>
  <c r="D922" i="67"/>
  <c r="D204" i="67"/>
  <c r="D400" i="67"/>
  <c r="D1883" i="67"/>
  <c r="D1328" i="67"/>
  <c r="D1485" i="67"/>
  <c r="D763" i="67"/>
  <c r="D1339" i="67"/>
  <c r="D304" i="67"/>
  <c r="D1743" i="67"/>
  <c r="D834" i="67"/>
  <c r="D1658" i="67"/>
  <c r="D1815" i="67"/>
  <c r="D1865" i="67"/>
  <c r="D1150" i="67"/>
  <c r="D494" i="67"/>
  <c r="D194" i="67"/>
  <c r="D118" i="67"/>
  <c r="D829" i="67"/>
  <c r="D964" i="67"/>
  <c r="D1582" i="67"/>
  <c r="D1913" i="67"/>
  <c r="D1140" i="67"/>
  <c r="D1894" i="67"/>
  <c r="D1957" i="67"/>
  <c r="D1547" i="67"/>
  <c r="D1742" i="67"/>
  <c r="D1903" i="67"/>
  <c r="D869" i="67"/>
  <c r="D422" i="67"/>
  <c r="D1125" i="67"/>
  <c r="D207" i="67"/>
  <c r="D1911" i="67"/>
  <c r="D286" i="67"/>
  <c r="D155" i="67"/>
  <c r="D862" i="67"/>
  <c r="D122" i="67"/>
  <c r="D816" i="67"/>
  <c r="D322" i="67"/>
  <c r="D308" i="67"/>
  <c r="D1001" i="67"/>
  <c r="D1926" i="67"/>
  <c r="D916" i="67"/>
  <c r="D938" i="67"/>
  <c r="D1753" i="67"/>
  <c r="D128" i="67"/>
  <c r="D826" i="67"/>
  <c r="D990" i="67"/>
  <c r="D1941" i="67"/>
  <c r="D547" i="67"/>
  <c r="D1618" i="67"/>
  <c r="D1297" i="67"/>
  <c r="D139" i="67"/>
  <c r="D1920" i="67"/>
  <c r="D1653" i="67"/>
  <c r="D1280" i="67"/>
  <c r="D1595" i="67"/>
  <c r="D1741" i="67"/>
  <c r="D1038" i="67"/>
  <c r="D832" i="67"/>
  <c r="D973" i="67"/>
  <c r="D213" i="67"/>
  <c r="D1638" i="67"/>
  <c r="D821" i="67"/>
  <c r="D600" i="67"/>
  <c r="D765" i="67"/>
  <c r="D1520" i="67"/>
  <c r="D1722" i="67"/>
  <c r="D895" i="67"/>
  <c r="D147" i="67"/>
  <c r="D583" i="67"/>
  <c r="D121" i="67"/>
  <c r="D1726" i="67"/>
  <c r="D1275" i="67"/>
  <c r="D154" i="67"/>
  <c r="D568" i="67"/>
  <c r="D612" i="67"/>
  <c r="D731" i="67"/>
  <c r="D608" i="67"/>
  <c r="D1341" i="67"/>
  <c r="D1231" i="67"/>
  <c r="D1701" i="67"/>
  <c r="D1895" i="67"/>
  <c r="D1133" i="67"/>
  <c r="D1717" i="67"/>
  <c r="D1952" i="67"/>
  <c r="D1378" i="67"/>
  <c r="D1507" i="67"/>
  <c r="D1704" i="67"/>
  <c r="D1954" i="67"/>
  <c r="D628" i="67"/>
  <c r="D941" i="67"/>
  <c r="D1868" i="67"/>
  <c r="D1784" i="67"/>
  <c r="D465" i="67"/>
  <c r="D897" i="67"/>
  <c r="D801" i="67"/>
  <c r="D306" i="67"/>
  <c r="D997" i="67"/>
  <c r="D1154" i="67"/>
  <c r="D131" i="67"/>
  <c r="D1122" i="67"/>
  <c r="D181" i="67"/>
  <c r="D646" i="67"/>
  <c r="D171" i="67"/>
  <c r="D756" i="67"/>
  <c r="D380" i="67"/>
  <c r="D728" i="67"/>
  <c r="D376" i="67"/>
  <c r="D1580" i="67"/>
  <c r="D300" i="67"/>
  <c r="D1819" i="67"/>
  <c r="D1755" i="67"/>
  <c r="D460" i="67"/>
  <c r="D395" i="67"/>
  <c r="D231" i="67"/>
  <c r="D1242" i="67"/>
  <c r="D865" i="67"/>
  <c r="D944" i="67"/>
  <c r="D1244" i="67"/>
  <c r="D1100" i="67"/>
  <c r="D1935" i="67"/>
  <c r="D1752" i="67"/>
  <c r="D1023" i="67"/>
  <c r="D384" i="67"/>
  <c r="D472" i="67"/>
  <c r="D467" i="67"/>
  <c r="D189" i="67"/>
  <c r="D1588" i="67"/>
  <c r="D1757" i="67"/>
  <c r="D746" i="67"/>
  <c r="D1655" i="67"/>
  <c r="D1064" i="67"/>
  <c r="D930" i="67"/>
  <c r="D1732" i="67"/>
  <c r="D1233" i="67"/>
  <c r="D1998" i="67"/>
  <c r="D1771" i="67"/>
  <c r="D1451" i="67"/>
  <c r="D1839" i="67"/>
  <c r="D717" i="67"/>
  <c r="D428" i="67"/>
  <c r="D1948" i="67"/>
  <c r="D1714" i="67"/>
  <c r="D1794" i="67"/>
  <c r="D1178" i="67"/>
  <c r="D1516" i="67"/>
  <c r="D914" i="67"/>
  <c r="D1048" i="67"/>
  <c r="D1281" i="67"/>
  <c r="D658" i="67"/>
  <c r="D636" i="67"/>
  <c r="D1403" i="67"/>
  <c r="D995" i="67"/>
  <c r="D1676" i="67"/>
  <c r="D857" i="67"/>
  <c r="D786" i="67"/>
  <c r="D642" i="67"/>
  <c r="D116" i="67"/>
  <c r="D315" i="67"/>
  <c r="D1156" i="67"/>
  <c r="D1892" i="67"/>
  <c r="D1000" i="67"/>
  <c r="D1007" i="67"/>
  <c r="D474" i="67"/>
  <c r="D370" i="67"/>
  <c r="D267" i="67"/>
  <c r="D1400" i="67"/>
  <c r="D399" i="67"/>
  <c r="D288" i="67"/>
  <c r="D1494" i="67"/>
  <c r="D1241" i="67"/>
  <c r="D898" i="67"/>
  <c r="D369" i="67"/>
  <c r="D1426" i="67"/>
  <c r="D1147" i="67"/>
  <c r="D1844" i="67"/>
  <c r="D1635" i="67"/>
  <c r="D284" i="67"/>
  <c r="D1321" i="67"/>
  <c r="D157" i="67"/>
  <c r="D811" i="67"/>
  <c r="D1382" i="67"/>
  <c r="D185" i="67"/>
  <c r="D203" i="67"/>
  <c r="D10" i="67"/>
  <c r="D295" i="67"/>
  <c r="D749" i="67"/>
  <c r="D846" i="67"/>
  <c r="D1171" i="67"/>
  <c r="D1984" i="67"/>
  <c r="D1521" i="67"/>
  <c r="D527" i="67"/>
  <c r="D1616" i="67"/>
  <c r="D702" i="67"/>
  <c r="D822" i="67"/>
  <c r="D828" i="67"/>
  <c r="D841" i="67"/>
  <c r="D1821" i="67"/>
  <c r="D137" i="67"/>
  <c r="D1309" i="67"/>
  <c r="D1938" i="67"/>
  <c r="D1177" i="67"/>
  <c r="D1351" i="67"/>
  <c r="D1366" i="67"/>
  <c r="D805" i="67"/>
  <c r="D1730" i="67"/>
  <c r="D285" i="67"/>
  <c r="D111" i="67"/>
  <c r="D458" i="67"/>
  <c r="D589" i="67"/>
  <c r="D685" i="67"/>
  <c r="D1631" i="67"/>
  <c r="D280" i="67"/>
  <c r="D141" i="67"/>
  <c r="D624" i="67"/>
  <c r="D1977" i="67"/>
  <c r="D713" i="67"/>
  <c r="D1250" i="67"/>
  <c r="D1807" i="67"/>
  <c r="D1456" i="67"/>
  <c r="D1169" i="67"/>
  <c r="D1262" i="67"/>
  <c r="D1486" i="67"/>
  <c r="D1087" i="67"/>
  <c r="D729" i="67"/>
  <c r="D614" i="67"/>
  <c r="D625" i="67"/>
  <c r="D1108" i="67"/>
  <c r="D567" i="67"/>
  <c r="D715" i="67"/>
  <c r="D836" i="67"/>
  <c r="D1112" i="67"/>
  <c r="D1057" i="67"/>
  <c r="D975" i="67"/>
  <c r="D468" i="67"/>
  <c r="D312" i="67"/>
  <c r="D388" i="67"/>
  <c r="D939" i="67"/>
  <c r="D1565" i="67"/>
  <c r="D917" i="67"/>
  <c r="D1142" i="67"/>
  <c r="D214" i="67"/>
  <c r="D1098" i="67"/>
  <c r="D1999" i="67"/>
  <c r="D119" i="67"/>
  <c r="D1323" i="67"/>
  <c r="D1126" i="67"/>
  <c r="D960" i="67"/>
  <c r="D1900" i="67"/>
  <c r="D915" i="67"/>
  <c r="D1352" i="67"/>
  <c r="D870" i="67"/>
  <c r="D486" i="67"/>
  <c r="D1921" i="67"/>
  <c r="D317" i="67"/>
  <c r="D1437" i="67"/>
  <c r="D861" i="67"/>
  <c r="D813" i="67"/>
  <c r="D1949" i="67"/>
  <c r="D1969" i="67"/>
  <c r="D956" i="67"/>
  <c r="D1504" i="67"/>
  <c r="D1332" i="67"/>
  <c r="D1813" i="67"/>
  <c r="D1837" i="67"/>
  <c r="D1153" i="67"/>
  <c r="D1013" i="67"/>
  <c r="D1723" i="67"/>
  <c r="D483" i="67"/>
  <c r="D592" i="67"/>
  <c r="D1860" i="67"/>
  <c r="D252" i="67"/>
  <c r="D1220" i="67"/>
  <c r="D1962" i="67"/>
  <c r="D138" i="67"/>
  <c r="D318" i="67"/>
  <c r="D1646" i="67"/>
  <c r="D112" i="67"/>
  <c r="D1427" i="67"/>
  <c r="D543" i="67"/>
  <c r="D244" i="67"/>
  <c r="D1625" i="67"/>
  <c r="D1840" i="67"/>
  <c r="D479" i="67"/>
  <c r="D1968" i="67"/>
  <c r="D594" i="67"/>
  <c r="D878" i="67"/>
  <c r="D665" i="67"/>
  <c r="D297" i="67"/>
  <c r="D626" i="67"/>
  <c r="D571" i="67"/>
  <c r="D1598" i="67"/>
  <c r="D1445" i="67"/>
  <c r="D1789" i="67"/>
  <c r="D1360" i="67"/>
  <c r="D1810" i="67"/>
  <c r="D1490" i="67"/>
  <c r="D949" i="67"/>
  <c r="D629" i="67"/>
  <c r="D1918" i="67"/>
  <c r="D657" i="67"/>
  <c r="D1053" i="67"/>
  <c r="D767" i="67"/>
  <c r="D1143" i="67"/>
  <c r="D921" i="67"/>
  <c r="D1119" i="67"/>
  <c r="D1866" i="67"/>
  <c r="D894" i="67"/>
  <c r="D298" i="67"/>
  <c r="D1161" i="67"/>
  <c r="D237" i="67"/>
  <c r="D588" i="67"/>
  <c r="D1348" i="67"/>
  <c r="D793" i="67"/>
  <c r="D880" i="67"/>
  <c r="D633" i="67"/>
  <c r="D775" i="67"/>
  <c r="D1897" i="67"/>
  <c r="D1235" i="67"/>
  <c r="D223" i="67"/>
  <c r="D721" i="67"/>
  <c r="D220" i="67"/>
  <c r="D1985" i="67"/>
  <c r="D473" i="67"/>
  <c r="D1896" i="67"/>
  <c r="D1024" i="67"/>
  <c r="D554" i="67"/>
  <c r="D545" i="67"/>
  <c r="D1617" i="67"/>
  <c r="D558" i="67"/>
  <c r="D1114" i="67"/>
  <c r="D1410" i="67"/>
  <c r="D1331" i="67"/>
  <c r="D1558" i="67"/>
  <c r="D706" i="67"/>
  <c r="D1002" i="67"/>
  <c r="D1254" i="67"/>
  <c r="D1066" i="67"/>
  <c r="D500" i="67"/>
  <c r="D1387" i="67"/>
  <c r="D1037" i="67"/>
  <c r="D1537" i="67"/>
  <c r="D1698" i="67"/>
  <c r="D1862" i="67"/>
  <c r="D1685" i="67"/>
  <c r="D868" i="67"/>
  <c r="D579" i="67"/>
  <c r="D1447" i="67"/>
  <c r="D919" i="67"/>
  <c r="D511" i="67"/>
  <c r="D1442" i="67"/>
  <c r="D1208" i="67"/>
  <c r="D1973" i="67"/>
  <c r="D1495" i="67"/>
  <c r="D390" i="67"/>
  <c r="D835" i="67"/>
  <c r="D417" i="67"/>
  <c r="D1971" i="67"/>
  <c r="D1602" i="67"/>
  <c r="D573" i="67"/>
  <c r="D779" i="67"/>
  <c r="D687" i="67"/>
  <c r="D1855" i="67"/>
  <c r="D1470" i="67"/>
  <c r="D1216" i="67"/>
  <c r="D259" i="67"/>
  <c r="D618" i="67"/>
  <c r="D219" i="67"/>
  <c r="D1326" i="67"/>
  <c r="D415" i="67"/>
  <c r="D1006" i="67"/>
  <c r="D360" i="67"/>
  <c r="D107" i="67"/>
  <c r="D788" i="67"/>
  <c r="D1904" i="67"/>
  <c r="D1536" i="67"/>
  <c r="D504" i="67"/>
  <c r="D1460" i="67"/>
  <c r="D1746" i="67"/>
  <c r="D1710" i="67"/>
  <c r="D440" i="67"/>
  <c r="D991" i="67"/>
  <c r="D1594" i="67"/>
  <c r="D1548" i="67"/>
  <c r="D952" i="67"/>
  <c r="D515" i="67"/>
  <c r="D523" i="67"/>
  <c r="D2002" i="67"/>
  <c r="D491" i="67"/>
  <c r="D321" i="67"/>
  <c r="D325" i="67"/>
  <c r="D1228" i="67"/>
  <c r="D1728" i="67"/>
  <c r="D1632" i="67"/>
  <c r="D741" i="67"/>
  <c r="D347" i="67"/>
  <c r="D743" i="67"/>
  <c r="D888" i="67"/>
  <c r="D163" i="67"/>
  <c r="D1922" i="67"/>
  <c r="D1744" i="67"/>
  <c r="D1067" i="67"/>
  <c r="D803" i="67"/>
  <c r="D1990" i="67"/>
  <c r="D11" i="67"/>
  <c r="D1563" i="67"/>
  <c r="D1836" i="67"/>
  <c r="D1817" i="67"/>
  <c r="D1543" i="67"/>
  <c r="D911" i="67"/>
  <c r="D432" i="67"/>
  <c r="D1174" i="67"/>
  <c r="D837" i="67"/>
  <c r="D1790" i="67"/>
  <c r="D1252" i="67"/>
  <c r="D142" i="67"/>
  <c r="D140" i="67"/>
  <c r="D451" i="67"/>
  <c r="D1484" i="67"/>
  <c r="D1412" i="67"/>
  <c r="D265" i="67"/>
  <c r="D1893" i="67"/>
  <c r="D1344" i="67"/>
  <c r="D1527" i="67"/>
  <c r="D158" i="67"/>
  <c r="D843" i="67"/>
  <c r="D143" i="67"/>
  <c r="D1499" i="67"/>
  <c r="D1749" i="67"/>
  <c r="D981" i="67"/>
  <c r="D679" i="67"/>
  <c r="D1004" i="67"/>
  <c r="D1314" i="67"/>
  <c r="D1313" i="67"/>
  <c r="D251" i="67"/>
  <c r="D818" i="67"/>
  <c r="D1688" i="67"/>
  <c r="D1342" i="67"/>
  <c r="D1186" i="67"/>
  <c r="D1692" i="67"/>
  <c r="D924" i="67"/>
  <c r="D1346" i="67"/>
  <c r="D1255" i="67"/>
  <c r="D1248" i="67"/>
  <c r="D1095" i="67"/>
  <c r="D1091" i="67"/>
  <c r="D1070" i="67"/>
  <c r="D517" i="67"/>
  <c r="D1237" i="67"/>
  <c r="D733" i="67"/>
  <c r="D1409" i="67"/>
  <c r="D1132" i="67"/>
  <c r="D1434" i="67"/>
  <c r="D1353" i="67"/>
  <c r="D1440" i="67"/>
  <c r="D1600" i="67"/>
  <c r="D1589" i="67"/>
  <c r="D1825" i="67"/>
  <c r="D906" i="67"/>
  <c r="D1419" i="67"/>
  <c r="D1139" i="67"/>
  <c r="D123" i="67"/>
  <c r="D296" i="67"/>
  <c r="D365" i="67"/>
  <c r="D720" i="67"/>
  <c r="D1843" i="67"/>
  <c r="D1574" i="67"/>
  <c r="D1181" i="67"/>
  <c r="D499" i="67"/>
  <c r="D1179" i="67"/>
  <c r="D1671" i="67"/>
  <c r="D1766" i="67"/>
  <c r="D1556" i="67"/>
  <c r="D1260" i="67"/>
  <c r="D891" i="67"/>
  <c r="D1539" i="67"/>
  <c r="D1030" i="67"/>
  <c r="D1061" i="67"/>
  <c r="D871" i="67"/>
  <c r="D831" i="67"/>
  <c r="D1852" i="67"/>
  <c r="D1597" i="67"/>
  <c r="D459" i="67"/>
  <c r="D1702" i="67"/>
  <c r="D1283" i="67"/>
  <c r="D1796" i="67"/>
  <c r="D270" i="67"/>
  <c r="D1017" i="67"/>
  <c r="D1739" i="67"/>
  <c r="D781" i="67"/>
  <c r="D670" i="67"/>
  <c r="D621" i="67"/>
  <c r="D613" i="67"/>
  <c r="D1775" i="67"/>
  <c r="D526" i="67"/>
  <c r="D576" i="67"/>
  <c r="D427" i="67"/>
  <c r="D1890" i="67"/>
  <c r="D1561" i="67"/>
  <c r="D887" i="67"/>
  <c r="D1650" i="67"/>
  <c r="D299" i="67"/>
  <c r="D1213" i="67"/>
  <c r="D752" i="67"/>
  <c r="D1166" i="67"/>
  <c r="D1961" i="67"/>
  <c r="D146" i="67"/>
  <c r="D250" i="67"/>
  <c r="D809" i="67"/>
  <c r="D1910" i="67"/>
  <c r="D1032" i="67"/>
  <c r="D282" i="67"/>
  <c r="D1522" i="67"/>
  <c r="D1554" i="67"/>
  <c r="D1399" i="67"/>
  <c r="D362" i="67"/>
  <c r="D1398" i="67"/>
  <c r="D792" i="67"/>
  <c r="D1217" i="67"/>
  <c r="D680" i="67"/>
  <c r="D1015" i="67"/>
  <c r="D616" i="67"/>
  <c r="D374" i="67"/>
  <c r="D471" i="67"/>
  <c r="D790" i="67"/>
  <c r="D692" i="67"/>
  <c r="D406" i="67"/>
  <c r="D197" i="67"/>
  <c r="D1196" i="67"/>
  <c r="D935" i="67"/>
  <c r="D1914" i="67"/>
  <c r="D1390" i="67"/>
  <c r="D1754" i="67"/>
  <c r="D1851" i="67"/>
  <c r="D1380" i="67"/>
  <c r="D1199" i="67"/>
  <c r="D1822" i="67"/>
  <c r="D963" i="67"/>
  <c r="D1096" i="67"/>
  <c r="D1826" i="67"/>
  <c r="D1959" i="67"/>
  <c r="D1824" i="67"/>
  <c r="D418" i="67"/>
  <c r="D774" i="67"/>
  <c r="D444" i="67"/>
  <c r="D260" i="67"/>
  <c r="D1720" i="67"/>
  <c r="D1121" i="67"/>
  <c r="D1077" i="67"/>
  <c r="D1691" i="67"/>
  <c r="D1145" i="67"/>
  <c r="D1657" i="67"/>
  <c r="D928" i="67"/>
  <c r="D1093" i="67"/>
  <c r="D982" i="67"/>
  <c r="D1673" i="67"/>
  <c r="D329" i="67"/>
  <c r="D1924" i="67"/>
  <c r="D488" i="67"/>
  <c r="D1666" i="67"/>
  <c r="D129" i="67"/>
  <c r="D610" i="67"/>
  <c r="D407" i="67"/>
  <c r="D951" i="67"/>
  <c r="D1292" i="67"/>
  <c r="D694" i="67"/>
  <c r="D1664" i="67"/>
  <c r="D1249" i="67"/>
  <c r="D327" i="67"/>
  <c r="D1135" i="67"/>
  <c r="D445" i="67"/>
  <c r="D261" i="67"/>
  <c r="D1151" i="67"/>
  <c r="D1502" i="67"/>
  <c r="D1117" i="67"/>
  <c r="D794" i="67"/>
  <c r="D962" i="67"/>
  <c r="D986" i="67"/>
  <c r="D1670" i="67"/>
  <c r="D1524" i="67"/>
  <c r="D789" i="67"/>
  <c r="D1642" i="67"/>
  <c r="D1355" i="67"/>
  <c r="D254" i="67"/>
  <c r="D1532" i="67"/>
  <c r="D1226" i="67"/>
  <c r="D431" i="67"/>
  <c r="D1569" i="67"/>
  <c r="D1699" i="67"/>
  <c r="D186" i="67"/>
  <c r="D1201" i="67"/>
  <c r="D993" i="67"/>
  <c r="D1773" i="67"/>
  <c r="D1325" i="67"/>
  <c r="D1097" i="67"/>
  <c r="D1379" i="67"/>
  <c r="D1629" i="67"/>
  <c r="D1899" i="67"/>
  <c r="D1411" i="67"/>
  <c r="D546" i="67"/>
  <c r="D550" i="67"/>
  <c r="D1953" i="67"/>
  <c r="D512" i="67"/>
  <c r="D341" i="67"/>
  <c r="D215" i="67"/>
  <c r="D1251" i="67"/>
  <c r="D1799" i="67"/>
  <c r="D1289" i="67"/>
  <c r="D760" i="67"/>
  <c r="D1468" i="67"/>
  <c r="D159" i="67"/>
  <c r="D1229" i="67"/>
  <c r="D972" i="67"/>
  <c r="D1385" i="67"/>
  <c r="D955" i="67"/>
  <c r="D1972" i="67"/>
  <c r="D1239" i="67"/>
  <c r="D620" i="67"/>
  <c r="D1079" i="67"/>
  <c r="D160" i="67"/>
  <c r="D948" i="67"/>
  <c r="D1102" i="67"/>
  <c r="D1762" i="67"/>
  <c r="D355" i="67"/>
  <c r="D525" i="67"/>
  <c r="D1641" i="67"/>
  <c r="D1557" i="67"/>
  <c r="D1500" i="67"/>
  <c r="D1276" i="67"/>
  <c r="D1760" i="67"/>
  <c r="D1144" i="67"/>
  <c r="D1707" i="67"/>
  <c r="D1842" i="67"/>
  <c r="D684" i="67"/>
  <c r="D899" i="67"/>
  <c r="D1363" i="67"/>
  <c r="D1264" i="67"/>
  <c r="D1141" i="67"/>
  <c r="D1850" i="67"/>
  <c r="D448" i="67"/>
  <c r="D1806" i="67"/>
  <c r="D1823" i="67"/>
  <c r="D135" i="67"/>
  <c r="D166" i="67"/>
  <c r="D1863" i="67"/>
  <c r="D1319" i="67"/>
  <c r="D1877" i="67"/>
  <c r="D1519" i="67"/>
  <c r="D782" i="67"/>
  <c r="D1452" i="67"/>
  <c r="D1888" i="67"/>
  <c r="D1885" i="67"/>
  <c r="D195" i="67"/>
  <c r="D1082" i="67"/>
  <c r="D987" i="67"/>
  <c r="D1679" i="67"/>
  <c r="D1669" i="67"/>
  <c r="D241" i="67"/>
  <c r="D1137" i="67"/>
  <c r="D1429" i="67"/>
  <c r="D1811" i="67"/>
  <c r="D860" i="67"/>
  <c r="D1308" i="67"/>
  <c r="D1489" i="67"/>
  <c r="D430" i="67"/>
  <c r="D1848" i="67"/>
  <c r="D979" i="67"/>
  <c r="D1466" i="67"/>
  <c r="D989" i="67"/>
  <c r="D1585" i="67"/>
  <c r="D1046" i="67"/>
  <c r="D641" i="67"/>
  <c r="D1975" i="67"/>
  <c r="D373" i="67"/>
  <c r="D1051" i="67"/>
  <c r="D1719" i="67"/>
  <c r="D419" i="67"/>
  <c r="D1994" i="67"/>
  <c r="D1286" i="67"/>
  <c r="D367" i="67"/>
  <c r="D1659" i="67"/>
  <c r="D1987" i="67"/>
  <c r="D1923" i="67"/>
  <c r="D2004" i="67"/>
  <c r="D708" i="67"/>
  <c r="D1626" i="67"/>
  <c r="D240" i="67"/>
  <c r="D1652" i="67"/>
  <c r="D368" i="67"/>
  <c r="D389" i="67"/>
  <c r="D969" i="67"/>
  <c r="D1285" i="67"/>
  <c r="D383" i="67"/>
  <c r="D853" i="67"/>
  <c r="D320" i="67"/>
  <c r="D596" i="67"/>
  <c r="D1584" i="67"/>
  <c r="D272" i="67"/>
  <c r="D456" i="67"/>
  <c r="D210" i="67"/>
  <c r="D1271" i="67"/>
  <c r="D1350" i="67"/>
  <c r="D1183" i="67"/>
  <c r="D1544" i="67"/>
  <c r="D931" i="67"/>
  <c r="D994" i="67"/>
  <c r="D174" i="67"/>
  <c r="D1592" i="67"/>
  <c r="D693" i="67"/>
  <c r="D1293" i="67"/>
  <c r="D1511" i="67"/>
  <c r="D849" i="67"/>
  <c r="D1069" i="67"/>
  <c r="D1491" i="67"/>
  <c r="D1712" i="67"/>
  <c r="D1266" i="67"/>
  <c r="D196" i="67"/>
  <c r="D1901" i="67"/>
  <c r="D1708" i="67"/>
  <c r="D503" i="67"/>
  <c r="D1867" i="67"/>
  <c r="D1518" i="67"/>
  <c r="D1028" i="67"/>
  <c r="D239" i="67"/>
  <c r="D1820" i="67"/>
  <c r="D908" i="67"/>
  <c r="D950" i="67"/>
  <c r="D1222" i="67"/>
  <c r="D134" i="67"/>
  <c r="D754" i="67"/>
  <c r="D575" i="67"/>
  <c r="D1099" i="67"/>
  <c r="D716" i="67"/>
  <c r="D562" i="67"/>
  <c r="D1687" i="67"/>
  <c r="D1976" i="67"/>
  <c r="D1605" i="67"/>
  <c r="D1475" i="67"/>
  <c r="D1761" i="67"/>
  <c r="D510" i="67"/>
  <c r="D7" i="67"/>
  <c r="D1088" i="67"/>
  <c r="D1624" i="67"/>
  <c r="D925" i="67"/>
  <c r="D1677" i="67"/>
  <c r="D1075" i="67"/>
  <c r="D106" i="67"/>
  <c r="D968" i="67"/>
  <c r="D190" i="67"/>
  <c r="D655" i="67"/>
  <c r="D772" i="67"/>
  <c r="D124" i="67"/>
  <c r="D1033" i="67"/>
  <c r="D601" i="67"/>
  <c r="D974" i="67"/>
  <c r="D1104" i="67"/>
  <c r="D738" i="67"/>
  <c r="D475" i="67"/>
  <c r="D635" i="67"/>
  <c r="D1835" i="67"/>
  <c r="D909" i="67"/>
  <c r="D1386" i="67"/>
  <c r="D807" i="67"/>
  <c r="D283" i="67"/>
  <c r="D582" i="67"/>
  <c r="D863" i="67"/>
  <c r="D940" i="67"/>
  <c r="D1094" i="67"/>
  <c r="D1472" i="67"/>
  <c r="D1307" i="67"/>
  <c r="D712" i="67"/>
  <c r="D1978" i="67"/>
  <c r="D959" i="67"/>
  <c r="D192" i="67"/>
  <c r="D1964" i="67"/>
  <c r="D1686" i="67"/>
  <c r="D1210" i="67"/>
  <c r="D229" i="67"/>
  <c r="D1146" i="67"/>
  <c r="D434" i="67"/>
  <c r="D402" i="67"/>
  <c r="D1036" i="67"/>
  <c r="D1538" i="67"/>
  <c r="D637" i="67"/>
  <c r="D757" i="67"/>
  <c r="D1805" i="67"/>
  <c r="D1861" i="67"/>
  <c r="D1305" i="67"/>
  <c r="D726" i="67"/>
  <c r="D1454" i="67"/>
  <c r="D1359" i="67"/>
  <c r="D1833" i="67"/>
  <c r="D492" i="67"/>
  <c r="D481" i="67"/>
  <c r="D532" i="67"/>
  <c r="D1562" i="67"/>
  <c r="D1261" i="67"/>
  <c r="D1316" i="67"/>
  <c r="D1029" i="67"/>
  <c r="D1259" i="67"/>
  <c r="D848" i="67"/>
  <c r="D623" i="67"/>
  <c r="D1474" i="67"/>
  <c r="D1917" i="67"/>
  <c r="D226" i="67"/>
  <c r="D1031" i="67"/>
  <c r="D1567" i="67"/>
  <c r="D333" i="67"/>
  <c r="D1745" i="67"/>
  <c r="D1225" i="67"/>
  <c r="D983" i="67"/>
  <c r="D1800" i="67"/>
  <c r="D603" i="67"/>
  <c r="D1364" i="67"/>
  <c r="D509" i="67"/>
  <c r="D1980" i="67"/>
  <c r="D150" i="67"/>
  <c r="D1343" i="67"/>
  <c r="D677" i="67"/>
  <c r="D1173" i="67"/>
  <c r="D1734" i="67"/>
  <c r="D700" i="67"/>
  <c r="D1606" i="67"/>
  <c r="D800" i="67"/>
  <c r="D211" i="67"/>
  <c r="D177" i="67"/>
  <c r="D1042" i="67"/>
  <c r="D946" i="67"/>
  <c r="D1943" i="67"/>
  <c r="D495" i="67"/>
  <c r="D1647" i="67"/>
  <c r="D476" i="67"/>
  <c r="D1577" i="67"/>
  <c r="D1115" i="67"/>
  <c r="D1879" i="67"/>
  <c r="D672" i="67"/>
  <c r="D903" i="67"/>
  <c r="D1334" i="67"/>
  <c r="D1488" i="67"/>
  <c r="D378" i="67"/>
  <c r="D695" i="67"/>
  <c r="D513" i="67"/>
  <c r="D1294" i="67"/>
  <c r="D410" i="67"/>
  <c r="D1116" i="67"/>
  <c r="D1127" i="67"/>
  <c r="D1258" i="67"/>
  <c r="D824" i="67"/>
  <c r="D1649" i="67"/>
  <c r="D1570" i="67"/>
  <c r="D766" i="67"/>
  <c r="D497" i="67"/>
  <c r="D814" i="67"/>
  <c r="D1464" i="67"/>
  <c r="D1372" i="67"/>
  <c r="D1869" i="67"/>
  <c r="D1189" i="67"/>
  <c r="D667" i="67"/>
  <c r="D398" i="67"/>
  <c r="D1089" i="67"/>
  <c r="D1480" i="67"/>
  <c r="D178" i="67"/>
  <c r="D662" i="67"/>
  <c r="D1065" i="67"/>
  <c r="D1284" i="67"/>
  <c r="D1218" i="67"/>
  <c r="D777" i="67"/>
  <c r="D967" i="67"/>
  <c r="D2005" i="67"/>
  <c r="D1909" i="67"/>
  <c r="D1457" i="67"/>
  <c r="D379" i="67"/>
  <c r="D1203" i="67"/>
  <c r="D1748" i="67"/>
  <c r="D823" i="67"/>
  <c r="D682" i="67"/>
  <c r="D1853" i="67"/>
  <c r="D352" i="67"/>
  <c r="D1188" i="67"/>
  <c r="D1619" i="67"/>
  <c r="D1939" i="67"/>
  <c r="D164" i="67"/>
  <c r="D1559" i="67"/>
  <c r="D1534" i="67"/>
  <c r="D1391" i="67"/>
  <c r="D1553" i="67"/>
  <c r="D1816" i="67"/>
  <c r="D1801" i="67"/>
  <c r="D1120" i="67"/>
  <c r="D806" i="67"/>
  <c r="D1301" i="67"/>
  <c r="D1090" i="67"/>
  <c r="D1756" i="67"/>
  <c r="D1970" i="67"/>
  <c r="D1829" i="67"/>
  <c r="D1576" i="67"/>
  <c r="D1607" i="67"/>
  <c r="D1298" i="67"/>
  <c r="D1407" i="67"/>
  <c r="D310" i="67"/>
  <c r="D1085" i="67"/>
  <c r="D644" i="67"/>
  <c r="D541" i="67"/>
  <c r="D290" i="67"/>
  <c r="D1071" i="67"/>
  <c r="D1418" i="67"/>
  <c r="D1639" i="67"/>
  <c r="D1608" i="67"/>
  <c r="D1711" i="67"/>
  <c r="D1223" i="67"/>
  <c r="D1729" i="67"/>
  <c r="D1940" i="67"/>
  <c r="D1529" i="67"/>
  <c r="D1604" i="67"/>
  <c r="D759" i="67"/>
  <c r="D1190" i="67"/>
  <c r="D1513" i="67"/>
  <c r="D172" i="67"/>
  <c r="D438" i="67"/>
  <c r="D884" i="67"/>
  <c r="D1501" i="67"/>
  <c r="D561" i="67"/>
  <c r="D1107" i="67"/>
  <c r="D536" i="67"/>
  <c r="D1195" i="67"/>
  <c r="D1124" i="67"/>
  <c r="D1856" i="67"/>
  <c r="D539" i="67"/>
  <c r="D1340" i="67"/>
  <c r="D615" i="67"/>
  <c r="D937" i="67"/>
  <c r="D535" i="67"/>
  <c r="D1184" i="67"/>
  <c r="D176" i="67"/>
  <c r="D1912" i="67"/>
  <c r="D1202" i="67"/>
  <c r="D1438" i="67"/>
  <c r="D227" i="67"/>
  <c r="D1622" i="67"/>
  <c r="D490" i="67"/>
  <c r="D1759" i="67"/>
  <c r="D1694" i="67"/>
  <c r="D750" i="67"/>
  <c r="D697" i="67"/>
  <c r="D1227" i="67"/>
  <c r="D1960" i="67"/>
  <c r="D1045" i="67"/>
  <c r="D463" i="67"/>
  <c r="D1354" i="67"/>
  <c r="D1568" i="67"/>
  <c r="D1881" i="67"/>
  <c r="D1693" i="67"/>
  <c r="D1393" i="67"/>
  <c r="D1018" i="67"/>
  <c r="D1295" i="67"/>
  <c r="D699" i="67"/>
  <c r="D180" i="67"/>
  <c r="D1812" i="67"/>
  <c r="D305" i="67"/>
  <c r="D698" i="67"/>
  <c r="D1162" i="67"/>
  <c r="D1601" i="67"/>
  <c r="D745" i="67"/>
  <c r="D1930" i="67"/>
  <c r="D1780" i="67"/>
  <c r="D1497" i="67"/>
  <c r="D289" i="67"/>
  <c r="D1014" i="67"/>
  <c r="D1312" i="67"/>
  <c r="D1205" i="67"/>
  <c r="D1525" i="67"/>
  <c r="D183" i="67"/>
  <c r="D1170" i="67"/>
  <c r="D1995" i="67"/>
  <c r="D1118" i="67"/>
  <c r="D262" i="67"/>
  <c r="D1662" i="67"/>
  <c r="D1333" i="67"/>
  <c r="D1512" i="67"/>
  <c r="D1857" i="67"/>
  <c r="D1230" i="67"/>
  <c r="D184" i="67"/>
  <c r="D255" i="67"/>
  <c r="D1039" i="67"/>
  <c r="D597" i="67"/>
  <c r="D1786" i="67"/>
  <c r="D798" i="67"/>
  <c r="D751" i="67"/>
  <c r="D1459" i="67"/>
  <c r="D1747" i="67"/>
  <c r="D1204" i="67"/>
  <c r="D977" i="67"/>
  <c r="D208" i="67"/>
  <c r="D1056" i="67"/>
  <c r="D1050" i="67"/>
  <c r="D1586" i="67"/>
  <c r="D371" i="67"/>
  <c r="D643" i="67"/>
  <c r="D704" i="67"/>
  <c r="D802" i="67"/>
  <c r="D735" i="67"/>
  <c r="D696" i="67"/>
  <c r="D1273" i="67"/>
  <c r="D1234" i="67"/>
  <c r="D1963" i="67"/>
  <c r="D1765" i="67"/>
  <c r="D791" i="67"/>
  <c r="D1738" i="67"/>
  <c r="D145" i="67"/>
  <c r="D326" i="67"/>
  <c r="D1060" i="67"/>
  <c r="D1092" i="67"/>
  <c r="D1304" i="67"/>
  <c r="D416" i="67"/>
  <c r="D464" i="67"/>
  <c r="D1834" i="67"/>
  <c r="D335" i="67"/>
  <c r="D740" i="67"/>
  <c r="D1596" i="67"/>
  <c r="D585" i="67"/>
  <c r="D747" i="67"/>
  <c r="D1012" i="67"/>
  <c r="D105" i="67"/>
  <c r="D1640" i="67"/>
  <c r="D339" i="67"/>
  <c r="D1951" i="67"/>
  <c r="D1627" i="67"/>
  <c r="D1503" i="67"/>
  <c r="D1080" i="67"/>
  <c r="D1371" i="67"/>
  <c r="D372" i="67"/>
  <c r="D1993" i="67"/>
  <c r="D1573" i="67"/>
  <c r="D167" i="67"/>
  <c r="D1462" i="67"/>
  <c r="D673" i="67"/>
  <c r="D353" i="67"/>
  <c r="D1828" i="67"/>
  <c r="D739" i="67"/>
  <c r="D552" i="67"/>
  <c r="D502" i="67"/>
  <c r="D257" i="67"/>
  <c r="D1785" i="67"/>
  <c r="D1591" i="67"/>
  <c r="D1311" i="67"/>
  <c r="D578" i="67"/>
  <c r="D1376" i="67"/>
  <c r="D1303" i="67"/>
  <c r="D413" i="67"/>
  <c r="D1663" i="67"/>
  <c r="D225" i="67"/>
  <c r="D1246" i="67"/>
  <c r="D671" i="67"/>
  <c r="D538" i="67"/>
  <c r="D966" i="67"/>
  <c r="D817" i="67"/>
  <c r="D1211" i="67"/>
  <c r="D681" i="67"/>
  <c r="D1384" i="67"/>
  <c r="D569" i="67"/>
  <c r="D1902" i="67"/>
  <c r="D1545" i="67"/>
  <c r="D830" i="67"/>
  <c r="D1864" i="67"/>
  <c r="D669" i="67"/>
  <c r="D1329" i="67"/>
  <c r="D1324" i="67"/>
  <c r="D1180" i="67"/>
  <c r="D1300" i="67"/>
  <c r="D182" i="67"/>
  <c r="D1467" i="67"/>
  <c r="D1526" i="67"/>
  <c r="D1874" i="67"/>
  <c r="D606" i="67"/>
  <c r="D1931" i="67"/>
  <c r="D1299" i="67"/>
  <c r="D529" i="67"/>
  <c r="D1530" i="67"/>
  <c r="D1317" i="67"/>
  <c r="D307" i="67"/>
  <c r="D1792" i="67"/>
  <c r="D1889" i="67"/>
  <c r="D381" i="67"/>
  <c r="D1695" i="67"/>
  <c r="D1370" i="67"/>
  <c r="D1751" i="67"/>
  <c r="D1609" i="67"/>
  <c r="D627" i="67"/>
  <c r="D1367" i="67"/>
  <c r="D1083" i="67"/>
  <c r="D1690" i="67"/>
  <c r="D1138" i="67"/>
  <c r="D1076" i="67"/>
  <c r="D1296" i="67"/>
  <c r="D256" i="67"/>
  <c r="D1571" i="67"/>
  <c r="D542" i="67"/>
  <c r="D851" i="67"/>
  <c r="D1768" i="67"/>
  <c r="D683" i="67"/>
  <c r="D309" i="67"/>
  <c r="D900" i="67"/>
  <c r="D132" i="67"/>
  <c r="D1207" i="67"/>
  <c r="D205" i="67"/>
  <c r="D363" i="67"/>
  <c r="D1059" i="67"/>
  <c r="D429" i="67"/>
  <c r="D1797" i="67"/>
  <c r="D1109" i="67"/>
  <c r="D886" i="67"/>
  <c r="D466" i="67"/>
  <c r="D1814" i="67"/>
  <c r="D350" i="67"/>
  <c r="D224" i="67"/>
  <c r="D328" i="67"/>
  <c r="D1240" i="67"/>
  <c r="D1560" i="67"/>
  <c r="D688" i="67"/>
  <c r="D957" i="67"/>
  <c r="D302" i="67"/>
  <c r="D1696" i="67"/>
  <c r="D889" i="67"/>
  <c r="D896" i="67"/>
  <c r="D151" i="67"/>
  <c r="D1905" i="67"/>
  <c r="D1164" i="67"/>
  <c r="D332" i="67"/>
  <c r="D281" i="67"/>
  <c r="D1369" i="67"/>
  <c r="D222" i="67"/>
  <c r="D1919" i="67"/>
  <c r="D563" i="67"/>
  <c r="D446" i="67"/>
  <c r="D264" i="67"/>
  <c r="D996" i="67"/>
  <c r="D923" i="67"/>
  <c r="D1689" i="67"/>
  <c r="D1272" i="67"/>
  <c r="D850" i="67"/>
  <c r="D1623" i="67"/>
  <c r="D893" i="67"/>
  <c r="D348" i="67"/>
  <c r="D534" i="67"/>
  <c r="D1443" i="67"/>
  <c r="D455" i="67"/>
  <c r="D1858" i="67"/>
  <c r="D1697" i="67"/>
  <c r="D1168" i="67"/>
  <c r="D1551" i="67"/>
  <c r="D447" i="67"/>
  <c r="D1841" i="67"/>
  <c r="D8" i="67"/>
  <c r="D343" i="67"/>
  <c r="D879" i="67"/>
  <c r="D1533" i="67"/>
  <c r="D1540" i="67"/>
  <c r="D1357" i="67"/>
  <c r="D246" i="67"/>
  <c r="D586" i="67"/>
  <c r="D557" i="67"/>
  <c r="D1830" i="67"/>
  <c r="D1383" i="67"/>
  <c r="D401" i="67"/>
  <c r="D125" i="67"/>
  <c r="D780" i="67"/>
  <c r="D518" i="67"/>
  <c r="D212" i="67"/>
  <c r="D845" i="67"/>
  <c r="D654" i="67"/>
  <c r="D998" i="67"/>
  <c r="D761" i="67"/>
  <c r="D126" i="67"/>
  <c r="D1878" i="67"/>
  <c r="D1461" i="67"/>
  <c r="D1599" i="67"/>
  <c r="D424" i="67"/>
  <c r="D359" i="67"/>
  <c r="D668" i="67"/>
  <c r="D514" i="67"/>
  <c r="D482" i="67"/>
  <c r="D1401" i="67"/>
  <c r="D804" i="67"/>
  <c r="D1404" i="67"/>
  <c r="D1193" i="67"/>
  <c r="D1718" i="67"/>
  <c r="D622" i="67"/>
  <c r="D723" i="67"/>
  <c r="D1886" i="67"/>
  <c r="D1515" i="67"/>
  <c r="D1160" i="67"/>
  <c r="D1074" i="67"/>
  <c r="D1884" i="67"/>
  <c r="D1783" i="67"/>
  <c r="D1197" i="67"/>
  <c r="D705" i="67"/>
  <c r="D839" i="67"/>
  <c r="D1320" i="67"/>
  <c r="D1368" i="67"/>
  <c r="D1052" i="67"/>
  <c r="D920" i="67"/>
  <c r="D985" i="67"/>
  <c r="D1458" i="67"/>
  <c r="D577" i="67"/>
  <c r="D1523" i="67"/>
  <c r="D411" i="67"/>
  <c r="D1078" i="67"/>
  <c r="D480" i="67"/>
  <c r="D1345" i="67"/>
  <c r="D403" i="67"/>
  <c r="D1406" i="67"/>
  <c r="D1019" i="67"/>
  <c r="D115" i="67"/>
  <c r="D437" i="67"/>
  <c r="D1105" i="67"/>
  <c r="D1750" i="67"/>
  <c r="D1338" i="67"/>
  <c r="D1725" i="67"/>
  <c r="D1578" i="67"/>
  <c r="D1448" i="67"/>
  <c r="D453" i="67"/>
  <c r="D433" i="67"/>
  <c r="D1581" i="67"/>
  <c r="D1062" i="67"/>
  <c r="D1782" i="67"/>
  <c r="D316" i="67"/>
  <c r="D393" i="67"/>
  <c r="D556" i="67"/>
  <c r="D1715" i="67"/>
  <c r="D12" i="67"/>
  <c r="D14" i="67"/>
  <c r="D13" i="67"/>
  <c r="D15" i="67"/>
  <c r="D17" i="67"/>
  <c r="D16" i="67"/>
  <c r="D19" i="67"/>
  <c r="D18" i="67"/>
  <c r="D20" i="67"/>
  <c r="D21" i="67"/>
  <c r="D22" i="67"/>
  <c r="D23" i="67"/>
  <c r="D25" i="67"/>
  <c r="D24" i="67"/>
  <c r="D27" i="67"/>
  <c r="D26" i="67"/>
  <c r="D28" i="67"/>
  <c r="D29" i="67"/>
  <c r="D30" i="67"/>
  <c r="D33" i="67"/>
  <c r="D32" i="67"/>
  <c r="D31" i="67"/>
  <c r="D37" i="67"/>
  <c r="D34" i="67"/>
  <c r="D35" i="67"/>
  <c r="D36" i="67"/>
  <c r="D38" i="67"/>
  <c r="D39" i="67"/>
  <c r="D41" i="67"/>
  <c r="D40" i="67"/>
  <c r="D44" i="67"/>
  <c r="D42" i="67"/>
  <c r="D43" i="67"/>
  <c r="D46" i="67"/>
  <c r="D49" i="67"/>
  <c r="D45" i="67"/>
  <c r="D47" i="67"/>
  <c r="D48" i="67"/>
  <c r="D50" i="67"/>
  <c r="D52" i="67"/>
  <c r="D53" i="67"/>
  <c r="D54" i="67"/>
  <c r="D51" i="67"/>
  <c r="D55" i="67"/>
  <c r="D57" i="67"/>
  <c r="D56" i="67"/>
  <c r="D61" i="67"/>
  <c r="D59" i="67"/>
  <c r="D58" i="67"/>
  <c r="D60" i="67"/>
  <c r="D62" i="67"/>
  <c r="D63" i="67"/>
  <c r="D64" i="67"/>
  <c r="D65" i="67"/>
  <c r="D69" i="67"/>
  <c r="D66" i="67"/>
  <c r="D67" i="67"/>
  <c r="D68" i="67"/>
  <c r="D70" i="67"/>
  <c r="D72" i="67"/>
  <c r="D71" i="67"/>
  <c r="D74" i="67"/>
  <c r="D73" i="67"/>
  <c r="D75" i="67"/>
  <c r="D76" i="67"/>
  <c r="D77" i="67"/>
  <c r="D79" i="67"/>
  <c r="D78" i="67"/>
  <c r="D80" i="67"/>
  <c r="D82" i="67"/>
  <c r="D81" i="67"/>
  <c r="D83" i="67"/>
  <c r="D84" i="67"/>
  <c r="D85" i="67"/>
  <c r="D87" i="67"/>
  <c r="D86" i="67"/>
  <c r="D89" i="67"/>
  <c r="D88" i="67"/>
  <c r="D93" i="67"/>
  <c r="D90" i="67"/>
  <c r="D91" i="67"/>
  <c r="D95" i="67"/>
  <c r="D92" i="67"/>
  <c r="D97" i="67"/>
  <c r="D96" i="67"/>
  <c r="D101" i="67"/>
  <c r="D100" i="67"/>
  <c r="D99" i="67"/>
  <c r="D102" i="67"/>
  <c r="D98" i="67"/>
  <c r="D94" i="67"/>
  <c r="L97" i="67"/>
  <c r="L104" i="67"/>
  <c r="L181" i="67"/>
  <c r="L1525" i="67"/>
  <c r="L1847" i="67"/>
  <c r="L543" i="67"/>
  <c r="L194" i="67"/>
  <c r="L1356" i="67"/>
  <c r="L444" i="67"/>
  <c r="L1286" i="67"/>
  <c r="L1960" i="67"/>
  <c r="L1181" i="67"/>
  <c r="L1951" i="67"/>
  <c r="L233" i="67"/>
  <c r="L219" i="67"/>
  <c r="L498" i="67"/>
  <c r="L934" i="67"/>
  <c r="L273" i="67"/>
  <c r="L1999" i="67"/>
  <c r="L629" i="67"/>
  <c r="L1913" i="67"/>
  <c r="L1382" i="67"/>
  <c r="L935" i="67"/>
  <c r="L1154" i="67"/>
  <c r="L1881" i="67"/>
  <c r="L1962" i="67"/>
  <c r="L1631" i="67"/>
  <c r="L1229" i="67"/>
  <c r="L1461" i="67"/>
  <c r="L1006" i="67"/>
  <c r="L272" i="67"/>
  <c r="L135" i="67"/>
  <c r="L759" i="67"/>
  <c r="L887" i="67"/>
  <c r="L1537" i="67"/>
  <c r="L1287" i="67"/>
  <c r="L161" i="67"/>
  <c r="L571" i="67"/>
  <c r="L336" i="67"/>
  <c r="L940" i="67"/>
  <c r="L1550" i="67"/>
  <c r="L1121" i="67"/>
  <c r="L1103" i="67"/>
  <c r="L1918" i="67"/>
  <c r="L1453" i="67"/>
  <c r="L1202" i="67"/>
  <c r="L1626" i="67"/>
  <c r="L1086" i="67"/>
  <c r="L1673" i="67"/>
  <c r="L360" i="67"/>
  <c r="L1660" i="67"/>
  <c r="L1868" i="67"/>
  <c r="L1888" i="67"/>
  <c r="L559" i="67"/>
  <c r="L1459" i="67"/>
  <c r="L401" i="67"/>
  <c r="L1143" i="67"/>
  <c r="L987" i="67"/>
  <c r="L829" i="67"/>
  <c r="L1122" i="67"/>
  <c r="L1762" i="67"/>
  <c r="L327" i="67"/>
  <c r="L852" i="67"/>
  <c r="L886" i="67"/>
  <c r="L205" i="67"/>
  <c r="L1178" i="67"/>
  <c r="L527" i="67"/>
  <c r="L167" i="67"/>
  <c r="L1176" i="67"/>
  <c r="L1878" i="67"/>
  <c r="L1427" i="67"/>
  <c r="L1768" i="67"/>
  <c r="L1216" i="67"/>
  <c r="L1844" i="67"/>
  <c r="L1493" i="67"/>
  <c r="L1278" i="67"/>
  <c r="L880" i="67"/>
  <c r="L157" i="67"/>
  <c r="L1040" i="67"/>
  <c r="L1185" i="67"/>
  <c r="L1501" i="67"/>
  <c r="L779" i="67"/>
  <c r="L1099" i="67"/>
  <c r="L1596" i="67"/>
  <c r="L230" i="67"/>
  <c r="L1353" i="67"/>
  <c r="L490" i="67"/>
  <c r="L937" i="67"/>
  <c r="L579" i="67"/>
  <c r="L1293" i="67"/>
  <c r="L1139" i="67"/>
  <c r="L1893" i="67"/>
  <c r="L380" i="67"/>
  <c r="L1466" i="67"/>
  <c r="L357" i="67"/>
  <c r="L397" i="67"/>
  <c r="L1434" i="67"/>
  <c r="L826" i="67"/>
  <c r="L1921" i="67"/>
  <c r="L1512" i="67"/>
  <c r="L1373" i="67"/>
  <c r="L996" i="67"/>
  <c r="L1135" i="67"/>
  <c r="L1865" i="67"/>
  <c r="L1849" i="67"/>
  <c r="L1028" i="67"/>
  <c r="L1228" i="67"/>
  <c r="L925" i="67"/>
  <c r="L632" i="67"/>
  <c r="L545" i="67"/>
  <c r="L1515" i="67"/>
  <c r="L615" i="67"/>
  <c r="L1472" i="67"/>
  <c r="L1630" i="67"/>
  <c r="L1604" i="67"/>
  <c r="L245" i="67"/>
  <c r="L740" i="67"/>
  <c r="L1179" i="67"/>
  <c r="L1428" i="67"/>
  <c r="L119" i="67"/>
  <c r="L1029" i="67"/>
  <c r="L749" i="67"/>
  <c r="L1177" i="67"/>
  <c r="L823" i="67"/>
  <c r="L636" i="67"/>
  <c r="L655" i="67"/>
  <c r="L411" i="67"/>
  <c r="L376" i="67"/>
  <c r="L912" i="67"/>
  <c r="L1327" i="67"/>
  <c r="L732" i="67"/>
  <c r="L1071" i="67"/>
  <c r="L158" i="67"/>
  <c r="L979" i="67"/>
  <c r="L134" i="67"/>
  <c r="L1473" i="67"/>
  <c r="L1077" i="67"/>
  <c r="L1708" i="67"/>
  <c r="L1147" i="67"/>
  <c r="L1252" i="67"/>
  <c r="L354" i="67"/>
  <c r="L176" i="67"/>
  <c r="L1724" i="67"/>
  <c r="L1988" i="67"/>
  <c r="L1590" i="67"/>
  <c r="L528" i="67"/>
  <c r="L244" i="67"/>
  <c r="L654" i="67"/>
  <c r="L1697" i="67"/>
  <c r="L1444" i="67"/>
  <c r="L539" i="67"/>
  <c r="L1111" i="67"/>
  <c r="L837" i="67"/>
  <c r="L450" i="67"/>
  <c r="L189" i="67"/>
  <c r="L1751" i="67"/>
  <c r="L491" i="67"/>
  <c r="L1441" i="67"/>
  <c r="L1838" i="67"/>
  <c r="L1171" i="67"/>
  <c r="L396" i="67"/>
  <c r="L291" i="67"/>
  <c r="L1807" i="67"/>
  <c r="L344" i="67"/>
  <c r="L1924" i="67"/>
  <c r="L1098" i="67"/>
  <c r="L152" i="67"/>
  <c r="L1085" i="67"/>
  <c r="L760" i="67"/>
  <c r="L1740" i="67"/>
  <c r="L1621" i="67"/>
  <c r="L1712" i="67"/>
  <c r="L1650" i="67"/>
  <c r="L682" i="67"/>
  <c r="L765" i="67"/>
  <c r="L1274" i="67"/>
  <c r="L1839" i="67"/>
  <c r="L1698" i="67"/>
  <c r="L1207" i="67"/>
  <c r="L1607" i="67"/>
  <c r="L1599" i="67"/>
  <c r="L709" i="67"/>
  <c r="L733" i="67"/>
  <c r="L1059" i="67"/>
  <c r="L916" i="67"/>
  <c r="L122" i="67"/>
  <c r="L1403" i="67"/>
  <c r="L1348" i="67"/>
  <c r="L697" i="67"/>
  <c r="L645" i="67"/>
  <c r="L446" i="67"/>
  <c r="L848" i="67"/>
  <c r="L1443" i="67"/>
  <c r="L1646" i="67"/>
  <c r="L1680" i="67"/>
  <c r="L265" i="67"/>
  <c r="L1866" i="67"/>
  <c r="L624" i="67"/>
  <c r="L1003" i="67"/>
  <c r="L279" i="67"/>
  <c r="L156" i="67"/>
  <c r="L966" i="67"/>
  <c r="L896" i="67"/>
  <c r="L1903" i="67"/>
  <c r="L177" i="67"/>
  <c r="L1793" i="67"/>
  <c r="L570" i="67"/>
  <c r="L771" i="67"/>
  <c r="L841" i="67"/>
  <c r="L294" i="67"/>
  <c r="L257" i="67"/>
  <c r="L889" i="67"/>
  <c r="L1810" i="67"/>
  <c r="L403" i="67"/>
  <c r="L200" i="67"/>
  <c r="L307" i="67"/>
  <c r="L1110" i="67"/>
  <c r="L1113" i="67"/>
  <c r="L1511" i="67"/>
  <c r="L1375" i="67"/>
  <c r="L170" i="67"/>
  <c r="L459" i="67"/>
  <c r="L1548" i="67"/>
  <c r="L154" i="67"/>
  <c r="L786" i="67"/>
  <c r="L1130" i="67"/>
  <c r="L1048" i="67"/>
  <c r="L1566" i="67"/>
  <c r="L1204" i="67"/>
  <c r="L1198" i="67"/>
  <c r="L1376" i="67"/>
  <c r="L1687" i="67"/>
  <c r="L1561" i="67"/>
  <c r="L1227" i="67"/>
  <c r="L313" i="67"/>
  <c r="L1240" i="67"/>
  <c r="L1891" i="67"/>
  <c r="L215" i="67"/>
  <c r="L517" i="67"/>
  <c r="L331" i="67"/>
  <c r="L725" i="67"/>
  <c r="L707" i="67"/>
  <c r="L1655" i="67"/>
  <c r="L175" i="67"/>
  <c r="L557" i="67"/>
  <c r="L1654" i="67"/>
  <c r="L289" i="67"/>
  <c r="L675" i="67"/>
  <c r="L1224" i="67"/>
  <c r="L1498" i="67"/>
  <c r="L399" i="67"/>
  <c r="L715" i="67"/>
  <c r="L163" i="67"/>
  <c r="L1482" i="67"/>
  <c r="L596" i="67"/>
  <c r="L335" i="67"/>
  <c r="L1182" i="67"/>
  <c r="L321" i="67"/>
  <c r="L649" i="67"/>
  <c r="L1637" i="67"/>
  <c r="L738" i="67"/>
  <c r="L1359" i="67"/>
  <c r="L939" i="67"/>
  <c r="L186" i="67"/>
  <c r="L1190" i="67"/>
  <c r="L942" i="67"/>
  <c r="L713" i="67"/>
  <c r="L1223" i="67"/>
  <c r="L1236" i="67"/>
  <c r="L1206" i="67"/>
  <c r="L1982" i="67"/>
  <c r="L465" i="67"/>
  <c r="L438" i="67"/>
  <c r="L1318" i="67"/>
  <c r="L1219" i="67"/>
  <c r="L530" i="67"/>
  <c r="L1616" i="67"/>
  <c r="L830" i="67"/>
  <c r="L1534" i="67"/>
  <c r="L960" i="67"/>
  <c r="L1559" i="67"/>
  <c r="L946" i="67"/>
  <c r="L534" i="67"/>
  <c r="L416" i="67"/>
  <c r="L1120" i="67"/>
  <c r="L432" i="67"/>
  <c r="L1440" i="67"/>
  <c r="L628" i="67"/>
  <c r="L198" i="67"/>
  <c r="L468" i="67"/>
  <c r="L561" i="67"/>
  <c r="L763" i="67"/>
  <c r="L1046" i="67"/>
  <c r="L1140" i="67"/>
  <c r="L619" i="67"/>
  <c r="L1886" i="67"/>
  <c r="L1920" i="67"/>
  <c r="L929" i="67"/>
  <c r="L948" i="67"/>
  <c r="L1933" i="67"/>
  <c r="L349" i="67"/>
  <c r="L1280" i="67"/>
  <c r="L1251" i="67"/>
  <c r="L1840" i="67"/>
  <c r="L1693" i="67"/>
  <c r="L1872" i="67"/>
  <c r="L875" i="67"/>
  <c r="L1220" i="67"/>
  <c r="L1612" i="67"/>
  <c r="L1213" i="67"/>
  <c r="L653" i="67"/>
  <c r="L1593" i="67"/>
  <c r="L362" i="67"/>
  <c r="L1992" i="67"/>
  <c r="L1766" i="67"/>
  <c r="L986" i="67"/>
  <c r="L867" i="67"/>
  <c r="L855" i="67"/>
  <c r="L566" i="67"/>
  <c r="L662" i="67"/>
  <c r="L1704" i="67"/>
  <c r="L891" i="67"/>
  <c r="L1104" i="67"/>
  <c r="L1392" i="67"/>
  <c r="L1883" i="67"/>
  <c r="L1527" i="67"/>
  <c r="L792" i="67"/>
  <c r="L1308" i="67"/>
  <c r="L300" i="67"/>
  <c r="L1397" i="67"/>
  <c r="L532" i="67"/>
  <c r="L133" i="67"/>
  <c r="L1985" i="67"/>
  <c r="L1298" i="67"/>
  <c r="L1750" i="67"/>
  <c r="L1970" i="67"/>
  <c r="L1755" i="67"/>
  <c r="L572" i="67"/>
  <c r="L1958" i="67"/>
  <c r="L247" i="67"/>
  <c r="L1275" i="67"/>
  <c r="L1129" i="67"/>
  <c r="L1393" i="67"/>
  <c r="L1169" i="67"/>
  <c r="L755" i="67"/>
  <c r="L1794" i="67"/>
  <c r="L1426" i="67"/>
  <c r="L737" i="67"/>
  <c r="L1300" i="67"/>
  <c r="L1782" i="67"/>
  <c r="L520" i="67"/>
  <c r="L1998" i="67"/>
  <c r="L1418" i="67"/>
  <c r="L1846" i="67"/>
  <c r="L184" i="67"/>
  <c r="L1254" i="67"/>
  <c r="L1464" i="67"/>
  <c r="L931" i="67"/>
  <c r="L842" i="67"/>
  <c r="L144" i="67"/>
  <c r="L1400" i="67"/>
  <c r="L708" i="67"/>
  <c r="L486" i="67"/>
  <c r="L1944" i="67"/>
  <c r="L406" i="67"/>
  <c r="L1011" i="67"/>
  <c r="L487" i="67"/>
  <c r="L768" i="67"/>
  <c r="L1536" i="67"/>
  <c r="L1414" i="67"/>
  <c r="L1015" i="67"/>
  <c r="L111" i="67"/>
  <c r="L1379" i="67"/>
  <c r="L1212" i="67"/>
  <c r="L810" i="67"/>
  <c r="L529" i="67"/>
  <c r="L1765" i="67"/>
  <c r="L1505" i="67"/>
  <c r="L475" i="67"/>
  <c r="L455" i="67"/>
  <c r="L309" i="67"/>
  <c r="L320" i="67"/>
  <c r="L1259" i="67"/>
  <c r="L1051" i="67"/>
  <c r="L787" i="67"/>
  <c r="L1601" i="67"/>
  <c r="L159" i="67"/>
  <c r="L1583" i="67"/>
  <c r="L1320" i="67"/>
  <c r="L933" i="67"/>
  <c r="L1186" i="67"/>
  <c r="L1572" i="67"/>
  <c r="L448" i="67"/>
  <c r="L991" i="67"/>
  <c r="L1714" i="67"/>
  <c r="L691" i="67"/>
  <c r="L1255" i="67"/>
  <c r="L974" i="67"/>
  <c r="L1106" i="67"/>
  <c r="L1874" i="67"/>
  <c r="L1321" i="67"/>
  <c r="L1737" i="67"/>
  <c r="L1568" i="67"/>
  <c r="L1454" i="67"/>
  <c r="L634" i="67"/>
  <c r="L627" i="67"/>
  <c r="L1431" i="67"/>
  <c r="L1477" i="67"/>
  <c r="L322" i="67"/>
  <c r="L270" i="67"/>
  <c r="L1500" i="67"/>
  <c r="L694" i="67"/>
  <c r="L1976" i="67"/>
  <c r="L1934" i="67"/>
  <c r="L638" i="67"/>
  <c r="L508" i="67"/>
  <c r="L1114" i="67"/>
  <c r="L1719" i="67"/>
  <c r="L523" i="67"/>
  <c r="L1088" i="67"/>
  <c r="L182" i="67"/>
  <c r="L526" i="67"/>
  <c r="L1247" i="67"/>
  <c r="L1246" i="67"/>
  <c r="L666" i="67"/>
  <c r="L1887" i="67"/>
  <c r="L825" i="67"/>
  <c r="L402" i="67"/>
  <c r="L576" i="67"/>
  <c r="L285" i="67"/>
  <c r="L799" i="67"/>
  <c r="L494" i="67"/>
  <c r="L815" i="67"/>
  <c r="L945" i="67"/>
  <c r="L1336" i="67"/>
  <c r="L838" i="67"/>
  <c r="L574" i="67"/>
  <c r="L334" i="67"/>
  <c r="L1713" i="67"/>
  <c r="L993" i="67"/>
  <c r="L1709" i="67"/>
  <c r="L370" i="67"/>
  <c r="L1653" i="67"/>
  <c r="L1451" i="67"/>
  <c r="L1615" i="67"/>
  <c r="L698" i="67"/>
  <c r="L783" i="67"/>
  <c r="L1651" i="67"/>
  <c r="L635" i="67"/>
  <c r="L2000" i="67"/>
  <c r="L1281" i="67"/>
  <c r="L581" i="67"/>
  <c r="L367" i="67"/>
  <c r="L1904" i="67"/>
  <c r="L252" i="67"/>
  <c r="L1064" i="67"/>
  <c r="L381" i="67"/>
  <c r="L970" i="67"/>
  <c r="L1330" i="67"/>
  <c r="L625" i="67"/>
  <c r="L956" i="67"/>
  <c r="L846" i="67"/>
  <c r="L255" i="67"/>
  <c r="L1620" i="67"/>
  <c r="L621" i="67"/>
  <c r="L1870" i="67"/>
  <c r="L684" i="67"/>
  <c r="L1694" i="67"/>
  <c r="L105" i="67"/>
  <c r="L1452" i="67"/>
  <c r="L1241" i="67"/>
  <c r="L1079" i="67"/>
  <c r="L726" i="67"/>
  <c r="L671" i="67"/>
  <c r="L426" i="67"/>
  <c r="L818" i="67"/>
  <c r="L1585" i="67"/>
  <c r="L1039" i="67"/>
  <c r="L483" i="67"/>
  <c r="L964" i="67"/>
  <c r="L1294" i="67"/>
  <c r="L1523" i="67"/>
  <c r="L1820" i="67"/>
  <c r="L665" i="67"/>
  <c r="L213" i="67"/>
  <c r="L239" i="67"/>
  <c r="L326" i="67"/>
  <c r="L132" i="67"/>
  <c r="L1484" i="67"/>
  <c r="L1364" i="67"/>
  <c r="L110" i="67"/>
  <c r="L1911" i="67"/>
  <c r="L1808" i="67"/>
  <c r="L1935" i="67"/>
  <c r="L542" i="67"/>
  <c r="L793" i="67"/>
  <c r="L958" i="67"/>
  <c r="L531" i="67"/>
  <c r="L188" i="67"/>
  <c r="L1137" i="67"/>
  <c r="L1102" i="67"/>
  <c r="L965" i="67"/>
  <c r="L908" i="67"/>
  <c r="L328" i="67"/>
  <c r="L1019" i="67"/>
  <c r="L898" i="67"/>
  <c r="L109" i="67"/>
  <c r="L447" i="67"/>
  <c r="L1429" i="67"/>
  <c r="L1608" i="67"/>
  <c r="L1349" i="67"/>
  <c r="L1859" i="67"/>
  <c r="L1875" i="67"/>
  <c r="L237" i="67"/>
  <c r="L1197" i="67"/>
  <c r="L882" i="67"/>
  <c r="L1377" i="67"/>
  <c r="L741" i="67"/>
  <c r="L1781" i="67"/>
  <c r="L1350" i="67"/>
  <c r="L1577" i="67"/>
  <c r="L1538" i="67"/>
  <c r="L1156" i="67"/>
  <c r="L1374" i="67"/>
  <c r="L1022" i="67"/>
  <c r="L1380" i="67"/>
  <c r="L859" i="67"/>
  <c r="L897" i="67"/>
  <c r="L766" i="67"/>
  <c r="L610" i="67"/>
  <c r="L1215" i="67"/>
  <c r="L1195" i="67"/>
  <c r="L1606" i="67"/>
  <c r="L1805" i="67"/>
  <c r="L1952" i="67"/>
  <c r="L876" i="67"/>
  <c r="L124" i="67"/>
  <c r="L1830" i="67"/>
  <c r="L1773" i="67"/>
  <c r="L445" i="67"/>
  <c r="L1272" i="67"/>
  <c r="L1073" i="67"/>
  <c r="L1968" i="67"/>
  <c r="L1947" i="67"/>
  <c r="L1378" i="67"/>
  <c r="L443" i="67"/>
  <c r="L519" i="67"/>
  <c r="L1597" i="67"/>
  <c r="L1058" i="67"/>
  <c r="L1471" i="67"/>
  <c r="L685" i="67"/>
  <c r="L1314" i="67"/>
  <c r="L1187" i="67"/>
  <c r="L1956" i="67"/>
  <c r="L588" i="67"/>
  <c r="L1253" i="67"/>
  <c r="L1341" i="67"/>
  <c r="L1618" i="67"/>
  <c r="L431" i="67"/>
  <c r="L1984" i="67"/>
  <c r="L1339" i="67"/>
  <c r="L365" i="67"/>
  <c r="L1155" i="67"/>
  <c r="L1582" i="67"/>
  <c r="L290" i="67"/>
  <c r="L1818" i="67"/>
  <c r="L672" i="67"/>
  <c r="L280" i="67"/>
  <c r="L744" i="67"/>
  <c r="L1290" i="67"/>
  <c r="L1779" i="67"/>
  <c r="L1963" i="67"/>
  <c r="L1053" i="67"/>
  <c r="L1748" i="67"/>
  <c r="L1016" i="67"/>
  <c r="L1758" i="67"/>
  <c r="L900" i="67"/>
  <c r="L262" i="67"/>
  <c r="L1625" i="67"/>
  <c r="L594" i="67"/>
  <c r="L472" i="67"/>
  <c r="L669" i="67"/>
  <c r="L1217" i="67"/>
  <c r="L121" i="67"/>
  <c r="L1075" i="67"/>
  <c r="L168" i="67"/>
  <c r="L1194" i="67"/>
  <c r="L493" i="67"/>
  <c r="L218" i="67"/>
  <c r="L479" i="67"/>
  <c r="L467" i="67"/>
  <c r="L211" i="67"/>
  <c r="L405" i="67"/>
  <c r="L1266" i="67"/>
  <c r="L1817" i="67"/>
  <c r="L333" i="67"/>
  <c r="L492" i="67"/>
  <c r="L305" i="67"/>
  <c r="L1344" i="67"/>
  <c r="L388" i="67"/>
  <c r="L1576" i="67"/>
  <c r="L612" i="67"/>
  <c r="L602" i="67"/>
  <c r="L1864" i="67"/>
  <c r="L851" i="67"/>
  <c r="L356" i="67"/>
  <c r="L1043" i="67"/>
  <c r="L414" i="67"/>
  <c r="L705" i="67"/>
  <c r="L1641" i="67"/>
  <c r="L7" i="67"/>
  <c r="L869" i="67"/>
  <c r="L395" i="67"/>
  <c r="L1826" i="67"/>
  <c r="L1488" i="67"/>
  <c r="L242" i="67"/>
  <c r="L874" i="67"/>
  <c r="L325" i="67"/>
  <c r="L892" i="67"/>
  <c r="L1689" i="67"/>
  <c r="L716" i="67"/>
  <c r="L1262" i="67"/>
  <c r="L1729" i="67"/>
  <c r="L1587" i="67"/>
  <c r="L1249" i="67"/>
  <c r="L386" i="67"/>
  <c r="L1509" i="67"/>
  <c r="L329" i="67"/>
  <c r="L633" i="67"/>
  <c r="L1638" i="67"/>
  <c r="L283" i="67"/>
  <c r="L1617" i="67"/>
  <c r="L537" i="67"/>
  <c r="L862" i="67"/>
  <c r="L1165" i="67"/>
  <c r="L556" i="67"/>
  <c r="L899" i="67"/>
  <c r="L221" i="67"/>
  <c r="L1264" i="67"/>
  <c r="L1783" i="67"/>
  <c r="L1307" i="67"/>
  <c r="L1399" i="67"/>
  <c r="L699" i="67"/>
  <c r="L994" i="67"/>
  <c r="L1636" i="67"/>
  <c r="L1050" i="67"/>
  <c r="L1066" i="67"/>
  <c r="L720" i="67"/>
  <c r="L904" i="67"/>
  <c r="L1790" i="67"/>
  <c r="L1069" i="67"/>
  <c r="L1720" i="67"/>
  <c r="L1753" i="67"/>
  <c r="L173" i="67"/>
  <c r="L1520" i="67"/>
  <c r="L599" i="67"/>
  <c r="L1546" i="67"/>
  <c r="L1932" i="67"/>
  <c r="L1145" i="67"/>
  <c r="L938" i="67"/>
  <c r="L338" i="67"/>
  <c r="L1635" i="67"/>
  <c r="L714" i="67"/>
  <c r="L789" i="67"/>
  <c r="L821" i="67"/>
  <c r="L1730" i="67"/>
  <c r="L1502" i="67"/>
  <c r="L254" i="67"/>
  <c r="L871" i="67"/>
  <c r="L1406" i="67"/>
  <c r="L729" i="67"/>
  <c r="L764" i="67"/>
  <c r="L1184" i="67"/>
  <c r="L183" i="67"/>
  <c r="L1333" i="67"/>
  <c r="L1533" i="67"/>
  <c r="L1528" i="67"/>
  <c r="L917" i="67"/>
  <c r="L607" i="67"/>
  <c r="L1898" i="67"/>
  <c r="L1659" i="67"/>
  <c r="L235" i="67"/>
  <c r="L469" i="67"/>
  <c r="L1218" i="67"/>
  <c r="L1580" i="67"/>
  <c r="L1600" i="67"/>
  <c r="L1027" i="67"/>
  <c r="L911" i="67"/>
  <c r="L580" i="67"/>
  <c r="L560" i="67"/>
  <c r="L1828" i="67"/>
  <c r="L984" i="67"/>
  <c r="L1250" i="67"/>
  <c r="L1744" i="67"/>
  <c r="L681" i="67"/>
  <c r="L658" i="67"/>
  <c r="L641" i="67"/>
  <c r="L263" i="67"/>
  <c r="L212" i="67"/>
  <c r="L1815" i="67"/>
  <c r="L143" i="67"/>
  <c r="L1158" i="67"/>
  <c r="L178" i="67"/>
  <c r="L276" i="67"/>
  <c r="L1034" i="67"/>
  <c r="L1449" i="67"/>
  <c r="L1971" i="67"/>
  <c r="L702" i="67"/>
  <c r="L667" i="67"/>
  <c r="L1481" i="67"/>
  <c r="L954" i="67"/>
  <c r="L1592" i="67"/>
  <c r="L525" i="67"/>
  <c r="L1990" i="67"/>
  <c r="L1004" i="67"/>
  <c r="L1978" i="67"/>
  <c r="L251" i="67"/>
  <c r="L1144" i="67"/>
  <c r="L758" i="67"/>
  <c r="L928" i="67"/>
  <c r="L710" i="67"/>
  <c r="L546" i="67"/>
  <c r="L565" i="67"/>
  <c r="L1567" i="67"/>
  <c r="L1499" i="67"/>
  <c r="L1809" i="67"/>
  <c r="L1009" i="67"/>
  <c r="L1965" i="67"/>
  <c r="L951" i="67"/>
  <c r="L1495" i="67"/>
  <c r="L780" i="67"/>
  <c r="L1656" i="67"/>
  <c r="L275" i="67"/>
  <c r="L420" i="67"/>
  <c r="L616" i="67"/>
  <c r="L1919" i="67"/>
  <c r="L1116" i="67"/>
  <c r="L295" i="67"/>
  <c r="L500" i="67"/>
  <c r="L1149" i="67"/>
  <c r="L1263" i="67"/>
  <c r="L1256" i="67"/>
  <c r="L1589" i="67"/>
  <c r="L1973" i="67"/>
  <c r="L339" i="67"/>
  <c r="L827" i="67"/>
  <c r="L673" i="67"/>
  <c r="L1391" i="67"/>
  <c r="L117" i="67"/>
  <c r="L1159" i="67"/>
  <c r="L1701" i="67"/>
  <c r="L1052" i="67"/>
  <c r="L1388" i="67"/>
  <c r="L113" i="67"/>
  <c r="L982" i="67"/>
  <c r="L106" i="67"/>
  <c r="L554" i="67"/>
  <c r="L972" i="67"/>
  <c r="L114" i="67"/>
  <c r="L1555" i="67"/>
  <c r="L564" i="67"/>
  <c r="L881" i="67"/>
  <c r="L452" i="67"/>
  <c r="L717" i="67"/>
  <c r="L1381" i="67"/>
  <c r="L1279" i="67"/>
  <c r="L1303" i="67"/>
  <c r="L471" i="67"/>
  <c r="L1343" i="67"/>
  <c r="L373" i="67"/>
  <c r="L1214" i="67"/>
  <c r="L1801" i="67"/>
  <c r="L1957" i="67"/>
  <c r="L1955" i="67"/>
  <c r="L393" i="67"/>
  <c r="L1573" i="67"/>
  <c r="L391" i="67"/>
  <c r="L1282" i="67"/>
  <c r="L2001" i="67"/>
  <c r="L1569" i="67"/>
  <c r="L1094" i="67"/>
  <c r="L558" i="67"/>
  <c r="L284" i="67"/>
  <c r="L1836" i="67"/>
  <c r="L1950" i="67"/>
  <c r="L1690" i="67"/>
  <c r="L1586" i="67"/>
  <c r="L1997" i="67"/>
  <c r="L952" i="67"/>
  <c r="L1005" i="67"/>
  <c r="L1912" i="67"/>
  <c r="L1785" i="67"/>
  <c r="L1288" i="67"/>
  <c r="L138" i="67"/>
  <c r="L509" i="67"/>
  <c r="L804" i="67"/>
  <c r="L1457" i="67"/>
  <c r="L753" i="67"/>
  <c r="L1833" i="67"/>
  <c r="L843" i="67"/>
  <c r="L1821" i="67"/>
  <c r="L1752" i="67"/>
  <c r="L1478" i="67"/>
  <c r="L839" i="67"/>
  <c r="L1514" i="67"/>
  <c r="L1677" i="67"/>
  <c r="L1508" i="67"/>
  <c r="L1199" i="67"/>
  <c r="L269" i="67"/>
  <c r="L734" i="67"/>
  <c r="L865" i="67"/>
  <c r="L1010" i="67"/>
  <c r="L466" i="67"/>
  <c r="L482" i="67"/>
  <c r="L1192" i="67"/>
  <c r="L674" i="67"/>
  <c r="L706" i="67"/>
  <c r="L1238" i="67"/>
  <c r="L1358" i="67"/>
  <c r="L1746" i="67"/>
  <c r="L1082" i="67"/>
  <c r="L358" i="67"/>
  <c r="L1448" i="67"/>
  <c r="L1097" i="67"/>
  <c r="L1020" i="67"/>
  <c r="L1017" i="67"/>
  <c r="L947" i="67"/>
  <c r="L1119" i="67"/>
  <c r="L910" i="67"/>
  <c r="L174" i="67"/>
  <c r="L1091" i="67"/>
  <c r="L1980" i="67"/>
  <c r="L1225" i="67"/>
  <c r="L989" i="67"/>
  <c r="L435" i="67"/>
  <c r="L1174" i="67"/>
  <c r="L646" i="67"/>
  <c r="L603" i="67"/>
  <c r="L877" i="67"/>
  <c r="L795" i="67"/>
  <c r="L1726" i="67"/>
  <c r="L1832" i="67"/>
  <c r="L1996" i="67"/>
  <c r="L1416" i="67"/>
  <c r="L1705" i="67"/>
  <c r="L782" i="67"/>
  <c r="L905" i="67"/>
  <c r="L1937" i="67"/>
  <c r="L1686" i="67"/>
  <c r="L415" i="67"/>
  <c r="L814" i="67"/>
  <c r="L1851" i="67"/>
  <c r="L1234" i="67"/>
  <c r="L1989" i="67"/>
  <c r="L449" i="67"/>
  <c r="L1366" i="67"/>
  <c r="L890" i="67"/>
  <c r="L507" i="67"/>
  <c r="L196" i="67"/>
  <c r="L1125" i="67"/>
  <c r="L1409" i="67"/>
  <c r="L1906" i="67"/>
  <c r="L2005" i="67"/>
  <c r="L1337" i="67"/>
  <c r="L798" i="67"/>
  <c r="L461" i="67"/>
  <c r="L1570" i="67"/>
  <c r="L1795" i="67"/>
  <c r="L578" i="67"/>
  <c r="L1564" i="67"/>
  <c r="L1368" i="67"/>
  <c r="L1506" i="67"/>
  <c r="L844" i="67"/>
  <c r="L292" i="67"/>
  <c r="L1315" i="67"/>
  <c r="L922" i="67"/>
  <c r="L743" i="67"/>
  <c r="L456" i="67"/>
  <c r="L123" i="67"/>
  <c r="L959" i="67"/>
  <c r="L833" i="67"/>
  <c r="L536" i="67"/>
  <c r="L853" i="67"/>
  <c r="L983" i="67"/>
  <c r="L310" i="67"/>
  <c r="L813" i="67"/>
  <c r="L1142" i="67"/>
  <c r="L1489" i="67"/>
  <c r="L754" i="67"/>
  <c r="L790" i="67"/>
  <c r="L1767" i="67"/>
  <c r="L828" i="67"/>
  <c r="L372" i="67"/>
  <c r="L961" i="67"/>
  <c r="L812" i="67"/>
  <c r="L1494" i="67"/>
  <c r="L1611" i="67"/>
  <c r="L108" i="67"/>
  <c r="L1685" i="67"/>
  <c r="L1424" i="67"/>
  <c r="L1387" i="67"/>
  <c r="L1101" i="67"/>
  <c r="L1036" i="67"/>
  <c r="L1384" i="67"/>
  <c r="L1905" i="67"/>
  <c r="L950" i="67"/>
  <c r="L1124" i="67"/>
  <c r="L368" i="67"/>
  <c r="L903" i="67"/>
  <c r="L499" i="67"/>
  <c r="L1928" i="67"/>
  <c r="L464" i="67"/>
  <c r="L1613" i="67"/>
  <c r="L199" i="67"/>
  <c r="L515" i="67"/>
  <c r="L165" i="67"/>
  <c r="L171" i="67"/>
  <c r="L419" i="67"/>
  <c r="L125" i="67"/>
  <c r="L770" i="67"/>
  <c r="L663" i="67"/>
  <c r="L1476" i="67"/>
  <c r="L834" i="67"/>
  <c r="L374" i="67"/>
  <c r="L1778" i="67"/>
  <c r="L1127" i="67"/>
  <c r="L298" i="67"/>
  <c r="L400" i="67"/>
  <c r="L1662" i="67"/>
  <c r="L544" i="67"/>
  <c r="L208" i="67"/>
  <c r="L1117" i="67"/>
  <c r="L222" i="67"/>
  <c r="L1041" i="67"/>
  <c r="L340" i="67"/>
  <c r="L1425" i="67"/>
  <c r="L918" i="67"/>
  <c r="L587" i="67"/>
  <c r="L1562" i="67"/>
  <c r="L1435" i="67"/>
  <c r="L1465" i="67"/>
  <c r="L1352" i="67"/>
  <c r="L976" i="67"/>
  <c r="L597" i="67"/>
  <c r="L474" i="67"/>
  <c r="L1138" i="67"/>
  <c r="L1285" i="67"/>
  <c r="L256" i="67"/>
  <c r="L250" i="67"/>
  <c r="L1188" i="67"/>
  <c r="L1643" i="67"/>
  <c r="L1880" i="67"/>
  <c r="L128" i="67"/>
  <c r="L1200" i="67"/>
  <c r="L769" i="67"/>
  <c r="L919" i="67"/>
  <c r="L1258" i="67"/>
  <c r="L1728" i="67"/>
  <c r="L1445" i="67"/>
  <c r="L1706" i="67"/>
  <c r="L301" i="67"/>
  <c r="L992" i="67"/>
  <c r="L489" i="67"/>
  <c r="L1657" i="67"/>
  <c r="L1574" i="67"/>
  <c r="L1492" i="67"/>
  <c r="L179" i="67"/>
  <c r="L1037" i="67"/>
  <c r="L1741" i="67"/>
  <c r="L1189" i="67"/>
  <c r="L1917" i="67"/>
  <c r="L1771" i="67"/>
  <c r="L249" i="67"/>
  <c r="L324" i="67"/>
  <c r="L1239" i="67"/>
  <c r="L427" i="67"/>
  <c r="L204" i="67"/>
  <c r="L258" i="67"/>
  <c r="L518" i="67"/>
  <c r="L600" i="67"/>
  <c r="L433" i="67"/>
  <c r="L796" i="67"/>
  <c r="L1915" i="67"/>
  <c r="L1691" i="67"/>
  <c r="L1210" i="67"/>
  <c r="L1948" i="67"/>
  <c r="L1540" i="67"/>
  <c r="L1191" i="67"/>
  <c r="L1736" i="67"/>
  <c r="L739" i="67"/>
  <c r="L458" i="67"/>
  <c r="L180" i="67"/>
  <c r="L1175" i="67"/>
  <c r="L1761" i="67"/>
  <c r="L762" i="67"/>
  <c r="L274" i="67"/>
  <c r="L314" i="67"/>
  <c r="L1023" i="67"/>
  <c r="L1897" i="67"/>
  <c r="L316" i="67"/>
  <c r="L1855" i="67"/>
  <c r="L1173" i="67"/>
  <c r="L1816" i="67"/>
  <c r="L1309" i="67"/>
  <c r="L259" i="67"/>
  <c r="L1487" i="67"/>
  <c r="L503" i="67"/>
  <c r="L1411" i="67"/>
  <c r="L1161" i="67"/>
  <c r="L240" i="67"/>
  <c r="L767" i="67"/>
  <c r="L773" i="67"/>
  <c r="L195" i="67"/>
  <c r="L1367" i="67"/>
  <c r="L736" i="67"/>
  <c r="L1072" i="67"/>
  <c r="L1271" i="67"/>
  <c r="L1863" i="67"/>
  <c r="L808" i="67"/>
  <c r="L1136" i="67"/>
  <c r="L457" i="67"/>
  <c r="L434" i="67"/>
  <c r="L1803" i="67"/>
  <c r="L1756" i="67"/>
  <c r="L1000" i="67"/>
  <c r="L1062" i="67"/>
  <c r="L1304" i="67"/>
  <c r="L1894" i="67"/>
  <c r="L417" i="67"/>
  <c r="L318" i="67"/>
  <c r="L1551" i="67"/>
  <c r="L1987" i="67"/>
  <c r="L1610" i="67"/>
  <c r="L631" i="67"/>
  <c r="L1018" i="67"/>
  <c r="L590" i="67"/>
  <c r="L166" i="67"/>
  <c r="L187" i="67"/>
  <c r="L1841" i="67"/>
  <c r="L997" i="67"/>
  <c r="L1930" i="67"/>
  <c r="L1437" i="67"/>
  <c r="L323" i="67"/>
  <c r="L963" i="67"/>
  <c r="L611" i="67"/>
  <c r="L885" i="67"/>
  <c r="L1322" i="67"/>
  <c r="L847" i="67"/>
  <c r="L1910" i="67"/>
  <c r="L1842" i="67"/>
  <c r="L346" i="67"/>
  <c r="L1150" i="67"/>
  <c r="L1867" i="67"/>
  <c r="L1813" i="67"/>
  <c r="L1270" i="67"/>
  <c r="L1972" i="67"/>
  <c r="L1049" i="67"/>
  <c r="L761" i="67"/>
  <c r="L670" i="67"/>
  <c r="L1081" i="67"/>
  <c r="L1463" i="67"/>
  <c r="L1669" i="67"/>
  <c r="L1456" i="67"/>
  <c r="L142" i="67"/>
  <c r="L150" i="67"/>
  <c r="L502" i="67"/>
  <c r="L817" i="67"/>
  <c r="L1936" i="67"/>
  <c r="L723" i="67"/>
  <c r="L1532" i="67"/>
  <c r="L1334" i="67"/>
  <c r="L1727" i="67"/>
  <c r="L1115" i="67"/>
  <c r="L1940" i="67"/>
  <c r="L243" i="67"/>
  <c r="L1692" i="67"/>
  <c r="L1442" i="67"/>
  <c r="L146" i="67"/>
  <c r="L1317" i="67"/>
  <c r="L404" i="67"/>
  <c r="L136" i="67"/>
  <c r="L1470" i="67"/>
  <c r="L1679" i="67"/>
  <c r="L1231" i="67"/>
  <c r="L1455" i="67"/>
  <c r="L1834" i="67"/>
  <c r="L1419" i="67"/>
  <c r="L148" i="67"/>
  <c r="L1460" i="67"/>
  <c r="L1469" i="67"/>
  <c r="L1096" i="67"/>
  <c r="L1556" i="67"/>
  <c r="L1166" i="67"/>
  <c r="L856" i="67"/>
  <c r="L387" i="67"/>
  <c r="L721" i="67"/>
  <c r="L724" i="67"/>
  <c r="L1672" i="67"/>
  <c r="L463" i="67"/>
  <c r="L1044" i="67"/>
  <c r="L623" i="67"/>
  <c r="L234" i="67"/>
  <c r="L1394" i="67"/>
  <c r="L1579" i="67"/>
  <c r="L1530" i="67"/>
  <c r="L120" i="67"/>
  <c r="L548" i="67"/>
  <c r="L1942" i="67"/>
  <c r="L440" i="67"/>
  <c r="L1946" i="67"/>
  <c r="L312" i="67"/>
  <c r="L1628" i="67"/>
  <c r="L398" i="67"/>
  <c r="L1721" i="67"/>
  <c r="L1467" i="67"/>
  <c r="L1074" i="67"/>
  <c r="L421" i="67"/>
  <c r="L648" i="67"/>
  <c r="L1964" i="67"/>
  <c r="L861" i="67"/>
  <c r="L1627" i="67"/>
  <c r="L1108" i="67"/>
  <c r="L1602" i="67"/>
  <c r="L1584" i="67"/>
  <c r="L995" i="67"/>
  <c r="L1014" i="67"/>
  <c r="L1831" i="67"/>
  <c r="L1804" i="67"/>
  <c r="L1432" i="67"/>
  <c r="L1325" i="67"/>
  <c r="L451" i="67"/>
  <c r="L1420" i="67"/>
  <c r="L1295" i="67"/>
  <c r="L1931" i="67"/>
  <c r="L1193" i="67"/>
  <c r="L752" i="67"/>
  <c r="L1702" i="67"/>
  <c r="L1852" i="67"/>
  <c r="L1329" i="67"/>
  <c r="L412" i="67"/>
  <c r="L1792" i="67"/>
  <c r="L378" i="67"/>
  <c r="L1313" i="67"/>
  <c r="L392" i="67"/>
  <c r="L1827" i="67"/>
  <c r="L776" i="67"/>
  <c r="L359" i="67"/>
  <c r="L501" i="67"/>
  <c r="L1277" i="67"/>
  <c r="L1369" i="67"/>
  <c r="L1244" i="67"/>
  <c r="L722" i="67"/>
  <c r="L868" i="67"/>
  <c r="L630" i="67"/>
  <c r="L1361" i="67"/>
  <c r="L151" i="67"/>
  <c r="L155" i="67"/>
  <c r="L1024" i="67"/>
  <c r="L1675" i="67"/>
  <c r="L677" i="67"/>
  <c r="L1594" i="67"/>
  <c r="L282" i="67"/>
  <c r="L1430" i="67"/>
  <c r="L1763" i="67"/>
  <c r="L688" i="67"/>
  <c r="L1873" i="67"/>
  <c r="L513" i="67"/>
  <c r="L1696" i="67"/>
  <c r="L1297" i="67"/>
  <c r="L797" i="67"/>
  <c r="L413" i="67"/>
  <c r="L1788" i="67"/>
  <c r="L614" i="67"/>
  <c r="L1386" i="67"/>
  <c r="L1710" i="67"/>
  <c r="L651" i="67"/>
  <c r="L784" i="67"/>
  <c r="L562" i="67"/>
  <c r="L1371" i="67"/>
  <c r="L690" i="67"/>
  <c r="L1332" i="67"/>
  <c r="L1230" i="67"/>
  <c r="L816" i="67"/>
  <c r="L664" i="67"/>
  <c r="L521" i="67"/>
  <c r="L1622" i="67"/>
  <c r="L1789" i="67"/>
  <c r="L504" i="67"/>
  <c r="L1632" i="67"/>
  <c r="L488" i="67"/>
  <c r="L1447" i="67"/>
  <c r="L1774" i="67"/>
  <c r="L382" i="67"/>
  <c r="L131" i="67"/>
  <c r="L1007" i="67"/>
  <c r="L1571" i="67"/>
  <c r="L1776" i="67"/>
  <c r="L410" i="67"/>
  <c r="L589" i="67"/>
  <c r="L190" i="67"/>
  <c r="L236" i="67"/>
  <c r="L1645" i="67"/>
  <c r="L337" i="67"/>
  <c r="L1647" i="67"/>
  <c r="L1786" i="67"/>
  <c r="L894" i="67"/>
  <c r="L858" i="67"/>
  <c r="L1598" i="67"/>
  <c r="L1342" i="67"/>
  <c r="L439" i="67"/>
  <c r="L428" i="67"/>
  <c r="L246" i="67"/>
  <c r="L1856" i="67"/>
  <c r="L583" i="67"/>
  <c r="L668" i="67"/>
  <c r="L1759" i="67"/>
  <c r="L1410" i="67"/>
  <c r="L926" i="67"/>
  <c r="L1967" i="67"/>
  <c r="L1354" i="67"/>
  <c r="L1458" i="67"/>
  <c r="L1663" i="67"/>
  <c r="L1640" i="67"/>
  <c r="L1167" i="67"/>
  <c r="L941" i="67"/>
  <c r="L353" i="67"/>
  <c r="L306" i="67"/>
  <c r="L1351" i="67"/>
  <c r="L1389" i="67"/>
  <c r="L1089" i="67"/>
  <c r="L1126" i="67"/>
  <c r="L1196" i="67"/>
  <c r="L909" i="67"/>
  <c r="L550" i="67"/>
  <c r="L719" i="67"/>
  <c r="L1823" i="67"/>
  <c r="L1845" i="67"/>
  <c r="L923" i="67"/>
  <c r="L191" i="67"/>
  <c r="L1885" i="67"/>
  <c r="L592" i="67"/>
  <c r="L437" i="67"/>
  <c r="L1346" i="67"/>
  <c r="L1986" i="67"/>
  <c r="L1938" i="67"/>
  <c r="L1257" i="67"/>
  <c r="L1045" i="67"/>
  <c r="L348" i="67"/>
  <c r="L293" i="67"/>
  <c r="L1524" i="67"/>
  <c r="L924" i="67"/>
  <c r="L193" i="67"/>
  <c r="L425" i="67"/>
  <c r="L1733" i="67"/>
  <c r="L278" i="67"/>
  <c r="L1151" i="67"/>
  <c r="L1056" i="67"/>
  <c r="L1925" i="67"/>
  <c r="L172" i="67"/>
  <c r="L1519" i="67"/>
  <c r="L473" i="67"/>
  <c r="L1042" i="67"/>
  <c r="L115" i="67"/>
  <c r="L647" i="67"/>
  <c r="L1226" i="67"/>
  <c r="L192" i="67"/>
  <c r="L116" i="67"/>
  <c r="L1649" i="67"/>
  <c r="L139" i="67"/>
  <c r="L1002" i="67"/>
  <c r="L442" i="67"/>
  <c r="L162" i="67"/>
  <c r="L1486" i="67"/>
  <c r="L1923" i="67"/>
  <c r="L731" i="67"/>
  <c r="L727" i="67"/>
  <c r="L1547" i="67"/>
  <c r="L1539" i="67"/>
  <c r="L253" i="67"/>
  <c r="L831" i="67"/>
  <c r="L1979" i="67"/>
  <c r="L1668" i="67"/>
  <c r="L1054" i="67"/>
  <c r="L533" i="67"/>
  <c r="L1405" i="67"/>
  <c r="L936" i="67"/>
  <c r="L1479" i="67"/>
  <c r="L609" i="67"/>
  <c r="L598" i="67"/>
  <c r="L1485" i="67"/>
  <c r="L118" i="67"/>
  <c r="L978" i="67"/>
  <c r="L1814" i="67"/>
  <c r="L683" i="67"/>
  <c r="L238" i="67"/>
  <c r="L130" i="67"/>
  <c r="L1890" i="67"/>
  <c r="L1273" i="67"/>
  <c r="L1412" i="67"/>
  <c r="L436" i="67"/>
  <c r="L1012" i="67"/>
  <c r="L1402" i="67"/>
  <c r="L375" i="67"/>
  <c r="L883" i="67"/>
  <c r="L860" i="67"/>
  <c r="L1667" i="67"/>
  <c r="L1703" i="67"/>
  <c r="L350" i="67"/>
  <c r="L1503" i="67"/>
  <c r="L394" i="67"/>
  <c r="L967" i="67"/>
  <c r="L1276" i="67"/>
  <c r="L470" i="67"/>
  <c r="L1670" i="67"/>
  <c r="L1235" i="67"/>
  <c r="L361" i="67"/>
  <c r="L604" i="67"/>
  <c r="L369" i="67"/>
  <c r="L980" i="67"/>
  <c r="L990" i="67"/>
  <c r="L802" i="67"/>
  <c r="L617" i="67"/>
  <c r="L145" i="67"/>
  <c r="L577" i="67"/>
  <c r="L975" i="67"/>
  <c r="L1954" i="67"/>
  <c r="L1105" i="67"/>
  <c r="L863" i="67"/>
  <c r="L785" i="67"/>
  <c r="L268" i="67"/>
  <c r="L854" i="67"/>
  <c r="L1163" i="67"/>
  <c r="L506" i="67"/>
  <c r="L1969" i="67"/>
  <c r="L296" i="67"/>
  <c r="L777" i="67"/>
  <c r="L1474" i="67"/>
  <c r="L260" i="67"/>
  <c r="L1977" i="67"/>
  <c r="L1711" i="67"/>
  <c r="L750" i="67"/>
  <c r="L1811" i="67"/>
  <c r="L1268" i="67"/>
  <c r="L267" i="67"/>
  <c r="L800" i="67"/>
  <c r="L774" i="67"/>
  <c r="L1497" i="67"/>
  <c r="L832" i="67"/>
  <c r="L1854" i="67"/>
  <c r="L1860" i="67"/>
  <c r="L1415" i="67"/>
  <c r="L1941" i="67"/>
  <c r="L606" i="67"/>
  <c r="L1070" i="67"/>
  <c r="L1112" i="67"/>
  <c r="L1671" i="67"/>
  <c r="L772" i="67"/>
  <c r="L1902" i="67"/>
  <c r="L1796" i="67"/>
  <c r="L1095" i="67"/>
  <c r="L1819" i="67"/>
  <c r="L1683" i="67"/>
  <c r="L1735" i="67"/>
  <c r="L757" i="67"/>
  <c r="L791" i="67"/>
  <c r="L1310" i="67"/>
  <c r="L311" i="67"/>
  <c r="L711" i="67"/>
  <c r="L593" i="67"/>
  <c r="L390" i="67"/>
  <c r="L712" i="67"/>
  <c r="L1994" i="67"/>
  <c r="L915" i="67"/>
  <c r="L1025" i="67"/>
  <c r="L1837" i="67"/>
  <c r="L1468" i="67"/>
  <c r="L551" i="67"/>
  <c r="L1162" i="67"/>
  <c r="L201" i="67"/>
  <c r="L1289" i="67"/>
  <c r="L661" i="67"/>
  <c r="L567" i="67"/>
  <c r="L1131" i="67"/>
  <c r="L1981" i="67"/>
  <c r="L1879" i="67"/>
  <c r="L1396" i="67"/>
  <c r="L107" i="67"/>
  <c r="L1521" i="67"/>
  <c r="L1128" i="67"/>
  <c r="L288" i="67"/>
  <c r="L988" i="67"/>
  <c r="L1797" i="67"/>
  <c r="L1237" i="67"/>
  <c r="L895" i="67"/>
  <c r="L147" i="67"/>
  <c r="L308" i="67"/>
  <c r="L1557" i="67"/>
  <c r="L112" i="67"/>
  <c r="L1335" i="67"/>
  <c r="L224" i="67"/>
  <c r="L141" i="67"/>
  <c r="L626" i="67"/>
  <c r="L1700" i="67"/>
  <c r="L2002" i="67"/>
  <c r="L209" i="67"/>
  <c r="L1060" i="67"/>
  <c r="L1345" i="67"/>
  <c r="L1510" i="67"/>
  <c r="L1421" i="67"/>
  <c r="L1284" i="67"/>
  <c r="L555" i="67"/>
  <c r="L1248" i="67"/>
  <c r="L1983" i="67"/>
  <c r="L1991" i="67"/>
  <c r="L1496" i="67"/>
  <c r="L524" i="67"/>
  <c r="L718" i="67"/>
  <c r="L1033" i="67"/>
  <c r="L383" i="67"/>
  <c r="L1825" i="67"/>
  <c r="L203" i="67"/>
  <c r="L1914" i="67"/>
  <c r="L930" i="67"/>
  <c r="L703" i="67"/>
  <c r="L1747" i="67"/>
  <c r="L480" i="67"/>
  <c r="L1092" i="67"/>
  <c r="L805" i="67"/>
  <c r="L1311" i="67"/>
  <c r="L332" i="67"/>
  <c r="L751" i="67"/>
  <c r="L510" i="67"/>
  <c r="L640" i="67"/>
  <c r="L1422" i="67"/>
  <c r="L264" i="67"/>
  <c r="L1312" i="67"/>
  <c r="L1681" i="67"/>
  <c r="L1892" i="67"/>
  <c r="L1945" i="67"/>
  <c r="L540" i="67"/>
  <c r="L1076" i="67"/>
  <c r="L1544" i="67"/>
  <c r="L1065" i="67"/>
  <c r="L1889" i="67"/>
  <c r="L1306" i="67"/>
  <c r="L1926" i="67"/>
  <c r="L1292" i="67"/>
  <c r="L1221" i="67"/>
  <c r="L679" i="67"/>
  <c r="L1743" i="67"/>
  <c r="L962" i="67"/>
  <c r="L1021" i="67"/>
  <c r="L913" i="67"/>
  <c r="L1907" i="67"/>
  <c r="L1347" i="67"/>
  <c r="L1038" i="67"/>
  <c r="L1857" i="67"/>
  <c r="L745" i="67"/>
  <c r="L1623" i="67"/>
  <c r="L1961" i="67"/>
  <c r="L497" i="67"/>
  <c r="L907" i="67"/>
  <c r="L319" i="67"/>
  <c r="L643" i="67"/>
  <c r="L778" i="67"/>
  <c r="L1164" i="67"/>
  <c r="L1087" i="67"/>
  <c r="L901" i="67"/>
  <c r="L845" i="67"/>
  <c r="L1462" i="67"/>
  <c r="L1554" i="67"/>
  <c r="L478" i="67"/>
  <c r="L303" i="67"/>
  <c r="L637" i="67"/>
  <c r="L1791" i="67"/>
  <c r="L277" i="67"/>
  <c r="L1871" i="67"/>
  <c r="L1553" i="67"/>
  <c r="L1800" i="67"/>
  <c r="L547" i="67"/>
  <c r="L352" i="67"/>
  <c r="L878" i="67"/>
  <c r="L944" i="67"/>
  <c r="L1974" i="67"/>
  <c r="L1133" i="67"/>
  <c r="L1446" i="67"/>
  <c r="L1408" i="67"/>
  <c r="L1578" i="67"/>
  <c r="L595" i="67"/>
  <c r="L1526" i="67"/>
  <c r="L809" i="67"/>
  <c r="L1032" i="67"/>
  <c r="L1080" i="67"/>
  <c r="L261" i="67"/>
  <c r="L977" i="67"/>
  <c r="L1609" i="67"/>
  <c r="L1299" i="67"/>
  <c r="L1423" i="67"/>
  <c r="L806" i="67"/>
  <c r="L541" i="67"/>
  <c r="L1370" i="67"/>
  <c r="L341" i="67"/>
  <c r="L418" i="67"/>
  <c r="L781" i="67"/>
  <c r="L1862" i="67"/>
  <c r="L229" i="67"/>
  <c r="L728" i="67"/>
  <c r="L1850" i="67"/>
  <c r="L1648" i="67"/>
  <c r="L1695" i="67"/>
  <c r="L873" i="67"/>
  <c r="L822" i="67"/>
  <c r="L1552" i="67"/>
  <c r="L1858" i="67"/>
  <c r="L1684" i="67"/>
  <c r="L622" i="67"/>
  <c r="L902" i="67"/>
  <c r="L1061" i="67"/>
  <c r="L568" i="67"/>
  <c r="L477" i="67"/>
  <c r="L553" i="67"/>
  <c r="L1707" i="67"/>
  <c r="L1725" i="67"/>
  <c r="L756" i="67"/>
  <c r="L1100" i="67"/>
  <c r="L1682" i="67"/>
  <c r="L371" i="67"/>
  <c r="L317" i="67"/>
  <c r="L207" i="67"/>
  <c r="L2004" i="67"/>
  <c r="L1063" i="67"/>
  <c r="L1899" i="67"/>
  <c r="L1929" i="67"/>
  <c r="L330" i="67"/>
  <c r="L481" i="67"/>
  <c r="L864" i="67"/>
  <c r="L1806" i="67"/>
  <c r="L1716" i="67"/>
  <c r="L345" i="67"/>
  <c r="L1876" i="67"/>
  <c r="L618" i="67"/>
  <c r="L351" i="67"/>
  <c r="L1560" i="67"/>
  <c r="L1760" i="67"/>
  <c r="L1939" i="67"/>
  <c r="L1757" i="67"/>
  <c r="L1884" i="67"/>
  <c r="L1078" i="67"/>
  <c r="L1575" i="67"/>
  <c r="L216" i="67"/>
  <c r="L642" i="67"/>
  <c r="L742" i="67"/>
  <c r="L430" i="67"/>
  <c r="L1739" i="67"/>
  <c r="L1047" i="67"/>
  <c r="L1267" i="67"/>
  <c r="L1067" i="67"/>
  <c r="L1529" i="67"/>
  <c r="L849" i="67"/>
  <c r="L511" i="67"/>
  <c r="L981" i="67"/>
  <c r="L1480" i="67"/>
  <c r="L620" i="67"/>
  <c r="L949" i="67"/>
  <c r="L1784" i="67"/>
  <c r="L613" i="67"/>
  <c r="L1639" i="67"/>
  <c r="L220" i="67"/>
  <c r="L1745" i="67"/>
  <c r="L407" i="67"/>
  <c r="L1549" i="67"/>
  <c r="L1283" i="67"/>
  <c r="L1483" i="67"/>
  <c r="L409" i="67"/>
  <c r="L1168" i="67"/>
  <c r="L1068" i="67"/>
  <c r="L1404" i="67"/>
  <c r="L696" i="67"/>
  <c r="L1896" i="67"/>
  <c r="L1211" i="67"/>
  <c r="L1031" i="67"/>
  <c r="L689" i="67"/>
  <c r="L1084" i="67"/>
  <c r="L1319" i="67"/>
  <c r="L1245" i="67"/>
  <c r="L217" i="67"/>
  <c r="L342" i="67"/>
  <c r="L454" i="67"/>
  <c r="L1769" i="67"/>
  <c r="L287" i="67"/>
  <c r="L223" i="67"/>
  <c r="L248" i="67"/>
  <c r="L197" i="67"/>
  <c r="L1172" i="67"/>
  <c r="L850" i="67"/>
  <c r="L1008" i="67"/>
  <c r="L985" i="67"/>
  <c r="L210" i="67"/>
  <c r="L657" i="67"/>
  <c r="L1233" i="67"/>
  <c r="L608" i="67"/>
  <c r="L1829" i="67"/>
  <c r="L747" i="67"/>
  <c r="L460" i="67"/>
  <c r="L1269" i="67"/>
  <c r="L811" i="67"/>
  <c r="L231" i="67"/>
  <c r="L1734" i="67"/>
  <c r="L1057" i="67"/>
  <c r="L1146" i="67"/>
  <c r="L1340" i="67"/>
  <c r="L1943" i="67"/>
  <c r="L1966" i="67"/>
  <c r="L241" i="67"/>
  <c r="L1517" i="67"/>
  <c r="L586" i="67"/>
  <c r="L1148" i="67"/>
  <c r="L1363" i="67"/>
  <c r="L1083" i="67"/>
  <c r="L1603" i="67"/>
  <c r="L169" i="67"/>
  <c r="L1900" i="67"/>
  <c r="L884" i="67"/>
  <c r="L748" i="67"/>
  <c r="L1738" i="67"/>
  <c r="L1305" i="67"/>
  <c r="L824" i="67"/>
  <c r="L1170" i="67"/>
  <c r="L127" i="67"/>
  <c r="L484" i="67"/>
  <c r="L591" i="67"/>
  <c r="L569" i="67"/>
  <c r="L650" i="67"/>
  <c r="L1629" i="67"/>
  <c r="L582" i="67"/>
  <c r="L1328" i="67"/>
  <c r="L1644" i="67"/>
  <c r="L888" i="67"/>
  <c r="L304" i="67"/>
  <c r="L1355" i="67"/>
  <c r="L1504" i="67"/>
  <c r="L214" i="67"/>
  <c r="L514" i="67"/>
  <c r="L495" i="67"/>
  <c r="L1749" i="67"/>
  <c r="L384" i="67"/>
  <c r="L286" i="67"/>
  <c r="L1338" i="67"/>
  <c r="L1953" i="67"/>
  <c r="L1798" i="67"/>
  <c r="L1372" i="67"/>
  <c r="L639" i="67"/>
  <c r="L998" i="67"/>
  <c r="L1157" i="67"/>
  <c r="L1055" i="67"/>
  <c r="L775" i="67"/>
  <c r="L687" i="67"/>
  <c r="L1417" i="67"/>
  <c r="L1812" i="67"/>
  <c r="L1732" i="67"/>
  <c r="L6" i="67"/>
  <c r="L1605" i="67"/>
  <c r="L347" i="67"/>
  <c r="L516" i="67"/>
  <c r="L1183" i="67"/>
  <c r="L1491" i="67"/>
  <c r="L1718" i="67"/>
  <c r="L315" i="67"/>
  <c r="L1365" i="67"/>
  <c r="L476" i="67"/>
  <c r="L160" i="67"/>
  <c r="L1522" i="67"/>
  <c r="L1581" i="67"/>
  <c r="L601" i="67"/>
  <c r="L906" i="67"/>
  <c r="L1395" i="67"/>
  <c r="L1614" i="67"/>
  <c r="L552" i="67"/>
  <c r="L820" i="67"/>
  <c r="L701" i="67"/>
  <c r="L153" i="67"/>
  <c r="L680" i="67"/>
  <c r="L1209" i="67"/>
  <c r="L730" i="67"/>
  <c r="L1413" i="67"/>
  <c r="L803" i="67"/>
  <c r="L1433" i="67"/>
  <c r="L1436" i="67"/>
  <c r="L866" i="67"/>
  <c r="L164" i="67"/>
  <c r="L1658" i="67"/>
  <c r="L1869" i="67"/>
  <c r="L678" i="67"/>
  <c r="L1916" i="67"/>
  <c r="L1383" i="67"/>
  <c r="L1260" i="67"/>
  <c r="L140" i="67"/>
  <c r="L185" i="67"/>
  <c r="L1324" i="67"/>
  <c r="L206" i="67"/>
  <c r="L1141" i="67"/>
  <c r="L1780" i="67"/>
  <c r="L522" i="67"/>
  <c r="L660" i="67"/>
  <c r="L1882" i="67"/>
  <c r="L857" i="67"/>
  <c r="L1507" i="67"/>
  <c r="L1357" i="67"/>
  <c r="L914" i="67"/>
  <c r="L1401" i="67"/>
  <c r="L1118" i="67"/>
  <c r="L505" i="67"/>
  <c r="L266" i="67"/>
  <c r="L149" i="67"/>
  <c r="L676" i="67"/>
  <c r="L1542" i="67"/>
  <c r="L1439" i="67"/>
  <c r="L1909" i="67"/>
  <c r="L1132" i="67"/>
  <c r="L1665" i="67"/>
  <c r="L1543" i="67"/>
  <c r="L584" i="67"/>
  <c r="L1731" i="67"/>
  <c r="L1475" i="67"/>
  <c r="L563" i="67"/>
  <c r="L893" i="67"/>
  <c r="L1222" i="67"/>
  <c r="L1715" i="67"/>
  <c r="L1407" i="67"/>
  <c r="L1802" i="67"/>
  <c r="L1565" i="67"/>
  <c r="L126" i="67"/>
  <c r="L389" i="67"/>
  <c r="L1676" i="67"/>
  <c r="L1770" i="67"/>
  <c r="L1764" i="67"/>
  <c r="L971" i="67"/>
  <c r="L920" i="67"/>
  <c r="L1242" i="67"/>
  <c r="L1153" i="67"/>
  <c r="L819" i="67"/>
  <c r="L927" i="67"/>
  <c r="L297" i="67"/>
  <c r="L735" i="67"/>
  <c r="L801" i="67"/>
  <c r="L1205" i="67"/>
  <c r="L1563" i="67"/>
  <c r="L943" i="67"/>
  <c r="L1208" i="67"/>
  <c r="L879" i="67"/>
  <c r="L700" i="67"/>
  <c r="L1624" i="67"/>
  <c r="L1633" i="67"/>
  <c r="L1107" i="67"/>
  <c r="L343" i="67"/>
  <c r="L379" i="67"/>
  <c r="L1385" i="67"/>
  <c r="L1123" i="67"/>
  <c r="L1134" i="67"/>
  <c r="L1362" i="67"/>
  <c r="L1861" i="67"/>
  <c r="L1661" i="67"/>
  <c r="L1824" i="67"/>
  <c r="L1323" i="67"/>
  <c r="L1180" i="67"/>
  <c r="L377" i="67"/>
  <c r="L746" i="67"/>
  <c r="L836" i="67"/>
  <c r="L968" i="67"/>
  <c r="L1035" i="67"/>
  <c r="L129" i="67"/>
  <c r="L1642" i="67"/>
  <c r="L652" i="67"/>
  <c r="L385" i="67"/>
  <c r="L1591" i="67"/>
  <c r="L575" i="67"/>
  <c r="L1777" i="67"/>
  <c r="L226" i="67"/>
  <c r="L1787" i="67"/>
  <c r="L1090" i="67"/>
  <c r="L1261" i="67"/>
  <c r="L1001" i="67"/>
  <c r="L1664" i="67"/>
  <c r="L1558" i="67"/>
  <c r="L1835" i="67"/>
  <c r="L1545" i="67"/>
  <c r="L1674" i="67"/>
  <c r="L659" i="67"/>
  <c r="L840" i="67"/>
  <c r="L1302" i="67"/>
  <c r="L585" i="67"/>
  <c r="L363" i="67"/>
  <c r="L794" i="67"/>
  <c r="L953" i="67"/>
  <c r="L429" i="67"/>
  <c r="L1093" i="67"/>
  <c r="L137" i="67"/>
  <c r="L870" i="67"/>
  <c r="L957" i="67"/>
  <c r="L485" i="67"/>
  <c r="L656" i="67"/>
  <c r="L453" i="67"/>
  <c r="L1398" i="67"/>
  <c r="L225" i="67"/>
  <c r="L695" i="67"/>
  <c r="L1030" i="67"/>
  <c r="L686" i="67"/>
  <c r="L1518" i="67"/>
  <c r="L1949" i="67"/>
  <c r="L1390" i="67"/>
  <c r="L1438" i="67"/>
  <c r="L1203" i="67"/>
  <c r="L955" i="67"/>
  <c r="L921" i="67"/>
  <c r="L1995" i="67"/>
  <c r="L1243" i="67"/>
  <c r="L1754" i="67"/>
  <c r="L441" i="67"/>
  <c r="L1666" i="67"/>
  <c r="L1516" i="67"/>
  <c r="L1822" i="67"/>
  <c r="L1717" i="67"/>
  <c r="L1688" i="67"/>
  <c r="L1723" i="67"/>
  <c r="L1901" i="67"/>
  <c r="L423" i="67"/>
  <c r="L644" i="67"/>
  <c r="L1922" i="67"/>
  <c r="L2003" i="67"/>
  <c r="L202" i="67"/>
  <c r="L1775" i="67"/>
  <c r="L1265" i="67"/>
  <c r="L232" i="67"/>
  <c r="L1232" i="67"/>
  <c r="L281" i="67"/>
  <c r="L512" i="67"/>
  <c r="L228" i="67"/>
  <c r="L872" i="67"/>
  <c r="L299" i="67"/>
  <c r="L424" i="67"/>
  <c r="L1152" i="67"/>
  <c r="L1531" i="67"/>
  <c r="L1699" i="67"/>
  <c r="L1722" i="67"/>
  <c r="L1513" i="67"/>
  <c r="L366" i="67"/>
  <c r="L1160" i="67"/>
  <c r="L549" i="67"/>
  <c r="L496" i="67"/>
  <c r="L1843" i="67"/>
  <c r="L1301" i="67"/>
  <c r="L462" i="67"/>
  <c r="L227" i="67"/>
  <c r="L1993" i="67"/>
  <c r="L973" i="67"/>
  <c r="L1331" i="67"/>
  <c r="L788" i="67"/>
  <c r="L573" i="67"/>
  <c r="L1026" i="67"/>
  <c r="L1908" i="67"/>
  <c r="L1296" i="67"/>
  <c r="L538" i="67"/>
  <c r="L1652" i="67"/>
  <c r="L692" i="67"/>
  <c r="L1853" i="67"/>
  <c r="L1848" i="67"/>
  <c r="L1316" i="67"/>
  <c r="L535" i="67"/>
  <c r="L364" i="67"/>
  <c r="L1490" i="67"/>
  <c r="L1895" i="67"/>
  <c r="L1595" i="67"/>
  <c r="L835" i="67"/>
  <c r="L932" i="67"/>
  <c r="L302" i="67"/>
  <c r="L969" i="67"/>
  <c r="L271" i="67"/>
  <c r="L1535" i="67"/>
  <c r="L11" i="67"/>
  <c r="L408" i="67"/>
  <c r="L605" i="67"/>
  <c r="L1742" i="67"/>
  <c r="L807" i="67"/>
  <c r="L1291" i="67"/>
  <c r="L1877" i="67"/>
  <c r="L1450" i="67"/>
  <c r="L1927" i="67"/>
  <c r="L1201" i="67"/>
  <c r="L355" i="67"/>
  <c r="L1959" i="67"/>
  <c r="L1975" i="67"/>
  <c r="L693" i="67"/>
  <c r="L1109" i="67"/>
  <c r="L1799" i="67"/>
  <c r="L1588" i="67"/>
  <c r="L1013" i="67"/>
  <c r="L1772" i="67"/>
  <c r="L1360" i="67"/>
  <c r="L1619" i="67"/>
  <c r="L999" i="67"/>
  <c r="L1541" i="67"/>
  <c r="L1678" i="67"/>
  <c r="L422" i="67"/>
  <c r="L1634" i="67"/>
  <c r="L1326" i="67"/>
  <c r="L704" i="67"/>
  <c r="L12" i="67"/>
  <c r="L8" i="67"/>
  <c r="L13" i="67"/>
  <c r="L9" i="67"/>
  <c r="L10" i="67"/>
  <c r="L14" i="67"/>
  <c r="L15" i="67"/>
  <c r="L16" i="67"/>
  <c r="L17" i="67"/>
  <c r="L18" i="67"/>
  <c r="L19" i="67"/>
  <c r="L20" i="67"/>
  <c r="L21" i="67"/>
  <c r="L22" i="67"/>
  <c r="L24" i="67"/>
  <c r="L23" i="67"/>
  <c r="L28" i="67"/>
  <c r="L26" i="67"/>
  <c r="L27" i="67"/>
  <c r="L25" i="67"/>
  <c r="L29" i="67"/>
  <c r="L32" i="67"/>
  <c r="L30" i="67"/>
  <c r="L31" i="67"/>
  <c r="L34" i="67"/>
  <c r="L33" i="67"/>
  <c r="L35" i="67"/>
  <c r="L38" i="67"/>
  <c r="L36" i="67"/>
  <c r="L37" i="67"/>
  <c r="L42" i="67"/>
  <c r="L44" i="67"/>
  <c r="L39" i="67"/>
  <c r="L40" i="67"/>
  <c r="L41" i="67"/>
  <c r="L43" i="67"/>
  <c r="L46" i="67"/>
  <c r="L47" i="67"/>
  <c r="L45" i="67"/>
  <c r="L49" i="67"/>
  <c r="L48" i="67"/>
  <c r="L52" i="67"/>
  <c r="L53" i="67"/>
  <c r="L51" i="67"/>
  <c r="L50" i="67"/>
  <c r="L55" i="67"/>
  <c r="L54" i="67"/>
  <c r="L58" i="67"/>
  <c r="L56" i="67"/>
  <c r="L57" i="67"/>
  <c r="L61" i="67"/>
  <c r="L59" i="67"/>
  <c r="L60" i="67"/>
  <c r="L63" i="67"/>
  <c r="L64" i="67"/>
  <c r="L62" i="67"/>
  <c r="L65" i="67"/>
  <c r="L67" i="67"/>
  <c r="L69" i="67"/>
  <c r="L66" i="67"/>
  <c r="L71" i="67"/>
  <c r="L68" i="67"/>
  <c r="L70" i="67"/>
  <c r="L72" i="67"/>
  <c r="L73" i="67"/>
  <c r="L74" i="67"/>
  <c r="L75" i="67"/>
  <c r="L76" i="67"/>
  <c r="L77" i="67"/>
  <c r="L79" i="67"/>
  <c r="L78" i="67"/>
  <c r="L80" i="67"/>
  <c r="L81" i="67"/>
  <c r="L82" i="67"/>
  <c r="L84" i="67"/>
  <c r="L85" i="67"/>
  <c r="L83" i="67"/>
  <c r="L87" i="67"/>
  <c r="L86" i="67"/>
  <c r="L90" i="67"/>
  <c r="L89" i="67"/>
  <c r="L88" i="67"/>
  <c r="L92" i="67"/>
  <c r="L93" i="67"/>
  <c r="L91" i="67"/>
  <c r="L94" i="67"/>
  <c r="L103" i="67"/>
  <c r="L100" i="67"/>
  <c r="L99" i="67"/>
  <c r="L101" i="67"/>
  <c r="L98" i="67"/>
  <c r="L96" i="67"/>
  <c r="L95" i="67"/>
  <c r="L102" i="67"/>
  <c r="N21" i="66"/>
  <c r="AB9" i="67" a="1"/>
  <c r="AB9" i="67"/>
  <c r="O21" i="66"/>
  <c r="P21" i="66"/>
  <c r="AB7" i="67" a="1"/>
  <c r="AB7" i="67"/>
  <c r="O19" i="66"/>
  <c r="P19" i="66"/>
  <c r="N19" i="66"/>
  <c r="AB8" i="67" a="1"/>
  <c r="AB8" i="67"/>
  <c r="O20" i="66"/>
  <c r="P20" i="66"/>
  <c r="N20" i="66"/>
  <c r="AB10" i="67" a="1"/>
  <c r="AB10" i="67"/>
  <c r="O22" i="66"/>
  <c r="P22" i="66"/>
  <c r="N22" i="66"/>
  <c r="N18" i="66"/>
  <c r="AB6" i="67" a="1"/>
  <c r="AB6" i="67"/>
  <c r="O18" i="66"/>
  <c r="P18" i="66"/>
  <c r="G6" i="67" a="1"/>
  <c r="G6" i="67"/>
  <c r="G8" i="67"/>
  <c r="G7" i="67"/>
  <c r="G9" i="67"/>
  <c r="G10" i="67"/>
  <c r="O9" i="67" a="1"/>
  <c r="O9" i="67"/>
  <c r="O8" i="67" a="1"/>
  <c r="O8" i="67"/>
  <c r="O6" i="67" a="1"/>
  <c r="O6" i="67"/>
  <c r="O10" i="67" a="1"/>
  <c r="O10" i="67"/>
  <c r="O7" i="67" a="1"/>
  <c r="O7" i="67"/>
  <c r="J21" i="66"/>
  <c r="H9" i="67" a="1"/>
  <c r="H9" i="67"/>
  <c r="K21" i="66"/>
  <c r="L21" i="66"/>
  <c r="J19" i="66"/>
  <c r="H7" i="67" a="1"/>
  <c r="H7" i="67"/>
  <c r="K19" i="66"/>
  <c r="L19" i="66"/>
  <c r="J20" i="66"/>
  <c r="H8" i="67" a="1"/>
  <c r="H8" i="67"/>
  <c r="K20" i="66"/>
  <c r="L20" i="66"/>
  <c r="J22" i="66"/>
  <c r="H10" i="67" a="1"/>
  <c r="H10" i="67"/>
  <c r="K22" i="66"/>
  <c r="L22" i="66"/>
  <c r="H6" i="67" a="1"/>
  <c r="H6" i="67"/>
  <c r="K18" i="66"/>
  <c r="L18" i="66"/>
  <c r="J18" i="66"/>
  <c r="J42" i="66"/>
  <c r="P10" i="67" a="1"/>
  <c r="P10" i="67"/>
  <c r="K42" i="66"/>
  <c r="L42" i="66" a="1"/>
  <c r="L42" i="66"/>
  <c r="P7" i="67" a="1"/>
  <c r="P7" i="67"/>
  <c r="K39" i="66"/>
  <c r="L39" i="66" a="1"/>
  <c r="L39" i="66"/>
  <c r="J39" i="66"/>
  <c r="J38" i="66"/>
  <c r="P6" i="67" a="1"/>
  <c r="P6" i="67"/>
  <c r="K38" i="66"/>
  <c r="L38" i="66" a="1"/>
  <c r="L38" i="66"/>
  <c r="P8" i="67" a="1"/>
  <c r="P8" i="67"/>
  <c r="K40" i="66"/>
  <c r="L40" i="66" a="1"/>
  <c r="L40" i="66"/>
  <c r="J40" i="66"/>
  <c r="P9" i="67" a="1"/>
  <c r="P9" i="67"/>
  <c r="K41" i="66"/>
  <c r="L41" i="66" a="1"/>
  <c r="L41" i="66"/>
  <c r="J41" i="66"/>
</calcChain>
</file>

<file path=xl/comments1.xml><?xml version="1.0" encoding="utf-8"?>
<comments xmlns="http://schemas.openxmlformats.org/spreadsheetml/2006/main">
  <authors>
    <author>CFMC</author>
  </authors>
  <commentList>
    <comment ref="G15" authorId="0">
      <text>
        <r>
          <rPr>
            <sz val="10"/>
            <color indexed="30"/>
            <rFont val="Tahoma"/>
            <family val="2"/>
          </rPr>
          <t>This field is required.
Use ADC for the PAC-type group you are tracking.
If you do not have an actual ADC for this group, please use the count of residents in your group on the 15th day of the month.</t>
        </r>
        <r>
          <rPr>
            <sz val="8"/>
            <color indexed="81"/>
            <rFont val="Tahoma"/>
            <family val="2"/>
          </rPr>
          <t xml:space="preserve">
</t>
        </r>
      </text>
    </comment>
    <comment ref="H15" authorId="0">
      <text>
        <r>
          <rPr>
            <sz val="10"/>
            <color indexed="30"/>
            <rFont val="Tahoma"/>
            <family val="2"/>
          </rPr>
          <t>This field is required.
Use ADC for the Chronic LTC-type group you are tracking.
If you do not have an actual ADC for this group, please use the count of residents in your group on the 15th day of the month.</t>
        </r>
        <r>
          <rPr>
            <sz val="8"/>
            <color indexed="81"/>
            <rFont val="Tahoma"/>
            <family val="2"/>
          </rPr>
          <t xml:space="preserve">
</t>
        </r>
      </text>
    </comment>
  </commentList>
</comments>
</file>

<file path=xl/sharedStrings.xml><?xml version="1.0" encoding="utf-8"?>
<sst xmlns="http://schemas.openxmlformats.org/spreadsheetml/2006/main" count="2599" uniqueCount="484">
  <si>
    <t>Welcome</t>
  </si>
  <si>
    <r>
      <rPr>
        <sz val="12"/>
        <color indexed="30"/>
        <rFont val="Arial"/>
        <family val="2"/>
      </rPr>
      <t xml:space="preserve"> </t>
    </r>
    <r>
      <rPr>
        <b/>
        <sz val="13"/>
        <color indexed="30"/>
        <rFont val="Arial"/>
        <family val="2"/>
      </rPr>
      <t xml:space="preserve">INTERACT Hospital Rate Tracking Tool
</t>
    </r>
    <r>
      <rPr>
        <sz val="11"/>
        <color indexed="30"/>
        <rFont val="Arial"/>
        <family val="2"/>
      </rPr>
      <t xml:space="preserve"> January 1, 2017</t>
    </r>
    <r>
      <rPr>
        <sz val="10"/>
        <color indexed="30"/>
        <rFont val="Arial"/>
        <family val="2"/>
      </rPr>
      <t xml:space="preserve">
</t>
    </r>
    <r>
      <rPr>
        <sz val="12"/>
        <color indexed="30"/>
        <rFont val="Arial"/>
        <family val="2"/>
      </rPr>
      <t xml:space="preserve">
</t>
    </r>
    <r>
      <rPr>
        <sz val="11"/>
        <color indexed="30"/>
        <rFont val="Arial"/>
        <family val="2"/>
      </rPr>
      <t xml:space="preserve">   </t>
    </r>
  </si>
  <si>
    <r>
      <t xml:space="preserve">Confidentiality is important. </t>
    </r>
    <r>
      <rPr>
        <sz val="11"/>
        <color indexed="60"/>
        <rFont val="Arial"/>
        <family val="2"/>
      </rPr>
      <t>Please do not transmit this form with resident-identifying information. 
Instructions for de-identifying this tool are provided in the Common Qs &amp; As tab.</t>
    </r>
  </si>
  <si>
    <t>Worksheet</t>
  </si>
  <si>
    <t>Description</t>
  </si>
  <si>
    <t>Table of contents and overview (this page)</t>
  </si>
  <si>
    <t>Instructions</t>
  </si>
  <si>
    <t>Step-by-step guide for using this tool. Print for easy reference.</t>
  </si>
  <si>
    <r>
      <rPr>
        <b/>
        <sz val="10"/>
        <color indexed="23"/>
        <rFont val="Arial"/>
        <family val="2"/>
      </rPr>
      <t>Access illustrated instructions from the INTERACT website</t>
    </r>
    <r>
      <rPr>
        <sz val="10"/>
        <color indexed="23"/>
        <rFont val="Arial"/>
        <family val="2"/>
      </rPr>
      <t xml:space="preserve">. Click on the "Instructions" link. This will bring you to the INTERACT Tools page. Click on the link for "INTERACT Version 4.0 Tools for Nursing Homes." Accept the licensing agreement (Click on "I agree") and you will find the </t>
    </r>
    <r>
      <rPr>
        <b/>
        <sz val="10"/>
        <color indexed="23"/>
        <rFont val="Arial"/>
        <family val="2"/>
      </rPr>
      <t>Instructions</t>
    </r>
    <r>
      <rPr>
        <sz val="10"/>
        <color indexed="23"/>
        <rFont val="Arial"/>
        <family val="2"/>
      </rPr>
      <t xml:space="preserve"> for the Tracking Tool located with the Quality Improvement Tools just below the Tracking Tool.</t>
    </r>
  </si>
  <si>
    <t>Troubleshooting</t>
  </si>
  <si>
    <r>
      <rPr>
        <b/>
        <sz val="10"/>
        <color indexed="23"/>
        <rFont val="Arial"/>
        <family val="2"/>
      </rPr>
      <t>Quick guide to solving common problems, available from website</t>
    </r>
    <r>
      <rPr>
        <sz val="10"/>
        <color indexed="23"/>
        <rFont val="Arial"/>
        <family val="2"/>
      </rPr>
      <t xml:space="preserve">. Click on the "Troubleshooting" link. This will bring you to the INTERACT Tools page. Click on the link for "INTERACT Version 4.0 Tools for Nursing Homes." Accept the licensing agreement (Click on "I agree") and you will find the </t>
    </r>
    <r>
      <rPr>
        <b/>
        <sz val="10"/>
        <color indexed="23"/>
        <rFont val="Arial"/>
        <family val="2"/>
      </rPr>
      <t>Troubleshooting Guide</t>
    </r>
    <r>
      <rPr>
        <sz val="10"/>
        <color indexed="23"/>
        <rFont val="Arial"/>
        <family val="2"/>
      </rPr>
      <t xml:space="preserve"> for the Tracking Tool located with the Quality Improvement Tools just below the Tracking Tool.</t>
    </r>
  </si>
  <si>
    <t>Common Qs &amp; As</t>
  </si>
  <si>
    <t>Answers to commonly asked questions. Print for easy reference.</t>
  </si>
  <si>
    <t>DropDownLists</t>
  </si>
  <si>
    <t>Census</t>
  </si>
  <si>
    <r>
      <rPr>
        <b/>
        <sz val="10"/>
        <color indexed="23"/>
        <rFont val="Arial"/>
        <family val="2"/>
      </rPr>
      <t>Step 2:</t>
    </r>
    <r>
      <rPr>
        <sz val="10"/>
        <color indexed="23"/>
        <rFont val="Arial"/>
        <family val="2"/>
      </rPr>
      <t xml:space="preserve">  Record your average daily census (or a mid-month count) each month.</t>
    </r>
  </si>
  <si>
    <t>AdmittedwithRecentDischarge</t>
  </si>
  <si>
    <t>TransferLog</t>
  </si>
  <si>
    <r>
      <rPr>
        <b/>
        <sz val="10"/>
        <color indexed="23"/>
        <rFont val="Arial"/>
        <family val="2"/>
      </rPr>
      <t>Step 4:</t>
    </r>
    <r>
      <rPr>
        <sz val="10"/>
        <color indexed="23"/>
        <rFont val="Arial"/>
        <family val="2"/>
      </rPr>
      <t xml:space="preserve"> Track each transfer to the hospital in this sheet. Record transfers as they occur.</t>
    </r>
  </si>
  <si>
    <t>HospitalizationMeasuresTracking</t>
  </si>
  <si>
    <t>Trend charts of your monthly outcomes.</t>
  </si>
  <si>
    <t>ItemSummaries</t>
  </si>
  <si>
    <t>Summaries of selected items are provided to help you identify possible patterns in admissions and transfers.</t>
  </si>
  <si>
    <t>CustomizedTracking</t>
  </si>
  <si>
    <t xml:space="preserve">Customize for a specific hospital OR health plan. </t>
  </si>
  <si>
    <t>CustomizedItemSummaries</t>
  </si>
  <si>
    <t>Monthly Summaries</t>
  </si>
  <si>
    <t>Your four outcome measures are calculated each month. Scroll to the right to see and select monthly tabs.</t>
  </si>
  <si>
    <t>Numbers</t>
  </si>
  <si>
    <t xml:space="preserve">This sheet contains all the numerators and denominators used in your calculations. </t>
  </si>
  <si>
    <t>Click the hyperlinks above or the tabs at the bottom of your Excel window to access the different worksheets.</t>
  </si>
  <si>
    <t xml:space="preserve">©2011 Florida Atlantic University, all rights reserved. This document is available for clinical use, but may not be resold or incorporated in software without permission of Florida Atlantic University. </t>
  </si>
  <si>
    <t>Quick Links</t>
  </si>
  <si>
    <t>Jump to a Section of the Qs&amp;As</t>
  </si>
  <si>
    <t>Locate a Specific Topic (number of related responses are indicated in parentheses)</t>
  </si>
  <si>
    <t>About INTERACT</t>
  </si>
  <si>
    <t>How outcomes are calculated (4)</t>
  </si>
  <si>
    <t>About 'Recent Discharge' (1)</t>
  </si>
  <si>
    <t>About Calculating Rates</t>
  </si>
  <si>
    <t>Sharing your data (2)</t>
  </si>
  <si>
    <t>Which transfers should we record? (1)</t>
  </si>
  <si>
    <t>About Using This Tool</t>
  </si>
  <si>
    <t>De-identifying your file for sharing (1)</t>
  </si>
  <si>
    <t>Recording readmissions (1)</t>
  </si>
  <si>
    <t>About Collecting Data</t>
  </si>
  <si>
    <t>Maximizing your screen space (1)</t>
  </si>
  <si>
    <t>Planned and unplanned transfers (1)</t>
  </si>
  <si>
    <t>Tips and Tricks</t>
  </si>
  <si>
    <t>Copying and Pasting (2)</t>
  </si>
  <si>
    <t>Using this tool for the Advancing Excellence Campaign</t>
  </si>
  <si>
    <t>Graphs have moved / changed size (1)</t>
  </si>
  <si>
    <t>Sorting (2)</t>
  </si>
  <si>
    <t>About INTERACT and the Hospitalization Rate Tracking Tool</t>
  </si>
  <si>
    <t>jump to top</t>
  </si>
  <si>
    <t>Q:</t>
  </si>
  <si>
    <t xml:space="preserve">A:
</t>
  </si>
  <si>
    <t xml:space="preserve">A:
</t>
  </si>
  <si>
    <t xml:space="preserve">           </t>
  </si>
  <si>
    <t>Detail on Outcome Calculations</t>
  </si>
  <si>
    <t>What is a planned transfer?</t>
  </si>
  <si>
    <t>A:</t>
  </si>
  <si>
    <t>How is the 30-day Readmission rate calculated?</t>
  </si>
  <si>
    <t>Which transfer outcomes are counted in the Hospital Admission and 30-day Readmission rates?</t>
  </si>
  <si>
    <t>When you record the outcome of a transfer as being either 'Admission, inpatient,' or 'Admission, uncertain,' it will be counted in these rates.</t>
  </si>
  <si>
    <t>What is a 'resident day' and why are some of the outcomes expressed as 'per 1,000 resident days'?</t>
  </si>
  <si>
    <t xml:space="preserve">Hospitalization rates are often expressed in terms of 1,000 resident days. This tool uses this same metric so that you may compare or benchmark your rates to those reported elsewhere. Each day a resident spends in your nursing home contributes one resident day for the month. To calculate the total resident days in a month, we multiply the average daily census (ADC) you supply in the Census tab by the number of days in the month. To create the denominator for your transfer rates, your total number of resident days in the month is then divided by 1000. 
This creates a useful metric: For example, a nursing home with an ADC of 100 will have 3000 resident days in a 30-day month. If that nursing home had 9 admissions during the month, the hospitalization rate would be 3 per 1000 resident days, or 3 admissions every 10 days.
</t>
  </si>
  <si>
    <t xml:space="preserve">Is this tracking tool a quality improvement tool and should it become part of our nursing home's Quality Committee’s function? </t>
  </si>
  <si>
    <t>Consistently defining, tracking, trending, and benchmarking specific measures are fundamental to the quality improvement process. All of the resources and information in this tool are intended to support performance improvement and implementation of INTERACT as a quality improvement program.</t>
  </si>
  <si>
    <t>If completion of this tool is part of my QA Committee’s function, can it be held from surveyor review?</t>
  </si>
  <si>
    <t>We are not sure how CMS will treat QAPI information in the future. There are also state laws that may apply. It will be important to demonstrate compliance with federal and state QA and QAPI requirements.</t>
  </si>
  <si>
    <t>Who can see the information we collect with the tool, and how is it used?</t>
  </si>
  <si>
    <t>May I enter my data all at once at the end of the month?</t>
  </si>
  <si>
    <t xml:space="preserve">Technically, yes. Doing this will produce the calculations you need to track your outcomes. You can use the INTERACT Acute Care Transfer Log worksheet for this purpose. However, entering data as each admission or transfer occurs allows you to access and use other information. Please refer to the "Getting the most from your Admissions information" and "Getting the most from your Transfer Log" sections of the instructions. Please note your monthly data are not complete until transfers for 30 days past the last day of the month have been recorded in your Transfer Log. This date is calculated for you and appears on your monthly summary sheets.
</t>
  </si>
  <si>
    <t xml:space="preserve">Yes. On the ‘Admitted with Recent Discharge' tab, please include all residents who:
a. Admitted directly from an acute care hospital or acute psychiatric hospital, or 
b. Had been discharged from an acute care hospital or acute psychiatric hospital within 30 days of the date you admitted them. 
</t>
  </si>
  <si>
    <t>We transferred a resident to an acute psychiatric hospital for an inpatient stay. Should this transfer be recorded on the Transfer Log?</t>
  </si>
  <si>
    <r>
      <t xml:space="preserve">No. Although stays at an acute psychiatric hospital count as 'index' stays (the discharge from that hospital begins a 30-day window to look for readmissions), a transfer to that hospital should not appear on your Transfer Log. Do not include transfers to acute rehab hospitals or acute psychiatric hospitals.
</t>
    </r>
    <r>
      <rPr>
        <b/>
        <sz val="11"/>
        <color indexed="10"/>
        <rFont val="Calibri"/>
        <family val="2"/>
      </rPr>
      <t>Record only transfers to Acute Care Hospitals and Critical Access Hospitals.</t>
    </r>
    <r>
      <rPr>
        <sz val="11"/>
        <color theme="1"/>
        <rFont val="Calibri"/>
        <family val="2"/>
        <scheme val="minor"/>
      </rPr>
      <t xml:space="preserve">
</t>
    </r>
  </si>
  <si>
    <t>How do I list a resident who is discharged and then readmitted?</t>
  </si>
  <si>
    <t xml:space="preserve">Whenever a resident is admitted to the nursing home from the hospital (or with a recent hospital stay) they should be entered as an admission on your ‘Admitted with Recent Discharge’ tab. If a resident has multiple such admissions, please list each separately. </t>
  </si>
  <si>
    <t xml:space="preserve">If the physician who orders the transfer is the covering physician, do I list that physician’s name or the primary care physician’s name? </t>
  </si>
  <si>
    <t>Recording the names of physicians who order transfers on your Transfer Log allows you to see any patterns that may exist. For this purpose, you will want to enter the name of the physician who ordered the transfer (in this case, the covering physician).</t>
  </si>
  <si>
    <t>What do I do if I don’t know the outcome of the transfer?</t>
  </si>
  <si>
    <t xml:space="preserve">We understand that you may not currently be capturing the outcome of a transfer to hospital at this level of detail. It will be possible for you to choose ‘Admitted, status uncertain’ when details are not known. The outcome of a transfer has important implications for the resident, your home, and your processes. It is our hope that over time the necessary communications will be established so that you can track that information. </t>
  </si>
  <si>
    <t>Is this asking for the same information required under the admissions section?  If not, what is the difference?  If so, why do I need to list it again?</t>
  </si>
  <si>
    <t>Tips and Tricks for Using This Tool</t>
  </si>
  <si>
    <t>How can I see more of the data entry area while I'm working?</t>
  </si>
  <si>
    <t>There are four things you can do to maximize your screen space. (1) Make sure your Excel window is maximized. (2) If your view includes the formula bar or column and row headings, turn these off. (3) Minimize your Excel ribbon (right click at the top of the screen and check 'Minimize ribbon.' (4) Use the zoom bar in the lower right of your screen to zoom out. An 80% zoom level usually works well. 
Detailed instructions with screenshots are available in the Instructions (MS Word document) for this tool.</t>
  </si>
  <si>
    <t>Can I copy and paste information from one workbook to another?</t>
  </si>
  <si>
    <t>What if my name lists are in another program, such as MS Word or Adobe Acrobat?</t>
  </si>
  <si>
    <t xml:space="preserve">Although it takes several steps, it is often easy to transfer names from your already-created lists. Frequently, you simply need to select and paste your list into a new (blank) Excel document. If the names appear in a column with each name in its own cell, you're ready to paste it into the appropriate name list in this tool.
Otherwise follow these steps: (1) Select the names you had pasted into the new worksheet in your first try. (2) From the Home tab, go to Data, then in then in Data Tools, select Text to Columns. Follow instructions in the dialogue box. When you have your names in a single column, with each name in its own cell, you're ready to paste into the appropriate name list in this tool. If you are working from an image file, such as Adobe, it is sometimes necessary to paste the selection into a Word document first before transferring it to the new Excel sheet to transform the text into columns. </t>
  </si>
  <si>
    <t>Can I order my lists on the DropDownLists sheet alphabetically?</t>
  </si>
  <si>
    <r>
      <t xml:space="preserve">You may sort each of the lists you make on the </t>
    </r>
    <r>
      <rPr>
        <b/>
        <sz val="11"/>
        <color indexed="8"/>
        <rFont val="Calibri"/>
        <family val="2"/>
      </rPr>
      <t xml:space="preserve">DropDownLists </t>
    </r>
    <r>
      <rPr>
        <b/>
        <sz val="11"/>
        <color indexed="10"/>
        <rFont val="Calibri"/>
        <family val="2"/>
      </rPr>
      <t>ONLY BEFORE YOU BEGIN ENTERING DATA.</t>
    </r>
    <r>
      <rPr>
        <b/>
        <sz val="11"/>
        <color indexed="8"/>
        <rFont val="Calibri"/>
        <family val="2"/>
      </rPr>
      <t xml:space="preserve"> </t>
    </r>
    <r>
      <rPr>
        <b/>
        <sz val="11"/>
        <color indexed="23"/>
        <rFont val="Calibri"/>
        <family val="2"/>
      </rPr>
      <t>If you need to add names to your lists during the month, they must appear at the end of your list. Please do not resort.</t>
    </r>
    <r>
      <rPr>
        <sz val="11"/>
        <color theme="1"/>
        <rFont val="Calibri"/>
        <family val="2"/>
        <scheme val="minor"/>
      </rPr>
      <t xml:space="preserve">
Please follow these steps:
1. Using your mouse, select all of the names in the list you wish to sort. 
2. While that block of cells is highlighted, click 'Data' in the bar at the top of your screen. Under 'Data' choose 'Sort.'
3. Select 'Yes' to continue.
4. Uncheck the box to indicate that your data does not include headers.
5. Check the Order is set to "A to Z" and click OK to sort.
Another way to do this: Use your mouse to select all of the names on the list. Right click to get a menu; Left click on 'Sort'; Left click on the type of sort you want. Respond yes to 'continue.' (You may need to choose Custom Sort and uncheck the box to indicate that your data does not include headers.) </t>
    </r>
    <r>
      <rPr>
        <b/>
        <sz val="11"/>
        <color indexed="8"/>
        <rFont val="Calibri"/>
        <family val="2"/>
      </rPr>
      <t>Note:</t>
    </r>
    <r>
      <rPr>
        <sz val="11"/>
        <color theme="1"/>
        <rFont val="Calibri"/>
        <family val="2"/>
        <scheme val="minor"/>
      </rPr>
      <t xml:space="preserve"> You will get a message that you have data in adjacent cells and you don't have permission to sort those. Both of those statements are true, but this is not a problem. Select 'yes' to continue, and complete the sort.</t>
    </r>
  </si>
  <si>
    <t>I'd like to see my admissions grouped by Hospital. Is that possible?</t>
  </si>
  <si>
    <r>
      <t xml:space="preserve">Yes. To sort your information on your AdmittedwithRecentDischarge tab, follow these steps:
1. </t>
    </r>
    <r>
      <rPr>
        <b/>
        <sz val="11"/>
        <color indexed="10"/>
        <rFont val="Calibri"/>
        <family val="2"/>
      </rPr>
      <t xml:space="preserve">Make a new copy of your workbook just for sorting. </t>
    </r>
    <r>
      <rPr>
        <sz val="11"/>
        <color theme="1"/>
        <rFont val="Calibri"/>
        <family val="2"/>
        <scheme val="minor"/>
      </rPr>
      <t xml:space="preserve">You will use your original workbook for additional data entry and for calculations -- sorting can disrupt functions used in calculations.
</t>
    </r>
    <r>
      <rPr>
        <b/>
        <sz val="11"/>
        <color indexed="8"/>
        <rFont val="Calibri"/>
        <family val="2"/>
      </rPr>
      <t>Excel 2007 &amp; 2010</t>
    </r>
    <r>
      <rPr>
        <sz val="11"/>
        <color theme="1"/>
        <rFont val="Calibri"/>
        <family val="2"/>
        <scheme val="minor"/>
      </rPr>
      <t xml:space="preserve"> </t>
    </r>
    <r>
      <rPr>
        <i/>
        <sz val="11"/>
        <color indexed="8"/>
        <rFont val="Calibri"/>
        <family val="2"/>
      </rPr>
      <t>unprotect &amp; show row and column headers</t>
    </r>
    <r>
      <rPr>
        <sz val="11"/>
        <color theme="1"/>
        <rFont val="Calibri"/>
        <family val="2"/>
        <scheme val="minor"/>
      </rPr>
      <t xml:space="preserve">
2. While in the Admissions sheet, select 'View' from the menu at the top of your Excel window.
3. In the 'Show/Hide' section, check 'Headings.'
4. The sheet is locked to protect functions and formatting. You will need to unprotect the sheet to sort your data. We strongly recommend that you re-protect your sheet once it is sorted. To unprotect your sheet, select 'Review' from the ribbon at the top of your screen. Choose 'Unprotect Sheet.' The password is INTERACT3.
</t>
    </r>
    <r>
      <rPr>
        <b/>
        <sz val="11"/>
        <color indexed="8"/>
        <rFont val="Calibri"/>
        <family val="2"/>
      </rPr>
      <t xml:space="preserve">In Excel 2003 </t>
    </r>
    <r>
      <rPr>
        <i/>
        <sz val="11"/>
        <color indexed="8"/>
        <rFont val="Calibri"/>
        <family val="2"/>
      </rPr>
      <t>unprotect &amp; show row and column headers</t>
    </r>
    <r>
      <rPr>
        <sz val="11"/>
        <color theme="1"/>
        <rFont val="Calibri"/>
        <family val="2"/>
        <scheme val="minor"/>
      </rPr>
      <t xml:space="preserve">
2. To show row and column headers, select 'Tools' from the menu at the top of your Excel window.
At the bottom of the dropdown 'Tools' menu, select 'Options.' A dialogue box will appear.
3. From the Options dialogue box, select the tab 'View.' In that tab, check the box (in the bottom section) for "Row and column headers," and click "OK."
4. The sheet is locked to protect functions and formatting. You will need to unprotect the sheet to sort your data. We strongly recommend that you re-protect your sheet once it is sorted. To unprotect the sheet, again select 'Tools' from the menu at the top of your Excel window. Select 'Protection' from the dropdown Tools list, and then select 'Unprotect sheet.' The password is INTERACT3.
</t>
    </r>
    <r>
      <rPr>
        <b/>
        <sz val="11"/>
        <color indexed="8"/>
        <rFont val="Calibri"/>
        <family val="2"/>
      </rPr>
      <t/>
    </r>
  </si>
  <si>
    <r>
      <rPr>
        <b/>
        <sz val="11"/>
        <color indexed="8"/>
        <rFont val="Calibri"/>
        <family val="2"/>
      </rPr>
      <t>All Versions</t>
    </r>
    <r>
      <rPr>
        <sz val="11"/>
        <color theme="1"/>
        <rFont val="Calibri"/>
        <family val="2"/>
        <scheme val="minor"/>
      </rPr>
      <t xml:space="preserve">
5. Using your mouse, select all of the rows in which you have entered data. On the Admitted sheet, this means columns G through AA. 
You should begin with your first admission, and include all admissions listed. It is important that you select all rows and columns in which you have data entered in order to keep the information for an admission together.
6. While that block of cells is highlighted, click 'Data' in the ribbon at the top of your screen. Under 'Data' choose 'Sort.'
7. The Sort menu allows you to group your Admissions by any field, or by several fields. If you would like to order your Admissions by date, sort on Column K (choose Column K from the 'Sort by' drop down menu). If you'd like to sort by Hospital, choose Column Q. If you are suspicious that you get a high number of admissions from a particular hospital on Fridays, you might sort on Column Q, and then add a sort level (choose 'Add level' from the sort menu), and select column M. You may sort the information in your TransferLog in the same way, remembering to select all of the rows and columns in which there are data. If you would like to sort your Hospitals, Doctors, or Residents lists in the DropDownLists sheet, you will sort each of those lists individually. Simply select all of the entries in the list, and follow the procedure described above.</t>
    </r>
  </si>
  <si>
    <t>How can I de-identify my workbook for sharing?</t>
  </si>
  <si>
    <r>
      <t xml:space="preserve">Your Hospital Rate Tracking Tool will contain information that can identify residents. This is personal identifying information and must be treated with the same protection as any other confidential data you maintain. Please follow these instructions to de-identify your data.
1. Codes have already been created to de-identify the names of your residents, hospitals and doctors. To de-identify your file, you are going to simply copy these codes OVER those names. Importantly, when you do this, you will use the "Paste Special" option "Values."
2. </t>
    </r>
    <r>
      <rPr>
        <b/>
        <sz val="11"/>
        <color indexed="10"/>
        <rFont val="Calibri"/>
        <family val="2"/>
      </rPr>
      <t>You will not be able to recover the identifying information once you have de-identified the file.</t>
    </r>
    <r>
      <rPr>
        <sz val="11"/>
        <color theme="1"/>
        <rFont val="Calibri"/>
        <family val="2"/>
        <scheme val="minor"/>
      </rPr>
      <t xml:space="preserve"> Therefore, the first step is to save your workbook with a new name (this way, </t>
    </r>
    <r>
      <rPr>
        <b/>
        <sz val="11"/>
        <color indexed="10"/>
        <rFont val="Calibri"/>
        <family val="2"/>
      </rPr>
      <t>you still have your original file, and also a de-identified file</t>
    </r>
    <r>
      <rPr>
        <sz val="11"/>
        <color theme="1"/>
        <rFont val="Calibri"/>
        <family val="2"/>
        <scheme val="minor"/>
      </rPr>
      <t xml:space="preserve">). First, save your file. Then save it again, changing the file name to include the word 'de-identified.' 
3. On the AdmittedwithRecentDischarge sheet, select the entire 'Resident Codes' column beginning with the first resident code. Right click for a menu, and left click "Copy." Move your cursor to the resident's name column and left click on the first resident's name. Right click for the menu, and select "Paste Special" and "Values." You will no longer see the resident code values in the Resident Code column, and that is fine. 
4. Also on the AdmittedwithRecentDischarge sheet, replace the hospital and health plan names with their codes in the same way.
5. On the TransferLog, again replace the residents' names and also the clinicians' names. 
6. Finally, replace the names in the DropDownLists sheet with the codes (it is important that you </t>
    </r>
    <r>
      <rPr>
        <b/>
        <sz val="11"/>
        <color indexed="8"/>
        <rFont val="Calibri"/>
        <family val="2"/>
      </rPr>
      <t>do this step last</t>
    </r>
    <r>
      <rPr>
        <sz val="11"/>
        <color theme="1"/>
        <rFont val="Calibri"/>
        <family val="2"/>
        <scheme val="minor"/>
      </rPr>
      <t xml:space="preserve">).
</t>
    </r>
  </si>
  <si>
    <t>Download the Tracking Tool Troubleshooting guide</t>
  </si>
  <si>
    <t xml:space="preserve">Click on the link to the left. This will bring you to the INTERACT Tools page. Click on the link for "INTERACT Version 3.0 Tools for Nursing Homes." Accept the licensing agreement (Click on "I agree") and you will find the Troubleshooting Guide for the Tracking Tool located with the Quality Improvement Tools just below the Tracking Tool.
</t>
  </si>
  <si>
    <t>Q.</t>
  </si>
  <si>
    <t>I can't see all my rows in TransferLog tab.</t>
  </si>
  <si>
    <t>Because the top and left areas of the sheet are 'frozen' it may be difficult to tell that your scroll bar is working. Tips: (a) Make sure your view is set so that headers are showing. This will allow you to see which rows are stationary and which scroll. Alternately, you may want to hide them (and the formula bar) to create more screen space. (b) Use the zoom bar in the lower right area of your screen to zoom out so you can see more of the sheet. (c) Make sure your Excel window is maximized. (d) Minimize your Excel ribbon. See Instructions for screenshots and detailed instructions.</t>
  </si>
  <si>
    <t>The graphs on the MeasuresTracking and/or ItemSummaries sheet are out of place.</t>
  </si>
  <si>
    <r>
      <t xml:space="preserve">This can also happen with the logo on unlocked sheets. This happens because the zoom level has changed and some of the 'objects' on the sheet are out of synch. </t>
    </r>
    <r>
      <rPr>
        <b/>
        <sz val="11"/>
        <color indexed="10"/>
        <rFont val="Calibri"/>
        <family val="2"/>
      </rPr>
      <t>Please don't try to resize or move any of the objects.</t>
    </r>
    <r>
      <rPr>
        <sz val="11"/>
        <color theme="1"/>
        <rFont val="Calibri"/>
        <family val="2"/>
        <scheme val="minor"/>
      </rPr>
      <t xml:space="preserve"> All you need to do is click the zoom bar in the lower right corner of your window, and zoom in and then out. All of the objects will snap back into place. </t>
    </r>
  </si>
  <si>
    <t>http://NHQualityCampaign.org</t>
  </si>
  <si>
    <t>help@NHQualityCampaign.org</t>
  </si>
  <si>
    <t>©2011 Florida Atlantic University</t>
  </si>
  <si>
    <r>
      <rPr>
        <b/>
        <sz val="11"/>
        <color indexed="30"/>
        <rFont val="Arial"/>
        <family val="2"/>
      </rPr>
      <t>Step 1    
In the columns below, type or paste lists of:
A</t>
    </r>
    <r>
      <rPr>
        <sz val="11"/>
        <color indexed="30"/>
        <rFont val="Arial"/>
        <family val="2"/>
      </rPr>
      <t xml:space="preserve"> Hospitals from which you receive admissions.  
</t>
    </r>
    <r>
      <rPr>
        <b/>
        <sz val="11"/>
        <color indexed="30"/>
        <rFont val="Arial"/>
        <family val="2"/>
      </rPr>
      <t>B</t>
    </r>
    <r>
      <rPr>
        <sz val="11"/>
        <color indexed="30"/>
        <rFont val="Arial"/>
        <family val="2"/>
      </rPr>
      <t xml:space="preserve"> Clinicians who order transfers to hospital from your nursing home.
</t>
    </r>
    <r>
      <rPr>
        <b/>
        <sz val="11"/>
        <color indexed="30"/>
        <rFont val="Arial"/>
        <family val="2"/>
      </rPr>
      <t>C</t>
    </r>
    <r>
      <rPr>
        <sz val="11"/>
        <color indexed="30"/>
        <rFont val="Arial"/>
        <family val="2"/>
      </rPr>
      <t xml:space="preserve"> Names of residents in your nursing home. 
</t>
    </r>
    <r>
      <rPr>
        <b/>
        <sz val="11"/>
        <color indexed="30"/>
        <rFont val="Arial"/>
        <family val="2"/>
      </rPr>
      <t>D</t>
    </r>
    <r>
      <rPr>
        <sz val="11"/>
        <color indexed="30"/>
        <rFont val="Arial"/>
        <family val="2"/>
      </rPr>
      <t xml:space="preserve"> Your residents' health care plans
</t>
    </r>
    <r>
      <rPr>
        <i/>
        <sz val="11"/>
        <color indexed="30"/>
        <rFont val="Arial"/>
        <family val="2"/>
      </rPr>
      <t>These lists will create dropdown lists in subsequent sheets.</t>
    </r>
    <r>
      <rPr>
        <sz val="11"/>
        <color indexed="30"/>
        <rFont val="Arial"/>
        <family val="2"/>
      </rPr>
      <t xml:space="preserve">
                 </t>
    </r>
    <r>
      <rPr>
        <b/>
        <sz val="11"/>
        <color indexed="30"/>
        <rFont val="Arial"/>
        <family val="2"/>
      </rPr>
      <t>You may add to these lists at any time.</t>
    </r>
  </si>
  <si>
    <t>Instructions on Copying &amp; Pasting Names from another Excel workbook, Word or other document</t>
  </si>
  <si>
    <t>Admitted from</t>
  </si>
  <si>
    <t>Clinicians</t>
  </si>
  <si>
    <r>
      <t xml:space="preserve">Medicare Insurance Plan
</t>
    </r>
    <r>
      <rPr>
        <b/>
        <sz val="10"/>
        <color indexed="30"/>
        <rFont val="Arial"/>
        <family val="2"/>
      </rPr>
      <t>regular fee-for-service vs. a managed care plan</t>
    </r>
  </si>
  <si>
    <t>Beginning at row a5, add the names of acute care hospitals from which you receive admissions.</t>
  </si>
  <si>
    <t>Beginning at row p2, list your residents' managed care plans. This will ensure that their names appear consistently 
throughout this workbook.</t>
  </si>
  <si>
    <t>Home</t>
  </si>
  <si>
    <t>Regular Medicare Fee-for-Service</t>
  </si>
  <si>
    <t>Assisted Living</t>
  </si>
  <si>
    <t>Other Nursing Home</t>
  </si>
  <si>
    <t>Other</t>
  </si>
  <si>
    <r>
      <rPr>
        <b/>
        <sz val="11"/>
        <color indexed="30"/>
        <rFont val="Arial"/>
        <family val="2"/>
      </rPr>
      <t xml:space="preserve">Step 2
</t>
    </r>
    <r>
      <rPr>
        <b/>
        <sz val="9"/>
        <color indexed="30"/>
        <rFont val="Wingdings"/>
        <charset val="2"/>
      </rPr>
      <t xml:space="preserve">t </t>
    </r>
    <r>
      <rPr>
        <sz val="11"/>
        <color indexed="30"/>
        <rFont val="Arial"/>
        <family val="2"/>
      </rPr>
      <t xml:space="preserve">At the </t>
    </r>
    <r>
      <rPr>
        <b/>
        <sz val="11"/>
        <color indexed="30"/>
        <rFont val="Arial"/>
        <family val="2"/>
      </rPr>
      <t>end</t>
    </r>
    <r>
      <rPr>
        <sz val="11"/>
        <color indexed="30"/>
        <rFont val="Arial"/>
        <family val="2"/>
      </rPr>
      <t xml:space="preserve"> of each month, enter your average daily census (ADC) for the month.  
</t>
    </r>
  </si>
  <si>
    <r>
      <rPr>
        <b/>
        <sz val="11"/>
        <color indexed="30"/>
        <rFont val="Arial"/>
        <family val="2"/>
      </rPr>
      <t xml:space="preserve">NOTE: </t>
    </r>
    <r>
      <rPr>
        <sz val="11"/>
        <color indexed="30"/>
        <rFont val="Arial"/>
        <family val="2"/>
      </rPr>
      <t>Whether you use ADC or census, this number should reflect the number of residents in the specified type of care during the month. It is not the same as 'paid beds.'</t>
    </r>
  </si>
  <si>
    <r>
      <t>Enter Average Daily Census for 
PAC-type Care</t>
    </r>
    <r>
      <rPr>
        <b/>
        <sz val="14"/>
        <color indexed="10"/>
        <rFont val="Arial"/>
        <family val="2"/>
      </rPr>
      <t>*</t>
    </r>
  </si>
  <si>
    <r>
      <t>Enter Average Daily Census for 
Chronic LTC-type Care</t>
    </r>
    <r>
      <rPr>
        <b/>
        <sz val="14"/>
        <color indexed="10"/>
        <rFont val="Arial"/>
        <family val="2"/>
      </rPr>
      <t>*</t>
    </r>
  </si>
  <si>
    <r>
      <t xml:space="preserve">
Combined Average Daily Census for the Month
C</t>
    </r>
    <r>
      <rPr>
        <sz val="10"/>
        <color indexed="30"/>
        <rFont val="Arial"/>
        <family val="2"/>
      </rPr>
      <t>alculated for You</t>
    </r>
  </si>
  <si>
    <t xml:space="preserve">
Days in this Month</t>
  </si>
  <si>
    <r>
      <t xml:space="preserve">
Resident Days this Month
</t>
    </r>
    <r>
      <rPr>
        <sz val="8"/>
        <color indexed="30"/>
        <rFont val="Arial"/>
        <family val="2"/>
      </rPr>
      <t xml:space="preserve">ADC x The Number of Days
in the Month
</t>
    </r>
    <r>
      <rPr>
        <sz val="10"/>
        <color indexed="30"/>
        <rFont val="Arial"/>
        <family val="2"/>
      </rPr>
      <t>Calculated for You</t>
    </r>
  </si>
  <si>
    <t>Admitted with Recent Discharge</t>
  </si>
  <si>
    <t>Which admissions should I record?</t>
  </si>
  <si>
    <t>Index</t>
  </si>
  <si>
    <t>date of transfer &lt;31 days</t>
  </si>
  <si>
    <t>if unplanned</t>
  </si>
  <si>
    <t>if admitted</t>
  </si>
  <si>
    <r>
      <rPr>
        <b/>
        <sz val="12"/>
        <color indexed="23"/>
        <rFont val="Arial"/>
        <family val="2"/>
      </rPr>
      <t xml:space="preserve">
Automatic</t>
    </r>
    <r>
      <rPr>
        <b/>
        <sz val="12"/>
        <color indexed="30"/>
        <rFont val="Arial"/>
        <family val="2"/>
      </rPr>
      <t xml:space="preserve">
Day of Week</t>
    </r>
    <r>
      <rPr>
        <sz val="10"/>
        <color indexed="23"/>
        <rFont val="Arial"/>
        <family val="2"/>
      </rPr>
      <t xml:space="preserve">
no entry required</t>
    </r>
  </si>
  <si>
    <r>
      <t xml:space="preserve">
Discharging Hospital
</t>
    </r>
    <r>
      <rPr>
        <b/>
        <sz val="10"/>
        <color indexed="23"/>
        <rFont val="Arial"/>
        <family val="2"/>
      </rPr>
      <t>select from dropdown list</t>
    </r>
    <r>
      <rPr>
        <sz val="10"/>
        <color indexed="23"/>
        <rFont val="Arial"/>
        <family val="2"/>
      </rPr>
      <t xml:space="preserve">
use specific names ONLY for acute care hospitals</t>
    </r>
    <r>
      <rPr>
        <b/>
        <sz val="12"/>
        <color indexed="30"/>
        <rFont val="Arial"/>
        <family val="2"/>
      </rPr>
      <t xml:space="preserve">
</t>
    </r>
  </si>
  <si>
    <r>
      <rPr>
        <b/>
        <sz val="12"/>
        <color indexed="23"/>
        <rFont val="Arial"/>
        <family val="2"/>
      </rPr>
      <t xml:space="preserve">
Automatic</t>
    </r>
    <r>
      <rPr>
        <b/>
        <sz val="12"/>
        <color indexed="30"/>
        <rFont val="Arial"/>
        <family val="2"/>
      </rPr>
      <t xml:space="preserve">
Hospital Code
</t>
    </r>
    <r>
      <rPr>
        <sz val="10"/>
        <color indexed="23"/>
        <rFont val="Arial"/>
        <family val="2"/>
      </rPr>
      <t xml:space="preserve">to de-identify
your file 
</t>
    </r>
  </si>
  <si>
    <r>
      <t xml:space="preserve">
Medicare Insurance Plan
</t>
    </r>
    <r>
      <rPr>
        <sz val="10"/>
        <color indexed="23"/>
        <rFont val="Arial"/>
        <family val="2"/>
      </rPr>
      <t>regular fee-for-service vs. a managed care plan</t>
    </r>
  </si>
  <si>
    <t>Admitted from Condensed
For TransferLog</t>
  </si>
  <si>
    <t>Post-acute Care (Medicare Part A or managed care)</t>
  </si>
  <si>
    <r>
      <t xml:space="preserve">This table populates automatically from 
</t>
    </r>
    <r>
      <rPr>
        <b/>
        <sz val="10"/>
        <color indexed="30"/>
        <rFont val="Arial"/>
        <family val="2"/>
      </rPr>
      <t>Discharge from Hospital Dates</t>
    </r>
    <r>
      <rPr>
        <sz val="10"/>
        <color indexed="30"/>
        <rFont val="Arial"/>
        <family val="2"/>
      </rPr>
      <t xml:space="preserve">
Please use it to check the accuracy of your entries.</t>
    </r>
  </si>
  <si>
    <t>Chronic Long-term Care (Not Medicare Part A)</t>
  </si>
  <si>
    <t>Medicaid</t>
  </si>
  <si>
    <t>Admissions to PAC</t>
  </si>
  <si>
    <t>Admissions to CLTC</t>
  </si>
  <si>
    <t>Total Admissions with Recent Discharge</t>
  </si>
  <si>
    <t>% of all Discharges</t>
  </si>
  <si>
    <t>This table populates automatically from your 
list of Admission Dates. 
This may help reveal patterns in the 
timing of your admissions.</t>
  </si>
  <si>
    <t>Admissions from Hospital by Weekday</t>
  </si>
  <si>
    <t>% of all Admissions</t>
  </si>
  <si>
    <t>Monday</t>
  </si>
  <si>
    <t>Tuesday</t>
  </si>
  <si>
    <t>Wednesday</t>
  </si>
  <si>
    <t>Thursday</t>
  </si>
  <si>
    <t>Friday</t>
  </si>
  <si>
    <t>Saturday</t>
  </si>
  <si>
    <t>Sunday</t>
  </si>
  <si>
    <t>Total</t>
  </si>
  <si>
    <r>
      <t xml:space="preserve">This table populates automatically from 
</t>
    </r>
    <r>
      <rPr>
        <b/>
        <sz val="10"/>
        <color indexed="30"/>
        <rFont val="Arial"/>
        <family val="2"/>
      </rPr>
      <t>Admission Dates</t>
    </r>
    <r>
      <rPr>
        <sz val="10"/>
        <color indexed="30"/>
        <rFont val="Arial"/>
        <family val="2"/>
      </rPr>
      <t xml:space="preserve">
Please use it to check the accuracy of your entries.</t>
    </r>
  </si>
  <si>
    <t>Transfer Log</t>
  </si>
  <si>
    <t>Highlight indicates resident had an unplanned admission to the hospital within 30 days of discharge from hospital. Not all transfers result in admission.</t>
  </si>
  <si>
    <t>Lookup from Admissions</t>
  </si>
  <si>
    <r>
      <rPr>
        <b/>
        <sz val="12"/>
        <color indexed="10"/>
        <rFont val="Calibri"/>
        <family val="2"/>
      </rPr>
      <t xml:space="preserve">Include ONLY transfers to </t>
    </r>
    <r>
      <rPr>
        <b/>
        <u/>
        <sz val="12"/>
        <color indexed="10"/>
        <rFont val="Calibri"/>
        <family val="2"/>
      </rPr>
      <t>acute care hospitals</t>
    </r>
    <r>
      <rPr>
        <b/>
        <sz val="12"/>
        <color indexed="10"/>
        <rFont val="Calibri"/>
        <family val="2"/>
      </rPr>
      <t xml:space="preserve"> or </t>
    </r>
    <r>
      <rPr>
        <b/>
        <u/>
        <sz val="12"/>
        <color indexed="10"/>
        <rFont val="Calibri"/>
        <family val="2"/>
      </rPr>
      <t>critical access hospitals</t>
    </r>
  </si>
  <si>
    <r>
      <rPr>
        <b/>
        <sz val="20"/>
        <color indexed="10"/>
        <rFont val="Arial"/>
        <family val="2"/>
      </rPr>
      <t>*</t>
    </r>
    <r>
      <rPr>
        <b/>
        <sz val="11"/>
        <color indexed="30"/>
        <rFont val="Arial"/>
        <family val="2"/>
      </rPr>
      <t>Red asterisk indicates required field.</t>
    </r>
  </si>
  <si>
    <t>FOR 30-day Readmission Monthly Outcome Formulas</t>
  </si>
  <si>
    <t>For Admission Rate (to bypass using an 'or' in an 'if' statement), for admission, inpatient or admission, status uncertain</t>
  </si>
  <si>
    <t>About this Resident</t>
  </si>
  <si>
    <t>About this Transfer</t>
  </si>
  <si>
    <t>Resident's Last Admission to Nursing Home</t>
  </si>
  <si>
    <t>LookUp from Admissions</t>
  </si>
  <si>
    <r>
      <t xml:space="preserve">translating Column q, </t>
    </r>
    <r>
      <rPr>
        <b/>
        <sz val="10"/>
        <color indexed="23"/>
        <rFont val="Arial"/>
        <family val="2"/>
      </rPr>
      <t>date of most recent admission</t>
    </r>
    <r>
      <rPr>
        <sz val="10"/>
        <color indexed="23"/>
        <rFont val="Arial"/>
        <family val="2"/>
      </rPr>
      <t xml:space="preserve"> for use in outcome formulas. The reason is that $q has a formula to prepopulate from Admissions. This resolves one way when missing. If that formula has been removed, the blank cell resolves to 1900. So, this is just an intermediate step to make the final formula more resilient for matching admissions that occur in the reporting month by month and year.</t>
    </r>
  </si>
  <si>
    <r>
      <t>translating Column w,</t>
    </r>
    <r>
      <rPr>
        <b/>
        <sz val="10"/>
        <color indexed="23"/>
        <rFont val="Arial"/>
        <family val="2"/>
      </rPr>
      <t xml:space="preserve"> date of last hosp discharge </t>
    </r>
    <r>
      <rPr>
        <sz val="10"/>
        <color indexed="23"/>
        <rFont val="Arial"/>
        <family val="2"/>
      </rPr>
      <t>for use in outcome formulas. The reason is that $w has a formula to prepopulate from Admissions. This resolves one way when missing. If that formula has been removed, the blank cell resolves to 1900. So, this is just an intermediate step to make the final formula more resilient for matching admissions that occur in the reporting month by month and year.</t>
    </r>
  </si>
  <si>
    <r>
      <t xml:space="preserve">
Purpose of Nursing Home Stay</t>
    </r>
    <r>
      <rPr>
        <sz val="16"/>
        <color indexed="10"/>
        <rFont val="Arial"/>
        <family val="2"/>
      </rPr>
      <t>*</t>
    </r>
    <r>
      <rPr>
        <sz val="14"/>
        <color indexed="60"/>
        <rFont val="Arial"/>
        <family val="2"/>
      </rPr>
      <t xml:space="preserve">
</t>
    </r>
    <r>
      <rPr>
        <sz val="8"/>
        <color indexed="63"/>
        <rFont val="Arial"/>
        <family val="2"/>
      </rPr>
      <t>Post-acute Type Care / Chronic Long Term Care</t>
    </r>
  </si>
  <si>
    <r>
      <t xml:space="preserve">Payment Status at Time of Transfer from Nursing Home to Hospital
</t>
    </r>
    <r>
      <rPr>
        <sz val="8"/>
        <color indexed="63"/>
        <rFont val="Arial"/>
        <family val="2"/>
      </rPr>
      <t>select from list</t>
    </r>
  </si>
  <si>
    <r>
      <t>Date of Transfer
to Hospital</t>
    </r>
    <r>
      <rPr>
        <b/>
        <sz val="16"/>
        <color indexed="10"/>
        <rFont val="Arial"/>
        <family val="2"/>
      </rPr>
      <t xml:space="preserve">*
</t>
    </r>
    <r>
      <rPr>
        <sz val="8"/>
        <color indexed="63"/>
        <rFont val="Arial"/>
        <family val="2"/>
      </rPr>
      <t>example: 7/21/14</t>
    </r>
  </si>
  <si>
    <r>
      <t xml:space="preserve">Transfer: Time of Day
</t>
    </r>
    <r>
      <rPr>
        <sz val="8"/>
        <color indexed="63"/>
        <rFont val="Arial"/>
        <family val="2"/>
      </rPr>
      <t>select from list</t>
    </r>
  </si>
  <si>
    <t>Clinician Ordering Transfer</t>
  </si>
  <si>
    <r>
      <rPr>
        <b/>
        <sz val="12"/>
        <color indexed="23"/>
        <rFont val="Arial"/>
        <family val="2"/>
      </rPr>
      <t>Automatic</t>
    </r>
    <r>
      <rPr>
        <b/>
        <sz val="12"/>
        <color indexed="30"/>
        <rFont val="Arial"/>
        <family val="2"/>
      </rPr>
      <t xml:space="preserve">
Clinician Code
</t>
    </r>
    <r>
      <rPr>
        <sz val="10"/>
        <color indexed="23"/>
        <rFont val="Arial"/>
        <family val="2"/>
      </rPr>
      <t>to de-identify 
your file</t>
    </r>
  </si>
  <si>
    <t>Primary Sign/Symptom Leading to Transfer</t>
  </si>
  <si>
    <t>Primary 
Diagnosis/Presumed Diagnosis 
Leading to Transfer</t>
  </si>
  <si>
    <r>
      <t>Outcome of Transfer</t>
    </r>
    <r>
      <rPr>
        <b/>
        <sz val="16"/>
        <color indexed="10"/>
        <rFont val="Arial"/>
        <family val="2"/>
      </rPr>
      <t>*</t>
    </r>
  </si>
  <si>
    <r>
      <t>Planned
or
Unplanned</t>
    </r>
    <r>
      <rPr>
        <b/>
        <sz val="16"/>
        <color indexed="10"/>
        <rFont val="Arial"/>
        <family val="2"/>
      </rPr>
      <t xml:space="preserve">*
</t>
    </r>
    <r>
      <rPr>
        <sz val="11"/>
        <color indexed="23"/>
        <rFont val="Arial"/>
        <family val="2"/>
      </rPr>
      <t>Prepopulated: Only Record Unplanned Transfers</t>
    </r>
  </si>
  <si>
    <t>Status on Admissions</t>
  </si>
  <si>
    <t>Hospital</t>
  </si>
  <si>
    <t>Health Plan</t>
  </si>
  <si>
    <t>LookUp Date of Hospital Discharge</t>
  </si>
  <si>
    <t>datedif w,j</t>
  </si>
  <si>
    <t>flag if $Z&lt;31</t>
  </si>
  <si>
    <t>Chronic Long-term Care</t>
  </si>
  <si>
    <t>Afternoon (noon--7pm)</t>
  </si>
  <si>
    <t>Shortness of breath</t>
  </si>
  <si>
    <t>CHF</t>
  </si>
  <si>
    <t>ED visit only</t>
  </si>
  <si>
    <t>Unplanned</t>
  </si>
  <si>
    <t>Post-Acute Type Care (Rehab/Medical Management)</t>
  </si>
  <si>
    <t>Medicare Part A</t>
  </si>
  <si>
    <t>Morning (7am--noon)</t>
  </si>
  <si>
    <t>Unresponsive</t>
  </si>
  <si>
    <t>Sepsis</t>
  </si>
  <si>
    <t>Admitted, inpatient</t>
  </si>
  <si>
    <t>Night (midnight--7am)</t>
  </si>
  <si>
    <t xml:space="preserve">Abnormal vital signs </t>
  </si>
  <si>
    <t>Pneumonia/Bronchitis</t>
  </si>
  <si>
    <t>Respiratory arrest</t>
  </si>
  <si>
    <t>Evening (7pm--midnight)</t>
  </si>
  <si>
    <t>Abdominal pain</t>
  </si>
  <si>
    <t>Other Dx/Presumed Dx</t>
  </si>
  <si>
    <t>Acute renal failure</t>
  </si>
  <si>
    <t>Private Pay</t>
  </si>
  <si>
    <t>Other Sign/Symptom</t>
  </si>
  <si>
    <t>UTI</t>
  </si>
  <si>
    <t>Managed Care Plan</t>
  </si>
  <si>
    <t>Chest pain</t>
  </si>
  <si>
    <t>Admitted, observation</t>
  </si>
  <si>
    <t>Altered mental status</t>
  </si>
  <si>
    <t>GI bleeding</t>
  </si>
  <si>
    <t>COPD, asthma, bronchitis</t>
  </si>
  <si>
    <t>Admitted, status uncertain</t>
  </si>
  <si>
    <t>Pain (uncontrolled)</t>
  </si>
  <si>
    <t>Trauma (fall-related or other)</t>
  </si>
  <si>
    <t>Hospitalization Measures Tracking</t>
  </si>
  <si>
    <t>months for indirect references</t>
  </si>
  <si>
    <t>January</t>
  </si>
  <si>
    <t>February</t>
  </si>
  <si>
    <t>March</t>
  </si>
  <si>
    <t>April</t>
  </si>
  <si>
    <t>May</t>
  </si>
  <si>
    <t>June</t>
  </si>
  <si>
    <t>July</t>
  </si>
  <si>
    <t>August</t>
  </si>
  <si>
    <t>September</t>
  </si>
  <si>
    <t>October</t>
  </si>
  <si>
    <t>November</t>
  </si>
  <si>
    <t>December</t>
  </si>
  <si>
    <t>30-Day Readmission Rates</t>
  </si>
  <si>
    <t>Status on Admission 
to 
Nursing Home</t>
  </si>
  <si>
    <t>Post-Acute Care</t>
  </si>
  <si>
    <t>Chronic Long Term Care 
(non-Medicare)</t>
  </si>
  <si>
    <t>All Residents</t>
  </si>
  <si>
    <t>In-patient Stays per 1,000 Resident Days</t>
  </si>
  <si>
    <t>Emergency Department Visits per 1,000 Resident Days</t>
  </si>
  <si>
    <t>Observation Stays per 1,000 Resident Days</t>
  </si>
  <si>
    <t>Item Summaries</t>
  </si>
  <si>
    <t>Admissions Detail
Year-to-Date</t>
  </si>
  <si>
    <t>Admissions by Day of Week</t>
  </si>
  <si>
    <r>
      <rPr>
        <b/>
        <sz val="12"/>
        <color indexed="30"/>
        <rFont val="Calibri"/>
        <family val="2"/>
      </rPr>
      <t xml:space="preserve"> Source of Admissions </t>
    </r>
    <r>
      <rPr>
        <b/>
        <sz val="11"/>
        <color indexed="30"/>
        <rFont val="Calibri"/>
        <family val="2"/>
      </rPr>
      <t xml:space="preserve">
for the five places from which our nursing home most frequently admits residents with recent hospital stay</t>
    </r>
  </si>
  <si>
    <r>
      <rPr>
        <b/>
        <sz val="12"/>
        <color indexed="30"/>
        <rFont val="Calibri"/>
        <family val="2"/>
      </rPr>
      <t xml:space="preserve">Admissions by Health Plan </t>
    </r>
    <r>
      <rPr>
        <b/>
        <sz val="11"/>
        <color indexed="30"/>
        <rFont val="Calibri"/>
        <family val="2"/>
      </rPr>
      <t xml:space="preserve">
for the five plans for which our nursing home most 
frequently admits residents</t>
    </r>
  </si>
  <si>
    <t>Number of Admissions</t>
  </si>
  <si>
    <t>Percent of all Admissions</t>
  </si>
  <si>
    <t xml:space="preserve">Number of Admissions </t>
  </si>
  <si>
    <t>Not recorded</t>
  </si>
  <si>
    <t>Transfer Detail
Year-to-Date</t>
  </si>
  <si>
    <t xml:space="preserve">Transfers by Time of Day </t>
  </si>
  <si>
    <r>
      <rPr>
        <b/>
        <sz val="12"/>
        <color indexed="30"/>
        <rFont val="Calibri"/>
        <family val="2"/>
      </rPr>
      <t>Transfers by Clinician</t>
    </r>
    <r>
      <rPr>
        <b/>
        <sz val="11"/>
        <color indexed="30"/>
        <rFont val="Calibri"/>
        <family val="2"/>
      </rPr>
      <t xml:space="preserve">
for the five clinicians who most frequently order transfer of residents to hospital</t>
    </r>
  </si>
  <si>
    <r>
      <rPr>
        <b/>
        <sz val="12"/>
        <color indexed="30"/>
        <rFont val="Calibri"/>
        <family val="2"/>
      </rPr>
      <t xml:space="preserve">Transfers by Outcome </t>
    </r>
    <r>
      <rPr>
        <b/>
        <sz val="11"/>
        <color indexed="30"/>
        <rFont val="Calibri"/>
        <family val="2"/>
      </rPr>
      <t xml:space="preserve">
</t>
    </r>
  </si>
  <si>
    <t>Number of Transfers</t>
  </si>
  <si>
    <t>Percent of all Transfers</t>
  </si>
  <si>
    <t xml:space="preserve">Number of Transfers </t>
  </si>
  <si>
    <t xml:space="preserve">Other </t>
  </si>
  <si>
    <t>Transfers by Sign/Symptom</t>
  </si>
  <si>
    <t>Abnormal lab or test</t>
  </si>
  <si>
    <t>Behavioral symptoms (agitation, psychosis, etc.)</t>
  </si>
  <si>
    <t>Behavioral symptoms</t>
  </si>
  <si>
    <t>Bleeding, other than GI</t>
  </si>
  <si>
    <t>Blood sugar (high/low)</t>
  </si>
  <si>
    <t>Constipation</t>
  </si>
  <si>
    <t>Diarrhea</t>
  </si>
  <si>
    <t>Edema (new or worsening)</t>
  </si>
  <si>
    <t>EKG abnormality</t>
  </si>
  <si>
    <t>Fall(s)</t>
  </si>
  <si>
    <t>Fever</t>
  </si>
  <si>
    <t>Functional decline</t>
  </si>
  <si>
    <t>Loss of consciousness</t>
  </si>
  <si>
    <t>Nausea/Vomiting</t>
  </si>
  <si>
    <t>Nutrition (inadequate intake food/fluid)</t>
  </si>
  <si>
    <t>Nutrition (inadequate intake)</t>
  </si>
  <si>
    <t>Skin wound or ulcer</t>
  </si>
  <si>
    <t>Urinary incontinence</t>
  </si>
  <si>
    <t>Weight loss</t>
  </si>
  <si>
    <t>Transfers by Diagnosis/Presumed Diagnosis</t>
  </si>
  <si>
    <t>Anemia</t>
  </si>
  <si>
    <t>C. Difficile (diarrhea)</t>
  </si>
  <si>
    <t>Cardiac arrest</t>
  </si>
  <si>
    <t>Cellulitis</t>
  </si>
  <si>
    <t>Dehydration</t>
  </si>
  <si>
    <t>DVT (deep vein thrombosis)</t>
  </si>
  <si>
    <t>Failure to Thrive</t>
  </si>
  <si>
    <t>Fracture</t>
  </si>
  <si>
    <t>Gastroenteritis</t>
  </si>
  <si>
    <t>Gastrostomy tube blocked/displaced</t>
  </si>
  <si>
    <t>G-tube blocked/displaced</t>
  </si>
  <si>
    <t>Hypertension</t>
  </si>
  <si>
    <t>Hypotension</t>
  </si>
  <si>
    <t>Respiratory infection</t>
  </si>
  <si>
    <t>Seizure</t>
  </si>
  <si>
    <t>Stroke/CVA/TIA/new neurological sign</t>
  </si>
  <si>
    <t>Stroke/CVA/TIA/neurological sign</t>
  </si>
  <si>
    <t>Use this sheet to create a readmissions report for a specific hospital or health plan.</t>
  </si>
  <si>
    <t>Select the hospital OR health plan you would like the report created for:</t>
  </si>
  <si>
    <t>All Sources</t>
  </si>
  <si>
    <t>OR</t>
  </si>
  <si>
    <t>All Plans</t>
  </si>
  <si>
    <t>Post-Acute Care Readmissions</t>
  </si>
  <si>
    <t>Chronic Long Term Care 
(non-Medicare) Readmissions</t>
  </si>
  <si>
    <t>All Residents Readmissions</t>
  </si>
  <si>
    <r>
      <t xml:space="preserve">* Residents who have </t>
    </r>
    <r>
      <rPr>
        <b/>
        <i/>
        <sz val="11"/>
        <color indexed="30"/>
        <rFont val="Calibri"/>
        <family val="2"/>
      </rPr>
      <t>unplanned</t>
    </r>
    <r>
      <rPr>
        <b/>
        <sz val="11"/>
        <color indexed="30"/>
        <rFont val="Calibri"/>
        <family val="2"/>
      </rPr>
      <t xml:space="preserve"> transfers that result in an </t>
    </r>
    <r>
      <rPr>
        <b/>
        <i/>
        <sz val="11"/>
        <color indexed="30"/>
        <rFont val="Calibri"/>
        <family val="2"/>
      </rPr>
      <t>inpatient admission</t>
    </r>
    <r>
      <rPr>
        <b/>
        <sz val="11"/>
        <color indexed="30"/>
        <rFont val="Calibri"/>
        <family val="2"/>
      </rPr>
      <t xml:space="preserve"> to the hospital within 30 days of the date they were last discharged from the hospital are counted in the numerator.</t>
    </r>
  </si>
  <si>
    <t>Numerator and Denominators for 30-Day Readmissions</t>
  </si>
  <si>
    <t>Total Admissions to PAC</t>
  </si>
  <si>
    <t>Total Admissions to CLTC</t>
  </si>
  <si>
    <t>Total Admissions to NH</t>
  </si>
  <si>
    <t>These cells calculate Admission and Transfer Denominators based on Selection</t>
  </si>
  <si>
    <t>Admissions</t>
  </si>
  <si>
    <t>Transfers</t>
  </si>
  <si>
    <t xml:space="preserve">Transfers by Sign/Symptom
</t>
  </si>
  <si>
    <t xml:space="preserve">Transfers by Diagnosis/Presumed Diagnosis
</t>
  </si>
  <si>
    <t>Monthly Summary</t>
  </si>
  <si>
    <t>Your monthly transfer rates are complete as soon as you've entered all of your information through the end of the month.</t>
  </si>
  <si>
    <t xml:space="preserve">IMPORTANT: Your 30-Day Readmission Rates for </t>
  </si>
  <si>
    <t>January_2017</t>
  </si>
  <si>
    <t>will not be final until you have completed your Transfer Log through:</t>
  </si>
  <si>
    <t>Status at Time of Admission from Hospital</t>
  </si>
  <si>
    <t>number of days in this month</t>
  </si>
  <si>
    <t>Number of Residents with 
Hospital Discharge This Month</t>
  </si>
  <si>
    <r>
      <t xml:space="preserve">30-Day Readmission Rate
</t>
    </r>
    <r>
      <rPr>
        <sz val="10"/>
        <color indexed="30"/>
        <rFont val="Arial"/>
        <family val="2"/>
      </rPr>
      <t>percent of those readmitted to hospital within 30 days of the date of discharge from hospital</t>
    </r>
  </si>
  <si>
    <t>Purpose of Stay at Time of Transfer to Hospital</t>
  </si>
  <si>
    <t>Chronic Long Term Care</t>
  </si>
  <si>
    <r>
      <t xml:space="preserve">Resident Days This Month
</t>
    </r>
    <r>
      <rPr>
        <sz val="10"/>
        <color indexed="30"/>
        <rFont val="Arial"/>
        <family val="2"/>
      </rPr>
      <t xml:space="preserve">Your ADC x the number of days in the month </t>
    </r>
  </si>
  <si>
    <r>
      <t xml:space="preserve">Hospital Admission Rate 
</t>
    </r>
    <r>
      <rPr>
        <sz val="10"/>
        <color indexed="30"/>
        <rFont val="Arial"/>
        <family val="2"/>
      </rPr>
      <t>per 1000 resident days</t>
    </r>
  </si>
  <si>
    <r>
      <t xml:space="preserve">Rate of Transfers to 
Emergency Department Only
</t>
    </r>
    <r>
      <rPr>
        <sz val="10"/>
        <color indexed="30"/>
        <rFont val="Arial"/>
        <family val="2"/>
      </rPr>
      <t>per 1000 resident days</t>
    </r>
  </si>
  <si>
    <r>
      <t xml:space="preserve">Rate of Transfers Resulting in
Observation Stay 
</t>
    </r>
    <r>
      <rPr>
        <sz val="10"/>
        <color indexed="30"/>
        <rFont val="Arial"/>
        <family val="2"/>
      </rPr>
      <t>per 1000 resident days</t>
    </r>
  </si>
  <si>
    <t>Numerators and Denominators</t>
  </si>
  <si>
    <r>
      <t>Number of residents</t>
    </r>
    <r>
      <rPr>
        <sz val="10"/>
        <color indexed="30"/>
        <rFont val="Arial"/>
        <family val="2"/>
      </rPr>
      <t xml:space="preserve"> readmitted to hospital within 30 days of the date of discharge from hospital</t>
    </r>
  </si>
  <si>
    <t xml:space="preserve">Number of Transfers* Resulting in Inpatient Admission to the Hospital </t>
  </si>
  <si>
    <t xml:space="preserve">Number of Transfers* Resulting in Emergency Department Visit Only
</t>
  </si>
  <si>
    <t xml:space="preserve">Number of Transfers* Resulting in
Observation Stay </t>
  </si>
  <si>
    <t>*Unplanned transfers only</t>
  </si>
  <si>
    <t>Thank You!</t>
  </si>
  <si>
    <t>Label</t>
  </si>
  <si>
    <t>Var</t>
  </si>
  <si>
    <t>February_2017</t>
  </si>
  <si>
    <t>March_2017</t>
  </si>
  <si>
    <t>April_2017</t>
  </si>
  <si>
    <t>May_2017</t>
  </si>
  <si>
    <t>June_2017</t>
  </si>
  <si>
    <t>July_2017</t>
  </si>
  <si>
    <t>August_2017</t>
  </si>
  <si>
    <t>September_2017</t>
  </si>
  <si>
    <t>October_2017</t>
  </si>
  <si>
    <t>November_2017</t>
  </si>
  <si>
    <t>December_2017</t>
  </si>
  <si>
    <t>30 Day Readmissions</t>
  </si>
  <si>
    <t>Readmissions</t>
  </si>
  <si>
    <t>PAC</t>
  </si>
  <si>
    <r>
      <t xml:space="preserve">Number of </t>
    </r>
    <r>
      <rPr>
        <b/>
        <sz val="11"/>
        <color indexed="8"/>
        <rFont val="Calibri"/>
        <family val="2"/>
      </rPr>
      <t xml:space="preserve">PAC </t>
    </r>
    <r>
      <rPr>
        <sz val="11"/>
        <color theme="1"/>
        <rFont val="Calibri"/>
        <family val="2"/>
        <scheme val="minor"/>
      </rPr>
      <t>Residents Readmitted to Hospital within 30 Days of Discharge</t>
    </r>
  </si>
  <si>
    <t>PAC_Re</t>
  </si>
  <si>
    <t>CLTC</t>
  </si>
  <si>
    <r>
      <t xml:space="preserve">Number of </t>
    </r>
    <r>
      <rPr>
        <b/>
        <sz val="11"/>
        <color indexed="8"/>
        <rFont val="Calibri"/>
        <family val="2"/>
      </rPr>
      <t xml:space="preserve">CLTC </t>
    </r>
    <r>
      <rPr>
        <sz val="11"/>
        <color theme="1"/>
        <rFont val="Calibri"/>
        <family val="2"/>
        <scheme val="minor"/>
      </rPr>
      <t>Residents Readmitted to Hospital within 30 Days of Discharge</t>
    </r>
  </si>
  <si>
    <t>CLTC_Re</t>
  </si>
  <si>
    <r>
      <t xml:space="preserve">Number of </t>
    </r>
    <r>
      <rPr>
        <b/>
        <sz val="11"/>
        <color indexed="8"/>
        <rFont val="Calibri"/>
        <family val="2"/>
      </rPr>
      <t xml:space="preserve">ALL </t>
    </r>
    <r>
      <rPr>
        <sz val="11"/>
        <color theme="1"/>
        <rFont val="Calibri"/>
        <family val="2"/>
        <scheme val="minor"/>
      </rPr>
      <t>Residents Readmitted to Hospital within 30 Days of Discharge</t>
    </r>
  </si>
  <si>
    <t>All_Re</t>
  </si>
  <si>
    <t>Denominators</t>
  </si>
  <si>
    <r>
      <t xml:space="preserve">Number of Residents Received to </t>
    </r>
    <r>
      <rPr>
        <b/>
        <sz val="11"/>
        <color indexed="8"/>
        <rFont val="Calibri"/>
        <family val="2"/>
      </rPr>
      <t xml:space="preserve">PAC </t>
    </r>
    <r>
      <rPr>
        <sz val="11"/>
        <color theme="1"/>
        <rFont val="Calibri"/>
        <family val="2"/>
        <scheme val="minor"/>
      </rPr>
      <t>within 30 days of Hospital Discharge Date</t>
    </r>
  </si>
  <si>
    <t>PAC_Disch</t>
  </si>
  <si>
    <r>
      <t xml:space="preserve">Number of Residents Received to </t>
    </r>
    <r>
      <rPr>
        <b/>
        <sz val="11"/>
        <color indexed="8"/>
        <rFont val="Calibri"/>
        <family val="2"/>
      </rPr>
      <t>CLTC</t>
    </r>
    <r>
      <rPr>
        <sz val="11"/>
        <color theme="1"/>
        <rFont val="Calibri"/>
        <family val="2"/>
        <scheme val="minor"/>
      </rPr>
      <t xml:space="preserve"> within 30 days of Hospital Discharge Date</t>
    </r>
  </si>
  <si>
    <t>CLTC_Disch</t>
  </si>
  <si>
    <r>
      <t xml:space="preserve">Number of </t>
    </r>
    <r>
      <rPr>
        <b/>
        <sz val="11"/>
        <color indexed="8"/>
        <rFont val="Calibri"/>
        <family val="2"/>
      </rPr>
      <t>ALL</t>
    </r>
    <r>
      <rPr>
        <sz val="11"/>
        <color theme="1"/>
        <rFont val="Calibri"/>
        <family val="2"/>
        <scheme val="minor"/>
      </rPr>
      <t xml:space="preserve"> Residents Received within 30 days of Hospital Discharge Date</t>
    </r>
  </si>
  <si>
    <t>All_Disch</t>
  </si>
  <si>
    <t xml:space="preserve">Number of PAC Transfers Resulting in Inpatient Admission  </t>
  </si>
  <si>
    <t>PAC_Inpt</t>
  </si>
  <si>
    <t xml:space="preserve">Number of CLTC Transfers Resulting in Inpatient Admission  </t>
  </si>
  <si>
    <t>CLTC_Inpt</t>
  </si>
  <si>
    <t xml:space="preserve">Number of ALL Transfers Resulting in Inpatient Admission  </t>
  </si>
  <si>
    <t>All_Inpt</t>
  </si>
  <si>
    <t>ED Transfers</t>
  </si>
  <si>
    <t xml:space="preserve">Number of PAC Transfers Resulting in ED Visit Only  </t>
  </si>
  <si>
    <t>PAC_ED</t>
  </si>
  <si>
    <t xml:space="preserve">Number of CLTC Transfers Resulting in ED Visit Only  </t>
  </si>
  <si>
    <t>CLTC_ED</t>
  </si>
  <si>
    <t xml:space="preserve">Number of ALL Transfers Resulting in ED Visit Only  </t>
  </si>
  <si>
    <t>All_ED</t>
  </si>
  <si>
    <t>Observation Transfers</t>
  </si>
  <si>
    <t xml:space="preserve">Number of PAC Transfers Resulting in Observation Stay  </t>
  </si>
  <si>
    <t>PAC_Obs</t>
  </si>
  <si>
    <t xml:space="preserve">Number of CLTC Transfers Resulting in Observation Stay  </t>
  </si>
  <si>
    <t>CLTC_Obs</t>
  </si>
  <si>
    <t xml:space="preserve">Number of ALL Transfers Resulting in Observation Stay  </t>
  </si>
  <si>
    <t>All_Obs</t>
  </si>
  <si>
    <t>PAC resident days</t>
  </si>
  <si>
    <t>PAC_days</t>
  </si>
  <si>
    <t>CLTC resident days</t>
  </si>
  <si>
    <t>CLTC_days</t>
  </si>
  <si>
    <t>Total resident days</t>
  </si>
  <si>
    <t>Total_days</t>
  </si>
  <si>
    <t>This part accomodates up to 1000 total admissions and transfers (each). And 100 unique hospitals and 100 unique doctors.</t>
  </si>
  <si>
    <t>b</t>
  </si>
  <si>
    <t>c</t>
  </si>
  <si>
    <t>d</t>
  </si>
  <si>
    <t>e</t>
  </si>
  <si>
    <t>f</t>
  </si>
  <si>
    <t>g</t>
  </si>
  <si>
    <t>h</t>
  </si>
  <si>
    <t>Get Top 5 Admitting Hospitals and Count their Admissions</t>
  </si>
  <si>
    <t>Get Top 5 Transferring Docs and Count their Transfers</t>
  </si>
  <si>
    <t>For Customizing Report for Hosp OR Plan</t>
  </si>
  <si>
    <t>Get Top 5 Admitting Health Plans and Count their Admissions</t>
  </si>
  <si>
    <t>this column depends on F, comes first to allow vlookup</t>
  </si>
  <si>
    <t>Assume&lt;100 hospitals</t>
  </si>
  <si>
    <t>this column depends on N, comes first to allow vlookup</t>
  </si>
  <si>
    <t>Read Hospitals from Admissions! Need to do this so blank is not read as zero.</t>
  </si>
  <si>
    <t>Rank order -- starting at 2 -- based on 
Column F</t>
  </si>
  <si>
    <t>Create list of unique hospitals without blanks</t>
  </si>
  <si>
    <t>Get sum admissions for each hospital (condition on having name and date)</t>
  </si>
  <si>
    <t>Select 5 most admitting hospitals based on Column D</t>
  </si>
  <si>
    <t>Lookup number of Admissions for top 5 list</t>
  </si>
  <si>
    <t>Read Docs from TransferLog!
Need to do this so blank is not read as zero.</t>
  </si>
  <si>
    <t>Rank order -- starting at 2 -- based on 
Column N</t>
  </si>
  <si>
    <t>Create list of unique doctors without blanks</t>
  </si>
  <si>
    <t>Get sum transfers for each doc</t>
  </si>
  <si>
    <t>Select 5 most transferring docs based on Column N</t>
  </si>
  <si>
    <t>Hospital Drop Down + All Hospitals</t>
  </si>
  <si>
    <t>Health Care Plan dropdown + All Plans</t>
  </si>
  <si>
    <t>Read Plans from Admissions! Need to do this so blank is not read as zero.</t>
  </si>
  <si>
    <t>Rank order -- starting at 2 -- based on 
Column z</t>
  </si>
  <si>
    <t>Get sum admissions for each plan (condition on having name and date)</t>
  </si>
  <si>
    <t>Select 5 most admitting plans based on Column X</t>
  </si>
  <si>
    <t>this row needs to be blank at Col E</t>
  </si>
  <si>
    <t>this row needs to be blank at Col M</t>
  </si>
  <si>
    <t>this row needs to be blank at Col Y</t>
  </si>
  <si>
    <t>Purpose</t>
  </si>
  <si>
    <t>Admitted From</t>
  </si>
  <si>
    <t>Payment Status</t>
  </si>
  <si>
    <t>Transfer Type</t>
  </si>
  <si>
    <t>Reason for Transfer</t>
  </si>
  <si>
    <t>Planned</t>
  </si>
  <si>
    <t>Yes/No</t>
  </si>
  <si>
    <t>Yes</t>
  </si>
  <si>
    <t>Abnormal lab</t>
  </si>
  <si>
    <t>No</t>
  </si>
  <si>
    <t>Another Nursing Home</t>
  </si>
  <si>
    <t>Acute Hospital (med/surg/psych)</t>
  </si>
  <si>
    <t>AdmittedAs</t>
  </si>
  <si>
    <t>COPD</t>
  </si>
  <si>
    <t>StayType</t>
  </si>
  <si>
    <t>Fall</t>
  </si>
  <si>
    <t>Long Stay</t>
  </si>
  <si>
    <t>Signs</t>
  </si>
  <si>
    <t>Dx</t>
  </si>
  <si>
    <t>Short Stay</t>
  </si>
  <si>
    <t>GI (bleeding,diarrhea,pain,vomitting)</t>
  </si>
  <si>
    <t>Pneumonia</t>
  </si>
  <si>
    <t>TimeofDay</t>
  </si>
  <si>
    <t>Link to CMS readmission measure</t>
  </si>
  <si>
    <t>http://interact.fau.edu</t>
  </si>
  <si>
    <r>
      <rPr>
        <sz val="10"/>
        <color theme="1" tint="0.24994659260841701"/>
        <rFont val="Arial"/>
        <family val="2"/>
      </rPr>
      <t xml:space="preserve">This workbook contains twenty [23] worksheets to assist in 
tracking and evaluating hospital transfers in your facility or program.
Each worksheet can be accessed by clicking the tabs that appear at the bottom of this workbook.  </t>
    </r>
    <r>
      <rPr>
        <sz val="11"/>
        <color theme="1" tint="0.24994659260841701"/>
        <rFont val="Arial"/>
        <family val="2"/>
      </rPr>
      <t xml:space="preserve"> </t>
    </r>
  </si>
  <si>
    <r>
      <rPr>
        <b/>
        <sz val="10"/>
        <color indexed="23"/>
        <rFont val="Arial"/>
        <family val="2"/>
      </rPr>
      <t>Step 1:</t>
    </r>
    <r>
      <rPr>
        <sz val="10"/>
        <color indexed="23"/>
        <rFont val="Arial"/>
        <family val="2"/>
      </rPr>
      <t xml:space="preserve">  Create lists of your residents/patients, hospitals, clinicians and health plans.</t>
    </r>
  </si>
  <si>
    <r>
      <rPr>
        <b/>
        <sz val="10"/>
        <color indexed="23"/>
        <rFont val="Arial"/>
        <family val="2"/>
      </rPr>
      <t>Step 3:</t>
    </r>
    <r>
      <rPr>
        <sz val="10"/>
        <color indexed="23"/>
        <rFont val="Arial"/>
        <family val="2"/>
      </rPr>
      <t xml:space="preserve">  List admissions to your facility or program from hospital or with recent hospitalization, as they occur.</t>
    </r>
  </si>
  <si>
    <t xml:space="preserve">INTERACT is a quality improvement program designed to assist nursing homes, assisted living facilities and other providers in managing acute changes in condition safely and effectively whenever feasible without transfer to an acute hospital, and thereby avoid the risks associated with hospitalization. In order to achieve this goal, staff must be prepared and have the necessary resources available. This tool is designed to enable you to calculate, using standardized definitions and criteria, and track and trend data on hospital transfers, hospitalizations, and hospital readmissions over time. The data can be used to set facility or program goals, report data to hospital partners, and to compare, or benchmark, your rates against those of other facilities and programs locally, regionally, or nationally.
</t>
  </si>
  <si>
    <r>
      <t>Note:</t>
    </r>
    <r>
      <rPr>
        <sz val="11"/>
        <color indexed="8"/>
        <rFont val="Calibri"/>
        <family val="2"/>
      </rPr>
      <t xml:space="preserve"> The calculations in this tool are similar to the CMS SNF 30-day readmission measure except they are not risk-adjusted; and it allows you to include managed care patients (not included in the CMS measure). The rate calculated by this tool may differ from the CMS measure. However, what is most important is to follow TRENDS over time, using the same definition. You can find details about the CMS readmission measure at: </t>
    </r>
    <r>
      <rPr>
        <b/>
        <sz val="11"/>
        <color indexed="8"/>
        <rFont val="Calibri"/>
        <family val="2"/>
      </rPr>
      <t xml:space="preserve"> https://www.cms.gov/Medicare/Quality-Initiatives-Patient-Assessment-Instruments/Value-Based-Programs/Other-VBPs/SNF-VBP.html  </t>
    </r>
    <r>
      <rPr>
        <sz val="11"/>
        <color indexed="8"/>
        <rFont val="Calibri"/>
        <family val="2"/>
      </rPr>
      <t>(or click on "Link to CMS readmission measure" below)</t>
    </r>
  </si>
  <si>
    <r>
      <t xml:space="preserve">A transfer that is ‘planned’ will have been prescheduled. Common examples include a hospitalization for chemotherapy, blood transfusion, diagnostic testing, or to complete or revise a surgical procedure. You have the option to record whether a transfer is planned or unplanned. The CMS definition will exclude planned transfers. </t>
    </r>
    <r>
      <rPr>
        <b/>
        <sz val="11"/>
        <color indexed="8"/>
        <rFont val="Calibri"/>
        <family val="2"/>
      </rPr>
      <t xml:space="preserve">Only unplanned transfers are used in rate calculations. </t>
    </r>
    <r>
      <rPr>
        <sz val="11"/>
        <color indexed="8"/>
        <rFont val="Calibri"/>
        <family val="2"/>
      </rPr>
      <t>You do not need to enter planned transfers.</t>
    </r>
  </si>
  <si>
    <r>
      <t xml:space="preserve">Only residents/patients who were admitted from an inpatient stay in an acute care hospital (ACH), critical access hospital (CAH) or acute psychiatric hospital (APH) OR were discharged </t>
    </r>
    <r>
      <rPr>
        <b/>
        <i/>
        <sz val="11"/>
        <rFont val="Calibri"/>
        <family val="2"/>
      </rPr>
      <t>from</t>
    </r>
    <r>
      <rPr>
        <sz val="11"/>
        <rFont val="Calibri"/>
        <family val="2"/>
      </rPr>
      <t xml:space="preserve"> an ACH, CAH, or APH within 30 days of being admitted to your facility or program are included in this measure. Among those residents/patients, any who were then readmitted </t>
    </r>
    <r>
      <rPr>
        <b/>
        <i/>
        <sz val="11"/>
        <rFont val="Calibri"/>
        <family val="2"/>
      </rPr>
      <t>to</t>
    </r>
    <r>
      <rPr>
        <sz val="11"/>
        <rFont val="Calibri"/>
        <family val="2"/>
      </rPr>
      <t xml:space="preserve"> an ACH or CAH hospital (but not an APH or acute rehab hospital) within 30 days of having been discharged from an ACH, CAH, or APH are counted as readmissions. Planned admissions are not included. To be considered a readmission, you must indicate that the resident/patient was 'Admitted, inpatient' or 'Admitted, status uncertain' when entering data in your Transfer Log.</t>
    </r>
  </si>
  <si>
    <r>
      <t xml:space="preserve">The Tracking Tool (this Excel file) is for use by your nursing home for your nursing home. You will download it and store it on your computer. You share the information only with those you choose.
You will record resident/patient information in your Tracking Tool. This is considered </t>
    </r>
    <r>
      <rPr>
        <b/>
        <sz val="11"/>
        <color indexed="10"/>
        <rFont val="Calibri"/>
        <family val="2"/>
      </rPr>
      <t>personal identifying information (PII)</t>
    </r>
    <r>
      <rPr>
        <sz val="11"/>
        <color indexed="10"/>
        <rFont val="Calibri"/>
        <family val="2"/>
      </rPr>
      <t xml:space="preserve"> </t>
    </r>
    <r>
      <rPr>
        <sz val="11"/>
        <color theme="1"/>
        <rFont val="Calibri"/>
        <family val="2"/>
        <scheme val="minor"/>
      </rPr>
      <t xml:space="preserve">and should be treated as such, with the same confidentiality protections you use with other PII. Please </t>
    </r>
    <r>
      <rPr>
        <b/>
        <sz val="11"/>
        <color indexed="10"/>
        <rFont val="Calibri"/>
        <family val="2"/>
      </rPr>
      <t>do not email or otherwise transmit</t>
    </r>
    <r>
      <rPr>
        <sz val="11"/>
        <color theme="1"/>
        <rFont val="Calibri"/>
        <family val="2"/>
        <scheme val="minor"/>
      </rPr>
      <t xml:space="preserve"> copies of your Tracking Tool that contain residents' names. Instructions for de-identifying this file are provided in the Tips and Tricks section below.
</t>
    </r>
  </si>
  <si>
    <t>Does it matter what kind of hospital the resident/patient was 'recently discharged' from?</t>
  </si>
  <si>
    <t xml:space="preserve">If a resident/patient is transferred to the hospital but died before being admitted, do I still list that resident’s/patient's name? </t>
  </si>
  <si>
    <t>Yes. Complete a line in the Transfer Log for that resident/patient, and for the field "Outcome of Transfer" select "ED visit only."</t>
  </si>
  <si>
    <t>Yes, this is the same information; however, you only need to enter the information once. If the resident/patient was admitted with a recent discharge from the hospital within the calendar year, you will record this date on the ‘Admitted with Recent Discharge’ tab. If that resident/patient is transferred to the hospital, you will begin by entering that resident/patient's name and date of transfer on your Transfer Log. This automatically checks the ‘Admitted with Recent Discharge’ sheet for the most recent date prior to the date of transfer and completes that information for you. You will not have entered this information for residents who were not admitted during the calendar year, so you will enter it just once on the Transfer Log.</t>
  </si>
  <si>
    <t>Yes. You can copy lists of hospitals, doctors, and residents/patients from one copy of this workbook to another, and from other Excel workbooks into this one, provided the names are listed in unmerged cells. If your names are in merged cells, try pasting into a word document and then use the instructions provided in the answer to the next question, below.</t>
  </si>
  <si>
    <t>Using Data for the National Nursing Home Quality Improvement Campaign</t>
  </si>
  <si>
    <t xml:space="preserve">Your INTERACTHospitalizationRateTrackingTool and the AE_SafelyReduceHospitalizationsTrackingTool calculate the same outcomes using identical formulas. You may use either one to participate in the Advancing Excellence Campaign. The Campaign website is implementing a tool that uploads data from your spreadsheet, so you do not need to enter data. Both tools work with that application.
</t>
  </si>
  <si>
    <t>If you are not yet registered for the Campaign, please visit the website:</t>
  </si>
  <si>
    <t>Contact the Helpdesk with questions:</t>
  </si>
  <si>
    <t>In the spaces below, list the clinicians who order transfers to hospital from your nursing home, assisted living facility or program.</t>
  </si>
  <si>
    <t>Residents/Patients</t>
  </si>
  <si>
    <t>In the spaces below, list the residents/patients in your facililty or program. This will ensure that their names appear consistently 
throughout this workbook.</t>
  </si>
  <si>
    <r>
      <t>Resident/Patient Name</t>
    </r>
    <r>
      <rPr>
        <sz val="16"/>
        <color indexed="10"/>
        <rFont val="Arial"/>
        <family val="2"/>
      </rPr>
      <t xml:space="preserve">*
</t>
    </r>
    <r>
      <rPr>
        <sz val="8"/>
        <color indexed="63"/>
        <rFont val="Arial"/>
        <family val="2"/>
      </rPr>
      <t>example: Jane Brown</t>
    </r>
  </si>
  <si>
    <r>
      <rPr>
        <b/>
        <sz val="12"/>
        <color indexed="23"/>
        <rFont val="Arial"/>
        <family val="2"/>
      </rPr>
      <t>Automatic</t>
    </r>
    <r>
      <rPr>
        <b/>
        <sz val="12"/>
        <color indexed="30"/>
        <rFont val="Arial"/>
        <family val="2"/>
      </rPr>
      <t xml:space="preserve">
 Code
</t>
    </r>
    <r>
      <rPr>
        <sz val="10"/>
        <color indexed="23"/>
        <rFont val="Arial"/>
        <family val="2"/>
      </rPr>
      <t>to de-identify
your file</t>
    </r>
  </si>
  <si>
    <r>
      <t>Date of Most Recent 
Admission to Your Facility or Program Prior to this Hospital Transfer</t>
    </r>
    <r>
      <rPr>
        <b/>
        <sz val="14"/>
        <color indexed="10"/>
        <rFont val="Arial"/>
        <family val="2"/>
      </rPr>
      <t xml:space="preserve">
</t>
    </r>
    <r>
      <rPr>
        <sz val="8"/>
        <color indexed="63"/>
        <rFont val="Arial"/>
        <family val="2"/>
      </rPr>
      <t>example: 9/14/14</t>
    </r>
  </si>
  <si>
    <r>
      <t>Before this Transfer,
this Resident/Patient was Admitted to
Your facility or program from</t>
    </r>
    <r>
      <rPr>
        <b/>
        <sz val="12"/>
        <color indexed="30"/>
        <rFont val="Arial"/>
        <family val="2"/>
      </rPr>
      <t xml:space="preserve">
</t>
    </r>
  </si>
  <si>
    <r>
      <rPr>
        <b/>
        <sz val="12"/>
        <color indexed="23"/>
        <rFont val="Arial"/>
        <family val="2"/>
      </rPr>
      <t>Automatic</t>
    </r>
    <r>
      <rPr>
        <b/>
        <sz val="12"/>
        <color indexed="30"/>
        <rFont val="Arial"/>
        <family val="2"/>
      </rPr>
      <t xml:space="preserve">
Code
</t>
    </r>
    <r>
      <rPr>
        <sz val="10"/>
        <color indexed="23"/>
        <rFont val="Arial"/>
        <family val="2"/>
      </rPr>
      <t>to  
de-identify
your file</t>
    </r>
  </si>
  <si>
    <r>
      <rPr>
        <b/>
        <u/>
        <sz val="12"/>
        <color indexed="30"/>
        <rFont val="Arial"/>
        <family val="2"/>
      </rPr>
      <t xml:space="preserve">
Hospital Discharge Date</t>
    </r>
    <r>
      <rPr>
        <b/>
        <sz val="16"/>
        <color indexed="10"/>
        <rFont val="Arial"/>
        <family val="2"/>
      </rPr>
      <t xml:space="preserve">*
</t>
    </r>
    <r>
      <rPr>
        <b/>
        <sz val="12"/>
        <color indexed="30"/>
        <rFont val="Arial"/>
        <family val="2"/>
      </rPr>
      <t xml:space="preserve">Date resident/patient discharged from hospital
</t>
    </r>
    <r>
      <rPr>
        <sz val="10"/>
        <color indexed="23"/>
        <rFont val="Arial"/>
        <family val="2"/>
      </rPr>
      <t>include discharges from acute care hospital, acute psychiatric hospital, and critical access hospital</t>
    </r>
  </si>
  <si>
    <r>
      <t xml:space="preserve">
Resident/Patient Name</t>
    </r>
    <r>
      <rPr>
        <sz val="16"/>
        <color indexed="10"/>
        <rFont val="Arial"/>
        <family val="2"/>
      </rPr>
      <t>*</t>
    </r>
  </si>
  <si>
    <r>
      <rPr>
        <b/>
        <u/>
        <sz val="12"/>
        <color indexed="30"/>
        <rFont val="Arial"/>
        <family val="2"/>
      </rPr>
      <t xml:space="preserve">
Date Admitted</t>
    </r>
    <r>
      <rPr>
        <b/>
        <sz val="16"/>
        <color indexed="10"/>
        <rFont val="Arial"/>
        <family val="2"/>
      </rPr>
      <t xml:space="preserve">
</t>
    </r>
    <r>
      <rPr>
        <b/>
        <sz val="12"/>
        <color indexed="30"/>
        <rFont val="Arial"/>
        <family val="2"/>
      </rPr>
      <t xml:space="preserve">Date resident/patient admitted to your facililty or program
</t>
    </r>
    <r>
      <rPr>
        <sz val="10"/>
        <color indexed="23"/>
        <rFont val="Arial"/>
        <family val="2"/>
      </rPr>
      <t>include only residents who were admitted directly from hospital or who were discharged from hospital within 30 days of admission to your home</t>
    </r>
  </si>
  <si>
    <r>
      <t xml:space="preserve">
Status on Admission to your facility or program</t>
    </r>
    <r>
      <rPr>
        <b/>
        <sz val="16"/>
        <color indexed="10"/>
        <rFont val="Arial"/>
        <family val="2"/>
      </rPr>
      <t>*</t>
    </r>
    <r>
      <rPr>
        <b/>
        <sz val="12"/>
        <color indexed="30"/>
        <rFont val="Arial"/>
        <family val="2"/>
      </rPr>
      <t xml:space="preserve">
</t>
    </r>
  </si>
  <si>
    <t>Watch these residents/patients. They are at risk of re-hospitalization within 30 days.</t>
  </si>
  <si>
    <t>These residents/patients were re-admitted to hospital within 30 days of admission: RCA Indicated.</t>
  </si>
  <si>
    <r>
      <t>Step 3:  List all admissions to your facility or program from hospital or who were discharged from a hospital within 30 days of admission to your facility or program. Fields with red asterisk</t>
    </r>
    <r>
      <rPr>
        <b/>
        <sz val="11"/>
        <color indexed="60"/>
        <rFont val="Arial"/>
        <family val="2"/>
      </rPr>
      <t xml:space="preserve"> </t>
    </r>
    <r>
      <rPr>
        <b/>
        <sz val="16"/>
        <color indexed="10"/>
        <rFont val="Arial"/>
        <family val="2"/>
      </rPr>
      <t>*</t>
    </r>
    <r>
      <rPr>
        <b/>
        <sz val="11"/>
        <color indexed="60"/>
        <rFont val="Arial"/>
        <family val="2"/>
      </rPr>
      <t xml:space="preserve"> </t>
    </r>
    <r>
      <rPr>
        <b/>
        <sz val="11"/>
        <color indexed="30"/>
        <rFont val="Arial"/>
        <family val="2"/>
      </rPr>
      <t xml:space="preserve">are required. This information will be used to calculate your 30-day rehospitalization rates. </t>
    </r>
  </si>
  <si>
    <r>
      <rPr>
        <b/>
        <sz val="11"/>
        <color indexed="30"/>
        <rFont val="Arial"/>
        <family val="2"/>
      </rPr>
      <t xml:space="preserve">Step 4: </t>
    </r>
    <r>
      <rPr>
        <sz val="11"/>
        <color indexed="30"/>
        <rFont val="Arial"/>
        <family val="2"/>
      </rPr>
      <t xml:space="preserve">Complete the detail for each resident/patient transferred from your facility or program to hospital in the grid below.          
</t>
    </r>
    <r>
      <rPr>
        <b/>
        <sz val="11"/>
        <color indexed="30"/>
        <rFont val="Arial"/>
        <family val="2"/>
      </rPr>
      <t/>
    </r>
  </si>
  <si>
    <r>
      <rPr>
        <sz val="10"/>
        <color indexed="30"/>
        <rFont val="Wingdings"/>
        <charset val="2"/>
      </rPr>
      <t>t</t>
    </r>
    <r>
      <rPr>
        <sz val="9"/>
        <color indexed="30"/>
        <rFont val="Wingdings"/>
        <charset val="2"/>
      </rPr>
      <t xml:space="preserve"> </t>
    </r>
    <r>
      <rPr>
        <sz val="11"/>
        <color indexed="30"/>
        <rFont val="Arial"/>
        <family val="2"/>
      </rPr>
      <t xml:space="preserve">If you are tracking transfers for only part of your faciltiy or program and/or do not have your ADC by stay type, you may use your census on the 15th day of the month.
</t>
    </r>
  </si>
</sst>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0.0%"/>
    <numFmt numFmtId="165" formatCode="0.0"/>
    <numFmt numFmtId="166" formatCode="mm/dd/yy;@"/>
    <numFmt numFmtId="167" formatCode="[$-409]h:mm\ AM/PM;@"/>
    <numFmt numFmtId="168" formatCode="m/d/yy;@"/>
    <numFmt numFmtId="169" formatCode="[$-F800]dddd\,\ mmmm\ dd\,\ yyyy"/>
    <numFmt numFmtId="170" formatCode="mmmm\ yyyy"/>
  </numFmts>
  <fonts count="117" x14ac:knownFonts="1">
    <font>
      <sz val="11"/>
      <color theme="1"/>
      <name val="Calibri"/>
      <family val="2"/>
      <scheme val="minor"/>
    </font>
    <font>
      <sz val="11"/>
      <color indexed="8"/>
      <name val="Calibri"/>
      <family val="2"/>
    </font>
    <font>
      <sz val="10"/>
      <name val="Arial"/>
      <family val="2"/>
    </font>
    <font>
      <sz val="11"/>
      <color indexed="30"/>
      <name val="Arial"/>
      <family val="2"/>
    </font>
    <font>
      <b/>
      <sz val="11"/>
      <color indexed="30"/>
      <name val="Arial"/>
      <family val="2"/>
    </font>
    <font>
      <sz val="12"/>
      <name val="Arial"/>
      <family val="2"/>
    </font>
    <font>
      <u/>
      <sz val="10"/>
      <color indexed="12"/>
      <name val="Arial"/>
      <family val="2"/>
    </font>
    <font>
      <u/>
      <sz val="12"/>
      <color indexed="12"/>
      <name val="Arial"/>
      <family val="2"/>
    </font>
    <font>
      <b/>
      <u/>
      <sz val="12"/>
      <color indexed="12"/>
      <name val="Arial"/>
      <family val="2"/>
    </font>
    <font>
      <sz val="10"/>
      <color indexed="23"/>
      <name val="Arial"/>
      <family val="2"/>
    </font>
    <font>
      <b/>
      <sz val="10"/>
      <color indexed="23"/>
      <name val="Arial"/>
      <family val="2"/>
    </font>
    <font>
      <b/>
      <sz val="11"/>
      <color indexed="8"/>
      <name val="Calibri"/>
      <family val="2"/>
    </font>
    <font>
      <sz val="8"/>
      <color indexed="63"/>
      <name val="Arial"/>
      <family val="2"/>
    </font>
    <font>
      <b/>
      <sz val="12"/>
      <color indexed="30"/>
      <name val="Arial"/>
      <family val="2"/>
    </font>
    <font>
      <b/>
      <sz val="16"/>
      <color indexed="10"/>
      <name val="Arial"/>
      <family val="2"/>
    </font>
    <font>
      <sz val="16"/>
      <color indexed="10"/>
      <name val="Arial"/>
      <family val="2"/>
    </font>
    <font>
      <b/>
      <sz val="14"/>
      <color indexed="10"/>
      <name val="Arial"/>
      <family val="2"/>
    </font>
    <font>
      <i/>
      <sz val="11"/>
      <color indexed="30"/>
      <name val="Arial"/>
      <family val="2"/>
    </font>
    <font>
      <sz val="14"/>
      <color indexed="60"/>
      <name val="Arial"/>
      <family val="2"/>
    </font>
    <font>
      <b/>
      <sz val="11"/>
      <color indexed="60"/>
      <name val="Arial"/>
      <family val="2"/>
    </font>
    <font>
      <sz val="10"/>
      <color indexed="30"/>
      <name val="Arial"/>
      <family val="2"/>
    </font>
    <font>
      <b/>
      <sz val="11"/>
      <color indexed="30"/>
      <name val="Calibri"/>
      <family val="2"/>
    </font>
    <font>
      <sz val="8"/>
      <color indexed="81"/>
      <name val="Tahoma"/>
      <family val="2"/>
    </font>
    <font>
      <sz val="10"/>
      <color indexed="30"/>
      <name val="Tahoma"/>
      <family val="2"/>
    </font>
    <font>
      <b/>
      <sz val="12"/>
      <color indexed="30"/>
      <name val="Calibri"/>
      <family val="2"/>
    </font>
    <font>
      <b/>
      <sz val="11"/>
      <color indexed="10"/>
      <name val="Calibri"/>
      <family val="2"/>
    </font>
    <font>
      <b/>
      <sz val="9"/>
      <color indexed="30"/>
      <name val="Wingdings"/>
      <charset val="2"/>
    </font>
    <font>
      <sz val="9"/>
      <color indexed="30"/>
      <name val="Wingdings"/>
      <charset val="2"/>
    </font>
    <font>
      <sz val="10"/>
      <color indexed="30"/>
      <name val="Wingdings"/>
      <charset val="2"/>
    </font>
    <font>
      <sz val="8"/>
      <color indexed="30"/>
      <name val="Arial"/>
      <family val="2"/>
    </font>
    <font>
      <b/>
      <sz val="12"/>
      <color indexed="23"/>
      <name val="Arial"/>
      <family val="2"/>
    </font>
    <font>
      <b/>
      <i/>
      <sz val="11"/>
      <color indexed="30"/>
      <name val="Calibri"/>
      <family val="2"/>
    </font>
    <font>
      <sz val="11"/>
      <color indexed="10"/>
      <name val="Calibri"/>
      <family val="2"/>
    </font>
    <font>
      <sz val="11"/>
      <color indexed="60"/>
      <name val="Arial"/>
      <family val="2"/>
    </font>
    <font>
      <u/>
      <sz val="16"/>
      <color indexed="12"/>
      <name val="Arial"/>
      <family val="2"/>
    </font>
    <font>
      <b/>
      <u/>
      <sz val="12"/>
      <color indexed="30"/>
      <name val="Arial"/>
      <family val="2"/>
    </font>
    <font>
      <sz val="11"/>
      <name val="Calibri"/>
      <family val="2"/>
    </font>
    <font>
      <b/>
      <i/>
      <sz val="11"/>
      <name val="Calibri"/>
      <family val="2"/>
    </font>
    <font>
      <b/>
      <sz val="20"/>
      <color indexed="10"/>
      <name val="Arial"/>
      <family val="2"/>
    </font>
    <font>
      <b/>
      <sz val="12"/>
      <color indexed="10"/>
      <name val="Calibri"/>
      <family val="2"/>
    </font>
    <font>
      <b/>
      <u/>
      <sz val="12"/>
      <color indexed="10"/>
      <name val="Calibri"/>
      <family val="2"/>
    </font>
    <font>
      <b/>
      <sz val="10"/>
      <color indexed="30"/>
      <name val="Arial"/>
      <family val="2"/>
    </font>
    <font>
      <sz val="12"/>
      <color indexed="23"/>
      <name val="Arial"/>
      <family val="2"/>
    </font>
    <font>
      <sz val="11"/>
      <color indexed="23"/>
      <name val="Arial"/>
      <family val="2"/>
    </font>
    <font>
      <b/>
      <sz val="11"/>
      <color indexed="23"/>
      <name val="Calibri"/>
      <family val="2"/>
    </font>
    <font>
      <i/>
      <sz val="11"/>
      <color indexed="8"/>
      <name val="Calibri"/>
      <family val="2"/>
    </font>
    <font>
      <sz val="12"/>
      <color indexed="30"/>
      <name val="Arial"/>
      <family val="2"/>
    </font>
    <font>
      <b/>
      <sz val="13"/>
      <color indexed="30"/>
      <name val="Arial"/>
      <family val="2"/>
    </font>
    <font>
      <sz val="11"/>
      <color theme="1"/>
      <name val="Calibri"/>
      <family val="2"/>
      <scheme val="minor"/>
    </font>
    <font>
      <b/>
      <sz val="11"/>
      <color theme="1"/>
      <name val="Calibri"/>
      <family val="2"/>
      <scheme val="minor"/>
    </font>
    <font>
      <sz val="11"/>
      <color theme="1"/>
      <name val="Arial"/>
      <family val="2"/>
    </font>
    <font>
      <b/>
      <sz val="11"/>
      <color theme="1"/>
      <name val="Arial"/>
      <family val="2"/>
    </font>
    <font>
      <sz val="14"/>
      <color theme="1"/>
      <name val="Arial"/>
      <family val="2"/>
    </font>
    <font>
      <sz val="10"/>
      <color theme="1"/>
      <name val="Arial"/>
      <family val="2"/>
    </font>
    <font>
      <sz val="10"/>
      <color theme="0"/>
      <name val="Arial"/>
      <family val="2"/>
    </font>
    <font>
      <sz val="11"/>
      <color theme="0"/>
      <name val="Arial"/>
      <family val="2"/>
    </font>
    <font>
      <sz val="11"/>
      <color rgb="FFE0E0E0"/>
      <name val="Arial"/>
      <family val="2"/>
    </font>
    <font>
      <b/>
      <sz val="14"/>
      <color rgb="FF0069B7"/>
      <name val="Arial"/>
      <family val="2"/>
    </font>
    <font>
      <b/>
      <sz val="12"/>
      <color rgb="FF0069B7"/>
      <name val="Arial"/>
      <family val="2"/>
    </font>
    <font>
      <sz val="25"/>
      <color theme="0"/>
      <name val="Arial"/>
      <family val="2"/>
    </font>
    <font>
      <i/>
      <sz val="11"/>
      <color theme="1"/>
      <name val="Arial"/>
      <family val="2"/>
    </font>
    <font>
      <i/>
      <sz val="11"/>
      <color theme="2" tint="-0.749961851863155"/>
      <name val="Arial"/>
      <family val="2"/>
    </font>
    <font>
      <b/>
      <sz val="10"/>
      <color rgb="FF0069B7"/>
      <name val="Arial"/>
      <family val="2"/>
    </font>
    <font>
      <i/>
      <sz val="11"/>
      <color rgb="FF0069B7"/>
      <name val="Arial"/>
      <family val="2"/>
    </font>
    <font>
      <sz val="11"/>
      <color theme="1" tint="0.499984740745262"/>
      <name val="Arial"/>
      <family val="2"/>
    </font>
    <font>
      <sz val="11"/>
      <color rgb="FF0069B7"/>
      <name val="Arial"/>
      <family val="2"/>
    </font>
    <font>
      <sz val="10"/>
      <color rgb="FFC00000"/>
      <name val="Arial"/>
      <family val="2"/>
    </font>
    <font>
      <sz val="18"/>
      <color theme="0" tint="-4.9989318521683403E-2"/>
      <name val="Calibri"/>
      <family val="2"/>
      <scheme val="minor"/>
    </font>
    <font>
      <b/>
      <sz val="11"/>
      <color rgb="FF0069B7"/>
      <name val="Calibri"/>
      <family val="2"/>
      <scheme val="minor"/>
    </font>
    <font>
      <sz val="10"/>
      <color rgb="FF0069B7"/>
      <name val="Calibri"/>
      <family val="2"/>
      <scheme val="minor"/>
    </font>
    <font>
      <sz val="11"/>
      <color rgb="FFC00000"/>
      <name val="Arial"/>
      <family val="2"/>
    </font>
    <font>
      <sz val="11"/>
      <color theme="2" tint="-0.249977111117893"/>
      <name val="Arial"/>
      <family val="2"/>
    </font>
    <font>
      <sz val="8"/>
      <color theme="1"/>
      <name val="Arial"/>
      <family val="2"/>
    </font>
    <font>
      <sz val="16"/>
      <color theme="0"/>
      <name val="Arial"/>
      <family val="2"/>
    </font>
    <font>
      <b/>
      <sz val="12"/>
      <color theme="0"/>
      <name val="Arial"/>
      <family val="2"/>
    </font>
    <font>
      <b/>
      <sz val="11"/>
      <color rgb="FF0070C0"/>
      <name val="Calibri"/>
      <family val="2"/>
      <scheme val="minor"/>
    </font>
    <font>
      <b/>
      <sz val="10"/>
      <color theme="2"/>
      <name val="Arial"/>
      <family val="2"/>
    </font>
    <font>
      <sz val="11"/>
      <color theme="0" tint="-0.499984740745262"/>
      <name val="Arial"/>
      <family val="2"/>
    </font>
    <font>
      <b/>
      <sz val="10"/>
      <color rgb="FF0069B7"/>
      <name val="Calibri"/>
      <family val="2"/>
      <scheme val="minor"/>
    </font>
    <font>
      <sz val="12"/>
      <color theme="1"/>
      <name val="Arial"/>
      <family val="2"/>
    </font>
    <font>
      <sz val="10"/>
      <color theme="1" tint="0.34998626667073579"/>
      <name val="Arial"/>
      <family val="2"/>
    </font>
    <font>
      <sz val="10"/>
      <color theme="1" tint="0.34998626667073579"/>
      <name val="Calibri"/>
      <family val="2"/>
      <scheme val="minor"/>
    </font>
    <font>
      <sz val="10"/>
      <color theme="0" tint="-0.499984740745262"/>
      <name val="Arial"/>
      <family val="2"/>
    </font>
    <font>
      <sz val="8"/>
      <color theme="0" tint="-4.9989318521683403E-2"/>
      <name val="Calibri"/>
      <family val="2"/>
      <scheme val="minor"/>
    </font>
    <font>
      <b/>
      <sz val="11"/>
      <color rgb="FF005AC3"/>
      <name val="Calibri"/>
      <family val="2"/>
      <scheme val="minor"/>
    </font>
    <font>
      <i/>
      <sz val="11"/>
      <color rgb="FF005AC3"/>
      <name val="Calibri"/>
      <family val="2"/>
      <scheme val="minor"/>
    </font>
    <font>
      <sz val="12"/>
      <color theme="1" tint="0.34998626667073579"/>
      <name val="Arial"/>
      <family val="2"/>
    </font>
    <font>
      <u/>
      <sz val="10"/>
      <color theme="1" tint="0.34998626667073579"/>
      <name val="Arial"/>
      <family val="2"/>
    </font>
    <font>
      <sz val="10"/>
      <color theme="1"/>
      <name val="Arial Unicode MS"/>
      <family val="2"/>
    </font>
    <font>
      <sz val="11"/>
      <color rgb="FFC00000"/>
      <name val="Calibri"/>
      <family val="2"/>
      <scheme val="minor"/>
    </font>
    <font>
      <b/>
      <sz val="11"/>
      <color theme="1" tint="0.499984740745262"/>
      <name val="Arial"/>
      <family val="2"/>
    </font>
    <font>
      <sz val="11"/>
      <color rgb="FF6C6E70"/>
      <name val="Calibri"/>
      <family val="2"/>
      <scheme val="minor"/>
    </font>
    <font>
      <u/>
      <sz val="10"/>
      <color theme="0"/>
      <name val="Arial"/>
      <family val="2"/>
    </font>
    <font>
      <sz val="11"/>
      <color theme="1"/>
      <name val="Tahoma"/>
      <family val="2"/>
    </font>
    <font>
      <b/>
      <sz val="11"/>
      <color rgb="FFDA0000"/>
      <name val="Arial"/>
      <family val="2"/>
    </font>
    <font>
      <sz val="11"/>
      <color theme="1" tint="0.24994659260841701"/>
      <name val="Arial"/>
      <family val="2"/>
    </font>
    <font>
      <sz val="10"/>
      <color rgb="FF0069B7"/>
      <name val="Arial"/>
      <family val="2"/>
    </font>
    <font>
      <sz val="10"/>
      <color theme="1" tint="0.499984740745262"/>
      <name val="Arial"/>
      <family val="2"/>
    </font>
    <font>
      <sz val="12"/>
      <color theme="0"/>
      <name val="Arial"/>
      <family val="2"/>
    </font>
    <font>
      <sz val="12"/>
      <color theme="1" tint="0.499984740745262"/>
      <name val="Arial"/>
      <family val="2"/>
    </font>
    <font>
      <sz val="12"/>
      <color indexed="23" tint="0.499984740745262"/>
      <name val="Arial"/>
      <family val="2"/>
    </font>
    <font>
      <b/>
      <sz val="16"/>
      <color rgb="FF0069B7"/>
      <name val="Calibri"/>
      <family val="2"/>
      <scheme val="minor"/>
    </font>
    <font>
      <i/>
      <sz val="8"/>
      <color rgb="FF6C6E70"/>
      <name val="Tahoma"/>
      <family val="2"/>
    </font>
    <font>
      <sz val="8"/>
      <color theme="0" tint="-0.499984740745262"/>
      <name val="Arial"/>
      <family val="2"/>
    </font>
    <font>
      <sz val="8"/>
      <color rgb="FF0070C0"/>
      <name val="Arial"/>
      <family val="2"/>
    </font>
    <font>
      <sz val="11"/>
      <name val="Calibri"/>
      <family val="2"/>
      <scheme val="minor"/>
    </font>
    <font>
      <sz val="10"/>
      <color theme="2"/>
      <name val="Arial"/>
      <family val="2"/>
    </font>
    <font>
      <b/>
      <sz val="16"/>
      <color rgb="FF0068B7"/>
      <name val="Arial"/>
      <family val="2"/>
    </font>
    <font>
      <b/>
      <sz val="11"/>
      <color rgb="FFC00000"/>
      <name val="Arial"/>
      <family val="2"/>
    </font>
    <font>
      <b/>
      <sz val="12"/>
      <color rgb="FFFF0000"/>
      <name val="Calibri"/>
      <family val="2"/>
      <scheme val="minor"/>
    </font>
    <font>
      <b/>
      <sz val="12"/>
      <color rgb="FFC00000"/>
      <name val="Calibri"/>
      <family val="2"/>
      <scheme val="minor"/>
    </font>
    <font>
      <b/>
      <sz val="14"/>
      <color rgb="FF0069B7"/>
      <name val="Calibri"/>
      <family val="2"/>
      <scheme val="minor"/>
    </font>
    <font>
      <b/>
      <sz val="12"/>
      <color rgb="FF0069B7"/>
      <name val="Calibri"/>
      <family val="2"/>
      <scheme val="minor"/>
    </font>
    <font>
      <b/>
      <sz val="10.5"/>
      <color theme="0"/>
      <name val="Arial"/>
      <family val="2"/>
    </font>
    <font>
      <b/>
      <sz val="18"/>
      <color rgb="FF0069B7"/>
      <name val="Arial"/>
      <family val="2"/>
    </font>
    <font>
      <sz val="10"/>
      <color theme="1" tint="0.24994659260841701"/>
      <name val="Arial"/>
      <family val="2"/>
    </font>
    <font>
      <sz val="11"/>
      <color indexed="30"/>
      <name val="Arial"/>
      <family val="2"/>
      <charset val="2"/>
    </font>
  </fonts>
  <fills count="21">
    <fill>
      <patternFill patternType="none"/>
    </fill>
    <fill>
      <patternFill patternType="gray125"/>
    </fill>
    <fill>
      <patternFill patternType="solid">
        <fgColor theme="0" tint="-4.9989318521683403E-2"/>
        <bgColor indexed="64"/>
      </patternFill>
    </fill>
    <fill>
      <patternFill patternType="solid">
        <fgColor rgb="FFCBE0F0"/>
        <bgColor indexed="64"/>
      </patternFill>
    </fill>
    <fill>
      <patternFill patternType="solid">
        <fgColor rgb="FF66A5D4"/>
        <bgColor indexed="64"/>
      </patternFill>
    </fill>
    <fill>
      <patternFill patternType="solid">
        <fgColor theme="5" tint="0.79998168889431442"/>
        <bgColor indexed="64"/>
      </patternFill>
    </fill>
    <fill>
      <patternFill patternType="solid">
        <fgColor theme="3" tint="0.39994506668294322"/>
        <bgColor indexed="64"/>
      </patternFill>
    </fill>
    <fill>
      <patternFill patternType="solid">
        <fgColor theme="2"/>
        <bgColor indexed="64"/>
      </patternFill>
    </fill>
    <fill>
      <patternFill patternType="solid">
        <fgColor theme="4" tint="0.79998168889431442"/>
        <bgColor indexed="64"/>
      </patternFill>
    </fill>
    <fill>
      <patternFill patternType="solid">
        <fgColor rgb="FF0070C0"/>
        <bgColor indexed="64"/>
      </patternFill>
    </fill>
    <fill>
      <patternFill patternType="solid">
        <fgColor rgb="FFDA0000"/>
        <bgColor indexed="64"/>
      </patternFill>
    </fill>
    <fill>
      <patternFill patternType="solid">
        <fgColor rgb="FFFFFF00"/>
        <bgColor indexed="64"/>
      </patternFill>
    </fill>
    <fill>
      <patternFill patternType="solid">
        <fgColor rgb="FF0077D4"/>
        <bgColor indexed="64"/>
      </patternFill>
    </fill>
    <fill>
      <patternFill patternType="solid">
        <fgColor rgb="FF005AC3"/>
        <bgColor indexed="64"/>
      </patternFill>
    </fill>
    <fill>
      <patternFill patternType="solid">
        <fgColor rgb="FFD15A27"/>
        <bgColor indexed="64"/>
      </patternFill>
    </fill>
    <fill>
      <patternFill patternType="solid">
        <fgColor rgb="FFC00000"/>
        <bgColor indexed="64"/>
      </patternFill>
    </fill>
    <fill>
      <patternFill patternType="solid">
        <fgColor rgb="FFFFEBEB"/>
        <bgColor indexed="64"/>
      </patternFill>
    </fill>
    <fill>
      <patternFill patternType="solid">
        <fgColor rgb="FFF8E3CC"/>
        <bgColor indexed="64"/>
      </patternFill>
    </fill>
    <fill>
      <patternFill patternType="solid">
        <fgColor rgb="FF84AEDD"/>
        <bgColor indexed="64"/>
      </patternFill>
    </fill>
    <fill>
      <patternFill patternType="solid">
        <fgColor rgb="FFE6E6E6"/>
        <bgColor indexed="64"/>
      </patternFill>
    </fill>
    <fill>
      <patternFill patternType="solid">
        <fgColor theme="0"/>
        <bgColor indexed="64"/>
      </patternFill>
    </fill>
  </fills>
  <borders count="78">
    <border>
      <left/>
      <right/>
      <top/>
      <bottom/>
      <diagonal/>
    </border>
    <border>
      <left style="thin">
        <color indexed="49"/>
      </left>
      <right style="thin">
        <color indexed="49"/>
      </right>
      <top style="thin">
        <color indexed="49"/>
      </top>
      <bottom style="thin">
        <color indexed="49"/>
      </bottom>
      <diagonal/>
    </border>
    <border>
      <left style="thin">
        <color indexed="9"/>
      </left>
      <right style="thin">
        <color indexed="9"/>
      </right>
      <top style="thin">
        <color indexed="9"/>
      </top>
      <bottom style="thin">
        <color indexed="9"/>
      </bottom>
      <diagonal/>
    </border>
    <border>
      <left style="medium">
        <color auto="1"/>
      </left>
      <right/>
      <top style="medium">
        <color auto="1"/>
      </top>
      <bottom/>
      <diagonal/>
    </border>
    <border>
      <left style="medium">
        <color auto="1"/>
      </left>
      <right/>
      <top/>
      <bottom/>
      <diagonal/>
    </border>
    <border>
      <left style="medium">
        <color auto="1"/>
      </left>
      <right/>
      <top/>
      <bottom style="medium">
        <color auto="1"/>
      </bottom>
      <diagonal/>
    </border>
    <border>
      <left/>
      <right style="medium">
        <color auto="1"/>
      </right>
      <top style="medium">
        <color auto="1"/>
      </top>
      <bottom/>
      <diagonal/>
    </border>
    <border>
      <left/>
      <right style="medium">
        <color auto="1"/>
      </right>
      <top/>
      <bottom/>
      <diagonal/>
    </border>
    <border>
      <left/>
      <right style="medium">
        <color auto="1"/>
      </right>
      <top/>
      <bottom style="medium">
        <color auto="1"/>
      </bottom>
      <diagonal/>
    </border>
    <border>
      <left style="thick">
        <color auto="1"/>
      </left>
      <right style="thick">
        <color auto="1"/>
      </right>
      <top style="thick">
        <color auto="1"/>
      </top>
      <bottom/>
      <diagonal/>
    </border>
    <border>
      <left style="thick">
        <color auto="1"/>
      </left>
      <right style="thick">
        <color auto="1"/>
      </right>
      <top/>
      <bottom style="thick">
        <color auto="1"/>
      </bottom>
      <diagonal/>
    </border>
    <border>
      <left style="thick">
        <color auto="1"/>
      </left>
      <right style="thick">
        <color auto="1"/>
      </right>
      <top style="thick">
        <color auto="1"/>
      </top>
      <bottom style="thick">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rgb="FFBFBFBF"/>
      </left>
      <right style="thin">
        <color rgb="FFBFBFBF"/>
      </right>
      <top/>
      <bottom style="double">
        <color rgb="FFBFBFBF"/>
      </bottom>
      <diagonal/>
    </border>
    <border>
      <left/>
      <right style="thin">
        <color rgb="FFBFBFBF"/>
      </right>
      <top/>
      <bottom style="double">
        <color rgb="FFBFBFBF"/>
      </bottom>
      <diagonal/>
    </border>
    <border>
      <left style="thin">
        <color rgb="FF84AEDD"/>
      </left>
      <right style="thin">
        <color rgb="FF84AEDD"/>
      </right>
      <top style="thin">
        <color rgb="FF84AEDD"/>
      </top>
      <bottom style="thin">
        <color rgb="FF84AEDD"/>
      </bottom>
      <diagonal/>
    </border>
    <border>
      <left style="double">
        <color rgb="FFBFBFBF"/>
      </left>
      <right style="thin">
        <color rgb="FFBFBFBF"/>
      </right>
      <top/>
      <bottom style="double">
        <color rgb="FFBFBFBF"/>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style="thin">
        <color rgb="FF84AEDD"/>
      </right>
      <top/>
      <bottom style="thin">
        <color rgb="FF84AEDD"/>
      </bottom>
      <diagonal/>
    </border>
    <border>
      <left style="double">
        <color rgb="FFBFBFBF"/>
      </left>
      <right style="double">
        <color rgb="FFBFBFBF"/>
      </right>
      <top/>
      <bottom style="double">
        <color rgb="FFBFBFBF"/>
      </bottom>
      <diagonal/>
    </border>
    <border>
      <left/>
      <right/>
      <top style="hair">
        <color rgb="FF0069B7"/>
      </top>
      <bottom style="hair">
        <color rgb="FF0069B7"/>
      </bottom>
      <diagonal/>
    </border>
    <border>
      <left style="thin">
        <color rgb="FF84AEDD"/>
      </left>
      <right/>
      <top style="thin">
        <color rgb="FF84AEDD"/>
      </top>
      <bottom style="thin">
        <color rgb="FF84AEDD"/>
      </bottom>
      <diagonal/>
    </border>
    <border>
      <left/>
      <right style="double">
        <color theme="0" tint="-0.14993743705557422"/>
      </right>
      <top/>
      <bottom/>
      <diagonal/>
    </border>
    <border>
      <left style="thin">
        <color theme="0" tint="-0.14996795556505021"/>
      </left>
      <right style="double">
        <color theme="0" tint="-0.14993743705557422"/>
      </right>
      <top style="double">
        <color rgb="FFBFBFBF"/>
      </top>
      <bottom style="thin">
        <color theme="0" tint="-0.14996795556505021"/>
      </bottom>
      <diagonal/>
    </border>
    <border>
      <left style="thin">
        <color theme="0" tint="-0.14996795556505021"/>
      </left>
      <right style="double">
        <color theme="0" tint="-0.14993743705557422"/>
      </right>
      <top style="thin">
        <color theme="0" tint="-0.14996795556505021"/>
      </top>
      <bottom style="thin">
        <color theme="0" tint="-0.14996795556505021"/>
      </bottom>
      <diagonal/>
    </border>
    <border>
      <left style="double">
        <color theme="0" tint="-0.14993743705557422"/>
      </left>
      <right style="thin">
        <color theme="0" tint="-0.14996795556505021"/>
      </right>
      <top style="thin">
        <color theme="0" tint="-0.14990691854609822"/>
      </top>
      <bottom style="thin">
        <color theme="0" tint="-0.14990691854609822"/>
      </bottom>
      <diagonal/>
    </border>
    <border>
      <left style="thin">
        <color theme="0" tint="-0.14996795556505021"/>
      </left>
      <right style="thin">
        <color theme="0" tint="-0.14993743705557422"/>
      </right>
      <top style="thin">
        <color theme="0" tint="-0.14993743705557422"/>
      </top>
      <bottom style="thin">
        <color theme="0" tint="-0.14993743705557422"/>
      </bottom>
      <diagonal/>
    </border>
    <border>
      <left style="thin">
        <color theme="0" tint="-0.14996795556505021"/>
      </left>
      <right style="thin">
        <color theme="0" tint="-0.14993743705557422"/>
      </right>
      <top style="thin">
        <color theme="0" tint="-0.14993743705557422"/>
      </top>
      <bottom style="thin">
        <color theme="0" tint="-0.14996795556505021"/>
      </bottom>
      <diagonal/>
    </border>
    <border>
      <left/>
      <right/>
      <top/>
      <bottom style="medium">
        <color rgb="FF0069B7"/>
      </bottom>
      <diagonal/>
    </border>
    <border>
      <left/>
      <right/>
      <top style="thick">
        <color theme="0"/>
      </top>
      <bottom/>
      <diagonal/>
    </border>
    <border>
      <left style="thin">
        <color theme="0" tint="-0.14996795556505021"/>
      </left>
      <right style="thin">
        <color theme="0" tint="-0.14996795556505021"/>
      </right>
      <top/>
      <bottom style="thin">
        <color theme="0" tint="-0.14996795556505021"/>
      </bottom>
      <diagonal/>
    </border>
    <border>
      <left/>
      <right style="thin">
        <color rgb="FFCBE0F0"/>
      </right>
      <top/>
      <bottom style="thin">
        <color rgb="FFCBE0F0"/>
      </bottom>
      <diagonal/>
    </border>
    <border>
      <left style="thin">
        <color rgb="FFCBE0F0"/>
      </left>
      <right style="thin">
        <color rgb="FFCBE0F0"/>
      </right>
      <top style="thin">
        <color rgb="FFCBE0F0"/>
      </top>
      <bottom style="thin">
        <color rgb="FFCBE0F0"/>
      </bottom>
      <diagonal/>
    </border>
    <border>
      <left style="thin">
        <color rgb="FFCBE0F0"/>
      </left>
      <right style="thin">
        <color rgb="FFCBE0F0"/>
      </right>
      <top/>
      <bottom style="thin">
        <color rgb="FFCBE0F0"/>
      </bottom>
      <diagonal/>
    </border>
    <border>
      <left/>
      <right style="thin">
        <color rgb="FFCBE0F0"/>
      </right>
      <top style="thin">
        <color rgb="FFCBE0F0"/>
      </top>
      <bottom style="thin">
        <color rgb="FFCBE0F0"/>
      </bottom>
      <diagonal/>
    </border>
    <border>
      <left style="thin">
        <color rgb="FFCBE0F0"/>
      </left>
      <right/>
      <top style="double">
        <color rgb="FFBFBFBF"/>
      </top>
      <bottom style="thin">
        <color rgb="FFCBE0F0"/>
      </bottom>
      <diagonal/>
    </border>
    <border>
      <left style="thin">
        <color rgb="FFCBE0F0"/>
      </left>
      <right/>
      <top style="thin">
        <color rgb="FFCBE0F0"/>
      </top>
      <bottom style="thin">
        <color rgb="FFCBE0F0"/>
      </bottom>
      <diagonal/>
    </border>
    <border>
      <left/>
      <right/>
      <top/>
      <bottom style="thick">
        <color theme="0"/>
      </bottom>
      <diagonal/>
    </border>
    <border>
      <left/>
      <right style="thin">
        <color rgb="FF84AEDD"/>
      </right>
      <top style="thin">
        <color rgb="FF84AEDD"/>
      </top>
      <bottom style="thin">
        <color rgb="FF84AEDD"/>
      </bottom>
      <diagonal/>
    </border>
    <border>
      <left style="thin">
        <color rgb="FF84AEDD"/>
      </left>
      <right/>
      <top style="thin">
        <color rgb="FF84AEDD"/>
      </top>
      <bottom/>
      <diagonal/>
    </border>
    <border>
      <left style="thin">
        <color rgb="FF84AEDD"/>
      </left>
      <right/>
      <top/>
      <bottom style="thin">
        <color rgb="FF84AEDD"/>
      </bottom>
      <diagonal/>
    </border>
    <border>
      <left/>
      <right/>
      <top style="hair">
        <color rgb="FF0069B7"/>
      </top>
      <bottom/>
      <diagonal/>
    </border>
    <border>
      <left/>
      <right/>
      <top style="thin">
        <color rgb="FF0069B7"/>
      </top>
      <bottom/>
      <diagonal/>
    </border>
    <border>
      <left/>
      <right/>
      <top style="thin">
        <color rgb="FF0069B7"/>
      </top>
      <bottom style="hair">
        <color rgb="FF0069B7"/>
      </bottom>
      <diagonal/>
    </border>
    <border>
      <left style="thin">
        <color theme="0" tint="-0.14993743705557422"/>
      </left>
      <right/>
      <top style="double">
        <color rgb="FFBFBFBF"/>
      </top>
      <bottom style="hair">
        <color theme="0" tint="-0.14990691854609822"/>
      </bottom>
      <diagonal/>
    </border>
    <border>
      <left/>
      <right/>
      <top style="double">
        <color rgb="FFBFBFBF"/>
      </top>
      <bottom style="hair">
        <color theme="0" tint="-0.14990691854609822"/>
      </bottom>
      <diagonal/>
    </border>
    <border>
      <left style="thin">
        <color theme="0" tint="-0.14993743705557422"/>
      </left>
      <right/>
      <top style="hair">
        <color theme="0" tint="-0.14990691854609822"/>
      </top>
      <bottom style="hair">
        <color theme="0" tint="-0.14990691854609822"/>
      </bottom>
      <diagonal/>
    </border>
    <border>
      <left/>
      <right/>
      <top style="hair">
        <color theme="0" tint="-0.14990691854609822"/>
      </top>
      <bottom style="hair">
        <color theme="0" tint="-0.14990691854609822"/>
      </bottom>
      <diagonal/>
    </border>
    <border>
      <left style="thin">
        <color theme="0" tint="-0.14993743705557422"/>
      </left>
      <right/>
      <top style="hair">
        <color theme="0" tint="-0.14990691854609822"/>
      </top>
      <bottom/>
      <diagonal/>
    </border>
    <border>
      <left/>
      <right/>
      <top style="hair">
        <color theme="0" tint="-0.14990691854609822"/>
      </top>
      <bottom/>
      <diagonal/>
    </border>
    <border>
      <left style="thin">
        <color rgb="FFCBE0F0"/>
      </left>
      <right style="thin">
        <color rgb="FFCBE0F0"/>
      </right>
      <top style="double">
        <color rgb="FFBFBFBF"/>
      </top>
      <bottom style="thin">
        <color rgb="FFCBE0F0"/>
      </bottom>
      <diagonal/>
    </border>
    <border>
      <left style="thin">
        <color rgb="FFBFBFBF"/>
      </left>
      <right/>
      <top/>
      <bottom style="double">
        <color rgb="FFBFBFBF"/>
      </bottom>
      <diagonal/>
    </border>
    <border>
      <left style="thin">
        <color rgb="FF0070C0"/>
      </left>
      <right style="thin">
        <color rgb="FF0070C0"/>
      </right>
      <top style="thick">
        <color rgb="FF0070C0"/>
      </top>
      <bottom/>
      <diagonal/>
    </border>
    <border>
      <left style="thin">
        <color rgb="FF0070C0"/>
      </left>
      <right style="thick">
        <color rgb="FF0070C0"/>
      </right>
      <top style="thick">
        <color rgb="FF0070C0"/>
      </top>
      <bottom/>
      <diagonal/>
    </border>
    <border>
      <left style="thin">
        <color rgb="FF0070C0"/>
      </left>
      <right style="thin">
        <color rgb="FF0070C0"/>
      </right>
      <top/>
      <bottom style="thick">
        <color rgb="FF0070C0"/>
      </bottom>
      <diagonal/>
    </border>
    <border>
      <left style="thin">
        <color rgb="FF0070C0"/>
      </left>
      <right style="thick">
        <color rgb="FF0070C0"/>
      </right>
      <top/>
      <bottom style="thick">
        <color rgb="FF0070C0"/>
      </bottom>
      <diagonal/>
    </border>
    <border>
      <left/>
      <right/>
      <top/>
      <bottom style="medium">
        <color theme="0" tint="-0.499984740745262"/>
      </bottom>
      <diagonal/>
    </border>
    <border>
      <left/>
      <right style="thin">
        <color rgb="FF84AEDD"/>
      </right>
      <top style="thin">
        <color rgb="FF84AEDD"/>
      </top>
      <bottom/>
      <diagonal/>
    </border>
    <border>
      <left/>
      <right style="thin">
        <color theme="0" tint="-0.499984740745262"/>
      </right>
      <top/>
      <bottom/>
      <diagonal/>
    </border>
    <border>
      <left/>
      <right style="thin">
        <color theme="0" tint="-0.499984740745262"/>
      </right>
      <top/>
      <bottom style="medium">
        <color theme="0" tint="-0.499984740745262"/>
      </bottom>
      <diagonal/>
    </border>
    <border>
      <left style="thin">
        <color rgb="FFE0E0E0"/>
      </left>
      <right/>
      <top/>
      <bottom style="thin">
        <color theme="2" tint="-9.9917600024414813E-2"/>
      </bottom>
      <diagonal/>
    </border>
    <border>
      <left/>
      <right style="thin">
        <color theme="2" tint="-9.9887081514938816E-2"/>
      </right>
      <top style="thin">
        <color theme="2" tint="-9.9917600024414813E-2"/>
      </top>
      <bottom style="thin">
        <color theme="2" tint="-9.9917600024414813E-2"/>
      </bottom>
      <diagonal/>
    </border>
    <border>
      <left/>
      <right/>
      <top style="thin">
        <color theme="2" tint="-9.9917600024414813E-2"/>
      </top>
      <bottom style="thin">
        <color theme="2" tint="-9.9948118533890809E-2"/>
      </bottom>
      <diagonal/>
    </border>
    <border>
      <left style="thin">
        <color rgb="FFE0E0E0"/>
      </left>
      <right style="thin">
        <color rgb="FFE0E0E0"/>
      </right>
      <top style="thin">
        <color theme="2" tint="-9.9917600024414813E-2"/>
      </top>
      <bottom style="thin">
        <color theme="2" tint="-9.9948118533890809E-2"/>
      </bottom>
      <diagonal/>
    </border>
    <border>
      <left style="thin">
        <color theme="2" tint="-9.9917600024414813E-2"/>
      </left>
      <right/>
      <top style="thin">
        <color theme="2" tint="-9.9917600024414813E-2"/>
      </top>
      <bottom style="thin">
        <color theme="2" tint="-9.9948118533890809E-2"/>
      </bottom>
      <diagonal/>
    </border>
    <border>
      <left style="thin">
        <color theme="2" tint="-9.9948118533890809E-2"/>
      </left>
      <right style="thin">
        <color theme="2" tint="-9.9948118533890809E-2"/>
      </right>
      <top style="thin">
        <color theme="2" tint="-9.9948118533890809E-2"/>
      </top>
      <bottom style="thin">
        <color theme="2" tint="-9.9948118533890809E-2"/>
      </bottom>
      <diagonal/>
    </border>
    <border>
      <left/>
      <right/>
      <top style="thin">
        <color rgb="FF84AEDD"/>
      </top>
      <bottom/>
      <diagonal/>
    </border>
    <border>
      <left/>
      <right/>
      <top/>
      <bottom style="thin">
        <color rgb="FF84AEDD"/>
      </bottom>
      <diagonal/>
    </border>
    <border>
      <left style="thick">
        <color rgb="FF0070C0"/>
      </left>
      <right style="thin">
        <color rgb="FF0070C0"/>
      </right>
      <top style="thick">
        <color rgb="FF0070C0"/>
      </top>
      <bottom/>
      <diagonal/>
    </border>
    <border>
      <left style="thick">
        <color rgb="FF0070C0"/>
      </left>
      <right style="thin">
        <color rgb="FF0070C0"/>
      </right>
      <top/>
      <bottom style="thick">
        <color rgb="FF0070C0"/>
      </bottom>
      <diagonal/>
    </border>
    <border>
      <left style="thin">
        <color rgb="FF84AEDD"/>
      </left>
      <right style="thin">
        <color rgb="FF84AEDD"/>
      </right>
      <top style="thin">
        <color rgb="FF84AEDD"/>
      </top>
      <bottom/>
      <diagonal/>
    </border>
    <border>
      <left style="thin">
        <color rgb="FF84AEDD"/>
      </left>
      <right style="thin">
        <color rgb="FF84AEDD"/>
      </right>
      <top/>
      <bottom style="thin">
        <color rgb="FF84AEDD"/>
      </bottom>
      <diagonal/>
    </border>
    <border>
      <left/>
      <right/>
      <top/>
      <bottom style="thin">
        <color theme="2" tint="-9.9917600024414813E-2"/>
      </bottom>
      <diagonal/>
    </border>
  </borders>
  <cellStyleXfs count="4">
    <xf numFmtId="0" fontId="0" fillId="0" borderId="0"/>
    <xf numFmtId="0" fontId="6" fillId="0" borderId="0" applyNumberFormat="0" applyFill="0" applyBorder="0" applyAlignment="0" applyProtection="0">
      <alignment vertical="top"/>
      <protection locked="0"/>
    </xf>
    <xf numFmtId="0" fontId="2" fillId="0" borderId="0"/>
    <xf numFmtId="9" fontId="48" fillId="0" borderId="0" applyFont="0" applyFill="0" applyBorder="0" applyAlignment="0" applyProtection="0"/>
  </cellStyleXfs>
  <cellXfs count="484">
    <xf numFmtId="0" fontId="0" fillId="0" borderId="0" xfId="0"/>
    <xf numFmtId="0" fontId="50" fillId="0" borderId="0" xfId="0" applyFont="1"/>
    <xf numFmtId="0" fontId="50" fillId="2" borderId="0" xfId="0" applyFont="1" applyFill="1" applyProtection="1"/>
    <xf numFmtId="0" fontId="51" fillId="0" borderId="0" xfId="0" applyFont="1" applyFill="1" applyBorder="1" applyAlignment="1" applyProtection="1">
      <alignment vertical="center"/>
    </xf>
    <xf numFmtId="0" fontId="52" fillId="2" borderId="0" xfId="0" applyFont="1" applyFill="1"/>
    <xf numFmtId="0" fontId="52" fillId="0" borderId="0" xfId="0" applyFont="1"/>
    <xf numFmtId="0" fontId="52" fillId="0" borderId="0" xfId="0" applyFont="1" applyFill="1" applyProtection="1"/>
    <xf numFmtId="0" fontId="52" fillId="0" borderId="0" xfId="0" applyFont="1" applyFill="1"/>
    <xf numFmtId="0" fontId="50" fillId="0" borderId="0" xfId="0" applyFont="1" applyAlignment="1">
      <alignment horizontal="centerContinuous" vertical="center"/>
    </xf>
    <xf numFmtId="0" fontId="8" fillId="0" borderId="0" xfId="1" applyNumberFormat="1" applyFont="1" applyAlignment="1" applyProtection="1">
      <alignment horizontal="centerContinuous" vertical="center"/>
    </xf>
    <xf numFmtId="0" fontId="53" fillId="0" borderId="0" xfId="0" applyFont="1"/>
    <xf numFmtId="0" fontId="2" fillId="0" borderId="0" xfId="2" applyFont="1" applyFill="1" applyAlignment="1">
      <alignment horizontal="center"/>
    </xf>
    <xf numFmtId="0" fontId="2" fillId="0" borderId="0" xfId="2" applyFont="1" applyFill="1" applyBorder="1" applyAlignment="1">
      <alignment horizontal="center"/>
    </xf>
    <xf numFmtId="0" fontId="2" fillId="0" borderId="0" xfId="2" applyFont="1" applyFill="1" applyBorder="1" applyAlignment="1">
      <alignment horizontal="center" vertical="center"/>
    </xf>
    <xf numFmtId="0" fontId="54" fillId="0" borderId="0" xfId="2" applyFont="1" applyFill="1" applyBorder="1" applyAlignment="1">
      <alignment horizontal="center"/>
    </xf>
    <xf numFmtId="0" fontId="53" fillId="0" borderId="0" xfId="0" applyFont="1" applyFill="1"/>
    <xf numFmtId="0" fontId="49" fillId="0" borderId="0" xfId="0" applyFont="1" applyAlignment="1">
      <alignment horizontal="center" vertical="center" wrapText="1"/>
    </xf>
    <xf numFmtId="1" fontId="55" fillId="0" borderId="0" xfId="0" applyNumberFormat="1" applyFont="1" applyFill="1"/>
    <xf numFmtId="0" fontId="56" fillId="2" borderId="0" xfId="0" applyFont="1" applyFill="1" applyAlignment="1">
      <alignment horizontal="left" wrapText="1"/>
    </xf>
    <xf numFmtId="0" fontId="56" fillId="2" borderId="0" xfId="0" applyFont="1" applyFill="1" applyAlignment="1">
      <alignment horizontal="center" wrapText="1"/>
    </xf>
    <xf numFmtId="0" fontId="55" fillId="0" borderId="0" xfId="0" applyFont="1" applyFill="1"/>
    <xf numFmtId="0" fontId="0" fillId="0" borderId="0" xfId="0" applyProtection="1">
      <protection locked="0"/>
    </xf>
    <xf numFmtId="0" fontId="0" fillId="0" borderId="0" xfId="0" applyProtection="1"/>
    <xf numFmtId="0" fontId="0" fillId="0" borderId="0" xfId="0"/>
    <xf numFmtId="0" fontId="57" fillId="0" borderId="0" xfId="0" applyFont="1" applyFill="1" applyAlignment="1" applyProtection="1">
      <alignment horizontal="centerContinuous" vertical="center"/>
    </xf>
    <xf numFmtId="0" fontId="50" fillId="0" borderId="0" xfId="0" applyFont="1" applyFill="1" applyAlignment="1" applyProtection="1">
      <alignment horizontal="centerContinuous"/>
    </xf>
    <xf numFmtId="0" fontId="50" fillId="0" borderId="0" xfId="0" applyFont="1" applyFill="1" applyBorder="1" applyProtection="1"/>
    <xf numFmtId="0" fontId="50" fillId="2" borderId="0" xfId="0" applyFont="1" applyFill="1"/>
    <xf numFmtId="0" fontId="49" fillId="0" borderId="0" xfId="0" applyFont="1"/>
    <xf numFmtId="49" fontId="0" fillId="0" borderId="0" xfId="0" applyNumberFormat="1"/>
    <xf numFmtId="49" fontId="0" fillId="0" borderId="0" xfId="0" applyNumberFormat="1" applyAlignment="1">
      <alignment horizontal="center"/>
    </xf>
    <xf numFmtId="0" fontId="53" fillId="0" borderId="0" xfId="0" applyFont="1" applyProtection="1"/>
    <xf numFmtId="0" fontId="58" fillId="3" borderId="18" xfId="0" applyFont="1" applyFill="1" applyBorder="1" applyAlignment="1" applyProtection="1">
      <alignment horizontal="center" vertical="center" wrapText="1"/>
    </xf>
    <xf numFmtId="0" fontId="58" fillId="3" borderId="19" xfId="0" applyFont="1" applyFill="1" applyBorder="1" applyAlignment="1" applyProtection="1">
      <alignment horizontal="center" vertical="center" wrapText="1"/>
    </xf>
    <xf numFmtId="0" fontId="0" fillId="0" borderId="0" xfId="0"/>
    <xf numFmtId="0" fontId="59" fillId="4" borderId="0" xfId="0" applyFont="1" applyFill="1" applyAlignment="1" applyProtection="1">
      <alignment horizontal="centerContinuous"/>
    </xf>
    <xf numFmtId="0" fontId="50" fillId="0" borderId="0" xfId="0" applyFont="1" applyFill="1" applyBorder="1" applyAlignment="1" applyProtection="1">
      <alignment horizontal="centerContinuous" wrapText="1"/>
    </xf>
    <xf numFmtId="0" fontId="50" fillId="0" borderId="0" xfId="0" applyFont="1" applyProtection="1"/>
    <xf numFmtId="0" fontId="53" fillId="0" borderId="0" xfId="0" applyFont="1" applyAlignment="1" applyProtection="1">
      <alignment horizontal="centerContinuous" wrapText="1"/>
    </xf>
    <xf numFmtId="0" fontId="60" fillId="0" borderId="0" xfId="0" applyFont="1" applyFill="1" applyBorder="1" applyAlignment="1" applyProtection="1">
      <alignment horizontal="centerContinuous" wrapText="1"/>
    </xf>
    <xf numFmtId="0" fontId="61" fillId="2" borderId="0" xfId="0" applyFont="1" applyFill="1" applyAlignment="1">
      <alignment horizontal="centerContinuous" wrapText="1"/>
    </xf>
    <xf numFmtId="0" fontId="62" fillId="2" borderId="20" xfId="0" applyFont="1" applyFill="1" applyBorder="1" applyAlignment="1">
      <alignment horizontal="center"/>
    </xf>
    <xf numFmtId="0" fontId="58" fillId="3" borderId="21" xfId="0" applyFont="1" applyFill="1" applyBorder="1" applyAlignment="1" applyProtection="1">
      <alignment horizontal="center" vertical="center" wrapText="1"/>
    </xf>
    <xf numFmtId="14" fontId="50" fillId="2" borderId="0" xfId="0" applyNumberFormat="1" applyFont="1" applyFill="1" applyAlignment="1" applyProtection="1">
      <alignment horizontal="center" vertical="top"/>
    </xf>
    <xf numFmtId="170" fontId="4" fillId="0" borderId="0" xfId="0" applyNumberFormat="1" applyFont="1" applyFill="1" applyAlignment="1" applyProtection="1">
      <alignment horizontal="centerContinuous" vertical="center" wrapText="1"/>
    </xf>
    <xf numFmtId="0" fontId="63" fillId="0" borderId="0" xfId="0" applyFont="1" applyFill="1" applyBorder="1" applyAlignment="1" applyProtection="1">
      <alignment horizontal="center" vertical="center" wrapText="1"/>
    </xf>
    <xf numFmtId="0" fontId="51" fillId="0" borderId="0" xfId="0" applyFont="1" applyFill="1" applyBorder="1" applyAlignment="1" applyProtection="1">
      <alignment horizontal="left" vertical="center" indent="1"/>
    </xf>
    <xf numFmtId="0" fontId="50" fillId="0" borderId="0" xfId="0" applyFont="1" applyFill="1" applyProtection="1"/>
    <xf numFmtId="0" fontId="64" fillId="0" borderId="22" xfId="0" applyFont="1" applyFill="1" applyBorder="1" applyAlignment="1" applyProtection="1">
      <alignment horizontal="left" wrapText="1" indent="1"/>
      <protection locked="0"/>
    </xf>
    <xf numFmtId="0" fontId="58" fillId="3" borderId="0" xfId="0" applyFont="1" applyFill="1" applyAlignment="1" applyProtection="1">
      <alignment horizontal="center"/>
    </xf>
    <xf numFmtId="0" fontId="65" fillId="3" borderId="0" xfId="0" applyFont="1" applyFill="1" applyAlignment="1" applyProtection="1">
      <alignment horizontal="center" vertical="center" wrapText="1"/>
    </xf>
    <xf numFmtId="0" fontId="0" fillId="0" borderId="0" xfId="0" applyAlignment="1">
      <alignment horizontal="center"/>
    </xf>
    <xf numFmtId="0" fontId="0" fillId="0" borderId="0" xfId="0"/>
    <xf numFmtId="0" fontId="52" fillId="0" borderId="0" xfId="0" applyFont="1" applyFill="1" applyAlignment="1" applyProtection="1">
      <alignment horizontal="center" vertical="center"/>
    </xf>
    <xf numFmtId="0" fontId="52" fillId="0" borderId="0" xfId="0" applyFont="1" applyFill="1" applyAlignment="1">
      <alignment horizontal="center" vertical="center"/>
    </xf>
    <xf numFmtId="164" fontId="52" fillId="0" borderId="0" xfId="0" applyNumberFormat="1" applyFont="1" applyFill="1" applyAlignment="1">
      <alignment horizontal="center" vertical="center"/>
    </xf>
    <xf numFmtId="170" fontId="62" fillId="2" borderId="20" xfId="0" applyNumberFormat="1" applyFont="1" applyFill="1" applyBorder="1" applyAlignment="1">
      <alignment horizontal="center"/>
    </xf>
    <xf numFmtId="164" fontId="62" fillId="2" borderId="23" xfId="0" applyNumberFormat="1" applyFont="1" applyFill="1" applyBorder="1" applyAlignment="1">
      <alignment horizontal="center" wrapText="1"/>
    </xf>
    <xf numFmtId="0" fontId="66" fillId="5" borderId="0" xfId="0" applyFont="1" applyFill="1"/>
    <xf numFmtId="0" fontId="50" fillId="0" borderId="0" xfId="0" applyFont="1" applyFill="1"/>
    <xf numFmtId="0" fontId="61" fillId="0" borderId="0" xfId="0" applyFont="1" applyFill="1" applyAlignment="1">
      <alignment horizontal="centerContinuous" wrapText="1"/>
    </xf>
    <xf numFmtId="0" fontId="52" fillId="2" borderId="0" xfId="0" applyFont="1" applyFill="1" applyProtection="1"/>
    <xf numFmtId="0" fontId="50" fillId="0" borderId="0" xfId="0" applyFont="1" applyProtection="1">
      <protection locked="0"/>
    </xf>
    <xf numFmtId="0" fontId="50" fillId="0" borderId="0" xfId="0" applyFont="1" applyFill="1" applyBorder="1" applyProtection="1">
      <protection locked="0"/>
    </xf>
    <xf numFmtId="0" fontId="57" fillId="0" borderId="0" xfId="0" applyFont="1" applyFill="1" applyAlignment="1" applyProtection="1">
      <alignment horizontal="centerContinuous" vertical="top"/>
    </xf>
    <xf numFmtId="0" fontId="67" fillId="4" borderId="0" xfId="0" applyFont="1" applyFill="1" applyAlignment="1"/>
    <xf numFmtId="0" fontId="68" fillId="0" borderId="0" xfId="0" applyFont="1" applyAlignment="1">
      <alignment horizontal="left" vertical="center"/>
    </xf>
    <xf numFmtId="0" fontId="0" fillId="0" borderId="0" xfId="0"/>
    <xf numFmtId="0" fontId="58" fillId="3" borderId="24" xfId="0" applyFont="1" applyFill="1" applyBorder="1" applyAlignment="1" applyProtection="1">
      <alignment horizontal="center" vertical="center" wrapText="1"/>
    </xf>
    <xf numFmtId="164" fontId="69" fillId="0" borderId="25" xfId="0" applyNumberFormat="1" applyFont="1" applyBorder="1" applyAlignment="1">
      <alignment horizontal="center" vertical="center"/>
    </xf>
    <xf numFmtId="0" fontId="62" fillId="2" borderId="26" xfId="0" applyFont="1" applyFill="1" applyBorder="1" applyAlignment="1" applyProtection="1">
      <alignment horizontal="left" vertical="center"/>
    </xf>
    <xf numFmtId="1" fontId="62" fillId="2" borderId="20" xfId="0" applyNumberFormat="1" applyFont="1" applyFill="1" applyBorder="1" applyAlignment="1" applyProtection="1">
      <alignment horizontal="center" vertical="center"/>
    </xf>
    <xf numFmtId="0" fontId="70" fillId="0" borderId="0" xfId="0" applyFont="1" applyAlignment="1" applyProtection="1"/>
    <xf numFmtId="0" fontId="61" fillId="2" borderId="0" xfId="0" applyFont="1" applyFill="1" applyAlignment="1" applyProtection="1">
      <alignment horizontal="centerContinuous" wrapText="1"/>
    </xf>
    <xf numFmtId="0" fontId="11" fillId="0" borderId="0" xfId="0" applyFont="1" applyAlignment="1" applyProtection="1">
      <alignment horizontal="left" vertical="top"/>
    </xf>
    <xf numFmtId="0" fontId="58" fillId="3" borderId="0" xfId="0" applyFont="1" applyFill="1" applyBorder="1" applyAlignment="1" applyProtection="1">
      <alignment horizontal="center" vertical="center" wrapText="1"/>
    </xf>
    <xf numFmtId="170" fontId="68" fillId="0" borderId="0" xfId="0" applyNumberFormat="1" applyFont="1" applyBorder="1" applyAlignment="1">
      <alignment vertical="center"/>
    </xf>
    <xf numFmtId="1" fontId="62" fillId="0" borderId="20" xfId="0" applyNumberFormat="1" applyFont="1" applyFill="1" applyBorder="1" applyAlignment="1">
      <alignment horizontal="center"/>
    </xf>
    <xf numFmtId="164" fontId="62" fillId="0" borderId="20" xfId="0" applyNumberFormat="1" applyFont="1" applyFill="1" applyBorder="1" applyAlignment="1">
      <alignment horizontal="center"/>
    </xf>
    <xf numFmtId="0" fontId="62" fillId="0" borderId="20" xfId="0" applyFont="1" applyFill="1" applyBorder="1" applyAlignment="1">
      <alignment horizontal="left"/>
    </xf>
    <xf numFmtId="164" fontId="62" fillId="0" borderId="20" xfId="3" applyNumberFormat="1" applyFont="1" applyFill="1" applyBorder="1" applyAlignment="1">
      <alignment horizontal="center"/>
    </xf>
    <xf numFmtId="0" fontId="0" fillId="6" borderId="0" xfId="0" applyFill="1"/>
    <xf numFmtId="0" fontId="0" fillId="6" borderId="0" xfId="0" applyFill="1" applyAlignment="1">
      <alignment horizontal="center"/>
    </xf>
    <xf numFmtId="0" fontId="0" fillId="0" borderId="0" xfId="0" applyAlignment="1">
      <alignment horizontal="center" vertical="center" wrapText="1"/>
    </xf>
    <xf numFmtId="0" fontId="0" fillId="7" borderId="0" xfId="0" applyFill="1" applyAlignment="1">
      <alignment horizontal="center" vertical="center" wrapText="1"/>
    </xf>
    <xf numFmtId="0" fontId="0" fillId="7" borderId="0" xfId="0" applyFill="1"/>
    <xf numFmtId="0" fontId="0" fillId="7" borderId="0" xfId="0" applyFill="1" applyAlignment="1">
      <alignment horizontal="center"/>
    </xf>
    <xf numFmtId="0" fontId="0" fillId="8" borderId="3" xfId="0" applyFill="1" applyBorder="1" applyAlignment="1">
      <alignment horizontal="center" vertical="center"/>
    </xf>
    <xf numFmtId="0" fontId="0" fillId="8" borderId="4" xfId="0" applyFill="1" applyBorder="1" applyAlignment="1">
      <alignment horizontal="center" vertical="center"/>
    </xf>
    <xf numFmtId="0" fontId="0" fillId="8" borderId="5" xfId="0" applyFill="1" applyBorder="1" applyAlignment="1">
      <alignment horizontal="center" vertical="center"/>
    </xf>
    <xf numFmtId="0" fontId="0" fillId="8" borderId="6" xfId="0" applyFill="1" applyBorder="1" applyAlignment="1">
      <alignment horizontal="center" vertical="center"/>
    </xf>
    <xf numFmtId="0" fontId="0" fillId="8" borderId="7" xfId="0" applyFill="1" applyBorder="1" applyAlignment="1">
      <alignment horizontal="center" vertical="center"/>
    </xf>
    <xf numFmtId="0" fontId="0" fillId="8" borderId="8" xfId="0" applyFill="1" applyBorder="1" applyAlignment="1">
      <alignment horizontal="center" vertical="center"/>
    </xf>
    <xf numFmtId="0" fontId="0" fillId="9" borderId="0" xfId="0" applyFill="1"/>
    <xf numFmtId="170" fontId="62" fillId="0" borderId="20" xfId="0" applyNumberFormat="1" applyFont="1" applyFill="1" applyBorder="1" applyAlignment="1">
      <alignment horizontal="left"/>
    </xf>
    <xf numFmtId="0" fontId="71" fillId="0" borderId="0" xfId="0" applyFont="1"/>
    <xf numFmtId="14" fontId="71" fillId="0" borderId="0" xfId="0" applyNumberFormat="1" applyFont="1"/>
    <xf numFmtId="0" fontId="0" fillId="0" borderId="0" xfId="0"/>
    <xf numFmtId="0" fontId="72" fillId="7" borderId="9" xfId="0" applyFont="1" applyFill="1" applyBorder="1" applyAlignment="1" applyProtection="1">
      <alignment horizontal="center" vertical="center"/>
    </xf>
    <xf numFmtId="0" fontId="62" fillId="2" borderId="20" xfId="0" applyNumberFormat="1" applyFont="1" applyFill="1" applyBorder="1" applyAlignment="1">
      <alignment horizontal="center"/>
    </xf>
    <xf numFmtId="0" fontId="6" fillId="0" borderId="0" xfId="1" applyAlignment="1" applyProtection="1"/>
    <xf numFmtId="0" fontId="74" fillId="4" borderId="0" xfId="2" applyFont="1" applyFill="1" applyBorder="1" applyAlignment="1" applyProtection="1">
      <alignment horizontal="centerContinuous" vertical="center"/>
    </xf>
    <xf numFmtId="0" fontId="0" fillId="0" borderId="0" xfId="0" applyAlignment="1" applyProtection="1">
      <alignment vertical="center"/>
    </xf>
    <xf numFmtId="0" fontId="75" fillId="0" borderId="0" xfId="0" applyFont="1" applyAlignment="1" applyProtection="1">
      <alignment vertical="center"/>
    </xf>
    <xf numFmtId="0" fontId="72" fillId="7" borderId="10" xfId="0" applyFont="1" applyFill="1" applyBorder="1" applyAlignment="1" applyProtection="1">
      <alignment horizontal="center" vertical="center"/>
    </xf>
    <xf numFmtId="0" fontId="76" fillId="0" borderId="20" xfId="0" applyFont="1" applyFill="1" applyBorder="1" applyAlignment="1">
      <alignment horizontal="center"/>
    </xf>
    <xf numFmtId="0" fontId="3" fillId="0" borderId="0" xfId="0" applyFont="1" applyFill="1" applyAlignment="1" applyProtection="1">
      <alignment vertical="top" wrapText="1"/>
    </xf>
    <xf numFmtId="0" fontId="50" fillId="2" borderId="0" xfId="0" applyFont="1" applyFill="1" applyAlignment="1" applyProtection="1">
      <alignment vertical="center"/>
    </xf>
    <xf numFmtId="0" fontId="65" fillId="3" borderId="0" xfId="0" applyFont="1" applyFill="1" applyAlignment="1" applyProtection="1">
      <alignment horizontal="right" vertical="center" wrapText="1"/>
    </xf>
    <xf numFmtId="0" fontId="62" fillId="0" borderId="20" xfId="0" applyFont="1" applyFill="1" applyBorder="1" applyAlignment="1" applyProtection="1">
      <alignment horizontal="center" vertical="center" wrapText="1"/>
    </xf>
    <xf numFmtId="170" fontId="62" fillId="2" borderId="26" xfId="0" applyNumberFormat="1" applyFont="1" applyFill="1" applyBorder="1" applyAlignment="1" applyProtection="1">
      <alignment horizontal="center" vertical="center"/>
    </xf>
    <xf numFmtId="0" fontId="65" fillId="3" borderId="0" xfId="0" applyFont="1" applyFill="1" applyAlignment="1" applyProtection="1">
      <alignment horizontal="right" vertical="center"/>
    </xf>
    <xf numFmtId="0" fontId="77" fillId="0" borderId="22" xfId="0" applyFont="1" applyFill="1" applyBorder="1" applyAlignment="1" applyProtection="1">
      <alignment horizontal="left" vertical="center" wrapText="1"/>
      <protection locked="0"/>
    </xf>
    <xf numFmtId="166" fontId="77" fillId="0" borderId="22" xfId="0" applyNumberFormat="1" applyFont="1" applyFill="1" applyBorder="1" applyAlignment="1" applyProtection="1">
      <alignment horizontal="center" vertical="center"/>
      <protection locked="0"/>
    </xf>
    <xf numFmtId="166" fontId="77" fillId="0" borderId="22" xfId="0" applyNumberFormat="1" applyFont="1" applyFill="1" applyBorder="1" applyAlignment="1" applyProtection="1">
      <alignment horizontal="center" vertical="center" wrapText="1"/>
      <protection locked="0"/>
    </xf>
    <xf numFmtId="0" fontId="50" fillId="3" borderId="0" xfId="0" applyFont="1" applyFill="1" applyProtection="1"/>
    <xf numFmtId="0" fontId="77" fillId="0" borderId="22" xfId="0" applyFont="1" applyFill="1" applyBorder="1" applyAlignment="1" applyProtection="1">
      <alignment horizontal="left"/>
      <protection locked="0"/>
    </xf>
    <xf numFmtId="0" fontId="77" fillId="0" borderId="28" xfId="0" applyFont="1" applyFill="1" applyBorder="1" applyAlignment="1" applyProtection="1">
      <alignment horizontal="left"/>
      <protection locked="0"/>
    </xf>
    <xf numFmtId="0" fontId="77" fillId="0" borderId="29" xfId="0" applyFont="1" applyFill="1" applyBorder="1" applyAlignment="1" applyProtection="1">
      <alignment horizontal="left"/>
      <protection locked="0"/>
    </xf>
    <xf numFmtId="168" fontId="77" fillId="0" borderId="30" xfId="0" applyNumberFormat="1" applyFont="1" applyFill="1" applyBorder="1" applyAlignment="1" applyProtection="1">
      <alignment horizontal="center"/>
      <protection locked="0"/>
    </xf>
    <xf numFmtId="0" fontId="77" fillId="0" borderId="31" xfId="0" applyFont="1" applyFill="1" applyBorder="1" applyAlignment="1" applyProtection="1">
      <alignment horizontal="center"/>
      <protection locked="0"/>
    </xf>
    <xf numFmtId="0" fontId="77" fillId="0" borderId="32" xfId="0" applyFont="1" applyFill="1" applyBorder="1" applyAlignment="1" applyProtection="1">
      <alignment horizontal="center"/>
      <protection locked="0"/>
    </xf>
    <xf numFmtId="0" fontId="73" fillId="4" borderId="0" xfId="0" applyFont="1" applyFill="1" applyAlignment="1" applyProtection="1">
      <alignment horizontal="center" vertical="center"/>
    </xf>
    <xf numFmtId="0" fontId="78" fillId="0" borderId="33" xfId="0" applyFont="1" applyBorder="1" applyAlignment="1">
      <alignment wrapText="1"/>
    </xf>
    <xf numFmtId="17" fontId="68" fillId="0" borderId="33" xfId="0" applyNumberFormat="1" applyFont="1" applyBorder="1" applyAlignment="1">
      <alignment horizontal="center" vertical="center"/>
    </xf>
    <xf numFmtId="0" fontId="59" fillId="10" borderId="34" xfId="0" applyFont="1" applyFill="1" applyBorder="1" applyAlignment="1" applyProtection="1">
      <alignment horizontal="centerContinuous"/>
    </xf>
    <xf numFmtId="0" fontId="59" fillId="10" borderId="34" xfId="0" applyFont="1" applyFill="1" applyBorder="1" applyAlignment="1">
      <alignment horizontal="centerContinuous"/>
    </xf>
    <xf numFmtId="0" fontId="58" fillId="10" borderId="34" xfId="0" applyFont="1" applyFill="1" applyBorder="1" applyAlignment="1">
      <alignment horizontal="center" vertical="center" wrapText="1"/>
    </xf>
    <xf numFmtId="0" fontId="79" fillId="10" borderId="34" xfId="0" applyFont="1" applyFill="1" applyBorder="1" applyAlignment="1">
      <alignment horizontal="center" vertical="center"/>
    </xf>
    <xf numFmtId="0" fontId="80" fillId="0" borderId="0" xfId="0" applyFont="1" applyFill="1" applyProtection="1"/>
    <xf numFmtId="0" fontId="81" fillId="0" borderId="0" xfId="0" applyFont="1" applyFill="1"/>
    <xf numFmtId="0" fontId="80" fillId="0" borderId="0" xfId="0" applyFont="1" applyFill="1" applyAlignment="1" applyProtection="1">
      <alignment horizontal="centerContinuous"/>
    </xf>
    <xf numFmtId="0" fontId="80" fillId="0" borderId="34" xfId="0" applyFont="1" applyFill="1" applyBorder="1" applyAlignment="1" applyProtection="1">
      <alignment horizontal="centerContinuous"/>
    </xf>
    <xf numFmtId="0" fontId="80" fillId="0" borderId="0" xfId="0" applyFont="1" applyFill="1" applyAlignment="1" applyProtection="1">
      <alignment horizontal="center" vertical="center"/>
    </xf>
    <xf numFmtId="0" fontId="80" fillId="0" borderId="18" xfId="0" applyFont="1" applyFill="1" applyBorder="1" applyAlignment="1" applyProtection="1">
      <alignment horizontal="center" vertical="center" wrapText="1"/>
    </xf>
    <xf numFmtId="0" fontId="80" fillId="0" borderId="0" xfId="0" applyFont="1" applyFill="1" applyAlignment="1" applyProtection="1">
      <alignment wrapText="1"/>
    </xf>
    <xf numFmtId="0" fontId="82" fillId="11" borderId="0" xfId="0" applyFont="1" applyFill="1"/>
    <xf numFmtId="166" fontId="50" fillId="0" borderId="0" xfId="0" applyNumberFormat="1" applyFont="1" applyFill="1" applyBorder="1" applyProtection="1"/>
    <xf numFmtId="0" fontId="77" fillId="7" borderId="35" xfId="0" applyFont="1" applyFill="1" applyBorder="1" applyAlignment="1" applyProtection="1">
      <alignment horizontal="left" vertical="center" indent="1"/>
    </xf>
    <xf numFmtId="166" fontId="77" fillId="7" borderId="22" xfId="0" applyNumberFormat="1" applyFont="1" applyFill="1" applyBorder="1" applyAlignment="1" applyProtection="1">
      <alignment horizontal="center" vertical="center"/>
    </xf>
    <xf numFmtId="49" fontId="65" fillId="0" borderId="36" xfId="0" applyNumberFormat="1" applyFont="1" applyFill="1" applyBorder="1" applyAlignment="1" applyProtection="1">
      <alignment horizontal="center" vertical="center"/>
      <protection locked="0"/>
    </xf>
    <xf numFmtId="168" fontId="65" fillId="0" borderId="37" xfId="0" applyNumberFormat="1" applyFont="1" applyFill="1" applyBorder="1" applyAlignment="1" applyProtection="1">
      <alignment horizontal="center" vertical="center"/>
      <protection locked="0"/>
    </xf>
    <xf numFmtId="167" fontId="65" fillId="0" borderId="38" xfId="0" applyNumberFormat="1" applyFont="1" applyFill="1" applyBorder="1" applyAlignment="1" applyProtection="1">
      <alignment horizontal="center" vertical="center"/>
      <protection locked="0"/>
    </xf>
    <xf numFmtId="49" fontId="65" fillId="0" borderId="38" xfId="0" applyNumberFormat="1" applyFont="1" applyFill="1" applyBorder="1" applyAlignment="1" applyProtection="1">
      <alignment horizontal="center" vertical="center"/>
      <protection locked="0"/>
    </xf>
    <xf numFmtId="49" fontId="65" fillId="0" borderId="39" xfId="0" applyNumberFormat="1" applyFont="1" applyFill="1" applyBorder="1" applyAlignment="1" applyProtection="1">
      <alignment horizontal="center" vertical="center"/>
      <protection locked="0"/>
    </xf>
    <xf numFmtId="167" fontId="65" fillId="0" borderId="37" xfId="0" applyNumberFormat="1" applyFont="1" applyFill="1" applyBorder="1" applyAlignment="1" applyProtection="1">
      <alignment horizontal="center" vertical="center"/>
      <protection locked="0"/>
    </xf>
    <xf numFmtId="49" fontId="65" fillId="0" borderId="37" xfId="0" applyNumberFormat="1" applyFont="1" applyFill="1" applyBorder="1" applyAlignment="1" applyProtection="1">
      <alignment horizontal="center" vertical="center"/>
      <protection locked="0"/>
    </xf>
    <xf numFmtId="49" fontId="65" fillId="0" borderId="40" xfId="0" applyNumberFormat="1" applyFont="1" applyFill="1" applyBorder="1" applyAlignment="1" applyProtection="1">
      <alignment horizontal="center" vertical="center"/>
      <protection locked="0"/>
    </xf>
    <xf numFmtId="49" fontId="65" fillId="0" borderId="41" xfId="0" applyNumberFormat="1" applyFont="1" applyFill="1" applyBorder="1" applyAlignment="1" applyProtection="1">
      <alignment horizontal="center" vertical="center"/>
      <protection locked="0"/>
    </xf>
    <xf numFmtId="0" fontId="52" fillId="12" borderId="0" xfId="0" applyFont="1" applyFill="1"/>
    <xf numFmtId="0" fontId="0" fillId="12" borderId="0" xfId="0" applyFill="1"/>
    <xf numFmtId="170" fontId="78" fillId="0" borderId="0" xfId="0" applyNumberFormat="1" applyFont="1" applyBorder="1" applyAlignment="1">
      <alignment vertical="center" wrapText="1"/>
    </xf>
    <xf numFmtId="0" fontId="78" fillId="0" borderId="33" xfId="0" applyFont="1" applyBorder="1" applyAlignment="1">
      <alignment horizontal="center" vertical="center" wrapText="1"/>
    </xf>
    <xf numFmtId="9" fontId="52" fillId="0" borderId="0" xfId="0" applyNumberFormat="1" applyFont="1" applyFill="1" applyProtection="1"/>
    <xf numFmtId="9" fontId="77" fillId="0" borderId="29" xfId="0" applyNumberFormat="1" applyFont="1" applyFill="1" applyBorder="1" applyAlignment="1" applyProtection="1">
      <alignment horizontal="left"/>
      <protection locked="0"/>
    </xf>
    <xf numFmtId="9" fontId="50" fillId="2" borderId="0" xfId="0" applyNumberFormat="1" applyFont="1" applyFill="1" applyAlignment="1" applyProtection="1">
      <alignment vertical="center"/>
    </xf>
    <xf numFmtId="9" fontId="77" fillId="0" borderId="22" xfId="0" applyNumberFormat="1" applyFont="1" applyFill="1" applyBorder="1" applyAlignment="1" applyProtection="1">
      <alignment horizontal="left" vertical="center" wrapText="1"/>
      <protection locked="0"/>
    </xf>
    <xf numFmtId="9" fontId="52" fillId="0" borderId="0" xfId="0" applyNumberFormat="1" applyFont="1" applyFill="1"/>
    <xf numFmtId="9" fontId="52" fillId="2" borderId="0" xfId="0" applyNumberFormat="1" applyFont="1" applyFill="1"/>
    <xf numFmtId="10" fontId="52" fillId="0" borderId="0" xfId="0" applyNumberFormat="1" applyFont="1"/>
    <xf numFmtId="9" fontId="52" fillId="0" borderId="0" xfId="0" applyNumberFormat="1" applyFont="1"/>
    <xf numFmtId="9" fontId="0" fillId="0" borderId="0" xfId="0" applyNumberFormat="1"/>
    <xf numFmtId="0" fontId="59" fillId="13" borderId="0" xfId="0" applyFont="1" applyFill="1" applyAlignment="1">
      <alignment horizontal="centerContinuous"/>
    </xf>
    <xf numFmtId="0" fontId="59" fillId="13" borderId="0" xfId="0" applyFont="1" applyFill="1" applyAlignment="1">
      <alignment horizontal="center"/>
    </xf>
    <xf numFmtId="0" fontId="59" fillId="13" borderId="42" xfId="0" applyFont="1" applyFill="1" applyBorder="1" applyAlignment="1"/>
    <xf numFmtId="0" fontId="59" fillId="14" borderId="34" xfId="0" applyFont="1" applyFill="1" applyBorder="1" applyAlignment="1">
      <alignment horizontal="centerContinuous"/>
    </xf>
    <xf numFmtId="0" fontId="59" fillId="13" borderId="0" xfId="0" applyFont="1" applyFill="1" applyAlignment="1" applyProtection="1">
      <alignment horizontal="centerContinuous"/>
    </xf>
    <xf numFmtId="0" fontId="59" fillId="13" borderId="42" xfId="0" applyFont="1" applyFill="1" applyBorder="1" applyAlignment="1" applyProtection="1">
      <alignment vertical="center"/>
    </xf>
    <xf numFmtId="0" fontId="59" fillId="14" borderId="34" xfId="0" applyFont="1" applyFill="1" applyBorder="1" applyAlignment="1" applyProtection="1">
      <alignment horizontal="centerContinuous"/>
    </xf>
    <xf numFmtId="0" fontId="62" fillId="2" borderId="43" xfId="0" applyFont="1" applyFill="1" applyBorder="1" applyAlignment="1" applyProtection="1">
      <alignment horizontal="center" vertical="top" wrapText="1"/>
    </xf>
    <xf numFmtId="0" fontId="83" fillId="4" borderId="0" xfId="0" applyFont="1" applyFill="1" applyAlignment="1"/>
    <xf numFmtId="165" fontId="69" fillId="0" borderId="25" xfId="0" applyNumberFormat="1" applyFont="1" applyBorder="1" applyAlignment="1">
      <alignment horizontal="center" vertical="center"/>
    </xf>
    <xf numFmtId="0" fontId="84" fillId="0" borderId="0" xfId="0" applyFont="1" applyAlignment="1">
      <alignment vertical="center" wrapText="1"/>
    </xf>
    <xf numFmtId="0" fontId="85" fillId="0" borderId="0" xfId="0" applyFont="1" applyAlignment="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69" fillId="0" borderId="25" xfId="0" applyNumberFormat="1" applyFont="1" applyFill="1" applyBorder="1" applyAlignment="1">
      <alignment horizontal="center" vertical="center"/>
    </xf>
    <xf numFmtId="0" fontId="49" fillId="0" borderId="0" xfId="0" applyFont="1" applyAlignment="1"/>
    <xf numFmtId="0" fontId="84" fillId="0" borderId="0" xfId="0" applyFont="1" applyAlignment="1">
      <alignment horizontal="center" vertical="center" wrapText="1"/>
    </xf>
    <xf numFmtId="0" fontId="0" fillId="2" borderId="0" xfId="0" applyFill="1" applyAlignment="1">
      <alignment horizontal="center" vertical="center" wrapText="1"/>
    </xf>
    <xf numFmtId="0" fontId="0" fillId="8" borderId="11" xfId="0" applyFill="1" applyBorder="1" applyAlignment="1" applyProtection="1">
      <alignment horizontal="center" vertical="center"/>
      <protection locked="0"/>
    </xf>
    <xf numFmtId="170" fontId="68" fillId="0" borderId="0" xfId="0" applyNumberFormat="1" applyFont="1" applyBorder="1" applyAlignment="1"/>
    <xf numFmtId="0" fontId="69" fillId="0" borderId="46" xfId="0" applyNumberFormat="1" applyFont="1" applyFill="1" applyBorder="1" applyAlignment="1">
      <alignment horizontal="center" vertical="center"/>
    </xf>
    <xf numFmtId="0" fontId="68" fillId="0" borderId="47" xfId="0" applyFont="1" applyBorder="1" applyAlignment="1">
      <alignment horizontal="left" vertical="center"/>
    </xf>
    <xf numFmtId="0" fontId="69" fillId="0" borderId="48" xfId="0" applyNumberFormat="1" applyFont="1" applyFill="1" applyBorder="1" applyAlignment="1">
      <alignment horizontal="center" vertical="center"/>
    </xf>
    <xf numFmtId="0" fontId="86" fillId="0" borderId="0" xfId="0" applyFont="1" applyFill="1" applyProtection="1"/>
    <xf numFmtId="0" fontId="81" fillId="0" borderId="0" xfId="0" applyFont="1" applyFill="1" applyProtection="1"/>
    <xf numFmtId="14" fontId="80" fillId="0" borderId="0" xfId="0" applyNumberFormat="1" applyFont="1" applyFill="1" applyProtection="1"/>
    <xf numFmtId="0" fontId="87" fillId="0" borderId="0" xfId="1" applyFont="1" applyFill="1" applyAlignment="1" applyProtection="1">
      <alignment horizontal="center" vertical="center"/>
    </xf>
    <xf numFmtId="0" fontId="88" fillId="0" borderId="49" xfId="0" applyFont="1" applyBorder="1" applyAlignment="1" applyProtection="1">
      <alignment horizontal="center"/>
    </xf>
    <xf numFmtId="0" fontId="88" fillId="0" borderId="50" xfId="0" applyFont="1" applyBorder="1" applyAlignment="1" applyProtection="1">
      <alignment horizontal="center"/>
    </xf>
    <xf numFmtId="0" fontId="88" fillId="0" borderId="51" xfId="0" applyFont="1" applyBorder="1" applyAlignment="1" applyProtection="1">
      <alignment horizontal="center"/>
    </xf>
    <xf numFmtId="0" fontId="88" fillId="0" borderId="52" xfId="0" applyFont="1" applyBorder="1" applyAlignment="1" applyProtection="1">
      <alignment horizontal="center"/>
    </xf>
    <xf numFmtId="0" fontId="88" fillId="0" borderId="53" xfId="0" applyFont="1" applyBorder="1" applyAlignment="1" applyProtection="1">
      <alignment horizontal="center"/>
    </xf>
    <xf numFmtId="0" fontId="88" fillId="0" borderId="54" xfId="0" applyFont="1" applyBorder="1" applyAlignment="1" applyProtection="1">
      <alignment horizontal="center"/>
    </xf>
    <xf numFmtId="0" fontId="65" fillId="7" borderId="55" xfId="0" applyNumberFormat="1" applyFont="1" applyFill="1" applyBorder="1" applyAlignment="1" applyProtection="1">
      <alignment horizontal="center" vertical="center"/>
    </xf>
    <xf numFmtId="0" fontId="65" fillId="7" borderId="37" xfId="0" applyNumberFormat="1" applyFont="1" applyFill="1" applyBorder="1" applyAlignment="1" applyProtection="1">
      <alignment horizontal="center" vertical="center"/>
    </xf>
    <xf numFmtId="0" fontId="60" fillId="0" borderId="0" xfId="0" applyFont="1" applyFill="1" applyBorder="1" applyAlignment="1" applyProtection="1">
      <alignment horizontal="center" wrapText="1"/>
    </xf>
    <xf numFmtId="0" fontId="4" fillId="0" borderId="0" xfId="0" applyFont="1" applyFill="1" applyBorder="1" applyAlignment="1" applyProtection="1">
      <alignment vertical="center" wrapText="1"/>
    </xf>
    <xf numFmtId="0" fontId="59" fillId="15" borderId="34" xfId="0" applyFont="1" applyFill="1" applyBorder="1" applyAlignment="1" applyProtection="1">
      <alignment horizontal="centerContinuous"/>
    </xf>
    <xf numFmtId="0" fontId="89" fillId="0" borderId="0" xfId="0" applyFont="1"/>
    <xf numFmtId="0" fontId="70" fillId="16" borderId="0" xfId="0" applyFont="1" applyFill="1" applyBorder="1" applyAlignment="1" applyProtection="1">
      <alignment vertical="center" wrapText="1"/>
    </xf>
    <xf numFmtId="0" fontId="50" fillId="2" borderId="0" xfId="0" applyFont="1" applyFill="1" applyAlignment="1" applyProtection="1">
      <alignment vertical="top"/>
    </xf>
    <xf numFmtId="0" fontId="58" fillId="3" borderId="0" xfId="0" applyFont="1" applyFill="1" applyAlignment="1" applyProtection="1">
      <alignment horizontal="center" vertical="top" wrapText="1"/>
    </xf>
    <xf numFmtId="0" fontId="4" fillId="11" borderId="0" xfId="0" applyFont="1" applyFill="1" applyBorder="1" applyAlignment="1" applyProtection="1">
      <alignment vertical="center" wrapText="1"/>
    </xf>
    <xf numFmtId="0" fontId="4" fillId="5" borderId="0" xfId="0" applyFont="1" applyFill="1" applyBorder="1" applyAlignment="1" applyProtection="1">
      <alignment vertical="center" wrapText="1"/>
    </xf>
    <xf numFmtId="0" fontId="50" fillId="0" borderId="0" xfId="0" applyNumberFormat="1" applyFont="1" applyFill="1" applyBorder="1" applyProtection="1"/>
    <xf numFmtId="168" fontId="50" fillId="0" borderId="0" xfId="0" applyNumberFormat="1" applyFont="1" applyFill="1" applyBorder="1" applyProtection="1"/>
    <xf numFmtId="0" fontId="80" fillId="0" borderId="12" xfId="0" applyFont="1" applyFill="1" applyBorder="1" applyAlignment="1" applyProtection="1">
      <alignment horizontal="center"/>
    </xf>
    <xf numFmtId="0" fontId="80" fillId="0" borderId="12" xfId="0" applyFont="1" applyFill="1" applyBorder="1" applyProtection="1"/>
    <xf numFmtId="0" fontId="80" fillId="0" borderId="12" xfId="0" applyFont="1" applyFill="1" applyBorder="1" applyAlignment="1" applyProtection="1">
      <alignment horizontal="center" vertical="center"/>
    </xf>
    <xf numFmtId="0" fontId="81" fillId="0" borderId="12" xfId="0" applyFont="1" applyFill="1" applyBorder="1" applyAlignment="1" applyProtection="1">
      <alignment horizontal="center"/>
    </xf>
    <xf numFmtId="0" fontId="81" fillId="0" borderId="12" xfId="0" applyFont="1" applyFill="1" applyBorder="1" applyProtection="1"/>
    <xf numFmtId="1" fontId="81" fillId="0" borderId="12" xfId="0" applyNumberFormat="1" applyFont="1" applyFill="1" applyBorder="1" applyAlignment="1" applyProtection="1">
      <alignment horizontal="center"/>
    </xf>
    <xf numFmtId="0" fontId="81" fillId="0" borderId="12" xfId="0" applyFont="1" applyFill="1" applyBorder="1" applyAlignment="1" applyProtection="1">
      <alignment horizontal="center" vertical="center" wrapText="1"/>
    </xf>
    <xf numFmtId="0" fontId="80" fillId="0" borderId="13" xfId="0" applyFont="1" applyFill="1" applyBorder="1" applyAlignment="1" applyProtection="1">
      <alignment horizontal="center"/>
    </xf>
    <xf numFmtId="0" fontId="80" fillId="0" borderId="13" xfId="0" applyFont="1" applyFill="1" applyBorder="1" applyProtection="1"/>
    <xf numFmtId="1" fontId="81" fillId="0" borderId="13" xfId="0" applyNumberFormat="1" applyFont="1" applyFill="1" applyBorder="1" applyAlignment="1" applyProtection="1">
      <alignment horizontal="center"/>
    </xf>
    <xf numFmtId="0" fontId="81" fillId="0" borderId="13" xfId="0" applyFont="1" applyFill="1" applyBorder="1" applyAlignment="1" applyProtection="1">
      <alignment horizontal="center" vertical="center" wrapText="1"/>
    </xf>
    <xf numFmtId="0" fontId="50" fillId="0" borderId="0" xfId="0" applyFont="1" applyAlignment="1" applyProtection="1">
      <alignment horizontal="center" wrapText="1"/>
    </xf>
    <xf numFmtId="0" fontId="80" fillId="0" borderId="56" xfId="0" applyFont="1" applyFill="1" applyBorder="1" applyAlignment="1" applyProtection="1">
      <alignment horizontal="center" vertical="center" wrapText="1"/>
    </xf>
    <xf numFmtId="0" fontId="80" fillId="7" borderId="57" xfId="0" applyFont="1" applyFill="1" applyBorder="1" applyAlignment="1" applyProtection="1">
      <alignment wrapText="1"/>
    </xf>
    <xf numFmtId="0" fontId="80" fillId="7" borderId="58" xfId="0" applyFont="1" applyFill="1" applyBorder="1" applyAlignment="1" applyProtection="1">
      <alignment wrapText="1"/>
    </xf>
    <xf numFmtId="0" fontId="80" fillId="7" borderId="59" xfId="0" applyFont="1" applyFill="1" applyBorder="1" applyAlignment="1" applyProtection="1">
      <alignment wrapText="1"/>
    </xf>
    <xf numFmtId="0" fontId="80" fillId="7" borderId="60" xfId="0" applyFont="1" applyFill="1" applyBorder="1" applyAlignment="1" applyProtection="1">
      <alignment wrapText="1"/>
    </xf>
    <xf numFmtId="168" fontId="80" fillId="0" borderId="12" xfId="0" applyNumberFormat="1" applyFont="1" applyFill="1" applyBorder="1" applyAlignment="1" applyProtection="1">
      <alignment horizontal="center"/>
    </xf>
    <xf numFmtId="168" fontId="80" fillId="0" borderId="0" xfId="0" applyNumberFormat="1" applyFont="1" applyFill="1" applyAlignment="1" applyProtection="1">
      <alignment horizontal="center"/>
    </xf>
    <xf numFmtId="168" fontId="80" fillId="0" borderId="0" xfId="0" applyNumberFormat="1" applyFont="1" applyFill="1" applyAlignment="1" applyProtection="1">
      <alignment horizontal="center" vertical="center"/>
    </xf>
    <xf numFmtId="168" fontId="81" fillId="0" borderId="0" xfId="0" applyNumberFormat="1" applyFont="1" applyFill="1" applyAlignment="1" applyProtection="1">
      <alignment horizontal="center"/>
    </xf>
    <xf numFmtId="168" fontId="0" fillId="0" borderId="0" xfId="0" applyNumberFormat="1" applyAlignment="1" applyProtection="1">
      <alignment horizontal="center"/>
    </xf>
    <xf numFmtId="168" fontId="80" fillId="0" borderId="12" xfId="0" applyNumberFormat="1" applyFont="1" applyFill="1" applyBorder="1" applyProtection="1"/>
    <xf numFmtId="168" fontId="80" fillId="0" borderId="12" xfId="0" applyNumberFormat="1" applyFont="1" applyFill="1" applyBorder="1" applyAlignment="1" applyProtection="1">
      <alignment horizontal="center" vertical="center"/>
    </xf>
    <xf numFmtId="168" fontId="81" fillId="0" borderId="12" xfId="0" applyNumberFormat="1" applyFont="1" applyFill="1" applyBorder="1" applyAlignment="1" applyProtection="1">
      <alignment horizontal="center"/>
    </xf>
    <xf numFmtId="168" fontId="80" fillId="0" borderId="13" xfId="0" applyNumberFormat="1" applyFont="1" applyFill="1" applyBorder="1" applyAlignment="1" applyProtection="1">
      <alignment horizontal="center"/>
    </xf>
    <xf numFmtId="0" fontId="50" fillId="2" borderId="0" xfId="0" applyNumberFormat="1" applyFont="1" applyFill="1" applyAlignment="1" applyProtection="1">
      <alignment horizontal="center"/>
    </xf>
    <xf numFmtId="0" fontId="50" fillId="0" borderId="0" xfId="0" applyNumberFormat="1" applyFont="1" applyAlignment="1" applyProtection="1">
      <alignment horizontal="center"/>
    </xf>
    <xf numFmtId="14" fontId="50" fillId="2" borderId="0" xfId="0" applyNumberFormat="1" applyFont="1" applyFill="1" applyAlignment="1" applyProtection="1">
      <alignment horizontal="center"/>
    </xf>
    <xf numFmtId="0" fontId="50" fillId="0" borderId="0" xfId="0" applyFont="1" applyAlignment="1" applyProtection="1">
      <alignment horizontal="center"/>
    </xf>
    <xf numFmtId="0" fontId="51" fillId="2" borderId="14" xfId="0" applyFont="1" applyFill="1" applyBorder="1" applyAlignment="1">
      <alignment horizontal="center" wrapText="1"/>
    </xf>
    <xf numFmtId="164" fontId="76" fillId="0" borderId="26" xfId="0" applyNumberFormat="1" applyFont="1" applyFill="1" applyBorder="1" applyAlignment="1">
      <alignment horizontal="center"/>
    </xf>
    <xf numFmtId="1" fontId="76" fillId="0" borderId="26" xfId="0" applyNumberFormat="1" applyFont="1" applyFill="1" applyBorder="1" applyAlignment="1">
      <alignment horizontal="center"/>
    </xf>
    <xf numFmtId="0" fontId="50" fillId="0" borderId="15" xfId="0" applyFont="1" applyBorder="1"/>
    <xf numFmtId="0" fontId="50" fillId="0" borderId="16" xfId="0" applyFont="1" applyBorder="1"/>
    <xf numFmtId="0" fontId="50" fillId="0" borderId="16" xfId="0" applyFont="1" applyFill="1" applyBorder="1" applyProtection="1"/>
    <xf numFmtId="0" fontId="50" fillId="0" borderId="16" xfId="0" applyFont="1" applyBorder="1" applyProtection="1"/>
    <xf numFmtId="0" fontId="50" fillId="0" borderId="16" xfId="0" applyFont="1" applyBorder="1" applyProtection="1">
      <protection locked="0"/>
    </xf>
    <xf numFmtId="0" fontId="50" fillId="0" borderId="17" xfId="0" applyFont="1" applyBorder="1" applyProtection="1">
      <protection locked="0"/>
    </xf>
    <xf numFmtId="0" fontId="90" fillId="0" borderId="22" xfId="0" applyFont="1" applyFill="1" applyBorder="1" applyAlignment="1" applyProtection="1">
      <alignment horizontal="left" wrapText="1" indent="1"/>
    </xf>
    <xf numFmtId="0" fontId="77" fillId="7" borderId="35" xfId="0" applyFont="1" applyFill="1" applyBorder="1" applyAlignment="1" applyProtection="1">
      <alignment horizontal="center"/>
    </xf>
    <xf numFmtId="0" fontId="77" fillId="7" borderId="22" xfId="0" applyFont="1" applyFill="1" applyBorder="1" applyAlignment="1" applyProtection="1">
      <alignment horizontal="center"/>
    </xf>
    <xf numFmtId="0" fontId="91" fillId="0" borderId="0" xfId="0" applyFont="1" applyAlignment="1">
      <alignment horizontal="left"/>
    </xf>
    <xf numFmtId="0" fontId="74" fillId="4" borderId="0" xfId="2" applyFont="1" applyFill="1" applyBorder="1" applyAlignment="1" applyProtection="1">
      <alignment vertical="center"/>
    </xf>
    <xf numFmtId="0" fontId="6" fillId="0" borderId="0" xfId="1" applyAlignment="1" applyProtection="1">
      <alignment horizontal="left" vertical="top"/>
    </xf>
    <xf numFmtId="0" fontId="92" fillId="4" borderId="0" xfId="1" applyFont="1" applyFill="1" applyBorder="1" applyAlignment="1" applyProtection="1">
      <alignment horizontal="right" vertical="center"/>
    </xf>
    <xf numFmtId="0" fontId="49" fillId="0" borderId="0" xfId="0" applyFont="1" applyAlignment="1" applyProtection="1">
      <alignment horizontal="center" vertical="top"/>
    </xf>
    <xf numFmtId="0" fontId="0" fillId="0" borderId="0" xfId="0" applyAlignment="1" applyProtection="1">
      <alignment vertical="center" wrapText="1"/>
    </xf>
    <xf numFmtId="0" fontId="49" fillId="0" borderId="0" xfId="0" applyFont="1" applyAlignment="1" applyProtection="1">
      <alignment horizontal="center" vertical="top" wrapText="1"/>
    </xf>
    <xf numFmtId="0" fontId="49" fillId="0" borderId="0" xfId="0" applyFont="1" applyAlignment="1" applyProtection="1">
      <alignment horizontal="center" vertical="center" wrapText="1"/>
    </xf>
    <xf numFmtId="0" fontId="0" fillId="0" borderId="0" xfId="0" applyAlignment="1" applyProtection="1">
      <alignment horizontal="left" vertical="center" wrapText="1"/>
    </xf>
    <xf numFmtId="0" fontId="11" fillId="0" borderId="0" xfId="0" applyFont="1" applyAlignment="1" applyProtection="1">
      <alignment horizontal="center" vertical="top"/>
    </xf>
    <xf numFmtId="0" fontId="91" fillId="0" borderId="0" xfId="0" applyFont="1" applyAlignment="1" applyProtection="1">
      <alignment horizontal="left"/>
    </xf>
    <xf numFmtId="0" fontId="58" fillId="3" borderId="0" xfId="0" applyFont="1" applyFill="1" applyAlignment="1" applyProtection="1">
      <alignment horizontal="center" wrapText="1"/>
    </xf>
    <xf numFmtId="0" fontId="0" fillId="8" borderId="0" xfId="0" applyFill="1"/>
    <xf numFmtId="0" fontId="0" fillId="7" borderId="61" xfId="0" applyFill="1" applyBorder="1"/>
    <xf numFmtId="0" fontId="0" fillId="8" borderId="61" xfId="0" applyFill="1" applyBorder="1"/>
    <xf numFmtId="17" fontId="49" fillId="0" borderId="0" xfId="0" applyNumberFormat="1" applyFont="1" applyAlignment="1">
      <alignment horizontal="center"/>
    </xf>
    <xf numFmtId="0" fontId="0" fillId="7" borderId="61" xfId="0" applyFill="1" applyBorder="1" applyAlignment="1">
      <alignment horizontal="center"/>
    </xf>
    <xf numFmtId="0" fontId="0" fillId="8" borderId="0" xfId="0" applyFill="1" applyAlignment="1">
      <alignment horizontal="center"/>
    </xf>
    <xf numFmtId="0" fontId="0" fillId="8" borderId="61" xfId="0" applyFill="1" applyBorder="1" applyAlignment="1">
      <alignment horizontal="center"/>
    </xf>
    <xf numFmtId="0" fontId="58" fillId="3" borderId="56" xfId="0" applyFont="1" applyFill="1" applyBorder="1" applyAlignment="1" applyProtection="1">
      <alignment horizontal="center" wrapText="1"/>
    </xf>
    <xf numFmtId="0" fontId="50" fillId="0" borderId="0" xfId="0" applyFont="1" applyAlignment="1" applyProtection="1"/>
    <xf numFmtId="0" fontId="50" fillId="0" borderId="0" xfId="0" applyFont="1" applyAlignment="1" applyProtection="1">
      <alignment horizontal="centerContinuous"/>
    </xf>
    <xf numFmtId="0" fontId="50" fillId="0" borderId="0" xfId="0" applyFont="1" applyBorder="1" applyProtection="1"/>
    <xf numFmtId="0" fontId="50" fillId="0" borderId="0" xfId="0" applyFont="1" applyAlignment="1" applyProtection="1">
      <alignment horizontal="centerContinuous" vertical="center"/>
    </xf>
    <xf numFmtId="0" fontId="93" fillId="0" borderId="0" xfId="0" applyFont="1" applyAlignment="1" applyProtection="1">
      <alignment horizontal="center" vertical="center" wrapText="1"/>
    </xf>
    <xf numFmtId="0" fontId="7" fillId="0" borderId="0" xfId="1" applyNumberFormat="1" applyFont="1" applyBorder="1" applyAlignment="1" applyProtection="1">
      <alignment horizontal="center" vertical="center"/>
    </xf>
    <xf numFmtId="0" fontId="94" fillId="17" borderId="0" xfId="0" applyFont="1" applyFill="1" applyBorder="1" applyAlignment="1" applyProtection="1">
      <alignment horizontal="center" vertical="center" wrapText="1"/>
    </xf>
    <xf numFmtId="0" fontId="95" fillId="0" borderId="0" xfId="0" applyFont="1" applyBorder="1" applyAlignment="1" applyProtection="1">
      <alignment horizontal="center" vertical="center" wrapText="1"/>
    </xf>
    <xf numFmtId="0" fontId="96" fillId="18" borderId="0" xfId="2" applyFont="1" applyFill="1" applyBorder="1" applyAlignment="1" applyProtection="1">
      <alignment horizontal="centerContinuous" vertical="center"/>
    </xf>
    <xf numFmtId="0" fontId="96" fillId="18" borderId="0" xfId="2" applyFont="1" applyFill="1" applyBorder="1" applyAlignment="1" applyProtection="1">
      <alignment horizontal="left" vertical="center" indent="7"/>
    </xf>
    <xf numFmtId="0" fontId="53" fillId="18" borderId="0" xfId="0" applyFont="1" applyFill="1" applyBorder="1" applyAlignment="1" applyProtection="1">
      <alignment horizontal="centerContinuous" vertical="center"/>
    </xf>
    <xf numFmtId="0" fontId="80" fillId="18" borderId="0" xfId="0" applyFont="1" applyFill="1" applyBorder="1" applyAlignment="1" applyProtection="1">
      <alignment horizontal="left" vertical="center" indent="4"/>
    </xf>
    <xf numFmtId="0" fontId="96" fillId="3" borderId="0" xfId="2" applyFont="1" applyFill="1" applyBorder="1" applyAlignment="1" applyProtection="1">
      <alignment horizontal="centerContinuous" vertical="center"/>
    </xf>
    <xf numFmtId="0" fontId="97" fillId="3" borderId="0" xfId="1" applyFont="1" applyFill="1" applyBorder="1" applyAlignment="1" applyProtection="1">
      <alignment horizontal="left" vertical="center" indent="7"/>
    </xf>
    <xf numFmtId="0" fontId="53" fillId="3" borderId="0" xfId="0" applyFont="1" applyFill="1" applyBorder="1" applyAlignment="1" applyProtection="1">
      <alignment horizontal="centerContinuous" vertical="center"/>
    </xf>
    <xf numFmtId="0" fontId="80" fillId="3" borderId="0" xfId="0" applyFont="1" applyFill="1" applyBorder="1" applyAlignment="1" applyProtection="1">
      <alignment horizontal="left" vertical="center" indent="4"/>
    </xf>
    <xf numFmtId="0" fontId="53" fillId="0" borderId="0" xfId="0" applyFont="1" applyAlignment="1" applyProtection="1">
      <alignment horizontal="centerContinuous"/>
    </xf>
    <xf numFmtId="0" fontId="96" fillId="19" borderId="0" xfId="2" applyFont="1" applyFill="1" applyBorder="1" applyAlignment="1" applyProtection="1">
      <alignment horizontal="centerContinuous" vertical="center"/>
    </xf>
    <xf numFmtId="0" fontId="6" fillId="19" borderId="0" xfId="1" applyFill="1" applyBorder="1" applyAlignment="1" applyProtection="1">
      <alignment horizontal="left" vertical="center" indent="7"/>
    </xf>
    <xf numFmtId="0" fontId="53" fillId="19" borderId="0" xfId="0" applyFont="1" applyFill="1" applyBorder="1" applyAlignment="1" applyProtection="1">
      <alignment horizontal="centerContinuous" vertical="center"/>
    </xf>
    <xf numFmtId="0" fontId="10" fillId="19" borderId="0" xfId="0" applyFont="1" applyFill="1" applyBorder="1" applyAlignment="1" applyProtection="1">
      <alignment horizontal="left" vertical="center" indent="4"/>
    </xf>
    <xf numFmtId="0" fontId="9" fillId="19" borderId="0" xfId="0" applyFont="1" applyFill="1" applyBorder="1" applyAlignment="1" applyProtection="1">
      <alignment horizontal="left" vertical="center" indent="4"/>
    </xf>
    <xf numFmtId="0" fontId="6" fillId="3" borderId="0" xfId="1" applyFill="1" applyBorder="1" applyAlignment="1" applyProtection="1">
      <alignment horizontal="left" vertical="center" indent="7"/>
    </xf>
    <xf numFmtId="0" fontId="6" fillId="18" borderId="0" xfId="1" applyFill="1" applyBorder="1" applyAlignment="1" applyProtection="1">
      <alignment horizontal="left" vertical="center" indent="7"/>
    </xf>
    <xf numFmtId="0" fontId="72" fillId="0" borderId="0" xfId="0" applyFont="1" applyProtection="1"/>
    <xf numFmtId="165" fontId="62" fillId="2" borderId="43" xfId="0" applyNumberFormat="1" applyFont="1" applyFill="1" applyBorder="1" applyAlignment="1" applyProtection="1">
      <alignment horizontal="center" vertical="center"/>
    </xf>
    <xf numFmtId="0" fontId="0" fillId="0" borderId="0" xfId="0" applyAlignment="1">
      <alignment horizontal="center" vertical="center"/>
    </xf>
    <xf numFmtId="0" fontId="49" fillId="0" borderId="0" xfId="0" applyFont="1" applyAlignment="1">
      <alignment horizontal="center" vertical="top"/>
    </xf>
    <xf numFmtId="0" fontId="80" fillId="0" borderId="0" xfId="0" applyFont="1" applyFill="1" applyBorder="1" applyProtection="1"/>
    <xf numFmtId="0" fontId="81" fillId="0" borderId="0" xfId="0" applyFont="1" applyFill="1" applyBorder="1" applyAlignment="1">
      <alignment horizontal="center" vertical="center" wrapText="1"/>
    </xf>
    <xf numFmtId="0" fontId="81" fillId="0" borderId="0" xfId="0" applyFont="1" applyFill="1" applyBorder="1"/>
    <xf numFmtId="0" fontId="0" fillId="0" borderId="0" xfId="0" applyBorder="1"/>
    <xf numFmtId="0" fontId="49" fillId="2" borderId="63" xfId="0" applyFont="1" applyFill="1" applyBorder="1"/>
    <xf numFmtId="0" fontId="0" fillId="2" borderId="63" xfId="0" applyFill="1" applyBorder="1"/>
    <xf numFmtId="0" fontId="0" fillId="2" borderId="64" xfId="0" applyFill="1" applyBorder="1"/>
    <xf numFmtId="165" fontId="62" fillId="2" borderId="20" xfId="0" applyNumberFormat="1" applyFont="1" applyFill="1" applyBorder="1" applyAlignment="1" applyProtection="1">
      <alignment horizontal="center" vertical="center"/>
    </xf>
    <xf numFmtId="0" fontId="0" fillId="8" borderId="0" xfId="0" applyFill="1" applyBorder="1" applyAlignment="1">
      <alignment horizontal="center"/>
    </xf>
    <xf numFmtId="0" fontId="0" fillId="0" borderId="0" xfId="0" applyAlignment="1" applyProtection="1">
      <alignment horizontal="center" vertical="top"/>
    </xf>
    <xf numFmtId="0" fontId="49" fillId="0" borderId="0" xfId="0" applyFont="1" applyAlignment="1" applyProtection="1">
      <alignment horizontal="center"/>
    </xf>
    <xf numFmtId="0" fontId="0" fillId="0" borderId="0" xfId="0" applyAlignment="1" applyProtection="1"/>
    <xf numFmtId="0" fontId="6" fillId="0" borderId="0" xfId="1" applyBorder="1" applyAlignment="1" applyProtection="1">
      <alignment horizontal="center" vertical="center"/>
    </xf>
    <xf numFmtId="0" fontId="52" fillId="0" borderId="0" xfId="0" applyFont="1" applyProtection="1"/>
    <xf numFmtId="0" fontId="58" fillId="10" borderId="34" xfId="0" applyFont="1" applyFill="1" applyBorder="1" applyAlignment="1" applyProtection="1">
      <alignment horizontal="center" vertical="center" wrapText="1"/>
    </xf>
    <xf numFmtId="0" fontId="79" fillId="10" borderId="34" xfId="0" applyFont="1" applyFill="1" applyBorder="1" applyAlignment="1" applyProtection="1">
      <alignment horizontal="center" vertical="center"/>
    </xf>
    <xf numFmtId="0" fontId="0" fillId="0" borderId="0" xfId="0" applyAlignment="1" applyProtection="1">
      <alignment horizontal="centerContinuous" vertical="center"/>
    </xf>
    <xf numFmtId="170" fontId="58" fillId="3" borderId="65" xfId="0" applyNumberFormat="1" applyFont="1" applyFill="1" applyBorder="1" applyAlignment="1" applyProtection="1">
      <alignment horizontal="center" vertical="center" wrapText="1"/>
    </xf>
    <xf numFmtId="170" fontId="58" fillId="3" borderId="66" xfId="0" applyNumberFormat="1" applyFont="1" applyFill="1" applyBorder="1" applyAlignment="1" applyProtection="1">
      <alignment horizontal="center" vertical="center" wrapText="1"/>
    </xf>
    <xf numFmtId="0" fontId="58" fillId="3" borderId="67" xfId="0" applyFont="1" applyFill="1" applyBorder="1" applyAlignment="1" applyProtection="1">
      <alignment horizontal="center" vertical="center" wrapText="1"/>
    </xf>
    <xf numFmtId="0" fontId="65" fillId="3" borderId="68" xfId="0" applyFont="1" applyFill="1" applyBorder="1" applyAlignment="1" applyProtection="1">
      <alignment horizontal="center" vertical="center" wrapText="1"/>
    </xf>
    <xf numFmtId="0" fontId="96" fillId="19" borderId="69" xfId="0" applyFont="1" applyFill="1" applyBorder="1" applyAlignment="1" applyProtection="1">
      <alignment horizontal="center" vertical="center" wrapText="1"/>
    </xf>
    <xf numFmtId="0" fontId="65" fillId="19" borderId="69" xfId="0" applyNumberFormat="1" applyFont="1" applyFill="1" applyBorder="1" applyAlignment="1" applyProtection="1">
      <alignment horizontal="center" vertical="center"/>
    </xf>
    <xf numFmtId="0" fontId="65" fillId="19" borderId="69" xfId="0" applyFont="1" applyFill="1" applyBorder="1" applyAlignment="1" applyProtection="1">
      <alignment horizontal="center" vertical="center"/>
    </xf>
    <xf numFmtId="0" fontId="65" fillId="3" borderId="68" xfId="0" applyFont="1" applyFill="1" applyBorder="1" applyAlignment="1" applyProtection="1">
      <alignment horizontal="left" vertical="center" wrapText="1"/>
    </xf>
    <xf numFmtId="164" fontId="5" fillId="20" borderId="70" xfId="0" applyNumberFormat="1" applyFont="1" applyFill="1" applyBorder="1" applyAlignment="1" applyProtection="1">
      <alignment horizontal="center" vertical="center"/>
    </xf>
    <xf numFmtId="0" fontId="65" fillId="19" borderId="69" xfId="0" applyFont="1" applyFill="1" applyBorder="1" applyAlignment="1" applyProtection="1">
      <alignment horizontal="center" vertical="center" wrapText="1"/>
    </xf>
    <xf numFmtId="165" fontId="65" fillId="19" borderId="69" xfId="0" applyNumberFormat="1" applyFont="1" applyFill="1" applyBorder="1" applyAlignment="1" applyProtection="1">
      <alignment horizontal="center" vertical="center"/>
    </xf>
    <xf numFmtId="165" fontId="5" fillId="20" borderId="70" xfId="0" applyNumberFormat="1" applyFont="1" applyFill="1" applyBorder="1" applyAlignment="1" applyProtection="1">
      <alignment horizontal="center" vertical="center"/>
    </xf>
    <xf numFmtId="1" fontId="65" fillId="19" borderId="69" xfId="0" applyNumberFormat="1" applyFont="1" applyFill="1" applyBorder="1" applyAlignment="1" applyProtection="1">
      <alignment horizontal="center" vertical="center"/>
    </xf>
    <xf numFmtId="1" fontId="5" fillId="20" borderId="70" xfId="0" applyNumberFormat="1" applyFont="1" applyFill="1" applyBorder="1" applyAlignment="1" applyProtection="1">
      <alignment horizontal="center" vertical="center"/>
    </xf>
    <xf numFmtId="0" fontId="99" fillId="2" borderId="0" xfId="0" applyFont="1" applyFill="1" applyProtection="1"/>
    <xf numFmtId="170" fontId="98" fillId="4" borderId="42" xfId="0" applyNumberFormat="1" applyFont="1" applyFill="1" applyBorder="1" applyAlignment="1" applyProtection="1">
      <alignment vertical="center" wrapText="1"/>
    </xf>
    <xf numFmtId="0" fontId="74" fillId="4" borderId="42" xfId="0" applyFont="1" applyFill="1" applyBorder="1" applyAlignment="1" applyProtection="1">
      <alignment vertical="center" wrapText="1"/>
    </xf>
    <xf numFmtId="0" fontId="100" fillId="2" borderId="0" xfId="0" applyFont="1" applyFill="1" applyProtection="1"/>
    <xf numFmtId="0" fontId="42" fillId="2" borderId="0" xfId="0" applyFont="1" applyFill="1" applyProtection="1"/>
    <xf numFmtId="0" fontId="9" fillId="19" borderId="0" xfId="0" applyNumberFormat="1" applyFont="1" applyFill="1" applyBorder="1" applyAlignment="1" applyProtection="1">
      <alignment horizontal="left" vertical="center" wrapText="1" indent="4"/>
    </xf>
    <xf numFmtId="0" fontId="9" fillId="3" borderId="0" xfId="0" applyFont="1" applyFill="1" applyBorder="1" applyAlignment="1" applyProtection="1">
      <alignment horizontal="left" vertical="top" wrapText="1" indent="4"/>
    </xf>
    <xf numFmtId="0" fontId="3" fillId="0" borderId="0" xfId="0" applyFont="1" applyBorder="1" applyAlignment="1" applyProtection="1">
      <alignment horizontal="center" wrapText="1"/>
    </xf>
    <xf numFmtId="49" fontId="0" fillId="0" borderId="0" xfId="0" applyNumberFormat="1" applyAlignment="1"/>
    <xf numFmtId="0" fontId="59" fillId="12" borderId="42" xfId="0" applyFont="1" applyFill="1" applyBorder="1" applyAlignment="1"/>
    <xf numFmtId="170" fontId="101" fillId="0" borderId="0" xfId="0" applyNumberFormat="1" applyFont="1" applyBorder="1" applyAlignment="1">
      <alignment vertical="center" wrapText="1"/>
    </xf>
    <xf numFmtId="0" fontId="50" fillId="2" borderId="0" xfId="0" applyFont="1" applyFill="1" applyAlignment="1" applyProtection="1">
      <alignment vertical="center"/>
      <protection locked="0"/>
    </xf>
    <xf numFmtId="9" fontId="50" fillId="2" borderId="0" xfId="0" applyNumberFormat="1" applyFont="1" applyFill="1" applyAlignment="1" applyProtection="1">
      <alignment vertical="center"/>
      <protection locked="0"/>
    </xf>
    <xf numFmtId="10" fontId="50" fillId="2" borderId="0" xfId="0" applyNumberFormat="1" applyFont="1" applyFill="1" applyAlignment="1" applyProtection="1">
      <alignment vertical="center"/>
      <protection locked="0"/>
    </xf>
    <xf numFmtId="0" fontId="50" fillId="2" borderId="0" xfId="0" applyFont="1" applyFill="1" applyProtection="1">
      <protection locked="0"/>
    </xf>
    <xf numFmtId="0" fontId="43" fillId="0" borderId="2" xfId="0" applyFont="1" applyFill="1" applyBorder="1" applyAlignment="1" applyProtection="1">
      <alignment horizontal="left" wrapText="1" indent="1"/>
      <protection locked="0"/>
    </xf>
    <xf numFmtId="165" fontId="41" fillId="0" borderId="1" xfId="0" applyNumberFormat="1" applyFont="1" applyFill="1" applyBorder="1" applyAlignment="1" applyProtection="1">
      <alignment horizontal="center" vertical="center"/>
      <protection locked="0"/>
    </xf>
    <xf numFmtId="0" fontId="0" fillId="0" borderId="0" xfId="0" applyAlignment="1" applyProtection="1">
      <alignment horizontal="left" vertical="top" wrapText="1"/>
    </xf>
    <xf numFmtId="0" fontId="0" fillId="0" borderId="0" xfId="0" applyAlignment="1" applyProtection="1">
      <alignment horizontal="left" vertical="top"/>
    </xf>
    <xf numFmtId="0" fontId="74" fillId="4" borderId="0" xfId="2" applyFont="1" applyFill="1" applyBorder="1" applyAlignment="1" applyProtection="1">
      <alignment horizontal="left" vertical="center"/>
    </xf>
    <xf numFmtId="0" fontId="0" fillId="0" borderId="0" xfId="0" applyAlignment="1" applyProtection="1">
      <alignment vertical="top" wrapText="1"/>
    </xf>
    <xf numFmtId="0" fontId="0" fillId="0" borderId="0" xfId="0" applyAlignment="1" applyProtection="1">
      <alignment horizontal="left"/>
    </xf>
    <xf numFmtId="0" fontId="0" fillId="0" borderId="0" xfId="0" applyNumberFormat="1" applyAlignment="1">
      <alignment horizontal="left" vertical="top" wrapText="1"/>
    </xf>
    <xf numFmtId="0" fontId="0" fillId="0" borderId="0" xfId="0" applyNumberFormat="1" applyAlignment="1" applyProtection="1">
      <alignment horizontal="left" vertical="top" wrapText="1"/>
    </xf>
    <xf numFmtId="0" fontId="6" fillId="0" borderId="0" xfId="1" applyAlignment="1" applyProtection="1">
      <alignment horizontal="left"/>
    </xf>
    <xf numFmtId="0" fontId="6" fillId="0" borderId="0" xfId="1" applyAlignment="1" applyProtection="1">
      <alignment horizontal="left" vertical="top" wrapText="1"/>
    </xf>
    <xf numFmtId="0" fontId="0" fillId="0" borderId="0" xfId="0" applyAlignment="1" applyProtection="1">
      <alignment vertical="top"/>
    </xf>
    <xf numFmtId="0" fontId="1" fillId="0" borderId="0" xfId="0" applyFont="1" applyAlignment="1" applyProtection="1">
      <alignment horizontal="left" vertical="top" wrapText="1"/>
    </xf>
    <xf numFmtId="0" fontId="0" fillId="0" borderId="0" xfId="0" applyAlignment="1"/>
    <xf numFmtId="0" fontId="6" fillId="0" borderId="0" xfId="1" applyAlignment="1" applyProtection="1">
      <alignment horizontal="center"/>
    </xf>
    <xf numFmtId="0" fontId="34" fillId="0" borderId="0" xfId="1" applyFont="1" applyFill="1" applyBorder="1" applyAlignment="1" applyProtection="1">
      <alignment vertical="center"/>
    </xf>
    <xf numFmtId="0" fontId="0" fillId="0" borderId="0" xfId="0" applyAlignment="1">
      <alignment vertical="center"/>
    </xf>
    <xf numFmtId="0" fontId="73" fillId="4" borderId="27" xfId="0" applyFont="1" applyFill="1" applyBorder="1" applyAlignment="1" applyProtection="1">
      <alignment horizontal="center" vertical="center"/>
    </xf>
    <xf numFmtId="0" fontId="80" fillId="7" borderId="59" xfId="0" applyFont="1" applyFill="1" applyBorder="1" applyAlignment="1" applyProtection="1">
      <alignment horizontal="center" wrapText="1"/>
    </xf>
    <xf numFmtId="0" fontId="67" fillId="4" borderId="0" xfId="0" applyFont="1" applyFill="1" applyAlignment="1">
      <alignment horizontal="center"/>
    </xf>
    <xf numFmtId="0" fontId="62" fillId="0" borderId="44" xfId="0" applyFont="1" applyFill="1" applyBorder="1" applyAlignment="1">
      <alignment horizontal="center" wrapText="1"/>
    </xf>
    <xf numFmtId="0" fontId="62" fillId="0" borderId="45" xfId="0" applyFont="1" applyFill="1" applyBorder="1" applyAlignment="1">
      <alignment horizontal="center" wrapText="1"/>
    </xf>
    <xf numFmtId="0" fontId="62" fillId="0" borderId="62" xfId="0" applyFont="1" applyFill="1" applyBorder="1" applyAlignment="1">
      <alignment horizontal="center" wrapText="1"/>
    </xf>
    <xf numFmtId="0" fontId="62" fillId="0" borderId="23" xfId="0" applyFont="1" applyFill="1" applyBorder="1" applyAlignment="1">
      <alignment horizontal="center" wrapText="1"/>
    </xf>
    <xf numFmtId="0" fontId="59" fillId="12" borderId="42" xfId="0" applyFont="1" applyFill="1" applyBorder="1" applyAlignment="1">
      <alignment horizontal="center"/>
    </xf>
    <xf numFmtId="0" fontId="68" fillId="0" borderId="0" xfId="0" applyFont="1" applyAlignment="1">
      <alignment horizontal="left" vertical="center" wrapText="1"/>
    </xf>
    <xf numFmtId="170" fontId="59" fillId="12" borderId="42" xfId="0" applyNumberFormat="1" applyFont="1" applyFill="1" applyBorder="1" applyAlignment="1" applyProtection="1">
      <alignment horizontal="center" vertical="center" wrapText="1"/>
    </xf>
    <xf numFmtId="0" fontId="0" fillId="0" borderId="0" xfId="0" applyAlignment="1" applyProtection="1">
      <alignment horizontal="center" vertical="center"/>
    </xf>
    <xf numFmtId="170" fontId="98" fillId="4" borderId="42" xfId="0" applyNumberFormat="1" applyFont="1" applyFill="1" applyBorder="1" applyAlignment="1" applyProtection="1">
      <alignment horizontal="center" vertical="center" wrapText="1"/>
    </xf>
    <xf numFmtId="0" fontId="59" fillId="12" borderId="42" xfId="0" applyFont="1" applyFill="1" applyBorder="1" applyAlignment="1">
      <alignment horizontal="center" vertical="center" wrapText="1"/>
    </xf>
    <xf numFmtId="170" fontId="59" fillId="12" borderId="42" xfId="0" applyNumberFormat="1" applyFont="1" applyFill="1" applyBorder="1" applyAlignment="1">
      <alignment horizontal="center" vertical="center" wrapText="1"/>
    </xf>
    <xf numFmtId="0" fontId="49" fillId="0" borderId="0" xfId="0" applyFont="1" applyAlignment="1">
      <alignment horizontal="center"/>
    </xf>
    <xf numFmtId="0" fontId="1" fillId="0" borderId="0" xfId="0" applyFont="1" applyAlignment="1" applyProtection="1">
      <alignment horizontal="left" vertical="top"/>
    </xf>
    <xf numFmtId="0" fontId="9" fillId="3" borderId="0" xfId="0" applyFont="1" applyFill="1" applyBorder="1" applyAlignment="1" applyProtection="1">
      <alignment horizontal="left" vertical="center" indent="4"/>
    </xf>
    <xf numFmtId="0" fontId="96" fillId="0" borderId="0" xfId="0" applyFont="1" applyAlignment="1" applyProtection="1">
      <alignment horizontal="left" wrapText="1"/>
    </xf>
    <xf numFmtId="0" fontId="102" fillId="0" borderId="0" xfId="0" applyFont="1" applyAlignment="1" applyProtection="1">
      <alignment horizontal="center"/>
    </xf>
    <xf numFmtId="168" fontId="103" fillId="0" borderId="0" xfId="0" applyNumberFormat="1" applyFont="1" applyAlignment="1" applyProtection="1">
      <alignment horizontal="center"/>
    </xf>
    <xf numFmtId="0" fontId="0" fillId="0" borderId="0" xfId="0" applyAlignment="1" applyProtection="1">
      <alignment horizontal="left" vertical="top" wrapText="1"/>
    </xf>
    <xf numFmtId="0" fontId="0" fillId="0" borderId="0" xfId="0" applyFont="1" applyAlignment="1" applyProtection="1">
      <alignment horizontal="left" vertical="top"/>
    </xf>
    <xf numFmtId="0" fontId="0" fillId="0" borderId="0" xfId="0" applyAlignment="1" applyProtection="1">
      <alignment horizontal="left" vertical="top"/>
    </xf>
    <xf numFmtId="0" fontId="104" fillId="0" borderId="0" xfId="1" applyFont="1" applyAlignment="1" applyProtection="1">
      <alignment horizontal="left" vertical="center" wrapText="1"/>
    </xf>
    <xf numFmtId="0" fontId="6" fillId="0" borderId="0" xfId="1" applyAlignment="1" applyProtection="1">
      <alignment horizontal="left" vertical="center"/>
    </xf>
    <xf numFmtId="0" fontId="0" fillId="0" borderId="0" xfId="0" applyAlignment="1">
      <alignment horizontal="left" vertical="top"/>
    </xf>
    <xf numFmtId="0" fontId="74" fillId="4" borderId="0" xfId="2" applyFont="1" applyFill="1" applyBorder="1" applyAlignment="1" applyProtection="1">
      <alignment horizontal="left" vertical="center"/>
    </xf>
    <xf numFmtId="0" fontId="0" fillId="0" borderId="0" xfId="0" applyAlignment="1" applyProtection="1">
      <alignment vertical="top" wrapText="1"/>
    </xf>
    <xf numFmtId="0" fontId="0" fillId="0" borderId="0" xfId="0" applyFill="1" applyAlignment="1" applyProtection="1">
      <alignment vertical="top" wrapText="1"/>
    </xf>
    <xf numFmtId="0" fontId="0" fillId="0" borderId="0" xfId="0" applyAlignment="1" applyProtection="1">
      <alignment horizontal="left"/>
    </xf>
    <xf numFmtId="0" fontId="0" fillId="0" borderId="0" xfId="0" applyNumberFormat="1" applyAlignment="1">
      <alignment horizontal="left" vertical="top" wrapText="1"/>
    </xf>
    <xf numFmtId="0" fontId="0" fillId="0" borderId="0" xfId="0" applyNumberFormat="1" applyAlignment="1" applyProtection="1">
      <alignment horizontal="left" vertical="top" wrapText="1"/>
    </xf>
    <xf numFmtId="0" fontId="11" fillId="0" borderId="0" xfId="0" applyFont="1" applyAlignment="1" applyProtection="1">
      <alignment horizontal="left" vertical="top" wrapText="1"/>
    </xf>
    <xf numFmtId="0" fontId="0" fillId="0" borderId="0" xfId="0" applyAlignment="1">
      <alignment horizontal="left" vertical="top" wrapText="1"/>
    </xf>
    <xf numFmtId="0" fontId="6" fillId="0" borderId="0" xfId="1" applyAlignment="1" applyProtection="1">
      <alignment horizontal="left"/>
    </xf>
    <xf numFmtId="0" fontId="6" fillId="0" borderId="0" xfId="1" applyAlignment="1" applyProtection="1">
      <alignment horizontal="left" vertical="top" wrapText="1"/>
    </xf>
    <xf numFmtId="0" fontId="0" fillId="0" borderId="0" xfId="0" applyAlignment="1">
      <alignment horizontal="left" vertical="center"/>
    </xf>
    <xf numFmtId="0" fontId="0" fillId="0" borderId="0" xfId="0" applyAlignment="1" applyProtection="1">
      <alignment vertical="top"/>
    </xf>
    <xf numFmtId="0" fontId="105" fillId="0" borderId="0" xfId="0" applyFont="1" applyFill="1" applyAlignment="1" applyProtection="1">
      <alignment vertical="top" wrapText="1"/>
    </xf>
    <xf numFmtId="0" fontId="105" fillId="0" borderId="0" xfId="0" applyFont="1" applyAlignment="1" applyProtection="1">
      <alignment horizontal="left" vertical="top"/>
    </xf>
    <xf numFmtId="0" fontId="105" fillId="0" borderId="0" xfId="0" applyFont="1" applyAlignment="1" applyProtection="1">
      <alignment horizontal="left" vertical="top" wrapText="1"/>
    </xf>
    <xf numFmtId="0" fontId="74" fillId="4" borderId="0" xfId="2" applyFont="1" applyFill="1" applyBorder="1" applyAlignment="1" applyProtection="1">
      <alignment horizontal="center" vertical="center"/>
    </xf>
    <xf numFmtId="0" fontId="75" fillId="0" borderId="0" xfId="0" applyFont="1" applyAlignment="1" applyProtection="1">
      <alignment horizontal="center" vertical="center"/>
    </xf>
    <xf numFmtId="0" fontId="91" fillId="0" borderId="0" xfId="0" applyFont="1" applyAlignment="1" applyProtection="1">
      <alignment horizontal="left" vertical="top"/>
    </xf>
    <xf numFmtId="0" fontId="1" fillId="0" borderId="0" xfId="0" applyFont="1" applyAlignment="1" applyProtection="1">
      <alignment horizontal="left" vertical="top" wrapText="1"/>
    </xf>
    <xf numFmtId="0" fontId="6" fillId="0" borderId="0" xfId="1" applyFill="1" applyAlignment="1" applyProtection="1">
      <alignment horizontal="center" vertical="center" wrapText="1"/>
      <protection locked="0"/>
    </xf>
    <xf numFmtId="0" fontId="6" fillId="0" borderId="0" xfId="1" applyAlignment="1" applyProtection="1">
      <alignment horizontal="center" vertical="center" wrapText="1"/>
    </xf>
    <xf numFmtId="0" fontId="7" fillId="0" borderId="0" xfId="1" applyFont="1" applyFill="1" applyAlignment="1" applyProtection="1">
      <alignment horizontal="left"/>
      <protection locked="0"/>
    </xf>
    <xf numFmtId="0" fontId="7" fillId="0" borderId="0" xfId="1" applyFont="1" applyFill="1" applyAlignment="1" applyProtection="1">
      <alignment horizontal="left" vertical="top"/>
      <protection locked="0"/>
    </xf>
    <xf numFmtId="0" fontId="3" fillId="0" borderId="0" xfId="0" applyFont="1" applyFill="1" applyBorder="1" applyAlignment="1" applyProtection="1">
      <alignment horizontal="left" vertical="center" wrapText="1"/>
    </xf>
    <xf numFmtId="0" fontId="0" fillId="0" borderId="0" xfId="0" applyAlignment="1"/>
    <xf numFmtId="0" fontId="59" fillId="13" borderId="42" xfId="0" applyFont="1" applyFill="1" applyBorder="1" applyAlignment="1" applyProtection="1">
      <alignment horizontal="center"/>
    </xf>
    <xf numFmtId="0" fontId="6" fillId="0" borderId="0" xfId="1" applyAlignment="1" applyProtection="1">
      <alignment horizontal="center"/>
    </xf>
    <xf numFmtId="0" fontId="3" fillId="0" borderId="0" xfId="0" applyFont="1" applyFill="1" applyAlignment="1" applyProtection="1">
      <alignment horizontal="left" vertical="top" wrapText="1"/>
    </xf>
    <xf numFmtId="0" fontId="116" fillId="0" borderId="0" xfId="0" applyFont="1" applyFill="1" applyAlignment="1" applyProtection="1">
      <alignment horizontal="left" vertical="top" wrapText="1"/>
    </xf>
    <xf numFmtId="0" fontId="96" fillId="0" borderId="0" xfId="0" applyFont="1" applyFill="1" applyBorder="1" applyAlignment="1" applyProtection="1">
      <alignment horizontal="center" vertical="center" wrapText="1"/>
    </xf>
    <xf numFmtId="0" fontId="96" fillId="0" borderId="72" xfId="0" applyFont="1" applyFill="1" applyBorder="1" applyAlignment="1" applyProtection="1">
      <alignment horizontal="center" vertical="center" wrapText="1"/>
    </xf>
    <xf numFmtId="0" fontId="62" fillId="2" borderId="71" xfId="0" applyFont="1" applyFill="1" applyBorder="1" applyAlignment="1">
      <alignment horizontal="center" wrapText="1"/>
    </xf>
    <xf numFmtId="0" fontId="62" fillId="2" borderId="72" xfId="0" applyFont="1" applyFill="1" applyBorder="1" applyAlignment="1">
      <alignment horizontal="center" wrapText="1"/>
    </xf>
    <xf numFmtId="0" fontId="62" fillId="2" borderId="44" xfId="0" applyFont="1" applyFill="1" applyBorder="1" applyAlignment="1">
      <alignment horizontal="center" wrapText="1"/>
    </xf>
    <xf numFmtId="0" fontId="62" fillId="2" borderId="45" xfId="0" applyFont="1" applyFill="1" applyBorder="1" applyAlignment="1">
      <alignment horizontal="center" wrapText="1"/>
    </xf>
    <xf numFmtId="0" fontId="62" fillId="2" borderId="62" xfId="0" applyFont="1" applyFill="1" applyBorder="1" applyAlignment="1">
      <alignment horizontal="center" wrapText="1"/>
    </xf>
    <xf numFmtId="0" fontId="62" fillId="2" borderId="23" xfId="0" applyFont="1" applyFill="1" applyBorder="1" applyAlignment="1">
      <alignment horizontal="center" wrapText="1"/>
    </xf>
    <xf numFmtId="0" fontId="107"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76" fillId="0" borderId="26" xfId="0" applyFont="1" applyFill="1" applyBorder="1" applyAlignment="1">
      <alignment horizontal="center" wrapText="1"/>
    </xf>
    <xf numFmtId="0" fontId="34" fillId="0" borderId="0" xfId="1" applyFont="1" applyFill="1" applyBorder="1" applyAlignment="1" applyProtection="1">
      <alignment vertical="center"/>
    </xf>
    <xf numFmtId="0" fontId="0" fillId="0" borderId="0" xfId="0" applyAlignment="1">
      <alignment vertical="center"/>
    </xf>
    <xf numFmtId="0" fontId="106" fillId="0" borderId="20" xfId="0" applyFont="1" applyFill="1" applyBorder="1" applyAlignment="1" applyProtection="1">
      <alignment horizontal="center" vertical="center" wrapText="1"/>
    </xf>
    <xf numFmtId="0" fontId="106" fillId="0" borderId="26" xfId="0" applyFont="1" applyFill="1" applyBorder="1" applyAlignment="1" applyProtection="1">
      <alignment horizontal="center" vertical="center" wrapText="1"/>
    </xf>
    <xf numFmtId="0" fontId="76" fillId="0" borderId="20" xfId="0" applyFont="1" applyFill="1" applyBorder="1" applyAlignment="1">
      <alignment horizontal="center" wrapText="1"/>
    </xf>
    <xf numFmtId="0" fontId="3" fillId="0" borderId="0" xfId="0" applyFont="1" applyFill="1" applyAlignment="1" applyProtection="1">
      <alignment horizontal="left" wrapText="1"/>
    </xf>
    <xf numFmtId="0" fontId="73" fillId="4" borderId="0" xfId="0" applyFont="1" applyFill="1" applyBorder="1" applyAlignment="1" applyProtection="1">
      <alignment horizontal="center" vertical="center"/>
    </xf>
    <xf numFmtId="0" fontId="73" fillId="4" borderId="27" xfId="0" applyFont="1" applyFill="1" applyBorder="1" applyAlignment="1" applyProtection="1">
      <alignment horizontal="center" vertical="center"/>
    </xf>
    <xf numFmtId="0" fontId="108" fillId="0" borderId="0" xfId="0" applyFont="1" applyAlignment="1" applyProtection="1">
      <alignment horizontal="left"/>
    </xf>
    <xf numFmtId="0" fontId="109" fillId="0" borderId="0" xfId="0" applyFont="1" applyAlignment="1">
      <alignment horizontal="left"/>
    </xf>
    <xf numFmtId="0" fontId="110" fillId="0" borderId="0" xfId="0" applyFont="1" applyAlignment="1">
      <alignment horizontal="left"/>
    </xf>
    <xf numFmtId="0" fontId="80" fillId="7" borderId="57" xfId="0" applyFont="1" applyFill="1" applyBorder="1" applyAlignment="1" applyProtection="1">
      <alignment horizontal="center" wrapText="1"/>
    </xf>
    <xf numFmtId="0" fontId="80" fillId="7" borderId="59" xfId="0" applyFont="1" applyFill="1" applyBorder="1" applyAlignment="1" applyProtection="1">
      <alignment horizontal="center" wrapText="1"/>
    </xf>
    <xf numFmtId="0" fontId="80" fillId="7" borderId="73" xfId="0" applyFont="1" applyFill="1" applyBorder="1" applyAlignment="1" applyProtection="1">
      <alignment horizontal="center" wrapText="1"/>
    </xf>
    <xf numFmtId="0" fontId="80" fillId="7" borderId="74" xfId="0" applyFont="1" applyFill="1" applyBorder="1" applyAlignment="1" applyProtection="1">
      <alignment horizontal="center" wrapText="1"/>
    </xf>
    <xf numFmtId="0" fontId="88" fillId="0" borderId="0" xfId="0" applyFont="1" applyAlignment="1" applyProtection="1">
      <alignment horizontal="center"/>
    </xf>
    <xf numFmtId="0" fontId="67" fillId="4" borderId="0" xfId="0" applyFont="1" applyFill="1" applyAlignment="1">
      <alignment horizontal="center"/>
    </xf>
    <xf numFmtId="0" fontId="111" fillId="0" borderId="33" xfId="0" applyFont="1" applyBorder="1" applyAlignment="1">
      <alignment horizontal="center" wrapText="1"/>
    </xf>
    <xf numFmtId="170" fontId="112" fillId="0" borderId="72" xfId="0" applyNumberFormat="1" applyFont="1" applyBorder="1" applyAlignment="1">
      <alignment horizontal="center" vertical="center" wrapText="1"/>
    </xf>
    <xf numFmtId="170" fontId="68" fillId="0" borderId="72" xfId="0" applyNumberFormat="1" applyFont="1" applyBorder="1" applyAlignment="1">
      <alignment horizontal="center" vertical="center" wrapText="1"/>
    </xf>
    <xf numFmtId="0" fontId="62" fillId="0" borderId="44" xfId="0" applyFont="1" applyFill="1" applyBorder="1" applyAlignment="1">
      <alignment horizontal="center" wrapText="1"/>
    </xf>
    <xf numFmtId="0" fontId="62" fillId="0" borderId="45" xfId="0" applyFont="1" applyFill="1" applyBorder="1" applyAlignment="1">
      <alignment horizontal="center" wrapText="1"/>
    </xf>
    <xf numFmtId="0" fontId="62" fillId="0" borderId="62" xfId="0" applyFont="1" applyFill="1" applyBorder="1" applyAlignment="1">
      <alignment horizontal="center" wrapText="1"/>
    </xf>
    <xf numFmtId="0" fontId="62" fillId="0" borderId="23" xfId="0" applyFont="1" applyFill="1" applyBorder="1" applyAlignment="1">
      <alignment horizontal="center" wrapText="1"/>
    </xf>
    <xf numFmtId="170" fontId="21" fillId="0" borderId="72" xfId="0" applyNumberFormat="1" applyFont="1" applyBorder="1" applyAlignment="1">
      <alignment horizontal="center" vertical="center" wrapText="1"/>
    </xf>
    <xf numFmtId="0" fontId="59" fillId="12" borderId="42" xfId="0" applyFont="1" applyFill="1" applyBorder="1" applyAlignment="1">
      <alignment horizontal="center"/>
    </xf>
    <xf numFmtId="170" fontId="101" fillId="0" borderId="0" xfId="0" applyNumberFormat="1" applyFont="1" applyBorder="1" applyAlignment="1">
      <alignment horizontal="center" vertical="center" wrapText="1"/>
    </xf>
    <xf numFmtId="170" fontId="101" fillId="0" borderId="0" xfId="0" applyNumberFormat="1" applyFont="1" applyBorder="1" applyAlignment="1">
      <alignment horizontal="center" vertical="center"/>
    </xf>
    <xf numFmtId="0" fontId="0" fillId="0" borderId="23" xfId="0" applyBorder="1" applyAlignment="1">
      <alignment horizontal="center" wrapText="1"/>
    </xf>
    <xf numFmtId="0" fontId="98" fillId="13" borderId="0" xfId="0" applyFont="1" applyFill="1" applyAlignment="1">
      <alignment horizontal="center" wrapText="1"/>
    </xf>
    <xf numFmtId="0" fontId="59" fillId="13" borderId="42" xfId="0" applyFont="1" applyFill="1" applyBorder="1" applyAlignment="1">
      <alignment horizontal="center"/>
    </xf>
    <xf numFmtId="0" fontId="0" fillId="0" borderId="0" xfId="0" applyAlignment="1">
      <alignment horizontal="left"/>
    </xf>
    <xf numFmtId="0" fontId="68" fillId="0" borderId="0" xfId="0" applyFont="1" applyAlignment="1">
      <alignment horizontal="left" vertical="center" wrapText="1"/>
    </xf>
    <xf numFmtId="0" fontId="0" fillId="0" borderId="23" xfId="0" applyBorder="1" applyAlignment="1"/>
    <xf numFmtId="0" fontId="59" fillId="12" borderId="42" xfId="0" applyFont="1" applyFill="1" applyBorder="1" applyAlignment="1">
      <alignment horizontal="center" wrapText="1"/>
    </xf>
    <xf numFmtId="0" fontId="98" fillId="13" borderId="0" xfId="0" applyFont="1" applyFill="1" applyAlignment="1">
      <alignment horizontal="center" vertical="center" wrapText="1"/>
    </xf>
    <xf numFmtId="0" fontId="62" fillId="0" borderId="75" xfId="0" applyFont="1" applyFill="1" applyBorder="1" applyAlignment="1">
      <alignment horizontal="center" wrapText="1"/>
    </xf>
    <xf numFmtId="0" fontId="62" fillId="0" borderId="76" xfId="0" applyFont="1" applyFill="1" applyBorder="1" applyAlignment="1">
      <alignment horizontal="center" wrapText="1"/>
    </xf>
    <xf numFmtId="170" fontId="68" fillId="0" borderId="72" xfId="0" applyNumberFormat="1" applyFont="1" applyBorder="1" applyAlignment="1">
      <alignment horizontal="center" wrapText="1"/>
    </xf>
    <xf numFmtId="0" fontId="0" fillId="0" borderId="76" xfId="0" applyBorder="1" applyAlignment="1"/>
    <xf numFmtId="170" fontId="112" fillId="0" borderId="72" xfId="0" applyNumberFormat="1" applyFont="1" applyBorder="1" applyAlignment="1">
      <alignment horizontal="center" wrapText="1"/>
    </xf>
    <xf numFmtId="0" fontId="0" fillId="0" borderId="45" xfId="0" applyBorder="1" applyAlignment="1"/>
    <xf numFmtId="0" fontId="59" fillId="12" borderId="42" xfId="0" applyFont="1" applyFill="1" applyBorder="1" applyAlignment="1" applyProtection="1">
      <alignment horizontal="center" vertical="center" wrapText="1"/>
    </xf>
    <xf numFmtId="0" fontId="113" fillId="12" borderId="42" xfId="0" applyFont="1" applyFill="1" applyBorder="1" applyAlignment="1" applyProtection="1">
      <alignment horizontal="center" vertical="center" wrapText="1"/>
    </xf>
    <xf numFmtId="170" fontId="59" fillId="12" borderId="42" xfId="0" applyNumberFormat="1" applyFont="1" applyFill="1" applyBorder="1" applyAlignment="1" applyProtection="1">
      <alignment horizontal="center" vertical="center" wrapText="1"/>
    </xf>
    <xf numFmtId="0" fontId="3" fillId="0" borderId="0" xfId="0" applyFont="1" applyFill="1" applyAlignment="1" applyProtection="1">
      <alignment horizontal="center" vertical="center" wrapText="1"/>
    </xf>
    <xf numFmtId="0" fontId="0" fillId="0" borderId="0" xfId="0" applyAlignment="1" applyProtection="1">
      <alignment horizontal="center" vertical="center"/>
    </xf>
    <xf numFmtId="170" fontId="58" fillId="3" borderId="77" xfId="0" applyNumberFormat="1" applyFont="1" applyFill="1" applyBorder="1" applyAlignment="1" applyProtection="1">
      <alignment horizontal="center" vertical="center" wrapText="1"/>
    </xf>
    <xf numFmtId="170" fontId="98" fillId="4" borderId="42" xfId="0" applyNumberFormat="1" applyFont="1" applyFill="1" applyBorder="1" applyAlignment="1" applyProtection="1">
      <alignment horizontal="center" vertical="center" wrapText="1"/>
    </xf>
    <xf numFmtId="0" fontId="114" fillId="0" borderId="0" xfId="0" applyFont="1" applyFill="1" applyAlignment="1" applyProtection="1">
      <alignment horizontal="center" vertical="center"/>
    </xf>
    <xf numFmtId="169" fontId="4" fillId="0" borderId="0" xfId="0" applyNumberFormat="1" applyFont="1" applyFill="1" applyAlignment="1" applyProtection="1">
      <alignment horizontal="center" vertical="center" wrapText="1"/>
    </xf>
    <xf numFmtId="169" fontId="49" fillId="0" borderId="0" xfId="0" applyNumberFormat="1" applyFont="1" applyAlignment="1" applyProtection="1">
      <alignment horizontal="center" vertical="center"/>
    </xf>
    <xf numFmtId="169" fontId="4" fillId="0" borderId="0" xfId="0" applyNumberFormat="1" applyFont="1" applyFill="1" applyAlignment="1" applyProtection="1">
      <alignment horizontal="left" vertical="center" wrapText="1"/>
    </xf>
    <xf numFmtId="169" fontId="49" fillId="0" borderId="0" xfId="0" applyNumberFormat="1" applyFont="1" applyAlignment="1" applyProtection="1">
      <alignment horizontal="left" vertical="center"/>
    </xf>
    <xf numFmtId="0" fontId="59" fillId="12" borderId="42" xfId="0" applyFont="1" applyFill="1" applyBorder="1" applyAlignment="1">
      <alignment horizontal="center" vertical="center" wrapText="1"/>
    </xf>
    <xf numFmtId="0" fontId="113" fillId="12" borderId="42" xfId="0" applyFont="1" applyFill="1" applyBorder="1" applyAlignment="1">
      <alignment horizontal="center" vertical="center" wrapText="1"/>
    </xf>
    <xf numFmtId="170" fontId="59" fillId="12" borderId="42" xfId="0" applyNumberFormat="1" applyFont="1" applyFill="1" applyBorder="1" applyAlignment="1">
      <alignment horizontal="center" vertical="center" wrapText="1"/>
    </xf>
    <xf numFmtId="0" fontId="49" fillId="0" borderId="0" xfId="0" applyFont="1" applyAlignment="1">
      <alignment horizontal="center"/>
    </xf>
  </cellXfs>
  <cellStyles count="4">
    <cellStyle name="Hyperlink" xfId="1" builtinId="8"/>
    <cellStyle name="Normal" xfId="0" builtinId="0"/>
    <cellStyle name="Normal 2" xfId="2"/>
    <cellStyle name="Percent" xfId="3" builtinId="5"/>
  </cellStyles>
  <dxfs count="5">
    <dxf>
      <font>
        <color theme="0"/>
      </font>
    </dxf>
    <dxf>
      <font>
        <color theme="0"/>
      </font>
    </dxf>
    <dxf>
      <font>
        <color rgb="FFC00000"/>
      </font>
      <fill>
        <patternFill>
          <bgColor rgb="FFF2DDDC"/>
        </patternFill>
      </fill>
    </dxf>
    <dxf>
      <fill>
        <patternFill>
          <bgColor rgb="FFFFFF00"/>
        </patternFill>
      </fill>
    </dxf>
    <dxf>
      <font>
        <color rgb="FFC00000"/>
      </font>
      <fill>
        <patternFill>
          <bgColor rgb="FFF2DDDC"/>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E6E6E6"/>
      <rgbColor rgb="00FF0000"/>
      <rgbColor rgb="0000FF00"/>
      <rgbColor rgb="000000FF"/>
      <rgbColor rgb="00FFFF00"/>
      <rgbColor rgb="00FF00FF"/>
      <rgbColor rgb="0000FFFF"/>
      <rgbColor rgb="00800000"/>
      <rgbColor rgb="00008000"/>
      <rgbColor rgb="00000080"/>
      <rgbColor rgb="00808000"/>
      <rgbColor rgb="00800080"/>
      <rgbColor rgb="00008080"/>
      <rgbColor rgb="00F2F2F2"/>
      <rgbColor rgb="00747474"/>
      <rgbColor rgb="009999FF"/>
      <rgbColor rgb="00993366"/>
      <rgbColor rgb="00FFFAE1"/>
      <rgbColor rgb="00CCFFFF"/>
      <rgbColor rgb="00660066"/>
      <rgbColor rgb="00FF8080"/>
      <rgbColor rgb="000068B7"/>
      <rgbColor rgb="00CCCCFF"/>
      <rgbColor rgb="00000080"/>
      <rgbColor rgb="00FF00FF"/>
      <rgbColor rgb="00FFFF00"/>
      <rgbColor rgb="0000FFFF"/>
      <rgbColor rgb="00800080"/>
      <rgbColor rgb="00800000"/>
      <rgbColor rgb="00008080"/>
      <rgbColor rgb="000000FF"/>
      <rgbColor rgb="0000CCFF"/>
      <rgbColor rgb="00CCFFFF"/>
      <rgbColor rgb="00CCFFCC"/>
      <rgbColor rgb="00EDD980"/>
      <rgbColor rgb="00CBE0F0"/>
      <rgbColor rgb="00FF99CC"/>
      <rgbColor rgb="00CC99FF"/>
      <rgbColor rgb="00FFCC99"/>
      <rgbColor rgb="003366FF"/>
      <rgbColor rgb="0066A5D4"/>
      <rgbColor rgb="0099CC00"/>
      <rgbColor rgb="00EDBF2B"/>
      <rgbColor rgb="00FF9900"/>
      <rgbColor rgb="00FF6600"/>
      <rgbColor rgb="00666699"/>
      <rgbColor rgb="00BFBFBF"/>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externalLink" Target="externalLinks/externalLink1.xml"/><Relationship Id="rId27" Type="http://schemas.openxmlformats.org/officeDocument/2006/relationships/externalLink" Target="externalLinks/externalLink2.xml"/><Relationship Id="rId28" Type="http://schemas.openxmlformats.org/officeDocument/2006/relationships/externalLink" Target="externalLinks/externalLink3.xml"/><Relationship Id="rId29" Type="http://schemas.openxmlformats.org/officeDocument/2006/relationships/externalLink" Target="externalLinks/externalLink4.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30" Type="http://schemas.openxmlformats.org/officeDocument/2006/relationships/externalLink" Target="externalLinks/externalLink5.xml"/><Relationship Id="rId31" Type="http://schemas.openxmlformats.org/officeDocument/2006/relationships/externalLink" Target="externalLinks/externalLink6.xml"/><Relationship Id="rId32" Type="http://schemas.openxmlformats.org/officeDocument/2006/relationships/theme" Target="theme/theme1.xml"/><Relationship Id="rId9" Type="http://schemas.openxmlformats.org/officeDocument/2006/relationships/worksheet" Target="worksheets/sheet9.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33" Type="http://schemas.openxmlformats.org/officeDocument/2006/relationships/styles" Target="styles.xml"/><Relationship Id="rId34" Type="http://schemas.openxmlformats.org/officeDocument/2006/relationships/sharedStrings" Target="sharedStrings.xml"/><Relationship Id="rId35" Type="http://schemas.openxmlformats.org/officeDocument/2006/relationships/calcChain" Target="calcChain.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Calibri"/>
                <a:ea typeface="Calibri"/>
                <a:cs typeface="Calibri"/>
              </a:defRPr>
            </a:pPr>
            <a:r>
              <a:rPr lang="en-US"/>
              <a:t>30-Day Readmission Rates
</a:t>
            </a:r>
          </a:p>
        </c:rich>
      </c:tx>
      <c:overlay val="0"/>
    </c:title>
    <c:autoTitleDeleted val="0"/>
    <c:plotArea>
      <c:layout/>
      <c:lineChart>
        <c:grouping val="standard"/>
        <c:varyColors val="0"/>
        <c:ser>
          <c:idx val="2"/>
          <c:order val="0"/>
          <c:tx>
            <c:strRef>
              <c:f>HospitalizationMeasuresTracking!$F$31</c:f>
              <c:strCache>
                <c:ptCount val="1"/>
                <c:pt idx="0">
                  <c:v>Post-Acute Care</c:v>
                </c:pt>
              </c:strCache>
            </c:strRef>
          </c:tx>
          <c:cat>
            <c:numRef>
              <c:f>HospitalizationMeasuresTracking!$G$30:$R$30</c:f>
              <c:numCache>
                <c:formatCode>mmm\-yy</c:formatCode>
                <c:ptCount val="12"/>
                <c:pt idx="0">
                  <c:v>42736.0</c:v>
                </c:pt>
                <c:pt idx="1">
                  <c:v>42767.0</c:v>
                </c:pt>
                <c:pt idx="2">
                  <c:v>42795.0</c:v>
                </c:pt>
                <c:pt idx="3">
                  <c:v>42826.0</c:v>
                </c:pt>
                <c:pt idx="4">
                  <c:v>42856.0</c:v>
                </c:pt>
                <c:pt idx="5">
                  <c:v>42887.0</c:v>
                </c:pt>
                <c:pt idx="6">
                  <c:v>42917.0</c:v>
                </c:pt>
                <c:pt idx="7">
                  <c:v>42948.0</c:v>
                </c:pt>
                <c:pt idx="8">
                  <c:v>42979.0</c:v>
                </c:pt>
                <c:pt idx="9">
                  <c:v>43009.0</c:v>
                </c:pt>
                <c:pt idx="10">
                  <c:v>43040.0</c:v>
                </c:pt>
                <c:pt idx="11">
                  <c:v>43070.0</c:v>
                </c:pt>
              </c:numCache>
            </c:numRef>
          </c:cat>
          <c:val>
            <c:numRef>
              <c:f>HospitalizationMeasuresTracking!$G$31:$R$31</c:f>
              <c:numCache>
                <c:formatCode>0.0%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smooth val="0"/>
          <c:extLst xmlns:c16r2="http://schemas.microsoft.com/office/drawing/2015/06/chart">
            <c:ext xmlns:c16="http://schemas.microsoft.com/office/drawing/2014/chart" uri="{C3380CC4-5D6E-409C-BE32-E72D297353CC}">
              <c16:uniqueId val="{00000000-0CEE-4A2F-BCC5-9FE0546649CA}"/>
            </c:ext>
          </c:extLst>
        </c:ser>
        <c:ser>
          <c:idx val="3"/>
          <c:order val="1"/>
          <c:tx>
            <c:strRef>
              <c:f>HospitalizationMeasuresTracking!$F$32</c:f>
              <c:strCache>
                <c:ptCount val="1"/>
                <c:pt idx="0">
                  <c:v>Chronic Long Term Care _x000d_(non-Medicare)</c:v>
                </c:pt>
              </c:strCache>
            </c:strRef>
          </c:tx>
          <c:cat>
            <c:numRef>
              <c:f>HospitalizationMeasuresTracking!$G$30:$R$30</c:f>
              <c:numCache>
                <c:formatCode>mmm\-yy</c:formatCode>
                <c:ptCount val="12"/>
                <c:pt idx="0">
                  <c:v>42736.0</c:v>
                </c:pt>
                <c:pt idx="1">
                  <c:v>42767.0</c:v>
                </c:pt>
                <c:pt idx="2">
                  <c:v>42795.0</c:v>
                </c:pt>
                <c:pt idx="3">
                  <c:v>42826.0</c:v>
                </c:pt>
                <c:pt idx="4">
                  <c:v>42856.0</c:v>
                </c:pt>
                <c:pt idx="5">
                  <c:v>42887.0</c:v>
                </c:pt>
                <c:pt idx="6">
                  <c:v>42917.0</c:v>
                </c:pt>
                <c:pt idx="7">
                  <c:v>42948.0</c:v>
                </c:pt>
                <c:pt idx="8">
                  <c:v>42979.0</c:v>
                </c:pt>
                <c:pt idx="9">
                  <c:v>43009.0</c:v>
                </c:pt>
                <c:pt idx="10">
                  <c:v>43040.0</c:v>
                </c:pt>
                <c:pt idx="11">
                  <c:v>43070.0</c:v>
                </c:pt>
              </c:numCache>
            </c:numRef>
          </c:cat>
          <c:val>
            <c:numRef>
              <c:f>HospitalizationMeasuresTracking!$G$32:$R$32</c:f>
              <c:numCache>
                <c:formatCode>0.0%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smooth val="0"/>
          <c:extLst xmlns:c16r2="http://schemas.microsoft.com/office/drawing/2015/06/chart">
            <c:ext xmlns:c16="http://schemas.microsoft.com/office/drawing/2014/chart" uri="{C3380CC4-5D6E-409C-BE32-E72D297353CC}">
              <c16:uniqueId val="{00000001-0CEE-4A2F-BCC5-9FE0546649CA}"/>
            </c:ext>
          </c:extLst>
        </c:ser>
        <c:ser>
          <c:idx val="4"/>
          <c:order val="2"/>
          <c:tx>
            <c:strRef>
              <c:f>HospitalizationMeasuresTracking!$F$33</c:f>
              <c:strCache>
                <c:ptCount val="1"/>
                <c:pt idx="0">
                  <c:v>All Residents</c:v>
                </c:pt>
              </c:strCache>
            </c:strRef>
          </c:tx>
          <c:cat>
            <c:numRef>
              <c:f>HospitalizationMeasuresTracking!$G$30:$R$30</c:f>
              <c:numCache>
                <c:formatCode>mmm\-yy</c:formatCode>
                <c:ptCount val="12"/>
                <c:pt idx="0">
                  <c:v>42736.0</c:v>
                </c:pt>
                <c:pt idx="1">
                  <c:v>42767.0</c:v>
                </c:pt>
                <c:pt idx="2">
                  <c:v>42795.0</c:v>
                </c:pt>
                <c:pt idx="3">
                  <c:v>42826.0</c:v>
                </c:pt>
                <c:pt idx="4">
                  <c:v>42856.0</c:v>
                </c:pt>
                <c:pt idx="5">
                  <c:v>42887.0</c:v>
                </c:pt>
                <c:pt idx="6">
                  <c:v>42917.0</c:v>
                </c:pt>
                <c:pt idx="7">
                  <c:v>42948.0</c:v>
                </c:pt>
                <c:pt idx="8">
                  <c:v>42979.0</c:v>
                </c:pt>
                <c:pt idx="9">
                  <c:v>43009.0</c:v>
                </c:pt>
                <c:pt idx="10">
                  <c:v>43040.0</c:v>
                </c:pt>
                <c:pt idx="11">
                  <c:v>43070.0</c:v>
                </c:pt>
              </c:numCache>
            </c:numRef>
          </c:cat>
          <c:val>
            <c:numRef>
              <c:f>HospitalizationMeasuresTracking!$G$33:$R$33</c:f>
              <c:numCache>
                <c:formatCode>0.0%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smooth val="0"/>
          <c:extLst xmlns:c16r2="http://schemas.microsoft.com/office/drawing/2015/06/chart">
            <c:ext xmlns:c16="http://schemas.microsoft.com/office/drawing/2014/chart" uri="{C3380CC4-5D6E-409C-BE32-E72D297353CC}">
              <c16:uniqueId val="{00000002-0CEE-4A2F-BCC5-9FE0546649CA}"/>
            </c:ext>
          </c:extLst>
        </c:ser>
        <c:dLbls>
          <c:showLegendKey val="0"/>
          <c:showVal val="0"/>
          <c:showCatName val="0"/>
          <c:showSerName val="0"/>
          <c:showPercent val="0"/>
          <c:showBubbleSize val="0"/>
        </c:dLbls>
        <c:marker val="1"/>
        <c:smooth val="0"/>
        <c:axId val="-2095296984"/>
        <c:axId val="-2095293832"/>
      </c:lineChart>
      <c:dateAx>
        <c:axId val="-2095296984"/>
        <c:scaling>
          <c:orientation val="minMax"/>
          <c:max val="43070.0"/>
          <c:min val="42736.0"/>
        </c:scaling>
        <c:delete val="0"/>
        <c:axPos val="b"/>
        <c:numFmt formatCode="mmmm\ yyyy" sourceLinked="0"/>
        <c:majorTickMark val="none"/>
        <c:minorTickMark val="none"/>
        <c:tickLblPos val="nextTo"/>
        <c:txPr>
          <a:bodyPr rot="-2280000" vert="horz"/>
          <a:lstStyle/>
          <a:p>
            <a:pPr>
              <a:defRPr sz="1000" b="0" i="0" u="none" strike="noStrike" baseline="0">
                <a:solidFill>
                  <a:srgbClr val="000000"/>
                </a:solidFill>
                <a:latin typeface="Calibri"/>
                <a:ea typeface="Calibri"/>
                <a:cs typeface="Calibri"/>
              </a:defRPr>
            </a:pPr>
            <a:endParaRPr lang="en-US"/>
          </a:p>
        </c:txPr>
        <c:crossAx val="-2095293832"/>
        <c:crosses val="autoZero"/>
        <c:auto val="1"/>
        <c:lblOffset val="100"/>
        <c:baseTimeUnit val="months"/>
      </c:dateAx>
      <c:valAx>
        <c:axId val="-2095293832"/>
        <c:scaling>
          <c:orientation val="minMax"/>
          <c:min val="0.0"/>
        </c:scaling>
        <c:delete val="0"/>
        <c:axPos val="l"/>
        <c:majorGridlines/>
        <c:numFmt formatCode="0%" sourceLinked="0"/>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095296984"/>
        <c:crosses val="autoZero"/>
        <c:crossBetween val="between"/>
      </c:valAx>
    </c:plotArea>
    <c:legend>
      <c:legendPos val="r"/>
      <c:overlay val="0"/>
      <c:txPr>
        <a:bodyPr/>
        <a:lstStyle/>
        <a:p>
          <a:pPr>
            <a:defRPr sz="12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1" r="0.700000000000001" t="0.750000000000005" header="0.3" footer="0.3"/>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rPr>
              <a:t>Transfers by Clinician</a:t>
            </a:r>
          </a:p>
          <a:p>
            <a:pPr>
              <a:defRPr sz="1000" b="0" i="0" u="none" strike="noStrike" baseline="0">
                <a:solidFill>
                  <a:srgbClr val="000000"/>
                </a:solidFill>
                <a:latin typeface="Calibri"/>
                <a:ea typeface="Calibri"/>
                <a:cs typeface="Calibri"/>
              </a:defRPr>
            </a:pPr>
            <a:r>
              <a:rPr lang="en-US" sz="1400" b="1" i="0" u="none" strike="noStrike" baseline="0">
                <a:solidFill>
                  <a:srgbClr val="000000"/>
                </a:solidFill>
                <a:latin typeface="Calibri"/>
              </a:rPr>
              <a:t>for the 5 clinicians who order the most transfers</a:t>
            </a:r>
          </a:p>
          <a:p>
            <a:pPr>
              <a:defRPr sz="1000" b="0" i="0" u="none" strike="noStrike" baseline="0">
                <a:solidFill>
                  <a:srgbClr val="000000"/>
                </a:solidFill>
                <a:latin typeface="Calibri"/>
                <a:ea typeface="Calibri"/>
                <a:cs typeface="Calibri"/>
              </a:defRPr>
            </a:pPr>
            <a:endParaRPr lang="en-US" sz="1400" b="1" i="0" u="none" strike="noStrike" baseline="0">
              <a:solidFill>
                <a:srgbClr val="000000"/>
              </a:solidFill>
              <a:latin typeface="Calibri"/>
            </a:endParaRPr>
          </a:p>
        </c:rich>
      </c:tx>
      <c:overlay val="0"/>
    </c:title>
    <c:autoTitleDeleted val="0"/>
    <c:plotArea>
      <c:layout/>
      <c:barChart>
        <c:barDir val="col"/>
        <c:grouping val="clustered"/>
        <c:varyColors val="0"/>
        <c:ser>
          <c:idx val="1"/>
          <c:order val="0"/>
          <c:tx>
            <c:strRef>
              <c:f>ItemSummaries!$L$36:$L$37</c:f>
              <c:strCache>
                <c:ptCount val="1"/>
                <c:pt idx="0">
                  <c:v>Percent of all Transfers</c:v>
                </c:pt>
              </c:strCache>
            </c:strRef>
          </c:tx>
          <c:spPr>
            <a:solidFill>
              <a:srgbClr val="4F81BD"/>
            </a:solidFill>
          </c:spPr>
          <c:invertIfNegative val="0"/>
          <c:cat>
            <c:strRef>
              <c:f>ItemSummaries!$J$38:$J$43</c:f>
              <c:strCache>
                <c:ptCount val="6"/>
                <c:pt idx="5">
                  <c:v>Not recorded</c:v>
                </c:pt>
              </c:strCache>
            </c:strRef>
          </c:cat>
          <c:val>
            <c:numRef>
              <c:f>ItemSummaries!$L$38:$L$43</c:f>
              <c:numCache>
                <c:formatCode>0.0%</c:formatCode>
                <c:ptCount val="6"/>
                <c:pt idx="0">
                  <c:v>0.0</c:v>
                </c:pt>
                <c:pt idx="1">
                  <c:v>0.0</c:v>
                </c:pt>
                <c:pt idx="2">
                  <c:v>0.0</c:v>
                </c:pt>
                <c:pt idx="3">
                  <c:v>0.0</c:v>
                </c:pt>
                <c:pt idx="4">
                  <c:v>0.0</c:v>
                </c:pt>
                <c:pt idx="5">
                  <c:v>0.0</c:v>
                </c:pt>
              </c:numCache>
            </c:numRef>
          </c:val>
          <c:extLst xmlns:c16r2="http://schemas.microsoft.com/office/drawing/2015/06/chart">
            <c:ext xmlns:c16="http://schemas.microsoft.com/office/drawing/2014/chart" uri="{C3380CC4-5D6E-409C-BE32-E72D297353CC}">
              <c16:uniqueId val="{00000000-548B-40EF-8C2E-269549A37B64}"/>
            </c:ext>
          </c:extLst>
        </c:ser>
        <c:dLbls>
          <c:showLegendKey val="0"/>
          <c:showVal val="0"/>
          <c:showCatName val="0"/>
          <c:showSerName val="0"/>
          <c:showPercent val="0"/>
          <c:showBubbleSize val="0"/>
        </c:dLbls>
        <c:gapWidth val="150"/>
        <c:axId val="-2095649848"/>
        <c:axId val="-2095685432"/>
      </c:barChart>
      <c:catAx>
        <c:axId val="-209564984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095685432"/>
        <c:crosses val="autoZero"/>
        <c:auto val="1"/>
        <c:lblAlgn val="ctr"/>
        <c:lblOffset val="100"/>
        <c:noMultiLvlLbl val="0"/>
      </c:catAx>
      <c:valAx>
        <c:axId val="-2095685432"/>
        <c:scaling>
          <c:orientation val="minMax"/>
          <c:max val="1.0"/>
          <c:min val="0.0"/>
        </c:scaling>
        <c:delete val="0"/>
        <c:axPos val="l"/>
        <c:majorGridlines/>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095649848"/>
        <c:crosses val="autoZero"/>
        <c:crossBetween val="between"/>
        <c:majorUnit val="0.2"/>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rPr>
              <a:t>Admissions by Health Plan</a:t>
            </a:r>
          </a:p>
          <a:p>
            <a:pPr>
              <a:defRPr sz="1000" b="0" i="0" u="none" strike="noStrike" baseline="0">
                <a:solidFill>
                  <a:srgbClr val="000000"/>
                </a:solidFill>
                <a:latin typeface="Calibri"/>
                <a:ea typeface="Calibri"/>
                <a:cs typeface="Calibri"/>
              </a:defRPr>
            </a:pPr>
            <a:r>
              <a:rPr lang="en-US" sz="1400" b="1" i="0" u="none" strike="noStrike" baseline="0">
                <a:solidFill>
                  <a:srgbClr val="000000"/>
                </a:solidFill>
                <a:latin typeface="Calibri"/>
              </a:rPr>
              <a:t>for the 5 plans for </a:t>
            </a:r>
          </a:p>
          <a:p>
            <a:pPr>
              <a:defRPr sz="1000" b="0" i="0" u="none" strike="noStrike" baseline="0">
                <a:solidFill>
                  <a:srgbClr val="000000"/>
                </a:solidFill>
                <a:latin typeface="Calibri"/>
                <a:ea typeface="Calibri"/>
                <a:cs typeface="Calibri"/>
              </a:defRPr>
            </a:pPr>
            <a:r>
              <a:rPr lang="en-US" sz="1400" b="1" i="0" u="none" strike="noStrike" baseline="0">
                <a:solidFill>
                  <a:srgbClr val="000000"/>
                </a:solidFill>
                <a:latin typeface="Calibri"/>
              </a:rPr>
              <a:t>which you admit the most residents</a:t>
            </a:r>
          </a:p>
        </c:rich>
      </c:tx>
      <c:overlay val="0"/>
    </c:title>
    <c:autoTitleDeleted val="0"/>
    <c:plotArea>
      <c:layout/>
      <c:barChart>
        <c:barDir val="col"/>
        <c:grouping val="clustered"/>
        <c:varyColors val="0"/>
        <c:ser>
          <c:idx val="0"/>
          <c:order val="0"/>
          <c:invertIfNegative val="0"/>
          <c:cat>
            <c:strRef>
              <c:f>ItemSummaries!$N$18:$N$23</c:f>
              <c:strCache>
                <c:ptCount val="6"/>
                <c:pt idx="5">
                  <c:v>Not recorded</c:v>
                </c:pt>
              </c:strCache>
            </c:strRef>
          </c:cat>
          <c:val>
            <c:numRef>
              <c:f>ItemSummaries!$P$18:$P$23</c:f>
              <c:numCache>
                <c:formatCode>0.0%</c:formatCode>
                <c:ptCount val="6"/>
                <c:pt idx="0">
                  <c:v>0.0</c:v>
                </c:pt>
                <c:pt idx="1">
                  <c:v>0.0</c:v>
                </c:pt>
                <c:pt idx="2">
                  <c:v>0.0</c:v>
                </c:pt>
                <c:pt idx="3">
                  <c:v>0.0</c:v>
                </c:pt>
                <c:pt idx="4">
                  <c:v>0.0</c:v>
                </c:pt>
                <c:pt idx="5">
                  <c:v>0.0</c:v>
                </c:pt>
              </c:numCache>
            </c:numRef>
          </c:val>
          <c:extLst xmlns:c16r2="http://schemas.microsoft.com/office/drawing/2015/06/chart">
            <c:ext xmlns:c16="http://schemas.microsoft.com/office/drawing/2014/chart" uri="{C3380CC4-5D6E-409C-BE32-E72D297353CC}">
              <c16:uniqueId val="{00000000-46D4-440A-9E50-EA6983A6B4B2}"/>
            </c:ext>
          </c:extLst>
        </c:ser>
        <c:dLbls>
          <c:showLegendKey val="0"/>
          <c:showVal val="0"/>
          <c:showCatName val="0"/>
          <c:showSerName val="0"/>
          <c:showPercent val="0"/>
          <c:showBubbleSize val="0"/>
        </c:dLbls>
        <c:gapWidth val="150"/>
        <c:axId val="-2097695896"/>
        <c:axId val="-2097692664"/>
      </c:barChart>
      <c:catAx>
        <c:axId val="-2097695896"/>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097692664"/>
        <c:crosses val="autoZero"/>
        <c:auto val="1"/>
        <c:lblAlgn val="ctr"/>
        <c:lblOffset val="100"/>
        <c:noMultiLvlLbl val="0"/>
      </c:catAx>
      <c:valAx>
        <c:axId val="-2097692664"/>
        <c:scaling>
          <c:orientation val="minMax"/>
          <c:max val="1.0"/>
          <c:min val="0.0"/>
        </c:scaling>
        <c:delete val="0"/>
        <c:axPos val="l"/>
        <c:majorGridlines/>
        <c:numFmt formatCode="0%" sourceLinked="0"/>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097695896"/>
        <c:crosses val="autoZero"/>
        <c:crossBetween val="between"/>
        <c:majorUnit val="0.2"/>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 l="0.700000000000001" r="0.700000000000001" t="0.750000000000001"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US" baseline="0"/>
              <a:t>Transfers by Sign/Symptom</a:t>
            </a:r>
            <a:endParaRPr lang="en-US"/>
          </a:p>
        </c:rich>
      </c:tx>
      <c:overlay val="0"/>
    </c:title>
    <c:autoTitleDeleted val="0"/>
    <c:plotArea>
      <c:layout/>
      <c:barChart>
        <c:barDir val="col"/>
        <c:grouping val="clustered"/>
        <c:varyColors val="0"/>
        <c:ser>
          <c:idx val="1"/>
          <c:order val="0"/>
          <c:tx>
            <c:v>S&amp;S</c:v>
          </c:tx>
          <c:spPr>
            <a:solidFill>
              <a:srgbClr val="4F81BD"/>
            </a:solidFill>
          </c:spPr>
          <c:invertIfNegative val="0"/>
          <c:cat>
            <c:strRef>
              <c:f>ItemSummaries!$F$57:$F$84</c:f>
              <c:strCache>
                <c:ptCount val="28"/>
                <c:pt idx="0">
                  <c:v>Abdominal pain</c:v>
                </c:pt>
                <c:pt idx="1">
                  <c:v>Abnormal lab or test</c:v>
                </c:pt>
                <c:pt idx="2">
                  <c:v>Abnormal vital signs </c:v>
                </c:pt>
                <c:pt idx="3">
                  <c:v>Altered mental status</c:v>
                </c:pt>
                <c:pt idx="4">
                  <c:v>Behavioral symptoms</c:v>
                </c:pt>
                <c:pt idx="5">
                  <c:v>Bleeding, other than GI</c:v>
                </c:pt>
                <c:pt idx="6">
                  <c:v>Blood sugar (high/low)</c:v>
                </c:pt>
                <c:pt idx="7">
                  <c:v>Chest pain</c:v>
                </c:pt>
                <c:pt idx="8">
                  <c:v>Constipation</c:v>
                </c:pt>
                <c:pt idx="9">
                  <c:v>Diarrhea</c:v>
                </c:pt>
                <c:pt idx="10">
                  <c:v>Edema (new or worsening)</c:v>
                </c:pt>
                <c:pt idx="11">
                  <c:v>EKG abnormality</c:v>
                </c:pt>
                <c:pt idx="12">
                  <c:v>Fall(s)</c:v>
                </c:pt>
                <c:pt idx="13">
                  <c:v>Fever</c:v>
                </c:pt>
                <c:pt idx="14">
                  <c:v>Functional decline</c:v>
                </c:pt>
                <c:pt idx="15">
                  <c:v>GI bleeding</c:v>
                </c:pt>
                <c:pt idx="16">
                  <c:v>Loss of consciousness</c:v>
                </c:pt>
                <c:pt idx="17">
                  <c:v>Nausea/Vomiting</c:v>
                </c:pt>
                <c:pt idx="18">
                  <c:v>Nutrition (inadequate intake)</c:v>
                </c:pt>
                <c:pt idx="19">
                  <c:v>Pain (uncontrolled)</c:v>
                </c:pt>
                <c:pt idx="20">
                  <c:v>Shortness of breath</c:v>
                </c:pt>
                <c:pt idx="21">
                  <c:v>Skin wound or ulcer</c:v>
                </c:pt>
                <c:pt idx="22">
                  <c:v>Trauma (fall-related or other)</c:v>
                </c:pt>
                <c:pt idx="23">
                  <c:v>Unresponsive</c:v>
                </c:pt>
                <c:pt idx="24">
                  <c:v>Urinary incontinence</c:v>
                </c:pt>
                <c:pt idx="25">
                  <c:v>Weight loss</c:v>
                </c:pt>
                <c:pt idx="26">
                  <c:v>Other Sign/Symptom</c:v>
                </c:pt>
                <c:pt idx="27">
                  <c:v>Not recorded</c:v>
                </c:pt>
              </c:strCache>
            </c:strRef>
          </c:cat>
          <c:val>
            <c:numRef>
              <c:f>ItemSummaries!$H$57:$H$84</c:f>
              <c:numCache>
                <c:formatCode>0.0%</c:formatCode>
                <c:ptCount val="28"/>
                <c:pt idx="0">
                  <c:v>0.0</c:v>
                </c:pt>
                <c:pt idx="1">
                  <c:v>0.0</c:v>
                </c:pt>
                <c:pt idx="2">
                  <c:v>0.0</c:v>
                </c:pt>
                <c:pt idx="3">
                  <c:v>0.0</c:v>
                </c:pt>
                <c:pt idx="4">
                  <c:v>0.0</c:v>
                </c:pt>
                <c:pt idx="5">
                  <c:v>0.0</c:v>
                </c:pt>
                <c:pt idx="6">
                  <c:v>0.0</c:v>
                </c:pt>
                <c:pt idx="7">
                  <c:v>0.0</c:v>
                </c:pt>
                <c:pt idx="8">
                  <c:v>0.0</c:v>
                </c:pt>
                <c:pt idx="9">
                  <c:v>0.0</c:v>
                </c:pt>
                <c:pt idx="10">
                  <c:v>0.0</c:v>
                </c:pt>
                <c:pt idx="11">
                  <c:v>0.0</c:v>
                </c:pt>
                <c:pt idx="12">
                  <c:v>0.0</c:v>
                </c:pt>
                <c:pt idx="13">
                  <c:v>0.0</c:v>
                </c:pt>
                <c:pt idx="14">
                  <c:v>0.0</c:v>
                </c:pt>
                <c:pt idx="15">
                  <c:v>0.0</c:v>
                </c:pt>
                <c:pt idx="16">
                  <c:v>0.0</c:v>
                </c:pt>
                <c:pt idx="17">
                  <c:v>0.0</c:v>
                </c:pt>
                <c:pt idx="18">
                  <c:v>0.0</c:v>
                </c:pt>
                <c:pt idx="19">
                  <c:v>0.0</c:v>
                </c:pt>
                <c:pt idx="20">
                  <c:v>0.0</c:v>
                </c:pt>
                <c:pt idx="21">
                  <c:v>0.0</c:v>
                </c:pt>
                <c:pt idx="22">
                  <c:v>0.0</c:v>
                </c:pt>
                <c:pt idx="23">
                  <c:v>0.0</c:v>
                </c:pt>
                <c:pt idx="24">
                  <c:v>0.0</c:v>
                </c:pt>
                <c:pt idx="25">
                  <c:v>0.0</c:v>
                </c:pt>
                <c:pt idx="26">
                  <c:v>0.0</c:v>
                </c:pt>
                <c:pt idx="27">
                  <c:v>0.0</c:v>
                </c:pt>
              </c:numCache>
            </c:numRef>
          </c:val>
          <c:extLst xmlns:c16r2="http://schemas.microsoft.com/office/drawing/2015/06/chart">
            <c:ext xmlns:c16="http://schemas.microsoft.com/office/drawing/2014/chart" uri="{C3380CC4-5D6E-409C-BE32-E72D297353CC}">
              <c16:uniqueId val="{00000000-6875-467B-8097-340D074266E3}"/>
            </c:ext>
          </c:extLst>
        </c:ser>
        <c:dLbls>
          <c:showLegendKey val="0"/>
          <c:showVal val="0"/>
          <c:showCatName val="0"/>
          <c:showSerName val="0"/>
          <c:showPercent val="0"/>
          <c:showBubbleSize val="0"/>
        </c:dLbls>
        <c:gapWidth val="150"/>
        <c:axId val="-2098356424"/>
        <c:axId val="-2098353240"/>
      </c:barChart>
      <c:catAx>
        <c:axId val="-2098356424"/>
        <c:scaling>
          <c:orientation val="minMax"/>
        </c:scaling>
        <c:delete val="0"/>
        <c:axPos val="b"/>
        <c:numFmt formatCode="General" sourceLinked="1"/>
        <c:majorTickMark val="none"/>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2098353240"/>
        <c:crosses val="autoZero"/>
        <c:auto val="1"/>
        <c:lblAlgn val="ctr"/>
        <c:lblOffset val="100"/>
        <c:noMultiLvlLbl val="0"/>
      </c:catAx>
      <c:valAx>
        <c:axId val="-2098353240"/>
        <c:scaling>
          <c:orientation val="minMax"/>
          <c:max val="1.0"/>
          <c:min val="0.0"/>
        </c:scaling>
        <c:delete val="0"/>
        <c:axPos val="l"/>
        <c:majorGridlines/>
        <c:numFmt formatCode="0%" sourceLinked="0"/>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098356424"/>
        <c:crosses val="autoZero"/>
        <c:crossBetween val="between"/>
        <c:majorUnit val="0.2"/>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 l="0.700000000000001" r="0.700000000000001" t="0.750000000000001"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Calibri"/>
                <a:ea typeface="Calibri"/>
                <a:cs typeface="Calibri"/>
              </a:defRPr>
            </a:pPr>
            <a:r>
              <a:rPr lang="en-US"/>
              <a:t>30-Day Readmission Rates
</a:t>
            </a:r>
          </a:p>
        </c:rich>
      </c:tx>
      <c:overlay val="0"/>
    </c:title>
    <c:autoTitleDeleted val="0"/>
    <c:plotArea>
      <c:layout/>
      <c:lineChart>
        <c:grouping val="standard"/>
        <c:varyColors val="0"/>
        <c:ser>
          <c:idx val="2"/>
          <c:order val="0"/>
          <c:tx>
            <c:strRef>
              <c:f>CustomizedTracking!$I$31</c:f>
              <c:strCache>
                <c:ptCount val="1"/>
                <c:pt idx="0">
                  <c:v>Post-Acute Care Readmissions</c:v>
                </c:pt>
              </c:strCache>
            </c:strRef>
          </c:tx>
          <c:cat>
            <c:numRef>
              <c:f>CustomizedTracking!$J$30:$U$30</c:f>
              <c:numCache>
                <c:formatCode>mmm\-yy</c:formatCode>
                <c:ptCount val="12"/>
                <c:pt idx="0">
                  <c:v>42736.0</c:v>
                </c:pt>
                <c:pt idx="1">
                  <c:v>42767.0</c:v>
                </c:pt>
                <c:pt idx="2">
                  <c:v>42795.0</c:v>
                </c:pt>
                <c:pt idx="3">
                  <c:v>42826.0</c:v>
                </c:pt>
                <c:pt idx="4">
                  <c:v>42856.0</c:v>
                </c:pt>
                <c:pt idx="5">
                  <c:v>42887.0</c:v>
                </c:pt>
                <c:pt idx="6">
                  <c:v>42917.0</c:v>
                </c:pt>
                <c:pt idx="7">
                  <c:v>42948.0</c:v>
                </c:pt>
                <c:pt idx="8">
                  <c:v>42979.0</c:v>
                </c:pt>
                <c:pt idx="9">
                  <c:v>43009.0</c:v>
                </c:pt>
                <c:pt idx="10">
                  <c:v>43040.0</c:v>
                </c:pt>
                <c:pt idx="11">
                  <c:v>43070.0</c:v>
                </c:pt>
              </c:numCache>
            </c:numRef>
          </c:cat>
          <c:val>
            <c:numRef>
              <c:f>CustomizedTracking!$J$31:$U$31</c:f>
              <c:numCache>
                <c:formatCode>0.0%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smooth val="0"/>
          <c:extLst xmlns:c16r2="http://schemas.microsoft.com/office/drawing/2015/06/chart">
            <c:ext xmlns:c16="http://schemas.microsoft.com/office/drawing/2014/chart" uri="{C3380CC4-5D6E-409C-BE32-E72D297353CC}">
              <c16:uniqueId val="{00000000-52FF-4800-B2DD-DA50253F3F06}"/>
            </c:ext>
          </c:extLst>
        </c:ser>
        <c:ser>
          <c:idx val="3"/>
          <c:order val="1"/>
          <c:tx>
            <c:strRef>
              <c:f>CustomizedTracking!$I$32</c:f>
              <c:strCache>
                <c:ptCount val="1"/>
                <c:pt idx="0">
                  <c:v>Chronic Long Term Care _x000d_(non-Medicare) Readmissions</c:v>
                </c:pt>
              </c:strCache>
            </c:strRef>
          </c:tx>
          <c:cat>
            <c:numRef>
              <c:f>CustomizedTracking!$J$30:$U$30</c:f>
              <c:numCache>
                <c:formatCode>mmm\-yy</c:formatCode>
                <c:ptCount val="12"/>
                <c:pt idx="0">
                  <c:v>42736.0</c:v>
                </c:pt>
                <c:pt idx="1">
                  <c:v>42767.0</c:v>
                </c:pt>
                <c:pt idx="2">
                  <c:v>42795.0</c:v>
                </c:pt>
                <c:pt idx="3">
                  <c:v>42826.0</c:v>
                </c:pt>
                <c:pt idx="4">
                  <c:v>42856.0</c:v>
                </c:pt>
                <c:pt idx="5">
                  <c:v>42887.0</c:v>
                </c:pt>
                <c:pt idx="6">
                  <c:v>42917.0</c:v>
                </c:pt>
                <c:pt idx="7">
                  <c:v>42948.0</c:v>
                </c:pt>
                <c:pt idx="8">
                  <c:v>42979.0</c:v>
                </c:pt>
                <c:pt idx="9">
                  <c:v>43009.0</c:v>
                </c:pt>
                <c:pt idx="10">
                  <c:v>43040.0</c:v>
                </c:pt>
                <c:pt idx="11">
                  <c:v>43070.0</c:v>
                </c:pt>
              </c:numCache>
            </c:numRef>
          </c:cat>
          <c:val>
            <c:numRef>
              <c:f>CustomizedTracking!$J$32:$U$32</c:f>
              <c:numCache>
                <c:formatCode>0.0%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smooth val="0"/>
          <c:extLst xmlns:c16r2="http://schemas.microsoft.com/office/drawing/2015/06/chart">
            <c:ext xmlns:c16="http://schemas.microsoft.com/office/drawing/2014/chart" uri="{C3380CC4-5D6E-409C-BE32-E72D297353CC}">
              <c16:uniqueId val="{00000001-52FF-4800-B2DD-DA50253F3F06}"/>
            </c:ext>
          </c:extLst>
        </c:ser>
        <c:ser>
          <c:idx val="4"/>
          <c:order val="2"/>
          <c:tx>
            <c:strRef>
              <c:f>CustomizedTracking!$I$33</c:f>
              <c:strCache>
                <c:ptCount val="1"/>
                <c:pt idx="0">
                  <c:v>All Residents Readmissions</c:v>
                </c:pt>
              </c:strCache>
            </c:strRef>
          </c:tx>
          <c:cat>
            <c:numRef>
              <c:f>CustomizedTracking!$J$30:$U$30</c:f>
              <c:numCache>
                <c:formatCode>mmm\-yy</c:formatCode>
                <c:ptCount val="12"/>
                <c:pt idx="0">
                  <c:v>42736.0</c:v>
                </c:pt>
                <c:pt idx="1">
                  <c:v>42767.0</c:v>
                </c:pt>
                <c:pt idx="2">
                  <c:v>42795.0</c:v>
                </c:pt>
                <c:pt idx="3">
                  <c:v>42826.0</c:v>
                </c:pt>
                <c:pt idx="4">
                  <c:v>42856.0</c:v>
                </c:pt>
                <c:pt idx="5">
                  <c:v>42887.0</c:v>
                </c:pt>
                <c:pt idx="6">
                  <c:v>42917.0</c:v>
                </c:pt>
                <c:pt idx="7">
                  <c:v>42948.0</c:v>
                </c:pt>
                <c:pt idx="8">
                  <c:v>42979.0</c:v>
                </c:pt>
                <c:pt idx="9">
                  <c:v>43009.0</c:v>
                </c:pt>
                <c:pt idx="10">
                  <c:v>43040.0</c:v>
                </c:pt>
                <c:pt idx="11">
                  <c:v>43070.0</c:v>
                </c:pt>
              </c:numCache>
            </c:numRef>
          </c:cat>
          <c:val>
            <c:numRef>
              <c:f>CustomizedTracking!$J$33:$U$33</c:f>
              <c:numCache>
                <c:formatCode>0.0%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smooth val="0"/>
          <c:extLst xmlns:c16r2="http://schemas.microsoft.com/office/drawing/2015/06/chart">
            <c:ext xmlns:c16="http://schemas.microsoft.com/office/drawing/2014/chart" uri="{C3380CC4-5D6E-409C-BE32-E72D297353CC}">
              <c16:uniqueId val="{00000002-52FF-4800-B2DD-DA50253F3F06}"/>
            </c:ext>
          </c:extLst>
        </c:ser>
        <c:dLbls>
          <c:showLegendKey val="0"/>
          <c:showVal val="0"/>
          <c:showCatName val="0"/>
          <c:showSerName val="0"/>
          <c:showPercent val="0"/>
          <c:showBubbleSize val="0"/>
        </c:dLbls>
        <c:marker val="1"/>
        <c:smooth val="0"/>
        <c:axId val="-2095745464"/>
        <c:axId val="-2095742312"/>
      </c:lineChart>
      <c:dateAx>
        <c:axId val="-2095745464"/>
        <c:scaling>
          <c:orientation val="minMax"/>
          <c:max val="43070.0"/>
          <c:min val="42736.0"/>
        </c:scaling>
        <c:delete val="0"/>
        <c:axPos val="b"/>
        <c:numFmt formatCode="mmmm\ yyyy" sourceLinked="0"/>
        <c:majorTickMark val="none"/>
        <c:minorTickMark val="none"/>
        <c:tickLblPos val="nextTo"/>
        <c:txPr>
          <a:bodyPr rot="-2280000" vert="horz"/>
          <a:lstStyle/>
          <a:p>
            <a:pPr>
              <a:defRPr sz="1000" b="0" i="0" u="none" strike="noStrike" baseline="0">
                <a:solidFill>
                  <a:srgbClr val="000000"/>
                </a:solidFill>
                <a:latin typeface="Calibri"/>
                <a:ea typeface="Calibri"/>
                <a:cs typeface="Calibri"/>
              </a:defRPr>
            </a:pPr>
            <a:endParaRPr lang="en-US"/>
          </a:p>
        </c:txPr>
        <c:crossAx val="-2095742312"/>
        <c:crosses val="autoZero"/>
        <c:auto val="1"/>
        <c:lblOffset val="100"/>
        <c:baseTimeUnit val="months"/>
      </c:dateAx>
      <c:valAx>
        <c:axId val="-2095742312"/>
        <c:scaling>
          <c:orientation val="minMax"/>
          <c:min val="0.0"/>
        </c:scaling>
        <c:delete val="0"/>
        <c:axPos val="l"/>
        <c:majorGridlines/>
        <c:numFmt formatCode="0%" sourceLinked="0"/>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095745464"/>
        <c:crosses val="autoZero"/>
        <c:crossBetween val="between"/>
      </c:valAx>
    </c:plotArea>
    <c:legend>
      <c:legendPos val="r"/>
      <c:overlay val="0"/>
      <c:txPr>
        <a:bodyPr/>
        <a:lstStyle/>
        <a:p>
          <a:pPr>
            <a:defRPr sz="12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1" r="0.700000000000001" t="0.750000000000005" header="0.3" footer="0.3"/>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US"/>
              <a:t>Admissions by Day of Week</a:t>
            </a:r>
          </a:p>
        </c:rich>
      </c:tx>
      <c:overlay val="0"/>
    </c:title>
    <c:autoTitleDeleted val="0"/>
    <c:plotArea>
      <c:layout/>
      <c:barChart>
        <c:barDir val="col"/>
        <c:grouping val="clustered"/>
        <c:varyColors val="0"/>
        <c:ser>
          <c:idx val="1"/>
          <c:order val="0"/>
          <c:spPr>
            <a:solidFill>
              <a:schemeClr val="accent1"/>
            </a:solidFill>
          </c:spPr>
          <c:invertIfNegative val="0"/>
          <c:cat>
            <c:strRef>
              <c:f>CustomizedItemSummaries!$G$18:$G$24</c:f>
              <c:strCache>
                <c:ptCount val="7"/>
                <c:pt idx="0">
                  <c:v>Monday</c:v>
                </c:pt>
                <c:pt idx="1">
                  <c:v>Tuesday</c:v>
                </c:pt>
                <c:pt idx="2">
                  <c:v>Wednesday</c:v>
                </c:pt>
                <c:pt idx="3">
                  <c:v>Thursday</c:v>
                </c:pt>
                <c:pt idx="4">
                  <c:v>Friday</c:v>
                </c:pt>
                <c:pt idx="5">
                  <c:v>Saturday</c:v>
                </c:pt>
                <c:pt idx="6">
                  <c:v>Sunday</c:v>
                </c:pt>
              </c:strCache>
            </c:strRef>
          </c:cat>
          <c:val>
            <c:numRef>
              <c:f>CustomizedItemSummaries!$I$18:$I$24</c:f>
              <c:numCache>
                <c:formatCode>0.0%</c:formatCode>
                <c:ptCount val="7"/>
                <c:pt idx="0">
                  <c:v>0.0</c:v>
                </c:pt>
                <c:pt idx="1">
                  <c:v>0.0</c:v>
                </c:pt>
                <c:pt idx="2">
                  <c:v>0.0</c:v>
                </c:pt>
                <c:pt idx="3">
                  <c:v>0.0</c:v>
                </c:pt>
                <c:pt idx="4">
                  <c:v>0.0</c:v>
                </c:pt>
                <c:pt idx="5">
                  <c:v>0.0</c:v>
                </c:pt>
                <c:pt idx="6">
                  <c:v>0.0</c:v>
                </c:pt>
              </c:numCache>
            </c:numRef>
          </c:val>
          <c:extLst xmlns:c16r2="http://schemas.microsoft.com/office/drawing/2015/06/chart">
            <c:ext xmlns:c16="http://schemas.microsoft.com/office/drawing/2014/chart" uri="{C3380CC4-5D6E-409C-BE32-E72D297353CC}">
              <c16:uniqueId val="{00000000-196C-4E7C-8896-752C8D582250}"/>
            </c:ext>
          </c:extLst>
        </c:ser>
        <c:dLbls>
          <c:showLegendKey val="0"/>
          <c:showVal val="0"/>
          <c:showCatName val="0"/>
          <c:showSerName val="0"/>
          <c:showPercent val="0"/>
          <c:showBubbleSize val="0"/>
        </c:dLbls>
        <c:gapWidth val="150"/>
        <c:axId val="-2102095288"/>
        <c:axId val="-2102092056"/>
      </c:barChart>
      <c:catAx>
        <c:axId val="-2102095288"/>
        <c:scaling>
          <c:orientation val="minMax"/>
        </c:scaling>
        <c:delete val="0"/>
        <c:axPos val="b"/>
        <c:numFmt formatCode="General" sourceLinked="1"/>
        <c:majorTickMark val="none"/>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2102092056"/>
        <c:crosses val="autoZero"/>
        <c:auto val="1"/>
        <c:lblAlgn val="ctr"/>
        <c:lblOffset val="100"/>
        <c:noMultiLvlLbl val="0"/>
      </c:catAx>
      <c:valAx>
        <c:axId val="-2102092056"/>
        <c:scaling>
          <c:orientation val="minMax"/>
          <c:max val="1.0"/>
          <c:min val="0.0"/>
        </c:scaling>
        <c:delete val="0"/>
        <c:axPos val="l"/>
        <c:majorGridlines/>
        <c:numFmt formatCode="0%" sourceLinked="0"/>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102095288"/>
        <c:crosses val="autoZero"/>
        <c:crossBetween val="between"/>
        <c:majorUnit val="0.2"/>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 l="0.700000000000001" r="0.700000000000001" t="0.750000000000001"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US"/>
              <a:t>Transfers by </a:t>
            </a:r>
            <a:r>
              <a:rPr lang="en-US" sz="1800" b="1" i="0" u="none" strike="noStrike" kern="1200" baseline="0">
                <a:solidFill>
                  <a:srgbClr val="000000"/>
                </a:solidFill>
                <a:latin typeface="Calibri"/>
                <a:ea typeface="Calibri"/>
                <a:cs typeface="Calibri"/>
              </a:rPr>
              <a:t>Diagnosis/Presumed Diagnosis</a:t>
            </a:r>
          </a:p>
        </c:rich>
      </c:tx>
      <c:overlay val="0"/>
    </c:title>
    <c:autoTitleDeleted val="0"/>
    <c:plotArea>
      <c:layout/>
      <c:barChart>
        <c:barDir val="col"/>
        <c:grouping val="clustered"/>
        <c:varyColors val="0"/>
        <c:ser>
          <c:idx val="1"/>
          <c:order val="0"/>
          <c:tx>
            <c:v>Dx</c:v>
          </c:tx>
          <c:spPr>
            <a:solidFill>
              <a:srgbClr val="4F81BD"/>
            </a:solidFill>
          </c:spPr>
          <c:invertIfNegative val="0"/>
          <c:cat>
            <c:strRef>
              <c:f>CustomizedItemSummaries!$G$75:$G$98</c:f>
              <c:strCache>
                <c:ptCount val="24"/>
                <c:pt idx="0">
                  <c:v>Acute renal failure</c:v>
                </c:pt>
                <c:pt idx="1">
                  <c:v>Anemia</c:v>
                </c:pt>
                <c:pt idx="2">
                  <c:v>C. Difficile (diarrhea)</c:v>
                </c:pt>
                <c:pt idx="3">
                  <c:v>Cardiac arrest</c:v>
                </c:pt>
                <c:pt idx="4">
                  <c:v>Cellulitis</c:v>
                </c:pt>
                <c:pt idx="5">
                  <c:v>CHF</c:v>
                </c:pt>
                <c:pt idx="6">
                  <c:v>COPD, asthma, bronchitis</c:v>
                </c:pt>
                <c:pt idx="7">
                  <c:v>Dehydration</c:v>
                </c:pt>
                <c:pt idx="8">
                  <c:v>DVT (deep vein thrombosis)</c:v>
                </c:pt>
                <c:pt idx="9">
                  <c:v>Failure to Thrive</c:v>
                </c:pt>
                <c:pt idx="10">
                  <c:v>Fracture</c:v>
                </c:pt>
                <c:pt idx="11">
                  <c:v>Gastroenteritis</c:v>
                </c:pt>
                <c:pt idx="12">
                  <c:v>G-tube blocked/displaced</c:v>
                </c:pt>
                <c:pt idx="13">
                  <c:v>Hypertension</c:v>
                </c:pt>
                <c:pt idx="14">
                  <c:v>Hypotension</c:v>
                </c:pt>
                <c:pt idx="15">
                  <c:v>Pneumonia/Bronchitis</c:v>
                </c:pt>
                <c:pt idx="16">
                  <c:v>Respiratory arrest</c:v>
                </c:pt>
                <c:pt idx="17">
                  <c:v>Respiratory infection</c:v>
                </c:pt>
                <c:pt idx="18">
                  <c:v>Seizure</c:v>
                </c:pt>
                <c:pt idx="19">
                  <c:v>Sepsis</c:v>
                </c:pt>
                <c:pt idx="20">
                  <c:v>Stroke/CVA/TIA/neurological sign</c:v>
                </c:pt>
                <c:pt idx="21">
                  <c:v>UTI</c:v>
                </c:pt>
                <c:pt idx="22">
                  <c:v>Other Dx/Presumed Dx</c:v>
                </c:pt>
                <c:pt idx="23">
                  <c:v>Not recorded</c:v>
                </c:pt>
              </c:strCache>
            </c:strRef>
          </c:cat>
          <c:val>
            <c:numRef>
              <c:f>CustomizedItemSummaries!$I$75:$I$98</c:f>
              <c:numCache>
                <c:formatCode>0.0%</c:formatCode>
                <c:ptCount val="24"/>
                <c:pt idx="0">
                  <c:v>0.0</c:v>
                </c:pt>
                <c:pt idx="1">
                  <c:v>0.0</c:v>
                </c:pt>
                <c:pt idx="2">
                  <c:v>0.0</c:v>
                </c:pt>
                <c:pt idx="3">
                  <c:v>0.0</c:v>
                </c:pt>
                <c:pt idx="4">
                  <c:v>0.0</c:v>
                </c:pt>
                <c:pt idx="5">
                  <c:v>0.0</c:v>
                </c:pt>
                <c:pt idx="6">
                  <c:v>0.0</c:v>
                </c:pt>
                <c:pt idx="7">
                  <c:v>0.0</c:v>
                </c:pt>
                <c:pt idx="8">
                  <c:v>0.0</c:v>
                </c:pt>
                <c:pt idx="9">
                  <c:v>0.0</c:v>
                </c:pt>
                <c:pt idx="10">
                  <c:v>0.0</c:v>
                </c:pt>
                <c:pt idx="11">
                  <c:v>0.0</c:v>
                </c:pt>
                <c:pt idx="12">
                  <c:v>0.0</c:v>
                </c:pt>
                <c:pt idx="13">
                  <c:v>0.0</c:v>
                </c:pt>
                <c:pt idx="14">
                  <c:v>0.0</c:v>
                </c:pt>
                <c:pt idx="15">
                  <c:v>0.0</c:v>
                </c:pt>
                <c:pt idx="16">
                  <c:v>0.0</c:v>
                </c:pt>
                <c:pt idx="17">
                  <c:v>0.0</c:v>
                </c:pt>
                <c:pt idx="18">
                  <c:v>0.0</c:v>
                </c:pt>
                <c:pt idx="19">
                  <c:v>0.0</c:v>
                </c:pt>
                <c:pt idx="20">
                  <c:v>0.0</c:v>
                </c:pt>
                <c:pt idx="21">
                  <c:v>0.0</c:v>
                </c:pt>
                <c:pt idx="22">
                  <c:v>0.0</c:v>
                </c:pt>
                <c:pt idx="23">
                  <c:v>0.0</c:v>
                </c:pt>
              </c:numCache>
            </c:numRef>
          </c:val>
          <c:extLst xmlns:c16r2="http://schemas.microsoft.com/office/drawing/2015/06/chart">
            <c:ext xmlns:c16="http://schemas.microsoft.com/office/drawing/2014/chart" uri="{C3380CC4-5D6E-409C-BE32-E72D297353CC}">
              <c16:uniqueId val="{00000000-0D54-4933-952A-7E4333151751}"/>
            </c:ext>
          </c:extLst>
        </c:ser>
        <c:dLbls>
          <c:showLegendKey val="0"/>
          <c:showVal val="0"/>
          <c:showCatName val="0"/>
          <c:showSerName val="0"/>
          <c:showPercent val="0"/>
          <c:showBubbleSize val="0"/>
        </c:dLbls>
        <c:gapWidth val="150"/>
        <c:axId val="-2102127992"/>
        <c:axId val="-2102124808"/>
      </c:barChart>
      <c:catAx>
        <c:axId val="-2102127992"/>
        <c:scaling>
          <c:orientation val="minMax"/>
        </c:scaling>
        <c:delete val="0"/>
        <c:axPos val="b"/>
        <c:numFmt formatCode="General" sourceLinked="1"/>
        <c:majorTickMark val="none"/>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2102124808"/>
        <c:crosses val="autoZero"/>
        <c:auto val="1"/>
        <c:lblAlgn val="ctr"/>
        <c:lblOffset val="100"/>
        <c:noMultiLvlLbl val="0"/>
      </c:catAx>
      <c:valAx>
        <c:axId val="-2102124808"/>
        <c:scaling>
          <c:orientation val="minMax"/>
          <c:max val="1.0"/>
          <c:min val="0.0"/>
        </c:scaling>
        <c:delete val="0"/>
        <c:axPos val="l"/>
        <c:majorGridlines/>
        <c:numFmt formatCode="0%" sourceLinked="0"/>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102127992"/>
        <c:crosses val="autoZero"/>
        <c:crossBetween val="between"/>
        <c:majorUnit val="0.2"/>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 l="0.700000000000001" r="0.700000000000001" t="0.750000000000001"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US"/>
              <a:t>Transfers by Time of Day
</a:t>
            </a:r>
          </a:p>
        </c:rich>
      </c:tx>
      <c:overlay val="0"/>
    </c:title>
    <c:autoTitleDeleted val="0"/>
    <c:plotArea>
      <c:layout/>
      <c:barChart>
        <c:barDir val="col"/>
        <c:grouping val="clustered"/>
        <c:varyColors val="0"/>
        <c:ser>
          <c:idx val="1"/>
          <c:order val="0"/>
          <c:spPr>
            <a:solidFill>
              <a:srgbClr val="4F81BD"/>
            </a:solidFill>
          </c:spPr>
          <c:invertIfNegative val="0"/>
          <c:cat>
            <c:strRef>
              <c:f>CustomizedItemSummaries!$K$18:$K$22</c:f>
              <c:strCache>
                <c:ptCount val="5"/>
                <c:pt idx="0">
                  <c:v>Morning (7am--noon)</c:v>
                </c:pt>
                <c:pt idx="1">
                  <c:v>Afternoon (noon--7pm)</c:v>
                </c:pt>
                <c:pt idx="2">
                  <c:v>Evening (7pm--midnight)</c:v>
                </c:pt>
                <c:pt idx="3">
                  <c:v>Night (midnight--7am)</c:v>
                </c:pt>
                <c:pt idx="4">
                  <c:v>Not recorded</c:v>
                </c:pt>
              </c:strCache>
            </c:strRef>
          </c:cat>
          <c:val>
            <c:numRef>
              <c:f>CustomizedItemSummaries!$M$18:$M$22</c:f>
              <c:numCache>
                <c:formatCode>0.0%</c:formatCode>
                <c:ptCount val="5"/>
                <c:pt idx="0">
                  <c:v>0.0</c:v>
                </c:pt>
                <c:pt idx="1">
                  <c:v>0.0</c:v>
                </c:pt>
                <c:pt idx="2">
                  <c:v>0.0</c:v>
                </c:pt>
                <c:pt idx="3">
                  <c:v>0.0</c:v>
                </c:pt>
                <c:pt idx="4">
                  <c:v>0.0</c:v>
                </c:pt>
              </c:numCache>
            </c:numRef>
          </c:val>
          <c:extLst xmlns:c16r2="http://schemas.microsoft.com/office/drawing/2015/06/chart">
            <c:ext xmlns:c16="http://schemas.microsoft.com/office/drawing/2014/chart" uri="{C3380CC4-5D6E-409C-BE32-E72D297353CC}">
              <c16:uniqueId val="{00000000-6E1A-4EF4-905E-1AF4FCF8D448}"/>
            </c:ext>
          </c:extLst>
        </c:ser>
        <c:dLbls>
          <c:showLegendKey val="0"/>
          <c:showVal val="0"/>
          <c:showCatName val="0"/>
          <c:showSerName val="0"/>
          <c:showPercent val="0"/>
          <c:showBubbleSize val="0"/>
        </c:dLbls>
        <c:gapWidth val="150"/>
        <c:axId val="-2108260824"/>
        <c:axId val="-2108376584"/>
      </c:barChart>
      <c:catAx>
        <c:axId val="-2108260824"/>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2108376584"/>
        <c:crosses val="autoZero"/>
        <c:auto val="1"/>
        <c:lblAlgn val="ctr"/>
        <c:lblOffset val="100"/>
        <c:noMultiLvlLbl val="0"/>
      </c:catAx>
      <c:valAx>
        <c:axId val="-2108376584"/>
        <c:scaling>
          <c:orientation val="minMax"/>
          <c:max val="1.0"/>
          <c:min val="0.0"/>
        </c:scaling>
        <c:delete val="0"/>
        <c:axPos val="l"/>
        <c:majorGridlines/>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108260824"/>
        <c:crosses val="autoZero"/>
        <c:crossBetween val="between"/>
        <c:majorUnit val="0.2"/>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US"/>
              <a:t>Transfers by</a:t>
            </a:r>
            <a:r>
              <a:rPr lang="en-US" baseline="0"/>
              <a:t> Sign/Symptom</a:t>
            </a:r>
            <a:endParaRPr lang="en-US"/>
          </a:p>
        </c:rich>
      </c:tx>
      <c:overlay val="0"/>
    </c:title>
    <c:autoTitleDeleted val="0"/>
    <c:plotArea>
      <c:layout/>
      <c:barChart>
        <c:barDir val="col"/>
        <c:grouping val="clustered"/>
        <c:varyColors val="0"/>
        <c:ser>
          <c:idx val="1"/>
          <c:order val="0"/>
          <c:spPr>
            <a:solidFill>
              <a:srgbClr val="4F81BD"/>
            </a:solidFill>
          </c:spPr>
          <c:invertIfNegative val="0"/>
          <c:cat>
            <c:strRef>
              <c:f>CustomizedItemSummaries!$K$38:$K$65</c:f>
              <c:strCache>
                <c:ptCount val="28"/>
                <c:pt idx="0">
                  <c:v>Abdominal pain</c:v>
                </c:pt>
                <c:pt idx="1">
                  <c:v>Abnormal lab or test</c:v>
                </c:pt>
                <c:pt idx="2">
                  <c:v>Abnormal vital signs </c:v>
                </c:pt>
                <c:pt idx="3">
                  <c:v>Altered mental status</c:v>
                </c:pt>
                <c:pt idx="4">
                  <c:v>Behavioral symptoms</c:v>
                </c:pt>
                <c:pt idx="5">
                  <c:v>Bleeding, other than GI</c:v>
                </c:pt>
                <c:pt idx="6">
                  <c:v>Blood sugar (high/low)</c:v>
                </c:pt>
                <c:pt idx="7">
                  <c:v>Chest pain</c:v>
                </c:pt>
                <c:pt idx="8">
                  <c:v>Constipation</c:v>
                </c:pt>
                <c:pt idx="9">
                  <c:v>Diarrhea</c:v>
                </c:pt>
                <c:pt idx="10">
                  <c:v>Edema (new or worsening)</c:v>
                </c:pt>
                <c:pt idx="11">
                  <c:v>EKG abnormality</c:v>
                </c:pt>
                <c:pt idx="12">
                  <c:v>Fall(s)</c:v>
                </c:pt>
                <c:pt idx="13">
                  <c:v>Fever</c:v>
                </c:pt>
                <c:pt idx="14">
                  <c:v>Functional decline</c:v>
                </c:pt>
                <c:pt idx="15">
                  <c:v>GI bleeding</c:v>
                </c:pt>
                <c:pt idx="16">
                  <c:v>Loss of consciousness</c:v>
                </c:pt>
                <c:pt idx="17">
                  <c:v>Nausea/Vomiting</c:v>
                </c:pt>
                <c:pt idx="18">
                  <c:v>Nutrition (inadequate intake)</c:v>
                </c:pt>
                <c:pt idx="19">
                  <c:v>Pain (uncontrolled)</c:v>
                </c:pt>
                <c:pt idx="20">
                  <c:v>Shortness of breath</c:v>
                </c:pt>
                <c:pt idx="21">
                  <c:v>Skin wound or ulcer</c:v>
                </c:pt>
                <c:pt idx="22">
                  <c:v>Trauma (fall-related or other)</c:v>
                </c:pt>
                <c:pt idx="23">
                  <c:v>Unresponsive</c:v>
                </c:pt>
                <c:pt idx="24">
                  <c:v>Urinary incontinence</c:v>
                </c:pt>
                <c:pt idx="25">
                  <c:v>Weight loss</c:v>
                </c:pt>
                <c:pt idx="26">
                  <c:v>Other Sign/Symptom</c:v>
                </c:pt>
                <c:pt idx="27">
                  <c:v>Not recorded</c:v>
                </c:pt>
              </c:strCache>
            </c:strRef>
          </c:cat>
          <c:val>
            <c:numRef>
              <c:f>CustomizedItemSummaries!$M$38:$M$65</c:f>
              <c:numCache>
                <c:formatCode>0.0%</c:formatCode>
                <c:ptCount val="28"/>
                <c:pt idx="0">
                  <c:v>0.0</c:v>
                </c:pt>
                <c:pt idx="1">
                  <c:v>0.0</c:v>
                </c:pt>
                <c:pt idx="2">
                  <c:v>0.0</c:v>
                </c:pt>
                <c:pt idx="3">
                  <c:v>0.0</c:v>
                </c:pt>
                <c:pt idx="4">
                  <c:v>0.0</c:v>
                </c:pt>
                <c:pt idx="5">
                  <c:v>0.0</c:v>
                </c:pt>
                <c:pt idx="6">
                  <c:v>0.0</c:v>
                </c:pt>
                <c:pt idx="7">
                  <c:v>0.0</c:v>
                </c:pt>
                <c:pt idx="8">
                  <c:v>0.0</c:v>
                </c:pt>
                <c:pt idx="9">
                  <c:v>0.0</c:v>
                </c:pt>
                <c:pt idx="10">
                  <c:v>0.0</c:v>
                </c:pt>
                <c:pt idx="11">
                  <c:v>0.0</c:v>
                </c:pt>
                <c:pt idx="12">
                  <c:v>0.0</c:v>
                </c:pt>
                <c:pt idx="13">
                  <c:v>0.0</c:v>
                </c:pt>
                <c:pt idx="14">
                  <c:v>0.0</c:v>
                </c:pt>
                <c:pt idx="15">
                  <c:v>0.0</c:v>
                </c:pt>
                <c:pt idx="16">
                  <c:v>0.0</c:v>
                </c:pt>
                <c:pt idx="17">
                  <c:v>0.0</c:v>
                </c:pt>
                <c:pt idx="18">
                  <c:v>0.0</c:v>
                </c:pt>
                <c:pt idx="19">
                  <c:v>0.0</c:v>
                </c:pt>
                <c:pt idx="20">
                  <c:v>0.0</c:v>
                </c:pt>
                <c:pt idx="21">
                  <c:v>0.0</c:v>
                </c:pt>
                <c:pt idx="22">
                  <c:v>0.0</c:v>
                </c:pt>
                <c:pt idx="23">
                  <c:v>0.0</c:v>
                </c:pt>
                <c:pt idx="24">
                  <c:v>0.0</c:v>
                </c:pt>
                <c:pt idx="25">
                  <c:v>0.0</c:v>
                </c:pt>
                <c:pt idx="26">
                  <c:v>0.0</c:v>
                </c:pt>
                <c:pt idx="27">
                  <c:v>0.0</c:v>
                </c:pt>
              </c:numCache>
            </c:numRef>
          </c:val>
          <c:extLst xmlns:c16r2="http://schemas.microsoft.com/office/drawing/2015/06/chart">
            <c:ext xmlns:c16="http://schemas.microsoft.com/office/drawing/2014/chart" uri="{C3380CC4-5D6E-409C-BE32-E72D297353CC}">
              <c16:uniqueId val="{00000000-0554-40ED-8DBE-36415CC94BEF}"/>
            </c:ext>
          </c:extLst>
        </c:ser>
        <c:dLbls>
          <c:showLegendKey val="0"/>
          <c:showVal val="0"/>
          <c:showCatName val="0"/>
          <c:showSerName val="0"/>
          <c:showPercent val="0"/>
          <c:showBubbleSize val="0"/>
        </c:dLbls>
        <c:gapWidth val="150"/>
        <c:axId val="-2108190664"/>
        <c:axId val="-2108187480"/>
      </c:barChart>
      <c:catAx>
        <c:axId val="-2108190664"/>
        <c:scaling>
          <c:orientation val="minMax"/>
        </c:scaling>
        <c:delete val="0"/>
        <c:axPos val="b"/>
        <c:numFmt formatCode="General" sourceLinked="1"/>
        <c:majorTickMark val="none"/>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2108187480"/>
        <c:crosses val="autoZero"/>
        <c:auto val="1"/>
        <c:lblAlgn val="ctr"/>
        <c:lblOffset val="100"/>
        <c:noMultiLvlLbl val="0"/>
      </c:catAx>
      <c:valAx>
        <c:axId val="-2108187480"/>
        <c:scaling>
          <c:orientation val="minMax"/>
          <c:max val="1.0"/>
          <c:min val="0.0"/>
        </c:scaling>
        <c:delete val="0"/>
        <c:axPos val="l"/>
        <c:majorGridlines/>
        <c:numFmt formatCode="0%" sourceLinked="0"/>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108190664"/>
        <c:crosses val="autoZero"/>
        <c:crossBetween val="between"/>
        <c:majorUnit val="0.2"/>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 l="0.700000000000001" r="0.700000000000001" t="0.750000000000001"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US"/>
              <a:t>Transfers by Outcome</a:t>
            </a:r>
          </a:p>
        </c:rich>
      </c:tx>
      <c:overlay val="0"/>
    </c:title>
    <c:autoTitleDeleted val="0"/>
    <c:plotArea>
      <c:layout/>
      <c:barChart>
        <c:barDir val="col"/>
        <c:grouping val="clustered"/>
        <c:varyColors val="0"/>
        <c:ser>
          <c:idx val="1"/>
          <c:order val="0"/>
          <c:spPr>
            <a:solidFill>
              <a:srgbClr val="4F81BD"/>
            </a:solidFill>
          </c:spPr>
          <c:invertIfNegative val="0"/>
          <c:cat>
            <c:strRef>
              <c:f>CustomizedItemSummaries!$G$38:$G$43</c:f>
              <c:strCache>
                <c:ptCount val="6"/>
                <c:pt idx="0">
                  <c:v>ED visit only</c:v>
                </c:pt>
                <c:pt idx="1">
                  <c:v>Admitted, inpatient</c:v>
                </c:pt>
                <c:pt idx="2">
                  <c:v>Admitted, observation</c:v>
                </c:pt>
                <c:pt idx="3">
                  <c:v>Admitted, status uncertain</c:v>
                </c:pt>
                <c:pt idx="4">
                  <c:v>Other </c:v>
                </c:pt>
                <c:pt idx="5">
                  <c:v>Not recorded</c:v>
                </c:pt>
              </c:strCache>
            </c:strRef>
          </c:cat>
          <c:val>
            <c:numRef>
              <c:f>CustomizedItemSummaries!$I$38:$I$43</c:f>
              <c:numCache>
                <c:formatCode>0.0%</c:formatCode>
                <c:ptCount val="6"/>
                <c:pt idx="0">
                  <c:v>0.0</c:v>
                </c:pt>
                <c:pt idx="1">
                  <c:v>0.0</c:v>
                </c:pt>
                <c:pt idx="2">
                  <c:v>0.0</c:v>
                </c:pt>
                <c:pt idx="3">
                  <c:v>0.0</c:v>
                </c:pt>
                <c:pt idx="4">
                  <c:v>0.0</c:v>
                </c:pt>
                <c:pt idx="5">
                  <c:v>0.0</c:v>
                </c:pt>
              </c:numCache>
            </c:numRef>
          </c:val>
          <c:extLst xmlns:c16r2="http://schemas.microsoft.com/office/drawing/2015/06/chart">
            <c:ext xmlns:c16="http://schemas.microsoft.com/office/drawing/2014/chart" uri="{C3380CC4-5D6E-409C-BE32-E72D297353CC}">
              <c16:uniqueId val="{00000000-54D4-4685-8660-66D11793BE79}"/>
            </c:ext>
          </c:extLst>
        </c:ser>
        <c:dLbls>
          <c:showLegendKey val="0"/>
          <c:showVal val="0"/>
          <c:showCatName val="0"/>
          <c:showSerName val="0"/>
          <c:showPercent val="0"/>
          <c:showBubbleSize val="0"/>
        </c:dLbls>
        <c:gapWidth val="150"/>
        <c:axId val="-2099519864"/>
        <c:axId val="-2099516680"/>
      </c:barChart>
      <c:catAx>
        <c:axId val="-2099519864"/>
        <c:scaling>
          <c:orientation val="minMax"/>
        </c:scaling>
        <c:delete val="0"/>
        <c:axPos val="b"/>
        <c:numFmt formatCode="General" sourceLinked="1"/>
        <c:majorTickMark val="out"/>
        <c:minorTickMark val="none"/>
        <c:tickLblPos val="nextTo"/>
        <c:txPr>
          <a:bodyPr rot="-2520000" vert="horz"/>
          <a:lstStyle/>
          <a:p>
            <a:pPr>
              <a:defRPr sz="1000" b="0" i="0" u="none" strike="noStrike" baseline="0">
                <a:solidFill>
                  <a:srgbClr val="000000"/>
                </a:solidFill>
                <a:latin typeface="Calibri"/>
                <a:ea typeface="Calibri"/>
                <a:cs typeface="Calibri"/>
              </a:defRPr>
            </a:pPr>
            <a:endParaRPr lang="en-US"/>
          </a:p>
        </c:txPr>
        <c:crossAx val="-2099516680"/>
        <c:crosses val="autoZero"/>
        <c:auto val="1"/>
        <c:lblAlgn val="ctr"/>
        <c:lblOffset val="100"/>
        <c:noMultiLvlLbl val="0"/>
      </c:catAx>
      <c:valAx>
        <c:axId val="-2099516680"/>
        <c:scaling>
          <c:orientation val="minMax"/>
          <c:max val="1.0"/>
          <c:min val="0.0"/>
        </c:scaling>
        <c:delete val="0"/>
        <c:axPos val="l"/>
        <c:majorGridlines/>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099519864"/>
        <c:crosses val="autoZero"/>
        <c:crossBetween val="between"/>
        <c:majorUnit val="0.2"/>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 l="0.700000000000001" r="0.700000000000001" t="0.750000000000001"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Calibri"/>
                <a:ea typeface="Calibri"/>
                <a:cs typeface="Calibri"/>
              </a:defRPr>
            </a:pPr>
            <a:r>
              <a:rPr lang="en-US"/>
              <a:t>Transfers Resulting in Admission to Hospital
as an Inpatient</a:t>
            </a:r>
          </a:p>
        </c:rich>
      </c:tx>
      <c:overlay val="0"/>
    </c:title>
    <c:autoTitleDeleted val="0"/>
    <c:plotArea>
      <c:layout>
        <c:manualLayout>
          <c:layoutTarget val="inner"/>
          <c:xMode val="edge"/>
          <c:yMode val="edge"/>
          <c:x val="0.111691858105366"/>
          <c:y val="0.159557895876551"/>
          <c:w val="0.706574857155201"/>
          <c:h val="0.574877100216488"/>
        </c:manualLayout>
      </c:layout>
      <c:lineChart>
        <c:grouping val="standard"/>
        <c:varyColors val="0"/>
        <c:ser>
          <c:idx val="2"/>
          <c:order val="0"/>
          <c:tx>
            <c:strRef>
              <c:f>HospitalizationMeasuresTracking!$F$61</c:f>
              <c:strCache>
                <c:ptCount val="1"/>
                <c:pt idx="0">
                  <c:v>Post-Acute Care</c:v>
                </c:pt>
              </c:strCache>
            </c:strRef>
          </c:tx>
          <c:cat>
            <c:numRef>
              <c:f>HospitalizationMeasuresTracking!$G$60:$R$60</c:f>
              <c:numCache>
                <c:formatCode>mmm\-yy</c:formatCode>
                <c:ptCount val="12"/>
                <c:pt idx="0">
                  <c:v>42736.0</c:v>
                </c:pt>
                <c:pt idx="1">
                  <c:v>42767.0</c:v>
                </c:pt>
                <c:pt idx="2">
                  <c:v>42795.0</c:v>
                </c:pt>
                <c:pt idx="3">
                  <c:v>42826.0</c:v>
                </c:pt>
                <c:pt idx="4">
                  <c:v>42856.0</c:v>
                </c:pt>
                <c:pt idx="5">
                  <c:v>42887.0</c:v>
                </c:pt>
                <c:pt idx="6">
                  <c:v>42917.0</c:v>
                </c:pt>
                <c:pt idx="7">
                  <c:v>42948.0</c:v>
                </c:pt>
                <c:pt idx="8">
                  <c:v>42979.0</c:v>
                </c:pt>
                <c:pt idx="9">
                  <c:v>43009.0</c:v>
                </c:pt>
                <c:pt idx="10">
                  <c:v>43040.0</c:v>
                </c:pt>
                <c:pt idx="11">
                  <c:v>43070.0</c:v>
                </c:pt>
              </c:numCache>
            </c:numRef>
          </c:cat>
          <c:val>
            <c:numRef>
              <c:f>HospitalizationMeasuresTracking!$G$61:$R$61</c:f>
              <c:numCache>
                <c:formatCode>0.0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smooth val="0"/>
          <c:extLst xmlns:c16r2="http://schemas.microsoft.com/office/drawing/2015/06/chart">
            <c:ext xmlns:c16="http://schemas.microsoft.com/office/drawing/2014/chart" uri="{C3380CC4-5D6E-409C-BE32-E72D297353CC}">
              <c16:uniqueId val="{00000000-4FC6-4418-9D91-D15752F3B40C}"/>
            </c:ext>
          </c:extLst>
        </c:ser>
        <c:ser>
          <c:idx val="3"/>
          <c:order val="1"/>
          <c:tx>
            <c:strRef>
              <c:f>HospitalizationMeasuresTracking!$F$62</c:f>
              <c:strCache>
                <c:ptCount val="1"/>
                <c:pt idx="0">
                  <c:v>Chronic Long Term Care _x000d_(non-Medicare)</c:v>
                </c:pt>
              </c:strCache>
            </c:strRef>
          </c:tx>
          <c:cat>
            <c:numRef>
              <c:f>HospitalizationMeasuresTracking!$G$60:$R$60</c:f>
              <c:numCache>
                <c:formatCode>mmm\-yy</c:formatCode>
                <c:ptCount val="12"/>
                <c:pt idx="0">
                  <c:v>42736.0</c:v>
                </c:pt>
                <c:pt idx="1">
                  <c:v>42767.0</c:v>
                </c:pt>
                <c:pt idx="2">
                  <c:v>42795.0</c:v>
                </c:pt>
                <c:pt idx="3">
                  <c:v>42826.0</c:v>
                </c:pt>
                <c:pt idx="4">
                  <c:v>42856.0</c:v>
                </c:pt>
                <c:pt idx="5">
                  <c:v>42887.0</c:v>
                </c:pt>
                <c:pt idx="6">
                  <c:v>42917.0</c:v>
                </c:pt>
                <c:pt idx="7">
                  <c:v>42948.0</c:v>
                </c:pt>
                <c:pt idx="8">
                  <c:v>42979.0</c:v>
                </c:pt>
                <c:pt idx="9">
                  <c:v>43009.0</c:v>
                </c:pt>
                <c:pt idx="10">
                  <c:v>43040.0</c:v>
                </c:pt>
                <c:pt idx="11">
                  <c:v>43070.0</c:v>
                </c:pt>
              </c:numCache>
            </c:numRef>
          </c:cat>
          <c:val>
            <c:numRef>
              <c:f>HospitalizationMeasuresTracking!$G$62:$R$62</c:f>
              <c:numCache>
                <c:formatCode>0.0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smooth val="0"/>
          <c:extLst xmlns:c16r2="http://schemas.microsoft.com/office/drawing/2015/06/chart">
            <c:ext xmlns:c16="http://schemas.microsoft.com/office/drawing/2014/chart" uri="{C3380CC4-5D6E-409C-BE32-E72D297353CC}">
              <c16:uniqueId val="{00000001-4FC6-4418-9D91-D15752F3B40C}"/>
            </c:ext>
          </c:extLst>
        </c:ser>
        <c:ser>
          <c:idx val="4"/>
          <c:order val="2"/>
          <c:tx>
            <c:strRef>
              <c:f>HospitalizationMeasuresTracking!$F$63</c:f>
              <c:strCache>
                <c:ptCount val="1"/>
                <c:pt idx="0">
                  <c:v>All Residents</c:v>
                </c:pt>
              </c:strCache>
            </c:strRef>
          </c:tx>
          <c:cat>
            <c:numRef>
              <c:f>HospitalizationMeasuresTracking!$G$60:$R$60</c:f>
              <c:numCache>
                <c:formatCode>mmm\-yy</c:formatCode>
                <c:ptCount val="12"/>
                <c:pt idx="0">
                  <c:v>42736.0</c:v>
                </c:pt>
                <c:pt idx="1">
                  <c:v>42767.0</c:v>
                </c:pt>
                <c:pt idx="2">
                  <c:v>42795.0</c:v>
                </c:pt>
                <c:pt idx="3">
                  <c:v>42826.0</c:v>
                </c:pt>
                <c:pt idx="4">
                  <c:v>42856.0</c:v>
                </c:pt>
                <c:pt idx="5">
                  <c:v>42887.0</c:v>
                </c:pt>
                <c:pt idx="6">
                  <c:v>42917.0</c:v>
                </c:pt>
                <c:pt idx="7">
                  <c:v>42948.0</c:v>
                </c:pt>
                <c:pt idx="8">
                  <c:v>42979.0</c:v>
                </c:pt>
                <c:pt idx="9">
                  <c:v>43009.0</c:v>
                </c:pt>
                <c:pt idx="10">
                  <c:v>43040.0</c:v>
                </c:pt>
                <c:pt idx="11">
                  <c:v>43070.0</c:v>
                </c:pt>
              </c:numCache>
            </c:numRef>
          </c:cat>
          <c:val>
            <c:numRef>
              <c:f>HospitalizationMeasuresTracking!$G$63:$R$63</c:f>
              <c:numCache>
                <c:formatCode>0.0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smooth val="0"/>
          <c:extLst xmlns:c16r2="http://schemas.microsoft.com/office/drawing/2015/06/chart">
            <c:ext xmlns:c16="http://schemas.microsoft.com/office/drawing/2014/chart" uri="{C3380CC4-5D6E-409C-BE32-E72D297353CC}">
              <c16:uniqueId val="{00000002-4FC6-4418-9D91-D15752F3B40C}"/>
            </c:ext>
          </c:extLst>
        </c:ser>
        <c:dLbls>
          <c:showLegendKey val="0"/>
          <c:showVal val="0"/>
          <c:showCatName val="0"/>
          <c:showSerName val="0"/>
          <c:showPercent val="0"/>
          <c:showBubbleSize val="0"/>
        </c:dLbls>
        <c:marker val="1"/>
        <c:smooth val="0"/>
        <c:axId val="-2113827112"/>
        <c:axId val="-2113823960"/>
      </c:lineChart>
      <c:dateAx>
        <c:axId val="-2113827112"/>
        <c:scaling>
          <c:orientation val="minMax"/>
        </c:scaling>
        <c:delete val="0"/>
        <c:axPos val="b"/>
        <c:numFmt formatCode="mmmm\ yyyy" sourceLinked="0"/>
        <c:majorTickMark val="none"/>
        <c:minorTickMark val="none"/>
        <c:tickLblPos val="nextTo"/>
        <c:txPr>
          <a:bodyPr rot="-2280000" vert="horz"/>
          <a:lstStyle/>
          <a:p>
            <a:pPr>
              <a:defRPr sz="1000" b="0" i="0" u="none" strike="noStrike" baseline="0">
                <a:solidFill>
                  <a:srgbClr val="000000"/>
                </a:solidFill>
                <a:latin typeface="Calibri"/>
                <a:ea typeface="Calibri"/>
                <a:cs typeface="Calibri"/>
              </a:defRPr>
            </a:pPr>
            <a:endParaRPr lang="en-US"/>
          </a:p>
        </c:txPr>
        <c:crossAx val="-2113823960"/>
        <c:crosses val="autoZero"/>
        <c:auto val="1"/>
        <c:lblOffset val="100"/>
        <c:baseTimeUnit val="months"/>
      </c:dateAx>
      <c:valAx>
        <c:axId val="-2113823960"/>
        <c:scaling>
          <c:orientation val="minMax"/>
          <c:min val="0.0"/>
        </c:scaling>
        <c:delete val="0"/>
        <c:axPos val="l"/>
        <c:majorGridlines/>
        <c:title>
          <c:tx>
            <c:rich>
              <a:bodyPr rot="-5400000" vert="horz"/>
              <a:lstStyle/>
              <a:p>
                <a:pPr>
                  <a:defRPr/>
                </a:pPr>
                <a:r>
                  <a:rPr lang="en-US"/>
                  <a:t>Number of Transfers Resulting in Inpatient</a:t>
                </a:r>
                <a:r>
                  <a:rPr lang="en-US" baseline="0"/>
                  <a:t> Admission </a:t>
                </a:r>
              </a:p>
              <a:p>
                <a:pPr>
                  <a:defRPr/>
                </a:pPr>
                <a:r>
                  <a:rPr lang="en-US" baseline="0"/>
                  <a:t>per 1,000 Resident Days</a:t>
                </a:r>
                <a:endParaRPr lang="en-US"/>
              </a:p>
            </c:rich>
          </c:tx>
          <c:overlay val="0"/>
        </c:title>
        <c:numFmt formatCode="#,##0.0" sourceLinked="0"/>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113827112"/>
        <c:crosses val="autoZero"/>
        <c:crossBetween val="between"/>
      </c:valAx>
    </c:plotArea>
    <c:legend>
      <c:legendPos val="r"/>
      <c:layout>
        <c:manualLayout>
          <c:xMode val="edge"/>
          <c:yMode val="edge"/>
          <c:x val="0.851050300811164"/>
          <c:y val="0.218422725407912"/>
          <c:w val="0.140697968309517"/>
          <c:h val="0.518190904103089"/>
        </c:manualLayout>
      </c:layout>
      <c:overlay val="0"/>
      <c:txPr>
        <a:bodyPr/>
        <a:lstStyle/>
        <a:p>
          <a:pPr>
            <a:defRPr sz="12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1" r="0.700000000000001" t="0.750000000000005" header="0.3" footer="0.3"/>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Calibri"/>
                <a:ea typeface="Calibri"/>
                <a:cs typeface="Calibri"/>
              </a:defRPr>
            </a:pPr>
            <a:r>
              <a:rPr lang="en-US"/>
              <a:t>Transfers Resulting in Emergency Department Visit Only
</a:t>
            </a:r>
          </a:p>
        </c:rich>
      </c:tx>
      <c:overlay val="0"/>
    </c:title>
    <c:autoTitleDeleted val="0"/>
    <c:plotArea>
      <c:layout>
        <c:manualLayout>
          <c:layoutTarget val="inner"/>
          <c:xMode val="edge"/>
          <c:yMode val="edge"/>
          <c:x val="0.122523473225641"/>
          <c:y val="0.164539991714814"/>
          <c:w val="0.723229049977"/>
          <c:h val="0.631301762798887"/>
        </c:manualLayout>
      </c:layout>
      <c:lineChart>
        <c:grouping val="standard"/>
        <c:varyColors val="0"/>
        <c:ser>
          <c:idx val="2"/>
          <c:order val="0"/>
          <c:tx>
            <c:strRef>
              <c:f>HospitalizationMeasuresTracking!$F$91</c:f>
              <c:strCache>
                <c:ptCount val="1"/>
                <c:pt idx="0">
                  <c:v>Post-Acute Care</c:v>
                </c:pt>
              </c:strCache>
            </c:strRef>
          </c:tx>
          <c:cat>
            <c:numRef>
              <c:f>HospitalizationMeasuresTracking!$G$90:$R$90</c:f>
              <c:numCache>
                <c:formatCode>mmm\-yy</c:formatCode>
                <c:ptCount val="12"/>
                <c:pt idx="0">
                  <c:v>42736.0</c:v>
                </c:pt>
                <c:pt idx="1">
                  <c:v>42767.0</c:v>
                </c:pt>
                <c:pt idx="2">
                  <c:v>42795.0</c:v>
                </c:pt>
                <c:pt idx="3">
                  <c:v>42826.0</c:v>
                </c:pt>
                <c:pt idx="4">
                  <c:v>42856.0</c:v>
                </c:pt>
                <c:pt idx="5">
                  <c:v>42887.0</c:v>
                </c:pt>
                <c:pt idx="6">
                  <c:v>42917.0</c:v>
                </c:pt>
                <c:pt idx="7">
                  <c:v>42948.0</c:v>
                </c:pt>
                <c:pt idx="8">
                  <c:v>42979.0</c:v>
                </c:pt>
                <c:pt idx="9">
                  <c:v>43009.0</c:v>
                </c:pt>
                <c:pt idx="10">
                  <c:v>43040.0</c:v>
                </c:pt>
                <c:pt idx="11">
                  <c:v>43070.0</c:v>
                </c:pt>
              </c:numCache>
            </c:numRef>
          </c:cat>
          <c:val>
            <c:numRef>
              <c:f>HospitalizationMeasuresTracking!$G$91:$R$91</c:f>
              <c:numCache>
                <c:formatCode>0.0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smooth val="0"/>
          <c:extLst xmlns:c16r2="http://schemas.microsoft.com/office/drawing/2015/06/chart">
            <c:ext xmlns:c16="http://schemas.microsoft.com/office/drawing/2014/chart" uri="{C3380CC4-5D6E-409C-BE32-E72D297353CC}">
              <c16:uniqueId val="{00000000-D78B-4110-B266-4F224B56142B}"/>
            </c:ext>
          </c:extLst>
        </c:ser>
        <c:ser>
          <c:idx val="3"/>
          <c:order val="1"/>
          <c:tx>
            <c:strRef>
              <c:f>HospitalizationMeasuresTracking!$F$92</c:f>
              <c:strCache>
                <c:ptCount val="1"/>
                <c:pt idx="0">
                  <c:v>Chronic Long Term Care _x000d_(non-Medicare)</c:v>
                </c:pt>
              </c:strCache>
            </c:strRef>
          </c:tx>
          <c:cat>
            <c:numRef>
              <c:f>HospitalizationMeasuresTracking!$G$90:$R$90</c:f>
              <c:numCache>
                <c:formatCode>mmm\-yy</c:formatCode>
                <c:ptCount val="12"/>
                <c:pt idx="0">
                  <c:v>42736.0</c:v>
                </c:pt>
                <c:pt idx="1">
                  <c:v>42767.0</c:v>
                </c:pt>
                <c:pt idx="2">
                  <c:v>42795.0</c:v>
                </c:pt>
                <c:pt idx="3">
                  <c:v>42826.0</c:v>
                </c:pt>
                <c:pt idx="4">
                  <c:v>42856.0</c:v>
                </c:pt>
                <c:pt idx="5">
                  <c:v>42887.0</c:v>
                </c:pt>
                <c:pt idx="6">
                  <c:v>42917.0</c:v>
                </c:pt>
                <c:pt idx="7">
                  <c:v>42948.0</c:v>
                </c:pt>
                <c:pt idx="8">
                  <c:v>42979.0</c:v>
                </c:pt>
                <c:pt idx="9">
                  <c:v>43009.0</c:v>
                </c:pt>
                <c:pt idx="10">
                  <c:v>43040.0</c:v>
                </c:pt>
                <c:pt idx="11">
                  <c:v>43070.0</c:v>
                </c:pt>
              </c:numCache>
            </c:numRef>
          </c:cat>
          <c:val>
            <c:numRef>
              <c:f>HospitalizationMeasuresTracking!$G$92:$R$92</c:f>
              <c:numCache>
                <c:formatCode>0.0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smooth val="0"/>
          <c:extLst xmlns:c16r2="http://schemas.microsoft.com/office/drawing/2015/06/chart">
            <c:ext xmlns:c16="http://schemas.microsoft.com/office/drawing/2014/chart" uri="{C3380CC4-5D6E-409C-BE32-E72D297353CC}">
              <c16:uniqueId val="{00000001-D78B-4110-B266-4F224B56142B}"/>
            </c:ext>
          </c:extLst>
        </c:ser>
        <c:ser>
          <c:idx val="4"/>
          <c:order val="2"/>
          <c:tx>
            <c:strRef>
              <c:f>HospitalizationMeasuresTracking!$F$93</c:f>
              <c:strCache>
                <c:ptCount val="1"/>
                <c:pt idx="0">
                  <c:v>All Residents</c:v>
                </c:pt>
              </c:strCache>
            </c:strRef>
          </c:tx>
          <c:cat>
            <c:numRef>
              <c:f>HospitalizationMeasuresTracking!$G$90:$R$90</c:f>
              <c:numCache>
                <c:formatCode>mmm\-yy</c:formatCode>
                <c:ptCount val="12"/>
                <c:pt idx="0">
                  <c:v>42736.0</c:v>
                </c:pt>
                <c:pt idx="1">
                  <c:v>42767.0</c:v>
                </c:pt>
                <c:pt idx="2">
                  <c:v>42795.0</c:v>
                </c:pt>
                <c:pt idx="3">
                  <c:v>42826.0</c:v>
                </c:pt>
                <c:pt idx="4">
                  <c:v>42856.0</c:v>
                </c:pt>
                <c:pt idx="5">
                  <c:v>42887.0</c:v>
                </c:pt>
                <c:pt idx="6">
                  <c:v>42917.0</c:v>
                </c:pt>
                <c:pt idx="7">
                  <c:v>42948.0</c:v>
                </c:pt>
                <c:pt idx="8">
                  <c:v>42979.0</c:v>
                </c:pt>
                <c:pt idx="9">
                  <c:v>43009.0</c:v>
                </c:pt>
                <c:pt idx="10">
                  <c:v>43040.0</c:v>
                </c:pt>
                <c:pt idx="11">
                  <c:v>43070.0</c:v>
                </c:pt>
              </c:numCache>
            </c:numRef>
          </c:cat>
          <c:val>
            <c:numRef>
              <c:f>HospitalizationMeasuresTracking!$G$93:$R$93</c:f>
              <c:numCache>
                <c:formatCode>0.0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smooth val="0"/>
          <c:extLst xmlns:c16r2="http://schemas.microsoft.com/office/drawing/2015/06/chart">
            <c:ext xmlns:c16="http://schemas.microsoft.com/office/drawing/2014/chart" uri="{C3380CC4-5D6E-409C-BE32-E72D297353CC}">
              <c16:uniqueId val="{00000002-D78B-4110-B266-4F224B56142B}"/>
            </c:ext>
          </c:extLst>
        </c:ser>
        <c:dLbls>
          <c:showLegendKey val="0"/>
          <c:showVal val="0"/>
          <c:showCatName val="0"/>
          <c:showSerName val="0"/>
          <c:showPercent val="0"/>
          <c:showBubbleSize val="0"/>
        </c:dLbls>
        <c:marker val="1"/>
        <c:smooth val="0"/>
        <c:axId val="-2113877128"/>
        <c:axId val="-2113884424"/>
      </c:lineChart>
      <c:dateAx>
        <c:axId val="-2113877128"/>
        <c:scaling>
          <c:orientation val="minMax"/>
        </c:scaling>
        <c:delete val="0"/>
        <c:axPos val="b"/>
        <c:numFmt formatCode="mmmm\ yyyy" sourceLinked="0"/>
        <c:majorTickMark val="none"/>
        <c:minorTickMark val="none"/>
        <c:tickLblPos val="nextTo"/>
        <c:txPr>
          <a:bodyPr rot="-2280000" vert="horz"/>
          <a:lstStyle/>
          <a:p>
            <a:pPr>
              <a:defRPr sz="1000" b="0" i="0" u="none" strike="noStrike" baseline="0">
                <a:solidFill>
                  <a:srgbClr val="000000"/>
                </a:solidFill>
                <a:latin typeface="Calibri"/>
                <a:ea typeface="Calibri"/>
                <a:cs typeface="Calibri"/>
              </a:defRPr>
            </a:pPr>
            <a:endParaRPr lang="en-US"/>
          </a:p>
        </c:txPr>
        <c:crossAx val="-2113884424"/>
        <c:crosses val="autoZero"/>
        <c:auto val="1"/>
        <c:lblOffset val="100"/>
        <c:baseTimeUnit val="months"/>
      </c:dateAx>
      <c:valAx>
        <c:axId val="-2113884424"/>
        <c:scaling>
          <c:orientation val="minMax"/>
          <c:min val="0.0"/>
        </c:scaling>
        <c:delete val="0"/>
        <c:axPos val="l"/>
        <c:majorGridlines/>
        <c:title>
          <c:tx>
            <c:rich>
              <a:bodyPr rot="-5400000" vert="horz"/>
              <a:lstStyle/>
              <a:p>
                <a:pPr>
                  <a:defRPr/>
                </a:pPr>
                <a:r>
                  <a:rPr lang="en-US"/>
                  <a:t>Number of Transfers Resulting in Emergency Department Visit Only</a:t>
                </a:r>
              </a:p>
              <a:p>
                <a:pPr>
                  <a:defRPr/>
                </a:pPr>
                <a:r>
                  <a:rPr lang="en-US"/>
                  <a:t>per</a:t>
                </a:r>
                <a:r>
                  <a:rPr lang="en-US" baseline="0"/>
                  <a:t> 1,0000 Resident Days</a:t>
                </a:r>
                <a:endParaRPr lang="en-US"/>
              </a:p>
            </c:rich>
          </c:tx>
          <c:overlay val="0"/>
        </c:title>
        <c:numFmt formatCode="#,##0.0" sourceLinked="0"/>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113877128"/>
        <c:crosses val="autoZero"/>
        <c:crossBetween val="between"/>
      </c:valAx>
    </c:plotArea>
    <c:legend>
      <c:legendPos val="r"/>
      <c:overlay val="0"/>
      <c:txPr>
        <a:bodyPr/>
        <a:lstStyle/>
        <a:p>
          <a:pPr>
            <a:defRPr sz="65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1" r="0.700000000000001" t="0.750000000000005" header="0.3" footer="0.3"/>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Calibri"/>
                <a:ea typeface="Calibri"/>
                <a:cs typeface="Calibri"/>
              </a:defRPr>
            </a:pPr>
            <a:r>
              <a:rPr lang="en-US"/>
              <a:t>Transfers Resulting in Observation Stay
</a:t>
            </a:r>
          </a:p>
        </c:rich>
      </c:tx>
      <c:overlay val="0"/>
    </c:title>
    <c:autoTitleDeleted val="0"/>
    <c:plotArea>
      <c:layout>
        <c:manualLayout>
          <c:layoutTarget val="inner"/>
          <c:xMode val="edge"/>
          <c:yMode val="edge"/>
          <c:x val="0.114695240414536"/>
          <c:y val="0.159557895876551"/>
          <c:w val="0.735180994128311"/>
          <c:h val="0.596427091931045"/>
        </c:manualLayout>
      </c:layout>
      <c:lineChart>
        <c:grouping val="standard"/>
        <c:varyColors val="0"/>
        <c:ser>
          <c:idx val="2"/>
          <c:order val="0"/>
          <c:tx>
            <c:strRef>
              <c:f>HospitalizationMeasuresTracking!$F$121</c:f>
              <c:strCache>
                <c:ptCount val="1"/>
                <c:pt idx="0">
                  <c:v>Post-Acute Care</c:v>
                </c:pt>
              </c:strCache>
            </c:strRef>
          </c:tx>
          <c:cat>
            <c:numRef>
              <c:f>HospitalizationMeasuresTracking!$G$120:$R$120</c:f>
              <c:numCache>
                <c:formatCode>mmm\-yy</c:formatCode>
                <c:ptCount val="12"/>
                <c:pt idx="0">
                  <c:v>42736.0</c:v>
                </c:pt>
                <c:pt idx="1">
                  <c:v>42767.0</c:v>
                </c:pt>
                <c:pt idx="2">
                  <c:v>42795.0</c:v>
                </c:pt>
                <c:pt idx="3">
                  <c:v>42826.0</c:v>
                </c:pt>
                <c:pt idx="4">
                  <c:v>42856.0</c:v>
                </c:pt>
                <c:pt idx="5">
                  <c:v>42887.0</c:v>
                </c:pt>
                <c:pt idx="6">
                  <c:v>42917.0</c:v>
                </c:pt>
                <c:pt idx="7">
                  <c:v>42948.0</c:v>
                </c:pt>
                <c:pt idx="8">
                  <c:v>42979.0</c:v>
                </c:pt>
                <c:pt idx="9">
                  <c:v>43009.0</c:v>
                </c:pt>
                <c:pt idx="10">
                  <c:v>43040.0</c:v>
                </c:pt>
                <c:pt idx="11">
                  <c:v>43070.0</c:v>
                </c:pt>
              </c:numCache>
            </c:numRef>
          </c:cat>
          <c:val>
            <c:numRef>
              <c:f>HospitalizationMeasuresTracking!$G$121:$R$121</c:f>
              <c:numCache>
                <c:formatCode>0.0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smooth val="0"/>
          <c:extLst xmlns:c16r2="http://schemas.microsoft.com/office/drawing/2015/06/chart">
            <c:ext xmlns:c16="http://schemas.microsoft.com/office/drawing/2014/chart" uri="{C3380CC4-5D6E-409C-BE32-E72D297353CC}">
              <c16:uniqueId val="{00000000-833F-4F7A-89EE-7F6E4192835E}"/>
            </c:ext>
          </c:extLst>
        </c:ser>
        <c:ser>
          <c:idx val="3"/>
          <c:order val="1"/>
          <c:tx>
            <c:strRef>
              <c:f>HospitalizationMeasuresTracking!$F$122</c:f>
              <c:strCache>
                <c:ptCount val="1"/>
                <c:pt idx="0">
                  <c:v>Chronic Long Term Care _x000d_(non-Medicare)</c:v>
                </c:pt>
              </c:strCache>
            </c:strRef>
          </c:tx>
          <c:cat>
            <c:numRef>
              <c:f>HospitalizationMeasuresTracking!$G$120:$R$120</c:f>
              <c:numCache>
                <c:formatCode>mmm\-yy</c:formatCode>
                <c:ptCount val="12"/>
                <c:pt idx="0">
                  <c:v>42736.0</c:v>
                </c:pt>
                <c:pt idx="1">
                  <c:v>42767.0</c:v>
                </c:pt>
                <c:pt idx="2">
                  <c:v>42795.0</c:v>
                </c:pt>
                <c:pt idx="3">
                  <c:v>42826.0</c:v>
                </c:pt>
                <c:pt idx="4">
                  <c:v>42856.0</c:v>
                </c:pt>
                <c:pt idx="5">
                  <c:v>42887.0</c:v>
                </c:pt>
                <c:pt idx="6">
                  <c:v>42917.0</c:v>
                </c:pt>
                <c:pt idx="7">
                  <c:v>42948.0</c:v>
                </c:pt>
                <c:pt idx="8">
                  <c:v>42979.0</c:v>
                </c:pt>
                <c:pt idx="9">
                  <c:v>43009.0</c:v>
                </c:pt>
                <c:pt idx="10">
                  <c:v>43040.0</c:v>
                </c:pt>
                <c:pt idx="11">
                  <c:v>43070.0</c:v>
                </c:pt>
              </c:numCache>
            </c:numRef>
          </c:cat>
          <c:val>
            <c:numRef>
              <c:f>HospitalizationMeasuresTracking!$G$122:$R$122</c:f>
              <c:numCache>
                <c:formatCode>0.0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smooth val="0"/>
          <c:extLst xmlns:c16r2="http://schemas.microsoft.com/office/drawing/2015/06/chart">
            <c:ext xmlns:c16="http://schemas.microsoft.com/office/drawing/2014/chart" uri="{C3380CC4-5D6E-409C-BE32-E72D297353CC}">
              <c16:uniqueId val="{00000001-833F-4F7A-89EE-7F6E4192835E}"/>
            </c:ext>
          </c:extLst>
        </c:ser>
        <c:ser>
          <c:idx val="4"/>
          <c:order val="2"/>
          <c:tx>
            <c:strRef>
              <c:f>HospitalizationMeasuresTracking!$F$123</c:f>
              <c:strCache>
                <c:ptCount val="1"/>
                <c:pt idx="0">
                  <c:v>All Residents</c:v>
                </c:pt>
              </c:strCache>
            </c:strRef>
          </c:tx>
          <c:cat>
            <c:numRef>
              <c:f>HospitalizationMeasuresTracking!$G$120:$R$120</c:f>
              <c:numCache>
                <c:formatCode>mmm\-yy</c:formatCode>
                <c:ptCount val="12"/>
                <c:pt idx="0">
                  <c:v>42736.0</c:v>
                </c:pt>
                <c:pt idx="1">
                  <c:v>42767.0</c:v>
                </c:pt>
                <c:pt idx="2">
                  <c:v>42795.0</c:v>
                </c:pt>
                <c:pt idx="3">
                  <c:v>42826.0</c:v>
                </c:pt>
                <c:pt idx="4">
                  <c:v>42856.0</c:v>
                </c:pt>
                <c:pt idx="5">
                  <c:v>42887.0</c:v>
                </c:pt>
                <c:pt idx="6">
                  <c:v>42917.0</c:v>
                </c:pt>
                <c:pt idx="7">
                  <c:v>42948.0</c:v>
                </c:pt>
                <c:pt idx="8">
                  <c:v>42979.0</c:v>
                </c:pt>
                <c:pt idx="9">
                  <c:v>43009.0</c:v>
                </c:pt>
                <c:pt idx="10">
                  <c:v>43040.0</c:v>
                </c:pt>
                <c:pt idx="11">
                  <c:v>43070.0</c:v>
                </c:pt>
              </c:numCache>
            </c:numRef>
          </c:cat>
          <c:val>
            <c:numRef>
              <c:f>HospitalizationMeasuresTracking!$G$123:$R$123</c:f>
              <c:numCache>
                <c:formatCode>0.0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smooth val="0"/>
          <c:extLst xmlns:c16r2="http://schemas.microsoft.com/office/drawing/2015/06/chart">
            <c:ext xmlns:c16="http://schemas.microsoft.com/office/drawing/2014/chart" uri="{C3380CC4-5D6E-409C-BE32-E72D297353CC}">
              <c16:uniqueId val="{00000002-833F-4F7A-89EE-7F6E4192835E}"/>
            </c:ext>
          </c:extLst>
        </c:ser>
        <c:dLbls>
          <c:showLegendKey val="0"/>
          <c:showVal val="0"/>
          <c:showCatName val="0"/>
          <c:showSerName val="0"/>
          <c:showPercent val="0"/>
          <c:showBubbleSize val="0"/>
        </c:dLbls>
        <c:marker val="1"/>
        <c:smooth val="0"/>
        <c:axId val="-2102129416"/>
        <c:axId val="-2102359480"/>
      </c:lineChart>
      <c:dateAx>
        <c:axId val="-2102129416"/>
        <c:scaling>
          <c:orientation val="minMax"/>
        </c:scaling>
        <c:delete val="0"/>
        <c:axPos val="b"/>
        <c:numFmt formatCode="mmmm\ yyyy" sourceLinked="0"/>
        <c:majorTickMark val="none"/>
        <c:minorTickMark val="none"/>
        <c:tickLblPos val="nextTo"/>
        <c:txPr>
          <a:bodyPr rot="-2280000" vert="horz"/>
          <a:lstStyle/>
          <a:p>
            <a:pPr>
              <a:defRPr sz="1000" b="0" i="0" u="none" strike="noStrike" baseline="0">
                <a:solidFill>
                  <a:srgbClr val="000000"/>
                </a:solidFill>
                <a:latin typeface="Calibri"/>
                <a:ea typeface="Calibri"/>
                <a:cs typeface="Calibri"/>
              </a:defRPr>
            </a:pPr>
            <a:endParaRPr lang="en-US"/>
          </a:p>
        </c:txPr>
        <c:crossAx val="-2102359480"/>
        <c:crosses val="autoZero"/>
        <c:auto val="1"/>
        <c:lblOffset val="100"/>
        <c:baseTimeUnit val="months"/>
      </c:dateAx>
      <c:valAx>
        <c:axId val="-2102359480"/>
        <c:scaling>
          <c:orientation val="minMax"/>
          <c:min val="0.0"/>
        </c:scaling>
        <c:delete val="0"/>
        <c:axPos val="l"/>
        <c:majorGridlines/>
        <c:title>
          <c:tx>
            <c:rich>
              <a:bodyPr rot="-5400000" vert="horz"/>
              <a:lstStyle/>
              <a:p>
                <a:pPr>
                  <a:defRPr/>
                </a:pPr>
                <a:r>
                  <a:rPr lang="en-US"/>
                  <a:t>Number of Transfers Resulting in Observation</a:t>
                </a:r>
                <a:r>
                  <a:rPr lang="en-US" baseline="0"/>
                  <a:t> Stay</a:t>
                </a:r>
              </a:p>
              <a:p>
                <a:pPr>
                  <a:defRPr/>
                </a:pPr>
                <a:r>
                  <a:rPr lang="en-US" baseline="0"/>
                  <a:t>per 1,000 Resident Days</a:t>
                </a:r>
                <a:endParaRPr lang="en-US"/>
              </a:p>
            </c:rich>
          </c:tx>
          <c:overlay val="0"/>
        </c:title>
        <c:numFmt formatCode="#,##0.0" sourceLinked="0"/>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102129416"/>
        <c:crosses val="autoZero"/>
        <c:crossBetween val="between"/>
      </c:valAx>
    </c:plotArea>
    <c:legend>
      <c:legendPos val="r"/>
      <c:overlay val="0"/>
      <c:txPr>
        <a:bodyPr/>
        <a:lstStyle/>
        <a:p>
          <a:pPr>
            <a:defRPr sz="65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1" r="0.700000000000001" t="0.750000000000005" header="0.3" footer="0.3"/>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US"/>
              <a:t>Admissions by Day of Week</a:t>
            </a:r>
          </a:p>
        </c:rich>
      </c:tx>
      <c:overlay val="0"/>
    </c:title>
    <c:autoTitleDeleted val="0"/>
    <c:plotArea>
      <c:layout/>
      <c:barChart>
        <c:barDir val="col"/>
        <c:grouping val="clustered"/>
        <c:varyColors val="0"/>
        <c:ser>
          <c:idx val="1"/>
          <c:order val="0"/>
          <c:spPr>
            <a:solidFill>
              <a:schemeClr val="accent1"/>
            </a:solidFill>
          </c:spPr>
          <c:invertIfNegative val="0"/>
          <c:cat>
            <c:strRef>
              <c:f>ItemSummaries!$F$18:$F$24</c:f>
              <c:strCache>
                <c:ptCount val="7"/>
                <c:pt idx="0">
                  <c:v>Monday</c:v>
                </c:pt>
                <c:pt idx="1">
                  <c:v>Tuesday</c:v>
                </c:pt>
                <c:pt idx="2">
                  <c:v>Wednesday</c:v>
                </c:pt>
                <c:pt idx="3">
                  <c:v>Thursday</c:v>
                </c:pt>
                <c:pt idx="4">
                  <c:v>Friday</c:v>
                </c:pt>
                <c:pt idx="5">
                  <c:v>Saturday</c:v>
                </c:pt>
                <c:pt idx="6">
                  <c:v>Sunday</c:v>
                </c:pt>
              </c:strCache>
            </c:strRef>
          </c:cat>
          <c:val>
            <c:numRef>
              <c:f>ItemSummaries!$H$18:$H$24</c:f>
              <c:numCache>
                <c:formatCode>0.0%</c:formatCode>
                <c:ptCount val="7"/>
                <c:pt idx="0">
                  <c:v>0.0</c:v>
                </c:pt>
                <c:pt idx="1">
                  <c:v>0.0</c:v>
                </c:pt>
                <c:pt idx="2">
                  <c:v>0.0</c:v>
                </c:pt>
                <c:pt idx="3">
                  <c:v>0.0</c:v>
                </c:pt>
                <c:pt idx="4">
                  <c:v>0.0</c:v>
                </c:pt>
                <c:pt idx="5">
                  <c:v>0.0</c:v>
                </c:pt>
                <c:pt idx="6">
                  <c:v>0.0</c:v>
                </c:pt>
              </c:numCache>
            </c:numRef>
          </c:val>
          <c:extLst xmlns:c16r2="http://schemas.microsoft.com/office/drawing/2015/06/chart">
            <c:ext xmlns:c16="http://schemas.microsoft.com/office/drawing/2014/chart" uri="{C3380CC4-5D6E-409C-BE32-E72D297353CC}">
              <c16:uniqueId val="{00000000-C30F-4EE6-843E-56CF335AA611}"/>
            </c:ext>
          </c:extLst>
        </c:ser>
        <c:dLbls>
          <c:showLegendKey val="0"/>
          <c:showVal val="0"/>
          <c:showCatName val="0"/>
          <c:showSerName val="0"/>
          <c:showPercent val="0"/>
          <c:showBubbleSize val="0"/>
        </c:dLbls>
        <c:gapWidth val="150"/>
        <c:axId val="-2097998792"/>
        <c:axId val="-2098407576"/>
      </c:barChart>
      <c:catAx>
        <c:axId val="-2097998792"/>
        <c:scaling>
          <c:orientation val="minMax"/>
        </c:scaling>
        <c:delete val="0"/>
        <c:axPos val="b"/>
        <c:numFmt formatCode="General" sourceLinked="1"/>
        <c:majorTickMark val="none"/>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2098407576"/>
        <c:crosses val="autoZero"/>
        <c:auto val="1"/>
        <c:lblAlgn val="ctr"/>
        <c:lblOffset val="100"/>
        <c:noMultiLvlLbl val="0"/>
      </c:catAx>
      <c:valAx>
        <c:axId val="-2098407576"/>
        <c:scaling>
          <c:orientation val="minMax"/>
          <c:max val="1.0"/>
          <c:min val="0.0"/>
        </c:scaling>
        <c:delete val="0"/>
        <c:axPos val="l"/>
        <c:majorGridlines/>
        <c:numFmt formatCode="0%" sourceLinked="0"/>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097998792"/>
        <c:crosses val="autoZero"/>
        <c:crossBetween val="between"/>
        <c:majorUnit val="0.2"/>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rPr>
              <a:t>Source of Admissions</a:t>
            </a:r>
          </a:p>
          <a:p>
            <a:pPr>
              <a:defRPr sz="1000" b="0" i="0" u="none" strike="noStrike" baseline="0">
                <a:solidFill>
                  <a:srgbClr val="000000"/>
                </a:solidFill>
                <a:latin typeface="Calibri"/>
                <a:ea typeface="Calibri"/>
                <a:cs typeface="Calibri"/>
              </a:defRPr>
            </a:pPr>
            <a:r>
              <a:rPr lang="en-US" sz="1400" b="1" i="0" u="none" strike="noStrike" baseline="0">
                <a:solidFill>
                  <a:srgbClr val="000000"/>
                </a:solidFill>
                <a:latin typeface="Calibri"/>
              </a:rPr>
              <a:t>The 5 places from which our nursing home most frequently admits residents</a:t>
            </a:r>
          </a:p>
          <a:p>
            <a:pPr>
              <a:defRPr sz="1000" b="0" i="0" u="none" strike="noStrike" baseline="0">
                <a:solidFill>
                  <a:srgbClr val="000000"/>
                </a:solidFill>
                <a:latin typeface="Calibri"/>
                <a:ea typeface="Calibri"/>
                <a:cs typeface="Calibri"/>
              </a:defRPr>
            </a:pPr>
            <a:r>
              <a:rPr lang="en-US" sz="1400" b="1" i="0" u="none" strike="noStrike" baseline="0">
                <a:solidFill>
                  <a:srgbClr val="000000"/>
                </a:solidFill>
                <a:latin typeface="Calibri"/>
              </a:rPr>
              <a:t>with recent hospital stay</a:t>
            </a:r>
          </a:p>
        </c:rich>
      </c:tx>
      <c:overlay val="0"/>
    </c:title>
    <c:autoTitleDeleted val="0"/>
    <c:plotArea>
      <c:layout/>
      <c:barChart>
        <c:barDir val="col"/>
        <c:grouping val="clustered"/>
        <c:varyColors val="0"/>
        <c:ser>
          <c:idx val="0"/>
          <c:order val="0"/>
          <c:invertIfNegative val="0"/>
          <c:cat>
            <c:strRef>
              <c:f>ItemSummaries!$J$18:$J$23</c:f>
              <c:strCache>
                <c:ptCount val="6"/>
                <c:pt idx="5">
                  <c:v>Not recorded</c:v>
                </c:pt>
              </c:strCache>
            </c:strRef>
          </c:cat>
          <c:val>
            <c:numRef>
              <c:f>ItemSummaries!$L$18:$L$23</c:f>
              <c:numCache>
                <c:formatCode>0.0%</c:formatCode>
                <c:ptCount val="6"/>
                <c:pt idx="0">
                  <c:v>0.0</c:v>
                </c:pt>
                <c:pt idx="1">
                  <c:v>0.0</c:v>
                </c:pt>
                <c:pt idx="2">
                  <c:v>0.0</c:v>
                </c:pt>
                <c:pt idx="3">
                  <c:v>0.0</c:v>
                </c:pt>
                <c:pt idx="4">
                  <c:v>0.0</c:v>
                </c:pt>
                <c:pt idx="5">
                  <c:v>0.0</c:v>
                </c:pt>
              </c:numCache>
            </c:numRef>
          </c:val>
          <c:extLst xmlns:c16r2="http://schemas.microsoft.com/office/drawing/2015/06/chart">
            <c:ext xmlns:c16="http://schemas.microsoft.com/office/drawing/2014/chart" uri="{C3380CC4-5D6E-409C-BE32-E72D297353CC}">
              <c16:uniqueId val="{00000000-C4AD-4513-9D4B-FC006C5B6242}"/>
            </c:ext>
          </c:extLst>
        </c:ser>
        <c:dLbls>
          <c:showLegendKey val="0"/>
          <c:showVal val="0"/>
          <c:showCatName val="0"/>
          <c:showSerName val="0"/>
          <c:showPercent val="0"/>
          <c:showBubbleSize val="0"/>
        </c:dLbls>
        <c:gapWidth val="150"/>
        <c:axId val="-2095433336"/>
        <c:axId val="-2095430104"/>
      </c:barChart>
      <c:catAx>
        <c:axId val="-2095433336"/>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095430104"/>
        <c:crosses val="autoZero"/>
        <c:auto val="1"/>
        <c:lblAlgn val="ctr"/>
        <c:lblOffset val="100"/>
        <c:noMultiLvlLbl val="0"/>
      </c:catAx>
      <c:valAx>
        <c:axId val="-2095430104"/>
        <c:scaling>
          <c:orientation val="minMax"/>
          <c:max val="1.0"/>
          <c:min val="0.0"/>
        </c:scaling>
        <c:delete val="0"/>
        <c:axPos val="l"/>
        <c:majorGridlines/>
        <c:numFmt formatCode="0%" sourceLinked="0"/>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095433336"/>
        <c:crosses val="autoZero"/>
        <c:crossBetween val="between"/>
        <c:majorUnit val="0.2"/>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US"/>
              <a:t>Transfers by Diagnosis/Presumed</a:t>
            </a:r>
            <a:r>
              <a:rPr lang="en-US" baseline="0"/>
              <a:t> Diagnosis</a:t>
            </a:r>
            <a:endParaRPr lang="en-US"/>
          </a:p>
        </c:rich>
      </c:tx>
      <c:overlay val="0"/>
    </c:title>
    <c:autoTitleDeleted val="0"/>
    <c:plotArea>
      <c:layout/>
      <c:barChart>
        <c:barDir val="col"/>
        <c:grouping val="clustered"/>
        <c:varyColors val="0"/>
        <c:ser>
          <c:idx val="1"/>
          <c:order val="0"/>
          <c:spPr>
            <a:solidFill>
              <a:srgbClr val="4F81BD"/>
            </a:solidFill>
          </c:spPr>
          <c:invertIfNegative val="0"/>
          <c:cat>
            <c:strRef>
              <c:f>ItemSummaries!$F$99:$F$122</c:f>
              <c:strCache>
                <c:ptCount val="24"/>
                <c:pt idx="0">
                  <c:v>Acute renal failure</c:v>
                </c:pt>
                <c:pt idx="1">
                  <c:v>Anemia</c:v>
                </c:pt>
                <c:pt idx="2">
                  <c:v>C. Difficile (diarrhea)</c:v>
                </c:pt>
                <c:pt idx="3">
                  <c:v>Cardiac arrest</c:v>
                </c:pt>
                <c:pt idx="4">
                  <c:v>Cellulitis</c:v>
                </c:pt>
                <c:pt idx="5">
                  <c:v>CHF</c:v>
                </c:pt>
                <c:pt idx="6">
                  <c:v>COPD, asthma, bronchitis</c:v>
                </c:pt>
                <c:pt idx="7">
                  <c:v>Dehydration</c:v>
                </c:pt>
                <c:pt idx="8">
                  <c:v>DVT (deep vein thrombosis)</c:v>
                </c:pt>
                <c:pt idx="9">
                  <c:v>Failure to Thrive</c:v>
                </c:pt>
                <c:pt idx="10">
                  <c:v>Fracture</c:v>
                </c:pt>
                <c:pt idx="11">
                  <c:v>Gastroenteritis</c:v>
                </c:pt>
                <c:pt idx="12">
                  <c:v>G-tube blocked/displaced</c:v>
                </c:pt>
                <c:pt idx="13">
                  <c:v>Hypertension</c:v>
                </c:pt>
                <c:pt idx="14">
                  <c:v>Hypotension</c:v>
                </c:pt>
                <c:pt idx="15">
                  <c:v>Pneumonia/Bronchitis</c:v>
                </c:pt>
                <c:pt idx="16">
                  <c:v>Respiratory arrest</c:v>
                </c:pt>
                <c:pt idx="17">
                  <c:v>Respiratory infection</c:v>
                </c:pt>
                <c:pt idx="18">
                  <c:v>Seizure</c:v>
                </c:pt>
                <c:pt idx="19">
                  <c:v>Sepsis</c:v>
                </c:pt>
                <c:pt idx="20">
                  <c:v>Stroke/CVA/TIA/neurological sign</c:v>
                </c:pt>
                <c:pt idx="21">
                  <c:v>UTI</c:v>
                </c:pt>
                <c:pt idx="22">
                  <c:v>Other Dx/Presumed Dx</c:v>
                </c:pt>
                <c:pt idx="23">
                  <c:v>Not recorded</c:v>
                </c:pt>
              </c:strCache>
            </c:strRef>
          </c:cat>
          <c:val>
            <c:numRef>
              <c:f>ItemSummaries!$H$99:$H$122</c:f>
              <c:numCache>
                <c:formatCode>0.0%</c:formatCode>
                <c:ptCount val="24"/>
                <c:pt idx="0">
                  <c:v>0.0</c:v>
                </c:pt>
                <c:pt idx="1">
                  <c:v>0.0</c:v>
                </c:pt>
                <c:pt idx="2">
                  <c:v>0.0</c:v>
                </c:pt>
                <c:pt idx="3">
                  <c:v>0.0</c:v>
                </c:pt>
                <c:pt idx="4">
                  <c:v>0.0</c:v>
                </c:pt>
                <c:pt idx="5">
                  <c:v>0.0</c:v>
                </c:pt>
                <c:pt idx="6">
                  <c:v>0.0</c:v>
                </c:pt>
                <c:pt idx="7">
                  <c:v>0.0</c:v>
                </c:pt>
                <c:pt idx="8">
                  <c:v>0.0</c:v>
                </c:pt>
                <c:pt idx="9">
                  <c:v>0.0</c:v>
                </c:pt>
                <c:pt idx="10">
                  <c:v>0.0</c:v>
                </c:pt>
                <c:pt idx="11">
                  <c:v>0.0</c:v>
                </c:pt>
                <c:pt idx="12">
                  <c:v>0.0</c:v>
                </c:pt>
                <c:pt idx="13">
                  <c:v>0.0</c:v>
                </c:pt>
                <c:pt idx="14">
                  <c:v>0.0</c:v>
                </c:pt>
                <c:pt idx="15">
                  <c:v>0.0</c:v>
                </c:pt>
                <c:pt idx="16">
                  <c:v>0.0</c:v>
                </c:pt>
                <c:pt idx="17">
                  <c:v>0.0</c:v>
                </c:pt>
                <c:pt idx="18">
                  <c:v>0.0</c:v>
                </c:pt>
                <c:pt idx="19">
                  <c:v>0.0</c:v>
                </c:pt>
                <c:pt idx="20">
                  <c:v>0.0</c:v>
                </c:pt>
                <c:pt idx="21">
                  <c:v>0.0</c:v>
                </c:pt>
                <c:pt idx="22">
                  <c:v>0.0</c:v>
                </c:pt>
                <c:pt idx="23">
                  <c:v>0.0</c:v>
                </c:pt>
              </c:numCache>
            </c:numRef>
          </c:val>
          <c:extLst xmlns:c16r2="http://schemas.microsoft.com/office/drawing/2015/06/chart">
            <c:ext xmlns:c16="http://schemas.microsoft.com/office/drawing/2014/chart" uri="{C3380CC4-5D6E-409C-BE32-E72D297353CC}">
              <c16:uniqueId val="{00000000-0B3E-4FD6-9241-5B8A51840C06}"/>
            </c:ext>
          </c:extLst>
        </c:ser>
        <c:dLbls>
          <c:showLegendKey val="0"/>
          <c:showVal val="0"/>
          <c:showCatName val="0"/>
          <c:showSerName val="0"/>
          <c:showPercent val="0"/>
          <c:showBubbleSize val="0"/>
        </c:dLbls>
        <c:gapWidth val="150"/>
        <c:axId val="-2095396216"/>
        <c:axId val="-2095393032"/>
      </c:barChart>
      <c:catAx>
        <c:axId val="-2095396216"/>
        <c:scaling>
          <c:orientation val="minMax"/>
        </c:scaling>
        <c:delete val="0"/>
        <c:axPos val="b"/>
        <c:numFmt formatCode="General" sourceLinked="1"/>
        <c:majorTickMark val="none"/>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2095393032"/>
        <c:crosses val="autoZero"/>
        <c:auto val="1"/>
        <c:lblAlgn val="ctr"/>
        <c:lblOffset val="100"/>
        <c:noMultiLvlLbl val="0"/>
      </c:catAx>
      <c:valAx>
        <c:axId val="-2095393032"/>
        <c:scaling>
          <c:orientation val="minMax"/>
          <c:max val="1.0"/>
          <c:min val="0.0"/>
        </c:scaling>
        <c:delete val="0"/>
        <c:axPos val="l"/>
        <c:majorGridlines/>
        <c:numFmt formatCode="0%" sourceLinked="0"/>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095396216"/>
        <c:crosses val="autoZero"/>
        <c:crossBetween val="between"/>
        <c:majorUnit val="0.2"/>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US"/>
              <a:t>Transfers by Outcome</a:t>
            </a:r>
          </a:p>
        </c:rich>
      </c:tx>
      <c:overlay val="0"/>
    </c:title>
    <c:autoTitleDeleted val="0"/>
    <c:plotArea>
      <c:layout/>
      <c:barChart>
        <c:barDir val="col"/>
        <c:grouping val="clustered"/>
        <c:varyColors val="0"/>
        <c:ser>
          <c:idx val="1"/>
          <c:order val="0"/>
          <c:spPr>
            <a:solidFill>
              <a:srgbClr val="4F81BD"/>
            </a:solidFill>
          </c:spPr>
          <c:invertIfNegative val="0"/>
          <c:cat>
            <c:strRef>
              <c:f>ItemSummaries!$N$38:$N$43</c:f>
              <c:strCache>
                <c:ptCount val="6"/>
                <c:pt idx="0">
                  <c:v>ED visit only</c:v>
                </c:pt>
                <c:pt idx="1">
                  <c:v>Admitted, inpatient</c:v>
                </c:pt>
                <c:pt idx="2">
                  <c:v>Admitted, observation</c:v>
                </c:pt>
                <c:pt idx="3">
                  <c:v>Admitted, status uncertain</c:v>
                </c:pt>
                <c:pt idx="4">
                  <c:v>Other </c:v>
                </c:pt>
                <c:pt idx="5">
                  <c:v>Not recorded</c:v>
                </c:pt>
              </c:strCache>
            </c:strRef>
          </c:cat>
          <c:val>
            <c:numRef>
              <c:f>ItemSummaries!$P$38:$P$43</c:f>
              <c:numCache>
                <c:formatCode>0.0%</c:formatCode>
                <c:ptCount val="6"/>
                <c:pt idx="0">
                  <c:v>0.0</c:v>
                </c:pt>
                <c:pt idx="1">
                  <c:v>0.0</c:v>
                </c:pt>
                <c:pt idx="2">
                  <c:v>0.0</c:v>
                </c:pt>
                <c:pt idx="3">
                  <c:v>0.0</c:v>
                </c:pt>
                <c:pt idx="4">
                  <c:v>0.0</c:v>
                </c:pt>
                <c:pt idx="5">
                  <c:v>0.0</c:v>
                </c:pt>
              </c:numCache>
            </c:numRef>
          </c:val>
          <c:extLst xmlns:c16r2="http://schemas.microsoft.com/office/drawing/2015/06/chart">
            <c:ext xmlns:c16="http://schemas.microsoft.com/office/drawing/2014/chart" uri="{C3380CC4-5D6E-409C-BE32-E72D297353CC}">
              <c16:uniqueId val="{00000000-0862-4575-BE5D-3C3E64D2CC3D}"/>
            </c:ext>
          </c:extLst>
        </c:ser>
        <c:dLbls>
          <c:showLegendKey val="0"/>
          <c:showVal val="0"/>
          <c:showCatName val="0"/>
          <c:showSerName val="0"/>
          <c:showPercent val="0"/>
          <c:showBubbleSize val="0"/>
        </c:dLbls>
        <c:gapWidth val="150"/>
        <c:axId val="-2095603608"/>
        <c:axId val="-2095606680"/>
      </c:barChart>
      <c:catAx>
        <c:axId val="-2095603608"/>
        <c:scaling>
          <c:orientation val="minMax"/>
        </c:scaling>
        <c:delete val="0"/>
        <c:axPos val="b"/>
        <c:numFmt formatCode="General" sourceLinked="1"/>
        <c:majorTickMark val="out"/>
        <c:minorTickMark val="none"/>
        <c:tickLblPos val="nextTo"/>
        <c:txPr>
          <a:bodyPr rot="-2520000" vert="horz"/>
          <a:lstStyle/>
          <a:p>
            <a:pPr>
              <a:defRPr sz="1000" b="0" i="0" u="none" strike="noStrike" baseline="0">
                <a:solidFill>
                  <a:srgbClr val="000000"/>
                </a:solidFill>
                <a:latin typeface="Calibri"/>
                <a:ea typeface="Calibri"/>
                <a:cs typeface="Calibri"/>
              </a:defRPr>
            </a:pPr>
            <a:endParaRPr lang="en-US"/>
          </a:p>
        </c:txPr>
        <c:crossAx val="-2095606680"/>
        <c:crosses val="autoZero"/>
        <c:auto val="1"/>
        <c:lblAlgn val="ctr"/>
        <c:lblOffset val="100"/>
        <c:noMultiLvlLbl val="0"/>
      </c:catAx>
      <c:valAx>
        <c:axId val="-2095606680"/>
        <c:scaling>
          <c:orientation val="minMax"/>
          <c:max val="1.0"/>
          <c:min val="0.0"/>
        </c:scaling>
        <c:delete val="0"/>
        <c:axPos val="l"/>
        <c:majorGridlines/>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095603608"/>
        <c:crosses val="autoZero"/>
        <c:crossBetween val="between"/>
        <c:majorUnit val="0.2"/>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US"/>
              <a:t>Transfers by Time of Day
</a:t>
            </a:r>
          </a:p>
        </c:rich>
      </c:tx>
      <c:overlay val="0"/>
    </c:title>
    <c:autoTitleDeleted val="0"/>
    <c:plotArea>
      <c:layout/>
      <c:barChart>
        <c:barDir val="col"/>
        <c:grouping val="clustered"/>
        <c:varyColors val="0"/>
        <c:ser>
          <c:idx val="1"/>
          <c:order val="0"/>
          <c:tx>
            <c:strRef>
              <c:f>ItemSummaries!$H$36:$H$37</c:f>
              <c:strCache>
                <c:ptCount val="1"/>
                <c:pt idx="0">
                  <c:v>Percent of all Transfers</c:v>
                </c:pt>
              </c:strCache>
            </c:strRef>
          </c:tx>
          <c:spPr>
            <a:solidFill>
              <a:srgbClr val="4F81BD"/>
            </a:solidFill>
          </c:spPr>
          <c:invertIfNegative val="0"/>
          <c:cat>
            <c:strRef>
              <c:f>ItemSummaries!$F$38:$F$42</c:f>
              <c:strCache>
                <c:ptCount val="5"/>
                <c:pt idx="0">
                  <c:v>Morning (7am--noon)</c:v>
                </c:pt>
                <c:pt idx="1">
                  <c:v>Afternoon (noon--7pm)</c:v>
                </c:pt>
                <c:pt idx="2">
                  <c:v>Evening (7pm--midnight)</c:v>
                </c:pt>
                <c:pt idx="3">
                  <c:v>Night (midnight--7am)</c:v>
                </c:pt>
                <c:pt idx="4">
                  <c:v>Not recorded</c:v>
                </c:pt>
              </c:strCache>
            </c:strRef>
          </c:cat>
          <c:val>
            <c:numRef>
              <c:f>ItemSummaries!$H$38:$H$42</c:f>
              <c:numCache>
                <c:formatCode>0.0%</c:formatCode>
                <c:ptCount val="5"/>
                <c:pt idx="0">
                  <c:v>0.0</c:v>
                </c:pt>
                <c:pt idx="1">
                  <c:v>0.0</c:v>
                </c:pt>
                <c:pt idx="2">
                  <c:v>0.0</c:v>
                </c:pt>
                <c:pt idx="3">
                  <c:v>0.0</c:v>
                </c:pt>
                <c:pt idx="4">
                  <c:v>0.0</c:v>
                </c:pt>
              </c:numCache>
            </c:numRef>
          </c:val>
          <c:extLst xmlns:c16r2="http://schemas.microsoft.com/office/drawing/2015/06/chart">
            <c:ext xmlns:c16="http://schemas.microsoft.com/office/drawing/2014/chart" uri="{C3380CC4-5D6E-409C-BE32-E72D297353CC}">
              <c16:uniqueId val="{00000000-8586-4473-BB9E-624085775121}"/>
            </c:ext>
          </c:extLst>
        </c:ser>
        <c:dLbls>
          <c:showLegendKey val="0"/>
          <c:showVal val="0"/>
          <c:showCatName val="0"/>
          <c:showSerName val="0"/>
          <c:showPercent val="0"/>
          <c:showBubbleSize val="0"/>
        </c:dLbls>
        <c:gapWidth val="150"/>
        <c:axId val="-2095639064"/>
        <c:axId val="-2095635880"/>
      </c:barChart>
      <c:catAx>
        <c:axId val="-2095639064"/>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2095635880"/>
        <c:crosses val="autoZero"/>
        <c:auto val="1"/>
        <c:lblAlgn val="ctr"/>
        <c:lblOffset val="100"/>
        <c:noMultiLvlLbl val="0"/>
      </c:catAx>
      <c:valAx>
        <c:axId val="-2095635880"/>
        <c:scaling>
          <c:orientation val="minMax"/>
          <c:max val="1.0"/>
          <c:min val="0.0"/>
        </c:scaling>
        <c:delete val="0"/>
        <c:axPos val="l"/>
        <c:majorGridlines/>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095639064"/>
        <c:crosses val="autoZero"/>
        <c:crossBetween val="between"/>
        <c:majorUnit val="0.2"/>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hyperlink" Target="http://www.nhqualitycampaign.org/" TargetMode="External"/><Relationship Id="rId2" Type="http://schemas.openxmlformats.org/officeDocument/2006/relationships/image" Target="../media/image1.png"/><Relationship Id="rId3" Type="http://schemas.openxmlformats.org/officeDocument/2006/relationships/image" Target="../media/image2.jpeg"/></Relationships>
</file>

<file path=xl/drawings/_rels/drawing10.xml.rels><?xml version="1.0" encoding="UTF-8" standalone="yes"?>
<Relationships xmlns="http://schemas.openxmlformats.org/package/2006/relationships"><Relationship Id="rId3" Type="http://schemas.openxmlformats.org/officeDocument/2006/relationships/chart" Target="../charts/chart16.xml"/><Relationship Id="rId4" Type="http://schemas.openxmlformats.org/officeDocument/2006/relationships/image" Target="../media/image9.jpeg"/><Relationship Id="rId5" Type="http://schemas.openxmlformats.org/officeDocument/2006/relationships/chart" Target="../charts/chart17.xml"/><Relationship Id="rId6" Type="http://schemas.openxmlformats.org/officeDocument/2006/relationships/chart" Target="../charts/chart18.xml"/><Relationship Id="rId1" Type="http://schemas.openxmlformats.org/officeDocument/2006/relationships/chart" Target="../charts/chart14.xml"/><Relationship Id="rId2" Type="http://schemas.openxmlformats.org/officeDocument/2006/relationships/chart" Target="../charts/chart15.xml"/></Relationships>
</file>

<file path=xl/drawings/_rels/drawing11.xml.rels><?xml version="1.0" encoding="UTF-8" standalone="yes"?>
<Relationships xmlns="http://schemas.openxmlformats.org/package/2006/relationships"><Relationship Id="rId1" Type="http://schemas.openxmlformats.org/officeDocument/2006/relationships/hyperlink" Target="https://nhqualitycampaign.org/" TargetMode="External"/><Relationship Id="rId2" Type="http://schemas.openxmlformats.org/officeDocument/2006/relationships/hyperlink" Target="https://www.nhqualitycampaign.org/" TargetMode="External"/><Relationship Id="rId3" Type="http://schemas.openxmlformats.org/officeDocument/2006/relationships/image" Target="../media/image10.jpeg"/></Relationships>
</file>

<file path=xl/drawings/_rels/drawing12.xml.rels><?xml version="1.0" encoding="UTF-8" standalone="yes"?>
<Relationships xmlns="http://schemas.openxmlformats.org/package/2006/relationships"><Relationship Id="rId1" Type="http://schemas.openxmlformats.org/officeDocument/2006/relationships/hyperlink" Target="https://nhqualitycampaign.org/" TargetMode="External"/><Relationship Id="rId2" Type="http://schemas.openxmlformats.org/officeDocument/2006/relationships/hyperlink" Target="https://www.nhqualitycampaign.org/" TargetMode="External"/><Relationship Id="rId3" Type="http://schemas.openxmlformats.org/officeDocument/2006/relationships/image" Target="../media/image10.jpeg"/></Relationships>
</file>

<file path=xl/drawings/_rels/drawing13.xml.rels><?xml version="1.0" encoding="UTF-8" standalone="yes"?>
<Relationships xmlns="http://schemas.openxmlformats.org/package/2006/relationships"><Relationship Id="rId1" Type="http://schemas.openxmlformats.org/officeDocument/2006/relationships/hyperlink" Target="https://nhqualitycampaign.org/" TargetMode="External"/><Relationship Id="rId2" Type="http://schemas.openxmlformats.org/officeDocument/2006/relationships/hyperlink" Target="https://www.nhqualitycampaign.org/" TargetMode="External"/><Relationship Id="rId3" Type="http://schemas.openxmlformats.org/officeDocument/2006/relationships/image" Target="../media/image10.jpeg"/></Relationships>
</file>

<file path=xl/drawings/_rels/drawing14.xml.rels><?xml version="1.0" encoding="UTF-8" standalone="yes"?>
<Relationships xmlns="http://schemas.openxmlformats.org/package/2006/relationships"><Relationship Id="rId1" Type="http://schemas.openxmlformats.org/officeDocument/2006/relationships/hyperlink" Target="https://nhqualitycampaign.org/" TargetMode="External"/><Relationship Id="rId2" Type="http://schemas.openxmlformats.org/officeDocument/2006/relationships/hyperlink" Target="https://www.nhqualitycampaign.org/" TargetMode="External"/><Relationship Id="rId3" Type="http://schemas.openxmlformats.org/officeDocument/2006/relationships/image" Target="../media/image10.jpeg"/></Relationships>
</file>

<file path=xl/drawings/_rels/drawing15.xml.rels><?xml version="1.0" encoding="UTF-8" standalone="yes"?>
<Relationships xmlns="http://schemas.openxmlformats.org/package/2006/relationships"><Relationship Id="rId1" Type="http://schemas.openxmlformats.org/officeDocument/2006/relationships/hyperlink" Target="https://nhqualitycampaign.org/" TargetMode="External"/><Relationship Id="rId2" Type="http://schemas.openxmlformats.org/officeDocument/2006/relationships/hyperlink" Target="https://www.nhqualitycampaign.org/" TargetMode="External"/><Relationship Id="rId3" Type="http://schemas.openxmlformats.org/officeDocument/2006/relationships/image" Target="../media/image10.jpeg"/></Relationships>
</file>

<file path=xl/drawings/_rels/drawing16.xml.rels><?xml version="1.0" encoding="UTF-8" standalone="yes"?>
<Relationships xmlns="http://schemas.openxmlformats.org/package/2006/relationships"><Relationship Id="rId1" Type="http://schemas.openxmlformats.org/officeDocument/2006/relationships/hyperlink" Target="https://nhqualitycampaign.org/" TargetMode="External"/><Relationship Id="rId2" Type="http://schemas.openxmlformats.org/officeDocument/2006/relationships/hyperlink" Target="https://www.nhqualitycampaign.org/" TargetMode="External"/><Relationship Id="rId3" Type="http://schemas.openxmlformats.org/officeDocument/2006/relationships/image" Target="../media/image10.jpeg"/></Relationships>
</file>

<file path=xl/drawings/_rels/drawing17.xml.rels><?xml version="1.0" encoding="UTF-8" standalone="yes"?>
<Relationships xmlns="http://schemas.openxmlformats.org/package/2006/relationships"><Relationship Id="rId1" Type="http://schemas.openxmlformats.org/officeDocument/2006/relationships/hyperlink" Target="https://nhqualitycampaign.org/" TargetMode="External"/><Relationship Id="rId2" Type="http://schemas.openxmlformats.org/officeDocument/2006/relationships/hyperlink" Target="https://www.nhqualitycampaign.org/" TargetMode="External"/><Relationship Id="rId3" Type="http://schemas.openxmlformats.org/officeDocument/2006/relationships/image" Target="../media/image11.jpeg"/></Relationships>
</file>

<file path=xl/drawings/_rels/drawing18.xml.rels><?xml version="1.0" encoding="UTF-8" standalone="yes"?>
<Relationships xmlns="http://schemas.openxmlformats.org/package/2006/relationships"><Relationship Id="rId1" Type="http://schemas.openxmlformats.org/officeDocument/2006/relationships/hyperlink" Target="https://nhqualitycampaign.org/" TargetMode="External"/><Relationship Id="rId2" Type="http://schemas.openxmlformats.org/officeDocument/2006/relationships/hyperlink" Target="https://www.nhqualitycampaign.org/" TargetMode="External"/><Relationship Id="rId3" Type="http://schemas.openxmlformats.org/officeDocument/2006/relationships/image" Target="../media/image10.jpeg"/></Relationships>
</file>

<file path=xl/drawings/_rels/drawing19.xml.rels><?xml version="1.0" encoding="UTF-8" standalone="yes"?>
<Relationships xmlns="http://schemas.openxmlformats.org/package/2006/relationships"><Relationship Id="rId1" Type="http://schemas.openxmlformats.org/officeDocument/2006/relationships/hyperlink" Target="https://nhqualitycampaign.org/" TargetMode="External"/><Relationship Id="rId2" Type="http://schemas.openxmlformats.org/officeDocument/2006/relationships/hyperlink" Target="https://www.nhqualitycampaign.org/" TargetMode="External"/><Relationship Id="rId3" Type="http://schemas.openxmlformats.org/officeDocument/2006/relationships/image" Target="../media/image10.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hyperlink" Target="https://nhqualitycampaign.org/" TargetMode="External"/><Relationship Id="rId2" Type="http://schemas.openxmlformats.org/officeDocument/2006/relationships/hyperlink" Target="https://www.nhqualitycampaign.org/" TargetMode="External"/><Relationship Id="rId3" Type="http://schemas.openxmlformats.org/officeDocument/2006/relationships/image" Target="../media/image10.jpeg"/></Relationships>
</file>

<file path=xl/drawings/_rels/drawing21.xml.rels><?xml version="1.0" encoding="UTF-8" standalone="yes"?>
<Relationships xmlns="http://schemas.openxmlformats.org/package/2006/relationships"><Relationship Id="rId1" Type="http://schemas.openxmlformats.org/officeDocument/2006/relationships/hyperlink" Target="https://www.nhqualitycampaign.org/" TargetMode="External"/><Relationship Id="rId2" Type="http://schemas.openxmlformats.org/officeDocument/2006/relationships/image" Target="../media/image10.jpeg"/></Relationships>
</file>

<file path=xl/drawings/_rels/drawing22.xml.rels><?xml version="1.0" encoding="UTF-8" standalone="yes"?>
<Relationships xmlns="http://schemas.openxmlformats.org/package/2006/relationships"><Relationship Id="rId1" Type="http://schemas.openxmlformats.org/officeDocument/2006/relationships/hyperlink" Target="https://nhqualitycampaign.org/" TargetMode="External"/><Relationship Id="rId2" Type="http://schemas.openxmlformats.org/officeDocument/2006/relationships/hyperlink" Target="https://www.nhqualitycampaign.org/" TargetMode="External"/><Relationship Id="rId3" Type="http://schemas.openxmlformats.org/officeDocument/2006/relationships/image" Target="../media/image10.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12.jpeg"/><Relationship Id="rId2" Type="http://schemas.openxmlformats.org/officeDocument/2006/relationships/image" Target="../media/image1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3" Type="http://schemas.openxmlformats.org/officeDocument/2006/relationships/chart" Target="../charts/chart3.xml"/><Relationship Id="rId4" Type="http://schemas.openxmlformats.org/officeDocument/2006/relationships/chart" Target="../charts/chart4.xml"/><Relationship Id="rId5" Type="http://schemas.openxmlformats.org/officeDocument/2006/relationships/image" Target="../media/image6.jpeg"/><Relationship Id="rId1" Type="http://schemas.openxmlformats.org/officeDocument/2006/relationships/chart" Target="../charts/chart1.xml"/><Relationship Id="rId2" Type="http://schemas.openxmlformats.org/officeDocument/2006/relationships/chart" Target="../charts/chart2.xml"/></Relationships>
</file>

<file path=xl/drawings/_rels/drawing8.xml.rels><?xml version="1.0" encoding="UTF-8" standalone="yes"?>
<Relationships xmlns="http://schemas.openxmlformats.org/package/2006/relationships"><Relationship Id="rId3" Type="http://schemas.openxmlformats.org/officeDocument/2006/relationships/chart" Target="../charts/chart7.xml"/><Relationship Id="rId4" Type="http://schemas.openxmlformats.org/officeDocument/2006/relationships/chart" Target="../charts/chart8.xml"/><Relationship Id="rId5" Type="http://schemas.openxmlformats.org/officeDocument/2006/relationships/chart" Target="../charts/chart9.xml"/><Relationship Id="rId6" Type="http://schemas.openxmlformats.org/officeDocument/2006/relationships/chart" Target="../charts/chart10.xml"/><Relationship Id="rId7" Type="http://schemas.openxmlformats.org/officeDocument/2006/relationships/chart" Target="../charts/chart11.xml"/><Relationship Id="rId8" Type="http://schemas.openxmlformats.org/officeDocument/2006/relationships/image" Target="../media/image7.jpeg"/><Relationship Id="rId9" Type="http://schemas.openxmlformats.org/officeDocument/2006/relationships/chart" Target="../charts/chart12.xml"/><Relationship Id="rId1" Type="http://schemas.openxmlformats.org/officeDocument/2006/relationships/chart" Target="../charts/chart5.xml"/><Relationship Id="rId2"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3.xml"/><Relationship Id="rId2"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xdr:from>
      <xdr:col>5</xdr:col>
      <xdr:colOff>2495550</xdr:colOff>
      <xdr:row>5</xdr:row>
      <xdr:rowOff>28575</xdr:rowOff>
    </xdr:from>
    <xdr:to>
      <xdr:col>5</xdr:col>
      <xdr:colOff>4705350</xdr:colOff>
      <xdr:row>6</xdr:row>
      <xdr:rowOff>9525</xdr:rowOff>
    </xdr:to>
    <xdr:sp macro="" textlink="">
      <xdr:nvSpPr>
        <xdr:cNvPr id="5" name="TextBox 4">
          <a:hlinkClick xmlns:r="http://schemas.openxmlformats.org/officeDocument/2006/relationships" r:id="rId1" tooltip="Click to access the AE website."/>
          <a:extLst>
            <a:ext uri="{FF2B5EF4-FFF2-40B4-BE49-F238E27FC236}">
              <a16:creationId xmlns:a16="http://schemas.microsoft.com/office/drawing/2014/main" xmlns="" id="{00000000-0008-0000-0000-000005000000}"/>
            </a:ext>
          </a:extLst>
        </xdr:cNvPr>
        <xdr:cNvSpPr txBox="1"/>
      </xdr:nvSpPr>
      <xdr:spPr>
        <a:xfrm>
          <a:off x="4895850" y="2362200"/>
          <a:ext cx="22098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a:p>
      </xdr:txBody>
    </xdr:sp>
    <xdr:clientData/>
  </xdr:twoCellAnchor>
  <xdr:twoCellAnchor editAs="oneCell">
    <xdr:from>
      <xdr:col>2</xdr:col>
      <xdr:colOff>628650</xdr:colOff>
      <xdr:row>32</xdr:row>
      <xdr:rowOff>180975</xdr:rowOff>
    </xdr:from>
    <xdr:to>
      <xdr:col>2</xdr:col>
      <xdr:colOff>2095500</xdr:colOff>
      <xdr:row>33</xdr:row>
      <xdr:rowOff>0</xdr:rowOff>
    </xdr:to>
    <xdr:pic>
      <xdr:nvPicPr>
        <xdr:cNvPr id="6065843" name="Picture 6">
          <a:extLst>
            <a:ext uri="{FF2B5EF4-FFF2-40B4-BE49-F238E27FC236}">
              <a16:creationId xmlns:a16="http://schemas.microsoft.com/office/drawing/2014/main" xmlns="" id="{00000000-0008-0000-0000-0000B38E5C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4875" y="7972425"/>
          <a:ext cx="1466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114300</xdr:colOff>
      <xdr:row>1</xdr:row>
      <xdr:rowOff>0</xdr:rowOff>
    </xdr:from>
    <xdr:to>
      <xdr:col>2</xdr:col>
      <xdr:colOff>781050</xdr:colOff>
      <xdr:row>3</xdr:row>
      <xdr:rowOff>85725</xdr:rowOff>
    </xdr:to>
    <xdr:pic>
      <xdr:nvPicPr>
        <xdr:cNvPr id="6065844" name="Picture 5" descr="Logo: INTERACT Version 3.0 Tool">
          <a:extLst>
            <a:ext uri="{FF2B5EF4-FFF2-40B4-BE49-F238E27FC236}">
              <a16:creationId xmlns:a16="http://schemas.microsoft.com/office/drawing/2014/main" xmlns="" id="{00000000-0008-0000-0000-0000B48E5C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4300" y="76200"/>
          <a:ext cx="9429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6</xdr:col>
      <xdr:colOff>0</xdr:colOff>
      <xdr:row>6</xdr:row>
      <xdr:rowOff>285750</xdr:rowOff>
    </xdr:from>
    <xdr:to>
      <xdr:col>8</xdr:col>
      <xdr:colOff>1238250</xdr:colOff>
      <xdr:row>10</xdr:row>
      <xdr:rowOff>1295400</xdr:rowOff>
    </xdr:to>
    <xdr:graphicFrame macro="">
      <xdr:nvGraphicFramePr>
        <xdr:cNvPr id="9020837" name="Chart 2">
          <a:extLst>
            <a:ext uri="{FF2B5EF4-FFF2-40B4-BE49-F238E27FC236}">
              <a16:creationId xmlns:a16="http://schemas.microsoft.com/office/drawing/2014/main" xmlns="" id="{00000000-0008-0000-0900-0000A5A589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19050</xdr:colOff>
      <xdr:row>67</xdr:row>
      <xdr:rowOff>104775</xdr:rowOff>
    </xdr:from>
    <xdr:to>
      <xdr:col>10</xdr:col>
      <xdr:colOff>1933575</xdr:colOff>
      <xdr:row>71</xdr:row>
      <xdr:rowOff>828675</xdr:rowOff>
    </xdr:to>
    <xdr:graphicFrame macro="">
      <xdr:nvGraphicFramePr>
        <xdr:cNvPr id="9020838" name="Chart 5">
          <a:extLst>
            <a:ext uri="{FF2B5EF4-FFF2-40B4-BE49-F238E27FC236}">
              <a16:creationId xmlns:a16="http://schemas.microsoft.com/office/drawing/2014/main" xmlns="" id="{00000000-0008-0000-0900-0000A6A589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5</xdr:row>
      <xdr:rowOff>523875</xdr:rowOff>
    </xdr:from>
    <xdr:to>
      <xdr:col>12</xdr:col>
      <xdr:colOff>857250</xdr:colOff>
      <xdr:row>10</xdr:row>
      <xdr:rowOff>1343025</xdr:rowOff>
    </xdr:to>
    <xdr:graphicFrame macro="">
      <xdr:nvGraphicFramePr>
        <xdr:cNvPr id="9020839" name="Chart 7">
          <a:extLst>
            <a:ext uri="{FF2B5EF4-FFF2-40B4-BE49-F238E27FC236}">
              <a16:creationId xmlns:a16="http://schemas.microsoft.com/office/drawing/2014/main" xmlns="" id="{00000000-0008-0000-0900-0000A7A589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5</xdr:col>
      <xdr:colOff>114300</xdr:colOff>
      <xdr:row>0</xdr:row>
      <xdr:rowOff>57150</xdr:rowOff>
    </xdr:from>
    <xdr:to>
      <xdr:col>6</xdr:col>
      <xdr:colOff>942975</xdr:colOff>
      <xdr:row>3</xdr:row>
      <xdr:rowOff>85725</xdr:rowOff>
    </xdr:to>
    <xdr:pic>
      <xdr:nvPicPr>
        <xdr:cNvPr id="9020840" name="Picture 6" descr="Logo: INTERACT Version 3.0 Tool">
          <a:extLst>
            <a:ext uri="{FF2B5EF4-FFF2-40B4-BE49-F238E27FC236}">
              <a16:creationId xmlns:a16="http://schemas.microsoft.com/office/drawing/2014/main" xmlns="" id="{00000000-0008-0000-0900-0000A8A589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657475" y="57150"/>
          <a:ext cx="9525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57150</xdr:colOff>
      <xdr:row>10</xdr:row>
      <xdr:rowOff>400051</xdr:rowOff>
    </xdr:from>
    <xdr:to>
      <xdr:col>2</xdr:col>
      <xdr:colOff>2266950</xdr:colOff>
      <xdr:row>14</xdr:row>
      <xdr:rowOff>409576</xdr:rowOff>
    </xdr:to>
    <xdr:sp macro="" textlink="">
      <xdr:nvSpPr>
        <xdr:cNvPr id="8" name="TextBox 7">
          <a:extLst>
            <a:ext uri="{FF2B5EF4-FFF2-40B4-BE49-F238E27FC236}">
              <a16:creationId xmlns:a16="http://schemas.microsoft.com/office/drawing/2014/main" xmlns="" id="{00000000-0008-0000-0900-000008000000}"/>
            </a:ext>
          </a:extLst>
        </xdr:cNvPr>
        <xdr:cNvSpPr txBox="1"/>
      </xdr:nvSpPr>
      <xdr:spPr>
        <a:xfrm>
          <a:off x="180975" y="3781426"/>
          <a:ext cx="2209800" cy="1371600"/>
        </a:xfrm>
        <a:prstGeom prst="rect">
          <a:avLst/>
        </a:prstGeom>
        <a:solidFill>
          <a:schemeClr val="lt1"/>
        </a:solidFill>
        <a:ln w="25400" cmpd="sng">
          <a:solidFill>
            <a:srgbClr val="C0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Important!</a:t>
          </a:r>
          <a:endParaRPr lang="en-US"/>
        </a:p>
        <a:p>
          <a:endParaRPr lang="en-US" sz="1100">
            <a:solidFill>
              <a:schemeClr val="dk1"/>
            </a:solidFill>
            <a:latin typeface="+mn-lt"/>
            <a:ea typeface="+mn-ea"/>
            <a:cs typeface="+mn-cs"/>
          </a:endParaRPr>
        </a:p>
        <a:p>
          <a:r>
            <a:rPr lang="en-US" sz="1100">
              <a:solidFill>
                <a:schemeClr val="dk1"/>
              </a:solidFill>
              <a:latin typeface="+mn-lt"/>
              <a:ea typeface="+mn-ea"/>
              <a:cs typeface="+mn-cs"/>
            </a:rPr>
            <a:t>For</a:t>
          </a:r>
          <a:r>
            <a:rPr lang="en-US" sz="1100" baseline="0">
              <a:solidFill>
                <a:schemeClr val="dk1"/>
              </a:solidFill>
              <a:latin typeface="+mn-lt"/>
              <a:ea typeface="+mn-ea"/>
              <a:cs typeface="+mn-cs"/>
            </a:rPr>
            <a:t> specific health plan information, you must set the </a:t>
          </a:r>
        </a:p>
        <a:p>
          <a:r>
            <a:rPr lang="en-US" sz="1100" baseline="0">
              <a:solidFill>
                <a:schemeClr val="dk1"/>
              </a:solidFill>
              <a:latin typeface="+mn-lt"/>
              <a:ea typeface="+mn-ea"/>
              <a:cs typeface="+mn-cs"/>
            </a:rPr>
            <a:t>first option to "All Sources."</a:t>
          </a:r>
          <a:endParaRPr lang="en-US" sz="1100">
            <a:solidFill>
              <a:schemeClr val="dk1"/>
            </a:solidFill>
            <a:latin typeface="+mn-lt"/>
            <a:ea typeface="+mn-ea"/>
            <a:cs typeface="+mn-cs"/>
          </a:endParaRPr>
        </a:p>
        <a:p>
          <a:endParaRPr lang="en-US" sz="1100"/>
        </a:p>
      </xdr:txBody>
    </xdr:sp>
    <xdr:clientData/>
  </xdr:twoCellAnchor>
  <xdr:twoCellAnchor>
    <xdr:from>
      <xdr:col>10</xdr:col>
      <xdr:colOff>0</xdr:colOff>
      <xdr:row>29</xdr:row>
      <xdr:rowOff>28575</xdr:rowOff>
    </xdr:from>
    <xdr:to>
      <xdr:col>15</xdr:col>
      <xdr:colOff>0</xdr:colOff>
      <xdr:row>34</xdr:row>
      <xdr:rowOff>866775</xdr:rowOff>
    </xdr:to>
    <xdr:graphicFrame macro="">
      <xdr:nvGraphicFramePr>
        <xdr:cNvPr id="9020842" name="Chart 5">
          <a:extLst>
            <a:ext uri="{FF2B5EF4-FFF2-40B4-BE49-F238E27FC236}">
              <a16:creationId xmlns:a16="http://schemas.microsoft.com/office/drawing/2014/main" xmlns="" id="{00000000-0008-0000-0900-0000AAA589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142875</xdr:colOff>
      <xdr:row>29</xdr:row>
      <xdr:rowOff>180975</xdr:rowOff>
    </xdr:from>
    <xdr:to>
      <xdr:col>8</xdr:col>
      <xdr:colOff>1104900</xdr:colOff>
      <xdr:row>34</xdr:row>
      <xdr:rowOff>609600</xdr:rowOff>
    </xdr:to>
    <xdr:graphicFrame macro="">
      <xdr:nvGraphicFramePr>
        <xdr:cNvPr id="9020843" name="Chart 6">
          <a:extLst>
            <a:ext uri="{FF2B5EF4-FFF2-40B4-BE49-F238E27FC236}">
              <a16:creationId xmlns:a16="http://schemas.microsoft.com/office/drawing/2014/main" xmlns="" id="{00000000-0008-0000-0900-0000ABA589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2</xdr:col>
      <xdr:colOff>2343150</xdr:colOff>
      <xdr:row>10</xdr:row>
      <xdr:rowOff>152400</xdr:rowOff>
    </xdr:from>
    <xdr:to>
      <xdr:col>3</xdr:col>
      <xdr:colOff>1388269</xdr:colOff>
      <xdr:row>11</xdr:row>
      <xdr:rowOff>47625</xdr:rowOff>
    </xdr:to>
    <xdr:sp macro="" textlink="">
      <xdr:nvSpPr>
        <xdr:cNvPr id="3" name="TextBox 2">
          <a:hlinkClick xmlns:r="http://schemas.openxmlformats.org/officeDocument/2006/relationships" r:id="rId1" tooltip="Go AE Website."/>
          <a:extLst>
            <a:ext uri="{FF2B5EF4-FFF2-40B4-BE49-F238E27FC236}">
              <a16:creationId xmlns:a16="http://schemas.microsoft.com/office/drawing/2014/main" xmlns="" id="{00000000-0008-0000-0A00-000003000000}"/>
            </a:ext>
          </a:extLst>
        </xdr:cNvPr>
        <xdr:cNvSpPr txBox="1"/>
      </xdr:nvSpPr>
      <xdr:spPr>
        <a:xfrm>
          <a:off x="2590800" y="2733675"/>
          <a:ext cx="1912144" cy="133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a:p>
      </xdr:txBody>
    </xdr:sp>
    <xdr:clientData/>
  </xdr:twoCellAnchor>
  <xdr:twoCellAnchor>
    <xdr:from>
      <xdr:col>4</xdr:col>
      <xdr:colOff>133350</xdr:colOff>
      <xdr:row>12</xdr:row>
      <xdr:rowOff>457200</xdr:rowOff>
    </xdr:from>
    <xdr:to>
      <xdr:col>5</xdr:col>
      <xdr:colOff>0</xdr:colOff>
      <xdr:row>12</xdr:row>
      <xdr:rowOff>619125</xdr:rowOff>
    </xdr:to>
    <xdr:sp macro="" textlink="">
      <xdr:nvSpPr>
        <xdr:cNvPr id="4" name="TextBox 3">
          <a:hlinkClick xmlns:r="http://schemas.openxmlformats.org/officeDocument/2006/relationships" r:id="rId2" tooltip="Clink once to link to AE website."/>
          <a:extLst>
            <a:ext uri="{FF2B5EF4-FFF2-40B4-BE49-F238E27FC236}">
              <a16:creationId xmlns:a16="http://schemas.microsoft.com/office/drawing/2014/main" xmlns="" id="{00000000-0008-0000-0A00-000004000000}"/>
            </a:ext>
          </a:extLst>
        </xdr:cNvPr>
        <xdr:cNvSpPr txBox="1"/>
      </xdr:nvSpPr>
      <xdr:spPr>
        <a:xfrm>
          <a:off x="5153025" y="3514725"/>
          <a:ext cx="177165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a:p>
      </xdr:txBody>
    </xdr:sp>
    <xdr:clientData/>
  </xdr:twoCellAnchor>
  <xdr:twoCellAnchor>
    <xdr:from>
      <xdr:col>4</xdr:col>
      <xdr:colOff>133350</xdr:colOff>
      <xdr:row>12</xdr:row>
      <xdr:rowOff>457200</xdr:rowOff>
    </xdr:from>
    <xdr:to>
      <xdr:col>5</xdr:col>
      <xdr:colOff>0</xdr:colOff>
      <xdr:row>12</xdr:row>
      <xdr:rowOff>619125</xdr:rowOff>
    </xdr:to>
    <xdr:sp macro="" textlink="">
      <xdr:nvSpPr>
        <xdr:cNvPr id="7" name="TextBox 6">
          <a:hlinkClick xmlns:r="http://schemas.openxmlformats.org/officeDocument/2006/relationships" r:id="rId2" tooltip="Clink once to link to AE website."/>
          <a:extLst>
            <a:ext uri="{FF2B5EF4-FFF2-40B4-BE49-F238E27FC236}">
              <a16:creationId xmlns:a16="http://schemas.microsoft.com/office/drawing/2014/main" xmlns="" id="{00000000-0008-0000-0A00-000007000000}"/>
            </a:ext>
          </a:extLst>
        </xdr:cNvPr>
        <xdr:cNvSpPr txBox="1"/>
      </xdr:nvSpPr>
      <xdr:spPr>
        <a:xfrm>
          <a:off x="5429250" y="3819525"/>
          <a:ext cx="219075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a:p>
      </xdr:txBody>
    </xdr:sp>
    <xdr:clientData/>
  </xdr:twoCellAnchor>
  <xdr:twoCellAnchor editAs="oneCell">
    <xdr:from>
      <xdr:col>1</xdr:col>
      <xdr:colOff>0</xdr:colOff>
      <xdr:row>1</xdr:row>
      <xdr:rowOff>0</xdr:rowOff>
    </xdr:from>
    <xdr:to>
      <xdr:col>2</xdr:col>
      <xdr:colOff>828675</xdr:colOff>
      <xdr:row>3</xdr:row>
      <xdr:rowOff>85725</xdr:rowOff>
    </xdr:to>
    <xdr:pic>
      <xdr:nvPicPr>
        <xdr:cNvPr id="6086603" name="Picture 7" descr="Logo: INTERACT Version 3.0 Tool">
          <a:extLst>
            <a:ext uri="{FF2B5EF4-FFF2-40B4-BE49-F238E27FC236}">
              <a16:creationId xmlns:a16="http://schemas.microsoft.com/office/drawing/2014/main" xmlns="" id="{00000000-0008-0000-0A00-0000CBDF5C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3825" y="76200"/>
          <a:ext cx="9525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2343150</xdr:colOff>
      <xdr:row>10</xdr:row>
      <xdr:rowOff>152400</xdr:rowOff>
    </xdr:from>
    <xdr:to>
      <xdr:col>3</xdr:col>
      <xdr:colOff>1388269</xdr:colOff>
      <xdr:row>11</xdr:row>
      <xdr:rowOff>47625</xdr:rowOff>
    </xdr:to>
    <xdr:sp macro="" textlink="">
      <xdr:nvSpPr>
        <xdr:cNvPr id="3" name="TextBox 2">
          <a:hlinkClick xmlns:r="http://schemas.openxmlformats.org/officeDocument/2006/relationships" r:id="rId1" tooltip="Go AE Website."/>
          <a:extLst>
            <a:ext uri="{FF2B5EF4-FFF2-40B4-BE49-F238E27FC236}">
              <a16:creationId xmlns:a16="http://schemas.microsoft.com/office/drawing/2014/main" xmlns="" id="{00000000-0008-0000-0B00-000003000000}"/>
            </a:ext>
          </a:extLst>
        </xdr:cNvPr>
        <xdr:cNvSpPr txBox="1"/>
      </xdr:nvSpPr>
      <xdr:spPr>
        <a:xfrm>
          <a:off x="2590800" y="2971800"/>
          <a:ext cx="1921669" cy="133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a:p>
      </xdr:txBody>
    </xdr:sp>
    <xdr:clientData/>
  </xdr:twoCellAnchor>
  <xdr:twoCellAnchor>
    <xdr:from>
      <xdr:col>4</xdr:col>
      <xdr:colOff>133350</xdr:colOff>
      <xdr:row>12</xdr:row>
      <xdr:rowOff>457200</xdr:rowOff>
    </xdr:from>
    <xdr:to>
      <xdr:col>5</xdr:col>
      <xdr:colOff>0</xdr:colOff>
      <xdr:row>12</xdr:row>
      <xdr:rowOff>619125</xdr:rowOff>
    </xdr:to>
    <xdr:sp macro="" textlink="">
      <xdr:nvSpPr>
        <xdr:cNvPr id="4" name="TextBox 3">
          <a:hlinkClick xmlns:r="http://schemas.openxmlformats.org/officeDocument/2006/relationships" r:id="rId2" tooltip="Clink once to link to AE website."/>
          <a:extLst>
            <a:ext uri="{FF2B5EF4-FFF2-40B4-BE49-F238E27FC236}">
              <a16:creationId xmlns:a16="http://schemas.microsoft.com/office/drawing/2014/main" xmlns="" id="{00000000-0008-0000-0B00-000004000000}"/>
            </a:ext>
          </a:extLst>
        </xdr:cNvPr>
        <xdr:cNvSpPr txBox="1"/>
      </xdr:nvSpPr>
      <xdr:spPr>
        <a:xfrm>
          <a:off x="5553075" y="3752850"/>
          <a:ext cx="211455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a:p>
      </xdr:txBody>
    </xdr:sp>
    <xdr:clientData/>
  </xdr:twoCellAnchor>
  <xdr:twoCellAnchor>
    <xdr:from>
      <xdr:col>4</xdr:col>
      <xdr:colOff>133350</xdr:colOff>
      <xdr:row>12</xdr:row>
      <xdr:rowOff>457200</xdr:rowOff>
    </xdr:from>
    <xdr:to>
      <xdr:col>5</xdr:col>
      <xdr:colOff>0</xdr:colOff>
      <xdr:row>12</xdr:row>
      <xdr:rowOff>619125</xdr:rowOff>
    </xdr:to>
    <xdr:sp macro="" textlink="">
      <xdr:nvSpPr>
        <xdr:cNvPr id="7" name="TextBox 6">
          <a:hlinkClick xmlns:r="http://schemas.openxmlformats.org/officeDocument/2006/relationships" r:id="rId2" tooltip="Clink once to link to AE website."/>
          <a:extLst>
            <a:ext uri="{FF2B5EF4-FFF2-40B4-BE49-F238E27FC236}">
              <a16:creationId xmlns:a16="http://schemas.microsoft.com/office/drawing/2014/main" xmlns="" id="{00000000-0008-0000-0B00-000007000000}"/>
            </a:ext>
          </a:extLst>
        </xdr:cNvPr>
        <xdr:cNvSpPr txBox="1"/>
      </xdr:nvSpPr>
      <xdr:spPr>
        <a:xfrm>
          <a:off x="5553075" y="3752850"/>
          <a:ext cx="211455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a:p>
      </xdr:txBody>
    </xdr:sp>
    <xdr:clientData/>
  </xdr:twoCellAnchor>
  <xdr:twoCellAnchor editAs="oneCell">
    <xdr:from>
      <xdr:col>1</xdr:col>
      <xdr:colOff>0</xdr:colOff>
      <xdr:row>1</xdr:row>
      <xdr:rowOff>0</xdr:rowOff>
    </xdr:from>
    <xdr:to>
      <xdr:col>2</xdr:col>
      <xdr:colOff>828675</xdr:colOff>
      <xdr:row>3</xdr:row>
      <xdr:rowOff>85725</xdr:rowOff>
    </xdr:to>
    <xdr:pic>
      <xdr:nvPicPr>
        <xdr:cNvPr id="6087627" name="Picture 7" descr="Logo: INTERACT Version 3.0 Tool">
          <a:extLst>
            <a:ext uri="{FF2B5EF4-FFF2-40B4-BE49-F238E27FC236}">
              <a16:creationId xmlns:a16="http://schemas.microsoft.com/office/drawing/2014/main" xmlns="" id="{00000000-0008-0000-0B00-0000CBE35C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3825" y="76200"/>
          <a:ext cx="9525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2</xdr:col>
      <xdr:colOff>2343150</xdr:colOff>
      <xdr:row>10</xdr:row>
      <xdr:rowOff>152400</xdr:rowOff>
    </xdr:from>
    <xdr:to>
      <xdr:col>3</xdr:col>
      <xdr:colOff>1388269</xdr:colOff>
      <xdr:row>11</xdr:row>
      <xdr:rowOff>47625</xdr:rowOff>
    </xdr:to>
    <xdr:sp macro="" textlink="">
      <xdr:nvSpPr>
        <xdr:cNvPr id="3" name="TextBox 2">
          <a:hlinkClick xmlns:r="http://schemas.openxmlformats.org/officeDocument/2006/relationships" r:id="rId1" tooltip="Go AE Website."/>
          <a:extLst>
            <a:ext uri="{FF2B5EF4-FFF2-40B4-BE49-F238E27FC236}">
              <a16:creationId xmlns:a16="http://schemas.microsoft.com/office/drawing/2014/main" xmlns="" id="{00000000-0008-0000-0C00-000003000000}"/>
            </a:ext>
          </a:extLst>
        </xdr:cNvPr>
        <xdr:cNvSpPr txBox="1"/>
      </xdr:nvSpPr>
      <xdr:spPr>
        <a:xfrm>
          <a:off x="2590800" y="2971800"/>
          <a:ext cx="1921669" cy="133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a:p>
      </xdr:txBody>
    </xdr:sp>
    <xdr:clientData/>
  </xdr:twoCellAnchor>
  <xdr:twoCellAnchor>
    <xdr:from>
      <xdr:col>4</xdr:col>
      <xdr:colOff>133350</xdr:colOff>
      <xdr:row>12</xdr:row>
      <xdr:rowOff>457200</xdr:rowOff>
    </xdr:from>
    <xdr:to>
      <xdr:col>5</xdr:col>
      <xdr:colOff>0</xdr:colOff>
      <xdr:row>12</xdr:row>
      <xdr:rowOff>619125</xdr:rowOff>
    </xdr:to>
    <xdr:sp macro="" textlink="">
      <xdr:nvSpPr>
        <xdr:cNvPr id="4" name="TextBox 3">
          <a:hlinkClick xmlns:r="http://schemas.openxmlformats.org/officeDocument/2006/relationships" r:id="rId2" tooltip="Clink once to link to AE website."/>
          <a:extLst>
            <a:ext uri="{FF2B5EF4-FFF2-40B4-BE49-F238E27FC236}">
              <a16:creationId xmlns:a16="http://schemas.microsoft.com/office/drawing/2014/main" xmlns="" id="{00000000-0008-0000-0C00-000004000000}"/>
            </a:ext>
          </a:extLst>
        </xdr:cNvPr>
        <xdr:cNvSpPr txBox="1"/>
      </xdr:nvSpPr>
      <xdr:spPr>
        <a:xfrm>
          <a:off x="5553075" y="3752850"/>
          <a:ext cx="211455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a:p>
      </xdr:txBody>
    </xdr:sp>
    <xdr:clientData/>
  </xdr:twoCellAnchor>
  <xdr:twoCellAnchor>
    <xdr:from>
      <xdr:col>4</xdr:col>
      <xdr:colOff>133350</xdr:colOff>
      <xdr:row>12</xdr:row>
      <xdr:rowOff>457200</xdr:rowOff>
    </xdr:from>
    <xdr:to>
      <xdr:col>5</xdr:col>
      <xdr:colOff>0</xdr:colOff>
      <xdr:row>12</xdr:row>
      <xdr:rowOff>619125</xdr:rowOff>
    </xdr:to>
    <xdr:sp macro="" textlink="">
      <xdr:nvSpPr>
        <xdr:cNvPr id="7" name="TextBox 6">
          <a:hlinkClick xmlns:r="http://schemas.openxmlformats.org/officeDocument/2006/relationships" r:id="rId2" tooltip="Clink once to link to AE website."/>
          <a:extLst>
            <a:ext uri="{FF2B5EF4-FFF2-40B4-BE49-F238E27FC236}">
              <a16:creationId xmlns:a16="http://schemas.microsoft.com/office/drawing/2014/main" xmlns="" id="{00000000-0008-0000-0C00-000007000000}"/>
            </a:ext>
          </a:extLst>
        </xdr:cNvPr>
        <xdr:cNvSpPr txBox="1"/>
      </xdr:nvSpPr>
      <xdr:spPr>
        <a:xfrm>
          <a:off x="5553075" y="3752850"/>
          <a:ext cx="211455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a:p>
      </xdr:txBody>
    </xdr:sp>
    <xdr:clientData/>
  </xdr:twoCellAnchor>
  <xdr:twoCellAnchor editAs="oneCell">
    <xdr:from>
      <xdr:col>1</xdr:col>
      <xdr:colOff>0</xdr:colOff>
      <xdr:row>1</xdr:row>
      <xdr:rowOff>0</xdr:rowOff>
    </xdr:from>
    <xdr:to>
      <xdr:col>2</xdr:col>
      <xdr:colOff>828675</xdr:colOff>
      <xdr:row>3</xdr:row>
      <xdr:rowOff>85725</xdr:rowOff>
    </xdr:to>
    <xdr:pic>
      <xdr:nvPicPr>
        <xdr:cNvPr id="6088651" name="Picture 7" descr="Logo: INTERACT Version 3.0 Tool">
          <a:extLst>
            <a:ext uri="{FF2B5EF4-FFF2-40B4-BE49-F238E27FC236}">
              <a16:creationId xmlns:a16="http://schemas.microsoft.com/office/drawing/2014/main" xmlns="" id="{00000000-0008-0000-0C00-0000CBE75C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3825" y="76200"/>
          <a:ext cx="9525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2</xdr:col>
      <xdr:colOff>2343150</xdr:colOff>
      <xdr:row>10</xdr:row>
      <xdr:rowOff>152400</xdr:rowOff>
    </xdr:from>
    <xdr:to>
      <xdr:col>3</xdr:col>
      <xdr:colOff>1388269</xdr:colOff>
      <xdr:row>11</xdr:row>
      <xdr:rowOff>47625</xdr:rowOff>
    </xdr:to>
    <xdr:sp macro="" textlink="">
      <xdr:nvSpPr>
        <xdr:cNvPr id="3" name="TextBox 2">
          <a:hlinkClick xmlns:r="http://schemas.openxmlformats.org/officeDocument/2006/relationships" r:id="rId1" tooltip="Go AE Website."/>
          <a:extLst>
            <a:ext uri="{FF2B5EF4-FFF2-40B4-BE49-F238E27FC236}">
              <a16:creationId xmlns:a16="http://schemas.microsoft.com/office/drawing/2014/main" xmlns="" id="{00000000-0008-0000-0D00-000003000000}"/>
            </a:ext>
          </a:extLst>
        </xdr:cNvPr>
        <xdr:cNvSpPr txBox="1"/>
      </xdr:nvSpPr>
      <xdr:spPr>
        <a:xfrm>
          <a:off x="2590800" y="2971800"/>
          <a:ext cx="1921669" cy="133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a:p>
      </xdr:txBody>
    </xdr:sp>
    <xdr:clientData/>
  </xdr:twoCellAnchor>
  <xdr:twoCellAnchor>
    <xdr:from>
      <xdr:col>4</xdr:col>
      <xdr:colOff>133350</xdr:colOff>
      <xdr:row>12</xdr:row>
      <xdr:rowOff>457200</xdr:rowOff>
    </xdr:from>
    <xdr:to>
      <xdr:col>5</xdr:col>
      <xdr:colOff>0</xdr:colOff>
      <xdr:row>12</xdr:row>
      <xdr:rowOff>619125</xdr:rowOff>
    </xdr:to>
    <xdr:sp macro="" textlink="">
      <xdr:nvSpPr>
        <xdr:cNvPr id="4" name="TextBox 3">
          <a:hlinkClick xmlns:r="http://schemas.openxmlformats.org/officeDocument/2006/relationships" r:id="rId2" tooltip="Clink once to link to AE website."/>
          <a:extLst>
            <a:ext uri="{FF2B5EF4-FFF2-40B4-BE49-F238E27FC236}">
              <a16:creationId xmlns:a16="http://schemas.microsoft.com/office/drawing/2014/main" xmlns="" id="{00000000-0008-0000-0D00-000004000000}"/>
            </a:ext>
          </a:extLst>
        </xdr:cNvPr>
        <xdr:cNvSpPr txBox="1"/>
      </xdr:nvSpPr>
      <xdr:spPr>
        <a:xfrm>
          <a:off x="5553075" y="3752850"/>
          <a:ext cx="211455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a:p>
      </xdr:txBody>
    </xdr:sp>
    <xdr:clientData/>
  </xdr:twoCellAnchor>
  <xdr:twoCellAnchor>
    <xdr:from>
      <xdr:col>4</xdr:col>
      <xdr:colOff>133350</xdr:colOff>
      <xdr:row>12</xdr:row>
      <xdr:rowOff>457200</xdr:rowOff>
    </xdr:from>
    <xdr:to>
      <xdr:col>5</xdr:col>
      <xdr:colOff>0</xdr:colOff>
      <xdr:row>12</xdr:row>
      <xdr:rowOff>619125</xdr:rowOff>
    </xdr:to>
    <xdr:sp macro="" textlink="">
      <xdr:nvSpPr>
        <xdr:cNvPr id="7" name="TextBox 6">
          <a:hlinkClick xmlns:r="http://schemas.openxmlformats.org/officeDocument/2006/relationships" r:id="rId2" tooltip="Clink once to link to AE website."/>
          <a:extLst>
            <a:ext uri="{FF2B5EF4-FFF2-40B4-BE49-F238E27FC236}">
              <a16:creationId xmlns:a16="http://schemas.microsoft.com/office/drawing/2014/main" xmlns="" id="{00000000-0008-0000-0D00-000007000000}"/>
            </a:ext>
          </a:extLst>
        </xdr:cNvPr>
        <xdr:cNvSpPr txBox="1"/>
      </xdr:nvSpPr>
      <xdr:spPr>
        <a:xfrm>
          <a:off x="5553075" y="3752850"/>
          <a:ext cx="211455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a:p>
      </xdr:txBody>
    </xdr:sp>
    <xdr:clientData/>
  </xdr:twoCellAnchor>
  <xdr:twoCellAnchor editAs="oneCell">
    <xdr:from>
      <xdr:col>1</xdr:col>
      <xdr:colOff>0</xdr:colOff>
      <xdr:row>1</xdr:row>
      <xdr:rowOff>0</xdr:rowOff>
    </xdr:from>
    <xdr:to>
      <xdr:col>2</xdr:col>
      <xdr:colOff>828675</xdr:colOff>
      <xdr:row>3</xdr:row>
      <xdr:rowOff>85725</xdr:rowOff>
    </xdr:to>
    <xdr:pic>
      <xdr:nvPicPr>
        <xdr:cNvPr id="6089675" name="Picture 7" descr="Logo: INTERACT Version 3.0 Tool">
          <a:extLst>
            <a:ext uri="{FF2B5EF4-FFF2-40B4-BE49-F238E27FC236}">
              <a16:creationId xmlns:a16="http://schemas.microsoft.com/office/drawing/2014/main" xmlns="" id="{00000000-0008-0000-0D00-0000CBEB5C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3825" y="76200"/>
          <a:ext cx="9525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2</xdr:col>
      <xdr:colOff>2343150</xdr:colOff>
      <xdr:row>10</xdr:row>
      <xdr:rowOff>152400</xdr:rowOff>
    </xdr:from>
    <xdr:to>
      <xdr:col>3</xdr:col>
      <xdr:colOff>1388269</xdr:colOff>
      <xdr:row>11</xdr:row>
      <xdr:rowOff>47625</xdr:rowOff>
    </xdr:to>
    <xdr:sp macro="" textlink="">
      <xdr:nvSpPr>
        <xdr:cNvPr id="3" name="TextBox 2">
          <a:hlinkClick xmlns:r="http://schemas.openxmlformats.org/officeDocument/2006/relationships" r:id="rId1" tooltip="Go AE Website."/>
          <a:extLst>
            <a:ext uri="{FF2B5EF4-FFF2-40B4-BE49-F238E27FC236}">
              <a16:creationId xmlns:a16="http://schemas.microsoft.com/office/drawing/2014/main" xmlns="" id="{00000000-0008-0000-0E00-000003000000}"/>
            </a:ext>
          </a:extLst>
        </xdr:cNvPr>
        <xdr:cNvSpPr txBox="1"/>
      </xdr:nvSpPr>
      <xdr:spPr>
        <a:xfrm>
          <a:off x="2590800" y="2971800"/>
          <a:ext cx="1921669" cy="133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a:p>
      </xdr:txBody>
    </xdr:sp>
    <xdr:clientData/>
  </xdr:twoCellAnchor>
  <xdr:twoCellAnchor>
    <xdr:from>
      <xdr:col>4</xdr:col>
      <xdr:colOff>133350</xdr:colOff>
      <xdr:row>12</xdr:row>
      <xdr:rowOff>457200</xdr:rowOff>
    </xdr:from>
    <xdr:to>
      <xdr:col>5</xdr:col>
      <xdr:colOff>0</xdr:colOff>
      <xdr:row>12</xdr:row>
      <xdr:rowOff>619125</xdr:rowOff>
    </xdr:to>
    <xdr:sp macro="" textlink="">
      <xdr:nvSpPr>
        <xdr:cNvPr id="4" name="TextBox 3">
          <a:hlinkClick xmlns:r="http://schemas.openxmlformats.org/officeDocument/2006/relationships" r:id="rId2" tooltip="Clink once to link to AE website."/>
          <a:extLst>
            <a:ext uri="{FF2B5EF4-FFF2-40B4-BE49-F238E27FC236}">
              <a16:creationId xmlns:a16="http://schemas.microsoft.com/office/drawing/2014/main" xmlns="" id="{00000000-0008-0000-0E00-000004000000}"/>
            </a:ext>
          </a:extLst>
        </xdr:cNvPr>
        <xdr:cNvSpPr txBox="1"/>
      </xdr:nvSpPr>
      <xdr:spPr>
        <a:xfrm>
          <a:off x="5553075" y="3752850"/>
          <a:ext cx="211455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a:p>
      </xdr:txBody>
    </xdr:sp>
    <xdr:clientData/>
  </xdr:twoCellAnchor>
  <xdr:twoCellAnchor>
    <xdr:from>
      <xdr:col>4</xdr:col>
      <xdr:colOff>133350</xdr:colOff>
      <xdr:row>12</xdr:row>
      <xdr:rowOff>457200</xdr:rowOff>
    </xdr:from>
    <xdr:to>
      <xdr:col>5</xdr:col>
      <xdr:colOff>0</xdr:colOff>
      <xdr:row>12</xdr:row>
      <xdr:rowOff>619125</xdr:rowOff>
    </xdr:to>
    <xdr:sp macro="" textlink="">
      <xdr:nvSpPr>
        <xdr:cNvPr id="7" name="TextBox 6">
          <a:hlinkClick xmlns:r="http://schemas.openxmlformats.org/officeDocument/2006/relationships" r:id="rId2" tooltip="Clink once to link to AE website."/>
          <a:extLst>
            <a:ext uri="{FF2B5EF4-FFF2-40B4-BE49-F238E27FC236}">
              <a16:creationId xmlns:a16="http://schemas.microsoft.com/office/drawing/2014/main" xmlns="" id="{00000000-0008-0000-0E00-000007000000}"/>
            </a:ext>
          </a:extLst>
        </xdr:cNvPr>
        <xdr:cNvSpPr txBox="1"/>
      </xdr:nvSpPr>
      <xdr:spPr>
        <a:xfrm>
          <a:off x="5553075" y="3752850"/>
          <a:ext cx="211455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a:p>
      </xdr:txBody>
    </xdr:sp>
    <xdr:clientData/>
  </xdr:twoCellAnchor>
  <xdr:twoCellAnchor editAs="oneCell">
    <xdr:from>
      <xdr:col>1</xdr:col>
      <xdr:colOff>0</xdr:colOff>
      <xdr:row>1</xdr:row>
      <xdr:rowOff>0</xdr:rowOff>
    </xdr:from>
    <xdr:to>
      <xdr:col>2</xdr:col>
      <xdr:colOff>828675</xdr:colOff>
      <xdr:row>3</xdr:row>
      <xdr:rowOff>85725</xdr:rowOff>
    </xdr:to>
    <xdr:pic>
      <xdr:nvPicPr>
        <xdr:cNvPr id="6090699" name="Picture 7" descr="Logo: INTERACT Version 3.0 Tool">
          <a:extLst>
            <a:ext uri="{FF2B5EF4-FFF2-40B4-BE49-F238E27FC236}">
              <a16:creationId xmlns:a16="http://schemas.microsoft.com/office/drawing/2014/main" xmlns="" id="{00000000-0008-0000-0E00-0000CBEF5C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3825" y="76200"/>
          <a:ext cx="9525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2</xdr:col>
      <xdr:colOff>2343150</xdr:colOff>
      <xdr:row>10</xdr:row>
      <xdr:rowOff>152400</xdr:rowOff>
    </xdr:from>
    <xdr:to>
      <xdr:col>3</xdr:col>
      <xdr:colOff>1388269</xdr:colOff>
      <xdr:row>11</xdr:row>
      <xdr:rowOff>47625</xdr:rowOff>
    </xdr:to>
    <xdr:sp macro="" textlink="">
      <xdr:nvSpPr>
        <xdr:cNvPr id="3" name="TextBox 2">
          <a:hlinkClick xmlns:r="http://schemas.openxmlformats.org/officeDocument/2006/relationships" r:id="rId1" tooltip="Go AE Website."/>
          <a:extLst>
            <a:ext uri="{FF2B5EF4-FFF2-40B4-BE49-F238E27FC236}">
              <a16:creationId xmlns:a16="http://schemas.microsoft.com/office/drawing/2014/main" xmlns="" id="{00000000-0008-0000-0F00-000003000000}"/>
            </a:ext>
          </a:extLst>
        </xdr:cNvPr>
        <xdr:cNvSpPr txBox="1"/>
      </xdr:nvSpPr>
      <xdr:spPr>
        <a:xfrm>
          <a:off x="2590800" y="2971800"/>
          <a:ext cx="1921669" cy="133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a:p>
      </xdr:txBody>
    </xdr:sp>
    <xdr:clientData/>
  </xdr:twoCellAnchor>
  <xdr:twoCellAnchor>
    <xdr:from>
      <xdr:col>4</xdr:col>
      <xdr:colOff>133350</xdr:colOff>
      <xdr:row>12</xdr:row>
      <xdr:rowOff>457200</xdr:rowOff>
    </xdr:from>
    <xdr:to>
      <xdr:col>5</xdr:col>
      <xdr:colOff>0</xdr:colOff>
      <xdr:row>12</xdr:row>
      <xdr:rowOff>619125</xdr:rowOff>
    </xdr:to>
    <xdr:sp macro="" textlink="">
      <xdr:nvSpPr>
        <xdr:cNvPr id="4" name="TextBox 3">
          <a:hlinkClick xmlns:r="http://schemas.openxmlformats.org/officeDocument/2006/relationships" r:id="rId2" tooltip="Clink once to link to AE website."/>
          <a:extLst>
            <a:ext uri="{FF2B5EF4-FFF2-40B4-BE49-F238E27FC236}">
              <a16:creationId xmlns:a16="http://schemas.microsoft.com/office/drawing/2014/main" xmlns="" id="{00000000-0008-0000-0F00-000004000000}"/>
            </a:ext>
          </a:extLst>
        </xdr:cNvPr>
        <xdr:cNvSpPr txBox="1"/>
      </xdr:nvSpPr>
      <xdr:spPr>
        <a:xfrm>
          <a:off x="5553075" y="3752850"/>
          <a:ext cx="211455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a:p>
      </xdr:txBody>
    </xdr:sp>
    <xdr:clientData/>
  </xdr:twoCellAnchor>
  <xdr:twoCellAnchor>
    <xdr:from>
      <xdr:col>4</xdr:col>
      <xdr:colOff>133350</xdr:colOff>
      <xdr:row>12</xdr:row>
      <xdr:rowOff>457200</xdr:rowOff>
    </xdr:from>
    <xdr:to>
      <xdr:col>5</xdr:col>
      <xdr:colOff>0</xdr:colOff>
      <xdr:row>12</xdr:row>
      <xdr:rowOff>619125</xdr:rowOff>
    </xdr:to>
    <xdr:sp macro="" textlink="">
      <xdr:nvSpPr>
        <xdr:cNvPr id="7" name="TextBox 6">
          <a:hlinkClick xmlns:r="http://schemas.openxmlformats.org/officeDocument/2006/relationships" r:id="rId2" tooltip="Clink once to link to AE website."/>
          <a:extLst>
            <a:ext uri="{FF2B5EF4-FFF2-40B4-BE49-F238E27FC236}">
              <a16:creationId xmlns:a16="http://schemas.microsoft.com/office/drawing/2014/main" xmlns="" id="{00000000-0008-0000-0F00-000007000000}"/>
            </a:ext>
          </a:extLst>
        </xdr:cNvPr>
        <xdr:cNvSpPr txBox="1"/>
      </xdr:nvSpPr>
      <xdr:spPr>
        <a:xfrm>
          <a:off x="5553075" y="3752850"/>
          <a:ext cx="211455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a:p>
      </xdr:txBody>
    </xdr:sp>
    <xdr:clientData/>
  </xdr:twoCellAnchor>
  <xdr:twoCellAnchor editAs="oneCell">
    <xdr:from>
      <xdr:col>1</xdr:col>
      <xdr:colOff>0</xdr:colOff>
      <xdr:row>1</xdr:row>
      <xdr:rowOff>0</xdr:rowOff>
    </xdr:from>
    <xdr:to>
      <xdr:col>2</xdr:col>
      <xdr:colOff>828675</xdr:colOff>
      <xdr:row>3</xdr:row>
      <xdr:rowOff>85725</xdr:rowOff>
    </xdr:to>
    <xdr:pic>
      <xdr:nvPicPr>
        <xdr:cNvPr id="6091723" name="Picture 7" descr="Logo: INTERACT Version 3.0 Tool">
          <a:extLst>
            <a:ext uri="{FF2B5EF4-FFF2-40B4-BE49-F238E27FC236}">
              <a16:creationId xmlns:a16="http://schemas.microsoft.com/office/drawing/2014/main" xmlns="" id="{00000000-0008-0000-0F00-0000CBF35C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3825" y="76200"/>
          <a:ext cx="9525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2</xdr:col>
      <xdr:colOff>2343150</xdr:colOff>
      <xdr:row>10</xdr:row>
      <xdr:rowOff>152400</xdr:rowOff>
    </xdr:from>
    <xdr:to>
      <xdr:col>3</xdr:col>
      <xdr:colOff>1388269</xdr:colOff>
      <xdr:row>11</xdr:row>
      <xdr:rowOff>47625</xdr:rowOff>
    </xdr:to>
    <xdr:sp macro="" textlink="">
      <xdr:nvSpPr>
        <xdr:cNvPr id="2" name="TextBox 1">
          <a:hlinkClick xmlns:r="http://schemas.openxmlformats.org/officeDocument/2006/relationships" r:id="rId1" tooltip="Go AE Website."/>
          <a:extLst>
            <a:ext uri="{FF2B5EF4-FFF2-40B4-BE49-F238E27FC236}">
              <a16:creationId xmlns:a16="http://schemas.microsoft.com/office/drawing/2014/main" xmlns="" id="{00000000-0008-0000-1000-000002000000}"/>
            </a:ext>
          </a:extLst>
        </xdr:cNvPr>
        <xdr:cNvSpPr txBox="1"/>
      </xdr:nvSpPr>
      <xdr:spPr>
        <a:xfrm>
          <a:off x="2590800" y="2809875"/>
          <a:ext cx="1921669" cy="133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a:p>
      </xdr:txBody>
    </xdr:sp>
    <xdr:clientData/>
  </xdr:twoCellAnchor>
  <xdr:twoCellAnchor>
    <xdr:from>
      <xdr:col>4</xdr:col>
      <xdr:colOff>133350</xdr:colOff>
      <xdr:row>12</xdr:row>
      <xdr:rowOff>457200</xdr:rowOff>
    </xdr:from>
    <xdr:to>
      <xdr:col>5</xdr:col>
      <xdr:colOff>0</xdr:colOff>
      <xdr:row>12</xdr:row>
      <xdr:rowOff>619125</xdr:rowOff>
    </xdr:to>
    <xdr:sp macro="" textlink="">
      <xdr:nvSpPr>
        <xdr:cNvPr id="3" name="TextBox 2">
          <a:hlinkClick xmlns:r="http://schemas.openxmlformats.org/officeDocument/2006/relationships" r:id="rId2" tooltip="Clink once to link to AE website."/>
          <a:extLst>
            <a:ext uri="{FF2B5EF4-FFF2-40B4-BE49-F238E27FC236}">
              <a16:creationId xmlns:a16="http://schemas.microsoft.com/office/drawing/2014/main" xmlns="" id="{00000000-0008-0000-1000-000003000000}"/>
            </a:ext>
          </a:extLst>
        </xdr:cNvPr>
        <xdr:cNvSpPr txBox="1"/>
      </xdr:nvSpPr>
      <xdr:spPr>
        <a:xfrm>
          <a:off x="5553075" y="3590925"/>
          <a:ext cx="211455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a:p>
      </xdr:txBody>
    </xdr:sp>
    <xdr:clientData/>
  </xdr:twoCellAnchor>
  <xdr:twoCellAnchor>
    <xdr:from>
      <xdr:col>4</xdr:col>
      <xdr:colOff>133350</xdr:colOff>
      <xdr:row>12</xdr:row>
      <xdr:rowOff>457200</xdr:rowOff>
    </xdr:from>
    <xdr:to>
      <xdr:col>5</xdr:col>
      <xdr:colOff>0</xdr:colOff>
      <xdr:row>12</xdr:row>
      <xdr:rowOff>619125</xdr:rowOff>
    </xdr:to>
    <xdr:sp macro="" textlink="">
      <xdr:nvSpPr>
        <xdr:cNvPr id="5" name="TextBox 4">
          <a:hlinkClick xmlns:r="http://schemas.openxmlformats.org/officeDocument/2006/relationships" r:id="rId2" tooltip="Clink once to link to AE website."/>
          <a:extLst>
            <a:ext uri="{FF2B5EF4-FFF2-40B4-BE49-F238E27FC236}">
              <a16:creationId xmlns:a16="http://schemas.microsoft.com/office/drawing/2014/main" xmlns="" id="{00000000-0008-0000-1000-000005000000}"/>
            </a:ext>
          </a:extLst>
        </xdr:cNvPr>
        <xdr:cNvSpPr txBox="1"/>
      </xdr:nvSpPr>
      <xdr:spPr>
        <a:xfrm>
          <a:off x="5553075" y="3590925"/>
          <a:ext cx="211455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a:p>
      </xdr:txBody>
    </xdr:sp>
    <xdr:clientData/>
  </xdr:twoCellAnchor>
  <xdr:twoCellAnchor editAs="oneCell">
    <xdr:from>
      <xdr:col>0</xdr:col>
      <xdr:colOff>114300</xdr:colOff>
      <xdr:row>0</xdr:row>
      <xdr:rowOff>66675</xdr:rowOff>
    </xdr:from>
    <xdr:to>
      <xdr:col>2</xdr:col>
      <xdr:colOff>819150</xdr:colOff>
      <xdr:row>3</xdr:row>
      <xdr:rowOff>76200</xdr:rowOff>
    </xdr:to>
    <xdr:pic>
      <xdr:nvPicPr>
        <xdr:cNvPr id="6092747" name="Picture 6" descr="Logo: INTERACT Version 3.0 Tool">
          <a:extLst>
            <a:ext uri="{FF2B5EF4-FFF2-40B4-BE49-F238E27FC236}">
              <a16:creationId xmlns:a16="http://schemas.microsoft.com/office/drawing/2014/main" xmlns="" id="{00000000-0008-0000-1000-0000CBF75C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4300" y="66675"/>
          <a:ext cx="9525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2</xdr:col>
      <xdr:colOff>2343150</xdr:colOff>
      <xdr:row>10</xdr:row>
      <xdr:rowOff>152400</xdr:rowOff>
    </xdr:from>
    <xdr:to>
      <xdr:col>3</xdr:col>
      <xdr:colOff>1388269</xdr:colOff>
      <xdr:row>11</xdr:row>
      <xdr:rowOff>47625</xdr:rowOff>
    </xdr:to>
    <xdr:sp macro="" textlink="">
      <xdr:nvSpPr>
        <xdr:cNvPr id="2" name="TextBox 1">
          <a:hlinkClick xmlns:r="http://schemas.openxmlformats.org/officeDocument/2006/relationships" r:id="rId1" tooltip="Go AE Website."/>
          <a:extLst>
            <a:ext uri="{FF2B5EF4-FFF2-40B4-BE49-F238E27FC236}">
              <a16:creationId xmlns:a16="http://schemas.microsoft.com/office/drawing/2014/main" xmlns="" id="{00000000-0008-0000-1100-000002000000}"/>
            </a:ext>
          </a:extLst>
        </xdr:cNvPr>
        <xdr:cNvSpPr txBox="1"/>
      </xdr:nvSpPr>
      <xdr:spPr>
        <a:xfrm>
          <a:off x="2590800" y="2809875"/>
          <a:ext cx="1921669" cy="133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a:p>
      </xdr:txBody>
    </xdr:sp>
    <xdr:clientData/>
  </xdr:twoCellAnchor>
  <xdr:twoCellAnchor>
    <xdr:from>
      <xdr:col>4</xdr:col>
      <xdr:colOff>133350</xdr:colOff>
      <xdr:row>12</xdr:row>
      <xdr:rowOff>457200</xdr:rowOff>
    </xdr:from>
    <xdr:to>
      <xdr:col>5</xdr:col>
      <xdr:colOff>0</xdr:colOff>
      <xdr:row>12</xdr:row>
      <xdr:rowOff>619125</xdr:rowOff>
    </xdr:to>
    <xdr:sp macro="" textlink="">
      <xdr:nvSpPr>
        <xdr:cNvPr id="3" name="TextBox 2">
          <a:hlinkClick xmlns:r="http://schemas.openxmlformats.org/officeDocument/2006/relationships" r:id="rId2" tooltip="Clink once to link to AE website."/>
          <a:extLst>
            <a:ext uri="{FF2B5EF4-FFF2-40B4-BE49-F238E27FC236}">
              <a16:creationId xmlns:a16="http://schemas.microsoft.com/office/drawing/2014/main" xmlns="" id="{00000000-0008-0000-1100-000003000000}"/>
            </a:ext>
          </a:extLst>
        </xdr:cNvPr>
        <xdr:cNvSpPr txBox="1"/>
      </xdr:nvSpPr>
      <xdr:spPr>
        <a:xfrm>
          <a:off x="5553075" y="3590925"/>
          <a:ext cx="211455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a:p>
      </xdr:txBody>
    </xdr:sp>
    <xdr:clientData/>
  </xdr:twoCellAnchor>
  <xdr:twoCellAnchor>
    <xdr:from>
      <xdr:col>4</xdr:col>
      <xdr:colOff>133350</xdr:colOff>
      <xdr:row>12</xdr:row>
      <xdr:rowOff>457200</xdr:rowOff>
    </xdr:from>
    <xdr:to>
      <xdr:col>5</xdr:col>
      <xdr:colOff>0</xdr:colOff>
      <xdr:row>12</xdr:row>
      <xdr:rowOff>619125</xdr:rowOff>
    </xdr:to>
    <xdr:sp macro="" textlink="">
      <xdr:nvSpPr>
        <xdr:cNvPr id="5" name="TextBox 4">
          <a:hlinkClick xmlns:r="http://schemas.openxmlformats.org/officeDocument/2006/relationships" r:id="rId2" tooltip="Clink once to link to AE website."/>
          <a:extLst>
            <a:ext uri="{FF2B5EF4-FFF2-40B4-BE49-F238E27FC236}">
              <a16:creationId xmlns:a16="http://schemas.microsoft.com/office/drawing/2014/main" xmlns="" id="{00000000-0008-0000-1100-000005000000}"/>
            </a:ext>
          </a:extLst>
        </xdr:cNvPr>
        <xdr:cNvSpPr txBox="1"/>
      </xdr:nvSpPr>
      <xdr:spPr>
        <a:xfrm>
          <a:off x="5553075" y="3590925"/>
          <a:ext cx="211455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a:p>
      </xdr:txBody>
    </xdr:sp>
    <xdr:clientData/>
  </xdr:twoCellAnchor>
  <xdr:twoCellAnchor editAs="oneCell">
    <xdr:from>
      <xdr:col>1</xdr:col>
      <xdr:colOff>0</xdr:colOff>
      <xdr:row>1</xdr:row>
      <xdr:rowOff>0</xdr:rowOff>
    </xdr:from>
    <xdr:to>
      <xdr:col>2</xdr:col>
      <xdr:colOff>828675</xdr:colOff>
      <xdr:row>3</xdr:row>
      <xdr:rowOff>85725</xdr:rowOff>
    </xdr:to>
    <xdr:pic>
      <xdr:nvPicPr>
        <xdr:cNvPr id="6093771" name="Picture 6" descr="Logo: INTERACT Version 3.0 Tool">
          <a:extLst>
            <a:ext uri="{FF2B5EF4-FFF2-40B4-BE49-F238E27FC236}">
              <a16:creationId xmlns:a16="http://schemas.microsoft.com/office/drawing/2014/main" xmlns="" id="{00000000-0008-0000-1100-0000CBFB5C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3825" y="76200"/>
          <a:ext cx="9525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2</xdr:col>
      <xdr:colOff>2343150</xdr:colOff>
      <xdr:row>10</xdr:row>
      <xdr:rowOff>152400</xdr:rowOff>
    </xdr:from>
    <xdr:to>
      <xdr:col>3</xdr:col>
      <xdr:colOff>1388269</xdr:colOff>
      <xdr:row>11</xdr:row>
      <xdr:rowOff>47625</xdr:rowOff>
    </xdr:to>
    <xdr:sp macro="" textlink="">
      <xdr:nvSpPr>
        <xdr:cNvPr id="2" name="TextBox 1">
          <a:hlinkClick xmlns:r="http://schemas.openxmlformats.org/officeDocument/2006/relationships" r:id="rId1" tooltip="Go AE Website."/>
          <a:extLst>
            <a:ext uri="{FF2B5EF4-FFF2-40B4-BE49-F238E27FC236}">
              <a16:creationId xmlns:a16="http://schemas.microsoft.com/office/drawing/2014/main" xmlns="" id="{00000000-0008-0000-1200-000002000000}"/>
            </a:ext>
          </a:extLst>
        </xdr:cNvPr>
        <xdr:cNvSpPr txBox="1"/>
      </xdr:nvSpPr>
      <xdr:spPr>
        <a:xfrm>
          <a:off x="2590800" y="2809875"/>
          <a:ext cx="1921669" cy="133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a:p>
      </xdr:txBody>
    </xdr:sp>
    <xdr:clientData/>
  </xdr:twoCellAnchor>
  <xdr:twoCellAnchor>
    <xdr:from>
      <xdr:col>4</xdr:col>
      <xdr:colOff>133350</xdr:colOff>
      <xdr:row>12</xdr:row>
      <xdr:rowOff>457200</xdr:rowOff>
    </xdr:from>
    <xdr:to>
      <xdr:col>5</xdr:col>
      <xdr:colOff>0</xdr:colOff>
      <xdr:row>12</xdr:row>
      <xdr:rowOff>619125</xdr:rowOff>
    </xdr:to>
    <xdr:sp macro="" textlink="">
      <xdr:nvSpPr>
        <xdr:cNvPr id="3" name="TextBox 2">
          <a:hlinkClick xmlns:r="http://schemas.openxmlformats.org/officeDocument/2006/relationships" r:id="rId2" tooltip="Clink once to link to AE website."/>
          <a:extLst>
            <a:ext uri="{FF2B5EF4-FFF2-40B4-BE49-F238E27FC236}">
              <a16:creationId xmlns:a16="http://schemas.microsoft.com/office/drawing/2014/main" xmlns="" id="{00000000-0008-0000-1200-000003000000}"/>
            </a:ext>
          </a:extLst>
        </xdr:cNvPr>
        <xdr:cNvSpPr txBox="1"/>
      </xdr:nvSpPr>
      <xdr:spPr>
        <a:xfrm>
          <a:off x="5553075" y="3590925"/>
          <a:ext cx="211455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a:p>
      </xdr:txBody>
    </xdr:sp>
    <xdr:clientData/>
  </xdr:twoCellAnchor>
  <xdr:twoCellAnchor>
    <xdr:from>
      <xdr:col>2</xdr:col>
      <xdr:colOff>2343150</xdr:colOff>
      <xdr:row>10</xdr:row>
      <xdr:rowOff>152400</xdr:rowOff>
    </xdr:from>
    <xdr:to>
      <xdr:col>3</xdr:col>
      <xdr:colOff>1388269</xdr:colOff>
      <xdr:row>11</xdr:row>
      <xdr:rowOff>47625</xdr:rowOff>
    </xdr:to>
    <xdr:sp macro="" textlink="">
      <xdr:nvSpPr>
        <xdr:cNvPr id="4" name="TextBox 3">
          <a:hlinkClick xmlns:r="http://schemas.openxmlformats.org/officeDocument/2006/relationships" r:id="rId1" tooltip="Go AE Website."/>
          <a:extLst>
            <a:ext uri="{FF2B5EF4-FFF2-40B4-BE49-F238E27FC236}">
              <a16:creationId xmlns:a16="http://schemas.microsoft.com/office/drawing/2014/main" xmlns="" id="{00000000-0008-0000-1200-000004000000}"/>
            </a:ext>
          </a:extLst>
        </xdr:cNvPr>
        <xdr:cNvSpPr txBox="1"/>
      </xdr:nvSpPr>
      <xdr:spPr>
        <a:xfrm>
          <a:off x="2590800" y="2809875"/>
          <a:ext cx="1921669" cy="133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a:p>
      </xdr:txBody>
    </xdr:sp>
    <xdr:clientData/>
  </xdr:twoCellAnchor>
  <xdr:twoCellAnchor>
    <xdr:from>
      <xdr:col>4</xdr:col>
      <xdr:colOff>133350</xdr:colOff>
      <xdr:row>12</xdr:row>
      <xdr:rowOff>457200</xdr:rowOff>
    </xdr:from>
    <xdr:to>
      <xdr:col>5</xdr:col>
      <xdr:colOff>0</xdr:colOff>
      <xdr:row>12</xdr:row>
      <xdr:rowOff>619125</xdr:rowOff>
    </xdr:to>
    <xdr:sp macro="" textlink="">
      <xdr:nvSpPr>
        <xdr:cNvPr id="5" name="TextBox 4">
          <a:hlinkClick xmlns:r="http://schemas.openxmlformats.org/officeDocument/2006/relationships" r:id="rId2" tooltip="Clink once to link to AE website."/>
          <a:extLst>
            <a:ext uri="{FF2B5EF4-FFF2-40B4-BE49-F238E27FC236}">
              <a16:creationId xmlns:a16="http://schemas.microsoft.com/office/drawing/2014/main" xmlns="" id="{00000000-0008-0000-1200-000005000000}"/>
            </a:ext>
          </a:extLst>
        </xdr:cNvPr>
        <xdr:cNvSpPr txBox="1"/>
      </xdr:nvSpPr>
      <xdr:spPr>
        <a:xfrm>
          <a:off x="5553075" y="3590925"/>
          <a:ext cx="211455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a:p>
      </xdr:txBody>
    </xdr:sp>
    <xdr:clientData/>
  </xdr:twoCellAnchor>
  <xdr:twoCellAnchor editAs="oneCell">
    <xdr:from>
      <xdr:col>1</xdr:col>
      <xdr:colOff>0</xdr:colOff>
      <xdr:row>1</xdr:row>
      <xdr:rowOff>0</xdr:rowOff>
    </xdr:from>
    <xdr:to>
      <xdr:col>2</xdr:col>
      <xdr:colOff>828675</xdr:colOff>
      <xdr:row>3</xdr:row>
      <xdr:rowOff>85725</xdr:rowOff>
    </xdr:to>
    <xdr:pic>
      <xdr:nvPicPr>
        <xdr:cNvPr id="9303266" name="Picture 8" descr="Logo: INTERACT Version 3.0 Tool">
          <a:extLst>
            <a:ext uri="{FF2B5EF4-FFF2-40B4-BE49-F238E27FC236}">
              <a16:creationId xmlns:a16="http://schemas.microsoft.com/office/drawing/2014/main" xmlns="" id="{00000000-0008-0000-1200-0000E2F48D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3825" y="76200"/>
          <a:ext cx="9525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1</xdr:row>
      <xdr:rowOff>0</xdr:rowOff>
    </xdr:from>
    <xdr:to>
      <xdr:col>4</xdr:col>
      <xdr:colOff>504825</xdr:colOff>
      <xdr:row>3</xdr:row>
      <xdr:rowOff>85725</xdr:rowOff>
    </xdr:to>
    <xdr:pic>
      <xdr:nvPicPr>
        <xdr:cNvPr id="1463053" name="Picture 4" descr="Logo: INTERACT Version 3.0 Tool">
          <a:extLst>
            <a:ext uri="{FF2B5EF4-FFF2-40B4-BE49-F238E27FC236}">
              <a16:creationId xmlns:a16="http://schemas.microsoft.com/office/drawing/2014/main" xmlns="" id="{00000000-0008-0000-0100-00000D5316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76200"/>
          <a:ext cx="9429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2</xdr:col>
      <xdr:colOff>2343150</xdr:colOff>
      <xdr:row>10</xdr:row>
      <xdr:rowOff>152400</xdr:rowOff>
    </xdr:from>
    <xdr:to>
      <xdr:col>3</xdr:col>
      <xdr:colOff>1388269</xdr:colOff>
      <xdr:row>11</xdr:row>
      <xdr:rowOff>47625</xdr:rowOff>
    </xdr:to>
    <xdr:sp macro="" textlink="">
      <xdr:nvSpPr>
        <xdr:cNvPr id="2" name="TextBox 1">
          <a:hlinkClick xmlns:r="http://schemas.openxmlformats.org/officeDocument/2006/relationships" r:id="rId1" tooltip="Go AE Website."/>
          <a:extLst>
            <a:ext uri="{FF2B5EF4-FFF2-40B4-BE49-F238E27FC236}">
              <a16:creationId xmlns:a16="http://schemas.microsoft.com/office/drawing/2014/main" xmlns="" id="{00000000-0008-0000-1300-000002000000}"/>
            </a:ext>
          </a:extLst>
        </xdr:cNvPr>
        <xdr:cNvSpPr txBox="1"/>
      </xdr:nvSpPr>
      <xdr:spPr>
        <a:xfrm>
          <a:off x="2590800" y="2809875"/>
          <a:ext cx="1921669" cy="133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a:p>
      </xdr:txBody>
    </xdr:sp>
    <xdr:clientData/>
  </xdr:twoCellAnchor>
  <xdr:twoCellAnchor>
    <xdr:from>
      <xdr:col>4</xdr:col>
      <xdr:colOff>133350</xdr:colOff>
      <xdr:row>12</xdr:row>
      <xdr:rowOff>457200</xdr:rowOff>
    </xdr:from>
    <xdr:to>
      <xdr:col>5</xdr:col>
      <xdr:colOff>0</xdr:colOff>
      <xdr:row>12</xdr:row>
      <xdr:rowOff>619125</xdr:rowOff>
    </xdr:to>
    <xdr:sp macro="" textlink="">
      <xdr:nvSpPr>
        <xdr:cNvPr id="3" name="TextBox 2">
          <a:hlinkClick xmlns:r="http://schemas.openxmlformats.org/officeDocument/2006/relationships" r:id="rId2" tooltip="Clink once to link to AE website."/>
          <a:extLst>
            <a:ext uri="{FF2B5EF4-FFF2-40B4-BE49-F238E27FC236}">
              <a16:creationId xmlns:a16="http://schemas.microsoft.com/office/drawing/2014/main" xmlns="" id="{00000000-0008-0000-1300-000003000000}"/>
            </a:ext>
          </a:extLst>
        </xdr:cNvPr>
        <xdr:cNvSpPr txBox="1"/>
      </xdr:nvSpPr>
      <xdr:spPr>
        <a:xfrm>
          <a:off x="5553075" y="3590925"/>
          <a:ext cx="211455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a:p>
      </xdr:txBody>
    </xdr:sp>
    <xdr:clientData/>
  </xdr:twoCellAnchor>
  <xdr:twoCellAnchor>
    <xdr:from>
      <xdr:col>2</xdr:col>
      <xdr:colOff>2343150</xdr:colOff>
      <xdr:row>10</xdr:row>
      <xdr:rowOff>152400</xdr:rowOff>
    </xdr:from>
    <xdr:to>
      <xdr:col>3</xdr:col>
      <xdr:colOff>1388269</xdr:colOff>
      <xdr:row>11</xdr:row>
      <xdr:rowOff>47625</xdr:rowOff>
    </xdr:to>
    <xdr:sp macro="" textlink="">
      <xdr:nvSpPr>
        <xdr:cNvPr id="4" name="TextBox 3">
          <a:hlinkClick xmlns:r="http://schemas.openxmlformats.org/officeDocument/2006/relationships" r:id="rId1" tooltip="Go AE Website."/>
          <a:extLst>
            <a:ext uri="{FF2B5EF4-FFF2-40B4-BE49-F238E27FC236}">
              <a16:creationId xmlns:a16="http://schemas.microsoft.com/office/drawing/2014/main" xmlns="" id="{00000000-0008-0000-1300-000004000000}"/>
            </a:ext>
          </a:extLst>
        </xdr:cNvPr>
        <xdr:cNvSpPr txBox="1"/>
      </xdr:nvSpPr>
      <xdr:spPr>
        <a:xfrm>
          <a:off x="2590800" y="2809875"/>
          <a:ext cx="1921669" cy="133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a:p>
      </xdr:txBody>
    </xdr:sp>
    <xdr:clientData/>
  </xdr:twoCellAnchor>
  <xdr:twoCellAnchor>
    <xdr:from>
      <xdr:col>4</xdr:col>
      <xdr:colOff>133350</xdr:colOff>
      <xdr:row>12</xdr:row>
      <xdr:rowOff>457200</xdr:rowOff>
    </xdr:from>
    <xdr:to>
      <xdr:col>5</xdr:col>
      <xdr:colOff>0</xdr:colOff>
      <xdr:row>12</xdr:row>
      <xdr:rowOff>619125</xdr:rowOff>
    </xdr:to>
    <xdr:sp macro="" textlink="">
      <xdr:nvSpPr>
        <xdr:cNvPr id="5" name="TextBox 4">
          <a:hlinkClick xmlns:r="http://schemas.openxmlformats.org/officeDocument/2006/relationships" r:id="rId2" tooltip="Clink once to link to AE website."/>
          <a:extLst>
            <a:ext uri="{FF2B5EF4-FFF2-40B4-BE49-F238E27FC236}">
              <a16:creationId xmlns:a16="http://schemas.microsoft.com/office/drawing/2014/main" xmlns="" id="{00000000-0008-0000-1300-000005000000}"/>
            </a:ext>
          </a:extLst>
        </xdr:cNvPr>
        <xdr:cNvSpPr txBox="1"/>
      </xdr:nvSpPr>
      <xdr:spPr>
        <a:xfrm>
          <a:off x="5553075" y="3590925"/>
          <a:ext cx="211455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a:p>
      </xdr:txBody>
    </xdr:sp>
    <xdr:clientData/>
  </xdr:twoCellAnchor>
  <xdr:twoCellAnchor editAs="oneCell">
    <xdr:from>
      <xdr:col>1</xdr:col>
      <xdr:colOff>0</xdr:colOff>
      <xdr:row>1</xdr:row>
      <xdr:rowOff>0</xdr:rowOff>
    </xdr:from>
    <xdr:to>
      <xdr:col>2</xdr:col>
      <xdr:colOff>828675</xdr:colOff>
      <xdr:row>3</xdr:row>
      <xdr:rowOff>85725</xdr:rowOff>
    </xdr:to>
    <xdr:pic>
      <xdr:nvPicPr>
        <xdr:cNvPr id="9655426" name="Picture 6" descr="Logo: INTERACT Version 3.0 Tool">
          <a:extLst>
            <a:ext uri="{FF2B5EF4-FFF2-40B4-BE49-F238E27FC236}">
              <a16:creationId xmlns:a16="http://schemas.microsoft.com/office/drawing/2014/main" xmlns="" id="{00000000-0008-0000-1300-000082549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3825" y="76200"/>
          <a:ext cx="9525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4</xdr:col>
      <xdr:colOff>133350</xdr:colOff>
      <xdr:row>12</xdr:row>
      <xdr:rowOff>457200</xdr:rowOff>
    </xdr:from>
    <xdr:to>
      <xdr:col>5</xdr:col>
      <xdr:colOff>0</xdr:colOff>
      <xdr:row>12</xdr:row>
      <xdr:rowOff>619125</xdr:rowOff>
    </xdr:to>
    <xdr:sp macro="" textlink="">
      <xdr:nvSpPr>
        <xdr:cNvPr id="3" name="TextBox 2">
          <a:hlinkClick xmlns:r="http://schemas.openxmlformats.org/officeDocument/2006/relationships" r:id="rId1" tooltip="Clink once to link to AE website."/>
          <a:extLst>
            <a:ext uri="{FF2B5EF4-FFF2-40B4-BE49-F238E27FC236}">
              <a16:creationId xmlns:a16="http://schemas.microsoft.com/office/drawing/2014/main" xmlns="" id="{00000000-0008-0000-1400-000003000000}"/>
            </a:ext>
          </a:extLst>
        </xdr:cNvPr>
        <xdr:cNvSpPr txBox="1"/>
      </xdr:nvSpPr>
      <xdr:spPr>
        <a:xfrm>
          <a:off x="5553075" y="3590925"/>
          <a:ext cx="211455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a:p>
      </xdr:txBody>
    </xdr:sp>
    <xdr:clientData/>
  </xdr:twoCellAnchor>
  <xdr:twoCellAnchor>
    <xdr:from>
      <xdr:col>4</xdr:col>
      <xdr:colOff>133350</xdr:colOff>
      <xdr:row>12</xdr:row>
      <xdr:rowOff>457200</xdr:rowOff>
    </xdr:from>
    <xdr:to>
      <xdr:col>5</xdr:col>
      <xdr:colOff>0</xdr:colOff>
      <xdr:row>12</xdr:row>
      <xdr:rowOff>619125</xdr:rowOff>
    </xdr:to>
    <xdr:sp macro="" textlink="">
      <xdr:nvSpPr>
        <xdr:cNvPr id="5" name="TextBox 4">
          <a:hlinkClick xmlns:r="http://schemas.openxmlformats.org/officeDocument/2006/relationships" r:id="rId1" tooltip="Clink once to link to AE website."/>
          <a:extLst>
            <a:ext uri="{FF2B5EF4-FFF2-40B4-BE49-F238E27FC236}">
              <a16:creationId xmlns:a16="http://schemas.microsoft.com/office/drawing/2014/main" xmlns="" id="{00000000-0008-0000-1400-000005000000}"/>
            </a:ext>
          </a:extLst>
        </xdr:cNvPr>
        <xdr:cNvSpPr txBox="1"/>
      </xdr:nvSpPr>
      <xdr:spPr>
        <a:xfrm>
          <a:off x="5553075" y="3590925"/>
          <a:ext cx="211455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a:p>
      </xdr:txBody>
    </xdr:sp>
    <xdr:clientData/>
  </xdr:twoCellAnchor>
  <xdr:twoCellAnchor editAs="oneCell">
    <xdr:from>
      <xdr:col>1</xdr:col>
      <xdr:colOff>0</xdr:colOff>
      <xdr:row>1</xdr:row>
      <xdr:rowOff>0</xdr:rowOff>
    </xdr:from>
    <xdr:to>
      <xdr:col>2</xdr:col>
      <xdr:colOff>828675</xdr:colOff>
      <xdr:row>3</xdr:row>
      <xdr:rowOff>85725</xdr:rowOff>
    </xdr:to>
    <xdr:pic>
      <xdr:nvPicPr>
        <xdr:cNvPr id="6096660" name="Picture 6" descr="Logo: INTERACT Version 3.0 Tool">
          <a:extLst>
            <a:ext uri="{FF2B5EF4-FFF2-40B4-BE49-F238E27FC236}">
              <a16:creationId xmlns:a16="http://schemas.microsoft.com/office/drawing/2014/main" xmlns="" id="{00000000-0008-0000-1400-000014075D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76200"/>
          <a:ext cx="9525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2</xdr:col>
      <xdr:colOff>2343150</xdr:colOff>
      <xdr:row>10</xdr:row>
      <xdr:rowOff>152400</xdr:rowOff>
    </xdr:from>
    <xdr:to>
      <xdr:col>3</xdr:col>
      <xdr:colOff>1388269</xdr:colOff>
      <xdr:row>11</xdr:row>
      <xdr:rowOff>47625</xdr:rowOff>
    </xdr:to>
    <xdr:sp macro="" textlink="">
      <xdr:nvSpPr>
        <xdr:cNvPr id="2" name="TextBox 1">
          <a:hlinkClick xmlns:r="http://schemas.openxmlformats.org/officeDocument/2006/relationships" r:id="rId1" tooltip="Go AE Website."/>
          <a:extLst>
            <a:ext uri="{FF2B5EF4-FFF2-40B4-BE49-F238E27FC236}">
              <a16:creationId xmlns:a16="http://schemas.microsoft.com/office/drawing/2014/main" xmlns="" id="{00000000-0008-0000-1500-000002000000}"/>
            </a:ext>
          </a:extLst>
        </xdr:cNvPr>
        <xdr:cNvSpPr txBox="1"/>
      </xdr:nvSpPr>
      <xdr:spPr>
        <a:xfrm>
          <a:off x="2590800" y="2809875"/>
          <a:ext cx="1921669" cy="133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a:p>
      </xdr:txBody>
    </xdr:sp>
    <xdr:clientData/>
  </xdr:twoCellAnchor>
  <xdr:twoCellAnchor>
    <xdr:from>
      <xdr:col>4</xdr:col>
      <xdr:colOff>133350</xdr:colOff>
      <xdr:row>12</xdr:row>
      <xdr:rowOff>457200</xdr:rowOff>
    </xdr:from>
    <xdr:to>
      <xdr:col>5</xdr:col>
      <xdr:colOff>0</xdr:colOff>
      <xdr:row>12</xdr:row>
      <xdr:rowOff>619125</xdr:rowOff>
    </xdr:to>
    <xdr:sp macro="" textlink="">
      <xdr:nvSpPr>
        <xdr:cNvPr id="3" name="TextBox 2">
          <a:hlinkClick xmlns:r="http://schemas.openxmlformats.org/officeDocument/2006/relationships" r:id="rId2" tooltip="Clink once to link to AE website."/>
          <a:extLst>
            <a:ext uri="{FF2B5EF4-FFF2-40B4-BE49-F238E27FC236}">
              <a16:creationId xmlns:a16="http://schemas.microsoft.com/office/drawing/2014/main" xmlns="" id="{00000000-0008-0000-1500-000003000000}"/>
            </a:ext>
          </a:extLst>
        </xdr:cNvPr>
        <xdr:cNvSpPr txBox="1"/>
      </xdr:nvSpPr>
      <xdr:spPr>
        <a:xfrm>
          <a:off x="5553075" y="3590925"/>
          <a:ext cx="211455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a:p>
      </xdr:txBody>
    </xdr:sp>
    <xdr:clientData/>
  </xdr:twoCellAnchor>
  <xdr:twoCellAnchor>
    <xdr:from>
      <xdr:col>2</xdr:col>
      <xdr:colOff>2343150</xdr:colOff>
      <xdr:row>10</xdr:row>
      <xdr:rowOff>152400</xdr:rowOff>
    </xdr:from>
    <xdr:to>
      <xdr:col>3</xdr:col>
      <xdr:colOff>1388269</xdr:colOff>
      <xdr:row>11</xdr:row>
      <xdr:rowOff>47625</xdr:rowOff>
    </xdr:to>
    <xdr:sp macro="" textlink="">
      <xdr:nvSpPr>
        <xdr:cNvPr id="4" name="TextBox 3">
          <a:hlinkClick xmlns:r="http://schemas.openxmlformats.org/officeDocument/2006/relationships" r:id="rId1" tooltip="Go AE Website."/>
          <a:extLst>
            <a:ext uri="{FF2B5EF4-FFF2-40B4-BE49-F238E27FC236}">
              <a16:creationId xmlns:a16="http://schemas.microsoft.com/office/drawing/2014/main" xmlns="" id="{00000000-0008-0000-1500-000004000000}"/>
            </a:ext>
          </a:extLst>
        </xdr:cNvPr>
        <xdr:cNvSpPr txBox="1"/>
      </xdr:nvSpPr>
      <xdr:spPr>
        <a:xfrm>
          <a:off x="2590800" y="2809875"/>
          <a:ext cx="1921669" cy="133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a:p>
      </xdr:txBody>
    </xdr:sp>
    <xdr:clientData/>
  </xdr:twoCellAnchor>
  <xdr:twoCellAnchor>
    <xdr:from>
      <xdr:col>4</xdr:col>
      <xdr:colOff>133350</xdr:colOff>
      <xdr:row>12</xdr:row>
      <xdr:rowOff>457200</xdr:rowOff>
    </xdr:from>
    <xdr:to>
      <xdr:col>5</xdr:col>
      <xdr:colOff>0</xdr:colOff>
      <xdr:row>12</xdr:row>
      <xdr:rowOff>619125</xdr:rowOff>
    </xdr:to>
    <xdr:sp macro="" textlink="">
      <xdr:nvSpPr>
        <xdr:cNvPr id="5" name="TextBox 4">
          <a:hlinkClick xmlns:r="http://schemas.openxmlformats.org/officeDocument/2006/relationships" r:id="rId2" tooltip="Clink once to link to AE website."/>
          <a:extLst>
            <a:ext uri="{FF2B5EF4-FFF2-40B4-BE49-F238E27FC236}">
              <a16:creationId xmlns:a16="http://schemas.microsoft.com/office/drawing/2014/main" xmlns="" id="{00000000-0008-0000-1500-000005000000}"/>
            </a:ext>
          </a:extLst>
        </xdr:cNvPr>
        <xdr:cNvSpPr txBox="1"/>
      </xdr:nvSpPr>
      <xdr:spPr>
        <a:xfrm>
          <a:off x="5553075" y="3590925"/>
          <a:ext cx="211455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a:p>
      </xdr:txBody>
    </xdr:sp>
    <xdr:clientData/>
  </xdr:twoCellAnchor>
  <xdr:twoCellAnchor editAs="oneCell">
    <xdr:from>
      <xdr:col>1</xdr:col>
      <xdr:colOff>0</xdr:colOff>
      <xdr:row>1</xdr:row>
      <xdr:rowOff>0</xdr:rowOff>
    </xdr:from>
    <xdr:to>
      <xdr:col>2</xdr:col>
      <xdr:colOff>828675</xdr:colOff>
      <xdr:row>3</xdr:row>
      <xdr:rowOff>85725</xdr:rowOff>
    </xdr:to>
    <xdr:pic>
      <xdr:nvPicPr>
        <xdr:cNvPr id="9656450" name="Picture 6" descr="Logo: INTERACT Version 3.0 Tool">
          <a:extLst>
            <a:ext uri="{FF2B5EF4-FFF2-40B4-BE49-F238E27FC236}">
              <a16:creationId xmlns:a16="http://schemas.microsoft.com/office/drawing/2014/main" xmlns="" id="{00000000-0008-0000-1500-000082589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3825" y="76200"/>
          <a:ext cx="9525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4</xdr:col>
      <xdr:colOff>0</xdr:colOff>
      <xdr:row>1</xdr:row>
      <xdr:rowOff>0</xdr:rowOff>
    </xdr:from>
    <xdr:to>
      <xdr:col>4</xdr:col>
      <xdr:colOff>0</xdr:colOff>
      <xdr:row>3</xdr:row>
      <xdr:rowOff>85725</xdr:rowOff>
    </xdr:to>
    <xdr:pic>
      <xdr:nvPicPr>
        <xdr:cNvPr id="7081296" name="Picture 6" descr="Logo: INTERACT Version 3.0 Tool">
          <a:extLst>
            <a:ext uri="{FF2B5EF4-FFF2-40B4-BE49-F238E27FC236}">
              <a16:creationId xmlns:a16="http://schemas.microsoft.com/office/drawing/2014/main" xmlns="" id="{00000000-0008-0000-1600-0000500D6C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0425" y="57150"/>
          <a:ext cx="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0</xdr:rowOff>
    </xdr:from>
    <xdr:to>
      <xdr:col>1</xdr:col>
      <xdr:colOff>952500</xdr:colOff>
      <xdr:row>3</xdr:row>
      <xdr:rowOff>85725</xdr:rowOff>
    </xdr:to>
    <xdr:pic>
      <xdr:nvPicPr>
        <xdr:cNvPr id="7081297" name="Picture 6" descr="Logo: INTERACT Version 3.0 Tool">
          <a:extLst>
            <a:ext uri="{FF2B5EF4-FFF2-40B4-BE49-F238E27FC236}">
              <a16:creationId xmlns:a16="http://schemas.microsoft.com/office/drawing/2014/main" xmlns="" id="{00000000-0008-0000-1600-0000510D6C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200" y="57150"/>
          <a:ext cx="9525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114300</xdr:colOff>
      <xdr:row>0</xdr:row>
      <xdr:rowOff>57150</xdr:rowOff>
    </xdr:from>
    <xdr:to>
      <xdr:col>4</xdr:col>
      <xdr:colOff>333375</xdr:colOff>
      <xdr:row>3</xdr:row>
      <xdr:rowOff>57150</xdr:rowOff>
    </xdr:to>
    <xdr:pic>
      <xdr:nvPicPr>
        <xdr:cNvPr id="128957" name="Picture 5" descr="Logo: INTERACT Version 3.0 Tool">
          <a:extLst>
            <a:ext uri="{FF2B5EF4-FFF2-40B4-BE49-F238E27FC236}">
              <a16:creationId xmlns:a16="http://schemas.microsoft.com/office/drawing/2014/main" xmlns="" id="{00000000-0008-0000-0200-0000BDF701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0" y="57150"/>
          <a:ext cx="942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1</xdr:row>
      <xdr:rowOff>0</xdr:rowOff>
    </xdr:from>
    <xdr:to>
      <xdr:col>5</xdr:col>
      <xdr:colOff>942975</xdr:colOff>
      <xdr:row>3</xdr:row>
      <xdr:rowOff>57150</xdr:rowOff>
    </xdr:to>
    <xdr:pic>
      <xdr:nvPicPr>
        <xdr:cNvPr id="127806" name="Picture 5" descr="Logo: INTERACT Version 3.0 Tool">
          <a:extLst>
            <a:ext uri="{FF2B5EF4-FFF2-40B4-BE49-F238E27FC236}">
              <a16:creationId xmlns:a16="http://schemas.microsoft.com/office/drawing/2014/main" xmlns="" id="{00000000-0008-0000-0300-00003EF3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76200"/>
          <a:ext cx="94297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6</xdr:col>
      <xdr:colOff>514350</xdr:colOff>
      <xdr:row>3</xdr:row>
      <xdr:rowOff>85725</xdr:rowOff>
    </xdr:to>
    <xdr:pic>
      <xdr:nvPicPr>
        <xdr:cNvPr id="124847" name="Picture 4" descr="Logo: INTERACT Version 3.0 Tool">
          <a:extLst>
            <a:ext uri="{FF2B5EF4-FFF2-40B4-BE49-F238E27FC236}">
              <a16:creationId xmlns:a16="http://schemas.microsoft.com/office/drawing/2014/main" xmlns="" id="{00000000-0008-0000-0400-0000AFE7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76200"/>
          <a:ext cx="9525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504825</xdr:colOff>
      <xdr:row>3</xdr:row>
      <xdr:rowOff>85725</xdr:rowOff>
    </xdr:to>
    <xdr:pic>
      <xdr:nvPicPr>
        <xdr:cNvPr id="7655566" name="Picture 3" descr="Logo: INTERACT Version 3.0 Tool">
          <a:extLst>
            <a:ext uri="{FF2B5EF4-FFF2-40B4-BE49-F238E27FC236}">
              <a16:creationId xmlns:a16="http://schemas.microsoft.com/office/drawing/2014/main" xmlns="" id="{00000000-0008-0000-0500-00008ED07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76200"/>
          <a:ext cx="9525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5</xdr:col>
      <xdr:colOff>2381</xdr:colOff>
      <xdr:row>10</xdr:row>
      <xdr:rowOff>123825</xdr:rowOff>
    </xdr:from>
    <xdr:to>
      <xdr:col>17</xdr:col>
      <xdr:colOff>600075</xdr:colOff>
      <xdr:row>27</xdr:row>
      <xdr:rowOff>161925</xdr:rowOff>
    </xdr:to>
    <xdr:graphicFrame macro="">
      <xdr:nvGraphicFramePr>
        <xdr:cNvPr id="9640062" name="Chart 3">
          <a:extLst>
            <a:ext uri="{FF2B5EF4-FFF2-40B4-BE49-F238E27FC236}">
              <a16:creationId xmlns:a16="http://schemas.microsoft.com/office/drawing/2014/main" xmlns="" id="{00000000-0008-0000-0600-00007E189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9525</xdr:colOff>
      <xdr:row>40</xdr:row>
      <xdr:rowOff>123825</xdr:rowOff>
    </xdr:from>
    <xdr:to>
      <xdr:col>17</xdr:col>
      <xdr:colOff>600075</xdr:colOff>
      <xdr:row>57</xdr:row>
      <xdr:rowOff>161925</xdr:rowOff>
    </xdr:to>
    <xdr:graphicFrame macro="">
      <xdr:nvGraphicFramePr>
        <xdr:cNvPr id="9640063" name="Chart 3">
          <a:extLst>
            <a:ext uri="{FF2B5EF4-FFF2-40B4-BE49-F238E27FC236}">
              <a16:creationId xmlns:a16="http://schemas.microsoft.com/office/drawing/2014/main" xmlns="" id="{00000000-0008-0000-0600-00007F189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609600</xdr:colOff>
      <xdr:row>70</xdr:row>
      <xdr:rowOff>123825</xdr:rowOff>
    </xdr:from>
    <xdr:to>
      <xdr:col>17</xdr:col>
      <xdr:colOff>600075</xdr:colOff>
      <xdr:row>87</xdr:row>
      <xdr:rowOff>161925</xdr:rowOff>
    </xdr:to>
    <xdr:graphicFrame macro="">
      <xdr:nvGraphicFramePr>
        <xdr:cNvPr id="9640064" name="Chart 4">
          <a:extLst>
            <a:ext uri="{FF2B5EF4-FFF2-40B4-BE49-F238E27FC236}">
              <a16:creationId xmlns:a16="http://schemas.microsoft.com/office/drawing/2014/main" xmlns="" id="{00000000-0008-0000-0600-000080189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609600</xdr:colOff>
      <xdr:row>100</xdr:row>
      <xdr:rowOff>123825</xdr:rowOff>
    </xdr:from>
    <xdr:to>
      <xdr:col>17</xdr:col>
      <xdr:colOff>600075</xdr:colOff>
      <xdr:row>117</xdr:row>
      <xdr:rowOff>161925</xdr:rowOff>
    </xdr:to>
    <xdr:graphicFrame macro="">
      <xdr:nvGraphicFramePr>
        <xdr:cNvPr id="9640065" name="Chart 3">
          <a:extLst>
            <a:ext uri="{FF2B5EF4-FFF2-40B4-BE49-F238E27FC236}">
              <a16:creationId xmlns:a16="http://schemas.microsoft.com/office/drawing/2014/main" xmlns="" id="{00000000-0008-0000-0600-000081189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0</xdr:colOff>
      <xdr:row>1</xdr:row>
      <xdr:rowOff>0</xdr:rowOff>
    </xdr:from>
    <xdr:to>
      <xdr:col>5</xdr:col>
      <xdr:colOff>809625</xdr:colOff>
      <xdr:row>3</xdr:row>
      <xdr:rowOff>85725</xdr:rowOff>
    </xdr:to>
    <xdr:pic>
      <xdr:nvPicPr>
        <xdr:cNvPr id="9640066" name="Picture 7" descr="Logo: INTERACT Version 3.0 Tool">
          <a:extLst>
            <a:ext uri="{FF2B5EF4-FFF2-40B4-BE49-F238E27FC236}">
              <a16:creationId xmlns:a16="http://schemas.microsoft.com/office/drawing/2014/main" xmlns="" id="{00000000-0008-0000-0600-000082189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14300" y="76200"/>
          <a:ext cx="9525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5</xdr:col>
      <xdr:colOff>9525</xdr:colOff>
      <xdr:row>8</xdr:row>
      <xdr:rowOff>133350</xdr:rowOff>
    </xdr:from>
    <xdr:to>
      <xdr:col>7</xdr:col>
      <xdr:colOff>1419225</xdr:colOff>
      <xdr:row>10</xdr:row>
      <xdr:rowOff>2362200</xdr:rowOff>
    </xdr:to>
    <xdr:graphicFrame macro="">
      <xdr:nvGraphicFramePr>
        <xdr:cNvPr id="8316783" name="Chart 2">
          <a:extLst>
            <a:ext uri="{FF2B5EF4-FFF2-40B4-BE49-F238E27FC236}">
              <a16:creationId xmlns:a16="http://schemas.microsoft.com/office/drawing/2014/main" xmlns="" id="{00000000-0008-0000-0700-00006FE77E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114300</xdr:colOff>
      <xdr:row>8</xdr:row>
      <xdr:rowOff>133350</xdr:rowOff>
    </xdr:from>
    <xdr:to>
      <xdr:col>12</xdr:col>
      <xdr:colOff>123825</xdr:colOff>
      <xdr:row>10</xdr:row>
      <xdr:rowOff>2371725</xdr:rowOff>
    </xdr:to>
    <xdr:graphicFrame macro="">
      <xdr:nvGraphicFramePr>
        <xdr:cNvPr id="8316784" name="Chart 4">
          <a:extLst>
            <a:ext uri="{FF2B5EF4-FFF2-40B4-BE49-F238E27FC236}">
              <a16:creationId xmlns:a16="http://schemas.microsoft.com/office/drawing/2014/main" xmlns="" id="{00000000-0008-0000-0700-000070E77E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76200</xdr:colOff>
      <xdr:row>87</xdr:row>
      <xdr:rowOff>0</xdr:rowOff>
    </xdr:from>
    <xdr:to>
      <xdr:col>9</xdr:col>
      <xdr:colOff>1962150</xdr:colOff>
      <xdr:row>95</xdr:row>
      <xdr:rowOff>485775</xdr:rowOff>
    </xdr:to>
    <xdr:graphicFrame macro="">
      <xdr:nvGraphicFramePr>
        <xdr:cNvPr id="8316785" name="Chart 5">
          <a:extLst>
            <a:ext uri="{FF2B5EF4-FFF2-40B4-BE49-F238E27FC236}">
              <a16:creationId xmlns:a16="http://schemas.microsoft.com/office/drawing/2014/main" xmlns="" id="{00000000-0008-0000-0700-000071E77E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142875</xdr:colOff>
      <xdr:row>31</xdr:row>
      <xdr:rowOff>190500</xdr:rowOff>
    </xdr:from>
    <xdr:to>
      <xdr:col>16</xdr:col>
      <xdr:colOff>28575</xdr:colOff>
      <xdr:row>31</xdr:row>
      <xdr:rowOff>3171825</xdr:rowOff>
    </xdr:to>
    <xdr:graphicFrame macro="">
      <xdr:nvGraphicFramePr>
        <xdr:cNvPr id="8316786" name="Chart 6">
          <a:extLst>
            <a:ext uri="{FF2B5EF4-FFF2-40B4-BE49-F238E27FC236}">
              <a16:creationId xmlns:a16="http://schemas.microsoft.com/office/drawing/2014/main" xmlns="" id="{00000000-0008-0000-0700-000072E77E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123825</xdr:colOff>
      <xdr:row>31</xdr:row>
      <xdr:rowOff>142875</xdr:rowOff>
    </xdr:from>
    <xdr:to>
      <xdr:col>8</xdr:col>
      <xdr:colOff>419100</xdr:colOff>
      <xdr:row>31</xdr:row>
      <xdr:rowOff>3524250</xdr:rowOff>
    </xdr:to>
    <xdr:graphicFrame macro="">
      <xdr:nvGraphicFramePr>
        <xdr:cNvPr id="8316787" name="Chart 7">
          <a:extLst>
            <a:ext uri="{FF2B5EF4-FFF2-40B4-BE49-F238E27FC236}">
              <a16:creationId xmlns:a16="http://schemas.microsoft.com/office/drawing/2014/main" xmlns="" id="{00000000-0008-0000-0700-000073E77E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161925</xdr:colOff>
      <xdr:row>31</xdr:row>
      <xdr:rowOff>104775</xdr:rowOff>
    </xdr:from>
    <xdr:to>
      <xdr:col>12</xdr:col>
      <xdr:colOff>495300</xdr:colOff>
      <xdr:row>31</xdr:row>
      <xdr:rowOff>3486150</xdr:rowOff>
    </xdr:to>
    <xdr:graphicFrame macro="">
      <xdr:nvGraphicFramePr>
        <xdr:cNvPr id="8316788" name="Chart 8">
          <a:extLst>
            <a:ext uri="{FF2B5EF4-FFF2-40B4-BE49-F238E27FC236}">
              <a16:creationId xmlns:a16="http://schemas.microsoft.com/office/drawing/2014/main" xmlns="" id="{00000000-0008-0000-0700-000074E77E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95250</xdr:colOff>
      <xdr:row>8</xdr:row>
      <xdr:rowOff>123825</xdr:rowOff>
    </xdr:from>
    <xdr:to>
      <xdr:col>16</xdr:col>
      <xdr:colOff>57150</xdr:colOff>
      <xdr:row>10</xdr:row>
      <xdr:rowOff>2390775</xdr:rowOff>
    </xdr:to>
    <xdr:graphicFrame macro="">
      <xdr:nvGraphicFramePr>
        <xdr:cNvPr id="8316789" name="Chart 4">
          <a:extLst>
            <a:ext uri="{FF2B5EF4-FFF2-40B4-BE49-F238E27FC236}">
              <a16:creationId xmlns:a16="http://schemas.microsoft.com/office/drawing/2014/main" xmlns="" id="{00000000-0008-0000-0700-000075E77E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xdr:col>
      <xdr:colOff>0</xdr:colOff>
      <xdr:row>1</xdr:row>
      <xdr:rowOff>0</xdr:rowOff>
    </xdr:from>
    <xdr:to>
      <xdr:col>5</xdr:col>
      <xdr:colOff>933450</xdr:colOff>
      <xdr:row>3</xdr:row>
      <xdr:rowOff>85725</xdr:rowOff>
    </xdr:to>
    <xdr:pic>
      <xdr:nvPicPr>
        <xdr:cNvPr id="8316790" name="Picture 9" descr="Logo: INTERACT Version 3.0 Tool">
          <a:extLst>
            <a:ext uri="{FF2B5EF4-FFF2-40B4-BE49-F238E27FC236}">
              <a16:creationId xmlns:a16="http://schemas.microsoft.com/office/drawing/2014/main" xmlns="" id="{00000000-0008-0000-0700-000076E77E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23825" y="76200"/>
          <a:ext cx="93345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161925</xdr:colOff>
      <xdr:row>44</xdr:row>
      <xdr:rowOff>19050</xdr:rowOff>
    </xdr:from>
    <xdr:to>
      <xdr:col>9</xdr:col>
      <xdr:colOff>1990725</xdr:colOff>
      <xdr:row>52</xdr:row>
      <xdr:rowOff>571500</xdr:rowOff>
    </xdr:to>
    <xdr:graphicFrame macro="">
      <xdr:nvGraphicFramePr>
        <xdr:cNvPr id="8316791" name="Chart 5">
          <a:extLst>
            <a:ext uri="{FF2B5EF4-FFF2-40B4-BE49-F238E27FC236}">
              <a16:creationId xmlns:a16="http://schemas.microsoft.com/office/drawing/2014/main" xmlns="" id="{00000000-0008-0000-0700-000077E77E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8</xdr:col>
      <xdr:colOff>0</xdr:colOff>
      <xdr:row>10</xdr:row>
      <xdr:rowOff>123825</xdr:rowOff>
    </xdr:from>
    <xdr:to>
      <xdr:col>21</xdr:col>
      <xdr:colOff>133350</xdr:colOff>
      <xdr:row>25</xdr:row>
      <xdr:rowOff>47625</xdr:rowOff>
    </xdr:to>
    <xdr:graphicFrame macro="">
      <xdr:nvGraphicFramePr>
        <xdr:cNvPr id="8767713" name="Chart 3">
          <a:extLst>
            <a:ext uri="{FF2B5EF4-FFF2-40B4-BE49-F238E27FC236}">
              <a16:creationId xmlns:a16="http://schemas.microsoft.com/office/drawing/2014/main" xmlns="" id="{00000000-0008-0000-0800-0000E1C88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4</xdr:col>
      <xdr:colOff>0</xdr:colOff>
      <xdr:row>0</xdr:row>
      <xdr:rowOff>66675</xdr:rowOff>
    </xdr:from>
    <xdr:to>
      <xdr:col>8</xdr:col>
      <xdr:colOff>647700</xdr:colOff>
      <xdr:row>3</xdr:row>
      <xdr:rowOff>76200</xdr:rowOff>
    </xdr:to>
    <xdr:pic>
      <xdr:nvPicPr>
        <xdr:cNvPr id="8767714" name="Picture 3" descr="Logo: INTERACT Version 3.0 Tool">
          <a:extLst>
            <a:ext uri="{FF2B5EF4-FFF2-40B4-BE49-F238E27FC236}">
              <a16:creationId xmlns:a16="http://schemas.microsoft.com/office/drawing/2014/main" xmlns="" id="{00000000-0008-0000-0800-0000E2C885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95575" y="66675"/>
          <a:ext cx="9525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142875</xdr:colOff>
      <xdr:row>15</xdr:row>
      <xdr:rowOff>66675</xdr:rowOff>
    </xdr:from>
    <xdr:to>
      <xdr:col>3</xdr:col>
      <xdr:colOff>28575</xdr:colOff>
      <xdr:row>19</xdr:row>
      <xdr:rowOff>57150</xdr:rowOff>
    </xdr:to>
    <xdr:sp macro="" textlink="">
      <xdr:nvSpPr>
        <xdr:cNvPr id="5" name="TextBox 4">
          <a:extLst>
            <a:ext uri="{FF2B5EF4-FFF2-40B4-BE49-F238E27FC236}">
              <a16:creationId xmlns:a16="http://schemas.microsoft.com/office/drawing/2014/main" xmlns="" id="{00000000-0008-0000-0800-000005000000}"/>
            </a:ext>
          </a:extLst>
        </xdr:cNvPr>
        <xdr:cNvSpPr txBox="1"/>
      </xdr:nvSpPr>
      <xdr:spPr>
        <a:xfrm>
          <a:off x="142875" y="3629025"/>
          <a:ext cx="1981200" cy="1171575"/>
        </a:xfrm>
        <a:prstGeom prst="rect">
          <a:avLst/>
        </a:prstGeom>
        <a:solidFill>
          <a:schemeClr val="lt1"/>
        </a:solidFill>
        <a:ln w="25400" cmpd="sng">
          <a:solidFill>
            <a:srgbClr val="C0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Important!</a:t>
          </a:r>
        </a:p>
        <a:p>
          <a:endParaRPr lang="en-US" sz="1100"/>
        </a:p>
        <a:p>
          <a:r>
            <a:rPr lang="en-US" sz="1100"/>
            <a:t>For</a:t>
          </a:r>
          <a:r>
            <a:rPr lang="en-US" sz="1100" baseline="0"/>
            <a:t> specific health plan rates, you must set the first option to "All Sources."</a:t>
          </a:r>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AE_SafelyReduceHospitalizationsTrackingTool_v2.0_1-15-13%20withPostPostRevisions.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August_2013"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eptember_2013"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October_2013"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November_2013"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ecember_2013"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Welcome"/>
      <sheetName val="Common Qs&amp;As"/>
      <sheetName val="DropDownLists"/>
      <sheetName val="Census"/>
      <sheetName val="AdmittedwithRecentDischarge"/>
      <sheetName val="TransferLog"/>
      <sheetName val="HospitalizationMeasuresTracking"/>
      <sheetName val="ProcessTracking"/>
      <sheetName val="ItemSummaries"/>
      <sheetName val="CustomizedTracking"/>
      <sheetName val="CustomizedItemSummaries"/>
      <sheetName val="January_2013"/>
      <sheetName val="February_2013"/>
      <sheetName val="March_2013"/>
      <sheetName val="April_2013"/>
      <sheetName val="May_2013"/>
      <sheetName val="June_2013"/>
      <sheetName val="July_2013"/>
      <sheetName val="August_2013"/>
      <sheetName val="September_2013"/>
      <sheetName val="October_2013"/>
      <sheetName val="November_2013"/>
      <sheetName val="December_2013"/>
      <sheetName val="H&amp;D"/>
      <sheetName val="resourc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3">
          <cell r="H3" t="str">
            <v>Advance care plan not in place</v>
          </cell>
        </row>
        <row r="4">
          <cell r="H4" t="str">
            <v>Practitioner unable to provide face-to-face assessment</v>
          </cell>
        </row>
        <row r="5">
          <cell r="H5" t="str">
            <v>Supplies/Resources</v>
          </cell>
        </row>
        <row r="6">
          <cell r="H6" t="str">
            <v>Medication management</v>
          </cell>
        </row>
        <row r="7">
          <cell r="H7" t="str">
            <v>Equipment not available</v>
          </cell>
        </row>
        <row r="8">
          <cell r="H8" t="str">
            <v>Problems w/nursing staff resources</v>
          </cell>
        </row>
        <row r="9">
          <cell r="H9" t="str">
            <v>Lack of diagnostic services</v>
          </cell>
        </row>
        <row r="10">
          <cell r="H10" t="str">
            <v>Resident preference</v>
          </cell>
        </row>
        <row r="11">
          <cell r="H11" t="str">
            <v>Family preference</v>
          </cell>
        </row>
        <row r="12">
          <cell r="H12" t="str">
            <v>MD/NP/PA decision</v>
          </cell>
        </row>
        <row r="13">
          <cell r="H13" t="str">
            <v>Health plan request</v>
          </cell>
        </row>
        <row r="14">
          <cell r="H14" t="str">
            <v>Sudden and urgent significant event</v>
          </cell>
        </row>
        <row r="15">
          <cell r="H15" t="str">
            <v>Other</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August_2013"/>
    </sheetNames>
    <sheetDataSet>
      <sheetData sheetId="0"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September_2013"/>
    </sheetNames>
    <sheetDataSet>
      <sheetData sheetId="0"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October_2013"/>
    </sheetNames>
    <sheetDataSet>
      <sheetData sheetId="0"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November_2013"/>
    </sheetNames>
    <sheetDataSet>
      <sheetData sheetId="0"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December_2013"/>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68B7"/>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68B7"/>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interact2.net/tools.html" TargetMode="External"/><Relationship Id="rId4" Type="http://schemas.openxmlformats.org/officeDocument/2006/relationships/drawing" Target="../drawings/drawing1.xml"/><Relationship Id="rId1" Type="http://schemas.openxmlformats.org/officeDocument/2006/relationships/hyperlink" Target="http://interact.fau.edu/" TargetMode="External"/><Relationship Id="rId2" Type="http://schemas.openxmlformats.org/officeDocument/2006/relationships/hyperlink" Target="http://interact2.net/tools.html"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3" Type="http://schemas.openxmlformats.org/officeDocument/2006/relationships/hyperlink" Target="mailto:help@NHQualityCampaign.org?subject=AE_ParticipationviaINTERACT" TargetMode="External"/><Relationship Id="rId4" Type="http://schemas.openxmlformats.org/officeDocument/2006/relationships/hyperlink" Target="http://www.interact2.net/agreement.aspx" TargetMode="External"/><Relationship Id="rId5" Type="http://schemas.openxmlformats.org/officeDocument/2006/relationships/hyperlink" Target="https://www.cms.gov/Medicare/Quality-Initiatives-Patient-Assessment-Instruments/Value-Based-Programs/Other-VBPs/SNF-VBP.html" TargetMode="External"/><Relationship Id="rId6" Type="http://schemas.openxmlformats.org/officeDocument/2006/relationships/drawing" Target="../drawings/drawing2.xml"/><Relationship Id="rId1" Type="http://schemas.openxmlformats.org/officeDocument/2006/relationships/hyperlink" Target="http://interact2.net/tools.html" TargetMode="External"/><Relationship Id="rId2" Type="http://schemas.openxmlformats.org/officeDocument/2006/relationships/hyperlink" Target="http://nhqualitycampaign.org/" TargetMode="Externa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 Id="rId2" Type="http://schemas.openxmlformats.org/officeDocument/2006/relationships/vmlDrawing" Target="../drawings/vmlDrawing1.vml"/><Relationship Id="rId3"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theme="0"/>
  </sheetPr>
  <dimension ref="A1:S50"/>
  <sheetViews>
    <sheetView showGridLines="0" showRowColHeaders="0" zoomScaleSheetLayoutView="100" workbookViewId="0">
      <selection activeCell="F15" sqref="F15"/>
    </sheetView>
  </sheetViews>
  <sheetFormatPr baseColWidth="10" defaultColWidth="0" defaultRowHeight="0" customHeight="1" zeroHeight="1" x14ac:dyDescent="0"/>
  <cols>
    <col min="1" max="1" width="1.83203125" style="1" customWidth="1"/>
    <col min="2" max="2" width="2.33203125" style="1" customWidth="1"/>
    <col min="3" max="3" width="39.1640625" style="1" customWidth="1"/>
    <col min="4" max="5" width="9.1640625" style="1" hidden="1" customWidth="1"/>
    <col min="6" max="6" width="110.33203125" style="1" customWidth="1"/>
    <col min="7" max="10" width="2.5" style="1" customWidth="1"/>
    <col min="11" max="16384" width="9.1640625" style="1" hidden="1"/>
  </cols>
  <sheetData>
    <row r="1" spans="1:19" ht="6" customHeight="1">
      <c r="A1" s="37"/>
      <c r="B1" s="37"/>
      <c r="C1" s="37"/>
      <c r="D1" s="37"/>
      <c r="E1" s="37"/>
      <c r="F1" s="37"/>
      <c r="G1" s="37"/>
      <c r="H1" s="37"/>
      <c r="I1" s="37"/>
      <c r="J1" s="37"/>
    </row>
    <row r="2" spans="1:19" ht="46.5" customHeight="1" thickBot="1">
      <c r="A2" s="37"/>
      <c r="B2" s="166"/>
      <c r="C2" s="166"/>
      <c r="D2" s="166"/>
      <c r="E2" s="166"/>
      <c r="F2" s="166" t="s">
        <v>0</v>
      </c>
      <c r="G2" s="269"/>
      <c r="H2" s="270"/>
      <c r="I2" s="37"/>
      <c r="J2" s="37"/>
    </row>
    <row r="3" spans="1:19" ht="4.5" customHeight="1" thickTop="1">
      <c r="A3" s="37"/>
      <c r="B3" s="125"/>
      <c r="C3" s="125"/>
      <c r="D3" s="125"/>
      <c r="E3" s="125"/>
      <c r="F3" s="125"/>
      <c r="G3" s="37"/>
      <c r="H3" s="37"/>
      <c r="I3" s="37"/>
      <c r="J3" s="37"/>
    </row>
    <row r="4" spans="1:19" ht="9" customHeight="1">
      <c r="A4" s="37"/>
      <c r="B4" s="37"/>
      <c r="C4" s="37"/>
      <c r="D4" s="37"/>
      <c r="E4" s="37"/>
      <c r="F4" s="271"/>
      <c r="G4" s="37"/>
      <c r="H4" s="37"/>
      <c r="I4" s="37"/>
      <c r="J4" s="37"/>
    </row>
    <row r="5" spans="1:19" ht="30.75" customHeight="1">
      <c r="A5" s="37"/>
      <c r="B5" s="272"/>
      <c r="C5" s="272"/>
      <c r="D5" s="272"/>
      <c r="E5" s="272"/>
      <c r="F5" s="335" t="s">
        <v>1</v>
      </c>
      <c r="G5" s="273"/>
      <c r="H5" s="272"/>
      <c r="I5" s="272"/>
      <c r="J5" s="272"/>
      <c r="K5" s="8"/>
      <c r="L5" s="8"/>
    </row>
    <row r="6" spans="1:19" ht="15" hidden="1" customHeight="1">
      <c r="A6" s="37"/>
      <c r="B6" s="272"/>
      <c r="C6" s="272"/>
      <c r="D6" s="272"/>
      <c r="E6" s="272"/>
      <c r="F6" s="274"/>
      <c r="G6" s="273"/>
      <c r="H6" s="272"/>
      <c r="I6" s="272"/>
      <c r="J6" s="272"/>
      <c r="K6" s="8"/>
      <c r="L6" s="8"/>
    </row>
    <row r="7" spans="1:19" ht="7.5" customHeight="1">
      <c r="A7" s="37"/>
      <c r="B7" s="272"/>
      <c r="C7" s="272"/>
      <c r="D7" s="22"/>
      <c r="E7" s="22"/>
      <c r="F7" s="22"/>
      <c r="G7" s="22"/>
      <c r="H7" s="22"/>
      <c r="I7" s="22"/>
      <c r="J7" s="22"/>
      <c r="K7" s="97"/>
      <c r="L7" s="97"/>
      <c r="M7" s="97"/>
      <c r="N7" s="97"/>
      <c r="O7" s="97"/>
      <c r="P7" s="97"/>
      <c r="Q7" s="97"/>
      <c r="R7" s="97"/>
      <c r="S7" s="97"/>
    </row>
    <row r="8" spans="1:19" ht="36.75" customHeight="1">
      <c r="A8" s="9"/>
      <c r="B8" s="272"/>
      <c r="C8" s="272"/>
      <c r="D8" s="272"/>
      <c r="E8" s="272"/>
      <c r="F8" s="275" t="s">
        <v>2</v>
      </c>
      <c r="G8" s="272"/>
      <c r="H8" s="272"/>
      <c r="I8" s="272"/>
      <c r="J8" s="272"/>
      <c r="K8" s="8"/>
      <c r="L8" s="8"/>
    </row>
    <row r="9" spans="1:19" ht="21.75" customHeight="1">
      <c r="A9" s="9"/>
      <c r="B9" s="272"/>
      <c r="C9" s="272"/>
      <c r="D9" s="272"/>
      <c r="E9" s="272"/>
      <c r="F9" s="309" t="s">
        <v>449</v>
      </c>
      <c r="G9" s="272"/>
      <c r="H9" s="272"/>
      <c r="I9" s="272"/>
      <c r="J9" s="272"/>
      <c r="K9" s="8"/>
      <c r="L9" s="8"/>
    </row>
    <row r="10" spans="1:19" ht="45.75" customHeight="1">
      <c r="A10" s="37"/>
      <c r="B10" s="272"/>
      <c r="C10" s="272"/>
      <c r="D10" s="272"/>
      <c r="E10" s="272"/>
      <c r="F10" s="276" t="s">
        <v>450</v>
      </c>
      <c r="G10" s="272"/>
      <c r="H10" s="37"/>
      <c r="I10" s="37"/>
      <c r="J10" s="37"/>
    </row>
    <row r="11" spans="1:19" ht="13">
      <c r="A11" s="37"/>
      <c r="B11" s="37"/>
      <c r="C11" s="37"/>
      <c r="D11" s="37"/>
      <c r="E11" s="37"/>
      <c r="F11" s="271"/>
      <c r="G11" s="272"/>
      <c r="H11" s="37"/>
      <c r="I11" s="37"/>
      <c r="J11" s="37"/>
    </row>
    <row r="12" spans="1:19" ht="17.5" customHeight="1">
      <c r="A12" s="31"/>
      <c r="B12" s="277"/>
      <c r="C12" s="278" t="s">
        <v>3</v>
      </c>
      <c r="D12" s="279"/>
      <c r="E12" s="279"/>
      <c r="F12" s="280" t="s">
        <v>4</v>
      </c>
      <c r="G12" s="272"/>
      <c r="H12" s="37"/>
      <c r="I12" s="37"/>
      <c r="J12" s="37"/>
      <c r="L12" s="10"/>
      <c r="M12" s="10"/>
      <c r="N12" s="10"/>
      <c r="O12" s="10"/>
      <c r="P12" s="10"/>
    </row>
    <row r="13" spans="1:19" ht="17.25" customHeight="1">
      <c r="A13" s="31"/>
      <c r="B13" s="281"/>
      <c r="C13" s="282" t="s">
        <v>0</v>
      </c>
      <c r="D13" s="283"/>
      <c r="E13" s="283"/>
      <c r="F13" s="284" t="s">
        <v>5</v>
      </c>
      <c r="G13" s="272"/>
      <c r="H13" s="285"/>
      <c r="I13" s="285"/>
      <c r="J13" s="285"/>
      <c r="K13" s="8"/>
      <c r="L13" s="10"/>
      <c r="M13" s="11"/>
      <c r="N13" s="10"/>
      <c r="O13" s="10"/>
      <c r="P13" s="10"/>
    </row>
    <row r="14" spans="1:19" ht="13" hidden="1">
      <c r="A14" s="31"/>
      <c r="B14" s="286"/>
      <c r="C14" s="287" t="s">
        <v>6</v>
      </c>
      <c r="D14" s="288"/>
      <c r="E14" s="288"/>
      <c r="F14" s="289" t="s">
        <v>7</v>
      </c>
      <c r="G14" s="285"/>
      <c r="H14" s="285"/>
      <c r="I14" s="285"/>
      <c r="J14" s="285"/>
      <c r="K14" s="8"/>
      <c r="L14" s="10"/>
      <c r="M14" s="12"/>
      <c r="N14" s="10"/>
      <c r="O14" s="10"/>
      <c r="P14" s="10"/>
    </row>
    <row r="15" spans="1:19" ht="53.25" customHeight="1">
      <c r="A15" s="31"/>
      <c r="B15" s="286"/>
      <c r="C15" s="287" t="s">
        <v>6</v>
      </c>
      <c r="D15" s="288"/>
      <c r="E15" s="288"/>
      <c r="F15" s="333" t="s">
        <v>8</v>
      </c>
      <c r="G15" s="285"/>
      <c r="H15" s="285"/>
      <c r="I15" s="285"/>
      <c r="J15" s="285"/>
      <c r="K15" s="8"/>
      <c r="L15" s="10"/>
      <c r="M15" s="12"/>
      <c r="N15" s="10"/>
      <c r="O15" s="10"/>
      <c r="P15" s="10"/>
    </row>
    <row r="16" spans="1:19" ht="51" customHeight="1">
      <c r="A16" s="31"/>
      <c r="B16" s="281"/>
      <c r="C16" s="291" t="s">
        <v>9</v>
      </c>
      <c r="D16" s="283"/>
      <c r="E16" s="283"/>
      <c r="F16" s="334" t="s">
        <v>10</v>
      </c>
      <c r="G16" s="285"/>
      <c r="H16" s="285"/>
      <c r="I16" s="285"/>
      <c r="J16" s="285"/>
      <c r="K16" s="8"/>
      <c r="L16" s="10"/>
      <c r="M16" s="12"/>
      <c r="N16" s="10"/>
      <c r="O16" s="10"/>
      <c r="P16" s="10"/>
    </row>
    <row r="17" spans="1:16" ht="17.25" customHeight="1">
      <c r="A17" s="31"/>
      <c r="B17" s="286"/>
      <c r="C17" s="287" t="s">
        <v>11</v>
      </c>
      <c r="D17" s="288"/>
      <c r="E17" s="288"/>
      <c r="F17" s="289" t="s">
        <v>12</v>
      </c>
      <c r="G17" s="285"/>
      <c r="H17" s="285"/>
      <c r="I17" s="285"/>
      <c r="J17" s="285"/>
      <c r="K17" s="8"/>
      <c r="L17" s="10"/>
      <c r="M17" s="12"/>
      <c r="N17" s="10"/>
      <c r="O17" s="10"/>
      <c r="P17" s="10"/>
    </row>
    <row r="18" spans="1:16" ht="17.25" customHeight="1">
      <c r="A18" s="31"/>
      <c r="B18" s="281"/>
      <c r="C18" s="291" t="s">
        <v>13</v>
      </c>
      <c r="D18" s="283"/>
      <c r="E18" s="283"/>
      <c r="F18" s="376" t="s">
        <v>451</v>
      </c>
      <c r="G18" s="285"/>
      <c r="H18" s="285"/>
      <c r="I18" s="285"/>
      <c r="J18" s="285"/>
      <c r="K18" s="8"/>
      <c r="L18" s="10"/>
      <c r="M18" s="12"/>
      <c r="N18" s="10"/>
      <c r="O18" s="10"/>
      <c r="P18" s="10"/>
    </row>
    <row r="19" spans="1:16" ht="17.25" customHeight="1">
      <c r="A19" s="31"/>
      <c r="B19" s="286"/>
      <c r="C19" s="287" t="s">
        <v>14</v>
      </c>
      <c r="D19" s="288"/>
      <c r="E19" s="288"/>
      <c r="F19" s="289" t="s">
        <v>15</v>
      </c>
      <c r="G19" s="285"/>
      <c r="H19" s="285"/>
      <c r="I19" s="285"/>
      <c r="J19" s="285"/>
      <c r="K19" s="8"/>
      <c r="L19" s="10"/>
      <c r="M19" s="13"/>
      <c r="N19" s="10"/>
      <c r="O19" s="10"/>
      <c r="P19" s="10"/>
    </row>
    <row r="20" spans="1:16" ht="17.25" customHeight="1">
      <c r="A20" s="31"/>
      <c r="B20" s="281"/>
      <c r="C20" s="291" t="s">
        <v>16</v>
      </c>
      <c r="D20" s="283"/>
      <c r="E20" s="283"/>
      <c r="F20" s="376" t="s">
        <v>452</v>
      </c>
      <c r="G20" s="285"/>
      <c r="H20" s="285"/>
      <c r="I20" s="285"/>
      <c r="J20" s="285"/>
      <c r="K20" s="10"/>
      <c r="L20" s="10"/>
      <c r="M20" s="14"/>
      <c r="N20" s="10"/>
      <c r="O20" s="10"/>
      <c r="P20" s="10"/>
    </row>
    <row r="21" spans="1:16" ht="17.25" customHeight="1">
      <c r="A21" s="31"/>
      <c r="B21" s="286"/>
      <c r="C21" s="287" t="s">
        <v>17</v>
      </c>
      <c r="D21" s="288"/>
      <c r="E21" s="288"/>
      <c r="F21" s="289" t="s">
        <v>18</v>
      </c>
      <c r="G21" s="285"/>
      <c r="H21" s="285"/>
      <c r="I21" s="285"/>
      <c r="J21" s="285"/>
      <c r="K21" s="10"/>
      <c r="L21" s="10"/>
      <c r="M21" s="11"/>
      <c r="N21" s="10"/>
      <c r="O21" s="10"/>
      <c r="P21" s="10"/>
    </row>
    <row r="22" spans="1:16" ht="17.25" customHeight="1">
      <c r="A22" s="31"/>
      <c r="B22" s="281"/>
      <c r="C22" s="291" t="s">
        <v>19</v>
      </c>
      <c r="D22" s="283"/>
      <c r="E22" s="283"/>
      <c r="F22" s="284" t="s">
        <v>20</v>
      </c>
      <c r="G22" s="285"/>
      <c r="H22" s="285"/>
      <c r="I22" s="285"/>
      <c r="J22" s="285"/>
      <c r="K22" s="10"/>
      <c r="L22" s="10"/>
      <c r="M22" s="15"/>
      <c r="N22" s="10"/>
      <c r="O22" s="10"/>
      <c r="P22" s="10"/>
    </row>
    <row r="23" spans="1:16" ht="17.25" customHeight="1">
      <c r="A23" s="37"/>
      <c r="B23" s="286"/>
      <c r="C23" s="287" t="s">
        <v>21</v>
      </c>
      <c r="D23" s="288"/>
      <c r="E23" s="288"/>
      <c r="F23" s="290" t="s">
        <v>22</v>
      </c>
      <c r="G23" s="37"/>
      <c r="H23" s="37"/>
      <c r="I23" s="37"/>
      <c r="J23" s="37"/>
    </row>
    <row r="24" spans="1:16" ht="17.25" customHeight="1">
      <c r="A24" s="31"/>
      <c r="B24" s="281"/>
      <c r="C24" s="291" t="s">
        <v>23</v>
      </c>
      <c r="D24" s="283"/>
      <c r="E24" s="283"/>
      <c r="F24" s="284" t="s">
        <v>24</v>
      </c>
      <c r="G24" s="285"/>
      <c r="H24" s="285"/>
      <c r="I24" s="285"/>
      <c r="J24" s="285"/>
      <c r="K24" s="10"/>
      <c r="L24" s="10"/>
      <c r="M24" s="15"/>
      <c r="N24" s="10"/>
      <c r="O24" s="10"/>
      <c r="P24" s="10"/>
    </row>
    <row r="25" spans="1:16" ht="17.25" customHeight="1">
      <c r="A25" s="37"/>
      <c r="B25" s="286"/>
      <c r="C25" s="287" t="s">
        <v>25</v>
      </c>
      <c r="D25" s="288"/>
      <c r="E25" s="288"/>
      <c r="F25" s="290" t="s">
        <v>24</v>
      </c>
      <c r="G25" s="37"/>
      <c r="H25" s="37"/>
      <c r="I25" s="37"/>
      <c r="J25" s="37"/>
    </row>
    <row r="26" spans="1:16" ht="17.25" customHeight="1">
      <c r="A26" s="37"/>
      <c r="B26" s="281"/>
      <c r="C26" s="282" t="s">
        <v>26</v>
      </c>
      <c r="D26" s="283"/>
      <c r="E26" s="283"/>
      <c r="F26" s="284" t="s">
        <v>27</v>
      </c>
      <c r="G26" s="37"/>
      <c r="H26" s="37"/>
      <c r="I26" s="37"/>
      <c r="J26" s="37"/>
    </row>
    <row r="27" spans="1:16" ht="17.25" customHeight="1">
      <c r="A27" s="37"/>
      <c r="B27" s="286"/>
      <c r="C27" s="287" t="s">
        <v>28</v>
      </c>
      <c r="D27" s="288"/>
      <c r="E27" s="288"/>
      <c r="F27" s="290" t="s">
        <v>29</v>
      </c>
      <c r="G27" s="37"/>
      <c r="H27" s="37"/>
      <c r="I27" s="37"/>
      <c r="J27" s="37"/>
    </row>
    <row r="28" spans="1:16" ht="12.75" customHeight="1">
      <c r="A28" s="37"/>
      <c r="B28" s="277"/>
      <c r="C28" s="292"/>
      <c r="D28" s="279"/>
      <c r="E28" s="279"/>
      <c r="F28" s="280"/>
      <c r="G28" s="270"/>
      <c r="H28" s="270"/>
      <c r="I28" s="270"/>
      <c r="J28" s="270"/>
    </row>
    <row r="29" spans="1:16" ht="20.25" customHeight="1">
      <c r="A29" s="37"/>
      <c r="B29" s="37"/>
      <c r="C29" s="37"/>
      <c r="D29" s="37"/>
      <c r="E29" s="37"/>
      <c r="F29" s="377" t="s">
        <v>30</v>
      </c>
      <c r="G29" s="377"/>
      <c r="H29" s="377"/>
      <c r="I29" s="377"/>
      <c r="J29" s="270"/>
    </row>
    <row r="30" spans="1:16" ht="20.25" hidden="1" customHeight="1">
      <c r="A30" s="37"/>
      <c r="B30" s="37"/>
      <c r="C30" s="37"/>
      <c r="D30" s="37"/>
      <c r="E30" s="37"/>
      <c r="F30" s="37"/>
      <c r="G30" s="270"/>
      <c r="H30" s="270"/>
      <c r="I30" s="270"/>
      <c r="J30" s="270"/>
    </row>
    <row r="31" spans="1:16" ht="13">
      <c r="A31" s="37"/>
      <c r="B31" s="37"/>
      <c r="C31" s="37"/>
      <c r="D31" s="37"/>
      <c r="E31" s="37"/>
      <c r="F31" s="37"/>
      <c r="G31" s="37"/>
      <c r="H31" s="37"/>
      <c r="I31" s="37"/>
      <c r="J31" s="37"/>
    </row>
    <row r="32" spans="1:16" ht="15" customHeight="1">
      <c r="A32" s="37"/>
      <c r="B32" s="37"/>
      <c r="C32" s="378" t="s">
        <v>31</v>
      </c>
      <c r="D32" s="378"/>
      <c r="E32" s="378"/>
      <c r="F32" s="378"/>
      <c r="G32" s="37"/>
      <c r="H32" s="37"/>
      <c r="I32" s="37"/>
      <c r="J32" s="37"/>
    </row>
    <row r="33" spans="1:10" ht="13">
      <c r="A33" s="37"/>
      <c r="B33" s="293"/>
      <c r="C33" s="37"/>
      <c r="D33" s="37"/>
      <c r="E33" s="37"/>
      <c r="F33" s="37"/>
      <c r="G33" s="379">
        <v>42369</v>
      </c>
      <c r="H33" s="379"/>
      <c r="I33" s="379"/>
      <c r="J33" s="379"/>
    </row>
    <row r="34" spans="1:10" ht="13" hidden="1"/>
    <row r="35" spans="1:10" ht="13" hidden="1"/>
    <row r="36" spans="1:10" ht="13" hidden="1"/>
    <row r="37" spans="1:10" ht="13" hidden="1"/>
    <row r="38" spans="1:10" ht="13" hidden="1"/>
    <row r="39" spans="1:10" ht="13" hidden="1"/>
    <row r="40" spans="1:10" ht="13" hidden="1"/>
    <row r="41" spans="1:10" ht="13" hidden="1"/>
    <row r="42" spans="1:10" ht="13" hidden="1"/>
    <row r="43" spans="1:10" ht="14.25" hidden="1" customHeight="1"/>
    <row r="44" spans="1:10" ht="14.25" hidden="1" customHeight="1"/>
    <row r="45" spans="1:10" ht="14.25" hidden="1" customHeight="1"/>
    <row r="46" spans="1:10" ht="14.25" hidden="1" customHeight="1"/>
    <row r="47" spans="1:10" ht="14.25" hidden="1" customHeight="1"/>
    <row r="48" spans="1:10" ht="14.25" hidden="1" customHeight="1"/>
    <row r="49" ht="14.25" hidden="1" customHeight="1"/>
    <row r="50" ht="0" hidden="1" customHeight="1"/>
  </sheetData>
  <sheetProtection algorithmName="SHA-512" hashValue="9A5jItB1xOljPG/sPBN5thVWOYiBu6gl+AfdGuRk4QEeNjqPCf8VRAvS2fO/fieYao/3NndwWyCrj5e4u9n4xQ==" saltValue="RC40tneUOEJQCq5ciHtAzw==" spinCount="100000" sheet="1" objects="1" scenarios="1"/>
  <mergeCells count="3">
    <mergeCell ref="F29:I29"/>
    <mergeCell ref="C32:F32"/>
    <mergeCell ref="G33:J33"/>
  </mergeCells>
  <hyperlinks>
    <hyperlink ref="C17" location="'Common Qs&amp;As'!A1" tooltip="Click to go to this sheet" display="Common Qs &amp; As"/>
    <hyperlink ref="C18" location="DropDownLists!A1" tooltip="Click to go to this sheet" display="DropDownLists"/>
    <hyperlink ref="C19" location="Census!A1" tooltip="Click to go to this sheet" display="Census"/>
    <hyperlink ref="C25" location="CustomizedItemSummaries!A1" tooltip="Click to go to this sheet" display="CustomizedItemSummaries"/>
    <hyperlink ref="C24" location="CustomizedTracking!A1" tooltip="Click to go to this sheet" display="CustomizedTracking"/>
    <hyperlink ref="C21" location="TransferLog!A1" tooltip="Click to go to this sheet" display="TransferLog"/>
    <hyperlink ref="C20" location="AdmittedwithRecentDischarge!A1" tooltip="Click to go to this sheet" display="AdmittedwithRecentDischarge"/>
    <hyperlink ref="C23" location="ItemSummaries!A1" tooltip="Click to go to this sheet" display="Item Summaries"/>
    <hyperlink ref="C22" location="HospitalizationMeasuresTracking!A1" tooltip="Click to go to this sheet" display="HospitalizationMeasuresTracking"/>
    <hyperlink ref="F9" r:id="rId1"/>
    <hyperlink ref="C16" r:id="rId2" tooltip="Click, and select INTERACT Version 4.0 Tools for Nursing Home"/>
    <hyperlink ref="C15" r:id="rId3" tooltip="Click, and select INTERACT Version 4.0 Tools for Nursing Home"/>
    <hyperlink ref="C27" location="Numbers!A1" tooltip="Click to go to this sheet" display="Numbers"/>
  </hyperlinks>
  <pageMargins left="0.7" right="0.7" top="0.75" bottom="0.75" header="0.3" footer="0.3"/>
  <pageSetup scale="80" orientation="landscape"/>
  <colBreaks count="1" manualBreakCount="1">
    <brk id="11" max="1048575" man="1"/>
  </colBreaks>
  <drawing r:id="rId4"/>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dimension ref="A1:AG196"/>
  <sheetViews>
    <sheetView showGridLines="0" showRowColHeaders="0" zoomScale="80" zoomScaleNormal="80" zoomScaleSheetLayoutView="80" zoomScalePageLayoutView="80" workbookViewId="0">
      <selection activeCell="C6" sqref="C6"/>
    </sheetView>
  </sheetViews>
  <sheetFormatPr baseColWidth="10" defaultColWidth="0" defaultRowHeight="0" customHeight="1" zeroHeight="1" x14ac:dyDescent="0"/>
  <cols>
    <col min="1" max="1" width="1.83203125" style="97" customWidth="1"/>
    <col min="2" max="2" width="1.83203125" style="97" hidden="1" customWidth="1"/>
    <col min="3" max="3" width="36.33203125" style="97" customWidth="1"/>
    <col min="4" max="4" width="16.5" style="97" hidden="1" customWidth="1"/>
    <col min="5" max="5" width="18" style="97" hidden="1" customWidth="1"/>
    <col min="6" max="6" width="1.83203125" style="97" customWidth="1"/>
    <col min="7" max="7" width="40.83203125" style="97" customWidth="1"/>
    <col min="8" max="8" width="21.33203125" style="97" customWidth="1"/>
    <col min="9" max="9" width="18.83203125" style="97" customWidth="1"/>
    <col min="10" max="10" width="8.5" style="97" customWidth="1"/>
    <col min="11" max="11" width="34" style="97" customWidth="1"/>
    <col min="12" max="12" width="24.33203125" style="97" customWidth="1"/>
    <col min="13" max="13" width="18.5" style="97" customWidth="1"/>
    <col min="14" max="14" width="18" style="97" customWidth="1"/>
    <col min="15" max="15" width="18.33203125" style="97" customWidth="1"/>
    <col min="16" max="16" width="3" style="97" customWidth="1"/>
    <col min="17" max="17" width="3.5" style="97" hidden="1" customWidth="1"/>
    <col min="18" max="18" width="5.5" customWidth="1"/>
    <col min="19" max="19" width="9.1640625" hidden="1" customWidth="1"/>
    <col min="20" max="21" width="19.33203125" hidden="1" customWidth="1"/>
    <col min="22" max="31" width="19.33203125" style="97" hidden="1" customWidth="1"/>
    <col min="32" max="32" width="20.6640625" style="97" hidden="1" customWidth="1"/>
    <col min="33" max="33" width="17.5" style="97" hidden="1" customWidth="1"/>
    <col min="34" max="16384" width="9.1640625" style="97" hidden="1"/>
  </cols>
  <sheetData>
    <row r="1" spans="3:17" ht="6" customHeight="1">
      <c r="G1" s="51"/>
    </row>
    <row r="2" spans="3:17" ht="45" customHeight="1" thickBot="1">
      <c r="C2" s="461" t="s">
        <v>294</v>
      </c>
      <c r="G2" s="460" t="str">
        <f>IF(AND(C8="All Sources", C10="All Plans"), "All Sources and Plans", IF(C8&lt;&gt;"All Sources",C8, C10))</f>
        <v>All Sources and Plans</v>
      </c>
      <c r="H2" s="460"/>
      <c r="I2" s="460"/>
      <c r="J2" s="460"/>
      <c r="K2" s="337"/>
      <c r="L2" s="337"/>
      <c r="M2" s="337"/>
      <c r="N2" s="337"/>
      <c r="O2" s="337"/>
      <c r="P2" s="337"/>
      <c r="Q2" s="337"/>
    </row>
    <row r="3" spans="3:17" ht="4.5" customHeight="1" thickTop="1">
      <c r="C3" s="461"/>
      <c r="G3" s="126"/>
      <c r="H3" s="126"/>
      <c r="I3" s="126"/>
      <c r="J3" s="126"/>
      <c r="K3" s="126"/>
      <c r="L3" s="126"/>
      <c r="M3" s="126"/>
      <c r="N3" s="126"/>
      <c r="O3" s="126"/>
      <c r="P3" s="126"/>
      <c r="Q3" s="126"/>
    </row>
    <row r="4" spans="3:17" ht="12.75" customHeight="1">
      <c r="C4" s="461"/>
      <c r="N4" s="76"/>
      <c r="O4" s="76"/>
      <c r="P4" s="76"/>
      <c r="Q4" s="76"/>
    </row>
    <row r="5" spans="3:17" ht="5.25" customHeight="1">
      <c r="C5" s="461"/>
      <c r="N5" s="76"/>
      <c r="O5" s="76"/>
      <c r="P5" s="76"/>
      <c r="Q5" s="76"/>
    </row>
    <row r="6" spans="3:17" ht="52.5" customHeight="1">
      <c r="G6" s="338"/>
      <c r="H6" s="338"/>
      <c r="I6" s="338"/>
      <c r="J6" s="338"/>
      <c r="K6" s="338"/>
      <c r="L6" s="338"/>
      <c r="M6" s="338"/>
      <c r="N6" s="338"/>
      <c r="O6" s="338"/>
      <c r="P6" s="338"/>
      <c r="Q6" s="338"/>
    </row>
    <row r="7" spans="3:17" ht="56.25" customHeight="1" thickBot="1">
      <c r="C7" s="172" t="s">
        <v>295</v>
      </c>
      <c r="F7" s="76"/>
      <c r="G7" s="453"/>
      <c r="H7" s="453"/>
      <c r="I7" s="453"/>
      <c r="J7" s="453"/>
      <c r="K7" s="453"/>
      <c r="L7" s="453"/>
      <c r="M7" s="453"/>
      <c r="N7" s="76"/>
      <c r="O7" s="76"/>
      <c r="P7" s="76"/>
      <c r="Q7" s="76"/>
    </row>
    <row r="8" spans="3:17" ht="30" customHeight="1" thickTop="1" thickBot="1">
      <c r="C8" s="179" t="s">
        <v>296</v>
      </c>
      <c r="F8" s="76"/>
      <c r="G8" s="76"/>
      <c r="H8" s="76"/>
      <c r="I8" s="76"/>
      <c r="J8" s="76"/>
      <c r="K8" s="76"/>
      <c r="L8" s="76"/>
      <c r="M8" s="76"/>
      <c r="N8" s="76"/>
      <c r="O8" s="76"/>
      <c r="P8" s="76"/>
      <c r="Q8" s="76"/>
    </row>
    <row r="9" spans="3:17" ht="24" customHeight="1" thickTop="1" thickBot="1">
      <c r="C9" s="177" t="s">
        <v>297</v>
      </c>
      <c r="F9" s="76"/>
      <c r="G9" s="76"/>
      <c r="H9" s="76"/>
      <c r="I9" s="76"/>
      <c r="J9" s="76"/>
      <c r="K9" s="76"/>
      <c r="L9" s="76"/>
      <c r="M9" s="76"/>
      <c r="N9" s="76"/>
      <c r="O9" s="76"/>
      <c r="P9" s="76"/>
      <c r="Q9" s="76"/>
    </row>
    <row r="10" spans="3:17" ht="30" customHeight="1" thickTop="1" thickBot="1">
      <c r="C10" s="179" t="s">
        <v>298</v>
      </c>
      <c r="F10" s="76"/>
      <c r="G10" s="76"/>
      <c r="H10" s="76"/>
      <c r="I10" s="76"/>
      <c r="J10" s="76"/>
      <c r="K10" s="76"/>
      <c r="L10" s="76"/>
      <c r="M10" s="76"/>
      <c r="N10" s="76"/>
      <c r="O10" s="76"/>
      <c r="P10" s="76"/>
      <c r="Q10" s="76"/>
    </row>
    <row r="11" spans="3:17" ht="107.25" customHeight="1" thickTop="1">
      <c r="E11" s="178" t="s">
        <v>307</v>
      </c>
      <c r="F11" s="76"/>
      <c r="G11" s="76"/>
      <c r="H11" s="76"/>
      <c r="I11" s="76"/>
      <c r="J11" s="76"/>
      <c r="K11" s="76"/>
      <c r="L11" s="76"/>
      <c r="M11" s="76"/>
      <c r="N11" s="76"/>
      <c r="O11" s="76"/>
      <c r="P11" s="76"/>
      <c r="Q11" s="76"/>
    </row>
    <row r="12" spans="3:17" ht="15" hidden="1" customHeight="1">
      <c r="F12" s="76"/>
      <c r="G12" s="76"/>
      <c r="H12" s="76"/>
      <c r="I12" s="76"/>
      <c r="J12" s="76"/>
      <c r="K12" s="76"/>
      <c r="L12" s="76"/>
      <c r="M12" s="76"/>
      <c r="N12" s="76"/>
      <c r="O12" s="76"/>
      <c r="P12" s="76"/>
      <c r="Q12" s="76"/>
    </row>
    <row r="13" spans="3:17" ht="15" hidden="1" customHeight="1">
      <c r="F13" s="76"/>
      <c r="G13" s="76"/>
      <c r="H13" s="76"/>
      <c r="I13" s="76"/>
      <c r="J13" s="76"/>
      <c r="K13" s="76"/>
      <c r="L13" s="76"/>
      <c r="M13" s="76"/>
      <c r="N13" s="76"/>
      <c r="O13" s="76"/>
      <c r="P13" s="76"/>
      <c r="Q13" s="76"/>
    </row>
    <row r="14" spans="3:17" ht="15" hidden="1" customHeight="1">
      <c r="F14" s="76"/>
      <c r="G14" s="76"/>
      <c r="H14" s="76"/>
      <c r="I14" s="76"/>
      <c r="J14" s="76"/>
      <c r="K14" s="76"/>
      <c r="L14" s="76"/>
      <c r="M14" s="76"/>
      <c r="N14" s="76"/>
      <c r="O14" s="76"/>
      <c r="P14" s="76"/>
      <c r="Q14" s="76"/>
    </row>
    <row r="15" spans="3:17" ht="48" customHeight="1">
      <c r="D15" s="97" t="s">
        <v>308</v>
      </c>
      <c r="E15" s="51">
        <f t="array" ref="E15">IF(AND($C$8="All Sources",$C$10="All Plans"),SUM((AdmittedwithRecentDischarge!$I$28:$I$1278&lt;&gt;"")*(AdmittedwithRecentDischarge!$K$28:$K$1278&lt;&gt;"")),IF($C$8&lt;&gt;"All Sources",SUM((AdmittedwithRecentDischarge!$I$28:$I$1278&lt;&gt;"")*(AdmittedwithRecentDischarge!$K$28:$K$1278&lt;&gt;"")*(AdmittedwithRecentDischarge!$S$28:$S$1278=$C$8)),IF($C$10&lt;&gt;"All Plans",SUM((AdmittedwithRecentDischarge!$I$28:$I$1278&lt;&gt;"")*(AdmittedwithRecentDischarge!$K$28:$K$1278&lt;&gt;"")*(AdmittedwithRecentDischarge!$W$28:$W$1278=$C$10)),"")))</f>
        <v>0</v>
      </c>
      <c r="F15" s="76"/>
      <c r="G15" s="444" t="s">
        <v>241</v>
      </c>
      <c r="H15" s="445"/>
      <c r="I15" s="445"/>
      <c r="J15" s="76"/>
      <c r="K15" s="444" t="s">
        <v>249</v>
      </c>
      <c r="L15" s="445"/>
      <c r="M15" s="445"/>
    </row>
    <row r="16" spans="3:17" ht="15" customHeight="1">
      <c r="D16" s="97" t="s">
        <v>309</v>
      </c>
      <c r="E16" s="51">
        <f t="array" ref="E16">IF(AND($C$8="All Sources",$C$10="All Plans"),SUM((TransferLog!$F$21:$F$1270&lt;&gt;"")*(TransferLog!$J$21:$J$1270&lt;&gt;"")),IF($C$8&lt;&gt;"All Sources",SUM((TransferLog!$F$21:$F$1270&lt;&gt;"")*(TransferLog!$J$21:$J$1270&lt;&gt;"")*(TransferLog!$U$21:$U$1270=$C$8)),IF($C$10&lt;&gt;"All Plans",SUM((TransferLog!F21:F1270&lt;&gt;"")*(TransferLog!J21:J1270&lt;&gt;"")*(TransferLog!$V$21:$V$1270=$C$10)),"")))</f>
        <v>0</v>
      </c>
      <c r="F16" s="76"/>
      <c r="G16" s="446"/>
      <c r="H16" s="448" t="s">
        <v>244</v>
      </c>
      <c r="I16" s="448" t="s">
        <v>245</v>
      </c>
      <c r="J16" s="76"/>
      <c r="K16" s="446"/>
      <c r="L16" s="448" t="s">
        <v>252</v>
      </c>
      <c r="M16" s="448" t="s">
        <v>253</v>
      </c>
    </row>
    <row r="17" spans="5:21" ht="15" customHeight="1">
      <c r="F17" s="76"/>
      <c r="G17" s="447"/>
      <c r="H17" s="449"/>
      <c r="I17" s="449"/>
      <c r="J17" s="76"/>
      <c r="K17" s="447"/>
      <c r="L17" s="449"/>
      <c r="M17" s="449"/>
      <c r="R17" s="97"/>
      <c r="S17" s="97"/>
      <c r="T17" s="97"/>
      <c r="U17" s="97"/>
    </row>
    <row r="18" spans="5:21" ht="15" customHeight="1">
      <c r="F18" s="76"/>
      <c r="G18" s="79" t="s">
        <v>147</v>
      </c>
      <c r="H18" s="77">
        <f t="array" ref="H18">IF(AND($C$8="All Sources",$C$10="All Plans"),SUM(((AdmittedwithRecentDischarge!$O$28:$O$1278)=$G18)*(AdmittedwithRecentDischarge!$K$28:$K$1278&lt;&gt;"")*(AdmittedwithRecentDischarge!$I$28:$I$1278&lt;&gt;"")), IF($C$8&lt;&gt;"All Sources",SUM(((AdmittedwithRecentDischarge!$O$28:$O$1278)=$G18)*(AdmittedwithRecentDischarge!$K$28:$K$1278&lt;&gt;"")*(AdmittedwithRecentDischarge!$I$28:$I$1278&lt;&gt;"")*(AdmittedwithRecentDischarge!$S$28:$S$1278=$C$8)),IF($C$10&lt;&gt;"All Plans",SUM(((AdmittedwithRecentDischarge!$O$28:$O$1278)=$G18)*(AdmittedwithRecentDischarge!$K$28:$K$1278&lt;&gt;"")*(AdmittedwithRecentDischarge!$I$28:$I$1278&lt;&gt;"")*(AdmittedwithRecentDischarge!$W$28:$W$1278=$C$10)),"")))</f>
        <v>0</v>
      </c>
      <c r="I18" s="78" t="str">
        <f>IF($E$15=0,"n/a",($H18/$E$15))</f>
        <v>n/a</v>
      </c>
      <c r="J18" s="76"/>
      <c r="K18" s="79" t="s">
        <v>193</v>
      </c>
      <c r="L18" s="77">
        <f t="array" ref="L18">IF(AND($C$8="All Sources",$C$10="All Plans"),SUM((TransferLog!$K$21:$K$1270=$K18)*(TransferLog!$F$21:$F$1270&lt;&gt;"")*(TransferLog!$J$21:$J$1270&lt;&gt;"")), IF($C$8&lt;&gt;"All Sources",SUM((TransferLog!$K$21:$K$1270=$K18)*(TransferLog!$F$21:$F$1270&lt;&gt;"")*(TransferLog!$J$21:$J$1270&lt;&gt;"")*(TransferLog!$U$21:$U$1270=$C$8)),IF($C$10&lt;&gt;"All Plans",SUM((TransferLog!$K$21:$K$1270=$K18)*(TransferLog!$F$21:$F$1270&lt;&gt;"")*(TransferLog!$J$21:$J$1270&lt;&gt;"")*(TransferLog!$V$21:$V$1270=$C$10)),"")))</f>
        <v>0</v>
      </c>
      <c r="M18" s="80" t="str">
        <f>IF($E$16=0,"n/a",($L18/$E$16))</f>
        <v>n/a</v>
      </c>
      <c r="R18" s="97"/>
      <c r="S18" s="97"/>
      <c r="T18" s="97"/>
      <c r="U18" s="97"/>
    </row>
    <row r="19" spans="5:21" ht="15" customHeight="1">
      <c r="E19" s="51"/>
      <c r="F19" s="76"/>
      <c r="G19" s="79" t="s">
        <v>148</v>
      </c>
      <c r="H19" s="77">
        <f t="array" ref="H19">IF(AND($C$8="All Sources",$C$10="All Plans"),SUM(((AdmittedwithRecentDischarge!$O$28:$O$1278)=$G19)*(AdmittedwithRecentDischarge!$K$28:$K$1278&lt;&gt;"")*(AdmittedwithRecentDischarge!$I$28:$I$1278&lt;&gt;"")), IF($C$8&lt;&gt;"All Sources",SUM(((AdmittedwithRecentDischarge!$O$28:$O$1278)=$G19)*(AdmittedwithRecentDischarge!$K$28:$K$1278&lt;&gt;"")*(AdmittedwithRecentDischarge!$I$28:$I$1278&lt;&gt;"")*(AdmittedwithRecentDischarge!$S$28:$S$1278=$C$8)),IF($C$10&lt;&gt;"All Plans",SUM(((AdmittedwithRecentDischarge!$O$28:$O$1278)=$G19)*(AdmittedwithRecentDischarge!$K$28:$K$1278&lt;&gt;"")*(AdmittedwithRecentDischarge!$I$28:$I$1278&lt;&gt;"")*(AdmittedwithRecentDischarge!$W$28:$W$1278=$C$10)),"")))</f>
        <v>0</v>
      </c>
      <c r="I19" s="78" t="str">
        <f t="shared" ref="I19:I24" si="0">IF($E$15=0,"n/a",($H19/$E$15))</f>
        <v>n/a</v>
      </c>
      <c r="J19" s="76"/>
      <c r="K19" s="79" t="s">
        <v>186</v>
      </c>
      <c r="L19" s="77">
        <f t="array" ref="L19">IF(AND($C$8="All Sources",$C$10="All Plans"),SUM((TransferLog!$K$21:$K$1270=$K19)*(TransferLog!$F$21:$F$1270&lt;&gt;"")*(TransferLog!$J$21:$J$1270&lt;&gt;"")), IF($C$8&lt;&gt;"All Sources",SUM((TransferLog!$K$21:$K$1270=$K19)*(TransferLog!$F$21:$F$1270&lt;&gt;"")*(TransferLog!$J$21:$J$1270&lt;&gt;"")*(TransferLog!$U$21:$U$1270=$C$8)),IF($C$10&lt;&gt;"All Plans",SUM((TransferLog!$K$21:$K$1270=$K19)*(TransferLog!$F$21:$F$1270&lt;&gt;"")*(TransferLog!$J$21:$J$1270&lt;&gt;"")*(TransferLog!$V$21:$V$1270=$C$10)),"")))</f>
        <v>0</v>
      </c>
      <c r="M19" s="80" t="str">
        <f>IF($E$16=0,"n/a",($L19/$E$16))</f>
        <v>n/a</v>
      </c>
      <c r="R19" s="97"/>
      <c r="S19" s="97"/>
      <c r="T19" s="97"/>
      <c r="U19" s="97"/>
    </row>
    <row r="20" spans="5:21" ht="15" customHeight="1">
      <c r="F20" s="76"/>
      <c r="G20" s="79" t="s">
        <v>149</v>
      </c>
      <c r="H20" s="77">
        <f t="array" ref="H20">IF(AND($C$8="All Sources",$C$10="All Plans"),SUM(((AdmittedwithRecentDischarge!$O$28:$O$1278)=$G20)*(AdmittedwithRecentDischarge!$K$28:$K$1278&lt;&gt;"")*(AdmittedwithRecentDischarge!$I$28:$I$1278&lt;&gt;"")), IF($C$8&lt;&gt;"All Sources",SUM(((AdmittedwithRecentDischarge!$O$28:$O$1278)=$G20)*(AdmittedwithRecentDischarge!$K$28:$K$1278&lt;&gt;"")*(AdmittedwithRecentDischarge!$I$28:$I$1278&lt;&gt;"")*(AdmittedwithRecentDischarge!$S$28:$S$1278=$C$8)),IF($C$10&lt;&gt;"All Plans",SUM(((AdmittedwithRecentDischarge!$O$28:$O$1278)=$G20)*(AdmittedwithRecentDischarge!$K$28:$K$1278&lt;&gt;"")*(AdmittedwithRecentDischarge!$I$28:$I$1278&lt;&gt;"")*(AdmittedwithRecentDischarge!$W$28:$W$1278=$C$10)),"")))</f>
        <v>0</v>
      </c>
      <c r="I20" s="78" t="str">
        <f t="shared" si="0"/>
        <v>n/a</v>
      </c>
      <c r="J20" s="76"/>
      <c r="K20" s="79" t="s">
        <v>201</v>
      </c>
      <c r="L20" s="77">
        <f t="array" ref="L20">IF(AND($C$8="All Sources",$C$10="All Plans"),SUM((TransferLog!$K$21:$K$1270=$K20)*(TransferLog!$F$21:$F$1270&lt;&gt;"")*(TransferLog!$J$21:$J$1270&lt;&gt;"")), IF($C$8&lt;&gt;"All Sources",SUM((TransferLog!$K$21:$K$1270=$K20)*(TransferLog!$F$21:$F$1270&lt;&gt;"")*(TransferLog!$J$21:$J$1270&lt;&gt;"")*(TransferLog!$U$21:$U$1270=$C$8)),IF($C$10&lt;&gt;"All Plans",SUM((TransferLog!$K$21:$K$1270=$K20)*(TransferLog!$F$21:$F$1270&lt;&gt;"")*(TransferLog!$J$21:$J$1270&lt;&gt;"")*(TransferLog!$V$21:$V$1270=$C$10)),"")))</f>
        <v>0</v>
      </c>
      <c r="M20" s="80" t="str">
        <f>IF($E$16=0,"n/a",($L20/$E$16))</f>
        <v>n/a</v>
      </c>
      <c r="R20" s="97"/>
      <c r="S20" s="97"/>
      <c r="T20" s="97"/>
      <c r="U20" s="97"/>
    </row>
    <row r="21" spans="5:21" ht="15" customHeight="1">
      <c r="F21" s="76"/>
      <c r="G21" s="79" t="s">
        <v>150</v>
      </c>
      <c r="H21" s="77">
        <f t="array" ref="H21">IF(AND($C$8="All Sources",$C$10="All Plans"),SUM(((AdmittedwithRecentDischarge!$O$28:$O$1278)=$G21)*(AdmittedwithRecentDischarge!$K$28:$K$1278&lt;&gt;"")*(AdmittedwithRecentDischarge!$I$28:$I$1278&lt;&gt;"")), IF($C$8&lt;&gt;"All Sources",SUM(((AdmittedwithRecentDischarge!$O$28:$O$1278)=$G21)*(AdmittedwithRecentDischarge!$K$28:$K$1278&lt;&gt;"")*(AdmittedwithRecentDischarge!$I$28:$I$1278&lt;&gt;"")*(AdmittedwithRecentDischarge!$S$28:$S$1278=$C$8)),IF($C$10&lt;&gt;"All Plans",SUM(((AdmittedwithRecentDischarge!$O$28:$O$1278)=$G21)*(AdmittedwithRecentDischarge!$K$28:$K$1278&lt;&gt;"")*(AdmittedwithRecentDischarge!$I$28:$I$1278&lt;&gt;"")*(AdmittedwithRecentDischarge!$W$28:$W$1278=$C$10)),"")))</f>
        <v>0</v>
      </c>
      <c r="I21" s="78" t="str">
        <f t="shared" si="0"/>
        <v>n/a</v>
      </c>
      <c r="J21" s="76"/>
      <c r="K21" s="79" t="s">
        <v>197</v>
      </c>
      <c r="L21" s="77">
        <f t="array" ref="L21">IF(AND($C$8="All Sources",$C$10="All Plans"),SUM((TransferLog!$K$21:$K$1270=$K21)*(TransferLog!$F$21:$F$1270&lt;&gt;"")*(TransferLog!$J$21:$J$1270&lt;&gt;"")), IF($C$8&lt;&gt;"All Sources",SUM((TransferLog!$K$21:$K$1270=$K21)*(TransferLog!$F$21:$F$1270&lt;&gt;"")*(TransferLog!$J$21:$J$1270&lt;&gt;"")*(TransferLog!$U$21:$U$1270=$C$8)),IF($C$10&lt;&gt;"All Plans",SUM((TransferLog!$K$21:$K$1270=$K21)*(TransferLog!$F$21:$F$1270&lt;&gt;"")*(TransferLog!$J$21:$J$1270&lt;&gt;"")*(TransferLog!$V$21:$V$1270=$C$10)),"")))</f>
        <v>0</v>
      </c>
      <c r="M21" s="80" t="str">
        <f>IF($E$16=0,"n/a",($L21/$E$16))</f>
        <v>n/a</v>
      </c>
      <c r="R21" s="97"/>
      <c r="S21" s="97"/>
      <c r="T21" s="97"/>
      <c r="U21" s="97"/>
    </row>
    <row r="22" spans="5:21" ht="15" customHeight="1">
      <c r="F22" s="76"/>
      <c r="G22" s="79" t="s">
        <v>151</v>
      </c>
      <c r="H22" s="77">
        <f t="array" ref="H22">IF(AND($C$8="All Sources",$C$10="All Plans"),SUM(((AdmittedwithRecentDischarge!$O$28:$O$1278)=$G22)*(AdmittedwithRecentDischarge!$K$28:$K$1278&lt;&gt;"")*(AdmittedwithRecentDischarge!$I$28:$I$1278&lt;&gt;"")), IF($C$8&lt;&gt;"All Sources",SUM(((AdmittedwithRecentDischarge!$O$28:$O$1278)=$G22)*(AdmittedwithRecentDischarge!$K$28:$K$1278&lt;&gt;"")*(AdmittedwithRecentDischarge!$I$28:$I$1278&lt;&gt;"")*(AdmittedwithRecentDischarge!$S$28:$S$1278=$C$8)),IF($C$10&lt;&gt;"All Plans",SUM(((AdmittedwithRecentDischarge!$O$28:$O$1278)=$G22)*(AdmittedwithRecentDischarge!$K$28:$K$1278&lt;&gt;"")*(AdmittedwithRecentDischarge!$I$28:$I$1278&lt;&gt;"")*(AdmittedwithRecentDischarge!$W$28:$W$1278=$C$10)),"")))</f>
        <v>0</v>
      </c>
      <c r="I22" s="78" t="str">
        <f t="shared" si="0"/>
        <v>n/a</v>
      </c>
      <c r="J22" s="76"/>
      <c r="K22" s="79" t="s">
        <v>247</v>
      </c>
      <c r="L22" s="77">
        <f t="array" ref="L22">IF(AND($C$8="All Sources",$C$10="All Plans"),SUM((TransferLog!$K$21:$K$1270=$K22)*(TransferLog!$F$21:$F$1270&lt;&gt;"")*(TransferLog!$J$21:$J$1270&lt;&gt;"")), IF($C$8&lt;&gt;"All Sources",SUM((TransferLog!$K$21:$K$1270=$K22)*(TransferLog!$F$21:$F$1270&lt;&gt;"")*(TransferLog!$J$21:$J$1270&lt;&gt;"")*(TransferLog!$U$21:$U$1270=$C$8)),IF($C$10&lt;&gt;"All Plans",SUM((TransferLog!$K$21:$K$1270=$K22)*(TransferLog!$F$21:$F$1270&lt;&gt;"")*(TransferLog!$J$21:$J$1270&lt;&gt;"")*(TransferLog!$V$21:$V$1270=$C$10)),"")))</f>
        <v>0</v>
      </c>
      <c r="M22" s="80" t="str">
        <f>IF($E$16=0,"n/a",($L22/$E$16))</f>
        <v>n/a</v>
      </c>
      <c r="R22" s="97"/>
      <c r="S22" s="97"/>
      <c r="T22" s="97"/>
      <c r="U22" s="97"/>
    </row>
    <row r="23" spans="5:21" ht="15" customHeight="1">
      <c r="F23" s="76"/>
      <c r="G23" s="79" t="s">
        <v>152</v>
      </c>
      <c r="H23" s="77">
        <f t="array" ref="H23">IF(AND($C$8="All Sources",$C$10="All Plans"),SUM(((AdmittedwithRecentDischarge!$O$28:$O$1278)=$G23)*(AdmittedwithRecentDischarge!$K$28:$K$1278&lt;&gt;"")*(AdmittedwithRecentDischarge!$I$28:$I$1278&lt;&gt;"")), IF($C$8&lt;&gt;"All Sources",SUM(((AdmittedwithRecentDischarge!$O$28:$O$1278)=$G23)*(AdmittedwithRecentDischarge!$K$28:$K$1278&lt;&gt;"")*(AdmittedwithRecentDischarge!$I$28:$I$1278&lt;&gt;"")*(AdmittedwithRecentDischarge!$S$28:$S$1278=$C$8)),IF($C$10&lt;&gt;"All Plans",SUM(((AdmittedwithRecentDischarge!$O$28:$O$1278)=$G23)*(AdmittedwithRecentDischarge!$K$28:$K$1278&lt;&gt;"")*(AdmittedwithRecentDischarge!$I$28:$I$1278&lt;&gt;"")*(AdmittedwithRecentDischarge!$W$28:$W$1278=$C$10)),"")))</f>
        <v>0</v>
      </c>
      <c r="I23" s="78" t="str">
        <f t="shared" si="0"/>
        <v>n/a</v>
      </c>
      <c r="J23" s="76"/>
      <c r="K23" s="76"/>
      <c r="L23" s="76"/>
      <c r="M23" s="76"/>
      <c r="R23" s="97"/>
      <c r="S23" s="97"/>
      <c r="T23" s="97"/>
      <c r="U23" s="97"/>
    </row>
    <row r="24" spans="5:21" ht="15" customHeight="1">
      <c r="F24" s="76"/>
      <c r="G24" s="79" t="s">
        <v>153</v>
      </c>
      <c r="H24" s="77">
        <f t="array" ref="H24">IF(AND($C$8="All Sources",$C$10="All Plans"),SUM(((AdmittedwithRecentDischarge!$O$28:$O$1278)=$G24)*(AdmittedwithRecentDischarge!$K$28:$K$1278&lt;&gt;"")*(AdmittedwithRecentDischarge!$I$28:$I$1278&lt;&gt;"")), IF($C$8&lt;&gt;"All Sources",SUM(((AdmittedwithRecentDischarge!$O$28:$O$1278)=$G24)*(AdmittedwithRecentDischarge!$K$28:$K$1278&lt;&gt;"")*(AdmittedwithRecentDischarge!$I$28:$I$1278&lt;&gt;"")*(AdmittedwithRecentDischarge!$S$28:$S$1278=$C$8)),IF($C$10&lt;&gt;"All Plans",SUM(((AdmittedwithRecentDischarge!$O$28:$O$1278)=$G24)*(AdmittedwithRecentDischarge!$K$28:$K$1278&lt;&gt;"")*(AdmittedwithRecentDischarge!$I$28:$I$1278&lt;&gt;"")*(AdmittedwithRecentDischarge!$W$28:$W$1278=$C$10)),"")))</f>
        <v>0</v>
      </c>
      <c r="I24" s="78" t="str">
        <f t="shared" si="0"/>
        <v>n/a</v>
      </c>
      <c r="J24" s="76"/>
      <c r="R24" s="97"/>
      <c r="S24" s="97"/>
      <c r="T24" s="97"/>
      <c r="U24" s="97"/>
    </row>
    <row r="25" spans="5:21" ht="15" customHeight="1">
      <c r="F25" s="76"/>
      <c r="G25" s="76"/>
      <c r="H25" s="76"/>
      <c r="I25" s="76"/>
      <c r="J25" s="76"/>
      <c r="R25" s="97"/>
      <c r="S25" s="97"/>
      <c r="T25" s="97"/>
      <c r="U25" s="97"/>
    </row>
    <row r="26" spans="5:21" ht="15" hidden="1" customHeight="1">
      <c r="F26" s="76"/>
      <c r="G26" s="76"/>
      <c r="H26" s="76"/>
      <c r="I26" s="76"/>
      <c r="J26" s="76"/>
      <c r="K26" s="76"/>
      <c r="L26" s="76"/>
      <c r="M26" s="76"/>
      <c r="N26" s="76"/>
      <c r="O26" s="76"/>
      <c r="P26" s="76"/>
      <c r="Q26" s="76"/>
      <c r="R26" s="97"/>
      <c r="S26" s="97"/>
      <c r="T26" s="97"/>
      <c r="U26" s="97"/>
    </row>
    <row r="27" spans="5:21" ht="15" hidden="1" customHeight="1">
      <c r="F27" s="76"/>
      <c r="G27" s="76"/>
      <c r="H27" s="76"/>
      <c r="I27" s="76"/>
      <c r="J27" s="76"/>
      <c r="K27" s="76"/>
      <c r="L27" s="76"/>
      <c r="M27" s="76"/>
      <c r="N27" s="76"/>
      <c r="O27" s="76"/>
      <c r="P27" s="76"/>
      <c r="Q27" s="76"/>
      <c r="R27" s="97"/>
      <c r="S27" s="97"/>
      <c r="T27" s="97"/>
      <c r="U27" s="97"/>
    </row>
    <row r="28" spans="5:21" ht="15" hidden="1" customHeight="1">
      <c r="F28" s="76"/>
      <c r="G28" s="76"/>
      <c r="H28" s="76"/>
      <c r="I28" s="76"/>
      <c r="J28" s="76"/>
      <c r="K28" s="76"/>
      <c r="L28" s="76"/>
      <c r="M28" s="76"/>
      <c r="N28" s="76"/>
      <c r="O28" s="76"/>
      <c r="P28" s="76"/>
      <c r="Q28" s="76"/>
      <c r="R28" s="97"/>
      <c r="S28" s="97"/>
      <c r="T28" s="97"/>
      <c r="U28" s="97"/>
    </row>
    <row r="29" spans="5:21" ht="10.5" customHeight="1">
      <c r="F29" s="76"/>
      <c r="G29" s="338"/>
      <c r="H29" s="338"/>
      <c r="I29" s="338"/>
      <c r="J29" s="338"/>
      <c r="K29" s="338"/>
      <c r="L29" s="338"/>
      <c r="M29" s="338"/>
      <c r="N29" s="338"/>
      <c r="O29" s="338"/>
      <c r="P29" s="338"/>
      <c r="Q29" s="338"/>
      <c r="R29" s="97"/>
      <c r="S29" s="97"/>
      <c r="T29" s="97"/>
      <c r="U29" s="97"/>
    </row>
    <row r="30" spans="5:21" ht="60.75" customHeight="1">
      <c r="F30" s="76"/>
      <c r="G30" s="151"/>
      <c r="H30" s="76"/>
      <c r="I30" s="76"/>
      <c r="J30" s="76"/>
      <c r="K30" s="76"/>
      <c r="L30" s="76"/>
      <c r="M30" s="76"/>
      <c r="N30" s="76"/>
      <c r="O30" s="76"/>
      <c r="P30" s="76"/>
      <c r="Q30" s="76"/>
      <c r="R30" s="97"/>
      <c r="S30" s="97"/>
      <c r="T30" s="97"/>
      <c r="U30" s="97"/>
    </row>
    <row r="31" spans="5:21" ht="75" customHeight="1">
      <c r="F31" s="76"/>
      <c r="G31" s="76"/>
      <c r="H31" s="76"/>
      <c r="I31" s="76"/>
      <c r="J31" s="76"/>
      <c r="K31" s="76"/>
      <c r="L31" s="76"/>
      <c r="M31" s="76"/>
      <c r="N31" s="76"/>
      <c r="O31" s="76"/>
      <c r="P31" s="76"/>
      <c r="Q31" s="76"/>
      <c r="R31" s="97"/>
      <c r="S31" s="97"/>
      <c r="T31" s="97"/>
      <c r="U31" s="97"/>
    </row>
    <row r="32" spans="5:21" ht="31.5" customHeight="1">
      <c r="F32" s="76"/>
      <c r="G32" s="76"/>
      <c r="H32" s="76"/>
      <c r="I32" s="76"/>
      <c r="J32" s="76"/>
      <c r="K32" s="76"/>
      <c r="L32" s="76"/>
      <c r="M32" s="76"/>
      <c r="N32" s="76"/>
      <c r="O32" s="76"/>
      <c r="P32" s="76"/>
      <c r="Q32" s="76"/>
      <c r="R32" s="97"/>
      <c r="S32" s="97"/>
      <c r="T32" s="97"/>
      <c r="U32" s="97"/>
    </row>
    <row r="33" spans="5:21" ht="15" customHeight="1">
      <c r="F33" s="76"/>
      <c r="G33" s="76"/>
      <c r="H33" s="76"/>
      <c r="I33" s="76"/>
      <c r="J33" s="76"/>
      <c r="K33" s="76"/>
      <c r="L33" s="76"/>
      <c r="M33" s="76"/>
      <c r="N33" s="76"/>
      <c r="O33" s="76"/>
      <c r="P33" s="76"/>
      <c r="Q33" s="76"/>
      <c r="R33" s="97"/>
      <c r="S33" s="97"/>
      <c r="T33" s="97"/>
      <c r="U33" s="97"/>
    </row>
    <row r="34" spans="5:21" ht="15" customHeight="1">
      <c r="F34" s="76"/>
      <c r="G34" s="76"/>
      <c r="H34" s="76"/>
      <c r="I34" s="76"/>
      <c r="J34" s="76"/>
      <c r="K34" s="76"/>
      <c r="L34" s="76"/>
      <c r="M34" s="76"/>
      <c r="N34" s="76"/>
      <c r="O34" s="76"/>
      <c r="P34" s="76"/>
      <c r="Q34" s="76"/>
      <c r="R34" s="97"/>
      <c r="S34" s="97"/>
      <c r="T34" s="97"/>
      <c r="U34" s="97"/>
    </row>
    <row r="35" spans="5:21" ht="111" customHeight="1">
      <c r="G35" s="464" t="s">
        <v>251</v>
      </c>
      <c r="H35" s="464"/>
      <c r="I35" s="464"/>
      <c r="J35" s="180"/>
      <c r="K35" s="466" t="s">
        <v>310</v>
      </c>
      <c r="L35" s="466"/>
      <c r="M35" s="466"/>
      <c r="N35" s="76"/>
      <c r="R35" s="97"/>
      <c r="S35" s="97"/>
      <c r="T35" s="97"/>
      <c r="U35" s="97"/>
    </row>
    <row r="36" spans="5:21" ht="15" customHeight="1">
      <c r="G36" s="446"/>
      <c r="H36" s="448" t="s">
        <v>254</v>
      </c>
      <c r="I36" s="462" t="s">
        <v>253</v>
      </c>
      <c r="J36" s="76"/>
      <c r="K36" s="363"/>
      <c r="L36" s="448" t="s">
        <v>252</v>
      </c>
      <c r="M36" s="462" t="s">
        <v>253</v>
      </c>
      <c r="N36" s="76"/>
      <c r="R36" s="97"/>
      <c r="S36" s="97"/>
      <c r="T36" s="97"/>
      <c r="U36" s="97"/>
    </row>
    <row r="37" spans="5:21" ht="15" customHeight="1">
      <c r="G37" s="467"/>
      <c r="H37" s="459"/>
      <c r="I37" s="465"/>
      <c r="J37" s="76"/>
      <c r="K37" s="364"/>
      <c r="L37" s="449"/>
      <c r="M37" s="463"/>
      <c r="N37" s="76"/>
      <c r="R37" s="97"/>
      <c r="S37" s="97"/>
      <c r="T37" s="97"/>
      <c r="U37" s="97"/>
    </row>
    <row r="38" spans="5:21" ht="15" customHeight="1">
      <c r="E38" s="97" t="s">
        <v>202</v>
      </c>
      <c r="G38" s="79" t="s">
        <v>189</v>
      </c>
      <c r="H38" s="77">
        <f t="array" ref="H38">IF(AND($C$8="All Sources",$C$10="All Plans"),SUM((TransferLog!$P$21:$P$1270=$G38)*(TransferLog!$F$21:$F$1270&lt;&gt;"")*(TransferLog!$J$21:$J$1270&lt;&gt;"")),IF($C$8&lt;&gt;"All Sources",SUM((TransferLog!$P$21:$P$1270=$G38)*(TransferLog!$F$21:$F$1270&lt;&gt;"")*(TransferLog!$J$21:$J$1270&lt;&gt;"")*(TransferLog!$U$21:$U$1270=$C$8)),IF($C$10&lt;&gt;"All Plans",SUM((TransferLog!$P$21:$P$1270=$G38)*(TransferLog!$F$21:$F$1270&lt;&gt;"")*(TransferLog!$J$21:$J$1270&lt;&gt;"")*(TransferLog!$V$21:$V$1270=$C$10)),"")))</f>
        <v>0</v>
      </c>
      <c r="I38" s="80" t="str">
        <f t="shared" ref="I38:I43" si="1">IF($E$16=0,"n/a",($H38/$E$16))</f>
        <v>n/a</v>
      </c>
      <c r="J38" s="76"/>
      <c r="K38" s="79" t="s">
        <v>202</v>
      </c>
      <c r="L38" s="77">
        <f t="array" ref="L38">IF(AND($C$8="All Sources",$C$10="All Plans"),SUM((TransferLog!$N$21:$N$1270=$E38)*(TransferLog!$F$21:$F$1270&lt;&gt;"")*(TransferLog!$J$21:$J$1270&lt;&gt;"")),IF($C$8&lt;&gt;"All Sources",SUM((TransferLog!$N$21:$N$1270=$E38)*(TransferLog!$F$21:$F$1270&lt;&gt;"")*(TransferLog!$J$21:$J$1270&lt;&gt;"")*(TransferLog!$U$21:$U$1270=$C$8)),IF($C$10&lt;&gt;"All Plans",SUM((TransferLog!$N$21:$N$1270=$E38)*(TransferLog!$F$21:$F$1270&lt;&gt;"")*(TransferLog!$J$21:$J$1270&lt;&gt;"")*(TransferLog!$V$21:$V$1270=$C$10)),"")))</f>
        <v>0</v>
      </c>
      <c r="M38" s="80" t="str">
        <f t="shared" ref="M38:M53" si="2">IF($E$16=0,"n/a",($L38/$E$16))</f>
        <v>n/a</v>
      </c>
      <c r="N38" s="76"/>
      <c r="R38" s="97"/>
      <c r="S38" s="97"/>
      <c r="T38" s="97"/>
      <c r="U38" s="97"/>
    </row>
    <row r="39" spans="5:21" ht="15" customHeight="1">
      <c r="E39" s="97" t="s">
        <v>257</v>
      </c>
      <c r="G39" s="79" t="s">
        <v>196</v>
      </c>
      <c r="H39" s="77">
        <f t="array" ref="H39">IF(AND($C$8="All Sources",$C$10="All Plans"),SUM((TransferLog!$P$21:$P$1270=$G39)*(TransferLog!$F$21:$F$1270&lt;&gt;"")*(TransferLog!$J$21:$J$1270&lt;&gt;"")),IF($C$8&lt;&gt;"All Sources",SUM((TransferLog!$P$21:$P$1270=$G39)*(TransferLog!$F$21:$F$1270&lt;&gt;"")*(TransferLog!$J$21:$J$1270&lt;&gt;"")*(TransferLog!$U$21:$U$1270=$C$8)),IF($C$10&lt;&gt;"All Plans",SUM((TransferLog!$P$21:$P$1270=$G39)*(TransferLog!$F$21:$F$1270&lt;&gt;"")*(TransferLog!$J$21:$J$1270&lt;&gt;"")*(TransferLog!$V$21:$V$1270=$C$10)),"")))</f>
        <v>0</v>
      </c>
      <c r="I39" s="80" t="str">
        <f t="shared" si="1"/>
        <v>n/a</v>
      </c>
      <c r="J39" s="76"/>
      <c r="K39" s="79" t="s">
        <v>257</v>
      </c>
      <c r="L39" s="77">
        <f t="array" ref="L39">IF(AND($C$8="All Sources",$C$10="All Plans"),SUM((TransferLog!$N$21:$N$1270=$E39)*(TransferLog!$F$21:$F$1270&lt;&gt;"")*(TransferLog!$J$21:$J$1270&lt;&gt;"")),IF($C$8&lt;&gt;"All Sources",SUM((TransferLog!$N$21:$N$1270=$E39)*(TransferLog!$F$21:$F$1270&lt;&gt;"")*(TransferLog!$J$21:$J$1270&lt;&gt;"")*(TransferLog!$U$21:$U$1270=$C$8)),IF($C$10&lt;&gt;"All Plans",SUM((TransferLog!$N$21:$N$1270=$E39)*(TransferLog!$F$21:$F$1270&lt;&gt;"")*(TransferLog!$J$21:$J$1270&lt;&gt;"")*(TransferLog!$V$21:$V$1270=$C$10)),"")))</f>
        <v>0</v>
      </c>
      <c r="M39" s="80" t="str">
        <f t="shared" si="2"/>
        <v>n/a</v>
      </c>
      <c r="N39" s="76"/>
      <c r="R39" s="97"/>
      <c r="S39" s="97"/>
      <c r="T39" s="97"/>
      <c r="U39" s="97"/>
    </row>
    <row r="40" spans="5:21" ht="15" customHeight="1">
      <c r="E40" s="97" t="s">
        <v>198</v>
      </c>
      <c r="G40" s="79" t="s">
        <v>210</v>
      </c>
      <c r="H40" s="77">
        <f t="array" ref="H40">IF(AND($C$8="All Sources",$C$10="All Plans"),SUM((TransferLog!$P$21:$P$1270=$G40)*(TransferLog!$F$21:$F$1270&lt;&gt;"")*(TransferLog!$J$21:$J$1270&lt;&gt;"")),IF($C$8&lt;&gt;"All Sources",SUM((TransferLog!$P$21:$P$1270=$G40)*(TransferLog!$F$21:$F$1270&lt;&gt;"")*(TransferLog!$J$21:$J$1270&lt;&gt;"")*(TransferLog!$U$21:$U$1270=$C$8)),IF($C$10&lt;&gt;"All Plans",SUM((TransferLog!$P$21:$P$1270=$G40)*(TransferLog!$F$21:$F$1270&lt;&gt;"")*(TransferLog!$J$21:$J$1270&lt;&gt;"")*(TransferLog!$V$21:$V$1270=$C$10)),"")))</f>
        <v>0</v>
      </c>
      <c r="I40" s="80" t="str">
        <f t="shared" si="1"/>
        <v>n/a</v>
      </c>
      <c r="J40" s="76"/>
      <c r="K40" s="79" t="s">
        <v>198</v>
      </c>
      <c r="L40" s="77">
        <f t="array" ref="L40">IF(AND($C$8="All Sources",$C$10="All Plans"),SUM((TransferLog!$N$21:$N$1270=$E40)*(TransferLog!$F$21:$F$1270&lt;&gt;"")*(TransferLog!$J$21:$J$1270&lt;&gt;"")),IF($C$8&lt;&gt;"All Sources",SUM((TransferLog!$N$21:$N$1270=$E40)*(TransferLog!$F$21:$F$1270&lt;&gt;"")*(TransferLog!$J$21:$J$1270&lt;&gt;"")*(TransferLog!$U$21:$U$1270=$C$8)),IF($C$10&lt;&gt;"All Plans",SUM((TransferLog!$N$21:$N$1270=$E40)*(TransferLog!$F$21:$F$1270&lt;&gt;"")*(TransferLog!$J$21:$J$1270&lt;&gt;"")*(TransferLog!$V$21:$V$1270=$C$10)),"")))</f>
        <v>0</v>
      </c>
      <c r="M40" s="80" t="str">
        <f t="shared" si="2"/>
        <v>n/a</v>
      </c>
      <c r="N40" s="76"/>
      <c r="R40" s="97"/>
      <c r="S40" s="97"/>
      <c r="T40" s="97"/>
      <c r="U40" s="97"/>
    </row>
    <row r="41" spans="5:21" ht="15" customHeight="1">
      <c r="E41" s="97" t="s">
        <v>211</v>
      </c>
      <c r="G41" s="79" t="s">
        <v>214</v>
      </c>
      <c r="H41" s="77">
        <f t="array" ref="H41">IF(AND($C$8="All Sources",$C$10="All Plans"),SUM((TransferLog!$P$21:$P$1270=$G41)*(TransferLog!$F$21:$F$1270&lt;&gt;"")*(TransferLog!$J$21:$J$1270&lt;&gt;"")),IF($C$8&lt;&gt;"All Sources",SUM((TransferLog!$P$21:$P$1270=$G41)*(TransferLog!$F$21:$F$1270&lt;&gt;"")*(TransferLog!$J$21:$J$1270&lt;&gt;"")*(TransferLog!$U$21:$U$1270=$C$8)),IF($C$10&lt;&gt;"All Plans",SUM((TransferLog!$P$21:$P$1270=$G41)*(TransferLog!$F$21:$F$1270&lt;&gt;"")*(TransferLog!$J$21:$J$1270&lt;&gt;"")*(TransferLog!$V$21:$V$1270=$C$10)),"")))</f>
        <v>0</v>
      </c>
      <c r="I41" s="80" t="str">
        <f t="shared" si="1"/>
        <v>n/a</v>
      </c>
      <c r="J41" s="76"/>
      <c r="K41" s="79" t="s">
        <v>211</v>
      </c>
      <c r="L41" s="77">
        <f t="array" ref="L41">IF(AND($C$8="All Sources",$C$10="All Plans"),SUM((TransferLog!$N$21:$N$1270=$E41)*(TransferLog!$F$21:$F$1270&lt;&gt;"")*(TransferLog!$J$21:$J$1270&lt;&gt;"")),IF($C$8&lt;&gt;"All Sources",SUM((TransferLog!$N$21:$N$1270=$E41)*(TransferLog!$F$21:$F$1270&lt;&gt;"")*(TransferLog!$J$21:$J$1270&lt;&gt;"")*(TransferLog!$U$21:$U$1270=$C$8)),IF($C$10&lt;&gt;"All Plans",SUM((TransferLog!$N$21:$N$1270=$E41)*(TransferLog!$F$21:$F$1270&lt;&gt;"")*(TransferLog!$J$21:$J$1270&lt;&gt;"")*(TransferLog!$V$21:$V$1270=$C$10)),"")))</f>
        <v>0</v>
      </c>
      <c r="M41" s="80" t="str">
        <f t="shared" si="2"/>
        <v>n/a</v>
      </c>
      <c r="N41" s="76"/>
      <c r="R41" s="97"/>
      <c r="S41" s="97"/>
      <c r="T41" s="97"/>
      <c r="U41" s="97"/>
    </row>
    <row r="42" spans="5:21" ht="15" customHeight="1">
      <c r="E42" s="97" t="s">
        <v>258</v>
      </c>
      <c r="G42" s="79" t="s">
        <v>255</v>
      </c>
      <c r="H42" s="77">
        <f t="array" ref="H42">IF(AND($C$8="All Sources",$C$10="All Plans"),SUM((TransferLog!$P$21:$P$1270=$G42)*(TransferLog!$F$21:$F$1270&lt;&gt;"")*(TransferLog!$J$21:$J$1270&lt;&gt;"")),IF($C$8&lt;&gt;"All Sources",SUM((TransferLog!$P$21:$P$1270=$G42)*(TransferLog!$F$21:$F$1270&lt;&gt;"")*(TransferLog!$J$21:$J$1270&lt;&gt;"")*(TransferLog!$U$21:$U$1270=$C$8)),IF($C$10&lt;&gt;"All Plans",SUM((TransferLog!$P$21:$P$1270=$G42)*(TransferLog!$F$21:$F$1270&lt;&gt;"")*(TransferLog!$J$21:$J$1270&lt;&gt;"")*(TransferLog!$V$21:$V$1270=$C$10)),"")))</f>
        <v>0</v>
      </c>
      <c r="I42" s="80" t="str">
        <f t="shared" si="1"/>
        <v>n/a</v>
      </c>
      <c r="J42" s="76"/>
      <c r="K42" s="79" t="s">
        <v>259</v>
      </c>
      <c r="L42" s="77">
        <f t="array" ref="L42">IF(AND($C$8="All Sources",$C$10="All Plans"),SUM((TransferLog!$N$21:$N$1270=$E42)*(TransferLog!$F$21:$F$1270&lt;&gt;"")*(TransferLog!$J$21:$J$1270&lt;&gt;"")),IF($C$8&lt;&gt;"All Sources",SUM((TransferLog!$N$21:$N$1270=$E42)*(TransferLog!$F$21:$F$1270&lt;&gt;"")*(TransferLog!$J$21:$J$1270&lt;&gt;"")*(TransferLog!$U$21:$U$1270=$C$8)),IF($C$10&lt;&gt;"All Plans",SUM((TransferLog!$N$21:$N$1270=$E42)*(TransferLog!$F$21:$F$1270&lt;&gt;"")*(TransferLog!$J$21:$J$1270&lt;&gt;"")*(TransferLog!$V$21:$V$1270=$C$10)),"")))</f>
        <v>0</v>
      </c>
      <c r="M42" s="80" t="str">
        <f t="shared" si="2"/>
        <v>n/a</v>
      </c>
      <c r="N42" s="76"/>
      <c r="R42" s="97"/>
      <c r="S42" s="97"/>
      <c r="T42" s="97"/>
      <c r="U42" s="97"/>
    </row>
    <row r="43" spans="5:21" ht="15" customHeight="1">
      <c r="E43" s="97" t="s">
        <v>260</v>
      </c>
      <c r="F43" s="76"/>
      <c r="G43" s="79" t="s">
        <v>247</v>
      </c>
      <c r="H43" s="77">
        <f t="array" ref="H43">IF(AND($C$8="All Sources",$C$10="All Plans"),SUM((TransferLog!$P$21:$P$1270=$G43)*(TransferLog!$F$21:$F$1270&lt;&gt;"")*(TransferLog!$J$21:$J$1270&lt;&gt;"")),IF($C$8&lt;&gt;"All Sources",SUM((TransferLog!$P$21:$P$1270=$G43)*(TransferLog!$F$21:$F$1270&lt;&gt;"")*(TransferLog!$J$21:$J$1270&lt;&gt;"")*(TransferLog!$U$21:$U$1270=$C$8)),IF($C$10&lt;&gt;"All Plans",SUM((TransferLog!$P$21:$P$1270=$G43)*(TransferLog!$F$21:$F$1270&lt;&gt;"")*(TransferLog!$J$21:$J$1270&lt;&gt;"")*(TransferLog!$V$21:$V$1270=$C$10)),"")))</f>
        <v>0</v>
      </c>
      <c r="I43" s="80" t="str">
        <f t="shared" si="1"/>
        <v>n/a</v>
      </c>
      <c r="J43" s="76"/>
      <c r="K43" s="79" t="s">
        <v>260</v>
      </c>
      <c r="L43" s="77">
        <f t="array" ref="L43">IF(AND($C$8="All Sources",$C$10="All Plans"),SUM((TransferLog!$N$21:$N$1270=$E43)*(TransferLog!$F$21:$F$1270&lt;&gt;"")*(TransferLog!$J$21:$J$1270&lt;&gt;"")),IF($C$8&lt;&gt;"All Sources",SUM((TransferLog!$N$21:$N$1270=$E43)*(TransferLog!$F$21:$F$1270&lt;&gt;"")*(TransferLog!$J$21:$J$1270&lt;&gt;"")*(TransferLog!$U$21:$U$1270=$C$8)),IF($C$10&lt;&gt;"All Plans",SUM((TransferLog!$N$21:$N$1270=$E43)*(TransferLog!$F$21:$F$1270&lt;&gt;"")*(TransferLog!$J$21:$J$1270&lt;&gt;"")*(TransferLog!$V$21:$V$1270=$C$10)),"")))</f>
        <v>0</v>
      </c>
      <c r="M43" s="80" t="str">
        <f t="shared" si="2"/>
        <v>n/a</v>
      </c>
      <c r="N43" s="76"/>
      <c r="R43" s="97"/>
      <c r="S43" s="97"/>
      <c r="T43" s="97"/>
      <c r="U43" s="97"/>
    </row>
    <row r="44" spans="5:21" ht="15" customHeight="1">
      <c r="E44" s="97" t="s">
        <v>261</v>
      </c>
      <c r="F44" s="76"/>
      <c r="G44" s="76"/>
      <c r="H44" s="76"/>
      <c r="I44" s="76"/>
      <c r="J44" s="76"/>
      <c r="K44" s="79" t="s">
        <v>261</v>
      </c>
      <c r="L44" s="77">
        <f t="array" ref="L44">IF(AND($C$8="All Sources",$C$10="All Plans"),SUM((TransferLog!$N$21:$N$1270=$E44)*(TransferLog!$F$21:$F$1270&lt;&gt;"")*(TransferLog!$J$21:$J$1270&lt;&gt;"")),IF($C$8&lt;&gt;"All Sources",SUM((TransferLog!$N$21:$N$1270=$E44)*(TransferLog!$F$21:$F$1270&lt;&gt;"")*(TransferLog!$J$21:$J$1270&lt;&gt;"")*(TransferLog!$U$21:$U$1270=$C$8)),IF($C$10&lt;&gt;"All Plans",SUM((TransferLog!$N$21:$N$1270=$E44)*(TransferLog!$F$21:$F$1270&lt;&gt;"")*(TransferLog!$J$21:$J$1270&lt;&gt;"")*(TransferLog!$V$21:$V$1270=$C$10)),"")))</f>
        <v>0</v>
      </c>
      <c r="M44" s="80" t="str">
        <f t="shared" si="2"/>
        <v>n/a</v>
      </c>
      <c r="N44" s="76"/>
      <c r="R44" s="97"/>
      <c r="S44" s="97"/>
      <c r="T44" s="97"/>
      <c r="U44" s="97"/>
    </row>
    <row r="45" spans="5:21" ht="15" customHeight="1">
      <c r="E45" s="97" t="s">
        <v>209</v>
      </c>
      <c r="F45" s="76"/>
      <c r="G45" s="76"/>
      <c r="H45" s="76"/>
      <c r="I45" s="76"/>
      <c r="J45" s="76"/>
      <c r="K45" s="79" t="s">
        <v>209</v>
      </c>
      <c r="L45" s="77">
        <f t="array" ref="L45">IF(AND($C$8="All Sources",$C$10="All Plans"),SUM((TransferLog!$N$21:$N$1270=$E45)*(TransferLog!$F$21:$F$1270&lt;&gt;"")*(TransferLog!$J$21:$J$1270&lt;&gt;"")),IF($C$8&lt;&gt;"All Sources",SUM((TransferLog!$N$21:$N$1270=$E45)*(TransferLog!$F$21:$F$1270&lt;&gt;"")*(TransferLog!$J$21:$J$1270&lt;&gt;"")*(TransferLog!$U$21:$U$1270=$C$8)),IF($C$10&lt;&gt;"All Plans",SUM((TransferLog!$N$21:$N$1270=$E45)*(TransferLog!$F$21:$F$1270&lt;&gt;"")*(TransferLog!$J$21:$J$1270&lt;&gt;"")*(TransferLog!$V$21:$V$1270=$C$10)),"")))</f>
        <v>0</v>
      </c>
      <c r="M45" s="80" t="str">
        <f t="shared" si="2"/>
        <v>n/a</v>
      </c>
      <c r="N45" s="76"/>
      <c r="O45" s="76"/>
      <c r="P45" s="76"/>
      <c r="Q45" s="76"/>
      <c r="R45" s="97"/>
      <c r="S45" s="97"/>
      <c r="T45" s="97"/>
      <c r="U45" s="97"/>
    </row>
    <row r="46" spans="5:21" ht="15" customHeight="1">
      <c r="E46" s="97" t="s">
        <v>262</v>
      </c>
      <c r="F46" s="76"/>
      <c r="G46" s="76"/>
      <c r="H46" s="76"/>
      <c r="I46" s="76"/>
      <c r="J46" s="76"/>
      <c r="K46" s="79" t="s">
        <v>262</v>
      </c>
      <c r="L46" s="77">
        <f t="array" ref="L46">IF(AND($C$8="All Sources",$C$10="All Plans"),SUM((TransferLog!$N$21:$N$1270=$E46)*(TransferLog!$F$21:$F$1270&lt;&gt;"")*(TransferLog!$J$21:$J$1270&lt;&gt;"")),IF($C$8&lt;&gt;"All Sources",SUM((TransferLog!$N$21:$N$1270=$E46)*(TransferLog!$F$21:$F$1270&lt;&gt;"")*(TransferLog!$J$21:$J$1270&lt;&gt;"")*(TransferLog!$U$21:$U$1270=$C$8)),IF($C$10&lt;&gt;"All Plans",SUM((TransferLog!$N$21:$N$1270=$E46)*(TransferLog!$F$21:$F$1270&lt;&gt;"")*(TransferLog!$J$21:$J$1270&lt;&gt;"")*(TransferLog!$V$21:$V$1270=$C$10)),"")))</f>
        <v>0</v>
      </c>
      <c r="M46" s="80" t="str">
        <f t="shared" si="2"/>
        <v>n/a</v>
      </c>
      <c r="N46" s="76"/>
      <c r="O46" s="76"/>
      <c r="P46" s="76"/>
      <c r="Q46" s="76"/>
      <c r="R46" s="97"/>
      <c r="S46" s="97"/>
      <c r="T46" s="97"/>
      <c r="U46" s="97"/>
    </row>
    <row r="47" spans="5:21" ht="15" customHeight="1">
      <c r="E47" s="97" t="s">
        <v>263</v>
      </c>
      <c r="F47" s="76"/>
      <c r="G47" s="76"/>
      <c r="H47" s="76"/>
      <c r="I47" s="76"/>
      <c r="J47" s="76"/>
      <c r="K47" s="79" t="s">
        <v>263</v>
      </c>
      <c r="L47" s="77">
        <f t="array" ref="L47">IF(AND($C$8="All Sources",$C$10="All Plans"),SUM((TransferLog!$N$21:$N$1270=$E47)*(TransferLog!$F$21:$F$1270&lt;&gt;"")*(TransferLog!$J$21:$J$1270&lt;&gt;"")),IF($C$8&lt;&gt;"All Sources",SUM((TransferLog!$N$21:$N$1270=$E47)*(TransferLog!$F$21:$F$1270&lt;&gt;"")*(TransferLog!$J$21:$J$1270&lt;&gt;"")*(TransferLog!$U$21:$U$1270=$C$8)),IF($C$10&lt;&gt;"All Plans",SUM((TransferLog!$N$21:$N$1270=$E47)*(TransferLog!$F$21:$F$1270&lt;&gt;"")*(TransferLog!$J$21:$J$1270&lt;&gt;"")*(TransferLog!$V$21:$V$1270=$C$10)),"")))</f>
        <v>0</v>
      </c>
      <c r="M47" s="80" t="str">
        <f t="shared" si="2"/>
        <v>n/a</v>
      </c>
      <c r="N47" s="76"/>
      <c r="O47" s="76"/>
      <c r="P47" s="76"/>
      <c r="Q47" s="76"/>
      <c r="R47" s="97"/>
      <c r="S47" s="97"/>
      <c r="T47" s="97"/>
      <c r="U47" s="97"/>
    </row>
    <row r="48" spans="5:21" ht="15" customHeight="1">
      <c r="E48" s="97" t="s">
        <v>264</v>
      </c>
      <c r="F48" s="76"/>
      <c r="G48" s="76"/>
      <c r="H48" s="76"/>
      <c r="I48" s="76"/>
      <c r="J48" s="76"/>
      <c r="K48" s="79" t="s">
        <v>264</v>
      </c>
      <c r="L48" s="77">
        <f t="array" ref="L48">IF(AND($C$8="All Sources",$C$10="All Plans"),SUM((TransferLog!$N$21:$N$1270=$E48)*(TransferLog!$F$21:$F$1270&lt;&gt;"")*(TransferLog!$J$21:$J$1270&lt;&gt;"")),IF($C$8&lt;&gt;"All Sources",SUM((TransferLog!$N$21:$N$1270=$E48)*(TransferLog!$F$21:$F$1270&lt;&gt;"")*(TransferLog!$J$21:$J$1270&lt;&gt;"")*(TransferLog!$U$21:$U$1270=$C$8)),IF($C$10&lt;&gt;"All Plans",SUM((TransferLog!$N$21:$N$1270=$E48)*(TransferLog!$F$21:$F$1270&lt;&gt;"")*(TransferLog!$J$21:$J$1270&lt;&gt;"")*(TransferLog!$V$21:$V$1270=$C$10)),"")))</f>
        <v>0</v>
      </c>
      <c r="M48" s="80" t="str">
        <f t="shared" si="2"/>
        <v>n/a</v>
      </c>
      <c r="N48" s="76"/>
      <c r="O48" s="76"/>
      <c r="P48" s="76"/>
      <c r="Q48" s="76"/>
      <c r="R48" s="97"/>
      <c r="S48" s="97"/>
      <c r="T48" s="97"/>
      <c r="U48" s="97"/>
    </row>
    <row r="49" spans="5:21" ht="15" customHeight="1">
      <c r="E49" s="97" t="s">
        <v>265</v>
      </c>
      <c r="F49" s="76"/>
      <c r="G49" s="76"/>
      <c r="H49" s="76"/>
      <c r="I49" s="76"/>
      <c r="J49" s="76"/>
      <c r="K49" s="79" t="s">
        <v>265</v>
      </c>
      <c r="L49" s="77">
        <f t="array" ref="L49">IF(AND($C$8="All Sources",$C$10="All Plans"),SUM((TransferLog!$N$21:$N$1270=$E49)*(TransferLog!$F$21:$F$1270&lt;&gt;"")*(TransferLog!$J$21:$J$1270&lt;&gt;"")),IF($C$8&lt;&gt;"All Sources",SUM((TransferLog!$N$21:$N$1270=$E49)*(TransferLog!$F$21:$F$1270&lt;&gt;"")*(TransferLog!$J$21:$J$1270&lt;&gt;"")*(TransferLog!$U$21:$U$1270=$C$8)),IF($C$10&lt;&gt;"All Plans",SUM((TransferLog!$N$21:$N$1270=$E49)*(TransferLog!$F$21:$F$1270&lt;&gt;"")*(TransferLog!$J$21:$J$1270&lt;&gt;"")*(TransferLog!$V$21:$V$1270=$C$10)),"")))</f>
        <v>0</v>
      </c>
      <c r="M49" s="80" t="str">
        <f t="shared" si="2"/>
        <v>n/a</v>
      </c>
      <c r="N49" s="76"/>
      <c r="O49" s="76"/>
      <c r="P49" s="76"/>
      <c r="Q49" s="76"/>
      <c r="R49" s="97"/>
      <c r="S49" s="97"/>
      <c r="T49" s="97"/>
      <c r="U49" s="97"/>
    </row>
    <row r="50" spans="5:21" ht="15" customHeight="1">
      <c r="E50" s="97" t="s">
        <v>266</v>
      </c>
      <c r="F50" s="76"/>
      <c r="G50" s="76"/>
      <c r="H50" s="76"/>
      <c r="I50" s="76"/>
      <c r="J50" s="76"/>
      <c r="K50" s="79" t="s">
        <v>266</v>
      </c>
      <c r="L50" s="77">
        <f t="array" ref="L50">IF(AND($C$8="All Sources",$C$10="All Plans"),SUM((TransferLog!$N$21:$N$1270=$E50)*(TransferLog!$F$21:$F$1270&lt;&gt;"")*(TransferLog!$J$21:$J$1270&lt;&gt;"")),IF($C$8&lt;&gt;"All Sources",SUM((TransferLog!$N$21:$N$1270=$E50)*(TransferLog!$F$21:$F$1270&lt;&gt;"")*(TransferLog!$J$21:$J$1270&lt;&gt;"")*(TransferLog!$U$21:$U$1270=$C$8)),IF($C$10&lt;&gt;"All Plans",SUM((TransferLog!$N$21:$N$1270=$E50)*(TransferLog!$F$21:$F$1270&lt;&gt;"")*(TransferLog!$J$21:$J$1270&lt;&gt;"")*(TransferLog!$V$21:$V$1270=$C$10)),"")))</f>
        <v>0</v>
      </c>
      <c r="M50" s="80" t="str">
        <f t="shared" si="2"/>
        <v>n/a</v>
      </c>
      <c r="N50" s="76"/>
      <c r="O50" s="76"/>
      <c r="P50" s="76"/>
      <c r="Q50" s="76"/>
      <c r="R50" s="97"/>
      <c r="S50" s="97"/>
      <c r="T50" s="97"/>
      <c r="U50" s="97"/>
    </row>
    <row r="51" spans="5:21" ht="15" customHeight="1">
      <c r="E51" s="97" t="s">
        <v>267</v>
      </c>
      <c r="F51" s="76"/>
      <c r="G51" s="76"/>
      <c r="H51" s="76"/>
      <c r="I51" s="76"/>
      <c r="J51" s="76"/>
      <c r="K51" s="79" t="s">
        <v>267</v>
      </c>
      <c r="L51" s="77">
        <f t="array" ref="L51">IF(AND($C$8="All Sources",$C$10="All Plans"),SUM((TransferLog!$N$21:$N$1270=$E51)*(TransferLog!$F$21:$F$1270&lt;&gt;"")*(TransferLog!$J$21:$J$1270&lt;&gt;"")),IF($C$8&lt;&gt;"All Sources",SUM((TransferLog!$N$21:$N$1270=$E51)*(TransferLog!$F$21:$F$1270&lt;&gt;"")*(TransferLog!$J$21:$J$1270&lt;&gt;"")*(TransferLog!$U$21:$U$1270=$C$8)),IF($C$10&lt;&gt;"All Plans",SUM((TransferLog!$N$21:$N$1270=$E51)*(TransferLog!$F$21:$F$1270&lt;&gt;"")*(TransferLog!$J$21:$J$1270&lt;&gt;"")*(TransferLog!$V$21:$V$1270=$C$10)),"")))</f>
        <v>0</v>
      </c>
      <c r="M51" s="80" t="str">
        <f t="shared" si="2"/>
        <v>n/a</v>
      </c>
      <c r="N51" s="76"/>
      <c r="O51" s="76"/>
      <c r="P51" s="76"/>
      <c r="Q51" s="76"/>
      <c r="R51" s="97"/>
      <c r="S51" s="97"/>
      <c r="T51" s="97"/>
      <c r="U51" s="97"/>
    </row>
    <row r="52" spans="5:21" ht="15" customHeight="1">
      <c r="E52" s="97" t="s">
        <v>268</v>
      </c>
      <c r="F52" s="76"/>
      <c r="G52" s="76"/>
      <c r="H52" s="76"/>
      <c r="I52" s="76"/>
      <c r="J52" s="76"/>
      <c r="K52" s="79" t="s">
        <v>268</v>
      </c>
      <c r="L52" s="77">
        <f t="array" ref="L52">IF(AND($C$8="All Sources",$C$10="All Plans"),SUM((TransferLog!$N$21:$N$1270=$E52)*(TransferLog!$F$21:$F$1270&lt;&gt;"")*(TransferLog!$J$21:$J$1270&lt;&gt;"")),IF($C$8&lt;&gt;"All Sources",SUM((TransferLog!$N$21:$N$1270=$E52)*(TransferLog!$F$21:$F$1270&lt;&gt;"")*(TransferLog!$J$21:$J$1270&lt;&gt;"")*(TransferLog!$U$21:$U$1270=$C$8)),IF($C$10&lt;&gt;"All Plans",SUM((TransferLog!$N$21:$N$1270=$E52)*(TransferLog!$F$21:$F$1270&lt;&gt;"")*(TransferLog!$J$21:$J$1270&lt;&gt;"")*(TransferLog!$V$21:$V$1270=$C$10)),"")))</f>
        <v>0</v>
      </c>
      <c r="M52" s="80" t="str">
        <f t="shared" si="2"/>
        <v>n/a</v>
      </c>
      <c r="N52" s="76"/>
      <c r="O52" s="76"/>
      <c r="P52" s="76"/>
      <c r="Q52" s="76"/>
      <c r="R52" s="97"/>
      <c r="S52" s="97"/>
      <c r="T52" s="97"/>
      <c r="U52" s="97"/>
    </row>
    <row r="53" spans="5:21" ht="15" customHeight="1">
      <c r="E53" s="97" t="s">
        <v>212</v>
      </c>
      <c r="F53" s="76"/>
      <c r="J53" s="76"/>
      <c r="K53" s="79" t="s">
        <v>212</v>
      </c>
      <c r="L53" s="77">
        <f t="array" ref="L53">IF(AND($C$8="All Sources",$C$10="All Plans"),SUM((TransferLog!$N$21:$N$1270=$E53)*(TransferLog!$F$21:$F$1270&lt;&gt;"")*(TransferLog!$J$21:$J$1270&lt;&gt;"")),IF($C$8&lt;&gt;"All Sources",SUM((TransferLog!$N$21:$N$1270=$E53)*(TransferLog!$F$21:$F$1270&lt;&gt;"")*(TransferLog!$J$21:$J$1270&lt;&gt;"")*(TransferLog!$U$21:$U$1270=$C$8)),IF($C$10&lt;&gt;"All Plans",SUM((TransferLog!$N$21:$N$1270=$E53)*(TransferLog!$F$21:$F$1270&lt;&gt;"")*(TransferLog!$J$21:$J$1270&lt;&gt;"")*(TransferLog!$V$21:$V$1270=$C$10)),"")))</f>
        <v>0</v>
      </c>
      <c r="M53" s="80" t="str">
        <f t="shared" si="2"/>
        <v>n/a</v>
      </c>
      <c r="N53" s="76"/>
      <c r="O53" s="76"/>
      <c r="P53" s="76"/>
      <c r="Q53" s="76"/>
      <c r="R53" s="97"/>
      <c r="S53" s="97"/>
      <c r="T53" s="97"/>
      <c r="U53" s="97"/>
    </row>
    <row r="54" spans="5:21" ht="15" customHeight="1">
      <c r="E54" s="97" t="s">
        <v>269</v>
      </c>
      <c r="F54" s="76"/>
      <c r="J54" s="76"/>
      <c r="K54" s="79" t="s">
        <v>269</v>
      </c>
      <c r="L54" s="77">
        <f t="array" ref="L54">IF(AND($C$8="All Sources",$C$10="All Plans"),SUM((TransferLog!$N$21:$N$1270=$E54)*(TransferLog!$F$21:$F$1270&lt;&gt;"")*(TransferLog!$J$21:$J$1270&lt;&gt;"")),IF($C$8&lt;&gt;"All Sources",SUM((TransferLog!$N$21:$N$1270=$E54)*(TransferLog!$F$21:$F$1270&lt;&gt;"")*(TransferLog!$J$21:$J$1270&lt;&gt;"")*(TransferLog!$U$21:$U$1270=$C$8)),IF($C$10&lt;&gt;"All Plans",SUM((TransferLog!$N$21:$N$1270=$E54)*(TransferLog!$F$21:$F$1270&lt;&gt;"")*(TransferLog!$J$21:$J$1270&lt;&gt;"")*(TransferLog!$V$21:$V$1270=$C$10)),"")))</f>
        <v>0</v>
      </c>
      <c r="M54" s="80" t="str">
        <f t="shared" ref="M54:M64" si="3">IF($E$16=0,"n/a",($L54/$E$16))</f>
        <v>n/a</v>
      </c>
      <c r="N54" s="76"/>
      <c r="O54" s="76"/>
      <c r="P54" s="76"/>
      <c r="Q54" s="76"/>
      <c r="R54" s="97"/>
      <c r="S54" s="97"/>
      <c r="T54" s="97"/>
      <c r="U54" s="97"/>
    </row>
    <row r="55" spans="5:21" ht="15" customHeight="1">
      <c r="E55" s="97" t="s">
        <v>270</v>
      </c>
      <c r="F55" s="76"/>
      <c r="J55" s="76"/>
      <c r="K55" s="79" t="s">
        <v>270</v>
      </c>
      <c r="L55" s="77">
        <f t="array" ref="L55">IF(AND($C$8="All Sources",$C$10="All Plans"),SUM((TransferLog!$N$21:$N$1270=$E55)*(TransferLog!$F$21:$F$1270&lt;&gt;"")*(TransferLog!$J$21:$J$1270&lt;&gt;"")),IF($C$8&lt;&gt;"All Sources",SUM((TransferLog!$N$21:$N$1270=$E55)*(TransferLog!$F$21:$F$1270&lt;&gt;"")*(TransferLog!$J$21:$J$1270&lt;&gt;"")*(TransferLog!$U$21:$U$1270=$C$8)),IF($C$10&lt;&gt;"All Plans",SUM((TransferLog!$N$21:$N$1270=$E55)*(TransferLog!$F$21:$F$1270&lt;&gt;"")*(TransferLog!$J$21:$J$1270&lt;&gt;"")*(TransferLog!$V$21:$V$1270=$C$10)),"")))</f>
        <v>0</v>
      </c>
      <c r="M55" s="80" t="str">
        <f t="shared" si="3"/>
        <v>n/a</v>
      </c>
      <c r="N55" s="76"/>
      <c r="O55" s="76"/>
      <c r="P55" s="76"/>
      <c r="Q55" s="76"/>
      <c r="R55" s="97"/>
      <c r="S55" s="97"/>
      <c r="T55" s="97"/>
      <c r="U55" s="97"/>
    </row>
    <row r="56" spans="5:21" ht="15" customHeight="1">
      <c r="E56" s="97" t="s">
        <v>271</v>
      </c>
      <c r="F56" s="76"/>
      <c r="J56" s="76"/>
      <c r="K56" s="79" t="s">
        <v>272</v>
      </c>
      <c r="L56" s="77">
        <f t="array" ref="L56">IF(AND($C$8="All Sources",$C$10="All Plans"),SUM((TransferLog!$N$21:$N$1270=$E56)*(TransferLog!$F$21:$F$1270&lt;&gt;"")*(TransferLog!$J$21:$J$1270&lt;&gt;"")),IF($C$8&lt;&gt;"All Sources",SUM((TransferLog!$N$21:$N$1270=$E56)*(TransferLog!$F$21:$F$1270&lt;&gt;"")*(TransferLog!$J$21:$J$1270&lt;&gt;"")*(TransferLog!$U$21:$U$1270=$C$8)),IF($C$10&lt;&gt;"All Plans",SUM((TransferLog!$N$21:$N$1270=$E56)*(TransferLog!$F$21:$F$1270&lt;&gt;"")*(TransferLog!$J$21:$J$1270&lt;&gt;"")*(TransferLog!$V$21:$V$1270=$C$10)),"")))</f>
        <v>0</v>
      </c>
      <c r="M56" s="80" t="str">
        <f t="shared" si="3"/>
        <v>n/a</v>
      </c>
      <c r="N56" s="76"/>
      <c r="O56" s="76"/>
      <c r="P56" s="76"/>
      <c r="Q56" s="76"/>
      <c r="R56" s="97"/>
      <c r="S56" s="97"/>
      <c r="T56" s="97"/>
      <c r="U56" s="97"/>
    </row>
    <row r="57" spans="5:21" ht="15" customHeight="1">
      <c r="E57" s="97" t="s">
        <v>215</v>
      </c>
      <c r="F57" s="76"/>
      <c r="J57" s="76"/>
      <c r="K57" s="79" t="s">
        <v>215</v>
      </c>
      <c r="L57" s="77">
        <f t="array" ref="L57">IF(AND($C$8="All Sources",$C$10="All Plans"),SUM((TransferLog!$N$21:$N$1270=$E57)*(TransferLog!$F$21:$F$1270&lt;&gt;"")*(TransferLog!$J$21:$J$1270&lt;&gt;"")),IF($C$8&lt;&gt;"All Sources",SUM((TransferLog!$N$21:$N$1270=$E57)*(TransferLog!$F$21:$F$1270&lt;&gt;"")*(TransferLog!$J$21:$J$1270&lt;&gt;"")*(TransferLog!$U$21:$U$1270=$C$8)),IF($C$10&lt;&gt;"All Plans",SUM((TransferLog!$N$21:$N$1270=$E57)*(TransferLog!$F$21:$F$1270&lt;&gt;"")*(TransferLog!$J$21:$J$1270&lt;&gt;"")*(TransferLog!$V$21:$V$1270=$C$10)),"")))</f>
        <v>0</v>
      </c>
      <c r="M57" s="80" t="str">
        <f t="shared" si="3"/>
        <v>n/a</v>
      </c>
      <c r="N57" s="76"/>
      <c r="O57" s="76"/>
      <c r="P57" s="76"/>
      <c r="Q57" s="76"/>
      <c r="R57" s="97"/>
      <c r="S57" s="97"/>
      <c r="T57" s="97"/>
      <c r="U57" s="97"/>
    </row>
    <row r="58" spans="5:21" ht="15" customHeight="1">
      <c r="E58" s="97" t="s">
        <v>187</v>
      </c>
      <c r="F58" s="76"/>
      <c r="J58" s="76"/>
      <c r="K58" s="79" t="s">
        <v>187</v>
      </c>
      <c r="L58" s="77">
        <f t="array" ref="L58">IF(AND($C$8="All Sources",$C$10="All Plans"),SUM((TransferLog!$N$21:$N$1270=$E58)*(TransferLog!$F$21:$F$1270&lt;&gt;"")*(TransferLog!$J$21:$J$1270&lt;&gt;"")),IF($C$8&lt;&gt;"All Sources",SUM((TransferLog!$N$21:$N$1270=$E58)*(TransferLog!$F$21:$F$1270&lt;&gt;"")*(TransferLog!$J$21:$J$1270&lt;&gt;"")*(TransferLog!$U$21:$U$1270=$C$8)),IF($C$10&lt;&gt;"All Plans",SUM((TransferLog!$N$21:$N$1270=$E58)*(TransferLog!$F$21:$F$1270&lt;&gt;"")*(TransferLog!$J$21:$J$1270&lt;&gt;"")*(TransferLog!$V$21:$V$1270=$C$10)),"")))</f>
        <v>0</v>
      </c>
      <c r="M58" s="80" t="str">
        <f t="shared" si="3"/>
        <v>n/a</v>
      </c>
      <c r="N58" s="76"/>
      <c r="O58" s="76"/>
      <c r="P58" s="76"/>
      <c r="Q58" s="76"/>
      <c r="R58" s="97"/>
      <c r="S58" s="97"/>
      <c r="T58" s="97"/>
      <c r="U58" s="97"/>
    </row>
    <row r="59" spans="5:21" ht="15" customHeight="1">
      <c r="E59" s="97" t="s">
        <v>273</v>
      </c>
      <c r="F59" s="76"/>
      <c r="J59" s="76"/>
      <c r="K59" s="79" t="s">
        <v>273</v>
      </c>
      <c r="L59" s="77">
        <f t="array" ref="L59">IF(AND($C$8="All Sources",$C$10="All Plans"),SUM((TransferLog!$N$21:$N$1270=$E59)*(TransferLog!$F$21:$F$1270&lt;&gt;"")*(TransferLog!$J$21:$J$1270&lt;&gt;"")),IF($C$8&lt;&gt;"All Sources",SUM((TransferLog!$N$21:$N$1270=$E59)*(TransferLog!$F$21:$F$1270&lt;&gt;"")*(TransferLog!$J$21:$J$1270&lt;&gt;"")*(TransferLog!$U$21:$U$1270=$C$8)),IF($C$10&lt;&gt;"All Plans",SUM((TransferLog!$N$21:$N$1270=$E59)*(TransferLog!$F$21:$F$1270&lt;&gt;"")*(TransferLog!$J$21:$J$1270&lt;&gt;"")*(TransferLog!$V$21:$V$1270=$C$10)),"")))</f>
        <v>0</v>
      </c>
      <c r="M59" s="80" t="str">
        <f t="shared" si="3"/>
        <v>n/a</v>
      </c>
      <c r="N59" s="76"/>
      <c r="O59" s="76"/>
      <c r="P59" s="76"/>
      <c r="Q59" s="76"/>
      <c r="R59" s="97"/>
      <c r="S59" s="97"/>
      <c r="T59" s="97"/>
      <c r="U59" s="97"/>
    </row>
    <row r="60" spans="5:21" ht="15" customHeight="1">
      <c r="E60" s="97" t="s">
        <v>216</v>
      </c>
      <c r="F60" s="76"/>
      <c r="J60" s="76"/>
      <c r="K60" s="79" t="s">
        <v>216</v>
      </c>
      <c r="L60" s="77">
        <f t="array" ref="L60">IF(AND($C$8="All Sources",$C$10="All Plans"),SUM((TransferLog!$N$21:$N$1270=$E60)*(TransferLog!$F$21:$F$1270&lt;&gt;"")*(TransferLog!$J$21:$J$1270&lt;&gt;"")),IF($C$8&lt;&gt;"All Sources",SUM((TransferLog!$N$21:$N$1270=$E60)*(TransferLog!$F$21:$F$1270&lt;&gt;"")*(TransferLog!$J$21:$J$1270&lt;&gt;"")*(TransferLog!$U$21:$U$1270=$C$8)),IF($C$10&lt;&gt;"All Plans",SUM((TransferLog!$N$21:$N$1270=$E60)*(TransferLog!$F$21:$F$1270&lt;&gt;"")*(TransferLog!$J$21:$J$1270&lt;&gt;"")*(TransferLog!$V$21:$V$1270=$C$10)),"")))</f>
        <v>0</v>
      </c>
      <c r="M60" s="80" t="str">
        <f t="shared" si="3"/>
        <v>n/a</v>
      </c>
      <c r="N60" s="76"/>
      <c r="O60" s="76"/>
      <c r="P60" s="76"/>
      <c r="Q60" s="76"/>
      <c r="R60" s="97"/>
      <c r="S60" s="97"/>
      <c r="T60" s="97"/>
      <c r="U60" s="97"/>
    </row>
    <row r="61" spans="5:21" ht="15" customHeight="1">
      <c r="E61" s="97" t="s">
        <v>194</v>
      </c>
      <c r="F61" s="76"/>
      <c r="J61" s="76"/>
      <c r="K61" s="79" t="s">
        <v>194</v>
      </c>
      <c r="L61" s="77">
        <f t="array" ref="L61">IF(AND($C$8="All Sources",$C$10="All Plans"),SUM((TransferLog!$N$21:$N$1270=$E61)*(TransferLog!$F$21:$F$1270&lt;&gt;"")*(TransferLog!$J$21:$J$1270&lt;&gt;"")),IF($C$8&lt;&gt;"All Sources",SUM((TransferLog!$N$21:$N$1270=$E61)*(TransferLog!$F$21:$F$1270&lt;&gt;"")*(TransferLog!$J$21:$J$1270&lt;&gt;"")*(TransferLog!$U$21:$U$1270=$C$8)),IF($C$10&lt;&gt;"All Plans",SUM((TransferLog!$N$21:$N$1270=$E61)*(TransferLog!$F$21:$F$1270&lt;&gt;"")*(TransferLog!$J$21:$J$1270&lt;&gt;"")*(TransferLog!$V$21:$V$1270=$C$10)),"")))</f>
        <v>0</v>
      </c>
      <c r="M61" s="80" t="str">
        <f t="shared" si="3"/>
        <v>n/a</v>
      </c>
      <c r="N61" s="76"/>
      <c r="O61" s="76"/>
      <c r="P61" s="76"/>
      <c r="Q61" s="76"/>
      <c r="R61" s="97"/>
      <c r="S61" s="97"/>
      <c r="T61" s="97"/>
      <c r="U61" s="97"/>
    </row>
    <row r="62" spans="5:21" ht="15" customHeight="1">
      <c r="E62" s="97" t="s">
        <v>274</v>
      </c>
      <c r="F62" s="76"/>
      <c r="J62" s="76"/>
      <c r="K62" s="79" t="s">
        <v>274</v>
      </c>
      <c r="L62" s="77">
        <f t="array" ref="L62">IF(AND($C$8="All Sources",$C$10="All Plans"),SUM((TransferLog!$N$21:$N$1270=$E62)*(TransferLog!$F$21:$F$1270&lt;&gt;"")*(TransferLog!$J$21:$J$1270&lt;&gt;"")),IF($C$8&lt;&gt;"All Sources",SUM((TransferLog!$N$21:$N$1270=$E62)*(TransferLog!$F$21:$F$1270&lt;&gt;"")*(TransferLog!$J$21:$J$1270&lt;&gt;"")*(TransferLog!$U$21:$U$1270=$C$8)),IF($C$10&lt;&gt;"All Plans",SUM((TransferLog!$N$21:$N$1270=$E62)*(TransferLog!$F$21:$F$1270&lt;&gt;"")*(TransferLog!$J$21:$J$1270&lt;&gt;"")*(TransferLog!$V$21:$V$1270=$C$10)),"")))</f>
        <v>0</v>
      </c>
      <c r="M62" s="80" t="str">
        <f t="shared" si="3"/>
        <v>n/a</v>
      </c>
      <c r="N62" s="76"/>
      <c r="O62" s="76"/>
      <c r="P62" s="76"/>
      <c r="Q62" s="76"/>
      <c r="R62" s="97"/>
      <c r="S62" s="97"/>
      <c r="T62" s="97"/>
      <c r="U62" s="97"/>
    </row>
    <row r="63" spans="5:21" ht="15" customHeight="1">
      <c r="E63" s="97" t="s">
        <v>275</v>
      </c>
      <c r="F63" s="76"/>
      <c r="J63" s="76"/>
      <c r="K63" s="79" t="s">
        <v>275</v>
      </c>
      <c r="L63" s="77">
        <f t="array" ref="L63">IF(AND($C$8="All Sources",$C$10="All Plans"),SUM((TransferLog!$N$21:$N$1270=$E63)*(TransferLog!$F$21:$F$1270&lt;&gt;"")*(TransferLog!$J$21:$J$1270&lt;&gt;"")),IF($C$8&lt;&gt;"All Sources",SUM((TransferLog!$N$21:$N$1270=$E63)*(TransferLog!$F$21:$F$1270&lt;&gt;"")*(TransferLog!$J$21:$J$1270&lt;&gt;"")*(TransferLog!$U$21:$U$1270=$C$8)),IF($C$10&lt;&gt;"All Plans",SUM((TransferLog!$N$21:$N$1270=$E63)*(TransferLog!$F$21:$F$1270&lt;&gt;"")*(TransferLog!$J$21:$J$1270&lt;&gt;"")*(TransferLog!$V$21:$V$1270=$C$10)),"")))</f>
        <v>0</v>
      </c>
      <c r="M63" s="80" t="str">
        <f t="shared" si="3"/>
        <v>n/a</v>
      </c>
      <c r="N63" s="76"/>
      <c r="O63" s="76"/>
      <c r="P63" s="76"/>
      <c r="Q63" s="76"/>
      <c r="R63" s="97"/>
      <c r="S63" s="97"/>
      <c r="T63" s="97"/>
      <c r="U63" s="97"/>
    </row>
    <row r="64" spans="5:21" ht="15" customHeight="1">
      <c r="E64" s="97" t="s">
        <v>206</v>
      </c>
      <c r="F64" s="76"/>
      <c r="J64" s="76"/>
      <c r="K64" s="79" t="s">
        <v>206</v>
      </c>
      <c r="L64" s="77">
        <f t="array" ref="L64">IF(AND($C$8="All Sources",$C$10="All Plans"),SUM((TransferLog!$N$21:$N$1270=$E64)*(TransferLog!$F$21:$F$1270&lt;&gt;"")*(TransferLog!$J$21:$J$1270&lt;&gt;"")),IF($C$8&lt;&gt;"All Sources",SUM((TransferLog!$N$21:$N$1270=$E64)*(TransferLog!$F$21:$F$1270&lt;&gt;"")*(TransferLog!$J$21:$J$1270&lt;&gt;"")*(TransferLog!$U$21:$U$1270=$C$8)),IF($C$10&lt;&gt;"All Plans",SUM((TransferLog!$N$21:$N$1270=$E64)*(TransferLog!$F$21:$F$1270&lt;&gt;"")*(TransferLog!$J$21:$J$1270&lt;&gt;"")*(TransferLog!$V$21:$V$1270=$C$10)),"")))</f>
        <v>0</v>
      </c>
      <c r="M64" s="80" t="str">
        <f t="shared" si="3"/>
        <v>n/a</v>
      </c>
      <c r="N64" s="76"/>
      <c r="O64" s="76"/>
      <c r="P64" s="76"/>
      <c r="Q64" s="76"/>
      <c r="R64" s="97"/>
      <c r="S64" s="97"/>
      <c r="T64" s="97"/>
      <c r="U64" s="97"/>
    </row>
    <row r="65" spans="5:21" ht="15" customHeight="1">
      <c r="E65" s="97" t="s">
        <v>247</v>
      </c>
      <c r="F65" s="76"/>
      <c r="J65" s="76"/>
      <c r="K65" s="79" t="s">
        <v>247</v>
      </c>
      <c r="L65" s="77">
        <f t="array" ref="L65">IF(AND($C$8="All Sources",$C$10="All Plans"),SUM((TransferLog!$N$21:$N$1270="")*(TransferLog!$F$21:$F$1270&lt;&gt;"")*(TransferLog!$J$21:$J$1270&lt;&gt;"")),IF($C$8&lt;&gt;"All Sources",SUM((TransferLog!$N$21:$N$1270="")*(TransferLog!$F$21:$F$1270&lt;&gt;"")*(TransferLog!$J$21:$J$1270&lt;&gt;"")*(TransferLog!$U$21:$U$1270=$C$8)),IF($C$10&lt;&gt;"All Plans",SUM((TransferLog!$N$21:$N$1270="")*(TransferLog!$F$21:$F$1270&lt;&gt;"")*(TransferLog!$J$21:$J$1270&lt;&gt;"")*(TransferLog!$V$21:$V$1270=$C$10)),"")))</f>
        <v>0</v>
      </c>
      <c r="M65" s="80" t="str">
        <f>IF($E$16=0,"n/a",($L65/$E$16))</f>
        <v>n/a</v>
      </c>
      <c r="N65" s="76"/>
      <c r="O65" s="76"/>
      <c r="P65" s="76"/>
      <c r="Q65" s="76"/>
      <c r="R65" s="97"/>
      <c r="S65" s="97"/>
      <c r="T65" s="97"/>
      <c r="U65" s="97"/>
    </row>
    <row r="66" spans="5:21" ht="15" customHeight="1">
      <c r="F66" s="76"/>
      <c r="J66" s="76"/>
      <c r="K66" s="76"/>
      <c r="L66" s="76"/>
      <c r="M66" s="76"/>
      <c r="O66" s="76"/>
      <c r="P66" s="76"/>
      <c r="Q66" s="76"/>
      <c r="R66" s="97"/>
      <c r="S66" s="97"/>
      <c r="T66" s="97"/>
      <c r="U66" s="97"/>
    </row>
    <row r="67" spans="5:21" ht="15" customHeight="1">
      <c r="F67" s="76"/>
      <c r="G67" s="151"/>
      <c r="H67" s="76"/>
      <c r="I67" s="76"/>
      <c r="J67" s="76"/>
      <c r="K67" s="76"/>
      <c r="L67" s="76"/>
      <c r="M67" s="76"/>
      <c r="N67" s="76"/>
      <c r="O67" s="76"/>
      <c r="P67" s="76"/>
      <c r="Q67" s="76"/>
      <c r="R67" s="97"/>
      <c r="S67" s="97"/>
      <c r="T67" s="97"/>
      <c r="U67" s="97"/>
    </row>
    <row r="68" spans="5:21" ht="176.25" customHeight="1">
      <c r="F68" s="76"/>
      <c r="G68" s="76"/>
      <c r="H68" s="76"/>
      <c r="I68" s="76"/>
      <c r="J68" s="76"/>
      <c r="K68" s="76"/>
      <c r="L68" s="76"/>
      <c r="M68" s="76"/>
      <c r="N68" s="76"/>
      <c r="O68" s="76"/>
      <c r="P68" s="76"/>
      <c r="Q68" s="76"/>
      <c r="R68" s="97"/>
      <c r="S68" s="97"/>
      <c r="T68" s="97"/>
      <c r="U68" s="97"/>
    </row>
    <row r="69" spans="5:21" ht="31.5" customHeight="1">
      <c r="F69" s="76"/>
      <c r="G69" s="76"/>
      <c r="H69" s="76"/>
      <c r="I69" s="76"/>
      <c r="J69" s="76"/>
      <c r="K69" s="76"/>
      <c r="L69" s="76"/>
      <c r="M69" s="76"/>
      <c r="N69" s="76"/>
      <c r="O69" s="76"/>
      <c r="P69" s="76"/>
      <c r="Q69" s="76"/>
      <c r="R69" s="97"/>
      <c r="S69" s="97"/>
      <c r="T69" s="97"/>
      <c r="U69" s="97"/>
    </row>
    <row r="70" spans="5:21" ht="15" customHeight="1">
      <c r="F70" s="76"/>
      <c r="G70" s="76"/>
      <c r="H70" s="76"/>
      <c r="I70" s="76"/>
      <c r="J70" s="76"/>
      <c r="K70" s="76"/>
      <c r="L70" s="76"/>
      <c r="M70" s="76"/>
      <c r="N70" s="76"/>
      <c r="O70" s="76"/>
      <c r="P70" s="76"/>
      <c r="Q70" s="76"/>
      <c r="R70" s="97"/>
      <c r="S70" s="97"/>
      <c r="T70" s="97"/>
      <c r="U70" s="97"/>
    </row>
    <row r="71" spans="5:21" ht="15" customHeight="1">
      <c r="F71" s="76"/>
      <c r="G71" s="76"/>
      <c r="H71" s="76"/>
      <c r="I71" s="76"/>
      <c r="J71" s="76"/>
      <c r="N71" s="76"/>
      <c r="O71" s="76"/>
      <c r="P71" s="76"/>
      <c r="Q71" s="76"/>
      <c r="R71" s="97"/>
      <c r="S71" s="97"/>
      <c r="T71" s="97"/>
      <c r="U71" s="97"/>
    </row>
    <row r="72" spans="5:21" ht="111" customHeight="1">
      <c r="G72" s="466" t="s">
        <v>311</v>
      </c>
      <c r="H72" s="466"/>
      <c r="I72" s="466"/>
      <c r="J72" s="180"/>
      <c r="N72" s="76"/>
      <c r="R72" s="97"/>
      <c r="S72" s="97"/>
      <c r="T72" s="97"/>
      <c r="U72" s="97"/>
    </row>
    <row r="73" spans="5:21" ht="15" customHeight="1">
      <c r="G73" s="363"/>
      <c r="H73" s="448" t="s">
        <v>252</v>
      </c>
      <c r="I73" s="462" t="s">
        <v>253</v>
      </c>
      <c r="J73" s="76"/>
      <c r="N73" s="76"/>
      <c r="R73" s="97"/>
      <c r="S73" s="97"/>
      <c r="T73" s="97"/>
      <c r="U73" s="97"/>
    </row>
    <row r="74" spans="5:21" ht="15" customHeight="1">
      <c r="G74" s="364"/>
      <c r="H74" s="449"/>
      <c r="I74" s="463"/>
      <c r="J74" s="76"/>
      <c r="N74" s="76"/>
      <c r="R74" s="97"/>
      <c r="S74" s="97"/>
      <c r="T74" s="97"/>
      <c r="U74" s="97"/>
    </row>
    <row r="75" spans="5:21" ht="15" customHeight="1">
      <c r="E75" s="97" t="s">
        <v>204</v>
      </c>
      <c r="G75" s="79" t="s">
        <v>204</v>
      </c>
      <c r="H75" s="77">
        <f t="array" ref="H75">IF(AND($C$8="All Sources",$C$10="All Plans"),SUM((TransferLog!$O$21:$O$1270=$E75)*(TransferLog!$F$21:$F$1270&lt;&gt;"")*(TransferLog!$J$21:$J$1270&lt;&gt;"")),IF($C$8&lt;&gt;"All Sources",SUM((TransferLog!$O$21:$O$1270=$E75)*(TransferLog!$F$21:$F$1270&lt;&gt;"")*(TransferLog!$J$21:$J$1270&lt;&gt;"")*(TransferLog!$U$21:$U$1270=$C$8)),IF($C$10&lt;&gt;"All Plans",SUM((TransferLog!$O$21:$O$1270=$E75)*(TransferLog!$F$21:$F$1270&lt;&gt;"")*(TransferLog!$J$21:$J$1270&lt;&gt;"")*(TransferLog!$V$21:$V$1270=$C$10)),"")))</f>
        <v>0</v>
      </c>
      <c r="I75" s="80" t="str">
        <f>IF($E$16=0,"n/a",($H75/$E$16))</f>
        <v>n/a</v>
      </c>
      <c r="J75" s="76"/>
      <c r="N75" s="76"/>
      <c r="R75" s="97"/>
      <c r="S75" s="97"/>
      <c r="T75" s="97"/>
      <c r="U75" s="97"/>
    </row>
    <row r="76" spans="5:21" ht="15" customHeight="1">
      <c r="E76" s="97" t="s">
        <v>277</v>
      </c>
      <c r="G76" s="79" t="s">
        <v>277</v>
      </c>
      <c r="H76" s="77">
        <f t="array" ref="H76">IF(AND($C$8="All Sources",$C$10="All Plans"),SUM((TransferLog!$O$21:$O$1270=$E76)*(TransferLog!$F$21:$F$1270&lt;&gt;"")*(TransferLog!$J$21:$J$1270&lt;&gt;"")),IF($C$8&lt;&gt;"All Sources",SUM((TransferLog!$O$21:$O$1270=$E76)*(TransferLog!$F$21:$F$1270&lt;&gt;"")*(TransferLog!$J$21:$J$1270&lt;&gt;"")*(TransferLog!$U$21:$U$1270=$C$8)),IF($C$10&lt;&gt;"All Plans",SUM((TransferLog!$O$21:$O$1270=$E76)*(TransferLog!$F$21:$F$1270&lt;&gt;"")*(TransferLog!$J$21:$J$1270&lt;&gt;"")*(TransferLog!$V$21:$V$1270=$C$10)),"")))</f>
        <v>0</v>
      </c>
      <c r="I76" s="80" t="str">
        <f t="shared" ref="I76:I98" si="4">IF($E$16=0,"n/a",($H76/$E$16))</f>
        <v>n/a</v>
      </c>
      <c r="J76" s="76"/>
      <c r="N76" s="76"/>
      <c r="R76" s="97"/>
      <c r="S76" s="97"/>
      <c r="T76" s="97"/>
      <c r="U76" s="97"/>
    </row>
    <row r="77" spans="5:21" ht="15" customHeight="1">
      <c r="E77" s="97" t="s">
        <v>278</v>
      </c>
      <c r="G77" s="79" t="s">
        <v>278</v>
      </c>
      <c r="H77" s="77">
        <f t="array" ref="H77">IF(AND($C$8="All Sources",$C$10="All Plans"),SUM((TransferLog!$O$21:$O$1270=$E77)*(TransferLog!$F$21:$F$1270&lt;&gt;"")*(TransferLog!$J$21:$J$1270&lt;&gt;"")),IF($C$8&lt;&gt;"All Sources",SUM((TransferLog!$O$21:$O$1270=$E77)*(TransferLog!$F$21:$F$1270&lt;&gt;"")*(TransferLog!$J$21:$J$1270&lt;&gt;"")*(TransferLog!$U$21:$U$1270=$C$8)),IF($C$10&lt;&gt;"All Plans",SUM((TransferLog!$O$21:$O$1270=$E77)*(TransferLog!$F$21:$F$1270&lt;&gt;"")*(TransferLog!$J$21:$J$1270&lt;&gt;"")*(TransferLog!$V$21:$V$1270=$C$10)),"")))</f>
        <v>0</v>
      </c>
      <c r="I77" s="80" t="str">
        <f t="shared" si="4"/>
        <v>n/a</v>
      </c>
      <c r="J77" s="76"/>
      <c r="N77" s="76"/>
      <c r="R77" s="97"/>
      <c r="S77" s="97"/>
      <c r="T77" s="97"/>
      <c r="U77" s="97"/>
    </row>
    <row r="78" spans="5:21" ht="15" customHeight="1">
      <c r="E78" s="97" t="s">
        <v>279</v>
      </c>
      <c r="G78" s="79" t="s">
        <v>279</v>
      </c>
      <c r="H78" s="77">
        <f t="array" ref="H78">IF(AND($C$8="All Sources",$C$10="All Plans"),SUM((TransferLog!$O$21:$O$1270=$E78)*(TransferLog!$F$21:$F$1270&lt;&gt;"")*(TransferLog!$J$21:$J$1270&lt;&gt;"")),IF($C$8&lt;&gt;"All Sources",SUM((TransferLog!$O$21:$O$1270=$E78)*(TransferLog!$F$21:$F$1270&lt;&gt;"")*(TransferLog!$J$21:$J$1270&lt;&gt;"")*(TransferLog!$U$21:$U$1270=$C$8)),IF($C$10&lt;&gt;"All Plans",SUM((TransferLog!$O$21:$O$1270=$E78)*(TransferLog!$F$21:$F$1270&lt;&gt;"")*(TransferLog!$J$21:$J$1270&lt;&gt;"")*(TransferLog!$V$21:$V$1270=$C$10)),"")))</f>
        <v>0</v>
      </c>
      <c r="I78" s="80" t="str">
        <f t="shared" si="4"/>
        <v>n/a</v>
      </c>
      <c r="J78" s="76"/>
      <c r="N78" s="76"/>
      <c r="R78" s="97"/>
      <c r="S78" s="97"/>
      <c r="T78" s="97"/>
      <c r="U78" s="97"/>
    </row>
    <row r="79" spans="5:21" ht="15" customHeight="1">
      <c r="E79" s="97" t="s">
        <v>280</v>
      </c>
      <c r="G79" s="79" t="s">
        <v>280</v>
      </c>
      <c r="H79" s="77">
        <f t="array" ref="H79">IF(AND($C$8="All Sources",$C$10="All Plans"),SUM((TransferLog!$O$21:$O$1270=$E79)*(TransferLog!$F$21:$F$1270&lt;&gt;"")*(TransferLog!$J$21:$J$1270&lt;&gt;"")),IF($C$8&lt;&gt;"All Sources",SUM((TransferLog!$O$21:$O$1270=$E79)*(TransferLog!$F$21:$F$1270&lt;&gt;"")*(TransferLog!$J$21:$J$1270&lt;&gt;"")*(TransferLog!$U$21:$U$1270=$C$8)),IF($C$10&lt;&gt;"All Plans",SUM((TransferLog!$O$21:$O$1270=$E79)*(TransferLog!$F$21:$F$1270&lt;&gt;"")*(TransferLog!$J$21:$J$1270&lt;&gt;"")*(TransferLog!$V$21:$V$1270=$C$10)),"")))</f>
        <v>0</v>
      </c>
      <c r="I79" s="80" t="str">
        <f t="shared" si="4"/>
        <v>n/a</v>
      </c>
      <c r="J79" s="76"/>
      <c r="N79" s="76"/>
      <c r="R79" s="97"/>
      <c r="S79" s="97"/>
      <c r="T79" s="97"/>
      <c r="U79" s="97"/>
    </row>
    <row r="80" spans="5:21" ht="15" customHeight="1">
      <c r="E80" s="97" t="s">
        <v>188</v>
      </c>
      <c r="F80" s="76"/>
      <c r="G80" s="79" t="s">
        <v>188</v>
      </c>
      <c r="H80" s="77">
        <f t="array" ref="H80">IF(AND($C$8="All Sources",$C$10="All Plans"),SUM((TransferLog!$O$21:$O$1270=$E80)*(TransferLog!$F$21:$F$1270&lt;&gt;"")*(TransferLog!$J$21:$J$1270&lt;&gt;"")),IF($C$8&lt;&gt;"All Sources",SUM((TransferLog!$O$21:$O$1270=$E80)*(TransferLog!$F$21:$F$1270&lt;&gt;"")*(TransferLog!$J$21:$J$1270&lt;&gt;"")*(TransferLog!$U$21:$U$1270=$C$8)),IF($C$10&lt;&gt;"All Plans",SUM((TransferLog!$O$21:$O$1270=$E80)*(TransferLog!$F$21:$F$1270&lt;&gt;"")*(TransferLog!$J$21:$J$1270&lt;&gt;"")*(TransferLog!$V$21:$V$1270=$C$10)),"")))</f>
        <v>0</v>
      </c>
      <c r="I80" s="80" t="str">
        <f t="shared" si="4"/>
        <v>n/a</v>
      </c>
      <c r="J80" s="76"/>
      <c r="N80" s="76"/>
      <c r="R80" s="97"/>
      <c r="S80" s="97"/>
      <c r="T80" s="97"/>
      <c r="U80" s="97"/>
    </row>
    <row r="81" spans="5:21" ht="15" customHeight="1">
      <c r="E81" s="97" t="s">
        <v>213</v>
      </c>
      <c r="F81" s="76"/>
      <c r="G81" s="79" t="s">
        <v>213</v>
      </c>
      <c r="H81" s="77">
        <f t="array" ref="H81">IF(AND($C$8="All Sources",$C$10="All Plans"),SUM((TransferLog!$O$21:$O$1270=$E81)*(TransferLog!$F$21:$F$1270&lt;&gt;"")*(TransferLog!$J$21:$J$1270&lt;&gt;"")),IF($C$8&lt;&gt;"All Sources",SUM((TransferLog!$O$21:$O$1270=$E81)*(TransferLog!$F$21:$F$1270&lt;&gt;"")*(TransferLog!$J$21:$J$1270&lt;&gt;"")*(TransferLog!$U$21:$U$1270=$C$8)),IF($C$10&lt;&gt;"All Plans",SUM((TransferLog!$O$21:$O$1270=$E81)*(TransferLog!$F$21:$F$1270&lt;&gt;"")*(TransferLog!$J$21:$J$1270&lt;&gt;"")*(TransferLog!$V$21:$V$1270=$C$10)),"")))</f>
        <v>0</v>
      </c>
      <c r="I81" s="80" t="str">
        <f t="shared" si="4"/>
        <v>n/a</v>
      </c>
      <c r="J81" s="76"/>
      <c r="N81" s="76"/>
      <c r="R81" s="97"/>
      <c r="S81" s="97"/>
      <c r="T81" s="97"/>
      <c r="U81" s="97"/>
    </row>
    <row r="82" spans="5:21" ht="15" customHeight="1">
      <c r="E82" s="97" t="s">
        <v>281</v>
      </c>
      <c r="F82" s="76"/>
      <c r="G82" s="79" t="s">
        <v>281</v>
      </c>
      <c r="H82" s="77">
        <f t="array" ref="H82">IF(AND($C$8="All Sources",$C$10="All Plans"),SUM((TransferLog!$O$21:$O$1270=$E82)*(TransferLog!$F$21:$F$1270&lt;&gt;"")*(TransferLog!$J$21:$J$1270&lt;&gt;"")),IF($C$8&lt;&gt;"All Sources",SUM((TransferLog!$O$21:$O$1270=$E82)*(TransferLog!$F$21:$F$1270&lt;&gt;"")*(TransferLog!$J$21:$J$1270&lt;&gt;"")*(TransferLog!$U$21:$U$1270=$C$8)),IF($C$10&lt;&gt;"All Plans",SUM((TransferLog!$O$21:$O$1270=$E82)*(TransferLog!$F$21:$F$1270&lt;&gt;"")*(TransferLog!$J$21:$J$1270&lt;&gt;"")*(TransferLog!$V$21:$V$1270=$C$10)),"")))</f>
        <v>0</v>
      </c>
      <c r="I82" s="80" t="str">
        <f t="shared" si="4"/>
        <v>n/a</v>
      </c>
      <c r="J82" s="76"/>
      <c r="N82" s="76"/>
      <c r="O82" s="76"/>
      <c r="P82" s="76"/>
      <c r="Q82" s="76"/>
      <c r="R82" s="97"/>
      <c r="S82" s="97"/>
      <c r="T82" s="97"/>
      <c r="U82" s="97"/>
    </row>
    <row r="83" spans="5:21" ht="15" customHeight="1">
      <c r="E83" s="97" t="s">
        <v>282</v>
      </c>
      <c r="F83" s="76"/>
      <c r="G83" s="79" t="s">
        <v>282</v>
      </c>
      <c r="H83" s="77">
        <f t="array" ref="H83">IF(AND($C$8="All Sources",$C$10="All Plans"),SUM((TransferLog!$O$21:$O$1270=$E83)*(TransferLog!$F$21:$F$1270&lt;&gt;"")*(TransferLog!$J$21:$J$1270&lt;&gt;"")),IF($C$8&lt;&gt;"All Sources",SUM((TransferLog!$O$21:$O$1270=$E83)*(TransferLog!$F$21:$F$1270&lt;&gt;"")*(TransferLog!$J$21:$J$1270&lt;&gt;"")*(TransferLog!$U$21:$U$1270=$C$8)),IF($C$10&lt;&gt;"All Plans",SUM((TransferLog!$O$21:$O$1270=$E83)*(TransferLog!$F$21:$F$1270&lt;&gt;"")*(TransferLog!$J$21:$J$1270&lt;&gt;"")*(TransferLog!$V$21:$V$1270=$C$10)),"")))</f>
        <v>0</v>
      </c>
      <c r="I83" s="80" t="str">
        <f t="shared" si="4"/>
        <v>n/a</v>
      </c>
      <c r="J83" s="76"/>
      <c r="N83" s="76"/>
      <c r="O83" s="76"/>
      <c r="P83" s="76"/>
      <c r="Q83" s="76"/>
      <c r="R83" s="97"/>
      <c r="S83" s="97"/>
      <c r="T83" s="97"/>
      <c r="U83" s="97"/>
    </row>
    <row r="84" spans="5:21" ht="15" customHeight="1">
      <c r="E84" s="97" t="s">
        <v>283</v>
      </c>
      <c r="F84" s="76"/>
      <c r="G84" s="79" t="s">
        <v>283</v>
      </c>
      <c r="H84" s="77">
        <f t="array" ref="H84">IF(AND($C$8="All Sources",$C$10="All Plans"),SUM((TransferLog!$O$21:$O$1270=$E84)*(TransferLog!$F$21:$F$1270&lt;&gt;"")*(TransferLog!$J$21:$J$1270&lt;&gt;"")),IF($C$8&lt;&gt;"All Sources",SUM((TransferLog!$O$21:$O$1270=$E84)*(TransferLog!$F$21:$F$1270&lt;&gt;"")*(TransferLog!$J$21:$J$1270&lt;&gt;"")*(TransferLog!$U$21:$U$1270=$C$8)),IF($C$10&lt;&gt;"All Plans",SUM((TransferLog!$O$21:$O$1270=$E84)*(TransferLog!$F$21:$F$1270&lt;&gt;"")*(TransferLog!$J$21:$J$1270&lt;&gt;"")*(TransferLog!$V$21:$V$1270=$C$10)),"")))</f>
        <v>0</v>
      </c>
      <c r="I84" s="80" t="str">
        <f t="shared" si="4"/>
        <v>n/a</v>
      </c>
      <c r="J84" s="76"/>
      <c r="N84" s="76"/>
      <c r="O84" s="76"/>
      <c r="P84" s="76"/>
      <c r="Q84" s="76"/>
      <c r="R84" s="97"/>
      <c r="S84" s="97"/>
      <c r="T84" s="97"/>
      <c r="U84" s="97"/>
    </row>
    <row r="85" spans="5:21" ht="15" customHeight="1">
      <c r="E85" s="97" t="s">
        <v>284</v>
      </c>
      <c r="F85" s="76"/>
      <c r="G85" s="79" t="s">
        <v>284</v>
      </c>
      <c r="H85" s="77">
        <f t="array" ref="H85">IF(AND($C$8="All Sources",$C$10="All Plans"),SUM((TransferLog!$O$21:$O$1270=$E85)*(TransferLog!$F$21:$F$1270&lt;&gt;"")*(TransferLog!$J$21:$J$1270&lt;&gt;"")),IF($C$8&lt;&gt;"All Sources",SUM((TransferLog!$O$21:$O$1270=$E85)*(TransferLog!$F$21:$F$1270&lt;&gt;"")*(TransferLog!$J$21:$J$1270&lt;&gt;"")*(TransferLog!$U$21:$U$1270=$C$8)),IF($C$10&lt;&gt;"All Plans",SUM((TransferLog!$O$21:$O$1270=$E85)*(TransferLog!$F$21:$F$1270&lt;&gt;"")*(TransferLog!$J$21:$J$1270&lt;&gt;"")*(TransferLog!$V$21:$V$1270=$C$10)),"")))</f>
        <v>0</v>
      </c>
      <c r="I85" s="80" t="str">
        <f t="shared" si="4"/>
        <v>n/a</v>
      </c>
      <c r="J85" s="76"/>
      <c r="N85" s="76"/>
      <c r="O85" s="76"/>
      <c r="P85" s="76"/>
      <c r="Q85" s="76"/>
      <c r="R85" s="97"/>
      <c r="S85" s="97"/>
      <c r="T85" s="97"/>
      <c r="U85" s="97"/>
    </row>
    <row r="86" spans="5:21" ht="15" customHeight="1">
      <c r="E86" s="97" t="s">
        <v>285</v>
      </c>
      <c r="F86" s="76"/>
      <c r="G86" s="79" t="s">
        <v>285</v>
      </c>
      <c r="H86" s="77">
        <f t="array" ref="H86">IF(AND($C$8="All Sources",$C$10="All Plans"),SUM((TransferLog!$O$21:$O$1270=$E86)*(TransferLog!$F$21:$F$1270&lt;&gt;"")*(TransferLog!$J$21:$J$1270&lt;&gt;"")),IF($C$8&lt;&gt;"All Sources",SUM((TransferLog!$O$21:$O$1270=$E86)*(TransferLog!$F$21:$F$1270&lt;&gt;"")*(TransferLog!$J$21:$J$1270&lt;&gt;"")*(TransferLog!$U$21:$U$1270=$C$8)),IF($C$10&lt;&gt;"All Plans",SUM((TransferLog!$O$21:$O$1270=$E86)*(TransferLog!$F$21:$F$1270&lt;&gt;"")*(TransferLog!$J$21:$J$1270&lt;&gt;"")*(TransferLog!$V$21:$V$1270=$C$10)),"")))</f>
        <v>0</v>
      </c>
      <c r="I86" s="80" t="str">
        <f t="shared" si="4"/>
        <v>n/a</v>
      </c>
      <c r="J86" s="76"/>
      <c r="N86" s="76"/>
      <c r="O86" s="76"/>
      <c r="P86" s="76"/>
      <c r="Q86" s="76"/>
      <c r="R86" s="97"/>
      <c r="S86" s="97"/>
      <c r="T86" s="97"/>
      <c r="U86" s="97"/>
    </row>
    <row r="87" spans="5:21" ht="15" customHeight="1">
      <c r="E87" s="97" t="s">
        <v>286</v>
      </c>
      <c r="F87" s="76"/>
      <c r="G87" s="79" t="s">
        <v>287</v>
      </c>
      <c r="H87" s="77">
        <f t="array" ref="H87">IF(AND($C$8="All Sources",$C$10="All Plans"),SUM((TransferLog!$O$21:$O$1270=$E87)*(TransferLog!$F$21:$F$1270&lt;&gt;"")*(TransferLog!$J$21:$J$1270&lt;&gt;"")),IF($C$8&lt;&gt;"All Sources",SUM((TransferLog!$O$21:$O$1270=$E87)*(TransferLog!$F$21:$F$1270&lt;&gt;"")*(TransferLog!$J$21:$J$1270&lt;&gt;"")*(TransferLog!$U$21:$U$1270=$C$8)),IF($C$10&lt;&gt;"All Plans",SUM((TransferLog!$O$21:$O$1270=$E87)*(TransferLog!$F$21:$F$1270&lt;&gt;"")*(TransferLog!$J$21:$J$1270&lt;&gt;"")*(TransferLog!$V$21:$V$1270=$C$10)),"")))</f>
        <v>0</v>
      </c>
      <c r="I87" s="80" t="str">
        <f t="shared" si="4"/>
        <v>n/a</v>
      </c>
      <c r="J87" s="76"/>
      <c r="N87" s="76"/>
      <c r="O87" s="76"/>
      <c r="P87" s="76"/>
      <c r="Q87" s="76"/>
      <c r="R87" s="97"/>
      <c r="S87" s="97"/>
      <c r="T87" s="97"/>
      <c r="U87" s="97"/>
    </row>
    <row r="88" spans="5:21" ht="15" customHeight="1">
      <c r="E88" s="97" t="s">
        <v>288</v>
      </c>
      <c r="F88" s="76"/>
      <c r="G88" s="79" t="s">
        <v>288</v>
      </c>
      <c r="H88" s="77">
        <f t="array" ref="H88">IF(AND($C$8="All Sources",$C$10="All Plans"),SUM((TransferLog!$O$21:$O$1270=$E88)*(TransferLog!$F$21:$F$1270&lt;&gt;"")*(TransferLog!$J$21:$J$1270&lt;&gt;"")),IF($C$8&lt;&gt;"All Sources",SUM((TransferLog!$O$21:$O$1270=$E88)*(TransferLog!$F$21:$F$1270&lt;&gt;"")*(TransferLog!$J$21:$J$1270&lt;&gt;"")*(TransferLog!$U$21:$U$1270=$C$8)),IF($C$10&lt;&gt;"All Plans",SUM((TransferLog!$O$21:$O$1270=$E88)*(TransferLog!$F$21:$F$1270&lt;&gt;"")*(TransferLog!$J$21:$J$1270&lt;&gt;"")*(TransferLog!$V$21:$V$1270=$C$10)),"")))</f>
        <v>0</v>
      </c>
      <c r="I88" s="80" t="str">
        <f t="shared" si="4"/>
        <v>n/a</v>
      </c>
      <c r="J88" s="76"/>
      <c r="N88" s="76"/>
      <c r="O88" s="76"/>
      <c r="P88" s="76"/>
      <c r="Q88" s="76"/>
      <c r="R88" s="97"/>
      <c r="S88" s="97"/>
      <c r="T88" s="97"/>
      <c r="U88" s="97"/>
    </row>
    <row r="89" spans="5:21" ht="15" customHeight="1">
      <c r="E89" s="97" t="s">
        <v>289</v>
      </c>
      <c r="F89" s="76"/>
      <c r="G89" s="79" t="s">
        <v>289</v>
      </c>
      <c r="H89" s="77">
        <f t="array" ref="H89">IF(AND($C$8="All Sources",$C$10="All Plans"),SUM((TransferLog!$O$21:$O$1270=$E89)*(TransferLog!$F$21:$F$1270&lt;&gt;"")*(TransferLog!$J$21:$J$1270&lt;&gt;"")),IF($C$8&lt;&gt;"All Sources",SUM((TransferLog!$O$21:$O$1270=$E89)*(TransferLog!$F$21:$F$1270&lt;&gt;"")*(TransferLog!$J$21:$J$1270&lt;&gt;"")*(TransferLog!$U$21:$U$1270=$C$8)),IF($C$10&lt;&gt;"All Plans",SUM((TransferLog!$O$21:$O$1270=$E89)*(TransferLog!$F$21:$F$1270&lt;&gt;"")*(TransferLog!$J$21:$J$1270&lt;&gt;"")*(TransferLog!$V$21:$V$1270=$C$10)),"")))</f>
        <v>0</v>
      </c>
      <c r="I89" s="80" t="str">
        <f t="shared" si="4"/>
        <v>n/a</v>
      </c>
      <c r="J89" s="76"/>
      <c r="N89" s="76"/>
      <c r="O89" s="76"/>
      <c r="P89" s="76"/>
      <c r="Q89" s="76"/>
      <c r="R89" s="97"/>
      <c r="S89" s="97"/>
      <c r="T89" s="97"/>
      <c r="U89" s="97"/>
    </row>
    <row r="90" spans="5:21" ht="15" customHeight="1">
      <c r="E90" s="97" t="s">
        <v>199</v>
      </c>
      <c r="F90" s="76"/>
      <c r="G90" s="79" t="s">
        <v>199</v>
      </c>
      <c r="H90" s="77">
        <f t="array" ref="H90">IF(AND($C$8="All Sources",$C$10="All Plans"),SUM((TransferLog!$O$21:$O$1270=$E90)*(TransferLog!$F$21:$F$1270&lt;&gt;"")*(TransferLog!$J$21:$J$1270&lt;&gt;"")),IF($C$8&lt;&gt;"All Sources",SUM((TransferLog!$O$21:$O$1270=$E90)*(TransferLog!$F$21:$F$1270&lt;&gt;"")*(TransferLog!$J$21:$J$1270&lt;&gt;"")*(TransferLog!$U$21:$U$1270=$C$8)),IF($C$10&lt;&gt;"All Plans",SUM((TransferLog!$O$21:$O$1270=$E90)*(TransferLog!$F$21:$F$1270&lt;&gt;"")*(TransferLog!$J$21:$J$1270&lt;&gt;"")*(TransferLog!$V$21:$V$1270=$C$10)),"")))</f>
        <v>0</v>
      </c>
      <c r="I90" s="80" t="str">
        <f t="shared" si="4"/>
        <v>n/a</v>
      </c>
      <c r="J90" s="76"/>
      <c r="N90" s="76"/>
      <c r="O90" s="76"/>
      <c r="P90" s="76"/>
      <c r="Q90" s="76"/>
      <c r="R90" s="97"/>
      <c r="S90" s="97"/>
      <c r="T90" s="97"/>
      <c r="U90" s="97"/>
    </row>
    <row r="91" spans="5:21" ht="15" customHeight="1">
      <c r="E91" s="97" t="s">
        <v>200</v>
      </c>
      <c r="F91" s="76"/>
      <c r="G91" s="79" t="s">
        <v>200</v>
      </c>
      <c r="H91" s="77">
        <f t="array" ref="H91">IF(AND($C$8="All Sources",$C$10="All Plans"),SUM((TransferLog!$O$21:$O$1270=$E91)*(TransferLog!$F$21:$F$1270&lt;&gt;"")*(TransferLog!$J$21:$J$1270&lt;&gt;"")),IF($C$8&lt;&gt;"All Sources",SUM((TransferLog!$O$21:$O$1270=$E91)*(TransferLog!$F$21:$F$1270&lt;&gt;"")*(TransferLog!$J$21:$J$1270&lt;&gt;"")*(TransferLog!$U$21:$U$1270=$C$8)),IF($C$10&lt;&gt;"All Plans",SUM((TransferLog!$O$21:$O$1270=$E91)*(TransferLog!$F$21:$F$1270&lt;&gt;"")*(TransferLog!$J$21:$J$1270&lt;&gt;"")*(TransferLog!$V$21:$V$1270=$C$10)),"")))</f>
        <v>0</v>
      </c>
      <c r="I91" s="80" t="str">
        <f t="shared" si="4"/>
        <v>n/a</v>
      </c>
      <c r="J91" s="76"/>
      <c r="N91" s="76"/>
      <c r="O91" s="76"/>
      <c r="P91" s="76"/>
      <c r="Q91" s="76"/>
      <c r="R91" s="97"/>
      <c r="S91" s="97"/>
      <c r="T91" s="97"/>
      <c r="U91" s="97"/>
    </row>
    <row r="92" spans="5:21" ht="15" customHeight="1">
      <c r="E92" s="97" t="s">
        <v>290</v>
      </c>
      <c r="G92" s="79" t="s">
        <v>290</v>
      </c>
      <c r="H92" s="77">
        <f t="array" ref="H92">IF(AND($C$8="All Sources",$C$10="All Plans"),SUM((TransferLog!$O$21:$O$1270=$E92)*(TransferLog!$F$21:$F$1270&lt;&gt;"")*(TransferLog!$J$21:$J$1270&lt;&gt;"")),IF($C$8&lt;&gt;"All Sources",SUM((TransferLog!$O$21:$O$1270=$E92)*(TransferLog!$F$21:$F$1270&lt;&gt;"")*(TransferLog!$J$21:$J$1270&lt;&gt;"")*(TransferLog!$U$21:$U$1270=$C$8)),IF($C$10&lt;&gt;"All Plans",SUM((TransferLog!$O$21:$O$1270=$E92)*(TransferLog!$F$21:$F$1270&lt;&gt;"")*(TransferLog!$J$21:$J$1270&lt;&gt;"")*(TransferLog!$V$21:$V$1270=$C$10)),"")))</f>
        <v>0</v>
      </c>
      <c r="I92" s="80" t="str">
        <f t="shared" si="4"/>
        <v>n/a</v>
      </c>
      <c r="J92" s="76"/>
      <c r="N92" s="76"/>
      <c r="R92" s="97"/>
      <c r="S92" s="97"/>
      <c r="T92" s="97"/>
      <c r="U92" s="97"/>
    </row>
    <row r="93" spans="5:21" ht="15" customHeight="1">
      <c r="E93" s="97" t="s">
        <v>291</v>
      </c>
      <c r="G93" s="79" t="s">
        <v>291</v>
      </c>
      <c r="H93" s="77">
        <f t="array" ref="H93">IF(AND($C$8="All Sources",$C$10="All Plans"),SUM((TransferLog!$O$21:$O$1270=$E93)*(TransferLog!$F$21:$F$1270&lt;&gt;"")*(TransferLog!$J$21:$J$1270&lt;&gt;"")),IF($C$8&lt;&gt;"All Sources",SUM((TransferLog!$O$21:$O$1270=$E93)*(TransferLog!$F$21:$F$1270&lt;&gt;"")*(TransferLog!$J$21:$J$1270&lt;&gt;"")*(TransferLog!$U$21:$U$1270=$C$8)),IF($C$10&lt;&gt;"All Plans",SUM((TransferLog!$O$21:$O$1270=$E93)*(TransferLog!$F$21:$F$1270&lt;&gt;"")*(TransferLog!$J$21:$J$1270&lt;&gt;"")*(TransferLog!$V$21:$V$1270=$C$10)),"")))</f>
        <v>0</v>
      </c>
      <c r="I93" s="80" t="str">
        <f t="shared" si="4"/>
        <v>n/a</v>
      </c>
      <c r="J93" s="76"/>
      <c r="N93" s="76"/>
      <c r="R93" s="97"/>
      <c r="S93" s="97"/>
      <c r="T93" s="97"/>
      <c r="U93" s="97"/>
    </row>
    <row r="94" spans="5:21" ht="15" customHeight="1">
      <c r="E94" s="97" t="s">
        <v>195</v>
      </c>
      <c r="G94" s="79" t="s">
        <v>195</v>
      </c>
      <c r="H94" s="77">
        <f t="array" ref="H94">IF(AND($C$8="All Sources",$C$10="All Plans"),SUM((TransferLog!$O$21:$O$1270=$E94)*(TransferLog!$F$21:$F$1270&lt;&gt;"")*(TransferLog!$J$21:$J$1270&lt;&gt;"")),IF($C$8&lt;&gt;"All Sources",SUM((TransferLog!$O$21:$O$1270=$E94)*(TransferLog!$F$21:$F$1270&lt;&gt;"")*(TransferLog!$J$21:$J$1270&lt;&gt;"")*(TransferLog!$U$21:$U$1270=$C$8)),IF($C$10&lt;&gt;"All Plans",SUM((TransferLog!$O$21:$O$1270=$E94)*(TransferLog!$F$21:$F$1270&lt;&gt;"")*(TransferLog!$J$21:$J$1270&lt;&gt;"")*(TransferLog!$V$21:$V$1270=$C$10)),"")))</f>
        <v>0</v>
      </c>
      <c r="I94" s="80" t="str">
        <f t="shared" si="4"/>
        <v>n/a</v>
      </c>
      <c r="J94" s="76"/>
      <c r="N94" s="76"/>
      <c r="R94" s="97"/>
      <c r="S94" s="97"/>
      <c r="T94" s="97"/>
      <c r="U94" s="97"/>
    </row>
    <row r="95" spans="5:21" ht="15" customHeight="1">
      <c r="E95" s="97" t="s">
        <v>292</v>
      </c>
      <c r="F95" s="76"/>
      <c r="G95" s="79" t="s">
        <v>293</v>
      </c>
      <c r="H95" s="77">
        <f t="array" ref="H95">IF(AND($C$8="All Sources",$C$10="All Plans"),SUM((TransferLog!$O$21:$O$1270=$E95)*(TransferLog!$F$21:$F$1270&lt;&gt;"")*(TransferLog!$J$21:$J$1270&lt;&gt;"")),IF($C$8&lt;&gt;"All Sources",SUM((TransferLog!$O$21:$O$1270=$E95)*(TransferLog!$F$21:$F$1270&lt;&gt;"")*(TransferLog!$J$21:$J$1270&lt;&gt;"")*(TransferLog!$U$21:$U$1270=$C$8)),IF($C$10&lt;&gt;"All Plans",SUM((TransferLog!$O$21:$O$1270=$E95)*(TransferLog!$F$21:$F$1270&lt;&gt;"")*(TransferLog!$J$21:$J$1270&lt;&gt;"")*(TransferLog!$V$21:$V$1270=$C$10)),"")))</f>
        <v>0</v>
      </c>
      <c r="I95" s="80" t="str">
        <f t="shared" si="4"/>
        <v>n/a</v>
      </c>
      <c r="J95" s="76"/>
      <c r="N95" s="76"/>
      <c r="R95" s="97"/>
      <c r="S95" s="97"/>
      <c r="T95" s="97"/>
      <c r="U95" s="97"/>
    </row>
    <row r="96" spans="5:21" ht="15" customHeight="1">
      <c r="E96" s="97" t="s">
        <v>207</v>
      </c>
      <c r="F96" s="76"/>
      <c r="G96" s="79" t="s">
        <v>207</v>
      </c>
      <c r="H96" s="77">
        <f t="array" ref="H96">IF(AND($C$8="All Sources",$C$10="All Plans"),SUM((TransferLog!$O$21:$O$1270=$E96)*(TransferLog!$F$21:$F$1270&lt;&gt;"")*(TransferLog!$J$21:$J$1270&lt;&gt;"")),IF($C$8&lt;&gt;"All Sources",SUM((TransferLog!$O$21:$O$1270=$E96)*(TransferLog!$F$21:$F$1270&lt;&gt;"")*(TransferLog!$J$21:$J$1270&lt;&gt;"")*(TransferLog!$U$21:$U$1270=$C$8)),IF($C$10&lt;&gt;"All Plans",SUM((TransferLog!$O$21:$O$1270=$E96)*(TransferLog!$F$21:$F$1270&lt;&gt;"")*(TransferLog!$J$21:$J$1270&lt;&gt;"")*(TransferLog!$V$21:$V$1270=$C$10)),"")))</f>
        <v>0</v>
      </c>
      <c r="I96" s="80" t="str">
        <f t="shared" si="4"/>
        <v>n/a</v>
      </c>
      <c r="J96" s="76"/>
      <c r="N96" s="76"/>
      <c r="R96" s="97"/>
      <c r="S96" s="97"/>
      <c r="T96" s="97"/>
      <c r="U96" s="97"/>
    </row>
    <row r="97" spans="5:17" ht="15" customHeight="1">
      <c r="E97" s="97" t="s">
        <v>203</v>
      </c>
      <c r="F97" s="76"/>
      <c r="G97" s="79" t="s">
        <v>203</v>
      </c>
      <c r="H97" s="77">
        <f t="array" ref="H97">IF(AND($C$8="All Sources",$C$10="All Plans"),SUM((TransferLog!$O$21:$O$1270=$E97)*(TransferLog!$F$21:$F$1270&lt;&gt;"")*(TransferLog!$J$21:$J$1270&lt;&gt;"")),IF($C$8&lt;&gt;"All Sources",SUM((TransferLog!$O$21:$O$1270=$E97)*(TransferLog!$F$21:$F$1270&lt;&gt;"")*(TransferLog!$J$21:$J$1270&lt;&gt;"")*(TransferLog!$U$21:$U$1270=$C$8)),IF($C$10&lt;&gt;"All Plans",SUM((TransferLog!$O$21:$O$1270=$E97)*(TransferLog!$F$21:$F$1270&lt;&gt;"")*(TransferLog!$J$21:$J$1270&lt;&gt;"")*(TransferLog!$V$21:$V$1270=$C$10)),"")))</f>
        <v>0</v>
      </c>
      <c r="I97" s="80" t="str">
        <f t="shared" si="4"/>
        <v>n/a</v>
      </c>
      <c r="J97" s="76"/>
      <c r="N97" s="76"/>
      <c r="O97" s="76"/>
      <c r="P97" s="76"/>
      <c r="Q97" s="76"/>
    </row>
    <row r="98" spans="5:17" ht="15" customHeight="1">
      <c r="F98" s="76"/>
      <c r="G98" s="79" t="s">
        <v>247</v>
      </c>
      <c r="H98" s="77">
        <f t="array" ref="H98">IF(AND($C$8="All Sources",$C$10="All Plans"),SUM((TransferLog!$O$21:$O$1270="")*(TransferLog!$F$21:$F$1270&lt;&gt;"")*(TransferLog!$J$21:$J$1270&lt;&gt;"")),IF($C$8&lt;&gt;"All Sources",SUM((TransferLog!$O$21:$O$1270="")*(TransferLog!$F$21:$F$1270&lt;&gt;"")*(TransferLog!$J$21:$J$1270&lt;&gt;"")*(TransferLog!$U$21:$U$1270=$C$8)),IF($C$10&lt;&gt;"All Plans",SUM((TransferLog!$O$21:$O$1270="")*(TransferLog!$F$21:$F$1270&lt;&gt;"")*(TransferLog!$J$21:$J$1270&lt;&gt;"")*(TransferLog!$V$21:$V$1270=$C$10)),"")))</f>
        <v>0</v>
      </c>
      <c r="I98" s="80" t="str">
        <f t="shared" si="4"/>
        <v>n/a</v>
      </c>
      <c r="J98" s="76"/>
      <c r="N98" s="76"/>
      <c r="O98" s="76"/>
      <c r="P98" s="76"/>
      <c r="Q98" s="76"/>
    </row>
    <row r="99" spans="5:17" ht="15" customHeight="1">
      <c r="F99" s="76"/>
      <c r="G99" s="76"/>
      <c r="H99" s="76"/>
      <c r="I99" s="76"/>
      <c r="J99" s="76"/>
      <c r="N99" s="76"/>
      <c r="O99" s="76"/>
      <c r="P99" s="76"/>
      <c r="Q99" s="76"/>
    </row>
    <row r="100" spans="5:17" ht="15" customHeight="1">
      <c r="F100" s="76"/>
      <c r="G100" s="457" t="s">
        <v>105</v>
      </c>
      <c r="H100" s="457"/>
      <c r="I100" s="457"/>
      <c r="J100" s="76"/>
      <c r="O100" s="76"/>
      <c r="P100" s="76"/>
      <c r="Q100" s="76"/>
    </row>
    <row r="101" spans="5:17" ht="15" customHeight="1">
      <c r="F101" s="76"/>
      <c r="J101" s="76"/>
      <c r="K101" s="76"/>
      <c r="L101" s="76"/>
      <c r="M101" s="76"/>
      <c r="O101" s="76"/>
      <c r="P101" s="76"/>
      <c r="Q101" s="76"/>
    </row>
    <row r="102" spans="5:17" ht="15" hidden="1" customHeight="1">
      <c r="F102" s="76"/>
      <c r="J102" s="76"/>
      <c r="K102" s="76"/>
      <c r="L102" s="76"/>
      <c r="M102" s="76"/>
      <c r="N102" s="76"/>
      <c r="O102" s="76"/>
      <c r="P102" s="76"/>
      <c r="Q102" s="76"/>
    </row>
    <row r="103" spans="5:17" ht="15" hidden="1" customHeight="1">
      <c r="F103" s="76"/>
      <c r="J103" s="76"/>
      <c r="K103" s="76"/>
      <c r="L103" s="76"/>
      <c r="M103" s="76"/>
      <c r="N103" s="76"/>
      <c r="O103" s="76"/>
      <c r="P103" s="76"/>
      <c r="Q103" s="76"/>
    </row>
    <row r="104" spans="5:17" ht="15" hidden="1" customHeight="1">
      <c r="F104" s="76"/>
      <c r="J104" s="76"/>
      <c r="K104" s="76"/>
      <c r="L104" s="76"/>
      <c r="M104" s="76"/>
      <c r="N104" s="76"/>
      <c r="O104" s="76"/>
      <c r="P104" s="76"/>
      <c r="Q104" s="76"/>
    </row>
    <row r="105" spans="5:17" ht="15" hidden="1" customHeight="1">
      <c r="F105" s="76"/>
      <c r="J105" s="76"/>
      <c r="K105" s="76"/>
      <c r="L105" s="76"/>
      <c r="M105" s="76"/>
      <c r="N105" s="76"/>
      <c r="O105" s="76"/>
      <c r="P105" s="76"/>
      <c r="Q105" s="76"/>
    </row>
    <row r="106" spans="5:17" ht="15" hidden="1" customHeight="1">
      <c r="F106" s="76"/>
      <c r="J106" s="76"/>
      <c r="K106" s="76"/>
      <c r="L106" s="76"/>
      <c r="M106" s="76"/>
      <c r="N106" s="76"/>
      <c r="O106" s="76"/>
      <c r="P106" s="76"/>
      <c r="Q106" s="76"/>
    </row>
    <row r="107" spans="5:17" ht="15" hidden="1" customHeight="1">
      <c r="F107" s="76"/>
      <c r="J107" s="76"/>
      <c r="K107" s="76"/>
      <c r="L107" s="76"/>
      <c r="M107" s="76"/>
      <c r="N107" s="76"/>
      <c r="O107" s="76"/>
      <c r="P107" s="76"/>
      <c r="Q107" s="76"/>
    </row>
    <row r="108" spans="5:17" ht="15" hidden="1" customHeight="1">
      <c r="F108" s="76"/>
      <c r="J108" s="76"/>
      <c r="K108" s="76"/>
      <c r="L108" s="76"/>
      <c r="M108" s="76"/>
      <c r="N108" s="76"/>
      <c r="O108" s="76"/>
      <c r="P108" s="76"/>
      <c r="Q108" s="76"/>
    </row>
    <row r="109" spans="5:17" ht="15" hidden="1" customHeight="1">
      <c r="F109" s="76"/>
      <c r="J109" s="76"/>
      <c r="K109" s="76"/>
      <c r="L109" s="76"/>
      <c r="M109" s="76"/>
      <c r="N109" s="76"/>
      <c r="O109" s="76"/>
      <c r="P109" s="76"/>
      <c r="Q109" s="76"/>
    </row>
    <row r="110" spans="5:17" ht="15" hidden="1" customHeight="1">
      <c r="F110" s="76"/>
      <c r="J110" s="76"/>
      <c r="K110" s="76"/>
      <c r="L110" s="76"/>
      <c r="M110" s="76"/>
      <c r="N110" s="76"/>
      <c r="O110" s="76"/>
      <c r="P110" s="76"/>
      <c r="Q110" s="76"/>
    </row>
    <row r="111" spans="5:17" ht="15" hidden="1" customHeight="1">
      <c r="F111" s="76"/>
      <c r="J111" s="76"/>
      <c r="K111" s="76"/>
      <c r="L111" s="76"/>
      <c r="M111" s="76"/>
      <c r="N111" s="76"/>
      <c r="O111" s="76"/>
      <c r="P111" s="76"/>
      <c r="Q111" s="76"/>
    </row>
    <row r="112" spans="5:17" ht="15" hidden="1" customHeight="1">
      <c r="F112" s="76"/>
      <c r="J112" s="76"/>
      <c r="K112" s="76"/>
      <c r="L112" s="76"/>
      <c r="M112" s="76"/>
      <c r="N112" s="76"/>
      <c r="O112" s="76"/>
      <c r="P112" s="76"/>
      <c r="Q112" s="76"/>
    </row>
    <row r="113" spans="6:17" ht="15" hidden="1" customHeight="1">
      <c r="F113" s="76"/>
      <c r="J113" s="76"/>
      <c r="K113" s="76"/>
      <c r="L113" s="76"/>
      <c r="M113" s="76"/>
      <c r="N113" s="76"/>
      <c r="O113" s="76"/>
      <c r="P113" s="76"/>
      <c r="Q113" s="76"/>
    </row>
    <row r="114" spans="6:17" ht="15" hidden="1" customHeight="1">
      <c r="F114" s="76"/>
      <c r="J114" s="76"/>
      <c r="K114" s="76"/>
      <c r="L114" s="76"/>
      <c r="M114" s="76"/>
      <c r="N114" s="76"/>
      <c r="O114" s="76"/>
      <c r="P114" s="76"/>
      <c r="Q114" s="76"/>
    </row>
    <row r="115" spans="6:17" ht="15" hidden="1" customHeight="1">
      <c r="F115" s="76"/>
      <c r="J115" s="76"/>
      <c r="K115" s="76"/>
      <c r="L115" s="76"/>
      <c r="M115" s="76"/>
      <c r="N115" s="76"/>
      <c r="O115" s="76"/>
      <c r="P115" s="76"/>
      <c r="Q115" s="76"/>
    </row>
    <row r="116" spans="6:17" ht="15" hidden="1" customHeight="1">
      <c r="F116" s="76"/>
      <c r="J116" s="76"/>
      <c r="K116" s="76"/>
      <c r="L116" s="76"/>
      <c r="M116" s="76"/>
      <c r="N116" s="76"/>
      <c r="O116" s="76"/>
      <c r="P116" s="76"/>
      <c r="Q116" s="76"/>
    </row>
    <row r="117" spans="6:17" ht="15" hidden="1" customHeight="1">
      <c r="F117" s="76"/>
      <c r="J117" s="76"/>
      <c r="K117" s="76"/>
      <c r="L117" s="76"/>
      <c r="M117" s="76"/>
      <c r="N117" s="76"/>
      <c r="O117" s="76"/>
      <c r="P117" s="76"/>
      <c r="Q117" s="76"/>
    </row>
    <row r="118" spans="6:17" ht="15" hidden="1" customHeight="1">
      <c r="F118" s="76"/>
      <c r="G118" s="76"/>
      <c r="H118" s="76"/>
      <c r="I118" s="76"/>
      <c r="J118" s="76"/>
      <c r="K118" s="76"/>
      <c r="L118" s="76"/>
      <c r="M118" s="76"/>
      <c r="N118" s="76"/>
      <c r="O118" s="76"/>
      <c r="P118" s="76"/>
      <c r="Q118" s="76"/>
    </row>
    <row r="119" spans="6:17" ht="15" hidden="1" customHeight="1">
      <c r="F119" s="76"/>
      <c r="G119" s="76"/>
      <c r="H119" s="76"/>
      <c r="I119" s="76"/>
      <c r="J119" s="76"/>
      <c r="N119" s="76"/>
      <c r="O119" s="76"/>
      <c r="P119" s="76"/>
      <c r="Q119" s="76"/>
    </row>
    <row r="120" spans="6:17" ht="14" hidden="1"/>
    <row r="121" spans="6:17" ht="14" hidden="1"/>
    <row r="122" spans="6:17" ht="14" hidden="1"/>
    <row r="123" spans="6:17" ht="14" hidden="1"/>
    <row r="124" spans="6:17" ht="15" hidden="1" customHeight="1"/>
    <row r="125" spans="6:17" ht="15" hidden="1" customHeight="1"/>
    <row r="126" spans="6:17" ht="15" hidden="1" customHeight="1"/>
    <row r="127" spans="6:17" ht="15" hidden="1" customHeight="1"/>
    <row r="128" spans="6:17" ht="14" hidden="1"/>
    <row r="129" ht="14" hidden="1"/>
    <row r="130" ht="14" hidden="1"/>
    <row r="131" ht="14" hidden="1"/>
    <row r="132" ht="14" hidden="1"/>
    <row r="133" ht="14" hidden="1"/>
    <row r="134" ht="14" hidden="1"/>
    <row r="135" ht="14" hidden="1"/>
    <row r="136" ht="14" hidden="1"/>
    <row r="137" ht="14" hidden="1"/>
    <row r="138" ht="14" hidden="1"/>
    <row r="139" ht="14" hidden="1"/>
    <row r="140" ht="15" hidden="1" customHeight="1"/>
    <row r="141" ht="15" hidden="1" customHeight="1"/>
    <row r="142" ht="15" hidden="1" customHeight="1"/>
    <row r="143" ht="15" hidden="1" customHeight="1"/>
    <row r="144" ht="14" hidden="1"/>
    <row r="145" ht="14" hidden="1"/>
    <row r="146" ht="14" hidden="1"/>
    <row r="147" ht="14" hidden="1"/>
    <row r="148" ht="14" hidden="1"/>
    <row r="149" ht="14" hidden="1"/>
    <row r="150" ht="14" hidden="1"/>
    <row r="151" ht="14" hidden="1"/>
    <row r="152" ht="14" hidden="1"/>
    <row r="153" ht="14" hidden="1"/>
    <row r="154" ht="14" hidden="1"/>
    <row r="155" ht="14" hidden="1"/>
    <row r="156" ht="15" hidden="1" customHeight="1"/>
    <row r="157" ht="15" hidden="1" customHeight="1"/>
    <row r="158" ht="15" hidden="1" customHeight="1"/>
    <row r="159" ht="15" hidden="1" customHeight="1"/>
    <row r="160" ht="14" hidden="1"/>
    <row r="161" ht="14" hidden="1"/>
    <row r="162" ht="14" hidden="1"/>
    <row r="163" ht="14" hidden="1"/>
    <row r="164" ht="14" hidden="1"/>
    <row r="165" ht="14" hidden="1"/>
    <row r="166" ht="14" hidden="1"/>
    <row r="167" ht="14" hidden="1"/>
    <row r="168" ht="14" hidden="1"/>
    <row r="169" ht="14" hidden="1"/>
    <row r="170" ht="14" hidden="1"/>
    <row r="171" ht="14" hidden="1"/>
    <row r="172" ht="15" hidden="1" customHeight="1"/>
    <row r="173" ht="15" hidden="1" customHeight="1"/>
    <row r="174" ht="15" hidden="1" customHeight="1"/>
    <row r="175" ht="15" hidden="1" customHeight="1"/>
    <row r="176" ht="14" hidden="1"/>
    <row r="177" ht="14" hidden="1"/>
    <row r="178" ht="14" hidden="1"/>
    <row r="179" ht="14" hidden="1"/>
    <row r="180" ht="14" hidden="1"/>
    <row r="181" ht="14" hidden="1"/>
    <row r="182" ht="14" hidden="1"/>
    <row r="183" ht="14" hidden="1"/>
    <row r="184" ht="14" hidden="1"/>
    <row r="185" ht="14" hidden="1"/>
    <row r="186" ht="14" hidden="1"/>
    <row r="187" ht="14" hidden="1"/>
    <row r="188" ht="15" hidden="1" customHeight="1"/>
    <row r="189" ht="15" hidden="1" customHeight="1"/>
    <row r="190" ht="15" hidden="1" customHeight="1"/>
    <row r="191" ht="15" hidden="1" customHeight="1"/>
    <row r="192" ht="14" hidden="1"/>
    <row r="193" ht="14" hidden="1"/>
    <row r="194" ht="14" hidden="1"/>
    <row r="195" ht="14" hidden="1"/>
    <row r="196" ht="14" hidden="1"/>
  </sheetData>
  <sheetProtection password="9959" sheet="1" objects="1" scenarios="1"/>
  <mergeCells count="22">
    <mergeCell ref="C2:C5"/>
    <mergeCell ref="K15:M15"/>
    <mergeCell ref="G7:M7"/>
    <mergeCell ref="G16:G17"/>
    <mergeCell ref="G100:I100"/>
    <mergeCell ref="M36:M37"/>
    <mergeCell ref="L36:L37"/>
    <mergeCell ref="G35:I35"/>
    <mergeCell ref="I36:I37"/>
    <mergeCell ref="G15:I15"/>
    <mergeCell ref="G72:I72"/>
    <mergeCell ref="H73:H74"/>
    <mergeCell ref="I73:I74"/>
    <mergeCell ref="H16:H17"/>
    <mergeCell ref="K35:M35"/>
    <mergeCell ref="G36:G37"/>
    <mergeCell ref="H36:H37"/>
    <mergeCell ref="G2:J2"/>
    <mergeCell ref="K16:K17"/>
    <mergeCell ref="L16:L17"/>
    <mergeCell ref="M16:M17"/>
    <mergeCell ref="I16:I17"/>
  </mergeCells>
  <dataValidations count="2">
    <dataValidation type="list" allowBlank="1" showInputMessage="1" showErrorMessage="1" sqref="C10">
      <formula1>All_Plans</formula1>
    </dataValidation>
    <dataValidation type="list" allowBlank="1" showInputMessage="1" showErrorMessage="1" sqref="C8">
      <formula1>All_Hospitals</formula1>
    </dataValidation>
  </dataValidations>
  <pageMargins left="0.7" right="0.7" top="0.75" bottom="0.75" header="0.3" footer="0.3"/>
  <pageSetup scale="73" orientation="portrait"/>
  <rowBreaks count="1" manualBreakCount="1">
    <brk id="28" min="5" max="16" man="1"/>
  </rowBreaks>
  <colBreaks count="1" manualBreakCount="1">
    <brk id="10" min="1" max="24" man="1"/>
  </colBreaks>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tabColor rgb="FF0069B7"/>
  </sheetPr>
  <dimension ref="A1:R55"/>
  <sheetViews>
    <sheetView showGridLines="0" showRowColHeaders="0" topLeftCell="A5" zoomScale="80" zoomScaleNormal="80" zoomScaleSheetLayoutView="90" zoomScalePageLayoutView="80" workbookViewId="0">
      <selection activeCell="D10" sqref="D10:E10"/>
    </sheetView>
  </sheetViews>
  <sheetFormatPr baseColWidth="10" defaultColWidth="0" defaultRowHeight="0" customHeight="1" zeroHeight="1" x14ac:dyDescent="0"/>
  <cols>
    <col min="1" max="2" width="1.83203125" style="5" customWidth="1"/>
    <col min="3" max="3" width="43.1640625" style="5" customWidth="1"/>
    <col min="4" max="4" width="34.5" style="5" customWidth="1"/>
    <col min="5" max="6" width="33.6640625" style="5" customWidth="1"/>
    <col min="7" max="8" width="1.83203125" style="5" customWidth="1"/>
    <col min="9" max="9" width="9" style="5" customWidth="1"/>
    <col min="10" max="10" width="23.33203125" style="5" hidden="1" customWidth="1"/>
    <col min="11" max="11" width="16.1640625" style="5" hidden="1" customWidth="1"/>
    <col min="12" max="14" width="9.1640625" style="5" hidden="1" customWidth="1"/>
    <col min="15" max="15" width="11" style="5" hidden="1" customWidth="1"/>
    <col min="16" max="16" width="13.83203125" style="5" hidden="1" customWidth="1"/>
    <col min="17" max="17" width="11.6640625" style="5" hidden="1" customWidth="1"/>
    <col min="18" max="16384" width="9.1640625" style="5" hidden="1"/>
  </cols>
  <sheetData>
    <row r="1" spans="1:18" ht="6" customHeight="1">
      <c r="A1" s="310"/>
      <c r="B1" s="310"/>
      <c r="C1" s="310"/>
      <c r="D1" s="310"/>
      <c r="E1" s="310"/>
      <c r="F1" s="310"/>
      <c r="G1" s="310"/>
      <c r="H1" s="310"/>
      <c r="I1" s="310"/>
    </row>
    <row r="2" spans="1:18" ht="46.5" customHeight="1" thickBot="1">
      <c r="A2" s="310"/>
      <c r="B2" s="468"/>
      <c r="C2" s="469"/>
      <c r="D2" s="470">
        <f>$D$9</f>
        <v>42736</v>
      </c>
      <c r="E2" s="469"/>
      <c r="F2" s="369"/>
      <c r="G2" s="310"/>
      <c r="H2" s="310"/>
      <c r="I2" s="310"/>
      <c r="M2" s="149"/>
      <c r="N2" s="149"/>
      <c r="O2" s="149"/>
      <c r="P2" s="149"/>
      <c r="Q2" s="149"/>
      <c r="R2" s="149"/>
    </row>
    <row r="3" spans="1:18" ht="4.5" customHeight="1" thickTop="1">
      <c r="A3" s="310"/>
      <c r="B3" s="311"/>
      <c r="C3" s="312"/>
      <c r="D3" s="311"/>
      <c r="E3" s="312"/>
      <c r="F3" s="311"/>
      <c r="G3" s="6"/>
      <c r="H3" s="6"/>
      <c r="I3" s="6"/>
      <c r="J3" s="6"/>
      <c r="K3" s="6"/>
    </row>
    <row r="4" spans="1:18" ht="7.5" customHeight="1">
      <c r="A4" s="310"/>
      <c r="B4" s="6"/>
      <c r="C4" s="6"/>
      <c r="D4" s="6"/>
      <c r="E4" s="6"/>
      <c r="F4" s="6"/>
      <c r="G4" s="6"/>
      <c r="H4" s="6"/>
      <c r="I4" s="6"/>
      <c r="J4" s="6"/>
      <c r="K4" s="6"/>
    </row>
    <row r="5" spans="1:18" ht="27" customHeight="1">
      <c r="A5" s="310"/>
      <c r="B5" s="6"/>
      <c r="C5" s="6"/>
      <c r="D5" s="475" t="s">
        <v>312</v>
      </c>
      <c r="E5" s="475"/>
      <c r="F5" s="6"/>
      <c r="G5" s="6"/>
      <c r="H5" s="6"/>
      <c r="I5" s="6"/>
      <c r="J5" s="6"/>
      <c r="K5" s="6"/>
    </row>
    <row r="6" spans="1:18" ht="21.75" hidden="1" customHeight="1">
      <c r="A6" s="310"/>
      <c r="B6" s="6"/>
      <c r="C6" s="6"/>
      <c r="D6" s="6"/>
      <c r="E6" s="6"/>
      <c r="F6" s="6"/>
      <c r="G6" s="6"/>
      <c r="H6" s="6"/>
      <c r="I6" s="6"/>
      <c r="J6" s="6"/>
      <c r="K6" s="6"/>
    </row>
    <row r="7" spans="1:18" ht="38.25" customHeight="1">
      <c r="A7" s="310"/>
      <c r="B7" s="6"/>
      <c r="C7" s="6"/>
      <c r="D7" s="471" t="s">
        <v>313</v>
      </c>
      <c r="E7" s="472"/>
      <c r="F7" s="6"/>
      <c r="G7" s="6"/>
      <c r="H7" s="6"/>
      <c r="I7" s="6"/>
      <c r="J7" s="6"/>
      <c r="K7" s="6"/>
    </row>
    <row r="8" spans="1:18" ht="15" customHeight="1">
      <c r="A8" s="310"/>
      <c r="B8" s="6"/>
      <c r="C8" s="6"/>
      <c r="D8" s="471" t="s">
        <v>314</v>
      </c>
      <c r="E8" s="472"/>
      <c r="F8" s="6"/>
      <c r="G8" s="6"/>
      <c r="H8" s="6"/>
      <c r="I8" s="6"/>
      <c r="J8" s="6"/>
      <c r="K8" s="6"/>
    </row>
    <row r="9" spans="1:18" ht="14.25" customHeight="1">
      <c r="A9" s="310"/>
      <c r="B9" s="6"/>
      <c r="C9" s="6"/>
      <c r="D9" s="44">
        <v>42736</v>
      </c>
      <c r="E9" s="313"/>
      <c r="F9" s="6"/>
      <c r="G9" s="6"/>
      <c r="H9" s="6"/>
      <c r="I9" s="6"/>
      <c r="J9" s="6"/>
      <c r="K9" s="6"/>
    </row>
    <row r="10" spans="1:18" ht="23.25" customHeight="1">
      <c r="A10" s="310"/>
      <c r="B10" s="6"/>
      <c r="C10" s="310"/>
      <c r="D10" s="471" t="s">
        <v>316</v>
      </c>
      <c r="E10" s="472"/>
      <c r="F10" s="6"/>
      <c r="G10" s="6"/>
      <c r="H10" s="6"/>
      <c r="I10" s="6"/>
      <c r="J10" s="6"/>
      <c r="K10" s="6"/>
    </row>
    <row r="11" spans="1:18" ht="18.75" customHeight="1">
      <c r="A11" s="310"/>
      <c r="B11" s="6"/>
      <c r="C11" s="6"/>
      <c r="D11" s="476">
        <f>(DATE(YEAR($D$9),MONTH($D$9)+1,0))+31</f>
        <v>42797</v>
      </c>
      <c r="E11" s="477"/>
      <c r="F11" s="6"/>
      <c r="G11" s="6"/>
      <c r="H11" s="6"/>
      <c r="I11" s="6"/>
      <c r="J11" s="6"/>
      <c r="K11" s="6"/>
    </row>
    <row r="12" spans="1:18" ht="18.75" hidden="1" customHeight="1">
      <c r="A12" s="310"/>
      <c r="B12" s="22"/>
      <c r="C12" s="22"/>
      <c r="D12" s="22"/>
      <c r="E12" s="22"/>
      <c r="F12" s="22"/>
      <c r="G12" s="22"/>
      <c r="H12" s="22"/>
      <c r="I12" s="22"/>
      <c r="J12" s="6"/>
      <c r="K12" s="6"/>
    </row>
    <row r="13" spans="1:18" ht="15" hidden="1" customHeight="1">
      <c r="A13" s="310"/>
      <c r="B13" s="6"/>
      <c r="C13" s="6"/>
      <c r="D13" s="106"/>
      <c r="E13" s="354"/>
      <c r="F13" s="6"/>
      <c r="G13" s="6"/>
      <c r="H13" s="6"/>
      <c r="I13" s="6"/>
      <c r="J13" s="6"/>
      <c r="K13" s="6"/>
    </row>
    <row r="14" spans="1:18" ht="11.25" hidden="1" customHeight="1">
      <c r="A14" s="310"/>
      <c r="B14" s="6"/>
      <c r="C14" s="6"/>
      <c r="D14" s="22"/>
      <c r="E14" s="22"/>
      <c r="F14" s="6"/>
      <c r="G14" s="6"/>
      <c r="H14" s="6"/>
      <c r="I14" s="6"/>
      <c r="J14" s="6"/>
    </row>
    <row r="15" spans="1:18" ht="15" hidden="1" customHeight="1">
      <c r="A15" s="310"/>
      <c r="B15" s="6"/>
      <c r="C15" s="6"/>
      <c r="D15" s="6"/>
      <c r="E15" s="6"/>
      <c r="F15" s="6"/>
      <c r="G15" s="6"/>
      <c r="H15" s="6"/>
      <c r="I15" s="6"/>
      <c r="J15" s="6"/>
    </row>
    <row r="16" spans="1:18" ht="1.5" customHeight="1">
      <c r="A16" s="310"/>
      <c r="B16" s="61"/>
      <c r="C16" s="61"/>
      <c r="D16" s="61"/>
      <c r="E16" s="61"/>
      <c r="F16" s="61"/>
      <c r="G16" s="61"/>
      <c r="H16" s="6"/>
      <c r="I16" s="6"/>
      <c r="J16" s="6"/>
    </row>
    <row r="17" spans="1:11" ht="7.5" customHeight="1">
      <c r="A17" s="310"/>
      <c r="B17" s="61"/>
      <c r="C17" s="61"/>
      <c r="D17" s="61"/>
      <c r="E17" s="61"/>
      <c r="F17" s="61"/>
      <c r="G17" s="61"/>
      <c r="H17" s="6"/>
      <c r="I17" s="6"/>
      <c r="J17" s="6"/>
    </row>
    <row r="18" spans="1:11" ht="15.75" customHeight="1" thickBot="1">
      <c r="A18" s="310"/>
      <c r="B18" s="61"/>
      <c r="C18" s="371"/>
      <c r="D18" s="474">
        <f>$D$9</f>
        <v>42736</v>
      </c>
      <c r="E18" s="474"/>
      <c r="F18" s="371"/>
      <c r="G18" s="61"/>
      <c r="H18" s="6"/>
      <c r="I18" s="6"/>
      <c r="J18" s="6"/>
    </row>
    <row r="19" spans="1:11" ht="15" customHeight="1" thickTop="1" thickBot="1">
      <c r="A19" s="310"/>
      <c r="B19" s="61"/>
      <c r="C19" s="314"/>
      <c r="D19" s="473" t="s">
        <v>317</v>
      </c>
      <c r="E19" s="473"/>
      <c r="F19" s="315"/>
      <c r="G19" s="61"/>
      <c r="H19" s="6"/>
      <c r="I19" s="6"/>
      <c r="J19" s="53"/>
    </row>
    <row r="20" spans="1:11" ht="28.5" customHeight="1" thickTop="1">
      <c r="A20" s="310"/>
      <c r="B20" s="61"/>
      <c r="C20" s="316"/>
      <c r="D20" s="317" t="s">
        <v>233</v>
      </c>
      <c r="E20" s="317" t="s">
        <v>234</v>
      </c>
      <c r="F20" s="317" t="s">
        <v>235</v>
      </c>
      <c r="G20" s="61"/>
      <c r="H20" s="6"/>
      <c r="I20" s="6"/>
      <c r="J20" s="98" t="s">
        <v>318</v>
      </c>
    </row>
    <row r="21" spans="1:11" ht="30" customHeight="1" thickBot="1">
      <c r="A21" s="310"/>
      <c r="B21" s="61"/>
      <c r="C21" s="318" t="s">
        <v>319</v>
      </c>
      <c r="D21" s="319">
        <f t="array" ref="D21">IF(ISNA(VLOOKUP($D$9,AdmittedwithRecentDischarge!$Y$33:$AB$44,1,FALSE)),"",VLOOKUP($D$9,AdmittedwithRecentDischarge!$Y$33:$AB$44,2,FALSE))</f>
        <v>0</v>
      </c>
      <c r="E21" s="319">
        <f t="array" ref="E21">IF(ISNA(VLOOKUP($D$9,AdmittedwithRecentDischarge!$Y$33:$AB$44,1,FALSE)),"",VLOOKUP($D$9,AdmittedwithRecentDischarge!$Y$33:$AB$44,3,FALSE))</f>
        <v>0</v>
      </c>
      <c r="F21" s="320">
        <f t="array" ref="F21">IF(ISNA(VLOOKUP($D$9,AdmittedwithRecentDischarge!$Y$33:$AB$44,1,FALSE)),"",VLOOKUP($D$9,AdmittedwithRecentDischarge!$Y$33:$AB$44,4,FALSE))</f>
        <v>0</v>
      </c>
      <c r="G21" s="61"/>
      <c r="H21" s="6"/>
      <c r="I21" s="6"/>
      <c r="J21" s="104">
        <f>DAY(DATE(YEAR($D$9),MONTH($D$9)+1,1)-1)</f>
        <v>31</v>
      </c>
    </row>
    <row r="22" spans="1:11" ht="45.75" customHeight="1" thickTop="1">
      <c r="A22" s="310"/>
      <c r="B22" s="61"/>
      <c r="C22" s="321" t="s">
        <v>320</v>
      </c>
      <c r="D22" s="322" t="str">
        <f t="array" ref="D22">IF($D$21=0,"n/a",(SUM(  (MONTH(TransferLog!$Y$21:$Y$1270)=MONTH($D$9))*(YEAR(TransferLog!$Y$21:$Y$1270)=YEAR($D$9))*(TransferLog!$AB$21:$AB$1270=1)*(TransferLog!$Q$21:$Q$1270="Unplanned")*(TransferLog!$AC$21:$AC$1270=1)*(TransferLog!$T$21:$T1270="Post-acute Care (Medicare Part A or managed care)"))/$D$21))</f>
        <v>n/a</v>
      </c>
      <c r="E22" s="322" t="str">
        <f t="array" ref="E22">IF($E$21=0,"n/a",(SUM(  (MONTH(TransferLog!$Y$21:$Y$1270)=MONTH($D$9))*(YEAR(TransferLog!$Y$21:$Y$1270)=YEAR($D$9))*(TransferLog!$AB$21:$AB$1270=1)*(TransferLog!$Q$21:$Q$1270="Unplanned")*(TransferLog!$AC$21:$AC$1270=1)*(TransferLog!$T$21:$T$1270="Chronic Long-term Care (Not Medicare Part A)"))/$E$21))</f>
        <v>n/a</v>
      </c>
      <c r="F22" s="322" t="str">
        <f t="array" ref="F22">IF($F$21=0,"n/a",(SUM(  (MONTH(TransferLog!$Y$21:$Y$1270)=MONTH($D$9))*(YEAR(TransferLog!$Y$21:$Y$1270)=YEAR($D$9))*(TransferLog!$AB$21:$AB$1270=1)*(TransferLog!$Q$21:$Q$1270="Unplanned")*(TransferLog!$AC$21:$AC$1270=1))/$F$21))</f>
        <v>n/a</v>
      </c>
      <c r="G22" s="61"/>
      <c r="H22" s="6"/>
      <c r="I22" s="6"/>
      <c r="J22" s="53"/>
    </row>
    <row r="23" spans="1:11" ht="15" customHeight="1">
      <c r="A23" s="310"/>
      <c r="B23" s="61"/>
      <c r="C23" s="314"/>
      <c r="D23" s="473" t="s">
        <v>321</v>
      </c>
      <c r="E23" s="473"/>
      <c r="F23" s="315"/>
      <c r="G23" s="61"/>
      <c r="H23" s="6"/>
      <c r="I23" s="6"/>
      <c r="J23" s="53"/>
    </row>
    <row r="24" spans="1:11" ht="18" customHeight="1">
      <c r="A24" s="310"/>
      <c r="B24" s="61"/>
      <c r="C24" s="316"/>
      <c r="D24" s="317" t="s">
        <v>233</v>
      </c>
      <c r="E24" s="317" t="s">
        <v>322</v>
      </c>
      <c r="F24" s="317" t="s">
        <v>235</v>
      </c>
      <c r="G24" s="61"/>
      <c r="H24" s="6"/>
      <c r="I24" s="6"/>
      <c r="J24" s="53"/>
    </row>
    <row r="25" spans="1:11" ht="28.5" customHeight="1">
      <c r="A25" s="310"/>
      <c r="B25" s="61"/>
      <c r="C25" s="323" t="s">
        <v>323</v>
      </c>
      <c r="D25" s="324">
        <f t="array" ref="D25">(IF(ISNA(VLOOKUP($D$9,Census!$F$16:$K$27,1,FALSE)),"",VLOOKUP($D$9,Census!$F$16:$K$27,2,FALSE))*$J$21)</f>
        <v>0</v>
      </c>
      <c r="E25" s="324">
        <f t="array" ref="E25">(IF(ISNA(VLOOKUP($D$9,Census!$F$16:$K$27,1,FALSE)),"",VLOOKUP($D$9,Census!$F$16:$K$27,3,FALSE))*$J$21)</f>
        <v>0</v>
      </c>
      <c r="F25" s="324">
        <f t="array" ref="F25">(IF(ISNA(VLOOKUP($D$9,Census!$F$16:$K$27,1,FALSE)),"",VLOOKUP($D$9,Census!$F$16:$K$27,4,FALSE))*$J$21)</f>
        <v>0</v>
      </c>
      <c r="G25" s="61"/>
      <c r="H25" s="6"/>
      <c r="I25" s="6"/>
      <c r="J25" s="53"/>
    </row>
    <row r="26" spans="1:11" ht="42.75" customHeight="1">
      <c r="A26" s="310"/>
      <c r="B26" s="61"/>
      <c r="C26" s="321" t="s">
        <v>324</v>
      </c>
      <c r="D26" s="325" t="str">
        <f>IF($D$25=0,"n/a",((SUM(IF(TransferLog!$AC$21:$AC$1270=1,IF(MONTH(TransferLog!$J$21:$J$1270)=MONTH($D$9),IF(YEAR(TransferLog!$J$21:$J$1270)=YEAR($D$9),IF(TransferLog!$G$21:$G$1270="Post-Acute Type Care (Rehab/Medical Management)",IF(TransferLog!$Q$21:$Q$1270="Unplanned",1,0))))))))/($D$25/1000))</f>
        <v>n/a</v>
      </c>
      <c r="E26" s="325" t="str">
        <f t="array" ref="E26">IF($E$25=0,"n/a",((SUM(IF(TransferLog!$AC$21:$AC$1270=1,IF(MONTH(TransferLog!$J$21:$J$1270)=MONTH($D$9),IF(YEAR(TransferLog!$J$21:$J$1270)=YEAR($D$9),IF(TransferLog!$G$21:$G$1270="Chronic Long-term Care", IF(TransferLog!$Q$21:$Q$1270="Unplanned",1,0))))))))/($E$25/1000))</f>
        <v>n/a</v>
      </c>
      <c r="F26" s="325" t="str">
        <f t="array" ref="F26">IF($F$25=0,"n/a",((SUM(IF(TransferLog!$AC$21:$AC$1270=1,IF(MONTH(TransferLog!$J$21:$J$1270)=MONTH($D$9),IF(YEAR(TransferLog!$J$21:$J$1270)=YEAR($D$9), IF(TransferLog!$Q$21:$Q$1270="Unplanned",1,0)))))))/($F$25/1000))</f>
        <v>n/a</v>
      </c>
      <c r="G26" s="61"/>
      <c r="H26" s="6"/>
      <c r="I26" s="6"/>
      <c r="K26" s="55"/>
    </row>
    <row r="27" spans="1:11" ht="46.5" customHeight="1">
      <c r="A27" s="310"/>
      <c r="B27" s="61"/>
      <c r="C27" s="321" t="s">
        <v>325</v>
      </c>
      <c r="D27" s="325" t="str">
        <f t="array" ref="D27">IF($D$25=0,"n/a",(SUM(  (MONTH(TransferLog!$J$21:$J$1270)=MONTH($D$9))*(YEAR(TransferLog!$J$21:$J$1270)=YEAR($D$9))* (TransferLog!$G$21:$G$1270="Post-Acute Type Care (Rehab/Medical Management)")*(TransferLog!$P$21:$P$1270="ED visit only"))/($D$25/1000)))</f>
        <v>n/a</v>
      </c>
      <c r="E27" s="325" t="str">
        <f t="array" ref="E27">IF($E$25=0,"n/a",(SUM( (MONTH(TransferLog!$J$21:$J$1270)=MONTH($D$9)) *(YEAR(TransferLog!$J$21:$J$1270)=YEAR($D$9))*(TransferLog!$G$21:$G$1270="Chronic Long-term Care")*(TransferLog!$P$21:$P$1270="ED visit only"))/($E$25/1000)))</f>
        <v>n/a</v>
      </c>
      <c r="F27" s="325" t="str">
        <f t="array" ref="F27">IF($F$25=0,"n/a",(SUM( (MONTH(TransferLog!$J$21:$J$1270)=MONTH($D$9)) *(YEAR(TransferLog!$J$21:$J$1270)=YEAR($D$9))*(TransferLog!$P$21:$P$1270="ED visit only"))/($F$25/1000)))</f>
        <v>n/a</v>
      </c>
      <c r="G27" s="61"/>
      <c r="H27" s="6"/>
      <c r="I27" s="6"/>
      <c r="J27" s="53"/>
      <c r="K27" s="54"/>
    </row>
    <row r="28" spans="1:11" ht="46.5" customHeight="1">
      <c r="A28" s="310"/>
      <c r="B28" s="61"/>
      <c r="C28" s="321" t="s">
        <v>326</v>
      </c>
      <c r="D28" s="325" t="str">
        <f t="array" ref="D28">IF($D$25=0,"n/a",(SUM(  (MONTH(TransferLog!$J$21:$J$1270)=MONTH($D$9))*(YEAR(TransferLog!$J$21:$J$1270)=YEAR($D$9))* (TransferLog!$G$21:$G$1270="Post-Acute Type Care (Rehab/Medical Management)")*(TransferLog!$P$21:$P$1270="Admitted, observation"))/($D$25/1000)))</f>
        <v>n/a</v>
      </c>
      <c r="E28" s="325" t="str">
        <f t="array" ref="E28">IF($E$25=0,"n/a",(SUM( (MONTH(TransferLog!$J$21:$J$1270)=MONTH($D$9)) *(YEAR(TransferLog!$J$21:$J$1270)=YEAR($D$9))*(TransferLog!$G$21:$G$1270="Chronic Long-term Care")*(TransferLog!$P$21:$P$1270="Admitted, observation"))/($E$25/1000)))</f>
        <v>n/a</v>
      </c>
      <c r="F28" s="325" t="str">
        <f t="array" ref="F28">IF($F$25=0,"n/a",(SUM( (MONTH(TransferLog!$J$21:$J$1270)=MONTH($D$9)) *(YEAR(TransferLog!$J$21:$J$1270)=YEAR($D$9))*(TransferLog!$P$21:$P$1270="Admitted, observation"))/($F$25/1000)))</f>
        <v>n/a</v>
      </c>
      <c r="G28" s="61"/>
      <c r="H28" s="6"/>
      <c r="I28" s="6"/>
      <c r="J28" s="6"/>
      <c r="K28" s="7"/>
    </row>
    <row r="29" spans="1:11" ht="46.5" customHeight="1">
      <c r="A29" s="310"/>
      <c r="B29" s="61"/>
      <c r="C29" s="61"/>
      <c r="D29" s="61"/>
      <c r="E29" s="61"/>
      <c r="F29" s="61"/>
      <c r="G29" s="61"/>
      <c r="H29" s="6"/>
      <c r="I29" s="6"/>
      <c r="J29" s="6"/>
      <c r="K29" s="7"/>
    </row>
    <row r="30" spans="1:11" ht="15.75" customHeight="1" thickBot="1">
      <c r="A30" s="310"/>
      <c r="B30" s="61"/>
      <c r="C30" s="371"/>
      <c r="D30" s="474" t="s">
        <v>327</v>
      </c>
      <c r="E30" s="474"/>
      <c r="F30" s="371"/>
      <c r="G30" s="61"/>
      <c r="H30" s="6"/>
      <c r="I30" s="6"/>
      <c r="J30" s="6"/>
    </row>
    <row r="31" spans="1:11" ht="15" customHeight="1" thickTop="1" thickBot="1">
      <c r="A31" s="310"/>
      <c r="B31" s="61"/>
      <c r="C31" s="314"/>
      <c r="D31" s="473" t="s">
        <v>317</v>
      </c>
      <c r="E31" s="473"/>
      <c r="F31" s="315"/>
      <c r="G31" s="61"/>
      <c r="H31" s="6"/>
      <c r="I31" s="6"/>
      <c r="J31" s="53"/>
    </row>
    <row r="32" spans="1:11" ht="28.5" customHeight="1" thickTop="1">
      <c r="A32" s="310"/>
      <c r="B32" s="61"/>
      <c r="C32" s="316"/>
      <c r="D32" s="317" t="s">
        <v>233</v>
      </c>
      <c r="E32" s="317" t="s">
        <v>234</v>
      </c>
      <c r="F32" s="317" t="s">
        <v>235</v>
      </c>
      <c r="G32" s="61"/>
      <c r="H32" s="6"/>
      <c r="I32" s="6"/>
      <c r="J32" s="98" t="s">
        <v>318</v>
      </c>
    </row>
    <row r="33" spans="1:17" ht="30" customHeight="1" thickBot="1">
      <c r="A33" s="310"/>
      <c r="B33" s="61"/>
      <c r="C33" s="318" t="s">
        <v>319</v>
      </c>
      <c r="D33" s="326">
        <f t="array" ref="D33">IF(ISNA(VLOOKUP($D$9,AdmittedwithRecentDischarge!$Y$33:$AB$44,1,FALSE)),"",VLOOKUP($D$9,AdmittedwithRecentDischarge!$Y$33:$AB$44,2,FALSE))</f>
        <v>0</v>
      </c>
      <c r="E33" s="326">
        <f t="array" ref="E33">IF(ISNA(VLOOKUP($D$9,AdmittedwithRecentDischarge!$Y$33:$AB$44,1,FALSE)),"",VLOOKUP($D$9,AdmittedwithRecentDischarge!$Y$33:$AB$44,3,FALSE))</f>
        <v>0</v>
      </c>
      <c r="F33" s="326">
        <f t="array" ref="F33">IF(ISNA(VLOOKUP($D$9,AdmittedwithRecentDischarge!$Y$33:$AB$44,1,FALSE)),"",VLOOKUP($D$9,AdmittedwithRecentDischarge!$Y$33:$AB$44,4,FALSE))</f>
        <v>0</v>
      </c>
      <c r="G33" s="61"/>
      <c r="H33" s="6"/>
      <c r="I33" s="6"/>
      <c r="J33" s="104">
        <f>DAY(DATE(YEAR($D$9),MONTH($D$9)+1,1)-1)</f>
        <v>31</v>
      </c>
    </row>
    <row r="34" spans="1:17" ht="45.75" customHeight="1" thickTop="1">
      <c r="A34" s="310"/>
      <c r="B34" s="61"/>
      <c r="C34" s="321" t="s">
        <v>328</v>
      </c>
      <c r="D34" s="327" t="str">
        <f>IF($D$21=0,"n/a",(SUM(  (MONTH(TransferLog!$Y$21:$Y$1270)=MONTH($D$9))*(YEAR(TransferLog!$Y$21:$Y$1270)=YEAR($D$9))*(TransferLog!$AB$21:$AB$1270=1)*(TransferLog!$Q$21:$Q$1270="Unplanned")*(TransferLog!$AC$21:$AC$1270=1)*(TransferLog!$T$21:$T1270="Post-acute Care (Medicare Part A or managed care)"))))</f>
        <v>n/a</v>
      </c>
      <c r="E34" s="327" t="str">
        <f t="array" ref="E34">IF($E$21=0,"n/a",(SUM(  (MONTH(TransferLog!$Y$21:$Y$1270)=MONTH($D$9))*(YEAR(TransferLog!$Y$21:$Y$1270)=YEAR($D$9))*(TransferLog!$AB$21:$AB$1270=1)*(TransferLog!$Q$21:$Q$1270="Unplanned")*(TransferLog!$AC$21:$AC$1270=1)*(TransferLog!$T$21:$T$1270="Chronic Long-term Care (Not Medicare Part A)"))))</f>
        <v>n/a</v>
      </c>
      <c r="F34" s="327" t="str">
        <f t="array" ref="F34">IF($F$21=0,"n/a",(SUM(  (MONTH(TransferLog!$Y$21:$Y$1270)=MONTH($D$9))*(YEAR(TransferLog!$Y$21:$Y$1270)=YEAR($D$9))*(TransferLog!$AB$21:$AB$1270=1)*(TransferLog!$Q$21:$Q$1270="Unplanned")*(TransferLog!$AC$21:$AC$1270=1))))</f>
        <v>n/a</v>
      </c>
      <c r="G34" s="61"/>
      <c r="H34" s="6"/>
      <c r="I34" s="6"/>
      <c r="J34" s="53"/>
    </row>
    <row r="35" spans="1:17" ht="15" customHeight="1">
      <c r="A35" s="310"/>
      <c r="B35" s="61"/>
      <c r="C35" s="314"/>
      <c r="D35" s="473" t="s">
        <v>321</v>
      </c>
      <c r="E35" s="473"/>
      <c r="F35" s="315"/>
      <c r="G35" s="61"/>
      <c r="H35" s="6"/>
      <c r="I35" s="6"/>
      <c r="J35" s="53"/>
    </row>
    <row r="36" spans="1:17" ht="18" customHeight="1">
      <c r="A36" s="310"/>
      <c r="B36" s="61"/>
      <c r="C36" s="316"/>
      <c r="D36" s="317" t="s">
        <v>233</v>
      </c>
      <c r="E36" s="317" t="s">
        <v>322</v>
      </c>
      <c r="F36" s="317" t="s">
        <v>235</v>
      </c>
      <c r="G36" s="61"/>
      <c r="H36" s="6"/>
      <c r="I36" s="6"/>
      <c r="J36" s="53"/>
    </row>
    <row r="37" spans="1:17" ht="28.5" customHeight="1">
      <c r="A37" s="310"/>
      <c r="B37" s="61"/>
      <c r="C37" s="323" t="s">
        <v>323</v>
      </c>
      <c r="D37" s="324">
        <f t="array" ref="D37">(IF(ISNA(VLOOKUP($D$9,Census!$F$16:$K$27,1,FALSE)),"",VLOOKUP($D$9,Census!$F$16:$K$27,2,FALSE))*$J$21)</f>
        <v>0</v>
      </c>
      <c r="E37" s="324">
        <f t="array" ref="E37">(IF(ISNA(VLOOKUP($D$9,Census!$F$16:$K$27,1,FALSE)),"",VLOOKUP($D$9,Census!$F$16:$K$27,3,FALSE))*$J$21)</f>
        <v>0</v>
      </c>
      <c r="F37" s="324">
        <f t="array" ref="F37">(IF(ISNA(VLOOKUP($D$9,Census!$F$16:$K$27,1,FALSE)),"",VLOOKUP($D$9,Census!$F$16:$K$27,4,FALSE))*$J$21)</f>
        <v>0</v>
      </c>
      <c r="G37" s="61"/>
      <c r="H37" s="6"/>
      <c r="I37" s="6"/>
      <c r="J37" s="53"/>
    </row>
    <row r="38" spans="1:17" ht="50.25" customHeight="1">
      <c r="A38" s="310"/>
      <c r="B38" s="61"/>
      <c r="C38" s="321" t="s">
        <v>329</v>
      </c>
      <c r="D38" s="327" t="str">
        <f t="array" ref="D38">IF($D$25=0,"n/a",((SUM(IF(TransferLog!$AC$21:$AC$1270=1,IF(MONTH(TransferLog!$J$21:$J$1270)=MONTH($D$9),IF(YEAR(TransferLog!$J$21:$J$1270)=YEAR($D$9),IF(TransferLog!$G$21:$G$1270="Post-Acute Type Care (Rehab/Medical Management)",IF(TransferLog!$Q$21:$Q$1270="Unplanned",1,0)))))))))</f>
        <v>n/a</v>
      </c>
      <c r="E38" s="327" t="str">
        <f t="array" ref="E38">IF($E$25=0,"n/a",((SUM(IF(TransferLog!$AC$21:$AC$1270=1,IF(MONTH(TransferLog!$J$21:$J$1270)=MONTH($D$9),IF(YEAR(TransferLog!$J$21:$J$1270)=YEAR($D$9),IF(TransferLog!$G$21:$G$1270="Chronic Long-term Care", IF(TransferLog!$Q$21:$Q$1270="Unplanned",1,0)))))))))</f>
        <v>n/a</v>
      </c>
      <c r="F38" s="327" t="str">
        <f t="array" ref="F38">IF($F$25=0,"n/a",((SUM(IF(TransferLog!$AC$21:$AC$1270=1,IF(MONTH(TransferLog!$J$21:$J$1270)=MONTH($D$9),IF(YEAR(TransferLog!$J$21:$J$1270)=YEAR($D$9), IF(TransferLog!$Q$21:$Q$1270="Unplanned",1,0))))))))</f>
        <v>n/a</v>
      </c>
      <c r="G38" s="61"/>
      <c r="H38" s="6"/>
      <c r="I38" s="6"/>
      <c r="K38" s="55"/>
    </row>
    <row r="39" spans="1:17" ht="50.25" customHeight="1">
      <c r="A39" s="310"/>
      <c r="B39" s="61"/>
      <c r="C39" s="321" t="s">
        <v>330</v>
      </c>
      <c r="D39" s="327" t="str">
        <f t="array" ref="D39">IF($D$25=0,"n/a",(SUM(  (MONTH(TransferLog!$J$21:$J$1270)=MONTH($D$9))*(YEAR(TransferLog!$J$21:$J$1270)=YEAR($D$9))* (TransferLog!$G$21:$G$1270="Post-Acute Type Care (Rehab/Medical Management)")*(TransferLog!$P$21:$P$1270="ED visit only"))))</f>
        <v>n/a</v>
      </c>
      <c r="E39" s="327" t="str">
        <f t="array" ref="E39">IF($E$25=0,"n/a",(SUM( (MONTH(TransferLog!$J$21:$J$1270)=MONTH($D$9)) *(YEAR(TransferLog!$J$21:$J$1270)=YEAR($D$9))*(TransferLog!$G$21:$G$1270="Chronic Long-term Care")*(TransferLog!$P$21:$P$1270="ED visit only"))))</f>
        <v>n/a</v>
      </c>
      <c r="F39" s="327" t="str">
        <f t="array" ref="F39">IF($F$25=0,"n/a",(SUM( (MONTH(TransferLog!$J$21:$J$1270)=MONTH($D$9)) *(YEAR(TransferLog!$J$21:$J$1270)=YEAR($D$9))*(TransferLog!$P$21:$P$1270="ED visit only"))))</f>
        <v>n/a</v>
      </c>
      <c r="G39" s="61"/>
      <c r="H39" s="6"/>
      <c r="I39" s="6"/>
      <c r="J39" s="53"/>
      <c r="K39" s="54"/>
    </row>
    <row r="40" spans="1:17" ht="50.25" customHeight="1">
      <c r="A40" s="310"/>
      <c r="B40" s="61"/>
      <c r="C40" s="321" t="s">
        <v>331</v>
      </c>
      <c r="D40" s="327" t="str">
        <f t="array" ref="D40">IF($D$25=0,"n/a",(SUM(  (MONTH(TransferLog!$J$21:$J$1270)=MONTH($D$9))*(YEAR(TransferLog!$J$21:$J$1270)=YEAR($D$9))* (TransferLog!$G$21:$G$1270="Post-Acute Type Care (Rehab/Medical Management)")*(TransferLog!$P$21:$P$1270="Admitted, observation"))))</f>
        <v>n/a</v>
      </c>
      <c r="E40" s="327" t="str">
        <f t="array" ref="E40">IF($E$25=0,"n/a",(SUM( (MONTH(TransferLog!$J$21:$J$1270)=MONTH($D$9)) *(YEAR(TransferLog!$J$21:$J$1270)=YEAR($D$9))*(TransferLog!$G$21:$G$1270="Chronic Long-term Care")*(TransferLog!$P$21:$P$1270="Admitted, observation"))))</f>
        <v>n/a</v>
      </c>
      <c r="F40" s="327" t="str">
        <f t="array" ref="F40">IF($F$25=0,"n/a",(SUM( (MONTH(TransferLog!$J$21:$J$1270)=MONTH($D$9)) *(YEAR(TransferLog!$J$21:$J$1270)=YEAR($D$9))*(TransferLog!$P$21:$P$1270="Admitted, observation"))))</f>
        <v>n/a</v>
      </c>
      <c r="G40" s="61"/>
      <c r="H40" s="6"/>
      <c r="I40" s="6"/>
      <c r="J40" s="6"/>
      <c r="K40" s="7"/>
    </row>
    <row r="41" spans="1:17" ht="19.5" customHeight="1">
      <c r="A41" s="310"/>
      <c r="B41" s="61"/>
      <c r="C41" s="328" t="s">
        <v>332</v>
      </c>
      <c r="D41" s="61"/>
      <c r="E41" s="61"/>
      <c r="F41" s="61"/>
      <c r="G41" s="61"/>
      <c r="H41" s="6"/>
      <c r="I41" s="6"/>
      <c r="J41" s="6"/>
      <c r="K41" s="7"/>
    </row>
    <row r="42" spans="1:17" ht="8.25" customHeight="1">
      <c r="A42" s="310"/>
      <c r="B42" s="61"/>
      <c r="C42" s="61"/>
      <c r="D42" s="61"/>
      <c r="E42" s="61"/>
      <c r="F42" s="61"/>
      <c r="G42" s="61"/>
      <c r="H42" s="6"/>
      <c r="I42" s="6"/>
      <c r="J42" s="6"/>
      <c r="K42" s="7"/>
    </row>
    <row r="43" spans="1:17" ht="14.25" customHeight="1">
      <c r="A43" s="22"/>
      <c r="B43" s="22"/>
      <c r="C43" s="259" t="s">
        <v>105</v>
      </c>
      <c r="D43" s="22"/>
      <c r="E43" s="22"/>
      <c r="F43" s="22"/>
      <c r="G43" s="22"/>
      <c r="H43" s="22"/>
      <c r="I43" s="6"/>
      <c r="J43" s="6"/>
      <c r="K43" s="7"/>
    </row>
    <row r="44" spans="1:17" ht="12.75" customHeight="1">
      <c r="A44" s="6"/>
      <c r="B44" s="6"/>
      <c r="C44" s="6"/>
      <c r="D44" s="6"/>
      <c r="E44" s="6"/>
      <c r="F44" s="6"/>
      <c r="G44" s="153">
        <v>0.21</v>
      </c>
      <c r="H44" s="153">
        <v>0.22</v>
      </c>
      <c r="I44" s="153"/>
      <c r="J44" s="157">
        <v>0.2</v>
      </c>
      <c r="K44" s="157">
        <v>0.21</v>
      </c>
    </row>
    <row r="45" spans="1:17" ht="17" hidden="1">
      <c r="B45" s="4"/>
      <c r="C45" s="18"/>
      <c r="D45" s="19"/>
      <c r="E45" s="19"/>
      <c r="F45" s="19"/>
      <c r="G45" s="158">
        <v>0.22600000000000001</v>
      </c>
      <c r="H45" s="153">
        <v>0.22</v>
      </c>
      <c r="I45" s="153">
        <v>0.23</v>
      </c>
      <c r="J45" s="159">
        <v>0.221</v>
      </c>
      <c r="K45" s="160">
        <v>0.23</v>
      </c>
      <c r="L45" s="160">
        <v>0.23499999999999999</v>
      </c>
      <c r="M45" s="159">
        <v>0.223</v>
      </c>
      <c r="N45" s="160">
        <v>0.217</v>
      </c>
      <c r="O45" s="159">
        <v>0.2</v>
      </c>
      <c r="P45" s="159">
        <v>0.19500000000000001</v>
      </c>
      <c r="Q45" s="160">
        <v>0.19</v>
      </c>
    </row>
    <row r="46" spans="1:17" ht="17" hidden="1">
      <c r="B46" s="7"/>
      <c r="C46" s="20"/>
      <c r="D46" s="17"/>
      <c r="E46" s="17"/>
      <c r="F46" s="7"/>
      <c r="G46" s="6"/>
      <c r="H46" s="6"/>
      <c r="I46" s="6"/>
    </row>
    <row r="47" spans="1:17" ht="17" hidden="1"/>
    <row r="48" spans="1:17" ht="17" hidden="1"/>
    <row r="49" ht="17" hidden="1"/>
    <row r="50" ht="17" hidden="1"/>
    <row r="51" ht="0" hidden="1" customHeight="1"/>
    <row r="52" ht="0" hidden="1" customHeight="1"/>
    <row r="53" ht="0" hidden="1" customHeight="1"/>
    <row r="54" ht="0" hidden="1" customHeight="1"/>
    <row r="55" ht="0" hidden="1" customHeight="1"/>
  </sheetData>
  <sheetProtection password="9959" sheet="1" objects="1" scenarios="1"/>
  <mergeCells count="13">
    <mergeCell ref="D35:E35"/>
    <mergeCell ref="D23:E23"/>
    <mergeCell ref="D18:E18"/>
    <mergeCell ref="D19:E19"/>
    <mergeCell ref="D5:E5"/>
    <mergeCell ref="D11:E11"/>
    <mergeCell ref="D30:E30"/>
    <mergeCell ref="D31:E31"/>
    <mergeCell ref="B2:C2"/>
    <mergeCell ref="D2:E2"/>
    <mergeCell ref="D7:E7"/>
    <mergeCell ref="D8:E8"/>
    <mergeCell ref="D10:E10"/>
  </mergeCells>
  <pageMargins left="0.7" right="0.7" top="0.75" bottom="0.75" header="0.3" footer="0.3"/>
  <pageSetup scale="59" orientation="portrait"/>
  <colBreaks count="1" manualBreakCount="1">
    <brk id="6" max="45" man="1"/>
  </colBreaks>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tabColor rgb="FF0069B7"/>
  </sheetPr>
  <dimension ref="A1:R55"/>
  <sheetViews>
    <sheetView showGridLines="0" showRowColHeaders="0" zoomScale="80" zoomScaleNormal="80" zoomScaleSheetLayoutView="80" zoomScalePageLayoutView="80" workbookViewId="0">
      <selection activeCell="D10" sqref="D10:E10"/>
    </sheetView>
  </sheetViews>
  <sheetFormatPr baseColWidth="10" defaultColWidth="0" defaultRowHeight="0" customHeight="1" zeroHeight="1" x14ac:dyDescent="0"/>
  <cols>
    <col min="1" max="2" width="1.83203125" style="5" customWidth="1"/>
    <col min="3" max="3" width="43.1640625" style="5" customWidth="1"/>
    <col min="4" max="4" width="34.5" style="5" customWidth="1"/>
    <col min="5" max="6" width="33.6640625" style="5" customWidth="1"/>
    <col min="7" max="8" width="1.83203125" style="5" customWidth="1"/>
    <col min="9" max="9" width="9" style="5" customWidth="1"/>
    <col min="10" max="10" width="23.33203125" style="5" hidden="1" customWidth="1"/>
    <col min="11" max="11" width="16.1640625" style="5" hidden="1" customWidth="1"/>
    <col min="12" max="14" width="9.1640625" style="5" hidden="1" customWidth="1"/>
    <col min="15" max="15" width="11" style="5" hidden="1" customWidth="1"/>
    <col min="16" max="16" width="13.83203125" style="5" hidden="1" customWidth="1"/>
    <col min="17" max="17" width="11.6640625" style="5" hidden="1" customWidth="1"/>
    <col min="18" max="16384" width="9.1640625" style="5" hidden="1"/>
  </cols>
  <sheetData>
    <row r="1" spans="1:18" ht="6" customHeight="1">
      <c r="A1" s="310"/>
      <c r="B1" s="310"/>
      <c r="C1" s="310"/>
      <c r="D1" s="310"/>
      <c r="E1" s="310"/>
      <c r="F1" s="310"/>
      <c r="G1" s="310"/>
      <c r="H1" s="310"/>
      <c r="I1" s="310"/>
    </row>
    <row r="2" spans="1:18" ht="46.5" customHeight="1" thickBot="1">
      <c r="A2" s="310"/>
      <c r="B2" s="468"/>
      <c r="C2" s="469"/>
      <c r="D2" s="470">
        <f>$D$9</f>
        <v>42767</v>
      </c>
      <c r="E2" s="469"/>
      <c r="F2" s="369"/>
      <c r="G2" s="310"/>
      <c r="H2" s="310"/>
      <c r="I2" s="310"/>
      <c r="M2" s="149"/>
      <c r="N2" s="149"/>
      <c r="O2" s="149"/>
      <c r="P2" s="149"/>
      <c r="Q2" s="149"/>
      <c r="R2" s="149"/>
    </row>
    <row r="3" spans="1:18" ht="4.5" customHeight="1" thickTop="1">
      <c r="A3" s="310"/>
      <c r="B3" s="311"/>
      <c r="C3" s="312"/>
      <c r="D3" s="311"/>
      <c r="E3" s="312"/>
      <c r="F3" s="311"/>
      <c r="G3" s="6"/>
      <c r="H3" s="6"/>
      <c r="I3" s="6"/>
      <c r="J3" s="6"/>
      <c r="K3" s="6"/>
    </row>
    <row r="4" spans="1:18" ht="9.75" customHeight="1">
      <c r="A4" s="310"/>
      <c r="B4" s="6"/>
      <c r="C4" s="6"/>
      <c r="D4" s="6"/>
      <c r="E4" s="6"/>
      <c r="F4" s="6"/>
      <c r="G4" s="6"/>
      <c r="H4" s="6"/>
      <c r="I4" s="6"/>
      <c r="J4" s="6"/>
      <c r="K4" s="6"/>
    </row>
    <row r="5" spans="1:18" ht="32.25" customHeight="1">
      <c r="A5" s="310"/>
      <c r="B5" s="6"/>
      <c r="C5" s="6"/>
      <c r="D5" s="475" t="s">
        <v>312</v>
      </c>
      <c r="E5" s="475"/>
      <c r="F5" s="6"/>
      <c r="G5" s="6"/>
      <c r="H5" s="6"/>
      <c r="I5" s="6"/>
      <c r="J5" s="6"/>
      <c r="K5" s="6"/>
    </row>
    <row r="6" spans="1:18" ht="6" customHeight="1">
      <c r="A6" s="310"/>
      <c r="B6" s="6"/>
      <c r="C6" s="6"/>
      <c r="D6" s="6"/>
      <c r="E6" s="6"/>
      <c r="F6" s="6"/>
      <c r="G6" s="6"/>
      <c r="H6" s="6"/>
      <c r="I6" s="6"/>
      <c r="J6" s="6"/>
      <c r="K6" s="6"/>
    </row>
    <row r="7" spans="1:18" ht="36.75" customHeight="1">
      <c r="A7" s="310"/>
      <c r="B7" s="6"/>
      <c r="C7" s="6"/>
      <c r="D7" s="471" t="s">
        <v>313</v>
      </c>
      <c r="E7" s="471"/>
      <c r="F7" s="6"/>
      <c r="G7" s="6"/>
      <c r="H7" s="6"/>
      <c r="I7" s="6"/>
      <c r="J7" s="6"/>
      <c r="K7" s="6"/>
    </row>
    <row r="8" spans="1:18" ht="15" customHeight="1">
      <c r="A8" s="310"/>
      <c r="B8" s="6"/>
      <c r="C8" s="6"/>
      <c r="D8" s="471" t="s">
        <v>314</v>
      </c>
      <c r="E8" s="471"/>
      <c r="F8" s="6"/>
      <c r="G8" s="6"/>
      <c r="H8" s="6"/>
      <c r="I8" s="6"/>
      <c r="J8" s="6"/>
      <c r="K8" s="6"/>
    </row>
    <row r="9" spans="1:18" ht="14.25" customHeight="1">
      <c r="A9" s="310"/>
      <c r="B9" s="6"/>
      <c r="C9" s="6"/>
      <c r="D9" s="44">
        <v>42767</v>
      </c>
      <c r="E9" s="313"/>
      <c r="F9" s="6"/>
      <c r="G9" s="6"/>
      <c r="H9" s="6"/>
      <c r="I9" s="6"/>
      <c r="J9" s="6"/>
      <c r="K9" s="6"/>
    </row>
    <row r="10" spans="1:18" ht="24" customHeight="1">
      <c r="A10" s="310"/>
      <c r="B10" s="6"/>
      <c r="C10" s="310"/>
      <c r="D10" s="471" t="s">
        <v>316</v>
      </c>
      <c r="E10" s="472"/>
      <c r="F10" s="6"/>
      <c r="G10" s="6"/>
      <c r="H10" s="6"/>
      <c r="I10" s="6"/>
      <c r="J10" s="6"/>
      <c r="K10" s="6"/>
    </row>
    <row r="11" spans="1:18" ht="18.75" customHeight="1">
      <c r="A11" s="310"/>
      <c r="B11" s="6"/>
      <c r="C11" s="6"/>
      <c r="D11" s="476">
        <f>(DATE(YEAR($D$9),MONTH($D$9)+1,0))+31</f>
        <v>42825</v>
      </c>
      <c r="E11" s="477"/>
      <c r="F11" s="6"/>
      <c r="G11" s="6"/>
      <c r="H11" s="6"/>
      <c r="I11" s="6"/>
      <c r="J11" s="6"/>
      <c r="K11" s="6"/>
    </row>
    <row r="12" spans="1:18" ht="18.75" hidden="1" customHeight="1">
      <c r="A12" s="310"/>
      <c r="B12" s="6"/>
      <c r="C12" s="6"/>
      <c r="D12" s="478"/>
      <c r="E12" s="479"/>
      <c r="F12" s="6"/>
      <c r="G12" s="6"/>
      <c r="H12" s="6"/>
      <c r="I12" s="6"/>
      <c r="J12" s="6"/>
      <c r="K12" s="6"/>
    </row>
    <row r="13" spans="1:18" ht="102.75" hidden="1" customHeight="1">
      <c r="A13" s="310"/>
      <c r="B13" s="6"/>
      <c r="C13" s="6"/>
      <c r="D13" s="413"/>
      <c r="E13" s="397"/>
      <c r="F13" s="6"/>
      <c r="G13" s="6"/>
      <c r="H13" s="6"/>
      <c r="I13" s="6"/>
      <c r="J13" s="6"/>
      <c r="K13" s="6"/>
    </row>
    <row r="14" spans="1:18" ht="26.25" hidden="1" customHeight="1">
      <c r="A14" s="310"/>
      <c r="B14" s="6"/>
      <c r="C14" s="6"/>
      <c r="D14" s="64" t="s">
        <v>333</v>
      </c>
      <c r="E14" s="24"/>
      <c r="F14" s="6"/>
      <c r="G14" s="6"/>
      <c r="H14" s="6"/>
      <c r="I14" s="6"/>
      <c r="J14" s="6"/>
    </row>
    <row r="15" spans="1:18" ht="15" hidden="1" customHeight="1">
      <c r="A15" s="310"/>
      <c r="B15" s="6"/>
      <c r="C15" s="6"/>
      <c r="D15" s="6"/>
      <c r="E15" s="6"/>
      <c r="F15" s="6"/>
      <c r="G15" s="6"/>
      <c r="H15" s="6"/>
      <c r="I15" s="6"/>
      <c r="J15" s="6"/>
    </row>
    <row r="16" spans="1:18" ht="1.5" customHeight="1">
      <c r="A16" s="310"/>
      <c r="B16" s="61"/>
      <c r="C16" s="61"/>
      <c r="D16" s="61"/>
      <c r="E16" s="61"/>
      <c r="F16" s="61"/>
      <c r="G16" s="61"/>
      <c r="H16" s="6"/>
      <c r="I16" s="6"/>
      <c r="J16" s="6"/>
    </row>
    <row r="17" spans="1:11" ht="7.5" customHeight="1">
      <c r="A17" s="310"/>
      <c r="B17" s="61"/>
      <c r="C17" s="61"/>
      <c r="D17" s="61"/>
      <c r="E17" s="61"/>
      <c r="F17" s="61"/>
      <c r="G17" s="61"/>
      <c r="H17" s="6"/>
      <c r="I17" s="6"/>
      <c r="J17" s="6"/>
    </row>
    <row r="18" spans="1:11" ht="15.75" customHeight="1" thickBot="1">
      <c r="A18" s="310"/>
      <c r="B18" s="61"/>
      <c r="C18" s="371"/>
      <c r="D18" s="474">
        <f>$D$9</f>
        <v>42767</v>
      </c>
      <c r="E18" s="474"/>
      <c r="F18" s="371"/>
      <c r="G18" s="61"/>
      <c r="H18" s="6"/>
      <c r="I18" s="6"/>
      <c r="J18" s="6"/>
    </row>
    <row r="19" spans="1:11" ht="15" customHeight="1" thickTop="1" thickBot="1">
      <c r="A19" s="310"/>
      <c r="B19" s="61"/>
      <c r="C19" s="314"/>
      <c r="D19" s="473" t="s">
        <v>317</v>
      </c>
      <c r="E19" s="473"/>
      <c r="F19" s="315"/>
      <c r="G19" s="61"/>
      <c r="H19" s="6"/>
      <c r="I19" s="6"/>
      <c r="J19" s="53"/>
    </row>
    <row r="20" spans="1:11" ht="28.5" customHeight="1" thickTop="1">
      <c r="A20" s="310"/>
      <c r="B20" s="61"/>
      <c r="C20" s="316"/>
      <c r="D20" s="317" t="s">
        <v>233</v>
      </c>
      <c r="E20" s="317" t="s">
        <v>234</v>
      </c>
      <c r="F20" s="317" t="s">
        <v>235</v>
      </c>
      <c r="G20" s="61"/>
      <c r="H20" s="6"/>
      <c r="I20" s="6"/>
      <c r="J20" s="98" t="s">
        <v>318</v>
      </c>
    </row>
    <row r="21" spans="1:11" ht="30" customHeight="1" thickBot="1">
      <c r="A21" s="310"/>
      <c r="B21" s="61"/>
      <c r="C21" s="318" t="s">
        <v>319</v>
      </c>
      <c r="D21" s="319">
        <f t="array" ref="D21">IF(ISNA(VLOOKUP($D$9,AdmittedwithRecentDischarge!$Y$33:$AB$44,1,FALSE)),"",VLOOKUP($D$9,AdmittedwithRecentDischarge!$Y$33:$AB$44,2,FALSE))</f>
        <v>0</v>
      </c>
      <c r="E21" s="319">
        <f t="array" ref="E21">IF(ISNA(VLOOKUP($D$9,AdmittedwithRecentDischarge!$Y$33:$AB$44,1,FALSE)),"",VLOOKUP($D$9,AdmittedwithRecentDischarge!$Y$33:$AB$44,3,FALSE))</f>
        <v>0</v>
      </c>
      <c r="F21" s="320">
        <f t="array" ref="F21">IF(ISNA(VLOOKUP($D$9,AdmittedwithRecentDischarge!$Y$33:$AB$44,1,FALSE)),"",VLOOKUP($D$9,AdmittedwithRecentDischarge!$Y$33:$AB$44,4,FALSE))</f>
        <v>0</v>
      </c>
      <c r="G21" s="61"/>
      <c r="H21" s="6"/>
      <c r="I21" s="6"/>
      <c r="J21" s="104">
        <f>DAY(DATE(YEAR($D$9),MONTH($D$9)+1,1)-1)</f>
        <v>28</v>
      </c>
    </row>
    <row r="22" spans="1:11" ht="45.75" customHeight="1" thickTop="1">
      <c r="A22" s="310"/>
      <c r="B22" s="61"/>
      <c r="C22" s="321" t="s">
        <v>320</v>
      </c>
      <c r="D22" s="322" t="str">
        <f t="array" ref="D22">IF($D$21=0,"n/a",(SUM(  (MONTH(TransferLog!$Y$21:$Y$1270)=MONTH($D$9))*(YEAR(TransferLog!$Y$21:$Y$1270)=YEAR($D$9))*(TransferLog!$AB$21:$AB$1270=1)*(TransferLog!$Q$21:$Q$1270="Unplanned")*(TransferLog!$AC$21:$AC$1270=1)*(TransferLog!$T$21:$T1270="Post-acute Care (Medicare Part A or managed care)"))/$D$21))</f>
        <v>n/a</v>
      </c>
      <c r="E22" s="322" t="str">
        <f t="array" ref="E22">IF($E$21=0,"n/a",(SUM(  (MONTH(TransferLog!$Y$21:$Y$1270)=MONTH($D$9))*(YEAR(TransferLog!$Y$21:$Y$1270)=YEAR($D$9))*(TransferLog!$AB$21:$AB$1270=1)*(TransferLog!$Q$21:$Q$1270="Unplanned")*(TransferLog!$AC$21:$AC$1270=1)*(TransferLog!$T$21:$T$1270="Chronic Long-term Care (Not Medicare Part A)"))/$E$21))</f>
        <v>n/a</v>
      </c>
      <c r="F22" s="322" t="str">
        <f t="array" ref="F22">IF($F$21=0,"n/a",(SUM(  (MONTH(TransferLog!$Y$21:$Y$1270)=MONTH($D$9))*(YEAR(TransferLog!$Y$21:$Y$1270)=YEAR($D$9))*(TransferLog!$AB$21:$AB$1270=1)*(TransferLog!$Q$21:$Q$1270="Unplanned")*(TransferLog!$AC$21:$AC$1270=1))/$F$21))</f>
        <v>n/a</v>
      </c>
      <c r="G22" s="61"/>
      <c r="H22" s="6"/>
      <c r="I22" s="6"/>
      <c r="J22" s="53"/>
    </row>
    <row r="23" spans="1:11" ht="15" customHeight="1">
      <c r="A23" s="310"/>
      <c r="B23" s="61"/>
      <c r="C23" s="314"/>
      <c r="D23" s="473" t="s">
        <v>321</v>
      </c>
      <c r="E23" s="473"/>
      <c r="F23" s="315"/>
      <c r="G23" s="61"/>
      <c r="H23" s="6"/>
      <c r="I23" s="6"/>
      <c r="J23" s="53"/>
    </row>
    <row r="24" spans="1:11" ht="18" customHeight="1">
      <c r="A24" s="310"/>
      <c r="B24" s="61"/>
      <c r="C24" s="316"/>
      <c r="D24" s="317" t="s">
        <v>233</v>
      </c>
      <c r="E24" s="317" t="s">
        <v>322</v>
      </c>
      <c r="F24" s="317" t="s">
        <v>235</v>
      </c>
      <c r="G24" s="61"/>
      <c r="H24" s="6"/>
      <c r="I24" s="6"/>
      <c r="J24" s="53"/>
    </row>
    <row r="25" spans="1:11" ht="28.5" customHeight="1">
      <c r="A25" s="310"/>
      <c r="B25" s="61"/>
      <c r="C25" s="323" t="s">
        <v>323</v>
      </c>
      <c r="D25" s="324">
        <f t="array" ref="D25">(IF(ISNA(VLOOKUP($D$9,Census!$F$16:$K$27,1,FALSE)),"",VLOOKUP($D$9,Census!$F$16:$K$27,2,FALSE))*$J$21)</f>
        <v>0</v>
      </c>
      <c r="E25" s="324">
        <f t="array" ref="E25">(IF(ISNA(VLOOKUP($D$9,Census!$F$16:$K$27,1,FALSE)),"",VLOOKUP($D$9,Census!$F$16:$K$27,3,FALSE))*$J$21)</f>
        <v>0</v>
      </c>
      <c r="F25" s="324">
        <f t="array" ref="F25">(IF(ISNA(VLOOKUP($D$9,Census!$F$16:$K$27,1,FALSE)),"",VLOOKUP($D$9,Census!$F$16:$K$27,4,FALSE))*$J$21)</f>
        <v>0</v>
      </c>
      <c r="G25" s="61"/>
      <c r="H25" s="6"/>
      <c r="I25" s="6"/>
      <c r="J25" s="53"/>
    </row>
    <row r="26" spans="1:11" ht="42.75" customHeight="1">
      <c r="A26" s="310"/>
      <c r="B26" s="61"/>
      <c r="C26" s="321" t="s">
        <v>324</v>
      </c>
      <c r="D26" s="325" t="str">
        <f t="array" ref="D26">IF($D$25=0,"n/a",((SUM(IF(TransferLog!$AC$21:$AC$1270=1,IF(MONTH(TransferLog!$J$21:$J$1270)=MONTH($D$9),IF(YEAR(TransferLog!$J$21:$J$1270)=YEAR($D$9),IF(TransferLog!$G$21:$G$1270="Post-Acute Type Care (Rehab/Medical Management)",IF(TransferLog!$Q$21:$Q$1270="Unplanned",1,0))))))))/($D$25/1000))</f>
        <v>n/a</v>
      </c>
      <c r="E26" s="325" t="str">
        <f t="array" ref="E26">IF($E$25=0,"n/a",((SUM(IF(TransferLog!$AC$21:$AC$1270=1,IF(MONTH(TransferLog!$J$21:$J$1270)=MONTH($D$9),IF(YEAR(TransferLog!$J$21:$J$1270)=YEAR($D$9),IF(TransferLog!$G$21:$G$1270="Chronic Long-term Care", IF(TransferLog!$Q$21:$Q$1270="Unplanned",1,0))))))))/($E$25/1000))</f>
        <v>n/a</v>
      </c>
      <c r="F26" s="325" t="str">
        <f t="array" ref="F26">IF($F$25=0,"n/a",((SUM(IF(TransferLog!$AC$21:$AC$1270=1,IF(MONTH(TransferLog!$J$21:$J$1270)=MONTH($D$9),IF(YEAR(TransferLog!$J$21:$J$1270)=YEAR($D$9), IF(TransferLog!$Q$21:$Q$1270="Unplanned",1,0)))))))/($F$25/1000))</f>
        <v>n/a</v>
      </c>
      <c r="G26" s="61"/>
      <c r="H26" s="6"/>
      <c r="I26" s="6"/>
      <c r="K26" s="55"/>
    </row>
    <row r="27" spans="1:11" ht="46.5" customHeight="1">
      <c r="A27" s="310"/>
      <c r="B27" s="61"/>
      <c r="C27" s="321" t="s">
        <v>325</v>
      </c>
      <c r="D27" s="325" t="str">
        <f t="array" ref="D27">IF($D$25=0,"n/a",(SUM(  (MONTH(TransferLog!$J$21:$J$1270)=MONTH($D$9))*(YEAR(TransferLog!$J$21:$J$1270)=YEAR($D$9))* (TransferLog!$G$21:$G$1270="Post-Acute Type Care (Rehab/Medical Management)")*(TransferLog!$P$21:$P$1270="ED visit only"))/($D$25/1000)))</f>
        <v>n/a</v>
      </c>
      <c r="E27" s="325" t="str">
        <f t="array" ref="E27">IF($E$25=0,"n/a",(SUM( (MONTH(TransferLog!$J$21:$J$1270)=MONTH($D$9)) *(YEAR(TransferLog!$J$21:$J$1270)=YEAR($D$9))*(TransferLog!$G$21:$G$1270="Chronic Long-term Care")*(TransferLog!$P$21:$P$1270="ED visit only"))/($E$25/1000)))</f>
        <v>n/a</v>
      </c>
      <c r="F27" s="325" t="str">
        <f t="array" ref="F27">IF($F$25=0,"n/a",(SUM( (MONTH(TransferLog!$J$21:$J$1270)=MONTH($D$9)) *(YEAR(TransferLog!$J$21:$J$1270)=YEAR($D$9))*(TransferLog!$P$21:$P$1270="ED visit only"))/($F$25/1000)))</f>
        <v>n/a</v>
      </c>
      <c r="G27" s="61"/>
      <c r="H27" s="6"/>
      <c r="I27" s="6"/>
      <c r="J27" s="53"/>
      <c r="K27" s="54"/>
    </row>
    <row r="28" spans="1:11" ht="46.5" customHeight="1">
      <c r="A28" s="310"/>
      <c r="B28" s="61"/>
      <c r="C28" s="321" t="s">
        <v>326</v>
      </c>
      <c r="D28" s="325" t="str">
        <f t="array" ref="D28">IF($D$25=0,"n/a",(SUM(  (MONTH(TransferLog!$J$21:$J$1270)=MONTH($D$9))*(YEAR(TransferLog!$J$21:$J$1270)=YEAR($D$9))* (TransferLog!$G$21:$G$1270="Post-Acute Type Care (Rehab/Medical Management)")*(TransferLog!$P$21:$P$1270="Admitted, observation"))/($D$25/1000)))</f>
        <v>n/a</v>
      </c>
      <c r="E28" s="325" t="str">
        <f t="array" ref="E28">IF($E$25=0,"n/a",(SUM( (MONTH(TransferLog!$J$21:$J$1270)=MONTH($D$9)) *(YEAR(TransferLog!$J$21:$J$1270)=YEAR($D$9))*(TransferLog!$G$21:$G$1270="Chronic Long-term Care")*(TransferLog!$P$21:$P$1270="Admitted, observation"))/($E$25/1000)))</f>
        <v>n/a</v>
      </c>
      <c r="F28" s="325" t="str">
        <f t="array" ref="F28">IF($F$25=0,"n/a",(SUM( (MONTH(TransferLog!$J$21:$J$1270)=MONTH($D$9)) *(YEAR(TransferLog!$J$21:$J$1270)=YEAR($D$9))*(TransferLog!$P$21:$P$1270="Admitted, observation"))/($F$25/1000)))</f>
        <v>n/a</v>
      </c>
      <c r="G28" s="61"/>
      <c r="H28" s="6"/>
      <c r="I28" s="6"/>
      <c r="J28" s="6"/>
      <c r="K28" s="7"/>
    </row>
    <row r="29" spans="1:11" ht="46.5" customHeight="1">
      <c r="A29" s="310"/>
      <c r="B29" s="61"/>
      <c r="C29" s="61"/>
      <c r="D29" s="61"/>
      <c r="E29" s="61"/>
      <c r="F29" s="61"/>
      <c r="G29" s="61"/>
      <c r="H29" s="6"/>
      <c r="I29" s="6"/>
      <c r="J29" s="6"/>
      <c r="K29" s="7"/>
    </row>
    <row r="30" spans="1:11" ht="15.75" customHeight="1" thickBot="1">
      <c r="A30" s="310"/>
      <c r="B30" s="61"/>
      <c r="C30" s="371"/>
      <c r="D30" s="329" t="s">
        <v>327</v>
      </c>
      <c r="E30" s="330"/>
      <c r="F30" s="371"/>
      <c r="G30" s="61"/>
      <c r="H30" s="6"/>
      <c r="I30" s="6"/>
      <c r="J30" s="6"/>
    </row>
    <row r="31" spans="1:11" ht="15" customHeight="1" thickTop="1" thickBot="1">
      <c r="A31" s="310"/>
      <c r="B31" s="61"/>
      <c r="C31" s="314"/>
      <c r="D31" s="473" t="s">
        <v>317</v>
      </c>
      <c r="E31" s="473"/>
      <c r="F31" s="315"/>
      <c r="G31" s="61"/>
      <c r="H31" s="6"/>
      <c r="I31" s="6"/>
      <c r="J31" s="53"/>
    </row>
    <row r="32" spans="1:11" ht="28.5" customHeight="1" thickTop="1">
      <c r="A32" s="310"/>
      <c r="B32" s="61"/>
      <c r="C32" s="316"/>
      <c r="D32" s="317" t="s">
        <v>233</v>
      </c>
      <c r="E32" s="317" t="s">
        <v>234</v>
      </c>
      <c r="F32" s="317" t="s">
        <v>235</v>
      </c>
      <c r="G32" s="61"/>
      <c r="H32" s="6"/>
      <c r="I32" s="6"/>
      <c r="J32" s="98" t="s">
        <v>318</v>
      </c>
    </row>
    <row r="33" spans="1:17" ht="30" customHeight="1" thickBot="1">
      <c r="A33" s="310"/>
      <c r="B33" s="61"/>
      <c r="C33" s="318" t="s">
        <v>319</v>
      </c>
      <c r="D33" s="319">
        <f t="array" ref="D33">IF(ISNA(VLOOKUP($D$9,AdmittedwithRecentDischarge!$Y$33:$AB$44,1,FALSE)),"",VLOOKUP($D$9,AdmittedwithRecentDischarge!$Y$33:$AB$44,2,FALSE))</f>
        <v>0</v>
      </c>
      <c r="E33" s="319">
        <f t="array" ref="E33">IF(ISNA(VLOOKUP($D$9,AdmittedwithRecentDischarge!$Y$33:$AB$44,1,FALSE)),"",VLOOKUP($D$9,AdmittedwithRecentDischarge!$Y$33:$AB$44,3,FALSE))</f>
        <v>0</v>
      </c>
      <c r="F33" s="320">
        <f t="array" ref="F33">IF(ISNA(VLOOKUP($D$9,AdmittedwithRecentDischarge!$Y$33:$AB$44,1,FALSE)),"",VLOOKUP($D$9,AdmittedwithRecentDischarge!$Y$33:$AB$44,4,FALSE))</f>
        <v>0</v>
      </c>
      <c r="G33" s="61"/>
      <c r="H33" s="6"/>
      <c r="I33" s="6"/>
      <c r="J33" s="104">
        <f>DAY(DATE(YEAR($D$9),MONTH($D$9)+1,1)-1)</f>
        <v>28</v>
      </c>
    </row>
    <row r="34" spans="1:17" ht="45.75" customHeight="1" thickTop="1">
      <c r="A34" s="310"/>
      <c r="B34" s="61"/>
      <c r="C34" s="321" t="s">
        <v>328</v>
      </c>
      <c r="D34" s="327" t="str">
        <f>IF($D$21=0,"n/a",(SUM(  (MONTH(TransferLog!$Y$21:$Y$1270)=MONTH($D$9))*(YEAR(TransferLog!$Y$21:$Y$1270)=YEAR($D$9))*(TransferLog!$AB$21:$AB$1270=1)*(TransferLog!$Q$21:$Q$1270="Unplanned")*(TransferLog!$AC$21:$AC$1270=1)*(TransferLog!$T$21:$T1270="Post-acute Care (Medicare Part A or managed care)"))))</f>
        <v>n/a</v>
      </c>
      <c r="E34" s="327" t="str">
        <f t="array" ref="E34">IF($E$21=0,"n/a",(SUM(  (MONTH(TransferLog!$Y$21:$Y$1270)=MONTH($D$9))*(YEAR(TransferLog!$Y$21:$Y$1270)=YEAR($D$9))*(TransferLog!$AB$21:$AB$1270=1)*(TransferLog!$Q$21:$Q$1270="Unplanned")*(TransferLog!$AC$21:$AC$1270=1)*(TransferLog!$T$21:$T$1270="Chronic Long-term Care (Not Medicare Part A)"))))</f>
        <v>n/a</v>
      </c>
      <c r="F34" s="327" t="str">
        <f t="array" ref="F34">IF($F$21=0,"n/a",(SUM(  (MONTH(TransferLog!$Y$21:$Y$1270)=MONTH($D$9))*(YEAR(TransferLog!$Y$21:$Y$1270)=YEAR($D$9))*(TransferLog!$AB$21:$AB$1270=1)*(TransferLog!$Q$21:$Q$1270="Unplanned")*(TransferLog!$AC$21:$AC$1270=1))))</f>
        <v>n/a</v>
      </c>
      <c r="G34" s="61"/>
      <c r="H34" s="6"/>
      <c r="I34" s="6"/>
      <c r="J34" s="53"/>
    </row>
    <row r="35" spans="1:17" ht="15" customHeight="1">
      <c r="A35" s="310"/>
      <c r="B35" s="61"/>
      <c r="C35" s="314"/>
      <c r="D35" s="473" t="s">
        <v>321</v>
      </c>
      <c r="E35" s="473"/>
      <c r="F35" s="315"/>
      <c r="G35" s="61"/>
      <c r="H35" s="6"/>
      <c r="I35" s="6"/>
      <c r="J35" s="53"/>
    </row>
    <row r="36" spans="1:17" ht="18" customHeight="1">
      <c r="A36" s="310"/>
      <c r="B36" s="61"/>
      <c r="C36" s="316"/>
      <c r="D36" s="317" t="s">
        <v>233</v>
      </c>
      <c r="E36" s="317" t="s">
        <v>322</v>
      </c>
      <c r="F36" s="317" t="s">
        <v>235</v>
      </c>
      <c r="G36" s="61"/>
      <c r="H36" s="6"/>
      <c r="I36" s="6"/>
      <c r="J36" s="53"/>
    </row>
    <row r="37" spans="1:17" ht="28.5" customHeight="1">
      <c r="A37" s="310"/>
      <c r="B37" s="61"/>
      <c r="C37" s="323" t="s">
        <v>323</v>
      </c>
      <c r="D37" s="324">
        <f t="array" ref="D37">(IF(ISNA(VLOOKUP($D$9,Census!$F$16:$K$27,1,FALSE)),"",VLOOKUP($D$9,Census!$F$16:$K$27,2,FALSE))*$J$21)</f>
        <v>0</v>
      </c>
      <c r="E37" s="324">
        <f t="array" ref="E37">(IF(ISNA(VLOOKUP($D$9,Census!$F$16:$K$27,1,FALSE)),"",VLOOKUP($D$9,Census!$F$16:$K$27,3,FALSE))*$J$21)</f>
        <v>0</v>
      </c>
      <c r="F37" s="324">
        <f t="array" ref="F37">(IF(ISNA(VLOOKUP($D$9,Census!$F$16:$K$27,1,FALSE)),"",VLOOKUP($D$9,Census!$F$16:$K$27,4,FALSE))*$J$21)</f>
        <v>0</v>
      </c>
      <c r="G37" s="61"/>
      <c r="H37" s="6"/>
      <c r="I37" s="6"/>
      <c r="J37" s="53"/>
    </row>
    <row r="38" spans="1:17" ht="50.25" customHeight="1">
      <c r="A38" s="310"/>
      <c r="B38" s="61"/>
      <c r="C38" s="321" t="s">
        <v>329</v>
      </c>
      <c r="D38" s="327" t="str">
        <f t="array" ref="D38">IF($D$25=0,"n/a",((SUM(IF(TransferLog!$AC$21:$AC$1270=1,IF(MONTH(TransferLog!$J$21:$J$1270)=MONTH($D$9),IF(YEAR(TransferLog!$J$21:$J$1270)=YEAR($D$9),IF(TransferLog!$G$21:$G$1270="Post-Acute Type Care (Rehab/Medical Management)",IF(TransferLog!$Q$21:$Q$1270="Unplanned",1,0)))))))))</f>
        <v>n/a</v>
      </c>
      <c r="E38" s="327" t="str">
        <f t="array" ref="E38">IF($E$25=0,"n/a",((SUM(IF(TransferLog!$AC$21:$AC$1270=1,IF(MONTH(TransferLog!$J$21:$J$1270)=MONTH($D$9),IF(YEAR(TransferLog!$J$21:$J$1270)=YEAR($D$9),IF(TransferLog!$G$21:$G$1270="Chronic Long-term Care", IF(TransferLog!$Q$21:$Q$1270="Unplanned",1,0)))))))))</f>
        <v>n/a</v>
      </c>
      <c r="F38" s="327" t="str">
        <f t="array" ref="F38">IF($F$25=0,"n/a",((SUM(IF(TransferLog!$AC$21:$AC$1270=1,IF(MONTH(TransferLog!$J$21:$J$1270)=MONTH($D$9),IF(YEAR(TransferLog!$J$21:$J$1270)=YEAR($D$9), IF(TransferLog!$Q$21:$Q$1270="Unplanned",1,0))))))))</f>
        <v>n/a</v>
      </c>
      <c r="G38" s="61"/>
      <c r="H38" s="6"/>
      <c r="I38" s="6"/>
      <c r="K38" s="55"/>
    </row>
    <row r="39" spans="1:17" ht="50.25" customHeight="1">
      <c r="A39" s="310"/>
      <c r="B39" s="61"/>
      <c r="C39" s="321" t="s">
        <v>330</v>
      </c>
      <c r="D39" s="327" t="str">
        <f t="array" ref="D39">IF($D$25=0,"n/a",(SUM(  (MONTH(TransferLog!$J$21:$J$1270)=MONTH($D$9))*(YEAR(TransferLog!$J$21:$J$1270)=YEAR($D$9))* (TransferLog!$G$21:$G$1270="Post-Acute Type Care (Rehab/Medical Management)")*(TransferLog!$P$21:$P$1270="ED visit only"))))</f>
        <v>n/a</v>
      </c>
      <c r="E39" s="327" t="str">
        <f t="array" ref="E39">IF($E$25=0,"n/a",(SUM( (MONTH(TransferLog!$J$21:$J$1270)=MONTH($D$9)) *(YEAR(TransferLog!$J$21:$J$1270)=YEAR($D$9))*(TransferLog!$G$21:$G$1270="Chronic Long-term Care")*(TransferLog!$P$21:$P$1270="ED visit only"))))</f>
        <v>n/a</v>
      </c>
      <c r="F39" s="327" t="str">
        <f t="array" ref="F39">IF($F$25=0,"n/a",(SUM( (MONTH(TransferLog!$J$21:$J$1270)=MONTH($D$9)) *(YEAR(TransferLog!$J$21:$J$1270)=YEAR($D$9))*(TransferLog!$P$21:$P$1270="ED visit only"))))</f>
        <v>n/a</v>
      </c>
      <c r="G39" s="61"/>
      <c r="H39" s="6"/>
      <c r="I39" s="6"/>
      <c r="J39" s="53"/>
      <c r="K39" s="54"/>
    </row>
    <row r="40" spans="1:17" ht="50.25" customHeight="1">
      <c r="A40" s="310"/>
      <c r="B40" s="61"/>
      <c r="C40" s="321" t="s">
        <v>331</v>
      </c>
      <c r="D40" s="327" t="str">
        <f t="array" ref="D40">IF($D$25=0,"n/a",(SUM(  (MONTH(TransferLog!$J$21:$J$1270)=MONTH($D$9))*(YEAR(TransferLog!$J$21:$J$1270)=YEAR($D$9))* (TransferLog!$G$21:$G$1270="Post-Acute Type Care (Rehab/Medical Management)")*(TransferLog!$P$21:$P$1270="Admitted, observation"))))</f>
        <v>n/a</v>
      </c>
      <c r="E40" s="327" t="str">
        <f t="array" ref="E40">IF($E$25=0,"n/a",(SUM( (MONTH(TransferLog!$J$21:$J$1270)=MONTH($D$9)) *(YEAR(TransferLog!$J$21:$J$1270)=YEAR($D$9))*(TransferLog!$G$21:$G$1270="Chronic Long-term Care")*(TransferLog!$P$21:$P$1270="Admitted, observation"))))</f>
        <v>n/a</v>
      </c>
      <c r="F40" s="327" t="str">
        <f t="array" ref="F40">IF($F$25=0,"n/a",(SUM( (MONTH(TransferLog!$J$21:$J$1270)=MONTH($D$9)) *(YEAR(TransferLog!$J$21:$J$1270)=YEAR($D$9))*(TransferLog!$P$21:$P$1270="Admitted, observation"))))</f>
        <v>n/a</v>
      </c>
      <c r="G40" s="61"/>
      <c r="H40" s="6"/>
      <c r="I40" s="6"/>
      <c r="J40" s="6"/>
      <c r="K40" s="7"/>
    </row>
    <row r="41" spans="1:17" ht="19.5" customHeight="1">
      <c r="A41" s="310"/>
      <c r="B41" s="61"/>
      <c r="C41" s="332" t="s">
        <v>332</v>
      </c>
      <c r="D41" s="61"/>
      <c r="E41" s="61"/>
      <c r="F41" s="61"/>
      <c r="G41" s="61"/>
      <c r="H41" s="6"/>
      <c r="I41" s="6"/>
      <c r="J41" s="6"/>
      <c r="K41" s="7"/>
    </row>
    <row r="42" spans="1:17" ht="8.25" customHeight="1">
      <c r="A42" s="310"/>
      <c r="B42" s="61"/>
      <c r="C42" s="61"/>
      <c r="D42" s="61"/>
      <c r="E42" s="61"/>
      <c r="F42" s="61"/>
      <c r="G42" s="61"/>
      <c r="H42" s="6"/>
      <c r="I42" s="6"/>
      <c r="J42" s="6"/>
      <c r="K42" s="7"/>
    </row>
    <row r="43" spans="1:17" ht="14.25" customHeight="1">
      <c r="A43" s="22"/>
      <c r="B43" s="22"/>
      <c r="C43" s="259" t="s">
        <v>105</v>
      </c>
      <c r="D43" s="22"/>
      <c r="E43" s="22"/>
      <c r="F43" s="22"/>
      <c r="G43" s="22"/>
      <c r="H43" s="22"/>
      <c r="I43" s="6"/>
      <c r="J43" s="6"/>
      <c r="K43" s="7"/>
    </row>
    <row r="44" spans="1:17" ht="12.75" customHeight="1">
      <c r="A44" s="6"/>
      <c r="B44" s="6"/>
      <c r="C44" s="6"/>
      <c r="D44" s="6"/>
      <c r="E44" s="6"/>
      <c r="F44" s="6"/>
      <c r="G44" s="153">
        <v>0.21</v>
      </c>
      <c r="H44" s="153">
        <v>0.22</v>
      </c>
      <c r="I44" s="153"/>
      <c r="J44" s="157">
        <v>0.2</v>
      </c>
      <c r="K44" s="157">
        <v>0.21</v>
      </c>
    </row>
    <row r="45" spans="1:17" ht="17" hidden="1">
      <c r="B45" s="4"/>
      <c r="C45" s="18"/>
      <c r="D45" s="19"/>
      <c r="E45" s="19"/>
      <c r="F45" s="19"/>
      <c r="G45" s="158">
        <v>0.22600000000000001</v>
      </c>
      <c r="H45" s="153">
        <v>0.22</v>
      </c>
      <c r="I45" s="153">
        <v>0.23</v>
      </c>
      <c r="J45" s="159">
        <v>0.221</v>
      </c>
      <c r="K45" s="160">
        <v>0.23</v>
      </c>
      <c r="L45" s="160">
        <v>0.23499999999999999</v>
      </c>
      <c r="M45" s="159">
        <v>0.223</v>
      </c>
      <c r="N45" s="160">
        <v>0.217</v>
      </c>
      <c r="O45" s="159">
        <v>0.2</v>
      </c>
      <c r="P45" s="159">
        <v>0.19500000000000001</v>
      </c>
      <c r="Q45" s="160">
        <v>0.19</v>
      </c>
    </row>
    <row r="46" spans="1:17" ht="17" hidden="1">
      <c r="B46" s="7"/>
      <c r="C46" s="20"/>
      <c r="D46" s="17"/>
      <c r="E46" s="17"/>
      <c r="F46" s="7"/>
      <c r="G46" s="6"/>
      <c r="H46" s="6"/>
      <c r="I46" s="6"/>
    </row>
    <row r="47" spans="1:17" ht="17" hidden="1"/>
    <row r="48" spans="1:17" ht="17" hidden="1"/>
    <row r="49" ht="17" hidden="1"/>
    <row r="50" ht="17" hidden="1"/>
    <row r="51" ht="0" hidden="1" customHeight="1"/>
    <row r="52" ht="0" hidden="1" customHeight="1"/>
    <row r="53" ht="0" hidden="1" customHeight="1"/>
    <row r="54" ht="0" hidden="1" customHeight="1"/>
    <row r="55" ht="0" hidden="1" customHeight="1"/>
  </sheetData>
  <sheetProtection password="9959" sheet="1" objects="1" scenarios="1"/>
  <mergeCells count="14">
    <mergeCell ref="D10:E10"/>
    <mergeCell ref="D35:E35"/>
    <mergeCell ref="D11:E11"/>
    <mergeCell ref="D12:E12"/>
    <mergeCell ref="D13:E13"/>
    <mergeCell ref="D19:E19"/>
    <mergeCell ref="D23:E23"/>
    <mergeCell ref="D31:E31"/>
    <mergeCell ref="D18:E18"/>
    <mergeCell ref="B2:C2"/>
    <mergeCell ref="D2:E2"/>
    <mergeCell ref="D5:E5"/>
    <mergeCell ref="D7:E7"/>
    <mergeCell ref="D8:E8"/>
  </mergeCells>
  <pageMargins left="0.7" right="0.7" top="0.75" bottom="0.75" header="0.3" footer="0.3"/>
  <pageSetup scale="60" orientation="portrait"/>
  <colBreaks count="1" manualBreakCount="1">
    <brk id="7" max="45" man="1"/>
  </colBreaks>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enableFormatConditionsCalculation="0">
    <tabColor rgb="FF0069B7"/>
  </sheetPr>
  <dimension ref="A1:R55"/>
  <sheetViews>
    <sheetView showGridLines="0" showRowColHeaders="0" zoomScale="80" zoomScaleNormal="80" zoomScaleSheetLayoutView="70" zoomScalePageLayoutView="80" workbookViewId="0">
      <selection activeCell="D10" sqref="D10:E10"/>
    </sheetView>
  </sheetViews>
  <sheetFormatPr baseColWidth="10" defaultColWidth="0" defaultRowHeight="0" customHeight="1" zeroHeight="1" x14ac:dyDescent="0"/>
  <cols>
    <col min="1" max="2" width="1.83203125" style="5" customWidth="1"/>
    <col min="3" max="3" width="43.1640625" style="5" customWidth="1"/>
    <col min="4" max="4" width="34.5" style="5" customWidth="1"/>
    <col min="5" max="6" width="33.6640625" style="5" customWidth="1"/>
    <col min="7" max="8" width="1.83203125" style="5" customWidth="1"/>
    <col min="9" max="9" width="9" style="5" customWidth="1"/>
    <col min="10" max="10" width="23.33203125" style="5" hidden="1" customWidth="1"/>
    <col min="11" max="11" width="16.1640625" style="5" hidden="1" customWidth="1"/>
    <col min="12" max="14" width="9.1640625" style="5" hidden="1" customWidth="1"/>
    <col min="15" max="15" width="11" style="5" hidden="1" customWidth="1"/>
    <col min="16" max="16" width="13.83203125" style="5" hidden="1" customWidth="1"/>
    <col min="17" max="17" width="11.6640625" style="5" hidden="1" customWidth="1"/>
    <col min="18" max="16384" width="9.1640625" style="5" hidden="1"/>
  </cols>
  <sheetData>
    <row r="1" spans="1:18" ht="6" customHeight="1">
      <c r="A1" s="310"/>
      <c r="B1" s="310"/>
      <c r="C1" s="310"/>
      <c r="D1" s="310"/>
      <c r="E1" s="310"/>
      <c r="F1" s="310"/>
      <c r="G1" s="310"/>
      <c r="H1" s="310"/>
      <c r="I1" s="310"/>
    </row>
    <row r="2" spans="1:18" ht="46.5" customHeight="1" thickBot="1">
      <c r="A2" s="310"/>
      <c r="B2" s="468"/>
      <c r="C2" s="469"/>
      <c r="D2" s="470">
        <f>$D$9</f>
        <v>42795</v>
      </c>
      <c r="E2" s="469"/>
      <c r="F2" s="369"/>
      <c r="G2" s="310"/>
      <c r="H2" s="310"/>
      <c r="I2" s="310"/>
      <c r="M2" s="149"/>
      <c r="N2" s="149"/>
      <c r="O2" s="149"/>
      <c r="P2" s="149"/>
      <c r="Q2" s="149"/>
      <c r="R2" s="149"/>
    </row>
    <row r="3" spans="1:18" ht="4.5" customHeight="1" thickTop="1">
      <c r="A3" s="310"/>
      <c r="B3" s="311"/>
      <c r="C3" s="312"/>
      <c r="D3" s="311"/>
      <c r="E3" s="312"/>
      <c r="F3" s="311"/>
      <c r="G3" s="6"/>
      <c r="H3" s="6"/>
      <c r="I3" s="6"/>
      <c r="J3" s="6"/>
      <c r="K3" s="6"/>
    </row>
    <row r="4" spans="1:18" ht="9.75" customHeight="1">
      <c r="A4" s="310"/>
      <c r="B4" s="6"/>
      <c r="C4" s="6"/>
      <c r="D4" s="6"/>
      <c r="E4" s="6"/>
      <c r="F4" s="6"/>
      <c r="G4" s="6"/>
      <c r="H4" s="6"/>
      <c r="I4" s="6"/>
      <c r="J4" s="6"/>
      <c r="K4" s="6"/>
    </row>
    <row r="5" spans="1:18" ht="32.25" customHeight="1">
      <c r="A5" s="310"/>
      <c r="B5" s="6"/>
      <c r="C5" s="6"/>
      <c r="D5" s="475" t="s">
        <v>312</v>
      </c>
      <c r="E5" s="475"/>
      <c r="F5" s="6"/>
      <c r="G5" s="6"/>
      <c r="H5" s="6"/>
      <c r="I5" s="6"/>
      <c r="J5" s="6"/>
      <c r="K5" s="6"/>
    </row>
    <row r="6" spans="1:18" ht="6" customHeight="1">
      <c r="A6" s="310"/>
      <c r="B6" s="6"/>
      <c r="C6" s="6"/>
      <c r="D6" s="6"/>
      <c r="E6" s="6"/>
      <c r="F6" s="6"/>
      <c r="G6" s="6"/>
      <c r="H6" s="6"/>
      <c r="I6" s="6"/>
      <c r="J6" s="6"/>
      <c r="K6" s="6"/>
    </row>
    <row r="7" spans="1:18" ht="36.75" customHeight="1">
      <c r="A7" s="310"/>
      <c r="B7" s="6"/>
      <c r="C7" s="6"/>
      <c r="D7" s="471" t="s">
        <v>313</v>
      </c>
      <c r="E7" s="472"/>
      <c r="F7" s="6"/>
      <c r="G7" s="6"/>
      <c r="H7" s="6"/>
      <c r="I7" s="6"/>
      <c r="J7" s="6"/>
      <c r="K7" s="6"/>
    </row>
    <row r="8" spans="1:18" ht="15" customHeight="1">
      <c r="A8" s="310"/>
      <c r="B8" s="6"/>
      <c r="C8" s="6"/>
      <c r="D8" s="471" t="s">
        <v>314</v>
      </c>
      <c r="E8" s="472"/>
      <c r="F8" s="6"/>
      <c r="G8" s="6"/>
      <c r="H8" s="6"/>
      <c r="I8" s="6"/>
      <c r="J8" s="6"/>
      <c r="K8" s="6"/>
    </row>
    <row r="9" spans="1:18" ht="14.25" customHeight="1">
      <c r="A9" s="310"/>
      <c r="B9" s="6"/>
      <c r="C9" s="6"/>
      <c r="D9" s="44">
        <v>42795</v>
      </c>
      <c r="E9" s="313"/>
      <c r="F9" s="6"/>
      <c r="G9" s="6"/>
      <c r="H9" s="6"/>
      <c r="I9" s="6"/>
      <c r="J9" s="6"/>
      <c r="K9" s="6"/>
    </row>
    <row r="10" spans="1:18" ht="24" customHeight="1">
      <c r="A10" s="310"/>
      <c r="B10" s="6"/>
      <c r="C10" s="310"/>
      <c r="D10" s="471" t="s">
        <v>316</v>
      </c>
      <c r="E10" s="472"/>
      <c r="F10" s="6"/>
      <c r="G10" s="6"/>
      <c r="H10" s="6"/>
      <c r="I10" s="6"/>
      <c r="J10" s="6"/>
      <c r="K10" s="6"/>
    </row>
    <row r="11" spans="1:18" ht="18.75" customHeight="1">
      <c r="A11" s="310"/>
      <c r="B11" s="6"/>
      <c r="C11" s="6"/>
      <c r="D11" s="476">
        <f>(DATE(YEAR($D$9),MONTH($D$9)+1,0))+31</f>
        <v>42856</v>
      </c>
      <c r="E11" s="477"/>
      <c r="F11" s="6"/>
      <c r="G11" s="6"/>
      <c r="H11" s="6"/>
      <c r="I11" s="6"/>
      <c r="J11" s="6"/>
      <c r="K11" s="6"/>
    </row>
    <row r="12" spans="1:18" ht="18.75" hidden="1" customHeight="1">
      <c r="A12" s="310"/>
      <c r="B12" s="6"/>
      <c r="C12" s="6"/>
      <c r="D12" s="478"/>
      <c r="E12" s="479"/>
      <c r="F12" s="6"/>
      <c r="G12" s="6"/>
      <c r="H12" s="6"/>
      <c r="I12" s="6"/>
      <c r="J12" s="6"/>
      <c r="K12" s="6"/>
    </row>
    <row r="13" spans="1:18" ht="102.75" hidden="1" customHeight="1">
      <c r="A13" s="310"/>
      <c r="B13" s="6"/>
      <c r="C13" s="6"/>
      <c r="D13" s="413"/>
      <c r="E13" s="397"/>
      <c r="F13" s="6"/>
      <c r="G13" s="6"/>
      <c r="H13" s="6"/>
      <c r="I13" s="6"/>
      <c r="J13" s="6"/>
      <c r="K13" s="6"/>
    </row>
    <row r="14" spans="1:18" ht="26.25" hidden="1" customHeight="1">
      <c r="A14" s="310"/>
      <c r="B14" s="6"/>
      <c r="C14" s="6"/>
      <c r="D14" s="64" t="s">
        <v>333</v>
      </c>
      <c r="E14" s="24"/>
      <c r="F14" s="6"/>
      <c r="G14" s="6"/>
      <c r="H14" s="6"/>
      <c r="I14" s="6"/>
      <c r="J14" s="6"/>
    </row>
    <row r="15" spans="1:18" ht="15" hidden="1" customHeight="1">
      <c r="A15" s="310"/>
      <c r="B15" s="6"/>
      <c r="C15" s="6"/>
      <c r="D15" s="6"/>
      <c r="E15" s="6"/>
      <c r="F15" s="6"/>
      <c r="G15" s="6"/>
      <c r="H15" s="6"/>
      <c r="I15" s="6"/>
      <c r="J15" s="6"/>
    </row>
    <row r="16" spans="1:18" ht="1.5" customHeight="1">
      <c r="A16" s="310"/>
      <c r="B16" s="61"/>
      <c r="C16" s="61"/>
      <c r="D16" s="61"/>
      <c r="E16" s="61"/>
      <c r="F16" s="61"/>
      <c r="G16" s="61"/>
      <c r="H16" s="6"/>
      <c r="I16" s="6"/>
      <c r="J16" s="6"/>
    </row>
    <row r="17" spans="1:11" ht="7.5" customHeight="1">
      <c r="A17" s="310"/>
      <c r="B17" s="61"/>
      <c r="C17" s="61"/>
      <c r="D17" s="61"/>
      <c r="E17" s="61"/>
      <c r="F17" s="61"/>
      <c r="G17" s="61"/>
      <c r="H17" s="6"/>
      <c r="I17" s="6"/>
      <c r="J17" s="6"/>
    </row>
    <row r="18" spans="1:11" ht="15.75" customHeight="1" thickBot="1">
      <c r="A18" s="310"/>
      <c r="B18" s="61"/>
      <c r="C18" s="371"/>
      <c r="D18" s="474">
        <f>$D$9</f>
        <v>42795</v>
      </c>
      <c r="E18" s="474"/>
      <c r="F18" s="371"/>
      <c r="G18" s="61"/>
      <c r="H18" s="6"/>
      <c r="I18" s="6"/>
      <c r="J18" s="6"/>
    </row>
    <row r="19" spans="1:11" ht="15" customHeight="1" thickTop="1" thickBot="1">
      <c r="A19" s="310"/>
      <c r="B19" s="61"/>
      <c r="C19" s="314"/>
      <c r="D19" s="473" t="s">
        <v>317</v>
      </c>
      <c r="E19" s="473"/>
      <c r="F19" s="315"/>
      <c r="G19" s="61"/>
      <c r="H19" s="6"/>
      <c r="I19" s="6"/>
      <c r="J19" s="53"/>
    </row>
    <row r="20" spans="1:11" ht="28.5" customHeight="1" thickTop="1">
      <c r="A20" s="310"/>
      <c r="B20" s="61"/>
      <c r="C20" s="316"/>
      <c r="D20" s="317" t="s">
        <v>233</v>
      </c>
      <c r="E20" s="317" t="s">
        <v>234</v>
      </c>
      <c r="F20" s="317" t="s">
        <v>235</v>
      </c>
      <c r="G20" s="61"/>
      <c r="H20" s="6"/>
      <c r="I20" s="6"/>
      <c r="J20" s="98" t="s">
        <v>318</v>
      </c>
    </row>
    <row r="21" spans="1:11" ht="30" customHeight="1" thickBot="1">
      <c r="A21" s="310"/>
      <c r="B21" s="61"/>
      <c r="C21" s="318" t="s">
        <v>319</v>
      </c>
      <c r="D21" s="319">
        <f t="array" ref="D21">IF(ISNA(VLOOKUP($D$9,AdmittedwithRecentDischarge!$Y$33:$AB$44,1,FALSE)),"",VLOOKUP($D$9,AdmittedwithRecentDischarge!$Y$33:$AB$44,2,FALSE))</f>
        <v>0</v>
      </c>
      <c r="E21" s="319">
        <f t="array" ref="E21">IF(ISNA(VLOOKUP($D$9,AdmittedwithRecentDischarge!$Y$33:$AB$44,1,FALSE)),"",VLOOKUP($D$9,AdmittedwithRecentDischarge!$Y$33:$AB$44,3,FALSE))</f>
        <v>0</v>
      </c>
      <c r="F21" s="320">
        <f t="array" ref="F21">IF(ISNA(VLOOKUP($D$9,AdmittedwithRecentDischarge!$Y$33:$AB$44,1,FALSE)),"",VLOOKUP($D$9,AdmittedwithRecentDischarge!$Y$33:$AB$44,4,FALSE))</f>
        <v>0</v>
      </c>
      <c r="G21" s="61"/>
      <c r="H21" s="6"/>
      <c r="I21" s="6"/>
      <c r="J21" s="104">
        <f>DAY(DATE(YEAR($D$9),MONTH($D$9)+1,1)-1)</f>
        <v>31</v>
      </c>
    </row>
    <row r="22" spans="1:11" ht="45.75" customHeight="1" thickTop="1">
      <c r="A22" s="310"/>
      <c r="B22" s="61"/>
      <c r="C22" s="321" t="s">
        <v>320</v>
      </c>
      <c r="D22" s="322" t="str">
        <f t="array" ref="D22">IF($D$21=0,"n/a",(SUM(  (MONTH(TransferLog!$Y$21:$Y$1270)=MONTH($D$9))*(YEAR(TransferLog!$Y$21:$Y$1270)=YEAR($D$9))*(TransferLog!$AB$21:$AB$1270=1)*(TransferLog!$Q$21:$Q$1270="Unplanned")*(TransferLog!$AC$21:$AC$1270=1)*(TransferLog!$T$21:$T1270="Post-acute Care (Medicare Part A or managed care)"))/$D$21))</f>
        <v>n/a</v>
      </c>
      <c r="E22" s="322" t="str">
        <f t="array" ref="E22">IF($E$21=0,"n/a",(SUM(  (MONTH(TransferLog!$Y$21:$Y$1270)=MONTH($D$9))*(YEAR(TransferLog!$Y$21:$Y$1270)=YEAR($D$9))*(TransferLog!$AB$21:$AB$1270=1)*(TransferLog!$Q$21:$Q$1270="Unplanned")*(TransferLog!$AC$21:$AC$1270=1)*(TransferLog!$T$21:$T$1270="Chronic Long-term Care (Not Medicare Part A)"))/$E$21))</f>
        <v>n/a</v>
      </c>
      <c r="F22" s="322" t="str">
        <f t="array" ref="F22">IF($F$21=0,"n/a",(SUM(  (MONTH(TransferLog!$Y$21:$Y$1270)=MONTH($D$9))*(YEAR(TransferLog!$Y$21:$Y$1270)=YEAR($D$9))*(TransferLog!$AB$21:$AB$1270=1)*(TransferLog!$Q$21:$Q$1270="Unplanned")*(TransferLog!$AC$21:$AC$1270=1))/$F$21))</f>
        <v>n/a</v>
      </c>
      <c r="G22" s="61"/>
      <c r="H22" s="6"/>
      <c r="I22" s="6"/>
      <c r="J22" s="53"/>
    </row>
    <row r="23" spans="1:11" ht="15" customHeight="1">
      <c r="A23" s="310"/>
      <c r="B23" s="61"/>
      <c r="C23" s="314"/>
      <c r="D23" s="473" t="s">
        <v>321</v>
      </c>
      <c r="E23" s="473"/>
      <c r="F23" s="315"/>
      <c r="G23" s="61"/>
      <c r="H23" s="6"/>
      <c r="I23" s="6"/>
      <c r="J23" s="53"/>
    </row>
    <row r="24" spans="1:11" ht="18" customHeight="1">
      <c r="A24" s="310"/>
      <c r="B24" s="61"/>
      <c r="C24" s="316"/>
      <c r="D24" s="317" t="s">
        <v>233</v>
      </c>
      <c r="E24" s="317" t="s">
        <v>322</v>
      </c>
      <c r="F24" s="317" t="s">
        <v>235</v>
      </c>
      <c r="G24" s="61"/>
      <c r="H24" s="6"/>
      <c r="I24" s="6"/>
      <c r="J24" s="53"/>
    </row>
    <row r="25" spans="1:11" ht="28.5" customHeight="1">
      <c r="A25" s="310"/>
      <c r="B25" s="61"/>
      <c r="C25" s="323" t="s">
        <v>323</v>
      </c>
      <c r="D25" s="324">
        <f t="array" ref="D25">(IF(ISNA(VLOOKUP($D$9,Census!$F$16:$K$27,1,FALSE)),"",VLOOKUP($D$9,Census!$F$16:$K$27,2,FALSE))*$J$21)</f>
        <v>0</v>
      </c>
      <c r="E25" s="324">
        <f t="array" ref="E25">(IF(ISNA(VLOOKUP($D$9,Census!$F$16:$K$27,1,FALSE)),"",VLOOKUP($D$9,Census!$F$16:$K$27,3,FALSE))*$J$21)</f>
        <v>0</v>
      </c>
      <c r="F25" s="324">
        <f t="array" ref="F25">(IF(ISNA(VLOOKUP($D$9,Census!$F$16:$K$27,1,FALSE)),"",VLOOKUP($D$9,Census!$F$16:$K$27,4,FALSE))*$J$21)</f>
        <v>0</v>
      </c>
      <c r="G25" s="61"/>
      <c r="H25" s="6"/>
      <c r="I25" s="6"/>
      <c r="J25" s="53"/>
    </row>
    <row r="26" spans="1:11" ht="42.75" customHeight="1">
      <c r="A26" s="310"/>
      <c r="B26" s="61"/>
      <c r="C26" s="321" t="s">
        <v>324</v>
      </c>
      <c r="D26" s="325" t="str">
        <f t="array" ref="D26">IF($D$25=0,"n/a",((SUM(IF(TransferLog!$AC$21:$AC$1270=1,IF(MONTH(TransferLog!$J$21:$J$1270)=MONTH($D$9),IF(YEAR(TransferLog!$J$21:$J$1270)=YEAR($D$9),IF(TransferLog!$G$21:$G$1270="Post-Acute Type Care (Rehab/Medical Management)",IF(TransferLog!$Q$21:$Q$1270="Unplanned",1,0))))))))/($D$25/1000))</f>
        <v>n/a</v>
      </c>
      <c r="E26" s="325" t="str">
        <f t="array" ref="E26">IF($E$25=0,"n/a",((SUM(IF(TransferLog!$AC$21:$AC$1270=1,IF(MONTH(TransferLog!$J$21:$J$1270)=MONTH($D$9),IF(YEAR(TransferLog!$J$21:$J$1270)=YEAR($D$9),IF(TransferLog!$G$21:$G$1270="Chronic Long-term Care", IF(TransferLog!$Q$21:$Q$1270="Unplanned",1,0))))))))/($E$25/1000))</f>
        <v>n/a</v>
      </c>
      <c r="F26" s="325" t="str">
        <f t="array" ref="F26">IF($F$25=0,"n/a",((SUM(IF(TransferLog!$AC$21:$AC$1270=1,IF(MONTH(TransferLog!$J$21:$J$1270)=MONTH($D$9),IF(YEAR(TransferLog!$J$21:$J$1270)=YEAR($D$9), IF(TransferLog!$Q$21:$Q$1270="Unplanned",1,0)))))))/($F$25/1000))</f>
        <v>n/a</v>
      </c>
      <c r="G26" s="61"/>
      <c r="H26" s="6"/>
      <c r="I26" s="6"/>
      <c r="K26" s="55"/>
    </row>
    <row r="27" spans="1:11" ht="46.5" customHeight="1">
      <c r="A27" s="310"/>
      <c r="B27" s="61"/>
      <c r="C27" s="321" t="s">
        <v>325</v>
      </c>
      <c r="D27" s="325" t="str">
        <f t="array" ref="D27">IF($D$25=0,"n/a",(SUM(  (MONTH(TransferLog!$J$21:$J$1270)=MONTH($D$9))*(YEAR(TransferLog!$J$21:$J$1270)=YEAR($D$9))* (TransferLog!$G$21:$G$1270="Post-Acute Type Care (Rehab/Medical Management)")*(TransferLog!$P$21:$P$1270="ED visit only"))/($D$25/1000)))</f>
        <v>n/a</v>
      </c>
      <c r="E27" s="325" t="str">
        <f t="array" ref="E27">IF($E$25=0,"n/a",(SUM( (MONTH(TransferLog!$J$21:$J$1270)=MONTH($D$9)) *(YEAR(TransferLog!$J$21:$J$1270)=YEAR($D$9))*(TransferLog!$G$21:$G$1270="Chronic Long-term Care")*(TransferLog!$P$21:$P$1270="ED visit only"))/($E$25/1000)))</f>
        <v>n/a</v>
      </c>
      <c r="F27" s="325" t="str">
        <f t="array" ref="F27">IF($F$25=0,"n/a",(SUM( (MONTH(TransferLog!$J$21:$J$1270)=MONTH($D$9)) *(YEAR(TransferLog!$J$21:$J$1270)=YEAR($D$9))*(TransferLog!$P$21:$P$1270="ED visit only"))/($F$25/1000)))</f>
        <v>n/a</v>
      </c>
      <c r="G27" s="61"/>
      <c r="H27" s="6"/>
      <c r="I27" s="6"/>
      <c r="J27" s="53"/>
      <c r="K27" s="54"/>
    </row>
    <row r="28" spans="1:11" ht="46.5" customHeight="1">
      <c r="A28" s="310"/>
      <c r="B28" s="61"/>
      <c r="C28" s="321" t="s">
        <v>326</v>
      </c>
      <c r="D28" s="325" t="str">
        <f t="array" ref="D28">IF($D$25=0,"n/a",(SUM(  (MONTH(TransferLog!$J$21:$J$1270)=MONTH($D$9))*(YEAR(TransferLog!$J$21:$J$1270)=YEAR($D$9))* (TransferLog!$G$21:$G$1270="Post-Acute Type Care (Rehab/Medical Management)")*(TransferLog!$P$21:$P$1270="Admitted, observation"))/($D$25/1000)))</f>
        <v>n/a</v>
      </c>
      <c r="E28" s="325" t="str">
        <f t="array" ref="E28">IF($E$25=0,"n/a",(SUM( (MONTH(TransferLog!$J$21:$J$1270)=MONTH($D$9)) *(YEAR(TransferLog!$J$21:$J$1270)=YEAR($D$9))*(TransferLog!$G$21:$G$1270="Chronic Long-term Care")*(TransferLog!$P$21:$P$1270="Admitted, observation"))/($E$25/1000)))</f>
        <v>n/a</v>
      </c>
      <c r="F28" s="325" t="str">
        <f t="array" ref="F28">IF($F$25=0,"n/a",(SUM( (MONTH(TransferLog!$J$21:$J$1270)=MONTH($D$9)) *(YEAR(TransferLog!$J$21:$J$1270)=YEAR($D$9))*(TransferLog!$P$21:$P$1270="Admitted, observation"))/($F$25/1000)))</f>
        <v>n/a</v>
      </c>
      <c r="G28" s="61"/>
      <c r="H28" s="6"/>
      <c r="I28" s="6"/>
      <c r="J28" s="6"/>
      <c r="K28" s="7"/>
    </row>
    <row r="29" spans="1:11" ht="46.5" customHeight="1">
      <c r="A29" s="310"/>
      <c r="B29" s="61"/>
      <c r="C29" s="61"/>
      <c r="D29" s="61"/>
      <c r="E29" s="61"/>
      <c r="F29" s="61"/>
      <c r="G29" s="61"/>
      <c r="H29" s="6"/>
      <c r="I29" s="6"/>
      <c r="J29" s="6"/>
      <c r="K29" s="7"/>
    </row>
    <row r="30" spans="1:11" ht="15.75" customHeight="1" thickBot="1">
      <c r="A30" s="310"/>
      <c r="B30" s="61"/>
      <c r="C30" s="371"/>
      <c r="D30" s="329" t="s">
        <v>327</v>
      </c>
      <c r="E30" s="330"/>
      <c r="F30" s="371"/>
      <c r="G30" s="61"/>
      <c r="H30" s="6"/>
      <c r="I30" s="6"/>
      <c r="J30" s="6"/>
    </row>
    <row r="31" spans="1:11" ht="15" customHeight="1" thickTop="1" thickBot="1">
      <c r="A31" s="310"/>
      <c r="B31" s="61"/>
      <c r="C31" s="314"/>
      <c r="D31" s="473" t="s">
        <v>317</v>
      </c>
      <c r="E31" s="473"/>
      <c r="F31" s="315"/>
      <c r="G31" s="61"/>
      <c r="H31" s="6"/>
      <c r="I31" s="6"/>
      <c r="J31" s="53"/>
    </row>
    <row r="32" spans="1:11" ht="28.5" customHeight="1" thickTop="1">
      <c r="A32" s="310"/>
      <c r="B32" s="61"/>
      <c r="C32" s="316"/>
      <c r="D32" s="317" t="s">
        <v>233</v>
      </c>
      <c r="E32" s="317" t="s">
        <v>234</v>
      </c>
      <c r="F32" s="317" t="s">
        <v>235</v>
      </c>
      <c r="G32" s="61"/>
      <c r="H32" s="6"/>
      <c r="I32" s="6"/>
      <c r="J32" s="98" t="s">
        <v>318</v>
      </c>
    </row>
    <row r="33" spans="1:17" ht="30" customHeight="1" thickBot="1">
      <c r="A33" s="310"/>
      <c r="B33" s="61"/>
      <c r="C33" s="318" t="s">
        <v>319</v>
      </c>
      <c r="D33" s="319">
        <f t="array" ref="D33">IF(ISNA(VLOOKUP($D$9,AdmittedwithRecentDischarge!$Y$33:$AB$44,1,FALSE)),"",VLOOKUP($D$9,AdmittedwithRecentDischarge!$Y$33:$AB$44,2,FALSE))</f>
        <v>0</v>
      </c>
      <c r="E33" s="319">
        <f t="array" ref="E33">IF(ISNA(VLOOKUP($D$9,AdmittedwithRecentDischarge!$Y$33:$AB$44,1,FALSE)),"",VLOOKUP($D$9,AdmittedwithRecentDischarge!$Y$33:$AB$44,3,FALSE))</f>
        <v>0</v>
      </c>
      <c r="F33" s="320">
        <f t="array" ref="F33">IF(ISNA(VLOOKUP($D$9,AdmittedwithRecentDischarge!$Y$33:$AB$44,1,FALSE)),"",VLOOKUP($D$9,AdmittedwithRecentDischarge!$Y$33:$AB$44,4,FALSE))</f>
        <v>0</v>
      </c>
      <c r="G33" s="61"/>
      <c r="H33" s="6"/>
      <c r="I33" s="6"/>
      <c r="J33" s="104">
        <f>DAY(DATE(YEAR($D$9),MONTH($D$9)+1,1)-1)</f>
        <v>31</v>
      </c>
    </row>
    <row r="34" spans="1:17" ht="45.75" customHeight="1" thickTop="1">
      <c r="A34" s="310"/>
      <c r="B34" s="61"/>
      <c r="C34" s="321" t="s">
        <v>328</v>
      </c>
      <c r="D34" s="327" t="str">
        <f t="array" ref="D34">IF($D$21=0,"n/a",(SUM(  (MONTH(TransferLog!$Y$21:$Y$1270)=MONTH($D$9))*(YEAR(TransferLog!$Y$21:$Y$1270)=YEAR($D$9))*(TransferLog!$AB$21:$AB$1270=1)*(TransferLog!$Q$21:$Q$1270="Unplanned")*(TransferLog!$AC$21:$AC$1270=1)*(TransferLog!$T$21:$T1270="Post-acute Care (Medicare Part A or managed care)"))))</f>
        <v>n/a</v>
      </c>
      <c r="E34" s="327" t="str">
        <f t="array" ref="E34">IF($E$21=0,"n/a",(SUM(  (MONTH(TransferLog!$Y$21:$Y$1270)=MONTH($D$9))*(YEAR(TransferLog!$Y$21:$Y$1270)=YEAR($D$9))*(TransferLog!$AB$21:$AB$1270=1)*(TransferLog!$Q$21:$Q$1270="Unplanned")*(TransferLog!$AC$21:$AC$1270=1)*(TransferLog!$T$21:$T$1270="Chronic Long-term Care (Not Medicare Part A)"))))</f>
        <v>n/a</v>
      </c>
      <c r="F34" s="327" t="str">
        <f t="array" ref="F34">IF($F$21=0,"n/a",(SUM(  (MONTH(TransferLog!$Y$21:$Y$1270)=MONTH($D$9))*(YEAR(TransferLog!$Y$21:$Y$1270)=YEAR($D$9))*(TransferLog!$AB$21:$AB$1270=1)*(TransferLog!$Q$21:$Q$1270="Unplanned")*(TransferLog!$AC$21:$AC$1270=1))))</f>
        <v>n/a</v>
      </c>
      <c r="G34" s="61"/>
      <c r="H34" s="6"/>
      <c r="I34" s="6"/>
      <c r="J34" s="53"/>
    </row>
    <row r="35" spans="1:17" ht="15" customHeight="1">
      <c r="A35" s="310"/>
      <c r="B35" s="61"/>
      <c r="C35" s="314"/>
      <c r="D35" s="473" t="s">
        <v>321</v>
      </c>
      <c r="E35" s="473"/>
      <c r="F35" s="315"/>
      <c r="G35" s="61"/>
      <c r="H35" s="6"/>
      <c r="I35" s="6"/>
      <c r="J35" s="53"/>
    </row>
    <row r="36" spans="1:17" ht="18" customHeight="1">
      <c r="A36" s="310"/>
      <c r="B36" s="61"/>
      <c r="C36" s="316"/>
      <c r="D36" s="317" t="s">
        <v>233</v>
      </c>
      <c r="E36" s="317" t="s">
        <v>322</v>
      </c>
      <c r="F36" s="317" t="s">
        <v>235</v>
      </c>
      <c r="G36" s="61"/>
      <c r="H36" s="6"/>
      <c r="I36" s="6"/>
      <c r="J36" s="53"/>
    </row>
    <row r="37" spans="1:17" ht="28.5" customHeight="1">
      <c r="A37" s="310"/>
      <c r="B37" s="61"/>
      <c r="C37" s="323" t="s">
        <v>323</v>
      </c>
      <c r="D37" s="324">
        <f t="array" ref="D37">(IF(ISNA(VLOOKUP($D$9,Census!$F$16:$K$27,1,FALSE)),"",VLOOKUP($D$9,Census!$F$16:$K$27,2,FALSE))*$J$21)</f>
        <v>0</v>
      </c>
      <c r="E37" s="324">
        <f t="array" ref="E37">(IF(ISNA(VLOOKUP($D$9,Census!$F$16:$K$27,1,FALSE)),"",VLOOKUP($D$9,Census!$F$16:$K$27,3,FALSE))*$J$21)</f>
        <v>0</v>
      </c>
      <c r="F37" s="324">
        <f t="array" ref="F37">(IF(ISNA(VLOOKUP($D$9,Census!$F$16:$K$27,1,FALSE)),"",VLOOKUP($D$9,Census!$F$16:$K$27,4,FALSE))*$J$21)</f>
        <v>0</v>
      </c>
      <c r="G37" s="61"/>
      <c r="H37" s="6"/>
      <c r="I37" s="6"/>
      <c r="J37" s="53"/>
    </row>
    <row r="38" spans="1:17" ht="50.25" customHeight="1">
      <c r="A38" s="310"/>
      <c r="B38" s="61"/>
      <c r="C38" s="321" t="s">
        <v>329</v>
      </c>
      <c r="D38" s="327" t="str">
        <f t="array" ref="D38">IF($D$25=0,"n/a",((SUM(IF(TransferLog!$AC$21:$AC$1270=1,IF(MONTH(TransferLog!$J$21:$J$1270)=MONTH($D$9),IF(YEAR(TransferLog!$J$21:$J$1270)=YEAR($D$9),IF(TransferLog!$G$21:$G$1270="Post-Acute Type Care (Rehab/Medical Management)",IF(TransferLog!$Q$21:$Q$1270="Unplanned",1,0)))))))))</f>
        <v>n/a</v>
      </c>
      <c r="E38" s="327" t="str">
        <f t="array" ref="E38">IF($E$25=0,"n/a",((SUM(IF(TransferLog!$AC$21:$AC$1270=1,IF(MONTH(TransferLog!$J$21:$J$1270)=MONTH($D$9),IF(YEAR(TransferLog!$J$21:$J$1270)=YEAR($D$9),IF(TransferLog!$G$21:$G$1270="Chronic Long-term Care", IF(TransferLog!$Q$21:$Q$1270="Unplanned",1,0)))))))))</f>
        <v>n/a</v>
      </c>
      <c r="F38" s="327" t="str">
        <f t="array" ref="F38">IF($F$25=0,"n/a",((SUM(IF(TransferLog!$AC$21:$AC$1270=1,IF(MONTH(TransferLog!$J$21:$J$1270)=MONTH($D$9),IF(YEAR(TransferLog!$J$21:$J$1270)=YEAR($D$9), IF(TransferLog!$Q$21:$Q$1270="Unplanned",1,0))))))))</f>
        <v>n/a</v>
      </c>
      <c r="G38" s="61"/>
      <c r="H38" s="6"/>
      <c r="I38" s="6"/>
      <c r="K38" s="55"/>
    </row>
    <row r="39" spans="1:17" ht="50.25" customHeight="1">
      <c r="A39" s="310"/>
      <c r="B39" s="61"/>
      <c r="C39" s="321" t="s">
        <v>330</v>
      </c>
      <c r="D39" s="327" t="str">
        <f t="array" ref="D39">IF($D$25=0,"n/a",(SUM(  (MONTH(TransferLog!$J$21:$J$1270)=MONTH($D$9))*(YEAR(TransferLog!$J$21:$J$1270)=YEAR($D$9))* (TransferLog!$G$21:$G$1270="Post-Acute Type Care (Rehab/Medical Management)")*(TransferLog!$P$21:$P$1270="ED visit only"))))</f>
        <v>n/a</v>
      </c>
      <c r="E39" s="327" t="str">
        <f t="array" ref="E39">IF($E$25=0,"n/a",(SUM( (MONTH(TransferLog!$J$21:$J$1270)=MONTH($D$9)) *(YEAR(TransferLog!$J$21:$J$1270)=YEAR($D$9))*(TransferLog!$G$21:$G$1270="Chronic Long-term Care")*(TransferLog!$P$21:$P$1270="ED visit only"))))</f>
        <v>n/a</v>
      </c>
      <c r="F39" s="327" t="str">
        <f t="array" ref="F39">IF($F$25=0,"n/a",(SUM( (MONTH(TransferLog!$J$21:$J$1270)=MONTH($D$9)) *(YEAR(TransferLog!$J$21:$J$1270)=YEAR($D$9))*(TransferLog!$P$21:$P$1270="ED visit only"))))</f>
        <v>n/a</v>
      </c>
      <c r="G39" s="61"/>
      <c r="H39" s="6"/>
      <c r="I39" s="6"/>
      <c r="J39" s="53"/>
      <c r="K39" s="54"/>
    </row>
    <row r="40" spans="1:17" ht="50.25" customHeight="1">
      <c r="A40" s="310"/>
      <c r="B40" s="61"/>
      <c r="C40" s="321" t="s">
        <v>331</v>
      </c>
      <c r="D40" s="327" t="str">
        <f t="array" ref="D40">IF($D$25=0,"n/a",(SUM(  (MONTH(TransferLog!$J$21:$J$1270)=MONTH($D$9))*(YEAR(TransferLog!$J$21:$J$1270)=YEAR($D$9))* (TransferLog!$G$21:$G$1270="Post-Acute Type Care (Rehab/Medical Management)")*(TransferLog!$P$21:$P$1270="Admitted, observation"))))</f>
        <v>n/a</v>
      </c>
      <c r="E40" s="327" t="str">
        <f t="array" ref="E40">IF($E$25=0,"n/a",(SUM( (MONTH(TransferLog!$J$21:$J$1270)=MONTH($D$9)) *(YEAR(TransferLog!$J$21:$J$1270)=YEAR($D$9))*(TransferLog!$G$21:$G$1270="Chronic Long-term Care")*(TransferLog!$P$21:$P$1270="Admitted, observation"))))</f>
        <v>n/a</v>
      </c>
      <c r="F40" s="327" t="str">
        <f t="array" ref="F40">IF($F$25=0,"n/a",(SUM( (MONTH(TransferLog!$J$21:$J$1270)=MONTH($D$9)) *(YEAR(TransferLog!$J$21:$J$1270)=YEAR($D$9))*(TransferLog!$P$21:$P$1270="Admitted, observation"))))</f>
        <v>n/a</v>
      </c>
      <c r="G40" s="61"/>
      <c r="H40" s="6"/>
      <c r="I40" s="6"/>
      <c r="J40" s="6"/>
      <c r="K40" s="7"/>
    </row>
    <row r="41" spans="1:17" ht="19.5" customHeight="1">
      <c r="A41" s="310"/>
      <c r="B41" s="61"/>
      <c r="C41" s="332" t="s">
        <v>332</v>
      </c>
      <c r="D41" s="61"/>
      <c r="E41" s="61"/>
      <c r="F41" s="61"/>
      <c r="G41" s="61"/>
      <c r="H41" s="6"/>
      <c r="I41" s="6"/>
      <c r="J41" s="6"/>
      <c r="K41" s="7"/>
    </row>
    <row r="42" spans="1:17" ht="8.25" customHeight="1">
      <c r="A42" s="310"/>
      <c r="B42" s="61"/>
      <c r="C42" s="61"/>
      <c r="D42" s="61"/>
      <c r="E42" s="61"/>
      <c r="F42" s="61"/>
      <c r="G42" s="61"/>
      <c r="H42" s="6"/>
      <c r="I42" s="6"/>
      <c r="J42" s="6"/>
      <c r="K42" s="7"/>
    </row>
    <row r="43" spans="1:17" ht="14.25" customHeight="1">
      <c r="A43" s="22"/>
      <c r="B43" s="22"/>
      <c r="C43" s="259" t="s">
        <v>105</v>
      </c>
      <c r="D43" s="22"/>
      <c r="E43" s="22"/>
      <c r="F43" s="22"/>
      <c r="G43" s="22"/>
      <c r="H43" s="22"/>
      <c r="I43" s="6"/>
      <c r="J43" s="6"/>
      <c r="K43" s="7"/>
    </row>
    <row r="44" spans="1:17" ht="12.75" customHeight="1">
      <c r="A44" s="6"/>
      <c r="B44" s="6"/>
      <c r="C44" s="6"/>
      <c r="D44" s="6"/>
      <c r="E44" s="6"/>
      <c r="F44" s="6"/>
      <c r="G44" s="153">
        <v>0.21</v>
      </c>
      <c r="H44" s="153">
        <v>0.22</v>
      </c>
      <c r="I44" s="153"/>
      <c r="J44" s="157">
        <v>0.2</v>
      </c>
      <c r="K44" s="157">
        <v>0.21</v>
      </c>
    </row>
    <row r="45" spans="1:17" ht="17" hidden="1">
      <c r="B45" s="4"/>
      <c r="C45" s="18"/>
      <c r="D45" s="19"/>
      <c r="E45" s="19"/>
      <c r="F45" s="19"/>
      <c r="G45" s="158">
        <v>0.22600000000000001</v>
      </c>
      <c r="H45" s="153">
        <v>0.22</v>
      </c>
      <c r="I45" s="153">
        <v>0.23</v>
      </c>
      <c r="J45" s="159">
        <v>0.221</v>
      </c>
      <c r="K45" s="160">
        <v>0.23</v>
      </c>
      <c r="L45" s="160">
        <v>0.23499999999999999</v>
      </c>
      <c r="M45" s="159">
        <v>0.223</v>
      </c>
      <c r="N45" s="160">
        <v>0.217</v>
      </c>
      <c r="O45" s="159">
        <v>0.2</v>
      </c>
      <c r="P45" s="159">
        <v>0.19500000000000001</v>
      </c>
      <c r="Q45" s="160">
        <v>0.19</v>
      </c>
    </row>
    <row r="46" spans="1:17" ht="17" hidden="1">
      <c r="B46" s="7"/>
      <c r="C46" s="20"/>
      <c r="D46" s="17"/>
      <c r="E46" s="17"/>
      <c r="F46" s="7"/>
      <c r="G46" s="6"/>
      <c r="H46" s="6"/>
      <c r="I46" s="6"/>
    </row>
    <row r="47" spans="1:17" ht="17" hidden="1"/>
    <row r="48" spans="1:17" ht="17" hidden="1"/>
    <row r="49" ht="17" hidden="1"/>
    <row r="50" ht="17" hidden="1"/>
    <row r="51" ht="0" hidden="1" customHeight="1"/>
    <row r="52" ht="0" hidden="1" customHeight="1"/>
    <row r="53" ht="0" hidden="1" customHeight="1"/>
    <row r="54" ht="0" hidden="1" customHeight="1"/>
    <row r="55" ht="0" hidden="1" customHeight="1"/>
  </sheetData>
  <sheetProtection password="9959" sheet="1" objects="1" scenarios="1"/>
  <mergeCells count="14">
    <mergeCell ref="D10:E10"/>
    <mergeCell ref="D35:E35"/>
    <mergeCell ref="D11:E11"/>
    <mergeCell ref="D12:E12"/>
    <mergeCell ref="D13:E13"/>
    <mergeCell ref="D19:E19"/>
    <mergeCell ref="D23:E23"/>
    <mergeCell ref="D31:E31"/>
    <mergeCell ref="D18:E18"/>
    <mergeCell ref="B2:C2"/>
    <mergeCell ref="D2:E2"/>
    <mergeCell ref="D5:E5"/>
    <mergeCell ref="D7:E7"/>
    <mergeCell ref="D8:E8"/>
  </mergeCells>
  <pageMargins left="0.7" right="0.7" top="0.75" bottom="0.75" header="0.3" footer="0.3"/>
  <pageSetup scale="60" orientation="portrait"/>
  <colBreaks count="1" manualBreakCount="1">
    <brk id="7" max="45" man="1"/>
  </colBreaks>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enableFormatConditionsCalculation="0">
    <tabColor rgb="FF0069B7"/>
  </sheetPr>
  <dimension ref="A1:R55"/>
  <sheetViews>
    <sheetView showGridLines="0" showRowColHeaders="0" zoomScale="80" zoomScaleNormal="80" zoomScaleSheetLayoutView="70" zoomScalePageLayoutView="80" workbookViewId="0">
      <selection activeCell="D10" sqref="D10:E10"/>
    </sheetView>
  </sheetViews>
  <sheetFormatPr baseColWidth="10" defaultColWidth="0" defaultRowHeight="0" customHeight="1" zeroHeight="1" x14ac:dyDescent="0"/>
  <cols>
    <col min="1" max="2" width="1.83203125" style="5" customWidth="1"/>
    <col min="3" max="3" width="43.1640625" style="5" customWidth="1"/>
    <col min="4" max="4" width="34.5" style="5" customWidth="1"/>
    <col min="5" max="6" width="33.6640625" style="5" customWidth="1"/>
    <col min="7" max="8" width="1.83203125" style="5" customWidth="1"/>
    <col min="9" max="9" width="9" style="5" customWidth="1"/>
    <col min="10" max="10" width="23.33203125" style="5" hidden="1" customWidth="1"/>
    <col min="11" max="11" width="16.1640625" style="5" hidden="1" customWidth="1"/>
    <col min="12" max="14" width="9.1640625" style="5" hidden="1" customWidth="1"/>
    <col min="15" max="15" width="11" style="5" hidden="1" customWidth="1"/>
    <col min="16" max="16" width="13.83203125" style="5" hidden="1" customWidth="1"/>
    <col min="17" max="17" width="11.6640625" style="5" hidden="1" customWidth="1"/>
    <col min="18" max="16384" width="9.1640625" style="5" hidden="1"/>
  </cols>
  <sheetData>
    <row r="1" spans="1:18" ht="6" customHeight="1">
      <c r="A1" s="310"/>
      <c r="B1" s="310"/>
      <c r="C1" s="310"/>
      <c r="D1" s="310"/>
      <c r="E1" s="310"/>
      <c r="F1" s="310"/>
      <c r="G1" s="310"/>
      <c r="H1" s="310"/>
      <c r="I1" s="310"/>
    </row>
    <row r="2" spans="1:18" ht="46.5" customHeight="1" thickBot="1">
      <c r="A2" s="310"/>
      <c r="B2" s="468"/>
      <c r="C2" s="469"/>
      <c r="D2" s="470">
        <f>$D$9</f>
        <v>42826</v>
      </c>
      <c r="E2" s="469"/>
      <c r="F2" s="369"/>
      <c r="G2" s="310"/>
      <c r="H2" s="310"/>
      <c r="I2" s="310"/>
      <c r="M2" s="149"/>
      <c r="N2" s="149"/>
      <c r="O2" s="149"/>
      <c r="P2" s="149"/>
      <c r="Q2" s="149"/>
      <c r="R2" s="149"/>
    </row>
    <row r="3" spans="1:18" ht="4.5" customHeight="1" thickTop="1">
      <c r="A3" s="310"/>
      <c r="B3" s="311"/>
      <c r="C3" s="312"/>
      <c r="D3" s="311"/>
      <c r="E3" s="312"/>
      <c r="F3" s="311"/>
      <c r="G3" s="6"/>
      <c r="H3" s="6"/>
      <c r="I3" s="6"/>
      <c r="J3" s="6"/>
      <c r="K3" s="6"/>
    </row>
    <row r="4" spans="1:18" ht="9.75" customHeight="1">
      <c r="A4" s="310"/>
      <c r="B4" s="6"/>
      <c r="C4" s="6"/>
      <c r="D4" s="6"/>
      <c r="E4" s="6"/>
      <c r="F4" s="6"/>
      <c r="G4" s="6"/>
      <c r="H4" s="6"/>
      <c r="I4" s="6"/>
      <c r="J4" s="6"/>
      <c r="K4" s="6"/>
    </row>
    <row r="5" spans="1:18" ht="32.25" customHeight="1">
      <c r="A5" s="310"/>
      <c r="B5" s="6"/>
      <c r="C5" s="6"/>
      <c r="D5" s="475" t="s">
        <v>312</v>
      </c>
      <c r="E5" s="475"/>
      <c r="F5" s="6"/>
      <c r="G5" s="6"/>
      <c r="H5" s="6"/>
      <c r="I5" s="6"/>
      <c r="J5" s="6"/>
      <c r="K5" s="6"/>
    </row>
    <row r="6" spans="1:18" ht="6" customHeight="1">
      <c r="A6" s="310"/>
      <c r="B6" s="6"/>
      <c r="C6" s="6"/>
      <c r="D6" s="6"/>
      <c r="E6" s="6"/>
      <c r="F6" s="6"/>
      <c r="G6" s="6"/>
      <c r="H6" s="6"/>
      <c r="I6" s="6"/>
      <c r="J6" s="6"/>
      <c r="K6" s="6"/>
    </row>
    <row r="7" spans="1:18" ht="36.75" customHeight="1">
      <c r="A7" s="310"/>
      <c r="B7" s="6"/>
      <c r="C7" s="6"/>
      <c r="D7" s="471" t="s">
        <v>313</v>
      </c>
      <c r="E7" s="472"/>
      <c r="F7" s="6"/>
      <c r="G7" s="6"/>
      <c r="H7" s="6"/>
      <c r="I7" s="6"/>
      <c r="J7" s="6"/>
      <c r="K7" s="6"/>
    </row>
    <row r="8" spans="1:18" ht="15" customHeight="1">
      <c r="A8" s="310"/>
      <c r="B8" s="6"/>
      <c r="C8" s="6"/>
      <c r="D8" s="471" t="s">
        <v>314</v>
      </c>
      <c r="E8" s="472"/>
      <c r="F8" s="6"/>
      <c r="G8" s="6"/>
      <c r="H8" s="6"/>
      <c r="I8" s="6"/>
      <c r="J8" s="6"/>
      <c r="K8" s="6"/>
    </row>
    <row r="9" spans="1:18" ht="14.25" customHeight="1">
      <c r="A9" s="310"/>
      <c r="B9" s="6"/>
      <c r="C9" s="6"/>
      <c r="D9" s="44">
        <v>42826</v>
      </c>
      <c r="E9" s="313"/>
      <c r="F9" s="6"/>
      <c r="G9" s="6"/>
      <c r="H9" s="6"/>
      <c r="I9" s="6"/>
      <c r="J9" s="6"/>
      <c r="K9" s="6"/>
    </row>
    <row r="10" spans="1:18" ht="24" customHeight="1">
      <c r="A10" s="310"/>
      <c r="B10" s="6"/>
      <c r="C10" s="310"/>
      <c r="D10" s="471" t="s">
        <v>316</v>
      </c>
      <c r="E10" s="472"/>
      <c r="F10" s="6"/>
      <c r="G10" s="6"/>
      <c r="H10" s="6"/>
      <c r="I10" s="6"/>
      <c r="J10" s="6"/>
      <c r="K10" s="6"/>
    </row>
    <row r="11" spans="1:18" ht="18.75" customHeight="1">
      <c r="A11" s="310"/>
      <c r="B11" s="6"/>
      <c r="C11" s="6"/>
      <c r="D11" s="476">
        <f>(DATE(YEAR($D$9),MONTH($D$9)+1,0))+31</f>
        <v>42886</v>
      </c>
      <c r="E11" s="477"/>
      <c r="F11" s="6"/>
      <c r="G11" s="6"/>
      <c r="H11" s="6"/>
      <c r="I11" s="6"/>
      <c r="J11" s="6"/>
      <c r="K11" s="6"/>
    </row>
    <row r="12" spans="1:18" ht="18.75" hidden="1" customHeight="1">
      <c r="A12" s="310"/>
      <c r="B12" s="6"/>
      <c r="C12" s="6"/>
      <c r="D12" s="478"/>
      <c r="E12" s="479"/>
      <c r="F12" s="6"/>
      <c r="G12" s="6"/>
      <c r="H12" s="6"/>
      <c r="I12" s="6"/>
      <c r="J12" s="6"/>
      <c r="K12" s="6"/>
    </row>
    <row r="13" spans="1:18" ht="102.75" hidden="1" customHeight="1">
      <c r="A13" s="310"/>
      <c r="B13" s="6"/>
      <c r="C13" s="6"/>
      <c r="D13" s="413"/>
      <c r="E13" s="397"/>
      <c r="F13" s="6"/>
      <c r="G13" s="6"/>
      <c r="H13" s="6"/>
      <c r="I13" s="6"/>
      <c r="J13" s="6"/>
      <c r="K13" s="6"/>
    </row>
    <row r="14" spans="1:18" ht="26.25" hidden="1" customHeight="1">
      <c r="A14" s="310"/>
      <c r="B14" s="6"/>
      <c r="C14" s="6"/>
      <c r="D14" s="64" t="s">
        <v>333</v>
      </c>
      <c r="E14" s="24"/>
      <c r="F14" s="6"/>
      <c r="G14" s="6"/>
      <c r="H14" s="6"/>
      <c r="I14" s="6"/>
      <c r="J14" s="6"/>
    </row>
    <row r="15" spans="1:18" ht="15" hidden="1" customHeight="1">
      <c r="A15" s="310"/>
      <c r="B15" s="6"/>
      <c r="C15" s="6"/>
      <c r="D15" s="6"/>
      <c r="E15" s="6"/>
      <c r="F15" s="6"/>
      <c r="G15" s="6"/>
      <c r="H15" s="6"/>
      <c r="I15" s="6"/>
      <c r="J15" s="6"/>
    </row>
    <row r="16" spans="1:18" ht="1.5" customHeight="1">
      <c r="A16" s="310"/>
      <c r="B16" s="61"/>
      <c r="C16" s="61"/>
      <c r="D16" s="61"/>
      <c r="E16" s="61"/>
      <c r="F16" s="61"/>
      <c r="G16" s="61"/>
      <c r="H16" s="6"/>
      <c r="I16" s="6"/>
      <c r="J16" s="6"/>
    </row>
    <row r="17" spans="1:11" ht="7.5" customHeight="1">
      <c r="A17" s="310"/>
      <c r="B17" s="61"/>
      <c r="C17" s="61"/>
      <c r="D17" s="61"/>
      <c r="E17" s="61"/>
      <c r="F17" s="61"/>
      <c r="G17" s="61"/>
      <c r="H17" s="6"/>
      <c r="I17" s="6"/>
      <c r="J17" s="6"/>
    </row>
    <row r="18" spans="1:11" ht="15.75" customHeight="1" thickBot="1">
      <c r="A18" s="310"/>
      <c r="B18" s="61"/>
      <c r="C18" s="371"/>
      <c r="D18" s="474">
        <f>$D$9</f>
        <v>42826</v>
      </c>
      <c r="E18" s="474"/>
      <c r="F18" s="371"/>
      <c r="G18" s="61"/>
      <c r="H18" s="6"/>
      <c r="I18" s="6"/>
      <c r="J18" s="6"/>
    </row>
    <row r="19" spans="1:11" ht="15" customHeight="1" thickTop="1" thickBot="1">
      <c r="A19" s="310"/>
      <c r="B19" s="61"/>
      <c r="C19" s="314"/>
      <c r="D19" s="473" t="s">
        <v>317</v>
      </c>
      <c r="E19" s="473"/>
      <c r="F19" s="315"/>
      <c r="G19" s="61"/>
      <c r="H19" s="6"/>
      <c r="I19" s="6"/>
      <c r="J19" s="53"/>
    </row>
    <row r="20" spans="1:11" ht="28.5" customHeight="1" thickTop="1">
      <c r="A20" s="310"/>
      <c r="B20" s="61"/>
      <c r="C20" s="316"/>
      <c r="D20" s="317" t="s">
        <v>233</v>
      </c>
      <c r="E20" s="317" t="s">
        <v>234</v>
      </c>
      <c r="F20" s="317" t="s">
        <v>235</v>
      </c>
      <c r="G20" s="61"/>
      <c r="H20" s="6"/>
      <c r="I20" s="6"/>
      <c r="J20" s="98" t="s">
        <v>318</v>
      </c>
    </row>
    <row r="21" spans="1:11" ht="30" customHeight="1" thickBot="1">
      <c r="A21" s="310"/>
      <c r="B21" s="61"/>
      <c r="C21" s="318" t="s">
        <v>319</v>
      </c>
      <c r="D21" s="319">
        <f t="array" ref="D21">IF(ISNA(VLOOKUP($D$9,AdmittedwithRecentDischarge!$Y$33:$AB$44,1,FALSE)),"",VLOOKUP($D$9,AdmittedwithRecentDischarge!$Y$33:$AB$44,2,FALSE))</f>
        <v>0</v>
      </c>
      <c r="E21" s="319">
        <f t="array" ref="E21">IF(ISNA(VLOOKUP($D$9,AdmittedwithRecentDischarge!$Y$33:$AB$44,1,FALSE)),"",VLOOKUP($D$9,AdmittedwithRecentDischarge!$Y$33:$AB$44,3,FALSE))</f>
        <v>0</v>
      </c>
      <c r="F21" s="320">
        <f t="array" ref="F21">IF(ISNA(VLOOKUP($D$9,AdmittedwithRecentDischarge!$Y$33:$AB$44,1,FALSE)),"",VLOOKUP($D$9,AdmittedwithRecentDischarge!$Y$33:$AB$44,4,FALSE))</f>
        <v>0</v>
      </c>
      <c r="G21" s="61"/>
      <c r="H21" s="6"/>
      <c r="I21" s="6"/>
      <c r="J21" s="104">
        <f>DAY(DATE(YEAR($D$9),MONTH($D$9)+1,1)-1)</f>
        <v>30</v>
      </c>
    </row>
    <row r="22" spans="1:11" ht="45.75" customHeight="1" thickTop="1">
      <c r="A22" s="310"/>
      <c r="B22" s="61"/>
      <c r="C22" s="321" t="s">
        <v>320</v>
      </c>
      <c r="D22" s="322" t="str">
        <f t="array" ref="D22">IF($D$21=0,"n/a",(SUM(  (MONTH(TransferLog!$Y$21:$Y$1270)=MONTH($D$9))*(YEAR(TransferLog!$Y$21:$Y$1270)=YEAR($D$9))*(TransferLog!$AB$21:$AB$1270=1)*(TransferLog!$Q$21:$Q$1270="Unplanned")*(TransferLog!$AC$21:$AC$1270=1)*(TransferLog!$T$21:$T1270="Post-acute Care (Medicare Part A or managed care)"))/$D$21))</f>
        <v>n/a</v>
      </c>
      <c r="E22" s="322" t="str">
        <f t="array" ref="E22">IF($E$21=0,"n/a",(SUM(  (MONTH(TransferLog!$Y$21:$Y$1270)=MONTH($D$9))*(YEAR(TransferLog!$Y$21:$Y$1270)=YEAR($D$9))*(TransferLog!$AB$21:$AB$1270=1)*(TransferLog!$Q$21:$Q$1270="Unplanned")*(TransferLog!$AC$21:$AC$1270=1)*(TransferLog!$T$21:$T$1270="Chronic Long-term Care (Not Medicare Part A)"))/$E$21))</f>
        <v>n/a</v>
      </c>
      <c r="F22" s="322" t="str">
        <f t="array" ref="F22">IF($F$21=0,"n/a",(SUM(  (MONTH(TransferLog!$Y$21:$Y$1270)=MONTH($D$9))*(YEAR(TransferLog!$Y$21:$Y$1270)=YEAR($D$9))*(TransferLog!$AB$21:$AB$1270=1)*(TransferLog!$Q$21:$Q$1270="Unplanned")*(TransferLog!$AC$21:$AC$1270=1))/$F$21))</f>
        <v>n/a</v>
      </c>
      <c r="G22" s="61"/>
      <c r="H22" s="6"/>
      <c r="I22" s="6"/>
      <c r="J22" s="53"/>
    </row>
    <row r="23" spans="1:11" ht="15" customHeight="1">
      <c r="A23" s="310"/>
      <c r="B23" s="61"/>
      <c r="C23" s="314"/>
      <c r="D23" s="473" t="s">
        <v>321</v>
      </c>
      <c r="E23" s="473"/>
      <c r="F23" s="315"/>
      <c r="G23" s="61"/>
      <c r="H23" s="6"/>
      <c r="I23" s="6"/>
      <c r="J23" s="53"/>
    </row>
    <row r="24" spans="1:11" ht="18" customHeight="1">
      <c r="A24" s="310"/>
      <c r="B24" s="61"/>
      <c r="C24" s="316"/>
      <c r="D24" s="317" t="s">
        <v>233</v>
      </c>
      <c r="E24" s="317" t="s">
        <v>322</v>
      </c>
      <c r="F24" s="317" t="s">
        <v>235</v>
      </c>
      <c r="G24" s="61"/>
      <c r="H24" s="6"/>
      <c r="I24" s="6"/>
      <c r="J24" s="53"/>
    </row>
    <row r="25" spans="1:11" ht="28.5" customHeight="1">
      <c r="A25" s="310"/>
      <c r="B25" s="61"/>
      <c r="C25" s="323" t="s">
        <v>323</v>
      </c>
      <c r="D25" s="324">
        <f t="array" ref="D25">(IF(ISNA(VLOOKUP($D$9,Census!$F$16:$K$27,1,FALSE)),"",VLOOKUP($D$9,Census!$F$16:$K$27,2,FALSE))*$J$21)</f>
        <v>0</v>
      </c>
      <c r="E25" s="324">
        <f t="array" ref="E25">(IF(ISNA(VLOOKUP($D$9,Census!$F$16:$K$27,1,FALSE)),"",VLOOKUP($D$9,Census!$F$16:$K$27,3,FALSE))*$J$21)</f>
        <v>0</v>
      </c>
      <c r="F25" s="324">
        <f t="array" ref="F25">(IF(ISNA(VLOOKUP($D$9,Census!$F$16:$K$27,1,FALSE)),"",VLOOKUP($D$9,Census!$F$16:$K$27,4,FALSE))*$J$21)</f>
        <v>0</v>
      </c>
      <c r="G25" s="61"/>
      <c r="H25" s="6"/>
      <c r="I25" s="6"/>
      <c r="J25" s="53"/>
    </row>
    <row r="26" spans="1:11" ht="42.75" customHeight="1">
      <c r="A26" s="310"/>
      <c r="B26" s="61"/>
      <c r="C26" s="321" t="s">
        <v>324</v>
      </c>
      <c r="D26" s="325" t="str">
        <f t="array" ref="D26">IF($D$25=0,"n/a",((SUM(IF(TransferLog!$AC$21:$AC$1270=1,IF(MONTH(TransferLog!$J$21:$J$1270)=MONTH($D$9),IF(YEAR(TransferLog!$J$21:$J$1270)=YEAR($D$9),IF(TransferLog!$G$21:$G$1270="Post-Acute Type Care (Rehab/Medical Management)",IF(TransferLog!$Q$21:$Q$1270="Unplanned",1,0))))))))/($D$25/1000))</f>
        <v>n/a</v>
      </c>
      <c r="E26" s="325" t="str">
        <f t="array" ref="E26">IF($E$25=0,"n/a",((SUM(IF(TransferLog!$AC$21:$AC$1270=1,IF(MONTH(TransferLog!$J$21:$J$1270)=MONTH($D$9),IF(YEAR(TransferLog!$J$21:$J$1270)=YEAR($D$9),IF(TransferLog!$G$21:$G$1270="Chronic Long-term Care", IF(TransferLog!$Q$21:$Q$1270="Unplanned",1,0))))))))/($E$25/1000))</f>
        <v>n/a</v>
      </c>
      <c r="F26" s="325" t="str">
        <f t="array" ref="F26">IF($F$25=0,"n/a",((SUM(IF(TransferLog!$AC$21:$AC$1270=1,IF(MONTH(TransferLog!$J$21:$J$1270)=MONTH($D$9),IF(YEAR(TransferLog!$J$21:$J$1270)=YEAR($D$9), IF(TransferLog!$Q$21:$Q$1270="Unplanned",1,0)))))))/($F$25/1000))</f>
        <v>n/a</v>
      </c>
      <c r="G26" s="61"/>
      <c r="H26" s="6"/>
      <c r="I26" s="6"/>
      <c r="K26" s="55"/>
    </row>
    <row r="27" spans="1:11" ht="46.5" customHeight="1">
      <c r="A27" s="310"/>
      <c r="B27" s="61"/>
      <c r="C27" s="321" t="s">
        <v>325</v>
      </c>
      <c r="D27" s="325" t="str">
        <f t="array" ref="D27">IF($D$25=0,"n/a",(SUM(  (MONTH(TransferLog!$J$21:$J$1270)=MONTH($D$9))*(YEAR(TransferLog!$J$21:$J$1270)=YEAR($D$9))* (TransferLog!$G$21:$G$1270="Post-Acute Type Care (Rehab/Medical Management)")*(TransferLog!$P$21:$P$1270="ED visit only"))/($D$25/1000)))</f>
        <v>n/a</v>
      </c>
      <c r="E27" s="325" t="str">
        <f t="array" ref="E27">IF($E$25=0,"n/a",(SUM( (MONTH(TransferLog!$J$21:$J$1270)=MONTH($D$9)) *(YEAR(TransferLog!$J$21:$J$1270)=YEAR($D$9))*(TransferLog!$G$21:$G$1270="Chronic Long-term Care")*(TransferLog!$P$21:$P$1270="ED visit only"))/($E$25/1000)))</f>
        <v>n/a</v>
      </c>
      <c r="F27" s="325" t="str">
        <f t="array" ref="F27">IF($F$25=0,"n/a",(SUM( (MONTH(TransferLog!$J$21:$J$1270)=MONTH($D$9)) *(YEAR(TransferLog!$J$21:$J$1270)=YEAR($D$9))*(TransferLog!$P$21:$P$1270="ED visit only"))/($F$25/1000)))</f>
        <v>n/a</v>
      </c>
      <c r="G27" s="61"/>
      <c r="H27" s="6"/>
      <c r="I27" s="6"/>
      <c r="J27" s="53"/>
      <c r="K27" s="54"/>
    </row>
    <row r="28" spans="1:11" ht="46.5" customHeight="1">
      <c r="A28" s="310"/>
      <c r="B28" s="61"/>
      <c r="C28" s="321" t="s">
        <v>326</v>
      </c>
      <c r="D28" s="325" t="str">
        <f t="array" ref="D28">IF($D$25=0,"n/a",(SUM(  (MONTH(TransferLog!$J$21:$J$1270)=MONTH($D$9))*(YEAR(TransferLog!$J$21:$J$1270)=YEAR($D$9))* (TransferLog!$G$21:$G$1270="Post-Acute Type Care (Rehab/Medical Management)")*(TransferLog!$P$21:$P$1270="Admitted, observation"))/($D$25/1000)))</f>
        <v>n/a</v>
      </c>
      <c r="E28" s="325" t="str">
        <f t="array" ref="E28">IF($E$25=0,"n/a",(SUM( (MONTH(TransferLog!$J$21:$J$1270)=MONTH($D$9)) *(YEAR(TransferLog!$J$21:$J$1270)=YEAR($D$9))*(TransferLog!$G$21:$G$1270="Chronic Long-term Care")*(TransferLog!$P$21:$P$1270="Admitted, observation"))/($E$25/1000)))</f>
        <v>n/a</v>
      </c>
      <c r="F28" s="325" t="str">
        <f t="array" ref="F28">IF($F$25=0,"n/a",(SUM( (MONTH(TransferLog!$J$21:$J$1270)=MONTH($D$9)) *(YEAR(TransferLog!$J$21:$J$1270)=YEAR($D$9))*(TransferLog!$P$21:$P$1270="Admitted, observation"))/($F$25/1000)))</f>
        <v>n/a</v>
      </c>
      <c r="G28" s="61"/>
      <c r="H28" s="6"/>
      <c r="I28" s="6"/>
      <c r="J28" s="6"/>
      <c r="K28" s="7"/>
    </row>
    <row r="29" spans="1:11" ht="46.5" customHeight="1">
      <c r="A29" s="310"/>
      <c r="B29" s="61"/>
      <c r="C29" s="61"/>
      <c r="D29" s="61"/>
      <c r="E29" s="61"/>
      <c r="F29" s="61"/>
      <c r="G29" s="61"/>
      <c r="H29" s="6"/>
      <c r="I29" s="6"/>
      <c r="J29" s="6"/>
      <c r="K29" s="7"/>
    </row>
    <row r="30" spans="1:11" ht="15.75" customHeight="1" thickBot="1">
      <c r="A30" s="310"/>
      <c r="B30" s="61"/>
      <c r="C30" s="371"/>
      <c r="D30" s="474" t="s">
        <v>327</v>
      </c>
      <c r="E30" s="474"/>
      <c r="F30" s="371"/>
      <c r="G30" s="61"/>
      <c r="H30" s="6"/>
      <c r="I30" s="6"/>
      <c r="J30" s="6"/>
    </row>
    <row r="31" spans="1:11" ht="15" customHeight="1" thickTop="1" thickBot="1">
      <c r="A31" s="310"/>
      <c r="B31" s="61"/>
      <c r="C31" s="314"/>
      <c r="D31" s="473" t="s">
        <v>317</v>
      </c>
      <c r="E31" s="473"/>
      <c r="F31" s="315"/>
      <c r="G31" s="61"/>
      <c r="H31" s="6"/>
      <c r="I31" s="6"/>
      <c r="J31" s="53"/>
    </row>
    <row r="32" spans="1:11" ht="28.5" customHeight="1" thickTop="1">
      <c r="A32" s="310"/>
      <c r="B32" s="61"/>
      <c r="C32" s="316"/>
      <c r="D32" s="317" t="s">
        <v>233</v>
      </c>
      <c r="E32" s="317" t="s">
        <v>234</v>
      </c>
      <c r="F32" s="317" t="s">
        <v>235</v>
      </c>
      <c r="G32" s="61"/>
      <c r="H32" s="6"/>
      <c r="I32" s="6"/>
      <c r="J32" s="98" t="s">
        <v>318</v>
      </c>
    </row>
    <row r="33" spans="1:17" ht="30" customHeight="1" thickBot="1">
      <c r="A33" s="310"/>
      <c r="B33" s="61"/>
      <c r="C33" s="318" t="s">
        <v>319</v>
      </c>
      <c r="D33" s="319">
        <f t="array" ref="D33">IF(ISNA(VLOOKUP($D$9,AdmittedwithRecentDischarge!$Y$33:$AB$44,1,FALSE)),"",VLOOKUP($D$9,AdmittedwithRecentDischarge!$Y$33:$AB$44,2,FALSE))</f>
        <v>0</v>
      </c>
      <c r="E33" s="319">
        <f t="array" ref="E33">IF(ISNA(VLOOKUP($D$9,AdmittedwithRecentDischarge!$Y$33:$AB$44,1,FALSE)),"",VLOOKUP($D$9,AdmittedwithRecentDischarge!$Y$33:$AB$44,3,FALSE))</f>
        <v>0</v>
      </c>
      <c r="F33" s="320">
        <f t="array" ref="F33">IF(ISNA(VLOOKUP($D$9,AdmittedwithRecentDischarge!$Y$33:$AB$44,1,FALSE)),"",VLOOKUP($D$9,AdmittedwithRecentDischarge!$Y$33:$AB$44,4,FALSE))</f>
        <v>0</v>
      </c>
      <c r="G33" s="61"/>
      <c r="H33" s="6"/>
      <c r="I33" s="6"/>
      <c r="J33" s="104">
        <f>DAY(DATE(YEAR($D$9),MONTH($D$9)+1,1)-1)</f>
        <v>30</v>
      </c>
    </row>
    <row r="34" spans="1:17" ht="45.75" customHeight="1" thickTop="1">
      <c r="A34" s="310"/>
      <c r="B34" s="61"/>
      <c r="C34" s="321" t="s">
        <v>328</v>
      </c>
      <c r="D34" s="327" t="str">
        <f t="array" ref="D34">IF($D$21=0,"n/a",(SUM(  (MONTH(TransferLog!$Y$21:$Y$1270)=MONTH($D$9))*(YEAR(TransferLog!$Y$21:$Y$1270)=YEAR($D$9))*(TransferLog!$AB$21:$AB$1270=1)*(TransferLog!$Q$21:$Q$1270="Unplanned")*(TransferLog!$AC$21:$AC$1270=1)*(TransferLog!$T$21:$T1270="Post-acute Care (Medicare Part A or managed care)"))))</f>
        <v>n/a</v>
      </c>
      <c r="E34" s="327" t="str">
        <f t="array" ref="E34">IF($E$21=0,"n/a",(SUM(  (MONTH(TransferLog!$Y$21:$Y$1270)=MONTH($D$9))*(YEAR(TransferLog!$Y$21:$Y$1270)=YEAR($D$9))*(TransferLog!$AB$21:$AB$1270=1)*(TransferLog!$Q$21:$Q$1270="Unplanned")*(TransferLog!$AC$21:$AC$1270=1)*(TransferLog!$T$21:$T$1270="Chronic Long-term Care (Not Medicare Part A)"))))</f>
        <v>n/a</v>
      </c>
      <c r="F34" s="327" t="str">
        <f t="array" ref="F34">IF($F$21=0,"n/a",(SUM(  (MONTH(TransferLog!$Y$21:$Y$1270)=MONTH($D$9))*(YEAR(TransferLog!$Y$21:$Y$1270)=YEAR($D$9))*(TransferLog!$AB$21:$AB$1270=1)*(TransferLog!$Q$21:$Q$1270="Unplanned")*(TransferLog!$AC$21:$AC$1270=1))))</f>
        <v>n/a</v>
      </c>
      <c r="G34" s="61"/>
      <c r="H34" s="6"/>
      <c r="I34" s="6"/>
      <c r="J34" s="53"/>
    </row>
    <row r="35" spans="1:17" ht="15" customHeight="1">
      <c r="A35" s="310"/>
      <c r="B35" s="61"/>
      <c r="C35" s="314"/>
      <c r="D35" s="473" t="s">
        <v>321</v>
      </c>
      <c r="E35" s="473"/>
      <c r="F35" s="315"/>
      <c r="G35" s="61"/>
      <c r="H35" s="6"/>
      <c r="I35" s="6"/>
      <c r="J35" s="53"/>
    </row>
    <row r="36" spans="1:17" ht="18" customHeight="1">
      <c r="A36" s="310"/>
      <c r="B36" s="61"/>
      <c r="C36" s="316"/>
      <c r="D36" s="317" t="s">
        <v>233</v>
      </c>
      <c r="E36" s="317" t="s">
        <v>322</v>
      </c>
      <c r="F36" s="317" t="s">
        <v>235</v>
      </c>
      <c r="G36" s="61"/>
      <c r="H36" s="6"/>
      <c r="I36" s="6"/>
      <c r="J36" s="53"/>
    </row>
    <row r="37" spans="1:17" ht="28.5" customHeight="1">
      <c r="A37" s="310"/>
      <c r="B37" s="61"/>
      <c r="C37" s="323" t="s">
        <v>323</v>
      </c>
      <c r="D37" s="324">
        <f t="array" ref="D37">(IF(ISNA(VLOOKUP($D$9,Census!$F$16:$K$27,1,FALSE)),"",VLOOKUP($D$9,Census!$F$16:$K$27,2,FALSE))*$J$21)</f>
        <v>0</v>
      </c>
      <c r="E37" s="324">
        <f t="array" ref="E37">(IF(ISNA(VLOOKUP($D$9,Census!$F$16:$K$27,1,FALSE)),"",VLOOKUP($D$9,Census!$F$16:$K$27,3,FALSE))*$J$21)</f>
        <v>0</v>
      </c>
      <c r="F37" s="324">
        <f t="array" ref="F37">(IF(ISNA(VLOOKUP($D$9,Census!$F$16:$K$27,1,FALSE)),"",VLOOKUP($D$9,Census!$F$16:$K$27,4,FALSE))*$J$21)</f>
        <v>0</v>
      </c>
      <c r="G37" s="61"/>
      <c r="H37" s="6"/>
      <c r="I37" s="6"/>
      <c r="J37" s="53"/>
    </row>
    <row r="38" spans="1:17" ht="50.25" customHeight="1">
      <c r="A38" s="310"/>
      <c r="B38" s="61"/>
      <c r="C38" s="321" t="s">
        <v>329</v>
      </c>
      <c r="D38" s="327" t="str">
        <f t="array" ref="D38">IF($D$25=0,"n/a",((SUM(IF(TransferLog!$AC$21:$AC$1270=1,IF(MONTH(TransferLog!$J$21:$J$1270)=MONTH($D$9),IF(YEAR(TransferLog!$J$21:$J$1270)=YEAR($D$9),IF(TransferLog!$G$21:$G$1270="Post-Acute Type Care (Rehab/Medical Management)",IF(TransferLog!$Q$21:$Q$1270="Unplanned",1,0)))))))))</f>
        <v>n/a</v>
      </c>
      <c r="E38" s="327" t="str">
        <f t="array" ref="E38">IF($E$25=0,"n/a",((SUM(IF(TransferLog!$AC$21:$AC$1270=1,IF(MONTH(TransferLog!$J$21:$J$1270)=MONTH($D$9),IF(YEAR(TransferLog!$J$21:$J$1270)=YEAR($D$9),IF(TransferLog!$G$21:$G$1270="Chronic Long-term Care", IF(TransferLog!$Q$21:$Q$1270="Unplanned",1,0)))))))))</f>
        <v>n/a</v>
      </c>
      <c r="F38" s="327" t="str">
        <f t="array" ref="F38">IF($F$25=0,"n/a",((SUM(IF(TransferLog!$AC$21:$AC$1270=1,IF(MONTH(TransferLog!$J$21:$J$1270)=MONTH($D$9),IF(YEAR(TransferLog!$J$21:$J$1270)=YEAR($D$9), IF(TransferLog!$Q$21:$Q$1270="Unplanned",1,0))))))))</f>
        <v>n/a</v>
      </c>
      <c r="G38" s="61"/>
      <c r="H38" s="6"/>
      <c r="I38" s="6"/>
      <c r="K38" s="55"/>
    </row>
    <row r="39" spans="1:17" ht="50.25" customHeight="1">
      <c r="A39" s="310"/>
      <c r="B39" s="61"/>
      <c r="C39" s="321" t="s">
        <v>330</v>
      </c>
      <c r="D39" s="327" t="str">
        <f t="array" ref="D39">IF($D$25=0,"n/a",(SUM(  (MONTH(TransferLog!$J$21:$J$1270)=MONTH($D$9))*(YEAR(TransferLog!$J$21:$J$1270)=YEAR($D$9))* (TransferLog!$G$21:$G$1270="Post-Acute Type Care (Rehab/Medical Management)")*(TransferLog!$P$21:$P$1270="ED visit only"))))</f>
        <v>n/a</v>
      </c>
      <c r="E39" s="327" t="str">
        <f t="array" ref="E39">IF($E$25=0,"n/a",(SUM( (MONTH(TransferLog!$J$21:$J$1270)=MONTH($D$9)) *(YEAR(TransferLog!$J$21:$J$1270)=YEAR($D$9))*(TransferLog!$G$21:$G$1270="Chronic Long-term Care")*(TransferLog!$P$21:$P$1270="ED visit only"))))</f>
        <v>n/a</v>
      </c>
      <c r="F39" s="327" t="str">
        <f t="array" ref="F39">IF($F$25=0,"n/a",(SUM( (MONTH(TransferLog!$J$21:$J$1270)=MONTH($D$9)) *(YEAR(TransferLog!$J$21:$J$1270)=YEAR($D$9))*(TransferLog!$P$21:$P$1270="ED visit only"))))</f>
        <v>n/a</v>
      </c>
      <c r="G39" s="61"/>
      <c r="H39" s="6"/>
      <c r="I39" s="6"/>
      <c r="J39" s="53"/>
      <c r="K39" s="54"/>
    </row>
    <row r="40" spans="1:17" ht="50.25" customHeight="1">
      <c r="A40" s="310"/>
      <c r="B40" s="61"/>
      <c r="C40" s="321" t="s">
        <v>331</v>
      </c>
      <c r="D40" s="327" t="str">
        <f t="array" ref="D40">IF($D$25=0,"n/a",(SUM(  (MONTH(TransferLog!$J$21:$J$1270)=MONTH($D$9))*(YEAR(TransferLog!$J$21:$J$1270)=YEAR($D$9))* (TransferLog!$G$21:$G$1270="Post-Acute Type Care (Rehab/Medical Management)")*(TransferLog!$P$21:$P$1270="Admitted, observation"))))</f>
        <v>n/a</v>
      </c>
      <c r="E40" s="327" t="str">
        <f t="array" ref="E40">IF($E$25=0,"n/a",(SUM( (MONTH(TransferLog!$J$21:$J$1270)=MONTH($D$9)) *(YEAR(TransferLog!$J$21:$J$1270)=YEAR($D$9))*(TransferLog!$G$21:$G$1270="Chronic Long-term Care")*(TransferLog!$P$21:$P$1270="Admitted, observation"))))</f>
        <v>n/a</v>
      </c>
      <c r="F40" s="327" t="str">
        <f t="array" ref="F40">IF($F$25=0,"n/a",(SUM( (MONTH(TransferLog!$J$21:$J$1270)=MONTH($D$9)) *(YEAR(TransferLog!$J$21:$J$1270)=YEAR($D$9))*(TransferLog!$P$21:$P$1270="Admitted, observation"))))</f>
        <v>n/a</v>
      </c>
      <c r="G40" s="61"/>
      <c r="H40" s="6"/>
      <c r="I40" s="6"/>
      <c r="J40" s="6"/>
      <c r="K40" s="7"/>
    </row>
    <row r="41" spans="1:17" ht="19.5" customHeight="1">
      <c r="A41" s="310"/>
      <c r="B41" s="61"/>
      <c r="C41" s="332" t="s">
        <v>332</v>
      </c>
      <c r="D41" s="61"/>
      <c r="E41" s="61"/>
      <c r="F41" s="61"/>
      <c r="G41" s="61"/>
      <c r="H41" s="6"/>
      <c r="I41" s="6"/>
      <c r="J41" s="6"/>
      <c r="K41" s="7"/>
    </row>
    <row r="42" spans="1:17" ht="8.25" customHeight="1">
      <c r="A42" s="310"/>
      <c r="B42" s="61"/>
      <c r="C42" s="61"/>
      <c r="D42" s="61"/>
      <c r="E42" s="61"/>
      <c r="F42" s="61"/>
      <c r="G42" s="61"/>
      <c r="H42" s="6"/>
      <c r="I42" s="6"/>
      <c r="J42" s="6"/>
      <c r="K42" s="7"/>
    </row>
    <row r="43" spans="1:17" ht="14.25" customHeight="1">
      <c r="A43" s="22"/>
      <c r="B43" s="22"/>
      <c r="C43" s="259" t="s">
        <v>105</v>
      </c>
      <c r="D43" s="22"/>
      <c r="E43" s="22"/>
      <c r="F43" s="22"/>
      <c r="G43" s="22"/>
      <c r="H43" s="22"/>
      <c r="I43" s="6"/>
      <c r="J43" s="6"/>
      <c r="K43" s="7"/>
    </row>
    <row r="44" spans="1:17" ht="12.75" customHeight="1">
      <c r="A44" s="6"/>
      <c r="B44" s="6"/>
      <c r="C44" s="6"/>
      <c r="D44" s="6"/>
      <c r="E44" s="6"/>
      <c r="F44" s="6"/>
      <c r="G44" s="153">
        <v>0.21</v>
      </c>
      <c r="H44" s="153">
        <v>0.22</v>
      </c>
      <c r="I44" s="153"/>
      <c r="J44" s="157">
        <v>0.2</v>
      </c>
      <c r="K44" s="157">
        <v>0.21</v>
      </c>
    </row>
    <row r="45" spans="1:17" ht="17" hidden="1">
      <c r="B45" s="4"/>
      <c r="C45" s="18"/>
      <c r="D45" s="19"/>
      <c r="E45" s="19"/>
      <c r="F45" s="19"/>
      <c r="G45" s="158">
        <v>0.22600000000000001</v>
      </c>
      <c r="H45" s="153">
        <v>0.22</v>
      </c>
      <c r="I45" s="153">
        <v>0.23</v>
      </c>
      <c r="J45" s="159">
        <v>0.221</v>
      </c>
      <c r="K45" s="160">
        <v>0.23</v>
      </c>
      <c r="L45" s="160">
        <v>0.23499999999999999</v>
      </c>
      <c r="M45" s="159">
        <v>0.223</v>
      </c>
      <c r="N45" s="160">
        <v>0.217</v>
      </c>
      <c r="O45" s="159">
        <v>0.2</v>
      </c>
      <c r="P45" s="159">
        <v>0.19500000000000001</v>
      </c>
      <c r="Q45" s="160">
        <v>0.19</v>
      </c>
    </row>
    <row r="46" spans="1:17" ht="17" hidden="1">
      <c r="B46" s="7"/>
      <c r="C46" s="20"/>
      <c r="D46" s="17"/>
      <c r="E46" s="17"/>
      <c r="F46" s="7"/>
      <c r="G46" s="6"/>
      <c r="H46" s="6"/>
      <c r="I46" s="6"/>
    </row>
    <row r="47" spans="1:17" ht="17" hidden="1"/>
    <row r="48" spans="1:17" ht="17" hidden="1"/>
    <row r="49" ht="17" hidden="1"/>
    <row r="50" ht="17" hidden="1"/>
    <row r="51" ht="0" hidden="1" customHeight="1"/>
    <row r="52" ht="0" hidden="1" customHeight="1"/>
    <row r="53" ht="0" hidden="1" customHeight="1"/>
    <row r="54" ht="0" hidden="1" customHeight="1"/>
    <row r="55" ht="0" hidden="1" customHeight="1"/>
  </sheetData>
  <sheetProtection password="9959" sheet="1" objects="1" scenarios="1"/>
  <mergeCells count="15">
    <mergeCell ref="D10:E10"/>
    <mergeCell ref="D35:E35"/>
    <mergeCell ref="D11:E11"/>
    <mergeCell ref="D12:E12"/>
    <mergeCell ref="D13:E13"/>
    <mergeCell ref="D19:E19"/>
    <mergeCell ref="D23:E23"/>
    <mergeCell ref="D31:E31"/>
    <mergeCell ref="D30:E30"/>
    <mergeCell ref="D18:E18"/>
    <mergeCell ref="B2:C2"/>
    <mergeCell ref="D2:E2"/>
    <mergeCell ref="D5:E5"/>
    <mergeCell ref="D7:E7"/>
    <mergeCell ref="D8:E8"/>
  </mergeCells>
  <pageMargins left="0.7" right="0.7" top="0.75" bottom="0.75" header="0.3" footer="0.3"/>
  <pageSetup scale="60" orientation="portrait"/>
  <rowBreaks count="1" manualBreakCount="1">
    <brk id="43" max="8" man="1"/>
  </rowBreaks>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enableFormatConditionsCalculation="0">
    <tabColor rgb="FF0069B7"/>
  </sheetPr>
  <dimension ref="A1:R55"/>
  <sheetViews>
    <sheetView showGridLines="0" showRowColHeaders="0" zoomScale="80" zoomScaleNormal="80" zoomScaleSheetLayoutView="90" zoomScalePageLayoutView="80" workbookViewId="0">
      <selection activeCell="D10" sqref="D10:E10"/>
    </sheetView>
  </sheetViews>
  <sheetFormatPr baseColWidth="10" defaultColWidth="0" defaultRowHeight="0" customHeight="1" zeroHeight="1" x14ac:dyDescent="0"/>
  <cols>
    <col min="1" max="2" width="1.83203125" style="5" customWidth="1"/>
    <col min="3" max="3" width="43.1640625" style="5" customWidth="1"/>
    <col min="4" max="4" width="34.5" style="5" customWidth="1"/>
    <col min="5" max="6" width="33.6640625" style="5" customWidth="1"/>
    <col min="7" max="8" width="1.83203125" style="5" customWidth="1"/>
    <col min="9" max="9" width="9" style="5" customWidth="1"/>
    <col min="10" max="10" width="23.33203125" style="5" hidden="1" customWidth="1"/>
    <col min="11" max="11" width="16.1640625" style="5" hidden="1" customWidth="1"/>
    <col min="12" max="14" width="9.1640625" style="5" hidden="1" customWidth="1"/>
    <col min="15" max="15" width="11" style="5" hidden="1" customWidth="1"/>
    <col min="16" max="16" width="13.83203125" style="5" hidden="1" customWidth="1"/>
    <col min="17" max="17" width="11.6640625" style="5" hidden="1" customWidth="1"/>
    <col min="18" max="16384" width="9.1640625" style="5" hidden="1"/>
  </cols>
  <sheetData>
    <row r="1" spans="1:18" ht="6" customHeight="1">
      <c r="A1" s="310"/>
      <c r="B1" s="310"/>
      <c r="C1" s="310"/>
      <c r="D1" s="310"/>
      <c r="E1" s="310"/>
      <c r="F1" s="310"/>
      <c r="G1" s="310"/>
      <c r="H1" s="310"/>
      <c r="I1" s="310"/>
    </row>
    <row r="2" spans="1:18" ht="46.5" customHeight="1" thickBot="1">
      <c r="A2" s="310"/>
      <c r="B2" s="468"/>
      <c r="C2" s="469"/>
      <c r="D2" s="470">
        <f>$D$9</f>
        <v>42856</v>
      </c>
      <c r="E2" s="469"/>
      <c r="F2" s="369"/>
      <c r="G2" s="310"/>
      <c r="H2" s="310"/>
      <c r="I2" s="310"/>
      <c r="M2" s="149"/>
      <c r="N2" s="149"/>
      <c r="O2" s="149"/>
      <c r="P2" s="149"/>
      <c r="Q2" s="149"/>
      <c r="R2" s="149"/>
    </row>
    <row r="3" spans="1:18" ht="4.5" customHeight="1" thickTop="1">
      <c r="A3" s="310"/>
      <c r="B3" s="311"/>
      <c r="C3" s="312"/>
      <c r="D3" s="311"/>
      <c r="E3" s="312"/>
      <c r="F3" s="311"/>
      <c r="G3" s="6"/>
      <c r="H3" s="6"/>
      <c r="I3" s="6"/>
      <c r="J3" s="6"/>
      <c r="K3" s="6"/>
    </row>
    <row r="4" spans="1:18" ht="9.75" customHeight="1">
      <c r="A4" s="310"/>
      <c r="B4" s="6"/>
      <c r="C4" s="6"/>
      <c r="D4" s="6"/>
      <c r="E4" s="6"/>
      <c r="F4" s="6"/>
      <c r="G4" s="6"/>
      <c r="H4" s="6"/>
      <c r="I4" s="6"/>
      <c r="J4" s="6"/>
      <c r="K4" s="6"/>
    </row>
    <row r="5" spans="1:18" ht="32.25" customHeight="1">
      <c r="A5" s="310"/>
      <c r="B5" s="6"/>
      <c r="C5" s="6"/>
      <c r="D5" s="475" t="s">
        <v>312</v>
      </c>
      <c r="E5" s="475"/>
      <c r="F5" s="6"/>
      <c r="G5" s="6"/>
      <c r="H5" s="6"/>
      <c r="I5" s="6"/>
      <c r="J5" s="6"/>
      <c r="K5" s="6"/>
    </row>
    <row r="6" spans="1:18" ht="6" customHeight="1">
      <c r="A6" s="310"/>
      <c r="B6" s="6"/>
      <c r="C6" s="6"/>
      <c r="D6" s="6"/>
      <c r="E6" s="6"/>
      <c r="F6" s="6"/>
      <c r="G6" s="6"/>
      <c r="H6" s="6"/>
      <c r="I6" s="6"/>
      <c r="J6" s="6"/>
      <c r="K6" s="6"/>
    </row>
    <row r="7" spans="1:18" ht="36.75" customHeight="1">
      <c r="A7" s="310"/>
      <c r="B7" s="6"/>
      <c r="C7" s="6"/>
      <c r="D7" s="471" t="s">
        <v>313</v>
      </c>
      <c r="E7" s="472"/>
      <c r="F7" s="6"/>
      <c r="G7" s="6"/>
      <c r="H7" s="6"/>
      <c r="I7" s="6"/>
      <c r="J7" s="6"/>
      <c r="K7" s="6"/>
    </row>
    <row r="8" spans="1:18" ht="15" customHeight="1">
      <c r="A8" s="310"/>
      <c r="B8" s="6"/>
      <c r="C8" s="6"/>
      <c r="D8" s="471" t="s">
        <v>314</v>
      </c>
      <c r="E8" s="472"/>
      <c r="F8" s="6"/>
      <c r="G8" s="6"/>
      <c r="H8" s="6"/>
      <c r="I8" s="6"/>
      <c r="J8" s="6"/>
      <c r="K8" s="6"/>
    </row>
    <row r="9" spans="1:18" ht="14.25" customHeight="1">
      <c r="A9" s="310"/>
      <c r="B9" s="6"/>
      <c r="C9" s="6"/>
      <c r="D9" s="44">
        <v>42856</v>
      </c>
      <c r="E9" s="313"/>
      <c r="F9" s="6"/>
      <c r="G9" s="6"/>
      <c r="H9" s="6"/>
      <c r="I9" s="6"/>
      <c r="J9" s="6"/>
      <c r="K9" s="6"/>
    </row>
    <row r="10" spans="1:18" ht="24" customHeight="1">
      <c r="A10" s="310"/>
      <c r="B10" s="6"/>
      <c r="C10" s="310"/>
      <c r="D10" s="471" t="s">
        <v>316</v>
      </c>
      <c r="E10" s="472"/>
      <c r="F10" s="6"/>
      <c r="G10" s="6"/>
      <c r="H10" s="6"/>
      <c r="I10" s="6"/>
      <c r="J10" s="6"/>
      <c r="K10" s="6"/>
    </row>
    <row r="11" spans="1:18" ht="18.75" customHeight="1">
      <c r="A11" s="310"/>
      <c r="B11" s="6"/>
      <c r="C11" s="6"/>
      <c r="D11" s="476">
        <f>(DATE(YEAR($D$9),MONTH($D$9)+1,0))+31</f>
        <v>42917</v>
      </c>
      <c r="E11" s="477"/>
      <c r="F11" s="6"/>
      <c r="G11" s="6"/>
      <c r="H11" s="6"/>
      <c r="I11" s="6"/>
      <c r="J11" s="6"/>
      <c r="K11" s="6"/>
    </row>
    <row r="12" spans="1:18" ht="18.75" hidden="1" customHeight="1">
      <c r="A12" s="310"/>
      <c r="B12" s="6"/>
      <c r="C12" s="6"/>
      <c r="D12" s="478"/>
      <c r="E12" s="479"/>
      <c r="F12" s="6"/>
      <c r="G12" s="6"/>
      <c r="H12" s="6"/>
      <c r="I12" s="6"/>
      <c r="J12" s="6"/>
      <c r="K12" s="6"/>
    </row>
    <row r="13" spans="1:18" ht="102.75" hidden="1" customHeight="1">
      <c r="A13" s="310"/>
      <c r="B13" s="6"/>
      <c r="C13" s="6"/>
      <c r="D13" s="413"/>
      <c r="E13" s="397"/>
      <c r="F13" s="6"/>
      <c r="G13" s="6"/>
      <c r="H13" s="6"/>
      <c r="I13" s="6"/>
      <c r="J13" s="6"/>
      <c r="K13" s="6"/>
    </row>
    <row r="14" spans="1:18" ht="26.25" hidden="1" customHeight="1">
      <c r="A14" s="310"/>
      <c r="B14" s="6"/>
      <c r="C14" s="6"/>
      <c r="D14" s="64" t="s">
        <v>333</v>
      </c>
      <c r="E14" s="24"/>
      <c r="F14" s="6"/>
      <c r="G14" s="6"/>
      <c r="H14" s="6"/>
      <c r="I14" s="6"/>
      <c r="J14" s="6"/>
    </row>
    <row r="15" spans="1:18" ht="15" hidden="1" customHeight="1">
      <c r="A15" s="310"/>
      <c r="B15" s="6"/>
      <c r="C15" s="6"/>
      <c r="D15" s="6"/>
      <c r="E15" s="6"/>
      <c r="F15" s="6"/>
      <c r="G15" s="6"/>
      <c r="H15" s="6"/>
      <c r="I15" s="6"/>
      <c r="J15" s="6"/>
    </row>
    <row r="16" spans="1:18" ht="1.5" customHeight="1">
      <c r="A16" s="310"/>
      <c r="B16" s="61"/>
      <c r="C16" s="61"/>
      <c r="D16" s="61"/>
      <c r="E16" s="61"/>
      <c r="F16" s="61"/>
      <c r="G16" s="61"/>
      <c r="H16" s="6"/>
      <c r="I16" s="6"/>
      <c r="J16" s="6"/>
    </row>
    <row r="17" spans="1:11" ht="7.5" customHeight="1">
      <c r="A17" s="310"/>
      <c r="B17" s="61"/>
      <c r="C17" s="61"/>
      <c r="D17" s="61"/>
      <c r="E17" s="61"/>
      <c r="F17" s="61"/>
      <c r="G17" s="61"/>
      <c r="H17" s="6"/>
      <c r="I17" s="6"/>
      <c r="J17" s="6"/>
    </row>
    <row r="18" spans="1:11" ht="15.75" customHeight="1" thickBot="1">
      <c r="A18" s="310"/>
      <c r="B18" s="61"/>
      <c r="C18" s="371"/>
      <c r="D18" s="474">
        <f>$D$9</f>
        <v>42856</v>
      </c>
      <c r="E18" s="474"/>
      <c r="F18" s="371"/>
      <c r="G18" s="61"/>
      <c r="H18" s="6"/>
      <c r="I18" s="6"/>
      <c r="J18" s="6"/>
    </row>
    <row r="19" spans="1:11" ht="15" customHeight="1" thickTop="1" thickBot="1">
      <c r="A19" s="310"/>
      <c r="B19" s="61"/>
      <c r="C19" s="314"/>
      <c r="D19" s="473" t="s">
        <v>317</v>
      </c>
      <c r="E19" s="473"/>
      <c r="F19" s="315"/>
      <c r="G19" s="61"/>
      <c r="H19" s="6"/>
      <c r="I19" s="6"/>
      <c r="J19" s="53"/>
    </row>
    <row r="20" spans="1:11" ht="28.5" customHeight="1" thickTop="1">
      <c r="A20" s="310"/>
      <c r="B20" s="61"/>
      <c r="C20" s="316"/>
      <c r="D20" s="317" t="s">
        <v>233</v>
      </c>
      <c r="E20" s="317" t="s">
        <v>234</v>
      </c>
      <c r="F20" s="317" t="s">
        <v>235</v>
      </c>
      <c r="G20" s="61"/>
      <c r="H20" s="6"/>
      <c r="I20" s="6"/>
      <c r="J20" s="98" t="s">
        <v>318</v>
      </c>
    </row>
    <row r="21" spans="1:11" ht="30" customHeight="1" thickBot="1">
      <c r="A21" s="310"/>
      <c r="B21" s="61"/>
      <c r="C21" s="318" t="s">
        <v>319</v>
      </c>
      <c r="D21" s="319">
        <f t="array" ref="D21">IF(ISNA(VLOOKUP($D$9,AdmittedwithRecentDischarge!$Y$33:$AB$44,1,FALSE)),"",VLOOKUP($D$9,AdmittedwithRecentDischarge!$Y$33:$AB$44,2,FALSE))</f>
        <v>0</v>
      </c>
      <c r="E21" s="319">
        <f t="array" ref="E21">IF(ISNA(VLOOKUP($D$9,AdmittedwithRecentDischarge!$Y$33:$AB$44,1,FALSE)),"",VLOOKUP($D$9,AdmittedwithRecentDischarge!$Y$33:$AB$44,3,FALSE))</f>
        <v>0</v>
      </c>
      <c r="F21" s="320">
        <f t="array" ref="F21">IF(ISNA(VLOOKUP($D$9,AdmittedwithRecentDischarge!$Y$33:$AB$44,1,FALSE)),"",VLOOKUP($D$9,AdmittedwithRecentDischarge!$Y$33:$AB$44,4,FALSE))</f>
        <v>0</v>
      </c>
      <c r="G21" s="61"/>
      <c r="H21" s="6"/>
      <c r="I21" s="6"/>
      <c r="J21" s="104">
        <f>DAY(DATE(YEAR($D$9),MONTH($D$9)+1,1)-1)</f>
        <v>31</v>
      </c>
    </row>
    <row r="22" spans="1:11" ht="45.75" customHeight="1" thickTop="1">
      <c r="A22" s="310"/>
      <c r="B22" s="61"/>
      <c r="C22" s="321" t="s">
        <v>320</v>
      </c>
      <c r="D22" s="322" t="str">
        <f t="array" ref="D22">IF($D$21=0,"n/a",(SUM(  (MONTH(TransferLog!$Y$21:$Y$1270)=MONTH($D$9))*(YEAR(TransferLog!$Y$21:$Y$1270)=YEAR($D$9))*(TransferLog!$AB$21:$AB$1270=1)*(TransferLog!$Q$21:$Q$1270="Unplanned")*(TransferLog!$AC$21:$AC$1270=1)*(TransferLog!$T$21:$T1270="Post-acute Care (Medicare Part A or managed care)"))/$D$21))</f>
        <v>n/a</v>
      </c>
      <c r="E22" s="322" t="str">
        <f t="array" ref="E22">IF($E$21=0,"n/a",(SUM(  (MONTH(TransferLog!$Y$21:$Y$1270)=MONTH($D$9))*(YEAR(TransferLog!$Y$21:$Y$1270)=YEAR($D$9))*(TransferLog!$AB$21:$AB$1270=1)*(TransferLog!$Q$21:$Q$1270="Unplanned")*(TransferLog!$AC$21:$AC$1270=1)*(TransferLog!$T$21:$T$1270="Chronic Long-term Care (Not Medicare Part A)"))/$E$21))</f>
        <v>n/a</v>
      </c>
      <c r="F22" s="322" t="str">
        <f t="array" ref="F22">IF($F$21=0,"n/a",(SUM(  (MONTH(TransferLog!$Y$21:$Y$1270)=MONTH($D$9))*(YEAR(TransferLog!$Y$21:$Y$1270)=YEAR($D$9))*(TransferLog!$AB$21:$AB$1270=1)*(TransferLog!$Q$21:$Q$1270="Unplanned")*(TransferLog!$AC$21:$AC$1270=1))/$F$21))</f>
        <v>n/a</v>
      </c>
      <c r="G22" s="61"/>
      <c r="H22" s="6"/>
      <c r="I22" s="6"/>
      <c r="J22" s="53"/>
    </row>
    <row r="23" spans="1:11" ht="15" customHeight="1">
      <c r="A23" s="310"/>
      <c r="B23" s="61"/>
      <c r="C23" s="314"/>
      <c r="D23" s="473" t="s">
        <v>321</v>
      </c>
      <c r="E23" s="473"/>
      <c r="F23" s="315"/>
      <c r="G23" s="61"/>
      <c r="H23" s="6"/>
      <c r="I23" s="6"/>
      <c r="J23" s="53"/>
    </row>
    <row r="24" spans="1:11" ht="18" customHeight="1">
      <c r="A24" s="310"/>
      <c r="B24" s="61"/>
      <c r="C24" s="316"/>
      <c r="D24" s="317" t="s">
        <v>233</v>
      </c>
      <c r="E24" s="317" t="s">
        <v>322</v>
      </c>
      <c r="F24" s="317" t="s">
        <v>235</v>
      </c>
      <c r="G24" s="61"/>
      <c r="H24" s="6"/>
      <c r="I24" s="6"/>
      <c r="J24" s="53"/>
    </row>
    <row r="25" spans="1:11" ht="28.5" customHeight="1">
      <c r="A25" s="310"/>
      <c r="B25" s="61"/>
      <c r="C25" s="323" t="s">
        <v>323</v>
      </c>
      <c r="D25" s="324">
        <f t="array" ref="D25">(IF(ISNA(VLOOKUP($D$9,Census!$F$16:$K$27,1,FALSE)),"",VLOOKUP($D$9,Census!$F$16:$K$27,2,FALSE))*$J$21)</f>
        <v>0</v>
      </c>
      <c r="E25" s="324">
        <f t="array" ref="E25">(IF(ISNA(VLOOKUP($D$9,Census!$F$16:$K$27,1,FALSE)),"",VLOOKUP($D$9,Census!$F$16:$K$27,3,FALSE))*$J$21)</f>
        <v>0</v>
      </c>
      <c r="F25" s="324">
        <f t="array" ref="F25">(IF(ISNA(VLOOKUP($D$9,Census!$F$16:$K$27,1,FALSE)),"",VLOOKUP($D$9,Census!$F$16:$K$27,4,FALSE))*$J$21)</f>
        <v>0</v>
      </c>
      <c r="G25" s="61"/>
      <c r="H25" s="6"/>
      <c r="I25" s="6"/>
      <c r="J25" s="53"/>
    </row>
    <row r="26" spans="1:11" ht="42.75" customHeight="1">
      <c r="A26" s="310"/>
      <c r="B26" s="61"/>
      <c r="C26" s="321" t="s">
        <v>324</v>
      </c>
      <c r="D26" s="325" t="str">
        <f t="array" ref="D26">IF($D$25=0,"n/a",((SUM(IF(TransferLog!$AC$21:$AC$1270=1,IF(MONTH(TransferLog!$J$21:$J$1270)=MONTH($D$9),IF(YEAR(TransferLog!$J$21:$J$1270)=YEAR($D$9),IF(TransferLog!$G$21:$G$1270="Post-Acute Type Care (Rehab/Medical Management)",IF(TransferLog!$Q$21:$Q$1270="Unplanned",1,0))))))))/($D$25/1000))</f>
        <v>n/a</v>
      </c>
      <c r="E26" s="325" t="str">
        <f t="array" ref="E26">IF($E$25=0,"n/a",((SUM(IF(TransferLog!$AC$21:$AC$1270=1,IF(MONTH(TransferLog!$J$21:$J$1270)=MONTH($D$9),IF(YEAR(TransferLog!$J$21:$J$1270)=YEAR($D$9),IF(TransferLog!$G$21:$G$1270="Chronic Long-term Care", IF(TransferLog!$Q$21:$Q$1270="Unplanned",1,0))))))))/($E$25/1000))</f>
        <v>n/a</v>
      </c>
      <c r="F26" s="325" t="str">
        <f t="array" ref="F26">IF($F$25=0,"n/a",((SUM(IF(TransferLog!$AC$21:$AC$1270=1,IF(MONTH(TransferLog!$J$21:$J$1270)=MONTH($D$9),IF(YEAR(TransferLog!$J$21:$J$1270)=YEAR($D$9), IF(TransferLog!$Q$21:$Q$1270="Unplanned",1,0)))))))/($F$25/1000))</f>
        <v>n/a</v>
      </c>
      <c r="G26" s="61"/>
      <c r="H26" s="6"/>
      <c r="I26" s="6"/>
      <c r="K26" s="55"/>
    </row>
    <row r="27" spans="1:11" ht="46.5" customHeight="1">
      <c r="A27" s="310"/>
      <c r="B27" s="61"/>
      <c r="C27" s="321" t="s">
        <v>325</v>
      </c>
      <c r="D27" s="325" t="str">
        <f t="array" ref="D27">IF($D$25=0,"n/a",(SUM(  (MONTH(TransferLog!$J$21:$J$1270)=MONTH($D$9))*(YEAR(TransferLog!$J$21:$J$1270)=YEAR($D$9))* (TransferLog!$G$21:$G$1270="Post-Acute Type Care (Rehab/Medical Management)")*(TransferLog!$P$21:$P$1270="ED visit only"))/($D$25/1000)))</f>
        <v>n/a</v>
      </c>
      <c r="E27" s="325" t="str">
        <f t="array" ref="E27">IF($E$25=0,"n/a",(SUM( (MONTH(TransferLog!$J$21:$J$1270)=MONTH($D$9)) *(YEAR(TransferLog!$J$21:$J$1270)=YEAR($D$9))*(TransferLog!$G$21:$G$1270="Chronic Long-term Care")*(TransferLog!$P$21:$P$1270="ED visit only"))/($E$25/1000)))</f>
        <v>n/a</v>
      </c>
      <c r="F27" s="325" t="str">
        <f t="array" ref="F27">IF($F$25=0,"n/a",(SUM( (MONTH(TransferLog!$J$21:$J$1270)=MONTH($D$9)) *(YEAR(TransferLog!$J$21:$J$1270)=YEAR($D$9))*(TransferLog!$P$21:$P$1270="ED visit only"))/($F$25/1000)))</f>
        <v>n/a</v>
      </c>
      <c r="G27" s="61"/>
      <c r="H27" s="6"/>
      <c r="I27" s="6"/>
      <c r="J27" s="53"/>
      <c r="K27" s="54"/>
    </row>
    <row r="28" spans="1:11" ht="46.5" customHeight="1">
      <c r="A28" s="310"/>
      <c r="B28" s="61"/>
      <c r="C28" s="321" t="s">
        <v>326</v>
      </c>
      <c r="D28" s="325" t="str">
        <f t="array" ref="D28">IF($D$25=0,"n/a",(SUM(  (MONTH(TransferLog!$J$21:$J$1270)=MONTH($D$9))*(YEAR(TransferLog!$J$21:$J$1270)=YEAR($D$9))* (TransferLog!$G$21:$G$1270="Post-Acute Type Care (Rehab/Medical Management)")*(TransferLog!$P$21:$P$1270="Admitted, observation"))/($D$25/1000)))</f>
        <v>n/a</v>
      </c>
      <c r="E28" s="325" t="str">
        <f t="array" ref="E28">IF($E$25=0,"n/a",(SUM( (MONTH(TransferLog!$J$21:$J$1270)=MONTH($D$9)) *(YEAR(TransferLog!$J$21:$J$1270)=YEAR($D$9))*(TransferLog!$G$21:$G$1270="Chronic Long-term Care")*(TransferLog!$P$21:$P$1270="Admitted, observation"))/($E$25/1000)))</f>
        <v>n/a</v>
      </c>
      <c r="F28" s="325" t="str">
        <f t="array" ref="F28">IF($F$25=0,"n/a",(SUM( (MONTH(TransferLog!$J$21:$J$1270)=MONTH($D$9)) *(YEAR(TransferLog!$J$21:$J$1270)=YEAR($D$9))*(TransferLog!$P$21:$P$1270="Admitted, observation"))/($F$25/1000)))</f>
        <v>n/a</v>
      </c>
      <c r="G28" s="61"/>
      <c r="H28" s="6"/>
      <c r="I28" s="6"/>
      <c r="J28" s="6"/>
      <c r="K28" s="7"/>
    </row>
    <row r="29" spans="1:11" ht="46.5" customHeight="1">
      <c r="A29" s="310"/>
      <c r="B29" s="61"/>
      <c r="C29" s="61"/>
      <c r="D29" s="61"/>
      <c r="E29" s="61"/>
      <c r="F29" s="61"/>
      <c r="G29" s="61"/>
      <c r="H29" s="6"/>
      <c r="I29" s="6"/>
      <c r="J29" s="6"/>
      <c r="K29" s="7"/>
    </row>
    <row r="30" spans="1:11" ht="15.75" customHeight="1" thickBot="1">
      <c r="A30" s="310"/>
      <c r="B30" s="61"/>
      <c r="C30" s="371"/>
      <c r="D30" s="329" t="s">
        <v>327</v>
      </c>
      <c r="E30" s="330"/>
      <c r="F30" s="371"/>
      <c r="G30" s="61"/>
      <c r="H30" s="6"/>
      <c r="I30" s="6"/>
      <c r="J30" s="6"/>
    </row>
    <row r="31" spans="1:11" ht="15" customHeight="1" thickTop="1" thickBot="1">
      <c r="A31" s="310"/>
      <c r="B31" s="61"/>
      <c r="C31" s="314"/>
      <c r="D31" s="473" t="s">
        <v>317</v>
      </c>
      <c r="E31" s="473"/>
      <c r="F31" s="315"/>
      <c r="G31" s="61"/>
      <c r="H31" s="6"/>
      <c r="I31" s="6"/>
      <c r="J31" s="53"/>
    </row>
    <row r="32" spans="1:11" ht="28.5" customHeight="1" thickTop="1">
      <c r="A32" s="310"/>
      <c r="B32" s="61"/>
      <c r="C32" s="316"/>
      <c r="D32" s="317" t="s">
        <v>233</v>
      </c>
      <c r="E32" s="317" t="s">
        <v>234</v>
      </c>
      <c r="F32" s="317" t="s">
        <v>235</v>
      </c>
      <c r="G32" s="61"/>
      <c r="H32" s="6"/>
      <c r="I32" s="6"/>
      <c r="J32" s="98" t="s">
        <v>318</v>
      </c>
    </row>
    <row r="33" spans="1:17" ht="30" customHeight="1" thickBot="1">
      <c r="A33" s="310"/>
      <c r="B33" s="61"/>
      <c r="C33" s="318" t="s">
        <v>319</v>
      </c>
      <c r="D33" s="319">
        <f t="array" ref="D33">IF(ISNA(VLOOKUP($D$9,AdmittedwithRecentDischarge!$Y$33:$AB$44,1,FALSE)),"",VLOOKUP($D$9,AdmittedwithRecentDischarge!$Y$33:$AB$44,2,FALSE))</f>
        <v>0</v>
      </c>
      <c r="E33" s="319">
        <f t="array" ref="E33">IF(ISNA(VLOOKUP($D$9,AdmittedwithRecentDischarge!$Y$33:$AB$44,1,FALSE)),"",VLOOKUP($D$9,AdmittedwithRecentDischarge!$Y$33:$AB$44,3,FALSE))</f>
        <v>0</v>
      </c>
      <c r="F33" s="320">
        <f t="array" ref="F33">IF(ISNA(VLOOKUP($D$9,AdmittedwithRecentDischarge!$Y$33:$AB$44,1,FALSE)),"",VLOOKUP($D$9,AdmittedwithRecentDischarge!$Y$33:$AB$44,4,FALSE))</f>
        <v>0</v>
      </c>
      <c r="G33" s="61"/>
      <c r="H33" s="6"/>
      <c r="I33" s="6"/>
      <c r="J33" s="104">
        <f>DAY(DATE(YEAR($D$9),MONTH($D$9)+1,1)-1)</f>
        <v>31</v>
      </c>
    </row>
    <row r="34" spans="1:17" ht="45.75" customHeight="1" thickTop="1">
      <c r="A34" s="310"/>
      <c r="B34" s="61"/>
      <c r="C34" s="321" t="s">
        <v>328</v>
      </c>
      <c r="D34" s="327" t="str">
        <f t="array" ref="D34">IF($D$21=0,"n/a",(SUM(  (MONTH(TransferLog!$Y$21:$Y$1270)=MONTH($D$9))*(YEAR(TransferLog!$Y$21:$Y$1270)=YEAR($D$9))*(TransferLog!$AB$21:$AB$1270=1)*(TransferLog!$Q$21:$Q$1270="Unplanned")*(TransferLog!$AC$21:$AC$1270=1)*(TransferLog!$T$21:$T1270="Post-acute Care (Medicare Part A or managed care)"))))</f>
        <v>n/a</v>
      </c>
      <c r="E34" s="327" t="str">
        <f t="array" ref="E34">IF($E$21=0,"n/a",(SUM(  (MONTH(TransferLog!$Y$21:$Y$1270)=MONTH($D$9))*(YEAR(TransferLog!$Y$21:$Y$1270)=YEAR($D$9))*(TransferLog!$AB$21:$AB$1270=1)*(TransferLog!$Q$21:$Q$1270="Unplanned")*(TransferLog!$AC$21:$AC$1270=1)*(TransferLog!$T$21:$T$1270="Chronic Long-term Care (Not Medicare Part A)"))))</f>
        <v>n/a</v>
      </c>
      <c r="F34" s="327" t="str">
        <f t="array" ref="F34">IF($F$21=0,"n/a",(SUM(  (MONTH(TransferLog!$Y$21:$Y$1270)=MONTH($D$9))*(YEAR(TransferLog!$Y$21:$Y$1270)=YEAR($D$9))*(TransferLog!$AB$21:$AB$1270=1)*(TransferLog!$Q$21:$Q$1270="Unplanned")*(TransferLog!$AC$21:$AC$1270=1))))</f>
        <v>n/a</v>
      </c>
      <c r="G34" s="61"/>
      <c r="H34" s="6"/>
      <c r="I34" s="6"/>
      <c r="J34" s="53"/>
    </row>
    <row r="35" spans="1:17" ht="15" customHeight="1">
      <c r="A35" s="310"/>
      <c r="B35" s="61"/>
      <c r="C35" s="314"/>
      <c r="D35" s="473" t="s">
        <v>321</v>
      </c>
      <c r="E35" s="473"/>
      <c r="F35" s="315"/>
      <c r="G35" s="61"/>
      <c r="H35" s="6"/>
      <c r="I35" s="6"/>
      <c r="J35" s="53"/>
    </row>
    <row r="36" spans="1:17" ht="18" customHeight="1">
      <c r="A36" s="310"/>
      <c r="B36" s="61"/>
      <c r="C36" s="316"/>
      <c r="D36" s="317" t="s">
        <v>233</v>
      </c>
      <c r="E36" s="317" t="s">
        <v>322</v>
      </c>
      <c r="F36" s="317" t="s">
        <v>235</v>
      </c>
      <c r="G36" s="61"/>
      <c r="H36" s="6"/>
      <c r="I36" s="6"/>
      <c r="J36" s="53"/>
    </row>
    <row r="37" spans="1:17" ht="28.5" customHeight="1">
      <c r="A37" s="310"/>
      <c r="B37" s="61"/>
      <c r="C37" s="323" t="s">
        <v>323</v>
      </c>
      <c r="D37" s="324">
        <f t="array" ref="D37">(IF(ISNA(VLOOKUP($D$9,Census!$F$16:$K$27,1,FALSE)),"",VLOOKUP($D$9,Census!$F$16:$K$27,2,FALSE))*$J$21)</f>
        <v>0</v>
      </c>
      <c r="E37" s="324">
        <f t="array" ref="E37">(IF(ISNA(VLOOKUP($D$9,Census!$F$16:$K$27,1,FALSE)),"",VLOOKUP($D$9,Census!$F$16:$K$27,3,FALSE))*$J$21)</f>
        <v>0</v>
      </c>
      <c r="F37" s="324">
        <f t="array" ref="F37">(IF(ISNA(VLOOKUP($D$9,Census!$F$16:$K$27,1,FALSE)),"",VLOOKUP($D$9,Census!$F$16:$K$27,4,FALSE))*$J$21)</f>
        <v>0</v>
      </c>
      <c r="G37" s="61"/>
      <c r="H37" s="6"/>
      <c r="I37" s="6"/>
      <c r="J37" s="53"/>
    </row>
    <row r="38" spans="1:17" ht="50.25" customHeight="1">
      <c r="A38" s="310"/>
      <c r="B38" s="61"/>
      <c r="C38" s="321" t="s">
        <v>329</v>
      </c>
      <c r="D38" s="327" t="str">
        <f t="array" ref="D38">IF($D$25=0,"n/a",((SUM(IF(TransferLog!$AC$21:$AC$1270=1,IF(MONTH(TransferLog!$J$21:$J$1270)=MONTH($D$9),IF(YEAR(TransferLog!$J$21:$J$1270)=YEAR($D$9),IF(TransferLog!$G$21:$G$1270="Post-Acute Type Care (Rehab/Medical Management)",IF(TransferLog!$Q$21:$Q$1270="Unplanned",1,0)))))))))</f>
        <v>n/a</v>
      </c>
      <c r="E38" s="327" t="str">
        <f t="array" ref="E38">IF($E$25=0,"n/a",((SUM(IF(TransferLog!$AC$21:$AC$1270=1,IF(MONTH(TransferLog!$J$21:$J$1270)=MONTH($D$9),IF(YEAR(TransferLog!$J$21:$J$1270)=YEAR($D$9),IF(TransferLog!$G$21:$G$1270="Chronic Long-term Care", IF(TransferLog!$Q$21:$Q$1270="Unplanned",1,0)))))))))</f>
        <v>n/a</v>
      </c>
      <c r="F38" s="327" t="str">
        <f t="array" ref="F38">IF($F$25=0,"n/a",((SUM(IF(TransferLog!$AC$21:$AC$1270=1,IF(MONTH(TransferLog!$J$21:$J$1270)=MONTH($D$9),IF(YEAR(TransferLog!$J$21:$J$1270)=YEAR($D$9), IF(TransferLog!$Q$21:$Q$1270="Unplanned",1,0))))))))</f>
        <v>n/a</v>
      </c>
      <c r="G38" s="61"/>
      <c r="H38" s="6"/>
      <c r="I38" s="6"/>
      <c r="K38" s="55"/>
    </row>
    <row r="39" spans="1:17" ht="50.25" customHeight="1">
      <c r="A39" s="310"/>
      <c r="B39" s="61"/>
      <c r="C39" s="321" t="s">
        <v>330</v>
      </c>
      <c r="D39" s="327" t="str">
        <f t="array" ref="D39">IF($D$25=0,"n/a",(SUM(  (MONTH(TransferLog!$J$21:$J$1270)=MONTH($D$9))*(YEAR(TransferLog!$J$21:$J$1270)=YEAR($D$9))* (TransferLog!$G$21:$G$1270="Post-Acute Type Care (Rehab/Medical Management)")*(TransferLog!$P$21:$P$1270="ED visit only"))))</f>
        <v>n/a</v>
      </c>
      <c r="E39" s="327" t="str">
        <f t="array" ref="E39">IF($E$25=0,"n/a",(SUM( (MONTH(TransferLog!$J$21:$J$1270)=MONTH($D$9)) *(YEAR(TransferLog!$J$21:$J$1270)=YEAR($D$9))*(TransferLog!$G$21:$G$1270="Chronic Long-term Care")*(TransferLog!$P$21:$P$1270="ED visit only"))))</f>
        <v>n/a</v>
      </c>
      <c r="F39" s="327" t="str">
        <f t="array" ref="F39">IF($F$25=0,"n/a",(SUM( (MONTH(TransferLog!$J$21:$J$1270)=MONTH($D$9)) *(YEAR(TransferLog!$J$21:$J$1270)=YEAR($D$9))*(TransferLog!$P$21:$P$1270="ED visit only"))))</f>
        <v>n/a</v>
      </c>
      <c r="G39" s="61"/>
      <c r="H39" s="6"/>
      <c r="I39" s="6"/>
      <c r="J39" s="53"/>
      <c r="K39" s="54"/>
    </row>
    <row r="40" spans="1:17" ht="50.25" customHeight="1">
      <c r="A40" s="310"/>
      <c r="B40" s="61"/>
      <c r="C40" s="321" t="s">
        <v>331</v>
      </c>
      <c r="D40" s="327" t="str">
        <f t="array" ref="D40">IF($D$25=0,"n/a",(SUM(  (MONTH(TransferLog!$J$21:$J$1270)=MONTH($D$9))*(YEAR(TransferLog!$J$21:$J$1270)=YEAR($D$9))* (TransferLog!$G$21:$G$1270="Post-Acute Type Care (Rehab/Medical Management)")*(TransferLog!$P$21:$P$1270="Admitted, observation"))))</f>
        <v>n/a</v>
      </c>
      <c r="E40" s="327" t="str">
        <f t="array" ref="E40">IF($E$25=0,"n/a",(SUM( (MONTH(TransferLog!$J$21:$J$1270)=MONTH($D$9)) *(YEAR(TransferLog!$J$21:$J$1270)=YEAR($D$9))*(TransferLog!$G$21:$G$1270="Chronic Long-term Care")*(TransferLog!$P$21:$P$1270="Admitted, observation"))))</f>
        <v>n/a</v>
      </c>
      <c r="F40" s="327" t="str">
        <f t="array" ref="F40">IF($F$25=0,"n/a",(SUM( (MONTH(TransferLog!$J$21:$J$1270)=MONTH($D$9)) *(YEAR(TransferLog!$J$21:$J$1270)=YEAR($D$9))*(TransferLog!$P$21:$P$1270="Admitted, observation"))))</f>
        <v>n/a</v>
      </c>
      <c r="G40" s="61"/>
      <c r="H40" s="6"/>
      <c r="I40" s="6"/>
      <c r="J40" s="6"/>
      <c r="K40" s="7"/>
    </row>
    <row r="41" spans="1:17" ht="19.5" customHeight="1">
      <c r="A41" s="310"/>
      <c r="B41" s="61"/>
      <c r="C41" s="332" t="s">
        <v>332</v>
      </c>
      <c r="D41" s="61"/>
      <c r="E41" s="61"/>
      <c r="F41" s="61"/>
      <c r="G41" s="61"/>
      <c r="H41" s="6"/>
      <c r="I41" s="6"/>
      <c r="J41" s="6"/>
      <c r="K41" s="7"/>
    </row>
    <row r="42" spans="1:17" ht="8.25" customHeight="1">
      <c r="A42" s="310"/>
      <c r="B42" s="61"/>
      <c r="C42" s="61"/>
      <c r="D42" s="61"/>
      <c r="E42" s="61"/>
      <c r="F42" s="61"/>
      <c r="G42" s="61"/>
      <c r="H42" s="6"/>
      <c r="I42" s="6"/>
      <c r="J42" s="6"/>
      <c r="K42" s="7"/>
    </row>
    <row r="43" spans="1:17" ht="14.25" customHeight="1">
      <c r="A43" s="22"/>
      <c r="B43" s="22"/>
      <c r="C43" s="259" t="s">
        <v>105</v>
      </c>
      <c r="D43" s="22"/>
      <c r="E43" s="22"/>
      <c r="F43" s="22"/>
      <c r="G43" s="22"/>
      <c r="H43" s="22"/>
      <c r="I43" s="6"/>
      <c r="J43" s="6"/>
      <c r="K43" s="7"/>
    </row>
    <row r="44" spans="1:17" ht="12.75" customHeight="1">
      <c r="A44" s="6"/>
      <c r="B44" s="6"/>
      <c r="C44" s="6"/>
      <c r="D44" s="6"/>
      <c r="E44" s="6"/>
      <c r="F44" s="6"/>
      <c r="G44" s="153">
        <v>0.21</v>
      </c>
      <c r="H44" s="153">
        <v>0.22</v>
      </c>
      <c r="I44" s="153"/>
      <c r="J44" s="157">
        <v>0.2</v>
      </c>
      <c r="K44" s="157">
        <v>0.21</v>
      </c>
    </row>
    <row r="45" spans="1:17" ht="17" hidden="1">
      <c r="B45" s="4"/>
      <c r="C45" s="18"/>
      <c r="D45" s="19"/>
      <c r="E45" s="19"/>
      <c r="F45" s="19"/>
      <c r="G45" s="158">
        <v>0.22600000000000001</v>
      </c>
      <c r="H45" s="153">
        <v>0.22</v>
      </c>
      <c r="I45" s="153">
        <v>0.23</v>
      </c>
      <c r="J45" s="159">
        <v>0.221</v>
      </c>
      <c r="K45" s="160">
        <v>0.23</v>
      </c>
      <c r="L45" s="160">
        <v>0.23499999999999999</v>
      </c>
      <c r="M45" s="159">
        <v>0.223</v>
      </c>
      <c r="N45" s="160">
        <v>0.217</v>
      </c>
      <c r="O45" s="159">
        <v>0.2</v>
      </c>
      <c r="P45" s="159">
        <v>0.19500000000000001</v>
      </c>
      <c r="Q45" s="160">
        <v>0.19</v>
      </c>
    </row>
    <row r="46" spans="1:17" ht="17" hidden="1">
      <c r="B46" s="7"/>
      <c r="C46" s="20"/>
      <c r="D46" s="17"/>
      <c r="E46" s="17"/>
      <c r="F46" s="7"/>
      <c r="G46" s="6"/>
      <c r="H46" s="6"/>
      <c r="I46" s="6"/>
    </row>
    <row r="47" spans="1:17" ht="17" hidden="1"/>
    <row r="48" spans="1:17" ht="17" hidden="1"/>
    <row r="49" ht="17" hidden="1"/>
    <row r="50" ht="17" hidden="1"/>
    <row r="51" ht="0" hidden="1" customHeight="1"/>
    <row r="52" ht="0" hidden="1" customHeight="1"/>
    <row r="53" ht="0" hidden="1" customHeight="1"/>
    <row r="54" ht="0" hidden="1" customHeight="1"/>
    <row r="55" ht="0" hidden="1" customHeight="1"/>
  </sheetData>
  <sheetProtection password="9959" sheet="1" objects="1" scenarios="1"/>
  <mergeCells count="14">
    <mergeCell ref="D10:E10"/>
    <mergeCell ref="D35:E35"/>
    <mergeCell ref="D11:E11"/>
    <mergeCell ref="D12:E12"/>
    <mergeCell ref="D13:E13"/>
    <mergeCell ref="D19:E19"/>
    <mergeCell ref="D23:E23"/>
    <mergeCell ref="D31:E31"/>
    <mergeCell ref="D18:E18"/>
    <mergeCell ref="B2:C2"/>
    <mergeCell ref="D2:E2"/>
    <mergeCell ref="D5:E5"/>
    <mergeCell ref="D7:E7"/>
    <mergeCell ref="D8:E8"/>
  </mergeCells>
  <pageMargins left="0.7" right="0.7" top="0.75" bottom="0.75" header="0.3" footer="0.3"/>
  <pageSetup scale="60" orientation="portrait"/>
  <colBreaks count="1" manualBreakCount="1">
    <brk id="7" max="45" man="1"/>
  </colBreaks>
  <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enableFormatConditionsCalculation="0">
    <tabColor rgb="FF0069B7"/>
  </sheetPr>
  <dimension ref="A1:R55"/>
  <sheetViews>
    <sheetView showGridLines="0" showRowColHeaders="0" topLeftCell="A7" zoomScale="80" zoomScaleNormal="80" zoomScaleSheetLayoutView="90" zoomScalePageLayoutView="80" workbookViewId="0">
      <selection activeCell="D10" sqref="D10:E10"/>
    </sheetView>
  </sheetViews>
  <sheetFormatPr baseColWidth="10" defaultColWidth="0" defaultRowHeight="0" customHeight="1" zeroHeight="1" x14ac:dyDescent="0"/>
  <cols>
    <col min="1" max="2" width="1.83203125" style="5" customWidth="1"/>
    <col min="3" max="3" width="43.1640625" style="5" customWidth="1"/>
    <col min="4" max="4" width="34.5" style="5" customWidth="1"/>
    <col min="5" max="6" width="33.6640625" style="5" customWidth="1"/>
    <col min="7" max="8" width="1.83203125" style="5" customWidth="1"/>
    <col min="9" max="9" width="9" style="5" customWidth="1"/>
    <col min="10" max="10" width="23.33203125" style="5" hidden="1" customWidth="1"/>
    <col min="11" max="11" width="16.1640625" style="5" hidden="1" customWidth="1"/>
    <col min="12" max="14" width="9.1640625" style="5" hidden="1" customWidth="1"/>
    <col min="15" max="15" width="11" style="5" hidden="1" customWidth="1"/>
    <col min="16" max="16" width="13.83203125" style="5" hidden="1" customWidth="1"/>
    <col min="17" max="17" width="11.6640625" style="5" hidden="1" customWidth="1"/>
    <col min="18" max="16384" width="9.1640625" style="5" hidden="1"/>
  </cols>
  <sheetData>
    <row r="1" spans="1:18" ht="6" customHeight="1">
      <c r="A1" s="310"/>
      <c r="B1" s="310"/>
      <c r="C1" s="310"/>
      <c r="D1" s="310"/>
      <c r="E1" s="310"/>
      <c r="F1" s="310"/>
      <c r="G1" s="310"/>
      <c r="H1" s="310"/>
      <c r="I1" s="310"/>
    </row>
    <row r="2" spans="1:18" ht="46.5" customHeight="1" thickBot="1">
      <c r="A2" s="310"/>
      <c r="B2" s="468"/>
      <c r="C2" s="469"/>
      <c r="D2" s="470">
        <f>$D$9</f>
        <v>42887</v>
      </c>
      <c r="E2" s="469"/>
      <c r="F2" s="369"/>
      <c r="G2" s="310"/>
      <c r="H2" s="310"/>
      <c r="I2" s="310"/>
      <c r="M2" s="149"/>
      <c r="N2" s="149"/>
      <c r="O2" s="149"/>
      <c r="P2" s="149"/>
      <c r="Q2" s="149"/>
      <c r="R2" s="149"/>
    </row>
    <row r="3" spans="1:18" ht="4.5" customHeight="1" thickTop="1">
      <c r="A3" s="310"/>
      <c r="B3" s="311"/>
      <c r="C3" s="312"/>
      <c r="D3" s="311"/>
      <c r="E3" s="312"/>
      <c r="F3" s="311"/>
      <c r="G3" s="6"/>
      <c r="H3" s="6"/>
      <c r="I3" s="6"/>
      <c r="J3" s="6"/>
      <c r="K3" s="6"/>
    </row>
    <row r="4" spans="1:18" ht="9.75" customHeight="1">
      <c r="A4" s="310"/>
      <c r="B4" s="6"/>
      <c r="C4" s="6"/>
      <c r="D4" s="6"/>
      <c r="E4" s="6"/>
      <c r="F4" s="6"/>
      <c r="G4" s="6"/>
      <c r="H4" s="6"/>
      <c r="I4" s="6"/>
      <c r="J4" s="6"/>
      <c r="K4" s="6"/>
    </row>
    <row r="5" spans="1:18" ht="32.25" customHeight="1">
      <c r="A5" s="310"/>
      <c r="B5" s="6"/>
      <c r="C5" s="6"/>
      <c r="D5" s="475" t="s">
        <v>312</v>
      </c>
      <c r="E5" s="475"/>
      <c r="F5" s="6"/>
      <c r="G5" s="6"/>
      <c r="H5" s="6"/>
      <c r="I5" s="6"/>
      <c r="J5" s="6"/>
      <c r="K5" s="6"/>
    </row>
    <row r="6" spans="1:18" ht="6" customHeight="1">
      <c r="A6" s="310"/>
      <c r="B6" s="6"/>
      <c r="C6" s="6"/>
      <c r="D6" s="6"/>
      <c r="E6" s="6"/>
      <c r="F6" s="6"/>
      <c r="G6" s="6"/>
      <c r="H6" s="6"/>
      <c r="I6" s="6"/>
      <c r="J6" s="6"/>
      <c r="K6" s="6"/>
    </row>
    <row r="7" spans="1:18" ht="36.75" customHeight="1">
      <c r="A7" s="310"/>
      <c r="B7" s="6"/>
      <c r="C7" s="6"/>
      <c r="D7" s="471" t="s">
        <v>313</v>
      </c>
      <c r="E7" s="472"/>
      <c r="F7" s="6"/>
      <c r="G7" s="6"/>
      <c r="H7" s="6"/>
      <c r="I7" s="6"/>
      <c r="J7" s="6"/>
      <c r="K7" s="6"/>
    </row>
    <row r="8" spans="1:18" ht="15" customHeight="1">
      <c r="A8" s="310"/>
      <c r="B8" s="6"/>
      <c r="C8" s="6"/>
      <c r="D8" s="471" t="s">
        <v>314</v>
      </c>
      <c r="E8" s="472"/>
      <c r="F8" s="6"/>
      <c r="G8" s="6"/>
      <c r="H8" s="6"/>
      <c r="I8" s="6"/>
      <c r="J8" s="6"/>
      <c r="K8" s="6"/>
    </row>
    <row r="9" spans="1:18" ht="14.25" customHeight="1">
      <c r="A9" s="310"/>
      <c r="B9" s="6"/>
      <c r="C9" s="6"/>
      <c r="D9" s="44">
        <v>42887</v>
      </c>
      <c r="E9" s="313"/>
      <c r="F9" s="6"/>
      <c r="G9" s="6"/>
      <c r="H9" s="6"/>
      <c r="I9" s="6"/>
      <c r="J9" s="6"/>
      <c r="K9" s="6"/>
    </row>
    <row r="10" spans="1:18" ht="24" customHeight="1">
      <c r="A10" s="310"/>
      <c r="B10" s="6"/>
      <c r="C10" s="310"/>
      <c r="D10" s="471" t="s">
        <v>316</v>
      </c>
      <c r="E10" s="472"/>
      <c r="F10" s="6"/>
      <c r="G10" s="6"/>
      <c r="H10" s="6"/>
      <c r="I10" s="6"/>
      <c r="J10" s="6"/>
      <c r="K10" s="6"/>
    </row>
    <row r="11" spans="1:18" ht="18.75" customHeight="1">
      <c r="A11" s="310"/>
      <c r="B11" s="6"/>
      <c r="C11" s="6"/>
      <c r="D11" s="476">
        <f>(DATE(YEAR($D$9),MONTH($D$9)+1,0))+31</f>
        <v>42947</v>
      </c>
      <c r="E11" s="477"/>
      <c r="F11" s="6"/>
      <c r="G11" s="6"/>
      <c r="H11" s="6"/>
      <c r="I11" s="6"/>
      <c r="J11" s="6"/>
      <c r="K11" s="6"/>
    </row>
    <row r="12" spans="1:18" ht="18.75" hidden="1" customHeight="1">
      <c r="A12" s="310"/>
      <c r="B12" s="6"/>
      <c r="C12" s="6"/>
      <c r="D12" s="478"/>
      <c r="E12" s="479"/>
      <c r="F12" s="6"/>
      <c r="G12" s="6"/>
      <c r="H12" s="6"/>
      <c r="I12" s="6"/>
      <c r="J12" s="6"/>
      <c r="K12" s="6"/>
    </row>
    <row r="13" spans="1:18" ht="102.75" hidden="1" customHeight="1">
      <c r="A13" s="310"/>
      <c r="B13" s="6"/>
      <c r="C13" s="6"/>
      <c r="D13" s="413"/>
      <c r="E13" s="397"/>
      <c r="F13" s="6"/>
      <c r="G13" s="6"/>
      <c r="H13" s="6"/>
      <c r="I13" s="6"/>
      <c r="J13" s="6"/>
      <c r="K13" s="6"/>
    </row>
    <row r="14" spans="1:18" ht="26.25" hidden="1" customHeight="1">
      <c r="A14" s="310"/>
      <c r="B14" s="6"/>
      <c r="C14" s="6"/>
      <c r="D14" s="64" t="s">
        <v>333</v>
      </c>
      <c r="E14" s="24"/>
      <c r="F14" s="6"/>
      <c r="G14" s="6"/>
      <c r="H14" s="6"/>
      <c r="I14" s="6"/>
      <c r="J14" s="6"/>
    </row>
    <row r="15" spans="1:18" ht="15" hidden="1" customHeight="1">
      <c r="A15" s="310"/>
      <c r="B15" s="6"/>
      <c r="C15" s="6"/>
      <c r="D15" s="6"/>
      <c r="E15" s="6"/>
      <c r="F15" s="6"/>
      <c r="G15" s="6"/>
      <c r="H15" s="6"/>
      <c r="I15" s="6"/>
      <c r="J15" s="6"/>
    </row>
    <row r="16" spans="1:18" ht="1.5" customHeight="1">
      <c r="A16" s="310"/>
      <c r="B16" s="61"/>
      <c r="C16" s="61"/>
      <c r="D16" s="61"/>
      <c r="E16" s="61"/>
      <c r="F16" s="61"/>
      <c r="G16" s="61"/>
      <c r="H16" s="6"/>
      <c r="I16" s="6"/>
      <c r="J16" s="6"/>
    </row>
    <row r="17" spans="1:11" ht="7.5" customHeight="1">
      <c r="A17" s="310"/>
      <c r="B17" s="61"/>
      <c r="C17" s="61"/>
      <c r="D17" s="61"/>
      <c r="E17" s="61"/>
      <c r="F17" s="61"/>
      <c r="G17" s="61"/>
      <c r="H17" s="6"/>
      <c r="I17" s="6"/>
      <c r="J17" s="6"/>
    </row>
    <row r="18" spans="1:11" ht="15.75" customHeight="1" thickBot="1">
      <c r="A18" s="310"/>
      <c r="B18" s="61"/>
      <c r="C18" s="371"/>
      <c r="D18" s="474">
        <f>$D$9</f>
        <v>42887</v>
      </c>
      <c r="E18" s="474"/>
      <c r="F18" s="371"/>
      <c r="G18" s="61"/>
      <c r="H18" s="6"/>
      <c r="I18" s="6"/>
      <c r="J18" s="6"/>
    </row>
    <row r="19" spans="1:11" ht="15" customHeight="1" thickTop="1" thickBot="1">
      <c r="A19" s="310"/>
      <c r="B19" s="61"/>
      <c r="C19" s="314"/>
      <c r="D19" s="473" t="s">
        <v>317</v>
      </c>
      <c r="E19" s="473"/>
      <c r="F19" s="315"/>
      <c r="G19" s="61"/>
      <c r="H19" s="6"/>
      <c r="I19" s="6"/>
      <c r="J19" s="53"/>
    </row>
    <row r="20" spans="1:11" ht="28.5" customHeight="1" thickTop="1">
      <c r="A20" s="310"/>
      <c r="B20" s="61"/>
      <c r="C20" s="316"/>
      <c r="D20" s="317" t="s">
        <v>233</v>
      </c>
      <c r="E20" s="317" t="s">
        <v>234</v>
      </c>
      <c r="F20" s="317" t="s">
        <v>235</v>
      </c>
      <c r="G20" s="61"/>
      <c r="H20" s="6"/>
      <c r="I20" s="6"/>
      <c r="J20" s="98" t="s">
        <v>318</v>
      </c>
    </row>
    <row r="21" spans="1:11" ht="30" customHeight="1" thickBot="1">
      <c r="A21" s="310"/>
      <c r="B21" s="61"/>
      <c r="C21" s="318" t="s">
        <v>319</v>
      </c>
      <c r="D21" s="319">
        <f t="array" ref="D21">IF(ISNA(VLOOKUP($D$9,AdmittedwithRecentDischarge!$Y$33:$AB$44,1,FALSE)),"",VLOOKUP($D$9,AdmittedwithRecentDischarge!$Y$33:$AB$44,2,FALSE))</f>
        <v>0</v>
      </c>
      <c r="E21" s="319">
        <f t="array" ref="E21">IF(ISNA(VLOOKUP($D$9,AdmittedwithRecentDischarge!$Y$33:$AB$44,1,FALSE)),"",VLOOKUP($D$9,AdmittedwithRecentDischarge!$Y$33:$AB$44,3,FALSE))</f>
        <v>0</v>
      </c>
      <c r="F21" s="320">
        <f t="array" ref="F21">IF(ISNA(VLOOKUP($D$9,AdmittedwithRecentDischarge!$Y$33:$AB$44,1,FALSE)),"",VLOOKUP($D$9,AdmittedwithRecentDischarge!$Y$33:$AB$44,4,FALSE))</f>
        <v>0</v>
      </c>
      <c r="G21" s="61"/>
      <c r="H21" s="6"/>
      <c r="I21" s="6"/>
      <c r="J21" s="104">
        <f>DAY(DATE(YEAR($D$9),MONTH($D$9)+1,1)-1)</f>
        <v>30</v>
      </c>
    </row>
    <row r="22" spans="1:11" ht="45.75" customHeight="1" thickTop="1">
      <c r="A22" s="310"/>
      <c r="B22" s="61"/>
      <c r="C22" s="321" t="s">
        <v>320</v>
      </c>
      <c r="D22" s="322" t="str">
        <f t="array" ref="D22">IF($D$21=0,"n/a",(SUM(  (MONTH(TransferLog!$Y$21:$Y$1270)=MONTH($D$9))*(YEAR(TransferLog!$Y$21:$Y$1270)=YEAR($D$9))*(TransferLog!$AB$21:$AB$1270=1)*(TransferLog!$Q$21:$Q$1270="Unplanned")*(TransferLog!$AC$21:$AC$1270=1)*(TransferLog!$T$21:$T1270="Post-acute Care (Medicare Part A or managed care)"))/$D$21))</f>
        <v>n/a</v>
      </c>
      <c r="E22" s="322" t="str">
        <f t="array" ref="E22">IF($E$21=0,"n/a",(SUM(  (MONTH(TransferLog!$Y$21:$Y$1270)=MONTH($D$9))*(YEAR(TransferLog!$Y$21:$Y$1270)=YEAR($D$9))*(TransferLog!$AB$21:$AB$1270=1)*(TransferLog!$Q$21:$Q$1270="Unplanned")*(TransferLog!$AC$21:$AC$1270=1)*(TransferLog!$T$21:$T$1270="Chronic Long-term Care (Not Medicare Part A)"))/$E$21))</f>
        <v>n/a</v>
      </c>
      <c r="F22" s="322" t="str">
        <f t="array" ref="F22">IF($F$21=0,"n/a",(SUM(  (MONTH(TransferLog!$Y$21:$Y$1270)=MONTH($D$9))*(YEAR(TransferLog!$Y$21:$Y$1270)=YEAR($D$9))*(TransferLog!$AB$21:$AB$1270=1)*(TransferLog!$Q$21:$Q$1270="Unplanned")*(TransferLog!$AC$21:$AC$1270=1))/$F$21))</f>
        <v>n/a</v>
      </c>
      <c r="G22" s="61"/>
      <c r="H22" s="6"/>
      <c r="I22" s="6"/>
      <c r="J22" s="53"/>
    </row>
    <row r="23" spans="1:11" ht="15" customHeight="1">
      <c r="A23" s="310"/>
      <c r="B23" s="61"/>
      <c r="C23" s="314"/>
      <c r="D23" s="473" t="s">
        <v>321</v>
      </c>
      <c r="E23" s="473"/>
      <c r="F23" s="315"/>
      <c r="G23" s="61"/>
      <c r="H23" s="6"/>
      <c r="I23" s="6"/>
      <c r="J23" s="53"/>
    </row>
    <row r="24" spans="1:11" ht="18" customHeight="1">
      <c r="A24" s="310"/>
      <c r="B24" s="61"/>
      <c r="C24" s="316"/>
      <c r="D24" s="317" t="s">
        <v>233</v>
      </c>
      <c r="E24" s="317" t="s">
        <v>322</v>
      </c>
      <c r="F24" s="317" t="s">
        <v>235</v>
      </c>
      <c r="G24" s="61"/>
      <c r="H24" s="6"/>
      <c r="I24" s="6"/>
      <c r="J24" s="53"/>
    </row>
    <row r="25" spans="1:11" ht="28.5" customHeight="1">
      <c r="A25" s="310"/>
      <c r="B25" s="61"/>
      <c r="C25" s="323" t="s">
        <v>323</v>
      </c>
      <c r="D25" s="324">
        <f t="array" ref="D25">(IF(ISNA(VLOOKUP($D$9,Census!$F$16:$K$27,1,FALSE)),"",VLOOKUP($D$9,Census!$F$16:$K$27,2,FALSE))*$J$21)</f>
        <v>0</v>
      </c>
      <c r="E25" s="324">
        <f t="array" ref="E25">(IF(ISNA(VLOOKUP($D$9,Census!$F$16:$K$27,1,FALSE)),"",VLOOKUP($D$9,Census!$F$16:$K$27,3,FALSE))*$J$21)</f>
        <v>0</v>
      </c>
      <c r="F25" s="324">
        <f t="array" ref="F25">(IF(ISNA(VLOOKUP($D$9,Census!$F$16:$K$27,1,FALSE)),"",VLOOKUP($D$9,Census!$F$16:$K$27,4,FALSE))*$J$21)</f>
        <v>0</v>
      </c>
      <c r="G25" s="61"/>
      <c r="H25" s="6"/>
      <c r="I25" s="6"/>
      <c r="J25" s="53"/>
    </row>
    <row r="26" spans="1:11" ht="42.75" customHeight="1">
      <c r="A26" s="310"/>
      <c r="B26" s="61"/>
      <c r="C26" s="321" t="s">
        <v>324</v>
      </c>
      <c r="D26" s="325" t="str">
        <f t="array" ref="D26">IF($D$25=0,"n/a",((SUM(IF(TransferLog!$AC$21:$AC$1270=1,IF(MONTH(TransferLog!$J$21:$J$1270)=MONTH($D$9),IF(YEAR(TransferLog!$J$21:$J$1270)=YEAR($D$9),IF(TransferLog!$G$21:$G$1270="Post-Acute Type Care (Rehab/Medical Management)",IF(TransferLog!$Q$21:$Q$1270="Unplanned",1,0))))))))/($D$25/1000))</f>
        <v>n/a</v>
      </c>
      <c r="E26" s="325" t="str">
        <f t="array" ref="E26">IF($E$25=0,"n/a",((SUM(IF(TransferLog!$AC$21:$AC$1270=1,IF(MONTH(TransferLog!$J$21:$J$1270)=MONTH($D$9),IF(YEAR(TransferLog!$J$21:$J$1270)=YEAR($D$9),IF(TransferLog!$G$21:$G$1270="Chronic Long-term Care", IF(TransferLog!$Q$21:$Q$1270="Unplanned",1,0))))))))/($E$25/1000))</f>
        <v>n/a</v>
      </c>
      <c r="F26" s="325" t="str">
        <f t="array" ref="F26">IF($F$25=0,"n/a",((SUM(IF(TransferLog!$AC$21:$AC$1270=1,IF(MONTH(TransferLog!$J$21:$J$1270)=MONTH($D$9),IF(YEAR(TransferLog!$J$21:$J$1270)=YEAR($D$9), IF(TransferLog!$Q$21:$Q$1270="Unplanned",1,0)))))))/($F$25/1000))</f>
        <v>n/a</v>
      </c>
      <c r="G26" s="61"/>
      <c r="H26" s="6"/>
      <c r="I26" s="6"/>
      <c r="K26" s="55"/>
    </row>
    <row r="27" spans="1:11" ht="46.5" customHeight="1">
      <c r="A27" s="310"/>
      <c r="B27" s="61"/>
      <c r="C27" s="321" t="s">
        <v>325</v>
      </c>
      <c r="D27" s="325" t="str">
        <f t="array" ref="D27">IF($D$25=0,"n/a",(SUM(  (MONTH(TransferLog!$J$21:$J$1270)=MONTH($D$9))*(YEAR(TransferLog!$J$21:$J$1270)=YEAR($D$9))* (TransferLog!$G$21:$G$1270="Post-Acute Type Care (Rehab/Medical Management)")*(TransferLog!$P$21:$P$1270="ED visit only"))/($D$25/1000)))</f>
        <v>n/a</v>
      </c>
      <c r="E27" s="325" t="str">
        <f t="array" ref="E27">IF($E$25=0,"n/a",(SUM( (MONTH(TransferLog!$J$21:$J$1270)=MONTH($D$9)) *(YEAR(TransferLog!$J$21:$J$1270)=YEAR($D$9))*(TransferLog!$G$21:$G$1270="Chronic Long-term Care")*(TransferLog!$P$21:$P$1270="ED visit only"))/($E$25/1000)))</f>
        <v>n/a</v>
      </c>
      <c r="F27" s="325" t="str">
        <f t="array" ref="F27">IF($F$25=0,"n/a",(SUM( (MONTH(TransferLog!$J$21:$J$1270)=MONTH($D$9)) *(YEAR(TransferLog!$J$21:$J$1270)=YEAR($D$9))*(TransferLog!$P$21:$P$1270="ED visit only"))/($F$25/1000)))</f>
        <v>n/a</v>
      </c>
      <c r="G27" s="61"/>
      <c r="H27" s="6"/>
      <c r="I27" s="6"/>
      <c r="J27" s="53"/>
      <c r="K27" s="54"/>
    </row>
    <row r="28" spans="1:11" ht="46.5" customHeight="1">
      <c r="A28" s="310"/>
      <c r="B28" s="61"/>
      <c r="C28" s="321" t="s">
        <v>326</v>
      </c>
      <c r="D28" s="325" t="str">
        <f t="array" ref="D28">IF($D$25=0,"n/a",(SUM(  (MONTH(TransferLog!$J$21:$J$1270)=MONTH($D$9))*(YEAR(TransferLog!$J$21:$J$1270)=YEAR($D$9))* (TransferLog!$G$21:$G$1270="Post-Acute Type Care (Rehab/Medical Management)")*(TransferLog!$P$21:$P$1270="Admitted, observation"))/($D$25/1000)))</f>
        <v>n/a</v>
      </c>
      <c r="E28" s="325" t="str">
        <f t="array" ref="E28">IF($E$25=0,"n/a",(SUM( (MONTH(TransferLog!$J$21:$J$1270)=MONTH($D$9)) *(YEAR(TransferLog!$J$21:$J$1270)=YEAR($D$9))*(TransferLog!$G$21:$G$1270="Chronic Long-term Care")*(TransferLog!$P$21:$P$1270="Admitted, observation"))/($E$25/1000)))</f>
        <v>n/a</v>
      </c>
      <c r="F28" s="325" t="str">
        <f t="array" ref="F28">IF($F$25=0,"n/a",(SUM( (MONTH(TransferLog!$J$21:$J$1270)=MONTH($D$9)) *(YEAR(TransferLog!$J$21:$J$1270)=YEAR($D$9))*(TransferLog!$P$21:$P$1270="Admitted, observation"))/($F$25/1000)))</f>
        <v>n/a</v>
      </c>
      <c r="G28" s="61"/>
      <c r="H28" s="6"/>
      <c r="I28" s="6"/>
      <c r="J28" s="6"/>
      <c r="K28" s="7"/>
    </row>
    <row r="29" spans="1:11" ht="46.5" customHeight="1">
      <c r="A29" s="310"/>
      <c r="B29" s="61"/>
      <c r="C29" s="61"/>
      <c r="D29" s="61"/>
      <c r="E29" s="61"/>
      <c r="F29" s="61"/>
      <c r="G29" s="61"/>
      <c r="H29" s="6"/>
      <c r="I29" s="6"/>
      <c r="J29" s="6"/>
      <c r="K29" s="7"/>
    </row>
    <row r="30" spans="1:11" ht="15.75" customHeight="1" thickBot="1">
      <c r="A30" s="310"/>
      <c r="B30" s="61"/>
      <c r="C30" s="371"/>
      <c r="D30" s="329" t="s">
        <v>327</v>
      </c>
      <c r="E30" s="330"/>
      <c r="F30" s="371"/>
      <c r="G30" s="61"/>
      <c r="H30" s="6"/>
      <c r="I30" s="6"/>
      <c r="J30" s="6"/>
    </row>
    <row r="31" spans="1:11" ht="15" customHeight="1" thickTop="1" thickBot="1">
      <c r="A31" s="310"/>
      <c r="B31" s="61"/>
      <c r="C31" s="314"/>
      <c r="D31" s="473" t="s">
        <v>317</v>
      </c>
      <c r="E31" s="473"/>
      <c r="F31" s="315"/>
      <c r="G31" s="61"/>
      <c r="H31" s="6"/>
      <c r="I31" s="6"/>
      <c r="J31" s="53"/>
    </row>
    <row r="32" spans="1:11" ht="28.5" customHeight="1" thickTop="1">
      <c r="A32" s="310"/>
      <c r="B32" s="61"/>
      <c r="C32" s="316"/>
      <c r="D32" s="317" t="s">
        <v>233</v>
      </c>
      <c r="E32" s="317" t="s">
        <v>234</v>
      </c>
      <c r="F32" s="317" t="s">
        <v>235</v>
      </c>
      <c r="G32" s="61"/>
      <c r="H32" s="6"/>
      <c r="I32" s="6"/>
      <c r="J32" s="98" t="s">
        <v>318</v>
      </c>
    </row>
    <row r="33" spans="1:17" ht="30" customHeight="1" thickBot="1">
      <c r="A33" s="310"/>
      <c r="B33" s="61"/>
      <c r="C33" s="318" t="s">
        <v>319</v>
      </c>
      <c r="D33" s="319">
        <f t="array" ref="D33">IF(ISNA(VLOOKUP($D$9,AdmittedwithRecentDischarge!$Y$33:$AB$44,1,FALSE)),"",VLOOKUP($D$9,AdmittedwithRecentDischarge!$Y$33:$AB$44,2,FALSE))</f>
        <v>0</v>
      </c>
      <c r="E33" s="319">
        <f t="array" ref="E33">IF(ISNA(VLOOKUP($D$9,AdmittedwithRecentDischarge!$Y$33:$AB$44,1,FALSE)),"",VLOOKUP($D$9,AdmittedwithRecentDischarge!$Y$33:$AB$44,3,FALSE))</f>
        <v>0</v>
      </c>
      <c r="F33" s="320">
        <f t="array" ref="F33">IF(ISNA(VLOOKUP($D$9,AdmittedwithRecentDischarge!$Y$33:$AB$44,1,FALSE)),"",VLOOKUP($D$9,AdmittedwithRecentDischarge!$Y$33:$AB$44,4,FALSE))</f>
        <v>0</v>
      </c>
      <c r="G33" s="61"/>
      <c r="H33" s="6"/>
      <c r="I33" s="6"/>
      <c r="J33" s="104">
        <f>DAY(DATE(YEAR($D$9),MONTH($D$9)+1,1)-1)</f>
        <v>30</v>
      </c>
    </row>
    <row r="34" spans="1:17" ht="45.75" customHeight="1" thickTop="1">
      <c r="A34" s="310"/>
      <c r="B34" s="61"/>
      <c r="C34" s="321" t="s">
        <v>328</v>
      </c>
      <c r="D34" s="327" t="str">
        <f t="array" ref="D34">IF($D$21=0,"n/a",(SUM(  (MONTH(TransferLog!$Y$21:$Y$1270)=MONTH($D$9))*(YEAR(TransferLog!$Y$21:$Y$1270)=YEAR($D$9))*(TransferLog!$AB$21:$AB$1270=1)*(TransferLog!$Q$21:$Q$1270="Unplanned")*(TransferLog!$AC$21:$AC$1270=1)*(TransferLog!$T$21:$T1270="Post-acute Care (Medicare Part A or managed care)"))))</f>
        <v>n/a</v>
      </c>
      <c r="E34" s="327" t="str">
        <f t="array" ref="E34">IF($E$21=0,"n/a",(SUM(  (MONTH(TransferLog!$Y$21:$Y$1270)=MONTH($D$9))*(YEAR(TransferLog!$Y$21:$Y$1270)=YEAR($D$9))*(TransferLog!$AB$21:$AB$1270=1)*(TransferLog!$Q$21:$Q$1270="Unplanned")*(TransferLog!$AC$21:$AC$1270=1)*(TransferLog!$T$21:$T$1270="Chronic Long-term Care (Not Medicare Part A)"))))</f>
        <v>n/a</v>
      </c>
      <c r="F34" s="327" t="str">
        <f t="array" ref="F34">IF($F$21=0,"n/a",(SUM(  (MONTH(TransferLog!$Y$21:$Y$1270)=MONTH($D$9))*(YEAR(TransferLog!$Y$21:$Y$1270)=YEAR($D$9))*(TransferLog!$AB$21:$AB$1270=1)*(TransferLog!$Q$21:$Q$1270="Unplanned")*(TransferLog!$AC$21:$AC$1270=1))))</f>
        <v>n/a</v>
      </c>
      <c r="G34" s="61"/>
      <c r="H34" s="6"/>
      <c r="I34" s="6"/>
      <c r="J34" s="53"/>
    </row>
    <row r="35" spans="1:17" ht="15" customHeight="1">
      <c r="A35" s="310"/>
      <c r="B35" s="61"/>
      <c r="C35" s="314"/>
      <c r="D35" s="473" t="s">
        <v>321</v>
      </c>
      <c r="E35" s="473"/>
      <c r="F35" s="315"/>
      <c r="G35" s="61"/>
      <c r="H35" s="6"/>
      <c r="I35" s="6"/>
      <c r="J35" s="53"/>
    </row>
    <row r="36" spans="1:17" ht="18" customHeight="1">
      <c r="A36" s="310"/>
      <c r="B36" s="61"/>
      <c r="C36" s="316"/>
      <c r="D36" s="317" t="s">
        <v>233</v>
      </c>
      <c r="E36" s="317" t="s">
        <v>322</v>
      </c>
      <c r="F36" s="317" t="s">
        <v>235</v>
      </c>
      <c r="G36" s="61"/>
      <c r="H36" s="6"/>
      <c r="I36" s="6"/>
      <c r="J36" s="53"/>
    </row>
    <row r="37" spans="1:17" ht="28.5" customHeight="1">
      <c r="A37" s="310"/>
      <c r="B37" s="61"/>
      <c r="C37" s="323" t="s">
        <v>323</v>
      </c>
      <c r="D37" s="324">
        <f t="array" ref="D37">(IF(ISNA(VLOOKUP($D$9,Census!$F$16:$K$27,1,FALSE)),"",VLOOKUP($D$9,Census!$F$16:$K$27,2,FALSE))*$J$21)</f>
        <v>0</v>
      </c>
      <c r="E37" s="324">
        <f t="array" ref="E37">(IF(ISNA(VLOOKUP($D$9,Census!$F$16:$K$27,1,FALSE)),"",VLOOKUP($D$9,Census!$F$16:$K$27,3,FALSE))*$J$21)</f>
        <v>0</v>
      </c>
      <c r="F37" s="324">
        <f t="array" ref="F37">(IF(ISNA(VLOOKUP($D$9,Census!$F$16:$K$27,1,FALSE)),"",VLOOKUP($D$9,Census!$F$16:$K$27,4,FALSE))*$J$21)</f>
        <v>0</v>
      </c>
      <c r="G37" s="61"/>
      <c r="H37" s="6"/>
      <c r="I37" s="6"/>
      <c r="J37" s="53"/>
    </row>
    <row r="38" spans="1:17" ht="50.25" customHeight="1">
      <c r="A38" s="310"/>
      <c r="B38" s="61"/>
      <c r="C38" s="321" t="s">
        <v>329</v>
      </c>
      <c r="D38" s="327" t="str">
        <f t="array" ref="D38">IF($D$25=0,"n/a",((SUM(IF(TransferLog!$AC$21:$AC$1270=1,IF(MONTH(TransferLog!$J$21:$J$1270)=MONTH($D$9),IF(YEAR(TransferLog!$J$21:$J$1270)=YEAR($D$9),IF(TransferLog!$G$21:$G$1270="Post-Acute Type Care (Rehab/Medical Management)",IF(TransferLog!$Q$21:$Q$1270="Unplanned",1,0)))))))))</f>
        <v>n/a</v>
      </c>
      <c r="E38" s="327" t="str">
        <f t="array" ref="E38">IF($E$25=0,"n/a",((SUM(IF(TransferLog!$AC$21:$AC$1270=1,IF(MONTH(TransferLog!$J$21:$J$1270)=MONTH($D$9),IF(YEAR(TransferLog!$J$21:$J$1270)=YEAR($D$9),IF(TransferLog!$G$21:$G$1270="Chronic Long-term Care", IF(TransferLog!$Q$21:$Q$1270="Unplanned",1,0)))))))))</f>
        <v>n/a</v>
      </c>
      <c r="F38" s="327" t="str">
        <f t="array" ref="F38">IF($F$25=0,"n/a",((SUM(IF(TransferLog!$AC$21:$AC$1270=1,IF(MONTH(TransferLog!$J$21:$J$1270)=MONTH($D$9),IF(YEAR(TransferLog!$J$21:$J$1270)=YEAR($D$9), IF(TransferLog!$Q$21:$Q$1270="Unplanned",1,0))))))))</f>
        <v>n/a</v>
      </c>
      <c r="G38" s="61"/>
      <c r="H38" s="6"/>
      <c r="I38" s="6"/>
      <c r="K38" s="55"/>
    </row>
    <row r="39" spans="1:17" ht="50.25" customHeight="1">
      <c r="A39" s="310"/>
      <c r="B39" s="61"/>
      <c r="C39" s="321" t="s">
        <v>330</v>
      </c>
      <c r="D39" s="327" t="str">
        <f t="array" ref="D39">IF($D$25=0,"n/a",(SUM(  (MONTH(TransferLog!$J$21:$J$1270)=MONTH($D$9))*(YEAR(TransferLog!$J$21:$J$1270)=YEAR($D$9))* (TransferLog!$G$21:$G$1270="Post-Acute Type Care (Rehab/Medical Management)")*(TransferLog!$P$21:$P$1270="ED visit only"))))</f>
        <v>n/a</v>
      </c>
      <c r="E39" s="327" t="str">
        <f t="array" ref="E39">IF($E$25=0,"n/a",(SUM( (MONTH(TransferLog!$J$21:$J$1270)=MONTH($D$9)) *(YEAR(TransferLog!$J$21:$J$1270)=YEAR($D$9))*(TransferLog!$G$21:$G$1270="Chronic Long-term Care")*(TransferLog!$P$21:$P$1270="ED visit only"))))</f>
        <v>n/a</v>
      </c>
      <c r="F39" s="327" t="str">
        <f t="array" ref="F39">IF($F$25=0,"n/a",(SUM( (MONTH(TransferLog!$J$21:$J$1270)=MONTH($D$9)) *(YEAR(TransferLog!$J$21:$J$1270)=YEAR($D$9))*(TransferLog!$P$21:$P$1270="ED visit only"))))</f>
        <v>n/a</v>
      </c>
      <c r="G39" s="61"/>
      <c r="H39" s="6"/>
      <c r="I39" s="6"/>
      <c r="J39" s="53"/>
      <c r="K39" s="54"/>
    </row>
    <row r="40" spans="1:17" ht="50.25" customHeight="1">
      <c r="A40" s="310"/>
      <c r="B40" s="61"/>
      <c r="C40" s="321" t="s">
        <v>331</v>
      </c>
      <c r="D40" s="327" t="str">
        <f t="array" ref="D40">IF($D$25=0,"n/a",(SUM(  (MONTH(TransferLog!$J$21:$J$1270)=MONTH($D$9))*(YEAR(TransferLog!$J$21:$J$1270)=YEAR($D$9))* (TransferLog!$G$21:$G$1270="Post-Acute Type Care (Rehab/Medical Management)")*(TransferLog!$P$21:$P$1270="Admitted, observation"))))</f>
        <v>n/a</v>
      </c>
      <c r="E40" s="327" t="str">
        <f t="array" ref="E40">IF($E$25=0,"n/a",(SUM( (MONTH(TransferLog!$J$21:$J$1270)=MONTH($D$9)) *(YEAR(TransferLog!$J$21:$J$1270)=YEAR($D$9))*(TransferLog!$G$21:$G$1270="Chronic Long-term Care")*(TransferLog!$P$21:$P$1270="Admitted, observation"))))</f>
        <v>n/a</v>
      </c>
      <c r="F40" s="327" t="str">
        <f t="array" ref="F40">IF($F$25=0,"n/a",(SUM( (MONTH(TransferLog!$J$21:$J$1270)=MONTH($D$9)) *(YEAR(TransferLog!$J$21:$J$1270)=YEAR($D$9))*(TransferLog!$P$21:$P$1270="Admitted, observation"))))</f>
        <v>n/a</v>
      </c>
      <c r="G40" s="61"/>
      <c r="H40" s="6"/>
      <c r="I40" s="6"/>
      <c r="J40" s="6"/>
      <c r="K40" s="7"/>
    </row>
    <row r="41" spans="1:17" ht="19.5" customHeight="1">
      <c r="A41" s="310"/>
      <c r="B41" s="61"/>
      <c r="C41" s="332" t="s">
        <v>332</v>
      </c>
      <c r="D41" s="61"/>
      <c r="E41" s="61"/>
      <c r="F41" s="61"/>
      <c r="G41" s="61"/>
      <c r="H41" s="6"/>
      <c r="I41" s="6"/>
      <c r="J41" s="6"/>
      <c r="K41" s="7"/>
    </row>
    <row r="42" spans="1:17" ht="8.25" customHeight="1">
      <c r="A42" s="310"/>
      <c r="B42" s="61"/>
      <c r="C42" s="61"/>
      <c r="D42" s="61"/>
      <c r="E42" s="61"/>
      <c r="F42" s="61"/>
      <c r="G42" s="61"/>
      <c r="H42" s="6"/>
      <c r="I42" s="6"/>
      <c r="J42" s="6"/>
      <c r="K42" s="7"/>
    </row>
    <row r="43" spans="1:17" ht="14.25" customHeight="1">
      <c r="A43" s="22"/>
      <c r="B43" s="22"/>
      <c r="C43" s="259" t="s">
        <v>105</v>
      </c>
      <c r="D43" s="22"/>
      <c r="E43" s="22"/>
      <c r="F43" s="22"/>
      <c r="G43" s="22"/>
      <c r="H43" s="22"/>
      <c r="I43" s="6"/>
      <c r="J43" s="6"/>
      <c r="K43" s="7"/>
    </row>
    <row r="44" spans="1:17" ht="12.75" customHeight="1">
      <c r="A44" s="6"/>
      <c r="B44" s="6"/>
      <c r="C44" s="6"/>
      <c r="D44" s="6"/>
      <c r="E44" s="6"/>
      <c r="F44" s="6"/>
      <c r="G44" s="153">
        <v>0.21</v>
      </c>
      <c r="H44" s="153">
        <v>0.22</v>
      </c>
      <c r="I44" s="153"/>
      <c r="J44" s="157">
        <v>0.2</v>
      </c>
      <c r="K44" s="157">
        <v>0.21</v>
      </c>
    </row>
    <row r="45" spans="1:17" ht="17" hidden="1">
      <c r="B45" s="4"/>
      <c r="C45" s="18"/>
      <c r="D45" s="19"/>
      <c r="E45" s="19"/>
      <c r="F45" s="19"/>
      <c r="G45" s="158">
        <v>0.22600000000000001</v>
      </c>
      <c r="H45" s="153">
        <v>0.22</v>
      </c>
      <c r="I45" s="153">
        <v>0.23</v>
      </c>
      <c r="J45" s="159">
        <v>0.221</v>
      </c>
      <c r="K45" s="160">
        <v>0.23</v>
      </c>
      <c r="L45" s="160">
        <v>0.23499999999999999</v>
      </c>
      <c r="M45" s="159">
        <v>0.223</v>
      </c>
      <c r="N45" s="160">
        <v>0.217</v>
      </c>
      <c r="O45" s="159">
        <v>0.2</v>
      </c>
      <c r="P45" s="159">
        <v>0.19500000000000001</v>
      </c>
      <c r="Q45" s="160">
        <v>0.19</v>
      </c>
    </row>
    <row r="46" spans="1:17" ht="17" hidden="1">
      <c r="B46" s="7"/>
      <c r="C46" s="20"/>
      <c r="D46" s="17"/>
      <c r="E46" s="17"/>
      <c r="F46" s="7"/>
      <c r="G46" s="6"/>
      <c r="H46" s="6"/>
      <c r="I46" s="6"/>
    </row>
    <row r="47" spans="1:17" ht="17" hidden="1"/>
    <row r="48" spans="1:17" ht="17" hidden="1"/>
    <row r="49" ht="17" hidden="1"/>
    <row r="50" ht="17" hidden="1"/>
    <row r="51" ht="0" hidden="1" customHeight="1"/>
    <row r="52" ht="0" hidden="1" customHeight="1"/>
    <row r="53" ht="0" hidden="1" customHeight="1"/>
    <row r="54" ht="0" hidden="1" customHeight="1"/>
    <row r="55" ht="0" hidden="1" customHeight="1"/>
  </sheetData>
  <sheetProtection password="9959" sheet="1" objects="1" scenarios="1"/>
  <mergeCells count="14">
    <mergeCell ref="D10:E10"/>
    <mergeCell ref="D35:E35"/>
    <mergeCell ref="D11:E11"/>
    <mergeCell ref="D12:E12"/>
    <mergeCell ref="D13:E13"/>
    <mergeCell ref="D19:E19"/>
    <mergeCell ref="D23:E23"/>
    <mergeCell ref="D31:E31"/>
    <mergeCell ref="D18:E18"/>
    <mergeCell ref="B2:C2"/>
    <mergeCell ref="D2:E2"/>
    <mergeCell ref="D5:E5"/>
    <mergeCell ref="D7:E7"/>
    <mergeCell ref="D8:E8"/>
  </mergeCells>
  <pageMargins left="0.7" right="0.7" top="0.75" bottom="0.75" header="0.3" footer="0.3"/>
  <pageSetup scale="60" orientation="portrait"/>
  <colBreaks count="1" manualBreakCount="1">
    <brk id="7" max="45" man="1"/>
  </colBreaks>
  <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enableFormatConditionsCalculation="0">
    <tabColor rgb="FF0069B7"/>
  </sheetPr>
  <dimension ref="A1:R55"/>
  <sheetViews>
    <sheetView showGridLines="0" showRowColHeaders="0" zoomScale="80" zoomScaleNormal="80" zoomScaleSheetLayoutView="90" zoomScalePageLayoutView="80" workbookViewId="0">
      <selection activeCell="D10" sqref="D10:E10"/>
    </sheetView>
  </sheetViews>
  <sheetFormatPr baseColWidth="10" defaultColWidth="0" defaultRowHeight="0" customHeight="1" zeroHeight="1" x14ac:dyDescent="0"/>
  <cols>
    <col min="1" max="2" width="1.83203125" style="5" customWidth="1"/>
    <col min="3" max="3" width="43.1640625" style="5" customWidth="1"/>
    <col min="4" max="4" width="34.5" style="5" customWidth="1"/>
    <col min="5" max="6" width="33.6640625" style="5" customWidth="1"/>
    <col min="7" max="8" width="1.83203125" style="5" customWidth="1"/>
    <col min="9" max="9" width="9" style="5" customWidth="1"/>
    <col min="10" max="10" width="23.33203125" style="5" hidden="1" customWidth="1"/>
    <col min="11" max="11" width="16.1640625" style="5" hidden="1" customWidth="1"/>
    <col min="12" max="14" width="9.1640625" style="5" hidden="1" customWidth="1"/>
    <col min="15" max="15" width="11" style="5" hidden="1" customWidth="1"/>
    <col min="16" max="16" width="13.83203125" style="5" hidden="1" customWidth="1"/>
    <col min="17" max="17" width="11.6640625" style="5" hidden="1" customWidth="1"/>
    <col min="18" max="16384" width="9.1640625" style="5" hidden="1"/>
  </cols>
  <sheetData>
    <row r="1" spans="1:18" ht="6" customHeight="1">
      <c r="A1" s="310"/>
      <c r="B1" s="310"/>
      <c r="C1" s="310"/>
      <c r="D1" s="310"/>
      <c r="E1" s="310"/>
      <c r="F1" s="310"/>
      <c r="G1" s="310"/>
      <c r="H1" s="310"/>
      <c r="I1" s="310"/>
    </row>
    <row r="2" spans="1:18" ht="46.5" customHeight="1" thickBot="1">
      <c r="A2" s="310"/>
      <c r="B2" s="468"/>
      <c r="C2" s="469"/>
      <c r="D2" s="470">
        <f>$D$9</f>
        <v>42917</v>
      </c>
      <c r="E2" s="469"/>
      <c r="F2" s="369"/>
      <c r="G2" s="310"/>
      <c r="H2" s="310"/>
      <c r="I2" s="310"/>
      <c r="M2" s="149"/>
      <c r="N2" s="149"/>
      <c r="O2" s="149"/>
      <c r="P2" s="149"/>
      <c r="Q2" s="149"/>
      <c r="R2" s="149"/>
    </row>
    <row r="3" spans="1:18" ht="4.5" customHeight="1" thickTop="1">
      <c r="A3" s="310"/>
      <c r="B3" s="311"/>
      <c r="C3" s="312"/>
      <c r="D3" s="311"/>
      <c r="E3" s="312"/>
      <c r="F3" s="311"/>
      <c r="G3" s="6"/>
      <c r="H3" s="6"/>
      <c r="I3" s="6"/>
      <c r="J3" s="6"/>
      <c r="K3" s="6"/>
    </row>
    <row r="4" spans="1:18" ht="9.75" customHeight="1">
      <c r="A4" s="310"/>
      <c r="B4" s="6"/>
      <c r="C4" s="6"/>
      <c r="D4" s="6"/>
      <c r="E4" s="6"/>
      <c r="F4" s="6"/>
      <c r="G4" s="6"/>
      <c r="H4" s="6"/>
      <c r="I4" s="6"/>
      <c r="J4" s="6"/>
      <c r="K4" s="6"/>
    </row>
    <row r="5" spans="1:18" ht="32.25" customHeight="1">
      <c r="A5" s="310"/>
      <c r="B5" s="6"/>
      <c r="C5" s="6"/>
      <c r="D5" s="475" t="s">
        <v>312</v>
      </c>
      <c r="E5" s="475"/>
      <c r="F5" s="6"/>
      <c r="G5" s="6"/>
      <c r="H5" s="6"/>
      <c r="I5" s="6"/>
      <c r="J5" s="6"/>
      <c r="K5" s="6"/>
    </row>
    <row r="6" spans="1:18" ht="6" customHeight="1">
      <c r="A6" s="310"/>
      <c r="B6" s="6"/>
      <c r="C6" s="6"/>
      <c r="D6" s="6"/>
      <c r="E6" s="6"/>
      <c r="F6" s="6"/>
      <c r="G6" s="6"/>
      <c r="H6" s="6"/>
      <c r="I6" s="6"/>
      <c r="J6" s="6"/>
      <c r="K6" s="6"/>
    </row>
    <row r="7" spans="1:18" ht="36.75" customHeight="1">
      <c r="A7" s="310"/>
      <c r="B7" s="6"/>
      <c r="C7" s="6"/>
      <c r="D7" s="471" t="s">
        <v>313</v>
      </c>
      <c r="E7" s="472"/>
      <c r="F7" s="6"/>
      <c r="G7" s="6"/>
      <c r="H7" s="6"/>
      <c r="I7" s="6"/>
      <c r="J7" s="6"/>
      <c r="K7" s="6"/>
    </row>
    <row r="8" spans="1:18" ht="15" customHeight="1">
      <c r="A8" s="310"/>
      <c r="B8" s="6"/>
      <c r="C8" s="6"/>
      <c r="D8" s="471" t="s">
        <v>314</v>
      </c>
      <c r="E8" s="472"/>
      <c r="F8" s="6"/>
      <c r="G8" s="6"/>
      <c r="H8" s="6"/>
      <c r="I8" s="6"/>
      <c r="J8" s="6"/>
      <c r="K8" s="6"/>
    </row>
    <row r="9" spans="1:18" ht="14.25" customHeight="1">
      <c r="A9" s="310"/>
      <c r="B9" s="6"/>
      <c r="C9" s="6"/>
      <c r="D9" s="44">
        <v>42917</v>
      </c>
      <c r="E9" s="313"/>
      <c r="F9" s="6"/>
      <c r="G9" s="6"/>
      <c r="H9" s="6"/>
      <c r="I9" s="6"/>
      <c r="J9" s="6"/>
      <c r="K9" s="6"/>
    </row>
    <row r="10" spans="1:18" ht="24" customHeight="1">
      <c r="A10" s="310"/>
      <c r="B10" s="6"/>
      <c r="C10" s="310"/>
      <c r="D10" s="471" t="s">
        <v>316</v>
      </c>
      <c r="E10" s="472"/>
      <c r="F10" s="6"/>
      <c r="G10" s="6"/>
      <c r="H10" s="6"/>
      <c r="I10" s="6"/>
      <c r="J10" s="6"/>
      <c r="K10" s="6"/>
    </row>
    <row r="11" spans="1:18" ht="18.75" customHeight="1">
      <c r="A11" s="310"/>
      <c r="B11" s="6"/>
      <c r="C11" s="6"/>
      <c r="D11" s="476">
        <f>(DATE(YEAR($D$9),MONTH($D$9)+1,0))+31</f>
        <v>42978</v>
      </c>
      <c r="E11" s="477"/>
      <c r="F11" s="6"/>
      <c r="G11" s="6"/>
      <c r="H11" s="6"/>
      <c r="I11" s="6"/>
      <c r="J11" s="6"/>
      <c r="K11" s="6"/>
    </row>
    <row r="12" spans="1:18" ht="18.75" hidden="1" customHeight="1">
      <c r="A12" s="310"/>
      <c r="B12" s="6"/>
      <c r="C12" s="6"/>
      <c r="D12" s="478"/>
      <c r="E12" s="479"/>
      <c r="F12" s="6"/>
      <c r="G12" s="6"/>
      <c r="H12" s="6"/>
      <c r="I12" s="6"/>
      <c r="J12" s="6"/>
      <c r="K12" s="6"/>
    </row>
    <row r="13" spans="1:18" ht="102.75" hidden="1" customHeight="1">
      <c r="A13" s="310"/>
      <c r="B13" s="6"/>
      <c r="C13" s="6"/>
      <c r="D13" s="413"/>
      <c r="E13" s="397"/>
      <c r="F13" s="6"/>
      <c r="G13" s="6"/>
      <c r="H13" s="6"/>
      <c r="I13" s="6"/>
      <c r="J13" s="6"/>
      <c r="K13" s="6"/>
    </row>
    <row r="14" spans="1:18" ht="26.25" hidden="1" customHeight="1">
      <c r="A14" s="310"/>
      <c r="B14" s="6"/>
      <c r="C14" s="6"/>
      <c r="D14" s="64" t="s">
        <v>333</v>
      </c>
      <c r="E14" s="24"/>
      <c r="F14" s="6"/>
      <c r="G14" s="6"/>
      <c r="H14" s="6"/>
      <c r="I14" s="6"/>
      <c r="J14" s="6"/>
    </row>
    <row r="15" spans="1:18" ht="15" hidden="1" customHeight="1">
      <c r="A15" s="310"/>
      <c r="B15" s="6"/>
      <c r="C15" s="6"/>
      <c r="D15" s="6"/>
      <c r="E15" s="6"/>
      <c r="F15" s="6"/>
      <c r="G15" s="6"/>
      <c r="H15" s="6"/>
      <c r="I15" s="6"/>
      <c r="J15" s="6"/>
    </row>
    <row r="16" spans="1:18" ht="1.5" customHeight="1">
      <c r="A16" s="310"/>
      <c r="B16" s="61"/>
      <c r="C16" s="61"/>
      <c r="D16" s="61"/>
      <c r="E16" s="61"/>
      <c r="F16" s="61"/>
      <c r="G16" s="61"/>
      <c r="H16" s="6"/>
      <c r="I16" s="6"/>
      <c r="J16" s="6"/>
    </row>
    <row r="17" spans="1:11" ht="7.5" customHeight="1">
      <c r="A17" s="310"/>
      <c r="B17" s="61"/>
      <c r="C17" s="61"/>
      <c r="D17" s="61"/>
      <c r="E17" s="61"/>
      <c r="F17" s="61"/>
      <c r="G17" s="61"/>
      <c r="H17" s="6"/>
      <c r="I17" s="6"/>
      <c r="J17" s="6"/>
    </row>
    <row r="18" spans="1:11" ht="15.75" customHeight="1" thickBot="1">
      <c r="A18" s="310"/>
      <c r="B18" s="61"/>
      <c r="C18" s="371"/>
      <c r="D18" s="474">
        <f>$D$9</f>
        <v>42917</v>
      </c>
      <c r="E18" s="474"/>
      <c r="F18" s="371"/>
      <c r="G18" s="61"/>
      <c r="H18" s="6"/>
      <c r="I18" s="6"/>
      <c r="J18" s="6"/>
    </row>
    <row r="19" spans="1:11" ht="15" customHeight="1" thickTop="1" thickBot="1">
      <c r="A19" s="310"/>
      <c r="B19" s="61"/>
      <c r="C19" s="314"/>
      <c r="D19" s="473" t="s">
        <v>317</v>
      </c>
      <c r="E19" s="473"/>
      <c r="F19" s="315"/>
      <c r="G19" s="61"/>
      <c r="H19" s="6"/>
      <c r="I19" s="6"/>
      <c r="J19" s="53"/>
    </row>
    <row r="20" spans="1:11" ht="28.5" customHeight="1" thickTop="1">
      <c r="A20" s="310"/>
      <c r="B20" s="61"/>
      <c r="C20" s="316"/>
      <c r="D20" s="317" t="s">
        <v>233</v>
      </c>
      <c r="E20" s="317" t="s">
        <v>234</v>
      </c>
      <c r="F20" s="317" t="s">
        <v>235</v>
      </c>
      <c r="G20" s="61"/>
      <c r="H20" s="6"/>
      <c r="I20" s="6"/>
      <c r="J20" s="98" t="s">
        <v>318</v>
      </c>
    </row>
    <row r="21" spans="1:11" ht="30" customHeight="1" thickBot="1">
      <c r="A21" s="310"/>
      <c r="B21" s="61"/>
      <c r="C21" s="318" t="s">
        <v>319</v>
      </c>
      <c r="D21" s="319">
        <f t="array" ref="D21">IF(ISNA(VLOOKUP($D$9,AdmittedwithRecentDischarge!$Y$33:$AB$44,1,FALSE)),"",VLOOKUP($D$9,AdmittedwithRecentDischarge!$Y$33:$AB$44,2,FALSE))</f>
        <v>0</v>
      </c>
      <c r="E21" s="319">
        <f t="array" ref="E21">IF(ISNA(VLOOKUP($D$9,AdmittedwithRecentDischarge!$Y$33:$AB$44,1,FALSE)),"",VLOOKUP($D$9,AdmittedwithRecentDischarge!$Y$33:$AB$44,3,FALSE))</f>
        <v>0</v>
      </c>
      <c r="F21" s="320">
        <f t="array" ref="F21">IF(ISNA(VLOOKUP($D$9,AdmittedwithRecentDischarge!$Y$33:$AB$44,1,FALSE)),"",VLOOKUP($D$9,AdmittedwithRecentDischarge!$Y$33:$AB$44,4,FALSE))</f>
        <v>0</v>
      </c>
      <c r="G21" s="61"/>
      <c r="H21" s="6"/>
      <c r="I21" s="6"/>
      <c r="J21" s="104">
        <f>DAY(DATE(YEAR($D$9),MONTH($D$9)+1,1)-1)</f>
        <v>31</v>
      </c>
    </row>
    <row r="22" spans="1:11" ht="45.75" customHeight="1" thickTop="1">
      <c r="A22" s="310"/>
      <c r="B22" s="61"/>
      <c r="C22" s="321" t="s">
        <v>320</v>
      </c>
      <c r="D22" s="322" t="str">
        <f t="array" ref="D22">IF($D$21=0,"n/a",(SUM(  (MONTH(TransferLog!$Y$21:$Y$1270)=MONTH($D$9))*(YEAR(TransferLog!$Y$21:$Y$1270)=YEAR($D$9))*(TransferLog!$AB$21:$AB$1270=1)*(TransferLog!$Q$21:$Q$1270="Unplanned")*(TransferLog!$AC$21:$AC$1270=1)*(TransferLog!$T$21:$T1270="Post-acute Care (Medicare Part A or managed care)"))/$D$21))</f>
        <v>n/a</v>
      </c>
      <c r="E22" s="322" t="str">
        <f t="array" ref="E22">IF($E$21=0,"n/a",(SUM(  (MONTH(TransferLog!$Y$21:$Y$1270)=MONTH($D$9))*(YEAR(TransferLog!$Y$21:$Y$1270)=YEAR($D$9))*(TransferLog!$AB$21:$AB$1270=1)*(TransferLog!$Q$21:$Q$1270="Unplanned")*(TransferLog!$AC$21:$AC$1270=1)*(TransferLog!$T$21:$T$1270="Chronic Long-term Care (Not Medicare Part A)"))/$E$21))</f>
        <v>n/a</v>
      </c>
      <c r="F22" s="322" t="str">
        <f t="array" ref="F22">IF($F$21=0,"n/a",(SUM(  (MONTH(TransferLog!$Y$21:$Y$1270)=MONTH($D$9))*(YEAR(TransferLog!$Y$21:$Y$1270)=YEAR($D$9))*(TransferLog!$AB$21:$AB$1270=1)*(TransferLog!$Q$21:$Q$1270="Unplanned")*(TransferLog!$AC$21:$AC$1270=1))/$F$21))</f>
        <v>n/a</v>
      </c>
      <c r="G22" s="61"/>
      <c r="H22" s="6"/>
      <c r="I22" s="6"/>
      <c r="J22" s="53"/>
    </row>
    <row r="23" spans="1:11" ht="15" customHeight="1">
      <c r="A23" s="310"/>
      <c r="B23" s="61"/>
      <c r="C23" s="314"/>
      <c r="D23" s="473" t="s">
        <v>321</v>
      </c>
      <c r="E23" s="473"/>
      <c r="F23" s="315"/>
      <c r="G23" s="61"/>
      <c r="H23" s="6"/>
      <c r="I23" s="6"/>
      <c r="J23" s="53"/>
    </row>
    <row r="24" spans="1:11" ht="18" customHeight="1">
      <c r="A24" s="310"/>
      <c r="B24" s="61"/>
      <c r="C24" s="316"/>
      <c r="D24" s="317" t="s">
        <v>233</v>
      </c>
      <c r="E24" s="317" t="s">
        <v>322</v>
      </c>
      <c r="F24" s="317" t="s">
        <v>235</v>
      </c>
      <c r="G24" s="61"/>
      <c r="H24" s="6"/>
      <c r="I24" s="6"/>
      <c r="J24" s="53"/>
    </row>
    <row r="25" spans="1:11" ht="28.5" customHeight="1">
      <c r="A25" s="310"/>
      <c r="B25" s="61"/>
      <c r="C25" s="323" t="s">
        <v>323</v>
      </c>
      <c r="D25" s="324">
        <f t="array" ref="D25">(IF(ISNA(VLOOKUP($D$9,Census!$F$16:$K$27,1,FALSE)),"",VLOOKUP($D$9,Census!$F$16:$K$27,2,FALSE))*$J$21)</f>
        <v>0</v>
      </c>
      <c r="E25" s="324">
        <f t="array" ref="E25">(IF(ISNA(VLOOKUP($D$9,Census!$F$16:$K$27,1,FALSE)),"",VLOOKUP($D$9,Census!$F$16:$K$27,3,FALSE))*$J$21)</f>
        <v>0</v>
      </c>
      <c r="F25" s="324">
        <f t="array" ref="F25">(IF(ISNA(VLOOKUP($D$9,Census!$F$16:$K$27,1,FALSE)),"",VLOOKUP($D$9,Census!$F$16:$K$27,4,FALSE))*$J$21)</f>
        <v>0</v>
      </c>
      <c r="G25" s="61"/>
      <c r="H25" s="6"/>
      <c r="I25" s="6"/>
      <c r="J25" s="53"/>
    </row>
    <row r="26" spans="1:11" ht="42.75" customHeight="1">
      <c r="A26" s="310"/>
      <c r="B26" s="61"/>
      <c r="C26" s="321" t="s">
        <v>324</v>
      </c>
      <c r="D26" s="325" t="str">
        <f t="array" ref="D26">IF($D$25=0,"n/a",((SUM(IF(TransferLog!$AC$21:$AC$1270=1,IF(MONTH(TransferLog!$J$21:$J$1270)=MONTH($D$9),IF(YEAR(TransferLog!$J$21:$J$1270)=YEAR($D$9),IF(TransferLog!$G$21:$G$1270="Post-Acute Type Care (Rehab/Medical Management)",IF(TransferLog!$Q$21:$Q$1270="Unplanned",1,0))))))))/($D$25/1000))</f>
        <v>n/a</v>
      </c>
      <c r="E26" s="325" t="str">
        <f t="array" ref="E26">IF($E$25=0,"n/a",((SUM(IF(TransferLog!$AC$21:$AC$1270=1,IF(MONTH(TransferLog!$J$21:$J$1270)=MONTH($D$9),IF(YEAR(TransferLog!$J$21:$J$1270)=YEAR($D$9),IF(TransferLog!$G$21:$G$1270="Chronic Long-term Care", IF(TransferLog!$Q$21:$Q$1270="Unplanned",1,0))))))))/($E$25/1000))</f>
        <v>n/a</v>
      </c>
      <c r="F26" s="325" t="str">
        <f t="array" ref="F26">IF($F$25=0,"n/a",((SUM(IF(TransferLog!$AC$21:$AC$1270=1,IF(MONTH(TransferLog!$J$21:$J$1270)=MONTH($D$9),IF(YEAR(TransferLog!$J$21:$J$1270)=YEAR($D$9), IF(TransferLog!$Q$21:$Q$1270="Unplanned",1,0)))))))/($F$25/1000))</f>
        <v>n/a</v>
      </c>
      <c r="G26" s="61"/>
      <c r="H26" s="6"/>
      <c r="I26" s="6"/>
      <c r="K26" s="55"/>
    </row>
    <row r="27" spans="1:11" ht="46.5" customHeight="1">
      <c r="A27" s="310"/>
      <c r="B27" s="61"/>
      <c r="C27" s="321" t="s">
        <v>325</v>
      </c>
      <c r="D27" s="325" t="str">
        <f t="array" ref="D27">IF($D$25=0,"n/a",(SUM(  (MONTH(TransferLog!$J$21:$J$1270)=MONTH($D$9))*(YEAR(TransferLog!$J$21:$J$1270)=YEAR($D$9))* (TransferLog!$G$21:$G$1270="Post-Acute Type Care (Rehab/Medical Management)")*(TransferLog!$P$21:$P$1270="ED visit only"))/($D$25/1000)))</f>
        <v>n/a</v>
      </c>
      <c r="E27" s="325" t="str">
        <f t="array" ref="E27">IF($E$25=0,"n/a",(SUM( (MONTH(TransferLog!$J$21:$J$1270)=MONTH($D$9)) *(YEAR(TransferLog!$J$21:$J$1270)=YEAR($D$9))*(TransferLog!$G$21:$G$1270="Chronic Long-term Care")*(TransferLog!$P$21:$P$1270="ED visit only"))/($E$25/1000)))</f>
        <v>n/a</v>
      </c>
      <c r="F27" s="325" t="str">
        <f t="array" ref="F27">IF($F$25=0,"n/a",(SUM( (MONTH(TransferLog!$J$21:$J$1270)=MONTH($D$9)) *(YEAR(TransferLog!$J$21:$J$1270)=YEAR($D$9))*(TransferLog!$P$21:$P$1270="ED visit only"))/($F$25/1000)))</f>
        <v>n/a</v>
      </c>
      <c r="G27" s="61"/>
      <c r="H27" s="6"/>
      <c r="I27" s="6"/>
      <c r="J27" s="53"/>
      <c r="K27" s="54"/>
    </row>
    <row r="28" spans="1:11" ht="46.5" customHeight="1">
      <c r="A28" s="310"/>
      <c r="B28" s="61"/>
      <c r="C28" s="321" t="s">
        <v>326</v>
      </c>
      <c r="D28" s="325" t="str">
        <f t="array" ref="D28">IF($D$25=0,"n/a",(SUM(  (MONTH(TransferLog!$J$21:$J$1270)=MONTH($D$9))*(YEAR(TransferLog!$J$21:$J$1270)=YEAR($D$9))* (TransferLog!$G$21:$G$1270="Post-Acute Type Care (Rehab/Medical Management)")*(TransferLog!$P$21:$P$1270="Admitted, observation"))/($D$25/1000)))</f>
        <v>n/a</v>
      </c>
      <c r="E28" s="325" t="str">
        <f t="array" ref="E28">IF($E$25=0,"n/a",(SUM( (MONTH(TransferLog!$J$21:$J$1270)=MONTH($D$9)) *(YEAR(TransferLog!$J$21:$J$1270)=YEAR($D$9))*(TransferLog!$G$21:$G$1270="Chronic Long-term Care")*(TransferLog!$P$21:$P$1270="Admitted, observation"))/($E$25/1000)))</f>
        <v>n/a</v>
      </c>
      <c r="F28" s="325" t="str">
        <f t="array" ref="F28">IF($F$25=0,"n/a",(SUM( (MONTH(TransferLog!$J$21:$J$1270)=MONTH($D$9)) *(YEAR(TransferLog!$J$21:$J$1270)=YEAR($D$9))*(TransferLog!$P$21:$P$1270="Admitted, observation"))/($F$25/1000)))</f>
        <v>n/a</v>
      </c>
      <c r="G28" s="61"/>
      <c r="H28" s="6"/>
      <c r="I28" s="6"/>
      <c r="J28" s="6"/>
      <c r="K28" s="7"/>
    </row>
    <row r="29" spans="1:11" ht="46.5" customHeight="1">
      <c r="A29" s="310"/>
      <c r="B29" s="61"/>
      <c r="C29" s="61"/>
      <c r="D29" s="61"/>
      <c r="E29" s="61"/>
      <c r="F29" s="61"/>
      <c r="G29" s="61"/>
      <c r="H29" s="6"/>
      <c r="I29" s="6"/>
      <c r="J29" s="6"/>
      <c r="K29" s="7"/>
    </row>
    <row r="30" spans="1:11" ht="15.75" customHeight="1" thickBot="1">
      <c r="A30" s="310"/>
      <c r="B30" s="61"/>
      <c r="C30" s="371"/>
      <c r="D30" s="329" t="s">
        <v>327</v>
      </c>
      <c r="E30" s="330"/>
      <c r="F30" s="371"/>
      <c r="G30" s="61"/>
      <c r="H30" s="6"/>
      <c r="I30" s="6"/>
      <c r="J30" s="6"/>
    </row>
    <row r="31" spans="1:11" ht="15" customHeight="1" thickTop="1" thickBot="1">
      <c r="A31" s="310"/>
      <c r="B31" s="61"/>
      <c r="C31" s="314"/>
      <c r="D31" s="473" t="s">
        <v>317</v>
      </c>
      <c r="E31" s="473"/>
      <c r="F31" s="315"/>
      <c r="G31" s="61"/>
      <c r="H31" s="6"/>
      <c r="I31" s="6"/>
      <c r="J31" s="53"/>
    </row>
    <row r="32" spans="1:11" ht="28.5" customHeight="1" thickTop="1">
      <c r="A32" s="310"/>
      <c r="B32" s="61"/>
      <c r="C32" s="316"/>
      <c r="D32" s="317" t="s">
        <v>233</v>
      </c>
      <c r="E32" s="317" t="s">
        <v>234</v>
      </c>
      <c r="F32" s="317" t="s">
        <v>235</v>
      </c>
      <c r="G32" s="61"/>
      <c r="H32" s="6"/>
      <c r="I32" s="6"/>
      <c r="J32" s="98" t="s">
        <v>318</v>
      </c>
    </row>
    <row r="33" spans="1:17" ht="30" customHeight="1" thickBot="1">
      <c r="A33" s="310"/>
      <c r="B33" s="61"/>
      <c r="C33" s="318" t="s">
        <v>319</v>
      </c>
      <c r="D33" s="319">
        <f t="array" ref="D33">IF(ISNA(VLOOKUP($D$9,AdmittedwithRecentDischarge!$Y$33:$AB$44,1,FALSE)),"",VLOOKUP($D$9,AdmittedwithRecentDischarge!$Y$33:$AB$44,2,FALSE))</f>
        <v>0</v>
      </c>
      <c r="E33" s="319">
        <f t="array" ref="E33">IF(ISNA(VLOOKUP($D$9,AdmittedwithRecentDischarge!$Y$33:$AB$44,1,FALSE)),"",VLOOKUP($D$9,AdmittedwithRecentDischarge!$Y$33:$AB$44,3,FALSE))</f>
        <v>0</v>
      </c>
      <c r="F33" s="320">
        <f t="array" ref="F33">IF(ISNA(VLOOKUP($D$9,AdmittedwithRecentDischarge!$Y$33:$AB$44,1,FALSE)),"",VLOOKUP($D$9,AdmittedwithRecentDischarge!$Y$33:$AB$44,4,FALSE))</f>
        <v>0</v>
      </c>
      <c r="G33" s="61"/>
      <c r="H33" s="6"/>
      <c r="I33" s="6"/>
      <c r="J33" s="104">
        <f>DAY(DATE(YEAR($D$9),MONTH($D$9)+1,1)-1)</f>
        <v>31</v>
      </c>
    </row>
    <row r="34" spans="1:17" ht="45.75" customHeight="1" thickTop="1">
      <c r="A34" s="310"/>
      <c r="B34" s="61"/>
      <c r="C34" s="321" t="s">
        <v>328</v>
      </c>
      <c r="D34" s="327" t="str">
        <f t="array" ref="D34">IF($D$21=0,"n/a",(SUM(  (MONTH(TransferLog!$Y$21:$Y$1270)=MONTH($D$9))*(YEAR(TransferLog!$Y$21:$Y$1270)=YEAR($D$9))*(TransferLog!$AB$21:$AB$1270=1)*(TransferLog!$Q$21:$Q$1270="Unplanned")*(TransferLog!$AC$21:$AC$1270=1)*(TransferLog!$T$21:$T1270="Post-acute Care (Medicare Part A or managed care)"))))</f>
        <v>n/a</v>
      </c>
      <c r="E34" s="327" t="str">
        <f t="array" ref="E34">IF($E$21=0,"n/a",(SUM(  (MONTH(TransferLog!$Y$21:$Y$1270)=MONTH($D$9))*(YEAR(TransferLog!$Y$21:$Y$1270)=YEAR($D$9))*(TransferLog!$AB$21:$AB$1270=1)*(TransferLog!$Q$21:$Q$1270="Unplanned")*(TransferLog!$AC$21:$AC$1270=1)*(TransferLog!$T$21:$T$1270="Chronic Long-term Care (Not Medicare Part A)"))))</f>
        <v>n/a</v>
      </c>
      <c r="F34" s="327" t="str">
        <f t="array" ref="F34">IF($F$21=0,"n/a",(SUM(  (MONTH(TransferLog!$Y$21:$Y$1270)=MONTH($D$9))*(YEAR(TransferLog!$Y$21:$Y$1270)=YEAR($D$9))*(TransferLog!$AB$21:$AB$1270=1)*(TransferLog!$Q$21:$Q$1270="Unplanned")*(TransferLog!$AC$21:$AC$1270=1))))</f>
        <v>n/a</v>
      </c>
      <c r="G34" s="61"/>
      <c r="H34" s="6"/>
      <c r="I34" s="6"/>
      <c r="J34" s="53"/>
    </row>
    <row r="35" spans="1:17" ht="15" customHeight="1">
      <c r="A35" s="310"/>
      <c r="B35" s="61"/>
      <c r="C35" s="314"/>
      <c r="D35" s="473" t="s">
        <v>321</v>
      </c>
      <c r="E35" s="473"/>
      <c r="F35" s="315"/>
      <c r="G35" s="61"/>
      <c r="H35" s="6"/>
      <c r="I35" s="6"/>
      <c r="J35" s="53"/>
    </row>
    <row r="36" spans="1:17" ht="18" customHeight="1">
      <c r="A36" s="310"/>
      <c r="B36" s="61"/>
      <c r="C36" s="316"/>
      <c r="D36" s="317" t="s">
        <v>233</v>
      </c>
      <c r="E36" s="317" t="s">
        <v>322</v>
      </c>
      <c r="F36" s="317" t="s">
        <v>235</v>
      </c>
      <c r="G36" s="61"/>
      <c r="H36" s="6"/>
      <c r="I36" s="6"/>
      <c r="J36" s="53"/>
    </row>
    <row r="37" spans="1:17" ht="28.5" customHeight="1">
      <c r="A37" s="310"/>
      <c r="B37" s="61"/>
      <c r="C37" s="323" t="s">
        <v>323</v>
      </c>
      <c r="D37" s="324">
        <f t="array" ref="D37">(IF(ISNA(VLOOKUP($D$9,Census!$F$16:$K$27,1,FALSE)),"",VLOOKUP($D$9,Census!$F$16:$K$27,2,FALSE))*$J$21)</f>
        <v>0</v>
      </c>
      <c r="E37" s="324">
        <f t="array" ref="E37">(IF(ISNA(VLOOKUP($D$9,Census!$F$16:$K$27,1,FALSE)),"",VLOOKUP($D$9,Census!$F$16:$K$27,3,FALSE))*$J$21)</f>
        <v>0</v>
      </c>
      <c r="F37" s="324">
        <f t="array" ref="F37">(IF(ISNA(VLOOKUP($D$9,Census!$F$16:$K$27,1,FALSE)),"",VLOOKUP($D$9,Census!$F$16:$K$27,4,FALSE))*$J$21)</f>
        <v>0</v>
      </c>
      <c r="G37" s="61"/>
      <c r="H37" s="6"/>
      <c r="I37" s="6"/>
      <c r="J37" s="53"/>
    </row>
    <row r="38" spans="1:17" ht="50.25" customHeight="1">
      <c r="A38" s="310"/>
      <c r="B38" s="61"/>
      <c r="C38" s="321" t="s">
        <v>329</v>
      </c>
      <c r="D38" s="327" t="str">
        <f t="array" ref="D38">IF($D$25=0,"n/a",((SUM(IF(TransferLog!$AC$21:$AC$1270=1,IF(MONTH(TransferLog!$J$21:$J$1270)=MONTH($D$9),IF(YEAR(TransferLog!$J$21:$J$1270)=YEAR($D$9),IF(TransferLog!$G$21:$G$1270="Post-Acute Type Care (Rehab/Medical Management)",IF(TransferLog!$Q$21:$Q$1270="Unplanned",1,0)))))))))</f>
        <v>n/a</v>
      </c>
      <c r="E38" s="327" t="str">
        <f t="array" ref="E38">IF($E$25=0,"n/a",((SUM(IF(TransferLog!$AC$21:$AC$1270=1,IF(MONTH(TransferLog!$J$21:$J$1270)=MONTH($D$9),IF(YEAR(TransferLog!$J$21:$J$1270)=YEAR($D$9),IF(TransferLog!$G$21:$G$1270="Chronic Long-term Care", IF(TransferLog!$Q$21:$Q$1270="Unplanned",1,0)))))))))</f>
        <v>n/a</v>
      </c>
      <c r="F38" s="327" t="str">
        <f t="array" ref="F38">IF($F$25=0,"n/a",((SUM(IF(TransferLog!$AC$21:$AC$1270=1,IF(MONTH(TransferLog!$J$21:$J$1270)=MONTH($D$9),IF(YEAR(TransferLog!$J$21:$J$1270)=YEAR($D$9), IF(TransferLog!$Q$21:$Q$1270="Unplanned",1,0))))))))</f>
        <v>n/a</v>
      </c>
      <c r="G38" s="61"/>
      <c r="H38" s="6"/>
      <c r="I38" s="6"/>
      <c r="K38" s="55"/>
    </row>
    <row r="39" spans="1:17" ht="50.25" customHeight="1">
      <c r="A39" s="310"/>
      <c r="B39" s="61"/>
      <c r="C39" s="321" t="s">
        <v>330</v>
      </c>
      <c r="D39" s="327" t="str">
        <f t="array" ref="D39">IF($D$25=0,"n/a",(SUM(  (MONTH(TransferLog!$J$21:$J$1270)=MONTH($D$9))*(YEAR(TransferLog!$J$21:$J$1270)=YEAR($D$9))* (TransferLog!$G$21:$G$1270="Post-Acute Type Care (Rehab/Medical Management)")*(TransferLog!$P$21:$P$1270="ED visit only"))))</f>
        <v>n/a</v>
      </c>
      <c r="E39" s="327" t="str">
        <f t="array" ref="E39">IF($E$25=0,"n/a",(SUM( (MONTH(TransferLog!$J$21:$J$1270)=MONTH($D$9)) *(YEAR(TransferLog!$J$21:$J$1270)=YEAR($D$9))*(TransferLog!$G$21:$G$1270="Chronic Long-term Care")*(TransferLog!$P$21:$P$1270="ED visit only"))))</f>
        <v>n/a</v>
      </c>
      <c r="F39" s="327" t="str">
        <f t="array" ref="F39">IF($F$25=0,"n/a",(SUM( (MONTH(TransferLog!$J$21:$J$1270)=MONTH($D$9)) *(YEAR(TransferLog!$J$21:$J$1270)=YEAR($D$9))*(TransferLog!$P$21:$P$1270="ED visit only"))))</f>
        <v>n/a</v>
      </c>
      <c r="G39" s="61"/>
      <c r="H39" s="6"/>
      <c r="I39" s="6"/>
      <c r="J39" s="53"/>
      <c r="K39" s="54"/>
    </row>
    <row r="40" spans="1:17" ht="50.25" customHeight="1">
      <c r="A40" s="310"/>
      <c r="B40" s="61"/>
      <c r="C40" s="321" t="s">
        <v>331</v>
      </c>
      <c r="D40" s="327" t="str">
        <f t="array" ref="D40">IF($D$25=0,"n/a",(SUM(  (MONTH(TransferLog!$J$21:$J$1270)=MONTH($D$9))*(YEAR(TransferLog!$J$21:$J$1270)=YEAR($D$9))* (TransferLog!$G$21:$G$1270="Post-Acute Type Care (Rehab/Medical Management)")*(TransferLog!$P$21:$P$1270="Admitted, observation"))))</f>
        <v>n/a</v>
      </c>
      <c r="E40" s="327" t="str">
        <f t="array" ref="E40">IF($E$25=0,"n/a",(SUM( (MONTH(TransferLog!$J$21:$J$1270)=MONTH($D$9)) *(YEAR(TransferLog!$J$21:$J$1270)=YEAR($D$9))*(TransferLog!$G$21:$G$1270="Chronic Long-term Care")*(TransferLog!$P$21:$P$1270="Admitted, observation"))))</f>
        <v>n/a</v>
      </c>
      <c r="F40" s="327" t="str">
        <f t="array" ref="F40">IF($F$25=0,"n/a",(SUM( (MONTH(TransferLog!$J$21:$J$1270)=MONTH($D$9)) *(YEAR(TransferLog!$J$21:$J$1270)=YEAR($D$9))*(TransferLog!$P$21:$P$1270="Admitted, observation"))))</f>
        <v>n/a</v>
      </c>
      <c r="G40" s="61"/>
      <c r="H40" s="6"/>
      <c r="I40" s="6"/>
      <c r="J40" s="6"/>
      <c r="K40" s="7"/>
    </row>
    <row r="41" spans="1:17" ht="19.5" customHeight="1">
      <c r="A41" s="310"/>
      <c r="B41" s="61"/>
      <c r="C41" s="332" t="s">
        <v>332</v>
      </c>
      <c r="D41" s="61"/>
      <c r="E41" s="61"/>
      <c r="F41" s="61"/>
      <c r="G41" s="61"/>
      <c r="H41" s="6"/>
      <c r="I41" s="6"/>
      <c r="J41" s="6"/>
      <c r="K41" s="7"/>
    </row>
    <row r="42" spans="1:17" ht="8.25" customHeight="1">
      <c r="A42" s="310"/>
      <c r="B42" s="61"/>
      <c r="C42" s="61"/>
      <c r="D42" s="61"/>
      <c r="E42" s="61"/>
      <c r="F42" s="61"/>
      <c r="G42" s="61"/>
      <c r="H42" s="6"/>
      <c r="I42" s="6"/>
      <c r="J42" s="6"/>
      <c r="K42" s="7"/>
    </row>
    <row r="43" spans="1:17" ht="14.25" customHeight="1">
      <c r="A43" s="22"/>
      <c r="B43" s="22"/>
      <c r="C43" s="259" t="s">
        <v>105</v>
      </c>
      <c r="D43" s="22"/>
      <c r="E43" s="22"/>
      <c r="F43" s="22"/>
      <c r="G43" s="22"/>
      <c r="H43" s="22"/>
      <c r="I43" s="6"/>
      <c r="J43" s="6"/>
      <c r="K43" s="7"/>
    </row>
    <row r="44" spans="1:17" ht="12.75" customHeight="1">
      <c r="A44" s="6"/>
      <c r="B44" s="6"/>
      <c r="C44" s="6"/>
      <c r="D44" s="6"/>
      <c r="E44" s="6"/>
      <c r="F44" s="6"/>
      <c r="G44" s="153">
        <v>0.21</v>
      </c>
      <c r="H44" s="153">
        <v>0.22</v>
      </c>
      <c r="I44" s="153"/>
      <c r="J44" s="157">
        <v>0.2</v>
      </c>
      <c r="K44" s="157">
        <v>0.21</v>
      </c>
    </row>
    <row r="45" spans="1:17" ht="17" hidden="1">
      <c r="B45" s="4"/>
      <c r="C45" s="18"/>
      <c r="D45" s="19"/>
      <c r="E45" s="19"/>
      <c r="F45" s="19"/>
      <c r="G45" s="158">
        <v>0.22600000000000001</v>
      </c>
      <c r="H45" s="153">
        <v>0.22</v>
      </c>
      <c r="I45" s="153">
        <v>0.23</v>
      </c>
      <c r="J45" s="159">
        <v>0.221</v>
      </c>
      <c r="K45" s="160">
        <v>0.23</v>
      </c>
      <c r="L45" s="160">
        <v>0.23499999999999999</v>
      </c>
      <c r="M45" s="159">
        <v>0.223</v>
      </c>
      <c r="N45" s="160">
        <v>0.217</v>
      </c>
      <c r="O45" s="159">
        <v>0.2</v>
      </c>
      <c r="P45" s="159">
        <v>0.19500000000000001</v>
      </c>
      <c r="Q45" s="160">
        <v>0.19</v>
      </c>
    </row>
    <row r="46" spans="1:17" ht="17" hidden="1">
      <c r="B46" s="7"/>
      <c r="C46" s="20"/>
      <c r="D46" s="17"/>
      <c r="E46" s="17"/>
      <c r="F46" s="7"/>
      <c r="G46" s="6"/>
      <c r="H46" s="6"/>
      <c r="I46" s="6"/>
    </row>
    <row r="47" spans="1:17" ht="17" hidden="1"/>
    <row r="48" spans="1:17" ht="17" hidden="1"/>
    <row r="49" ht="17" hidden="1"/>
    <row r="50" ht="17" hidden="1"/>
    <row r="51" ht="0" hidden="1" customHeight="1"/>
    <row r="52" ht="0" hidden="1" customHeight="1"/>
    <row r="53" ht="0" hidden="1" customHeight="1"/>
    <row r="54" ht="0" hidden="1" customHeight="1"/>
    <row r="55" ht="0" hidden="1" customHeight="1"/>
  </sheetData>
  <sheetProtection password="9959" sheet="1" objects="1" scenarios="1"/>
  <mergeCells count="14">
    <mergeCell ref="D10:E10"/>
    <mergeCell ref="D35:E35"/>
    <mergeCell ref="D11:E11"/>
    <mergeCell ref="D12:E12"/>
    <mergeCell ref="D13:E13"/>
    <mergeCell ref="D19:E19"/>
    <mergeCell ref="D23:E23"/>
    <mergeCell ref="D31:E31"/>
    <mergeCell ref="D18:E18"/>
    <mergeCell ref="B2:C2"/>
    <mergeCell ref="D2:E2"/>
    <mergeCell ref="D5:E5"/>
    <mergeCell ref="D7:E7"/>
    <mergeCell ref="D8:E8"/>
  </mergeCells>
  <pageMargins left="0.7" right="0.7" top="0.75" bottom="0.75" header="0.3" footer="0.3"/>
  <pageSetup scale="60" orientation="portrait"/>
  <colBreaks count="1" manualBreakCount="1">
    <brk id="7" max="45" man="1"/>
  </colBreaks>
  <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enableFormatConditionsCalculation="0">
    <tabColor rgb="FF0069B7"/>
  </sheetPr>
  <dimension ref="A1:R55"/>
  <sheetViews>
    <sheetView showGridLines="0" showRowColHeaders="0" zoomScale="80" zoomScaleNormal="80" zoomScaleSheetLayoutView="90" zoomScalePageLayoutView="80" workbookViewId="0">
      <selection activeCell="D10" sqref="D10:E10"/>
    </sheetView>
  </sheetViews>
  <sheetFormatPr baseColWidth="10" defaultColWidth="0" defaultRowHeight="0" customHeight="1" zeroHeight="1" x14ac:dyDescent="0"/>
  <cols>
    <col min="1" max="2" width="1.83203125" style="5" customWidth="1"/>
    <col min="3" max="3" width="43.1640625" style="5" customWidth="1"/>
    <col min="4" max="4" width="34.5" style="5" customWidth="1"/>
    <col min="5" max="6" width="33.6640625" style="5" customWidth="1"/>
    <col min="7" max="8" width="1.83203125" style="5" customWidth="1"/>
    <col min="9" max="9" width="9" style="5" customWidth="1"/>
    <col min="10" max="10" width="23.33203125" style="5" hidden="1" customWidth="1"/>
    <col min="11" max="11" width="16.1640625" style="5" hidden="1" customWidth="1"/>
    <col min="12" max="14" width="9.1640625" style="5" hidden="1" customWidth="1"/>
    <col min="15" max="15" width="11" style="5" hidden="1" customWidth="1"/>
    <col min="16" max="16" width="13.83203125" style="5" hidden="1" customWidth="1"/>
    <col min="17" max="17" width="11.6640625" style="5" hidden="1" customWidth="1"/>
    <col min="18" max="16384" width="9.1640625" style="5" hidden="1"/>
  </cols>
  <sheetData>
    <row r="1" spans="1:18" ht="6" customHeight="1">
      <c r="A1" s="310"/>
      <c r="B1" s="310"/>
      <c r="C1" s="310"/>
      <c r="D1" s="310"/>
      <c r="E1" s="310"/>
      <c r="F1" s="310"/>
      <c r="G1" s="310"/>
      <c r="H1" s="310"/>
      <c r="I1" s="310"/>
    </row>
    <row r="2" spans="1:18" ht="46.5" customHeight="1" thickBot="1">
      <c r="A2" s="310"/>
      <c r="B2" s="468"/>
      <c r="C2" s="469"/>
      <c r="D2" s="470">
        <f>$D$9</f>
        <v>42948</v>
      </c>
      <c r="E2" s="469"/>
      <c r="F2" s="369"/>
      <c r="G2" s="310"/>
      <c r="H2" s="310"/>
      <c r="I2" s="310"/>
      <c r="M2" s="149"/>
      <c r="N2" s="149"/>
      <c r="O2" s="149"/>
      <c r="P2" s="149"/>
      <c r="Q2" s="149"/>
      <c r="R2" s="149"/>
    </row>
    <row r="3" spans="1:18" ht="4.5" customHeight="1" thickTop="1">
      <c r="A3" s="310"/>
      <c r="B3" s="311"/>
      <c r="C3" s="312"/>
      <c r="D3" s="311"/>
      <c r="E3" s="312"/>
      <c r="F3" s="311"/>
      <c r="G3" s="6"/>
      <c r="H3" s="6"/>
      <c r="I3" s="6"/>
      <c r="J3" s="6"/>
      <c r="K3" s="6"/>
    </row>
    <row r="4" spans="1:18" ht="9.75" customHeight="1">
      <c r="A4" s="310"/>
      <c r="B4" s="6"/>
      <c r="C4" s="6"/>
      <c r="D4" s="6"/>
      <c r="E4" s="6"/>
      <c r="F4" s="6"/>
      <c r="G4" s="6"/>
      <c r="H4" s="6"/>
      <c r="I4" s="6"/>
      <c r="J4" s="6"/>
      <c r="K4" s="6"/>
    </row>
    <row r="5" spans="1:18" ht="32.25" customHeight="1">
      <c r="A5" s="310"/>
      <c r="B5" s="6"/>
      <c r="C5" s="6"/>
      <c r="D5" s="475" t="s">
        <v>312</v>
      </c>
      <c r="E5" s="475"/>
      <c r="F5" s="6"/>
      <c r="G5" s="6"/>
      <c r="H5" s="6"/>
      <c r="I5" s="6"/>
      <c r="J5" s="6"/>
      <c r="K5" s="6"/>
    </row>
    <row r="6" spans="1:18" ht="6" customHeight="1">
      <c r="A6" s="310"/>
      <c r="B6" s="6"/>
      <c r="C6" s="6"/>
      <c r="D6" s="6"/>
      <c r="E6" s="6"/>
      <c r="F6" s="6"/>
      <c r="G6" s="6"/>
      <c r="H6" s="6"/>
      <c r="I6" s="6"/>
      <c r="J6" s="6"/>
      <c r="K6" s="6"/>
    </row>
    <row r="7" spans="1:18" ht="36.75" customHeight="1">
      <c r="A7" s="310"/>
      <c r="B7" s="6"/>
      <c r="C7" s="6"/>
      <c r="D7" s="471" t="s">
        <v>313</v>
      </c>
      <c r="E7" s="472"/>
      <c r="F7" s="6"/>
      <c r="G7" s="6"/>
      <c r="H7" s="6"/>
      <c r="I7" s="6"/>
      <c r="J7" s="6"/>
      <c r="K7" s="6"/>
    </row>
    <row r="8" spans="1:18" ht="15" customHeight="1">
      <c r="A8" s="310"/>
      <c r="B8" s="6"/>
      <c r="C8" s="6"/>
      <c r="D8" s="471" t="s">
        <v>314</v>
      </c>
      <c r="E8" s="472"/>
      <c r="F8" s="6"/>
      <c r="G8" s="6"/>
      <c r="H8" s="6"/>
      <c r="I8" s="6"/>
      <c r="J8" s="6"/>
      <c r="K8" s="6"/>
    </row>
    <row r="9" spans="1:18" ht="14.25" customHeight="1">
      <c r="A9" s="310"/>
      <c r="B9" s="6"/>
      <c r="C9" s="6"/>
      <c r="D9" s="44">
        <v>42948</v>
      </c>
      <c r="E9" s="313"/>
      <c r="F9" s="6"/>
      <c r="G9" s="6"/>
      <c r="H9" s="6"/>
      <c r="I9" s="6"/>
      <c r="J9" s="6"/>
      <c r="K9" s="6"/>
    </row>
    <row r="10" spans="1:18" ht="24" customHeight="1">
      <c r="A10" s="310"/>
      <c r="B10" s="6"/>
      <c r="C10" s="310"/>
      <c r="D10" s="471" t="s">
        <v>316</v>
      </c>
      <c r="E10" s="472"/>
      <c r="F10" s="6"/>
      <c r="G10" s="6"/>
      <c r="H10" s="6"/>
      <c r="I10" s="6"/>
      <c r="J10" s="6"/>
      <c r="K10" s="6"/>
    </row>
    <row r="11" spans="1:18" ht="18.75" customHeight="1">
      <c r="A11" s="310"/>
      <c r="B11" s="6"/>
      <c r="C11" s="6"/>
      <c r="D11" s="476">
        <f>(DATE(YEAR($D$9),MONTH($D$9)+1,0))+31</f>
        <v>43009</v>
      </c>
      <c r="E11" s="477"/>
      <c r="F11" s="6"/>
      <c r="G11" s="6"/>
      <c r="H11" s="6"/>
      <c r="I11" s="6"/>
      <c r="J11" s="6"/>
      <c r="K11" s="6"/>
    </row>
    <row r="12" spans="1:18" ht="18.75" hidden="1" customHeight="1">
      <c r="A12" s="310"/>
      <c r="B12" s="6"/>
      <c r="C12" s="6"/>
      <c r="D12" s="478"/>
      <c r="E12" s="479"/>
      <c r="F12" s="6"/>
      <c r="G12" s="6"/>
      <c r="H12" s="6"/>
      <c r="I12" s="6"/>
      <c r="J12" s="6"/>
      <c r="K12" s="6"/>
    </row>
    <row r="13" spans="1:18" ht="102.75" hidden="1" customHeight="1">
      <c r="A13" s="310"/>
      <c r="B13" s="6"/>
      <c r="C13" s="6"/>
      <c r="D13" s="413"/>
      <c r="E13" s="397"/>
      <c r="F13" s="6"/>
      <c r="G13" s="6"/>
      <c r="H13" s="6"/>
      <c r="I13" s="6"/>
      <c r="J13" s="6"/>
      <c r="K13" s="6"/>
    </row>
    <row r="14" spans="1:18" ht="26.25" hidden="1" customHeight="1">
      <c r="A14" s="310"/>
      <c r="B14" s="6"/>
      <c r="C14" s="6"/>
      <c r="D14" s="64" t="s">
        <v>333</v>
      </c>
      <c r="E14" s="24"/>
      <c r="F14" s="6"/>
      <c r="G14" s="6"/>
      <c r="H14" s="6"/>
      <c r="I14" s="6"/>
      <c r="J14" s="6"/>
    </row>
    <row r="15" spans="1:18" ht="15" hidden="1" customHeight="1">
      <c r="A15" s="310"/>
      <c r="B15" s="6"/>
      <c r="C15" s="6"/>
      <c r="D15" s="6"/>
      <c r="E15" s="6"/>
      <c r="F15" s="6"/>
      <c r="G15" s="6"/>
      <c r="H15" s="6"/>
      <c r="I15" s="6"/>
      <c r="J15" s="6"/>
    </row>
    <row r="16" spans="1:18" ht="1.5" customHeight="1">
      <c r="A16" s="310"/>
      <c r="B16" s="61"/>
      <c r="C16" s="61"/>
      <c r="D16" s="61"/>
      <c r="E16" s="61"/>
      <c r="F16" s="61"/>
      <c r="G16" s="61"/>
      <c r="H16" s="6"/>
      <c r="I16" s="6"/>
      <c r="J16" s="6"/>
    </row>
    <row r="17" spans="1:11" ht="7.5" customHeight="1">
      <c r="A17" s="310"/>
      <c r="B17" s="61"/>
      <c r="C17" s="61"/>
      <c r="D17" s="61"/>
      <c r="E17" s="61"/>
      <c r="F17" s="61"/>
      <c r="G17" s="61"/>
      <c r="H17" s="6"/>
      <c r="I17" s="6"/>
      <c r="J17" s="6"/>
    </row>
    <row r="18" spans="1:11" ht="15.75" customHeight="1" thickBot="1">
      <c r="A18" s="310"/>
      <c r="B18" s="61"/>
      <c r="C18" s="371"/>
      <c r="D18" s="474">
        <f>$D$9</f>
        <v>42948</v>
      </c>
      <c r="E18" s="474"/>
      <c r="F18" s="371"/>
      <c r="G18" s="61"/>
      <c r="H18" s="6"/>
      <c r="I18" s="6"/>
      <c r="J18" s="6"/>
    </row>
    <row r="19" spans="1:11" ht="15" customHeight="1" thickTop="1" thickBot="1">
      <c r="A19" s="310"/>
      <c r="B19" s="61"/>
      <c r="C19" s="314"/>
      <c r="D19" s="473" t="s">
        <v>317</v>
      </c>
      <c r="E19" s="473"/>
      <c r="F19" s="315"/>
      <c r="G19" s="61"/>
      <c r="H19" s="6"/>
      <c r="I19" s="6"/>
      <c r="J19" s="53"/>
    </row>
    <row r="20" spans="1:11" ht="28.5" customHeight="1" thickTop="1">
      <c r="A20" s="310"/>
      <c r="B20" s="61"/>
      <c r="C20" s="316"/>
      <c r="D20" s="317" t="s">
        <v>233</v>
      </c>
      <c r="E20" s="317" t="s">
        <v>234</v>
      </c>
      <c r="F20" s="317" t="s">
        <v>235</v>
      </c>
      <c r="G20" s="61"/>
      <c r="H20" s="6"/>
      <c r="I20" s="6"/>
      <c r="J20" s="98" t="s">
        <v>318</v>
      </c>
    </row>
    <row r="21" spans="1:11" ht="30" customHeight="1" thickBot="1">
      <c r="A21" s="310"/>
      <c r="B21" s="61"/>
      <c r="C21" s="318" t="s">
        <v>319</v>
      </c>
      <c r="D21" s="319">
        <f t="array" ref="D21">IF(ISNA(VLOOKUP($D$9,AdmittedwithRecentDischarge!$Y$33:$AB$44,1,FALSE)),"",VLOOKUP($D$9,AdmittedwithRecentDischarge!$Y$33:$AB$44,2,FALSE))</f>
        <v>0</v>
      </c>
      <c r="E21" s="319">
        <f t="array" ref="E21">IF(ISNA(VLOOKUP($D$9,AdmittedwithRecentDischarge!$Y$33:$AB$44,1,FALSE)),"",VLOOKUP($D$9,AdmittedwithRecentDischarge!$Y$33:$AB$44,3,FALSE))</f>
        <v>0</v>
      </c>
      <c r="F21" s="320">
        <f t="array" ref="F21">IF(ISNA(VLOOKUP($D$9,AdmittedwithRecentDischarge!$Y$33:$AB$44,1,FALSE)),"",VLOOKUP($D$9,AdmittedwithRecentDischarge!$Y$33:$AB$44,4,FALSE))</f>
        <v>0</v>
      </c>
      <c r="G21" s="61"/>
      <c r="H21" s="6"/>
      <c r="I21" s="6"/>
      <c r="J21" s="104">
        <f>DAY(DATE(YEAR($D$9),MONTH($D$9)+1,1)-1)</f>
        <v>31</v>
      </c>
    </row>
    <row r="22" spans="1:11" ht="45.75" customHeight="1" thickTop="1">
      <c r="A22" s="310"/>
      <c r="B22" s="61"/>
      <c r="C22" s="321" t="s">
        <v>320</v>
      </c>
      <c r="D22" s="322" t="str">
        <f t="array" ref="D22">IF($D$21=0,"n/a",(SUM(  (MONTH(TransferLog!$Y$21:$Y$1270)=MONTH($D$9))*(YEAR(TransferLog!$Y$21:$Y$1270)=YEAR($D$9))*(TransferLog!$AB$21:$AB$1270=1)*(TransferLog!$Q$21:$Q$1270="Unplanned")*(TransferLog!$AC$21:$AC$1270=1)*(TransferLog!$T$21:$T1270="Post-acute Care (Medicare Part A or managed care)"))/$D$21))</f>
        <v>n/a</v>
      </c>
      <c r="E22" s="322" t="str">
        <f t="array" ref="E22">IF($E$21=0,"n/a",(SUM(  (MONTH(TransferLog!$Y$21:$Y$1270)=MONTH($D$9))*(YEAR(TransferLog!$Y$21:$Y$1270)=YEAR($D$9))*(TransferLog!$AB$21:$AB$1270=1)*(TransferLog!$Q$21:$Q$1270="Unplanned")*(TransferLog!$AC$21:$AC$1270=1)*(TransferLog!$T$21:$T$1270="Chronic Long-term Care (Not Medicare Part A)"))/$E$21))</f>
        <v>n/a</v>
      </c>
      <c r="F22" s="322" t="str">
        <f t="array" ref="F22">IF($F$21=0,"n/a",(SUM(  (MONTH(TransferLog!$Y$21:$Y$1270)=MONTH($D$9))*(YEAR(TransferLog!$Y$21:$Y$1270)=YEAR($D$9))*(TransferLog!$AB$21:$AB$1270=1)*(TransferLog!$Q$21:$Q$1270="Unplanned")*(TransferLog!$AC$21:$AC$1270=1))/$F$21))</f>
        <v>n/a</v>
      </c>
      <c r="G22" s="61"/>
      <c r="H22" s="6"/>
      <c r="I22" s="6"/>
      <c r="J22" s="53"/>
    </row>
    <row r="23" spans="1:11" ht="15" customHeight="1">
      <c r="A23" s="310"/>
      <c r="B23" s="61"/>
      <c r="C23" s="314"/>
      <c r="D23" s="473" t="s">
        <v>321</v>
      </c>
      <c r="E23" s="473"/>
      <c r="F23" s="315"/>
      <c r="G23" s="61"/>
      <c r="H23" s="6"/>
      <c r="I23" s="6"/>
      <c r="J23" s="53"/>
    </row>
    <row r="24" spans="1:11" ht="18" customHeight="1">
      <c r="A24" s="310"/>
      <c r="B24" s="61"/>
      <c r="C24" s="316"/>
      <c r="D24" s="317" t="s">
        <v>233</v>
      </c>
      <c r="E24" s="317" t="s">
        <v>322</v>
      </c>
      <c r="F24" s="317" t="s">
        <v>235</v>
      </c>
      <c r="G24" s="61"/>
      <c r="H24" s="6"/>
      <c r="I24" s="6"/>
      <c r="J24" s="53"/>
    </row>
    <row r="25" spans="1:11" ht="28.5" customHeight="1">
      <c r="A25" s="310"/>
      <c r="B25" s="61"/>
      <c r="C25" s="323" t="s">
        <v>323</v>
      </c>
      <c r="D25" s="324">
        <f t="array" ref="D25">(IF(ISNA(VLOOKUP($D$9,Census!$F$16:$K$27,1,FALSE)),"",VLOOKUP($D$9,Census!$F$16:$K$27,2,FALSE))*$J$21)</f>
        <v>0</v>
      </c>
      <c r="E25" s="324">
        <f t="array" ref="E25">(IF(ISNA(VLOOKUP($D$9,Census!$F$16:$K$27,1,FALSE)),"",VLOOKUP($D$9,Census!$F$16:$K$27,3,FALSE))*$J$21)</f>
        <v>0</v>
      </c>
      <c r="F25" s="324">
        <f t="array" ref="F25">(IF(ISNA(VLOOKUP($D$9,Census!$F$16:$K$27,1,FALSE)),"",VLOOKUP($D$9,Census!$F$16:$K$27,4,FALSE))*$J$21)</f>
        <v>0</v>
      </c>
      <c r="G25" s="61"/>
      <c r="H25" s="6"/>
      <c r="I25" s="6"/>
      <c r="J25" s="53"/>
    </row>
    <row r="26" spans="1:11" ht="42.75" customHeight="1">
      <c r="A26" s="310"/>
      <c r="B26" s="61"/>
      <c r="C26" s="321" t="s">
        <v>324</v>
      </c>
      <c r="D26" s="325" t="str">
        <f t="array" ref="D26">IF($D$25=0,"n/a",((SUM(IF(TransferLog!$AC$21:$AC$1270=1,IF(MONTH(TransferLog!$J$21:$J$1270)=MONTH($D$9),IF(YEAR(TransferLog!$J$21:$J$1270)=YEAR($D$9),IF(TransferLog!$G$21:$G$1270="Post-Acute Type Care (Rehab/Medical Management)",IF(TransferLog!$Q$21:$Q$1270="Unplanned",1,0))))))))/($D$25/1000))</f>
        <v>n/a</v>
      </c>
      <c r="E26" s="325" t="str">
        <f t="array" ref="E26">IF($E$25=0,"n/a",((SUM(IF(TransferLog!$AC$21:$AC$1270=1,IF(MONTH(TransferLog!$J$21:$J$1270)=MONTH($D$9),IF(YEAR(TransferLog!$J$21:$J$1270)=YEAR($D$9),IF(TransferLog!$G$21:$G$1270="Chronic Long-term Care", IF(TransferLog!$Q$21:$Q$1270="Unplanned",1,0))))))))/($E$25/1000))</f>
        <v>n/a</v>
      </c>
      <c r="F26" s="325" t="str">
        <f t="array" ref="F26">IF($F$25=0,"n/a",((SUM(IF(TransferLog!$AC$21:$AC$1270=1,IF(MONTH(TransferLog!$J$21:$J$1270)=MONTH($D$9),IF(YEAR(TransferLog!$J$21:$J$1270)=YEAR($D$9), IF(TransferLog!$Q$21:$Q$1270="Unplanned",1,0)))))))/($F$25/1000))</f>
        <v>n/a</v>
      </c>
      <c r="G26" s="61"/>
      <c r="H26" s="6"/>
      <c r="I26" s="6"/>
      <c r="K26" s="55"/>
    </row>
    <row r="27" spans="1:11" ht="46.5" customHeight="1">
      <c r="A27" s="310"/>
      <c r="B27" s="61"/>
      <c r="C27" s="321" t="s">
        <v>325</v>
      </c>
      <c r="D27" s="325" t="str">
        <f t="array" ref="D27">IF($D$25=0,"n/a",(SUM(  (MONTH(TransferLog!$J$21:$J$1270)=MONTH($D$9))*(YEAR(TransferLog!$J$21:$J$1270)=YEAR($D$9))* (TransferLog!$G$21:$G$1270="Post-Acute Type Care (Rehab/Medical Management)")*(TransferLog!$P$21:$P$1270="ED visit only"))/($D$25/1000)))</f>
        <v>n/a</v>
      </c>
      <c r="E27" s="325" t="str">
        <f t="array" ref="E27">IF($E$25=0,"n/a",(SUM( (MONTH(TransferLog!$J$21:$J$1270)=MONTH($D$9)) *(YEAR(TransferLog!$J$21:$J$1270)=YEAR($D$9))*(TransferLog!$G$21:$G$1270="Chronic Long-term Care")*(TransferLog!$P$21:$P$1270="ED visit only"))/($E$25/1000)))</f>
        <v>n/a</v>
      </c>
      <c r="F27" s="325" t="str">
        <f t="array" ref="F27">IF($F$25=0,"n/a",(SUM( (MONTH(TransferLog!$J$21:$J$1270)=MONTH($D$9)) *(YEAR(TransferLog!$J$21:$J$1270)=YEAR($D$9))*(TransferLog!$P$21:$P$1270="ED visit only"))/($F$25/1000)))</f>
        <v>n/a</v>
      </c>
      <c r="G27" s="61"/>
      <c r="H27" s="6"/>
      <c r="I27" s="6"/>
      <c r="J27" s="53"/>
      <c r="K27" s="54"/>
    </row>
    <row r="28" spans="1:11" ht="46.5" customHeight="1">
      <c r="A28" s="310"/>
      <c r="B28" s="61"/>
      <c r="C28" s="321" t="s">
        <v>326</v>
      </c>
      <c r="D28" s="325" t="str">
        <f t="array" ref="D28">IF($D$25=0,"n/a",(SUM(  (MONTH(TransferLog!$J$21:$J$1270)=MONTH($D$9))*(YEAR(TransferLog!$J$21:$J$1270)=YEAR($D$9))* (TransferLog!$G$21:$G$1270="Post-Acute Type Care (Rehab/Medical Management)")*(TransferLog!$P$21:$P$1270="Admitted, observation"))/($D$25/1000)))</f>
        <v>n/a</v>
      </c>
      <c r="E28" s="325" t="str">
        <f t="array" ref="E28">IF($E$25=0,"n/a",(SUM( (MONTH(TransferLog!$J$21:$J$1270)=MONTH($D$9)) *(YEAR(TransferLog!$J$21:$J$1270)=YEAR($D$9))*(TransferLog!$G$21:$G$1270="Chronic Long-term Care")*(TransferLog!$P$21:$P$1270="Admitted, observation"))/($E$25/1000)))</f>
        <v>n/a</v>
      </c>
      <c r="F28" s="325" t="str">
        <f t="array" ref="F28">IF($F$25=0,"n/a",(SUM( (MONTH(TransferLog!$J$21:$J$1270)=MONTH($D$9)) *(YEAR(TransferLog!$J$21:$J$1270)=YEAR($D$9))*(TransferLog!$P$21:$P$1270="Admitted, observation"))/($F$25/1000)))</f>
        <v>n/a</v>
      </c>
      <c r="G28" s="61"/>
      <c r="H28" s="6"/>
      <c r="I28" s="6"/>
      <c r="J28" s="6"/>
      <c r="K28" s="7"/>
    </row>
    <row r="29" spans="1:11" ht="46.5" customHeight="1">
      <c r="A29" s="310"/>
      <c r="B29" s="61"/>
      <c r="C29" s="61"/>
      <c r="D29" s="61"/>
      <c r="E29" s="61"/>
      <c r="F29" s="61"/>
      <c r="G29" s="61"/>
      <c r="H29" s="6"/>
      <c r="I29" s="6"/>
      <c r="J29" s="6"/>
      <c r="K29" s="7"/>
    </row>
    <row r="30" spans="1:11" ht="15.75" customHeight="1" thickBot="1">
      <c r="A30" s="310"/>
      <c r="B30" s="61"/>
      <c r="C30" s="371"/>
      <c r="D30" s="329" t="s">
        <v>327</v>
      </c>
      <c r="E30" s="330"/>
      <c r="F30" s="371"/>
      <c r="G30" s="61"/>
      <c r="H30" s="6"/>
      <c r="I30" s="6"/>
      <c r="J30" s="6"/>
    </row>
    <row r="31" spans="1:11" ht="15" customHeight="1" thickTop="1" thickBot="1">
      <c r="A31" s="310"/>
      <c r="B31" s="61"/>
      <c r="C31" s="314"/>
      <c r="D31" s="473" t="s">
        <v>317</v>
      </c>
      <c r="E31" s="473"/>
      <c r="F31" s="315"/>
      <c r="G31" s="61"/>
      <c r="H31" s="6"/>
      <c r="I31" s="6"/>
      <c r="J31" s="53"/>
    </row>
    <row r="32" spans="1:11" ht="28.5" customHeight="1" thickTop="1">
      <c r="A32" s="310"/>
      <c r="B32" s="61"/>
      <c r="C32" s="316"/>
      <c r="D32" s="317" t="s">
        <v>233</v>
      </c>
      <c r="E32" s="317" t="s">
        <v>234</v>
      </c>
      <c r="F32" s="317" t="s">
        <v>235</v>
      </c>
      <c r="G32" s="61"/>
      <c r="H32" s="6"/>
      <c r="I32" s="6"/>
      <c r="J32" s="98" t="s">
        <v>318</v>
      </c>
    </row>
    <row r="33" spans="1:17" ht="30" customHeight="1" thickBot="1">
      <c r="A33" s="310"/>
      <c r="B33" s="61"/>
      <c r="C33" s="318" t="s">
        <v>319</v>
      </c>
      <c r="D33" s="319">
        <f t="array" ref="D33">IF(ISNA(VLOOKUP($D$9,AdmittedwithRecentDischarge!$Y$33:$AB$44,1,FALSE)),"",VLOOKUP($D$9,AdmittedwithRecentDischarge!$Y$33:$AB$44,2,FALSE))</f>
        <v>0</v>
      </c>
      <c r="E33" s="319">
        <f t="array" ref="E33">IF(ISNA(VLOOKUP($D$9,AdmittedwithRecentDischarge!$Y$33:$AB$44,1,FALSE)),"",VLOOKUP($D$9,AdmittedwithRecentDischarge!$Y$33:$AB$44,3,FALSE))</f>
        <v>0</v>
      </c>
      <c r="F33" s="320">
        <f t="array" ref="F33">IF(ISNA(VLOOKUP($D$9,AdmittedwithRecentDischarge!$Y$33:$AB$44,1,FALSE)),"",VLOOKUP($D$9,AdmittedwithRecentDischarge!$Y$33:$AB$44,4,FALSE))</f>
        <v>0</v>
      </c>
      <c r="G33" s="61"/>
      <c r="H33" s="6"/>
      <c r="I33" s="6"/>
      <c r="J33" s="104">
        <f>DAY(DATE(YEAR($D$9),MONTH($D$9)+1,1)-1)</f>
        <v>31</v>
      </c>
    </row>
    <row r="34" spans="1:17" ht="45.75" customHeight="1" thickTop="1">
      <c r="A34" s="310"/>
      <c r="B34" s="61"/>
      <c r="C34" s="321" t="s">
        <v>328</v>
      </c>
      <c r="D34" s="327" t="str">
        <f t="array" ref="D34">IF($D$21=0,"n/a",(SUM(  (MONTH(TransferLog!$Y$21:$Y$1270)=MONTH($D$9))*(YEAR(TransferLog!$Y$21:$Y$1270)=YEAR($D$9))*(TransferLog!$AB$21:$AB$1270=1)*(TransferLog!$Q$21:$Q$1270="Unplanned")*(TransferLog!$AC$21:$AC$1270=1)*(TransferLog!$T$21:$T1270="Post-acute Care (Medicare Part A or managed care)"))))</f>
        <v>n/a</v>
      </c>
      <c r="E34" s="327" t="str">
        <f t="array" ref="E34">IF($E$21=0,"n/a",(SUM(  (MONTH(TransferLog!$Y$21:$Y$1270)=MONTH($D$9))*(YEAR(TransferLog!$Y$21:$Y$1270)=YEAR($D$9))*(TransferLog!$AB$21:$AB$1270=1)*(TransferLog!$Q$21:$Q$1270="Unplanned")*(TransferLog!$AC$21:$AC$1270=1)*(TransferLog!$T$21:$T$1270="Chronic Long-term Care (Not Medicare Part A)"))))</f>
        <v>n/a</v>
      </c>
      <c r="F34" s="327" t="str">
        <f t="array" ref="F34">IF($F$21=0,"n/a",(SUM(  (MONTH(TransferLog!$Y$21:$Y$1270)=MONTH($D$9))*(YEAR(TransferLog!$Y$21:$Y$1270)=YEAR($D$9))*(TransferLog!$AB$21:$AB$1270=1)*(TransferLog!$Q$21:$Q$1270="Unplanned")*(TransferLog!$AC$21:$AC$1270=1))))</f>
        <v>n/a</v>
      </c>
      <c r="G34" s="61"/>
      <c r="H34" s="6"/>
      <c r="I34" s="6"/>
      <c r="J34" s="53"/>
    </row>
    <row r="35" spans="1:17" ht="15" customHeight="1">
      <c r="A35" s="310"/>
      <c r="B35" s="61"/>
      <c r="C35" s="314"/>
      <c r="D35" s="473" t="s">
        <v>321</v>
      </c>
      <c r="E35" s="473"/>
      <c r="F35" s="315"/>
      <c r="G35" s="61"/>
      <c r="H35" s="6"/>
      <c r="I35" s="6"/>
      <c r="J35" s="53"/>
    </row>
    <row r="36" spans="1:17" ht="18" customHeight="1">
      <c r="A36" s="310"/>
      <c r="B36" s="61"/>
      <c r="C36" s="316"/>
      <c r="D36" s="317" t="s">
        <v>233</v>
      </c>
      <c r="E36" s="317" t="s">
        <v>322</v>
      </c>
      <c r="F36" s="317" t="s">
        <v>235</v>
      </c>
      <c r="G36" s="61"/>
      <c r="H36" s="6"/>
      <c r="I36" s="6"/>
      <c r="J36" s="53"/>
    </row>
    <row r="37" spans="1:17" ht="28.5" customHeight="1">
      <c r="A37" s="310"/>
      <c r="B37" s="61"/>
      <c r="C37" s="323" t="s">
        <v>323</v>
      </c>
      <c r="D37" s="324">
        <f t="array" ref="D37">(IF(ISNA(VLOOKUP($D$9,Census!$F$16:$K$27,1,FALSE)),"",VLOOKUP($D$9,Census!$F$16:$K$27,2,FALSE))*$J$21)</f>
        <v>0</v>
      </c>
      <c r="E37" s="324">
        <f t="array" ref="E37">(IF(ISNA(VLOOKUP($D$9,Census!$F$16:$K$27,1,FALSE)),"",VLOOKUP($D$9,Census!$F$16:$K$27,3,FALSE))*$J$21)</f>
        <v>0</v>
      </c>
      <c r="F37" s="324">
        <f t="array" ref="F37">(IF(ISNA(VLOOKUP($D$9,Census!$F$16:$K$27,1,FALSE)),"",VLOOKUP($D$9,Census!$F$16:$K$27,4,FALSE))*$J$21)</f>
        <v>0</v>
      </c>
      <c r="G37" s="61"/>
      <c r="H37" s="6"/>
      <c r="I37" s="6"/>
      <c r="J37" s="53"/>
    </row>
    <row r="38" spans="1:17" ht="50.25" customHeight="1">
      <c r="A38" s="310"/>
      <c r="B38" s="61"/>
      <c r="C38" s="321" t="s">
        <v>329</v>
      </c>
      <c r="D38" s="327" t="str">
        <f t="array" ref="D38">IF($D$25=0,"n/a",((SUM(IF(TransferLog!$AC$21:$AC$1270=1,IF(MONTH(TransferLog!$J$21:$J$1270)=MONTH($D$9),IF(YEAR(TransferLog!$J$21:$J$1270)=YEAR($D$9),IF(TransferLog!$G$21:$G$1270="Post-Acute Type Care (Rehab/Medical Management)",IF(TransferLog!$Q$21:$Q$1270="Unplanned",1,0)))))))))</f>
        <v>n/a</v>
      </c>
      <c r="E38" s="327" t="str">
        <f t="array" ref="E38">IF($E$25=0,"n/a",((SUM(IF(TransferLog!$AC$21:$AC$1270=1,IF(MONTH(TransferLog!$J$21:$J$1270)=MONTH($D$9),IF(YEAR(TransferLog!$J$21:$J$1270)=YEAR($D$9),IF(TransferLog!$G$21:$G$1270="Chronic Long-term Care", IF(TransferLog!$Q$21:$Q$1270="Unplanned",1,0)))))))))</f>
        <v>n/a</v>
      </c>
      <c r="F38" s="327" t="str">
        <f t="array" ref="F38">IF($F$25=0,"n/a",((SUM(IF(TransferLog!$AC$21:$AC$1270=1,IF(MONTH(TransferLog!$J$21:$J$1270)=MONTH($D$9),IF(YEAR(TransferLog!$J$21:$J$1270)=YEAR($D$9), IF(TransferLog!$Q$21:$Q$1270="Unplanned",1,0))))))))</f>
        <v>n/a</v>
      </c>
      <c r="G38" s="61"/>
      <c r="H38" s="6"/>
      <c r="I38" s="6"/>
      <c r="K38" s="55"/>
    </row>
    <row r="39" spans="1:17" ht="50.25" customHeight="1">
      <c r="A39" s="310"/>
      <c r="B39" s="61"/>
      <c r="C39" s="321" t="s">
        <v>330</v>
      </c>
      <c r="D39" s="327" t="str">
        <f t="array" ref="D39">IF($D$25=0,"n/a",(SUM(  (MONTH(TransferLog!$J$21:$J$1270)=MONTH($D$9))*(YEAR(TransferLog!$J$21:$J$1270)=YEAR($D$9))* (TransferLog!$G$21:$G$1270="Post-Acute Type Care (Rehab/Medical Management)")*(TransferLog!$P$21:$P$1270="ED visit only"))))</f>
        <v>n/a</v>
      </c>
      <c r="E39" s="327" t="str">
        <f t="array" ref="E39">IF($E$25=0,"n/a",(SUM( (MONTH(TransferLog!$J$21:$J$1270)=MONTH($D$9)) *(YEAR(TransferLog!$J$21:$J$1270)=YEAR($D$9))*(TransferLog!$G$21:$G$1270="Chronic Long-term Care")*(TransferLog!$P$21:$P$1270="ED visit only"))))</f>
        <v>n/a</v>
      </c>
      <c r="F39" s="327" t="str">
        <f t="array" ref="F39">IF($F$25=0,"n/a",(SUM( (MONTH(TransferLog!$J$21:$J$1270)=MONTH($D$9)) *(YEAR(TransferLog!$J$21:$J$1270)=YEAR($D$9))*(TransferLog!$P$21:$P$1270="ED visit only"))))</f>
        <v>n/a</v>
      </c>
      <c r="G39" s="61"/>
      <c r="H39" s="6"/>
      <c r="I39" s="6"/>
      <c r="J39" s="53"/>
      <c r="K39" s="54"/>
    </row>
    <row r="40" spans="1:17" ht="50.25" customHeight="1">
      <c r="A40" s="310"/>
      <c r="B40" s="61"/>
      <c r="C40" s="321" t="s">
        <v>331</v>
      </c>
      <c r="D40" s="327" t="str">
        <f t="array" ref="D40">IF($D$25=0,"n/a",(SUM(  (MONTH(TransferLog!$J$21:$J$1270)=MONTH($D$9))*(YEAR(TransferLog!$J$21:$J$1270)=YEAR($D$9))* (TransferLog!$G$21:$G$1270="Post-Acute Type Care (Rehab/Medical Management)")*(TransferLog!$P$21:$P$1270="Admitted, observation"))))</f>
        <v>n/a</v>
      </c>
      <c r="E40" s="327" t="str">
        <f t="array" ref="E40">IF($E$25=0,"n/a",(SUM( (MONTH(TransferLog!$J$21:$J$1270)=MONTH($D$9)) *(YEAR(TransferLog!$J$21:$J$1270)=YEAR($D$9))*(TransferLog!$G$21:$G$1270="Chronic Long-term Care")*(TransferLog!$P$21:$P$1270="Admitted, observation"))))</f>
        <v>n/a</v>
      </c>
      <c r="F40" s="327" t="str">
        <f t="array" ref="F40">IF($F$25=0,"n/a",(SUM( (MONTH(TransferLog!$J$21:$J$1270)=MONTH($D$9)) *(YEAR(TransferLog!$J$21:$J$1270)=YEAR($D$9))*(TransferLog!$P$21:$P$1270="Admitted, observation"))))</f>
        <v>n/a</v>
      </c>
      <c r="G40" s="61"/>
      <c r="H40" s="6"/>
      <c r="I40" s="6"/>
      <c r="J40" s="6"/>
      <c r="K40" s="7"/>
    </row>
    <row r="41" spans="1:17" ht="19.5" customHeight="1">
      <c r="A41" s="310"/>
      <c r="B41" s="61"/>
      <c r="C41" s="332" t="s">
        <v>332</v>
      </c>
      <c r="D41" s="61"/>
      <c r="E41" s="61"/>
      <c r="F41" s="61"/>
      <c r="G41" s="61"/>
      <c r="H41" s="6"/>
      <c r="I41" s="6"/>
      <c r="J41" s="6"/>
      <c r="K41" s="7"/>
    </row>
    <row r="42" spans="1:17" ht="8.25" customHeight="1">
      <c r="A42" s="310"/>
      <c r="B42" s="61"/>
      <c r="C42" s="61"/>
      <c r="D42" s="61"/>
      <c r="E42" s="61"/>
      <c r="F42" s="61"/>
      <c r="G42" s="61"/>
      <c r="H42" s="6"/>
      <c r="I42" s="6"/>
      <c r="J42" s="6"/>
      <c r="K42" s="7"/>
    </row>
    <row r="43" spans="1:17" ht="14.25" customHeight="1">
      <c r="A43" s="22"/>
      <c r="B43" s="22"/>
      <c r="C43" s="259" t="s">
        <v>105</v>
      </c>
      <c r="D43" s="22"/>
      <c r="E43" s="22"/>
      <c r="F43" s="22"/>
      <c r="G43" s="22"/>
      <c r="H43" s="22"/>
      <c r="I43" s="6"/>
      <c r="J43" s="6"/>
      <c r="K43" s="7"/>
    </row>
    <row r="44" spans="1:17" ht="12.75" customHeight="1">
      <c r="A44" s="6"/>
      <c r="B44" s="6"/>
      <c r="C44" s="6"/>
      <c r="D44" s="6"/>
      <c r="E44" s="6"/>
      <c r="F44" s="6"/>
      <c r="G44" s="153"/>
      <c r="H44" s="153"/>
      <c r="I44" s="153"/>
      <c r="J44" s="157">
        <v>0.2</v>
      </c>
      <c r="K44" s="157">
        <v>0.21</v>
      </c>
    </row>
    <row r="45" spans="1:17" ht="17" hidden="1">
      <c r="B45" s="4"/>
      <c r="C45" s="18"/>
      <c r="D45" s="19"/>
      <c r="E45" s="19"/>
      <c r="F45" s="19"/>
      <c r="G45" s="158">
        <v>0.22600000000000001</v>
      </c>
      <c r="H45" s="153">
        <v>0.22</v>
      </c>
      <c r="I45" s="153">
        <v>0.23</v>
      </c>
      <c r="J45" s="159">
        <v>0.221</v>
      </c>
      <c r="K45" s="160">
        <v>0.23</v>
      </c>
      <c r="L45" s="160">
        <v>0.23499999999999999</v>
      </c>
      <c r="M45" s="159">
        <v>0.223</v>
      </c>
      <c r="N45" s="160">
        <v>0.217</v>
      </c>
      <c r="O45" s="159">
        <v>0.2</v>
      </c>
      <c r="P45" s="159">
        <v>0.19500000000000001</v>
      </c>
      <c r="Q45" s="160">
        <v>0.19</v>
      </c>
    </row>
    <row r="46" spans="1:17" ht="17" hidden="1">
      <c r="B46" s="7"/>
      <c r="C46" s="20"/>
      <c r="D46" s="17"/>
      <c r="E46" s="17"/>
      <c r="F46" s="7"/>
      <c r="G46" s="6"/>
      <c r="H46" s="6"/>
      <c r="I46" s="6"/>
    </row>
    <row r="47" spans="1:17" ht="17" hidden="1"/>
    <row r="48" spans="1:17" ht="17" hidden="1"/>
    <row r="49" ht="17" hidden="1"/>
    <row r="50" ht="17" hidden="1"/>
    <row r="51" ht="0" hidden="1" customHeight="1"/>
    <row r="52" ht="0" hidden="1" customHeight="1"/>
    <row r="53" ht="0" hidden="1" customHeight="1"/>
    <row r="54" ht="0" hidden="1" customHeight="1"/>
    <row r="55" ht="0" hidden="1" customHeight="1"/>
  </sheetData>
  <sheetProtection password="9959" sheet="1" objects="1" scenarios="1"/>
  <mergeCells count="14">
    <mergeCell ref="D10:E10"/>
    <mergeCell ref="D35:E35"/>
    <mergeCell ref="D11:E11"/>
    <mergeCell ref="D12:E12"/>
    <mergeCell ref="D13:E13"/>
    <mergeCell ref="D19:E19"/>
    <mergeCell ref="D23:E23"/>
    <mergeCell ref="D31:E31"/>
    <mergeCell ref="D18:E18"/>
    <mergeCell ref="B2:C2"/>
    <mergeCell ref="D2:E2"/>
    <mergeCell ref="D5:E5"/>
    <mergeCell ref="D7:E7"/>
    <mergeCell ref="D8:E8"/>
  </mergeCells>
  <pageMargins left="0.7" right="0.7" top="0.75" bottom="0.75" header="0.3" footer="0.3"/>
  <pageSetup scale="60" orientation="portrait"/>
  <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enableFormatConditionsCalculation="0">
    <tabColor rgb="FF0069B7"/>
  </sheetPr>
  <dimension ref="A1:R55"/>
  <sheetViews>
    <sheetView showGridLines="0" showRowColHeaders="0" zoomScale="80" zoomScaleNormal="80" zoomScaleSheetLayoutView="90" zoomScalePageLayoutView="80" workbookViewId="0">
      <selection activeCell="D10" sqref="D10:E10"/>
    </sheetView>
  </sheetViews>
  <sheetFormatPr baseColWidth="10" defaultColWidth="0" defaultRowHeight="0" customHeight="1" zeroHeight="1" x14ac:dyDescent="0"/>
  <cols>
    <col min="1" max="2" width="1.83203125" style="5" customWidth="1"/>
    <col min="3" max="3" width="43.1640625" style="5" customWidth="1"/>
    <col min="4" max="4" width="34.5" style="5" customWidth="1"/>
    <col min="5" max="6" width="33.6640625" style="5" customWidth="1"/>
    <col min="7" max="8" width="1.83203125" style="5" customWidth="1"/>
    <col min="9" max="9" width="9" style="5" customWidth="1"/>
    <col min="10" max="10" width="23.33203125" style="5" hidden="1" customWidth="1"/>
    <col min="11" max="11" width="16.1640625" style="5" hidden="1" customWidth="1"/>
    <col min="12" max="14" width="9.1640625" style="5" hidden="1" customWidth="1"/>
    <col min="15" max="15" width="11" style="5" hidden="1" customWidth="1"/>
    <col min="16" max="16" width="13.83203125" style="5" hidden="1" customWidth="1"/>
    <col min="17" max="17" width="11.6640625" style="5" hidden="1" customWidth="1"/>
    <col min="18" max="16384" width="9.1640625" style="5" hidden="1"/>
  </cols>
  <sheetData>
    <row r="1" spans="1:18" ht="6" customHeight="1">
      <c r="A1" s="310"/>
      <c r="B1" s="310"/>
      <c r="C1" s="310"/>
      <c r="D1" s="310"/>
      <c r="E1" s="310"/>
      <c r="F1" s="310"/>
      <c r="G1" s="310"/>
      <c r="H1" s="310"/>
      <c r="I1" s="310"/>
    </row>
    <row r="2" spans="1:18" ht="46.5" customHeight="1" thickBot="1">
      <c r="A2" s="310"/>
      <c r="B2" s="468"/>
      <c r="C2" s="469"/>
      <c r="D2" s="470">
        <f>$D$9</f>
        <v>42979</v>
      </c>
      <c r="E2" s="469"/>
      <c r="F2" s="369"/>
      <c r="G2" s="310"/>
      <c r="H2" s="310"/>
      <c r="I2" s="310"/>
      <c r="M2" s="149"/>
      <c r="N2" s="149"/>
      <c r="O2" s="149"/>
      <c r="P2" s="149"/>
      <c r="Q2" s="149"/>
      <c r="R2" s="149"/>
    </row>
    <row r="3" spans="1:18" ht="4.5" customHeight="1" thickTop="1">
      <c r="A3" s="310"/>
      <c r="B3" s="311"/>
      <c r="C3" s="312"/>
      <c r="D3" s="311"/>
      <c r="E3" s="312"/>
      <c r="F3" s="311"/>
      <c r="G3" s="6"/>
      <c r="H3" s="6"/>
      <c r="I3" s="6"/>
      <c r="J3" s="6"/>
      <c r="K3" s="6"/>
    </row>
    <row r="4" spans="1:18" ht="9.75" customHeight="1">
      <c r="A4" s="310"/>
      <c r="B4" s="6"/>
      <c r="C4" s="6"/>
      <c r="D4" s="6"/>
      <c r="E4" s="6"/>
      <c r="F4" s="6"/>
      <c r="G4" s="6"/>
      <c r="H4" s="6"/>
      <c r="I4" s="6"/>
      <c r="J4" s="6"/>
      <c r="K4" s="6"/>
    </row>
    <row r="5" spans="1:18" ht="32.25" customHeight="1">
      <c r="A5" s="310"/>
      <c r="B5" s="6"/>
      <c r="C5" s="6"/>
      <c r="D5" s="475" t="s">
        <v>312</v>
      </c>
      <c r="E5" s="475"/>
      <c r="F5" s="6"/>
      <c r="G5" s="6"/>
      <c r="H5" s="6"/>
      <c r="I5" s="6"/>
      <c r="J5" s="6"/>
      <c r="K5" s="6"/>
    </row>
    <row r="6" spans="1:18" ht="6" customHeight="1">
      <c r="A6" s="310"/>
      <c r="B6" s="6"/>
      <c r="C6" s="6"/>
      <c r="D6" s="6"/>
      <c r="E6" s="6"/>
      <c r="F6" s="6"/>
      <c r="G6" s="6"/>
      <c r="H6" s="6"/>
      <c r="I6" s="6"/>
      <c r="J6" s="6"/>
      <c r="K6" s="6"/>
    </row>
    <row r="7" spans="1:18" ht="36.75" customHeight="1">
      <c r="A7" s="310"/>
      <c r="B7" s="6"/>
      <c r="C7" s="6"/>
      <c r="D7" s="471" t="s">
        <v>313</v>
      </c>
      <c r="E7" s="472"/>
      <c r="F7" s="6"/>
      <c r="G7" s="6"/>
      <c r="H7" s="6"/>
      <c r="I7" s="6"/>
      <c r="J7" s="6"/>
      <c r="K7" s="6"/>
    </row>
    <row r="8" spans="1:18" ht="15" customHeight="1">
      <c r="A8" s="310"/>
      <c r="B8" s="6"/>
      <c r="C8" s="6"/>
      <c r="D8" s="471" t="s">
        <v>314</v>
      </c>
      <c r="E8" s="472"/>
      <c r="F8" s="6"/>
      <c r="G8" s="6"/>
      <c r="H8" s="6"/>
      <c r="I8" s="6"/>
      <c r="J8" s="6"/>
      <c r="K8" s="6"/>
    </row>
    <row r="9" spans="1:18" ht="14.25" customHeight="1">
      <c r="A9" s="310"/>
      <c r="B9" s="6"/>
      <c r="C9" s="6"/>
      <c r="D9" s="44">
        <v>42979</v>
      </c>
      <c r="E9" s="313"/>
      <c r="F9" s="6"/>
      <c r="G9" s="6"/>
      <c r="H9" s="6"/>
      <c r="I9" s="6"/>
      <c r="J9" s="6"/>
      <c r="K9" s="6"/>
    </row>
    <row r="10" spans="1:18" ht="24" customHeight="1">
      <c r="A10" s="310"/>
      <c r="B10" s="6"/>
      <c r="C10" s="310"/>
      <c r="D10" s="471" t="s">
        <v>316</v>
      </c>
      <c r="E10" s="472"/>
      <c r="F10" s="6"/>
      <c r="G10" s="6"/>
      <c r="H10" s="6"/>
      <c r="I10" s="6"/>
      <c r="J10" s="6"/>
      <c r="K10" s="6"/>
    </row>
    <row r="11" spans="1:18" ht="18.75" customHeight="1">
      <c r="A11" s="310"/>
      <c r="B11" s="6"/>
      <c r="C11" s="6"/>
      <c r="D11" s="476">
        <f>(DATE(YEAR($D$9),MONTH($D$9)+1,0))+31</f>
        <v>43039</v>
      </c>
      <c r="E11" s="477"/>
      <c r="F11" s="6"/>
      <c r="G11" s="6"/>
      <c r="H11" s="6"/>
      <c r="I11" s="6"/>
      <c r="J11" s="6"/>
      <c r="K11" s="6"/>
    </row>
    <row r="12" spans="1:18" ht="18.75" hidden="1" customHeight="1">
      <c r="A12" s="310"/>
      <c r="B12" s="6"/>
      <c r="C12" s="6"/>
      <c r="D12" s="478"/>
      <c r="E12" s="479"/>
      <c r="F12" s="6"/>
      <c r="G12" s="6"/>
      <c r="H12" s="6"/>
      <c r="I12" s="6"/>
      <c r="J12" s="6"/>
      <c r="K12" s="6"/>
    </row>
    <row r="13" spans="1:18" ht="102.75" hidden="1" customHeight="1">
      <c r="A13" s="310"/>
      <c r="B13" s="6"/>
      <c r="C13" s="6"/>
      <c r="D13" s="413"/>
      <c r="E13" s="397"/>
      <c r="F13" s="6"/>
      <c r="G13" s="6"/>
      <c r="H13" s="6"/>
      <c r="I13" s="6"/>
      <c r="J13" s="6"/>
      <c r="K13" s="6"/>
    </row>
    <row r="14" spans="1:18" ht="26.25" hidden="1" customHeight="1">
      <c r="A14" s="310"/>
      <c r="B14" s="6"/>
      <c r="C14" s="6"/>
      <c r="D14" s="64"/>
      <c r="E14" s="24"/>
      <c r="F14" s="6"/>
      <c r="G14" s="6"/>
      <c r="H14" s="6"/>
      <c r="I14" s="6"/>
      <c r="J14" s="6"/>
    </row>
    <row r="15" spans="1:18" ht="15" hidden="1" customHeight="1">
      <c r="A15" s="310"/>
      <c r="B15" s="6"/>
      <c r="C15" s="6"/>
      <c r="D15" s="6"/>
      <c r="E15" s="6"/>
      <c r="F15" s="6"/>
      <c r="G15" s="6"/>
      <c r="H15" s="6"/>
      <c r="I15" s="6"/>
      <c r="J15" s="6"/>
    </row>
    <row r="16" spans="1:18" ht="1.5" customHeight="1">
      <c r="A16" s="310"/>
      <c r="B16" s="61"/>
      <c r="C16" s="61"/>
      <c r="D16" s="61"/>
      <c r="E16" s="61"/>
      <c r="F16" s="61"/>
      <c r="G16" s="61"/>
      <c r="H16" s="6"/>
      <c r="I16" s="6"/>
      <c r="J16" s="6"/>
    </row>
    <row r="17" spans="1:11" ht="7.5" customHeight="1">
      <c r="A17" s="310"/>
      <c r="B17" s="61"/>
      <c r="C17" s="61"/>
      <c r="D17" s="61"/>
      <c r="E17" s="61"/>
      <c r="F17" s="61"/>
      <c r="G17" s="61"/>
      <c r="H17" s="6"/>
      <c r="I17" s="6"/>
      <c r="J17" s="6"/>
    </row>
    <row r="18" spans="1:11" ht="15.75" customHeight="1" thickBot="1">
      <c r="A18" s="310"/>
      <c r="B18" s="61"/>
      <c r="C18" s="371"/>
      <c r="D18" s="474">
        <f>$D$9</f>
        <v>42979</v>
      </c>
      <c r="E18" s="474"/>
      <c r="F18" s="371"/>
      <c r="G18" s="61"/>
      <c r="H18" s="6"/>
      <c r="I18" s="6"/>
      <c r="J18" s="6"/>
    </row>
    <row r="19" spans="1:11" ht="15" customHeight="1" thickTop="1" thickBot="1">
      <c r="A19" s="310"/>
      <c r="B19" s="61"/>
      <c r="C19" s="314"/>
      <c r="D19" s="473" t="s">
        <v>317</v>
      </c>
      <c r="E19" s="473"/>
      <c r="F19" s="315"/>
      <c r="G19" s="61"/>
      <c r="H19" s="6"/>
      <c r="I19" s="6"/>
      <c r="J19" s="53"/>
    </row>
    <row r="20" spans="1:11" ht="28.5" customHeight="1" thickTop="1">
      <c r="A20" s="310"/>
      <c r="B20" s="61"/>
      <c r="C20" s="316"/>
      <c r="D20" s="317" t="s">
        <v>233</v>
      </c>
      <c r="E20" s="317" t="s">
        <v>234</v>
      </c>
      <c r="F20" s="317" t="s">
        <v>235</v>
      </c>
      <c r="G20" s="61"/>
      <c r="H20" s="6"/>
      <c r="I20" s="6"/>
      <c r="J20" s="98" t="s">
        <v>318</v>
      </c>
    </row>
    <row r="21" spans="1:11" ht="30" customHeight="1" thickBot="1">
      <c r="A21" s="310"/>
      <c r="B21" s="61"/>
      <c r="C21" s="318" t="s">
        <v>319</v>
      </c>
      <c r="D21" s="319">
        <f t="array" ref="D21">IF(ISNA(VLOOKUP($D$9,AdmittedwithRecentDischarge!$Y$33:$AB$44,1,FALSE)),"",VLOOKUP($D$9,AdmittedwithRecentDischarge!$Y$33:$AB$44,2,FALSE))</f>
        <v>0</v>
      </c>
      <c r="E21" s="319">
        <f t="array" ref="E21">IF(ISNA(VLOOKUP($D$9,AdmittedwithRecentDischarge!$Y$33:$AB$44,1,FALSE)),"",VLOOKUP($D$9,AdmittedwithRecentDischarge!$Y$33:$AB$44,3,FALSE))</f>
        <v>0</v>
      </c>
      <c r="F21" s="320">
        <f t="array" ref="F21">IF(ISNA(VLOOKUP($D$9,AdmittedwithRecentDischarge!$Y$33:$AB$44,1,FALSE)),"",VLOOKUP($D$9,AdmittedwithRecentDischarge!$Y$33:$AB$44,4,FALSE))</f>
        <v>0</v>
      </c>
      <c r="G21" s="61"/>
      <c r="H21" s="6"/>
      <c r="I21" s="6"/>
      <c r="J21" s="104">
        <f>DAY(DATE(YEAR($D$9),MONTH($D$9)+1,1)-1)</f>
        <v>30</v>
      </c>
    </row>
    <row r="22" spans="1:11" ht="45.75" customHeight="1" thickTop="1">
      <c r="A22" s="310"/>
      <c r="B22" s="61"/>
      <c r="C22" s="321" t="s">
        <v>320</v>
      </c>
      <c r="D22" s="322" t="str">
        <f t="array" ref="D22">IF($D$21=0,"n/a",(SUM(  (MONTH(TransferLog!$Y$21:$Y$1270)=MONTH($D$9))*(YEAR(TransferLog!$Y$21:$Y$1270)=YEAR($D$9))*(TransferLog!$AB$21:$AB$1270=1)*(TransferLog!$Q$21:$Q$1270="Unplanned")*(TransferLog!$AC$21:$AC$1270=1)*(TransferLog!$T$21:$T1270="Post-acute Care (Medicare Part A or managed care)"))/$D$21))</f>
        <v>n/a</v>
      </c>
      <c r="E22" s="322" t="str">
        <f t="array" ref="E22">IF($E$21=0,"n/a",(SUM(  (MONTH(TransferLog!$Y$21:$Y$1270)=MONTH($D$9))*(YEAR(TransferLog!$Y$21:$Y$1270)=YEAR($D$9))*(TransferLog!$AB$21:$AB$1270=1)*(TransferLog!$Q$21:$Q$1270="Unplanned")*(TransferLog!$AC$21:$AC$1270=1)*(TransferLog!$T$21:$T$1270="Chronic Long-term Care (Not Medicare Part A)"))/$E$21))</f>
        <v>n/a</v>
      </c>
      <c r="F22" s="322" t="str">
        <f t="array" ref="F22">IF($F$21=0,"n/a",(SUM(  (MONTH(TransferLog!$Y$21:$Y$1270)=MONTH($D$9))*(YEAR(TransferLog!$Y$21:$Y$1270)=YEAR($D$9))*(TransferLog!$AB$21:$AB$1270=1)*(TransferLog!$Q$21:$Q$1270="Unplanned")*(TransferLog!$AC$21:$AC$1270=1))/$F$21))</f>
        <v>n/a</v>
      </c>
      <c r="G22" s="61"/>
      <c r="H22" s="6"/>
      <c r="I22" s="6"/>
      <c r="J22" s="53"/>
    </row>
    <row r="23" spans="1:11" ht="15" customHeight="1">
      <c r="A23" s="310"/>
      <c r="B23" s="61"/>
      <c r="C23" s="314"/>
      <c r="D23" s="473" t="s">
        <v>321</v>
      </c>
      <c r="E23" s="473"/>
      <c r="F23" s="315"/>
      <c r="G23" s="61"/>
      <c r="H23" s="6"/>
      <c r="I23" s="6"/>
      <c r="J23" s="53"/>
    </row>
    <row r="24" spans="1:11" ht="18" customHeight="1">
      <c r="A24" s="310"/>
      <c r="B24" s="61"/>
      <c r="C24" s="316"/>
      <c r="D24" s="317" t="s">
        <v>233</v>
      </c>
      <c r="E24" s="317" t="s">
        <v>322</v>
      </c>
      <c r="F24" s="317" t="s">
        <v>235</v>
      </c>
      <c r="G24" s="61"/>
      <c r="H24" s="6"/>
      <c r="I24" s="6"/>
      <c r="J24" s="53"/>
    </row>
    <row r="25" spans="1:11" ht="28.5" customHeight="1">
      <c r="A25" s="310"/>
      <c r="B25" s="61"/>
      <c r="C25" s="323" t="s">
        <v>323</v>
      </c>
      <c r="D25" s="324">
        <f t="array" ref="D25">(IF(ISNA(VLOOKUP($D$9,Census!$F$16:$K$27,1,FALSE)),"",VLOOKUP($D$9,Census!$F$16:$K$27,2,FALSE))*$J$21)</f>
        <v>0</v>
      </c>
      <c r="E25" s="324">
        <f t="array" ref="E25">(IF(ISNA(VLOOKUP($D$9,Census!$F$16:$K$27,1,FALSE)),"",VLOOKUP($D$9,Census!$F$16:$K$27,3,FALSE))*$J$21)</f>
        <v>0</v>
      </c>
      <c r="F25" s="324">
        <f t="array" ref="F25">(IF(ISNA(VLOOKUP($D$9,Census!$F$16:$K$27,1,FALSE)),"",VLOOKUP($D$9,Census!$F$16:$K$27,4,FALSE))*$J$21)</f>
        <v>0</v>
      </c>
      <c r="G25" s="61"/>
      <c r="H25" s="6"/>
      <c r="I25" s="6"/>
      <c r="J25" s="53"/>
    </row>
    <row r="26" spans="1:11" ht="42.75" customHeight="1">
      <c r="A26" s="310"/>
      <c r="B26" s="61"/>
      <c r="C26" s="321" t="s">
        <v>324</v>
      </c>
      <c r="D26" s="325" t="str">
        <f t="array" ref="D26">IF($D$25=0,"n/a",((SUM(IF(TransferLog!$AC$21:$AC$1270=1,IF(MONTH(TransferLog!$J$21:$J$1270)=MONTH($D$9),IF(YEAR(TransferLog!$J$21:$J$1270)=YEAR($D$9),IF(TransferLog!$G$21:$G$1270="Post-Acute Type Care (Rehab/Medical Management)",IF(TransferLog!$Q$21:$Q$1270="Unplanned",1,0))))))))/($D$25/1000))</f>
        <v>n/a</v>
      </c>
      <c r="E26" s="325" t="str">
        <f t="array" ref="E26">IF($E$25=0,"n/a",((SUM(IF(TransferLog!$AC$21:$AC$1270=1,IF(MONTH(TransferLog!$J$21:$J$1270)=MONTH($D$9),IF(YEAR(TransferLog!$J$21:$J$1270)=YEAR($D$9),IF(TransferLog!$G$21:$G$1270="Chronic Long-term Care", IF(TransferLog!$Q$21:$Q$1270="Unplanned",1,0))))))))/($E$25/1000))</f>
        <v>n/a</v>
      </c>
      <c r="F26" s="325" t="str">
        <f t="array" ref="F26">IF($F$25=0,"n/a",((SUM(IF(TransferLog!$AC$21:$AC$1270=1,IF(MONTH(TransferLog!$J$21:$J$1270)=MONTH($D$9),IF(YEAR(TransferLog!$J$21:$J$1270)=YEAR($D$9), IF(TransferLog!$Q$21:$Q$1270="Unplanned",1,0)))))))/($F$25/1000))</f>
        <v>n/a</v>
      </c>
      <c r="G26" s="61"/>
      <c r="H26" s="6"/>
      <c r="I26" s="6"/>
      <c r="K26" s="55"/>
    </row>
    <row r="27" spans="1:11" ht="46.5" customHeight="1">
      <c r="A27" s="310"/>
      <c r="B27" s="61"/>
      <c r="C27" s="321" t="s">
        <v>325</v>
      </c>
      <c r="D27" s="325" t="str">
        <f t="array" ref="D27">IF($D$25=0,"n/a",(SUM(  (MONTH(TransferLog!$J$21:$J$1270)=MONTH($D$9))*(YEAR(TransferLog!$J$21:$J$1270)=YEAR($D$9))* (TransferLog!$G$21:$G$1270="Post-Acute Type Care (Rehab/Medical Management)")*(TransferLog!$P$21:$P$1270="ED visit only"))/($D$25/1000)))</f>
        <v>n/a</v>
      </c>
      <c r="E27" s="325" t="str">
        <f t="array" ref="E27">IF($E$25=0,"n/a",(SUM( (MONTH(TransferLog!$J$21:$J$1270)=MONTH($D$9)) *(YEAR(TransferLog!$J$21:$J$1270)=YEAR($D$9))*(TransferLog!$G$21:$G$1270="Chronic Long-term Care")*(TransferLog!$P$21:$P$1270="ED visit only"))/($E$25/1000)))</f>
        <v>n/a</v>
      </c>
      <c r="F27" s="325" t="str">
        <f t="array" ref="F27">IF($F$25=0,"n/a",(SUM( (MONTH(TransferLog!$J$21:$J$1270)=MONTH($D$9)) *(YEAR(TransferLog!$J$21:$J$1270)=YEAR($D$9))*(TransferLog!$P$21:$P$1270="ED visit only"))/($F$25/1000)))</f>
        <v>n/a</v>
      </c>
      <c r="G27" s="61"/>
      <c r="H27" s="6"/>
      <c r="I27" s="6"/>
      <c r="J27" s="53"/>
      <c r="K27" s="54"/>
    </row>
    <row r="28" spans="1:11" ht="46.5" customHeight="1">
      <c r="A28" s="310"/>
      <c r="B28" s="61"/>
      <c r="C28" s="321" t="s">
        <v>326</v>
      </c>
      <c r="D28" s="325" t="str">
        <f t="array" ref="D28">IF($D$25=0,"n/a",(SUM(  (MONTH(TransferLog!$J$21:$J$1270)=MONTH($D$9))*(YEAR(TransferLog!$J$21:$J$1270)=YEAR($D$9))* (TransferLog!$G$21:$G$1270="Post-Acute Type Care (Rehab/Medical Management)")*(TransferLog!$P$21:$P$1270="Admitted, observation"))/($D$25/1000)))</f>
        <v>n/a</v>
      </c>
      <c r="E28" s="325" t="str">
        <f t="array" ref="E28">IF($E$25=0,"n/a",(SUM( (MONTH(TransferLog!$J$21:$J$1270)=MONTH($D$9)) *(YEAR(TransferLog!$J$21:$J$1270)=YEAR($D$9))*(TransferLog!$G$21:$G$1270="Chronic Long-term Care")*(TransferLog!$P$21:$P$1270="Admitted, observation"))/($E$25/1000)))</f>
        <v>n/a</v>
      </c>
      <c r="F28" s="325" t="str">
        <f t="array" ref="F28">IF($F$25=0,"n/a",(SUM( (MONTH(TransferLog!$J$21:$J$1270)=MONTH($D$9)) *(YEAR(TransferLog!$J$21:$J$1270)=YEAR($D$9))*(TransferLog!$P$21:$P$1270="Admitted, observation"))/($F$25/1000)))</f>
        <v>n/a</v>
      </c>
      <c r="G28" s="61"/>
      <c r="H28" s="6"/>
      <c r="I28" s="6"/>
      <c r="J28" s="6"/>
      <c r="K28" s="7"/>
    </row>
    <row r="29" spans="1:11" ht="46.5" customHeight="1">
      <c r="A29" s="310"/>
      <c r="B29" s="61"/>
      <c r="C29" s="61"/>
      <c r="D29" s="61"/>
      <c r="E29" s="61"/>
      <c r="F29" s="61"/>
      <c r="G29" s="61"/>
      <c r="H29" s="6"/>
      <c r="I29" s="6"/>
      <c r="J29" s="6"/>
      <c r="K29" s="7"/>
    </row>
    <row r="30" spans="1:11" ht="15.75" customHeight="1" thickBot="1">
      <c r="A30" s="310"/>
      <c r="B30" s="61"/>
      <c r="C30" s="371"/>
      <c r="D30" s="329" t="s">
        <v>327</v>
      </c>
      <c r="E30" s="330"/>
      <c r="F30" s="371"/>
      <c r="G30" s="61"/>
      <c r="H30" s="6"/>
      <c r="I30" s="6"/>
      <c r="J30" s="6"/>
    </row>
    <row r="31" spans="1:11" ht="15" customHeight="1" thickTop="1" thickBot="1">
      <c r="A31" s="310"/>
      <c r="B31" s="61"/>
      <c r="C31" s="314"/>
      <c r="D31" s="473" t="s">
        <v>317</v>
      </c>
      <c r="E31" s="473"/>
      <c r="F31" s="315"/>
      <c r="G31" s="61"/>
      <c r="H31" s="6"/>
      <c r="I31" s="6"/>
      <c r="J31" s="53"/>
    </row>
    <row r="32" spans="1:11" ht="28.5" customHeight="1" thickTop="1">
      <c r="A32" s="310"/>
      <c r="B32" s="61"/>
      <c r="C32" s="316"/>
      <c r="D32" s="317" t="s">
        <v>233</v>
      </c>
      <c r="E32" s="317" t="s">
        <v>234</v>
      </c>
      <c r="F32" s="317" t="s">
        <v>235</v>
      </c>
      <c r="G32" s="61"/>
      <c r="H32" s="6"/>
      <c r="I32" s="6"/>
      <c r="J32" s="98" t="s">
        <v>318</v>
      </c>
    </row>
    <row r="33" spans="1:17" ht="30" customHeight="1" thickBot="1">
      <c r="A33" s="310"/>
      <c r="B33" s="61"/>
      <c r="C33" s="318" t="s">
        <v>319</v>
      </c>
      <c r="D33" s="319">
        <f t="array" ref="D33">IF(ISNA(VLOOKUP($D$9,AdmittedwithRecentDischarge!$Y$33:$AB$44,1,FALSE)),"",VLOOKUP($D$9,AdmittedwithRecentDischarge!$Y$33:$AB$44,2,FALSE))</f>
        <v>0</v>
      </c>
      <c r="E33" s="319">
        <f t="array" ref="E33">IF(ISNA(VLOOKUP($D$9,AdmittedwithRecentDischarge!$Y$33:$AB$44,1,FALSE)),"",VLOOKUP($D$9,AdmittedwithRecentDischarge!$Y$33:$AB$44,3,FALSE))</f>
        <v>0</v>
      </c>
      <c r="F33" s="320">
        <f t="array" ref="F33">IF(ISNA(VLOOKUP($D$9,AdmittedwithRecentDischarge!$Y$33:$AB$44,1,FALSE)),"",VLOOKUP($D$9,AdmittedwithRecentDischarge!$Y$33:$AB$44,4,FALSE))</f>
        <v>0</v>
      </c>
      <c r="G33" s="61"/>
      <c r="H33" s="6"/>
      <c r="I33" s="6"/>
      <c r="J33" s="104">
        <f>DAY(DATE(YEAR($D$9),MONTH($D$9)+1,1)-1)</f>
        <v>30</v>
      </c>
    </row>
    <row r="34" spans="1:17" ht="45.75" customHeight="1" thickTop="1">
      <c r="A34" s="310"/>
      <c r="B34" s="61"/>
      <c r="C34" s="321" t="s">
        <v>328</v>
      </c>
      <c r="D34" s="327" t="str">
        <f t="array" ref="D34">IF($D$21=0,"n/a",(SUM(  (MONTH(TransferLog!$Y$21:$Y$1270)=MONTH($D$9))*(YEAR(TransferLog!$Y$21:$Y$1270)=YEAR($D$9))*(TransferLog!$AB$21:$AB$1270=1)*(TransferLog!$Q$21:$Q$1270="Unplanned")*(TransferLog!$AC$21:$AC$1270=1)*(TransferLog!$T$21:$T1270="Post-acute Care (Medicare Part A or managed care)"))))</f>
        <v>n/a</v>
      </c>
      <c r="E34" s="327" t="str">
        <f t="array" ref="E34">IF($E$21=0,"n/a",(SUM(  (MONTH(TransferLog!$Y$21:$Y$1270)=MONTH($D$9))*(YEAR(TransferLog!$Y$21:$Y$1270)=YEAR($D$9))*(TransferLog!$AB$21:$AB$1270=1)*(TransferLog!$Q$21:$Q$1270="Unplanned")*(TransferLog!$AC$21:$AC$1270=1)*(TransferLog!$T$21:$T$1270="Chronic Long-term Care (Not Medicare Part A)"))))</f>
        <v>n/a</v>
      </c>
      <c r="F34" s="327" t="str">
        <f t="array" ref="F34">IF($F$21=0,"n/a",(SUM(  (MONTH(TransferLog!$Y$21:$Y$1270)=MONTH($D$9))*(YEAR(TransferLog!$Y$21:$Y$1270)=YEAR($D$9))*(TransferLog!$AB$21:$AB$1270=1)*(TransferLog!$Q$21:$Q$1270="Unplanned")*(TransferLog!$AC$21:$AC$1270=1))))</f>
        <v>n/a</v>
      </c>
      <c r="G34" s="61"/>
      <c r="H34" s="6"/>
      <c r="I34" s="6"/>
      <c r="J34" s="53"/>
    </row>
    <row r="35" spans="1:17" ht="15" customHeight="1">
      <c r="A35" s="310"/>
      <c r="B35" s="61"/>
      <c r="C35" s="314"/>
      <c r="D35" s="473" t="s">
        <v>321</v>
      </c>
      <c r="E35" s="473"/>
      <c r="F35" s="315"/>
      <c r="G35" s="61"/>
      <c r="H35" s="6"/>
      <c r="I35" s="6"/>
      <c r="J35" s="53"/>
    </row>
    <row r="36" spans="1:17" ht="18" customHeight="1">
      <c r="A36" s="310"/>
      <c r="B36" s="61"/>
      <c r="C36" s="316"/>
      <c r="D36" s="317" t="s">
        <v>233</v>
      </c>
      <c r="E36" s="317" t="s">
        <v>322</v>
      </c>
      <c r="F36" s="317" t="s">
        <v>235</v>
      </c>
      <c r="G36" s="61"/>
      <c r="H36" s="6"/>
      <c r="I36" s="6"/>
      <c r="J36" s="53"/>
    </row>
    <row r="37" spans="1:17" ht="28.5" customHeight="1">
      <c r="A37" s="310"/>
      <c r="B37" s="61"/>
      <c r="C37" s="323" t="s">
        <v>323</v>
      </c>
      <c r="D37" s="324">
        <f t="array" ref="D37">(IF(ISNA(VLOOKUP($D$9,Census!$F$16:$K$27,1,FALSE)),"",VLOOKUP($D$9,Census!$F$16:$K$27,2,FALSE))*$J$21)</f>
        <v>0</v>
      </c>
      <c r="E37" s="324">
        <f t="array" ref="E37">(IF(ISNA(VLOOKUP($D$9,Census!$F$16:$K$27,1,FALSE)),"",VLOOKUP($D$9,Census!$F$16:$K$27,3,FALSE))*$J$21)</f>
        <v>0</v>
      </c>
      <c r="F37" s="324">
        <f t="array" ref="F37">(IF(ISNA(VLOOKUP($D$9,Census!$F$16:$K$27,1,FALSE)),"",VLOOKUP($D$9,Census!$F$16:$K$27,4,FALSE))*$J$21)</f>
        <v>0</v>
      </c>
      <c r="G37" s="61"/>
      <c r="H37" s="6"/>
      <c r="I37" s="6"/>
      <c r="J37" s="53"/>
    </row>
    <row r="38" spans="1:17" ht="50.25" customHeight="1">
      <c r="A38" s="310"/>
      <c r="B38" s="61"/>
      <c r="C38" s="321" t="s">
        <v>329</v>
      </c>
      <c r="D38" s="327" t="str">
        <f t="array" ref="D38">IF($D$25=0,"n/a",((SUM(IF(TransferLog!$AC$21:$AC$1270=1,IF(MONTH(TransferLog!$J$21:$J$1270)=MONTH($D$9),IF(YEAR(TransferLog!$J$21:$J$1270)=YEAR($D$9),IF(TransferLog!$G$21:$G$1270="Post-Acute Type Care (Rehab/Medical Management)",IF(TransferLog!$Q$21:$Q$1270="Unplanned",1,0)))))))))</f>
        <v>n/a</v>
      </c>
      <c r="E38" s="327" t="str">
        <f t="array" ref="E38">IF($E$25=0,"n/a",((SUM(IF(TransferLog!$AC$21:$AC$1270=1,IF(MONTH(TransferLog!$J$21:$J$1270)=MONTH($D$9),IF(YEAR(TransferLog!$J$21:$J$1270)=YEAR($D$9),IF(TransferLog!$G$21:$G$1270="Chronic Long-term Care", IF(TransferLog!$Q$21:$Q$1270="Unplanned",1,0)))))))))</f>
        <v>n/a</v>
      </c>
      <c r="F38" s="327" t="str">
        <f t="array" ref="F38">IF($F$25=0,"n/a",((SUM(IF(TransferLog!$AC$21:$AC$1270=1,IF(MONTH(TransferLog!$J$21:$J$1270)=MONTH($D$9),IF(YEAR(TransferLog!$J$21:$J$1270)=YEAR($D$9), IF(TransferLog!$Q$21:$Q$1270="Unplanned",1,0))))))))</f>
        <v>n/a</v>
      </c>
      <c r="G38" s="61"/>
      <c r="H38" s="6"/>
      <c r="I38" s="6"/>
      <c r="K38" s="55"/>
    </row>
    <row r="39" spans="1:17" ht="50.25" customHeight="1">
      <c r="A39" s="310"/>
      <c r="B39" s="61"/>
      <c r="C39" s="321" t="s">
        <v>330</v>
      </c>
      <c r="D39" s="327" t="str">
        <f t="array" ref="D39">IF($D$25=0,"n/a",(SUM(  (MONTH(TransferLog!$J$21:$J$1270)=MONTH($D$9))*(YEAR(TransferLog!$J$21:$J$1270)=YEAR($D$9))* (TransferLog!$G$21:$G$1270="Post-Acute Type Care (Rehab/Medical Management)")*(TransferLog!$P$21:$P$1270="ED visit only"))))</f>
        <v>n/a</v>
      </c>
      <c r="E39" s="327" t="str">
        <f t="array" ref="E39">IF($E$25=0,"n/a",(SUM( (MONTH(TransferLog!$J$21:$J$1270)=MONTH($D$9)) *(YEAR(TransferLog!$J$21:$J$1270)=YEAR($D$9))*(TransferLog!$G$21:$G$1270="Chronic Long-term Care")*(TransferLog!$P$21:$P$1270="ED visit only"))))</f>
        <v>n/a</v>
      </c>
      <c r="F39" s="327" t="str">
        <f t="array" ref="F39">IF($F$25=0,"n/a",(SUM( (MONTH(TransferLog!$J$21:$J$1270)=MONTH($D$9)) *(YEAR(TransferLog!$J$21:$J$1270)=YEAR($D$9))*(TransferLog!$P$21:$P$1270="ED visit only"))))</f>
        <v>n/a</v>
      </c>
      <c r="G39" s="61"/>
      <c r="H39" s="6"/>
      <c r="I39" s="6"/>
      <c r="J39" s="53"/>
      <c r="K39" s="54"/>
    </row>
    <row r="40" spans="1:17" ht="50.25" customHeight="1">
      <c r="A40" s="310"/>
      <c r="B40" s="61"/>
      <c r="C40" s="321" t="s">
        <v>331</v>
      </c>
      <c r="D40" s="327" t="str">
        <f t="array" ref="D40">IF($D$25=0,"n/a",(SUM(  (MONTH(TransferLog!$J$21:$J$1270)=MONTH($D$9))*(YEAR(TransferLog!$J$21:$J$1270)=YEAR($D$9))* (TransferLog!$G$21:$G$1270="Post-Acute Type Care (Rehab/Medical Management)")*(TransferLog!$P$21:$P$1270="Admitted, observation"))))</f>
        <v>n/a</v>
      </c>
      <c r="E40" s="327" t="str">
        <f t="array" ref="E40">IF($E$25=0,"n/a",(SUM( (MONTH(TransferLog!$J$21:$J$1270)=MONTH($D$9)) *(YEAR(TransferLog!$J$21:$J$1270)=YEAR($D$9))*(TransferLog!$G$21:$G$1270="Chronic Long-term Care")*(TransferLog!$P$21:$P$1270="Admitted, observation"))))</f>
        <v>n/a</v>
      </c>
      <c r="F40" s="327" t="str">
        <f t="array" ref="F40">IF($F$25=0,"n/a",(SUM( (MONTH(TransferLog!$J$21:$J$1270)=MONTH($D$9)) *(YEAR(TransferLog!$J$21:$J$1270)=YEAR($D$9))*(TransferLog!$P$21:$P$1270="Admitted, observation"))))</f>
        <v>n/a</v>
      </c>
      <c r="G40" s="61"/>
      <c r="H40" s="6"/>
      <c r="I40" s="6"/>
      <c r="J40" s="6"/>
      <c r="K40" s="7"/>
    </row>
    <row r="41" spans="1:17" ht="19.5" customHeight="1">
      <c r="A41" s="310"/>
      <c r="B41" s="61"/>
      <c r="C41" s="332" t="s">
        <v>332</v>
      </c>
      <c r="D41" s="61"/>
      <c r="E41" s="61"/>
      <c r="F41" s="61"/>
      <c r="G41" s="61"/>
      <c r="H41" s="6"/>
      <c r="I41" s="6"/>
      <c r="J41" s="6"/>
      <c r="K41" s="7"/>
    </row>
    <row r="42" spans="1:17" ht="8.25" customHeight="1">
      <c r="A42" s="310"/>
      <c r="B42" s="61"/>
      <c r="C42" s="61"/>
      <c r="D42" s="61"/>
      <c r="E42" s="61"/>
      <c r="F42" s="61"/>
      <c r="G42" s="61"/>
      <c r="H42" s="6"/>
      <c r="I42" s="6"/>
      <c r="J42" s="6"/>
      <c r="K42" s="7"/>
    </row>
    <row r="43" spans="1:17" ht="14.25" customHeight="1">
      <c r="A43" s="22"/>
      <c r="B43" s="22"/>
      <c r="C43" s="259" t="s">
        <v>105</v>
      </c>
      <c r="D43" s="22"/>
      <c r="E43" s="22"/>
      <c r="F43" s="22"/>
      <c r="G43" s="22"/>
      <c r="H43" s="22"/>
      <c r="I43" s="6"/>
      <c r="J43" s="6"/>
      <c r="K43" s="7"/>
    </row>
    <row r="44" spans="1:17" ht="12.75" customHeight="1">
      <c r="A44" s="6"/>
      <c r="B44" s="6"/>
      <c r="C44" s="6"/>
      <c r="D44" s="6"/>
      <c r="E44" s="6"/>
      <c r="F44" s="6"/>
      <c r="G44" s="153"/>
      <c r="H44" s="153"/>
      <c r="I44" s="153"/>
      <c r="J44" s="157">
        <v>0.2</v>
      </c>
      <c r="K44" s="157">
        <v>0.21</v>
      </c>
    </row>
    <row r="45" spans="1:17" ht="17" hidden="1">
      <c r="B45" s="4"/>
      <c r="C45" s="18"/>
      <c r="D45" s="19"/>
      <c r="E45" s="19"/>
      <c r="F45" s="19"/>
      <c r="G45" s="158">
        <v>0.22600000000000001</v>
      </c>
      <c r="H45" s="153">
        <v>0.22</v>
      </c>
      <c r="I45" s="153">
        <v>0.23</v>
      </c>
      <c r="J45" s="159">
        <v>0.221</v>
      </c>
      <c r="K45" s="160">
        <v>0.23</v>
      </c>
      <c r="L45" s="160">
        <v>0.23499999999999999</v>
      </c>
      <c r="M45" s="159">
        <v>0.223</v>
      </c>
      <c r="N45" s="160">
        <v>0.217</v>
      </c>
      <c r="O45" s="159">
        <v>0.2</v>
      </c>
      <c r="P45" s="159">
        <v>0.19500000000000001</v>
      </c>
      <c r="Q45" s="160">
        <v>0.19</v>
      </c>
    </row>
    <row r="46" spans="1:17" ht="17" hidden="1">
      <c r="B46" s="7"/>
      <c r="C46" s="20"/>
      <c r="D46" s="17"/>
      <c r="E46" s="17"/>
      <c r="F46" s="7"/>
      <c r="G46" s="6"/>
      <c r="H46" s="6"/>
      <c r="I46" s="6"/>
    </row>
    <row r="47" spans="1:17" ht="17" hidden="1"/>
    <row r="48" spans="1:17" ht="17" hidden="1"/>
    <row r="49" ht="17" hidden="1"/>
    <row r="50" ht="17" hidden="1"/>
    <row r="51" ht="0" hidden="1" customHeight="1"/>
    <row r="52" ht="0" hidden="1" customHeight="1"/>
    <row r="53" ht="0" hidden="1" customHeight="1"/>
    <row r="54" ht="0" hidden="1" customHeight="1"/>
    <row r="55" ht="0" hidden="1" customHeight="1"/>
  </sheetData>
  <sheetProtection password="9959" sheet="1" objects="1" scenarios="1"/>
  <mergeCells count="14">
    <mergeCell ref="D10:E10"/>
    <mergeCell ref="D35:E35"/>
    <mergeCell ref="D11:E11"/>
    <mergeCell ref="D12:E12"/>
    <mergeCell ref="D13:E13"/>
    <mergeCell ref="D19:E19"/>
    <mergeCell ref="D23:E23"/>
    <mergeCell ref="D31:E31"/>
    <mergeCell ref="D18:E18"/>
    <mergeCell ref="B2:C2"/>
    <mergeCell ref="D2:E2"/>
    <mergeCell ref="D5:E5"/>
    <mergeCell ref="D7:E7"/>
    <mergeCell ref="D8:E8"/>
  </mergeCells>
  <pageMargins left="0.7" right="0.7" top="0.75" bottom="0.75" header="0.3" footer="0.3"/>
  <pageSetup scale="59" orientation="portrait"/>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enableFormatConditionsCalculation="0"/>
  <dimension ref="A1:R123"/>
  <sheetViews>
    <sheetView showGridLines="0" showRowColHeaders="0" zoomScaleSheetLayoutView="100" workbookViewId="0">
      <selection activeCell="D31" sqref="D31:L31"/>
    </sheetView>
  </sheetViews>
  <sheetFormatPr baseColWidth="10" defaultColWidth="0" defaultRowHeight="0" customHeight="1" zeroHeight="1" x14ac:dyDescent="0"/>
  <cols>
    <col min="1" max="1" width="1.83203125" customWidth="1"/>
    <col min="2" max="2" width="1.83203125" hidden="1" customWidth="1"/>
    <col min="3" max="3" width="3" customWidth="1"/>
    <col min="4" max="4" width="3.5" customWidth="1"/>
    <col min="5" max="5" width="13.1640625" customWidth="1"/>
    <col min="6" max="6" width="9.1640625" customWidth="1"/>
    <col min="7" max="7" width="4" customWidth="1"/>
    <col min="8" max="8" width="3.5" customWidth="1"/>
    <col min="9" max="9" width="9.1640625" customWidth="1"/>
    <col min="10" max="10" width="31.6640625" customWidth="1"/>
    <col min="11" max="11" width="15.83203125" customWidth="1"/>
    <col min="12" max="12" width="30.6640625" customWidth="1"/>
    <col min="13" max="13" width="1.6640625" customWidth="1"/>
    <col min="14" max="18" width="0" hidden="1" customWidth="1"/>
    <col min="19" max="16384" width="9.1640625" hidden="1"/>
  </cols>
  <sheetData>
    <row r="1" spans="1:13" ht="6" customHeight="1">
      <c r="A1" s="22"/>
      <c r="B1" s="22"/>
      <c r="C1" s="22"/>
      <c r="D1" s="22"/>
      <c r="E1" s="22"/>
      <c r="F1" s="22"/>
      <c r="G1" s="22"/>
      <c r="H1" s="22"/>
      <c r="I1" s="22"/>
      <c r="J1" s="22"/>
      <c r="K1" s="22"/>
      <c r="L1" s="22"/>
      <c r="M1" s="22"/>
    </row>
    <row r="2" spans="1:13" ht="46.5" customHeight="1" thickBot="1">
      <c r="A2" s="22"/>
      <c r="B2" s="22"/>
      <c r="C2" s="166"/>
      <c r="D2" s="166"/>
      <c r="E2" s="166"/>
      <c r="F2" s="166"/>
      <c r="G2" s="166"/>
      <c r="H2" s="166" t="s">
        <v>11</v>
      </c>
      <c r="I2" s="166"/>
      <c r="J2" s="166"/>
      <c r="K2" s="166"/>
      <c r="L2" s="166"/>
      <c r="M2" s="22"/>
    </row>
    <row r="3" spans="1:13" ht="4.5" customHeight="1" thickTop="1">
      <c r="A3" s="22"/>
      <c r="B3" s="22"/>
      <c r="C3" s="125"/>
      <c r="D3" s="125"/>
      <c r="E3" s="125"/>
      <c r="F3" s="125"/>
      <c r="G3" s="125"/>
      <c r="H3" s="125"/>
      <c r="I3" s="125"/>
      <c r="J3" s="125"/>
      <c r="K3" s="125"/>
      <c r="L3" s="125"/>
      <c r="M3" s="22"/>
    </row>
    <row r="4" spans="1:13" ht="14">
      <c r="A4" s="22"/>
      <c r="B4" s="22"/>
      <c r="C4" s="22"/>
      <c r="D4" s="22"/>
      <c r="E4" s="22"/>
      <c r="F4" s="22"/>
      <c r="G4" s="22"/>
      <c r="H4" s="22"/>
      <c r="I4" s="22"/>
      <c r="J4" s="22"/>
      <c r="K4" s="22"/>
      <c r="L4" s="22"/>
      <c r="M4" s="22"/>
    </row>
    <row r="5" spans="1:13" ht="15">
      <c r="A5" s="22"/>
      <c r="B5" s="22"/>
      <c r="C5" s="101"/>
      <c r="D5" s="401" t="s">
        <v>32</v>
      </c>
      <c r="E5" s="401"/>
      <c r="F5" s="401"/>
      <c r="G5" s="401"/>
      <c r="H5" s="401"/>
      <c r="I5" s="401"/>
      <c r="J5" s="401"/>
      <c r="K5" s="401"/>
      <c r="L5" s="401"/>
      <c r="M5" s="22"/>
    </row>
    <row r="6" spans="1:13" ht="14">
      <c r="A6" s="22"/>
      <c r="B6" s="22"/>
      <c r="C6" s="102"/>
      <c r="D6" s="103" t="s">
        <v>33</v>
      </c>
      <c r="E6" s="103"/>
      <c r="F6" s="103"/>
      <c r="G6" s="103"/>
      <c r="H6" s="103"/>
      <c r="I6" s="402" t="s">
        <v>34</v>
      </c>
      <c r="J6" s="402"/>
      <c r="K6" s="402"/>
      <c r="L6" s="402"/>
      <c r="M6" s="22"/>
    </row>
    <row r="7" spans="1:13" ht="14">
      <c r="A7" s="22"/>
      <c r="B7" s="22"/>
      <c r="C7" s="22"/>
      <c r="D7" s="22"/>
      <c r="E7" s="394" t="s">
        <v>35</v>
      </c>
      <c r="F7" s="394"/>
      <c r="G7" s="22"/>
      <c r="H7" s="22"/>
      <c r="I7" s="394" t="s">
        <v>36</v>
      </c>
      <c r="J7" s="394"/>
      <c r="K7" s="394" t="s">
        <v>37</v>
      </c>
      <c r="L7" s="394"/>
      <c r="M7" s="22"/>
    </row>
    <row r="8" spans="1:13" ht="14">
      <c r="A8" s="22"/>
      <c r="B8" s="22"/>
      <c r="C8" s="22"/>
      <c r="D8" s="22"/>
      <c r="E8" s="394" t="s">
        <v>38</v>
      </c>
      <c r="F8" s="394"/>
      <c r="G8" s="22"/>
      <c r="H8" s="22"/>
      <c r="I8" s="394" t="s">
        <v>39</v>
      </c>
      <c r="J8" s="394"/>
      <c r="K8" s="394" t="s">
        <v>40</v>
      </c>
      <c r="L8" s="394"/>
      <c r="M8" s="22"/>
    </row>
    <row r="9" spans="1:13" ht="14">
      <c r="A9" s="22"/>
      <c r="B9" s="22"/>
      <c r="C9" s="22"/>
      <c r="D9" s="22"/>
      <c r="E9" s="394" t="s">
        <v>41</v>
      </c>
      <c r="F9" s="389"/>
      <c r="G9" s="22"/>
      <c r="H9" s="22"/>
      <c r="I9" s="394" t="s">
        <v>42</v>
      </c>
      <c r="J9" s="394"/>
      <c r="K9" s="394" t="s">
        <v>43</v>
      </c>
      <c r="L9" s="394"/>
      <c r="M9" s="22"/>
    </row>
    <row r="10" spans="1:13" ht="14">
      <c r="A10" s="22"/>
      <c r="B10" s="22"/>
      <c r="C10" s="22"/>
      <c r="D10" s="22"/>
      <c r="E10" s="394" t="s">
        <v>44</v>
      </c>
      <c r="F10" s="394"/>
      <c r="G10" s="22"/>
      <c r="H10" s="22"/>
      <c r="I10" s="394" t="s">
        <v>45</v>
      </c>
      <c r="J10" s="394"/>
      <c r="K10" s="394" t="s">
        <v>46</v>
      </c>
      <c r="L10" s="389"/>
      <c r="M10" s="22"/>
    </row>
    <row r="11" spans="1:13" ht="14">
      <c r="A11" s="22"/>
      <c r="B11" s="22"/>
      <c r="C11" s="102"/>
      <c r="D11" s="22"/>
      <c r="E11" s="394" t="s">
        <v>47</v>
      </c>
      <c r="F11" s="394"/>
      <c r="G11" s="22"/>
      <c r="H11" s="22"/>
      <c r="I11" s="394" t="s">
        <v>48</v>
      </c>
      <c r="J11" s="394"/>
      <c r="K11" s="394" t="s">
        <v>49</v>
      </c>
      <c r="L11" s="394"/>
      <c r="M11" s="394"/>
    </row>
    <row r="12" spans="1:13" ht="14">
      <c r="A12" s="22"/>
      <c r="B12" s="22"/>
      <c r="C12" s="22"/>
      <c r="D12" s="22"/>
      <c r="E12" s="394" t="s">
        <v>9</v>
      </c>
      <c r="F12" s="394"/>
      <c r="G12" s="100"/>
      <c r="H12" s="22"/>
      <c r="I12" s="394" t="s">
        <v>50</v>
      </c>
      <c r="J12" s="394"/>
      <c r="K12" s="352"/>
      <c r="L12" s="357"/>
      <c r="M12" s="22"/>
    </row>
    <row r="13" spans="1:13" ht="14">
      <c r="A13" s="22"/>
      <c r="B13" s="22"/>
      <c r="C13" s="22"/>
      <c r="D13" s="22"/>
      <c r="E13" s="22"/>
      <c r="F13" s="22"/>
      <c r="G13" s="22"/>
      <c r="H13" s="22"/>
      <c r="I13" s="394" t="s">
        <v>51</v>
      </c>
      <c r="J13" s="394"/>
      <c r="K13" s="22"/>
      <c r="L13" s="22"/>
      <c r="M13" s="22"/>
    </row>
    <row r="14" spans="1:13" ht="14" hidden="1">
      <c r="A14" s="22"/>
      <c r="B14" s="22"/>
      <c r="C14" s="22"/>
      <c r="D14" s="22"/>
      <c r="E14" s="22"/>
      <c r="F14" s="22"/>
      <c r="G14" s="22"/>
      <c r="H14" s="22"/>
      <c r="I14" s="22"/>
      <c r="J14" s="22"/>
      <c r="K14" s="22"/>
      <c r="L14" s="22"/>
      <c r="M14" s="22"/>
    </row>
    <row r="15" spans="1:13" ht="14" hidden="1">
      <c r="A15" s="22"/>
      <c r="B15" s="22"/>
      <c r="C15" s="22"/>
      <c r="D15" s="22"/>
      <c r="E15" s="22"/>
      <c r="F15" s="22"/>
      <c r="G15" s="22"/>
      <c r="H15" s="22"/>
      <c r="I15" s="22"/>
      <c r="J15" s="22"/>
      <c r="K15" s="22"/>
      <c r="L15" s="22"/>
      <c r="M15" s="22"/>
    </row>
    <row r="16" spans="1:13" ht="14" hidden="1">
      <c r="A16" s="22"/>
      <c r="B16" s="22"/>
      <c r="C16" s="22"/>
      <c r="D16" s="22"/>
      <c r="E16" s="22"/>
      <c r="F16" s="22"/>
      <c r="G16" s="22"/>
      <c r="H16" s="22"/>
      <c r="I16" s="22"/>
      <c r="J16" s="22"/>
      <c r="K16" s="22"/>
      <c r="L16" s="22"/>
      <c r="M16" s="22"/>
    </row>
    <row r="17" spans="1:13" ht="14" hidden="1">
      <c r="A17" s="22"/>
      <c r="B17" s="22"/>
      <c r="C17" s="22"/>
      <c r="D17" s="22"/>
      <c r="E17" s="22"/>
      <c r="F17" s="22"/>
      <c r="G17" s="22"/>
      <c r="H17" s="22"/>
      <c r="I17" s="22"/>
      <c r="J17" s="22"/>
      <c r="K17" s="22"/>
      <c r="L17" s="22"/>
      <c r="M17" s="22"/>
    </row>
    <row r="18" spans="1:13" ht="14" hidden="1">
      <c r="A18" s="22"/>
      <c r="B18" s="22"/>
      <c r="C18" s="22"/>
      <c r="D18" s="22"/>
      <c r="E18" s="22"/>
      <c r="F18" s="22"/>
      <c r="G18" s="22"/>
      <c r="H18" s="22"/>
      <c r="I18" s="22"/>
      <c r="J18" s="22"/>
      <c r="K18" s="22"/>
      <c r="L18" s="22"/>
      <c r="M18" s="22"/>
    </row>
    <row r="19" spans="1:13" ht="14" hidden="1">
      <c r="A19" s="22"/>
      <c r="B19" s="22"/>
      <c r="C19" s="22"/>
      <c r="D19" s="22"/>
      <c r="E19" s="22"/>
      <c r="F19" s="22"/>
      <c r="G19" s="22"/>
      <c r="H19" s="22"/>
      <c r="I19" s="22"/>
      <c r="J19" s="22"/>
      <c r="K19" s="22"/>
      <c r="L19" s="22"/>
      <c r="M19" s="22"/>
    </row>
    <row r="20" spans="1:13" ht="14" hidden="1">
      <c r="A20" s="22"/>
      <c r="B20" s="22"/>
      <c r="C20" s="22"/>
      <c r="D20" s="22"/>
      <c r="E20" s="22"/>
      <c r="F20" s="22"/>
      <c r="G20" s="22"/>
      <c r="H20" s="22"/>
      <c r="I20" s="22"/>
      <c r="J20" s="22"/>
      <c r="K20" s="22"/>
      <c r="L20" s="22"/>
      <c r="M20" s="22"/>
    </row>
    <row r="21" spans="1:13" ht="14" hidden="1">
      <c r="A21" s="22"/>
      <c r="B21" s="22"/>
      <c r="C21" s="22"/>
      <c r="D21" s="22"/>
      <c r="E21" s="22"/>
      <c r="F21" s="22"/>
      <c r="G21" s="22"/>
      <c r="H21" s="22"/>
      <c r="I21" s="22"/>
      <c r="J21" s="22"/>
      <c r="K21" s="22"/>
      <c r="L21" s="22"/>
      <c r="M21" s="22"/>
    </row>
    <row r="22" spans="1:13" ht="14" hidden="1">
      <c r="A22" s="22"/>
      <c r="B22" s="22"/>
      <c r="C22" s="22"/>
      <c r="D22" s="22"/>
      <c r="E22" s="22"/>
      <c r="F22" s="22"/>
      <c r="G22" s="22"/>
      <c r="H22" s="22"/>
      <c r="I22" s="22"/>
      <c r="J22" s="22"/>
      <c r="K22" s="22"/>
      <c r="L22" s="22"/>
      <c r="M22" s="22"/>
    </row>
    <row r="23" spans="1:13" ht="12" customHeight="1">
      <c r="A23" s="22"/>
      <c r="B23" s="22"/>
      <c r="C23" s="22"/>
      <c r="D23" s="22"/>
      <c r="E23" s="22"/>
      <c r="F23" s="22"/>
      <c r="G23" s="22"/>
      <c r="H23" s="22"/>
      <c r="I23" s="22"/>
      <c r="J23" s="22"/>
      <c r="K23" s="22"/>
      <c r="L23" s="22"/>
      <c r="M23" s="22"/>
    </row>
    <row r="24" spans="1:13" ht="15">
      <c r="A24" s="22"/>
      <c r="B24" s="22"/>
      <c r="C24" s="386" t="s">
        <v>52</v>
      </c>
      <c r="D24" s="386"/>
      <c r="E24" s="386"/>
      <c r="F24" s="386"/>
      <c r="G24" s="386"/>
      <c r="H24" s="386"/>
      <c r="I24" s="386"/>
      <c r="J24" s="386"/>
      <c r="K24" s="386"/>
      <c r="L24" s="252" t="s">
        <v>53</v>
      </c>
      <c r="M24" s="22"/>
    </row>
    <row r="25" spans="1:13" ht="15" hidden="1" customHeight="1">
      <c r="A25" s="22"/>
      <c r="B25" s="22"/>
      <c r="C25" s="253" t="s">
        <v>54</v>
      </c>
      <c r="D25" s="354"/>
      <c r="E25" s="348"/>
      <c r="F25" s="348"/>
      <c r="G25" s="348"/>
      <c r="H25" s="254"/>
      <c r="I25" s="254"/>
      <c r="J25" s="254"/>
      <c r="K25" s="254"/>
      <c r="L25" s="254"/>
      <c r="M25" s="22"/>
    </row>
    <row r="26" spans="1:13" ht="44.25" hidden="1" customHeight="1">
      <c r="A26" s="22"/>
      <c r="B26" s="22"/>
      <c r="C26" s="370"/>
      <c r="D26" s="255" t="s">
        <v>55</v>
      </c>
      <c r="E26" s="380"/>
      <c r="F26" s="380"/>
      <c r="G26" s="380"/>
      <c r="H26" s="380"/>
      <c r="I26" s="380"/>
      <c r="J26" s="380"/>
      <c r="K26" s="380"/>
      <c r="L26" s="380"/>
      <c r="M26" s="22"/>
    </row>
    <row r="27" spans="1:13" ht="15" hidden="1" customHeight="1">
      <c r="A27" s="22"/>
      <c r="B27" s="22"/>
      <c r="C27" s="370"/>
      <c r="D27" s="256"/>
      <c r="E27" s="257"/>
      <c r="F27" s="257"/>
      <c r="G27" s="257"/>
      <c r="H27" s="257"/>
      <c r="I27" s="257"/>
      <c r="J27" s="257"/>
      <c r="K27" s="257"/>
      <c r="L27" s="257"/>
      <c r="M27" s="22"/>
    </row>
    <row r="28" spans="1:13" ht="15" hidden="1" customHeight="1">
      <c r="A28" s="22"/>
      <c r="B28" s="22"/>
      <c r="C28" s="253" t="s">
        <v>54</v>
      </c>
      <c r="D28" s="346"/>
      <c r="E28" s="354"/>
      <c r="F28" s="22"/>
      <c r="G28" s="22"/>
      <c r="H28" s="22"/>
      <c r="I28" s="22"/>
      <c r="J28" s="22"/>
      <c r="K28" s="22"/>
      <c r="L28" s="22"/>
      <c r="M28" s="22"/>
    </row>
    <row r="29" spans="1:13" ht="42.75" hidden="1" customHeight="1">
      <c r="A29" s="22"/>
      <c r="B29" s="22"/>
      <c r="C29" s="370"/>
      <c r="D29" s="255" t="s">
        <v>56</v>
      </c>
      <c r="E29" s="380"/>
      <c r="F29" s="380"/>
      <c r="G29" s="380"/>
      <c r="H29" s="380"/>
      <c r="I29" s="380"/>
      <c r="J29" s="380"/>
      <c r="K29" s="380"/>
      <c r="L29" s="380"/>
      <c r="M29" s="22"/>
    </row>
    <row r="30" spans="1:13" ht="14" hidden="1">
      <c r="A30" s="22"/>
      <c r="B30" s="22"/>
      <c r="C30" s="370"/>
      <c r="D30" s="22"/>
      <c r="E30" s="22" t="s">
        <v>57</v>
      </c>
      <c r="F30" s="22"/>
      <c r="G30" s="22"/>
      <c r="H30" s="22"/>
      <c r="I30" s="22"/>
      <c r="J30" s="22"/>
      <c r="K30" s="22"/>
      <c r="L30" s="22"/>
      <c r="M30" s="22"/>
    </row>
    <row r="31" spans="1:13" ht="90.75" customHeight="1">
      <c r="A31" s="22"/>
      <c r="B31" s="22"/>
      <c r="C31" s="370"/>
      <c r="D31" s="400" t="s">
        <v>453</v>
      </c>
      <c r="E31" s="400"/>
      <c r="F31" s="400"/>
      <c r="G31" s="400"/>
      <c r="H31" s="400"/>
      <c r="I31" s="400"/>
      <c r="J31" s="400"/>
      <c r="K31" s="400"/>
      <c r="L31" s="400"/>
      <c r="M31" s="22"/>
    </row>
    <row r="32" spans="1:13" ht="12" customHeight="1">
      <c r="A32" s="22"/>
      <c r="B32" s="22"/>
      <c r="C32" s="370"/>
      <c r="D32" s="399"/>
      <c r="E32" s="399"/>
      <c r="F32" s="399"/>
      <c r="G32" s="399"/>
      <c r="H32" s="399"/>
      <c r="I32" s="399"/>
      <c r="J32" s="399"/>
      <c r="K32" s="389"/>
      <c r="L32" s="389"/>
      <c r="M32" s="22"/>
    </row>
    <row r="33" spans="1:13" ht="15" hidden="1" customHeight="1">
      <c r="A33" s="22"/>
      <c r="B33" s="22"/>
      <c r="C33" s="370"/>
      <c r="D33" s="399"/>
      <c r="E33" s="399"/>
      <c r="F33" s="399"/>
      <c r="G33" s="399"/>
      <c r="H33" s="399"/>
      <c r="I33" s="399"/>
      <c r="J33" s="399"/>
      <c r="K33" s="395"/>
      <c r="L33" s="395"/>
      <c r="M33" s="22"/>
    </row>
    <row r="34" spans="1:13" ht="15">
      <c r="A34" s="22"/>
      <c r="B34" s="22"/>
      <c r="C34" s="386" t="s">
        <v>38</v>
      </c>
      <c r="D34" s="386"/>
      <c r="E34" s="386"/>
      <c r="F34" s="386"/>
      <c r="G34" s="347"/>
      <c r="H34" s="347"/>
      <c r="I34" s="347"/>
      <c r="J34" s="101"/>
      <c r="K34" s="101"/>
      <c r="L34" s="252" t="s">
        <v>53</v>
      </c>
      <c r="M34" s="22"/>
    </row>
    <row r="35" spans="1:13" ht="47.25" customHeight="1">
      <c r="A35" s="22"/>
      <c r="B35" s="22"/>
      <c r="C35" s="22"/>
      <c r="D35" s="392" t="s">
        <v>454</v>
      </c>
      <c r="E35" s="380"/>
      <c r="F35" s="380"/>
      <c r="G35" s="380"/>
      <c r="H35" s="380"/>
      <c r="I35" s="380"/>
      <c r="J35" s="380"/>
      <c r="K35" s="380"/>
      <c r="L35" s="380"/>
      <c r="M35" s="22"/>
    </row>
    <row r="36" spans="1:13" s="97" customFormat="1" ht="47.25" customHeight="1">
      <c r="A36" s="22"/>
      <c r="B36" s="22"/>
      <c r="C36" s="22"/>
      <c r="D36" s="393"/>
      <c r="E36" s="393"/>
      <c r="F36" s="393"/>
      <c r="G36" s="393"/>
      <c r="H36" s="393"/>
      <c r="I36" s="393"/>
      <c r="J36" s="393"/>
      <c r="K36" s="393"/>
      <c r="L36" s="393"/>
      <c r="M36" s="22"/>
    </row>
    <row r="37" spans="1:13" ht="12" customHeight="1">
      <c r="A37" s="22"/>
      <c r="B37" s="22"/>
      <c r="C37" s="22"/>
      <c r="D37" s="22"/>
      <c r="E37" s="22"/>
      <c r="F37" s="22"/>
      <c r="G37" s="22"/>
      <c r="H37" s="22"/>
      <c r="I37" s="22"/>
      <c r="J37" s="100" t="s">
        <v>448</v>
      </c>
      <c r="K37" s="22"/>
      <c r="L37" s="251" t="s">
        <v>58</v>
      </c>
      <c r="M37" s="22"/>
    </row>
    <row r="38" spans="1:13" ht="15" customHeight="1">
      <c r="A38" s="22"/>
      <c r="B38" s="22"/>
      <c r="C38" s="253" t="s">
        <v>54</v>
      </c>
      <c r="D38" s="380" t="s">
        <v>59</v>
      </c>
      <c r="E38" s="380"/>
      <c r="F38" s="380"/>
      <c r="G38" s="380"/>
      <c r="H38" s="380"/>
      <c r="I38" s="380"/>
      <c r="J38" s="380"/>
      <c r="K38" s="380"/>
      <c r="L38" s="380"/>
      <c r="M38" s="22"/>
    </row>
    <row r="39" spans="1:13" ht="58.5" customHeight="1">
      <c r="A39" s="22"/>
      <c r="B39" s="22"/>
      <c r="C39" s="370"/>
      <c r="D39" s="253" t="s">
        <v>60</v>
      </c>
      <c r="E39" s="387" t="s">
        <v>455</v>
      </c>
      <c r="F39" s="387"/>
      <c r="G39" s="387"/>
      <c r="H39" s="387"/>
      <c r="I39" s="387"/>
      <c r="J39" s="387"/>
      <c r="K39" s="387"/>
      <c r="L39" s="387"/>
      <c r="M39" s="22"/>
    </row>
    <row r="40" spans="1:13" ht="12" customHeight="1">
      <c r="A40" s="22"/>
      <c r="B40" s="22"/>
      <c r="C40" s="22"/>
      <c r="D40" s="22"/>
      <c r="E40" s="22"/>
      <c r="F40" s="22"/>
      <c r="G40" s="22"/>
      <c r="H40" s="22"/>
      <c r="I40" s="22"/>
      <c r="J40" s="22"/>
      <c r="K40" s="22"/>
      <c r="L40" s="22"/>
      <c r="M40" s="22"/>
    </row>
    <row r="41" spans="1:13" ht="15" customHeight="1">
      <c r="A41" s="22"/>
      <c r="B41" s="22"/>
      <c r="C41" s="253" t="s">
        <v>54</v>
      </c>
      <c r="D41" s="397" t="s">
        <v>61</v>
      </c>
      <c r="E41" s="397"/>
      <c r="F41" s="397"/>
      <c r="G41" s="397"/>
      <c r="H41" s="397"/>
      <c r="I41" s="397"/>
      <c r="J41" s="397"/>
      <c r="K41" s="397"/>
      <c r="L41" s="22"/>
      <c r="M41" s="22"/>
    </row>
    <row r="42" spans="1:13" ht="91.5" customHeight="1">
      <c r="A42" s="22"/>
      <c r="B42" s="22"/>
      <c r="C42" s="370"/>
      <c r="D42" s="253" t="s">
        <v>60</v>
      </c>
      <c r="E42" s="398" t="s">
        <v>456</v>
      </c>
      <c r="F42" s="398"/>
      <c r="G42" s="398"/>
      <c r="H42" s="398"/>
      <c r="I42" s="398"/>
      <c r="J42" s="398"/>
      <c r="K42" s="398"/>
      <c r="L42" s="398"/>
      <c r="M42" s="22"/>
    </row>
    <row r="43" spans="1:13" ht="12" customHeight="1">
      <c r="A43" s="22"/>
      <c r="B43" s="22"/>
      <c r="C43" s="370"/>
      <c r="D43" s="375"/>
      <c r="E43" s="74"/>
      <c r="F43" s="74"/>
      <c r="G43" s="74"/>
      <c r="H43" s="74"/>
      <c r="I43" s="74"/>
      <c r="J43" s="74"/>
      <c r="K43" s="74"/>
      <c r="L43" s="74"/>
      <c r="M43" s="22"/>
    </row>
    <row r="44" spans="1:13" ht="15" customHeight="1">
      <c r="A44" s="22"/>
      <c r="B44" s="22"/>
      <c r="C44" s="253" t="s">
        <v>54</v>
      </c>
      <c r="D44" s="397" t="s">
        <v>62</v>
      </c>
      <c r="E44" s="397"/>
      <c r="F44" s="397"/>
      <c r="G44" s="397"/>
      <c r="H44" s="397"/>
      <c r="I44" s="397"/>
      <c r="J44" s="397"/>
      <c r="K44" s="397"/>
      <c r="L44" s="74"/>
      <c r="M44" s="22"/>
    </row>
    <row r="45" spans="1:13" ht="28.5" customHeight="1">
      <c r="A45" s="22"/>
      <c r="B45" s="22"/>
      <c r="C45" s="370"/>
      <c r="D45" s="253" t="s">
        <v>60</v>
      </c>
      <c r="E45" s="387" t="s">
        <v>63</v>
      </c>
      <c r="F45" s="387"/>
      <c r="G45" s="387"/>
      <c r="H45" s="387"/>
      <c r="I45" s="387"/>
      <c r="J45" s="387"/>
      <c r="K45" s="387"/>
      <c r="L45" s="387"/>
      <c r="M45" s="22"/>
    </row>
    <row r="46" spans="1:13" ht="12" customHeight="1">
      <c r="A46" s="22"/>
      <c r="B46" s="22"/>
      <c r="C46" s="370"/>
      <c r="D46" s="375"/>
      <c r="E46" s="74"/>
      <c r="F46" s="74"/>
      <c r="G46" s="74"/>
      <c r="H46" s="74"/>
      <c r="I46" s="74"/>
      <c r="J46" s="74"/>
      <c r="K46" s="74"/>
      <c r="L46" s="74"/>
      <c r="M46" s="22"/>
    </row>
    <row r="47" spans="1:13" ht="15" customHeight="1">
      <c r="A47" s="22"/>
      <c r="B47" s="22"/>
      <c r="C47" s="253" t="s">
        <v>54</v>
      </c>
      <c r="D47" s="382" t="s">
        <v>64</v>
      </c>
      <c r="E47" s="385"/>
      <c r="F47" s="385"/>
      <c r="G47" s="385"/>
      <c r="H47" s="385"/>
      <c r="I47" s="385"/>
      <c r="J47" s="385"/>
      <c r="K47" s="385"/>
      <c r="L47" s="385"/>
      <c r="M47" s="22"/>
    </row>
    <row r="48" spans="1:13" ht="121.5" customHeight="1">
      <c r="A48" s="22"/>
      <c r="B48" s="22"/>
      <c r="C48" s="370"/>
      <c r="D48" s="253" t="s">
        <v>60</v>
      </c>
      <c r="E48" s="387" t="s">
        <v>65</v>
      </c>
      <c r="F48" s="387"/>
      <c r="G48" s="387"/>
      <c r="H48" s="387"/>
      <c r="I48" s="387"/>
      <c r="J48" s="387"/>
      <c r="K48" s="387"/>
      <c r="L48" s="387"/>
      <c r="M48" s="22"/>
    </row>
    <row r="49" spans="1:13" ht="12" customHeight="1">
      <c r="A49" s="22"/>
      <c r="B49" s="22"/>
      <c r="C49" s="370"/>
      <c r="D49" s="22"/>
      <c r="E49" s="22" t="s">
        <v>57</v>
      </c>
      <c r="F49" s="22"/>
      <c r="G49" s="22"/>
      <c r="H49" s="22"/>
      <c r="I49" s="22"/>
      <c r="J49" s="22"/>
      <c r="K49" s="22"/>
      <c r="L49" s="22"/>
      <c r="M49" s="22"/>
    </row>
    <row r="50" spans="1:13" ht="15">
      <c r="A50" s="22"/>
      <c r="B50" s="22"/>
      <c r="C50" s="386" t="s">
        <v>41</v>
      </c>
      <c r="D50" s="386"/>
      <c r="E50" s="386"/>
      <c r="F50" s="386"/>
      <c r="G50" s="347"/>
      <c r="H50" s="347"/>
      <c r="I50" s="347"/>
      <c r="J50" s="347"/>
      <c r="K50" s="347"/>
      <c r="L50" s="252" t="s">
        <v>53</v>
      </c>
      <c r="M50" s="22"/>
    </row>
    <row r="51" spans="1:13" ht="15" customHeight="1">
      <c r="A51" s="22"/>
      <c r="B51" s="22"/>
      <c r="C51" s="253" t="s">
        <v>54</v>
      </c>
      <c r="D51" s="397" t="s">
        <v>66</v>
      </c>
      <c r="E51" s="397"/>
      <c r="F51" s="397"/>
      <c r="G51" s="397"/>
      <c r="H51" s="397"/>
      <c r="I51" s="397"/>
      <c r="J51" s="397"/>
      <c r="K51" s="397"/>
      <c r="L51" s="397"/>
      <c r="M51" s="22"/>
    </row>
    <row r="52" spans="1:13" ht="44.25" customHeight="1">
      <c r="A52" s="22"/>
      <c r="B52" s="22"/>
      <c r="C52" s="370"/>
      <c r="D52" s="253" t="s">
        <v>60</v>
      </c>
      <c r="E52" s="387" t="s">
        <v>67</v>
      </c>
      <c r="F52" s="387"/>
      <c r="G52" s="387"/>
      <c r="H52" s="387"/>
      <c r="I52" s="387"/>
      <c r="J52" s="387"/>
      <c r="K52" s="387"/>
      <c r="L52" s="387"/>
      <c r="M52" s="22"/>
    </row>
    <row r="53" spans="1:13" ht="12" customHeight="1">
      <c r="A53" s="22"/>
      <c r="B53" s="22"/>
      <c r="C53" s="370"/>
      <c r="D53" s="22"/>
      <c r="E53" s="22" t="s">
        <v>57</v>
      </c>
      <c r="F53" s="22"/>
      <c r="G53" s="22"/>
      <c r="H53" s="22"/>
      <c r="I53" s="22"/>
      <c r="J53" s="22"/>
      <c r="K53" s="22"/>
      <c r="L53" s="22"/>
      <c r="M53" s="22"/>
    </row>
    <row r="54" spans="1:13" ht="15" customHeight="1">
      <c r="A54" s="22"/>
      <c r="B54" s="22"/>
      <c r="C54" s="253" t="s">
        <v>54</v>
      </c>
      <c r="D54" s="382" t="s">
        <v>68</v>
      </c>
      <c r="E54" s="385"/>
      <c r="F54" s="385"/>
      <c r="G54" s="385"/>
      <c r="H54" s="385"/>
      <c r="I54" s="385"/>
      <c r="J54" s="385"/>
      <c r="K54" s="385"/>
      <c r="L54" s="385"/>
      <c r="M54" s="22"/>
    </row>
    <row r="55" spans="1:13" ht="29.25" customHeight="1">
      <c r="A55" s="22"/>
      <c r="B55" s="22"/>
      <c r="C55" s="370"/>
      <c r="D55" s="253" t="s">
        <v>60</v>
      </c>
      <c r="E55" s="387" t="s">
        <v>69</v>
      </c>
      <c r="F55" s="387"/>
      <c r="G55" s="387"/>
      <c r="H55" s="387"/>
      <c r="I55" s="387"/>
      <c r="J55" s="387"/>
      <c r="K55" s="387"/>
      <c r="L55" s="387"/>
      <c r="M55" s="22"/>
    </row>
    <row r="56" spans="1:13" ht="12" customHeight="1">
      <c r="A56" s="22"/>
      <c r="B56" s="22"/>
      <c r="C56" s="370"/>
      <c r="D56" s="22"/>
      <c r="E56" s="22" t="s">
        <v>57</v>
      </c>
      <c r="F56" s="22"/>
      <c r="G56" s="22"/>
      <c r="H56" s="22"/>
      <c r="I56" s="22"/>
      <c r="J56" s="22"/>
      <c r="K56" s="22"/>
      <c r="L56" s="22"/>
      <c r="M56" s="22"/>
    </row>
    <row r="57" spans="1:13" ht="15" customHeight="1">
      <c r="A57" s="22"/>
      <c r="B57" s="22"/>
      <c r="C57" s="253" t="s">
        <v>54</v>
      </c>
      <c r="D57" s="382" t="s">
        <v>70</v>
      </c>
      <c r="E57" s="385"/>
      <c r="F57" s="385"/>
      <c r="G57" s="385"/>
      <c r="H57" s="385"/>
      <c r="I57" s="385"/>
      <c r="J57" s="385"/>
      <c r="K57" s="385"/>
      <c r="L57" s="385"/>
      <c r="M57" s="22"/>
    </row>
    <row r="58" spans="1:13" ht="103.5" customHeight="1">
      <c r="A58" s="22"/>
      <c r="B58" s="22"/>
      <c r="C58" s="370"/>
      <c r="D58" s="253" t="s">
        <v>60</v>
      </c>
      <c r="E58" s="387" t="s">
        <v>457</v>
      </c>
      <c r="F58" s="387"/>
      <c r="G58" s="387"/>
      <c r="H58" s="387"/>
      <c r="I58" s="387"/>
      <c r="J58" s="387"/>
      <c r="K58" s="387"/>
      <c r="L58" s="387"/>
      <c r="M58" s="22"/>
    </row>
    <row r="59" spans="1:13" ht="12" customHeight="1">
      <c r="A59" s="22"/>
      <c r="B59" s="22"/>
      <c r="C59" s="370"/>
      <c r="D59" s="22"/>
      <c r="E59" s="22" t="s">
        <v>57</v>
      </c>
      <c r="F59" s="22"/>
      <c r="G59" s="22"/>
      <c r="H59" s="22"/>
      <c r="I59" s="22"/>
      <c r="J59" s="22"/>
      <c r="K59" s="22"/>
      <c r="L59" s="22"/>
      <c r="M59" s="22"/>
    </row>
    <row r="60" spans="1:13" ht="15">
      <c r="A60" s="22"/>
      <c r="B60" s="22"/>
      <c r="C60" s="386" t="s">
        <v>44</v>
      </c>
      <c r="D60" s="386"/>
      <c r="E60" s="386"/>
      <c r="F60" s="386"/>
      <c r="G60" s="250"/>
      <c r="H60" s="250"/>
      <c r="I60" s="347"/>
      <c r="J60" s="347"/>
      <c r="K60" s="347"/>
      <c r="L60" s="252" t="s">
        <v>53</v>
      </c>
      <c r="M60" s="22"/>
    </row>
    <row r="61" spans="1:13" ht="14">
      <c r="A61" s="22"/>
      <c r="B61" s="22"/>
      <c r="C61" s="253" t="s">
        <v>54</v>
      </c>
      <c r="D61" s="382" t="s">
        <v>71</v>
      </c>
      <c r="E61" s="385"/>
      <c r="F61" s="385"/>
      <c r="G61" s="385"/>
      <c r="H61" s="385"/>
      <c r="I61" s="385"/>
      <c r="J61" s="385"/>
      <c r="K61" s="385"/>
      <c r="L61" s="385"/>
      <c r="M61" s="22"/>
    </row>
    <row r="62" spans="1:13" ht="88.5" customHeight="1">
      <c r="A62" s="22"/>
      <c r="B62" s="22"/>
      <c r="C62" s="370"/>
      <c r="D62" s="253" t="s">
        <v>60</v>
      </c>
      <c r="E62" s="387" t="s">
        <v>72</v>
      </c>
      <c r="F62" s="387"/>
      <c r="G62" s="387"/>
      <c r="H62" s="387"/>
      <c r="I62" s="387"/>
      <c r="J62" s="387"/>
      <c r="K62" s="387"/>
      <c r="L62" s="387"/>
      <c r="M62" s="22"/>
    </row>
    <row r="63" spans="1:13" ht="12" customHeight="1">
      <c r="A63" s="22"/>
      <c r="B63" s="22"/>
      <c r="C63" s="370"/>
      <c r="D63" s="253"/>
      <c r="E63" s="348"/>
      <c r="F63" s="348"/>
      <c r="G63" s="348"/>
      <c r="H63" s="348"/>
      <c r="I63" s="348"/>
      <c r="J63" s="348"/>
      <c r="K63" s="348"/>
      <c r="L63" s="348"/>
      <c r="M63" s="22"/>
    </row>
    <row r="64" spans="1:13" ht="15" customHeight="1">
      <c r="A64" s="22"/>
      <c r="B64" s="22"/>
      <c r="C64" s="307" t="s">
        <v>54</v>
      </c>
      <c r="D64" s="389" t="s">
        <v>458</v>
      </c>
      <c r="E64" s="389"/>
      <c r="F64" s="389"/>
      <c r="G64" s="389"/>
      <c r="H64" s="389"/>
      <c r="I64" s="389"/>
      <c r="J64" s="389"/>
      <c r="K64" s="308"/>
      <c r="L64" s="308"/>
      <c r="M64" s="22"/>
    </row>
    <row r="65" spans="1:13" ht="44.25" customHeight="1">
      <c r="A65" s="22"/>
      <c r="B65" s="22"/>
      <c r="C65" s="370"/>
      <c r="D65" s="253" t="s">
        <v>60</v>
      </c>
      <c r="E65" s="388" t="s">
        <v>73</v>
      </c>
      <c r="F65" s="388"/>
      <c r="G65" s="388"/>
      <c r="H65" s="388"/>
      <c r="I65" s="388"/>
      <c r="J65" s="388"/>
      <c r="K65" s="388"/>
      <c r="L65" s="388"/>
      <c r="M65" s="22"/>
    </row>
    <row r="66" spans="1:13" ht="12" customHeight="1">
      <c r="A66" s="22"/>
      <c r="B66" s="22"/>
      <c r="C66" s="370"/>
      <c r="D66" s="253"/>
      <c r="E66" s="348"/>
      <c r="F66" s="348"/>
      <c r="G66" s="348"/>
      <c r="H66" s="348"/>
      <c r="I66" s="348"/>
      <c r="J66" s="348"/>
      <c r="K66" s="348"/>
      <c r="L66" s="348"/>
      <c r="M66" s="22"/>
    </row>
    <row r="67" spans="1:13" ht="15" customHeight="1">
      <c r="A67" s="22"/>
      <c r="B67" s="22"/>
      <c r="C67" s="253" t="s">
        <v>54</v>
      </c>
      <c r="D67" s="382" t="s">
        <v>74</v>
      </c>
      <c r="E67" s="382"/>
      <c r="F67" s="382"/>
      <c r="G67" s="382"/>
      <c r="H67" s="382"/>
      <c r="I67" s="382"/>
      <c r="J67" s="382"/>
      <c r="K67" s="382"/>
      <c r="L67" s="382"/>
      <c r="M67" s="22"/>
    </row>
    <row r="68" spans="1:13" ht="60" customHeight="1">
      <c r="A68" s="22"/>
      <c r="B68" s="22"/>
      <c r="C68" s="370"/>
      <c r="D68" s="253" t="s">
        <v>60</v>
      </c>
      <c r="E68" s="387" t="s">
        <v>75</v>
      </c>
      <c r="F68" s="387"/>
      <c r="G68" s="387"/>
      <c r="H68" s="387"/>
      <c r="I68" s="387"/>
      <c r="J68" s="387"/>
      <c r="K68" s="387"/>
      <c r="L68" s="387"/>
      <c r="M68" s="22"/>
    </row>
    <row r="69" spans="1:13" ht="12" customHeight="1">
      <c r="A69" s="22"/>
      <c r="B69" s="22"/>
      <c r="C69" s="306"/>
      <c r="D69" s="253"/>
      <c r="E69" s="348"/>
      <c r="F69" s="348"/>
      <c r="G69" s="348"/>
      <c r="H69" s="348"/>
      <c r="I69" s="348"/>
      <c r="J69" s="348"/>
      <c r="K69" s="348"/>
      <c r="L69" s="348"/>
      <c r="M69" s="22"/>
    </row>
    <row r="70" spans="1:13" ht="15" customHeight="1">
      <c r="A70" s="22"/>
      <c r="B70" s="22"/>
      <c r="C70" s="253" t="s">
        <v>54</v>
      </c>
      <c r="D70" s="389" t="s">
        <v>76</v>
      </c>
      <c r="E70" s="389"/>
      <c r="F70" s="389"/>
      <c r="G70" s="389"/>
      <c r="H70" s="389"/>
      <c r="I70" s="389"/>
      <c r="J70" s="389"/>
      <c r="K70" s="389"/>
      <c r="L70" s="389"/>
      <c r="M70" s="22"/>
    </row>
    <row r="71" spans="1:13" ht="45" customHeight="1">
      <c r="A71" s="22"/>
      <c r="B71" s="22"/>
      <c r="C71" s="370"/>
      <c r="D71" s="253" t="s">
        <v>60</v>
      </c>
      <c r="E71" s="387" t="s">
        <v>77</v>
      </c>
      <c r="F71" s="387"/>
      <c r="G71" s="387"/>
      <c r="H71" s="387"/>
      <c r="I71" s="387"/>
      <c r="J71" s="387"/>
      <c r="K71" s="387"/>
      <c r="L71" s="387"/>
      <c r="M71" s="22"/>
    </row>
    <row r="72" spans="1:13" ht="12" customHeight="1">
      <c r="A72" s="22"/>
      <c r="B72" s="22"/>
      <c r="C72" s="306"/>
      <c r="D72" s="354"/>
      <c r="E72" s="354" t="s">
        <v>57</v>
      </c>
      <c r="F72" s="354"/>
      <c r="G72" s="354"/>
      <c r="H72" s="354"/>
      <c r="I72" s="354"/>
      <c r="J72" s="354"/>
      <c r="K72" s="354"/>
      <c r="L72" s="354"/>
      <c r="M72" s="22"/>
    </row>
    <row r="73" spans="1:13" ht="15" customHeight="1">
      <c r="A73" s="22"/>
      <c r="B73" s="22"/>
      <c r="C73" s="253" t="s">
        <v>54</v>
      </c>
      <c r="D73" s="382" t="s">
        <v>78</v>
      </c>
      <c r="E73" s="385"/>
      <c r="F73" s="385"/>
      <c r="G73" s="385"/>
      <c r="H73" s="385"/>
      <c r="I73" s="385"/>
      <c r="J73" s="385"/>
      <c r="K73" s="385"/>
      <c r="L73" s="385"/>
      <c r="M73" s="22"/>
    </row>
    <row r="74" spans="1:13" ht="29.25" customHeight="1">
      <c r="A74" s="22"/>
      <c r="B74" s="22"/>
      <c r="C74" s="370"/>
      <c r="D74" s="253" t="s">
        <v>60</v>
      </c>
      <c r="E74" s="387" t="s">
        <v>79</v>
      </c>
      <c r="F74" s="387"/>
      <c r="G74" s="387"/>
      <c r="H74" s="387"/>
      <c r="I74" s="387"/>
      <c r="J74" s="387"/>
      <c r="K74" s="387"/>
      <c r="L74" s="387"/>
      <c r="M74" s="22"/>
    </row>
    <row r="75" spans="1:13" ht="15" customHeight="1">
      <c r="A75" s="22"/>
      <c r="B75" s="22"/>
      <c r="C75" s="370"/>
      <c r="D75" s="22"/>
      <c r="E75" s="22" t="s">
        <v>57</v>
      </c>
      <c r="F75" s="22"/>
      <c r="G75" s="22"/>
      <c r="H75" s="22"/>
      <c r="I75" s="22"/>
      <c r="J75" s="22"/>
      <c r="K75" s="22"/>
      <c r="L75" s="22"/>
      <c r="M75" s="22"/>
    </row>
    <row r="76" spans="1:13" ht="15" customHeight="1">
      <c r="A76" s="22"/>
      <c r="B76" s="22"/>
      <c r="C76" s="253" t="s">
        <v>54</v>
      </c>
      <c r="D76" s="380" t="s">
        <v>459</v>
      </c>
      <c r="E76" s="380"/>
      <c r="F76" s="380"/>
      <c r="G76" s="380"/>
      <c r="H76" s="380"/>
      <c r="I76" s="380"/>
      <c r="J76" s="380"/>
      <c r="K76" s="380"/>
      <c r="L76" s="380"/>
      <c r="M76" s="22"/>
    </row>
    <row r="77" spans="1:13" ht="14.25" customHeight="1">
      <c r="A77" s="22"/>
      <c r="B77" s="22"/>
      <c r="C77" s="370"/>
      <c r="D77" s="253" t="s">
        <v>60</v>
      </c>
      <c r="E77" s="387" t="s">
        <v>460</v>
      </c>
      <c r="F77" s="387"/>
      <c r="G77" s="387"/>
      <c r="H77" s="387"/>
      <c r="I77" s="387"/>
      <c r="J77" s="387"/>
      <c r="K77" s="387"/>
      <c r="L77" s="387"/>
      <c r="M77" s="22"/>
    </row>
    <row r="78" spans="1:13" ht="14">
      <c r="A78" s="22"/>
      <c r="B78" s="22"/>
      <c r="C78" s="370"/>
      <c r="D78" s="22"/>
      <c r="E78" s="22" t="s">
        <v>57</v>
      </c>
      <c r="F78" s="22"/>
      <c r="G78" s="22"/>
      <c r="H78" s="22"/>
      <c r="I78" s="22"/>
      <c r="J78" s="22"/>
      <c r="K78" s="22"/>
      <c r="L78" s="22"/>
      <c r="M78" s="22"/>
    </row>
    <row r="79" spans="1:13" ht="15" customHeight="1">
      <c r="A79" s="22"/>
      <c r="B79" s="22"/>
      <c r="C79" s="253" t="s">
        <v>54</v>
      </c>
      <c r="D79" s="382" t="s">
        <v>80</v>
      </c>
      <c r="E79" s="385"/>
      <c r="F79" s="385"/>
      <c r="G79" s="385"/>
      <c r="H79" s="385"/>
      <c r="I79" s="385"/>
      <c r="J79" s="385"/>
      <c r="K79" s="385"/>
      <c r="L79" s="385"/>
      <c r="M79" s="22"/>
    </row>
    <row r="80" spans="1:13" ht="60" customHeight="1">
      <c r="A80" s="22"/>
      <c r="B80" s="22"/>
      <c r="C80" s="370"/>
      <c r="D80" s="253" t="s">
        <v>60</v>
      </c>
      <c r="E80" s="387" t="s">
        <v>81</v>
      </c>
      <c r="F80" s="387"/>
      <c r="G80" s="387"/>
      <c r="H80" s="387"/>
      <c r="I80" s="387"/>
      <c r="J80" s="387"/>
      <c r="K80" s="387"/>
      <c r="L80" s="387"/>
      <c r="M80" s="22"/>
    </row>
    <row r="81" spans="1:13" ht="12" customHeight="1">
      <c r="A81" s="22"/>
      <c r="B81" s="22"/>
      <c r="C81" s="370"/>
      <c r="D81" s="22"/>
      <c r="E81" s="22" t="s">
        <v>57</v>
      </c>
      <c r="F81" s="22"/>
      <c r="G81" s="22"/>
      <c r="H81" s="22"/>
      <c r="I81" s="22"/>
      <c r="J81" s="22"/>
      <c r="K81" s="22"/>
      <c r="L81" s="22"/>
      <c r="M81" s="22"/>
    </row>
    <row r="82" spans="1:13" ht="30" customHeight="1">
      <c r="A82" s="22"/>
      <c r="B82" s="22"/>
      <c r="C82" s="253" t="s">
        <v>54</v>
      </c>
      <c r="D82" s="380" t="s">
        <v>82</v>
      </c>
      <c r="E82" s="380"/>
      <c r="F82" s="380"/>
      <c r="G82" s="380"/>
      <c r="H82" s="380"/>
      <c r="I82" s="380"/>
      <c r="J82" s="380"/>
      <c r="K82" s="380"/>
      <c r="L82" s="380"/>
      <c r="M82" s="22"/>
    </row>
    <row r="83" spans="1:13" ht="91.5" customHeight="1">
      <c r="A83" s="22"/>
      <c r="B83" s="22"/>
      <c r="C83" s="370"/>
      <c r="D83" s="253" t="s">
        <v>60</v>
      </c>
      <c r="E83" s="387" t="s">
        <v>461</v>
      </c>
      <c r="F83" s="387"/>
      <c r="G83" s="387"/>
      <c r="H83" s="387"/>
      <c r="I83" s="387"/>
      <c r="J83" s="387"/>
      <c r="K83" s="387"/>
      <c r="L83" s="387"/>
      <c r="M83" s="22"/>
    </row>
    <row r="84" spans="1:13" ht="12" customHeight="1">
      <c r="A84" s="22"/>
      <c r="B84" s="22"/>
      <c r="C84" s="370"/>
      <c r="D84" s="22"/>
      <c r="E84" s="22"/>
      <c r="F84" s="22"/>
      <c r="G84" s="22"/>
      <c r="H84" s="22"/>
      <c r="I84" s="22"/>
      <c r="J84" s="22"/>
      <c r="K84" s="22"/>
      <c r="L84" s="22"/>
      <c r="M84" s="22"/>
    </row>
    <row r="85" spans="1:13" ht="15.75" customHeight="1">
      <c r="A85" s="22"/>
      <c r="B85" s="22"/>
      <c r="C85" s="386" t="s">
        <v>83</v>
      </c>
      <c r="D85" s="386"/>
      <c r="E85" s="386"/>
      <c r="F85" s="386"/>
      <c r="G85" s="386"/>
      <c r="H85" s="386"/>
      <c r="I85" s="386"/>
      <c r="J85" s="347"/>
      <c r="K85" s="347"/>
      <c r="L85" s="252" t="s">
        <v>53</v>
      </c>
      <c r="M85" s="22"/>
    </row>
    <row r="86" spans="1:13" ht="15" customHeight="1">
      <c r="A86" s="22"/>
      <c r="B86" s="22"/>
      <c r="C86" s="253" t="s">
        <v>54</v>
      </c>
      <c r="D86" s="382" t="s">
        <v>84</v>
      </c>
      <c r="E86" s="382"/>
      <c r="F86" s="382"/>
      <c r="G86" s="382"/>
      <c r="H86" s="382"/>
      <c r="I86" s="382"/>
      <c r="J86" s="382"/>
      <c r="K86" s="382"/>
      <c r="L86" s="382"/>
      <c r="M86" s="22"/>
    </row>
    <row r="87" spans="1:13" ht="58.5" customHeight="1">
      <c r="A87" s="22"/>
      <c r="B87" s="22"/>
      <c r="C87" s="370"/>
      <c r="D87" s="253" t="s">
        <v>60</v>
      </c>
      <c r="E87" s="391" t="s">
        <v>85</v>
      </c>
      <c r="F87" s="391"/>
      <c r="G87" s="391"/>
      <c r="H87" s="391"/>
      <c r="I87" s="391"/>
      <c r="J87" s="391"/>
      <c r="K87" s="391"/>
      <c r="L87" s="391"/>
      <c r="M87" s="22"/>
    </row>
    <row r="88" spans="1:13" ht="12" hidden="1" customHeight="1">
      <c r="A88" s="22"/>
      <c r="B88" s="22"/>
      <c r="C88" s="370"/>
      <c r="D88" s="253"/>
      <c r="E88" s="351"/>
      <c r="F88" s="351"/>
      <c r="G88" s="351"/>
      <c r="H88" s="351"/>
      <c r="I88" s="351"/>
      <c r="J88" s="351"/>
      <c r="K88" s="351"/>
      <c r="L88" s="351"/>
      <c r="M88" s="22"/>
    </row>
    <row r="89" spans="1:13" ht="12" customHeight="1">
      <c r="A89" s="22"/>
      <c r="B89" s="22"/>
      <c r="C89" s="253"/>
      <c r="D89" s="354"/>
      <c r="E89" s="351"/>
      <c r="F89" s="351"/>
      <c r="G89" s="351"/>
      <c r="H89" s="351"/>
      <c r="I89" s="351"/>
      <c r="J89" s="351"/>
      <c r="K89" s="351"/>
      <c r="L89" s="351"/>
      <c r="M89" s="22"/>
    </row>
    <row r="90" spans="1:13" ht="15" customHeight="1">
      <c r="A90" s="22"/>
      <c r="B90" s="22"/>
      <c r="C90" s="253" t="s">
        <v>54</v>
      </c>
      <c r="D90" s="382" t="s">
        <v>86</v>
      </c>
      <c r="E90" s="385"/>
      <c r="F90" s="385"/>
      <c r="G90" s="385"/>
      <c r="H90" s="385"/>
      <c r="I90" s="385"/>
      <c r="J90" s="385"/>
      <c r="K90" s="385"/>
      <c r="L90" s="385"/>
      <c r="M90" s="22"/>
    </row>
    <row r="91" spans="1:13" ht="44.25" customHeight="1">
      <c r="A91" s="22"/>
      <c r="B91" s="22"/>
      <c r="C91" s="370"/>
      <c r="D91" s="253" t="s">
        <v>60</v>
      </c>
      <c r="E91" s="391" t="s">
        <v>462</v>
      </c>
      <c r="F91" s="391"/>
      <c r="G91" s="391"/>
      <c r="H91" s="391"/>
      <c r="I91" s="391"/>
      <c r="J91" s="391"/>
      <c r="K91" s="391"/>
      <c r="L91" s="391"/>
      <c r="M91" s="22"/>
    </row>
    <row r="92" spans="1:13" ht="12" customHeight="1">
      <c r="A92" s="22"/>
      <c r="B92" s="22"/>
      <c r="C92" s="370"/>
      <c r="D92" s="22"/>
      <c r="E92" s="22"/>
      <c r="F92" s="22"/>
      <c r="G92" s="22"/>
      <c r="H92" s="22"/>
      <c r="I92" s="22"/>
      <c r="J92" s="22"/>
      <c r="K92" s="22"/>
      <c r="L92" s="22"/>
      <c r="M92" s="22"/>
    </row>
    <row r="93" spans="1:13" ht="15" customHeight="1">
      <c r="A93" s="22"/>
      <c r="B93" s="22"/>
      <c r="C93" s="253" t="s">
        <v>54</v>
      </c>
      <c r="D93" s="382" t="s">
        <v>87</v>
      </c>
      <c r="E93" s="385"/>
      <c r="F93" s="385"/>
      <c r="G93" s="385"/>
      <c r="H93" s="385"/>
      <c r="I93" s="385"/>
      <c r="J93" s="385"/>
      <c r="K93" s="385"/>
      <c r="L93" s="385"/>
      <c r="M93" s="22"/>
    </row>
    <row r="94" spans="1:13" ht="121.5" customHeight="1">
      <c r="A94" s="22"/>
      <c r="B94" s="22"/>
      <c r="C94" s="370"/>
      <c r="D94" s="253" t="s">
        <v>60</v>
      </c>
      <c r="E94" s="391" t="s">
        <v>88</v>
      </c>
      <c r="F94" s="391"/>
      <c r="G94" s="391"/>
      <c r="H94" s="391"/>
      <c r="I94" s="391"/>
      <c r="J94" s="391"/>
      <c r="K94" s="391"/>
      <c r="L94" s="391"/>
      <c r="M94" s="22"/>
    </row>
    <row r="95" spans="1:13" ht="15" customHeight="1">
      <c r="A95" s="22"/>
      <c r="B95" s="22"/>
      <c r="C95" s="370"/>
      <c r="D95" s="253"/>
      <c r="E95" s="351"/>
      <c r="F95" s="351"/>
      <c r="G95" s="351"/>
      <c r="H95" s="351"/>
      <c r="I95" s="351"/>
      <c r="J95" s="351"/>
      <c r="K95" s="351"/>
      <c r="L95" s="351"/>
      <c r="M95" s="22"/>
    </row>
    <row r="96" spans="1:13" ht="15" customHeight="1">
      <c r="A96" s="97"/>
      <c r="B96" s="97"/>
      <c r="C96" s="296" t="s">
        <v>54</v>
      </c>
      <c r="D96" s="385" t="s">
        <v>89</v>
      </c>
      <c r="E96" s="385"/>
      <c r="F96" s="385"/>
      <c r="G96" s="385"/>
      <c r="H96" s="385"/>
      <c r="I96" s="385"/>
      <c r="J96" s="385"/>
      <c r="K96" s="385"/>
      <c r="L96" s="385"/>
      <c r="M96" s="97"/>
    </row>
    <row r="97" spans="1:13" ht="195.75" customHeight="1">
      <c r="A97" s="97"/>
      <c r="B97" s="97"/>
      <c r="C97" s="295"/>
      <c r="D97" s="296" t="s">
        <v>60</v>
      </c>
      <c r="E97" s="390" t="s">
        <v>90</v>
      </c>
      <c r="F97" s="390"/>
      <c r="G97" s="390"/>
      <c r="H97" s="390"/>
      <c r="I97" s="390"/>
      <c r="J97" s="390"/>
      <c r="K97" s="390"/>
      <c r="L97" s="390"/>
      <c r="M97" s="97"/>
    </row>
    <row r="98" spans="1:13" ht="12" customHeight="1">
      <c r="A98" s="97"/>
      <c r="B98" s="97"/>
      <c r="C98" s="295"/>
      <c r="D98" s="296"/>
      <c r="E98" s="350"/>
      <c r="F98" s="350"/>
      <c r="G98" s="350"/>
      <c r="H98" s="350"/>
      <c r="I98" s="350"/>
      <c r="J98" s="350"/>
      <c r="K98" s="350"/>
      <c r="L98" s="350"/>
      <c r="M98" s="97"/>
    </row>
    <row r="99" spans="1:13" ht="15" customHeight="1">
      <c r="A99" s="97"/>
      <c r="B99" s="97"/>
      <c r="C99" s="296" t="s">
        <v>54</v>
      </c>
      <c r="D99" s="385" t="s">
        <v>91</v>
      </c>
      <c r="E99" s="385"/>
      <c r="F99" s="385"/>
      <c r="G99" s="385"/>
      <c r="H99" s="385"/>
      <c r="I99" s="385"/>
      <c r="J99" s="385"/>
      <c r="K99" s="385"/>
      <c r="L99" s="385"/>
      <c r="M99" s="97"/>
    </row>
    <row r="100" spans="1:13" ht="271.5" customHeight="1">
      <c r="A100" s="97"/>
      <c r="B100" s="97"/>
      <c r="C100" s="295"/>
      <c r="D100" s="296" t="s">
        <v>60</v>
      </c>
      <c r="E100" s="390" t="s">
        <v>92</v>
      </c>
      <c r="F100" s="390"/>
      <c r="G100" s="390"/>
      <c r="H100" s="390"/>
      <c r="I100" s="390"/>
      <c r="J100" s="390"/>
      <c r="K100" s="390"/>
      <c r="L100" s="390"/>
      <c r="M100" s="97"/>
    </row>
    <row r="101" spans="1:13" ht="195.75" customHeight="1">
      <c r="A101" s="97"/>
      <c r="B101" s="97"/>
      <c r="C101" s="295"/>
      <c r="D101" s="296"/>
      <c r="E101" s="390" t="s">
        <v>93</v>
      </c>
      <c r="F101" s="390"/>
      <c r="G101" s="390"/>
      <c r="H101" s="390"/>
      <c r="I101" s="390"/>
      <c r="J101" s="390"/>
      <c r="K101" s="390"/>
      <c r="L101" s="390"/>
      <c r="M101" s="97"/>
    </row>
    <row r="102" spans="1:13" ht="12" customHeight="1">
      <c r="A102" s="22"/>
      <c r="B102" s="22"/>
      <c r="C102" s="370"/>
      <c r="D102" s="253"/>
      <c r="E102" s="351"/>
      <c r="F102" s="351"/>
      <c r="G102" s="351"/>
      <c r="H102" s="351"/>
      <c r="I102" s="351"/>
      <c r="J102" s="351"/>
      <c r="K102" s="351"/>
      <c r="L102" s="351"/>
      <c r="M102" s="22"/>
    </row>
    <row r="103" spans="1:13" ht="15" customHeight="1">
      <c r="A103" s="22"/>
      <c r="B103" s="22"/>
      <c r="C103" s="253" t="s">
        <v>54</v>
      </c>
      <c r="D103" s="381" t="s">
        <v>94</v>
      </c>
      <c r="E103" s="381"/>
      <c r="F103" s="381"/>
      <c r="G103" s="381"/>
      <c r="H103" s="381"/>
      <c r="I103" s="381"/>
      <c r="J103" s="381"/>
      <c r="K103" s="381"/>
      <c r="L103" s="381"/>
      <c r="M103" s="22"/>
    </row>
    <row r="104" spans="1:13" ht="240.75" customHeight="1">
      <c r="A104" s="22"/>
      <c r="B104" s="22"/>
      <c r="C104" s="370"/>
      <c r="D104" s="258" t="s">
        <v>60</v>
      </c>
      <c r="E104" s="380" t="s">
        <v>95</v>
      </c>
      <c r="F104" s="380"/>
      <c r="G104" s="380"/>
      <c r="H104" s="380"/>
      <c r="I104" s="380"/>
      <c r="J104" s="380"/>
      <c r="K104" s="380"/>
      <c r="L104" s="380"/>
      <c r="M104" s="22"/>
    </row>
    <row r="105" spans="1:13" ht="12" customHeight="1">
      <c r="A105" s="22"/>
      <c r="B105" s="22"/>
      <c r="C105" s="370"/>
      <c r="D105" s="22"/>
      <c r="E105" s="22"/>
      <c r="F105" s="22"/>
      <c r="G105" s="22"/>
      <c r="H105" s="22"/>
      <c r="I105" s="22"/>
      <c r="J105" s="22"/>
      <c r="K105" s="22"/>
      <c r="L105" s="22"/>
      <c r="M105" s="22"/>
    </row>
    <row r="106" spans="1:13" ht="15">
      <c r="A106" s="22"/>
      <c r="B106" s="22"/>
      <c r="C106" s="386" t="s">
        <v>9</v>
      </c>
      <c r="D106" s="386"/>
      <c r="E106" s="386"/>
      <c r="F106" s="347"/>
      <c r="G106" s="347"/>
      <c r="H106" s="347"/>
      <c r="I106" s="347"/>
      <c r="J106" s="347"/>
      <c r="K106" s="347"/>
      <c r="L106" s="252" t="s">
        <v>53</v>
      </c>
      <c r="M106" s="22"/>
    </row>
    <row r="107" spans="1:13" ht="45.75" customHeight="1">
      <c r="A107" s="97"/>
      <c r="B107" s="97"/>
      <c r="C107" s="384" t="s">
        <v>96</v>
      </c>
      <c r="D107" s="384"/>
      <c r="E107" s="384"/>
      <c r="F107" s="384"/>
      <c r="G107" s="384"/>
      <c r="H107" s="384"/>
      <c r="I107" s="384"/>
      <c r="J107" s="383" t="s">
        <v>97</v>
      </c>
      <c r="K107" s="383"/>
      <c r="L107" s="383"/>
      <c r="M107" s="97"/>
    </row>
    <row r="108" spans="1:13" ht="15" customHeight="1">
      <c r="A108" s="22"/>
      <c r="B108" s="22"/>
      <c r="C108" s="253" t="s">
        <v>98</v>
      </c>
      <c r="D108" s="382" t="s">
        <v>99</v>
      </c>
      <c r="E108" s="385"/>
      <c r="F108" s="385"/>
      <c r="G108" s="385"/>
      <c r="H108" s="385"/>
      <c r="I108" s="385"/>
      <c r="J108" s="385"/>
      <c r="K108" s="385"/>
      <c r="L108" s="385"/>
      <c r="M108" s="22"/>
    </row>
    <row r="109" spans="1:13" ht="73.5" customHeight="1">
      <c r="A109" s="22"/>
      <c r="B109" s="22"/>
      <c r="C109" s="370"/>
      <c r="D109" s="258" t="s">
        <v>60</v>
      </c>
      <c r="E109" s="380" t="s">
        <v>100</v>
      </c>
      <c r="F109" s="380"/>
      <c r="G109" s="380"/>
      <c r="H109" s="380"/>
      <c r="I109" s="380"/>
      <c r="J109" s="380"/>
      <c r="K109" s="380"/>
      <c r="L109" s="380"/>
      <c r="M109" s="22"/>
    </row>
    <row r="110" spans="1:13" ht="12" customHeight="1">
      <c r="A110" s="22"/>
      <c r="B110" s="22"/>
      <c r="C110" s="370"/>
      <c r="D110" s="22"/>
      <c r="E110" s="22"/>
      <c r="F110" s="22"/>
      <c r="G110" s="22"/>
      <c r="H110" s="22"/>
      <c r="I110" s="22"/>
      <c r="J110" s="22"/>
      <c r="K110" s="22"/>
      <c r="L110" s="22"/>
      <c r="M110" s="22"/>
    </row>
    <row r="111" spans="1:13" ht="14">
      <c r="A111" s="22"/>
      <c r="B111" s="22"/>
      <c r="C111" s="253" t="s">
        <v>98</v>
      </c>
      <c r="D111" s="382" t="s">
        <v>101</v>
      </c>
      <c r="E111" s="382"/>
      <c r="F111" s="382"/>
      <c r="G111" s="382"/>
      <c r="H111" s="382"/>
      <c r="I111" s="382"/>
      <c r="J111" s="382"/>
      <c r="K111" s="382"/>
      <c r="L111" s="382"/>
      <c r="M111" s="22"/>
    </row>
    <row r="112" spans="1:13" ht="46.5" customHeight="1">
      <c r="A112" s="22"/>
      <c r="B112" s="22"/>
      <c r="C112" s="370"/>
      <c r="D112" s="258" t="s">
        <v>60</v>
      </c>
      <c r="E112" s="380" t="s">
        <v>102</v>
      </c>
      <c r="F112" s="380"/>
      <c r="G112" s="380"/>
      <c r="H112" s="380"/>
      <c r="I112" s="380"/>
      <c r="J112" s="380"/>
      <c r="K112" s="380"/>
      <c r="L112" s="380"/>
      <c r="M112" s="22"/>
    </row>
    <row r="113" spans="1:13" ht="12" customHeight="1">
      <c r="A113" s="22"/>
      <c r="B113" s="22"/>
      <c r="C113" s="370"/>
      <c r="D113" s="258"/>
      <c r="E113" s="345"/>
      <c r="F113" s="345"/>
      <c r="G113" s="345"/>
      <c r="H113" s="345"/>
      <c r="I113" s="345"/>
      <c r="J113" s="345"/>
      <c r="K113" s="345"/>
      <c r="L113" s="345"/>
      <c r="M113" s="22"/>
    </row>
    <row r="114" spans="1:13" ht="15">
      <c r="A114" s="22"/>
      <c r="B114" s="22"/>
      <c r="C114" s="386" t="s">
        <v>463</v>
      </c>
      <c r="D114" s="386"/>
      <c r="E114" s="386"/>
      <c r="F114" s="396"/>
      <c r="G114" s="396"/>
      <c r="H114" s="396"/>
      <c r="I114" s="396"/>
      <c r="J114" s="396"/>
      <c r="K114" s="396"/>
      <c r="L114" s="252" t="s">
        <v>53</v>
      </c>
      <c r="M114" s="22"/>
    </row>
    <row r="115" spans="1:13" ht="6" customHeight="1">
      <c r="A115" s="22"/>
      <c r="B115" s="22"/>
      <c r="C115" s="253"/>
      <c r="D115" s="354"/>
      <c r="E115" s="22"/>
      <c r="F115" s="22"/>
      <c r="G115" s="22"/>
      <c r="H115" s="22"/>
      <c r="I115" s="22"/>
      <c r="J115" s="22"/>
      <c r="K115" s="22"/>
      <c r="L115" s="22"/>
      <c r="M115" s="22"/>
    </row>
    <row r="116" spans="1:13" ht="63.75" customHeight="1">
      <c r="A116" s="22"/>
      <c r="B116" s="22"/>
      <c r="C116" s="370"/>
      <c r="D116" s="404" t="s">
        <v>464</v>
      </c>
      <c r="E116" s="404"/>
      <c r="F116" s="404"/>
      <c r="G116" s="404"/>
      <c r="H116" s="404"/>
      <c r="I116" s="404"/>
      <c r="J116" s="404"/>
      <c r="K116" s="404"/>
      <c r="L116" s="404"/>
      <c r="M116" s="22"/>
    </row>
    <row r="117" spans="1:13" ht="16.5" customHeight="1">
      <c r="A117" s="22"/>
      <c r="B117" s="22"/>
      <c r="C117" s="370"/>
      <c r="D117" s="404" t="s">
        <v>465</v>
      </c>
      <c r="E117" s="404"/>
      <c r="F117" s="404"/>
      <c r="G117" s="404"/>
      <c r="H117" s="404"/>
      <c r="I117" s="404"/>
      <c r="J117" s="404"/>
      <c r="K117" s="404"/>
      <c r="L117" s="353" t="s">
        <v>103</v>
      </c>
      <c r="M117" s="22"/>
    </row>
    <row r="118" spans="1:13" ht="15" customHeight="1">
      <c r="A118" s="22"/>
      <c r="B118" s="22"/>
      <c r="C118" s="370"/>
      <c r="D118" s="404" t="s">
        <v>466</v>
      </c>
      <c r="E118" s="404"/>
      <c r="F118" s="404"/>
      <c r="G118" s="404"/>
      <c r="H118" s="404"/>
      <c r="I118" s="404"/>
      <c r="J118" s="404"/>
      <c r="K118" s="355"/>
      <c r="L118" s="353" t="s">
        <v>104</v>
      </c>
      <c r="M118" s="22"/>
    </row>
    <row r="119" spans="1:13" ht="15" customHeight="1">
      <c r="A119" s="22"/>
      <c r="B119" s="22"/>
      <c r="C119" s="22"/>
      <c r="D119" s="22"/>
      <c r="E119" s="22"/>
      <c r="F119" s="22"/>
      <c r="G119" s="22"/>
      <c r="H119" s="22"/>
      <c r="I119" s="22"/>
      <c r="J119" s="22"/>
      <c r="K119" s="22"/>
      <c r="L119" s="22"/>
      <c r="M119" s="22"/>
    </row>
    <row r="120" spans="1:13" ht="15" customHeight="1">
      <c r="A120" s="22"/>
      <c r="B120" s="22"/>
      <c r="C120" s="403" t="s">
        <v>105</v>
      </c>
      <c r="D120" s="385"/>
      <c r="E120" s="385"/>
      <c r="F120" s="385"/>
      <c r="G120" s="385"/>
      <c r="H120" s="385"/>
      <c r="I120" s="385"/>
      <c r="J120" s="385"/>
      <c r="K120" s="385"/>
      <c r="L120" s="385"/>
      <c r="M120" s="22"/>
    </row>
    <row r="121" spans="1:13" ht="15.75" customHeight="1">
      <c r="A121" s="97"/>
      <c r="B121" s="97"/>
      <c r="C121" s="97"/>
      <c r="D121" s="97"/>
      <c r="E121" s="97"/>
      <c r="F121" s="97"/>
      <c r="G121" s="97"/>
      <c r="H121" s="97"/>
      <c r="I121" s="97"/>
      <c r="J121" s="97"/>
      <c r="K121" s="97"/>
      <c r="L121" s="97"/>
      <c r="M121" s="97"/>
    </row>
    <row r="122" spans="1:13" ht="15" hidden="1" customHeight="1">
      <c r="A122" s="97"/>
      <c r="B122" s="97"/>
      <c r="C122" s="97"/>
      <c r="D122" s="97"/>
      <c r="E122" s="97"/>
      <c r="F122" s="97"/>
      <c r="G122" s="97"/>
      <c r="H122" s="97"/>
      <c r="I122" s="97"/>
      <c r="J122" s="97"/>
      <c r="K122" s="97"/>
      <c r="L122" s="97"/>
      <c r="M122" s="97"/>
    </row>
    <row r="123" spans="1:13" ht="15" customHeight="1">
      <c r="A123" s="97"/>
      <c r="B123" s="97"/>
      <c r="C123" s="97"/>
      <c r="D123" s="97"/>
      <c r="E123" s="97"/>
      <c r="F123" s="97"/>
      <c r="G123" s="97"/>
      <c r="H123" s="97"/>
      <c r="I123" s="97"/>
      <c r="J123" s="97"/>
      <c r="K123" s="97"/>
      <c r="L123" s="97"/>
      <c r="M123" s="97"/>
    </row>
  </sheetData>
  <sheetProtection algorithmName="SHA-512" hashValue="qrmSTmDXAJ09dcImpUyH94lLA84Ly/TCyLHfHVjf4KCpNuWNF5rr/ap1BuSYI1W4+A4apx8JDImaP+e+A0DgzQ==" saltValue="I2tXTAlbm/iyZXeHl+h6IA==" spinCount="100000" sheet="1" objects="1" scenarios="1"/>
  <mergeCells count="88">
    <mergeCell ref="C120:L120"/>
    <mergeCell ref="D47:L47"/>
    <mergeCell ref="D54:L54"/>
    <mergeCell ref="D57:L57"/>
    <mergeCell ref="D61:L61"/>
    <mergeCell ref="D73:L73"/>
    <mergeCell ref="D79:L79"/>
    <mergeCell ref="D86:L86"/>
    <mergeCell ref="D90:L90"/>
    <mergeCell ref="D93:L93"/>
    <mergeCell ref="D96:L96"/>
    <mergeCell ref="D99:L99"/>
    <mergeCell ref="D116:L116"/>
    <mergeCell ref="D117:K117"/>
    <mergeCell ref="D118:J118"/>
    <mergeCell ref="C85:I85"/>
    <mergeCell ref="D5:L5"/>
    <mergeCell ref="I6:L6"/>
    <mergeCell ref="E7:F7"/>
    <mergeCell ref="I7:J7"/>
    <mergeCell ref="I8:J8"/>
    <mergeCell ref="K7:L7"/>
    <mergeCell ref="K8:L8"/>
    <mergeCell ref="E8:F8"/>
    <mergeCell ref="C114:K114"/>
    <mergeCell ref="D41:K41"/>
    <mergeCell ref="E26:L26"/>
    <mergeCell ref="E29:L29"/>
    <mergeCell ref="E71:L71"/>
    <mergeCell ref="E42:L42"/>
    <mergeCell ref="D32:J32"/>
    <mergeCell ref="K32:L32"/>
    <mergeCell ref="D33:J33"/>
    <mergeCell ref="D44:K44"/>
    <mergeCell ref="E45:L45"/>
    <mergeCell ref="D31:L31"/>
    <mergeCell ref="C50:F50"/>
    <mergeCell ref="E48:L48"/>
    <mergeCell ref="D51:L51"/>
    <mergeCell ref="C34:F34"/>
    <mergeCell ref="K9:L9"/>
    <mergeCell ref="C24:K24"/>
    <mergeCell ref="K33:L33"/>
    <mergeCell ref="I12:J12"/>
    <mergeCell ref="I13:J13"/>
    <mergeCell ref="I9:J9"/>
    <mergeCell ref="I10:J10"/>
    <mergeCell ref="I11:J11"/>
    <mergeCell ref="E9:F9"/>
    <mergeCell ref="K10:L10"/>
    <mergeCell ref="K11:M11"/>
    <mergeCell ref="E10:F10"/>
    <mergeCell ref="E11:F11"/>
    <mergeCell ref="E12:F12"/>
    <mergeCell ref="E52:L52"/>
    <mergeCell ref="D35:L36"/>
    <mergeCell ref="C60:F60"/>
    <mergeCell ref="D38:L38"/>
    <mergeCell ref="E39:L39"/>
    <mergeCell ref="E55:L55"/>
    <mergeCell ref="E58:L58"/>
    <mergeCell ref="E97:L97"/>
    <mergeCell ref="E100:L100"/>
    <mergeCell ref="E101:L101"/>
    <mergeCell ref="E77:L77"/>
    <mergeCell ref="D76:L76"/>
    <mergeCell ref="E87:L87"/>
    <mergeCell ref="E91:L91"/>
    <mergeCell ref="E94:L94"/>
    <mergeCell ref="E62:L62"/>
    <mergeCell ref="E80:L80"/>
    <mergeCell ref="D82:L82"/>
    <mergeCell ref="E83:L83"/>
    <mergeCell ref="E74:L74"/>
    <mergeCell ref="E65:L65"/>
    <mergeCell ref="D64:J64"/>
    <mergeCell ref="E68:L68"/>
    <mergeCell ref="D67:L67"/>
    <mergeCell ref="D70:L70"/>
    <mergeCell ref="E109:L109"/>
    <mergeCell ref="E112:L112"/>
    <mergeCell ref="D103:L103"/>
    <mergeCell ref="D111:L111"/>
    <mergeCell ref="J107:L107"/>
    <mergeCell ref="C107:I107"/>
    <mergeCell ref="D108:L108"/>
    <mergeCell ref="C106:E106"/>
    <mergeCell ref="E104:L104"/>
  </mergeCells>
  <hyperlinks>
    <hyperlink ref="E7" location="'Common Qs &amp; As'!C24" tooltip="Jump to section" display="About the Goal"/>
    <hyperlink ref="E9" location="'Common Qs&amp;As'!C49" tooltip="Jump to section" display="About Using This Tool"/>
    <hyperlink ref="E11" location="'Common Qs&amp;As'!C84" tooltip="Jump to section" display="Tips and Tricks"/>
    <hyperlink ref="E12" location="'Common Qs&amp;As'!C100" tooltip="Jump to section" display="Troubleshooting"/>
    <hyperlink ref="I7" location="'Common Qs &amp; As'!C35" tooltip="Jump to answers" display="How outcomes are calculated (3)"/>
    <hyperlink ref="I8" location="'Common Qs &amp; As'!C48" tooltip="Jump to answer" display="Sharing your data (2)"/>
    <hyperlink ref="I11" location="'Common Qs &amp; As'!D94" tooltip="Jump to answers" display="Copying and Pasting (2)"/>
    <hyperlink ref="I10" location="'Common Qs &amp; As'!D106" tooltip="Jump to answer" display="Maximizing your screen space (1)"/>
    <hyperlink ref="I9" location="'Common Qs &amp; As'!C121" tooltip="Jump to answer" display="De-identifying your file for sharing (1)"/>
    <hyperlink ref="E10" location="'Common Qs&amp;As'!C59" tooltip="Jump to section" display="About Collecting Data"/>
    <hyperlink ref="L24" location="'Common Qs&amp;As'!D5" tooltip="Return to QuickLinks" display="jump to top"/>
    <hyperlink ref="I10:J10" location="'Common Qs&amp;As'!C85" tooltip="Jump to answer" display="Maximizing your screen space (1)"/>
    <hyperlink ref="I11:J11" location="'Common Qs&amp;As'!C89" tooltip="Jump to answers" display="Copying and Pasting (2)"/>
    <hyperlink ref="K9:L9" location="'Common Qs &amp; As'!C58" tooltip="Jump to answer" display="Structured communication tools (1)"/>
    <hyperlink ref="K10" location="'Common Qs&amp;As'!C37" tooltip="Jump to answer" display="Planned and unplanned transfers (1)"/>
    <hyperlink ref="K9" location="'Common Qs&amp;As'!C69" tooltip="Jump to answer" display="Recording readmissions (1)"/>
    <hyperlink ref="E10:F10" location="'Common Qs&amp;As'!C59" tooltip="Jump to section" display="About Collecting Data"/>
    <hyperlink ref="E11:F11" location="'Common Qs&amp;As'!C84" tooltip="Jump to section" display="Tips and Tricks"/>
    <hyperlink ref="I9:J9" location="'Common Qs&amp;As'!C102" tooltip="Jump to answer" display="De-identifying your file for sharing (1)"/>
    <hyperlink ref="I12" location="'Common Qs&amp;As'!C104" tooltip="Jump to answer" display="Graphs have moved / changed size (1)"/>
    <hyperlink ref="I8:J8" location="'Common Qs&amp;As'!C53" tooltip="Jump to answers" display="Sharing your data (2)"/>
    <hyperlink ref="E8:F8" location="'Common Qs &amp; As'!C44" tooltip="Jump to section" display="About Using This Tool"/>
    <hyperlink ref="K8" location="'Common Qs&amp;As'!C66" tooltip="Jump to answer" display="Which transfers should we record?"/>
    <hyperlink ref="K7" location="'Common Qs&amp;As'!D58" tooltip="Jump to answer" display="About Recent Discharge (1)"/>
    <hyperlink ref="L37" r:id="rId1" tooltip="Click, then select INTERACT Version 3.0 Tools for Nursing Home"/>
    <hyperlink ref="E7:F7" location="'Common Qs&amp;As'!C24" tooltip="Jump to section" display="About INTERACT"/>
    <hyperlink ref="E8" location="'Common Qs&amp;As'!C34" tooltip="Jump to section" display="About Calculating Rates"/>
    <hyperlink ref="I7:J7" location="'Common Qs&amp;As'!C34" tooltip="Jump to answers" display="How outcomes are calculated (3)"/>
    <hyperlink ref="K7:L7" location="'Common Qs&amp;As'!C63" tooltip="Jump to answer" display="About Recent Discharge (1)"/>
    <hyperlink ref="L34" location="'Common Qs&amp;As'!D5" tooltip="Return to QuickLinks" display="jump to top"/>
    <hyperlink ref="L50" location="'Common Qs&amp;As'!D5" tooltip="Return to QuickLinks" display="jump to top"/>
    <hyperlink ref="L60" location="'Common Qs&amp;As'!D5" tooltip="Return to QuickLinks" display="jump to top"/>
    <hyperlink ref="L85" location="'Common Qs&amp;As'!D5" tooltip="Return to QuickLinks" display="jump to top"/>
    <hyperlink ref="L106" location="'Common Qs&amp;As'!D5" tooltip="Return to QuickLinks" display="jump to top"/>
    <hyperlink ref="L114" location="'Common Qs&amp;As'!D5" tooltip="Return to QuickLinks" display="jump to top"/>
    <hyperlink ref="L117" r:id="rId2" tooltip="Click for the Advancing Excellence website."/>
    <hyperlink ref="L118" r:id="rId3" tooltip="Send an email to the AE HelpDesk"/>
    <hyperlink ref="K11:M11" location="'Common Qs&amp;As'!C113" tooltip="Submit data from this tool to participate in AE" display="Using this tool for the Advancing Excellence Campaign"/>
    <hyperlink ref="E12:F12" location="'Common Qs&amp;As'!C105" tooltip="Jump to section" display="Troubleshooting"/>
    <hyperlink ref="I12:J12" location="'Common Qs&amp;As'!C110" tooltip="Jump to answer" display="Graphs have moved / changed size (1)"/>
    <hyperlink ref="I13" location="'Common Qs&amp;As'!C95" tooltip="Jump to answers" display="Sorting (2)"/>
    <hyperlink ref="C107:J107" r:id="rId4" tooltip="Accept the license agreement, choose INTERACT III Tools. Troubleshooting guide is located with the Quality Improvement Tools below the Tracking Tool (this file)." display="Download the Tracking Tool Troubleshooting guide"/>
    <hyperlink ref="J37" r:id="rId5"/>
  </hyperlinks>
  <pageMargins left="0.7" right="0.7" top="0.75" bottom="0.75" header="0.3" footer="0.3"/>
  <pageSetup scale="61" orientation="portrait"/>
  <rowBreaks count="3" manualBreakCount="3">
    <brk id="59" max="16383" man="1"/>
    <brk id="95" min="2" max="11" man="1"/>
    <brk id="105" min="2" max="11" man="1"/>
  </rowBreaks>
  <drawing r:id="rId6"/>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enableFormatConditionsCalculation="0">
    <tabColor rgb="FF0069B7"/>
  </sheetPr>
  <dimension ref="A1:R55"/>
  <sheetViews>
    <sheetView showGridLines="0" showRowColHeaders="0" zoomScale="80" zoomScaleNormal="80" zoomScaleSheetLayoutView="90" zoomScalePageLayoutView="80" workbookViewId="0">
      <selection activeCell="D10" sqref="D10:E10"/>
    </sheetView>
  </sheetViews>
  <sheetFormatPr baseColWidth="10" defaultColWidth="0" defaultRowHeight="0" customHeight="1" zeroHeight="1" x14ac:dyDescent="0"/>
  <cols>
    <col min="1" max="2" width="1.83203125" style="5" customWidth="1"/>
    <col min="3" max="3" width="43.1640625" style="5" customWidth="1"/>
    <col min="4" max="4" width="34.5" style="5" customWidth="1"/>
    <col min="5" max="6" width="33.6640625" style="5" customWidth="1"/>
    <col min="7" max="8" width="1.83203125" style="5" customWidth="1"/>
    <col min="9" max="9" width="9" style="5" customWidth="1"/>
    <col min="10" max="10" width="23.33203125" style="5" hidden="1" customWidth="1"/>
    <col min="11" max="11" width="16.1640625" style="5" hidden="1" customWidth="1"/>
    <col min="12" max="14" width="9.1640625" style="5" hidden="1" customWidth="1"/>
    <col min="15" max="15" width="11" style="5" hidden="1" customWidth="1"/>
    <col min="16" max="16" width="13.83203125" style="5" hidden="1" customWidth="1"/>
    <col min="17" max="17" width="11.6640625" style="5" hidden="1" customWidth="1"/>
    <col min="18" max="16384" width="9.1640625" style="5" hidden="1"/>
  </cols>
  <sheetData>
    <row r="1" spans="1:18" ht="6" customHeight="1">
      <c r="A1" s="310"/>
      <c r="B1" s="310"/>
      <c r="C1" s="310"/>
      <c r="D1" s="310"/>
      <c r="E1" s="310"/>
      <c r="F1" s="310"/>
      <c r="G1" s="310"/>
      <c r="H1" s="310"/>
      <c r="I1" s="310"/>
    </row>
    <row r="2" spans="1:18" ht="46.5" customHeight="1" thickBot="1">
      <c r="A2" s="310"/>
      <c r="B2" s="468"/>
      <c r="C2" s="469"/>
      <c r="D2" s="470">
        <f>$D$9</f>
        <v>43009</v>
      </c>
      <c r="E2" s="469"/>
      <c r="F2" s="369"/>
      <c r="G2" s="310"/>
      <c r="H2" s="310"/>
      <c r="I2" s="310"/>
      <c r="M2" s="149"/>
      <c r="N2" s="149"/>
      <c r="O2" s="149"/>
      <c r="P2" s="149"/>
      <c r="Q2" s="149"/>
      <c r="R2" s="149"/>
    </row>
    <row r="3" spans="1:18" ht="4.5" customHeight="1" thickTop="1">
      <c r="A3" s="310"/>
      <c r="B3" s="311"/>
      <c r="C3" s="312"/>
      <c r="D3" s="311"/>
      <c r="E3" s="312"/>
      <c r="F3" s="311"/>
      <c r="G3" s="6"/>
      <c r="H3" s="6"/>
      <c r="I3" s="6"/>
      <c r="J3" s="6"/>
      <c r="K3" s="6"/>
    </row>
    <row r="4" spans="1:18" ht="9.75" customHeight="1">
      <c r="A4" s="310"/>
      <c r="B4" s="6"/>
      <c r="C4" s="6"/>
      <c r="D4" s="6"/>
      <c r="E4" s="6"/>
      <c r="F4" s="6"/>
      <c r="G4" s="6"/>
      <c r="H4" s="6"/>
      <c r="I4" s="6"/>
      <c r="J4" s="6"/>
      <c r="K4" s="6"/>
    </row>
    <row r="5" spans="1:18" ht="32.25" customHeight="1">
      <c r="A5" s="310"/>
      <c r="B5" s="6"/>
      <c r="C5" s="6"/>
      <c r="D5" s="475" t="s">
        <v>312</v>
      </c>
      <c r="E5" s="475"/>
      <c r="F5" s="6"/>
      <c r="G5" s="6"/>
      <c r="H5" s="6"/>
      <c r="I5" s="6"/>
      <c r="J5" s="6"/>
      <c r="K5" s="6"/>
    </row>
    <row r="6" spans="1:18" ht="6" customHeight="1">
      <c r="A6" s="310"/>
      <c r="B6" s="6"/>
      <c r="C6" s="6"/>
      <c r="D6" s="6"/>
      <c r="E6" s="6"/>
      <c r="F6" s="6"/>
      <c r="G6" s="6"/>
      <c r="H6" s="6"/>
      <c r="I6" s="6"/>
      <c r="J6" s="6"/>
      <c r="K6" s="6"/>
    </row>
    <row r="7" spans="1:18" ht="36.75" customHeight="1">
      <c r="A7" s="310"/>
      <c r="B7" s="6"/>
      <c r="C7" s="6"/>
      <c r="D7" s="471" t="s">
        <v>313</v>
      </c>
      <c r="E7" s="472"/>
      <c r="F7" s="6"/>
      <c r="G7" s="6"/>
      <c r="H7" s="6"/>
      <c r="I7" s="6"/>
      <c r="J7" s="6"/>
      <c r="K7" s="6"/>
    </row>
    <row r="8" spans="1:18" ht="15" customHeight="1">
      <c r="A8" s="310"/>
      <c r="B8" s="6"/>
      <c r="C8" s="6"/>
      <c r="D8" s="471" t="s">
        <v>314</v>
      </c>
      <c r="E8" s="472"/>
      <c r="F8" s="6"/>
      <c r="G8" s="6"/>
      <c r="H8" s="6"/>
      <c r="I8" s="6"/>
      <c r="J8" s="6"/>
      <c r="K8" s="6"/>
    </row>
    <row r="9" spans="1:18" ht="14.25" customHeight="1">
      <c r="A9" s="310"/>
      <c r="B9" s="6"/>
      <c r="C9" s="6"/>
      <c r="D9" s="44">
        <v>43009</v>
      </c>
      <c r="E9" s="313"/>
      <c r="F9" s="6"/>
      <c r="G9" s="6"/>
      <c r="H9" s="6"/>
      <c r="I9" s="6"/>
      <c r="J9" s="6"/>
      <c r="K9" s="6"/>
    </row>
    <row r="10" spans="1:18" ht="24" customHeight="1">
      <c r="A10" s="310"/>
      <c r="B10" s="6"/>
      <c r="C10" s="310"/>
      <c r="D10" s="471" t="s">
        <v>316</v>
      </c>
      <c r="E10" s="472"/>
      <c r="F10" s="6"/>
      <c r="G10" s="6"/>
      <c r="H10" s="6"/>
      <c r="I10" s="6"/>
      <c r="J10" s="6"/>
      <c r="K10" s="6"/>
    </row>
    <row r="11" spans="1:18" ht="18.75" customHeight="1">
      <c r="A11" s="310"/>
      <c r="B11" s="6"/>
      <c r="C11" s="6"/>
      <c r="D11" s="476">
        <f>(DATE(YEAR($D$9),MONTH($D$9)+1,0))+31</f>
        <v>43070</v>
      </c>
      <c r="E11" s="477"/>
      <c r="F11" s="6"/>
      <c r="G11" s="6"/>
      <c r="H11" s="6"/>
      <c r="I11" s="6"/>
      <c r="J11" s="6"/>
      <c r="K11" s="6"/>
    </row>
    <row r="12" spans="1:18" ht="18.75" hidden="1" customHeight="1">
      <c r="A12" s="310"/>
      <c r="B12" s="6"/>
      <c r="C12" s="6"/>
      <c r="D12" s="478"/>
      <c r="E12" s="479"/>
      <c r="F12" s="6"/>
      <c r="G12" s="6"/>
      <c r="H12" s="6"/>
      <c r="I12" s="6"/>
      <c r="J12" s="6"/>
      <c r="K12" s="6"/>
    </row>
    <row r="13" spans="1:18" ht="102.75" hidden="1" customHeight="1">
      <c r="A13" s="310"/>
      <c r="B13" s="6"/>
      <c r="C13" s="6"/>
      <c r="D13" s="413"/>
      <c r="E13" s="397"/>
      <c r="F13" s="6"/>
      <c r="G13" s="6"/>
      <c r="H13" s="6"/>
      <c r="I13" s="6"/>
      <c r="J13" s="6"/>
      <c r="K13" s="6"/>
    </row>
    <row r="14" spans="1:18" ht="26.25" hidden="1" customHeight="1">
      <c r="A14" s="310"/>
      <c r="B14" s="6"/>
      <c r="C14" s="6"/>
      <c r="D14" s="64"/>
      <c r="E14" s="24"/>
      <c r="F14" s="6"/>
      <c r="G14" s="6"/>
      <c r="H14" s="6"/>
      <c r="I14" s="6"/>
      <c r="J14" s="6"/>
    </row>
    <row r="15" spans="1:18" ht="15" hidden="1" customHeight="1">
      <c r="A15" s="310"/>
      <c r="B15" s="6"/>
      <c r="C15" s="6"/>
      <c r="D15" s="6"/>
      <c r="E15" s="6"/>
      <c r="F15" s="6"/>
      <c r="G15" s="6"/>
      <c r="H15" s="6"/>
      <c r="I15" s="6"/>
      <c r="J15" s="6"/>
    </row>
    <row r="16" spans="1:18" ht="1.5" customHeight="1">
      <c r="A16" s="310"/>
      <c r="B16" s="61"/>
      <c r="C16" s="61"/>
      <c r="D16" s="61"/>
      <c r="E16" s="61"/>
      <c r="F16" s="61"/>
      <c r="G16" s="61"/>
      <c r="H16" s="6"/>
      <c r="I16" s="6"/>
      <c r="J16" s="6"/>
    </row>
    <row r="17" spans="1:11" ht="7.5" customHeight="1">
      <c r="A17" s="310"/>
      <c r="B17" s="61"/>
      <c r="C17" s="61"/>
      <c r="D17" s="61"/>
      <c r="E17" s="61"/>
      <c r="F17" s="61"/>
      <c r="G17" s="61"/>
      <c r="H17" s="6"/>
      <c r="I17" s="6"/>
      <c r="J17" s="6"/>
    </row>
    <row r="18" spans="1:11" ht="15.75" customHeight="1" thickBot="1">
      <c r="A18" s="310"/>
      <c r="B18" s="61"/>
      <c r="C18" s="371"/>
      <c r="D18" s="474">
        <f>$D$9</f>
        <v>43009</v>
      </c>
      <c r="E18" s="474"/>
      <c r="F18" s="371"/>
      <c r="G18" s="61"/>
      <c r="H18" s="6"/>
      <c r="I18" s="6"/>
      <c r="J18" s="6"/>
    </row>
    <row r="19" spans="1:11" ht="15" customHeight="1" thickTop="1" thickBot="1">
      <c r="A19" s="310"/>
      <c r="B19" s="61"/>
      <c r="C19" s="314"/>
      <c r="D19" s="473" t="s">
        <v>317</v>
      </c>
      <c r="E19" s="473"/>
      <c r="F19" s="315"/>
      <c r="G19" s="61"/>
      <c r="H19" s="6"/>
      <c r="I19" s="6"/>
      <c r="J19" s="53"/>
    </row>
    <row r="20" spans="1:11" ht="28.5" customHeight="1" thickTop="1">
      <c r="A20" s="310"/>
      <c r="B20" s="61"/>
      <c r="C20" s="316"/>
      <c r="D20" s="317" t="s">
        <v>233</v>
      </c>
      <c r="E20" s="317" t="s">
        <v>234</v>
      </c>
      <c r="F20" s="317" t="s">
        <v>235</v>
      </c>
      <c r="G20" s="61"/>
      <c r="H20" s="6"/>
      <c r="I20" s="6"/>
      <c r="J20" s="98" t="s">
        <v>318</v>
      </c>
    </row>
    <row r="21" spans="1:11" ht="30" customHeight="1" thickBot="1">
      <c r="A21" s="310"/>
      <c r="B21" s="61"/>
      <c r="C21" s="318" t="s">
        <v>319</v>
      </c>
      <c r="D21" s="319">
        <f t="array" ref="D21">IF(ISNA(VLOOKUP($D$9,AdmittedwithRecentDischarge!$Y$33:$AB$44,1,FALSE)),"",VLOOKUP($D$9,AdmittedwithRecentDischarge!$Y$33:$AB$44,2,FALSE))</f>
        <v>0</v>
      </c>
      <c r="E21" s="319">
        <f t="array" ref="E21">IF(ISNA(VLOOKUP($D$9,AdmittedwithRecentDischarge!$Y$33:$AB$44,1,FALSE)),"",VLOOKUP($D$9,AdmittedwithRecentDischarge!$Y$33:$AB$44,3,FALSE))</f>
        <v>0</v>
      </c>
      <c r="F21" s="320">
        <f t="array" ref="F21">IF(ISNA(VLOOKUP($D$9,AdmittedwithRecentDischarge!$Y$33:$AB$44,1,FALSE)),"",VLOOKUP($D$9,AdmittedwithRecentDischarge!$Y$33:$AB$44,4,FALSE))</f>
        <v>0</v>
      </c>
      <c r="G21" s="61"/>
      <c r="H21" s="6"/>
      <c r="I21" s="6"/>
      <c r="J21" s="104">
        <f>DAY(DATE(YEAR($D$9),MONTH($D$9)+1,1)-1)</f>
        <v>31</v>
      </c>
    </row>
    <row r="22" spans="1:11" ht="45.75" customHeight="1" thickTop="1">
      <c r="A22" s="310"/>
      <c r="B22" s="61"/>
      <c r="C22" s="321" t="s">
        <v>320</v>
      </c>
      <c r="D22" s="322" t="str">
        <f t="array" ref="D22">IF($D$21=0,"n/a",(SUM(  (MONTH(TransferLog!$Y$21:$Y$1270)=MONTH($D$9))*(YEAR(TransferLog!$Y$21:$Y$1270)=YEAR($D$9))*(TransferLog!$AB$21:$AB$1270=1)*(TransferLog!$Q$21:$Q$1270="Unplanned")*(TransferLog!$AC$21:$AC$1270=1)*(TransferLog!$T$21:$T1270="Post-acute Care (Medicare Part A or managed care)"))/$D$21))</f>
        <v>n/a</v>
      </c>
      <c r="E22" s="322" t="str">
        <f t="array" ref="E22">IF($E$21=0,"n/a",(SUM(  (MONTH(TransferLog!$Y$21:$Y$1270)=MONTH($D$9))*(YEAR(TransferLog!$Y$21:$Y$1270)=YEAR($D$9))*(TransferLog!$AB$21:$AB$1270=1)*(TransferLog!$Q$21:$Q$1270="Unplanned")*(TransferLog!$AC$21:$AC$1270=1)*(TransferLog!$T$21:$T$1270="Chronic Long-term Care (Not Medicare Part A)"))/$E$21))</f>
        <v>n/a</v>
      </c>
      <c r="F22" s="322" t="str">
        <f t="array" ref="F22">IF($F$21=0,"n/a",(SUM(  (MONTH(TransferLog!$Y$21:$Y$1270)=MONTH($D$9))*(YEAR(TransferLog!$Y$21:$Y$1270)=YEAR($D$9))*(TransferLog!$AB$21:$AB$1270=1)*(TransferLog!$Q$21:$Q$1270="Unplanned")*(TransferLog!$AC$21:$AC$1270=1))/$F$21))</f>
        <v>n/a</v>
      </c>
      <c r="G22" s="61"/>
      <c r="H22" s="6"/>
      <c r="I22" s="6"/>
      <c r="J22" s="53"/>
    </row>
    <row r="23" spans="1:11" ht="15" customHeight="1">
      <c r="A23" s="310"/>
      <c r="B23" s="61"/>
      <c r="C23" s="314"/>
      <c r="D23" s="473" t="s">
        <v>321</v>
      </c>
      <c r="E23" s="473"/>
      <c r="F23" s="315"/>
      <c r="G23" s="61"/>
      <c r="H23" s="6"/>
      <c r="I23" s="6"/>
      <c r="J23" s="53"/>
    </row>
    <row r="24" spans="1:11" ht="18" customHeight="1">
      <c r="A24" s="310"/>
      <c r="B24" s="61"/>
      <c r="C24" s="316"/>
      <c r="D24" s="317" t="s">
        <v>233</v>
      </c>
      <c r="E24" s="317" t="s">
        <v>322</v>
      </c>
      <c r="F24" s="317" t="s">
        <v>235</v>
      </c>
      <c r="G24" s="61"/>
      <c r="H24" s="6"/>
      <c r="I24" s="6"/>
      <c r="J24" s="53"/>
    </row>
    <row r="25" spans="1:11" ht="28.5" customHeight="1">
      <c r="A25" s="310"/>
      <c r="B25" s="61"/>
      <c r="C25" s="323" t="s">
        <v>323</v>
      </c>
      <c r="D25" s="324">
        <f t="array" ref="D25">(IF(ISNA(VLOOKUP($D$9,Census!$F$16:$K$27,1,FALSE)),"",VLOOKUP($D$9,Census!$F$16:$K$27,2,FALSE))*$J$21)</f>
        <v>0</v>
      </c>
      <c r="E25" s="324">
        <f t="array" ref="E25">(IF(ISNA(VLOOKUP($D$9,Census!$F$16:$K$27,1,FALSE)),"",VLOOKUP($D$9,Census!$F$16:$K$27,3,FALSE))*$J$21)</f>
        <v>0</v>
      </c>
      <c r="F25" s="324">
        <f t="array" ref="F25">(IF(ISNA(VLOOKUP($D$9,Census!$F$16:$K$27,1,FALSE)),"",VLOOKUP($D$9,Census!$F$16:$K$27,4,FALSE))*$J$21)</f>
        <v>0</v>
      </c>
      <c r="G25" s="61"/>
      <c r="H25" s="6"/>
      <c r="I25" s="6"/>
      <c r="J25" s="53"/>
    </row>
    <row r="26" spans="1:11" ht="42.75" customHeight="1">
      <c r="A26" s="310"/>
      <c r="B26" s="61"/>
      <c r="C26" s="321" t="s">
        <v>324</v>
      </c>
      <c r="D26" s="325" t="str">
        <f t="array" ref="D26">IF($D$25=0,"n/a",((SUM(IF(TransferLog!$AC$21:$AC$1270=1,IF(MONTH(TransferLog!$J$21:$J$1270)=MONTH($D$9),IF(YEAR(TransferLog!$J$21:$J$1270)=YEAR($D$9),IF(TransferLog!$G$21:$G$1270="Post-Acute Type Care (Rehab/Medical Management)",IF(TransferLog!$Q$21:$Q$1270="Unplanned",1,0))))))))/($D$25/1000))</f>
        <v>n/a</v>
      </c>
      <c r="E26" s="325" t="str">
        <f t="array" ref="E26">IF($E$25=0,"n/a",((SUM(IF(TransferLog!$AC$21:$AC$1270=1,IF(MONTH(TransferLog!$J$21:$J$1270)=MONTH($D$9),IF(YEAR(TransferLog!$J$21:$J$1270)=YEAR($D$9),IF(TransferLog!$G$21:$G$1270="Chronic Long-term Care", IF(TransferLog!$Q$21:$Q$1270="Unplanned",1,0))))))))/($E$25/1000))</f>
        <v>n/a</v>
      </c>
      <c r="F26" s="325" t="str">
        <f t="array" ref="F26">IF($F$25=0,"n/a",((SUM(IF(TransferLog!$AC$21:$AC$1270=1,IF(MONTH(TransferLog!$J$21:$J$1270)=MONTH($D$9),IF(YEAR(TransferLog!$J$21:$J$1270)=YEAR($D$9), IF(TransferLog!$Q$21:$Q$1270="Unplanned",1,0)))))))/($F$25/1000))</f>
        <v>n/a</v>
      </c>
      <c r="G26" s="61"/>
      <c r="H26" s="6"/>
      <c r="I26" s="6"/>
      <c r="K26" s="55"/>
    </row>
    <row r="27" spans="1:11" ht="46.5" customHeight="1">
      <c r="A27" s="310"/>
      <c r="B27" s="61"/>
      <c r="C27" s="321" t="s">
        <v>325</v>
      </c>
      <c r="D27" s="325" t="str">
        <f t="array" ref="D27">IF($D$25=0,"n/a",(SUM(  (MONTH(TransferLog!$J$21:$J$1270)=MONTH($D$9))*(YEAR(TransferLog!$J$21:$J$1270)=YEAR($D$9))* (TransferLog!$G$21:$G$1270="Post-Acute Type Care (Rehab/Medical Management)")*(TransferLog!$P$21:$P$1270="ED visit only"))/($D$25/1000)))</f>
        <v>n/a</v>
      </c>
      <c r="E27" s="325" t="str">
        <f t="array" ref="E27">IF($E$25=0,"n/a",(SUM( (MONTH(TransferLog!$J$21:$J$1270)=MONTH($D$9)) *(YEAR(TransferLog!$J$21:$J$1270)=YEAR($D$9))*(TransferLog!$G$21:$G$1270="Chronic Long-term Care")*(TransferLog!$P$21:$P$1270="ED visit only"))/($E$25/1000)))</f>
        <v>n/a</v>
      </c>
      <c r="F27" s="325" t="str">
        <f t="array" ref="F27">IF($F$25=0,"n/a",(SUM( (MONTH(TransferLog!$J$21:$J$1270)=MONTH($D$9)) *(YEAR(TransferLog!$J$21:$J$1270)=YEAR($D$9))*(TransferLog!$P$21:$P$1270="ED visit only"))/($F$25/1000)))</f>
        <v>n/a</v>
      </c>
      <c r="G27" s="61"/>
      <c r="H27" s="6"/>
      <c r="I27" s="6"/>
      <c r="J27" s="53"/>
      <c r="K27" s="54"/>
    </row>
    <row r="28" spans="1:11" ht="46.5" customHeight="1">
      <c r="A28" s="310"/>
      <c r="B28" s="61"/>
      <c r="C28" s="321" t="s">
        <v>326</v>
      </c>
      <c r="D28" s="325" t="str">
        <f t="array" ref="D28">IF($D$25=0,"n/a",(SUM(  (MONTH(TransferLog!$J$21:$J$1270)=MONTH($D$9))*(YEAR(TransferLog!$J$21:$J$1270)=YEAR($D$9))* (TransferLog!$G$21:$G$1270="Post-Acute Type Care (Rehab/Medical Management)")*(TransferLog!$P$21:$P$1270="Admitted, observation"))/($D$25/1000)))</f>
        <v>n/a</v>
      </c>
      <c r="E28" s="325" t="str">
        <f t="array" ref="E28">IF($E$25=0,"n/a",(SUM( (MONTH(TransferLog!$J$21:$J$1270)=MONTH($D$9)) *(YEAR(TransferLog!$J$21:$J$1270)=YEAR($D$9))*(TransferLog!$G$21:$G$1270="Chronic Long-term Care")*(TransferLog!$P$21:$P$1270="Admitted, observation"))/($E$25/1000)))</f>
        <v>n/a</v>
      </c>
      <c r="F28" s="325" t="str">
        <f t="array" ref="F28">IF($F$25=0,"n/a",(SUM( (MONTH(TransferLog!$J$21:$J$1270)=MONTH($D$9)) *(YEAR(TransferLog!$J$21:$J$1270)=YEAR($D$9))*(TransferLog!$P$21:$P$1270="Admitted, observation"))/($F$25/1000)))</f>
        <v>n/a</v>
      </c>
      <c r="G28" s="61"/>
      <c r="H28" s="6"/>
      <c r="I28" s="6"/>
      <c r="J28" s="6"/>
      <c r="K28" s="7"/>
    </row>
    <row r="29" spans="1:11" ht="46.5" customHeight="1">
      <c r="A29" s="310"/>
      <c r="B29" s="61"/>
      <c r="C29" s="61"/>
      <c r="D29" s="61"/>
      <c r="E29" s="61"/>
      <c r="F29" s="61"/>
      <c r="G29" s="61"/>
      <c r="H29" s="6"/>
      <c r="I29" s="6"/>
      <c r="J29" s="6"/>
      <c r="K29" s="7"/>
    </row>
    <row r="30" spans="1:11" ht="15.75" customHeight="1" thickBot="1">
      <c r="A30" s="310"/>
      <c r="B30" s="61"/>
      <c r="C30" s="371"/>
      <c r="D30" s="329" t="s">
        <v>327</v>
      </c>
      <c r="E30" s="330"/>
      <c r="F30" s="371"/>
      <c r="G30" s="61"/>
      <c r="H30" s="6"/>
      <c r="I30" s="6"/>
      <c r="J30" s="6"/>
    </row>
    <row r="31" spans="1:11" ht="15" customHeight="1" thickTop="1" thickBot="1">
      <c r="A31" s="310"/>
      <c r="B31" s="61"/>
      <c r="C31" s="314"/>
      <c r="D31" s="473" t="s">
        <v>317</v>
      </c>
      <c r="E31" s="473"/>
      <c r="F31" s="315"/>
      <c r="G31" s="61"/>
      <c r="H31" s="6"/>
      <c r="I31" s="6"/>
      <c r="J31" s="53"/>
    </row>
    <row r="32" spans="1:11" ht="28.5" customHeight="1" thickTop="1">
      <c r="A32" s="310"/>
      <c r="B32" s="61"/>
      <c r="C32" s="316"/>
      <c r="D32" s="317" t="s">
        <v>233</v>
      </c>
      <c r="E32" s="317" t="s">
        <v>234</v>
      </c>
      <c r="F32" s="317" t="s">
        <v>235</v>
      </c>
      <c r="G32" s="61"/>
      <c r="H32" s="6"/>
      <c r="I32" s="6"/>
      <c r="J32" s="98" t="s">
        <v>318</v>
      </c>
    </row>
    <row r="33" spans="1:17" ht="30" customHeight="1" thickBot="1">
      <c r="A33" s="310"/>
      <c r="B33" s="61"/>
      <c r="C33" s="318" t="s">
        <v>319</v>
      </c>
      <c r="D33" s="319">
        <f t="array" ref="D33">IF(ISNA(VLOOKUP($D$9,AdmittedwithRecentDischarge!$Y$33:$AB$44,1,FALSE)),"",VLOOKUP($D$9,AdmittedwithRecentDischarge!$Y$33:$AB$44,2,FALSE))</f>
        <v>0</v>
      </c>
      <c r="E33" s="319">
        <f t="array" ref="E33">IF(ISNA(VLOOKUP($D$9,AdmittedwithRecentDischarge!$Y$33:$AB$44,1,FALSE)),"",VLOOKUP($D$9,AdmittedwithRecentDischarge!$Y$33:$AB$44,3,FALSE))</f>
        <v>0</v>
      </c>
      <c r="F33" s="320">
        <f t="array" ref="F33">IF(ISNA(VLOOKUP($D$9,AdmittedwithRecentDischarge!$Y$33:$AB$44,1,FALSE)),"",VLOOKUP($D$9,AdmittedwithRecentDischarge!$Y$33:$AB$44,4,FALSE))</f>
        <v>0</v>
      </c>
      <c r="G33" s="61"/>
      <c r="H33" s="6"/>
      <c r="I33" s="6"/>
      <c r="J33" s="104">
        <f>DAY(DATE(YEAR($D$9),MONTH($D$9)+1,1)-1)</f>
        <v>31</v>
      </c>
    </row>
    <row r="34" spans="1:17" ht="45.75" customHeight="1" thickTop="1">
      <c r="A34" s="310"/>
      <c r="B34" s="61"/>
      <c r="C34" s="321" t="s">
        <v>328</v>
      </c>
      <c r="D34" s="327" t="str">
        <f t="array" ref="D34">IF($D$21=0,"n/a",(SUM(  (MONTH(TransferLog!$Y$21:$Y$1270)=MONTH($D$9))*(YEAR(TransferLog!$Y$21:$Y$1270)=YEAR($D$9))*(TransferLog!$AB$21:$AB$1270=1)*(TransferLog!$Q$21:$Q$1270="Unplanned")*(TransferLog!$AC$21:$AC$1270=1)*(TransferLog!$T$21:$T1270="Post-acute Care (Medicare Part A or managed care)"))))</f>
        <v>n/a</v>
      </c>
      <c r="E34" s="327" t="str">
        <f t="array" ref="E34">IF($E$21=0,"n/a",(SUM(  (MONTH(TransferLog!$Y$21:$Y$1270)=MONTH($D$9))*(YEAR(TransferLog!$Y$21:$Y$1270)=YEAR($D$9))*(TransferLog!$AB$21:$AB$1270=1)*(TransferLog!$Q$21:$Q$1270="Unplanned")*(TransferLog!$AC$21:$AC$1270=1)*(TransferLog!$T$21:$T$1270="Chronic Long-term Care (Not Medicare Part A)"))))</f>
        <v>n/a</v>
      </c>
      <c r="F34" s="327" t="str">
        <f t="array" ref="F34">IF($F$21=0,"n/a",(SUM(  (MONTH(TransferLog!$Y$21:$Y$1270)=MONTH($D$9))*(YEAR(TransferLog!$Y$21:$Y$1270)=YEAR($D$9))*(TransferLog!$AB$21:$AB$1270=1)*(TransferLog!$Q$21:$Q$1270="Unplanned")*(TransferLog!$AC$21:$AC$1270=1))))</f>
        <v>n/a</v>
      </c>
      <c r="G34" s="61"/>
      <c r="H34" s="6"/>
      <c r="I34" s="6"/>
      <c r="J34" s="53"/>
    </row>
    <row r="35" spans="1:17" ht="15" customHeight="1">
      <c r="A35" s="310"/>
      <c r="B35" s="61"/>
      <c r="C35" s="314"/>
      <c r="D35" s="473" t="s">
        <v>321</v>
      </c>
      <c r="E35" s="473"/>
      <c r="F35" s="315"/>
      <c r="G35" s="61"/>
      <c r="H35" s="6"/>
      <c r="I35" s="6"/>
      <c r="J35" s="53"/>
    </row>
    <row r="36" spans="1:17" ht="18" customHeight="1">
      <c r="A36" s="310"/>
      <c r="B36" s="61"/>
      <c r="C36" s="316"/>
      <c r="D36" s="317" t="s">
        <v>233</v>
      </c>
      <c r="E36" s="317" t="s">
        <v>322</v>
      </c>
      <c r="F36" s="317" t="s">
        <v>235</v>
      </c>
      <c r="G36" s="61"/>
      <c r="H36" s="6"/>
      <c r="I36" s="6"/>
      <c r="J36" s="53"/>
    </row>
    <row r="37" spans="1:17" ht="28.5" customHeight="1">
      <c r="A37" s="310"/>
      <c r="B37" s="61"/>
      <c r="C37" s="323" t="s">
        <v>323</v>
      </c>
      <c r="D37" s="324">
        <f t="array" ref="D37">(IF(ISNA(VLOOKUP($D$9,Census!$F$16:$K$27,1,FALSE)),"",VLOOKUP($D$9,Census!$F$16:$K$27,2,FALSE))*$J$21)</f>
        <v>0</v>
      </c>
      <c r="E37" s="324">
        <f t="array" ref="E37">(IF(ISNA(VLOOKUP($D$9,Census!$F$16:$K$27,1,FALSE)),"",VLOOKUP($D$9,Census!$F$16:$K$27,3,FALSE))*$J$21)</f>
        <v>0</v>
      </c>
      <c r="F37" s="324">
        <f t="array" ref="F37">(IF(ISNA(VLOOKUP($D$9,Census!$F$16:$K$27,1,FALSE)),"",VLOOKUP($D$9,Census!$F$16:$K$27,4,FALSE))*$J$21)</f>
        <v>0</v>
      </c>
      <c r="G37" s="61"/>
      <c r="H37" s="6"/>
      <c r="I37" s="6"/>
      <c r="J37" s="53"/>
    </row>
    <row r="38" spans="1:17" ht="50.25" customHeight="1">
      <c r="A38" s="310"/>
      <c r="B38" s="61"/>
      <c r="C38" s="321" t="s">
        <v>329</v>
      </c>
      <c r="D38" s="327" t="str">
        <f t="array" ref="D38">IF($D$25=0,"n/a",((SUM(IF(TransferLog!$AC$21:$AC$1270=1,IF(MONTH(TransferLog!$J$21:$J$1270)=MONTH($D$9),IF(YEAR(TransferLog!$J$21:$J$1270)=YEAR($D$9),IF(TransferLog!$G$21:$G$1270="Post-Acute Type Care (Rehab/Medical Management)",IF(TransferLog!$Q$21:$Q$1270="Unplanned",1,0)))))))))</f>
        <v>n/a</v>
      </c>
      <c r="E38" s="327" t="str">
        <f t="array" ref="E38">IF($E$25=0,"n/a",((SUM(IF(TransferLog!$AC$21:$AC$1270=1,IF(MONTH(TransferLog!$J$21:$J$1270)=MONTH($D$9),IF(YEAR(TransferLog!$J$21:$J$1270)=YEAR($D$9),IF(TransferLog!$G$21:$G$1270="Chronic Long-term Care", IF(TransferLog!$Q$21:$Q$1270="Unplanned",1,0)))))))))</f>
        <v>n/a</v>
      </c>
      <c r="F38" s="327" t="str">
        <f t="array" ref="F38">IF($F$25=0,"n/a",((SUM(IF(TransferLog!$AC$21:$AC$1270=1,IF(MONTH(TransferLog!$J$21:$J$1270)=MONTH($D$9),IF(YEAR(TransferLog!$J$21:$J$1270)=YEAR($D$9), IF(TransferLog!$Q$21:$Q$1270="Unplanned",1,0))))))))</f>
        <v>n/a</v>
      </c>
      <c r="G38" s="61"/>
      <c r="H38" s="6"/>
      <c r="I38" s="6"/>
      <c r="K38" s="55"/>
    </row>
    <row r="39" spans="1:17" ht="50.25" customHeight="1">
      <c r="A39" s="310"/>
      <c r="B39" s="61"/>
      <c r="C39" s="321" t="s">
        <v>330</v>
      </c>
      <c r="D39" s="327" t="str">
        <f t="array" ref="D39">IF($D$25=0,"n/a",(SUM(  (MONTH(TransferLog!$J$21:$J$1270)=MONTH($D$9))*(YEAR(TransferLog!$J$21:$J$1270)=YEAR($D$9))* (TransferLog!$G$21:$G$1270="Post-Acute Type Care (Rehab/Medical Management)")*(TransferLog!$P$21:$P$1270="ED visit only"))))</f>
        <v>n/a</v>
      </c>
      <c r="E39" s="327" t="str">
        <f t="array" ref="E39">IF($E$25=0,"n/a",(SUM( (MONTH(TransferLog!$J$21:$J$1270)=MONTH($D$9)) *(YEAR(TransferLog!$J$21:$J$1270)=YEAR($D$9))*(TransferLog!$G$21:$G$1270="Chronic Long-term Care")*(TransferLog!$P$21:$P$1270="ED visit only"))))</f>
        <v>n/a</v>
      </c>
      <c r="F39" s="327" t="str">
        <f t="array" ref="F39">IF($F$25=0,"n/a",(SUM( (MONTH(TransferLog!$J$21:$J$1270)=MONTH($D$9)) *(YEAR(TransferLog!$J$21:$J$1270)=YEAR($D$9))*(TransferLog!$P$21:$P$1270="ED visit only"))))</f>
        <v>n/a</v>
      </c>
      <c r="G39" s="61"/>
      <c r="H39" s="6"/>
      <c r="I39" s="6"/>
      <c r="J39" s="53"/>
      <c r="K39" s="54"/>
    </row>
    <row r="40" spans="1:17" ht="50.25" customHeight="1">
      <c r="A40" s="310"/>
      <c r="B40" s="61"/>
      <c r="C40" s="321" t="s">
        <v>331</v>
      </c>
      <c r="D40" s="327" t="str">
        <f t="array" ref="D40">IF($D$25=0,"n/a",(SUM(  (MONTH(TransferLog!$J$21:$J$1270)=MONTH($D$9))*(YEAR(TransferLog!$J$21:$J$1270)=YEAR($D$9))* (TransferLog!$G$21:$G$1270="Post-Acute Type Care (Rehab/Medical Management)")*(TransferLog!$P$21:$P$1270="Admitted, observation"))))</f>
        <v>n/a</v>
      </c>
      <c r="E40" s="327" t="str">
        <f t="array" ref="E40">IF($E$25=0,"n/a",(SUM( (MONTH(TransferLog!$J$21:$J$1270)=MONTH($D$9)) *(YEAR(TransferLog!$J$21:$J$1270)=YEAR($D$9))*(TransferLog!$G$21:$G$1270="Chronic Long-term Care")*(TransferLog!$P$21:$P$1270="Admitted, observation"))))</f>
        <v>n/a</v>
      </c>
      <c r="F40" s="327" t="str">
        <f t="array" ref="F40">IF($F$25=0,"n/a",(SUM( (MONTH(TransferLog!$J$21:$J$1270)=MONTH($D$9)) *(YEAR(TransferLog!$J$21:$J$1270)=YEAR($D$9))*(TransferLog!$P$21:$P$1270="Admitted, observation"))))</f>
        <v>n/a</v>
      </c>
      <c r="G40" s="61"/>
      <c r="H40" s="6"/>
      <c r="I40" s="6"/>
      <c r="J40" s="6"/>
      <c r="K40" s="7"/>
    </row>
    <row r="41" spans="1:17" ht="19.5" customHeight="1">
      <c r="A41" s="310"/>
      <c r="B41" s="61"/>
      <c r="C41" s="332" t="s">
        <v>332</v>
      </c>
      <c r="D41" s="61"/>
      <c r="E41" s="61"/>
      <c r="F41" s="61"/>
      <c r="G41" s="61"/>
      <c r="H41" s="6"/>
      <c r="I41" s="6"/>
      <c r="J41" s="6"/>
      <c r="K41" s="7"/>
    </row>
    <row r="42" spans="1:17" ht="8.25" customHeight="1">
      <c r="A42" s="310"/>
      <c r="B42" s="61"/>
      <c r="C42" s="61"/>
      <c r="D42" s="61"/>
      <c r="E42" s="61"/>
      <c r="F42" s="61"/>
      <c r="G42" s="61"/>
      <c r="H42" s="6"/>
      <c r="I42" s="6"/>
      <c r="J42" s="6"/>
      <c r="K42" s="7"/>
    </row>
    <row r="43" spans="1:17" ht="14.25" customHeight="1">
      <c r="A43" s="22"/>
      <c r="B43" s="22"/>
      <c r="C43" s="259" t="s">
        <v>105</v>
      </c>
      <c r="D43" s="22"/>
      <c r="E43" s="22"/>
      <c r="F43" s="22"/>
      <c r="G43" s="22"/>
      <c r="H43" s="22"/>
      <c r="I43" s="6"/>
      <c r="J43" s="6"/>
      <c r="K43" s="7"/>
    </row>
    <row r="44" spans="1:17" ht="12.75" customHeight="1">
      <c r="A44" s="6"/>
      <c r="B44" s="6"/>
      <c r="C44" s="6"/>
      <c r="D44" s="6"/>
      <c r="E44" s="6"/>
      <c r="F44" s="6"/>
      <c r="G44" s="153"/>
      <c r="H44" s="153"/>
      <c r="I44" s="153"/>
      <c r="J44" s="157">
        <v>0.2</v>
      </c>
      <c r="K44" s="157">
        <v>0.21</v>
      </c>
    </row>
    <row r="45" spans="1:17" ht="17" hidden="1">
      <c r="B45" s="4"/>
      <c r="C45" s="18"/>
      <c r="D45" s="19"/>
      <c r="E45" s="19"/>
      <c r="F45" s="19"/>
      <c r="G45" s="158">
        <v>0.22600000000000001</v>
      </c>
      <c r="H45" s="153">
        <v>0.22</v>
      </c>
      <c r="I45" s="153">
        <v>0.23</v>
      </c>
      <c r="J45" s="159">
        <v>0.221</v>
      </c>
      <c r="K45" s="160">
        <v>0.23</v>
      </c>
      <c r="L45" s="160">
        <v>0.23499999999999999</v>
      </c>
      <c r="M45" s="159">
        <v>0.223</v>
      </c>
      <c r="N45" s="160">
        <v>0.217</v>
      </c>
      <c r="O45" s="159">
        <v>0.2</v>
      </c>
      <c r="P45" s="159">
        <v>0.19500000000000001</v>
      </c>
      <c r="Q45" s="160">
        <v>0.19</v>
      </c>
    </row>
    <row r="46" spans="1:17" ht="17" hidden="1">
      <c r="B46" s="7"/>
      <c r="C46" s="20"/>
      <c r="D46" s="17"/>
      <c r="E46" s="17"/>
      <c r="F46" s="7"/>
      <c r="G46" s="6"/>
      <c r="H46" s="6"/>
      <c r="I46" s="6"/>
    </row>
    <row r="47" spans="1:17" ht="17" hidden="1"/>
    <row r="48" spans="1:17" ht="17" hidden="1"/>
    <row r="49" ht="17" hidden="1"/>
    <row r="50" ht="17" hidden="1"/>
    <row r="51" ht="0" hidden="1" customHeight="1"/>
    <row r="52" ht="0" hidden="1" customHeight="1"/>
    <row r="53" ht="0" hidden="1" customHeight="1"/>
    <row r="54" ht="0" hidden="1" customHeight="1"/>
    <row r="55" ht="0" hidden="1" customHeight="1"/>
  </sheetData>
  <sheetProtection password="9959" sheet="1" objects="1" scenarios="1"/>
  <mergeCells count="14">
    <mergeCell ref="D10:E10"/>
    <mergeCell ref="D35:E35"/>
    <mergeCell ref="D11:E11"/>
    <mergeCell ref="D12:E12"/>
    <mergeCell ref="D13:E13"/>
    <mergeCell ref="D19:E19"/>
    <mergeCell ref="D23:E23"/>
    <mergeCell ref="D31:E31"/>
    <mergeCell ref="D18:E18"/>
    <mergeCell ref="B2:C2"/>
    <mergeCell ref="D2:E2"/>
    <mergeCell ref="D5:E5"/>
    <mergeCell ref="D7:E7"/>
    <mergeCell ref="D8:E8"/>
  </mergeCells>
  <pageMargins left="0.7" right="0.7" top="0.75" bottom="0.75" header="0.3" footer="0.3"/>
  <pageSetup scale="60" orientation="portrait"/>
  <drawing r:id="rId1"/>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enableFormatConditionsCalculation="0">
    <tabColor rgb="FF0069B7"/>
  </sheetPr>
  <dimension ref="A1:R55"/>
  <sheetViews>
    <sheetView showGridLines="0" showRowColHeaders="0" zoomScale="80" zoomScaleNormal="80" zoomScaleSheetLayoutView="90" zoomScalePageLayoutView="80" workbookViewId="0">
      <selection activeCell="D10" sqref="D10:E10"/>
    </sheetView>
  </sheetViews>
  <sheetFormatPr baseColWidth="10" defaultColWidth="0" defaultRowHeight="0" customHeight="1" zeroHeight="1" x14ac:dyDescent="0"/>
  <cols>
    <col min="1" max="2" width="1.83203125" style="5" customWidth="1"/>
    <col min="3" max="3" width="43.1640625" style="5" customWidth="1"/>
    <col min="4" max="4" width="34.5" style="5" customWidth="1"/>
    <col min="5" max="6" width="33.6640625" style="5" customWidth="1"/>
    <col min="7" max="8" width="1.83203125" style="5" customWidth="1"/>
    <col min="9" max="9" width="9" style="5" customWidth="1"/>
    <col min="10" max="10" width="23.33203125" style="5" hidden="1" customWidth="1"/>
    <col min="11" max="11" width="16.1640625" style="5" hidden="1" customWidth="1"/>
    <col min="12" max="14" width="9.1640625" style="5" hidden="1" customWidth="1"/>
    <col min="15" max="15" width="11" style="5" hidden="1" customWidth="1"/>
    <col min="16" max="16" width="13.83203125" style="5" hidden="1" customWidth="1"/>
    <col min="17" max="17" width="11.6640625" style="5" hidden="1" customWidth="1"/>
    <col min="18" max="16384" width="9.1640625" style="5" hidden="1"/>
  </cols>
  <sheetData>
    <row r="1" spans="1:18" ht="6" customHeight="1">
      <c r="A1" s="310"/>
      <c r="B1" s="310"/>
      <c r="C1" s="310"/>
      <c r="D1" s="310"/>
      <c r="E1" s="310"/>
      <c r="F1" s="310"/>
      <c r="G1" s="310"/>
      <c r="H1" s="310"/>
      <c r="I1" s="310"/>
    </row>
    <row r="2" spans="1:18" ht="46.5" customHeight="1" thickBot="1">
      <c r="A2" s="310"/>
      <c r="B2" s="468"/>
      <c r="C2" s="469"/>
      <c r="D2" s="470">
        <f>$D$9</f>
        <v>43040</v>
      </c>
      <c r="E2" s="469"/>
      <c r="F2" s="369"/>
      <c r="G2" s="310"/>
      <c r="H2" s="310"/>
      <c r="I2" s="310"/>
      <c r="M2" s="149"/>
      <c r="N2" s="149"/>
      <c r="O2" s="149"/>
      <c r="P2" s="149"/>
      <c r="Q2" s="149"/>
      <c r="R2" s="149"/>
    </row>
    <row r="3" spans="1:18" ht="4.5" customHeight="1" thickTop="1">
      <c r="A3" s="310"/>
      <c r="B3" s="311"/>
      <c r="C3" s="312"/>
      <c r="D3" s="311"/>
      <c r="E3" s="312"/>
      <c r="F3" s="311"/>
      <c r="G3" s="6"/>
      <c r="H3" s="6"/>
      <c r="I3" s="6"/>
      <c r="J3" s="6"/>
      <c r="K3" s="6"/>
    </row>
    <row r="4" spans="1:18" ht="9.75" customHeight="1">
      <c r="A4" s="310"/>
      <c r="B4" s="6"/>
      <c r="C4" s="6"/>
      <c r="D4" s="6"/>
      <c r="E4" s="6"/>
      <c r="F4" s="6"/>
      <c r="G4" s="6"/>
      <c r="H4" s="6"/>
      <c r="I4" s="6"/>
      <c r="J4" s="6"/>
      <c r="K4" s="6"/>
    </row>
    <row r="5" spans="1:18" ht="32.25" customHeight="1">
      <c r="A5" s="310"/>
      <c r="B5" s="6"/>
      <c r="C5" s="6"/>
      <c r="D5" s="475" t="s">
        <v>312</v>
      </c>
      <c r="E5" s="475"/>
      <c r="F5" s="6"/>
      <c r="G5" s="6"/>
      <c r="H5" s="6"/>
      <c r="I5" s="6"/>
      <c r="J5" s="6"/>
      <c r="K5" s="6"/>
    </row>
    <row r="6" spans="1:18" ht="6" customHeight="1">
      <c r="A6" s="310"/>
      <c r="B6" s="6"/>
      <c r="C6" s="6"/>
      <c r="D6" s="6"/>
      <c r="E6" s="6"/>
      <c r="F6" s="6"/>
      <c r="G6" s="6"/>
      <c r="H6" s="6"/>
      <c r="I6" s="6"/>
      <c r="J6" s="6"/>
      <c r="K6" s="6"/>
    </row>
    <row r="7" spans="1:18" ht="36.75" customHeight="1">
      <c r="A7" s="310"/>
      <c r="B7" s="6"/>
      <c r="C7" s="6"/>
      <c r="D7" s="471" t="s">
        <v>313</v>
      </c>
      <c r="E7" s="472"/>
      <c r="F7" s="6"/>
      <c r="G7" s="6"/>
      <c r="H7" s="6"/>
      <c r="I7" s="6"/>
      <c r="J7" s="6"/>
      <c r="K7" s="6"/>
    </row>
    <row r="8" spans="1:18" ht="15" customHeight="1">
      <c r="A8" s="310"/>
      <c r="B8" s="6"/>
      <c r="C8" s="6"/>
      <c r="D8" s="471" t="s">
        <v>314</v>
      </c>
      <c r="E8" s="472"/>
      <c r="F8" s="6"/>
      <c r="G8" s="6"/>
      <c r="H8" s="6"/>
      <c r="I8" s="6"/>
      <c r="J8" s="6"/>
      <c r="K8" s="6"/>
    </row>
    <row r="9" spans="1:18" ht="14.25" customHeight="1">
      <c r="A9" s="310"/>
      <c r="B9" s="6"/>
      <c r="C9" s="6"/>
      <c r="D9" s="44">
        <v>43040</v>
      </c>
      <c r="E9" s="313"/>
      <c r="F9" s="6"/>
      <c r="G9" s="6"/>
      <c r="H9" s="6"/>
      <c r="I9" s="6"/>
      <c r="J9" s="6"/>
      <c r="K9" s="6"/>
    </row>
    <row r="10" spans="1:18" ht="24" customHeight="1">
      <c r="A10" s="310"/>
      <c r="B10" s="6"/>
      <c r="C10" s="310"/>
      <c r="D10" s="471" t="s">
        <v>316</v>
      </c>
      <c r="E10" s="472"/>
      <c r="F10" s="6"/>
      <c r="G10" s="6"/>
      <c r="H10" s="6"/>
      <c r="I10" s="6"/>
      <c r="J10" s="6"/>
      <c r="K10" s="6"/>
    </row>
    <row r="11" spans="1:18" ht="18.75" customHeight="1">
      <c r="A11" s="310"/>
      <c r="B11" s="6"/>
      <c r="C11" s="6"/>
      <c r="D11" s="476">
        <f>(DATE(YEAR($D$9),MONTH($D$9)+1,0))+31</f>
        <v>43100</v>
      </c>
      <c r="E11" s="477"/>
      <c r="F11" s="6"/>
      <c r="G11" s="6"/>
      <c r="H11" s="6"/>
      <c r="I11" s="6"/>
      <c r="J11" s="6"/>
      <c r="K11" s="6"/>
    </row>
    <row r="12" spans="1:18" ht="18.75" hidden="1" customHeight="1">
      <c r="A12" s="310"/>
      <c r="B12" s="6"/>
      <c r="C12" s="6"/>
      <c r="D12" s="478"/>
      <c r="E12" s="479"/>
      <c r="F12" s="6"/>
      <c r="G12" s="6"/>
      <c r="H12" s="6"/>
      <c r="I12" s="6"/>
      <c r="J12" s="6"/>
      <c r="K12" s="6"/>
    </row>
    <row r="13" spans="1:18" ht="102.75" hidden="1" customHeight="1">
      <c r="A13" s="310"/>
      <c r="B13" s="6"/>
      <c r="C13" s="6"/>
      <c r="D13" s="413"/>
      <c r="E13" s="397"/>
      <c r="F13" s="6"/>
      <c r="G13" s="6"/>
      <c r="H13" s="6"/>
      <c r="I13" s="6"/>
      <c r="J13" s="6"/>
      <c r="K13" s="6"/>
    </row>
    <row r="14" spans="1:18" ht="26.25" hidden="1" customHeight="1">
      <c r="A14" s="310"/>
      <c r="B14" s="6"/>
      <c r="C14" s="6"/>
      <c r="D14" s="64"/>
      <c r="E14" s="24"/>
      <c r="F14" s="6"/>
      <c r="G14" s="6"/>
      <c r="H14" s="6"/>
      <c r="I14" s="6"/>
      <c r="J14" s="6"/>
    </row>
    <row r="15" spans="1:18" ht="15" hidden="1" customHeight="1">
      <c r="A15" s="310"/>
      <c r="B15" s="6"/>
      <c r="C15" s="6"/>
      <c r="D15" s="6"/>
      <c r="E15" s="6"/>
      <c r="F15" s="6"/>
      <c r="G15" s="6"/>
      <c r="H15" s="6"/>
      <c r="I15" s="6"/>
      <c r="J15" s="6"/>
    </row>
    <row r="16" spans="1:18" ht="1.5" customHeight="1">
      <c r="A16" s="310"/>
      <c r="B16" s="61"/>
      <c r="C16" s="61"/>
      <c r="D16" s="61"/>
      <c r="E16" s="61"/>
      <c r="F16" s="61"/>
      <c r="G16" s="61"/>
      <c r="H16" s="6"/>
      <c r="I16" s="6"/>
      <c r="J16" s="6"/>
    </row>
    <row r="17" spans="1:11" ht="7.5" customHeight="1">
      <c r="A17" s="310"/>
      <c r="B17" s="61"/>
      <c r="C17" s="61"/>
      <c r="D17" s="61"/>
      <c r="E17" s="61"/>
      <c r="F17" s="61"/>
      <c r="G17" s="61"/>
      <c r="H17" s="6"/>
      <c r="I17" s="6"/>
      <c r="J17" s="6"/>
    </row>
    <row r="18" spans="1:11" ht="15.75" customHeight="1" thickBot="1">
      <c r="A18" s="310"/>
      <c r="B18" s="61"/>
      <c r="C18" s="371"/>
      <c r="D18" s="474">
        <f>$D$9</f>
        <v>43040</v>
      </c>
      <c r="E18" s="474"/>
      <c r="F18" s="371"/>
      <c r="G18" s="61"/>
      <c r="H18" s="6"/>
      <c r="I18" s="6"/>
      <c r="J18" s="6"/>
    </row>
    <row r="19" spans="1:11" ht="15" customHeight="1" thickTop="1" thickBot="1">
      <c r="A19" s="310"/>
      <c r="B19" s="61"/>
      <c r="C19" s="314"/>
      <c r="D19" s="473" t="s">
        <v>317</v>
      </c>
      <c r="E19" s="473"/>
      <c r="F19" s="315"/>
      <c r="G19" s="61"/>
      <c r="H19" s="6"/>
      <c r="I19" s="6"/>
      <c r="J19" s="53"/>
    </row>
    <row r="20" spans="1:11" ht="28.5" customHeight="1" thickTop="1">
      <c r="A20" s="310"/>
      <c r="B20" s="61"/>
      <c r="C20" s="316"/>
      <c r="D20" s="317" t="s">
        <v>233</v>
      </c>
      <c r="E20" s="317" t="s">
        <v>234</v>
      </c>
      <c r="F20" s="317" t="s">
        <v>235</v>
      </c>
      <c r="G20" s="61"/>
      <c r="H20" s="6"/>
      <c r="I20" s="6"/>
      <c r="J20" s="98" t="s">
        <v>318</v>
      </c>
    </row>
    <row r="21" spans="1:11" ht="30" customHeight="1" thickBot="1">
      <c r="A21" s="310"/>
      <c r="B21" s="61"/>
      <c r="C21" s="318" t="s">
        <v>319</v>
      </c>
      <c r="D21" s="319">
        <f t="array" ref="D21">IF(ISNA(VLOOKUP($D$9,AdmittedwithRecentDischarge!$Y$33:$AB$44,1,FALSE)),"",VLOOKUP($D$9,AdmittedwithRecentDischarge!$Y$33:$AB$44,2,FALSE))</f>
        <v>0</v>
      </c>
      <c r="E21" s="319">
        <f t="array" ref="E21">IF(ISNA(VLOOKUP($D$9,AdmittedwithRecentDischarge!$Y$33:$AB$44,1,FALSE)),"",VLOOKUP($D$9,AdmittedwithRecentDischarge!$Y$33:$AB$44,3,FALSE))</f>
        <v>0</v>
      </c>
      <c r="F21" s="320">
        <f t="array" ref="F21">IF(ISNA(VLOOKUP($D$9,AdmittedwithRecentDischarge!$Y$33:$AB$44,1,FALSE)),"",VLOOKUP($D$9,AdmittedwithRecentDischarge!$Y$33:$AB$44,4,FALSE))</f>
        <v>0</v>
      </c>
      <c r="G21" s="61"/>
      <c r="H21" s="6"/>
      <c r="I21" s="6"/>
      <c r="J21" s="104">
        <f>DAY(DATE(YEAR($D$9),MONTH($D$9)+1,1)-1)</f>
        <v>30</v>
      </c>
    </row>
    <row r="22" spans="1:11" ht="45.75" customHeight="1" thickTop="1">
      <c r="A22" s="310"/>
      <c r="B22" s="61"/>
      <c r="C22" s="321" t="s">
        <v>320</v>
      </c>
      <c r="D22" s="322" t="str">
        <f t="array" ref="D22">IF($D$21=0,"n/a",(SUM(  (MONTH(TransferLog!$Y$21:$Y$1270)=MONTH($D$9))*(YEAR(TransferLog!$Y$21:$Y$1270)=YEAR($D$9))*(TransferLog!$AB$21:$AB$1270=1)*(TransferLog!$Q$21:$Q$1270="Unplanned")*(TransferLog!$AC$21:$AC$1270=1)*(TransferLog!$T$21:$T1270="Post-acute Care (Medicare Part A or managed care)"))/$D$21))</f>
        <v>n/a</v>
      </c>
      <c r="E22" s="322" t="str">
        <f t="array" ref="E22">IF($E$21=0,"n/a",(SUM(  (MONTH(TransferLog!$Y$21:$Y$1270)=MONTH($D$9))*(YEAR(TransferLog!$Y$21:$Y$1270)=YEAR($D$9))*(TransferLog!$AB$21:$AB$1270=1)*(TransferLog!$Q$21:$Q$1270="Unplanned")*(TransferLog!$AC$21:$AC$1270=1)*(TransferLog!$T$21:$T$1270="Chronic Long-term Care (Not Medicare Part A)"))/$E$21))</f>
        <v>n/a</v>
      </c>
      <c r="F22" s="322" t="str">
        <f t="array" ref="F22">IF($F$21=0,"n/a",(SUM(  (MONTH(TransferLog!$Y$21:$Y$1270)=MONTH($D$9))*(YEAR(TransferLog!$Y$21:$Y$1270)=YEAR($D$9))*(TransferLog!$AB$21:$AB$1270=1)*(TransferLog!$Q$21:$Q$1270="Unplanned")*(TransferLog!$AC$21:$AC$1270=1))/$F$21))</f>
        <v>n/a</v>
      </c>
      <c r="G22" s="61"/>
      <c r="H22" s="6"/>
      <c r="I22" s="6"/>
      <c r="J22" s="53"/>
    </row>
    <row r="23" spans="1:11" ht="15" customHeight="1">
      <c r="A23" s="310"/>
      <c r="B23" s="61"/>
      <c r="C23" s="314"/>
      <c r="D23" s="473" t="s">
        <v>321</v>
      </c>
      <c r="E23" s="473"/>
      <c r="F23" s="315"/>
      <c r="G23" s="61"/>
      <c r="H23" s="6"/>
      <c r="I23" s="6"/>
      <c r="J23" s="53"/>
    </row>
    <row r="24" spans="1:11" ht="18" customHeight="1">
      <c r="A24" s="310"/>
      <c r="B24" s="61"/>
      <c r="C24" s="316"/>
      <c r="D24" s="317" t="s">
        <v>233</v>
      </c>
      <c r="E24" s="317" t="s">
        <v>322</v>
      </c>
      <c r="F24" s="317" t="s">
        <v>235</v>
      </c>
      <c r="G24" s="61"/>
      <c r="H24" s="6"/>
      <c r="I24" s="6"/>
      <c r="J24" s="53"/>
    </row>
    <row r="25" spans="1:11" ht="28.5" customHeight="1">
      <c r="A25" s="310"/>
      <c r="B25" s="61"/>
      <c r="C25" s="323" t="s">
        <v>323</v>
      </c>
      <c r="D25" s="324">
        <f t="array" ref="D25">(IF(ISNA(VLOOKUP($D$9,Census!$F$16:$K$27,1,FALSE)),"",VLOOKUP($D$9,Census!$F$16:$K$27,2,FALSE))*$J$21)</f>
        <v>0</v>
      </c>
      <c r="E25" s="324">
        <f t="array" ref="E25">(IF(ISNA(VLOOKUP($D$9,Census!$F$16:$K$27,1,FALSE)),"",VLOOKUP($D$9,Census!$F$16:$K$27,3,FALSE))*$J$21)</f>
        <v>0</v>
      </c>
      <c r="F25" s="324">
        <f t="array" ref="F25">(IF(ISNA(VLOOKUP($D$9,Census!$F$16:$K$27,1,FALSE)),"",VLOOKUP($D$9,Census!$F$16:$K$27,4,FALSE))*$J$21)</f>
        <v>0</v>
      </c>
      <c r="G25" s="61"/>
      <c r="H25" s="6"/>
      <c r="I25" s="6"/>
      <c r="J25" s="53"/>
    </row>
    <row r="26" spans="1:11" ht="42.75" customHeight="1">
      <c r="A26" s="310"/>
      <c r="B26" s="61"/>
      <c r="C26" s="321" t="s">
        <v>324</v>
      </c>
      <c r="D26" s="325" t="str">
        <f t="array" ref="D26">IF($D$25=0,"n/a",((SUM(IF(TransferLog!$AC$21:$AC$1270=1,IF(MONTH(TransferLog!$J$21:$J$1270)=MONTH($D$9),IF(YEAR(TransferLog!$J$21:$J$1270)=YEAR($D$9),IF(TransferLog!$G$21:$G$1270="Post-Acute Type Care (Rehab/Medical Management)",IF(TransferLog!$Q$21:$Q$1270="Unplanned",1,0))))))))/($D$25/1000))</f>
        <v>n/a</v>
      </c>
      <c r="E26" s="325" t="str">
        <f t="array" ref="E26">IF($E$25=0,"n/a",((SUM(IF(TransferLog!$AC$21:$AC$1270=1,IF(MONTH(TransferLog!$J$21:$J$1270)=MONTH($D$9),IF(YEAR(TransferLog!$J$21:$J$1270)=YEAR($D$9),IF(TransferLog!$G$21:$G$1270="Chronic Long-term Care", IF(TransferLog!$Q$21:$Q$1270="Unplanned",1,0))))))))/($E$25/1000))</f>
        <v>n/a</v>
      </c>
      <c r="F26" s="325" t="str">
        <f t="array" ref="F26">IF($F$25=0,"n/a",((SUM(IF(TransferLog!$AC$21:$AC$1270=1,IF(MONTH(TransferLog!$J$21:$J$1270)=MONTH($D$9),IF(YEAR(TransferLog!$J$21:$J$1270)=YEAR($D$9), IF(TransferLog!$Q$21:$Q$1270="Unplanned",1,0)))))))/($F$25/1000))</f>
        <v>n/a</v>
      </c>
      <c r="G26" s="61"/>
      <c r="H26" s="6"/>
      <c r="I26" s="6"/>
      <c r="K26" s="55"/>
    </row>
    <row r="27" spans="1:11" ht="46.5" customHeight="1">
      <c r="A27" s="310"/>
      <c r="B27" s="61"/>
      <c r="C27" s="321" t="s">
        <v>325</v>
      </c>
      <c r="D27" s="325" t="str">
        <f t="array" ref="D27">IF($D$25=0,"n/a",(SUM(  (MONTH(TransferLog!$J$21:$J$1270)=MONTH($D$9))*(YEAR(TransferLog!$J$21:$J$1270)=YEAR($D$9))* (TransferLog!$G$21:$G$1270="Post-Acute Type Care (Rehab/Medical Management)")*(TransferLog!$P$21:$P$1270="ED visit only"))/($D$25/1000)))</f>
        <v>n/a</v>
      </c>
      <c r="E27" s="325" t="str">
        <f t="array" ref="E27">IF($E$25=0,"n/a",(SUM( (MONTH(TransferLog!$J$21:$J$1270)=MONTH($D$9)) *(YEAR(TransferLog!$J$21:$J$1270)=YEAR($D$9))*(TransferLog!$G$21:$G$1270="Chronic Long-term Care")*(TransferLog!$P$21:$P$1270="ED visit only"))/($E$25/1000)))</f>
        <v>n/a</v>
      </c>
      <c r="F27" s="325" t="str">
        <f t="array" ref="F27">IF($F$25=0,"n/a",(SUM( (MONTH(TransferLog!$J$21:$J$1270)=MONTH($D$9)) *(YEAR(TransferLog!$J$21:$J$1270)=YEAR($D$9))*(TransferLog!$P$21:$P$1270="ED visit only"))/($F$25/1000)))</f>
        <v>n/a</v>
      </c>
      <c r="G27" s="61"/>
      <c r="H27" s="6"/>
      <c r="I27" s="6"/>
      <c r="J27" s="53"/>
      <c r="K27" s="54"/>
    </row>
    <row r="28" spans="1:11" ht="46.5" customHeight="1">
      <c r="A28" s="310"/>
      <c r="B28" s="61"/>
      <c r="C28" s="321" t="s">
        <v>326</v>
      </c>
      <c r="D28" s="325" t="str">
        <f t="array" ref="D28">IF($D$25=0,"n/a",(SUM(  (MONTH(TransferLog!$J$21:$J$1270)=MONTH($D$9))*(YEAR(TransferLog!$J$21:$J$1270)=YEAR($D$9))* (TransferLog!$G$21:$G$1270="Post-Acute Type Care (Rehab/Medical Management)")*(TransferLog!$P$21:$P$1270="Admitted, observation"))/($D$25/1000)))</f>
        <v>n/a</v>
      </c>
      <c r="E28" s="325" t="str">
        <f t="array" ref="E28">IF($E$25=0,"n/a",(SUM( (MONTH(TransferLog!$J$21:$J$1270)=MONTH($D$9)) *(YEAR(TransferLog!$J$21:$J$1270)=YEAR($D$9))*(TransferLog!$G$21:$G$1270="Chronic Long-term Care")*(TransferLog!$P$21:$P$1270="Admitted, observation"))/($E$25/1000)))</f>
        <v>n/a</v>
      </c>
      <c r="F28" s="325" t="str">
        <f t="array" ref="F28">IF($F$25=0,"n/a",(SUM( (MONTH(TransferLog!$J$21:$J$1270)=MONTH($D$9)) *(YEAR(TransferLog!$J$21:$J$1270)=YEAR($D$9))*(TransferLog!$P$21:$P$1270="Admitted, observation"))/($F$25/1000)))</f>
        <v>n/a</v>
      </c>
      <c r="G28" s="61"/>
      <c r="H28" s="6"/>
      <c r="I28" s="6"/>
      <c r="J28" s="6"/>
      <c r="K28" s="7"/>
    </row>
    <row r="29" spans="1:11" ht="46.5" customHeight="1">
      <c r="A29" s="310"/>
      <c r="B29" s="61"/>
      <c r="C29" s="61"/>
      <c r="D29" s="61"/>
      <c r="E29" s="61"/>
      <c r="F29" s="61"/>
      <c r="G29" s="61"/>
      <c r="H29" s="6"/>
      <c r="I29" s="6"/>
      <c r="J29" s="6"/>
      <c r="K29" s="7"/>
    </row>
    <row r="30" spans="1:11" ht="15.75" customHeight="1" thickBot="1">
      <c r="A30" s="310"/>
      <c r="B30" s="61"/>
      <c r="C30" s="371"/>
      <c r="D30" s="329" t="s">
        <v>327</v>
      </c>
      <c r="E30" s="330"/>
      <c r="F30" s="371"/>
      <c r="G30" s="61"/>
      <c r="H30" s="6"/>
      <c r="I30" s="6"/>
      <c r="J30" s="6"/>
    </row>
    <row r="31" spans="1:11" ht="15" customHeight="1" thickTop="1" thickBot="1">
      <c r="A31" s="310"/>
      <c r="B31" s="61"/>
      <c r="C31" s="314"/>
      <c r="D31" s="473" t="s">
        <v>317</v>
      </c>
      <c r="E31" s="473"/>
      <c r="F31" s="315"/>
      <c r="G31" s="61"/>
      <c r="H31" s="6"/>
      <c r="I31" s="6"/>
      <c r="J31" s="53"/>
    </row>
    <row r="32" spans="1:11" ht="28.5" customHeight="1" thickTop="1">
      <c r="A32" s="310"/>
      <c r="B32" s="61"/>
      <c r="C32" s="316"/>
      <c r="D32" s="317" t="s">
        <v>233</v>
      </c>
      <c r="E32" s="317" t="s">
        <v>234</v>
      </c>
      <c r="F32" s="317" t="s">
        <v>235</v>
      </c>
      <c r="G32" s="61"/>
      <c r="H32" s="6"/>
      <c r="I32" s="6"/>
      <c r="J32" s="98" t="s">
        <v>318</v>
      </c>
    </row>
    <row r="33" spans="1:17" ht="30" customHeight="1" thickBot="1">
      <c r="A33" s="310"/>
      <c r="B33" s="61"/>
      <c r="C33" s="318" t="s">
        <v>319</v>
      </c>
      <c r="D33" s="319">
        <f t="array" ref="D33">IF(ISNA(VLOOKUP($D$9,AdmittedwithRecentDischarge!$Y$33:$AB$44,1,FALSE)),"",VLOOKUP($D$9,AdmittedwithRecentDischarge!$Y$33:$AB$44,2,FALSE))</f>
        <v>0</v>
      </c>
      <c r="E33" s="319">
        <f t="array" ref="E33">IF(ISNA(VLOOKUP($D$9,AdmittedwithRecentDischarge!$Y$33:$AB$44,1,FALSE)),"",VLOOKUP($D$9,AdmittedwithRecentDischarge!$Y$33:$AB$44,3,FALSE))</f>
        <v>0</v>
      </c>
      <c r="F33" s="320">
        <f t="array" ref="F33">IF(ISNA(VLOOKUP($D$9,AdmittedwithRecentDischarge!$Y$33:$AB$44,1,FALSE)),"",VLOOKUP($D$9,AdmittedwithRecentDischarge!$Y$33:$AB$44,4,FALSE))</f>
        <v>0</v>
      </c>
      <c r="G33" s="61"/>
      <c r="H33" s="6"/>
      <c r="I33" s="6"/>
      <c r="J33" s="104">
        <f>DAY(DATE(YEAR($D$9),MONTH($D$9)+1,1)-1)</f>
        <v>30</v>
      </c>
    </row>
    <row r="34" spans="1:17" ht="45.75" customHeight="1" thickTop="1">
      <c r="A34" s="310"/>
      <c r="B34" s="61"/>
      <c r="C34" s="321" t="s">
        <v>328</v>
      </c>
      <c r="D34" s="327" t="str">
        <f t="array" ref="D34">IF($D$21=0,"n/a",(SUM(  (MONTH(TransferLog!$Y$21:$Y$1270)=MONTH($D$9))*(YEAR(TransferLog!$Y$21:$Y$1270)=YEAR($D$9))*(TransferLog!$AB$21:$AB$1270=1)*(TransferLog!$Q$21:$Q$1270="Unplanned")*(TransferLog!$AC$21:$AC$1270=1)*(TransferLog!$T$21:$T1270="Post-acute Care (Medicare Part A or managed care)"))))</f>
        <v>n/a</v>
      </c>
      <c r="E34" s="327" t="str">
        <f t="array" ref="E34">IF($E$21=0,"n/a",(SUM(  (MONTH(TransferLog!$Y$21:$Y$1270)=MONTH($D$9))*(YEAR(TransferLog!$Y$21:$Y$1270)=YEAR($D$9))*(TransferLog!$AB$21:$AB$1270=1)*(TransferLog!$Q$21:$Q$1270="Unplanned")*(TransferLog!$AC$21:$AC$1270=1)*(TransferLog!$T$21:$T$1270="Chronic Long-term Care (Not Medicare Part A)"))))</f>
        <v>n/a</v>
      </c>
      <c r="F34" s="327" t="str">
        <f t="array" ref="F34">IF($F$21=0,"n/a",(SUM(  (MONTH(TransferLog!$Y$21:$Y$1270)=MONTH($D$9))*(YEAR(TransferLog!$Y$21:$Y$1270)=YEAR($D$9))*(TransferLog!$AB$21:$AB$1270=1)*(TransferLog!$Q$21:$Q$1270="Unplanned")*(TransferLog!$AC$21:$AC$1270=1))))</f>
        <v>n/a</v>
      </c>
      <c r="G34" s="61"/>
      <c r="H34" s="6"/>
      <c r="I34" s="6"/>
      <c r="J34" s="53"/>
    </row>
    <row r="35" spans="1:17" ht="15" customHeight="1">
      <c r="A35" s="310"/>
      <c r="B35" s="61"/>
      <c r="C35" s="314"/>
      <c r="D35" s="473" t="s">
        <v>321</v>
      </c>
      <c r="E35" s="473"/>
      <c r="F35" s="315"/>
      <c r="G35" s="61"/>
      <c r="H35" s="6"/>
      <c r="I35" s="6"/>
      <c r="J35" s="53"/>
    </row>
    <row r="36" spans="1:17" ht="18" customHeight="1">
      <c r="A36" s="310"/>
      <c r="B36" s="61"/>
      <c r="C36" s="316"/>
      <c r="D36" s="317" t="s">
        <v>233</v>
      </c>
      <c r="E36" s="317" t="s">
        <v>322</v>
      </c>
      <c r="F36" s="317" t="s">
        <v>235</v>
      </c>
      <c r="G36" s="61"/>
      <c r="H36" s="6"/>
      <c r="I36" s="6"/>
      <c r="J36" s="53"/>
    </row>
    <row r="37" spans="1:17" ht="28.5" customHeight="1">
      <c r="A37" s="310"/>
      <c r="B37" s="61"/>
      <c r="C37" s="323" t="s">
        <v>323</v>
      </c>
      <c r="D37" s="324">
        <f t="array" ref="D37">(IF(ISNA(VLOOKUP($D$9,Census!$F$16:$K$27,1,FALSE)),"",VLOOKUP($D$9,Census!$F$16:$K$27,2,FALSE))*$J$21)</f>
        <v>0</v>
      </c>
      <c r="E37" s="324">
        <f t="array" ref="E37">(IF(ISNA(VLOOKUP($D$9,Census!$F$16:$K$27,1,FALSE)),"",VLOOKUP($D$9,Census!$F$16:$K$27,3,FALSE))*$J$21)</f>
        <v>0</v>
      </c>
      <c r="F37" s="324">
        <f t="array" ref="F37">(IF(ISNA(VLOOKUP($D$9,Census!$F$16:$K$27,1,FALSE)),"",VLOOKUP($D$9,Census!$F$16:$K$27,4,FALSE))*$J$21)</f>
        <v>0</v>
      </c>
      <c r="G37" s="61"/>
      <c r="H37" s="6"/>
      <c r="I37" s="6"/>
      <c r="J37" s="53"/>
    </row>
    <row r="38" spans="1:17" ht="50.25" customHeight="1">
      <c r="A38" s="310"/>
      <c r="B38" s="61"/>
      <c r="C38" s="321" t="s">
        <v>329</v>
      </c>
      <c r="D38" s="327" t="str">
        <f t="array" ref="D38">IF($D$25=0,"n/a",((SUM(IF(TransferLog!$AC$21:$AC$1270=1,IF(MONTH(TransferLog!$J$21:$J$1270)=MONTH($D$9),IF(YEAR(TransferLog!$J$21:$J$1270)=YEAR($D$9),IF(TransferLog!$G$21:$G$1270="Post-Acute Type Care (Rehab/Medical Management)",IF(TransferLog!$Q$21:$Q$1270="Unplanned",1,0)))))))))</f>
        <v>n/a</v>
      </c>
      <c r="E38" s="327" t="str">
        <f t="array" ref="E38">IF($E$25=0,"n/a",((SUM(IF(TransferLog!$AC$21:$AC$1270=1,IF(MONTH(TransferLog!$J$21:$J$1270)=MONTH($D$9),IF(YEAR(TransferLog!$J$21:$J$1270)=YEAR($D$9),IF(TransferLog!$G$21:$G$1270="Chronic Long-term Care", IF(TransferLog!$Q$21:$Q$1270="Unplanned",1,0)))))))))</f>
        <v>n/a</v>
      </c>
      <c r="F38" s="327" t="str">
        <f t="array" ref="F38">IF($F$25=0,"n/a",((SUM(IF(TransferLog!$AC$21:$AC$1270=1,IF(MONTH(TransferLog!$J$21:$J$1270)=MONTH($D$9),IF(YEAR(TransferLog!$J$21:$J$1270)=YEAR($D$9), IF(TransferLog!$Q$21:$Q$1270="Unplanned",1,0))))))))</f>
        <v>n/a</v>
      </c>
      <c r="G38" s="61"/>
      <c r="H38" s="6"/>
      <c r="I38" s="6"/>
      <c r="K38" s="55"/>
    </row>
    <row r="39" spans="1:17" ht="50.25" customHeight="1">
      <c r="A39" s="310"/>
      <c r="B39" s="61"/>
      <c r="C39" s="321" t="s">
        <v>330</v>
      </c>
      <c r="D39" s="327" t="str">
        <f t="array" ref="D39">IF($D$25=0,"n/a",(SUM(  (MONTH(TransferLog!$J$21:$J$1270)=MONTH($D$9))*(YEAR(TransferLog!$J$21:$J$1270)=YEAR($D$9))* (TransferLog!$G$21:$G$1270="Post-Acute Type Care (Rehab/Medical Management)")*(TransferLog!$P$21:$P$1270="ED visit only"))))</f>
        <v>n/a</v>
      </c>
      <c r="E39" s="327" t="str">
        <f t="array" ref="E39">IF($E$25=0,"n/a",(SUM( (MONTH(TransferLog!$J$21:$J$1270)=MONTH($D$9)) *(YEAR(TransferLog!$J$21:$J$1270)=YEAR($D$9))*(TransferLog!$G$21:$G$1270="Chronic Long-term Care")*(TransferLog!$P$21:$P$1270="ED visit only"))))</f>
        <v>n/a</v>
      </c>
      <c r="F39" s="327" t="str">
        <f t="array" ref="F39">IF($F$25=0,"n/a",(SUM( (MONTH(TransferLog!$J$21:$J$1270)=MONTH($D$9)) *(YEAR(TransferLog!$J$21:$J$1270)=YEAR($D$9))*(TransferLog!$P$21:$P$1270="ED visit only"))))</f>
        <v>n/a</v>
      </c>
      <c r="G39" s="61"/>
      <c r="H39" s="6"/>
      <c r="I39" s="6"/>
      <c r="J39" s="53"/>
      <c r="K39" s="54"/>
    </row>
    <row r="40" spans="1:17" ht="50.25" customHeight="1">
      <c r="A40" s="310"/>
      <c r="B40" s="61"/>
      <c r="C40" s="321" t="s">
        <v>331</v>
      </c>
      <c r="D40" s="327" t="str">
        <f t="array" ref="D40">IF($D$25=0,"n/a",(SUM(  (MONTH(TransferLog!$J$21:$J$1270)=MONTH($D$9))*(YEAR(TransferLog!$J$21:$J$1270)=YEAR($D$9))* (TransferLog!$G$21:$G$1270="Post-Acute Type Care (Rehab/Medical Management)")*(TransferLog!$P$21:$P$1270="Admitted, observation"))))</f>
        <v>n/a</v>
      </c>
      <c r="E40" s="327" t="str">
        <f t="array" ref="E40">IF($E$25=0,"n/a",(SUM( (MONTH(TransferLog!$J$21:$J$1270)=MONTH($D$9)) *(YEAR(TransferLog!$J$21:$J$1270)=YEAR($D$9))*(TransferLog!$G$21:$G$1270="Chronic Long-term Care")*(TransferLog!$P$21:$P$1270="Admitted, observation"))))</f>
        <v>n/a</v>
      </c>
      <c r="F40" s="327" t="str">
        <f t="array" ref="F40">IF($F$25=0,"n/a",(SUM( (MONTH(TransferLog!$J$21:$J$1270)=MONTH($D$9)) *(YEAR(TransferLog!$J$21:$J$1270)=YEAR($D$9))*(TransferLog!$P$21:$P$1270="Admitted, observation"))))</f>
        <v>n/a</v>
      </c>
      <c r="G40" s="61"/>
      <c r="H40" s="6"/>
      <c r="I40" s="6"/>
      <c r="J40" s="6"/>
      <c r="K40" s="7"/>
    </row>
    <row r="41" spans="1:17" ht="19.5" customHeight="1">
      <c r="A41" s="310"/>
      <c r="B41" s="61"/>
      <c r="C41" s="332" t="s">
        <v>332</v>
      </c>
      <c r="D41" s="61"/>
      <c r="E41" s="61"/>
      <c r="F41" s="61"/>
      <c r="G41" s="61"/>
      <c r="H41" s="6"/>
      <c r="I41" s="6"/>
      <c r="J41" s="6"/>
      <c r="K41" s="7"/>
    </row>
    <row r="42" spans="1:17" ht="8.25" customHeight="1">
      <c r="A42" s="310"/>
      <c r="B42" s="61"/>
      <c r="C42" s="61"/>
      <c r="D42" s="61"/>
      <c r="E42" s="61"/>
      <c r="F42" s="61"/>
      <c r="G42" s="61"/>
      <c r="H42" s="6"/>
      <c r="I42" s="6"/>
      <c r="J42" s="6"/>
      <c r="K42" s="7"/>
    </row>
    <row r="43" spans="1:17" ht="14.25" customHeight="1">
      <c r="A43" s="22"/>
      <c r="B43" s="22"/>
      <c r="C43" s="259" t="s">
        <v>105</v>
      </c>
      <c r="D43" s="22"/>
      <c r="E43" s="22"/>
      <c r="F43" s="22"/>
      <c r="G43" s="22"/>
      <c r="H43" s="22"/>
      <c r="I43" s="6"/>
      <c r="J43" s="6"/>
      <c r="K43" s="7"/>
    </row>
    <row r="44" spans="1:17" ht="12.75" customHeight="1">
      <c r="A44" s="6"/>
      <c r="B44" s="6"/>
      <c r="C44" s="6"/>
      <c r="D44" s="6"/>
      <c r="E44" s="6"/>
      <c r="F44" s="6"/>
      <c r="G44" s="153"/>
      <c r="H44" s="153"/>
      <c r="I44" s="153"/>
      <c r="J44" s="157">
        <v>0.2</v>
      </c>
      <c r="K44" s="157">
        <v>0.21</v>
      </c>
    </row>
    <row r="45" spans="1:17" ht="17" hidden="1">
      <c r="B45" s="4"/>
      <c r="C45" s="18"/>
      <c r="D45" s="19"/>
      <c r="E45" s="19"/>
      <c r="F45" s="19"/>
      <c r="G45" s="158">
        <v>0.22600000000000001</v>
      </c>
      <c r="H45" s="153">
        <v>0.22</v>
      </c>
      <c r="I45" s="153">
        <v>0.23</v>
      </c>
      <c r="J45" s="159">
        <v>0.221</v>
      </c>
      <c r="K45" s="160">
        <v>0.23</v>
      </c>
      <c r="L45" s="160">
        <v>0.23499999999999999</v>
      </c>
      <c r="M45" s="159">
        <v>0.223</v>
      </c>
      <c r="N45" s="160">
        <v>0.217</v>
      </c>
      <c r="O45" s="159">
        <v>0.2</v>
      </c>
      <c r="P45" s="159">
        <v>0.19500000000000001</v>
      </c>
      <c r="Q45" s="160">
        <v>0.19</v>
      </c>
    </row>
    <row r="46" spans="1:17" ht="17" hidden="1">
      <c r="B46" s="7"/>
      <c r="C46" s="20"/>
      <c r="D46" s="17"/>
      <c r="E46" s="17"/>
      <c r="F46" s="7"/>
      <c r="G46" s="6"/>
      <c r="H46" s="6"/>
      <c r="I46" s="6"/>
    </row>
    <row r="47" spans="1:17" ht="17" hidden="1"/>
    <row r="48" spans="1:17" ht="17" hidden="1"/>
    <row r="49" ht="17" hidden="1"/>
    <row r="50" ht="17" hidden="1"/>
    <row r="51" ht="0" hidden="1" customHeight="1"/>
    <row r="52" ht="0" hidden="1" customHeight="1"/>
    <row r="53" ht="0" hidden="1" customHeight="1"/>
    <row r="54" ht="0" hidden="1" customHeight="1"/>
    <row r="55" ht="0" hidden="1" customHeight="1"/>
  </sheetData>
  <sheetProtection password="9959" sheet="1" objects="1" scenarios="1"/>
  <mergeCells count="14">
    <mergeCell ref="D10:E10"/>
    <mergeCell ref="D35:E35"/>
    <mergeCell ref="D11:E11"/>
    <mergeCell ref="D12:E12"/>
    <mergeCell ref="D13:E13"/>
    <mergeCell ref="D19:E19"/>
    <mergeCell ref="D23:E23"/>
    <mergeCell ref="D31:E31"/>
    <mergeCell ref="D18:E18"/>
    <mergeCell ref="B2:C2"/>
    <mergeCell ref="D2:E2"/>
    <mergeCell ref="D5:E5"/>
    <mergeCell ref="D7:E7"/>
    <mergeCell ref="D8:E8"/>
  </mergeCells>
  <pageMargins left="0.7" right="0.7" top="0.75" bottom="0.75" header="0.3" footer="0.3"/>
  <pageSetup scale="60" orientation="portrait"/>
  <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enableFormatConditionsCalculation="0">
    <tabColor rgb="FF0069B7"/>
  </sheetPr>
  <dimension ref="A1:R55"/>
  <sheetViews>
    <sheetView showGridLines="0" showRowColHeaders="0" topLeftCell="A4" zoomScale="80" zoomScaleNormal="80" zoomScaleSheetLayoutView="90" zoomScalePageLayoutView="80" workbookViewId="0">
      <selection activeCell="D10" sqref="D10:E10"/>
    </sheetView>
  </sheetViews>
  <sheetFormatPr baseColWidth="10" defaultColWidth="0" defaultRowHeight="0" customHeight="1" zeroHeight="1" x14ac:dyDescent="0"/>
  <cols>
    <col min="1" max="2" width="1.83203125" style="5" customWidth="1"/>
    <col min="3" max="3" width="43.1640625" style="5" customWidth="1"/>
    <col min="4" max="4" width="34.5" style="5" customWidth="1"/>
    <col min="5" max="6" width="33.6640625" style="5" customWidth="1"/>
    <col min="7" max="8" width="1.83203125" style="5" customWidth="1"/>
    <col min="9" max="9" width="9" style="5" customWidth="1"/>
    <col min="10" max="10" width="23.33203125" style="5" hidden="1" customWidth="1"/>
    <col min="11" max="11" width="16.1640625" style="5" hidden="1" customWidth="1"/>
    <col min="12" max="14" width="9.1640625" style="5" hidden="1" customWidth="1"/>
    <col min="15" max="15" width="11" style="5" hidden="1" customWidth="1"/>
    <col min="16" max="16" width="13.83203125" style="5" hidden="1" customWidth="1"/>
    <col min="17" max="17" width="11.6640625" style="5" hidden="1" customWidth="1"/>
    <col min="18" max="16384" width="9.1640625" style="5" hidden="1"/>
  </cols>
  <sheetData>
    <row r="1" spans="1:18" ht="6" customHeight="1">
      <c r="A1" s="310"/>
      <c r="B1" s="310"/>
      <c r="C1" s="310"/>
      <c r="D1" s="310"/>
      <c r="E1" s="310"/>
      <c r="F1" s="310"/>
      <c r="G1" s="310"/>
      <c r="H1" s="310"/>
      <c r="I1" s="310"/>
    </row>
    <row r="2" spans="1:18" ht="46.5" customHeight="1" thickBot="1">
      <c r="A2" s="310"/>
      <c r="B2" s="468"/>
      <c r="C2" s="469"/>
      <c r="D2" s="470">
        <f>$D$9</f>
        <v>43070</v>
      </c>
      <c r="E2" s="469"/>
      <c r="F2" s="369"/>
      <c r="G2" s="310"/>
      <c r="H2" s="310"/>
      <c r="I2" s="310"/>
      <c r="M2" s="149"/>
      <c r="N2" s="149"/>
      <c r="O2" s="149"/>
      <c r="P2" s="149"/>
      <c r="Q2" s="149"/>
      <c r="R2" s="149"/>
    </row>
    <row r="3" spans="1:18" ht="4.5" customHeight="1" thickTop="1">
      <c r="A3" s="310"/>
      <c r="B3" s="311"/>
      <c r="C3" s="312"/>
      <c r="D3" s="311"/>
      <c r="E3" s="312"/>
      <c r="F3" s="311"/>
      <c r="G3" s="6"/>
      <c r="H3" s="6"/>
      <c r="I3" s="6"/>
      <c r="J3" s="6"/>
      <c r="K3" s="6"/>
    </row>
    <row r="4" spans="1:18" ht="9.75" customHeight="1">
      <c r="A4" s="310"/>
      <c r="B4" s="6"/>
      <c r="C4" s="6"/>
      <c r="D4" s="6"/>
      <c r="E4" s="6"/>
      <c r="F4" s="6"/>
      <c r="G4" s="6"/>
      <c r="H4" s="6"/>
      <c r="I4" s="6"/>
      <c r="J4" s="6"/>
      <c r="K4" s="6"/>
    </row>
    <row r="5" spans="1:18" ht="32.25" customHeight="1">
      <c r="A5" s="310"/>
      <c r="B5" s="6"/>
      <c r="C5" s="6"/>
      <c r="D5" s="475" t="s">
        <v>312</v>
      </c>
      <c r="E5" s="475"/>
      <c r="F5" s="6"/>
      <c r="G5" s="6"/>
      <c r="H5" s="6"/>
      <c r="I5" s="6"/>
      <c r="J5" s="6"/>
      <c r="K5" s="6"/>
    </row>
    <row r="6" spans="1:18" ht="6" customHeight="1">
      <c r="A6" s="310"/>
      <c r="B6" s="6"/>
      <c r="C6" s="6"/>
      <c r="D6" s="6"/>
      <c r="E6" s="6"/>
      <c r="F6" s="6"/>
      <c r="G6" s="6"/>
      <c r="H6" s="6"/>
      <c r="I6" s="6"/>
      <c r="J6" s="6"/>
      <c r="K6" s="6"/>
    </row>
    <row r="7" spans="1:18" ht="36.75" customHeight="1">
      <c r="A7" s="310"/>
      <c r="B7" s="6"/>
      <c r="C7" s="6"/>
      <c r="D7" s="471" t="s">
        <v>313</v>
      </c>
      <c r="E7" s="472"/>
      <c r="F7" s="6"/>
      <c r="G7" s="6"/>
      <c r="H7" s="6"/>
      <c r="I7" s="6"/>
      <c r="J7" s="6"/>
      <c r="K7" s="6"/>
    </row>
    <row r="8" spans="1:18" ht="15" customHeight="1">
      <c r="A8" s="310"/>
      <c r="B8" s="6"/>
      <c r="C8" s="6"/>
      <c r="D8" s="471" t="s">
        <v>314</v>
      </c>
      <c r="E8" s="472"/>
      <c r="F8" s="6"/>
      <c r="G8" s="6"/>
      <c r="H8" s="6"/>
      <c r="I8" s="6"/>
      <c r="J8" s="6"/>
      <c r="K8" s="6"/>
    </row>
    <row r="9" spans="1:18" ht="14.25" customHeight="1">
      <c r="A9" s="310"/>
      <c r="B9" s="6"/>
      <c r="C9" s="6"/>
      <c r="D9" s="44">
        <v>43070</v>
      </c>
      <c r="E9" s="313"/>
      <c r="F9" s="6"/>
      <c r="G9" s="6"/>
      <c r="H9" s="6"/>
      <c r="I9" s="6"/>
      <c r="J9" s="6"/>
      <c r="K9" s="6"/>
    </row>
    <row r="10" spans="1:18" ht="24" customHeight="1">
      <c r="A10" s="310"/>
      <c r="B10" s="6"/>
      <c r="C10" s="310"/>
      <c r="D10" s="471" t="s">
        <v>316</v>
      </c>
      <c r="E10" s="472"/>
      <c r="F10" s="6"/>
      <c r="G10" s="6"/>
      <c r="H10" s="6"/>
      <c r="I10" s="6"/>
      <c r="J10" s="6"/>
      <c r="K10" s="6"/>
    </row>
    <row r="11" spans="1:18" ht="18.75" customHeight="1">
      <c r="A11" s="310"/>
      <c r="B11" s="6"/>
      <c r="C11" s="6"/>
      <c r="D11" s="476">
        <f>(DATE(YEAR($D$9),MONTH($D$9)+1,0))+31</f>
        <v>43131</v>
      </c>
      <c r="E11" s="477"/>
      <c r="F11" s="6"/>
      <c r="G11" s="6"/>
      <c r="H11" s="6"/>
      <c r="I11" s="6"/>
      <c r="J11" s="6"/>
      <c r="K11" s="6"/>
    </row>
    <row r="12" spans="1:18" ht="18.75" hidden="1" customHeight="1">
      <c r="A12" s="310"/>
      <c r="B12" s="6"/>
      <c r="C12" s="6"/>
      <c r="D12" s="478"/>
      <c r="E12" s="479"/>
      <c r="F12" s="6"/>
      <c r="G12" s="6"/>
      <c r="H12" s="6"/>
      <c r="I12" s="6"/>
      <c r="J12" s="6"/>
      <c r="K12" s="6"/>
    </row>
    <row r="13" spans="1:18" ht="102.75" hidden="1" customHeight="1">
      <c r="A13" s="310"/>
      <c r="B13" s="6"/>
      <c r="C13" s="6"/>
      <c r="D13" s="413"/>
      <c r="E13" s="397"/>
      <c r="F13" s="6"/>
      <c r="G13" s="6"/>
      <c r="H13" s="6"/>
      <c r="I13" s="6"/>
      <c r="J13" s="6"/>
      <c r="K13" s="6"/>
    </row>
    <row r="14" spans="1:18" ht="26.25" hidden="1" customHeight="1">
      <c r="A14" s="310"/>
      <c r="B14" s="6"/>
      <c r="C14" s="6"/>
      <c r="D14" s="64"/>
      <c r="E14" s="24"/>
      <c r="F14" s="6"/>
      <c r="G14" s="6"/>
      <c r="H14" s="6"/>
      <c r="I14" s="6"/>
      <c r="J14" s="6"/>
    </row>
    <row r="15" spans="1:18" ht="15" hidden="1" customHeight="1">
      <c r="A15" s="310"/>
      <c r="B15" s="6"/>
      <c r="C15" s="6"/>
      <c r="D15" s="6"/>
      <c r="E15" s="6"/>
      <c r="F15" s="6"/>
      <c r="G15" s="6"/>
      <c r="H15" s="6"/>
      <c r="I15" s="6"/>
      <c r="J15" s="6"/>
    </row>
    <row r="16" spans="1:18" ht="1.5" customHeight="1">
      <c r="A16" s="310"/>
      <c r="B16" s="61"/>
      <c r="C16" s="61"/>
      <c r="D16" s="61"/>
      <c r="E16" s="61"/>
      <c r="F16" s="61"/>
      <c r="G16" s="61"/>
      <c r="H16" s="6"/>
      <c r="I16" s="6"/>
      <c r="J16" s="6"/>
    </row>
    <row r="17" spans="1:11" ht="7.5" customHeight="1">
      <c r="A17" s="310"/>
      <c r="B17" s="61"/>
      <c r="C17" s="61"/>
      <c r="D17" s="61"/>
      <c r="E17" s="61"/>
      <c r="F17" s="61"/>
      <c r="G17" s="61"/>
      <c r="H17" s="6"/>
      <c r="I17" s="6"/>
      <c r="J17" s="6"/>
    </row>
    <row r="18" spans="1:11" ht="15.75" customHeight="1" thickBot="1">
      <c r="A18" s="310"/>
      <c r="B18" s="61"/>
      <c r="C18" s="371"/>
      <c r="D18" s="474">
        <f>$D$9</f>
        <v>43070</v>
      </c>
      <c r="E18" s="474"/>
      <c r="F18" s="371"/>
      <c r="G18" s="61"/>
      <c r="H18" s="6"/>
      <c r="I18" s="6"/>
      <c r="J18" s="6"/>
    </row>
    <row r="19" spans="1:11" ht="15" customHeight="1" thickTop="1" thickBot="1">
      <c r="A19" s="310"/>
      <c r="B19" s="61"/>
      <c r="C19" s="314"/>
      <c r="D19" s="473" t="s">
        <v>317</v>
      </c>
      <c r="E19" s="473"/>
      <c r="F19" s="315"/>
      <c r="G19" s="61"/>
      <c r="H19" s="6"/>
      <c r="I19" s="6"/>
      <c r="J19" s="53"/>
    </row>
    <row r="20" spans="1:11" ht="28.5" customHeight="1" thickTop="1">
      <c r="A20" s="310"/>
      <c r="B20" s="61"/>
      <c r="C20" s="316"/>
      <c r="D20" s="317" t="s">
        <v>233</v>
      </c>
      <c r="E20" s="317" t="s">
        <v>234</v>
      </c>
      <c r="F20" s="317" t="s">
        <v>235</v>
      </c>
      <c r="G20" s="61"/>
      <c r="H20" s="6"/>
      <c r="I20" s="6"/>
      <c r="J20" s="98" t="s">
        <v>318</v>
      </c>
    </row>
    <row r="21" spans="1:11" ht="30" customHeight="1" thickBot="1">
      <c r="A21" s="310"/>
      <c r="B21" s="61"/>
      <c r="C21" s="318" t="s">
        <v>319</v>
      </c>
      <c r="D21" s="319">
        <f t="array" ref="D21">IF(ISNA(VLOOKUP($D$9,AdmittedwithRecentDischarge!$Y$33:$AB$44,1,FALSE)),"",VLOOKUP($D$9,AdmittedwithRecentDischarge!$Y$33:$AB$44,2,FALSE))</f>
        <v>0</v>
      </c>
      <c r="E21" s="319">
        <f t="array" ref="E21">IF(ISNA(VLOOKUP($D$9,AdmittedwithRecentDischarge!$Y$33:$AB$44,1,FALSE)),"",VLOOKUP($D$9,AdmittedwithRecentDischarge!$Y$33:$AB$44,3,FALSE))</f>
        <v>0</v>
      </c>
      <c r="F21" s="320">
        <f t="array" ref="F21">IF(ISNA(VLOOKUP($D$9,AdmittedwithRecentDischarge!$Y$33:$AB$44,1,FALSE)),"",VLOOKUP($D$9,AdmittedwithRecentDischarge!$Y$33:$AB$44,4,FALSE))</f>
        <v>0</v>
      </c>
      <c r="G21" s="61"/>
      <c r="H21" s="6"/>
      <c r="I21" s="6"/>
      <c r="J21" s="104">
        <f>DAY(DATE(YEAR($D$9),MONTH($D$9)+1,1)-1)</f>
        <v>31</v>
      </c>
    </row>
    <row r="22" spans="1:11" ht="45.75" customHeight="1" thickTop="1">
      <c r="A22" s="310"/>
      <c r="B22" s="61"/>
      <c r="C22" s="321" t="s">
        <v>320</v>
      </c>
      <c r="D22" s="322" t="str">
        <f t="array" ref="D22">IF($D$21=0,"n/a",(SUM(  (MONTH(TransferLog!$Y$21:$Y$1270)=MONTH($D$9))*(YEAR(TransferLog!$Y$21:$Y$1270)=YEAR($D$9))*(TransferLog!$AB$21:$AB$1270=1)*(TransferLog!$Q$21:$Q$1270="Unplanned")*(TransferLog!$AC$21:$AC$1270=1)*(TransferLog!$T$21:$T1270="Post-acute Care (Medicare Part A or managed care)"))/$D$21))</f>
        <v>n/a</v>
      </c>
      <c r="E22" s="322" t="str">
        <f t="array" ref="E22">IF($E$21=0,"n/a",(SUM(  (MONTH(TransferLog!$Y$21:$Y$1270)=MONTH($D$9))*(YEAR(TransferLog!$Y$21:$Y$1270)=YEAR($D$9))*(TransferLog!$AB$21:$AB$1270=1)*(TransferLog!$Q$21:$Q$1270="Unplanned")*(TransferLog!$AC$21:$AC$1270=1)*(TransferLog!$T$21:$T$1270="Chronic Long-term Care (Not Medicare Part A)"))/$E$21))</f>
        <v>n/a</v>
      </c>
      <c r="F22" s="322" t="str">
        <f t="array" ref="F22">IF($F$21=0,"n/a",(SUM(  (MONTH(TransferLog!$Y$21:$Y$1270)=MONTH($D$9))*(YEAR(TransferLog!$Y$21:$Y$1270)=YEAR($D$9))*(TransferLog!$AB$21:$AB$1270=1)*(TransferLog!$Q$21:$Q$1270="Unplanned")*(TransferLog!$AC$21:$AC$1270=1))/$F$21))</f>
        <v>n/a</v>
      </c>
      <c r="G22" s="61"/>
      <c r="H22" s="6"/>
      <c r="I22" s="6"/>
      <c r="J22" s="53"/>
    </row>
    <row r="23" spans="1:11" ht="15" customHeight="1">
      <c r="A23" s="310"/>
      <c r="B23" s="61"/>
      <c r="C23" s="314"/>
      <c r="D23" s="473" t="s">
        <v>321</v>
      </c>
      <c r="E23" s="473"/>
      <c r="F23" s="315"/>
      <c r="G23" s="61"/>
      <c r="H23" s="6"/>
      <c r="I23" s="6"/>
      <c r="J23" s="53"/>
    </row>
    <row r="24" spans="1:11" ht="18" customHeight="1">
      <c r="A24" s="310"/>
      <c r="B24" s="61"/>
      <c r="C24" s="316"/>
      <c r="D24" s="317" t="s">
        <v>233</v>
      </c>
      <c r="E24" s="317" t="s">
        <v>322</v>
      </c>
      <c r="F24" s="317" t="s">
        <v>235</v>
      </c>
      <c r="G24" s="61"/>
      <c r="H24" s="6"/>
      <c r="I24" s="6"/>
      <c r="J24" s="53"/>
    </row>
    <row r="25" spans="1:11" ht="28.5" customHeight="1">
      <c r="A25" s="310"/>
      <c r="B25" s="61"/>
      <c r="C25" s="323" t="s">
        <v>323</v>
      </c>
      <c r="D25" s="324">
        <f t="array" ref="D25">(IF(ISNA(VLOOKUP($D$9,Census!$F$16:$K$27,1,FALSE)),"",VLOOKUP($D$9,Census!$F$16:$K$27,2,FALSE))*$J$21)</f>
        <v>0</v>
      </c>
      <c r="E25" s="324">
        <f t="array" ref="E25">(IF(ISNA(VLOOKUP($D$9,Census!$F$16:$K$27,1,FALSE)),"",VLOOKUP($D$9,Census!$F$16:$K$27,3,FALSE))*$J$21)</f>
        <v>0</v>
      </c>
      <c r="F25" s="324">
        <f t="array" ref="F25">(IF(ISNA(VLOOKUP($D$9,Census!$F$16:$K$27,1,FALSE)),"",VLOOKUP($D$9,Census!$F$16:$K$27,4,FALSE))*$J$21)</f>
        <v>0</v>
      </c>
      <c r="G25" s="61"/>
      <c r="H25" s="6"/>
      <c r="I25" s="6"/>
      <c r="J25" s="53"/>
    </row>
    <row r="26" spans="1:11" ht="42.75" customHeight="1">
      <c r="A26" s="310"/>
      <c r="B26" s="61"/>
      <c r="C26" s="321" t="s">
        <v>324</v>
      </c>
      <c r="D26" s="325" t="str">
        <f t="array" ref="D26">IF($D$25=0,"n/a",((SUM(IF(TransferLog!$AC$21:$AC$1270=1,IF(MONTH(TransferLog!$J$21:$J$1270)=MONTH($D$9),IF(YEAR(TransferLog!$J$21:$J$1270)=YEAR($D$9),IF(TransferLog!$G$21:$G$1270="Post-Acute Type Care (Rehab/Medical Management)",IF(TransferLog!$Q$21:$Q$1270="Unplanned",1,0))))))))/($D$25/1000))</f>
        <v>n/a</v>
      </c>
      <c r="E26" s="325" t="str">
        <f t="array" ref="E26">IF($E$25=0,"n/a",((SUM(IF(TransferLog!$AC$21:$AC$1270=1,IF(MONTH(TransferLog!$J$21:$J$1270)=MONTH($D$9),IF(YEAR(TransferLog!$J$21:$J$1270)=YEAR($D$9),IF(TransferLog!$G$21:$G$1270="Chronic Long-term Care", IF(TransferLog!$Q$21:$Q$1270="Unplanned",1,0))))))))/($E$25/1000))</f>
        <v>n/a</v>
      </c>
      <c r="F26" s="325" t="str">
        <f t="array" ref="F26">IF($F$25=0,"n/a",((SUM(IF(TransferLog!$AC$21:$AC$1270=1,IF(MONTH(TransferLog!$J$21:$J$1270)=MONTH($D$9),IF(YEAR(TransferLog!$J$21:$J$1270)=YEAR($D$9), IF(TransferLog!$Q$21:$Q$1270="Unplanned",1,0)))))))/($F$25/1000))</f>
        <v>n/a</v>
      </c>
      <c r="G26" s="61"/>
      <c r="H26" s="6"/>
      <c r="I26" s="6"/>
      <c r="K26" s="55"/>
    </row>
    <row r="27" spans="1:11" ht="46.5" customHeight="1">
      <c r="A27" s="310"/>
      <c r="B27" s="61"/>
      <c r="C27" s="321" t="s">
        <v>325</v>
      </c>
      <c r="D27" s="325" t="str">
        <f t="array" ref="D27">IF($D$25=0,"n/a",(SUM(  (MONTH(TransferLog!$J$21:$J$1270)=MONTH($D$9))*(YEAR(TransferLog!$J$21:$J$1270)=YEAR($D$9))* (TransferLog!$G$21:$G$1270="Post-Acute Type Care (Rehab/Medical Management)")*(TransferLog!$P$21:$P$1270="ED visit only"))/($D$25/1000)))</f>
        <v>n/a</v>
      </c>
      <c r="E27" s="325" t="str">
        <f t="array" ref="E27">IF($E$25=0,"n/a",(SUM( (MONTH(TransferLog!$J$21:$J$1270)=MONTH($D$9)) *(YEAR(TransferLog!$J$21:$J$1270)=YEAR($D$9))*(TransferLog!$G$21:$G$1270="Chronic Long-term Care")*(TransferLog!$P$21:$P$1270="ED visit only"))/($E$25/1000)))</f>
        <v>n/a</v>
      </c>
      <c r="F27" s="325" t="str">
        <f t="array" ref="F27">IF($F$25=0,"n/a",(SUM( (MONTH(TransferLog!$J$21:$J$1270)=MONTH($D$9)) *(YEAR(TransferLog!$J$21:$J$1270)=YEAR($D$9))*(TransferLog!$P$21:$P$1270="ED visit only"))/($F$25/1000)))</f>
        <v>n/a</v>
      </c>
      <c r="G27" s="61"/>
      <c r="H27" s="6"/>
      <c r="I27" s="6"/>
      <c r="J27" s="53"/>
      <c r="K27" s="54"/>
    </row>
    <row r="28" spans="1:11" ht="46.5" customHeight="1">
      <c r="A28" s="310"/>
      <c r="B28" s="61"/>
      <c r="C28" s="321" t="s">
        <v>326</v>
      </c>
      <c r="D28" s="325" t="str">
        <f t="array" ref="D28">IF($D$25=0,"n/a",(SUM(  (MONTH(TransferLog!$J$21:$J$1270)=MONTH($D$9))*(YEAR(TransferLog!$J$21:$J$1270)=YEAR($D$9))* (TransferLog!$G$21:$G$1270="Post-Acute Type Care (Rehab/Medical Management)")*(TransferLog!$P$21:$P$1270="Admitted, observation"))/($D$25/1000)))</f>
        <v>n/a</v>
      </c>
      <c r="E28" s="325" t="str">
        <f t="array" ref="E28">IF($E$25=0,"n/a",(SUM( (MONTH(TransferLog!$J$21:$J$1270)=MONTH($D$9)) *(YEAR(TransferLog!$J$21:$J$1270)=YEAR($D$9))*(TransferLog!$G$21:$G$1270="Chronic Long-term Care")*(TransferLog!$P$21:$P$1270="Admitted, observation"))/($E$25/1000)))</f>
        <v>n/a</v>
      </c>
      <c r="F28" s="325" t="str">
        <f t="array" ref="F28">IF($F$25=0,"n/a",(SUM( (MONTH(TransferLog!$J$21:$J$1270)=MONTH($D$9)) *(YEAR(TransferLog!$J$21:$J$1270)=YEAR($D$9))*(TransferLog!$P$21:$P$1270="Admitted, observation"))/($F$25/1000)))</f>
        <v>n/a</v>
      </c>
      <c r="G28" s="61"/>
      <c r="H28" s="6"/>
      <c r="I28" s="6"/>
      <c r="J28" s="6"/>
      <c r="K28" s="7"/>
    </row>
    <row r="29" spans="1:11" ht="46.5" customHeight="1">
      <c r="A29" s="310"/>
      <c r="B29" s="61"/>
      <c r="C29" s="61"/>
      <c r="D29" s="61"/>
      <c r="E29" s="61"/>
      <c r="F29" s="61"/>
      <c r="G29" s="61"/>
      <c r="H29" s="6"/>
      <c r="I29" s="6"/>
      <c r="J29" s="6"/>
      <c r="K29" s="7"/>
    </row>
    <row r="30" spans="1:11" ht="15.75" customHeight="1" thickBot="1">
      <c r="A30" s="310"/>
      <c r="B30" s="61"/>
      <c r="C30" s="371"/>
      <c r="D30" s="329" t="s">
        <v>327</v>
      </c>
      <c r="E30" s="330"/>
      <c r="F30" s="371"/>
      <c r="G30" s="61"/>
      <c r="H30" s="6"/>
      <c r="I30" s="6"/>
      <c r="J30" s="6"/>
    </row>
    <row r="31" spans="1:11" ht="15" customHeight="1" thickTop="1" thickBot="1">
      <c r="A31" s="310"/>
      <c r="B31" s="61"/>
      <c r="C31" s="314"/>
      <c r="D31" s="473" t="s">
        <v>317</v>
      </c>
      <c r="E31" s="473"/>
      <c r="F31" s="315"/>
      <c r="G31" s="61"/>
      <c r="H31" s="6"/>
      <c r="I31" s="6"/>
      <c r="J31" s="53"/>
    </row>
    <row r="32" spans="1:11" ht="28.5" customHeight="1" thickTop="1">
      <c r="A32" s="310"/>
      <c r="B32" s="61"/>
      <c r="C32" s="316"/>
      <c r="D32" s="317" t="s">
        <v>233</v>
      </c>
      <c r="E32" s="317" t="s">
        <v>234</v>
      </c>
      <c r="F32" s="317" t="s">
        <v>235</v>
      </c>
      <c r="G32" s="61"/>
      <c r="H32" s="6"/>
      <c r="I32" s="6"/>
      <c r="J32" s="98" t="s">
        <v>318</v>
      </c>
    </row>
    <row r="33" spans="1:17" ht="30" customHeight="1" thickBot="1">
      <c r="A33" s="310"/>
      <c r="B33" s="61"/>
      <c r="C33" s="318" t="s">
        <v>319</v>
      </c>
      <c r="D33" s="319">
        <f t="array" ref="D33">IF(ISNA(VLOOKUP($D$9,AdmittedwithRecentDischarge!$Y$33:$AB$44,1,FALSE)),"",VLOOKUP($D$9,AdmittedwithRecentDischarge!$Y$33:$AB$44,2,FALSE))</f>
        <v>0</v>
      </c>
      <c r="E33" s="319">
        <f t="array" ref="E33">IF(ISNA(VLOOKUP($D$9,AdmittedwithRecentDischarge!$Y$33:$AB$44,1,FALSE)),"",VLOOKUP($D$9,AdmittedwithRecentDischarge!$Y$33:$AB$44,3,FALSE))</f>
        <v>0</v>
      </c>
      <c r="F33" s="320">
        <f t="array" ref="F33">IF(ISNA(VLOOKUP($D$9,AdmittedwithRecentDischarge!$Y$33:$AB$44,1,FALSE)),"",VLOOKUP($D$9,AdmittedwithRecentDischarge!$Y$33:$AB$44,4,FALSE))</f>
        <v>0</v>
      </c>
      <c r="G33" s="61"/>
      <c r="H33" s="6"/>
      <c r="I33" s="6"/>
      <c r="J33" s="104">
        <f>DAY(DATE(YEAR($D$9),MONTH($D$9)+1,1)-1)</f>
        <v>31</v>
      </c>
    </row>
    <row r="34" spans="1:17" ht="45.75" customHeight="1" thickTop="1">
      <c r="A34" s="310"/>
      <c r="B34" s="61"/>
      <c r="C34" s="321" t="s">
        <v>328</v>
      </c>
      <c r="D34" s="327" t="str">
        <f t="array" ref="D34">IF($D$21=0,"n/a",(SUM(  (MONTH(TransferLog!$Y$21:$Y$1270)=MONTH($D$9))*(YEAR(TransferLog!$Y$21:$Y$1270)=YEAR($D$9))*(TransferLog!$AB$21:$AB$1270=1)*(TransferLog!$Q$21:$Q$1270="Unplanned")*(TransferLog!$AC$21:$AC$1270=1)*(TransferLog!$T$21:$T1270="Post-acute Care (Medicare Part A or managed care)"))))</f>
        <v>n/a</v>
      </c>
      <c r="E34" s="327" t="str">
        <f t="array" ref="E34">IF($E$21=0,"n/a",(SUM(  (MONTH(TransferLog!$Y$21:$Y$1270)=MONTH($D$9))*(YEAR(TransferLog!$Y$21:$Y$1270)=YEAR($D$9))*(TransferLog!$AB$21:$AB$1270=1)*(TransferLog!$Q$21:$Q$1270="Unplanned")*(TransferLog!$AC$21:$AC$1270=1)*(TransferLog!$T$21:$T$1270="Chronic Long-term Care (Not Medicare Part A)"))))</f>
        <v>n/a</v>
      </c>
      <c r="F34" s="327" t="str">
        <f t="array" ref="F34">IF($F$21=0,"n/a",(SUM(  (MONTH(TransferLog!$Y$21:$Y$1270)=MONTH($D$9))*(YEAR(TransferLog!$Y$21:$Y$1270)=YEAR($D$9))*(TransferLog!$AB$21:$AB$1270=1)*(TransferLog!$Q$21:$Q$1270="Unplanned")*(TransferLog!$AC$21:$AC$1270=1))))</f>
        <v>n/a</v>
      </c>
      <c r="G34" s="61"/>
      <c r="H34" s="6"/>
      <c r="I34" s="6"/>
      <c r="J34" s="53"/>
    </row>
    <row r="35" spans="1:17" ht="15" customHeight="1">
      <c r="A35" s="310"/>
      <c r="B35" s="61"/>
      <c r="C35" s="314"/>
      <c r="D35" s="473" t="s">
        <v>321</v>
      </c>
      <c r="E35" s="473"/>
      <c r="F35" s="315"/>
      <c r="G35" s="61"/>
      <c r="H35" s="6"/>
      <c r="I35" s="6"/>
      <c r="J35" s="53"/>
    </row>
    <row r="36" spans="1:17" ht="18" customHeight="1">
      <c r="A36" s="310"/>
      <c r="B36" s="61"/>
      <c r="C36" s="316"/>
      <c r="D36" s="317" t="s">
        <v>233</v>
      </c>
      <c r="E36" s="317" t="s">
        <v>322</v>
      </c>
      <c r="F36" s="317" t="s">
        <v>235</v>
      </c>
      <c r="G36" s="61"/>
      <c r="H36" s="6"/>
      <c r="I36" s="6"/>
      <c r="J36" s="53"/>
    </row>
    <row r="37" spans="1:17" ht="28.5" customHeight="1">
      <c r="A37" s="310"/>
      <c r="B37" s="61"/>
      <c r="C37" s="323" t="s">
        <v>323</v>
      </c>
      <c r="D37" s="324">
        <f t="array" ref="D37">(IF(ISNA(VLOOKUP($D$9,Census!$F$16:$K$27,1,FALSE)),"",VLOOKUP($D$9,Census!$F$16:$K$27,2,FALSE))*$J$21)</f>
        <v>0</v>
      </c>
      <c r="E37" s="324">
        <f t="array" ref="E37">(IF(ISNA(VLOOKUP($D$9,Census!$F$16:$K$27,1,FALSE)),"",VLOOKUP($D$9,Census!$F$16:$K$27,3,FALSE))*$J$21)</f>
        <v>0</v>
      </c>
      <c r="F37" s="324">
        <f t="array" ref="F37">(IF(ISNA(VLOOKUP($D$9,Census!$F$16:$K$27,1,FALSE)),"",VLOOKUP($D$9,Census!$F$16:$K$27,4,FALSE))*$J$21)</f>
        <v>0</v>
      </c>
      <c r="G37" s="61"/>
      <c r="H37" s="6"/>
      <c r="I37" s="6"/>
      <c r="J37" s="53"/>
    </row>
    <row r="38" spans="1:17" ht="50.25" customHeight="1">
      <c r="A38" s="310"/>
      <c r="B38" s="61"/>
      <c r="C38" s="321" t="s">
        <v>329</v>
      </c>
      <c r="D38" s="327" t="str">
        <f t="array" ref="D38">IF($D$25=0,"n/a",((SUM(IF(TransferLog!$AC$21:$AC$1270=1,IF(MONTH(TransferLog!$J$21:$J$1270)=MONTH($D$9),IF(YEAR(TransferLog!$J$21:$J$1270)=YEAR($D$9),IF(TransferLog!$G$21:$G$1270="Post-Acute Type Care (Rehab/Medical Management)",IF(TransferLog!$Q$21:$Q$1270="Unplanned",1,0)))))))))</f>
        <v>n/a</v>
      </c>
      <c r="E38" s="327" t="str">
        <f t="array" ref="E38">IF($E$25=0,"n/a",((SUM(IF(TransferLog!$AC$21:$AC$1270=1,IF(MONTH(TransferLog!$J$21:$J$1270)=MONTH($D$9),IF(YEAR(TransferLog!$J$21:$J$1270)=YEAR($D$9),IF(TransferLog!$G$21:$G$1270="Chronic Long-term Care", IF(TransferLog!$Q$21:$Q$1270="Unplanned",1,0)))))))))</f>
        <v>n/a</v>
      </c>
      <c r="F38" s="327" t="str">
        <f t="array" ref="F38">IF($F$25=0,"n/a",((SUM(IF(TransferLog!$AC$21:$AC$1270=1,IF(MONTH(TransferLog!$J$21:$J$1270)=MONTH($D$9),IF(YEAR(TransferLog!$J$21:$J$1270)=YEAR($D$9), IF(TransferLog!$Q$21:$Q$1270="Unplanned",1,0))))))))</f>
        <v>n/a</v>
      </c>
      <c r="G38" s="61"/>
      <c r="H38" s="6"/>
      <c r="I38" s="6"/>
      <c r="K38" s="55"/>
    </row>
    <row r="39" spans="1:17" ht="50.25" customHeight="1">
      <c r="A39" s="310"/>
      <c r="B39" s="61"/>
      <c r="C39" s="321" t="s">
        <v>330</v>
      </c>
      <c r="D39" s="327" t="str">
        <f t="array" ref="D39">IF($D$25=0,"n/a",(SUM(  (MONTH(TransferLog!$J$21:$J$1270)=MONTH($D$9))*(YEAR(TransferLog!$J$21:$J$1270)=YEAR($D$9))* (TransferLog!$G$21:$G$1270="Post-Acute Type Care (Rehab/Medical Management)")*(TransferLog!$P$21:$P$1270="ED visit only"))))</f>
        <v>n/a</v>
      </c>
      <c r="E39" s="327" t="str">
        <f t="array" ref="E39">IF($E$25=0,"n/a",(SUM( (MONTH(TransferLog!$J$21:$J$1270)=MONTH($D$9)) *(YEAR(TransferLog!$J$21:$J$1270)=YEAR($D$9))*(TransferLog!$G$21:$G$1270="Chronic Long-term Care")*(TransferLog!$P$21:$P$1270="ED visit only"))))</f>
        <v>n/a</v>
      </c>
      <c r="F39" s="327" t="str">
        <f t="array" ref="F39">IF($F$25=0,"n/a",(SUM( (MONTH(TransferLog!$J$21:$J$1270)=MONTH($D$9)) *(YEAR(TransferLog!$J$21:$J$1270)=YEAR($D$9))*(TransferLog!$P$21:$P$1270="ED visit only"))))</f>
        <v>n/a</v>
      </c>
      <c r="G39" s="61"/>
      <c r="H39" s="6"/>
      <c r="I39" s="6"/>
      <c r="J39" s="53"/>
      <c r="K39" s="54"/>
    </row>
    <row r="40" spans="1:17" ht="50.25" customHeight="1">
      <c r="A40" s="310"/>
      <c r="B40" s="61"/>
      <c r="C40" s="321" t="s">
        <v>331</v>
      </c>
      <c r="D40" s="327" t="str">
        <f t="array" ref="D40">IF($D$25=0,"n/a",(SUM(  (MONTH(TransferLog!$J$21:$J$1270)=MONTH($D$9))*(YEAR(TransferLog!$J$21:$J$1270)=YEAR($D$9))* (TransferLog!$G$21:$G$1270="Post-Acute Type Care (Rehab/Medical Management)")*(TransferLog!$P$21:$P$1270="Admitted, observation"))))</f>
        <v>n/a</v>
      </c>
      <c r="E40" s="327" t="str">
        <f t="array" ref="E40">IF($E$25=0,"n/a",(SUM( (MONTH(TransferLog!$J$21:$J$1270)=MONTH($D$9)) *(YEAR(TransferLog!$J$21:$J$1270)=YEAR($D$9))*(TransferLog!$G$21:$G$1270="Chronic Long-term Care")*(TransferLog!$P$21:$P$1270="Admitted, observation"))))</f>
        <v>n/a</v>
      </c>
      <c r="F40" s="327" t="str">
        <f t="array" ref="F40">IF($F$25=0,"n/a",(SUM( (MONTH(TransferLog!$J$21:$J$1270)=MONTH($D$9)) *(YEAR(TransferLog!$J$21:$J$1270)=YEAR($D$9))*(TransferLog!$P$21:$P$1270="Admitted, observation"))))</f>
        <v>n/a</v>
      </c>
      <c r="G40" s="61"/>
      <c r="H40" s="6"/>
      <c r="I40" s="6"/>
      <c r="J40" s="6"/>
      <c r="K40" s="7"/>
    </row>
    <row r="41" spans="1:17" ht="19.5" customHeight="1">
      <c r="A41" s="310"/>
      <c r="B41" s="61"/>
      <c r="C41" s="331" t="s">
        <v>332</v>
      </c>
      <c r="D41" s="61"/>
      <c r="E41" s="61"/>
      <c r="F41" s="61"/>
      <c r="G41" s="61"/>
      <c r="H41" s="6"/>
      <c r="I41" s="6"/>
      <c r="J41" s="6"/>
      <c r="K41" s="7"/>
    </row>
    <row r="42" spans="1:17" ht="8.25" customHeight="1">
      <c r="A42" s="310"/>
      <c r="B42" s="61"/>
      <c r="C42" s="61"/>
      <c r="D42" s="61"/>
      <c r="E42" s="61"/>
      <c r="F42" s="61"/>
      <c r="G42" s="61"/>
      <c r="H42" s="6"/>
      <c r="I42" s="6"/>
      <c r="J42" s="6"/>
      <c r="K42" s="7"/>
    </row>
    <row r="43" spans="1:17" ht="14.25" customHeight="1">
      <c r="A43" s="22"/>
      <c r="B43" s="22"/>
      <c r="C43" s="259" t="s">
        <v>105</v>
      </c>
      <c r="D43" s="22"/>
      <c r="E43" s="22"/>
      <c r="F43" s="22"/>
      <c r="G43" s="22"/>
      <c r="H43" s="22"/>
      <c r="I43" s="6"/>
      <c r="J43" s="6"/>
      <c r="K43" s="7"/>
    </row>
    <row r="44" spans="1:17" ht="12.75" customHeight="1">
      <c r="A44" s="6"/>
      <c r="B44" s="6"/>
      <c r="C44" s="6"/>
      <c r="D44" s="6"/>
      <c r="E44" s="6"/>
      <c r="F44" s="6"/>
      <c r="G44" s="153"/>
      <c r="H44" s="153"/>
      <c r="I44" s="153"/>
      <c r="J44" s="157">
        <v>0.2</v>
      </c>
      <c r="K44" s="157">
        <v>0.21</v>
      </c>
    </row>
    <row r="45" spans="1:17" ht="17" hidden="1">
      <c r="B45" s="4"/>
      <c r="C45" s="18"/>
      <c r="D45" s="19"/>
      <c r="E45" s="19"/>
      <c r="F45" s="19"/>
      <c r="G45" s="158">
        <v>0.22600000000000001</v>
      </c>
      <c r="H45" s="153">
        <v>0.22</v>
      </c>
      <c r="I45" s="153">
        <v>0.23</v>
      </c>
      <c r="J45" s="159">
        <v>0.221</v>
      </c>
      <c r="K45" s="160">
        <v>0.23</v>
      </c>
      <c r="L45" s="160">
        <v>0.23499999999999999</v>
      </c>
      <c r="M45" s="159">
        <v>0.223</v>
      </c>
      <c r="N45" s="160">
        <v>0.217</v>
      </c>
      <c r="O45" s="159">
        <v>0.2</v>
      </c>
      <c r="P45" s="159">
        <v>0.19500000000000001</v>
      </c>
      <c r="Q45" s="160">
        <v>0.19</v>
      </c>
    </row>
    <row r="46" spans="1:17" ht="17" hidden="1">
      <c r="B46" s="7"/>
      <c r="C46" s="20"/>
      <c r="D46" s="17"/>
      <c r="E46" s="17"/>
      <c r="F46" s="7"/>
      <c r="G46" s="6"/>
      <c r="H46" s="6"/>
      <c r="I46" s="6"/>
    </row>
    <row r="47" spans="1:17" ht="17" hidden="1"/>
    <row r="48" spans="1:17" ht="17" hidden="1"/>
    <row r="49" ht="17" hidden="1"/>
    <row r="50" ht="17" hidden="1"/>
    <row r="51" ht="0" hidden="1" customHeight="1"/>
    <row r="52" ht="0" hidden="1" customHeight="1"/>
    <row r="53" ht="0" hidden="1" customHeight="1"/>
    <row r="54" ht="0" hidden="1" customHeight="1"/>
    <row r="55" ht="0" hidden="1" customHeight="1"/>
  </sheetData>
  <sheetProtection password="9959" sheet="1" objects="1" scenarios="1"/>
  <mergeCells count="14">
    <mergeCell ref="D10:E10"/>
    <mergeCell ref="D35:E35"/>
    <mergeCell ref="D11:E11"/>
    <mergeCell ref="D12:E12"/>
    <mergeCell ref="D13:E13"/>
    <mergeCell ref="D19:E19"/>
    <mergeCell ref="D23:E23"/>
    <mergeCell ref="D31:E31"/>
    <mergeCell ref="D18:E18"/>
    <mergeCell ref="B2:C2"/>
    <mergeCell ref="D2:E2"/>
    <mergeCell ref="D5:E5"/>
    <mergeCell ref="D7:E7"/>
    <mergeCell ref="D8:E8"/>
  </mergeCells>
  <pageMargins left="0.7" right="0.7" top="0.75" bottom="0.75" header="0.3" footer="0.3"/>
  <pageSetup scale="60" orientation="portrait"/>
  <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enableFormatConditionsCalculation="0"/>
  <dimension ref="A1:T26"/>
  <sheetViews>
    <sheetView showGridLines="0" showRowColHeaders="0" zoomScale="80" zoomScaleNormal="80" zoomScalePageLayoutView="80" workbookViewId="0">
      <selection activeCell="E6" sqref="E6"/>
    </sheetView>
  </sheetViews>
  <sheetFormatPr baseColWidth="10" defaultColWidth="0" defaultRowHeight="14" zeroHeight="1" x14ac:dyDescent="0"/>
  <cols>
    <col min="1" max="1" width="1.1640625" customWidth="1"/>
    <col min="2" max="2" width="20.33203125" customWidth="1"/>
    <col min="3" max="3" width="20.6640625" customWidth="1"/>
    <col min="4" max="4" width="8.83203125" customWidth="1"/>
    <col min="5" max="5" width="72.1640625" customWidth="1"/>
    <col min="6" max="6" width="11.1640625" customWidth="1"/>
    <col min="7" max="18" width="14.6640625" customWidth="1"/>
    <col min="19" max="20" width="9.1640625" customWidth="1"/>
  </cols>
  <sheetData>
    <row r="1" spans="1:20" ht="4.5" customHeight="1">
      <c r="A1" s="5"/>
      <c r="B1" s="5"/>
      <c r="C1" s="5"/>
      <c r="D1" s="5"/>
      <c r="E1" s="5"/>
      <c r="F1" s="5"/>
      <c r="G1" s="5"/>
      <c r="H1" s="5"/>
      <c r="I1" s="5"/>
      <c r="J1" s="5"/>
      <c r="K1" s="5"/>
      <c r="L1" s="5"/>
      <c r="M1" s="5"/>
      <c r="N1" s="5"/>
      <c r="O1" s="5"/>
      <c r="P1" s="5"/>
      <c r="Q1" s="5"/>
      <c r="R1" s="5"/>
      <c r="S1" s="5"/>
      <c r="T1" s="5"/>
    </row>
    <row r="2" spans="1:20" ht="46.5" customHeight="1" thickBot="1">
      <c r="A2" s="5"/>
      <c r="B2" s="372"/>
      <c r="C2" s="372"/>
      <c r="D2" s="372"/>
      <c r="E2" s="480" t="s">
        <v>28</v>
      </c>
      <c r="F2" s="480"/>
      <c r="G2" s="481"/>
      <c r="H2" s="482"/>
      <c r="I2" s="482"/>
      <c r="J2" s="482"/>
      <c r="K2" s="482"/>
      <c r="L2" s="482"/>
      <c r="M2" s="482"/>
      <c r="N2" s="482"/>
      <c r="O2" s="482"/>
      <c r="P2" s="373"/>
      <c r="Q2" s="373"/>
      <c r="R2" s="373"/>
      <c r="S2" s="5"/>
      <c r="T2" s="5"/>
    </row>
    <row r="3" spans="1:20" ht="4.5" customHeight="1" thickTop="1">
      <c r="A3" s="5"/>
      <c r="B3" s="127"/>
      <c r="C3" s="127"/>
      <c r="D3" s="127"/>
      <c r="E3" s="127"/>
      <c r="F3" s="127"/>
      <c r="G3" s="128"/>
      <c r="H3" s="127"/>
      <c r="I3" s="128"/>
      <c r="J3" s="127"/>
      <c r="K3" s="127"/>
      <c r="L3" s="127"/>
      <c r="M3" s="127"/>
      <c r="N3" s="127"/>
      <c r="O3" s="127"/>
      <c r="P3" s="127"/>
      <c r="Q3" s="127"/>
      <c r="R3" s="127"/>
      <c r="S3" s="5"/>
      <c r="T3" s="5"/>
    </row>
    <row r="4" spans="1:20" ht="9.75" customHeight="1">
      <c r="A4" s="5"/>
      <c r="B4" s="5"/>
      <c r="C4" s="5"/>
      <c r="D4" s="5"/>
      <c r="E4" s="6"/>
      <c r="F4" s="6"/>
      <c r="G4" s="6"/>
      <c r="H4" s="6"/>
      <c r="I4" s="6"/>
      <c r="J4" s="6"/>
      <c r="K4" s="6"/>
      <c r="L4" s="6"/>
      <c r="M4" s="6"/>
      <c r="N4" s="6"/>
      <c r="O4" s="6"/>
      <c r="P4" s="5"/>
      <c r="Q4" s="5"/>
      <c r="R4" s="5"/>
      <c r="S4" s="5"/>
      <c r="T4" s="5"/>
    </row>
    <row r="5" spans="1:20" ht="17">
      <c r="A5" s="97"/>
      <c r="B5" s="97"/>
      <c r="C5" s="97"/>
      <c r="D5" s="97"/>
      <c r="E5" s="97" t="s">
        <v>334</v>
      </c>
      <c r="F5" s="97" t="s">
        <v>335</v>
      </c>
      <c r="G5" s="264" t="s">
        <v>315</v>
      </c>
      <c r="H5" s="264" t="s">
        <v>336</v>
      </c>
      <c r="I5" s="264" t="s">
        <v>337</v>
      </c>
      <c r="J5" s="264" t="s">
        <v>338</v>
      </c>
      <c r="K5" s="264" t="s">
        <v>339</v>
      </c>
      <c r="L5" s="264" t="s">
        <v>340</v>
      </c>
      <c r="M5" s="264" t="s">
        <v>341</v>
      </c>
      <c r="N5" s="264" t="s">
        <v>342</v>
      </c>
      <c r="O5" s="264" t="s">
        <v>343</v>
      </c>
      <c r="P5" s="264" t="s">
        <v>344</v>
      </c>
      <c r="Q5" s="264" t="s">
        <v>345</v>
      </c>
      <c r="R5" s="264" t="s">
        <v>346</v>
      </c>
      <c r="S5" s="5"/>
      <c r="T5" s="5"/>
    </row>
    <row r="6" spans="1:20">
      <c r="A6" s="97"/>
      <c r="B6" s="301" t="s">
        <v>347</v>
      </c>
      <c r="C6" s="85" t="s">
        <v>348</v>
      </c>
      <c r="D6" s="85" t="s">
        <v>349</v>
      </c>
      <c r="E6" s="85" t="s">
        <v>350</v>
      </c>
      <c r="F6" s="85" t="s">
        <v>351</v>
      </c>
      <c r="G6" s="86">
        <f ca="1">IF(INDIRECT(G$5&amp;"!"&amp;"$D$34")="n/a",0,(INDIRECT(G$5&amp;"!"&amp;"$D$34")))</f>
        <v>0</v>
      </c>
      <c r="H6" s="86">
        <f t="shared" ref="H6:R6" ca="1" si="0">IF(INDIRECT(H$5&amp;"!"&amp;"$D$34")="n/a",0,(INDIRECT(H$5&amp;"!"&amp;"$D$34")))</f>
        <v>0</v>
      </c>
      <c r="I6" s="86">
        <f t="shared" ca="1" si="0"/>
        <v>0</v>
      </c>
      <c r="J6" s="86">
        <f t="shared" ca="1" si="0"/>
        <v>0</v>
      </c>
      <c r="K6" s="86">
        <f t="shared" ca="1" si="0"/>
        <v>0</v>
      </c>
      <c r="L6" s="86">
        <f t="shared" ca="1" si="0"/>
        <v>0</v>
      </c>
      <c r="M6" s="86">
        <f t="shared" ca="1" si="0"/>
        <v>0</v>
      </c>
      <c r="N6" s="86">
        <f t="shared" ca="1" si="0"/>
        <v>0</v>
      </c>
      <c r="O6" s="86">
        <f t="shared" ca="1" si="0"/>
        <v>0</v>
      </c>
      <c r="P6" s="86">
        <f t="shared" ca="1" si="0"/>
        <v>0</v>
      </c>
      <c r="Q6" s="86">
        <f t="shared" ca="1" si="0"/>
        <v>0</v>
      </c>
      <c r="R6" s="86">
        <f t="shared" ca="1" si="0"/>
        <v>0</v>
      </c>
      <c r="S6" s="97"/>
      <c r="T6" s="97"/>
    </row>
    <row r="7" spans="1:20">
      <c r="A7" s="97"/>
      <c r="B7" s="302"/>
      <c r="C7" s="85"/>
      <c r="D7" s="85" t="s">
        <v>352</v>
      </c>
      <c r="E7" s="85" t="s">
        <v>353</v>
      </c>
      <c r="F7" s="85" t="s">
        <v>354</v>
      </c>
      <c r="G7" s="86">
        <f ca="1">IF(INDIRECT(G$5&amp;"!"&amp;"$e$34")="n/a",0,(INDIRECT(G$5&amp;"!"&amp;"$e$34")))</f>
        <v>0</v>
      </c>
      <c r="H7" s="86">
        <f t="shared" ref="H7:R7" ca="1" si="1">IF(INDIRECT(H$5&amp;"!"&amp;"$e$34")="n/a",0,(INDIRECT(H$5&amp;"!"&amp;"$e$34")))</f>
        <v>0</v>
      </c>
      <c r="I7" s="86">
        <f t="shared" ca="1" si="1"/>
        <v>0</v>
      </c>
      <c r="J7" s="86">
        <f t="shared" ca="1" si="1"/>
        <v>0</v>
      </c>
      <c r="K7" s="86">
        <f t="shared" ca="1" si="1"/>
        <v>0</v>
      </c>
      <c r="L7" s="86">
        <f t="shared" ca="1" si="1"/>
        <v>0</v>
      </c>
      <c r="M7" s="86">
        <f t="shared" ca="1" si="1"/>
        <v>0</v>
      </c>
      <c r="N7" s="86">
        <f t="shared" ca="1" si="1"/>
        <v>0</v>
      </c>
      <c r="O7" s="86">
        <f t="shared" ca="1" si="1"/>
        <v>0</v>
      </c>
      <c r="P7" s="86">
        <f t="shared" ca="1" si="1"/>
        <v>0</v>
      </c>
      <c r="Q7" s="86">
        <f t="shared" ca="1" si="1"/>
        <v>0</v>
      </c>
      <c r="R7" s="86">
        <f t="shared" ca="1" si="1"/>
        <v>0</v>
      </c>
      <c r="S7" s="97"/>
      <c r="T7" s="97"/>
    </row>
    <row r="8" spans="1:20" ht="15" thickBot="1">
      <c r="A8" s="97"/>
      <c r="B8" s="302"/>
      <c r="C8" s="262"/>
      <c r="D8" s="262" t="s">
        <v>154</v>
      </c>
      <c r="E8" s="262" t="s">
        <v>355</v>
      </c>
      <c r="F8" s="262" t="s">
        <v>356</v>
      </c>
      <c r="G8" s="265">
        <f ca="1">IF(INDIRECT(G$5&amp;"!"&amp;"$f$34")="n/a",0,(INDIRECT(G$5&amp;"!"&amp;"$f$34")))</f>
        <v>0</v>
      </c>
      <c r="H8" s="265">
        <f t="shared" ref="H8:R8" ca="1" si="2">IF(INDIRECT(H$5&amp;"!"&amp;"$f$34")="n/a",0,(INDIRECT(H$5&amp;"!"&amp;"$f$34")))</f>
        <v>0</v>
      </c>
      <c r="I8" s="265">
        <f t="shared" ca="1" si="2"/>
        <v>0</v>
      </c>
      <c r="J8" s="265">
        <f t="shared" ca="1" si="2"/>
        <v>0</v>
      </c>
      <c r="K8" s="265">
        <f t="shared" ca="1" si="2"/>
        <v>0</v>
      </c>
      <c r="L8" s="265">
        <f t="shared" ca="1" si="2"/>
        <v>0</v>
      </c>
      <c r="M8" s="265">
        <f t="shared" ca="1" si="2"/>
        <v>0</v>
      </c>
      <c r="N8" s="265">
        <f t="shared" ca="1" si="2"/>
        <v>0</v>
      </c>
      <c r="O8" s="265">
        <f t="shared" ca="1" si="2"/>
        <v>0</v>
      </c>
      <c r="P8" s="265">
        <f t="shared" ca="1" si="2"/>
        <v>0</v>
      </c>
      <c r="Q8" s="265">
        <f t="shared" ca="1" si="2"/>
        <v>0</v>
      </c>
      <c r="R8" s="265">
        <f t="shared" ca="1" si="2"/>
        <v>0</v>
      </c>
      <c r="S8" s="97"/>
      <c r="T8" s="97"/>
    </row>
    <row r="9" spans="1:20">
      <c r="A9" s="97"/>
      <c r="B9" s="302"/>
      <c r="C9" s="261" t="s">
        <v>357</v>
      </c>
      <c r="D9" s="261" t="s">
        <v>349</v>
      </c>
      <c r="E9" s="261" t="s">
        <v>358</v>
      </c>
      <c r="F9" s="261" t="s">
        <v>359</v>
      </c>
      <c r="G9" s="266">
        <f ca="1">(INDIRECT(G$5&amp;"!"&amp;"$D$33"))</f>
        <v>0</v>
      </c>
      <c r="H9" s="266">
        <f t="shared" ref="H9:R9" ca="1" si="3">(INDIRECT(H$5&amp;"!"&amp;"$D$33"))</f>
        <v>0</v>
      </c>
      <c r="I9" s="266">
        <f t="shared" ca="1" si="3"/>
        <v>0</v>
      </c>
      <c r="J9" s="266">
        <f t="shared" ca="1" si="3"/>
        <v>0</v>
      </c>
      <c r="K9" s="266">
        <f t="shared" ca="1" si="3"/>
        <v>0</v>
      </c>
      <c r="L9" s="266">
        <f t="shared" ca="1" si="3"/>
        <v>0</v>
      </c>
      <c r="M9" s="266">
        <f t="shared" ca="1" si="3"/>
        <v>0</v>
      </c>
      <c r="N9" s="266">
        <f t="shared" ca="1" si="3"/>
        <v>0</v>
      </c>
      <c r="O9" s="266">
        <f t="shared" ca="1" si="3"/>
        <v>0</v>
      </c>
      <c r="P9" s="266">
        <f t="shared" ca="1" si="3"/>
        <v>0</v>
      </c>
      <c r="Q9" s="266">
        <f t="shared" ca="1" si="3"/>
        <v>0</v>
      </c>
      <c r="R9" s="266">
        <f t="shared" ca="1" si="3"/>
        <v>0</v>
      </c>
      <c r="S9" s="97"/>
      <c r="T9" s="97"/>
    </row>
    <row r="10" spans="1:20">
      <c r="A10" s="97"/>
      <c r="B10" s="302"/>
      <c r="C10" s="261"/>
      <c r="D10" s="261" t="s">
        <v>352</v>
      </c>
      <c r="E10" s="261" t="s">
        <v>360</v>
      </c>
      <c r="F10" s="261" t="s">
        <v>361</v>
      </c>
      <c r="G10" s="266">
        <f ca="1">(INDIRECT(G$5&amp;"!"&amp;"$e$33"))</f>
        <v>0</v>
      </c>
      <c r="H10" s="266">
        <f t="shared" ref="H10:R10" ca="1" si="4">(INDIRECT(H$5&amp;"!"&amp;"$e$33"))</f>
        <v>0</v>
      </c>
      <c r="I10" s="266">
        <f t="shared" ca="1" si="4"/>
        <v>0</v>
      </c>
      <c r="J10" s="266">
        <f t="shared" ca="1" si="4"/>
        <v>0</v>
      </c>
      <c r="K10" s="266">
        <f t="shared" ca="1" si="4"/>
        <v>0</v>
      </c>
      <c r="L10" s="266">
        <f t="shared" ca="1" si="4"/>
        <v>0</v>
      </c>
      <c r="M10" s="266">
        <f t="shared" ca="1" si="4"/>
        <v>0</v>
      </c>
      <c r="N10" s="266">
        <f t="shared" ca="1" si="4"/>
        <v>0</v>
      </c>
      <c r="O10" s="266">
        <f t="shared" ca="1" si="4"/>
        <v>0</v>
      </c>
      <c r="P10" s="266">
        <f t="shared" ca="1" si="4"/>
        <v>0</v>
      </c>
      <c r="Q10" s="266">
        <f t="shared" ca="1" si="4"/>
        <v>0</v>
      </c>
      <c r="R10" s="266">
        <f t="shared" ca="1" si="4"/>
        <v>0</v>
      </c>
      <c r="S10" s="97"/>
      <c r="T10" s="97"/>
    </row>
    <row r="11" spans="1:20" ht="15" thickBot="1">
      <c r="A11" s="97"/>
      <c r="B11" s="303"/>
      <c r="C11" s="263"/>
      <c r="D11" s="263" t="s">
        <v>154</v>
      </c>
      <c r="E11" s="263" t="s">
        <v>362</v>
      </c>
      <c r="F11" s="263" t="s">
        <v>363</v>
      </c>
      <c r="G11" s="267">
        <f ca="1">(INDIRECT(G$5&amp;"!"&amp;"$f$33"))</f>
        <v>0</v>
      </c>
      <c r="H11" s="267">
        <f t="shared" ref="H11:R11" ca="1" si="5">(INDIRECT(H$5&amp;"!"&amp;"$f$33"))</f>
        <v>0</v>
      </c>
      <c r="I11" s="267">
        <f t="shared" ca="1" si="5"/>
        <v>0</v>
      </c>
      <c r="J11" s="267">
        <f t="shared" ca="1" si="5"/>
        <v>0</v>
      </c>
      <c r="K11" s="267">
        <f t="shared" ca="1" si="5"/>
        <v>0</v>
      </c>
      <c r="L11" s="267">
        <f t="shared" ca="1" si="5"/>
        <v>0</v>
      </c>
      <c r="M11" s="267">
        <f t="shared" ca="1" si="5"/>
        <v>0</v>
      </c>
      <c r="N11" s="267">
        <f t="shared" ca="1" si="5"/>
        <v>0</v>
      </c>
      <c r="O11" s="267">
        <f t="shared" ca="1" si="5"/>
        <v>0</v>
      </c>
      <c r="P11" s="267">
        <f t="shared" ca="1" si="5"/>
        <v>0</v>
      </c>
      <c r="Q11" s="267">
        <f t="shared" ca="1" si="5"/>
        <v>0</v>
      </c>
      <c r="R11" s="267">
        <f t="shared" ca="1" si="5"/>
        <v>0</v>
      </c>
      <c r="S11" s="97"/>
      <c r="T11" s="97"/>
    </row>
    <row r="12" spans="1:20">
      <c r="A12" s="97"/>
      <c r="B12" s="301" t="s">
        <v>309</v>
      </c>
      <c r="C12" s="85" t="s">
        <v>308</v>
      </c>
      <c r="D12" s="85" t="s">
        <v>349</v>
      </c>
      <c r="E12" s="85" t="s">
        <v>364</v>
      </c>
      <c r="F12" s="85" t="s">
        <v>365</v>
      </c>
      <c r="G12" s="86">
        <f ca="1">IF(INDIRECT(G$5&amp;"!"&amp;"$D$38")="n/a",0,(INDIRECT(G$5&amp;"!"&amp;"$D$38")))</f>
        <v>0</v>
      </c>
      <c r="H12" s="86">
        <f t="shared" ref="H12:R12" ca="1" si="6">IF(INDIRECT(H$5&amp;"!"&amp;"$D$38")="n/a",0,(INDIRECT(H$5&amp;"!"&amp;"$D$38")))</f>
        <v>0</v>
      </c>
      <c r="I12" s="86">
        <f t="shared" ca="1" si="6"/>
        <v>0</v>
      </c>
      <c r="J12" s="86">
        <f t="shared" ca="1" si="6"/>
        <v>0</v>
      </c>
      <c r="K12" s="86">
        <f t="shared" ca="1" si="6"/>
        <v>0</v>
      </c>
      <c r="L12" s="86">
        <f t="shared" ca="1" si="6"/>
        <v>0</v>
      </c>
      <c r="M12" s="86">
        <f t="shared" ca="1" si="6"/>
        <v>0</v>
      </c>
      <c r="N12" s="86">
        <f t="shared" ca="1" si="6"/>
        <v>0</v>
      </c>
      <c r="O12" s="86">
        <f t="shared" ca="1" si="6"/>
        <v>0</v>
      </c>
      <c r="P12" s="86">
        <f t="shared" ca="1" si="6"/>
        <v>0</v>
      </c>
      <c r="Q12" s="86">
        <f t="shared" ca="1" si="6"/>
        <v>0</v>
      </c>
      <c r="R12" s="86">
        <f t="shared" ca="1" si="6"/>
        <v>0</v>
      </c>
      <c r="S12" s="97"/>
      <c r="T12" s="97"/>
    </row>
    <row r="13" spans="1:20">
      <c r="A13" s="97"/>
      <c r="B13" s="302"/>
      <c r="C13" s="85"/>
      <c r="D13" s="85" t="s">
        <v>352</v>
      </c>
      <c r="E13" s="85" t="s">
        <v>366</v>
      </c>
      <c r="F13" s="85" t="s">
        <v>367</v>
      </c>
      <c r="G13" s="86">
        <f ca="1">IF(INDIRECT(G$5&amp;"!"&amp;"$e$38")="n/a",0,(INDIRECT(G$5&amp;"!"&amp;"$e$38")))</f>
        <v>0</v>
      </c>
      <c r="H13" s="86">
        <f t="shared" ref="H13:R13" ca="1" si="7">IF(INDIRECT(H$5&amp;"!"&amp;"$e$38")="n/a",0,(INDIRECT(H$5&amp;"!"&amp;"$e$38")))</f>
        <v>0</v>
      </c>
      <c r="I13" s="86">
        <f t="shared" ca="1" si="7"/>
        <v>0</v>
      </c>
      <c r="J13" s="86">
        <f t="shared" ca="1" si="7"/>
        <v>0</v>
      </c>
      <c r="K13" s="86">
        <f t="shared" ca="1" si="7"/>
        <v>0</v>
      </c>
      <c r="L13" s="86">
        <f t="shared" ca="1" si="7"/>
        <v>0</v>
      </c>
      <c r="M13" s="86">
        <f t="shared" ca="1" si="7"/>
        <v>0</v>
      </c>
      <c r="N13" s="86">
        <f t="shared" ca="1" si="7"/>
        <v>0</v>
      </c>
      <c r="O13" s="86">
        <f t="shared" ca="1" si="7"/>
        <v>0</v>
      </c>
      <c r="P13" s="86">
        <f t="shared" ca="1" si="7"/>
        <v>0</v>
      </c>
      <c r="Q13" s="86">
        <f t="shared" ca="1" si="7"/>
        <v>0</v>
      </c>
      <c r="R13" s="86">
        <f t="shared" ca="1" si="7"/>
        <v>0</v>
      </c>
      <c r="S13" s="97"/>
      <c r="T13" s="97"/>
    </row>
    <row r="14" spans="1:20" ht="15" thickBot="1">
      <c r="A14" s="97"/>
      <c r="B14" s="302"/>
      <c r="C14" s="262"/>
      <c r="D14" s="262" t="s">
        <v>154</v>
      </c>
      <c r="E14" s="262" t="s">
        <v>368</v>
      </c>
      <c r="F14" s="262" t="s">
        <v>369</v>
      </c>
      <c r="G14" s="265">
        <f ca="1">IF(INDIRECT(G$5&amp;"!"&amp;"$f$38")="n/a",0,(INDIRECT(G$5&amp;"!"&amp;"$f$38")))</f>
        <v>0</v>
      </c>
      <c r="H14" s="265">
        <f t="shared" ref="H14:R14" ca="1" si="8">IF(INDIRECT(H$5&amp;"!"&amp;"$f$38")="n/a",0,(INDIRECT(H$5&amp;"!"&amp;"$f$38")))</f>
        <v>0</v>
      </c>
      <c r="I14" s="265">
        <f t="shared" ca="1" si="8"/>
        <v>0</v>
      </c>
      <c r="J14" s="265">
        <f t="shared" ca="1" si="8"/>
        <v>0</v>
      </c>
      <c r="K14" s="265">
        <f t="shared" ca="1" si="8"/>
        <v>0</v>
      </c>
      <c r="L14" s="265">
        <f t="shared" ca="1" si="8"/>
        <v>0</v>
      </c>
      <c r="M14" s="265">
        <f t="shared" ca="1" si="8"/>
        <v>0</v>
      </c>
      <c r="N14" s="265">
        <f t="shared" ca="1" si="8"/>
        <v>0</v>
      </c>
      <c r="O14" s="265">
        <f t="shared" ca="1" si="8"/>
        <v>0</v>
      </c>
      <c r="P14" s="265">
        <f t="shared" ca="1" si="8"/>
        <v>0</v>
      </c>
      <c r="Q14" s="265">
        <f t="shared" ca="1" si="8"/>
        <v>0</v>
      </c>
      <c r="R14" s="265">
        <f t="shared" ca="1" si="8"/>
        <v>0</v>
      </c>
      <c r="S14" s="97"/>
      <c r="T14" s="97"/>
    </row>
    <row r="15" spans="1:20">
      <c r="A15" s="97"/>
      <c r="B15" s="302"/>
      <c r="C15" s="85" t="s">
        <v>370</v>
      </c>
      <c r="D15" s="85" t="s">
        <v>349</v>
      </c>
      <c r="E15" s="85" t="s">
        <v>371</v>
      </c>
      <c r="F15" s="85" t="s">
        <v>372</v>
      </c>
      <c r="G15" s="86">
        <f ca="1">IF(INDIRECT(G$5&amp;"!"&amp;"$D$39")="n/a",0,(INDIRECT(G$5&amp;"!"&amp;"$D$39")))</f>
        <v>0</v>
      </c>
      <c r="H15" s="86">
        <f t="shared" ref="H15:R15" ca="1" si="9">IF(INDIRECT(H$5&amp;"!"&amp;"$D$39")="n/a",0,(INDIRECT(H$5&amp;"!"&amp;"$D$39")))</f>
        <v>0</v>
      </c>
      <c r="I15" s="86">
        <f t="shared" ca="1" si="9"/>
        <v>0</v>
      </c>
      <c r="J15" s="86">
        <f t="shared" ca="1" si="9"/>
        <v>0</v>
      </c>
      <c r="K15" s="86">
        <f t="shared" ca="1" si="9"/>
        <v>0</v>
      </c>
      <c r="L15" s="86">
        <f t="shared" ca="1" si="9"/>
        <v>0</v>
      </c>
      <c r="M15" s="86">
        <f t="shared" ca="1" si="9"/>
        <v>0</v>
      </c>
      <c r="N15" s="86">
        <f t="shared" ca="1" si="9"/>
        <v>0</v>
      </c>
      <c r="O15" s="86">
        <f t="shared" ca="1" si="9"/>
        <v>0</v>
      </c>
      <c r="P15" s="86">
        <f t="shared" ca="1" si="9"/>
        <v>0</v>
      </c>
      <c r="Q15" s="86">
        <f t="shared" ca="1" si="9"/>
        <v>0</v>
      </c>
      <c r="R15" s="86">
        <f t="shared" ca="1" si="9"/>
        <v>0</v>
      </c>
      <c r="S15" s="97"/>
      <c r="T15" s="97"/>
    </row>
    <row r="16" spans="1:20">
      <c r="A16" s="97"/>
      <c r="B16" s="302"/>
      <c r="C16" s="85"/>
      <c r="D16" s="85" t="s">
        <v>352</v>
      </c>
      <c r="E16" s="85" t="s">
        <v>373</v>
      </c>
      <c r="F16" s="85" t="s">
        <v>374</v>
      </c>
      <c r="G16" s="86">
        <f ca="1">IF(INDIRECT(G$5&amp;"!"&amp;"$e$39")="n/a",0,(INDIRECT(G$5&amp;"!"&amp;"$e$39")))</f>
        <v>0</v>
      </c>
      <c r="H16" s="86">
        <f t="shared" ref="H16:R16" ca="1" si="10">IF(INDIRECT(H$5&amp;"!"&amp;"$e$39")="n/a",0,(INDIRECT(H$5&amp;"!"&amp;"$e$39")))</f>
        <v>0</v>
      </c>
      <c r="I16" s="86">
        <f t="shared" ca="1" si="10"/>
        <v>0</v>
      </c>
      <c r="J16" s="86">
        <f t="shared" ca="1" si="10"/>
        <v>0</v>
      </c>
      <c r="K16" s="86">
        <f t="shared" ca="1" si="10"/>
        <v>0</v>
      </c>
      <c r="L16" s="86">
        <f t="shared" ca="1" si="10"/>
        <v>0</v>
      </c>
      <c r="M16" s="86">
        <f t="shared" ca="1" si="10"/>
        <v>0</v>
      </c>
      <c r="N16" s="86">
        <f t="shared" ca="1" si="10"/>
        <v>0</v>
      </c>
      <c r="O16" s="86">
        <f t="shared" ca="1" si="10"/>
        <v>0</v>
      </c>
      <c r="P16" s="86">
        <f t="shared" ca="1" si="10"/>
        <v>0</v>
      </c>
      <c r="Q16" s="86">
        <f t="shared" ca="1" si="10"/>
        <v>0</v>
      </c>
      <c r="R16" s="86">
        <f t="shared" ca="1" si="10"/>
        <v>0</v>
      </c>
      <c r="S16" s="97"/>
      <c r="T16" s="97"/>
    </row>
    <row r="17" spans="1:19" ht="15" thickBot="1">
      <c r="A17" s="97"/>
      <c r="B17" s="302"/>
      <c r="C17" s="262"/>
      <c r="D17" s="262" t="s">
        <v>154</v>
      </c>
      <c r="E17" s="262" t="s">
        <v>375</v>
      </c>
      <c r="F17" s="262" t="s">
        <v>376</v>
      </c>
      <c r="G17" s="265">
        <f ca="1">IF(INDIRECT(G$5&amp;"!"&amp;"$f$39")="n/a",0,(INDIRECT(G$5&amp;"!"&amp;"$f$39")))</f>
        <v>0</v>
      </c>
      <c r="H17" s="265">
        <f t="shared" ref="H17:R17" ca="1" si="11">IF(INDIRECT(H$5&amp;"!"&amp;"$f$39")="n/a",0,(INDIRECT(H$5&amp;"!"&amp;"$f$39")))</f>
        <v>0</v>
      </c>
      <c r="I17" s="265">
        <f t="shared" ca="1" si="11"/>
        <v>0</v>
      </c>
      <c r="J17" s="265">
        <f t="shared" ca="1" si="11"/>
        <v>0</v>
      </c>
      <c r="K17" s="265">
        <f t="shared" ca="1" si="11"/>
        <v>0</v>
      </c>
      <c r="L17" s="265">
        <f t="shared" ca="1" si="11"/>
        <v>0</v>
      </c>
      <c r="M17" s="265">
        <f t="shared" ca="1" si="11"/>
        <v>0</v>
      </c>
      <c r="N17" s="265">
        <f t="shared" ca="1" si="11"/>
        <v>0</v>
      </c>
      <c r="O17" s="265">
        <f t="shared" ca="1" si="11"/>
        <v>0</v>
      </c>
      <c r="P17" s="265">
        <f t="shared" ca="1" si="11"/>
        <v>0</v>
      </c>
      <c r="Q17" s="265">
        <f t="shared" ca="1" si="11"/>
        <v>0</v>
      </c>
      <c r="R17" s="265">
        <f t="shared" ca="1" si="11"/>
        <v>0</v>
      </c>
      <c r="S17" s="97"/>
    </row>
    <row r="18" spans="1:19">
      <c r="A18" s="97"/>
      <c r="B18" s="302"/>
      <c r="C18" s="85" t="s">
        <v>377</v>
      </c>
      <c r="D18" s="85" t="s">
        <v>349</v>
      </c>
      <c r="E18" s="85" t="s">
        <v>378</v>
      </c>
      <c r="F18" s="85" t="s">
        <v>379</v>
      </c>
      <c r="G18" s="86">
        <f ca="1">IF(INDIRECT(G$5&amp;"!"&amp;"$D$40")="n/a",0,(INDIRECT(G$5&amp;"!"&amp;"$D$40")))</f>
        <v>0</v>
      </c>
      <c r="H18" s="86">
        <f t="shared" ref="H18:R18" ca="1" si="12">IF(INDIRECT(H$5&amp;"!"&amp;"$D$40")="n/a",0,(INDIRECT(H$5&amp;"!"&amp;"$D$40")))</f>
        <v>0</v>
      </c>
      <c r="I18" s="86">
        <f t="shared" ca="1" si="12"/>
        <v>0</v>
      </c>
      <c r="J18" s="86">
        <f t="shared" ca="1" si="12"/>
        <v>0</v>
      </c>
      <c r="K18" s="86">
        <f t="shared" ca="1" si="12"/>
        <v>0</v>
      </c>
      <c r="L18" s="86">
        <f t="shared" ca="1" si="12"/>
        <v>0</v>
      </c>
      <c r="M18" s="86">
        <f t="shared" ca="1" si="12"/>
        <v>0</v>
      </c>
      <c r="N18" s="86">
        <f t="shared" ca="1" si="12"/>
        <v>0</v>
      </c>
      <c r="O18" s="86">
        <f t="shared" ca="1" si="12"/>
        <v>0</v>
      </c>
      <c r="P18" s="86">
        <f t="shared" ca="1" si="12"/>
        <v>0</v>
      </c>
      <c r="Q18" s="86">
        <f t="shared" ca="1" si="12"/>
        <v>0</v>
      </c>
      <c r="R18" s="86">
        <f t="shared" ca="1" si="12"/>
        <v>0</v>
      </c>
      <c r="S18" s="97"/>
    </row>
    <row r="19" spans="1:19">
      <c r="A19" s="97"/>
      <c r="B19" s="302"/>
      <c r="C19" s="85"/>
      <c r="D19" s="85" t="s">
        <v>352</v>
      </c>
      <c r="E19" s="85" t="s">
        <v>380</v>
      </c>
      <c r="F19" s="85" t="s">
        <v>381</v>
      </c>
      <c r="G19" s="86">
        <f ca="1">IF(INDIRECT(G$5&amp;"!"&amp;"$e$40")="n/a",0,(INDIRECT(G$5&amp;"!"&amp;"$e$40")))</f>
        <v>0</v>
      </c>
      <c r="H19" s="86">
        <f t="shared" ref="H19:R19" ca="1" si="13">IF(INDIRECT(H$5&amp;"!"&amp;"$e$40")="n/a",0,(INDIRECT(H$5&amp;"!"&amp;"$e$40")))</f>
        <v>0</v>
      </c>
      <c r="I19" s="86">
        <f t="shared" ca="1" si="13"/>
        <v>0</v>
      </c>
      <c r="J19" s="86">
        <f t="shared" ca="1" si="13"/>
        <v>0</v>
      </c>
      <c r="K19" s="86">
        <f t="shared" ca="1" si="13"/>
        <v>0</v>
      </c>
      <c r="L19" s="86">
        <f t="shared" ca="1" si="13"/>
        <v>0</v>
      </c>
      <c r="M19" s="86">
        <f t="shared" ca="1" si="13"/>
        <v>0</v>
      </c>
      <c r="N19" s="86">
        <f t="shared" ca="1" si="13"/>
        <v>0</v>
      </c>
      <c r="O19" s="86">
        <f t="shared" ca="1" si="13"/>
        <v>0</v>
      </c>
      <c r="P19" s="86">
        <f t="shared" ca="1" si="13"/>
        <v>0</v>
      </c>
      <c r="Q19" s="86">
        <f t="shared" ca="1" si="13"/>
        <v>0</v>
      </c>
      <c r="R19" s="86">
        <f t="shared" ca="1" si="13"/>
        <v>0</v>
      </c>
      <c r="S19" s="97"/>
    </row>
    <row r="20" spans="1:19" ht="15" thickBot="1">
      <c r="A20" s="97"/>
      <c r="B20" s="302"/>
      <c r="C20" s="262"/>
      <c r="D20" s="262" t="s">
        <v>154</v>
      </c>
      <c r="E20" s="262" t="s">
        <v>382</v>
      </c>
      <c r="F20" s="262" t="s">
        <v>383</v>
      </c>
      <c r="G20" s="265">
        <f ca="1">IF(INDIRECT(G$5&amp;"!"&amp;"$f$40")="n/a",0,(INDIRECT(G$5&amp;"!"&amp;"$f$40")))</f>
        <v>0</v>
      </c>
      <c r="H20" s="265">
        <f t="shared" ref="H20:R20" ca="1" si="14">IF(INDIRECT(H$5&amp;"!"&amp;"$f$40")="n/a",0,(INDIRECT(H$5&amp;"!"&amp;"$f$40")))</f>
        <v>0</v>
      </c>
      <c r="I20" s="265">
        <f t="shared" ca="1" si="14"/>
        <v>0</v>
      </c>
      <c r="J20" s="265">
        <f t="shared" ca="1" si="14"/>
        <v>0</v>
      </c>
      <c r="K20" s="265">
        <f t="shared" ca="1" si="14"/>
        <v>0</v>
      </c>
      <c r="L20" s="265">
        <f t="shared" ca="1" si="14"/>
        <v>0</v>
      </c>
      <c r="M20" s="265">
        <f t="shared" ca="1" si="14"/>
        <v>0</v>
      </c>
      <c r="N20" s="265">
        <f t="shared" ca="1" si="14"/>
        <v>0</v>
      </c>
      <c r="O20" s="265">
        <f t="shared" ca="1" si="14"/>
        <v>0</v>
      </c>
      <c r="P20" s="265">
        <f t="shared" ca="1" si="14"/>
        <v>0</v>
      </c>
      <c r="Q20" s="265">
        <f t="shared" ca="1" si="14"/>
        <v>0</v>
      </c>
      <c r="R20" s="265">
        <f t="shared" ca="1" si="14"/>
        <v>0</v>
      </c>
      <c r="S20" s="97"/>
    </row>
    <row r="21" spans="1:19">
      <c r="A21" s="97"/>
      <c r="B21" s="302"/>
      <c r="C21" s="261" t="s">
        <v>357</v>
      </c>
      <c r="D21" s="261" t="s">
        <v>349</v>
      </c>
      <c r="E21" s="261" t="s">
        <v>384</v>
      </c>
      <c r="F21" s="261" t="s">
        <v>385</v>
      </c>
      <c r="G21" s="266">
        <f ca="1">(INDIRECT(G$5&amp;"!"&amp;"$D$37"))</f>
        <v>0</v>
      </c>
      <c r="H21" s="266">
        <f t="shared" ref="H21:R21" ca="1" si="15">(INDIRECT(H$5&amp;"!"&amp;"$D$37"))</f>
        <v>0</v>
      </c>
      <c r="I21" s="266">
        <f t="shared" ca="1" si="15"/>
        <v>0</v>
      </c>
      <c r="J21" s="266">
        <f t="shared" ca="1" si="15"/>
        <v>0</v>
      </c>
      <c r="K21" s="266">
        <f t="shared" ca="1" si="15"/>
        <v>0</v>
      </c>
      <c r="L21" s="266">
        <f t="shared" ca="1" si="15"/>
        <v>0</v>
      </c>
      <c r="M21" s="266">
        <f t="shared" ca="1" si="15"/>
        <v>0</v>
      </c>
      <c r="N21" s="266">
        <f t="shared" ca="1" si="15"/>
        <v>0</v>
      </c>
      <c r="O21" s="266">
        <f t="shared" ca="1" si="15"/>
        <v>0</v>
      </c>
      <c r="P21" s="266">
        <f t="shared" ca="1" si="15"/>
        <v>0</v>
      </c>
      <c r="Q21" s="266">
        <f t="shared" ca="1" si="15"/>
        <v>0</v>
      </c>
      <c r="R21" s="266">
        <f t="shared" ca="1" si="15"/>
        <v>0</v>
      </c>
      <c r="S21" s="97"/>
    </row>
    <row r="22" spans="1:19">
      <c r="A22" s="97"/>
      <c r="B22" s="302"/>
      <c r="C22" s="261"/>
      <c r="D22" s="261" t="s">
        <v>352</v>
      </c>
      <c r="E22" s="261" t="s">
        <v>386</v>
      </c>
      <c r="F22" s="261" t="s">
        <v>387</v>
      </c>
      <c r="G22" s="266">
        <f ca="1">(INDIRECT(G$5&amp;"!"&amp;"$e$37"))</f>
        <v>0</v>
      </c>
      <c r="H22" s="266">
        <f t="shared" ref="H22:R22" ca="1" si="16">(INDIRECT(H$5&amp;"!"&amp;"$e$37"))</f>
        <v>0</v>
      </c>
      <c r="I22" s="266">
        <f t="shared" ca="1" si="16"/>
        <v>0</v>
      </c>
      <c r="J22" s="266">
        <f t="shared" ca="1" si="16"/>
        <v>0</v>
      </c>
      <c r="K22" s="266">
        <f t="shared" ca="1" si="16"/>
        <v>0</v>
      </c>
      <c r="L22" s="266">
        <f t="shared" ca="1" si="16"/>
        <v>0</v>
      </c>
      <c r="M22" s="266">
        <f t="shared" ca="1" si="16"/>
        <v>0</v>
      </c>
      <c r="N22" s="266">
        <f t="shared" ca="1" si="16"/>
        <v>0</v>
      </c>
      <c r="O22" s="266">
        <f t="shared" ca="1" si="16"/>
        <v>0</v>
      </c>
      <c r="P22" s="266">
        <f t="shared" ca="1" si="16"/>
        <v>0</v>
      </c>
      <c r="Q22" s="266">
        <f t="shared" ca="1" si="16"/>
        <v>0</v>
      </c>
      <c r="R22" s="266">
        <f t="shared" ca="1" si="16"/>
        <v>0</v>
      </c>
      <c r="S22" s="97"/>
    </row>
    <row r="23" spans="1:19">
      <c r="A23" s="97"/>
      <c r="B23" s="302"/>
      <c r="C23" s="261"/>
      <c r="D23" s="261" t="s">
        <v>154</v>
      </c>
      <c r="E23" s="261" t="s">
        <v>388</v>
      </c>
      <c r="F23" s="261" t="s">
        <v>389</v>
      </c>
      <c r="G23" s="305">
        <f ca="1">(INDIRECT(G$5&amp;"!"&amp;"$f$37"))</f>
        <v>0</v>
      </c>
      <c r="H23" s="305">
        <f t="shared" ref="H23:R23" ca="1" si="17">(INDIRECT(H$5&amp;"!"&amp;"$f$37"))</f>
        <v>0</v>
      </c>
      <c r="I23" s="305">
        <f t="shared" ca="1" si="17"/>
        <v>0</v>
      </c>
      <c r="J23" s="305">
        <f t="shared" ca="1" si="17"/>
        <v>0</v>
      </c>
      <c r="K23" s="305">
        <f t="shared" ca="1" si="17"/>
        <v>0</v>
      </c>
      <c r="L23" s="305">
        <f t="shared" ca="1" si="17"/>
        <v>0</v>
      </c>
      <c r="M23" s="305">
        <f t="shared" ca="1" si="17"/>
        <v>0</v>
      </c>
      <c r="N23" s="305">
        <f t="shared" ca="1" si="17"/>
        <v>0</v>
      </c>
      <c r="O23" s="305">
        <f t="shared" ca="1" si="17"/>
        <v>0</v>
      </c>
      <c r="P23" s="305">
        <f t="shared" ca="1" si="17"/>
        <v>0</v>
      </c>
      <c r="Q23" s="305">
        <f t="shared" ca="1" si="17"/>
        <v>0</v>
      </c>
      <c r="R23" s="305">
        <f t="shared" ca="1" si="17"/>
        <v>0</v>
      </c>
      <c r="S23" s="97"/>
    </row>
    <row r="24" spans="1:19">
      <c r="A24" s="97"/>
      <c r="B24" s="97"/>
      <c r="C24" s="97"/>
      <c r="D24" s="97"/>
      <c r="E24" s="97"/>
      <c r="F24" s="97"/>
      <c r="G24" s="97"/>
      <c r="H24" s="97"/>
      <c r="I24" s="97"/>
      <c r="J24" s="97"/>
      <c r="K24" s="97"/>
      <c r="L24" s="97"/>
      <c r="M24" s="97"/>
      <c r="N24" s="97"/>
      <c r="O24" s="97"/>
      <c r="P24" s="97"/>
      <c r="Q24" s="97"/>
      <c r="R24" s="97"/>
      <c r="S24" s="97"/>
    </row>
    <row r="25" spans="1:19">
      <c r="A25" s="97"/>
      <c r="B25" s="249" t="s">
        <v>105</v>
      </c>
      <c r="C25" s="97"/>
      <c r="D25" s="97"/>
      <c r="E25" s="97"/>
      <c r="F25" s="97"/>
      <c r="G25" s="97"/>
      <c r="H25" s="97"/>
      <c r="I25" s="97"/>
      <c r="J25" s="97"/>
      <c r="K25" s="97"/>
      <c r="L25" s="97"/>
      <c r="M25" s="97"/>
      <c r="N25" s="97"/>
      <c r="O25" s="97"/>
      <c r="P25" s="97"/>
      <c r="Q25" s="97"/>
      <c r="R25" s="97"/>
      <c r="S25" s="97"/>
    </row>
    <row r="26" spans="1:19">
      <c r="A26" s="97"/>
      <c r="B26" s="97"/>
      <c r="C26" s="97"/>
      <c r="D26" s="97"/>
      <c r="E26" s="97"/>
      <c r="F26" s="97"/>
      <c r="G26" s="97"/>
      <c r="H26" s="97"/>
      <c r="I26" s="97"/>
      <c r="J26" s="97"/>
      <c r="K26" s="97"/>
      <c r="L26" s="97"/>
      <c r="M26" s="97"/>
      <c r="N26" s="97"/>
      <c r="O26" s="97"/>
      <c r="P26" s="97"/>
      <c r="Q26" s="97"/>
      <c r="R26" s="97"/>
      <c r="S26" s="97"/>
    </row>
  </sheetData>
  <sheetProtection password="9959" sheet="1" objects="1" scenarios="1"/>
  <mergeCells count="2">
    <mergeCell ref="E2:G2"/>
    <mergeCell ref="H2:O2"/>
  </mergeCells>
  <pageMargins left="0.7" right="0.7" top="0.75" bottom="0.75" header="0.3" footer="0.3"/>
  <pageSetup orientation="portrait"/>
  <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enableFormatConditionsCalculation="0"/>
  <dimension ref="A1:AD2058"/>
  <sheetViews>
    <sheetView zoomScale="70" zoomScaleNormal="70" zoomScalePageLayoutView="70" workbookViewId="0">
      <selection activeCell="X2005" sqref="X2005"/>
    </sheetView>
  </sheetViews>
  <sheetFormatPr baseColWidth="10" defaultColWidth="0" defaultRowHeight="14" zeroHeight="1" x14ac:dyDescent="0"/>
  <cols>
    <col min="1" max="1" width="9.1640625" customWidth="1"/>
    <col min="2" max="2" width="10.6640625" customWidth="1"/>
    <col min="3" max="3" width="25.1640625" customWidth="1"/>
    <col min="4" max="4" width="16.33203125" customWidth="1"/>
    <col min="5" max="6" width="17.6640625" customWidth="1"/>
    <col min="7" max="7" width="17.1640625" customWidth="1"/>
    <col min="8" max="8" width="13.83203125" customWidth="1"/>
    <col min="9" max="9" width="4.1640625" customWidth="1"/>
    <col min="10" max="10" width="10.33203125" customWidth="1"/>
    <col min="11" max="11" width="26.6640625" customWidth="1"/>
    <col min="12" max="12" width="15.33203125" customWidth="1"/>
    <col min="13" max="13" width="18.1640625" customWidth="1"/>
    <col min="14" max="14" width="17.5" customWidth="1"/>
    <col min="15" max="15" width="16.6640625" customWidth="1"/>
    <col min="16" max="16" width="14.5" customWidth="1"/>
    <col min="17" max="17" width="5.1640625" style="97" customWidth="1"/>
    <col min="18" max="18" width="18.5" style="97" customWidth="1"/>
    <col min="19" max="19" width="17.5" style="97" customWidth="1"/>
    <col min="20" max="20" width="14.5" style="97" customWidth="1"/>
    <col min="21" max="21" width="5.1640625" style="97" customWidth="1"/>
    <col min="22" max="22" width="14.5" style="97" customWidth="1"/>
    <col min="23" max="23" width="21" style="97" bestFit="1" customWidth="1"/>
    <col min="24" max="24" width="14.5" style="97" customWidth="1"/>
    <col min="25" max="25" width="20.6640625" style="97" bestFit="1" customWidth="1"/>
    <col min="26" max="26" width="23.5" style="97" bestFit="1" customWidth="1"/>
    <col min="27" max="27" width="16.5" style="97" customWidth="1"/>
    <col min="28" max="28" width="9.1640625" style="97" customWidth="1"/>
    <col min="29" max="29" width="9.1640625" customWidth="1"/>
    <col min="30" max="16384" width="9.1640625" hidden="1"/>
  </cols>
  <sheetData>
    <row r="1" spans="1:30" ht="64.5" customHeight="1">
      <c r="A1" s="97"/>
      <c r="B1" s="359" t="s">
        <v>390</v>
      </c>
      <c r="C1" s="97"/>
      <c r="D1" s="97"/>
      <c r="E1" s="97"/>
      <c r="F1" s="97"/>
      <c r="G1" s="97"/>
      <c r="H1" s="97"/>
      <c r="I1" s="97"/>
      <c r="J1" s="97"/>
      <c r="K1" s="97"/>
      <c r="L1" s="97"/>
      <c r="M1" s="97"/>
      <c r="N1" s="97"/>
      <c r="O1" s="51"/>
      <c r="P1" s="97"/>
      <c r="V1" s="51" t="s">
        <v>391</v>
      </c>
      <c r="W1" s="51" t="s">
        <v>392</v>
      </c>
      <c r="X1" s="51" t="s">
        <v>393</v>
      </c>
      <c r="Y1" s="51" t="s">
        <v>394</v>
      </c>
      <c r="Z1" s="51" t="s">
        <v>395</v>
      </c>
      <c r="AA1" s="51" t="s">
        <v>396</v>
      </c>
      <c r="AB1" s="51" t="s">
        <v>397</v>
      </c>
      <c r="AC1" s="97"/>
      <c r="AD1" s="97"/>
    </row>
    <row r="2" spans="1:30">
      <c r="A2" s="97"/>
      <c r="B2" s="483" t="s">
        <v>398</v>
      </c>
      <c r="C2" s="483"/>
      <c r="D2" s="483"/>
      <c r="E2" s="483"/>
      <c r="F2" s="483"/>
      <c r="G2" s="483"/>
      <c r="H2" s="483"/>
      <c r="I2" s="93"/>
      <c r="J2" s="483" t="s">
        <v>399</v>
      </c>
      <c r="K2" s="483"/>
      <c r="L2" s="483"/>
      <c r="M2" s="483"/>
      <c r="N2" s="483"/>
      <c r="O2" s="483"/>
      <c r="P2" s="483"/>
      <c r="Q2" s="93"/>
      <c r="R2" s="176" t="s">
        <v>400</v>
      </c>
      <c r="S2" s="176"/>
      <c r="T2" s="176"/>
      <c r="U2" s="93"/>
      <c r="V2" s="483" t="s">
        <v>401</v>
      </c>
      <c r="W2" s="483"/>
      <c r="X2" s="483"/>
      <c r="Y2" s="483"/>
      <c r="Z2" s="483"/>
      <c r="AA2" s="483"/>
      <c r="AB2" s="483"/>
      <c r="AC2" s="483"/>
      <c r="AD2" s="93"/>
    </row>
    <row r="3" spans="1:30" ht="69.75" customHeight="1">
      <c r="A3" s="97"/>
      <c r="B3" s="97"/>
      <c r="C3" s="97"/>
      <c r="D3" s="83" t="s">
        <v>402</v>
      </c>
      <c r="E3" s="97" t="s">
        <v>403</v>
      </c>
      <c r="F3" s="97" t="s">
        <v>403</v>
      </c>
      <c r="G3" s="97"/>
      <c r="H3" s="97"/>
      <c r="I3" s="93"/>
      <c r="J3" s="97"/>
      <c r="K3" s="97"/>
      <c r="L3" s="83" t="s">
        <v>404</v>
      </c>
      <c r="M3" s="97"/>
      <c r="N3" s="97"/>
      <c r="O3" s="97"/>
      <c r="P3" s="97"/>
      <c r="Q3" s="93"/>
      <c r="U3" s="93"/>
      <c r="X3" s="83" t="s">
        <v>402</v>
      </c>
      <c r="Y3" s="97" t="s">
        <v>403</v>
      </c>
      <c r="Z3" s="97" t="s">
        <v>403</v>
      </c>
      <c r="AC3" s="97"/>
      <c r="AD3" s="93"/>
    </row>
    <row r="4" spans="1:30" ht="78" customHeight="1">
      <c r="A4" s="97"/>
      <c r="B4" s="97"/>
      <c r="C4" s="16" t="s">
        <v>405</v>
      </c>
      <c r="D4" s="16" t="s">
        <v>406</v>
      </c>
      <c r="E4" s="16" t="s">
        <v>407</v>
      </c>
      <c r="F4" s="16" t="s">
        <v>408</v>
      </c>
      <c r="G4" s="16" t="s">
        <v>409</v>
      </c>
      <c r="H4" s="16" t="s">
        <v>410</v>
      </c>
      <c r="I4" s="93"/>
      <c r="J4" s="97"/>
      <c r="K4" s="16" t="s">
        <v>411</v>
      </c>
      <c r="L4" s="16" t="s">
        <v>412</v>
      </c>
      <c r="M4" s="16" t="s">
        <v>413</v>
      </c>
      <c r="N4" s="16" t="s">
        <v>414</v>
      </c>
      <c r="O4" s="16" t="s">
        <v>415</v>
      </c>
      <c r="P4" s="16" t="s">
        <v>410</v>
      </c>
      <c r="Q4" s="93"/>
      <c r="R4" s="16" t="s">
        <v>416</v>
      </c>
      <c r="S4" s="16" t="s">
        <v>417</v>
      </c>
      <c r="U4" s="93"/>
      <c r="W4" s="16" t="s">
        <v>418</v>
      </c>
      <c r="X4" s="16" t="s">
        <v>419</v>
      </c>
      <c r="Y4" s="16" t="s">
        <v>407</v>
      </c>
      <c r="Z4" s="16" t="s">
        <v>420</v>
      </c>
      <c r="AA4" s="16" t="s">
        <v>421</v>
      </c>
      <c r="AB4" s="16" t="s">
        <v>410</v>
      </c>
      <c r="AC4" s="97"/>
      <c r="AD4" s="93"/>
    </row>
    <row r="5" spans="1:30" ht="63.75" customHeight="1" thickBot="1">
      <c r="A5" s="97"/>
      <c r="B5" s="84" t="s">
        <v>422</v>
      </c>
      <c r="C5" s="85"/>
      <c r="D5" s="85"/>
      <c r="E5" s="86"/>
      <c r="F5" s="86"/>
      <c r="G5" s="85"/>
      <c r="H5" s="85"/>
      <c r="I5" s="93"/>
      <c r="J5" s="84" t="s">
        <v>423</v>
      </c>
      <c r="K5" s="85"/>
      <c r="L5" s="85"/>
      <c r="M5" s="86"/>
      <c r="N5" s="86"/>
      <c r="O5" s="85"/>
      <c r="P5" s="85"/>
      <c r="Q5" s="93"/>
      <c r="R5" s="85"/>
      <c r="S5" s="85"/>
      <c r="T5" s="85"/>
      <c r="U5" s="93"/>
      <c r="V5" s="84" t="s">
        <v>424</v>
      </c>
      <c r="W5" s="85"/>
      <c r="X5" s="85"/>
      <c r="Y5" s="86"/>
      <c r="Z5" s="86"/>
      <c r="AA5" s="85"/>
      <c r="AB5" s="85"/>
      <c r="AC5" s="97"/>
      <c r="AD5" s="93"/>
    </row>
    <row r="6" spans="1:30">
      <c r="A6" s="97">
        <f>ROW()-5</f>
        <v>1</v>
      </c>
      <c r="B6" s="97"/>
      <c r="C6" s="51" t="str">
        <f>IF(AND(AdmittedwithRecentDischarge!$K28&lt;&gt;"",AdmittedwithRecentDischarge!$I28&lt;&gt;"",AdmittedwithRecentDischarge!$S28&lt;&gt;""), AdmittedwithRecentDischarge!$S28,"")</f>
        <v/>
      </c>
      <c r="D6" s="97">
        <f>RANK($F6,$F$6:$F$2005,0)+COUNTIF($F$6:$F6,F6)</f>
        <v>2</v>
      </c>
      <c r="E6" s="51" t="str">
        <f t="array" ref="E6">IF(ISNA(MATCH(0,COUNTIF($E$5:$E5,$C$6:$C$2005),0)),"",INDEX($C$6:$C$2005,MATCH(0,COUNTIF($E$5:$E5,$C$6:$C$2005),0)))</f>
        <v/>
      </c>
      <c r="F6" s="51">
        <f t="array" ref="F6">IF($E6&lt;&gt;"",COUNT(IF($C$6:$C$2005=$E6,1)),0)</f>
        <v>0</v>
      </c>
      <c r="G6" s="87" t="str">
        <f t="array" ref="G6">VLOOKUP(SMALL($D$6:$D$2005,1),$D$6:$H$2005,2,FALSE)</f>
        <v/>
      </c>
      <c r="H6" s="90" t="str">
        <f t="array" ref="H6">IF($G6&lt;&gt;"",VLOOKUP($G6,$E$6:$F$2005,2,FALSE),"")</f>
        <v/>
      </c>
      <c r="I6" s="93"/>
      <c r="J6" s="97"/>
      <c r="K6" s="51" t="str">
        <f>IF(AND(TransferLog!$J21&lt;&gt;"",TransferLog!$L21&lt;&gt;""), TransferLog!$L21,"")</f>
        <v/>
      </c>
      <c r="L6" s="97">
        <f t="array" ref="L6">RANK($N6,$N$6:$N$2005,0)+COUNTIF($N$6:$N6,N6)</f>
        <v>2</v>
      </c>
      <c r="M6" s="51" t="str">
        <f t="array" ref="M6">IF(ISNA(MATCH(0,COUNTIF($M$5:$M5,$K$6:$K$2005),0)),"",INDEX($K$6:$K$2005,MATCH(0,COUNTIF($M$5:$M5,$K$6:$K$2005),0)))</f>
        <v/>
      </c>
      <c r="N6" s="51">
        <f t="array" ref="N6">IF($M6&lt;&gt;"",COUNT(IF($K$6:$K$2005=$M6,1)),0)</f>
        <v>0</v>
      </c>
      <c r="O6" s="87" t="str">
        <f t="array" ref="O6">VLOOKUP(SMALL($L$6:$L$2005,1),$L$6:$O$2005,2,FALSE)</f>
        <v/>
      </c>
      <c r="P6" s="90" t="str">
        <f t="array" ref="P6">IF($O6&lt;&gt;"",VLOOKUP($O6,$M$6:$N$2005,2,FALSE),"")</f>
        <v/>
      </c>
      <c r="Q6" s="93"/>
      <c r="R6" s="51" t="s">
        <v>296</v>
      </c>
      <c r="S6" s="51" t="s">
        <v>298</v>
      </c>
      <c r="U6" s="93"/>
      <c r="W6" s="51" t="str">
        <f>IF(AND(AdmittedwithRecentDischarge!$K28&lt;&gt;"",AdmittedwithRecentDischarge!$I28&lt;&gt;"",AdmittedwithRecentDischarge!$W28&lt;&gt;""), AdmittedwithRecentDischarge!$W28,"")</f>
        <v/>
      </c>
      <c r="X6" s="97">
        <f t="array" ref="X6">RANK($Z6,$Z$6:$Z$2005,0)+COUNTIF($Z$6:$Z6,Z6)</f>
        <v>2</v>
      </c>
      <c r="Y6" s="51" t="str">
        <f t="array" ref="Y6">IF(ISNA(MATCH(0,COUNTIF($Y$5:$Y5,$W$6:$W$2005),0)),"",INDEX(W$6:$W$2005,MATCH(0,COUNTIF($Y$5:$Y5,$W$6:$W$2005),0)))</f>
        <v/>
      </c>
      <c r="Z6" s="51">
        <f t="array" ref="Z6">IF($Y6&lt;&gt;"",COUNT(IF($W$6:$W$2005=$Y6,1)),0)</f>
        <v>0</v>
      </c>
      <c r="AA6" s="87" t="str">
        <f t="array" ref="AA6">VLOOKUP(SMALL($X$6:$X$2005,1),$X$6:$AB$2005,2,FALSE)</f>
        <v/>
      </c>
      <c r="AB6" s="90" t="str">
        <f t="array" ref="AB6">IF($AA6&lt;&gt;"",VLOOKUP($AA6,$Y$6:$Z$2005,2,FALSE),"")</f>
        <v/>
      </c>
      <c r="AC6" s="97"/>
      <c r="AD6" s="93"/>
    </row>
    <row r="7" spans="1:30">
      <c r="A7" s="97">
        <f t="shared" ref="A7:A70" si="0">ROW()-5</f>
        <v>2</v>
      </c>
      <c r="B7" s="97"/>
      <c r="C7" s="51" t="str">
        <f>IF(AND(AdmittedwithRecentDischarge!$K29&lt;&gt;"",AdmittedwithRecentDischarge!$I29&lt;&gt;"",AdmittedwithRecentDischarge!$S29&lt;&gt;""), AdmittedwithRecentDischarge!$S29,"")</f>
        <v/>
      </c>
      <c r="D7" s="97">
        <f>RANK($F7,$F$6:$F$2005,0)+COUNTIF($F$6:$F7,F7)</f>
        <v>3</v>
      </c>
      <c r="E7" s="51" t="str">
        <f t="array" ref="E7">IF(ISNA(MATCH(0,COUNTIF($E$5:$E6,$C$6:$C$2005),0)),"",INDEX($C$6:$C$2005,MATCH(0,COUNTIF($E$5:$E6,$C$6:$C$2005),0)))</f>
        <v/>
      </c>
      <c r="F7" s="51">
        <f t="array" ref="F7">IF($E7&lt;&gt;"",COUNT(IF($C$6:$C$2005=$E7,1)),0)</f>
        <v>0</v>
      </c>
      <c r="G7" s="88" t="str">
        <f>VLOOKUP(SMALL($D$6:$D$2005,2),$D$6:$H$2005,2,FALSE)</f>
        <v/>
      </c>
      <c r="H7" s="91" t="str">
        <f t="array" ref="H7">IF($G7&lt;&gt;"",VLOOKUP($G7,$E$6:$F$2005,2,FALSE),"")</f>
        <v/>
      </c>
      <c r="I7" s="93"/>
      <c r="J7" s="97"/>
      <c r="K7" s="51" t="str">
        <f>IF(AND(TransferLog!$J22&lt;&gt;"",TransferLog!$L22&lt;&gt;""), TransferLog!$L22,"")</f>
        <v/>
      </c>
      <c r="L7" s="97">
        <f t="array" ref="L7">RANK($N7,$N$6:$N$2005,0)+COUNTIF($N$6:$N7,N7)</f>
        <v>3</v>
      </c>
      <c r="M7" s="51" t="str">
        <f t="array" ref="M7">IF(ISNA(MATCH(0,COUNTIF($M$5:$M6,$K$6:$K$2005),0)),"",INDEX($K$6:$K$2005,MATCH(0,COUNTIF($M$5:$M6,$K$6:$K$2005),0)))</f>
        <v/>
      </c>
      <c r="N7" s="51">
        <f t="array" ref="N7">IF($M7&lt;&gt;"",COUNT(IF($K$6:$K$2005=$M7,1)),0)</f>
        <v>0</v>
      </c>
      <c r="O7" s="88" t="str">
        <f t="array" ref="O7">VLOOKUP(SMALL($L$6:$L$2005,2),$L$6:$O$2005,2,FALSE)</f>
        <v/>
      </c>
      <c r="P7" s="91" t="str">
        <f t="array" ref="P7">IF($O7&lt;&gt;"",VLOOKUP($O7,$M$6:$N$2005,2,FALSE),"")</f>
        <v/>
      </c>
      <c r="Q7" s="93"/>
      <c r="R7" s="51" t="str">
        <f>IF(AND(DropDownLists!$E10&lt;&gt;"",DropDownLists!$E10&lt;&gt;""), DropDownLists!$E10,"")</f>
        <v>Home</v>
      </c>
      <c r="S7" s="51" t="str">
        <f>IF(AND(DropDownLists!$O10&lt;&gt;"",DropDownLists!$O10&lt;&gt;""), DropDownLists!$O10,"")</f>
        <v>Regular Medicare Fee-for-Service</v>
      </c>
      <c r="U7" s="93"/>
      <c r="W7" s="51" t="str">
        <f>IF(AND(AdmittedwithRecentDischarge!$K29&lt;&gt;"",AdmittedwithRecentDischarge!$I29&lt;&gt;"",AdmittedwithRecentDischarge!$W29&lt;&gt;""), AdmittedwithRecentDischarge!$W29,"")</f>
        <v/>
      </c>
      <c r="X7" s="97">
        <f t="array" ref="X7">RANK($Z7,$Z$6:$Z$2005,0)+COUNTIF($Z$6:$Z7,Z7)</f>
        <v>3</v>
      </c>
      <c r="Y7" s="51" t="str">
        <f t="array" ref="Y7">IF(ISNA(MATCH(0,COUNTIF($Y$5:$Y6,$W$6:$W$2005),0)),"",INDEX(W$6:$W$2005,MATCH(0,COUNTIF($Y$5:$Y6,$W$6:$W$2005),0)))</f>
        <v/>
      </c>
      <c r="Z7" s="51">
        <f t="array" ref="Z7">IF($Y7&lt;&gt;"",COUNT(IF($W$6:$W$2005=$Y7,1)),0)</f>
        <v>0</v>
      </c>
      <c r="AA7" s="88" t="str">
        <f t="array" ref="AA7">VLOOKUP(SMALL($X$6:$X$2005,2),$X$6:$AB$2005,2,FALSE)</f>
        <v/>
      </c>
      <c r="AB7" s="91" t="str">
        <f t="array" ref="AB7">IF($AA7&lt;&gt;"",VLOOKUP($AA7,$Y$6:$Z$2005,2,FALSE),"")</f>
        <v/>
      </c>
      <c r="AC7" s="97"/>
      <c r="AD7" s="93"/>
    </row>
    <row r="8" spans="1:30">
      <c r="A8" s="97">
        <f t="shared" si="0"/>
        <v>3</v>
      </c>
      <c r="B8" s="97"/>
      <c r="C8" s="51" t="str">
        <f>IF(AND(AdmittedwithRecentDischarge!$K30&lt;&gt;"",AdmittedwithRecentDischarge!$I30&lt;&gt;"",AdmittedwithRecentDischarge!$S30&lt;&gt;""), AdmittedwithRecentDischarge!$S30,"")</f>
        <v/>
      </c>
      <c r="D8" s="97">
        <f>RANK($F8,$F$6:$F$2005,0)+COUNTIF($F$6:$F8,F8)</f>
        <v>4</v>
      </c>
      <c r="E8" s="51" t="str">
        <f t="array" ref="E8">IF(ISNA(MATCH(0,COUNTIF($E$5:$E7,$C$6:$C$2005),0)),"",INDEX($C$6:$C$2005,MATCH(0,COUNTIF($E$5:$E7,$C$6:$C$2005),0)))</f>
        <v/>
      </c>
      <c r="F8" s="51">
        <f t="array" ref="F8">IF($E8&lt;&gt;"",COUNT(IF($C$6:$C$2005=$E8,1)),0)</f>
        <v>0</v>
      </c>
      <c r="G8" s="88" t="str">
        <f>VLOOKUP(SMALL($D$6:$D$2005,3),$D$6:$H$2005,2,FALSE)</f>
        <v/>
      </c>
      <c r="H8" s="91" t="str">
        <f t="array" ref="H8">IF($G8&lt;&gt;"",VLOOKUP($G8,$E$6:$F$2005,2,FALSE),"")</f>
        <v/>
      </c>
      <c r="I8" s="93"/>
      <c r="J8" s="97"/>
      <c r="K8" s="51" t="str">
        <f>IF(AND(TransferLog!$J23&lt;&gt;"",TransferLog!$L23&lt;&gt;""), TransferLog!$L23,"")</f>
        <v/>
      </c>
      <c r="L8" s="97">
        <f t="array" ref="L8">RANK($N8,$N$6:$N$2005,0)+COUNTIF($N$6:$N8,N8)</f>
        <v>4</v>
      </c>
      <c r="M8" s="51" t="str">
        <f t="array" ref="M8">IF(ISNA(MATCH(0,COUNTIF($M$5:$M7,$K$6:$K$2005),0)),"",INDEX($K$6:$K$2005,MATCH(0,COUNTIF($M$5:$M7,$K$6:$K$2005),0)))</f>
        <v/>
      </c>
      <c r="N8" s="51">
        <f t="array" ref="N8">IF($M8&lt;&gt;"",COUNT(IF($K$6:$K$2005=$M8,1)),0)</f>
        <v>0</v>
      </c>
      <c r="O8" s="88" t="str">
        <f t="array" ref="O8">VLOOKUP(SMALL($L$6:$L$2005,3),$L$6:$O$2005,2,FALSE)</f>
        <v/>
      </c>
      <c r="P8" s="91" t="str">
        <f t="array" ref="P8">IF($O8&lt;&gt;"",VLOOKUP($O8,$M$6:$N$2005,2,FALSE),"")</f>
        <v/>
      </c>
      <c r="Q8" s="93"/>
      <c r="R8" s="51" t="str">
        <f>IF(AND(DropDownLists!$E11&lt;&gt;"",DropDownLists!$E11&lt;&gt;""), DropDownLists!$E11,"")</f>
        <v>Assisted Living</v>
      </c>
      <c r="S8" s="51" t="str">
        <f>IF(AND(DropDownLists!$O11&lt;&gt;"",DropDownLists!$O11&lt;&gt;""), DropDownLists!$O11,"")</f>
        <v/>
      </c>
      <c r="U8" s="93"/>
      <c r="W8" s="51" t="str">
        <f>IF(AND(AdmittedwithRecentDischarge!$K30&lt;&gt;"",AdmittedwithRecentDischarge!$I30&lt;&gt;"",AdmittedwithRecentDischarge!$W30&lt;&gt;""), AdmittedwithRecentDischarge!$W30,"")</f>
        <v/>
      </c>
      <c r="X8" s="97">
        <f t="array" ref="X8">RANK($Z8,$Z$6:$Z$2005,0)+COUNTIF($Z$6:$Z8,Z8)</f>
        <v>4</v>
      </c>
      <c r="Y8" s="51" t="str">
        <f t="array" ref="Y8">IF(ISNA(MATCH(0,COUNTIF($Y$5:$Y7,$W$6:$W$2005),0)),"",INDEX(W$6:$W$2005,MATCH(0,COUNTIF($Y$5:$Y7,$W$6:$W$2005),0)))</f>
        <v/>
      </c>
      <c r="Z8" s="51">
        <f t="array" ref="Z8">IF($Y8&lt;&gt;"",COUNT(IF($W$6:$W$2005=$Y8,1)),0)</f>
        <v>0</v>
      </c>
      <c r="AA8" s="88" t="str">
        <f t="array" ref="AA8">VLOOKUP(SMALL($X$6:$X$2005,3),$X$6:$AB$2005,2,FALSE)</f>
        <v/>
      </c>
      <c r="AB8" s="91" t="str">
        <f t="array" ref="AB8">IF($AA8&lt;&gt;"",VLOOKUP($AA8,$Y$6:$Z$2005,2,FALSE),"")</f>
        <v/>
      </c>
      <c r="AC8" s="97"/>
      <c r="AD8" s="93"/>
    </row>
    <row r="9" spans="1:30">
      <c r="A9" s="97">
        <f t="shared" si="0"/>
        <v>4</v>
      </c>
      <c r="B9" s="97"/>
      <c r="C9" s="51" t="str">
        <f>IF(AND(AdmittedwithRecentDischarge!$K31&lt;&gt;"",AdmittedwithRecentDischarge!$I31&lt;&gt;"",AdmittedwithRecentDischarge!$S31&lt;&gt;""), AdmittedwithRecentDischarge!$S31,"")</f>
        <v/>
      </c>
      <c r="D9" s="97">
        <f>RANK($F9,$F$6:$F$2005,0)+COUNTIF($F$6:$F9,F9)</f>
        <v>5</v>
      </c>
      <c r="E9" s="51" t="str">
        <f t="array" ref="E9">IF(ISNA(MATCH(0,COUNTIF($E$5:$E8,$C$6:$C$2005),0)),"",INDEX($C$6:$C$2005,MATCH(0,COUNTIF($E$5:$E8,$C$6:$C$2005),0)))</f>
        <v/>
      </c>
      <c r="F9" s="51">
        <f t="array" ref="F9">IF($E9&lt;&gt;"",COUNT(IF($C$6:$C$2005=$E9,1)),0)</f>
        <v>0</v>
      </c>
      <c r="G9" s="88" t="str">
        <f>VLOOKUP(SMALL($D$6:$D$2005,4),$D$6:$H$2005,2,FALSE)</f>
        <v/>
      </c>
      <c r="H9" s="91" t="str">
        <f t="array" ref="H9">IF($G9&lt;&gt;"",VLOOKUP($G9,$E$6:$F$2005,2,FALSE),"")</f>
        <v/>
      </c>
      <c r="I9" s="93"/>
      <c r="J9" s="97"/>
      <c r="K9" s="51" t="str">
        <f>IF(AND(TransferLog!$J24&lt;&gt;"",TransferLog!$L24&lt;&gt;""), TransferLog!$L24,"")</f>
        <v/>
      </c>
      <c r="L9" s="97">
        <f t="array" ref="L9">RANK($N9,$N$6:$N$2005,0)+COUNTIF($N$6:$N9,N9)</f>
        <v>5</v>
      </c>
      <c r="M9" s="51" t="str">
        <f t="array" ref="M9">IF(ISNA(MATCH(0,COUNTIF($M$5:$M8,$K$6:$K$2005),0)),"",INDEX($K$6:$K$2005,MATCH(0,COUNTIF($M$5:$M8,$K$6:$K$2005),0)))</f>
        <v/>
      </c>
      <c r="N9" s="51">
        <f t="array" ref="N9">IF($M9&lt;&gt;"",COUNT(IF($K$6:$K$2005=$M9,1)),0)</f>
        <v>0</v>
      </c>
      <c r="O9" s="88" t="str">
        <f t="array" ref="O9">VLOOKUP(SMALL($L$6:$L$2005,4),$L$6:$O$2005,2,FALSE)</f>
        <v/>
      </c>
      <c r="P9" s="91" t="str">
        <f t="array" ref="P9">IF($O9&lt;&gt;"",VLOOKUP($O9,$M$6:$N$2005,2,FALSE),"")</f>
        <v/>
      </c>
      <c r="Q9" s="93"/>
      <c r="R9" s="51" t="str">
        <f>IF(AND(DropDownLists!$E12&lt;&gt;"",DropDownLists!$E12&lt;&gt;""), DropDownLists!$E12,"")</f>
        <v>Other Nursing Home</v>
      </c>
      <c r="S9" s="51" t="str">
        <f>IF(AND(DropDownLists!$O12&lt;&gt;"",DropDownLists!$O12&lt;&gt;""), DropDownLists!$O12,"")</f>
        <v/>
      </c>
      <c r="U9" s="93"/>
      <c r="W9" s="51" t="str">
        <f>IF(AND(AdmittedwithRecentDischarge!$K31&lt;&gt;"",AdmittedwithRecentDischarge!$I31&lt;&gt;"",AdmittedwithRecentDischarge!$W31&lt;&gt;""), AdmittedwithRecentDischarge!$W31,"")</f>
        <v/>
      </c>
      <c r="X9" s="97">
        <f t="array" ref="X9">RANK($Z9,$Z$6:$Z$2005,0)+COUNTIF($Z$6:$Z9,Z9)</f>
        <v>5</v>
      </c>
      <c r="Y9" s="51" t="str">
        <f t="array" ref="Y9">IF(ISNA(MATCH(0,COUNTIF($Y$5:$Y8,$W$6:$W$2005),0)),"",INDEX(W$6:$W$2005,MATCH(0,COUNTIF($Y$5:$Y8,$W$6:$W$2005),0)))</f>
        <v/>
      </c>
      <c r="Z9" s="51">
        <f t="array" ref="Z9">IF($Y9&lt;&gt;"",COUNT(IF($W$6:$W$2005=$Y9,1)),0)</f>
        <v>0</v>
      </c>
      <c r="AA9" s="88" t="str">
        <f t="array" ref="AA9">VLOOKUP(SMALL($X$6:$X$2005,4),$X$6:$AB$2005,2,FALSE)</f>
        <v/>
      </c>
      <c r="AB9" s="91" t="str">
        <f t="array" ref="AB9">IF($AA9&lt;&gt;"",VLOOKUP($AA9,$Y$6:$Z$2005,2,FALSE),"")</f>
        <v/>
      </c>
      <c r="AC9" s="97"/>
      <c r="AD9" s="93"/>
    </row>
    <row r="10" spans="1:30" ht="15" thickBot="1">
      <c r="A10" s="97">
        <f t="shared" si="0"/>
        <v>5</v>
      </c>
      <c r="B10" s="97"/>
      <c r="C10" s="51" t="str">
        <f>IF(AND(AdmittedwithRecentDischarge!$K32&lt;&gt;"",AdmittedwithRecentDischarge!$I32&lt;&gt;"",AdmittedwithRecentDischarge!$S32&lt;&gt;""), AdmittedwithRecentDischarge!$S32,"")</f>
        <v/>
      </c>
      <c r="D10" s="97">
        <f>RANK($F10,$F$6:$F$2005,0)+COUNTIF($F$6:$F10,F10)</f>
        <v>6</v>
      </c>
      <c r="E10" s="51" t="str">
        <f t="array" ref="E10">IF(ISNA(MATCH(0,COUNTIF($E$5:$E9,$C$6:$C$2005),0)),"",INDEX($C$6:$C$2005,MATCH(0,COUNTIF($E$5:$E9,$C$6:$C$2005),0)))</f>
        <v/>
      </c>
      <c r="F10" s="51">
        <f t="array" ref="F10">IF($E10&lt;&gt;"",COUNT(IF($C$6:$C$2005=$E10,1)),0)</f>
        <v>0</v>
      </c>
      <c r="G10" s="89" t="str">
        <f>VLOOKUP(SMALL($D$6:$D$2005,5),$D$6:$H$2005,2,FALSE)</f>
        <v/>
      </c>
      <c r="H10" s="92" t="str">
        <f t="array" ref="H10">IF($G10&lt;&gt;"",VLOOKUP($G10,$E$6:$F$2005,2,FALSE),"")</f>
        <v/>
      </c>
      <c r="I10" s="93"/>
      <c r="J10" s="97"/>
      <c r="K10" s="51" t="str">
        <f>IF(AND(TransferLog!$J25&lt;&gt;"",TransferLog!$L25&lt;&gt;""), TransferLog!$L25,"")</f>
        <v/>
      </c>
      <c r="L10" s="97">
        <f t="array" ref="L10">RANK($N10,$N$6:$N$2005,0)+COUNTIF($N$6:$N10,N10)</f>
        <v>6</v>
      </c>
      <c r="M10" s="51" t="str">
        <f t="array" ref="M10">IF(ISNA(MATCH(0,COUNTIF($M$5:$M9,$K$6:$K$2005),0)),"",INDEX($K$6:$K$2005,MATCH(0,COUNTIF($M$5:$M9,$K$6:$K$2005),0)))</f>
        <v/>
      </c>
      <c r="N10" s="51">
        <f t="array" ref="N10">IF($M10&lt;&gt;"",COUNT(IF($K$6:$K$2005=$M10,1)),0)</f>
        <v>0</v>
      </c>
      <c r="O10" s="89" t="str">
        <f t="array" ref="O10">VLOOKUP(SMALL($L$6:$L$2005,5),$L$6:$O$2005,2,FALSE)</f>
        <v/>
      </c>
      <c r="P10" s="92" t="str">
        <f t="array" ref="P10">IF($O10&lt;&gt;"",VLOOKUP($O10,$M$6:$N$2005,2,FALSE),"")</f>
        <v/>
      </c>
      <c r="Q10" s="93"/>
      <c r="R10" s="51" t="str">
        <f>IF(AND(DropDownLists!$E13&lt;&gt;"",DropDownLists!$E13&lt;&gt;""), DropDownLists!$E13,"")</f>
        <v>Other</v>
      </c>
      <c r="S10" s="51" t="str">
        <f>IF(AND(DropDownLists!$O13&lt;&gt;"",DropDownLists!$O13&lt;&gt;""), DropDownLists!$O13,"")</f>
        <v/>
      </c>
      <c r="U10" s="93"/>
      <c r="W10" s="51" t="str">
        <f>IF(AND(AdmittedwithRecentDischarge!$K32&lt;&gt;"",AdmittedwithRecentDischarge!$I32&lt;&gt;"",AdmittedwithRecentDischarge!$W32&lt;&gt;""), AdmittedwithRecentDischarge!$W32,"")</f>
        <v/>
      </c>
      <c r="X10" s="97">
        <f t="array" ref="X10">RANK($Z10,$Z$6:$Z$2005,0)+COUNTIF($Z$6:$Z10,Z10)</f>
        <v>6</v>
      </c>
      <c r="Y10" s="51" t="str">
        <f t="array" ref="Y10">IF(ISNA(MATCH(0,COUNTIF($Y$5:$Y9,$W$6:$W$2005),0)),"",INDEX(W$6:$W$2005,MATCH(0,COUNTIF($Y$5:$Y9,$W$6:$W$2005),0)))</f>
        <v/>
      </c>
      <c r="Z10" s="51">
        <f t="array" ref="Z10">IF($Y10&lt;&gt;"",COUNT(IF($W$6:$W$2005=$Y10,1)),0)</f>
        <v>0</v>
      </c>
      <c r="AA10" s="89" t="str">
        <f t="array" ref="AA10">VLOOKUP(SMALL($X$6:$X$2005,5),$X$6:$AB$2005,2,FALSE)</f>
        <v/>
      </c>
      <c r="AB10" s="92" t="str">
        <f t="array" ref="AB10">IF($AA10&lt;&gt;"",VLOOKUP($AA10,$Y$6:$Z$2005,2,FALSE),"")</f>
        <v/>
      </c>
      <c r="AC10" s="97"/>
      <c r="AD10" s="93"/>
    </row>
    <row r="11" spans="1:30">
      <c r="A11" s="97">
        <f t="shared" si="0"/>
        <v>6</v>
      </c>
      <c r="B11" s="97"/>
      <c r="C11" s="51" t="str">
        <f>IF(AND(AdmittedwithRecentDischarge!$K33&lt;&gt;"",AdmittedwithRecentDischarge!$I33&lt;&gt;"",AdmittedwithRecentDischarge!$S33&lt;&gt;""), AdmittedwithRecentDischarge!$S33,"")</f>
        <v/>
      </c>
      <c r="D11" s="97">
        <f>RANK($F11,$F$6:$F$2005,0)+COUNTIF($F$6:$F11,F11)</f>
        <v>7</v>
      </c>
      <c r="E11" s="51" t="str">
        <f t="array" ref="E11">IF(ISNA(MATCH(0,COUNTIF($E$5:$E10,$C$6:$C$2005),0)),"",INDEX($C$6:$C$2005,MATCH(0,COUNTIF($E$5:$E10,$C$6:$C$2005),0)))</f>
        <v/>
      </c>
      <c r="F11" s="51">
        <f t="array" ref="F11">IF($E11&lt;&gt;"",COUNT(IF($C$6:$C$2005=$E11,1)),0)</f>
        <v>0</v>
      </c>
      <c r="G11" s="93"/>
      <c r="H11" s="93"/>
      <c r="I11" s="93"/>
      <c r="J11" s="97"/>
      <c r="K11" s="51" t="str">
        <f>IF(AND(TransferLog!$J26&lt;&gt;"",TransferLog!$L26&lt;&gt;""), TransferLog!$L26,"")</f>
        <v/>
      </c>
      <c r="L11" s="97">
        <f t="array" ref="L11">RANK($N11,$N$6:$N$2005,0)+COUNTIF($N$6:$N11,N11)</f>
        <v>7</v>
      </c>
      <c r="M11" s="51" t="str">
        <f t="array" ref="M11">IF(ISNA(MATCH(0,COUNTIF($M$5:$M10,$K$6:$K$2005),0)),"",INDEX($K$6:$K$2005,MATCH(0,COUNTIF($M$5:$M10,$K$6:$K$2005),0)))</f>
        <v/>
      </c>
      <c r="N11" s="51">
        <f t="array" ref="N11">IF($M11&lt;&gt;"",COUNT(IF($K$6:$K$2005=$M11,1)),0)</f>
        <v>0</v>
      </c>
      <c r="O11" s="93"/>
      <c r="P11" s="93"/>
      <c r="Q11" s="93"/>
      <c r="R11" s="51" t="str">
        <f>IF(AND(DropDownLists!$E14&lt;&gt;"",DropDownLists!$E14&lt;&gt;""), DropDownLists!$E14,"")</f>
        <v/>
      </c>
      <c r="S11" s="51" t="str">
        <f>IF(AND(DropDownLists!$O14&lt;&gt;"",DropDownLists!$O14&lt;&gt;""), DropDownLists!$O14,"")</f>
        <v/>
      </c>
      <c r="U11" s="93"/>
      <c r="W11" s="51" t="str">
        <f>IF(AND(AdmittedwithRecentDischarge!$K33&lt;&gt;"",AdmittedwithRecentDischarge!$I33&lt;&gt;"",AdmittedwithRecentDischarge!$W33&lt;&gt;""), AdmittedwithRecentDischarge!$W33,"")</f>
        <v/>
      </c>
      <c r="X11" s="97">
        <f t="array" ref="X11">RANK($Z11,$Z$6:$Z$2005,0)+COUNTIF($Z$6:$Z11,Z11)</f>
        <v>7</v>
      </c>
      <c r="Y11" s="51" t="str">
        <f t="array" ref="Y11">IF(ISNA(MATCH(0,COUNTIF($Y$5:$Y10,$W$6:$W$2005),0)),"",INDEX(W$6:$W$2005,MATCH(0,COUNTIF($Y$5:$Y10,$W$6:$W$2005),0)))</f>
        <v/>
      </c>
      <c r="Z11" s="51">
        <f t="array" ref="Z11">IF($Y11&lt;&gt;"",COUNT(IF($W$6:$W$2005=$Y11,1)),0)</f>
        <v>0</v>
      </c>
      <c r="AA11" s="93"/>
      <c r="AB11" s="93"/>
      <c r="AC11" s="97"/>
      <c r="AD11" s="93"/>
    </row>
    <row r="12" spans="1:30">
      <c r="A12" s="97">
        <f t="shared" si="0"/>
        <v>7</v>
      </c>
      <c r="B12" s="97"/>
      <c r="C12" s="51" t="str">
        <f>IF(AND(AdmittedwithRecentDischarge!$K34&lt;&gt;"",AdmittedwithRecentDischarge!$I34&lt;&gt;"",AdmittedwithRecentDischarge!$S34&lt;&gt;""), AdmittedwithRecentDischarge!$S34,"")</f>
        <v/>
      </c>
      <c r="D12" s="97">
        <f>RANK($F12,$F$6:$F$2005,0)+COUNTIF($F$6:$F12,F12)</f>
        <v>8</v>
      </c>
      <c r="E12" s="51" t="str">
        <f t="array" ref="E12">IF(ISNA(MATCH(0,COUNTIF($E$5:$E11,$C$6:$C$2005),0)),"",INDEX($C$6:$C$2005,MATCH(0,COUNTIF($E$5:$E11,$C$6:$C$2005),0)))</f>
        <v/>
      </c>
      <c r="F12" s="51">
        <f t="array" ref="F12">IF($E12&lt;&gt;"",COUNT(IF($C$6:$C$2005=$E12,1)),0)</f>
        <v>0</v>
      </c>
      <c r="G12" s="97"/>
      <c r="H12" s="97"/>
      <c r="I12" s="93"/>
      <c r="J12" s="97"/>
      <c r="K12" s="51" t="str">
        <f>IF(AND(TransferLog!$J27&lt;&gt;"",TransferLog!$L27&lt;&gt;""), TransferLog!$L27,"")</f>
        <v/>
      </c>
      <c r="L12" s="97">
        <f t="array" ref="L12">RANK($N12,$N$6:$N$2005,0)+COUNTIF($N$6:$N12,N12)</f>
        <v>8</v>
      </c>
      <c r="M12" s="51" t="str">
        <f t="array" ref="M12">IF(ISNA(MATCH(0,COUNTIF($M$5:$M11,$K$6:$K$2005),0)),"",INDEX($K$6:$K$2005,MATCH(0,COUNTIF($M$5:$M11,$K$6:$K$2005),0)))</f>
        <v/>
      </c>
      <c r="N12" s="51">
        <f t="array" ref="N12">IF($M12&lt;&gt;"",COUNT(IF($K$6:$K$2005=$M12,1)),0)</f>
        <v>0</v>
      </c>
      <c r="O12" s="97"/>
      <c r="P12" s="97"/>
      <c r="Q12" s="93"/>
      <c r="R12" s="51" t="str">
        <f>IF(AND(DropDownLists!$E15&lt;&gt;"",DropDownLists!$E15&lt;&gt;""), DropDownLists!$E15,"")</f>
        <v/>
      </c>
      <c r="S12" s="51" t="str">
        <f>IF(AND(DropDownLists!$O15&lt;&gt;"",DropDownLists!$O15&lt;&gt;""), DropDownLists!$O15,"")</f>
        <v/>
      </c>
      <c r="U12" s="93"/>
      <c r="W12" s="51" t="str">
        <f>IF(AND(AdmittedwithRecentDischarge!$K34&lt;&gt;"",AdmittedwithRecentDischarge!$I34&lt;&gt;"",AdmittedwithRecentDischarge!$W34&lt;&gt;""), AdmittedwithRecentDischarge!$W34,"")</f>
        <v/>
      </c>
      <c r="X12" s="97">
        <f t="array" ref="X12">RANK($Z12,$Z$6:$Z$2005,0)+COUNTIF($Z$6:$Z12,Z12)</f>
        <v>8</v>
      </c>
      <c r="Y12" s="51" t="str">
        <f t="array" ref="Y12">IF(ISNA(MATCH(0,COUNTIF($Y$5:$Y11,$W$6:$W$2005),0)),"",INDEX(W$6:$W$2005,MATCH(0,COUNTIF($Y$5:$Y11,$W$6:$W$2005),0)))</f>
        <v/>
      </c>
      <c r="Z12" s="51">
        <f t="array" ref="Z12">IF($Y12&lt;&gt;"",COUNT(IF($W$6:$W$2005=$Y12,1)),0)</f>
        <v>0</v>
      </c>
      <c r="AC12" s="97"/>
      <c r="AD12" s="93"/>
    </row>
    <row r="13" spans="1:30">
      <c r="A13" s="97">
        <f t="shared" si="0"/>
        <v>8</v>
      </c>
      <c r="B13" s="97"/>
      <c r="C13" s="51" t="str">
        <f>IF(AND(AdmittedwithRecentDischarge!$K35&lt;&gt;"",AdmittedwithRecentDischarge!$I35&lt;&gt;"",AdmittedwithRecentDischarge!$S35&lt;&gt;""), AdmittedwithRecentDischarge!$S35,"")</f>
        <v/>
      </c>
      <c r="D13" s="97">
        <f>RANK($F13,$F$6:$F$2005,0)+COUNTIF($F$6:$F13,F13)</f>
        <v>9</v>
      </c>
      <c r="E13" s="51" t="str">
        <f t="array" ref="E13">IF(ISNA(MATCH(0,COUNTIF($E$5:$E12,$C$6:$C$2005),0)),"",INDEX($C$6:$C$2005,MATCH(0,COUNTIF($E$5:$E12,$C$6:$C$2005),0)))</f>
        <v/>
      </c>
      <c r="F13" s="51">
        <f t="array" ref="F13">IF($E13&lt;&gt;"",COUNT(IF($C$6:$C$2005=$E13,1)),0)</f>
        <v>0</v>
      </c>
      <c r="G13" s="97"/>
      <c r="H13" s="97"/>
      <c r="I13" s="93"/>
      <c r="J13" s="97"/>
      <c r="K13" s="51" t="str">
        <f>IF(AND(TransferLog!$J28&lt;&gt;"",TransferLog!$L28&lt;&gt;""), TransferLog!$L28,"")</f>
        <v/>
      </c>
      <c r="L13" s="97">
        <f t="array" ref="L13">RANK($N13,$N$6:$N$2005,0)+COUNTIF($N$6:$N13,N13)</f>
        <v>9</v>
      </c>
      <c r="M13" s="51" t="str">
        <f t="array" ref="M13">IF(ISNA(MATCH(0,COUNTIF($M$5:$M12,$K$6:$K$2005),0)),"",INDEX($K$6:$K$2005,MATCH(0,COUNTIF($M$5:$M12,$K$6:$K$2005),0)))</f>
        <v/>
      </c>
      <c r="N13" s="51">
        <f t="array" ref="N13">IF($M13&lt;&gt;"",COUNT(IF($K$6:$K$2005=$M13,1)),0)</f>
        <v>0</v>
      </c>
      <c r="O13" s="97"/>
      <c r="P13" s="97"/>
      <c r="Q13" s="93"/>
      <c r="R13" s="51" t="str">
        <f>IF(AND(DropDownLists!$E16&lt;&gt;"",DropDownLists!$E16&lt;&gt;""), DropDownLists!$E16,"")</f>
        <v/>
      </c>
      <c r="S13" s="51" t="str">
        <f>IF(AND(DropDownLists!$O16&lt;&gt;"",DropDownLists!$O16&lt;&gt;""), DropDownLists!$O16,"")</f>
        <v/>
      </c>
      <c r="U13" s="93"/>
      <c r="W13" s="51" t="str">
        <f>IF(AND(AdmittedwithRecentDischarge!$K35&lt;&gt;"",AdmittedwithRecentDischarge!$I35&lt;&gt;"",AdmittedwithRecentDischarge!$W35&lt;&gt;""), AdmittedwithRecentDischarge!$W35,"")</f>
        <v/>
      </c>
      <c r="X13" s="97">
        <f t="array" ref="X13">RANK($Z13,$Z$6:$Z$2005,0)+COUNTIF($Z$6:$Z13,Z13)</f>
        <v>9</v>
      </c>
      <c r="Y13" s="51" t="str">
        <f t="array" ref="Y13">IF(ISNA(MATCH(0,COUNTIF($Y$5:$Y12,$W$6:$W$2005),0)),"",INDEX(W$6:$W$2005,MATCH(0,COUNTIF($Y$5:$Y12,$W$6:$W$2005),0)))</f>
        <v/>
      </c>
      <c r="Z13" s="51">
        <f t="array" ref="Z13">IF($Y13&lt;&gt;"",COUNT(IF($W$6:$W$2005=$Y13,1)),0)</f>
        <v>0</v>
      </c>
      <c r="AC13" s="97"/>
      <c r="AD13" s="93"/>
    </row>
    <row r="14" spans="1:30">
      <c r="A14" s="97">
        <f t="shared" si="0"/>
        <v>9</v>
      </c>
      <c r="B14" s="97"/>
      <c r="C14" s="51" t="str">
        <f>IF(AND(AdmittedwithRecentDischarge!$K36&lt;&gt;"",AdmittedwithRecentDischarge!$I36&lt;&gt;"",AdmittedwithRecentDischarge!$S36&lt;&gt;""), AdmittedwithRecentDischarge!$S36,"")</f>
        <v/>
      </c>
      <c r="D14" s="97">
        <f>RANK($F14,$F$6:$F$2005,0)+COUNTIF($F$6:$F14,F14)</f>
        <v>10</v>
      </c>
      <c r="E14" s="51" t="str">
        <f t="array" ref="E14">IF(ISNA(MATCH(0,COUNTIF($E$5:$E13,$C$6:$C$2005),0)),"",INDEX($C$6:$C$2005,MATCH(0,COUNTIF($E$5:$E13,$C$6:$C$2005),0)))</f>
        <v/>
      </c>
      <c r="F14" s="51">
        <f t="array" ref="F14">IF($E14&lt;&gt;"",COUNT(IF($C$6:$C$2005=$E14,1)),0)</f>
        <v>0</v>
      </c>
      <c r="G14" s="97"/>
      <c r="H14" s="97"/>
      <c r="I14" s="93"/>
      <c r="J14" s="97"/>
      <c r="K14" s="51" t="str">
        <f>IF(AND(TransferLog!$J29&lt;&gt;"",TransferLog!$L29&lt;&gt;""), TransferLog!$L29,"")</f>
        <v/>
      </c>
      <c r="L14" s="97">
        <f t="array" ref="L14">RANK($N14,$N$6:$N$2005,0)+COUNTIF($N$6:$N14,N14)</f>
        <v>10</v>
      </c>
      <c r="M14" s="51" t="str">
        <f t="array" ref="M14">IF(ISNA(MATCH(0,COUNTIF($M$5:$M13,$K$6:$K$2005),0)),"",INDEX($K$6:$K$2005,MATCH(0,COUNTIF($M$5:$M13,$K$6:$K$2005),0)))</f>
        <v/>
      </c>
      <c r="N14" s="51">
        <f t="array" ref="N14">IF($M14&lt;&gt;"",COUNT(IF($K$6:$K$2005=$M14,1)),0)</f>
        <v>0</v>
      </c>
      <c r="O14" s="97"/>
      <c r="P14" s="97"/>
      <c r="Q14" s="93"/>
      <c r="R14" s="51" t="str">
        <f>IF(AND(DropDownLists!$E17&lt;&gt;"",DropDownLists!$E17&lt;&gt;""), DropDownLists!$E17,"")</f>
        <v/>
      </c>
      <c r="S14" s="51" t="str">
        <f>IF(AND(DropDownLists!$O17&lt;&gt;"",DropDownLists!$O17&lt;&gt;""), DropDownLists!$O17,"")</f>
        <v/>
      </c>
      <c r="U14" s="93"/>
      <c r="W14" s="51" t="str">
        <f>IF(AND(AdmittedwithRecentDischarge!$K36&lt;&gt;"",AdmittedwithRecentDischarge!$I36&lt;&gt;"",AdmittedwithRecentDischarge!$W36&lt;&gt;""), AdmittedwithRecentDischarge!$W36,"")</f>
        <v/>
      </c>
      <c r="X14" s="97">
        <f t="array" ref="X14">RANK($Z14,$Z$6:$Z$2005,0)+COUNTIF($Z$6:$Z14,Z14)</f>
        <v>10</v>
      </c>
      <c r="Y14" s="51" t="str">
        <f t="array" ref="Y14">IF(ISNA(MATCH(0,COUNTIF($Y$5:$Y13,$W$6:$W$2005),0)),"",INDEX(W$6:$W$2005,MATCH(0,COUNTIF($Y$5:$Y13,$W$6:$W$2005),0)))</f>
        <v/>
      </c>
      <c r="Z14" s="51">
        <f t="array" ref="Z14">IF($Y14&lt;&gt;"",COUNT(IF($W$6:$W$2005=$Y14,1)),0)</f>
        <v>0</v>
      </c>
      <c r="AC14" s="97"/>
      <c r="AD14" s="93"/>
    </row>
    <row r="15" spans="1:30">
      <c r="A15" s="97">
        <f t="shared" si="0"/>
        <v>10</v>
      </c>
      <c r="B15" s="97"/>
      <c r="C15" s="51" t="str">
        <f>IF(AND(AdmittedwithRecentDischarge!$K37&lt;&gt;"",AdmittedwithRecentDischarge!$I37&lt;&gt;"",AdmittedwithRecentDischarge!$S37&lt;&gt;""), AdmittedwithRecentDischarge!$S37,"")</f>
        <v/>
      </c>
      <c r="D15" s="97">
        <f>RANK($F15,$F$6:$F$2005,0)+COUNTIF($F$6:$F15,F15)</f>
        <v>11</v>
      </c>
      <c r="E15" s="51" t="str">
        <f t="array" ref="E15">IF(ISNA(MATCH(0,COUNTIF($E$5:$E14,$C$6:$C$2005),0)),"",INDEX($C$6:$C$2005,MATCH(0,COUNTIF($E$5:$E14,$C$6:$C$2005),0)))</f>
        <v/>
      </c>
      <c r="F15" s="51">
        <f t="array" ref="F15">IF($E15&lt;&gt;"",COUNT(IF($C$6:$C$2005=$E15,1)),0)</f>
        <v>0</v>
      </c>
      <c r="G15" s="97"/>
      <c r="H15" s="97"/>
      <c r="I15" s="93"/>
      <c r="J15" s="97"/>
      <c r="K15" s="51" t="str">
        <f>IF(AND(TransferLog!$J30&lt;&gt;"",TransferLog!$L30&lt;&gt;""), TransferLog!$L30,"")</f>
        <v/>
      </c>
      <c r="L15" s="97">
        <f t="array" ref="L15">RANK($N15,$N$6:$N$2005,0)+COUNTIF($N$6:$N15,N15)</f>
        <v>11</v>
      </c>
      <c r="M15" s="51" t="str">
        <f t="array" ref="M15">IF(ISNA(MATCH(0,COUNTIF($M$5:$M14,$K$6:$K$2005),0)),"",INDEX($K$6:$K$2005,MATCH(0,COUNTIF($M$5:$M14,$K$6:$K$2005),0)))</f>
        <v/>
      </c>
      <c r="N15" s="51">
        <f t="array" ref="N15">IF($M15&lt;&gt;"",COUNT(IF($K$6:$K$2005=$M15,1)),0)</f>
        <v>0</v>
      </c>
      <c r="O15" s="97"/>
      <c r="P15" s="97"/>
      <c r="Q15" s="93"/>
      <c r="R15" s="51" t="str">
        <f>IF(AND(DropDownLists!$E18&lt;&gt;"",DropDownLists!$E18&lt;&gt;""), DropDownLists!$E18,"")</f>
        <v/>
      </c>
      <c r="S15" s="51" t="str">
        <f>IF(AND(DropDownLists!$O18&lt;&gt;"",DropDownLists!$O18&lt;&gt;""), DropDownLists!$O18,"")</f>
        <v/>
      </c>
      <c r="U15" s="93"/>
      <c r="W15" s="51" t="str">
        <f>IF(AND(AdmittedwithRecentDischarge!$K37&lt;&gt;"",AdmittedwithRecentDischarge!$I37&lt;&gt;"",AdmittedwithRecentDischarge!$W37&lt;&gt;""), AdmittedwithRecentDischarge!$W37,"")</f>
        <v/>
      </c>
      <c r="X15" s="97">
        <f t="array" ref="X15">RANK($Z15,$Z$6:$Z$2005,0)+COUNTIF($Z$6:$Z15,Z15)</f>
        <v>11</v>
      </c>
      <c r="Y15" s="51" t="str">
        <f t="array" ref="Y15">IF(ISNA(MATCH(0,COUNTIF($Y$5:$Y14,$W$6:$W$2005),0)),"",INDEX(W$6:$W$2005,MATCH(0,COUNTIF($Y$5:$Y14,$W$6:$W$2005),0)))</f>
        <v/>
      </c>
      <c r="Z15" s="51">
        <f t="array" ref="Z15">IF($Y15&lt;&gt;"",COUNT(IF($W$6:$W$2005=$Y15,1)),0)</f>
        <v>0</v>
      </c>
      <c r="AC15" s="97"/>
      <c r="AD15" s="93"/>
    </row>
    <row r="16" spans="1:30">
      <c r="A16" s="97">
        <f t="shared" si="0"/>
        <v>11</v>
      </c>
      <c r="B16" s="97"/>
      <c r="C16" s="51" t="str">
        <f>IF(AND(AdmittedwithRecentDischarge!$K38&lt;&gt;"",AdmittedwithRecentDischarge!$I38&lt;&gt;"",AdmittedwithRecentDischarge!$S38&lt;&gt;""), AdmittedwithRecentDischarge!$S38,"")</f>
        <v/>
      </c>
      <c r="D16" s="97">
        <f>RANK($F16,$F$6:$F$2005,0)+COUNTIF($F$6:$F16,F16)</f>
        <v>12</v>
      </c>
      <c r="E16" s="51" t="str">
        <f t="array" ref="E16">IF(ISNA(MATCH(0,COUNTIF($E$5:$E15,$C$6:$C$2005),0)),"",INDEX($C$6:$C$2005,MATCH(0,COUNTIF($E$5:$E15,$C$6:$C$2005),0)))</f>
        <v/>
      </c>
      <c r="F16" s="51">
        <f t="array" ref="F16">IF($E16&lt;&gt;"",COUNT(IF($C$6:$C$2005=$E16,1)),0)</f>
        <v>0</v>
      </c>
      <c r="G16" s="97"/>
      <c r="H16" s="97"/>
      <c r="I16" s="93"/>
      <c r="J16" s="97"/>
      <c r="K16" s="51" t="str">
        <f>IF(AND(TransferLog!$J31&lt;&gt;"",TransferLog!$L31&lt;&gt;""), TransferLog!$L31,"")</f>
        <v/>
      </c>
      <c r="L16" s="97">
        <f t="array" ref="L16">RANK($N16,$N$6:$N$2005,0)+COUNTIF($N$6:$N16,N16)</f>
        <v>12</v>
      </c>
      <c r="M16" s="51" t="str">
        <f t="array" ref="M16">IF(ISNA(MATCH(0,COUNTIF($M$5:$M15,$K$6:$K$2005),0)),"",INDEX($K$6:$K$2005,MATCH(0,COUNTIF($M$5:$M15,$K$6:$K$2005),0)))</f>
        <v/>
      </c>
      <c r="N16" s="51">
        <f t="array" ref="N16">IF($M16&lt;&gt;"",COUNT(IF($K$6:$K$2005=$M16,1)),0)</f>
        <v>0</v>
      </c>
      <c r="O16" s="97"/>
      <c r="P16" s="97"/>
      <c r="Q16" s="93"/>
      <c r="R16" s="51" t="str">
        <f>IF(AND(DropDownLists!$E19&lt;&gt;"",DropDownLists!$E19&lt;&gt;""), DropDownLists!$E19,"")</f>
        <v/>
      </c>
      <c r="S16" s="51" t="str">
        <f>IF(AND(DropDownLists!$O19&lt;&gt;"",DropDownLists!$O19&lt;&gt;""), DropDownLists!$O19,"")</f>
        <v/>
      </c>
      <c r="U16" s="93"/>
      <c r="W16" s="51" t="str">
        <f>IF(AND(AdmittedwithRecentDischarge!$K38&lt;&gt;"",AdmittedwithRecentDischarge!$I38&lt;&gt;"",AdmittedwithRecentDischarge!$W38&lt;&gt;""), AdmittedwithRecentDischarge!$W38,"")</f>
        <v/>
      </c>
      <c r="X16" s="97">
        <f t="array" ref="X16">RANK($Z16,$Z$6:$Z$2005,0)+COUNTIF($Z$6:$Z16,Z16)</f>
        <v>12</v>
      </c>
      <c r="Y16" s="51" t="str">
        <f t="array" ref="Y16">IF(ISNA(MATCH(0,COUNTIF($Y$5:$Y15,$W$6:$W$2005),0)),"",INDEX(W$6:$W$2005,MATCH(0,COUNTIF($Y$5:$Y15,$W$6:$W$2005),0)))</f>
        <v/>
      </c>
      <c r="Z16" s="51">
        <f t="array" ref="Z16">IF($Y16&lt;&gt;"",COUNT(IF($W$6:$W$2005=$Y16,1)),0)</f>
        <v>0</v>
      </c>
      <c r="AC16" s="97"/>
      <c r="AD16" s="93"/>
    </row>
    <row r="17" spans="1:30">
      <c r="A17" s="97">
        <f t="shared" si="0"/>
        <v>12</v>
      </c>
      <c r="B17" s="97"/>
      <c r="C17" s="51" t="str">
        <f>IF(AND(AdmittedwithRecentDischarge!$K39&lt;&gt;"",AdmittedwithRecentDischarge!$I39&lt;&gt;"",AdmittedwithRecentDischarge!$S39&lt;&gt;""), AdmittedwithRecentDischarge!$S39,"")</f>
        <v/>
      </c>
      <c r="D17" s="97">
        <f>RANK($F17,$F$6:$F$2005,0)+COUNTIF($F$6:$F17,F17)</f>
        <v>13</v>
      </c>
      <c r="E17" s="51" t="str">
        <f t="array" ref="E17">IF(ISNA(MATCH(0,COUNTIF($E$5:$E16,$C$6:$C$2005),0)),"",INDEX($C$6:$C$2005,MATCH(0,COUNTIF($E$5:$E16,$C$6:$C$2005),0)))</f>
        <v/>
      </c>
      <c r="F17" s="51">
        <f t="array" ref="F17">IF($E17&lt;&gt;"",COUNT(IF($C$6:$C$2005=$E17,1)),0)</f>
        <v>0</v>
      </c>
      <c r="G17" s="97"/>
      <c r="H17" s="97"/>
      <c r="I17" s="93"/>
      <c r="J17" s="97"/>
      <c r="K17" s="51" t="str">
        <f>IF(AND(TransferLog!$J32&lt;&gt;"",TransferLog!$L32&lt;&gt;""), TransferLog!$L32,"")</f>
        <v/>
      </c>
      <c r="L17" s="97">
        <f t="array" ref="L17">RANK($N17,$N$6:$N$2005,0)+COUNTIF($N$6:$N17,N17)</f>
        <v>13</v>
      </c>
      <c r="M17" s="51" t="str">
        <f t="array" ref="M17">IF(ISNA(MATCH(0,COUNTIF($M$5:$M16,$K$6:$K$2005),0)),"",INDEX($K$6:$K$2005,MATCH(0,COUNTIF($M$5:$M16,$K$6:$K$2005),0)))</f>
        <v/>
      </c>
      <c r="N17" s="51">
        <f t="array" ref="N17">IF($M17&lt;&gt;"",COUNT(IF($K$6:$K$2005=$M17,1)),0)</f>
        <v>0</v>
      </c>
      <c r="O17" s="97"/>
      <c r="P17" s="97"/>
      <c r="Q17" s="93"/>
      <c r="R17" s="51" t="str">
        <f>IF(AND(DropDownLists!$E20&lt;&gt;"",DropDownLists!$E20&lt;&gt;""), DropDownLists!$E20,"")</f>
        <v/>
      </c>
      <c r="S17" s="51" t="str">
        <f>IF(AND(DropDownLists!$O20&lt;&gt;"",DropDownLists!$O20&lt;&gt;""), DropDownLists!$O20,"")</f>
        <v/>
      </c>
      <c r="U17" s="93"/>
      <c r="W17" s="51" t="str">
        <f>IF(AND(AdmittedwithRecentDischarge!$K39&lt;&gt;"",AdmittedwithRecentDischarge!$I39&lt;&gt;"",AdmittedwithRecentDischarge!$W39&lt;&gt;""), AdmittedwithRecentDischarge!$W39,"")</f>
        <v/>
      </c>
      <c r="X17" s="97">
        <f t="array" ref="X17">RANK($Z17,$Z$6:$Z$2005,0)+COUNTIF($Z$6:$Z17,Z17)</f>
        <v>13</v>
      </c>
      <c r="Y17" s="51" t="str">
        <f t="array" ref="Y17">IF(ISNA(MATCH(0,COUNTIF($Y$5:$Y16,$W$6:$W$2005),0)),"",INDEX(W$6:$W$2005,MATCH(0,COUNTIF($Y$5:$Y16,$W$6:$W$2005),0)))</f>
        <v/>
      </c>
      <c r="Z17" s="51">
        <f t="array" ref="Z17">IF($Y17&lt;&gt;"",COUNT(IF($W$6:$W$2005=$Y17,1)),0)</f>
        <v>0</v>
      </c>
      <c r="AC17" s="97"/>
      <c r="AD17" s="93"/>
    </row>
    <row r="18" spans="1:30">
      <c r="A18" s="97">
        <f t="shared" si="0"/>
        <v>13</v>
      </c>
      <c r="B18" s="97"/>
      <c r="C18" s="51" t="str">
        <f>IF(AND(AdmittedwithRecentDischarge!$K40&lt;&gt;"",AdmittedwithRecentDischarge!$I40&lt;&gt;"",AdmittedwithRecentDischarge!$S40&lt;&gt;""), AdmittedwithRecentDischarge!$S40,"")</f>
        <v/>
      </c>
      <c r="D18" s="97">
        <f>RANK($F18,$F$6:$F$2005,0)+COUNTIF($F$6:$F18,F18)</f>
        <v>14</v>
      </c>
      <c r="E18" s="51" t="str">
        <f t="array" ref="E18">IF(ISNA(MATCH(0,COUNTIF($E$5:$E17,$C$6:$C$2005),0)),"",INDEX($C$6:$C$2005,MATCH(0,COUNTIF($E$5:$E17,$C$6:$C$2005),0)))</f>
        <v/>
      </c>
      <c r="F18" s="51">
        <f t="array" ref="F18">IF($E18&lt;&gt;"",COUNT(IF($C$6:$C$2005=$E18,1)),0)</f>
        <v>0</v>
      </c>
      <c r="G18" s="97"/>
      <c r="H18" s="97"/>
      <c r="I18" s="93"/>
      <c r="J18" s="97"/>
      <c r="K18" s="51" t="str">
        <f>IF(AND(TransferLog!$J33&lt;&gt;"",TransferLog!$L33&lt;&gt;""), TransferLog!$L33,"")</f>
        <v/>
      </c>
      <c r="L18" s="97">
        <f t="array" ref="L18">RANK($N18,$N$6:$N$2005,0)+COUNTIF($N$6:$N18,N18)</f>
        <v>14</v>
      </c>
      <c r="M18" s="51" t="str">
        <f t="array" ref="M18">IF(ISNA(MATCH(0,COUNTIF($M$5:$M17,$K$6:$K$2005),0)),"",INDEX($K$6:$K$2005,MATCH(0,COUNTIF($M$5:$M17,$K$6:$K$2005),0)))</f>
        <v/>
      </c>
      <c r="N18" s="51">
        <f t="array" ref="N18">IF($M18&lt;&gt;"",COUNT(IF($K$6:$K$2005=$M18,1)),0)</f>
        <v>0</v>
      </c>
      <c r="O18" s="97"/>
      <c r="P18" s="97"/>
      <c r="Q18" s="93"/>
      <c r="R18" s="51" t="str">
        <f>IF(AND(DropDownLists!$E21&lt;&gt;"",DropDownLists!$E21&lt;&gt;""), DropDownLists!$E21,"")</f>
        <v/>
      </c>
      <c r="S18" s="51" t="str">
        <f>IF(AND(DropDownLists!$O21&lt;&gt;"",DropDownLists!$O21&lt;&gt;""), DropDownLists!$O21,"")</f>
        <v/>
      </c>
      <c r="U18" s="93"/>
      <c r="W18" s="51" t="str">
        <f>IF(AND(AdmittedwithRecentDischarge!$K40&lt;&gt;"",AdmittedwithRecentDischarge!$I40&lt;&gt;"",AdmittedwithRecentDischarge!$W40&lt;&gt;""), AdmittedwithRecentDischarge!$W40,"")</f>
        <v/>
      </c>
      <c r="X18" s="97">
        <f t="array" ref="X18">RANK($Z18,$Z$6:$Z$2005,0)+COUNTIF($Z$6:$Z18,Z18)</f>
        <v>14</v>
      </c>
      <c r="Y18" s="51" t="str">
        <f t="array" ref="Y18">IF(ISNA(MATCH(0,COUNTIF($Y$5:$Y17,$W$6:$W$2005),0)),"",INDEX(W$6:$W$2005,MATCH(0,COUNTIF($Y$5:$Y17,$W$6:$W$2005),0)))</f>
        <v/>
      </c>
      <c r="Z18" s="51">
        <f t="array" ref="Z18">IF($Y18&lt;&gt;"",COUNT(IF($W$6:$W$2005=$Y18,1)),0)</f>
        <v>0</v>
      </c>
      <c r="AC18" s="97"/>
      <c r="AD18" s="93"/>
    </row>
    <row r="19" spans="1:30">
      <c r="A19" s="97">
        <f t="shared" si="0"/>
        <v>14</v>
      </c>
      <c r="B19" s="97"/>
      <c r="C19" s="51" t="str">
        <f>IF(AND(AdmittedwithRecentDischarge!$K41&lt;&gt;"",AdmittedwithRecentDischarge!$I41&lt;&gt;"",AdmittedwithRecentDischarge!$S41&lt;&gt;""), AdmittedwithRecentDischarge!$S41,"")</f>
        <v/>
      </c>
      <c r="D19" s="97">
        <f>RANK($F19,$F$6:$F$2005,0)+COUNTIF($F$6:$F19,F19)</f>
        <v>15</v>
      </c>
      <c r="E19" s="51" t="str">
        <f t="array" ref="E19">IF(ISNA(MATCH(0,COUNTIF($E$5:$E18,$C$6:$C$2005),0)),"",INDEX($C$6:$C$2005,MATCH(0,COUNTIF($E$5:$E18,$C$6:$C$2005),0)))</f>
        <v/>
      </c>
      <c r="F19" s="51">
        <f t="array" ref="F19">IF($E19&lt;&gt;"",COUNT(IF($C$6:$C$2005=$E19,1)),0)</f>
        <v>0</v>
      </c>
      <c r="G19" s="97"/>
      <c r="H19" s="97"/>
      <c r="I19" s="93"/>
      <c r="J19" s="97"/>
      <c r="K19" s="51" t="str">
        <f>IF(AND(TransferLog!$J34&lt;&gt;"",TransferLog!$L34&lt;&gt;""), TransferLog!$L34,"")</f>
        <v/>
      </c>
      <c r="L19" s="97">
        <f t="array" ref="L19">RANK($N19,$N$6:$N$2005,0)+COUNTIF($N$6:$N19,N19)</f>
        <v>15</v>
      </c>
      <c r="M19" s="51" t="str">
        <f t="array" ref="M19">IF(ISNA(MATCH(0,COUNTIF($M$5:$M18,$K$6:$K$2005),0)),"",INDEX($K$6:$K$2005,MATCH(0,COUNTIF($M$5:$M18,$K$6:$K$2005),0)))</f>
        <v/>
      </c>
      <c r="N19" s="51">
        <f t="array" ref="N19">IF($M19&lt;&gt;"",COUNT(IF($K$6:$K$2005=$M19,1)),0)</f>
        <v>0</v>
      </c>
      <c r="O19" s="97"/>
      <c r="P19" s="97"/>
      <c r="Q19" s="93"/>
      <c r="R19" s="51" t="str">
        <f>IF(AND(DropDownLists!$E22&lt;&gt;"",DropDownLists!$E22&lt;&gt;""), DropDownLists!$E22,"")</f>
        <v/>
      </c>
      <c r="S19" s="51" t="str">
        <f>IF(AND(DropDownLists!$O22&lt;&gt;"",DropDownLists!$O22&lt;&gt;""), DropDownLists!$O22,"")</f>
        <v/>
      </c>
      <c r="U19" s="93"/>
      <c r="W19" s="51" t="str">
        <f>IF(AND(AdmittedwithRecentDischarge!$K41&lt;&gt;"",AdmittedwithRecentDischarge!$I41&lt;&gt;"",AdmittedwithRecentDischarge!$W41&lt;&gt;""), AdmittedwithRecentDischarge!$W41,"")</f>
        <v/>
      </c>
      <c r="X19" s="97">
        <f t="array" ref="X19">RANK($Z19,$Z$6:$Z$2005,0)+COUNTIF($Z$6:$Z19,Z19)</f>
        <v>15</v>
      </c>
      <c r="Y19" s="51" t="str">
        <f t="array" ref="Y19">IF(ISNA(MATCH(0,COUNTIF($Y$5:$Y18,$W$6:$W$2005),0)),"",INDEX(W$6:$W$2005,MATCH(0,COUNTIF($Y$5:$Y18,$W$6:$W$2005),0)))</f>
        <v/>
      </c>
      <c r="Z19" s="51">
        <f t="array" ref="Z19">IF($Y19&lt;&gt;"",COUNT(IF($W$6:$W$2005=$Y19,1)),0)</f>
        <v>0</v>
      </c>
      <c r="AC19" s="97"/>
      <c r="AD19" s="93"/>
    </row>
    <row r="20" spans="1:30">
      <c r="A20" s="97">
        <f t="shared" si="0"/>
        <v>15</v>
      </c>
      <c r="B20" s="97"/>
      <c r="C20" s="51" t="str">
        <f>IF(AND(AdmittedwithRecentDischarge!$K42&lt;&gt;"",AdmittedwithRecentDischarge!$I42&lt;&gt;"",AdmittedwithRecentDischarge!$S42&lt;&gt;""), AdmittedwithRecentDischarge!$S42,"")</f>
        <v/>
      </c>
      <c r="D20" s="97">
        <f>RANK($F20,$F$6:$F$2005,0)+COUNTIF($F$6:$F20,F20)</f>
        <v>16</v>
      </c>
      <c r="E20" s="51" t="str">
        <f t="array" ref="E20">IF(ISNA(MATCH(0,COUNTIF($E$5:$E19,$C$6:$C$2005),0)),"",INDEX($C$6:$C$2005,MATCH(0,COUNTIF($E$5:$E19,$C$6:$C$2005),0)))</f>
        <v/>
      </c>
      <c r="F20" s="51">
        <f t="array" ref="F20">IF($E20&lt;&gt;"",COUNT(IF($C$6:$C$2005=$E20,1)),0)</f>
        <v>0</v>
      </c>
      <c r="G20" s="97"/>
      <c r="H20" s="97"/>
      <c r="I20" s="93"/>
      <c r="J20" s="97"/>
      <c r="K20" s="51" t="str">
        <f>IF(AND(TransferLog!$J35&lt;&gt;"",TransferLog!$L35&lt;&gt;""), TransferLog!$L35,"")</f>
        <v/>
      </c>
      <c r="L20" s="97">
        <f t="array" ref="L20">RANK($N20,$N$6:$N$2005,0)+COUNTIF($N$6:$N20,N20)</f>
        <v>16</v>
      </c>
      <c r="M20" s="51" t="str">
        <f t="array" ref="M20">IF(ISNA(MATCH(0,COUNTIF($M$5:$M19,$K$6:$K$2005),0)),"",INDEX($K$6:$K$2005,MATCH(0,COUNTIF($M$5:$M19,$K$6:$K$2005),0)))</f>
        <v/>
      </c>
      <c r="N20" s="51">
        <f t="array" ref="N20">IF($M20&lt;&gt;"",COUNT(IF($K$6:$K$2005=$M20,1)),0)</f>
        <v>0</v>
      </c>
      <c r="O20" s="97"/>
      <c r="P20" s="97"/>
      <c r="Q20" s="93"/>
      <c r="R20" s="51" t="str">
        <f>IF(AND(DropDownLists!$E23&lt;&gt;"",DropDownLists!$E23&lt;&gt;""), DropDownLists!$E23,"")</f>
        <v/>
      </c>
      <c r="S20" s="51" t="str">
        <f>IF(AND(DropDownLists!$O23&lt;&gt;"",DropDownLists!$O23&lt;&gt;""), DropDownLists!$O23,"")</f>
        <v/>
      </c>
      <c r="U20" s="93"/>
      <c r="W20" s="51" t="str">
        <f>IF(AND(AdmittedwithRecentDischarge!$K42&lt;&gt;"",AdmittedwithRecentDischarge!$I42&lt;&gt;"",AdmittedwithRecentDischarge!$W42&lt;&gt;""), AdmittedwithRecentDischarge!$W42,"")</f>
        <v/>
      </c>
      <c r="X20" s="97">
        <f t="array" ref="X20">RANK($Z20,$Z$6:$Z$2005,0)+COUNTIF($Z$6:$Z20,Z20)</f>
        <v>16</v>
      </c>
      <c r="Y20" s="51" t="str">
        <f t="array" ref="Y20">IF(ISNA(MATCH(0,COUNTIF($Y$5:$Y19,$W$6:$W$2005),0)),"",INDEX(W$6:$W$2005,MATCH(0,COUNTIF($Y$5:$Y19,$W$6:$W$2005),0)))</f>
        <v/>
      </c>
      <c r="Z20" s="51">
        <f t="array" ref="Z20">IF($Y20&lt;&gt;"",COUNT(IF($W$6:$W$2005=$Y20,1)),0)</f>
        <v>0</v>
      </c>
      <c r="AC20" s="97"/>
      <c r="AD20" s="93"/>
    </row>
    <row r="21" spans="1:30">
      <c r="A21" s="97">
        <f t="shared" si="0"/>
        <v>16</v>
      </c>
      <c r="B21" s="97"/>
      <c r="C21" s="51" t="str">
        <f>IF(AND(AdmittedwithRecentDischarge!$K43&lt;&gt;"",AdmittedwithRecentDischarge!$I43&lt;&gt;"",AdmittedwithRecentDischarge!$S43&lt;&gt;""), AdmittedwithRecentDischarge!$S43,"")</f>
        <v/>
      </c>
      <c r="D21" s="97">
        <f>RANK($F21,$F$6:$F$2005,0)+COUNTIF($F$6:$F21,F21)</f>
        <v>17</v>
      </c>
      <c r="E21" s="51" t="str">
        <f t="array" ref="E21">IF(ISNA(MATCH(0,COUNTIF($E$5:$E20,$C$6:$C$2005),0)),"",INDEX($C$6:$C$2005,MATCH(0,COUNTIF($E$5:$E20,$C$6:$C$2005),0)))</f>
        <v/>
      </c>
      <c r="F21" s="51">
        <f t="array" ref="F21">IF($E21&lt;&gt;"",COUNT(IF($C$6:$C$2005=$E21,1)),0)</f>
        <v>0</v>
      </c>
      <c r="G21" s="97"/>
      <c r="H21" s="97"/>
      <c r="I21" s="93"/>
      <c r="J21" s="97"/>
      <c r="K21" s="51" t="str">
        <f>IF(AND(TransferLog!$J36&lt;&gt;"",TransferLog!$L36&lt;&gt;""), TransferLog!$L36,"")</f>
        <v/>
      </c>
      <c r="L21" s="97">
        <f t="array" ref="L21">RANK($N21,$N$6:$N$2005,0)+COUNTIF($N$6:$N21,N21)</f>
        <v>17</v>
      </c>
      <c r="M21" s="51" t="str">
        <f t="array" ref="M21">IF(ISNA(MATCH(0,COUNTIF($M$5:$M20,$K$6:$K$2005),0)),"",INDEX($K$6:$K$2005,MATCH(0,COUNTIF($M$5:$M20,$K$6:$K$2005),0)))</f>
        <v/>
      </c>
      <c r="N21" s="51">
        <f t="array" ref="N21">IF($M21&lt;&gt;"",COUNT(IF($K$6:$K$2005=$M21,1)),0)</f>
        <v>0</v>
      </c>
      <c r="O21" s="97"/>
      <c r="P21" s="97"/>
      <c r="Q21" s="93"/>
      <c r="R21" s="51" t="str">
        <f>IF(AND(DropDownLists!$E24&lt;&gt;"",DropDownLists!$E24&lt;&gt;""), DropDownLists!$E24,"")</f>
        <v/>
      </c>
      <c r="S21" s="51" t="str">
        <f>IF(AND(DropDownLists!$O24&lt;&gt;"",DropDownLists!$O24&lt;&gt;""), DropDownLists!$O24,"")</f>
        <v/>
      </c>
      <c r="U21" s="93"/>
      <c r="W21" s="51" t="str">
        <f>IF(AND(AdmittedwithRecentDischarge!$K43&lt;&gt;"",AdmittedwithRecentDischarge!$I43&lt;&gt;"",AdmittedwithRecentDischarge!$W43&lt;&gt;""), AdmittedwithRecentDischarge!$W43,"")</f>
        <v/>
      </c>
      <c r="X21" s="97">
        <f t="array" ref="X21">RANK($Z21,$Z$6:$Z$2005,0)+COUNTIF($Z$6:$Z21,Z21)</f>
        <v>17</v>
      </c>
      <c r="Y21" s="51" t="str">
        <f t="array" ref="Y21">IF(ISNA(MATCH(0,COUNTIF($Y$5:$Y20,$W$6:$W$2005),0)),"",INDEX(W$6:$W$2005,MATCH(0,COUNTIF($Y$5:$Y20,$W$6:$W$2005),0)))</f>
        <v/>
      </c>
      <c r="Z21" s="51">
        <f t="array" ref="Z21">IF($Y21&lt;&gt;"",COUNT(IF($W$6:$W$2005=$Y21,1)),0)</f>
        <v>0</v>
      </c>
      <c r="AC21" s="97"/>
      <c r="AD21" s="93"/>
    </row>
    <row r="22" spans="1:30">
      <c r="A22" s="97">
        <f t="shared" si="0"/>
        <v>17</v>
      </c>
      <c r="B22" s="97"/>
      <c r="C22" s="51" t="str">
        <f>IF(AND(AdmittedwithRecentDischarge!$K44&lt;&gt;"",AdmittedwithRecentDischarge!$I44&lt;&gt;"",AdmittedwithRecentDischarge!$S44&lt;&gt;""), AdmittedwithRecentDischarge!$S44,"")</f>
        <v/>
      </c>
      <c r="D22" s="97">
        <f>RANK($F22,$F$6:$F$2005,0)+COUNTIF($F$6:$F22,F22)</f>
        <v>18</v>
      </c>
      <c r="E22" s="51" t="str">
        <f t="array" ref="E22">IF(ISNA(MATCH(0,COUNTIF($E$5:$E21,$C$6:$C$2005),0)),"",INDEX($C$6:$C$2005,MATCH(0,COUNTIF($E$5:$E21,$C$6:$C$2005),0)))</f>
        <v/>
      </c>
      <c r="F22" s="51">
        <f t="array" ref="F22">IF($E22&lt;&gt;"",COUNT(IF($C$6:$C$2005=$E22,1)),0)</f>
        <v>0</v>
      </c>
      <c r="G22" s="97"/>
      <c r="H22" s="97"/>
      <c r="I22" s="93"/>
      <c r="J22" s="97"/>
      <c r="K22" s="51" t="str">
        <f>IF(AND(TransferLog!$J37&lt;&gt;"",TransferLog!$L37&lt;&gt;""), TransferLog!$L37,"")</f>
        <v/>
      </c>
      <c r="L22" s="97">
        <f t="array" ref="L22">RANK($N22,$N$6:$N$2005,0)+COUNTIF($N$6:$N22,N22)</f>
        <v>18</v>
      </c>
      <c r="M22" s="51" t="str">
        <f t="array" ref="M22">IF(ISNA(MATCH(0,COUNTIF($M$5:$M21,$K$6:$K$2005),0)),"",INDEX($K$6:$K$2005,MATCH(0,COUNTIF($M$5:$M21,$K$6:$K$2005),0)))</f>
        <v/>
      </c>
      <c r="N22" s="51">
        <f t="array" ref="N22">IF($M22&lt;&gt;"",COUNT(IF($K$6:$K$2005=$M22,1)),0)</f>
        <v>0</v>
      </c>
      <c r="O22" s="97"/>
      <c r="P22" s="97"/>
      <c r="Q22" s="93"/>
      <c r="R22" s="51" t="str">
        <f>IF(AND(DropDownLists!$E25&lt;&gt;"",DropDownLists!$E25&lt;&gt;""), DropDownLists!$E25,"")</f>
        <v/>
      </c>
      <c r="S22" s="51" t="str">
        <f>IF(AND(DropDownLists!$O25&lt;&gt;"",DropDownLists!$O25&lt;&gt;""), DropDownLists!$O25,"")</f>
        <v/>
      </c>
      <c r="U22" s="93"/>
      <c r="W22" s="51" t="str">
        <f>IF(AND(AdmittedwithRecentDischarge!$K44&lt;&gt;"",AdmittedwithRecentDischarge!$I44&lt;&gt;"",AdmittedwithRecentDischarge!$W44&lt;&gt;""), AdmittedwithRecentDischarge!$W44,"")</f>
        <v/>
      </c>
      <c r="X22" s="97">
        <f t="array" ref="X22">RANK($Z22,$Z$6:$Z$2005,0)+COUNTIF($Z$6:$Z22,Z22)</f>
        <v>18</v>
      </c>
      <c r="Y22" s="51" t="str">
        <f t="array" ref="Y22">IF(ISNA(MATCH(0,COUNTIF($Y$5:$Y21,$W$6:$W$2005),0)),"",INDEX(W$6:$W$2005,MATCH(0,COUNTIF($Y$5:$Y21,$W$6:$W$2005),0)))</f>
        <v/>
      </c>
      <c r="Z22" s="51">
        <f t="array" ref="Z22">IF($Y22&lt;&gt;"",COUNT(IF($W$6:$W$2005=$Y22,1)),0)</f>
        <v>0</v>
      </c>
      <c r="AC22" s="97"/>
      <c r="AD22" s="93"/>
    </row>
    <row r="23" spans="1:30">
      <c r="A23" s="97">
        <f t="shared" si="0"/>
        <v>18</v>
      </c>
      <c r="B23" s="97"/>
      <c r="C23" s="51" t="str">
        <f>IF(AND(AdmittedwithRecentDischarge!$K45&lt;&gt;"",AdmittedwithRecentDischarge!$I45&lt;&gt;"",AdmittedwithRecentDischarge!$S45&lt;&gt;""), AdmittedwithRecentDischarge!$S45,"")</f>
        <v/>
      </c>
      <c r="D23" s="97">
        <f>RANK($F23,$F$6:$F$2005,0)+COUNTIF($F$6:$F23,F23)</f>
        <v>19</v>
      </c>
      <c r="E23" s="51" t="str">
        <f t="array" ref="E23">IF(ISNA(MATCH(0,COUNTIF($E$5:$E22,$C$6:$C$2005),0)),"",INDEX($C$6:$C$2005,MATCH(0,COUNTIF($E$5:$E22,$C$6:$C$2005),0)))</f>
        <v/>
      </c>
      <c r="F23" s="51">
        <f t="array" ref="F23">IF($E23&lt;&gt;"",COUNT(IF($C$6:$C$2005=$E23,1)),0)</f>
        <v>0</v>
      </c>
      <c r="G23" s="97"/>
      <c r="H23" s="97"/>
      <c r="I23" s="93"/>
      <c r="J23" s="97"/>
      <c r="K23" s="51" t="str">
        <f>IF(AND(TransferLog!$J38&lt;&gt;"",TransferLog!$L38&lt;&gt;""), TransferLog!$L38,"")</f>
        <v/>
      </c>
      <c r="L23" s="97">
        <f t="array" ref="L23">RANK($N23,$N$6:$N$2005,0)+COUNTIF($N$6:$N23,N23)</f>
        <v>19</v>
      </c>
      <c r="M23" s="51" t="str">
        <f t="array" ref="M23">IF(ISNA(MATCH(0,COUNTIF($M$5:$M22,$K$6:$K$2005),0)),"",INDEX($K$6:$K$2005,MATCH(0,COUNTIF($M$5:$M22,$K$6:$K$2005),0)))</f>
        <v/>
      </c>
      <c r="N23" s="51">
        <f t="array" ref="N23">IF($M23&lt;&gt;"",COUNT(IF($K$6:$K$2005=$M23,1)),0)</f>
        <v>0</v>
      </c>
      <c r="O23" s="97"/>
      <c r="P23" s="97"/>
      <c r="Q23" s="93"/>
      <c r="R23" s="51" t="str">
        <f>IF(AND(DropDownLists!$E26&lt;&gt;"",DropDownLists!$E26&lt;&gt;""), DropDownLists!$E26,"")</f>
        <v/>
      </c>
      <c r="S23" s="51" t="str">
        <f>IF(AND(DropDownLists!$O26&lt;&gt;"",DropDownLists!$O26&lt;&gt;""), DropDownLists!$O26,"")</f>
        <v/>
      </c>
      <c r="U23" s="93"/>
      <c r="W23" s="51" t="str">
        <f>IF(AND(AdmittedwithRecentDischarge!$K45&lt;&gt;"",AdmittedwithRecentDischarge!$I45&lt;&gt;"",AdmittedwithRecentDischarge!$W45&lt;&gt;""), AdmittedwithRecentDischarge!$W45,"")</f>
        <v/>
      </c>
      <c r="X23" s="97">
        <f t="array" ref="X23">RANK($Z23,$Z$6:$Z$2005,0)+COUNTIF($Z$6:$Z23,Z23)</f>
        <v>19</v>
      </c>
      <c r="Y23" s="51" t="str">
        <f t="array" ref="Y23">IF(ISNA(MATCH(0,COUNTIF($Y$5:$Y22,$W$6:$W$2005),0)),"",INDEX(W$6:$W$2005,MATCH(0,COUNTIF($Y$5:$Y22,$W$6:$W$2005),0)))</f>
        <v/>
      </c>
      <c r="Z23" s="51">
        <f t="array" ref="Z23">IF($Y23&lt;&gt;"",COUNT(IF($W$6:$W$2005=$Y23,1)),0)</f>
        <v>0</v>
      </c>
      <c r="AC23" s="97"/>
      <c r="AD23" s="93"/>
    </row>
    <row r="24" spans="1:30">
      <c r="A24" s="97">
        <f t="shared" si="0"/>
        <v>19</v>
      </c>
      <c r="B24" s="97"/>
      <c r="C24" s="51" t="str">
        <f>IF(AND(AdmittedwithRecentDischarge!$K46&lt;&gt;"",AdmittedwithRecentDischarge!$I46&lt;&gt;"",AdmittedwithRecentDischarge!$S46&lt;&gt;""), AdmittedwithRecentDischarge!$S46,"")</f>
        <v/>
      </c>
      <c r="D24" s="97">
        <f>RANK($F24,$F$6:$F$2005,0)+COUNTIF($F$6:$F24,F24)</f>
        <v>20</v>
      </c>
      <c r="E24" s="51" t="str">
        <f t="array" ref="E24">IF(ISNA(MATCH(0,COUNTIF($E$5:$E23,$C$6:$C$2005),0)),"",INDEX($C$6:$C$2005,MATCH(0,COUNTIF($E$5:$E23,$C$6:$C$2005),0)))</f>
        <v/>
      </c>
      <c r="F24" s="51">
        <f t="array" ref="F24">IF($E24&lt;&gt;"",COUNT(IF($C$6:$C$2005=$E24,1)),0)</f>
        <v>0</v>
      </c>
      <c r="G24" s="97"/>
      <c r="H24" s="97"/>
      <c r="I24" s="93"/>
      <c r="J24" s="97"/>
      <c r="K24" s="51" t="str">
        <f>IF(AND(TransferLog!$J39&lt;&gt;"",TransferLog!$L39&lt;&gt;""), TransferLog!$L39,"")</f>
        <v/>
      </c>
      <c r="L24" s="97">
        <f t="array" ref="L24">RANK($N24,$N$6:$N$2005,0)+COUNTIF($N$6:$N24,N24)</f>
        <v>20</v>
      </c>
      <c r="M24" s="51" t="str">
        <f t="array" ref="M24">IF(ISNA(MATCH(0,COUNTIF($M$5:$M23,$K$6:$K$2005),0)),"",INDEX($K$6:$K$2005,MATCH(0,COUNTIF($M$5:$M23,$K$6:$K$2005),0)))</f>
        <v/>
      </c>
      <c r="N24" s="51">
        <f t="array" ref="N24">IF($M24&lt;&gt;"",COUNT(IF($K$6:$K$2005=$M24,1)),0)</f>
        <v>0</v>
      </c>
      <c r="O24" s="97"/>
      <c r="P24" s="97"/>
      <c r="Q24" s="93"/>
      <c r="R24" s="51" t="str">
        <f>IF(AND(DropDownLists!$E27&lt;&gt;"",DropDownLists!$E27&lt;&gt;""), DropDownLists!$E27,"")</f>
        <v/>
      </c>
      <c r="S24" s="51" t="str">
        <f>IF(AND(DropDownLists!$O27&lt;&gt;"",DropDownLists!$O27&lt;&gt;""), DropDownLists!$O27,"")</f>
        <v/>
      </c>
      <c r="U24" s="93"/>
      <c r="W24" s="51" t="str">
        <f>IF(AND(AdmittedwithRecentDischarge!$K46&lt;&gt;"",AdmittedwithRecentDischarge!$I46&lt;&gt;"",AdmittedwithRecentDischarge!$W46&lt;&gt;""), AdmittedwithRecentDischarge!$W46,"")</f>
        <v/>
      </c>
      <c r="X24" s="97">
        <f t="array" ref="X24">RANK($Z24,$Z$6:$Z$2005,0)+COUNTIF($Z$6:$Z24,Z24)</f>
        <v>20</v>
      </c>
      <c r="Y24" s="51" t="str">
        <f t="array" ref="Y24">IF(ISNA(MATCH(0,COUNTIF($Y$5:$Y23,$W$6:$W$2005),0)),"",INDEX(W$6:$W$2005,MATCH(0,COUNTIF($Y$5:$Y23,$W$6:$W$2005),0)))</f>
        <v/>
      </c>
      <c r="Z24" s="51">
        <f t="array" ref="Z24">IF($Y24&lt;&gt;"",COUNT(IF($W$6:$W$2005=$Y24,1)),0)</f>
        <v>0</v>
      </c>
      <c r="AC24" s="97"/>
      <c r="AD24" s="93"/>
    </row>
    <row r="25" spans="1:30">
      <c r="A25" s="97">
        <f t="shared" si="0"/>
        <v>20</v>
      </c>
      <c r="B25" s="97"/>
      <c r="C25" s="51" t="str">
        <f>IF(AND(AdmittedwithRecentDischarge!$K47&lt;&gt;"",AdmittedwithRecentDischarge!$I47&lt;&gt;"",AdmittedwithRecentDischarge!$S47&lt;&gt;""), AdmittedwithRecentDischarge!$S47,"")</f>
        <v/>
      </c>
      <c r="D25" s="97">
        <f>RANK($F25,$F$6:$F$2005,0)+COUNTIF($F$6:$F25,F25)</f>
        <v>21</v>
      </c>
      <c r="E25" s="51" t="str">
        <f t="array" ref="E25">IF(ISNA(MATCH(0,COUNTIF($E$5:$E24,$C$6:$C$2005),0)),"",INDEX($C$6:$C$2005,MATCH(0,COUNTIF($E$5:$E24,$C$6:$C$2005),0)))</f>
        <v/>
      </c>
      <c r="F25" s="51">
        <f t="array" ref="F25">IF($E25&lt;&gt;"",COUNT(IF($C$6:$C$2005=$E25,1)),0)</f>
        <v>0</v>
      </c>
      <c r="G25" s="97"/>
      <c r="H25" s="97"/>
      <c r="I25" s="93"/>
      <c r="J25" s="97"/>
      <c r="K25" s="51" t="str">
        <f>IF(AND(TransferLog!$J40&lt;&gt;"",TransferLog!$L40&lt;&gt;""), TransferLog!$L40,"")</f>
        <v/>
      </c>
      <c r="L25" s="97">
        <f t="array" ref="L25">RANK($N25,$N$6:$N$2005,0)+COUNTIF($N$6:$N25,N25)</f>
        <v>21</v>
      </c>
      <c r="M25" s="51" t="str">
        <f t="array" ref="M25">IF(ISNA(MATCH(0,COUNTIF($M$5:$M24,$K$6:$K$2005),0)),"",INDEX($K$6:$K$2005,MATCH(0,COUNTIF($M$5:$M24,$K$6:$K$2005),0)))</f>
        <v/>
      </c>
      <c r="N25" s="51">
        <f t="array" ref="N25">IF($M25&lt;&gt;"",COUNT(IF($K$6:$K$2005=$M25,1)),0)</f>
        <v>0</v>
      </c>
      <c r="O25" s="97"/>
      <c r="P25" s="97"/>
      <c r="Q25" s="93"/>
      <c r="R25" s="51" t="str">
        <f>IF(AND(DropDownLists!$E28&lt;&gt;"",DropDownLists!$E28&lt;&gt;""), DropDownLists!$E28,"")</f>
        <v/>
      </c>
      <c r="S25" s="51" t="str">
        <f>IF(AND(DropDownLists!$O28&lt;&gt;"",DropDownLists!$O28&lt;&gt;""), DropDownLists!$O28,"")</f>
        <v/>
      </c>
      <c r="U25" s="93"/>
      <c r="W25" s="51" t="str">
        <f>IF(AND(AdmittedwithRecentDischarge!$K47&lt;&gt;"",AdmittedwithRecentDischarge!$I47&lt;&gt;"",AdmittedwithRecentDischarge!$W47&lt;&gt;""), AdmittedwithRecentDischarge!$W47,"")</f>
        <v/>
      </c>
      <c r="X25" s="97">
        <f t="array" ref="X25">RANK($Z25,$Z$6:$Z$2005,0)+COUNTIF($Z$6:$Z25,Z25)</f>
        <v>21</v>
      </c>
      <c r="Y25" s="51" t="str">
        <f t="array" ref="Y25">IF(ISNA(MATCH(0,COUNTIF($Y$5:$Y24,$W$6:$W$2005),0)),"",INDEX(W$6:$W$2005,MATCH(0,COUNTIF($Y$5:$Y24,$W$6:$W$2005),0)))</f>
        <v/>
      </c>
      <c r="Z25" s="51">
        <f t="array" ref="Z25">IF($Y25&lt;&gt;"",COUNT(IF($W$6:$W$2005=$Y25,1)),0)</f>
        <v>0</v>
      </c>
      <c r="AC25" s="97"/>
      <c r="AD25" s="93"/>
    </row>
    <row r="26" spans="1:30">
      <c r="A26" s="97">
        <f t="shared" si="0"/>
        <v>21</v>
      </c>
      <c r="B26" s="97"/>
      <c r="C26" s="51" t="str">
        <f>IF(AND(AdmittedwithRecentDischarge!$K48&lt;&gt;"",AdmittedwithRecentDischarge!$I48&lt;&gt;"",AdmittedwithRecentDischarge!$S48&lt;&gt;""), AdmittedwithRecentDischarge!$S48,"")</f>
        <v/>
      </c>
      <c r="D26" s="97">
        <f>RANK($F26,$F$6:$F$2005,0)+COUNTIF($F$6:$F26,F26)</f>
        <v>22</v>
      </c>
      <c r="E26" s="51" t="str">
        <f t="array" ref="E26">IF(ISNA(MATCH(0,COUNTIF($E$5:$E25,$C$6:$C$2005),0)),"",INDEX($C$6:$C$2005,MATCH(0,COUNTIF($E$5:$E25,$C$6:$C$2005),0)))</f>
        <v/>
      </c>
      <c r="F26" s="51">
        <f t="array" ref="F26">IF($E26&lt;&gt;"",COUNT(IF($C$6:$C$2005=$E26,1)),0)</f>
        <v>0</v>
      </c>
      <c r="G26" s="97"/>
      <c r="H26" s="97"/>
      <c r="I26" s="93"/>
      <c r="J26" s="97"/>
      <c r="K26" s="51" t="str">
        <f>IF(AND(TransferLog!$J41&lt;&gt;"",TransferLog!$L41&lt;&gt;""), TransferLog!$L41,"")</f>
        <v/>
      </c>
      <c r="L26" s="97">
        <f t="array" ref="L26">RANK($N26,$N$6:$N$2005,0)+COUNTIF($N$6:$N26,N26)</f>
        <v>22</v>
      </c>
      <c r="M26" s="51" t="str">
        <f t="array" ref="M26">IF(ISNA(MATCH(0,COUNTIF($M$5:$M25,$K$6:$K$2005),0)),"",INDEX($K$6:$K$2005,MATCH(0,COUNTIF($M$5:$M25,$K$6:$K$2005),0)))</f>
        <v/>
      </c>
      <c r="N26" s="51">
        <f t="array" ref="N26">IF($M26&lt;&gt;"",COUNT(IF($K$6:$K$2005=$M26,1)),0)</f>
        <v>0</v>
      </c>
      <c r="O26" s="97"/>
      <c r="P26" s="97"/>
      <c r="Q26" s="93"/>
      <c r="R26" s="51" t="str">
        <f>IF(AND(DropDownLists!$E29&lt;&gt;"",DropDownLists!$E29&lt;&gt;""), DropDownLists!$E29,"")</f>
        <v/>
      </c>
      <c r="S26" s="51" t="str">
        <f>IF(AND(DropDownLists!$O29&lt;&gt;"",DropDownLists!$O29&lt;&gt;""), DropDownLists!$O29,"")</f>
        <v/>
      </c>
      <c r="U26" s="93"/>
      <c r="W26" s="51" t="str">
        <f>IF(AND(AdmittedwithRecentDischarge!$K48&lt;&gt;"",AdmittedwithRecentDischarge!$I48&lt;&gt;"",AdmittedwithRecentDischarge!$W48&lt;&gt;""), AdmittedwithRecentDischarge!$W48,"")</f>
        <v/>
      </c>
      <c r="X26" s="97">
        <f t="array" ref="X26">RANK($Z26,$Z$6:$Z$2005,0)+COUNTIF($Z$6:$Z26,Z26)</f>
        <v>22</v>
      </c>
      <c r="Y26" s="51" t="str">
        <f t="array" ref="Y26">IF(ISNA(MATCH(0,COUNTIF($Y$5:$Y25,$W$6:$W$2005),0)),"",INDEX(W$6:$W$2005,MATCH(0,COUNTIF($Y$5:$Y25,$W$6:$W$2005),0)))</f>
        <v/>
      </c>
      <c r="Z26" s="51">
        <f t="array" ref="Z26">IF($Y26&lt;&gt;"",COUNT(IF($W$6:$W$2005=$Y26,1)),0)</f>
        <v>0</v>
      </c>
      <c r="AC26" s="97"/>
      <c r="AD26" s="93"/>
    </row>
    <row r="27" spans="1:30">
      <c r="A27" s="97">
        <f t="shared" si="0"/>
        <v>22</v>
      </c>
      <c r="B27" s="97"/>
      <c r="C27" s="51" t="str">
        <f>IF(AND(AdmittedwithRecentDischarge!$K49&lt;&gt;"",AdmittedwithRecentDischarge!$I49&lt;&gt;"",AdmittedwithRecentDischarge!$S49&lt;&gt;""), AdmittedwithRecentDischarge!$S49,"")</f>
        <v/>
      </c>
      <c r="D27" s="97">
        <f>RANK($F27,$F$6:$F$2005,0)+COUNTIF($F$6:$F27,F27)</f>
        <v>23</v>
      </c>
      <c r="E27" s="51" t="str">
        <f t="array" ref="E27">IF(ISNA(MATCH(0,COUNTIF($E$5:$E26,$C$6:$C$2005),0)),"",INDEX($C$6:$C$2005,MATCH(0,COUNTIF($E$5:$E26,$C$6:$C$2005),0)))</f>
        <v/>
      </c>
      <c r="F27" s="51">
        <f t="array" ref="F27">IF($E27&lt;&gt;"",COUNT(IF($C$6:$C$2005=$E27,1)),0)</f>
        <v>0</v>
      </c>
      <c r="G27" s="97"/>
      <c r="H27" s="97"/>
      <c r="I27" s="93"/>
      <c r="J27" s="97"/>
      <c r="K27" s="51" t="str">
        <f>IF(AND(TransferLog!$J42&lt;&gt;"",TransferLog!$L42&lt;&gt;""), TransferLog!$L42,"")</f>
        <v/>
      </c>
      <c r="L27" s="97">
        <f t="array" ref="L27">RANK($N27,$N$6:$N$2005,0)+COUNTIF($N$6:$N27,N27)</f>
        <v>23</v>
      </c>
      <c r="M27" s="51" t="str">
        <f t="array" ref="M27">IF(ISNA(MATCH(0,COUNTIF($M$5:$M26,$K$6:$K$2005),0)),"",INDEX($K$6:$K$2005,MATCH(0,COUNTIF($M$5:$M26,$K$6:$K$2005),0)))</f>
        <v/>
      </c>
      <c r="N27" s="51">
        <f t="array" ref="N27">IF($M27&lt;&gt;"",COUNT(IF($K$6:$K$2005=$M27,1)),0)</f>
        <v>0</v>
      </c>
      <c r="O27" s="97"/>
      <c r="P27" s="97"/>
      <c r="Q27" s="93"/>
      <c r="R27" s="51" t="str">
        <f>IF(AND(DropDownLists!$E30&lt;&gt;"",DropDownLists!$E30&lt;&gt;""), DropDownLists!$E30,"")</f>
        <v/>
      </c>
      <c r="S27" s="51" t="str">
        <f>IF(AND(DropDownLists!$O30&lt;&gt;"",DropDownLists!$O30&lt;&gt;""), DropDownLists!$O30,"")</f>
        <v/>
      </c>
      <c r="U27" s="93"/>
      <c r="W27" s="51" t="str">
        <f>IF(AND(AdmittedwithRecentDischarge!$K49&lt;&gt;"",AdmittedwithRecentDischarge!$I49&lt;&gt;"",AdmittedwithRecentDischarge!$W49&lt;&gt;""), AdmittedwithRecentDischarge!$W49,"")</f>
        <v/>
      </c>
      <c r="X27" s="97">
        <f t="array" ref="X27">RANK($Z27,$Z$6:$Z$2005,0)+COUNTIF($Z$6:$Z27,Z27)</f>
        <v>23</v>
      </c>
      <c r="Y27" s="51" t="str">
        <f t="array" ref="Y27">IF(ISNA(MATCH(0,COUNTIF($Y$5:$Y26,$W$6:$W$2005),0)),"",INDEX(W$6:$W$2005,MATCH(0,COUNTIF($Y$5:$Y26,$W$6:$W$2005),0)))</f>
        <v/>
      </c>
      <c r="Z27" s="51">
        <f t="array" ref="Z27">IF($Y27&lt;&gt;"",COUNT(IF($W$6:$W$2005=$Y27,1)),0)</f>
        <v>0</v>
      </c>
      <c r="AC27" s="97"/>
      <c r="AD27" s="93"/>
    </row>
    <row r="28" spans="1:30">
      <c r="A28" s="97">
        <f t="shared" si="0"/>
        <v>23</v>
      </c>
      <c r="B28" s="97"/>
      <c r="C28" s="51" t="str">
        <f>IF(AND(AdmittedwithRecentDischarge!$K50&lt;&gt;"",AdmittedwithRecentDischarge!$I50&lt;&gt;"",AdmittedwithRecentDischarge!$S50&lt;&gt;""), AdmittedwithRecentDischarge!$S50,"")</f>
        <v/>
      </c>
      <c r="D28" s="97">
        <f>RANK($F28,$F$6:$F$2005,0)+COUNTIF($F$6:$F28,F28)</f>
        <v>24</v>
      </c>
      <c r="E28" s="51" t="str">
        <f t="array" ref="E28">IF(ISNA(MATCH(0,COUNTIF($E$5:$E27,$C$6:$C$2005),0)),"",INDEX($C$6:$C$2005,MATCH(0,COUNTIF($E$5:$E27,$C$6:$C$2005),0)))</f>
        <v/>
      </c>
      <c r="F28" s="51">
        <f t="array" ref="F28">IF($E28&lt;&gt;"",COUNT(IF($C$6:$C$2005=$E28,1)),0)</f>
        <v>0</v>
      </c>
      <c r="G28" s="97"/>
      <c r="H28" s="97"/>
      <c r="I28" s="93"/>
      <c r="J28" s="97"/>
      <c r="K28" s="51" t="str">
        <f>IF(AND(TransferLog!$J43&lt;&gt;"",TransferLog!$L43&lt;&gt;""), TransferLog!$L43,"")</f>
        <v/>
      </c>
      <c r="L28" s="97">
        <f t="array" ref="L28">RANK($N28,$N$6:$N$2005,0)+COUNTIF($N$6:$N28,N28)</f>
        <v>24</v>
      </c>
      <c r="M28" s="51" t="str">
        <f t="array" ref="M28">IF(ISNA(MATCH(0,COUNTIF($M$5:$M27,$K$6:$K$2005),0)),"",INDEX($K$6:$K$2005,MATCH(0,COUNTIF($M$5:$M27,$K$6:$K$2005),0)))</f>
        <v/>
      </c>
      <c r="N28" s="51">
        <f t="array" ref="N28">IF($M28&lt;&gt;"",COUNT(IF($K$6:$K$2005=$M28,1)),0)</f>
        <v>0</v>
      </c>
      <c r="O28" s="97"/>
      <c r="P28" s="97"/>
      <c r="Q28" s="93"/>
      <c r="R28" s="51" t="str">
        <f>IF(AND(DropDownLists!$E31&lt;&gt;"",DropDownLists!$E31&lt;&gt;""), DropDownLists!$E31,"")</f>
        <v/>
      </c>
      <c r="S28" s="51" t="str">
        <f>IF(AND(DropDownLists!$O31&lt;&gt;"",DropDownLists!$O31&lt;&gt;""), DropDownLists!$O31,"")</f>
        <v/>
      </c>
      <c r="U28" s="93"/>
      <c r="W28" s="51" t="str">
        <f>IF(AND(AdmittedwithRecentDischarge!$K50&lt;&gt;"",AdmittedwithRecentDischarge!$I50&lt;&gt;"",AdmittedwithRecentDischarge!$W50&lt;&gt;""), AdmittedwithRecentDischarge!$W50,"")</f>
        <v/>
      </c>
      <c r="X28" s="97">
        <f t="array" ref="X28">RANK($Z28,$Z$6:$Z$2005,0)+COUNTIF($Z$6:$Z28,Z28)</f>
        <v>24</v>
      </c>
      <c r="Y28" s="51" t="str">
        <f t="array" ref="Y28">IF(ISNA(MATCH(0,COUNTIF($Y$5:$Y27,$W$6:$W$2005),0)),"",INDEX(W$6:$W$2005,MATCH(0,COUNTIF($Y$5:$Y27,$W$6:$W$2005),0)))</f>
        <v/>
      </c>
      <c r="Z28" s="51">
        <f t="array" ref="Z28">IF($Y28&lt;&gt;"",COUNT(IF($W$6:$W$2005=$Y28,1)),0)</f>
        <v>0</v>
      </c>
      <c r="AC28" s="97"/>
      <c r="AD28" s="93"/>
    </row>
    <row r="29" spans="1:30">
      <c r="A29" s="97">
        <f t="shared" si="0"/>
        <v>24</v>
      </c>
      <c r="B29" s="97"/>
      <c r="C29" s="51" t="str">
        <f>IF(AND(AdmittedwithRecentDischarge!$K51&lt;&gt;"",AdmittedwithRecentDischarge!$I51&lt;&gt;"",AdmittedwithRecentDischarge!$S51&lt;&gt;""), AdmittedwithRecentDischarge!$S51,"")</f>
        <v/>
      </c>
      <c r="D29" s="97">
        <f>RANK($F29,$F$6:$F$2005,0)+COUNTIF($F$6:$F29,F29)</f>
        <v>25</v>
      </c>
      <c r="E29" s="51" t="str">
        <f t="array" ref="E29">IF(ISNA(MATCH(0,COUNTIF($E$5:$E28,$C$6:$C$2005),0)),"",INDEX($C$6:$C$2005,MATCH(0,COUNTIF($E$5:$E28,$C$6:$C$2005),0)))</f>
        <v/>
      </c>
      <c r="F29" s="51">
        <f t="array" ref="F29">IF($E29&lt;&gt;"",COUNT(IF($C$6:$C$2005=$E29,1)),0)</f>
        <v>0</v>
      </c>
      <c r="G29" s="97"/>
      <c r="H29" s="97"/>
      <c r="I29" s="93"/>
      <c r="J29" s="97"/>
      <c r="K29" s="51" t="str">
        <f>IF(AND(TransferLog!$J44&lt;&gt;"",TransferLog!$L44&lt;&gt;""), TransferLog!$L44,"")</f>
        <v/>
      </c>
      <c r="L29" s="97">
        <f t="array" ref="L29">RANK($N29,$N$6:$N$2005,0)+COUNTIF($N$6:$N29,N29)</f>
        <v>25</v>
      </c>
      <c r="M29" s="51" t="str">
        <f t="array" ref="M29">IF(ISNA(MATCH(0,COUNTIF($M$5:$M28,$K$6:$K$2005),0)),"",INDEX($K$6:$K$2005,MATCH(0,COUNTIF($M$5:$M28,$K$6:$K$2005),0)))</f>
        <v/>
      </c>
      <c r="N29" s="51">
        <f t="array" ref="N29">IF($M29&lt;&gt;"",COUNT(IF($K$6:$K$2005=$M29,1)),0)</f>
        <v>0</v>
      </c>
      <c r="O29" s="97"/>
      <c r="P29" s="97"/>
      <c r="Q29" s="93"/>
      <c r="R29" s="51" t="str">
        <f>IF(AND(DropDownLists!$E32&lt;&gt;"",DropDownLists!$E32&lt;&gt;""), DropDownLists!$E32,"")</f>
        <v/>
      </c>
      <c r="S29" s="51" t="str">
        <f>IF(AND(DropDownLists!$O32&lt;&gt;"",DropDownLists!$O32&lt;&gt;""), DropDownLists!$O32,"")</f>
        <v/>
      </c>
      <c r="U29" s="93"/>
      <c r="W29" s="51" t="str">
        <f>IF(AND(AdmittedwithRecentDischarge!$K51&lt;&gt;"",AdmittedwithRecentDischarge!$I51&lt;&gt;"",AdmittedwithRecentDischarge!$W51&lt;&gt;""), AdmittedwithRecentDischarge!$W51,"")</f>
        <v/>
      </c>
      <c r="X29" s="97">
        <f t="array" ref="X29">RANK($Z29,$Z$6:$Z$2005,0)+COUNTIF($Z$6:$Z29,Z29)</f>
        <v>25</v>
      </c>
      <c r="Y29" s="51" t="str">
        <f t="array" ref="Y29">IF(ISNA(MATCH(0,COUNTIF($Y$5:$Y28,$W$6:$W$2005),0)),"",INDEX(W$6:$W$2005,MATCH(0,COUNTIF($Y$5:$Y28,$W$6:$W$2005),0)))</f>
        <v/>
      </c>
      <c r="Z29" s="51">
        <f t="array" ref="Z29">IF($Y29&lt;&gt;"",COUNT(IF($W$6:$W$2005=$Y29,1)),0)</f>
        <v>0</v>
      </c>
      <c r="AC29" s="97"/>
      <c r="AD29" s="93"/>
    </row>
    <row r="30" spans="1:30">
      <c r="A30" s="97">
        <f t="shared" si="0"/>
        <v>25</v>
      </c>
      <c r="B30" s="97"/>
      <c r="C30" s="51" t="str">
        <f>IF(AND(AdmittedwithRecentDischarge!$K52&lt;&gt;"",AdmittedwithRecentDischarge!$I52&lt;&gt;"",AdmittedwithRecentDischarge!$S52&lt;&gt;""), AdmittedwithRecentDischarge!$S52,"")</f>
        <v/>
      </c>
      <c r="D30" s="97">
        <f>RANK($F30,$F$6:$F$2005,0)+COUNTIF($F$6:$F30,F30)</f>
        <v>26</v>
      </c>
      <c r="E30" s="51" t="str">
        <f t="array" ref="E30">IF(ISNA(MATCH(0,COUNTIF($E$5:$E29,$C$6:$C$2005),0)),"",INDEX($C$6:$C$2005,MATCH(0,COUNTIF($E$5:$E29,$C$6:$C$2005),0)))</f>
        <v/>
      </c>
      <c r="F30" s="51">
        <f t="array" ref="F30">IF($E30&lt;&gt;"",COUNT(IF($C$6:$C$2005=$E30,1)),0)</f>
        <v>0</v>
      </c>
      <c r="G30" s="97"/>
      <c r="H30" s="97"/>
      <c r="I30" s="93"/>
      <c r="J30" s="97"/>
      <c r="K30" s="51" t="str">
        <f>IF(AND(TransferLog!$J45&lt;&gt;"",TransferLog!$L45&lt;&gt;""), TransferLog!$L45,"")</f>
        <v/>
      </c>
      <c r="L30" s="97">
        <f t="array" ref="L30">RANK($N30,$N$6:$N$2005,0)+COUNTIF($N$6:$N30,N30)</f>
        <v>26</v>
      </c>
      <c r="M30" s="51" t="str">
        <f t="array" ref="M30">IF(ISNA(MATCH(0,COUNTIF($M$5:$M29,$K$6:$K$2005),0)),"",INDEX($K$6:$K$2005,MATCH(0,COUNTIF($M$5:$M29,$K$6:$K$2005),0)))</f>
        <v/>
      </c>
      <c r="N30" s="51">
        <f t="array" ref="N30">IF($M30&lt;&gt;"",COUNT(IF($K$6:$K$2005=$M30,1)),0)</f>
        <v>0</v>
      </c>
      <c r="O30" s="97"/>
      <c r="P30" s="97"/>
      <c r="Q30" s="93"/>
      <c r="R30" s="51" t="str">
        <f>IF(AND(DropDownLists!$E33&lt;&gt;"",DropDownLists!$E33&lt;&gt;""), DropDownLists!$E33,"")</f>
        <v/>
      </c>
      <c r="S30" s="51" t="str">
        <f>IF(AND(DropDownLists!$O33&lt;&gt;"",DropDownLists!$O33&lt;&gt;""), DropDownLists!$O33,"")</f>
        <v/>
      </c>
      <c r="U30" s="93"/>
      <c r="W30" s="51" t="str">
        <f>IF(AND(AdmittedwithRecentDischarge!$K52&lt;&gt;"",AdmittedwithRecentDischarge!$I52&lt;&gt;"",AdmittedwithRecentDischarge!$W52&lt;&gt;""), AdmittedwithRecentDischarge!$W52,"")</f>
        <v/>
      </c>
      <c r="X30" s="97">
        <f t="array" ref="X30">RANK($Z30,$Z$6:$Z$2005,0)+COUNTIF($Z$6:$Z30,Z30)</f>
        <v>26</v>
      </c>
      <c r="Y30" s="51" t="str">
        <f t="array" ref="Y30">IF(ISNA(MATCH(0,COUNTIF($Y$5:$Y29,$W$6:$W$2005),0)),"",INDEX(W$6:$W$2005,MATCH(0,COUNTIF($Y$5:$Y29,$W$6:$W$2005),0)))</f>
        <v/>
      </c>
      <c r="Z30" s="51">
        <f t="array" ref="Z30">IF($Y30&lt;&gt;"",COUNT(IF($W$6:$W$2005=$Y30,1)),0)</f>
        <v>0</v>
      </c>
      <c r="AC30" s="97"/>
      <c r="AD30" s="93"/>
    </row>
    <row r="31" spans="1:30">
      <c r="A31" s="97">
        <f t="shared" si="0"/>
        <v>26</v>
      </c>
      <c r="B31" s="97"/>
      <c r="C31" s="51" t="str">
        <f>IF(AND(AdmittedwithRecentDischarge!$K53&lt;&gt;"",AdmittedwithRecentDischarge!$I53&lt;&gt;"",AdmittedwithRecentDischarge!$S53&lt;&gt;""), AdmittedwithRecentDischarge!$S53,"")</f>
        <v/>
      </c>
      <c r="D31" s="97">
        <f>RANK($F31,$F$6:$F$2005,0)+COUNTIF($F$6:$F31,F31)</f>
        <v>27</v>
      </c>
      <c r="E31" s="51" t="str">
        <f t="array" ref="E31">IF(ISNA(MATCH(0,COUNTIF($E$5:$E30,$C$6:$C$2005),0)),"",INDEX($C$6:$C$2005,MATCH(0,COUNTIF($E$5:$E30,$C$6:$C$2005),0)))</f>
        <v/>
      </c>
      <c r="F31" s="51">
        <f t="array" ref="F31">IF($E31&lt;&gt;"",COUNT(IF($C$6:$C$2005=$E31,1)),0)</f>
        <v>0</v>
      </c>
      <c r="G31" s="97"/>
      <c r="H31" s="97"/>
      <c r="I31" s="93"/>
      <c r="J31" s="97"/>
      <c r="K31" s="51" t="str">
        <f>IF(AND(TransferLog!$J46&lt;&gt;"",TransferLog!$L46&lt;&gt;""), TransferLog!$L46,"")</f>
        <v/>
      </c>
      <c r="L31" s="97">
        <f t="array" ref="L31">RANK($N31,$N$6:$N$2005,0)+COUNTIF($N$6:$N31,N31)</f>
        <v>27</v>
      </c>
      <c r="M31" s="51" t="str">
        <f t="array" ref="M31">IF(ISNA(MATCH(0,COUNTIF($M$5:$M30,$K$6:$K$2005),0)),"",INDEX($K$6:$K$2005,MATCH(0,COUNTIF($M$5:$M30,$K$6:$K$2005),0)))</f>
        <v/>
      </c>
      <c r="N31" s="51">
        <f t="array" ref="N31">IF($M31&lt;&gt;"",COUNT(IF($K$6:$K$2005=$M31,1)),0)</f>
        <v>0</v>
      </c>
      <c r="O31" s="97"/>
      <c r="P31" s="97"/>
      <c r="Q31" s="93"/>
      <c r="R31" s="51" t="str">
        <f>IF(AND(DropDownLists!$E34&lt;&gt;"",DropDownLists!$E34&lt;&gt;""), DropDownLists!$E34,"")</f>
        <v/>
      </c>
      <c r="S31" s="51" t="str">
        <f>IF(AND(DropDownLists!$O34&lt;&gt;"",DropDownLists!$O34&lt;&gt;""), DropDownLists!$O34,"")</f>
        <v/>
      </c>
      <c r="U31" s="93"/>
      <c r="W31" s="51" t="str">
        <f>IF(AND(AdmittedwithRecentDischarge!$K53&lt;&gt;"",AdmittedwithRecentDischarge!$I53&lt;&gt;"",AdmittedwithRecentDischarge!$W53&lt;&gt;""), AdmittedwithRecentDischarge!$W53,"")</f>
        <v/>
      </c>
      <c r="X31" s="97">
        <f t="array" ref="X31">RANK($Z31,$Z$6:$Z$2005,0)+COUNTIF($Z$6:$Z31,Z31)</f>
        <v>27</v>
      </c>
      <c r="Y31" s="51" t="str">
        <f t="array" ref="Y31">IF(ISNA(MATCH(0,COUNTIF($Y$5:$Y30,$W$6:$W$2005),0)),"",INDEX(W$6:$W$2005,MATCH(0,COUNTIF($Y$5:$Y30,$W$6:$W$2005),0)))</f>
        <v/>
      </c>
      <c r="Z31" s="51">
        <f t="array" ref="Z31">IF($Y31&lt;&gt;"",COUNT(IF($W$6:$W$2005=$Y31,1)),0)</f>
        <v>0</v>
      </c>
      <c r="AC31" s="97"/>
      <c r="AD31" s="93"/>
    </row>
    <row r="32" spans="1:30">
      <c r="A32" s="97">
        <f t="shared" si="0"/>
        <v>27</v>
      </c>
      <c r="B32" s="97"/>
      <c r="C32" s="51" t="str">
        <f>IF(AND(AdmittedwithRecentDischarge!$K54&lt;&gt;"",AdmittedwithRecentDischarge!$I54&lt;&gt;"",AdmittedwithRecentDischarge!$S54&lt;&gt;""), AdmittedwithRecentDischarge!$S54,"")</f>
        <v/>
      </c>
      <c r="D32" s="97">
        <f>RANK($F32,$F$6:$F$2005,0)+COUNTIF($F$6:$F32,F32)</f>
        <v>28</v>
      </c>
      <c r="E32" s="51" t="str">
        <f t="array" ref="E32">IF(ISNA(MATCH(0,COUNTIF($E$5:$E31,$C$6:$C$2005),0)),"",INDEX($C$6:$C$2005,MATCH(0,COUNTIF($E$5:$E31,$C$6:$C$2005),0)))</f>
        <v/>
      </c>
      <c r="F32" s="51">
        <f t="array" ref="F32">IF($E32&lt;&gt;"",COUNT(IF($C$6:$C$2005=$E32,1)),0)</f>
        <v>0</v>
      </c>
      <c r="G32" s="97"/>
      <c r="H32" s="97"/>
      <c r="I32" s="93"/>
      <c r="J32" s="97"/>
      <c r="K32" s="51" t="str">
        <f>IF(AND(TransferLog!$J47&lt;&gt;"",TransferLog!$L47&lt;&gt;""), TransferLog!$L47,"")</f>
        <v/>
      </c>
      <c r="L32" s="97">
        <f t="array" ref="L32">RANK($N32,$N$6:$N$2005,0)+COUNTIF($N$6:$N32,N32)</f>
        <v>28</v>
      </c>
      <c r="M32" s="51" t="str">
        <f t="array" ref="M32">IF(ISNA(MATCH(0,COUNTIF($M$5:$M31,$K$6:$K$2005),0)),"",INDEX($K$6:$K$2005,MATCH(0,COUNTIF($M$5:$M31,$K$6:$K$2005),0)))</f>
        <v/>
      </c>
      <c r="N32" s="51">
        <f t="array" ref="N32">IF($M32&lt;&gt;"",COUNT(IF($K$6:$K$2005=$M32,1)),0)</f>
        <v>0</v>
      </c>
      <c r="O32" s="97"/>
      <c r="P32" s="97"/>
      <c r="Q32" s="93"/>
      <c r="R32" s="51" t="str">
        <f>IF(AND(DropDownLists!$E35&lt;&gt;"",DropDownLists!$E35&lt;&gt;""), DropDownLists!$E35,"")</f>
        <v/>
      </c>
      <c r="S32" s="51" t="str">
        <f>IF(AND(DropDownLists!$O35&lt;&gt;"",DropDownLists!$O35&lt;&gt;""), DropDownLists!$O35,"")</f>
        <v/>
      </c>
      <c r="U32" s="93"/>
      <c r="W32" s="51" t="str">
        <f>IF(AND(AdmittedwithRecentDischarge!$K54&lt;&gt;"",AdmittedwithRecentDischarge!$I54&lt;&gt;"",AdmittedwithRecentDischarge!$W54&lt;&gt;""), AdmittedwithRecentDischarge!$W54,"")</f>
        <v/>
      </c>
      <c r="X32" s="97">
        <f t="array" ref="X32">RANK($Z32,$Z$6:$Z$2005,0)+COUNTIF($Z$6:$Z32,Z32)</f>
        <v>28</v>
      </c>
      <c r="Y32" s="51" t="str">
        <f t="array" ref="Y32">IF(ISNA(MATCH(0,COUNTIF($Y$5:$Y31,$W$6:$W$2005),0)),"",INDEX(W$6:$W$2005,MATCH(0,COUNTIF($Y$5:$Y31,$W$6:$W$2005),0)))</f>
        <v/>
      </c>
      <c r="Z32" s="51">
        <f t="array" ref="Z32">IF($Y32&lt;&gt;"",COUNT(IF($W$6:$W$2005=$Y32,1)),0)</f>
        <v>0</v>
      </c>
      <c r="AC32" s="97"/>
      <c r="AD32" s="93"/>
    </row>
    <row r="33" spans="1:30">
      <c r="A33" s="97">
        <f t="shared" si="0"/>
        <v>28</v>
      </c>
      <c r="B33" s="97"/>
      <c r="C33" s="51" t="str">
        <f>IF(AND(AdmittedwithRecentDischarge!$K55&lt;&gt;"",AdmittedwithRecentDischarge!$I55&lt;&gt;"",AdmittedwithRecentDischarge!$S55&lt;&gt;""), AdmittedwithRecentDischarge!$S55,"")</f>
        <v/>
      </c>
      <c r="D33" s="97">
        <f>RANK($F33,$F$6:$F$2005,0)+COUNTIF($F$6:$F33,F33)</f>
        <v>29</v>
      </c>
      <c r="E33" s="51" t="str">
        <f t="array" ref="E33">IF(ISNA(MATCH(0,COUNTIF($E$5:$E32,$C$6:$C$2005),0)),"",INDEX($C$6:$C$2005,MATCH(0,COUNTIF($E$5:$E32,$C$6:$C$2005),0)))</f>
        <v/>
      </c>
      <c r="F33" s="51">
        <f t="array" ref="F33">IF($E33&lt;&gt;"",COUNT(IF($C$6:$C$2005=$E33,1)),0)</f>
        <v>0</v>
      </c>
      <c r="G33" s="97"/>
      <c r="H33" s="97"/>
      <c r="I33" s="93"/>
      <c r="J33" s="97"/>
      <c r="K33" s="51" t="str">
        <f>IF(AND(TransferLog!$J48&lt;&gt;"",TransferLog!$L48&lt;&gt;""), TransferLog!$L48,"")</f>
        <v/>
      </c>
      <c r="L33" s="97">
        <f t="array" ref="L33">RANK($N33,$N$6:$N$2005,0)+COUNTIF($N$6:$N33,N33)</f>
        <v>29</v>
      </c>
      <c r="M33" s="51" t="str">
        <f t="array" ref="M33">IF(ISNA(MATCH(0,COUNTIF($M$5:$M32,$K$6:$K$2005),0)),"",INDEX($K$6:$K$2005,MATCH(0,COUNTIF($M$5:$M32,$K$6:$K$2005),0)))</f>
        <v/>
      </c>
      <c r="N33" s="51">
        <f t="array" ref="N33">IF($M33&lt;&gt;"",COUNT(IF($K$6:$K$2005=$M33,1)),0)</f>
        <v>0</v>
      </c>
      <c r="O33" s="97"/>
      <c r="P33" s="97"/>
      <c r="Q33" s="93"/>
      <c r="R33" s="51" t="str">
        <f>IF(AND(DropDownLists!$E36&lt;&gt;"",DropDownLists!$E36&lt;&gt;""), DropDownLists!$E36,"")</f>
        <v/>
      </c>
      <c r="S33" s="51" t="str">
        <f>IF(AND(DropDownLists!$O36&lt;&gt;"",DropDownLists!$O36&lt;&gt;""), DropDownLists!$O36,"")</f>
        <v/>
      </c>
      <c r="U33" s="93"/>
      <c r="W33" s="51" t="str">
        <f>IF(AND(AdmittedwithRecentDischarge!$K55&lt;&gt;"",AdmittedwithRecentDischarge!$I55&lt;&gt;"",AdmittedwithRecentDischarge!$W55&lt;&gt;""), AdmittedwithRecentDischarge!$W55,"")</f>
        <v/>
      </c>
      <c r="X33" s="97">
        <f t="array" ref="X33">RANK($Z33,$Z$6:$Z$2005,0)+COUNTIF($Z$6:$Z33,Z33)</f>
        <v>29</v>
      </c>
      <c r="Y33" s="51" t="str">
        <f t="array" ref="Y33">IF(ISNA(MATCH(0,COUNTIF($Y$5:$Y32,$W$6:$W$2005),0)),"",INDEX(W$6:$W$2005,MATCH(0,COUNTIF($Y$5:$Y32,$W$6:$W$2005),0)))</f>
        <v/>
      </c>
      <c r="Z33" s="51">
        <f t="array" ref="Z33">IF($Y33&lt;&gt;"",COUNT(IF($W$6:$W$2005=$Y33,1)),0)</f>
        <v>0</v>
      </c>
      <c r="AC33" s="97"/>
      <c r="AD33" s="93"/>
    </row>
    <row r="34" spans="1:30">
      <c r="A34" s="97">
        <f t="shared" si="0"/>
        <v>29</v>
      </c>
      <c r="B34" s="97"/>
      <c r="C34" s="51" t="str">
        <f>IF(AND(AdmittedwithRecentDischarge!$K56&lt;&gt;"",AdmittedwithRecentDischarge!$I56&lt;&gt;"",AdmittedwithRecentDischarge!$S56&lt;&gt;""), AdmittedwithRecentDischarge!$S56,"")</f>
        <v/>
      </c>
      <c r="D34" s="97">
        <f>RANK($F34,$F$6:$F$2005,0)+COUNTIF($F$6:$F34,F34)</f>
        <v>30</v>
      </c>
      <c r="E34" s="51" t="str">
        <f t="array" ref="E34">IF(ISNA(MATCH(0,COUNTIF($E$5:$E33,$C$6:$C$2005),0)),"",INDEX($C$6:$C$2005,MATCH(0,COUNTIF($E$5:$E33,$C$6:$C$2005),0)))</f>
        <v/>
      </c>
      <c r="F34" s="51">
        <f t="array" ref="F34">IF($E34&lt;&gt;"",COUNT(IF($C$6:$C$2005=$E34,1)),0)</f>
        <v>0</v>
      </c>
      <c r="G34" s="97"/>
      <c r="H34" s="97"/>
      <c r="I34" s="93"/>
      <c r="J34" s="97"/>
      <c r="K34" s="51" t="str">
        <f>IF(AND(TransferLog!$J49&lt;&gt;"",TransferLog!$L49&lt;&gt;""), TransferLog!$L49,"")</f>
        <v/>
      </c>
      <c r="L34" s="97">
        <f t="array" ref="L34">RANK($N34,$N$6:$N$2005,0)+COUNTIF($N$6:$N34,N34)</f>
        <v>30</v>
      </c>
      <c r="M34" s="51" t="str">
        <f t="array" ref="M34">IF(ISNA(MATCH(0,COUNTIF($M$5:$M33,$K$6:$K$2005),0)),"",INDEX($K$6:$K$2005,MATCH(0,COUNTIF($M$5:$M33,$K$6:$K$2005),0)))</f>
        <v/>
      </c>
      <c r="N34" s="51">
        <f t="array" ref="N34">IF($M34&lt;&gt;"",COUNT(IF($K$6:$K$2005=$M34,1)),0)</f>
        <v>0</v>
      </c>
      <c r="O34" s="97"/>
      <c r="P34" s="97"/>
      <c r="Q34" s="93"/>
      <c r="R34" s="51" t="str">
        <f>IF(AND(DropDownLists!$E37&lt;&gt;"",DropDownLists!$E37&lt;&gt;""), DropDownLists!$E37,"")</f>
        <v/>
      </c>
      <c r="S34" s="51" t="str">
        <f>IF(AND(DropDownLists!$O37&lt;&gt;"",DropDownLists!$O37&lt;&gt;""), DropDownLists!$O37,"")</f>
        <v/>
      </c>
      <c r="U34" s="93"/>
      <c r="W34" s="51" t="str">
        <f>IF(AND(AdmittedwithRecentDischarge!$K56&lt;&gt;"",AdmittedwithRecentDischarge!$I56&lt;&gt;"",AdmittedwithRecentDischarge!$W56&lt;&gt;""), AdmittedwithRecentDischarge!$W56,"")</f>
        <v/>
      </c>
      <c r="X34" s="97">
        <f t="array" ref="X34">RANK($Z34,$Z$6:$Z$2005,0)+COUNTIF($Z$6:$Z34,Z34)</f>
        <v>30</v>
      </c>
      <c r="Y34" s="51" t="str">
        <f t="array" ref="Y34">IF(ISNA(MATCH(0,COUNTIF($Y$5:$Y33,$W$6:$W$2005),0)),"",INDEX(W$6:$W$2005,MATCH(0,COUNTIF($Y$5:$Y33,$W$6:$W$2005),0)))</f>
        <v/>
      </c>
      <c r="Z34" s="51">
        <f t="array" ref="Z34">IF($Y34&lt;&gt;"",COUNT(IF($W$6:$W$2005=$Y34,1)),0)</f>
        <v>0</v>
      </c>
      <c r="AC34" s="97"/>
      <c r="AD34" s="93"/>
    </row>
    <row r="35" spans="1:30">
      <c r="A35" s="97">
        <f t="shared" si="0"/>
        <v>30</v>
      </c>
      <c r="B35" s="97"/>
      <c r="C35" s="51" t="str">
        <f>IF(AND(AdmittedwithRecentDischarge!$K57&lt;&gt;"",AdmittedwithRecentDischarge!$I57&lt;&gt;"",AdmittedwithRecentDischarge!$S57&lt;&gt;""), AdmittedwithRecentDischarge!$S57,"")</f>
        <v/>
      </c>
      <c r="D35" s="97">
        <f>RANK($F35,$F$6:$F$2005,0)+COUNTIF($F$6:$F35,F35)</f>
        <v>31</v>
      </c>
      <c r="E35" s="51" t="str">
        <f t="array" ref="E35">IF(ISNA(MATCH(0,COUNTIF($E$5:$E34,$C$6:$C$2005),0)),"",INDEX($C$6:$C$2005,MATCH(0,COUNTIF($E$5:$E34,$C$6:$C$2005),0)))</f>
        <v/>
      </c>
      <c r="F35" s="51">
        <f t="array" ref="F35">IF($E35&lt;&gt;"",COUNT(IF($C$6:$C$2005=$E35,1)),0)</f>
        <v>0</v>
      </c>
      <c r="G35" s="97"/>
      <c r="H35" s="97"/>
      <c r="I35" s="93"/>
      <c r="J35" s="97"/>
      <c r="K35" s="51" t="str">
        <f>IF(AND(TransferLog!$J50&lt;&gt;"",TransferLog!$L50&lt;&gt;""), TransferLog!$L50,"")</f>
        <v/>
      </c>
      <c r="L35" s="97">
        <f t="array" ref="L35">RANK($N35,$N$6:$N$2005,0)+COUNTIF($N$6:$N35,N35)</f>
        <v>31</v>
      </c>
      <c r="M35" s="51" t="str">
        <f t="array" ref="M35">IF(ISNA(MATCH(0,COUNTIF($M$5:$M34,$K$6:$K$2005),0)),"",INDEX($K$6:$K$2005,MATCH(0,COUNTIF($M$5:$M34,$K$6:$K$2005),0)))</f>
        <v/>
      </c>
      <c r="N35" s="51">
        <f t="array" ref="N35">IF($M35&lt;&gt;"",COUNT(IF($K$6:$K$2005=$M35,1)),0)</f>
        <v>0</v>
      </c>
      <c r="O35" s="97"/>
      <c r="P35" s="97"/>
      <c r="Q35" s="93"/>
      <c r="R35" s="51" t="str">
        <f>IF(AND(DropDownLists!$E38&lt;&gt;"",DropDownLists!$E38&lt;&gt;""), DropDownLists!$E38,"")</f>
        <v/>
      </c>
      <c r="S35" s="51" t="str">
        <f>IF(AND(DropDownLists!$O38&lt;&gt;"",DropDownLists!$O38&lt;&gt;""), DropDownLists!$O38,"")</f>
        <v/>
      </c>
      <c r="U35" s="93"/>
      <c r="W35" s="51" t="str">
        <f>IF(AND(AdmittedwithRecentDischarge!$K57&lt;&gt;"",AdmittedwithRecentDischarge!$I57&lt;&gt;"",AdmittedwithRecentDischarge!$W57&lt;&gt;""), AdmittedwithRecentDischarge!$W57,"")</f>
        <v/>
      </c>
      <c r="X35" s="97">
        <f t="array" ref="X35">RANK($Z35,$Z$6:$Z$2005,0)+COUNTIF($Z$6:$Z35,Z35)</f>
        <v>31</v>
      </c>
      <c r="Y35" s="51" t="str">
        <f t="array" ref="Y35">IF(ISNA(MATCH(0,COUNTIF($Y$5:$Y34,$W$6:$W$2005),0)),"",INDEX(W$6:$W$2005,MATCH(0,COUNTIF($Y$5:$Y34,$W$6:$W$2005),0)))</f>
        <v/>
      </c>
      <c r="Z35" s="51">
        <f t="array" ref="Z35">IF($Y35&lt;&gt;"",COUNT(IF($W$6:$W$2005=$Y35,1)),0)</f>
        <v>0</v>
      </c>
      <c r="AC35" s="97"/>
      <c r="AD35" s="93"/>
    </row>
    <row r="36" spans="1:30">
      <c r="A36" s="97">
        <f t="shared" si="0"/>
        <v>31</v>
      </c>
      <c r="B36" s="97"/>
      <c r="C36" s="51" t="str">
        <f>IF(AND(AdmittedwithRecentDischarge!$K58&lt;&gt;"",AdmittedwithRecentDischarge!$I58&lt;&gt;"",AdmittedwithRecentDischarge!$S58&lt;&gt;""), AdmittedwithRecentDischarge!$S58,"")</f>
        <v/>
      </c>
      <c r="D36" s="97">
        <f>RANK($F36,$F$6:$F$2005,0)+COUNTIF($F$6:$F36,F36)</f>
        <v>32</v>
      </c>
      <c r="E36" s="51" t="str">
        <f t="array" ref="E36">IF(ISNA(MATCH(0,COUNTIF($E$5:$E35,$C$6:$C$2005),0)),"",INDEX($C$6:$C$2005,MATCH(0,COUNTIF($E$5:$E35,$C$6:$C$2005),0)))</f>
        <v/>
      </c>
      <c r="F36" s="51">
        <f t="array" ref="F36">IF($E36&lt;&gt;"",COUNT(IF($C$6:$C$2005=$E36,1)),0)</f>
        <v>0</v>
      </c>
      <c r="G36" s="97"/>
      <c r="H36" s="97"/>
      <c r="I36" s="93"/>
      <c r="J36" s="97"/>
      <c r="K36" s="51" t="str">
        <f>IF(AND(TransferLog!$J51&lt;&gt;"",TransferLog!$L51&lt;&gt;""), TransferLog!$L51,"")</f>
        <v/>
      </c>
      <c r="L36" s="97">
        <f t="array" ref="L36">RANK($N36,$N$6:$N$2005,0)+COUNTIF($N$6:$N36,N36)</f>
        <v>32</v>
      </c>
      <c r="M36" s="51" t="str">
        <f t="array" ref="M36">IF(ISNA(MATCH(0,COUNTIF($M$5:$M35,$K$6:$K$2005),0)),"",INDEX($K$6:$K$2005,MATCH(0,COUNTIF($M$5:$M35,$K$6:$K$2005),0)))</f>
        <v/>
      </c>
      <c r="N36" s="51">
        <f t="array" ref="N36">IF($M36&lt;&gt;"",COUNT(IF($K$6:$K$2005=$M36,1)),0)</f>
        <v>0</v>
      </c>
      <c r="O36" s="97"/>
      <c r="P36" s="97"/>
      <c r="Q36" s="93"/>
      <c r="R36" s="51" t="str">
        <f>IF(AND(DropDownLists!$E39&lt;&gt;"",DropDownLists!$E39&lt;&gt;""), DropDownLists!$E39,"")</f>
        <v/>
      </c>
      <c r="S36" s="51" t="str">
        <f>IF(AND(DropDownLists!$O39&lt;&gt;"",DropDownLists!$O39&lt;&gt;""), DropDownLists!$O39,"")</f>
        <v/>
      </c>
      <c r="U36" s="93"/>
      <c r="W36" s="51" t="str">
        <f>IF(AND(AdmittedwithRecentDischarge!$K58&lt;&gt;"",AdmittedwithRecentDischarge!$I58&lt;&gt;"",AdmittedwithRecentDischarge!$W58&lt;&gt;""), AdmittedwithRecentDischarge!$W58,"")</f>
        <v/>
      </c>
      <c r="X36" s="97">
        <f t="array" ref="X36">RANK($Z36,$Z$6:$Z$2005,0)+COUNTIF($Z$6:$Z36,Z36)</f>
        <v>32</v>
      </c>
      <c r="Y36" s="51" t="str">
        <f t="array" ref="Y36">IF(ISNA(MATCH(0,COUNTIF($Y$5:$Y35,$W$6:$W$2005),0)),"",INDEX(W$6:$W$2005,MATCH(0,COUNTIF($Y$5:$Y35,$W$6:$W$2005),0)))</f>
        <v/>
      </c>
      <c r="Z36" s="51">
        <f t="array" ref="Z36">IF($Y36&lt;&gt;"",COUNT(IF($W$6:$W$2005=$Y36,1)),0)</f>
        <v>0</v>
      </c>
      <c r="AC36" s="97"/>
      <c r="AD36" s="93"/>
    </row>
    <row r="37" spans="1:30">
      <c r="A37" s="97">
        <f t="shared" si="0"/>
        <v>32</v>
      </c>
      <c r="B37" s="97"/>
      <c r="C37" s="51" t="str">
        <f>IF(AND(AdmittedwithRecentDischarge!$K59&lt;&gt;"",AdmittedwithRecentDischarge!$I59&lt;&gt;"",AdmittedwithRecentDischarge!$S59&lt;&gt;""), AdmittedwithRecentDischarge!$S59,"")</f>
        <v/>
      </c>
      <c r="D37" s="97">
        <f>RANK($F37,$F$6:$F$2005,0)+COUNTIF($F$6:$F37,F37)</f>
        <v>33</v>
      </c>
      <c r="E37" s="51" t="str">
        <f t="array" ref="E37">IF(ISNA(MATCH(0,COUNTIF($E$5:$E36,$C$6:$C$2005),0)),"",INDEX($C$6:$C$2005,MATCH(0,COUNTIF($E$5:$E36,$C$6:$C$2005),0)))</f>
        <v/>
      </c>
      <c r="F37" s="51">
        <f t="array" ref="F37">IF($E37&lt;&gt;"",COUNT(IF($C$6:$C$2005=$E37,1)),0)</f>
        <v>0</v>
      </c>
      <c r="G37" s="97"/>
      <c r="H37" s="97"/>
      <c r="I37" s="93"/>
      <c r="J37" s="97"/>
      <c r="K37" s="51" t="str">
        <f>IF(AND(TransferLog!$J52&lt;&gt;"",TransferLog!$L52&lt;&gt;""), TransferLog!$L52,"")</f>
        <v/>
      </c>
      <c r="L37" s="97">
        <f t="array" ref="L37">RANK($N37,$N$6:$N$2005,0)+COUNTIF($N$6:$N37,N37)</f>
        <v>33</v>
      </c>
      <c r="M37" s="51" t="str">
        <f t="array" ref="M37">IF(ISNA(MATCH(0,COUNTIF($M$5:$M36,$K$6:$K$2005),0)),"",INDEX($K$6:$K$2005,MATCH(0,COUNTIF($M$5:$M36,$K$6:$K$2005),0)))</f>
        <v/>
      </c>
      <c r="N37" s="51">
        <f t="array" ref="N37">IF($M37&lt;&gt;"",COUNT(IF($K$6:$K$2005=$M37,1)),0)</f>
        <v>0</v>
      </c>
      <c r="O37" s="97"/>
      <c r="P37" s="97"/>
      <c r="Q37" s="93"/>
      <c r="R37" s="51" t="str">
        <f>IF(AND(DropDownLists!$E40&lt;&gt;"",DropDownLists!$E40&lt;&gt;""), DropDownLists!$E40,"")</f>
        <v/>
      </c>
      <c r="S37" s="51" t="str">
        <f>IF(AND(DropDownLists!$O40&lt;&gt;"",DropDownLists!$O40&lt;&gt;""), DropDownLists!$O40,"")</f>
        <v/>
      </c>
      <c r="U37" s="93"/>
      <c r="W37" s="51" t="str">
        <f>IF(AND(AdmittedwithRecentDischarge!$K59&lt;&gt;"",AdmittedwithRecentDischarge!$I59&lt;&gt;"",AdmittedwithRecentDischarge!$W59&lt;&gt;""), AdmittedwithRecentDischarge!$W59,"")</f>
        <v/>
      </c>
      <c r="X37" s="97">
        <f t="array" ref="X37">RANK($Z37,$Z$6:$Z$2005,0)+COUNTIF($Z$6:$Z37,Z37)</f>
        <v>33</v>
      </c>
      <c r="Y37" s="51" t="str">
        <f t="array" ref="Y37">IF(ISNA(MATCH(0,COUNTIF($Y$5:$Y36,$W$6:$W$2005),0)),"",INDEX(W$6:$W$2005,MATCH(0,COUNTIF($Y$5:$Y36,$W$6:$W$2005),0)))</f>
        <v/>
      </c>
      <c r="Z37" s="51">
        <f t="array" ref="Z37">IF($Y37&lt;&gt;"",COUNT(IF($W$6:$W$2005=$Y37,1)),0)</f>
        <v>0</v>
      </c>
      <c r="AC37" s="97"/>
      <c r="AD37" s="93"/>
    </row>
    <row r="38" spans="1:30">
      <c r="A38" s="97">
        <f t="shared" si="0"/>
        <v>33</v>
      </c>
      <c r="B38" s="97"/>
      <c r="C38" s="51" t="str">
        <f>IF(AND(AdmittedwithRecentDischarge!$K60&lt;&gt;"",AdmittedwithRecentDischarge!$I60&lt;&gt;"",AdmittedwithRecentDischarge!$S60&lt;&gt;""), AdmittedwithRecentDischarge!$S60,"")</f>
        <v/>
      </c>
      <c r="D38" s="97">
        <f>RANK($F38,$F$6:$F$2005,0)+COUNTIF($F$6:$F38,F38)</f>
        <v>34</v>
      </c>
      <c r="E38" s="51" t="str">
        <f t="array" ref="E38">IF(ISNA(MATCH(0,COUNTIF($E$5:$E37,$C$6:$C$2005),0)),"",INDEX($C$6:$C$2005,MATCH(0,COUNTIF($E$5:$E37,$C$6:$C$2005),0)))</f>
        <v/>
      </c>
      <c r="F38" s="51">
        <f t="array" ref="F38">IF($E38&lt;&gt;"",COUNT(IF($C$6:$C$2005=$E38,1)),0)</f>
        <v>0</v>
      </c>
      <c r="G38" s="97"/>
      <c r="H38" s="97"/>
      <c r="I38" s="93"/>
      <c r="J38" s="97"/>
      <c r="K38" s="51" t="str">
        <f>IF(AND(TransferLog!$J53&lt;&gt;"",TransferLog!$L53&lt;&gt;""), TransferLog!$L53,"")</f>
        <v/>
      </c>
      <c r="L38" s="97">
        <f t="array" ref="L38">RANK($N38,$N$6:$N$2005,0)+COUNTIF($N$6:$N38,N38)</f>
        <v>34</v>
      </c>
      <c r="M38" s="51" t="str">
        <f t="array" ref="M38">IF(ISNA(MATCH(0,COUNTIF($M$5:$M37,$K$6:$K$2005),0)),"",INDEX($K$6:$K$2005,MATCH(0,COUNTIF($M$5:$M37,$K$6:$K$2005),0)))</f>
        <v/>
      </c>
      <c r="N38" s="51">
        <f t="array" ref="N38">IF($M38&lt;&gt;"",COUNT(IF($K$6:$K$2005=$M38,1)),0)</f>
        <v>0</v>
      </c>
      <c r="O38" s="97"/>
      <c r="P38" s="97"/>
      <c r="Q38" s="93"/>
      <c r="R38" s="51" t="str">
        <f>IF(AND(DropDownLists!$E41&lt;&gt;"",DropDownLists!$E41&lt;&gt;""), DropDownLists!$E41,"")</f>
        <v/>
      </c>
      <c r="S38" s="51" t="str">
        <f>IF(AND(DropDownLists!$O41&lt;&gt;"",DropDownLists!$O41&lt;&gt;""), DropDownLists!$O41,"")</f>
        <v/>
      </c>
      <c r="U38" s="93"/>
      <c r="W38" s="51" t="str">
        <f>IF(AND(AdmittedwithRecentDischarge!$K60&lt;&gt;"",AdmittedwithRecentDischarge!$I60&lt;&gt;"",AdmittedwithRecentDischarge!$W60&lt;&gt;""), AdmittedwithRecentDischarge!$W60,"")</f>
        <v/>
      </c>
      <c r="X38" s="97">
        <f t="array" ref="X38">RANK($Z38,$Z$6:$Z$2005,0)+COUNTIF($Z$6:$Z38,Z38)</f>
        <v>34</v>
      </c>
      <c r="Y38" s="51" t="str">
        <f t="array" ref="Y38">IF(ISNA(MATCH(0,COUNTIF($Y$5:$Y37,$W$6:$W$2005),0)),"",INDEX(W$6:$W$2005,MATCH(0,COUNTIF($Y$5:$Y37,$W$6:$W$2005),0)))</f>
        <v/>
      </c>
      <c r="Z38" s="51">
        <f t="array" ref="Z38">IF($Y38&lt;&gt;"",COUNT(IF($W$6:$W$2005=$Y38,1)),0)</f>
        <v>0</v>
      </c>
      <c r="AC38" s="97"/>
      <c r="AD38" s="93"/>
    </row>
    <row r="39" spans="1:30">
      <c r="A39" s="97">
        <f t="shared" si="0"/>
        <v>34</v>
      </c>
      <c r="B39" s="97"/>
      <c r="C39" s="51" t="str">
        <f>IF(AND(AdmittedwithRecentDischarge!$K61&lt;&gt;"",AdmittedwithRecentDischarge!$I61&lt;&gt;"",AdmittedwithRecentDischarge!$S61&lt;&gt;""), AdmittedwithRecentDischarge!$S61,"")</f>
        <v/>
      </c>
      <c r="D39" s="97">
        <f>RANK($F39,$F$6:$F$2005,0)+COUNTIF($F$6:$F39,F39)</f>
        <v>35</v>
      </c>
      <c r="E39" s="51" t="str">
        <f t="array" ref="E39">IF(ISNA(MATCH(0,COUNTIF($E$5:$E38,$C$6:$C$2005),0)),"",INDEX($C$6:$C$2005,MATCH(0,COUNTIF($E$5:$E38,$C$6:$C$2005),0)))</f>
        <v/>
      </c>
      <c r="F39" s="51">
        <f t="array" ref="F39">IF($E39&lt;&gt;"",COUNT(IF($C$6:$C$2005=$E39,1)),0)</f>
        <v>0</v>
      </c>
      <c r="G39" s="97"/>
      <c r="H39" s="97"/>
      <c r="I39" s="93"/>
      <c r="J39" s="97"/>
      <c r="K39" s="51" t="str">
        <f>IF(AND(TransferLog!$J54&lt;&gt;"",TransferLog!$L54&lt;&gt;""), TransferLog!$L54,"")</f>
        <v/>
      </c>
      <c r="L39" s="97">
        <f t="array" ref="L39">RANK($N39,$N$6:$N$2005,0)+COUNTIF($N$6:$N39,N39)</f>
        <v>35</v>
      </c>
      <c r="M39" s="51" t="str">
        <f t="array" ref="M39">IF(ISNA(MATCH(0,COUNTIF($M$5:$M38,$K$6:$K$2005),0)),"",INDEX($K$6:$K$2005,MATCH(0,COUNTIF($M$5:$M38,$K$6:$K$2005),0)))</f>
        <v/>
      </c>
      <c r="N39" s="51">
        <f t="array" ref="N39">IF($M39&lt;&gt;"",COUNT(IF($K$6:$K$2005=$M39,1)),0)</f>
        <v>0</v>
      </c>
      <c r="O39" s="97"/>
      <c r="P39" s="97"/>
      <c r="Q39" s="93"/>
      <c r="R39" s="51" t="str">
        <f>IF(AND(DropDownLists!$E42&lt;&gt;"",DropDownLists!$E42&lt;&gt;""), DropDownLists!$E42,"")</f>
        <v/>
      </c>
      <c r="S39" s="51" t="str">
        <f>IF(AND(DropDownLists!$O42&lt;&gt;"",DropDownLists!$O42&lt;&gt;""), DropDownLists!$O42,"")</f>
        <v/>
      </c>
      <c r="U39" s="93"/>
      <c r="W39" s="51" t="str">
        <f>IF(AND(AdmittedwithRecentDischarge!$K61&lt;&gt;"",AdmittedwithRecentDischarge!$I61&lt;&gt;"",AdmittedwithRecentDischarge!$W61&lt;&gt;""), AdmittedwithRecentDischarge!$W61,"")</f>
        <v/>
      </c>
      <c r="X39" s="97">
        <f t="array" ref="X39">RANK($Z39,$Z$6:$Z$2005,0)+COUNTIF($Z$6:$Z39,Z39)</f>
        <v>35</v>
      </c>
      <c r="Y39" s="51" t="str">
        <f t="array" ref="Y39">IF(ISNA(MATCH(0,COUNTIF($Y$5:$Y38,$W$6:$W$2005),0)),"",INDEX(W$6:$W$2005,MATCH(0,COUNTIF($Y$5:$Y38,$W$6:$W$2005),0)))</f>
        <v/>
      </c>
      <c r="Z39" s="51">
        <f t="array" ref="Z39">IF($Y39&lt;&gt;"",COUNT(IF($W$6:$W$2005=$Y39,1)),0)</f>
        <v>0</v>
      </c>
      <c r="AC39" s="97"/>
      <c r="AD39" s="93"/>
    </row>
    <row r="40" spans="1:30">
      <c r="A40" s="97">
        <f t="shared" si="0"/>
        <v>35</v>
      </c>
      <c r="B40" s="97"/>
      <c r="C40" s="51" t="str">
        <f>IF(AND(AdmittedwithRecentDischarge!$K62&lt;&gt;"",AdmittedwithRecentDischarge!$I62&lt;&gt;"",AdmittedwithRecentDischarge!$S62&lt;&gt;""), AdmittedwithRecentDischarge!$S62,"")</f>
        <v/>
      </c>
      <c r="D40" s="97">
        <f>RANK($F40,$F$6:$F$2005,0)+COUNTIF($F$6:$F40,F40)</f>
        <v>36</v>
      </c>
      <c r="E40" s="51" t="str">
        <f t="array" ref="E40">IF(ISNA(MATCH(0,COUNTIF($E$5:$E39,$C$6:$C$2005),0)),"",INDEX($C$6:$C$2005,MATCH(0,COUNTIF($E$5:$E39,$C$6:$C$2005),0)))</f>
        <v/>
      </c>
      <c r="F40" s="51">
        <f t="array" ref="F40">IF($E40&lt;&gt;"",COUNT(IF($C$6:$C$2005=$E40,1)),0)</f>
        <v>0</v>
      </c>
      <c r="G40" s="97"/>
      <c r="H40" s="97"/>
      <c r="I40" s="93"/>
      <c r="J40" s="97"/>
      <c r="K40" s="51" t="str">
        <f>IF(AND(TransferLog!$J55&lt;&gt;"",TransferLog!$L55&lt;&gt;""), TransferLog!$L55,"")</f>
        <v/>
      </c>
      <c r="L40" s="97">
        <f t="array" ref="L40">RANK($N40,$N$6:$N$2005,0)+COUNTIF($N$6:$N40,N40)</f>
        <v>36</v>
      </c>
      <c r="M40" s="51" t="str">
        <f t="array" ref="M40">IF(ISNA(MATCH(0,COUNTIF($M$5:$M39,$K$6:$K$2005),0)),"",INDEX($K$6:$K$2005,MATCH(0,COUNTIF($M$5:$M39,$K$6:$K$2005),0)))</f>
        <v/>
      </c>
      <c r="N40" s="51">
        <f t="array" ref="N40">IF($M40&lt;&gt;"",COUNT(IF($K$6:$K$2005=$M40,1)),0)</f>
        <v>0</v>
      </c>
      <c r="O40" s="97"/>
      <c r="P40" s="97"/>
      <c r="Q40" s="93"/>
      <c r="R40" s="51" t="str">
        <f>IF(AND(DropDownLists!$E43&lt;&gt;"",DropDownLists!$E43&lt;&gt;""), DropDownLists!$E43,"")</f>
        <v/>
      </c>
      <c r="S40" s="51" t="str">
        <f>IF(AND(DropDownLists!$O43&lt;&gt;"",DropDownLists!$O43&lt;&gt;""), DropDownLists!$O43,"")</f>
        <v/>
      </c>
      <c r="U40" s="93"/>
      <c r="W40" s="51" t="str">
        <f>IF(AND(AdmittedwithRecentDischarge!$K62&lt;&gt;"",AdmittedwithRecentDischarge!$I62&lt;&gt;"",AdmittedwithRecentDischarge!$W62&lt;&gt;""), AdmittedwithRecentDischarge!$W62,"")</f>
        <v/>
      </c>
      <c r="X40" s="97">
        <f t="array" ref="X40">RANK($Z40,$Z$6:$Z$2005,0)+COUNTIF($Z$6:$Z40,Z40)</f>
        <v>36</v>
      </c>
      <c r="Y40" s="51" t="str">
        <f t="array" ref="Y40">IF(ISNA(MATCH(0,COUNTIF($Y$5:$Y39,$W$6:$W$2005),0)),"",INDEX(W$6:$W$2005,MATCH(0,COUNTIF($Y$5:$Y39,$W$6:$W$2005),0)))</f>
        <v/>
      </c>
      <c r="Z40" s="51">
        <f t="array" ref="Z40">IF($Y40&lt;&gt;"",COUNT(IF($W$6:$W$2005=$Y40,1)),0)</f>
        <v>0</v>
      </c>
      <c r="AC40" s="97"/>
      <c r="AD40" s="93"/>
    </row>
    <row r="41" spans="1:30">
      <c r="A41" s="97">
        <f t="shared" si="0"/>
        <v>36</v>
      </c>
      <c r="B41" s="97"/>
      <c r="C41" s="51" t="str">
        <f>IF(AND(AdmittedwithRecentDischarge!$K63&lt;&gt;"",AdmittedwithRecentDischarge!$I63&lt;&gt;"",AdmittedwithRecentDischarge!$S63&lt;&gt;""), AdmittedwithRecentDischarge!$S63,"")</f>
        <v/>
      </c>
      <c r="D41" s="97">
        <f>RANK($F41,$F$6:$F$2005,0)+COUNTIF($F$6:$F41,F41)</f>
        <v>37</v>
      </c>
      <c r="E41" s="51" t="str">
        <f t="array" ref="E41">IF(ISNA(MATCH(0,COUNTIF($E$5:$E40,$C$6:$C$2005),0)),"",INDEX($C$6:$C$2005,MATCH(0,COUNTIF($E$5:$E40,$C$6:$C$2005),0)))</f>
        <v/>
      </c>
      <c r="F41" s="51">
        <f t="array" ref="F41">IF($E41&lt;&gt;"",COUNT(IF($C$6:$C$2005=$E41,1)),0)</f>
        <v>0</v>
      </c>
      <c r="G41" s="97"/>
      <c r="H41" s="97"/>
      <c r="I41" s="93"/>
      <c r="J41" s="97"/>
      <c r="K41" s="51" t="str">
        <f>IF(AND(TransferLog!$J56&lt;&gt;"",TransferLog!$L56&lt;&gt;""), TransferLog!$L56,"")</f>
        <v/>
      </c>
      <c r="L41" s="97">
        <f t="array" ref="L41">RANK($N41,$N$6:$N$2005,0)+COUNTIF($N$6:$N41,N41)</f>
        <v>37</v>
      </c>
      <c r="M41" s="51" t="str">
        <f t="array" ref="M41">IF(ISNA(MATCH(0,COUNTIF($M$5:$M40,$K$6:$K$2005),0)),"",INDEX($K$6:$K$2005,MATCH(0,COUNTIF($M$5:$M40,$K$6:$K$2005),0)))</f>
        <v/>
      </c>
      <c r="N41" s="51">
        <f t="array" ref="N41">IF($M41&lt;&gt;"",COUNT(IF($K$6:$K$2005=$M41,1)),0)</f>
        <v>0</v>
      </c>
      <c r="O41" s="97"/>
      <c r="P41" s="97"/>
      <c r="Q41" s="93"/>
      <c r="R41" s="51" t="str">
        <f>IF(AND(DropDownLists!$E44&lt;&gt;"",DropDownLists!$E44&lt;&gt;""), DropDownLists!$E44,"")</f>
        <v/>
      </c>
      <c r="S41" s="51" t="str">
        <f>IF(AND(DropDownLists!$O44&lt;&gt;"",DropDownLists!$O44&lt;&gt;""), DropDownLists!$O44,"")</f>
        <v/>
      </c>
      <c r="U41" s="93"/>
      <c r="W41" s="51" t="str">
        <f>IF(AND(AdmittedwithRecentDischarge!$K63&lt;&gt;"",AdmittedwithRecentDischarge!$I63&lt;&gt;"",AdmittedwithRecentDischarge!$W63&lt;&gt;""), AdmittedwithRecentDischarge!$W63,"")</f>
        <v/>
      </c>
      <c r="X41" s="97">
        <f t="array" ref="X41">RANK($Z41,$Z$6:$Z$2005,0)+COUNTIF($Z$6:$Z41,Z41)</f>
        <v>37</v>
      </c>
      <c r="Y41" s="51" t="str">
        <f t="array" ref="Y41">IF(ISNA(MATCH(0,COUNTIF($Y$5:$Y40,$W$6:$W$2005),0)),"",INDEX(W$6:$W$2005,MATCH(0,COUNTIF($Y$5:$Y40,$W$6:$W$2005),0)))</f>
        <v/>
      </c>
      <c r="Z41" s="51">
        <f t="array" ref="Z41">IF($Y41&lt;&gt;"",COUNT(IF($W$6:$W$2005=$Y41,1)),0)</f>
        <v>0</v>
      </c>
      <c r="AC41" s="97"/>
      <c r="AD41" s="93"/>
    </row>
    <row r="42" spans="1:30">
      <c r="A42" s="97">
        <f t="shared" si="0"/>
        <v>37</v>
      </c>
      <c r="B42" s="97"/>
      <c r="C42" s="51" t="str">
        <f>IF(AND(AdmittedwithRecentDischarge!$K64&lt;&gt;"",AdmittedwithRecentDischarge!$I64&lt;&gt;"",AdmittedwithRecentDischarge!$S64&lt;&gt;""), AdmittedwithRecentDischarge!$S64,"")</f>
        <v/>
      </c>
      <c r="D42" s="97">
        <f>RANK($F42,$F$6:$F$2005,0)+COUNTIF($F$6:$F42,F42)</f>
        <v>38</v>
      </c>
      <c r="E42" s="51" t="str">
        <f t="array" ref="E42">IF(ISNA(MATCH(0,COUNTIF($E$5:$E41,$C$6:$C$2005),0)),"",INDEX($C$6:$C$2005,MATCH(0,COUNTIF($E$5:$E41,$C$6:$C$2005),0)))</f>
        <v/>
      </c>
      <c r="F42" s="51">
        <f t="array" ref="F42">IF($E42&lt;&gt;"",COUNT(IF($C$6:$C$2005=$E42,1)),0)</f>
        <v>0</v>
      </c>
      <c r="G42" s="97"/>
      <c r="H42" s="97"/>
      <c r="I42" s="93"/>
      <c r="J42" s="97"/>
      <c r="K42" s="51" t="str">
        <f>IF(AND(TransferLog!$J57&lt;&gt;"",TransferLog!$L57&lt;&gt;""), TransferLog!$L57,"")</f>
        <v/>
      </c>
      <c r="L42" s="97">
        <f t="array" ref="L42">RANK($N42,$N$6:$N$2005,0)+COUNTIF($N$6:$N42,N42)</f>
        <v>38</v>
      </c>
      <c r="M42" s="51" t="str">
        <f t="array" ref="M42">IF(ISNA(MATCH(0,COUNTIF($M$5:$M41,$K$6:$K$2005),0)),"",INDEX($K$6:$K$2005,MATCH(0,COUNTIF($M$5:$M41,$K$6:$K$2005),0)))</f>
        <v/>
      </c>
      <c r="N42" s="51">
        <f t="array" ref="N42">IF($M42&lt;&gt;"",COUNT(IF($K$6:$K$2005=$M42,1)),0)</f>
        <v>0</v>
      </c>
      <c r="O42" s="97"/>
      <c r="P42" s="97"/>
      <c r="Q42" s="93"/>
      <c r="R42" s="51" t="str">
        <f>IF(AND(DropDownLists!$E45&lt;&gt;"",DropDownLists!$E45&lt;&gt;""), DropDownLists!$E45,"")</f>
        <v/>
      </c>
      <c r="S42" s="51" t="str">
        <f>IF(AND(DropDownLists!$O45&lt;&gt;"",DropDownLists!$O45&lt;&gt;""), DropDownLists!$O45,"")</f>
        <v/>
      </c>
      <c r="U42" s="93"/>
      <c r="W42" s="51" t="str">
        <f>IF(AND(AdmittedwithRecentDischarge!$K64&lt;&gt;"",AdmittedwithRecentDischarge!$I64&lt;&gt;"",AdmittedwithRecentDischarge!$W64&lt;&gt;""), AdmittedwithRecentDischarge!$W64,"")</f>
        <v/>
      </c>
      <c r="X42" s="97">
        <f t="array" ref="X42">RANK($Z42,$Z$6:$Z$2005,0)+COUNTIF($Z$6:$Z42,Z42)</f>
        <v>38</v>
      </c>
      <c r="Y42" s="51" t="str">
        <f t="array" ref="Y42">IF(ISNA(MATCH(0,COUNTIF($Y$5:$Y41,$W$6:$W$2005),0)),"",INDEX(W$6:$W$2005,MATCH(0,COUNTIF($Y$5:$Y41,$W$6:$W$2005),0)))</f>
        <v/>
      </c>
      <c r="Z42" s="51">
        <f t="array" ref="Z42">IF($Y42&lt;&gt;"",COUNT(IF($W$6:$W$2005=$Y42,1)),0)</f>
        <v>0</v>
      </c>
      <c r="AC42" s="97"/>
      <c r="AD42" s="93"/>
    </row>
    <row r="43" spans="1:30">
      <c r="A43" s="97">
        <f t="shared" si="0"/>
        <v>38</v>
      </c>
      <c r="B43" s="97"/>
      <c r="C43" s="51" t="str">
        <f>IF(AND(AdmittedwithRecentDischarge!$K65&lt;&gt;"",AdmittedwithRecentDischarge!$I65&lt;&gt;"",AdmittedwithRecentDischarge!$S65&lt;&gt;""), AdmittedwithRecentDischarge!$S65,"")</f>
        <v/>
      </c>
      <c r="D43" s="97">
        <f>RANK($F43,$F$6:$F$2005,0)+COUNTIF($F$6:$F43,F43)</f>
        <v>39</v>
      </c>
      <c r="E43" s="51" t="str">
        <f t="array" ref="E43">IF(ISNA(MATCH(0,COUNTIF($E$5:$E42,$C$6:$C$2005),0)),"",INDEX($C$6:$C$2005,MATCH(0,COUNTIF($E$5:$E42,$C$6:$C$2005),0)))</f>
        <v/>
      </c>
      <c r="F43" s="51">
        <f t="array" ref="F43">IF($E43&lt;&gt;"",COUNT(IF($C$6:$C$2005=$E43,1)),0)</f>
        <v>0</v>
      </c>
      <c r="G43" s="97"/>
      <c r="H43" s="97"/>
      <c r="I43" s="93"/>
      <c r="J43" s="97"/>
      <c r="K43" s="51" t="str">
        <f>IF(AND(TransferLog!$J58&lt;&gt;"",TransferLog!$L58&lt;&gt;""), TransferLog!$L58,"")</f>
        <v/>
      </c>
      <c r="L43" s="97">
        <f t="array" ref="L43">RANK($N43,$N$6:$N$2005,0)+COUNTIF($N$6:$N43,N43)</f>
        <v>39</v>
      </c>
      <c r="M43" s="51" t="str">
        <f t="array" ref="M43">IF(ISNA(MATCH(0,COUNTIF($M$5:$M42,$K$6:$K$2005),0)),"",INDEX($K$6:$K$2005,MATCH(0,COUNTIF($M$5:$M42,$K$6:$K$2005),0)))</f>
        <v/>
      </c>
      <c r="N43" s="51">
        <f t="array" ref="N43">IF($M43&lt;&gt;"",COUNT(IF($K$6:$K$2005=$M43,1)),0)</f>
        <v>0</v>
      </c>
      <c r="O43" s="97"/>
      <c r="P43" s="97"/>
      <c r="Q43" s="93"/>
      <c r="R43" s="51" t="str">
        <f>IF(AND(DropDownLists!$E46&lt;&gt;"",DropDownLists!$E46&lt;&gt;""), DropDownLists!$E46,"")</f>
        <v/>
      </c>
      <c r="S43" s="51" t="str">
        <f>IF(AND(DropDownLists!$O46&lt;&gt;"",DropDownLists!$O46&lt;&gt;""), DropDownLists!$O46,"")</f>
        <v/>
      </c>
      <c r="U43" s="93"/>
      <c r="W43" s="51" t="str">
        <f>IF(AND(AdmittedwithRecentDischarge!$K65&lt;&gt;"",AdmittedwithRecentDischarge!$I65&lt;&gt;"",AdmittedwithRecentDischarge!$W65&lt;&gt;""), AdmittedwithRecentDischarge!$W65,"")</f>
        <v/>
      </c>
      <c r="X43" s="97">
        <f t="array" ref="X43">RANK($Z43,$Z$6:$Z$2005,0)+COUNTIF($Z$6:$Z43,Z43)</f>
        <v>39</v>
      </c>
      <c r="Y43" s="51" t="str">
        <f t="array" ref="Y43">IF(ISNA(MATCH(0,COUNTIF($Y$5:$Y42,$W$6:$W$2005),0)),"",INDEX(W$6:$W$2005,MATCH(0,COUNTIF($Y$5:$Y42,$W$6:$W$2005),0)))</f>
        <v/>
      </c>
      <c r="Z43" s="51">
        <f t="array" ref="Z43">IF($Y43&lt;&gt;"",COUNT(IF($W$6:$W$2005=$Y43,1)),0)</f>
        <v>0</v>
      </c>
      <c r="AC43" s="97"/>
      <c r="AD43" s="93"/>
    </row>
    <row r="44" spans="1:30">
      <c r="A44" s="97">
        <f t="shared" si="0"/>
        <v>39</v>
      </c>
      <c r="B44" s="97"/>
      <c r="C44" s="51" t="str">
        <f>IF(AND(AdmittedwithRecentDischarge!$K66&lt;&gt;"",AdmittedwithRecentDischarge!$I66&lt;&gt;"",AdmittedwithRecentDischarge!$S66&lt;&gt;""), AdmittedwithRecentDischarge!$S66,"")</f>
        <v/>
      </c>
      <c r="D44" s="97">
        <f>RANK($F44,$F$6:$F$2005,0)+COUNTIF($F$6:$F44,F44)</f>
        <v>40</v>
      </c>
      <c r="E44" s="51" t="str">
        <f t="array" ref="E44">IF(ISNA(MATCH(0,COUNTIF($E$5:$E43,$C$6:$C$2005),0)),"",INDEX($C$6:$C$2005,MATCH(0,COUNTIF($E$5:$E43,$C$6:$C$2005),0)))</f>
        <v/>
      </c>
      <c r="F44" s="51">
        <f t="array" ref="F44">IF($E44&lt;&gt;"",COUNT(IF($C$6:$C$2005=$E44,1)),0)</f>
        <v>0</v>
      </c>
      <c r="G44" s="97"/>
      <c r="H44" s="97"/>
      <c r="I44" s="93"/>
      <c r="J44" s="97"/>
      <c r="K44" s="51" t="str">
        <f>IF(AND(TransferLog!$J59&lt;&gt;"",TransferLog!$L59&lt;&gt;""), TransferLog!$L59,"")</f>
        <v/>
      </c>
      <c r="L44" s="97">
        <f t="array" ref="L44">RANK($N44,$N$6:$N$2005,0)+COUNTIF($N$6:$N44,N44)</f>
        <v>40</v>
      </c>
      <c r="M44" s="51" t="str">
        <f t="array" ref="M44">IF(ISNA(MATCH(0,COUNTIF($M$5:$M43,$K$6:$K$2005),0)),"",INDEX($K$6:$K$2005,MATCH(0,COUNTIF($M$5:$M43,$K$6:$K$2005),0)))</f>
        <v/>
      </c>
      <c r="N44" s="51">
        <f t="array" ref="N44">IF($M44&lt;&gt;"",COUNT(IF($K$6:$K$2005=$M44,1)),0)</f>
        <v>0</v>
      </c>
      <c r="O44" s="97"/>
      <c r="P44" s="97"/>
      <c r="Q44" s="93"/>
      <c r="R44" s="51" t="str">
        <f>IF(AND(DropDownLists!$E47&lt;&gt;"",DropDownLists!$E47&lt;&gt;""), DropDownLists!$E47,"")</f>
        <v/>
      </c>
      <c r="S44" s="51" t="str">
        <f>IF(AND(DropDownLists!$O47&lt;&gt;"",DropDownLists!$O47&lt;&gt;""), DropDownLists!$O47,"")</f>
        <v/>
      </c>
      <c r="U44" s="93"/>
      <c r="W44" s="51" t="str">
        <f>IF(AND(AdmittedwithRecentDischarge!$K66&lt;&gt;"",AdmittedwithRecentDischarge!$I66&lt;&gt;"",AdmittedwithRecentDischarge!$W66&lt;&gt;""), AdmittedwithRecentDischarge!$W66,"")</f>
        <v/>
      </c>
      <c r="X44" s="97">
        <f t="array" ref="X44">RANK($Z44,$Z$6:$Z$2005,0)+COUNTIF($Z$6:$Z44,Z44)</f>
        <v>40</v>
      </c>
      <c r="Y44" s="51" t="str">
        <f t="array" ref="Y44">IF(ISNA(MATCH(0,COUNTIF($Y$5:$Y43,$W$6:$W$2005),0)),"",INDEX(W$6:$W$2005,MATCH(0,COUNTIF($Y$5:$Y43,$W$6:$W$2005),0)))</f>
        <v/>
      </c>
      <c r="Z44" s="51">
        <f t="array" ref="Z44">IF($Y44&lt;&gt;"",COUNT(IF($W$6:$W$2005=$Y44,1)),0)</f>
        <v>0</v>
      </c>
      <c r="AC44" s="97"/>
      <c r="AD44" s="93"/>
    </row>
    <row r="45" spans="1:30">
      <c r="A45" s="97">
        <f t="shared" si="0"/>
        <v>40</v>
      </c>
      <c r="B45" s="97"/>
      <c r="C45" s="51" t="str">
        <f>IF(AND(AdmittedwithRecentDischarge!$K67&lt;&gt;"",AdmittedwithRecentDischarge!$I67&lt;&gt;"",AdmittedwithRecentDischarge!$S67&lt;&gt;""), AdmittedwithRecentDischarge!$S67,"")</f>
        <v/>
      </c>
      <c r="D45" s="97">
        <f>RANK($F45,$F$6:$F$2005,0)+COUNTIF($F$6:$F45,F45)</f>
        <v>41</v>
      </c>
      <c r="E45" s="51" t="str">
        <f t="array" ref="E45">IF(ISNA(MATCH(0,COUNTIF($E$5:$E44,$C$6:$C$2005),0)),"",INDEX($C$6:$C$2005,MATCH(0,COUNTIF($E$5:$E44,$C$6:$C$2005),0)))</f>
        <v/>
      </c>
      <c r="F45" s="51">
        <f t="array" ref="F45">IF($E45&lt;&gt;"",COUNT(IF($C$6:$C$2005=$E45,1)),0)</f>
        <v>0</v>
      </c>
      <c r="G45" s="97"/>
      <c r="H45" s="97"/>
      <c r="I45" s="93"/>
      <c r="J45" s="97"/>
      <c r="K45" s="51" t="str">
        <f>IF(AND(TransferLog!$J60&lt;&gt;"",TransferLog!$L60&lt;&gt;""), TransferLog!$L60,"")</f>
        <v/>
      </c>
      <c r="L45" s="97">
        <f t="array" ref="L45">RANK($N45,$N$6:$N$2005,0)+COUNTIF($N$6:$N45,N45)</f>
        <v>41</v>
      </c>
      <c r="M45" s="51" t="str">
        <f t="array" ref="M45">IF(ISNA(MATCH(0,COUNTIF($M$5:$M44,$K$6:$K$2005),0)),"",INDEX($K$6:$K$2005,MATCH(0,COUNTIF($M$5:$M44,$K$6:$K$2005),0)))</f>
        <v/>
      </c>
      <c r="N45" s="51">
        <f t="array" ref="N45">IF($M45&lt;&gt;"",COUNT(IF($K$6:$K$2005=$M45,1)),0)</f>
        <v>0</v>
      </c>
      <c r="O45" s="97"/>
      <c r="P45" s="97"/>
      <c r="Q45" s="93"/>
      <c r="R45" s="51" t="str">
        <f>IF(AND(DropDownLists!$E48&lt;&gt;"",DropDownLists!$E48&lt;&gt;""), DropDownLists!$E48,"")</f>
        <v/>
      </c>
      <c r="S45" s="51" t="str">
        <f>IF(AND(DropDownLists!$O48&lt;&gt;"",DropDownLists!$O48&lt;&gt;""), DropDownLists!$O48,"")</f>
        <v/>
      </c>
      <c r="U45" s="93"/>
      <c r="W45" s="51" t="str">
        <f>IF(AND(AdmittedwithRecentDischarge!$K67&lt;&gt;"",AdmittedwithRecentDischarge!$I67&lt;&gt;"",AdmittedwithRecentDischarge!$W67&lt;&gt;""), AdmittedwithRecentDischarge!$W67,"")</f>
        <v/>
      </c>
      <c r="X45" s="97">
        <f t="array" ref="X45">RANK($Z45,$Z$6:$Z$2005,0)+COUNTIF($Z$6:$Z45,Z45)</f>
        <v>41</v>
      </c>
      <c r="Y45" s="51" t="str">
        <f t="array" ref="Y45">IF(ISNA(MATCH(0,COUNTIF($Y$5:$Y44,$W$6:$W$2005),0)),"",INDEX(W$6:$W$2005,MATCH(0,COUNTIF($Y$5:$Y44,$W$6:$W$2005),0)))</f>
        <v/>
      </c>
      <c r="Z45" s="51">
        <f t="array" ref="Z45">IF($Y45&lt;&gt;"",COUNT(IF($W$6:$W$2005=$Y45,1)),0)</f>
        <v>0</v>
      </c>
      <c r="AC45" s="97"/>
      <c r="AD45" s="93"/>
    </row>
    <row r="46" spans="1:30">
      <c r="A46" s="97">
        <f t="shared" si="0"/>
        <v>41</v>
      </c>
      <c r="B46" s="97"/>
      <c r="C46" s="51" t="str">
        <f>IF(AND(AdmittedwithRecentDischarge!$K68&lt;&gt;"",AdmittedwithRecentDischarge!$I68&lt;&gt;"",AdmittedwithRecentDischarge!$S68&lt;&gt;""), AdmittedwithRecentDischarge!$S68,"")</f>
        <v/>
      </c>
      <c r="D46" s="97">
        <f>RANK($F46,$F$6:$F$2005,0)+COUNTIF($F$6:$F46,F46)</f>
        <v>42</v>
      </c>
      <c r="E46" s="51" t="str">
        <f t="array" ref="E46">IF(ISNA(MATCH(0,COUNTIF($E$5:$E45,$C$6:$C$2005),0)),"",INDEX($C$6:$C$2005,MATCH(0,COUNTIF($E$5:$E45,$C$6:$C$2005),0)))</f>
        <v/>
      </c>
      <c r="F46" s="51">
        <f t="array" ref="F46">IF($E46&lt;&gt;"",COUNT(IF($C$6:$C$2005=$E46,1)),0)</f>
        <v>0</v>
      </c>
      <c r="G46" s="97"/>
      <c r="H46" s="97"/>
      <c r="I46" s="93"/>
      <c r="J46" s="97"/>
      <c r="K46" s="51" t="str">
        <f>IF(AND(TransferLog!$J61&lt;&gt;"",TransferLog!$L61&lt;&gt;""), TransferLog!$L61,"")</f>
        <v/>
      </c>
      <c r="L46" s="97">
        <f t="array" ref="L46">RANK($N46,$N$6:$N$2005,0)+COUNTIF($N$6:$N46,N46)</f>
        <v>42</v>
      </c>
      <c r="M46" s="51" t="str">
        <f t="array" ref="M46">IF(ISNA(MATCH(0,COUNTIF($M$5:$M45,$K$6:$K$2005),0)),"",INDEX($K$6:$K$2005,MATCH(0,COUNTIF($M$5:$M45,$K$6:$K$2005),0)))</f>
        <v/>
      </c>
      <c r="N46" s="51">
        <f t="array" ref="N46">IF($M46&lt;&gt;"",COUNT(IF($K$6:$K$2005=$M46,1)),0)</f>
        <v>0</v>
      </c>
      <c r="O46" s="97"/>
      <c r="P46" s="97"/>
      <c r="Q46" s="93"/>
      <c r="R46" s="51" t="str">
        <f>IF(AND(DropDownLists!$E49&lt;&gt;"",DropDownLists!$E49&lt;&gt;""), DropDownLists!$E49,"")</f>
        <v/>
      </c>
      <c r="S46" s="51" t="str">
        <f>IF(AND(DropDownLists!$O49&lt;&gt;"",DropDownLists!$O49&lt;&gt;""), DropDownLists!$O49,"")</f>
        <v/>
      </c>
      <c r="U46" s="93"/>
      <c r="W46" s="51" t="str">
        <f>IF(AND(AdmittedwithRecentDischarge!$K68&lt;&gt;"",AdmittedwithRecentDischarge!$I68&lt;&gt;"",AdmittedwithRecentDischarge!$W68&lt;&gt;""), AdmittedwithRecentDischarge!$W68,"")</f>
        <v/>
      </c>
      <c r="X46" s="97">
        <f t="array" ref="X46">RANK($Z46,$Z$6:$Z$2005,0)+COUNTIF($Z$6:$Z46,Z46)</f>
        <v>42</v>
      </c>
      <c r="Y46" s="51" t="str">
        <f t="array" ref="Y46">IF(ISNA(MATCH(0,COUNTIF($Y$5:$Y45,$W$6:$W$2005),0)),"",INDEX(W$6:$W$2005,MATCH(0,COUNTIF($Y$5:$Y45,$W$6:$W$2005),0)))</f>
        <v/>
      </c>
      <c r="Z46" s="51">
        <f t="array" ref="Z46">IF($Y46&lt;&gt;"",COUNT(IF($W$6:$W$2005=$Y46,1)),0)</f>
        <v>0</v>
      </c>
      <c r="AC46" s="97"/>
      <c r="AD46" s="93"/>
    </row>
    <row r="47" spans="1:30">
      <c r="A47" s="97">
        <f t="shared" si="0"/>
        <v>42</v>
      </c>
      <c r="B47" s="97"/>
      <c r="C47" s="51" t="str">
        <f>IF(AND(AdmittedwithRecentDischarge!$K69&lt;&gt;"",AdmittedwithRecentDischarge!$I69&lt;&gt;"",AdmittedwithRecentDischarge!$S69&lt;&gt;""), AdmittedwithRecentDischarge!$S69,"")</f>
        <v/>
      </c>
      <c r="D47" s="97">
        <f>RANK($F47,$F$6:$F$2005,0)+COUNTIF($F$6:$F47,F47)</f>
        <v>43</v>
      </c>
      <c r="E47" s="51" t="str">
        <f t="array" ref="E47">IF(ISNA(MATCH(0,COUNTIF($E$5:$E46,$C$6:$C$2005),0)),"",INDEX($C$6:$C$2005,MATCH(0,COUNTIF($E$5:$E46,$C$6:$C$2005),0)))</f>
        <v/>
      </c>
      <c r="F47" s="51">
        <f t="array" ref="F47">IF($E47&lt;&gt;"",COUNT(IF($C$6:$C$2005=$E47,1)),0)</f>
        <v>0</v>
      </c>
      <c r="G47" s="97"/>
      <c r="H47" s="97"/>
      <c r="I47" s="93"/>
      <c r="J47" s="97"/>
      <c r="K47" s="51" t="str">
        <f>IF(AND(TransferLog!$J62&lt;&gt;"",TransferLog!$L62&lt;&gt;""), TransferLog!$L62,"")</f>
        <v/>
      </c>
      <c r="L47" s="97">
        <f t="array" ref="L47">RANK($N47,$N$6:$N$2005,0)+COUNTIF($N$6:$N47,N47)</f>
        <v>43</v>
      </c>
      <c r="M47" s="51" t="str">
        <f t="array" ref="M47">IF(ISNA(MATCH(0,COUNTIF($M$5:$M46,$K$6:$K$2005),0)),"",INDEX($K$6:$K$2005,MATCH(0,COUNTIF($M$5:$M46,$K$6:$K$2005),0)))</f>
        <v/>
      </c>
      <c r="N47" s="51">
        <f t="array" ref="N47">IF($M47&lt;&gt;"",COUNT(IF($K$6:$K$2005=$M47,1)),0)</f>
        <v>0</v>
      </c>
      <c r="O47" s="97"/>
      <c r="P47" s="97"/>
      <c r="Q47" s="93"/>
      <c r="R47" s="51" t="str">
        <f>IF(AND(DropDownLists!$E50&lt;&gt;"",DropDownLists!$E50&lt;&gt;""), DropDownLists!$E50,"")</f>
        <v/>
      </c>
      <c r="S47" s="51" t="str">
        <f>IF(AND(DropDownLists!$O50&lt;&gt;"",DropDownLists!$O50&lt;&gt;""), DropDownLists!$O50,"")</f>
        <v/>
      </c>
      <c r="U47" s="93"/>
      <c r="W47" s="51" t="str">
        <f>IF(AND(AdmittedwithRecentDischarge!$K69&lt;&gt;"",AdmittedwithRecentDischarge!$I69&lt;&gt;"",AdmittedwithRecentDischarge!$W69&lt;&gt;""), AdmittedwithRecentDischarge!$W69,"")</f>
        <v/>
      </c>
      <c r="X47" s="97">
        <f t="array" ref="X47">RANK($Z47,$Z$6:$Z$2005,0)+COUNTIF($Z$6:$Z47,Z47)</f>
        <v>43</v>
      </c>
      <c r="Y47" s="51" t="str">
        <f t="array" ref="Y47">IF(ISNA(MATCH(0,COUNTIF($Y$5:$Y46,$W$6:$W$2005),0)),"",INDEX(W$6:$W$2005,MATCH(0,COUNTIF($Y$5:$Y46,$W$6:$W$2005),0)))</f>
        <v/>
      </c>
      <c r="Z47" s="51">
        <f t="array" ref="Z47">IF($Y47&lt;&gt;"",COUNT(IF($W$6:$W$2005=$Y47,1)),0)</f>
        <v>0</v>
      </c>
      <c r="AC47" s="97"/>
      <c r="AD47" s="93"/>
    </row>
    <row r="48" spans="1:30">
      <c r="A48" s="97">
        <f t="shared" si="0"/>
        <v>43</v>
      </c>
      <c r="B48" s="97"/>
      <c r="C48" s="51" t="str">
        <f>IF(AND(AdmittedwithRecentDischarge!$K70&lt;&gt;"",AdmittedwithRecentDischarge!$I70&lt;&gt;"",AdmittedwithRecentDischarge!$S70&lt;&gt;""), AdmittedwithRecentDischarge!$S70,"")</f>
        <v/>
      </c>
      <c r="D48" s="97">
        <f>RANK($F48,$F$6:$F$2005,0)+COUNTIF($F$6:$F48,F48)</f>
        <v>44</v>
      </c>
      <c r="E48" s="51" t="str">
        <f t="array" ref="E48">IF(ISNA(MATCH(0,COUNTIF($E$5:$E47,$C$6:$C$2005),0)),"",INDEX($C$6:$C$2005,MATCH(0,COUNTIF($E$5:$E47,$C$6:$C$2005),0)))</f>
        <v/>
      </c>
      <c r="F48" s="51">
        <f t="array" ref="F48">IF($E48&lt;&gt;"",COUNT(IF($C$6:$C$2005=$E48,1)),0)</f>
        <v>0</v>
      </c>
      <c r="G48" s="97"/>
      <c r="H48" s="97"/>
      <c r="I48" s="93"/>
      <c r="J48" s="97"/>
      <c r="K48" s="51" t="str">
        <f>IF(AND(TransferLog!$J63&lt;&gt;"",TransferLog!$L63&lt;&gt;""), TransferLog!$L63,"")</f>
        <v/>
      </c>
      <c r="L48" s="97">
        <f t="array" ref="L48">RANK($N48,$N$6:$N$2005,0)+COUNTIF($N$6:$N48,N48)</f>
        <v>44</v>
      </c>
      <c r="M48" s="51" t="str">
        <f t="array" ref="M48">IF(ISNA(MATCH(0,COUNTIF($M$5:$M47,$K$6:$K$2005),0)),"",INDEX($K$6:$K$2005,MATCH(0,COUNTIF($M$5:$M47,$K$6:$K$2005),0)))</f>
        <v/>
      </c>
      <c r="N48" s="51">
        <f t="array" ref="N48">IF($M48&lt;&gt;"",COUNT(IF($K$6:$K$2005=$M48,1)),0)</f>
        <v>0</v>
      </c>
      <c r="O48" s="97"/>
      <c r="P48" s="97"/>
      <c r="Q48" s="93"/>
      <c r="R48" s="51" t="str">
        <f>IF(AND(DropDownLists!$E51&lt;&gt;"",DropDownLists!$E51&lt;&gt;""), DropDownLists!$E51,"")</f>
        <v/>
      </c>
      <c r="S48" s="51" t="str">
        <f>IF(AND(DropDownLists!$O51&lt;&gt;"",DropDownLists!$O51&lt;&gt;""), DropDownLists!$O51,"")</f>
        <v/>
      </c>
      <c r="U48" s="93"/>
      <c r="W48" s="51" t="str">
        <f>IF(AND(AdmittedwithRecentDischarge!$K70&lt;&gt;"",AdmittedwithRecentDischarge!$I70&lt;&gt;"",AdmittedwithRecentDischarge!$W70&lt;&gt;""), AdmittedwithRecentDischarge!$W70,"")</f>
        <v/>
      </c>
      <c r="X48" s="97">
        <f t="array" ref="X48">RANK($Z48,$Z$6:$Z$2005,0)+COUNTIF($Z$6:$Z48,Z48)</f>
        <v>44</v>
      </c>
      <c r="Y48" s="51" t="str">
        <f t="array" ref="Y48">IF(ISNA(MATCH(0,COUNTIF($Y$5:$Y47,$W$6:$W$2005),0)),"",INDEX(W$6:$W$2005,MATCH(0,COUNTIF($Y$5:$Y47,$W$6:$W$2005),0)))</f>
        <v/>
      </c>
      <c r="Z48" s="51">
        <f t="array" ref="Z48">IF($Y48&lt;&gt;"",COUNT(IF($W$6:$W$2005=$Y48,1)),0)</f>
        <v>0</v>
      </c>
      <c r="AC48" s="97"/>
      <c r="AD48" s="93"/>
    </row>
    <row r="49" spans="1:30">
      <c r="A49" s="97">
        <f t="shared" si="0"/>
        <v>44</v>
      </c>
      <c r="B49" s="97"/>
      <c r="C49" s="51" t="str">
        <f>IF(AND(AdmittedwithRecentDischarge!$K71&lt;&gt;"",AdmittedwithRecentDischarge!$I71&lt;&gt;"",AdmittedwithRecentDischarge!$S71&lt;&gt;""), AdmittedwithRecentDischarge!$S71,"")</f>
        <v/>
      </c>
      <c r="D49" s="97">
        <f>RANK($F49,$F$6:$F$2005,0)+COUNTIF($F$6:$F49,F49)</f>
        <v>45</v>
      </c>
      <c r="E49" s="51" t="str">
        <f t="array" ref="E49">IF(ISNA(MATCH(0,COUNTIF($E$5:$E48,$C$6:$C$2005),0)),"",INDEX($C$6:$C$2005,MATCH(0,COUNTIF($E$5:$E48,$C$6:$C$2005),0)))</f>
        <v/>
      </c>
      <c r="F49" s="51">
        <f t="array" ref="F49">IF($E49&lt;&gt;"",COUNT(IF($C$6:$C$2005=$E49,1)),0)</f>
        <v>0</v>
      </c>
      <c r="G49" s="97"/>
      <c r="H49" s="97"/>
      <c r="I49" s="93"/>
      <c r="J49" s="97"/>
      <c r="K49" s="51" t="str">
        <f>IF(AND(TransferLog!$J64&lt;&gt;"",TransferLog!$L64&lt;&gt;""), TransferLog!$L64,"")</f>
        <v/>
      </c>
      <c r="L49" s="97">
        <f t="array" ref="L49">RANK($N49,$N$6:$N$2005,0)+COUNTIF($N$6:$N49,N49)</f>
        <v>45</v>
      </c>
      <c r="M49" s="51" t="str">
        <f t="array" ref="M49">IF(ISNA(MATCH(0,COUNTIF($M$5:$M48,$K$6:$K$2005),0)),"",INDEX($K$6:$K$2005,MATCH(0,COUNTIF($M$5:$M48,$K$6:$K$2005),0)))</f>
        <v/>
      </c>
      <c r="N49" s="51">
        <f t="array" ref="N49">IF($M49&lt;&gt;"",COUNT(IF($K$6:$K$2005=$M49,1)),0)</f>
        <v>0</v>
      </c>
      <c r="O49" s="97"/>
      <c r="P49" s="97"/>
      <c r="Q49" s="93"/>
      <c r="R49" s="51" t="str">
        <f>IF(AND(DropDownLists!$E52&lt;&gt;"",DropDownLists!$E52&lt;&gt;""), DropDownLists!$E52,"")</f>
        <v/>
      </c>
      <c r="S49" s="51" t="str">
        <f>IF(AND(DropDownLists!$O52&lt;&gt;"",DropDownLists!$O52&lt;&gt;""), DropDownLists!$O52,"")</f>
        <v/>
      </c>
      <c r="U49" s="93"/>
      <c r="W49" s="51" t="str">
        <f>IF(AND(AdmittedwithRecentDischarge!$K71&lt;&gt;"",AdmittedwithRecentDischarge!$I71&lt;&gt;"",AdmittedwithRecentDischarge!$W71&lt;&gt;""), AdmittedwithRecentDischarge!$W71,"")</f>
        <v/>
      </c>
      <c r="X49" s="97">
        <f t="array" ref="X49">RANK($Z49,$Z$6:$Z$2005,0)+COUNTIF($Z$6:$Z49,Z49)</f>
        <v>45</v>
      </c>
      <c r="Y49" s="51" t="str">
        <f t="array" ref="Y49">IF(ISNA(MATCH(0,COUNTIF($Y$5:$Y48,$W$6:$W$2005),0)),"",INDEX(W$6:$W$2005,MATCH(0,COUNTIF($Y$5:$Y48,$W$6:$W$2005),0)))</f>
        <v/>
      </c>
      <c r="Z49" s="51">
        <f t="array" ref="Z49">IF($Y49&lt;&gt;"",COUNT(IF($W$6:$W$2005=$Y49,1)),0)</f>
        <v>0</v>
      </c>
      <c r="AC49" s="97"/>
      <c r="AD49" s="93"/>
    </row>
    <row r="50" spans="1:30">
      <c r="A50" s="97">
        <f t="shared" si="0"/>
        <v>45</v>
      </c>
      <c r="B50" s="97"/>
      <c r="C50" s="51" t="str">
        <f>IF(AND(AdmittedwithRecentDischarge!$K72&lt;&gt;"",AdmittedwithRecentDischarge!$I72&lt;&gt;"",AdmittedwithRecentDischarge!$S72&lt;&gt;""), AdmittedwithRecentDischarge!$S72,"")</f>
        <v/>
      </c>
      <c r="D50" s="97">
        <f>RANK($F50,$F$6:$F$2005,0)+COUNTIF($F$6:$F50,F50)</f>
        <v>46</v>
      </c>
      <c r="E50" s="51" t="str">
        <f t="array" ref="E50">IF(ISNA(MATCH(0,COUNTIF($E$5:$E49,$C$6:$C$2005),0)),"",INDEX($C$6:$C$2005,MATCH(0,COUNTIF($E$5:$E49,$C$6:$C$2005),0)))</f>
        <v/>
      </c>
      <c r="F50" s="51">
        <f t="array" ref="F50">IF($E50&lt;&gt;"",COUNT(IF($C$6:$C$2005=$E50,1)),0)</f>
        <v>0</v>
      </c>
      <c r="G50" s="97"/>
      <c r="H50" s="97"/>
      <c r="I50" s="93"/>
      <c r="J50" s="97"/>
      <c r="K50" s="51" t="str">
        <f>IF(AND(TransferLog!$J65&lt;&gt;"",TransferLog!$L65&lt;&gt;""), TransferLog!$L65,"")</f>
        <v/>
      </c>
      <c r="L50" s="97">
        <f t="array" ref="L50">RANK($N50,$N$6:$N$2005,0)+COUNTIF($N$6:$N50,N50)</f>
        <v>46</v>
      </c>
      <c r="M50" s="51" t="str">
        <f t="array" ref="M50">IF(ISNA(MATCH(0,COUNTIF($M$5:$M49,$K$6:$K$2005),0)),"",INDEX($K$6:$K$2005,MATCH(0,COUNTIF($M$5:$M49,$K$6:$K$2005),0)))</f>
        <v/>
      </c>
      <c r="N50" s="51">
        <f t="array" ref="N50">IF($M50&lt;&gt;"",COUNT(IF($K$6:$K$2005=$M50,1)),0)</f>
        <v>0</v>
      </c>
      <c r="O50" s="97"/>
      <c r="P50" s="97"/>
      <c r="Q50" s="93"/>
      <c r="R50" s="51" t="str">
        <f>IF(AND(DropDownLists!$E53&lt;&gt;"",DropDownLists!$E53&lt;&gt;""), DropDownLists!$E53,"")</f>
        <v/>
      </c>
      <c r="S50" s="51" t="str">
        <f>IF(AND(DropDownLists!$O53&lt;&gt;"",DropDownLists!$O53&lt;&gt;""), DropDownLists!$O53,"")</f>
        <v/>
      </c>
      <c r="U50" s="93"/>
      <c r="W50" s="51" t="str">
        <f>IF(AND(AdmittedwithRecentDischarge!$K72&lt;&gt;"",AdmittedwithRecentDischarge!$I72&lt;&gt;"",AdmittedwithRecentDischarge!$W72&lt;&gt;""), AdmittedwithRecentDischarge!$W72,"")</f>
        <v/>
      </c>
      <c r="X50" s="97">
        <f t="array" ref="X50">RANK($Z50,$Z$6:$Z$2005,0)+COUNTIF($Z$6:$Z50,Z50)</f>
        <v>46</v>
      </c>
      <c r="Y50" s="51" t="str">
        <f t="array" ref="Y50">IF(ISNA(MATCH(0,COUNTIF($Y$5:$Y49,$W$6:$W$2005),0)),"",INDEX(W$6:$W$2005,MATCH(0,COUNTIF($Y$5:$Y49,$W$6:$W$2005),0)))</f>
        <v/>
      </c>
      <c r="Z50" s="51">
        <f t="array" ref="Z50">IF($Y50&lt;&gt;"",COUNT(IF($W$6:$W$2005=$Y50,1)),0)</f>
        <v>0</v>
      </c>
      <c r="AC50" s="97"/>
      <c r="AD50" s="93"/>
    </row>
    <row r="51" spans="1:30">
      <c r="A51" s="97">
        <f t="shared" si="0"/>
        <v>46</v>
      </c>
      <c r="B51" s="97"/>
      <c r="C51" s="51" t="str">
        <f>IF(AND(AdmittedwithRecentDischarge!$K73&lt;&gt;"",AdmittedwithRecentDischarge!$I73&lt;&gt;"",AdmittedwithRecentDischarge!$S73&lt;&gt;""), AdmittedwithRecentDischarge!$S73,"")</f>
        <v/>
      </c>
      <c r="D51" s="97">
        <f>RANK($F51,$F$6:$F$2005,0)+COUNTIF($F$6:$F51,F51)</f>
        <v>47</v>
      </c>
      <c r="E51" s="51" t="str">
        <f t="array" ref="E51">IF(ISNA(MATCH(0,COUNTIF($E$5:$E50,$C$6:$C$2005),0)),"",INDEX($C$6:$C$2005,MATCH(0,COUNTIF($E$5:$E50,$C$6:$C$2005),0)))</f>
        <v/>
      </c>
      <c r="F51" s="51">
        <f t="array" ref="F51">IF($E51&lt;&gt;"",COUNT(IF($C$6:$C$2005=$E51,1)),0)</f>
        <v>0</v>
      </c>
      <c r="G51" s="97"/>
      <c r="H51" s="97"/>
      <c r="I51" s="93"/>
      <c r="J51" s="97"/>
      <c r="K51" s="51" t="str">
        <f>IF(AND(TransferLog!$J66&lt;&gt;"",TransferLog!$L66&lt;&gt;""), TransferLog!$L66,"")</f>
        <v/>
      </c>
      <c r="L51" s="97">
        <f t="array" ref="L51">RANK($N51,$N$6:$N$2005,0)+COUNTIF($N$6:$N51,N51)</f>
        <v>47</v>
      </c>
      <c r="M51" s="51" t="str">
        <f t="array" ref="M51">IF(ISNA(MATCH(0,COUNTIF($M$5:$M50,$K$6:$K$2005),0)),"",INDEX($K$6:$K$2005,MATCH(0,COUNTIF($M$5:$M50,$K$6:$K$2005),0)))</f>
        <v/>
      </c>
      <c r="N51" s="51">
        <f t="array" ref="N51">IF($M51&lt;&gt;"",COUNT(IF($K$6:$K$2005=$M51,1)),0)</f>
        <v>0</v>
      </c>
      <c r="O51" s="97"/>
      <c r="P51" s="97"/>
      <c r="Q51" s="93"/>
      <c r="R51" s="51" t="str">
        <f>IF(AND(DropDownLists!$E54&lt;&gt;"",DropDownLists!$E54&lt;&gt;""), DropDownLists!$E54,"")</f>
        <v/>
      </c>
      <c r="S51" s="51" t="str">
        <f>IF(AND(DropDownLists!$O54&lt;&gt;"",DropDownLists!$O54&lt;&gt;""), DropDownLists!$O54,"")</f>
        <v/>
      </c>
      <c r="U51" s="93"/>
      <c r="W51" s="51" t="str">
        <f>IF(AND(AdmittedwithRecentDischarge!$K73&lt;&gt;"",AdmittedwithRecentDischarge!$I73&lt;&gt;"",AdmittedwithRecentDischarge!$W73&lt;&gt;""), AdmittedwithRecentDischarge!$W73,"")</f>
        <v/>
      </c>
      <c r="X51" s="97">
        <f t="array" ref="X51">RANK($Z51,$Z$6:$Z$2005,0)+COUNTIF($Z$6:$Z51,Z51)</f>
        <v>47</v>
      </c>
      <c r="Y51" s="51" t="str">
        <f t="array" ref="Y51">IF(ISNA(MATCH(0,COUNTIF($Y$5:$Y50,$W$6:$W$2005),0)),"",INDEX(W$6:$W$2005,MATCH(0,COUNTIF($Y$5:$Y50,$W$6:$W$2005),0)))</f>
        <v/>
      </c>
      <c r="Z51" s="51">
        <f t="array" ref="Z51">IF($Y51&lt;&gt;"",COUNT(IF($W$6:$W$2005=$Y51,1)),0)</f>
        <v>0</v>
      </c>
      <c r="AC51" s="97"/>
      <c r="AD51" s="93"/>
    </row>
    <row r="52" spans="1:30">
      <c r="A52" s="97">
        <f t="shared" si="0"/>
        <v>47</v>
      </c>
      <c r="B52" s="97"/>
      <c r="C52" s="51" t="str">
        <f>IF(AND(AdmittedwithRecentDischarge!$K74&lt;&gt;"",AdmittedwithRecentDischarge!$I74&lt;&gt;"",AdmittedwithRecentDischarge!$S74&lt;&gt;""), AdmittedwithRecentDischarge!$S74,"")</f>
        <v/>
      </c>
      <c r="D52" s="97">
        <f>RANK($F52,$F$6:$F$2005,0)+COUNTIF($F$6:$F52,F52)</f>
        <v>48</v>
      </c>
      <c r="E52" s="51" t="str">
        <f t="array" ref="E52">IF(ISNA(MATCH(0,COUNTIF($E$5:$E51,$C$6:$C$2005),0)),"",INDEX($C$6:$C$2005,MATCH(0,COUNTIF($E$5:$E51,$C$6:$C$2005),0)))</f>
        <v/>
      </c>
      <c r="F52" s="51">
        <f t="array" ref="F52">IF($E52&lt;&gt;"",COUNT(IF($C$6:$C$2005=$E52,1)),0)</f>
        <v>0</v>
      </c>
      <c r="G52" s="97"/>
      <c r="H52" s="97"/>
      <c r="I52" s="93"/>
      <c r="J52" s="97"/>
      <c r="K52" s="51" t="str">
        <f>IF(AND(TransferLog!$J67&lt;&gt;"",TransferLog!$L67&lt;&gt;""), TransferLog!$L67,"")</f>
        <v/>
      </c>
      <c r="L52" s="97">
        <f t="array" ref="L52">RANK($N52,$N$6:$N$2005,0)+COUNTIF($N$6:$N52,N52)</f>
        <v>48</v>
      </c>
      <c r="M52" s="51" t="str">
        <f t="array" ref="M52">IF(ISNA(MATCH(0,COUNTIF($M$5:$M51,$K$6:$K$2005),0)),"",INDEX($K$6:$K$2005,MATCH(0,COUNTIF($M$5:$M51,$K$6:$K$2005),0)))</f>
        <v/>
      </c>
      <c r="N52" s="51">
        <f t="array" ref="N52">IF($M52&lt;&gt;"",COUNT(IF($K$6:$K$2005=$M52,1)),0)</f>
        <v>0</v>
      </c>
      <c r="O52" s="97"/>
      <c r="P52" s="97"/>
      <c r="Q52" s="93"/>
      <c r="R52" s="51" t="str">
        <f>IF(AND(DropDownLists!$E55&lt;&gt;"",DropDownLists!$E55&lt;&gt;""), DropDownLists!$E55,"")</f>
        <v/>
      </c>
      <c r="S52" s="51" t="str">
        <f>IF(AND(DropDownLists!$O55&lt;&gt;"",DropDownLists!$O55&lt;&gt;""), DropDownLists!$O55,"")</f>
        <v/>
      </c>
      <c r="U52" s="93"/>
      <c r="W52" s="51" t="str">
        <f>IF(AND(AdmittedwithRecentDischarge!$K74&lt;&gt;"",AdmittedwithRecentDischarge!$I74&lt;&gt;"",AdmittedwithRecentDischarge!$W74&lt;&gt;""), AdmittedwithRecentDischarge!$W74,"")</f>
        <v/>
      </c>
      <c r="X52" s="97">
        <f t="array" ref="X52">RANK($Z52,$Z$6:$Z$2005,0)+COUNTIF($Z$6:$Z52,Z52)</f>
        <v>48</v>
      </c>
      <c r="Y52" s="51" t="str">
        <f t="array" ref="Y52">IF(ISNA(MATCH(0,COUNTIF($Y$5:$Y51,$W$6:$W$2005),0)),"",INDEX(W$6:$W$2005,MATCH(0,COUNTIF($Y$5:$Y51,$W$6:$W$2005),0)))</f>
        <v/>
      </c>
      <c r="Z52" s="51">
        <f t="array" ref="Z52">IF($Y52&lt;&gt;"",COUNT(IF($W$6:$W$2005=$Y52,1)),0)</f>
        <v>0</v>
      </c>
      <c r="AC52" s="97"/>
      <c r="AD52" s="93"/>
    </row>
    <row r="53" spans="1:30">
      <c r="A53" s="97">
        <f t="shared" si="0"/>
        <v>48</v>
      </c>
      <c r="B53" s="97"/>
      <c r="C53" s="51" t="str">
        <f>IF(AND(AdmittedwithRecentDischarge!$K75&lt;&gt;"",AdmittedwithRecentDischarge!$I75&lt;&gt;"",AdmittedwithRecentDischarge!$S75&lt;&gt;""), AdmittedwithRecentDischarge!$S75,"")</f>
        <v/>
      </c>
      <c r="D53" s="97">
        <f>RANK($F53,$F$6:$F$2005,0)+COUNTIF($F$6:$F53,F53)</f>
        <v>49</v>
      </c>
      <c r="E53" s="51" t="str">
        <f t="array" ref="E53">IF(ISNA(MATCH(0,COUNTIF($E$5:$E52,$C$6:$C$2005),0)),"",INDEX($C$6:$C$2005,MATCH(0,COUNTIF($E$5:$E52,$C$6:$C$2005),0)))</f>
        <v/>
      </c>
      <c r="F53" s="51">
        <f t="array" ref="F53">IF($E53&lt;&gt;"",COUNT(IF($C$6:$C$2005=$E53,1)),0)</f>
        <v>0</v>
      </c>
      <c r="G53" s="97"/>
      <c r="H53" s="97"/>
      <c r="I53" s="93"/>
      <c r="J53" s="97"/>
      <c r="K53" s="51" t="str">
        <f>IF(AND(TransferLog!$J68&lt;&gt;"",TransferLog!$L68&lt;&gt;""), TransferLog!$L68,"")</f>
        <v/>
      </c>
      <c r="L53" s="97">
        <f t="array" ref="L53">RANK($N53,$N$6:$N$2005,0)+COUNTIF($N$6:$N53,N53)</f>
        <v>49</v>
      </c>
      <c r="M53" s="51" t="str">
        <f t="array" ref="M53">IF(ISNA(MATCH(0,COUNTIF($M$5:$M52,$K$6:$K$2005),0)),"",INDEX($K$6:$K$2005,MATCH(0,COUNTIF($M$5:$M52,$K$6:$K$2005),0)))</f>
        <v/>
      </c>
      <c r="N53" s="51">
        <f t="array" ref="N53">IF($M53&lt;&gt;"",COUNT(IF($K$6:$K$2005=$M53,1)),0)</f>
        <v>0</v>
      </c>
      <c r="O53" s="97"/>
      <c r="P53" s="97"/>
      <c r="Q53" s="93"/>
      <c r="R53" s="51" t="str">
        <f>IF(AND(DropDownLists!$E56&lt;&gt;"",DropDownLists!$E56&lt;&gt;""), DropDownLists!$E56,"")</f>
        <v/>
      </c>
      <c r="S53" s="51" t="str">
        <f>IF(AND(DropDownLists!$O56&lt;&gt;"",DropDownLists!$O56&lt;&gt;""), DropDownLists!$O56,"")</f>
        <v/>
      </c>
      <c r="U53" s="93"/>
      <c r="W53" s="51" t="str">
        <f>IF(AND(AdmittedwithRecentDischarge!$K75&lt;&gt;"",AdmittedwithRecentDischarge!$I75&lt;&gt;"",AdmittedwithRecentDischarge!$W75&lt;&gt;""), AdmittedwithRecentDischarge!$W75,"")</f>
        <v/>
      </c>
      <c r="X53" s="97">
        <f t="array" ref="X53">RANK($Z53,$Z$6:$Z$2005,0)+COUNTIF($Z$6:$Z53,Z53)</f>
        <v>49</v>
      </c>
      <c r="Y53" s="51" t="str">
        <f t="array" ref="Y53">IF(ISNA(MATCH(0,COUNTIF($Y$5:$Y52,$W$6:$W$2005),0)),"",INDEX(W$6:$W$2005,MATCH(0,COUNTIF($Y$5:$Y52,$W$6:$W$2005),0)))</f>
        <v/>
      </c>
      <c r="Z53" s="51">
        <f t="array" ref="Z53">IF($Y53&lt;&gt;"",COUNT(IF($W$6:$W$2005=$Y53,1)),0)</f>
        <v>0</v>
      </c>
      <c r="AC53" s="97"/>
      <c r="AD53" s="93"/>
    </row>
    <row r="54" spans="1:30">
      <c r="A54" s="97">
        <f t="shared" si="0"/>
        <v>49</v>
      </c>
      <c r="B54" s="97"/>
      <c r="C54" s="51" t="str">
        <f>IF(AND(AdmittedwithRecentDischarge!$K76&lt;&gt;"",AdmittedwithRecentDischarge!$I76&lt;&gt;"",AdmittedwithRecentDischarge!$S76&lt;&gt;""), AdmittedwithRecentDischarge!$S76,"")</f>
        <v/>
      </c>
      <c r="D54" s="97">
        <f>RANK($F54,$F$6:$F$2005,0)+COUNTIF($F$6:$F54,F54)</f>
        <v>50</v>
      </c>
      <c r="E54" s="51" t="str">
        <f t="array" ref="E54">IF(ISNA(MATCH(0,COUNTIF($E$5:$E53,$C$6:$C$2005),0)),"",INDEX($C$6:$C$2005,MATCH(0,COUNTIF($E$5:$E53,$C$6:$C$2005),0)))</f>
        <v/>
      </c>
      <c r="F54" s="51">
        <f t="array" ref="F54">IF($E54&lt;&gt;"",COUNT(IF($C$6:$C$2005=$E54,1)),0)</f>
        <v>0</v>
      </c>
      <c r="G54" s="97"/>
      <c r="H54" s="97"/>
      <c r="I54" s="93"/>
      <c r="J54" s="97"/>
      <c r="K54" s="51" t="str">
        <f>IF(AND(TransferLog!$J69&lt;&gt;"",TransferLog!$L69&lt;&gt;""), TransferLog!$L69,"")</f>
        <v/>
      </c>
      <c r="L54" s="97">
        <f t="array" ref="L54">RANK($N54,$N$6:$N$2005,0)+COUNTIF($N$6:$N54,N54)</f>
        <v>50</v>
      </c>
      <c r="M54" s="51" t="str">
        <f t="array" ref="M54">IF(ISNA(MATCH(0,COUNTIF($M$5:$M53,$K$6:$K$2005),0)),"",INDEX($K$6:$K$2005,MATCH(0,COUNTIF($M$5:$M53,$K$6:$K$2005),0)))</f>
        <v/>
      </c>
      <c r="N54" s="51">
        <f t="array" ref="N54">IF($M54&lt;&gt;"",COUNT(IF($K$6:$K$2005=$M54,1)),0)</f>
        <v>0</v>
      </c>
      <c r="O54" s="97"/>
      <c r="P54" s="97"/>
      <c r="Q54" s="93"/>
      <c r="R54" s="51" t="str">
        <f>IF(AND(DropDownLists!$E57&lt;&gt;"",DropDownLists!$E57&lt;&gt;""), DropDownLists!$E57,"")</f>
        <v/>
      </c>
      <c r="S54" s="51" t="str">
        <f>IF(AND(DropDownLists!$O57&lt;&gt;"",DropDownLists!$O57&lt;&gt;""), DropDownLists!$O57,"")</f>
        <v/>
      </c>
      <c r="U54" s="93"/>
      <c r="W54" s="51" t="str">
        <f>IF(AND(AdmittedwithRecentDischarge!$K76&lt;&gt;"",AdmittedwithRecentDischarge!$I76&lt;&gt;"",AdmittedwithRecentDischarge!$W76&lt;&gt;""), AdmittedwithRecentDischarge!$W76,"")</f>
        <v/>
      </c>
      <c r="X54" s="97">
        <f t="array" ref="X54">RANK($Z54,$Z$6:$Z$2005,0)+COUNTIF($Z$6:$Z54,Z54)</f>
        <v>50</v>
      </c>
      <c r="Y54" s="51" t="str">
        <f t="array" ref="Y54">IF(ISNA(MATCH(0,COUNTIF($Y$5:$Y53,$W$6:$W$2005),0)),"",INDEX(W$6:$W$2005,MATCH(0,COUNTIF($Y$5:$Y53,$W$6:$W$2005),0)))</f>
        <v/>
      </c>
      <c r="Z54" s="51">
        <f t="array" ref="Z54">IF($Y54&lt;&gt;"",COUNT(IF($W$6:$W$2005=$Y54,1)),0)</f>
        <v>0</v>
      </c>
      <c r="AC54" s="97"/>
      <c r="AD54" s="93"/>
    </row>
    <row r="55" spans="1:30">
      <c r="A55" s="97">
        <f t="shared" si="0"/>
        <v>50</v>
      </c>
      <c r="B55" s="97"/>
      <c r="C55" s="51" t="str">
        <f>IF(AND(AdmittedwithRecentDischarge!$K77&lt;&gt;"",AdmittedwithRecentDischarge!$I77&lt;&gt;"",AdmittedwithRecentDischarge!$S77&lt;&gt;""), AdmittedwithRecentDischarge!$S77,"")</f>
        <v/>
      </c>
      <c r="D55" s="97">
        <f>RANK($F55,$F$6:$F$2005,0)+COUNTIF($F$6:$F55,F55)</f>
        <v>51</v>
      </c>
      <c r="E55" s="51" t="str">
        <f t="array" ref="E55">IF(ISNA(MATCH(0,COUNTIF($E$5:$E54,$C$6:$C$2005),0)),"",INDEX($C$6:$C$2005,MATCH(0,COUNTIF($E$5:$E54,$C$6:$C$2005),0)))</f>
        <v/>
      </c>
      <c r="F55" s="51">
        <f t="array" ref="F55">IF($E55&lt;&gt;"",COUNT(IF($C$6:$C$2005=$E55,1)),0)</f>
        <v>0</v>
      </c>
      <c r="G55" s="97"/>
      <c r="H55" s="97"/>
      <c r="I55" s="93"/>
      <c r="J55" s="97"/>
      <c r="K55" s="51" t="str">
        <f>IF(AND(TransferLog!$J70&lt;&gt;"",TransferLog!$L70&lt;&gt;""), TransferLog!$L70,"")</f>
        <v/>
      </c>
      <c r="L55" s="97">
        <f t="array" ref="L55">RANK($N55,$N$6:$N$2005,0)+COUNTIF($N$6:$N55,N55)</f>
        <v>51</v>
      </c>
      <c r="M55" s="51" t="str">
        <f t="array" ref="M55">IF(ISNA(MATCH(0,COUNTIF($M$5:$M54,$K$6:$K$2005),0)),"",INDEX($K$6:$K$2005,MATCH(0,COUNTIF($M$5:$M54,$K$6:$K$2005),0)))</f>
        <v/>
      </c>
      <c r="N55" s="51">
        <f t="array" ref="N55">IF($M55&lt;&gt;"",COUNT(IF($K$6:$K$2005=$M55,1)),0)</f>
        <v>0</v>
      </c>
      <c r="O55" s="97"/>
      <c r="P55" s="97"/>
      <c r="Q55" s="93"/>
      <c r="R55" s="51" t="str">
        <f>IF(AND(DropDownLists!$E58&lt;&gt;"",DropDownLists!$E58&lt;&gt;""), DropDownLists!$E58,"")</f>
        <v/>
      </c>
      <c r="S55" s="51" t="str">
        <f>IF(AND(DropDownLists!$O58&lt;&gt;"",DropDownLists!$O58&lt;&gt;""), DropDownLists!$O58,"")</f>
        <v/>
      </c>
      <c r="U55" s="93"/>
      <c r="W55" s="51" t="str">
        <f>IF(AND(AdmittedwithRecentDischarge!$K77&lt;&gt;"",AdmittedwithRecentDischarge!$I77&lt;&gt;"",AdmittedwithRecentDischarge!$W77&lt;&gt;""), AdmittedwithRecentDischarge!$W77,"")</f>
        <v/>
      </c>
      <c r="X55" s="97">
        <f t="array" ref="X55">RANK($Z55,$Z$6:$Z$2005,0)+COUNTIF($Z$6:$Z55,Z55)</f>
        <v>51</v>
      </c>
      <c r="Y55" s="51" t="str">
        <f t="array" ref="Y55">IF(ISNA(MATCH(0,COUNTIF($Y$5:$Y54,$W$6:$W$2005),0)),"",INDEX(W$6:$W$2005,MATCH(0,COUNTIF($Y$5:$Y54,$W$6:$W$2005),0)))</f>
        <v/>
      </c>
      <c r="Z55" s="51">
        <f t="array" ref="Z55">IF($Y55&lt;&gt;"",COUNT(IF($W$6:$W$2005=$Y55,1)),0)</f>
        <v>0</v>
      </c>
      <c r="AC55" s="97"/>
      <c r="AD55" s="93"/>
    </row>
    <row r="56" spans="1:30">
      <c r="A56" s="97">
        <f t="shared" si="0"/>
        <v>51</v>
      </c>
      <c r="B56" s="97"/>
      <c r="C56" s="51" t="str">
        <f>IF(AND(AdmittedwithRecentDischarge!$K78&lt;&gt;"",AdmittedwithRecentDischarge!$I78&lt;&gt;"",AdmittedwithRecentDischarge!$S78&lt;&gt;""), AdmittedwithRecentDischarge!$S78,"")</f>
        <v/>
      </c>
      <c r="D56" s="97">
        <f>RANK($F56,$F$6:$F$2005,0)+COUNTIF($F$6:$F56,F56)</f>
        <v>52</v>
      </c>
      <c r="E56" s="51" t="str">
        <f t="array" ref="E56">IF(ISNA(MATCH(0,COUNTIF($E$5:$E55,$C$6:$C$2005),0)),"",INDEX($C$6:$C$2005,MATCH(0,COUNTIF($E$5:$E55,$C$6:$C$2005),0)))</f>
        <v/>
      </c>
      <c r="F56" s="51">
        <f t="array" ref="F56">IF($E56&lt;&gt;"",COUNT(IF($C$6:$C$2005=$E56,1)),0)</f>
        <v>0</v>
      </c>
      <c r="G56" s="97"/>
      <c r="H56" s="97"/>
      <c r="I56" s="93"/>
      <c r="J56" s="97"/>
      <c r="K56" s="51" t="str">
        <f>IF(AND(TransferLog!$J71&lt;&gt;"",TransferLog!$L71&lt;&gt;""), TransferLog!$L71,"")</f>
        <v/>
      </c>
      <c r="L56" s="97">
        <f t="array" ref="L56">RANK($N56,$N$6:$N$2005,0)+COUNTIF($N$6:$N56,N56)</f>
        <v>52</v>
      </c>
      <c r="M56" s="51" t="str">
        <f t="array" ref="M56">IF(ISNA(MATCH(0,COUNTIF($M$5:$M55,$K$6:$K$2005),0)),"",INDEX($K$6:$K$2005,MATCH(0,COUNTIF($M$5:$M55,$K$6:$K$2005),0)))</f>
        <v/>
      </c>
      <c r="N56" s="51">
        <f t="array" ref="N56">IF($M56&lt;&gt;"",COUNT(IF($K$6:$K$2005=$M56,1)),0)</f>
        <v>0</v>
      </c>
      <c r="O56" s="97"/>
      <c r="P56" s="97"/>
      <c r="Q56" s="93"/>
      <c r="R56" s="51" t="str">
        <f>IF(AND(DropDownLists!$E59&lt;&gt;"",DropDownLists!$E59&lt;&gt;""), DropDownLists!$E59,"")</f>
        <v/>
      </c>
      <c r="S56" s="51" t="str">
        <f>IF(AND(DropDownLists!$O59&lt;&gt;"",DropDownLists!$O59&lt;&gt;""), DropDownLists!$O59,"")</f>
        <v/>
      </c>
      <c r="U56" s="93"/>
      <c r="W56" s="51" t="str">
        <f>IF(AND(AdmittedwithRecentDischarge!$K78&lt;&gt;"",AdmittedwithRecentDischarge!$I78&lt;&gt;"",AdmittedwithRecentDischarge!$W78&lt;&gt;""), AdmittedwithRecentDischarge!$W78,"")</f>
        <v/>
      </c>
      <c r="X56" s="97">
        <f t="array" ref="X56">RANK($Z56,$Z$6:$Z$2005,0)+COUNTIF($Z$6:$Z56,Z56)</f>
        <v>52</v>
      </c>
      <c r="Y56" s="51" t="str">
        <f t="array" ref="Y56">IF(ISNA(MATCH(0,COUNTIF($Y$5:$Y55,$W$6:$W$2005),0)),"",INDEX(W$6:$W$2005,MATCH(0,COUNTIF($Y$5:$Y55,$W$6:$W$2005),0)))</f>
        <v/>
      </c>
      <c r="Z56" s="51">
        <f t="array" ref="Z56">IF($Y56&lt;&gt;"",COUNT(IF($W$6:$W$2005=$Y56,1)),0)</f>
        <v>0</v>
      </c>
      <c r="AC56" s="97"/>
      <c r="AD56" s="93"/>
    </row>
    <row r="57" spans="1:30">
      <c r="A57" s="97">
        <f t="shared" si="0"/>
        <v>52</v>
      </c>
      <c r="B57" s="97"/>
      <c r="C57" s="51" t="str">
        <f>IF(AND(AdmittedwithRecentDischarge!$K79&lt;&gt;"",AdmittedwithRecentDischarge!$I79&lt;&gt;"",AdmittedwithRecentDischarge!$S79&lt;&gt;""), AdmittedwithRecentDischarge!$S79,"")</f>
        <v/>
      </c>
      <c r="D57" s="97">
        <f>RANK($F57,$F$6:$F$2005,0)+COUNTIF($F$6:$F57,F57)</f>
        <v>53</v>
      </c>
      <c r="E57" s="51" t="str">
        <f t="array" ref="E57">IF(ISNA(MATCH(0,COUNTIF($E$5:$E56,$C$6:$C$2005),0)),"",INDEX($C$6:$C$2005,MATCH(0,COUNTIF($E$5:$E56,$C$6:$C$2005),0)))</f>
        <v/>
      </c>
      <c r="F57" s="51">
        <f t="array" ref="F57">IF($E57&lt;&gt;"",COUNT(IF($C$6:$C$2005=$E57,1)),0)</f>
        <v>0</v>
      </c>
      <c r="G57" s="97"/>
      <c r="H57" s="97"/>
      <c r="I57" s="93"/>
      <c r="J57" s="97"/>
      <c r="K57" s="51" t="str">
        <f>IF(AND(TransferLog!$J72&lt;&gt;"",TransferLog!$L72&lt;&gt;""), TransferLog!$L72,"")</f>
        <v/>
      </c>
      <c r="L57" s="97">
        <f t="array" ref="L57">RANK($N57,$N$6:$N$2005,0)+COUNTIF($N$6:$N57,N57)</f>
        <v>53</v>
      </c>
      <c r="M57" s="51" t="str">
        <f t="array" ref="M57">IF(ISNA(MATCH(0,COUNTIF($M$5:$M56,$K$6:$K$2005),0)),"",INDEX($K$6:$K$2005,MATCH(0,COUNTIF($M$5:$M56,$K$6:$K$2005),0)))</f>
        <v/>
      </c>
      <c r="N57" s="51">
        <f t="array" ref="N57">IF($M57&lt;&gt;"",COUNT(IF($K$6:$K$2005=$M57,1)),0)</f>
        <v>0</v>
      </c>
      <c r="O57" s="97"/>
      <c r="P57" s="97"/>
      <c r="Q57" s="93"/>
      <c r="R57" s="51" t="str">
        <f>IF(AND(DropDownLists!$E60&lt;&gt;"",DropDownLists!$E60&lt;&gt;""), DropDownLists!$E60,"")</f>
        <v/>
      </c>
      <c r="S57" s="51" t="str">
        <f>IF(AND(DropDownLists!$O60&lt;&gt;"",DropDownLists!$O60&lt;&gt;""), DropDownLists!$O60,"")</f>
        <v/>
      </c>
      <c r="U57" s="93"/>
      <c r="W57" s="51" t="str">
        <f>IF(AND(AdmittedwithRecentDischarge!$K79&lt;&gt;"",AdmittedwithRecentDischarge!$I79&lt;&gt;"",AdmittedwithRecentDischarge!$W79&lt;&gt;""), AdmittedwithRecentDischarge!$W79,"")</f>
        <v/>
      </c>
      <c r="X57" s="97">
        <f t="array" ref="X57">RANK($Z57,$Z$6:$Z$2005,0)+COUNTIF($Z$6:$Z57,Z57)</f>
        <v>53</v>
      </c>
      <c r="Y57" s="51" t="str">
        <f t="array" ref="Y57">IF(ISNA(MATCH(0,COUNTIF($Y$5:$Y56,$W$6:$W$2005),0)),"",INDEX(W$6:$W$2005,MATCH(0,COUNTIF($Y$5:$Y56,$W$6:$W$2005),0)))</f>
        <v/>
      </c>
      <c r="Z57" s="51">
        <f t="array" ref="Z57">IF($Y57&lt;&gt;"",COUNT(IF($W$6:$W$2005=$Y57,1)),0)</f>
        <v>0</v>
      </c>
      <c r="AC57" s="97"/>
      <c r="AD57" s="93"/>
    </row>
    <row r="58" spans="1:30">
      <c r="A58" s="97">
        <f t="shared" si="0"/>
        <v>53</v>
      </c>
      <c r="B58" s="97"/>
      <c r="C58" s="51" t="str">
        <f>IF(AND(AdmittedwithRecentDischarge!$K80&lt;&gt;"",AdmittedwithRecentDischarge!$I80&lt;&gt;"",AdmittedwithRecentDischarge!$S80&lt;&gt;""), AdmittedwithRecentDischarge!$S80,"")</f>
        <v/>
      </c>
      <c r="D58" s="97">
        <f>RANK($F58,$F$6:$F$2005,0)+COUNTIF($F$6:$F58,F58)</f>
        <v>54</v>
      </c>
      <c r="E58" s="51" t="str">
        <f t="array" ref="E58">IF(ISNA(MATCH(0,COUNTIF($E$5:$E57,$C$6:$C$2005),0)),"",INDEX($C$6:$C$2005,MATCH(0,COUNTIF($E$5:$E57,$C$6:$C$2005),0)))</f>
        <v/>
      </c>
      <c r="F58" s="51">
        <f t="array" ref="F58">IF($E58&lt;&gt;"",COUNT(IF($C$6:$C$2005=$E58,1)),0)</f>
        <v>0</v>
      </c>
      <c r="G58" s="97"/>
      <c r="H58" s="97"/>
      <c r="I58" s="93"/>
      <c r="J58" s="97"/>
      <c r="K58" s="51" t="str">
        <f>IF(AND(TransferLog!$J73&lt;&gt;"",TransferLog!$L73&lt;&gt;""), TransferLog!$L73,"")</f>
        <v/>
      </c>
      <c r="L58" s="97">
        <f t="array" ref="L58">RANK($N58,$N$6:$N$2005,0)+COUNTIF($N$6:$N58,N58)</f>
        <v>54</v>
      </c>
      <c r="M58" s="51" t="str">
        <f t="array" ref="M58">IF(ISNA(MATCH(0,COUNTIF($M$5:$M57,$K$6:$K$2005),0)),"",INDEX($K$6:$K$2005,MATCH(0,COUNTIF($M$5:$M57,$K$6:$K$2005),0)))</f>
        <v/>
      </c>
      <c r="N58" s="51">
        <f t="array" ref="N58">IF($M58&lt;&gt;"",COUNT(IF($K$6:$K$2005=$M58,1)),0)</f>
        <v>0</v>
      </c>
      <c r="O58" s="97"/>
      <c r="P58" s="97"/>
      <c r="Q58" s="93"/>
      <c r="R58" s="51" t="str">
        <f>IF(AND(DropDownLists!$E61&lt;&gt;"",DropDownLists!$E61&lt;&gt;""), DropDownLists!$E61,"")</f>
        <v/>
      </c>
      <c r="S58" s="51" t="str">
        <f>IF(AND(DropDownLists!$O61&lt;&gt;"",DropDownLists!$O61&lt;&gt;""), DropDownLists!$O61,"")</f>
        <v/>
      </c>
      <c r="U58" s="93"/>
      <c r="W58" s="51" t="str">
        <f>IF(AND(AdmittedwithRecentDischarge!$K80&lt;&gt;"",AdmittedwithRecentDischarge!$I80&lt;&gt;"",AdmittedwithRecentDischarge!$W80&lt;&gt;""), AdmittedwithRecentDischarge!$W80,"")</f>
        <v/>
      </c>
      <c r="X58" s="97">
        <f t="array" ref="X58">RANK($Z58,$Z$6:$Z$2005,0)+COUNTIF($Z$6:$Z58,Z58)</f>
        <v>54</v>
      </c>
      <c r="Y58" s="51" t="str">
        <f t="array" ref="Y58">IF(ISNA(MATCH(0,COUNTIF($Y$5:$Y57,$W$6:$W$2005),0)),"",INDEX(W$6:$W$2005,MATCH(0,COUNTIF($Y$5:$Y57,$W$6:$W$2005),0)))</f>
        <v/>
      </c>
      <c r="Z58" s="51">
        <f t="array" ref="Z58">IF($Y58&lt;&gt;"",COUNT(IF($W$6:$W$2005=$Y58,1)),0)</f>
        <v>0</v>
      </c>
      <c r="AC58" s="97"/>
      <c r="AD58" s="93"/>
    </row>
    <row r="59" spans="1:30">
      <c r="A59" s="97">
        <f t="shared" si="0"/>
        <v>54</v>
      </c>
      <c r="B59" s="97"/>
      <c r="C59" s="51" t="str">
        <f>IF(AND(AdmittedwithRecentDischarge!$K81&lt;&gt;"",AdmittedwithRecentDischarge!$I81&lt;&gt;"",AdmittedwithRecentDischarge!$S81&lt;&gt;""), AdmittedwithRecentDischarge!$S81,"")</f>
        <v/>
      </c>
      <c r="D59" s="97">
        <f>RANK($F59,$F$6:$F$2005,0)+COUNTIF($F$6:$F59,F59)</f>
        <v>55</v>
      </c>
      <c r="E59" s="51" t="str">
        <f t="array" ref="E59">IF(ISNA(MATCH(0,COUNTIF($E$5:$E58,$C$6:$C$2005),0)),"",INDEX($C$6:$C$2005,MATCH(0,COUNTIF($E$5:$E58,$C$6:$C$2005),0)))</f>
        <v/>
      </c>
      <c r="F59" s="51">
        <f t="array" ref="F59">IF($E59&lt;&gt;"",COUNT(IF($C$6:$C$2005=$E59,1)),0)</f>
        <v>0</v>
      </c>
      <c r="G59" s="97"/>
      <c r="H59" s="97"/>
      <c r="I59" s="93"/>
      <c r="J59" s="97"/>
      <c r="K59" s="51" t="str">
        <f>IF(AND(TransferLog!$J74&lt;&gt;"",TransferLog!$L74&lt;&gt;""), TransferLog!$L74,"")</f>
        <v/>
      </c>
      <c r="L59" s="97">
        <f t="array" ref="L59">RANK($N59,$N$6:$N$2005,0)+COUNTIF($N$6:$N59,N59)</f>
        <v>55</v>
      </c>
      <c r="M59" s="51" t="str">
        <f t="array" ref="M59">IF(ISNA(MATCH(0,COUNTIF($M$5:$M58,$K$6:$K$2005),0)),"",INDEX($K$6:$K$2005,MATCH(0,COUNTIF($M$5:$M58,$K$6:$K$2005),0)))</f>
        <v/>
      </c>
      <c r="N59" s="51">
        <f t="array" ref="N59">IF($M59&lt;&gt;"",COUNT(IF($K$6:$K$2005=$M59,1)),0)</f>
        <v>0</v>
      </c>
      <c r="O59" s="97"/>
      <c r="P59" s="97"/>
      <c r="Q59" s="93"/>
      <c r="R59" s="51" t="str">
        <f>IF(AND(DropDownLists!$E62&lt;&gt;"",DropDownLists!$E62&lt;&gt;""), DropDownLists!$E62,"")</f>
        <v/>
      </c>
      <c r="S59" s="51" t="str">
        <f>IF(AND(DropDownLists!$O62&lt;&gt;"",DropDownLists!$O62&lt;&gt;""), DropDownLists!$O62,"")</f>
        <v/>
      </c>
      <c r="U59" s="93"/>
      <c r="W59" s="51" t="str">
        <f>IF(AND(AdmittedwithRecentDischarge!$K81&lt;&gt;"",AdmittedwithRecentDischarge!$I81&lt;&gt;"",AdmittedwithRecentDischarge!$W81&lt;&gt;""), AdmittedwithRecentDischarge!$W81,"")</f>
        <v/>
      </c>
      <c r="X59" s="97">
        <f t="array" ref="X59">RANK($Z59,$Z$6:$Z$2005,0)+COUNTIF($Z$6:$Z59,Z59)</f>
        <v>55</v>
      </c>
      <c r="Y59" s="51" t="str">
        <f t="array" ref="Y59">IF(ISNA(MATCH(0,COUNTIF($Y$5:$Y58,$W$6:$W$2005),0)),"",INDEX(W$6:$W$2005,MATCH(0,COUNTIF($Y$5:$Y58,$W$6:$W$2005),0)))</f>
        <v/>
      </c>
      <c r="Z59" s="51">
        <f t="array" ref="Z59">IF($Y59&lt;&gt;"",COUNT(IF($W$6:$W$2005=$Y59,1)),0)</f>
        <v>0</v>
      </c>
      <c r="AC59" s="97"/>
      <c r="AD59" s="93"/>
    </row>
    <row r="60" spans="1:30">
      <c r="A60" s="97">
        <f t="shared" si="0"/>
        <v>55</v>
      </c>
      <c r="B60" s="97"/>
      <c r="C60" s="51" t="str">
        <f>IF(AND(AdmittedwithRecentDischarge!$K82&lt;&gt;"",AdmittedwithRecentDischarge!$I82&lt;&gt;"",AdmittedwithRecentDischarge!$S82&lt;&gt;""), AdmittedwithRecentDischarge!$S82,"")</f>
        <v/>
      </c>
      <c r="D60" s="97">
        <f>RANK($F60,$F$6:$F$2005,0)+COUNTIF($F$6:$F60,F60)</f>
        <v>56</v>
      </c>
      <c r="E60" s="51" t="str">
        <f t="array" ref="E60">IF(ISNA(MATCH(0,COUNTIF($E$5:$E59,$C$6:$C$2005),0)),"",INDEX($C$6:$C$2005,MATCH(0,COUNTIF($E$5:$E59,$C$6:$C$2005),0)))</f>
        <v/>
      </c>
      <c r="F60" s="51">
        <f t="array" ref="F60">IF($E60&lt;&gt;"",COUNT(IF($C$6:$C$2005=$E60,1)),0)</f>
        <v>0</v>
      </c>
      <c r="G60" s="97"/>
      <c r="H60" s="97"/>
      <c r="I60" s="93"/>
      <c r="J60" s="97"/>
      <c r="K60" s="51" t="str">
        <f>IF(AND(TransferLog!$J75&lt;&gt;"",TransferLog!$L75&lt;&gt;""), TransferLog!$L75,"")</f>
        <v/>
      </c>
      <c r="L60" s="97">
        <f t="array" ref="L60">RANK($N60,$N$6:$N$2005,0)+COUNTIF($N$6:$N60,N60)</f>
        <v>56</v>
      </c>
      <c r="M60" s="51" t="str">
        <f t="array" ref="M60">IF(ISNA(MATCH(0,COUNTIF($M$5:$M59,$K$6:$K$2005),0)),"",INDEX($K$6:$K$2005,MATCH(0,COUNTIF($M$5:$M59,$K$6:$K$2005),0)))</f>
        <v/>
      </c>
      <c r="N60" s="51">
        <f t="array" ref="N60">IF($M60&lt;&gt;"",COUNT(IF($K$6:$K$2005=$M60,1)),0)</f>
        <v>0</v>
      </c>
      <c r="O60" s="97"/>
      <c r="P60" s="97"/>
      <c r="Q60" s="93"/>
      <c r="R60" s="51" t="str">
        <f>IF(AND(DropDownLists!$E63&lt;&gt;"",DropDownLists!$E63&lt;&gt;""), DropDownLists!$E63,"")</f>
        <v/>
      </c>
      <c r="S60" s="51" t="str">
        <f>IF(AND(DropDownLists!$O63&lt;&gt;"",DropDownLists!$O63&lt;&gt;""), DropDownLists!$O63,"")</f>
        <v/>
      </c>
      <c r="U60" s="93"/>
      <c r="W60" s="51" t="str">
        <f>IF(AND(AdmittedwithRecentDischarge!$K82&lt;&gt;"",AdmittedwithRecentDischarge!$I82&lt;&gt;"",AdmittedwithRecentDischarge!$W82&lt;&gt;""), AdmittedwithRecentDischarge!$W82,"")</f>
        <v/>
      </c>
      <c r="X60" s="97">
        <f t="array" ref="X60">RANK($Z60,$Z$6:$Z$2005,0)+COUNTIF($Z$6:$Z60,Z60)</f>
        <v>56</v>
      </c>
      <c r="Y60" s="51" t="str">
        <f t="array" ref="Y60">IF(ISNA(MATCH(0,COUNTIF($Y$5:$Y59,$W$6:$W$2005),0)),"",INDEX(W$6:$W$2005,MATCH(0,COUNTIF($Y$5:$Y59,$W$6:$W$2005),0)))</f>
        <v/>
      </c>
      <c r="Z60" s="51">
        <f t="array" ref="Z60">IF($Y60&lt;&gt;"",COUNT(IF($W$6:$W$2005=$Y60,1)),0)</f>
        <v>0</v>
      </c>
      <c r="AC60" s="97"/>
      <c r="AD60" s="93"/>
    </row>
    <row r="61" spans="1:30">
      <c r="A61" s="97">
        <f t="shared" si="0"/>
        <v>56</v>
      </c>
      <c r="B61" s="97"/>
      <c r="C61" s="51" t="str">
        <f>IF(AND(AdmittedwithRecentDischarge!$K83&lt;&gt;"",AdmittedwithRecentDischarge!$I83&lt;&gt;"",AdmittedwithRecentDischarge!$S83&lt;&gt;""), AdmittedwithRecentDischarge!$S83,"")</f>
        <v/>
      </c>
      <c r="D61" s="97">
        <f>RANK($F61,$F$6:$F$2005,0)+COUNTIF($F$6:$F61,F61)</f>
        <v>57</v>
      </c>
      <c r="E61" s="51" t="str">
        <f t="array" ref="E61">IF(ISNA(MATCH(0,COUNTIF($E$5:$E60,$C$6:$C$2005),0)),"",INDEX($C$6:$C$2005,MATCH(0,COUNTIF($E$5:$E60,$C$6:$C$2005),0)))</f>
        <v/>
      </c>
      <c r="F61" s="51">
        <f t="array" ref="F61">IF($E61&lt;&gt;"",COUNT(IF($C$6:$C$2005=$E61,1)),0)</f>
        <v>0</v>
      </c>
      <c r="G61" s="97"/>
      <c r="H61" s="97"/>
      <c r="I61" s="93"/>
      <c r="J61" s="97"/>
      <c r="K61" s="51" t="str">
        <f>IF(AND(TransferLog!$J76&lt;&gt;"",TransferLog!$L76&lt;&gt;""), TransferLog!$L76,"")</f>
        <v/>
      </c>
      <c r="L61" s="97">
        <f t="array" ref="L61">RANK($N61,$N$6:$N$2005,0)+COUNTIF($N$6:$N61,N61)</f>
        <v>57</v>
      </c>
      <c r="M61" s="51" t="str">
        <f t="array" ref="M61">IF(ISNA(MATCH(0,COUNTIF($M$5:$M60,$K$6:$K$2005),0)),"",INDEX($K$6:$K$2005,MATCH(0,COUNTIF($M$5:$M60,$K$6:$K$2005),0)))</f>
        <v/>
      </c>
      <c r="N61" s="51">
        <f t="array" ref="N61">IF($M61&lt;&gt;"",COUNT(IF($K$6:$K$2005=$M61,1)),0)</f>
        <v>0</v>
      </c>
      <c r="O61" s="97"/>
      <c r="P61" s="97"/>
      <c r="Q61" s="93"/>
      <c r="R61" s="51" t="str">
        <f>IF(AND(DropDownLists!$E64&lt;&gt;"",DropDownLists!$E64&lt;&gt;""), DropDownLists!$E64,"")</f>
        <v/>
      </c>
      <c r="S61" s="51" t="str">
        <f>IF(AND(DropDownLists!$O64&lt;&gt;"",DropDownLists!$O64&lt;&gt;""), DropDownLists!$O64,"")</f>
        <v/>
      </c>
      <c r="U61" s="93"/>
      <c r="W61" s="51" t="str">
        <f>IF(AND(AdmittedwithRecentDischarge!$K83&lt;&gt;"",AdmittedwithRecentDischarge!$I83&lt;&gt;"",AdmittedwithRecentDischarge!$W83&lt;&gt;""), AdmittedwithRecentDischarge!$W83,"")</f>
        <v/>
      </c>
      <c r="X61" s="97">
        <f t="array" ref="X61">RANK($Z61,$Z$6:$Z$2005,0)+COUNTIF($Z$6:$Z61,Z61)</f>
        <v>57</v>
      </c>
      <c r="Y61" s="51" t="str">
        <f t="array" ref="Y61">IF(ISNA(MATCH(0,COUNTIF($Y$5:$Y60,$W$6:$W$2005),0)),"",INDEX(W$6:$W$2005,MATCH(0,COUNTIF($Y$5:$Y60,$W$6:$W$2005),0)))</f>
        <v/>
      </c>
      <c r="Z61" s="51">
        <f t="array" ref="Z61">IF($Y61&lt;&gt;"",COUNT(IF($W$6:$W$2005=$Y61,1)),0)</f>
        <v>0</v>
      </c>
      <c r="AC61" s="97"/>
      <c r="AD61" s="93"/>
    </row>
    <row r="62" spans="1:30">
      <c r="A62" s="97">
        <f t="shared" si="0"/>
        <v>57</v>
      </c>
      <c r="B62" s="97"/>
      <c r="C62" s="51" t="str">
        <f>IF(AND(AdmittedwithRecentDischarge!$K84&lt;&gt;"",AdmittedwithRecentDischarge!$I84&lt;&gt;"",AdmittedwithRecentDischarge!$S84&lt;&gt;""), AdmittedwithRecentDischarge!$S84,"")</f>
        <v/>
      </c>
      <c r="D62" s="97">
        <f>RANK($F62,$F$6:$F$2005,0)+COUNTIF($F$6:$F62,F62)</f>
        <v>58</v>
      </c>
      <c r="E62" s="51" t="str">
        <f t="array" ref="E62">IF(ISNA(MATCH(0,COUNTIF($E$5:$E61,$C$6:$C$2005),0)),"",INDEX($C$6:$C$2005,MATCH(0,COUNTIF($E$5:$E61,$C$6:$C$2005),0)))</f>
        <v/>
      </c>
      <c r="F62" s="51">
        <f t="array" ref="F62">IF($E62&lt;&gt;"",COUNT(IF($C$6:$C$2005=$E62,1)),0)</f>
        <v>0</v>
      </c>
      <c r="G62" s="97"/>
      <c r="H62" s="97"/>
      <c r="I62" s="93"/>
      <c r="J62" s="97"/>
      <c r="K62" s="51" t="str">
        <f>IF(AND(TransferLog!$J77&lt;&gt;"",TransferLog!$L77&lt;&gt;""), TransferLog!$L77,"")</f>
        <v/>
      </c>
      <c r="L62" s="97">
        <f t="array" ref="L62">RANK($N62,$N$6:$N$2005,0)+COUNTIF($N$6:$N62,N62)</f>
        <v>58</v>
      </c>
      <c r="M62" s="51" t="str">
        <f t="array" ref="M62">IF(ISNA(MATCH(0,COUNTIF($M$5:$M61,$K$6:$K$2005),0)),"",INDEX($K$6:$K$2005,MATCH(0,COUNTIF($M$5:$M61,$K$6:$K$2005),0)))</f>
        <v/>
      </c>
      <c r="N62" s="51">
        <f t="array" ref="N62">IF($M62&lt;&gt;"",COUNT(IF($K$6:$K$2005=$M62,1)),0)</f>
        <v>0</v>
      </c>
      <c r="O62" s="97"/>
      <c r="P62" s="97"/>
      <c r="Q62" s="93"/>
      <c r="R62" s="51" t="str">
        <f>IF(AND(DropDownLists!$E65&lt;&gt;"",DropDownLists!$E65&lt;&gt;""), DropDownLists!$E65,"")</f>
        <v/>
      </c>
      <c r="S62" s="51" t="str">
        <f>IF(AND(DropDownLists!$O65&lt;&gt;"",DropDownLists!$O65&lt;&gt;""), DropDownLists!$O65,"")</f>
        <v/>
      </c>
      <c r="U62" s="93"/>
      <c r="W62" s="51" t="str">
        <f>IF(AND(AdmittedwithRecentDischarge!$K84&lt;&gt;"",AdmittedwithRecentDischarge!$I84&lt;&gt;"",AdmittedwithRecentDischarge!$W84&lt;&gt;""), AdmittedwithRecentDischarge!$W84,"")</f>
        <v/>
      </c>
      <c r="X62" s="97">
        <f t="array" ref="X62">RANK($Z62,$Z$6:$Z$2005,0)+COUNTIF($Z$6:$Z62,Z62)</f>
        <v>58</v>
      </c>
      <c r="Y62" s="51" t="str">
        <f t="array" ref="Y62">IF(ISNA(MATCH(0,COUNTIF($Y$5:$Y61,$W$6:$W$2005),0)),"",INDEX(W$6:$W$2005,MATCH(0,COUNTIF($Y$5:$Y61,$W$6:$W$2005),0)))</f>
        <v/>
      </c>
      <c r="Z62" s="51">
        <f t="array" ref="Z62">IF($Y62&lt;&gt;"",COUNT(IF($W$6:$W$2005=$Y62,1)),0)</f>
        <v>0</v>
      </c>
      <c r="AC62" s="97"/>
      <c r="AD62" s="93"/>
    </row>
    <row r="63" spans="1:30">
      <c r="A63" s="97">
        <f t="shared" si="0"/>
        <v>58</v>
      </c>
      <c r="B63" s="97"/>
      <c r="C63" s="51" t="str">
        <f>IF(AND(AdmittedwithRecentDischarge!$K85&lt;&gt;"",AdmittedwithRecentDischarge!$I85&lt;&gt;"",AdmittedwithRecentDischarge!$S85&lt;&gt;""), AdmittedwithRecentDischarge!$S85,"")</f>
        <v/>
      </c>
      <c r="D63" s="97">
        <f>RANK($F63,$F$6:$F$2005,0)+COUNTIF($F$6:$F63,F63)</f>
        <v>59</v>
      </c>
      <c r="E63" s="51" t="str">
        <f t="array" ref="E63">IF(ISNA(MATCH(0,COUNTIF($E$5:$E62,$C$6:$C$2005),0)),"",INDEX($C$6:$C$2005,MATCH(0,COUNTIF($E$5:$E62,$C$6:$C$2005),0)))</f>
        <v/>
      </c>
      <c r="F63" s="51">
        <f t="array" ref="F63">IF($E63&lt;&gt;"",COUNT(IF($C$6:$C$2005=$E63,1)),0)</f>
        <v>0</v>
      </c>
      <c r="G63" s="97"/>
      <c r="H63" s="97"/>
      <c r="I63" s="93"/>
      <c r="J63" s="97"/>
      <c r="K63" s="51" t="str">
        <f>IF(AND(TransferLog!$J78&lt;&gt;"",TransferLog!$L78&lt;&gt;""), TransferLog!$L78,"")</f>
        <v/>
      </c>
      <c r="L63" s="97">
        <f t="array" ref="L63">RANK($N63,$N$6:$N$2005,0)+COUNTIF($N$6:$N63,N63)</f>
        <v>59</v>
      </c>
      <c r="M63" s="51" t="str">
        <f t="array" ref="M63">IF(ISNA(MATCH(0,COUNTIF($M$5:$M62,$K$6:$K$2005),0)),"",INDEX($K$6:$K$2005,MATCH(0,COUNTIF($M$5:$M62,$K$6:$K$2005),0)))</f>
        <v/>
      </c>
      <c r="N63" s="51">
        <f t="array" ref="N63">IF($M63&lt;&gt;"",COUNT(IF($K$6:$K$2005=$M63,1)),0)</f>
        <v>0</v>
      </c>
      <c r="O63" s="97"/>
      <c r="P63" s="97"/>
      <c r="Q63" s="93"/>
      <c r="R63" s="51" t="str">
        <f>IF(AND(DropDownLists!$E66&lt;&gt;"",DropDownLists!$E66&lt;&gt;""), DropDownLists!$E66,"")</f>
        <v/>
      </c>
      <c r="S63" s="51" t="str">
        <f>IF(AND(DropDownLists!$O66&lt;&gt;"",DropDownLists!$O66&lt;&gt;""), DropDownLists!$O66,"")</f>
        <v/>
      </c>
      <c r="U63" s="93"/>
      <c r="W63" s="51" t="str">
        <f>IF(AND(AdmittedwithRecentDischarge!$K85&lt;&gt;"",AdmittedwithRecentDischarge!$I85&lt;&gt;"",AdmittedwithRecentDischarge!$W85&lt;&gt;""), AdmittedwithRecentDischarge!$W85,"")</f>
        <v/>
      </c>
      <c r="X63" s="97">
        <f t="array" ref="X63">RANK($Z63,$Z$6:$Z$2005,0)+COUNTIF($Z$6:$Z63,Z63)</f>
        <v>59</v>
      </c>
      <c r="Y63" s="51" t="str">
        <f t="array" ref="Y63">IF(ISNA(MATCH(0,COUNTIF($Y$5:$Y62,$W$6:$W$2005),0)),"",INDEX(W$6:$W$2005,MATCH(0,COUNTIF($Y$5:$Y62,$W$6:$W$2005),0)))</f>
        <v/>
      </c>
      <c r="Z63" s="51">
        <f t="array" ref="Z63">IF($Y63&lt;&gt;"",COUNT(IF($W$6:$W$2005=$Y63,1)),0)</f>
        <v>0</v>
      </c>
      <c r="AC63" s="97"/>
      <c r="AD63" s="93"/>
    </row>
    <row r="64" spans="1:30">
      <c r="A64" s="97">
        <f t="shared" si="0"/>
        <v>59</v>
      </c>
      <c r="B64" s="97"/>
      <c r="C64" s="51" t="str">
        <f>IF(AND(AdmittedwithRecentDischarge!$K86&lt;&gt;"",AdmittedwithRecentDischarge!$I86&lt;&gt;"",AdmittedwithRecentDischarge!$S86&lt;&gt;""), AdmittedwithRecentDischarge!$S86,"")</f>
        <v/>
      </c>
      <c r="D64" s="97">
        <f>RANK($F64,$F$6:$F$2005,0)+COUNTIF($F$6:$F64,F64)</f>
        <v>60</v>
      </c>
      <c r="E64" s="51" t="str">
        <f t="array" ref="E64">IF(ISNA(MATCH(0,COUNTIF($E$5:$E63,$C$6:$C$2005),0)),"",INDEX($C$6:$C$2005,MATCH(0,COUNTIF($E$5:$E63,$C$6:$C$2005),0)))</f>
        <v/>
      </c>
      <c r="F64" s="51">
        <f t="array" ref="F64">IF($E64&lt;&gt;"",COUNT(IF($C$6:$C$2005=$E64,1)),0)</f>
        <v>0</v>
      </c>
      <c r="G64" s="97"/>
      <c r="H64" s="97"/>
      <c r="I64" s="93"/>
      <c r="J64" s="97"/>
      <c r="K64" s="51" t="str">
        <f>IF(AND(TransferLog!$J79&lt;&gt;"",TransferLog!$L79&lt;&gt;""), TransferLog!$L79,"")</f>
        <v/>
      </c>
      <c r="L64" s="97">
        <f t="array" ref="L64">RANK($N64,$N$6:$N$2005,0)+COUNTIF($N$6:$N64,N64)</f>
        <v>60</v>
      </c>
      <c r="M64" s="51" t="str">
        <f t="array" ref="M64">IF(ISNA(MATCH(0,COUNTIF($M$5:$M63,$K$6:$K$2005),0)),"",INDEX($K$6:$K$2005,MATCH(0,COUNTIF($M$5:$M63,$K$6:$K$2005),0)))</f>
        <v/>
      </c>
      <c r="N64" s="51">
        <f t="array" ref="N64">IF($M64&lt;&gt;"",COUNT(IF($K$6:$K$2005=$M64,1)),0)</f>
        <v>0</v>
      </c>
      <c r="O64" s="97"/>
      <c r="P64" s="97"/>
      <c r="Q64" s="93"/>
      <c r="R64" s="51" t="str">
        <f>IF(AND(DropDownLists!$E67&lt;&gt;"",DropDownLists!$E67&lt;&gt;""), DropDownLists!$E67,"")</f>
        <v/>
      </c>
      <c r="S64" s="51" t="str">
        <f>IF(AND(DropDownLists!$O67&lt;&gt;"",DropDownLists!$O67&lt;&gt;""), DropDownLists!$O67,"")</f>
        <v/>
      </c>
      <c r="U64" s="93"/>
      <c r="W64" s="51" t="str">
        <f>IF(AND(AdmittedwithRecentDischarge!$K86&lt;&gt;"",AdmittedwithRecentDischarge!$I86&lt;&gt;"",AdmittedwithRecentDischarge!$W86&lt;&gt;""), AdmittedwithRecentDischarge!$W86,"")</f>
        <v/>
      </c>
      <c r="X64" s="97">
        <f t="array" ref="X64">RANK($Z64,$Z$6:$Z$2005,0)+COUNTIF($Z$6:$Z64,Z64)</f>
        <v>60</v>
      </c>
      <c r="Y64" s="51" t="str">
        <f t="array" ref="Y64">IF(ISNA(MATCH(0,COUNTIF($Y$5:$Y63,$W$6:$W$2005),0)),"",INDEX(W$6:$W$2005,MATCH(0,COUNTIF($Y$5:$Y63,$W$6:$W$2005),0)))</f>
        <v/>
      </c>
      <c r="Z64" s="51">
        <f t="array" ref="Z64">IF($Y64&lt;&gt;"",COUNT(IF($W$6:$W$2005=$Y64,1)),0)</f>
        <v>0</v>
      </c>
      <c r="AC64" s="97"/>
      <c r="AD64" s="93"/>
    </row>
    <row r="65" spans="1:30">
      <c r="A65" s="97">
        <f t="shared" si="0"/>
        <v>60</v>
      </c>
      <c r="B65" s="97"/>
      <c r="C65" s="51" t="str">
        <f>IF(AND(AdmittedwithRecentDischarge!$K87&lt;&gt;"",AdmittedwithRecentDischarge!$I87&lt;&gt;"",AdmittedwithRecentDischarge!$S87&lt;&gt;""), AdmittedwithRecentDischarge!$S87,"")</f>
        <v/>
      </c>
      <c r="D65" s="97">
        <f>RANK($F65,$F$6:$F$2005,0)+COUNTIF($F$6:$F65,F65)</f>
        <v>61</v>
      </c>
      <c r="E65" s="51" t="str">
        <f t="array" ref="E65">IF(ISNA(MATCH(0,COUNTIF($E$5:$E64,$C$6:$C$2005),0)),"",INDEX($C$6:$C$2005,MATCH(0,COUNTIF($E$5:$E64,$C$6:$C$2005),0)))</f>
        <v/>
      </c>
      <c r="F65" s="51">
        <f t="array" ref="F65">IF($E65&lt;&gt;"",COUNT(IF($C$6:$C$2005=$E65,1)),0)</f>
        <v>0</v>
      </c>
      <c r="G65" s="97"/>
      <c r="H65" s="97"/>
      <c r="I65" s="93"/>
      <c r="J65" s="97"/>
      <c r="K65" s="51" t="str">
        <f>IF(AND(TransferLog!$J80&lt;&gt;"",TransferLog!$L80&lt;&gt;""), TransferLog!$L80,"")</f>
        <v/>
      </c>
      <c r="L65" s="97">
        <f t="array" ref="L65">RANK($N65,$N$6:$N$2005,0)+COUNTIF($N$6:$N65,N65)</f>
        <v>61</v>
      </c>
      <c r="M65" s="51" t="str">
        <f t="array" ref="M65">IF(ISNA(MATCH(0,COUNTIF($M$5:$M64,$K$6:$K$2005),0)),"",INDEX($K$6:$K$2005,MATCH(0,COUNTIF($M$5:$M64,$K$6:$K$2005),0)))</f>
        <v/>
      </c>
      <c r="N65" s="51">
        <f t="array" ref="N65">IF($M65&lt;&gt;"",COUNT(IF($K$6:$K$2005=$M65,1)),0)</f>
        <v>0</v>
      </c>
      <c r="O65" s="97"/>
      <c r="P65" s="97"/>
      <c r="Q65" s="93"/>
      <c r="R65" s="51" t="str">
        <f>IF(AND(DropDownLists!$E68&lt;&gt;"",DropDownLists!$E68&lt;&gt;""), DropDownLists!$E68,"")</f>
        <v/>
      </c>
      <c r="S65" s="51" t="str">
        <f>IF(AND(DropDownLists!$O68&lt;&gt;"",DropDownLists!$O68&lt;&gt;""), DropDownLists!$O68,"")</f>
        <v/>
      </c>
      <c r="U65" s="93"/>
      <c r="W65" s="51" t="str">
        <f>IF(AND(AdmittedwithRecentDischarge!$K87&lt;&gt;"",AdmittedwithRecentDischarge!$I87&lt;&gt;"",AdmittedwithRecentDischarge!$W87&lt;&gt;""), AdmittedwithRecentDischarge!$W87,"")</f>
        <v/>
      </c>
      <c r="X65" s="97">
        <f t="array" ref="X65">RANK($Z65,$Z$6:$Z$2005,0)+COUNTIF($Z$6:$Z65,Z65)</f>
        <v>61</v>
      </c>
      <c r="Y65" s="51" t="str">
        <f t="array" ref="Y65">IF(ISNA(MATCH(0,COUNTIF($Y$5:$Y64,$W$6:$W$2005),0)),"",INDEX(W$6:$W$2005,MATCH(0,COUNTIF($Y$5:$Y64,$W$6:$W$2005),0)))</f>
        <v/>
      </c>
      <c r="Z65" s="51">
        <f t="array" ref="Z65">IF($Y65&lt;&gt;"",COUNT(IF($W$6:$W$2005=$Y65,1)),0)</f>
        <v>0</v>
      </c>
      <c r="AC65" s="97"/>
      <c r="AD65" s="93"/>
    </row>
    <row r="66" spans="1:30">
      <c r="A66" s="97">
        <f t="shared" si="0"/>
        <v>61</v>
      </c>
      <c r="B66" s="97"/>
      <c r="C66" s="51" t="str">
        <f>IF(AND(AdmittedwithRecentDischarge!$K88&lt;&gt;"",AdmittedwithRecentDischarge!$I88&lt;&gt;"",AdmittedwithRecentDischarge!$S88&lt;&gt;""), AdmittedwithRecentDischarge!$S88,"")</f>
        <v/>
      </c>
      <c r="D66" s="97">
        <f>RANK($F66,$F$6:$F$2005,0)+COUNTIF($F$6:$F66,F66)</f>
        <v>62</v>
      </c>
      <c r="E66" s="51" t="str">
        <f t="array" ref="E66">IF(ISNA(MATCH(0,COUNTIF($E$5:$E65,$C$6:$C$2005),0)),"",INDEX($C$6:$C$2005,MATCH(0,COUNTIF($E$5:$E65,$C$6:$C$2005),0)))</f>
        <v/>
      </c>
      <c r="F66" s="51">
        <f t="array" ref="F66">IF($E66&lt;&gt;"",COUNT(IF($C$6:$C$2005=$E66,1)),0)</f>
        <v>0</v>
      </c>
      <c r="G66" s="97"/>
      <c r="H66" s="97"/>
      <c r="I66" s="93"/>
      <c r="J66" s="97"/>
      <c r="K66" s="51" t="str">
        <f>IF(AND(TransferLog!$J81&lt;&gt;"",TransferLog!$L81&lt;&gt;""), TransferLog!$L81,"")</f>
        <v/>
      </c>
      <c r="L66" s="97">
        <f t="array" ref="L66">RANK($N66,$N$6:$N$2005,0)+COUNTIF($N$6:$N66,N66)</f>
        <v>62</v>
      </c>
      <c r="M66" s="51" t="str">
        <f t="array" ref="M66">IF(ISNA(MATCH(0,COUNTIF($M$5:$M65,$K$6:$K$2005),0)),"",INDEX($K$6:$K$2005,MATCH(0,COUNTIF($M$5:$M65,$K$6:$K$2005),0)))</f>
        <v/>
      </c>
      <c r="N66" s="51">
        <f t="array" ref="N66">IF($M66&lt;&gt;"",COUNT(IF($K$6:$K$2005=$M66,1)),0)</f>
        <v>0</v>
      </c>
      <c r="O66" s="97"/>
      <c r="P66" s="97"/>
      <c r="Q66" s="93"/>
      <c r="R66" s="51" t="str">
        <f>IF(AND(DropDownLists!$E69&lt;&gt;"",DropDownLists!$E69&lt;&gt;""), DropDownLists!$E69,"")</f>
        <v/>
      </c>
      <c r="S66" s="51" t="str">
        <f>IF(AND(DropDownLists!$O69&lt;&gt;"",DropDownLists!$O69&lt;&gt;""), DropDownLists!$O69,"")</f>
        <v/>
      </c>
      <c r="U66" s="93"/>
      <c r="W66" s="51" t="str">
        <f>IF(AND(AdmittedwithRecentDischarge!$K88&lt;&gt;"",AdmittedwithRecentDischarge!$I88&lt;&gt;"",AdmittedwithRecentDischarge!$W88&lt;&gt;""), AdmittedwithRecentDischarge!$W88,"")</f>
        <v/>
      </c>
      <c r="X66" s="97">
        <f t="array" ref="X66">RANK($Z66,$Z$6:$Z$2005,0)+COUNTIF($Z$6:$Z66,Z66)</f>
        <v>62</v>
      </c>
      <c r="Y66" s="51" t="str">
        <f t="array" ref="Y66">IF(ISNA(MATCH(0,COUNTIF($Y$5:$Y65,$W$6:$W$2005),0)),"",INDEX(W$6:$W$2005,MATCH(0,COUNTIF($Y$5:$Y65,$W$6:$W$2005),0)))</f>
        <v/>
      </c>
      <c r="Z66" s="51">
        <f t="array" ref="Z66">IF($Y66&lt;&gt;"",COUNT(IF($W$6:$W$2005=$Y66,1)),0)</f>
        <v>0</v>
      </c>
      <c r="AC66" s="97"/>
      <c r="AD66" s="93"/>
    </row>
    <row r="67" spans="1:30">
      <c r="A67" s="97">
        <f t="shared" si="0"/>
        <v>62</v>
      </c>
      <c r="B67" s="97"/>
      <c r="C67" s="51" t="str">
        <f>IF(AND(AdmittedwithRecentDischarge!$K89&lt;&gt;"",AdmittedwithRecentDischarge!$I89&lt;&gt;"",AdmittedwithRecentDischarge!$S89&lt;&gt;""), AdmittedwithRecentDischarge!$S89,"")</f>
        <v/>
      </c>
      <c r="D67" s="97">
        <f>RANK($F67,$F$6:$F$2005,0)+COUNTIF($F$6:$F67,F67)</f>
        <v>63</v>
      </c>
      <c r="E67" s="51" t="str">
        <f t="array" ref="E67">IF(ISNA(MATCH(0,COUNTIF($E$5:$E66,$C$6:$C$2005),0)),"",INDEX($C$6:$C$2005,MATCH(0,COUNTIF($E$5:$E66,$C$6:$C$2005),0)))</f>
        <v/>
      </c>
      <c r="F67" s="51">
        <f t="array" ref="F67">IF($E67&lt;&gt;"",COUNT(IF($C$6:$C$2005=$E67,1)),0)</f>
        <v>0</v>
      </c>
      <c r="G67" s="97"/>
      <c r="H67" s="97"/>
      <c r="I67" s="93"/>
      <c r="J67" s="97"/>
      <c r="K67" s="51" t="str">
        <f>IF(AND(TransferLog!$J82&lt;&gt;"",TransferLog!$L82&lt;&gt;""), TransferLog!$L82,"")</f>
        <v/>
      </c>
      <c r="L67" s="97">
        <f t="array" ref="L67">RANK($N67,$N$6:$N$2005,0)+COUNTIF($N$6:$N67,N67)</f>
        <v>63</v>
      </c>
      <c r="M67" s="51" t="str">
        <f t="array" ref="M67">IF(ISNA(MATCH(0,COUNTIF($M$5:$M66,$K$6:$K$2005),0)),"",INDEX($K$6:$K$2005,MATCH(0,COUNTIF($M$5:$M66,$K$6:$K$2005),0)))</f>
        <v/>
      </c>
      <c r="N67" s="51">
        <f t="array" ref="N67">IF($M67&lt;&gt;"",COUNT(IF($K$6:$K$2005=$M67,1)),0)</f>
        <v>0</v>
      </c>
      <c r="O67" s="97"/>
      <c r="P67" s="97"/>
      <c r="Q67" s="93"/>
      <c r="R67" s="51" t="str">
        <f>IF(AND(DropDownLists!$E70&lt;&gt;"",DropDownLists!$E70&lt;&gt;""), DropDownLists!$E70,"")</f>
        <v/>
      </c>
      <c r="S67" s="51" t="str">
        <f>IF(AND(DropDownLists!$O70&lt;&gt;"",DropDownLists!$O70&lt;&gt;""), DropDownLists!$O70,"")</f>
        <v/>
      </c>
      <c r="U67" s="93"/>
      <c r="W67" s="51" t="str">
        <f>IF(AND(AdmittedwithRecentDischarge!$K89&lt;&gt;"",AdmittedwithRecentDischarge!$I89&lt;&gt;"",AdmittedwithRecentDischarge!$W89&lt;&gt;""), AdmittedwithRecentDischarge!$W89,"")</f>
        <v/>
      </c>
      <c r="X67" s="97">
        <f t="array" ref="X67">RANK($Z67,$Z$6:$Z$2005,0)+COUNTIF($Z$6:$Z67,Z67)</f>
        <v>63</v>
      </c>
      <c r="Y67" s="51" t="str">
        <f t="array" ref="Y67">IF(ISNA(MATCH(0,COUNTIF($Y$5:$Y66,$W$6:$W$2005),0)),"",INDEX(W$6:$W$2005,MATCH(0,COUNTIF($Y$5:$Y66,$W$6:$W$2005),0)))</f>
        <v/>
      </c>
      <c r="Z67" s="51">
        <f t="array" ref="Z67">IF($Y67&lt;&gt;"",COUNT(IF($W$6:$W$2005=$Y67,1)),0)</f>
        <v>0</v>
      </c>
      <c r="AC67" s="97"/>
      <c r="AD67" s="93"/>
    </row>
    <row r="68" spans="1:30">
      <c r="A68" s="97">
        <f t="shared" si="0"/>
        <v>63</v>
      </c>
      <c r="B68" s="97"/>
      <c r="C68" s="51" t="str">
        <f>IF(AND(AdmittedwithRecentDischarge!$K90&lt;&gt;"",AdmittedwithRecentDischarge!$I90&lt;&gt;"",AdmittedwithRecentDischarge!$S90&lt;&gt;""), AdmittedwithRecentDischarge!$S90,"")</f>
        <v/>
      </c>
      <c r="D68" s="97">
        <f>RANK($F68,$F$6:$F$2005,0)+COUNTIF($F$6:$F68,F68)</f>
        <v>64</v>
      </c>
      <c r="E68" s="51" t="str">
        <f t="array" ref="E68">IF(ISNA(MATCH(0,COUNTIF($E$5:$E67,$C$6:$C$2005),0)),"",INDEX($C$6:$C$2005,MATCH(0,COUNTIF($E$5:$E67,$C$6:$C$2005),0)))</f>
        <v/>
      </c>
      <c r="F68" s="51">
        <f t="array" ref="F68">IF($E68&lt;&gt;"",COUNT(IF($C$6:$C$2005=$E68,1)),0)</f>
        <v>0</v>
      </c>
      <c r="G68" s="97"/>
      <c r="H68" s="97"/>
      <c r="I68" s="93"/>
      <c r="J68" s="97"/>
      <c r="K68" s="51" t="str">
        <f>IF(AND(TransferLog!$J83&lt;&gt;"",TransferLog!$L83&lt;&gt;""), TransferLog!$L83,"")</f>
        <v/>
      </c>
      <c r="L68" s="97">
        <f t="array" ref="L68">RANK($N68,$N$6:$N$2005,0)+COUNTIF($N$6:$N68,N68)</f>
        <v>64</v>
      </c>
      <c r="M68" s="51" t="str">
        <f t="array" ref="M68">IF(ISNA(MATCH(0,COUNTIF($M$5:$M67,$K$6:$K$2005),0)),"",INDEX($K$6:$K$2005,MATCH(0,COUNTIF($M$5:$M67,$K$6:$K$2005),0)))</f>
        <v/>
      </c>
      <c r="N68" s="51">
        <f t="array" ref="N68">IF($M68&lt;&gt;"",COUNT(IF($K$6:$K$2005=$M68,1)),0)</f>
        <v>0</v>
      </c>
      <c r="O68" s="97"/>
      <c r="P68" s="97"/>
      <c r="Q68" s="93"/>
      <c r="R68" s="51" t="str">
        <f>IF(AND(DropDownLists!$E71&lt;&gt;"",DropDownLists!$E71&lt;&gt;""), DropDownLists!$E71,"")</f>
        <v/>
      </c>
      <c r="S68" s="51" t="str">
        <f>IF(AND(DropDownLists!$O71&lt;&gt;"",DropDownLists!$O71&lt;&gt;""), DropDownLists!$O71,"")</f>
        <v/>
      </c>
      <c r="U68" s="93"/>
      <c r="W68" s="51" t="str">
        <f>IF(AND(AdmittedwithRecentDischarge!$K90&lt;&gt;"",AdmittedwithRecentDischarge!$I90&lt;&gt;"",AdmittedwithRecentDischarge!$W90&lt;&gt;""), AdmittedwithRecentDischarge!$W90,"")</f>
        <v/>
      </c>
      <c r="X68" s="97">
        <f t="array" ref="X68">RANK($Z68,$Z$6:$Z$2005,0)+COUNTIF($Z$6:$Z68,Z68)</f>
        <v>64</v>
      </c>
      <c r="Y68" s="51" t="str">
        <f t="array" ref="Y68">IF(ISNA(MATCH(0,COUNTIF($Y$5:$Y67,$W$6:$W$2005),0)),"",INDEX(W$6:$W$2005,MATCH(0,COUNTIF($Y$5:$Y67,$W$6:$W$2005),0)))</f>
        <v/>
      </c>
      <c r="Z68" s="51">
        <f t="array" ref="Z68">IF($Y68&lt;&gt;"",COUNT(IF($W$6:$W$2005=$Y68,1)),0)</f>
        <v>0</v>
      </c>
      <c r="AC68" s="97"/>
      <c r="AD68" s="93"/>
    </row>
    <row r="69" spans="1:30">
      <c r="A69" s="97">
        <f t="shared" si="0"/>
        <v>64</v>
      </c>
      <c r="B69" s="97"/>
      <c r="C69" s="51" t="str">
        <f>IF(AND(AdmittedwithRecentDischarge!$K91&lt;&gt;"",AdmittedwithRecentDischarge!$I91&lt;&gt;"",AdmittedwithRecentDischarge!$S91&lt;&gt;""), AdmittedwithRecentDischarge!$S91,"")</f>
        <v/>
      </c>
      <c r="D69" s="97">
        <f>RANK($F69,$F$6:$F$2005,0)+COUNTIF($F$6:$F69,F69)</f>
        <v>65</v>
      </c>
      <c r="E69" s="51" t="str">
        <f t="array" ref="E69">IF(ISNA(MATCH(0,COUNTIF($E$5:$E68,$C$6:$C$2005),0)),"",INDEX($C$6:$C$2005,MATCH(0,COUNTIF($E$5:$E68,$C$6:$C$2005),0)))</f>
        <v/>
      </c>
      <c r="F69" s="51">
        <f t="array" ref="F69">IF($E69&lt;&gt;"",COUNT(IF($C$6:$C$2005=$E69,1)),0)</f>
        <v>0</v>
      </c>
      <c r="G69" s="97"/>
      <c r="H69" s="97"/>
      <c r="I69" s="93"/>
      <c r="J69" s="97"/>
      <c r="K69" s="51" t="str">
        <f>IF(AND(TransferLog!$J84&lt;&gt;"",TransferLog!$L84&lt;&gt;""), TransferLog!$L84,"")</f>
        <v/>
      </c>
      <c r="L69" s="97">
        <f t="array" ref="L69">RANK($N69,$N$6:$N$2005,0)+COUNTIF($N$6:$N69,N69)</f>
        <v>65</v>
      </c>
      <c r="M69" s="51" t="str">
        <f t="array" ref="M69">IF(ISNA(MATCH(0,COUNTIF($M$5:$M68,$K$6:$K$2005),0)),"",INDEX($K$6:$K$2005,MATCH(0,COUNTIF($M$5:$M68,$K$6:$K$2005),0)))</f>
        <v/>
      </c>
      <c r="N69" s="51">
        <f t="array" ref="N69">IF($M69&lt;&gt;"",COUNT(IF($K$6:$K$2005=$M69,1)),0)</f>
        <v>0</v>
      </c>
      <c r="O69" s="97"/>
      <c r="P69" s="97"/>
      <c r="Q69" s="93"/>
      <c r="R69" s="51" t="str">
        <f>IF(AND(DropDownLists!$E72&lt;&gt;"",DropDownLists!$E72&lt;&gt;""), DropDownLists!$E72,"")</f>
        <v/>
      </c>
      <c r="S69" s="51" t="str">
        <f>IF(AND(DropDownLists!$O72&lt;&gt;"",DropDownLists!$O72&lt;&gt;""), DropDownLists!$O72,"")</f>
        <v/>
      </c>
      <c r="U69" s="93"/>
      <c r="W69" s="51" t="str">
        <f>IF(AND(AdmittedwithRecentDischarge!$K91&lt;&gt;"",AdmittedwithRecentDischarge!$I91&lt;&gt;"",AdmittedwithRecentDischarge!$W91&lt;&gt;""), AdmittedwithRecentDischarge!$W91,"")</f>
        <v/>
      </c>
      <c r="X69" s="97">
        <f t="array" ref="X69">RANK($Z69,$Z$6:$Z$2005,0)+COUNTIF($Z$6:$Z69,Z69)</f>
        <v>65</v>
      </c>
      <c r="Y69" s="51" t="str">
        <f t="array" ref="Y69">IF(ISNA(MATCH(0,COUNTIF($Y$5:$Y68,$W$6:$W$2005),0)),"",INDEX(W$6:$W$2005,MATCH(0,COUNTIF($Y$5:$Y68,$W$6:$W$2005),0)))</f>
        <v/>
      </c>
      <c r="Z69" s="51">
        <f t="array" ref="Z69">IF($Y69&lt;&gt;"",COUNT(IF($W$6:$W$2005=$Y69,1)),0)</f>
        <v>0</v>
      </c>
      <c r="AC69" s="97"/>
      <c r="AD69" s="93"/>
    </row>
    <row r="70" spans="1:30">
      <c r="A70" s="97">
        <f t="shared" si="0"/>
        <v>65</v>
      </c>
      <c r="B70" s="97"/>
      <c r="C70" s="51" t="str">
        <f>IF(AND(AdmittedwithRecentDischarge!$K92&lt;&gt;"",AdmittedwithRecentDischarge!$I92&lt;&gt;"",AdmittedwithRecentDischarge!$S92&lt;&gt;""), AdmittedwithRecentDischarge!$S92,"")</f>
        <v/>
      </c>
      <c r="D70" s="97">
        <f>RANK($F70,$F$6:$F$2005,0)+COUNTIF($F$6:$F70,F70)</f>
        <v>66</v>
      </c>
      <c r="E70" s="51" t="str">
        <f t="array" ref="E70">IF(ISNA(MATCH(0,COUNTIF($E$5:$E69,$C$6:$C$2005),0)),"",INDEX($C$6:$C$2005,MATCH(0,COUNTIF($E$5:$E69,$C$6:$C$2005),0)))</f>
        <v/>
      </c>
      <c r="F70" s="51">
        <f t="array" ref="F70">IF($E70&lt;&gt;"",COUNT(IF($C$6:$C$2005=$E70,1)),0)</f>
        <v>0</v>
      </c>
      <c r="G70" s="97"/>
      <c r="H70" s="97"/>
      <c r="I70" s="93"/>
      <c r="J70" s="97"/>
      <c r="K70" s="51" t="str">
        <f>IF(AND(TransferLog!$J85&lt;&gt;"",TransferLog!$L85&lt;&gt;""), TransferLog!$L85,"")</f>
        <v/>
      </c>
      <c r="L70" s="97">
        <f t="array" ref="L70">RANK($N70,$N$6:$N$2005,0)+COUNTIF($N$6:$N70,N70)</f>
        <v>66</v>
      </c>
      <c r="M70" s="51" t="str">
        <f t="array" ref="M70">IF(ISNA(MATCH(0,COUNTIF($M$5:$M69,$K$6:$K$2005),0)),"",INDEX($K$6:$K$2005,MATCH(0,COUNTIF($M$5:$M69,$K$6:$K$2005),0)))</f>
        <v/>
      </c>
      <c r="N70" s="51">
        <f t="array" ref="N70">IF($M70&lt;&gt;"",COUNT(IF($K$6:$K$2005=$M70,1)),0)</f>
        <v>0</v>
      </c>
      <c r="O70" s="97"/>
      <c r="P70" s="97"/>
      <c r="Q70" s="93"/>
      <c r="R70" s="51" t="str">
        <f>IF(AND(DropDownLists!$E73&lt;&gt;"",DropDownLists!$E73&lt;&gt;""), DropDownLists!$E73,"")</f>
        <v/>
      </c>
      <c r="S70" s="51" t="str">
        <f>IF(AND(DropDownLists!$O73&lt;&gt;"",DropDownLists!$O73&lt;&gt;""), DropDownLists!$O73,"")</f>
        <v/>
      </c>
      <c r="U70" s="93"/>
      <c r="W70" s="51" t="str">
        <f>IF(AND(AdmittedwithRecentDischarge!$K92&lt;&gt;"",AdmittedwithRecentDischarge!$I92&lt;&gt;"",AdmittedwithRecentDischarge!$W92&lt;&gt;""), AdmittedwithRecentDischarge!$W92,"")</f>
        <v/>
      </c>
      <c r="X70" s="97">
        <f t="array" ref="X70">RANK($Z70,$Z$6:$Z$2005,0)+COUNTIF($Z$6:$Z70,Z70)</f>
        <v>66</v>
      </c>
      <c r="Y70" s="51" t="str">
        <f t="array" ref="Y70">IF(ISNA(MATCH(0,COUNTIF($Y$5:$Y69,$W$6:$W$2005),0)),"",INDEX(W$6:$W$2005,MATCH(0,COUNTIF($Y$5:$Y69,$W$6:$W$2005),0)))</f>
        <v/>
      </c>
      <c r="Z70" s="51">
        <f t="array" ref="Z70">IF($Y70&lt;&gt;"",COUNT(IF($W$6:$W$2005=$Y70,1)),0)</f>
        <v>0</v>
      </c>
      <c r="AC70" s="97"/>
      <c r="AD70" s="93"/>
    </row>
    <row r="71" spans="1:30">
      <c r="A71" s="97">
        <f t="shared" ref="A71:A134" si="1">ROW()-5</f>
        <v>66</v>
      </c>
      <c r="B71" s="97"/>
      <c r="C71" s="51" t="str">
        <f>IF(AND(AdmittedwithRecentDischarge!$K93&lt;&gt;"",AdmittedwithRecentDischarge!$I93&lt;&gt;"",AdmittedwithRecentDischarge!$S93&lt;&gt;""), AdmittedwithRecentDischarge!$S93,"")</f>
        <v/>
      </c>
      <c r="D71" s="97">
        <f>RANK($F71,$F$6:$F$2005,0)+COUNTIF($F$6:$F71,F71)</f>
        <v>67</v>
      </c>
      <c r="E71" s="51" t="str">
        <f t="array" ref="E71">IF(ISNA(MATCH(0,COUNTIF($E$5:$E70,$C$6:$C$2005),0)),"",INDEX($C$6:$C$2005,MATCH(0,COUNTIF($E$5:$E70,$C$6:$C$2005),0)))</f>
        <v/>
      </c>
      <c r="F71" s="51">
        <f t="array" ref="F71">IF($E71&lt;&gt;"",COUNT(IF($C$6:$C$2005=$E71,1)),0)</f>
        <v>0</v>
      </c>
      <c r="G71" s="97"/>
      <c r="H71" s="97"/>
      <c r="I71" s="93"/>
      <c r="J71" s="97"/>
      <c r="K71" s="51" t="str">
        <f>IF(AND(TransferLog!$J86&lt;&gt;"",TransferLog!$L86&lt;&gt;""), TransferLog!$L86,"")</f>
        <v/>
      </c>
      <c r="L71" s="97">
        <f t="array" ref="L71">RANK($N71,$N$6:$N$2005,0)+COUNTIF($N$6:$N71,N71)</f>
        <v>67</v>
      </c>
      <c r="M71" s="51" t="str">
        <f t="array" ref="M71">IF(ISNA(MATCH(0,COUNTIF($M$5:$M70,$K$6:$K$2005),0)),"",INDEX($K$6:$K$2005,MATCH(0,COUNTIF($M$5:$M70,$K$6:$K$2005),0)))</f>
        <v/>
      </c>
      <c r="N71" s="51">
        <f t="array" ref="N71">IF($M71&lt;&gt;"",COUNT(IF($K$6:$K$2005=$M71,1)),0)</f>
        <v>0</v>
      </c>
      <c r="O71" s="97"/>
      <c r="P71" s="97"/>
      <c r="Q71" s="93"/>
      <c r="R71" s="51" t="str">
        <f>IF(AND(DropDownLists!$E74&lt;&gt;"",DropDownLists!$E74&lt;&gt;""), DropDownLists!$E74,"")</f>
        <v/>
      </c>
      <c r="S71" s="51" t="str">
        <f>IF(AND(DropDownLists!$O74&lt;&gt;"",DropDownLists!$O74&lt;&gt;""), DropDownLists!$O74,"")</f>
        <v/>
      </c>
      <c r="U71" s="93"/>
      <c r="W71" s="51" t="str">
        <f>IF(AND(AdmittedwithRecentDischarge!$K93&lt;&gt;"",AdmittedwithRecentDischarge!$I93&lt;&gt;"",AdmittedwithRecentDischarge!$W93&lt;&gt;""), AdmittedwithRecentDischarge!$W93,"")</f>
        <v/>
      </c>
      <c r="X71" s="97">
        <f t="array" ref="X71">RANK($Z71,$Z$6:$Z$2005,0)+COUNTIF($Z$6:$Z71,Z71)</f>
        <v>67</v>
      </c>
      <c r="Y71" s="51" t="str">
        <f t="array" ref="Y71">IF(ISNA(MATCH(0,COUNTIF($Y$5:$Y70,$W$6:$W$2005),0)),"",INDEX(W$6:$W$2005,MATCH(0,COUNTIF($Y$5:$Y70,$W$6:$W$2005),0)))</f>
        <v/>
      </c>
      <c r="Z71" s="51">
        <f t="array" ref="Z71">IF($Y71&lt;&gt;"",COUNT(IF($W$6:$W$2005=$Y71,1)),0)</f>
        <v>0</v>
      </c>
      <c r="AC71" s="97"/>
      <c r="AD71" s="93"/>
    </row>
    <row r="72" spans="1:30">
      <c r="A72" s="97">
        <f t="shared" si="1"/>
        <v>67</v>
      </c>
      <c r="B72" s="97"/>
      <c r="C72" s="51" t="str">
        <f>IF(AND(AdmittedwithRecentDischarge!$K94&lt;&gt;"",AdmittedwithRecentDischarge!$I94&lt;&gt;"",AdmittedwithRecentDischarge!$S94&lt;&gt;""), AdmittedwithRecentDischarge!$S94,"")</f>
        <v/>
      </c>
      <c r="D72" s="97">
        <f>RANK($F72,$F$6:$F$2005,0)+COUNTIF($F$6:$F72,F72)</f>
        <v>68</v>
      </c>
      <c r="E72" s="51" t="str">
        <f t="array" ref="E72">IF(ISNA(MATCH(0,COUNTIF($E$5:$E71,$C$6:$C$2005),0)),"",INDEX($C$6:$C$2005,MATCH(0,COUNTIF($E$5:$E71,$C$6:$C$2005),0)))</f>
        <v/>
      </c>
      <c r="F72" s="51">
        <f t="array" ref="F72">IF($E72&lt;&gt;"",COUNT(IF($C$6:$C$2005=$E72,1)),0)</f>
        <v>0</v>
      </c>
      <c r="G72" s="97"/>
      <c r="H72" s="97"/>
      <c r="I72" s="93"/>
      <c r="J72" s="97"/>
      <c r="K72" s="51" t="str">
        <f>IF(AND(TransferLog!$J87&lt;&gt;"",TransferLog!$L87&lt;&gt;""), TransferLog!$L87,"")</f>
        <v/>
      </c>
      <c r="L72" s="97">
        <f t="array" ref="L72">RANK($N72,$N$6:$N$2005,0)+COUNTIF($N$6:$N72,N72)</f>
        <v>68</v>
      </c>
      <c r="M72" s="51" t="str">
        <f t="array" ref="M72">IF(ISNA(MATCH(0,COUNTIF($M$5:$M71,$K$6:$K$2005),0)),"",INDEX($K$6:$K$2005,MATCH(0,COUNTIF($M$5:$M71,$K$6:$K$2005),0)))</f>
        <v/>
      </c>
      <c r="N72" s="51">
        <f t="array" ref="N72">IF($M72&lt;&gt;"",COUNT(IF($K$6:$K$2005=$M72,1)),0)</f>
        <v>0</v>
      </c>
      <c r="O72" s="97"/>
      <c r="P72" s="97"/>
      <c r="Q72" s="93"/>
      <c r="R72" s="51" t="str">
        <f>IF(AND(DropDownLists!$E75&lt;&gt;"",DropDownLists!$E75&lt;&gt;""), DropDownLists!$E75,"")</f>
        <v/>
      </c>
      <c r="S72" s="51" t="str">
        <f>IF(AND(DropDownLists!$O75&lt;&gt;"",DropDownLists!$O75&lt;&gt;""), DropDownLists!$O75,"")</f>
        <v/>
      </c>
      <c r="U72" s="93"/>
      <c r="W72" s="51" t="str">
        <f>IF(AND(AdmittedwithRecentDischarge!$K94&lt;&gt;"",AdmittedwithRecentDischarge!$I94&lt;&gt;"",AdmittedwithRecentDischarge!$W94&lt;&gt;""), AdmittedwithRecentDischarge!$W94,"")</f>
        <v/>
      </c>
      <c r="X72" s="97">
        <f t="array" ref="X72">RANK($Z72,$Z$6:$Z$2005,0)+COUNTIF($Z$6:$Z72,Z72)</f>
        <v>68</v>
      </c>
      <c r="Y72" s="51" t="str">
        <f t="array" ref="Y72">IF(ISNA(MATCH(0,COUNTIF($Y$5:$Y71,$W$6:$W$2005),0)),"",INDEX(W$6:$W$2005,MATCH(0,COUNTIF($Y$5:$Y71,$W$6:$W$2005),0)))</f>
        <v/>
      </c>
      <c r="Z72" s="51">
        <f t="array" ref="Z72">IF($Y72&lt;&gt;"",COUNT(IF($W$6:$W$2005=$Y72,1)),0)</f>
        <v>0</v>
      </c>
      <c r="AC72" s="97"/>
      <c r="AD72" s="93"/>
    </row>
    <row r="73" spans="1:30">
      <c r="A73" s="97">
        <f t="shared" si="1"/>
        <v>68</v>
      </c>
      <c r="B73" s="97"/>
      <c r="C73" s="51" t="str">
        <f>IF(AND(AdmittedwithRecentDischarge!$K95&lt;&gt;"",AdmittedwithRecentDischarge!$I95&lt;&gt;"",AdmittedwithRecentDischarge!$S95&lt;&gt;""), AdmittedwithRecentDischarge!$S95,"")</f>
        <v/>
      </c>
      <c r="D73" s="97">
        <f>RANK($F73,$F$6:$F$2005,0)+COUNTIF($F$6:$F73,F73)</f>
        <v>69</v>
      </c>
      <c r="E73" s="51" t="str">
        <f t="array" ref="E73">IF(ISNA(MATCH(0,COUNTIF($E$5:$E72,$C$6:$C$2005),0)),"",INDEX($C$6:$C$2005,MATCH(0,COUNTIF($E$5:$E72,$C$6:$C$2005),0)))</f>
        <v/>
      </c>
      <c r="F73" s="51">
        <f t="array" ref="F73">IF($E73&lt;&gt;"",COUNT(IF($C$6:$C$2005=$E73,1)),0)</f>
        <v>0</v>
      </c>
      <c r="G73" s="97"/>
      <c r="H73" s="97"/>
      <c r="I73" s="93"/>
      <c r="J73" s="97"/>
      <c r="K73" s="51" t="str">
        <f>IF(AND(TransferLog!$J88&lt;&gt;"",TransferLog!$L88&lt;&gt;""), TransferLog!$L88,"")</f>
        <v/>
      </c>
      <c r="L73" s="97">
        <f t="array" ref="L73">RANK($N73,$N$6:$N$2005,0)+COUNTIF($N$6:$N73,N73)</f>
        <v>69</v>
      </c>
      <c r="M73" s="51" t="str">
        <f t="array" ref="M73">IF(ISNA(MATCH(0,COUNTIF($M$5:$M72,$K$6:$K$2005),0)),"",INDEX($K$6:$K$2005,MATCH(0,COUNTIF($M$5:$M72,$K$6:$K$2005),0)))</f>
        <v/>
      </c>
      <c r="N73" s="51">
        <f t="array" ref="N73">IF($M73&lt;&gt;"",COUNT(IF($K$6:$K$2005=$M73,1)),0)</f>
        <v>0</v>
      </c>
      <c r="O73" s="97"/>
      <c r="P73" s="97"/>
      <c r="Q73" s="93"/>
      <c r="R73" s="51" t="str">
        <f>IF(AND(DropDownLists!$E76&lt;&gt;"",DropDownLists!$E76&lt;&gt;""), DropDownLists!$E76,"")</f>
        <v/>
      </c>
      <c r="S73" s="51" t="str">
        <f>IF(AND(DropDownLists!$O76&lt;&gt;"",DropDownLists!$O76&lt;&gt;""), DropDownLists!$O76,"")</f>
        <v/>
      </c>
      <c r="U73" s="93"/>
      <c r="W73" s="51" t="str">
        <f>IF(AND(AdmittedwithRecentDischarge!$K95&lt;&gt;"",AdmittedwithRecentDischarge!$I95&lt;&gt;"",AdmittedwithRecentDischarge!$W95&lt;&gt;""), AdmittedwithRecentDischarge!$W95,"")</f>
        <v/>
      </c>
      <c r="X73" s="97">
        <f t="array" ref="X73">RANK($Z73,$Z$6:$Z$2005,0)+COUNTIF($Z$6:$Z73,Z73)</f>
        <v>69</v>
      </c>
      <c r="Y73" s="51" t="str">
        <f t="array" ref="Y73">IF(ISNA(MATCH(0,COUNTIF($Y$5:$Y72,$W$6:$W$2005),0)),"",INDEX(W$6:$W$2005,MATCH(0,COUNTIF($Y$5:$Y72,$W$6:$W$2005),0)))</f>
        <v/>
      </c>
      <c r="Z73" s="51">
        <f t="array" ref="Z73">IF($Y73&lt;&gt;"",COUNT(IF($W$6:$W$2005=$Y73,1)),0)</f>
        <v>0</v>
      </c>
      <c r="AC73" s="97"/>
      <c r="AD73" s="93"/>
    </row>
    <row r="74" spans="1:30">
      <c r="A74" s="97">
        <f t="shared" si="1"/>
        <v>69</v>
      </c>
      <c r="B74" s="97"/>
      <c r="C74" s="51" t="str">
        <f>IF(AND(AdmittedwithRecentDischarge!$K96&lt;&gt;"",AdmittedwithRecentDischarge!$I96&lt;&gt;"",AdmittedwithRecentDischarge!$S96&lt;&gt;""), AdmittedwithRecentDischarge!$S96,"")</f>
        <v/>
      </c>
      <c r="D74" s="97">
        <f>RANK($F74,$F$6:$F$2005,0)+COUNTIF($F$6:$F74,F74)</f>
        <v>70</v>
      </c>
      <c r="E74" s="51" t="str">
        <f t="array" ref="E74">IF(ISNA(MATCH(0,COUNTIF($E$5:$E73,$C$6:$C$2005),0)),"",INDEX($C$6:$C$2005,MATCH(0,COUNTIF($E$5:$E73,$C$6:$C$2005),0)))</f>
        <v/>
      </c>
      <c r="F74" s="51">
        <f t="array" ref="F74">IF($E74&lt;&gt;"",COUNT(IF($C$6:$C$2005=$E74,1)),0)</f>
        <v>0</v>
      </c>
      <c r="G74" s="97"/>
      <c r="H74" s="97"/>
      <c r="I74" s="93"/>
      <c r="J74" s="97"/>
      <c r="K74" s="51" t="str">
        <f>IF(AND(TransferLog!$J89&lt;&gt;"",TransferLog!$L89&lt;&gt;""), TransferLog!$L89,"")</f>
        <v/>
      </c>
      <c r="L74" s="97">
        <f t="array" ref="L74">RANK($N74,$N$6:$N$2005,0)+COUNTIF($N$6:$N74,N74)</f>
        <v>70</v>
      </c>
      <c r="M74" s="51" t="str">
        <f t="array" ref="M74">IF(ISNA(MATCH(0,COUNTIF($M$5:$M73,$K$6:$K$2005),0)),"",INDEX($K$6:$K$2005,MATCH(0,COUNTIF($M$5:$M73,$K$6:$K$2005),0)))</f>
        <v/>
      </c>
      <c r="N74" s="51">
        <f t="array" ref="N74">IF($M74&lt;&gt;"",COUNT(IF($K$6:$K$2005=$M74,1)),0)</f>
        <v>0</v>
      </c>
      <c r="O74" s="97"/>
      <c r="P74" s="97"/>
      <c r="Q74" s="93"/>
      <c r="R74" s="51" t="str">
        <f>IF(AND(DropDownLists!$E77&lt;&gt;"",DropDownLists!$E77&lt;&gt;""), DropDownLists!$E77,"")</f>
        <v/>
      </c>
      <c r="S74" s="51" t="str">
        <f>IF(AND(DropDownLists!$O77&lt;&gt;"",DropDownLists!$O77&lt;&gt;""), DropDownLists!$O77,"")</f>
        <v/>
      </c>
      <c r="U74" s="93"/>
      <c r="W74" s="51" t="str">
        <f>IF(AND(AdmittedwithRecentDischarge!$K96&lt;&gt;"",AdmittedwithRecentDischarge!$I96&lt;&gt;"",AdmittedwithRecentDischarge!$W96&lt;&gt;""), AdmittedwithRecentDischarge!$W96,"")</f>
        <v/>
      </c>
      <c r="X74" s="97">
        <f t="array" ref="X74">RANK($Z74,$Z$6:$Z$2005,0)+COUNTIF($Z$6:$Z74,Z74)</f>
        <v>70</v>
      </c>
      <c r="Y74" s="51" t="str">
        <f t="array" ref="Y74">IF(ISNA(MATCH(0,COUNTIF($Y$5:$Y73,$W$6:$W$2005),0)),"",INDEX(W$6:$W$2005,MATCH(0,COUNTIF($Y$5:$Y73,$W$6:$W$2005),0)))</f>
        <v/>
      </c>
      <c r="Z74" s="51">
        <f t="array" ref="Z74">IF($Y74&lt;&gt;"",COUNT(IF($W$6:$W$2005=$Y74,1)),0)</f>
        <v>0</v>
      </c>
      <c r="AC74" s="97"/>
      <c r="AD74" s="93"/>
    </row>
    <row r="75" spans="1:30">
      <c r="A75" s="97">
        <f t="shared" si="1"/>
        <v>70</v>
      </c>
      <c r="B75" s="97"/>
      <c r="C75" s="51" t="str">
        <f>IF(AND(AdmittedwithRecentDischarge!$K97&lt;&gt;"",AdmittedwithRecentDischarge!$I97&lt;&gt;"",AdmittedwithRecentDischarge!$S97&lt;&gt;""), AdmittedwithRecentDischarge!$S97,"")</f>
        <v/>
      </c>
      <c r="D75" s="97">
        <f>RANK($F75,$F$6:$F$2005,0)+COUNTIF($F$6:$F75,F75)</f>
        <v>71</v>
      </c>
      <c r="E75" s="51" t="str">
        <f t="array" ref="E75">IF(ISNA(MATCH(0,COUNTIF($E$5:$E74,$C$6:$C$2005),0)),"",INDEX($C$6:$C$2005,MATCH(0,COUNTIF($E$5:$E74,$C$6:$C$2005),0)))</f>
        <v/>
      </c>
      <c r="F75" s="51">
        <f t="array" ref="F75">IF($E75&lt;&gt;"",COUNT(IF($C$6:$C$2005=$E75,1)),0)</f>
        <v>0</v>
      </c>
      <c r="G75" s="97"/>
      <c r="H75" s="97"/>
      <c r="I75" s="93"/>
      <c r="J75" s="97"/>
      <c r="K75" s="51" t="str">
        <f>IF(AND(TransferLog!$J90&lt;&gt;"",TransferLog!$L90&lt;&gt;""), TransferLog!$L90,"")</f>
        <v/>
      </c>
      <c r="L75" s="97">
        <f t="array" ref="L75">RANK($N75,$N$6:$N$2005,0)+COUNTIF($N$6:$N75,N75)</f>
        <v>71</v>
      </c>
      <c r="M75" s="51" t="str">
        <f t="array" ref="M75">IF(ISNA(MATCH(0,COUNTIF($M$5:$M74,$K$6:$K$2005),0)),"",INDEX($K$6:$K$2005,MATCH(0,COUNTIF($M$5:$M74,$K$6:$K$2005),0)))</f>
        <v/>
      </c>
      <c r="N75" s="51">
        <f t="array" ref="N75">IF($M75&lt;&gt;"",COUNT(IF($K$6:$K$2005=$M75,1)),0)</f>
        <v>0</v>
      </c>
      <c r="O75" s="97"/>
      <c r="P75" s="97"/>
      <c r="Q75" s="93"/>
      <c r="R75" s="51" t="str">
        <f>IF(AND(DropDownLists!$E78&lt;&gt;"",DropDownLists!$E78&lt;&gt;""), DropDownLists!$E78,"")</f>
        <v/>
      </c>
      <c r="S75" s="51" t="str">
        <f>IF(AND(DropDownLists!$O78&lt;&gt;"",DropDownLists!$O78&lt;&gt;""), DropDownLists!$O78,"")</f>
        <v/>
      </c>
      <c r="U75" s="93"/>
      <c r="W75" s="51" t="str">
        <f>IF(AND(AdmittedwithRecentDischarge!$K97&lt;&gt;"",AdmittedwithRecentDischarge!$I97&lt;&gt;"",AdmittedwithRecentDischarge!$W97&lt;&gt;""), AdmittedwithRecentDischarge!$W97,"")</f>
        <v/>
      </c>
      <c r="X75" s="97">
        <f t="array" ref="X75">RANK($Z75,$Z$6:$Z$2005,0)+COUNTIF($Z$6:$Z75,Z75)</f>
        <v>71</v>
      </c>
      <c r="Y75" s="51" t="str">
        <f t="array" ref="Y75">IF(ISNA(MATCH(0,COUNTIF($Y$5:$Y74,$W$6:$W$2005),0)),"",INDEX(W$6:$W$2005,MATCH(0,COUNTIF($Y$5:$Y74,$W$6:$W$2005),0)))</f>
        <v/>
      </c>
      <c r="Z75" s="51">
        <f t="array" ref="Z75">IF($Y75&lt;&gt;"",COUNT(IF($W$6:$W$2005=$Y75,1)),0)</f>
        <v>0</v>
      </c>
      <c r="AC75" s="97"/>
      <c r="AD75" s="93"/>
    </row>
    <row r="76" spans="1:30">
      <c r="A76" s="97">
        <f t="shared" si="1"/>
        <v>71</v>
      </c>
      <c r="B76" s="97"/>
      <c r="C76" s="51" t="str">
        <f>IF(AND(AdmittedwithRecentDischarge!$K98&lt;&gt;"",AdmittedwithRecentDischarge!$I98&lt;&gt;"",AdmittedwithRecentDischarge!$S98&lt;&gt;""), AdmittedwithRecentDischarge!$S98,"")</f>
        <v/>
      </c>
      <c r="D76" s="97">
        <f>RANK($F76,$F$6:$F$2005,0)+COUNTIF($F$6:$F76,F76)</f>
        <v>72</v>
      </c>
      <c r="E76" s="51" t="str">
        <f t="array" ref="E76">IF(ISNA(MATCH(0,COUNTIF($E$5:$E75,$C$6:$C$2005),0)),"",INDEX($C$6:$C$2005,MATCH(0,COUNTIF($E$5:$E75,$C$6:$C$2005),0)))</f>
        <v/>
      </c>
      <c r="F76" s="51">
        <f t="array" ref="F76">IF($E76&lt;&gt;"",COUNT(IF($C$6:$C$2005=$E76,1)),0)</f>
        <v>0</v>
      </c>
      <c r="G76" s="97"/>
      <c r="H76" s="97"/>
      <c r="I76" s="93"/>
      <c r="J76" s="97"/>
      <c r="K76" s="51" t="str">
        <f>IF(AND(TransferLog!$J91&lt;&gt;"",TransferLog!$L91&lt;&gt;""), TransferLog!$L91,"")</f>
        <v/>
      </c>
      <c r="L76" s="97">
        <f t="array" ref="L76">RANK($N76,$N$6:$N$2005,0)+COUNTIF($N$6:$N76,N76)</f>
        <v>72</v>
      </c>
      <c r="M76" s="51" t="str">
        <f t="array" ref="M76">IF(ISNA(MATCH(0,COUNTIF($M$5:$M75,$K$6:$K$2005),0)),"",INDEX($K$6:$K$2005,MATCH(0,COUNTIF($M$5:$M75,$K$6:$K$2005),0)))</f>
        <v/>
      </c>
      <c r="N76" s="51">
        <f t="array" ref="N76">IF($M76&lt;&gt;"",COUNT(IF($K$6:$K$2005=$M76,1)),0)</f>
        <v>0</v>
      </c>
      <c r="O76" s="97"/>
      <c r="P76" s="97"/>
      <c r="Q76" s="93"/>
      <c r="R76" s="51" t="str">
        <f>IF(AND(DropDownLists!$E79&lt;&gt;"",DropDownLists!$E79&lt;&gt;""), DropDownLists!$E79,"")</f>
        <v/>
      </c>
      <c r="S76" s="51" t="str">
        <f>IF(AND(DropDownLists!$O79&lt;&gt;"",DropDownLists!$O79&lt;&gt;""), DropDownLists!$O79,"")</f>
        <v/>
      </c>
      <c r="U76" s="93"/>
      <c r="W76" s="51" t="str">
        <f>IF(AND(AdmittedwithRecentDischarge!$K98&lt;&gt;"",AdmittedwithRecentDischarge!$I98&lt;&gt;"",AdmittedwithRecentDischarge!$W98&lt;&gt;""), AdmittedwithRecentDischarge!$W98,"")</f>
        <v/>
      </c>
      <c r="X76" s="97">
        <f t="array" ref="X76">RANK($Z76,$Z$6:$Z$2005,0)+COUNTIF($Z$6:$Z76,Z76)</f>
        <v>72</v>
      </c>
      <c r="Y76" s="51" t="str">
        <f t="array" ref="Y76">IF(ISNA(MATCH(0,COUNTIF($Y$5:$Y75,$W$6:$W$2005),0)),"",INDEX(W$6:$W$2005,MATCH(0,COUNTIF($Y$5:$Y75,$W$6:$W$2005),0)))</f>
        <v/>
      </c>
      <c r="Z76" s="51">
        <f t="array" ref="Z76">IF($Y76&lt;&gt;"",COUNT(IF($W$6:$W$2005=$Y76,1)),0)</f>
        <v>0</v>
      </c>
      <c r="AC76" s="97"/>
      <c r="AD76" s="93"/>
    </row>
    <row r="77" spans="1:30">
      <c r="A77" s="97">
        <f t="shared" si="1"/>
        <v>72</v>
      </c>
      <c r="B77" s="97"/>
      <c r="C77" s="51" t="str">
        <f>IF(AND(AdmittedwithRecentDischarge!$K99&lt;&gt;"",AdmittedwithRecentDischarge!$I99&lt;&gt;"",AdmittedwithRecentDischarge!$S99&lt;&gt;""), AdmittedwithRecentDischarge!$S99,"")</f>
        <v/>
      </c>
      <c r="D77" s="97">
        <f>RANK($F77,$F$6:$F$2005,0)+COUNTIF($F$6:$F77,F77)</f>
        <v>73</v>
      </c>
      <c r="E77" s="51" t="str">
        <f t="array" ref="E77">IF(ISNA(MATCH(0,COUNTIF($E$5:$E76,$C$6:$C$2005),0)),"",INDEX($C$6:$C$2005,MATCH(0,COUNTIF($E$5:$E76,$C$6:$C$2005),0)))</f>
        <v/>
      </c>
      <c r="F77" s="51">
        <f t="array" ref="F77">IF($E77&lt;&gt;"",COUNT(IF($C$6:$C$2005=$E77,1)),0)</f>
        <v>0</v>
      </c>
      <c r="G77" s="97"/>
      <c r="H77" s="97"/>
      <c r="I77" s="93"/>
      <c r="J77" s="97"/>
      <c r="K77" s="51" t="str">
        <f>IF(AND(TransferLog!$J92&lt;&gt;"",TransferLog!$L92&lt;&gt;""), TransferLog!$L92,"")</f>
        <v/>
      </c>
      <c r="L77" s="97">
        <f t="array" ref="L77">RANK($N77,$N$6:$N$2005,0)+COUNTIF($N$6:$N77,N77)</f>
        <v>73</v>
      </c>
      <c r="M77" s="51" t="str">
        <f t="array" ref="M77">IF(ISNA(MATCH(0,COUNTIF($M$5:$M76,$K$6:$K$2005),0)),"",INDEX($K$6:$K$2005,MATCH(0,COUNTIF($M$5:$M76,$K$6:$K$2005),0)))</f>
        <v/>
      </c>
      <c r="N77" s="51">
        <f t="array" ref="N77">IF($M77&lt;&gt;"",COUNT(IF($K$6:$K$2005=$M77,1)),0)</f>
        <v>0</v>
      </c>
      <c r="O77" s="97"/>
      <c r="P77" s="97"/>
      <c r="Q77" s="93"/>
      <c r="R77" s="51" t="str">
        <f>IF(AND(DropDownLists!$E80&lt;&gt;"",DropDownLists!$E80&lt;&gt;""), DropDownLists!$E80,"")</f>
        <v/>
      </c>
      <c r="S77" s="51" t="str">
        <f>IF(AND(DropDownLists!$O80&lt;&gt;"",DropDownLists!$O80&lt;&gt;""), DropDownLists!$O80,"")</f>
        <v/>
      </c>
      <c r="U77" s="93"/>
      <c r="W77" s="51" t="str">
        <f>IF(AND(AdmittedwithRecentDischarge!$K99&lt;&gt;"",AdmittedwithRecentDischarge!$I99&lt;&gt;"",AdmittedwithRecentDischarge!$W99&lt;&gt;""), AdmittedwithRecentDischarge!$W99,"")</f>
        <v/>
      </c>
      <c r="X77" s="97">
        <f t="array" ref="X77">RANK($Z77,$Z$6:$Z$2005,0)+COUNTIF($Z$6:$Z77,Z77)</f>
        <v>73</v>
      </c>
      <c r="Y77" s="51" t="str">
        <f t="array" ref="Y77">IF(ISNA(MATCH(0,COUNTIF($Y$5:$Y76,$W$6:$W$2005),0)),"",INDEX(W$6:$W$2005,MATCH(0,COUNTIF($Y$5:$Y76,$W$6:$W$2005),0)))</f>
        <v/>
      </c>
      <c r="Z77" s="51">
        <f t="array" ref="Z77">IF($Y77&lt;&gt;"",COUNT(IF($W$6:$W$2005=$Y77,1)),0)</f>
        <v>0</v>
      </c>
      <c r="AC77" s="97"/>
      <c r="AD77" s="93"/>
    </row>
    <row r="78" spans="1:30">
      <c r="A78" s="97">
        <f t="shared" si="1"/>
        <v>73</v>
      </c>
      <c r="B78" s="97"/>
      <c r="C78" s="51" t="str">
        <f>IF(AND(AdmittedwithRecentDischarge!$K100&lt;&gt;"",AdmittedwithRecentDischarge!$I100&lt;&gt;"",AdmittedwithRecentDischarge!$S100&lt;&gt;""), AdmittedwithRecentDischarge!$S100,"")</f>
        <v/>
      </c>
      <c r="D78" s="97">
        <f>RANK($F78,$F$6:$F$2005,0)+COUNTIF($F$6:$F78,F78)</f>
        <v>74</v>
      </c>
      <c r="E78" s="51" t="str">
        <f t="array" ref="E78">IF(ISNA(MATCH(0,COUNTIF($E$5:$E77,$C$6:$C$2005),0)),"",INDEX($C$6:$C$2005,MATCH(0,COUNTIF($E$5:$E77,$C$6:$C$2005),0)))</f>
        <v/>
      </c>
      <c r="F78" s="51">
        <f t="array" ref="F78">IF($E78&lt;&gt;"",COUNT(IF($C$6:$C$2005=$E78,1)),0)</f>
        <v>0</v>
      </c>
      <c r="G78" s="97"/>
      <c r="H78" s="97"/>
      <c r="I78" s="93"/>
      <c r="J78" s="97"/>
      <c r="K78" s="51" t="str">
        <f>IF(AND(TransferLog!$J93&lt;&gt;"",TransferLog!$L93&lt;&gt;""), TransferLog!$L93,"")</f>
        <v/>
      </c>
      <c r="L78" s="97">
        <f t="array" ref="L78">RANK($N78,$N$6:$N$2005,0)+COUNTIF($N$6:$N78,N78)</f>
        <v>74</v>
      </c>
      <c r="M78" s="51" t="str">
        <f t="array" ref="M78">IF(ISNA(MATCH(0,COUNTIF($M$5:$M77,$K$6:$K$2005),0)),"",INDEX($K$6:$K$2005,MATCH(0,COUNTIF($M$5:$M77,$K$6:$K$2005),0)))</f>
        <v/>
      </c>
      <c r="N78" s="51">
        <f t="array" ref="N78">IF($M78&lt;&gt;"",COUNT(IF($K$6:$K$2005=$M78,1)),0)</f>
        <v>0</v>
      </c>
      <c r="O78" s="97"/>
      <c r="P78" s="97"/>
      <c r="Q78" s="93"/>
      <c r="R78" s="51" t="str">
        <f>IF(AND(DropDownLists!$E81&lt;&gt;"",DropDownLists!$E81&lt;&gt;""), DropDownLists!$E81,"")</f>
        <v/>
      </c>
      <c r="S78" s="51" t="str">
        <f>IF(AND(DropDownLists!$O81&lt;&gt;"",DropDownLists!$O81&lt;&gt;""), DropDownLists!$O81,"")</f>
        <v/>
      </c>
      <c r="U78" s="93"/>
      <c r="W78" s="51" t="str">
        <f>IF(AND(AdmittedwithRecentDischarge!$K100&lt;&gt;"",AdmittedwithRecentDischarge!$I100&lt;&gt;"",AdmittedwithRecentDischarge!$W100&lt;&gt;""), AdmittedwithRecentDischarge!$W100,"")</f>
        <v/>
      </c>
      <c r="X78" s="97">
        <f t="array" ref="X78">RANK($Z78,$Z$6:$Z$2005,0)+COUNTIF($Z$6:$Z78,Z78)</f>
        <v>74</v>
      </c>
      <c r="Y78" s="51" t="str">
        <f t="array" ref="Y78">IF(ISNA(MATCH(0,COUNTIF($Y$5:$Y77,$W$6:$W$2005),0)),"",INDEX(W$6:$W$2005,MATCH(0,COUNTIF($Y$5:$Y77,$W$6:$W$2005),0)))</f>
        <v/>
      </c>
      <c r="Z78" s="51">
        <f t="array" ref="Z78">IF($Y78&lt;&gt;"",COUNT(IF($W$6:$W$2005=$Y78,1)),0)</f>
        <v>0</v>
      </c>
      <c r="AC78" s="97"/>
      <c r="AD78" s="93"/>
    </row>
    <row r="79" spans="1:30">
      <c r="A79" s="97">
        <f t="shared" si="1"/>
        <v>74</v>
      </c>
      <c r="B79" s="97"/>
      <c r="C79" s="51" t="str">
        <f>IF(AND(AdmittedwithRecentDischarge!$K101&lt;&gt;"",AdmittedwithRecentDischarge!$I101&lt;&gt;"",AdmittedwithRecentDischarge!$S101&lt;&gt;""), AdmittedwithRecentDischarge!$S101,"")</f>
        <v/>
      </c>
      <c r="D79" s="97">
        <f>RANK($F79,$F$6:$F$2005,0)+COUNTIF($F$6:$F79,F79)</f>
        <v>75</v>
      </c>
      <c r="E79" s="51" t="str">
        <f t="array" ref="E79">IF(ISNA(MATCH(0,COUNTIF($E$5:$E78,$C$6:$C$2005),0)),"",INDEX($C$6:$C$2005,MATCH(0,COUNTIF($E$5:$E78,$C$6:$C$2005),0)))</f>
        <v/>
      </c>
      <c r="F79" s="51">
        <f t="array" ref="F79">IF($E79&lt;&gt;"",COUNT(IF($C$6:$C$2005=$E79,1)),0)</f>
        <v>0</v>
      </c>
      <c r="G79" s="97"/>
      <c r="H79" s="97"/>
      <c r="I79" s="93"/>
      <c r="J79" s="97"/>
      <c r="K79" s="51" t="str">
        <f>IF(AND(TransferLog!$J94&lt;&gt;"",TransferLog!$L94&lt;&gt;""), TransferLog!$L94,"")</f>
        <v/>
      </c>
      <c r="L79" s="97">
        <f t="array" ref="L79">RANK($N79,$N$6:$N$2005,0)+COUNTIF($N$6:$N79,N79)</f>
        <v>75</v>
      </c>
      <c r="M79" s="51" t="str">
        <f t="array" ref="M79">IF(ISNA(MATCH(0,COUNTIF($M$5:$M78,$K$6:$K$2005),0)),"",INDEX($K$6:$K$2005,MATCH(0,COUNTIF($M$5:$M78,$K$6:$K$2005),0)))</f>
        <v/>
      </c>
      <c r="N79" s="51">
        <f t="array" ref="N79">IF($M79&lt;&gt;"",COUNT(IF($K$6:$K$2005=$M79,1)),0)</f>
        <v>0</v>
      </c>
      <c r="O79" s="97"/>
      <c r="P79" s="97"/>
      <c r="Q79" s="93"/>
      <c r="R79" s="51" t="str">
        <f>IF(AND(DropDownLists!$E82&lt;&gt;"",DropDownLists!$E82&lt;&gt;""), DropDownLists!$E82,"")</f>
        <v/>
      </c>
      <c r="S79" s="51" t="str">
        <f>IF(AND(DropDownLists!$O82&lt;&gt;"",DropDownLists!$O82&lt;&gt;""), DropDownLists!$O82,"")</f>
        <v/>
      </c>
      <c r="U79" s="93"/>
      <c r="W79" s="51" t="str">
        <f>IF(AND(AdmittedwithRecentDischarge!$K101&lt;&gt;"",AdmittedwithRecentDischarge!$I101&lt;&gt;"",AdmittedwithRecentDischarge!$W101&lt;&gt;""), AdmittedwithRecentDischarge!$W101,"")</f>
        <v/>
      </c>
      <c r="X79" s="97">
        <f t="array" ref="X79">RANK($Z79,$Z$6:$Z$2005,0)+COUNTIF($Z$6:$Z79,Z79)</f>
        <v>75</v>
      </c>
      <c r="Y79" s="51" t="str">
        <f t="array" ref="Y79">IF(ISNA(MATCH(0,COUNTIF($Y$5:$Y78,$W$6:$W$2005),0)),"",INDEX(W$6:$W$2005,MATCH(0,COUNTIF($Y$5:$Y78,$W$6:$W$2005),0)))</f>
        <v/>
      </c>
      <c r="Z79" s="51">
        <f t="array" ref="Z79">IF($Y79&lt;&gt;"",COUNT(IF($W$6:$W$2005=$Y79,1)),0)</f>
        <v>0</v>
      </c>
      <c r="AC79" s="97"/>
      <c r="AD79" s="93"/>
    </row>
    <row r="80" spans="1:30">
      <c r="A80" s="97">
        <f t="shared" si="1"/>
        <v>75</v>
      </c>
      <c r="B80" s="97"/>
      <c r="C80" s="51" t="str">
        <f>IF(AND(AdmittedwithRecentDischarge!$K102&lt;&gt;"",AdmittedwithRecentDischarge!$I102&lt;&gt;"",AdmittedwithRecentDischarge!$S102&lt;&gt;""), AdmittedwithRecentDischarge!$S102,"")</f>
        <v/>
      </c>
      <c r="D80" s="97">
        <f>RANK($F80,$F$6:$F$2005,0)+COUNTIF($F$6:$F80,F80)</f>
        <v>76</v>
      </c>
      <c r="E80" s="51" t="str">
        <f t="array" ref="E80">IF(ISNA(MATCH(0,COUNTIF($E$5:$E79,$C$6:$C$2005),0)),"",INDEX($C$6:$C$2005,MATCH(0,COUNTIF($E$5:$E79,$C$6:$C$2005),0)))</f>
        <v/>
      </c>
      <c r="F80" s="51">
        <f t="array" ref="F80">IF($E80&lt;&gt;"",COUNT(IF($C$6:$C$2005=$E80,1)),0)</f>
        <v>0</v>
      </c>
      <c r="G80" s="97"/>
      <c r="H80" s="97"/>
      <c r="I80" s="93"/>
      <c r="J80" s="97"/>
      <c r="K80" s="51" t="str">
        <f>IF(AND(TransferLog!$J95&lt;&gt;"",TransferLog!$L95&lt;&gt;""), TransferLog!$L95,"")</f>
        <v/>
      </c>
      <c r="L80" s="97">
        <f t="array" ref="L80">RANK($N80,$N$6:$N$2005,0)+COUNTIF($N$6:$N80,N80)</f>
        <v>76</v>
      </c>
      <c r="M80" s="51" t="str">
        <f t="array" ref="M80">IF(ISNA(MATCH(0,COUNTIF($M$5:$M79,$K$6:$K$2005),0)),"",INDEX($K$6:$K$2005,MATCH(0,COUNTIF($M$5:$M79,$K$6:$K$2005),0)))</f>
        <v/>
      </c>
      <c r="N80" s="51">
        <f t="array" ref="N80">IF($M80&lt;&gt;"",COUNT(IF($K$6:$K$2005=$M80,1)),0)</f>
        <v>0</v>
      </c>
      <c r="O80" s="97"/>
      <c r="P80" s="97"/>
      <c r="Q80" s="93"/>
      <c r="R80" s="51" t="str">
        <f>IF(AND(DropDownLists!$E83&lt;&gt;"",DropDownLists!$E83&lt;&gt;""), DropDownLists!$E83,"")</f>
        <v/>
      </c>
      <c r="S80" s="51" t="str">
        <f>IF(AND(DropDownLists!$O83&lt;&gt;"",DropDownLists!$O83&lt;&gt;""), DropDownLists!$O83,"")</f>
        <v/>
      </c>
      <c r="U80" s="93"/>
      <c r="W80" s="51" t="str">
        <f>IF(AND(AdmittedwithRecentDischarge!$K102&lt;&gt;"",AdmittedwithRecentDischarge!$I102&lt;&gt;"",AdmittedwithRecentDischarge!$W102&lt;&gt;""), AdmittedwithRecentDischarge!$W102,"")</f>
        <v/>
      </c>
      <c r="X80" s="97">
        <f t="array" ref="X80">RANK($Z80,$Z$6:$Z$2005,0)+COUNTIF($Z$6:$Z80,Z80)</f>
        <v>76</v>
      </c>
      <c r="Y80" s="51" t="str">
        <f t="array" ref="Y80">IF(ISNA(MATCH(0,COUNTIF($Y$5:$Y79,$W$6:$W$2005),0)),"",INDEX(W$6:$W$2005,MATCH(0,COUNTIF($Y$5:$Y79,$W$6:$W$2005),0)))</f>
        <v/>
      </c>
      <c r="Z80" s="51">
        <f t="array" ref="Z80">IF($Y80&lt;&gt;"",COUNT(IF($W$6:$W$2005=$Y80,1)),0)</f>
        <v>0</v>
      </c>
      <c r="AC80" s="97"/>
      <c r="AD80" s="93"/>
    </row>
    <row r="81" spans="1:30">
      <c r="A81" s="97">
        <f t="shared" si="1"/>
        <v>76</v>
      </c>
      <c r="B81" s="97"/>
      <c r="C81" s="51" t="str">
        <f>IF(AND(AdmittedwithRecentDischarge!$K103&lt;&gt;"",AdmittedwithRecentDischarge!$I103&lt;&gt;"",AdmittedwithRecentDischarge!$S103&lt;&gt;""), AdmittedwithRecentDischarge!$S103,"")</f>
        <v/>
      </c>
      <c r="D81" s="97">
        <f>RANK($F81,$F$6:$F$2005,0)+COUNTIF($F$6:$F81,F81)</f>
        <v>77</v>
      </c>
      <c r="E81" s="51" t="str">
        <f t="array" ref="E81">IF(ISNA(MATCH(0,COUNTIF($E$5:$E80,$C$6:$C$2005),0)),"",INDEX($C$6:$C$2005,MATCH(0,COUNTIF($E$5:$E80,$C$6:$C$2005),0)))</f>
        <v/>
      </c>
      <c r="F81" s="51">
        <f t="array" ref="F81">IF($E81&lt;&gt;"",COUNT(IF($C$6:$C$2005=$E81,1)),0)</f>
        <v>0</v>
      </c>
      <c r="G81" s="97"/>
      <c r="H81" s="97"/>
      <c r="I81" s="93"/>
      <c r="J81" s="97"/>
      <c r="K81" s="51" t="str">
        <f>IF(AND(TransferLog!$J96&lt;&gt;"",TransferLog!$L96&lt;&gt;""), TransferLog!$L96,"")</f>
        <v/>
      </c>
      <c r="L81" s="97">
        <f t="array" ref="L81">RANK($N81,$N$6:$N$2005,0)+COUNTIF($N$6:$N81,N81)</f>
        <v>77</v>
      </c>
      <c r="M81" s="51" t="str">
        <f t="array" ref="M81">IF(ISNA(MATCH(0,COUNTIF($M$5:$M80,$K$6:$K$2005),0)),"",INDEX($K$6:$K$2005,MATCH(0,COUNTIF($M$5:$M80,$K$6:$K$2005),0)))</f>
        <v/>
      </c>
      <c r="N81" s="51">
        <f t="array" ref="N81">IF($M81&lt;&gt;"",COUNT(IF($K$6:$K$2005=$M81,1)),0)</f>
        <v>0</v>
      </c>
      <c r="O81" s="97"/>
      <c r="P81" s="97"/>
      <c r="Q81" s="93"/>
      <c r="R81" s="51" t="str">
        <f>IF(AND(DropDownLists!$E84&lt;&gt;"",DropDownLists!$E84&lt;&gt;""), DropDownLists!$E84,"")</f>
        <v/>
      </c>
      <c r="S81" s="51" t="str">
        <f>IF(AND(DropDownLists!$O84&lt;&gt;"",DropDownLists!$O84&lt;&gt;""), DropDownLists!$O84,"")</f>
        <v/>
      </c>
      <c r="U81" s="93"/>
      <c r="W81" s="51" t="str">
        <f>IF(AND(AdmittedwithRecentDischarge!$K103&lt;&gt;"",AdmittedwithRecentDischarge!$I103&lt;&gt;"",AdmittedwithRecentDischarge!$W103&lt;&gt;""), AdmittedwithRecentDischarge!$W103,"")</f>
        <v/>
      </c>
      <c r="X81" s="97">
        <f t="array" ref="X81">RANK($Z81,$Z$6:$Z$2005,0)+COUNTIF($Z$6:$Z81,Z81)</f>
        <v>77</v>
      </c>
      <c r="Y81" s="51" t="str">
        <f t="array" ref="Y81">IF(ISNA(MATCH(0,COUNTIF($Y$5:$Y80,$W$6:$W$2005),0)),"",INDEX(W$6:$W$2005,MATCH(0,COUNTIF($Y$5:$Y80,$W$6:$W$2005),0)))</f>
        <v/>
      </c>
      <c r="Z81" s="51">
        <f t="array" ref="Z81">IF($Y81&lt;&gt;"",COUNT(IF($W$6:$W$2005=$Y81,1)),0)</f>
        <v>0</v>
      </c>
      <c r="AC81" s="97"/>
      <c r="AD81" s="93"/>
    </row>
    <row r="82" spans="1:30">
      <c r="A82" s="97">
        <f t="shared" si="1"/>
        <v>77</v>
      </c>
      <c r="B82" s="97"/>
      <c r="C82" s="51" t="str">
        <f>IF(AND(AdmittedwithRecentDischarge!$K104&lt;&gt;"",AdmittedwithRecentDischarge!$I104&lt;&gt;"",AdmittedwithRecentDischarge!$S104&lt;&gt;""), AdmittedwithRecentDischarge!$S104,"")</f>
        <v/>
      </c>
      <c r="D82" s="97">
        <f>RANK($F82,$F$6:$F$2005,0)+COUNTIF($F$6:$F82,F82)</f>
        <v>78</v>
      </c>
      <c r="E82" s="51" t="str">
        <f t="array" ref="E82">IF(ISNA(MATCH(0,COUNTIF($E$5:$E81,$C$6:$C$2005),0)),"",INDEX($C$6:$C$2005,MATCH(0,COUNTIF($E$5:$E81,$C$6:$C$2005),0)))</f>
        <v/>
      </c>
      <c r="F82" s="51">
        <f t="array" ref="F82">IF($E82&lt;&gt;"",COUNT(IF($C$6:$C$2005=$E82,1)),0)</f>
        <v>0</v>
      </c>
      <c r="G82" s="97"/>
      <c r="H82" s="97"/>
      <c r="I82" s="93"/>
      <c r="J82" s="97"/>
      <c r="K82" s="51" t="str">
        <f>IF(AND(TransferLog!$J97&lt;&gt;"",TransferLog!$L97&lt;&gt;""), TransferLog!$L97,"")</f>
        <v/>
      </c>
      <c r="L82" s="97">
        <f t="array" ref="L82">RANK($N82,$N$6:$N$2005,0)+COUNTIF($N$6:$N82,N82)</f>
        <v>78</v>
      </c>
      <c r="M82" s="51" t="str">
        <f t="array" ref="M82">IF(ISNA(MATCH(0,COUNTIF($M$5:$M81,$K$6:$K$2005),0)),"",INDEX($K$6:$K$2005,MATCH(0,COUNTIF($M$5:$M81,$K$6:$K$2005),0)))</f>
        <v/>
      </c>
      <c r="N82" s="51">
        <f t="array" ref="N82">IF($M82&lt;&gt;"",COUNT(IF($K$6:$K$2005=$M82,1)),0)</f>
        <v>0</v>
      </c>
      <c r="O82" s="97"/>
      <c r="P82" s="97"/>
      <c r="Q82" s="93"/>
      <c r="R82" s="51" t="str">
        <f>IF(AND(DropDownLists!$E85&lt;&gt;"",DropDownLists!$E85&lt;&gt;""), DropDownLists!$E85,"")</f>
        <v/>
      </c>
      <c r="S82" s="51" t="str">
        <f>IF(AND(DropDownLists!$O85&lt;&gt;"",DropDownLists!$O85&lt;&gt;""), DropDownLists!$O85,"")</f>
        <v/>
      </c>
      <c r="U82" s="93"/>
      <c r="W82" s="51" t="str">
        <f>IF(AND(AdmittedwithRecentDischarge!$K104&lt;&gt;"",AdmittedwithRecentDischarge!$I104&lt;&gt;"",AdmittedwithRecentDischarge!$W104&lt;&gt;""), AdmittedwithRecentDischarge!$W104,"")</f>
        <v/>
      </c>
      <c r="X82" s="97">
        <f t="array" ref="X82">RANK($Z82,$Z$6:$Z$2005,0)+COUNTIF($Z$6:$Z82,Z82)</f>
        <v>78</v>
      </c>
      <c r="Y82" s="51" t="str">
        <f t="array" ref="Y82">IF(ISNA(MATCH(0,COUNTIF($Y$5:$Y81,$W$6:$W$2005),0)),"",INDEX(W$6:$W$2005,MATCH(0,COUNTIF($Y$5:$Y81,$W$6:$W$2005),0)))</f>
        <v/>
      </c>
      <c r="Z82" s="51">
        <f t="array" ref="Z82">IF($Y82&lt;&gt;"",COUNT(IF($W$6:$W$2005=$Y82,1)),0)</f>
        <v>0</v>
      </c>
      <c r="AC82" s="97"/>
      <c r="AD82" s="93"/>
    </row>
    <row r="83" spans="1:30">
      <c r="A83" s="97">
        <f t="shared" si="1"/>
        <v>78</v>
      </c>
      <c r="B83" s="97"/>
      <c r="C83" s="51" t="str">
        <f>IF(AND(AdmittedwithRecentDischarge!$K105&lt;&gt;"",AdmittedwithRecentDischarge!$I105&lt;&gt;"",AdmittedwithRecentDischarge!$S105&lt;&gt;""), AdmittedwithRecentDischarge!$S105,"")</f>
        <v/>
      </c>
      <c r="D83" s="97">
        <f>RANK($F83,$F$6:$F$2005,0)+COUNTIF($F$6:$F83,F83)</f>
        <v>79</v>
      </c>
      <c r="E83" s="51" t="str">
        <f t="array" ref="E83">IF(ISNA(MATCH(0,COUNTIF($E$5:$E82,$C$6:$C$2005),0)),"",INDEX($C$6:$C$2005,MATCH(0,COUNTIF($E$5:$E82,$C$6:$C$2005),0)))</f>
        <v/>
      </c>
      <c r="F83" s="51">
        <f t="array" ref="F83">IF($E83&lt;&gt;"",COUNT(IF($C$6:$C$2005=$E83,1)),0)</f>
        <v>0</v>
      </c>
      <c r="G83" s="97"/>
      <c r="H83" s="97"/>
      <c r="I83" s="93"/>
      <c r="J83" s="97"/>
      <c r="K83" s="51" t="str">
        <f>IF(AND(TransferLog!$J98&lt;&gt;"",TransferLog!$L98&lt;&gt;""), TransferLog!$L98,"")</f>
        <v/>
      </c>
      <c r="L83" s="97">
        <f t="array" ref="L83">RANK($N83,$N$6:$N$2005,0)+COUNTIF($N$6:$N83,N83)</f>
        <v>79</v>
      </c>
      <c r="M83" s="51" t="str">
        <f t="array" ref="M83">IF(ISNA(MATCH(0,COUNTIF($M$5:$M82,$K$6:$K$2005),0)),"",INDEX($K$6:$K$2005,MATCH(0,COUNTIF($M$5:$M82,$K$6:$K$2005),0)))</f>
        <v/>
      </c>
      <c r="N83" s="51">
        <f t="array" ref="N83">IF($M83&lt;&gt;"",COUNT(IF($K$6:$K$2005=$M83,1)),0)</f>
        <v>0</v>
      </c>
      <c r="O83" s="97"/>
      <c r="P83" s="97"/>
      <c r="Q83" s="93"/>
      <c r="R83" s="51" t="str">
        <f>IF(AND(DropDownLists!$E86&lt;&gt;"",DropDownLists!$E86&lt;&gt;""), DropDownLists!$E86,"")</f>
        <v/>
      </c>
      <c r="S83" s="51" t="str">
        <f>IF(AND(DropDownLists!$O86&lt;&gt;"",DropDownLists!$O86&lt;&gt;""), DropDownLists!$O86,"")</f>
        <v/>
      </c>
      <c r="U83" s="93"/>
      <c r="W83" s="51" t="str">
        <f>IF(AND(AdmittedwithRecentDischarge!$K105&lt;&gt;"",AdmittedwithRecentDischarge!$I105&lt;&gt;"",AdmittedwithRecentDischarge!$W105&lt;&gt;""), AdmittedwithRecentDischarge!$W105,"")</f>
        <v/>
      </c>
      <c r="X83" s="97">
        <f t="array" ref="X83">RANK($Z83,$Z$6:$Z$2005,0)+COUNTIF($Z$6:$Z83,Z83)</f>
        <v>79</v>
      </c>
      <c r="Y83" s="51" t="str">
        <f t="array" ref="Y83">IF(ISNA(MATCH(0,COUNTIF($Y$5:$Y82,$W$6:$W$2005),0)),"",INDEX(W$6:$W$2005,MATCH(0,COUNTIF($Y$5:$Y82,$W$6:$W$2005),0)))</f>
        <v/>
      </c>
      <c r="Z83" s="51">
        <f t="array" ref="Z83">IF($Y83&lt;&gt;"",COUNT(IF($W$6:$W$2005=$Y83,1)),0)</f>
        <v>0</v>
      </c>
      <c r="AC83" s="97"/>
      <c r="AD83" s="93"/>
    </row>
    <row r="84" spans="1:30">
      <c r="A84" s="97">
        <f t="shared" si="1"/>
        <v>79</v>
      </c>
      <c r="B84" s="97"/>
      <c r="C84" s="51" t="str">
        <f>IF(AND(AdmittedwithRecentDischarge!$K106&lt;&gt;"",AdmittedwithRecentDischarge!$I106&lt;&gt;"",AdmittedwithRecentDischarge!$S106&lt;&gt;""), AdmittedwithRecentDischarge!$S106,"")</f>
        <v/>
      </c>
      <c r="D84" s="97">
        <f>RANK($F84,$F$6:$F$2005,0)+COUNTIF($F$6:$F84,F84)</f>
        <v>80</v>
      </c>
      <c r="E84" s="51" t="str">
        <f t="array" ref="E84">IF(ISNA(MATCH(0,COUNTIF($E$5:$E83,$C$6:$C$2005),0)),"",INDEX($C$6:$C$2005,MATCH(0,COUNTIF($E$5:$E83,$C$6:$C$2005),0)))</f>
        <v/>
      </c>
      <c r="F84" s="51">
        <f t="array" ref="F84">IF($E84&lt;&gt;"",COUNT(IF($C$6:$C$2005=$E84,1)),0)</f>
        <v>0</v>
      </c>
      <c r="G84" s="97"/>
      <c r="H84" s="97"/>
      <c r="I84" s="93"/>
      <c r="J84" s="97"/>
      <c r="K84" s="51" t="str">
        <f>IF(AND(TransferLog!$J99&lt;&gt;"",TransferLog!$L99&lt;&gt;""), TransferLog!$L99,"")</f>
        <v/>
      </c>
      <c r="L84" s="97">
        <f t="array" ref="L84">RANK($N84,$N$6:$N$2005,0)+COUNTIF($N$6:$N84,N84)</f>
        <v>80</v>
      </c>
      <c r="M84" s="51" t="str">
        <f t="array" ref="M84">IF(ISNA(MATCH(0,COUNTIF($M$5:$M83,$K$6:$K$2005),0)),"",INDEX($K$6:$K$2005,MATCH(0,COUNTIF($M$5:$M83,$K$6:$K$2005),0)))</f>
        <v/>
      </c>
      <c r="N84" s="51">
        <f t="array" ref="N84">IF($M84&lt;&gt;"",COUNT(IF($K$6:$K$2005=$M84,1)),0)</f>
        <v>0</v>
      </c>
      <c r="O84" s="97"/>
      <c r="P84" s="97"/>
      <c r="Q84" s="93"/>
      <c r="R84" s="51" t="str">
        <f>IF(AND(DropDownLists!$E87&lt;&gt;"",DropDownLists!$E87&lt;&gt;""), DropDownLists!$E87,"")</f>
        <v/>
      </c>
      <c r="S84" s="51" t="str">
        <f>IF(AND(DropDownLists!$O87&lt;&gt;"",DropDownLists!$O87&lt;&gt;""), DropDownLists!$O87,"")</f>
        <v/>
      </c>
      <c r="U84" s="93"/>
      <c r="W84" s="51" t="str">
        <f>IF(AND(AdmittedwithRecentDischarge!$K106&lt;&gt;"",AdmittedwithRecentDischarge!$I106&lt;&gt;"",AdmittedwithRecentDischarge!$W106&lt;&gt;""), AdmittedwithRecentDischarge!$W106,"")</f>
        <v/>
      </c>
      <c r="X84" s="97">
        <f t="array" ref="X84">RANK($Z84,$Z$6:$Z$2005,0)+COUNTIF($Z$6:$Z84,Z84)</f>
        <v>80</v>
      </c>
      <c r="Y84" s="51" t="str">
        <f t="array" ref="Y84">IF(ISNA(MATCH(0,COUNTIF($Y$5:$Y83,$W$6:$W$2005),0)),"",INDEX(W$6:$W$2005,MATCH(0,COUNTIF($Y$5:$Y83,$W$6:$W$2005),0)))</f>
        <v/>
      </c>
      <c r="Z84" s="51">
        <f t="array" ref="Z84">IF($Y84&lt;&gt;"",COUNT(IF($W$6:$W$2005=$Y84,1)),0)</f>
        <v>0</v>
      </c>
      <c r="AC84" s="97"/>
      <c r="AD84" s="93"/>
    </row>
    <row r="85" spans="1:30">
      <c r="A85" s="97">
        <f t="shared" si="1"/>
        <v>80</v>
      </c>
      <c r="B85" s="97"/>
      <c r="C85" s="51" t="str">
        <f>IF(AND(AdmittedwithRecentDischarge!$K107&lt;&gt;"",AdmittedwithRecentDischarge!$I107&lt;&gt;"",AdmittedwithRecentDischarge!$S107&lt;&gt;""), AdmittedwithRecentDischarge!$S107,"")</f>
        <v/>
      </c>
      <c r="D85" s="97">
        <f>RANK($F85,$F$6:$F$2005,0)+COUNTIF($F$6:$F85,F85)</f>
        <v>81</v>
      </c>
      <c r="E85" s="51" t="str">
        <f t="array" ref="E85">IF(ISNA(MATCH(0,COUNTIF($E$5:$E84,$C$6:$C$2005),0)),"",INDEX($C$6:$C$2005,MATCH(0,COUNTIF($E$5:$E84,$C$6:$C$2005),0)))</f>
        <v/>
      </c>
      <c r="F85" s="51">
        <f t="array" ref="F85">IF($E85&lt;&gt;"",COUNT(IF($C$6:$C$2005=$E85,1)),0)</f>
        <v>0</v>
      </c>
      <c r="G85" s="97"/>
      <c r="H85" s="97"/>
      <c r="I85" s="93"/>
      <c r="J85" s="97"/>
      <c r="K85" s="51" t="str">
        <f>IF(AND(TransferLog!$J100&lt;&gt;"",TransferLog!$L100&lt;&gt;""), TransferLog!$L100,"")</f>
        <v/>
      </c>
      <c r="L85" s="97">
        <f t="array" ref="L85">RANK($N85,$N$6:$N$2005,0)+COUNTIF($N$6:$N85,N85)</f>
        <v>81</v>
      </c>
      <c r="M85" s="51" t="str">
        <f t="array" ref="M85">IF(ISNA(MATCH(0,COUNTIF($M$5:$M84,$K$6:$K$2005),0)),"",INDEX($K$6:$K$2005,MATCH(0,COUNTIF($M$5:$M84,$K$6:$K$2005),0)))</f>
        <v/>
      </c>
      <c r="N85" s="51">
        <f t="array" ref="N85">IF($M85&lt;&gt;"",COUNT(IF($K$6:$K$2005=$M85,1)),0)</f>
        <v>0</v>
      </c>
      <c r="O85" s="97"/>
      <c r="P85" s="97"/>
      <c r="Q85" s="93"/>
      <c r="R85" s="51" t="str">
        <f>IF(AND(DropDownLists!$E88&lt;&gt;"",DropDownLists!$E88&lt;&gt;""), DropDownLists!$E88,"")</f>
        <v/>
      </c>
      <c r="S85" s="51" t="str">
        <f>IF(AND(DropDownLists!$O88&lt;&gt;"",DropDownLists!$O88&lt;&gt;""), DropDownLists!$O88,"")</f>
        <v/>
      </c>
      <c r="U85" s="93"/>
      <c r="W85" s="51" t="str">
        <f>IF(AND(AdmittedwithRecentDischarge!$K107&lt;&gt;"",AdmittedwithRecentDischarge!$I107&lt;&gt;"",AdmittedwithRecentDischarge!$W107&lt;&gt;""), AdmittedwithRecentDischarge!$W107,"")</f>
        <v/>
      </c>
      <c r="X85" s="97">
        <f t="array" ref="X85">RANK($Z85,$Z$6:$Z$2005,0)+COUNTIF($Z$6:$Z85,Z85)</f>
        <v>81</v>
      </c>
      <c r="Y85" s="51" t="str">
        <f t="array" ref="Y85">IF(ISNA(MATCH(0,COUNTIF($Y$5:$Y84,$W$6:$W$2005),0)),"",INDEX(W$6:$W$2005,MATCH(0,COUNTIF($Y$5:$Y84,$W$6:$W$2005),0)))</f>
        <v/>
      </c>
      <c r="Z85" s="51">
        <f t="array" ref="Z85">IF($Y85&lt;&gt;"",COUNT(IF($W$6:$W$2005=$Y85,1)),0)</f>
        <v>0</v>
      </c>
      <c r="AC85" s="97"/>
      <c r="AD85" s="93"/>
    </row>
    <row r="86" spans="1:30">
      <c r="A86" s="97">
        <f t="shared" si="1"/>
        <v>81</v>
      </c>
      <c r="B86" s="97"/>
      <c r="C86" s="51" t="str">
        <f>IF(AND(AdmittedwithRecentDischarge!$K108&lt;&gt;"",AdmittedwithRecentDischarge!$I108&lt;&gt;"",AdmittedwithRecentDischarge!$S108&lt;&gt;""), AdmittedwithRecentDischarge!$S108,"")</f>
        <v/>
      </c>
      <c r="D86" s="97">
        <f>RANK($F86,$F$6:$F$2005,0)+COUNTIF($F$6:$F86,F86)</f>
        <v>82</v>
      </c>
      <c r="E86" s="51" t="str">
        <f t="array" ref="E86">IF(ISNA(MATCH(0,COUNTIF($E$5:$E85,$C$6:$C$2005),0)),"",INDEX($C$6:$C$2005,MATCH(0,COUNTIF($E$5:$E85,$C$6:$C$2005),0)))</f>
        <v/>
      </c>
      <c r="F86" s="51">
        <f t="array" ref="F86">IF($E86&lt;&gt;"",COUNT(IF($C$6:$C$2005=$E86,1)),0)</f>
        <v>0</v>
      </c>
      <c r="G86" s="97"/>
      <c r="H86" s="97"/>
      <c r="I86" s="93"/>
      <c r="J86" s="97"/>
      <c r="K86" s="51" t="str">
        <f>IF(AND(TransferLog!$J101&lt;&gt;"",TransferLog!$L101&lt;&gt;""), TransferLog!$L101,"")</f>
        <v/>
      </c>
      <c r="L86" s="97">
        <f t="array" ref="L86">RANK($N86,$N$6:$N$2005,0)+COUNTIF($N$6:$N86,N86)</f>
        <v>82</v>
      </c>
      <c r="M86" s="51" t="str">
        <f t="array" ref="M86">IF(ISNA(MATCH(0,COUNTIF($M$5:$M85,$K$6:$K$2005),0)),"",INDEX($K$6:$K$2005,MATCH(0,COUNTIF($M$5:$M85,$K$6:$K$2005),0)))</f>
        <v/>
      </c>
      <c r="N86" s="51">
        <f t="array" ref="N86">IF($M86&lt;&gt;"",COUNT(IF($K$6:$K$2005=$M86,1)),0)</f>
        <v>0</v>
      </c>
      <c r="O86" s="97"/>
      <c r="P86" s="97"/>
      <c r="Q86" s="93"/>
      <c r="R86" s="51" t="str">
        <f>IF(AND(DropDownLists!$E89&lt;&gt;"",DropDownLists!$E89&lt;&gt;""), DropDownLists!$E89,"")</f>
        <v/>
      </c>
      <c r="S86" s="51" t="str">
        <f>IF(AND(DropDownLists!$O89&lt;&gt;"",DropDownLists!$O89&lt;&gt;""), DropDownLists!$O89,"")</f>
        <v/>
      </c>
      <c r="U86" s="93"/>
      <c r="W86" s="51" t="str">
        <f>IF(AND(AdmittedwithRecentDischarge!$K108&lt;&gt;"",AdmittedwithRecentDischarge!$I108&lt;&gt;"",AdmittedwithRecentDischarge!$W108&lt;&gt;""), AdmittedwithRecentDischarge!$W108,"")</f>
        <v/>
      </c>
      <c r="X86" s="97">
        <f t="array" ref="X86">RANK($Z86,$Z$6:$Z$2005,0)+COUNTIF($Z$6:$Z86,Z86)</f>
        <v>82</v>
      </c>
      <c r="Y86" s="51" t="str">
        <f t="array" ref="Y86">IF(ISNA(MATCH(0,COUNTIF($Y$5:$Y85,$W$6:$W$2005),0)),"",INDEX(W$6:$W$2005,MATCH(0,COUNTIF($Y$5:$Y85,$W$6:$W$2005),0)))</f>
        <v/>
      </c>
      <c r="Z86" s="51">
        <f t="array" ref="Z86">IF($Y86&lt;&gt;"",COUNT(IF($W$6:$W$2005=$Y86,1)),0)</f>
        <v>0</v>
      </c>
      <c r="AC86" s="97"/>
      <c r="AD86" s="93"/>
    </row>
    <row r="87" spans="1:30">
      <c r="A87" s="97">
        <f t="shared" si="1"/>
        <v>82</v>
      </c>
      <c r="B87" s="97"/>
      <c r="C87" s="51" t="str">
        <f>IF(AND(AdmittedwithRecentDischarge!$K109&lt;&gt;"",AdmittedwithRecentDischarge!$I109&lt;&gt;"",AdmittedwithRecentDischarge!$S109&lt;&gt;""), AdmittedwithRecentDischarge!$S109,"")</f>
        <v/>
      </c>
      <c r="D87" s="97">
        <f>RANK($F87,$F$6:$F$2005,0)+COUNTIF($F$6:$F87,F87)</f>
        <v>83</v>
      </c>
      <c r="E87" s="51" t="str">
        <f t="array" ref="E87">IF(ISNA(MATCH(0,COUNTIF($E$5:$E86,$C$6:$C$2005),0)),"",INDEX($C$6:$C$2005,MATCH(0,COUNTIF($E$5:$E86,$C$6:$C$2005),0)))</f>
        <v/>
      </c>
      <c r="F87" s="51">
        <f t="array" ref="F87">IF($E87&lt;&gt;"",COUNT(IF($C$6:$C$2005=$E87,1)),0)</f>
        <v>0</v>
      </c>
      <c r="G87" s="97"/>
      <c r="H87" s="97"/>
      <c r="I87" s="93"/>
      <c r="J87" s="97"/>
      <c r="K87" s="51" t="str">
        <f>IF(AND(TransferLog!$J102&lt;&gt;"",TransferLog!$L102&lt;&gt;""), TransferLog!$L102,"")</f>
        <v/>
      </c>
      <c r="L87" s="97">
        <f t="array" ref="L87">RANK($N87,$N$6:$N$2005,0)+COUNTIF($N$6:$N87,N87)</f>
        <v>83</v>
      </c>
      <c r="M87" s="51" t="str">
        <f t="array" ref="M87">IF(ISNA(MATCH(0,COUNTIF($M$5:$M86,$K$6:$K$2005),0)),"",INDEX($K$6:$K$2005,MATCH(0,COUNTIF($M$5:$M86,$K$6:$K$2005),0)))</f>
        <v/>
      </c>
      <c r="N87" s="51">
        <f t="array" ref="N87">IF($M87&lt;&gt;"",COUNT(IF($K$6:$K$2005=$M87,1)),0)</f>
        <v>0</v>
      </c>
      <c r="O87" s="97"/>
      <c r="P87" s="97"/>
      <c r="Q87" s="93"/>
      <c r="R87" s="51" t="str">
        <f>IF(AND(DropDownLists!$E90&lt;&gt;"",DropDownLists!$E90&lt;&gt;""), DropDownLists!$E90,"")</f>
        <v/>
      </c>
      <c r="S87" s="51" t="str">
        <f>IF(AND(DropDownLists!$O90&lt;&gt;"",DropDownLists!$O90&lt;&gt;""), DropDownLists!$O90,"")</f>
        <v/>
      </c>
      <c r="U87" s="93"/>
      <c r="W87" s="51" t="str">
        <f>IF(AND(AdmittedwithRecentDischarge!$K109&lt;&gt;"",AdmittedwithRecentDischarge!$I109&lt;&gt;"",AdmittedwithRecentDischarge!$W109&lt;&gt;""), AdmittedwithRecentDischarge!$W109,"")</f>
        <v/>
      </c>
      <c r="X87" s="97">
        <f t="array" ref="X87">RANK($Z87,$Z$6:$Z$2005,0)+COUNTIF($Z$6:$Z87,Z87)</f>
        <v>83</v>
      </c>
      <c r="Y87" s="51" t="str">
        <f t="array" ref="Y87">IF(ISNA(MATCH(0,COUNTIF($Y$5:$Y86,$W$6:$W$2005),0)),"",INDEX(W$6:$W$2005,MATCH(0,COUNTIF($Y$5:$Y86,$W$6:$W$2005),0)))</f>
        <v/>
      </c>
      <c r="Z87" s="51">
        <f t="array" ref="Z87">IF($Y87&lt;&gt;"",COUNT(IF($W$6:$W$2005=$Y87,1)),0)</f>
        <v>0</v>
      </c>
      <c r="AC87" s="97"/>
      <c r="AD87" s="93"/>
    </row>
    <row r="88" spans="1:30">
      <c r="A88" s="97">
        <f t="shared" si="1"/>
        <v>83</v>
      </c>
      <c r="B88" s="97"/>
      <c r="C88" s="51" t="str">
        <f>IF(AND(AdmittedwithRecentDischarge!$K110&lt;&gt;"",AdmittedwithRecentDischarge!$I110&lt;&gt;"",AdmittedwithRecentDischarge!$S110&lt;&gt;""), AdmittedwithRecentDischarge!$S110,"")</f>
        <v/>
      </c>
      <c r="D88" s="97">
        <f>RANK($F88,$F$6:$F$2005,0)+COUNTIF($F$6:$F88,F88)</f>
        <v>84</v>
      </c>
      <c r="E88" s="51" t="str">
        <f t="array" ref="E88">IF(ISNA(MATCH(0,COUNTIF($E$5:$E87,$C$6:$C$2005),0)),"",INDEX($C$6:$C$2005,MATCH(0,COUNTIF($E$5:$E87,$C$6:$C$2005),0)))</f>
        <v/>
      </c>
      <c r="F88" s="51">
        <f t="array" ref="F88">IF($E88&lt;&gt;"",COUNT(IF($C$6:$C$2005=$E88,1)),0)</f>
        <v>0</v>
      </c>
      <c r="G88" s="97"/>
      <c r="H88" s="97"/>
      <c r="I88" s="93"/>
      <c r="J88" s="97"/>
      <c r="K88" s="51" t="str">
        <f>IF(AND(TransferLog!$J103&lt;&gt;"",TransferLog!$L103&lt;&gt;""), TransferLog!$L103,"")</f>
        <v/>
      </c>
      <c r="L88" s="97">
        <f t="array" ref="L88">RANK($N88,$N$6:$N$2005,0)+COUNTIF($N$6:$N88,N88)</f>
        <v>84</v>
      </c>
      <c r="M88" s="51" t="str">
        <f t="array" ref="M88">IF(ISNA(MATCH(0,COUNTIF($M$5:$M87,$K$6:$K$2005),0)),"",INDEX($K$6:$K$2005,MATCH(0,COUNTIF($M$5:$M87,$K$6:$K$2005),0)))</f>
        <v/>
      </c>
      <c r="N88" s="51">
        <f t="array" ref="N88">IF($M88&lt;&gt;"",COUNT(IF($K$6:$K$2005=$M88,1)),0)</f>
        <v>0</v>
      </c>
      <c r="O88" s="97"/>
      <c r="P88" s="97"/>
      <c r="Q88" s="93"/>
      <c r="R88" s="51" t="str">
        <f>IF(AND(DropDownLists!$E91&lt;&gt;"",DropDownLists!$E91&lt;&gt;""), DropDownLists!$E91,"")</f>
        <v/>
      </c>
      <c r="S88" s="51" t="str">
        <f>IF(AND(DropDownLists!$O91&lt;&gt;"",DropDownLists!$O91&lt;&gt;""), DropDownLists!$O91,"")</f>
        <v/>
      </c>
      <c r="U88" s="93"/>
      <c r="W88" s="51" t="str">
        <f>IF(AND(AdmittedwithRecentDischarge!$K110&lt;&gt;"",AdmittedwithRecentDischarge!$I110&lt;&gt;"",AdmittedwithRecentDischarge!$W110&lt;&gt;""), AdmittedwithRecentDischarge!$W110,"")</f>
        <v/>
      </c>
      <c r="X88" s="97">
        <f t="array" ref="X88">RANK($Z88,$Z$6:$Z$2005,0)+COUNTIF($Z$6:$Z88,Z88)</f>
        <v>84</v>
      </c>
      <c r="Y88" s="51" t="str">
        <f t="array" ref="Y88">IF(ISNA(MATCH(0,COUNTIF($Y$5:$Y87,$W$6:$W$2005),0)),"",INDEX(W$6:$W$2005,MATCH(0,COUNTIF($Y$5:$Y87,$W$6:$W$2005),0)))</f>
        <v/>
      </c>
      <c r="Z88" s="51">
        <f t="array" ref="Z88">IF($Y88&lt;&gt;"",COUNT(IF($W$6:$W$2005=$Y88,1)),0)</f>
        <v>0</v>
      </c>
      <c r="AC88" s="97"/>
      <c r="AD88" s="93"/>
    </row>
    <row r="89" spans="1:30">
      <c r="A89" s="97">
        <f t="shared" si="1"/>
        <v>84</v>
      </c>
      <c r="B89" s="97"/>
      <c r="C89" s="51" t="str">
        <f>IF(AND(AdmittedwithRecentDischarge!$K111&lt;&gt;"",AdmittedwithRecentDischarge!$I111&lt;&gt;"",AdmittedwithRecentDischarge!$S111&lt;&gt;""), AdmittedwithRecentDischarge!$S111,"")</f>
        <v/>
      </c>
      <c r="D89" s="97">
        <f>RANK($F89,$F$6:$F$2005,0)+COUNTIF($F$6:$F89,F89)</f>
        <v>85</v>
      </c>
      <c r="E89" s="51" t="str">
        <f t="array" ref="E89">IF(ISNA(MATCH(0,COUNTIF($E$5:$E88,$C$6:$C$2005),0)),"",INDEX($C$6:$C$2005,MATCH(0,COUNTIF($E$5:$E88,$C$6:$C$2005),0)))</f>
        <v/>
      </c>
      <c r="F89" s="51">
        <f t="array" ref="F89">IF($E89&lt;&gt;"",COUNT(IF($C$6:$C$2005=$E89,1)),0)</f>
        <v>0</v>
      </c>
      <c r="G89" s="97"/>
      <c r="H89" s="97"/>
      <c r="I89" s="93"/>
      <c r="J89" s="97"/>
      <c r="K89" s="51" t="str">
        <f>IF(AND(TransferLog!$J104&lt;&gt;"",TransferLog!$L104&lt;&gt;""), TransferLog!$L104,"")</f>
        <v/>
      </c>
      <c r="L89" s="97">
        <f t="array" ref="L89">RANK($N89,$N$6:$N$2005,0)+COUNTIF($N$6:$N89,N89)</f>
        <v>85</v>
      </c>
      <c r="M89" s="51" t="str">
        <f t="array" ref="M89">IF(ISNA(MATCH(0,COUNTIF($M$5:$M88,$K$6:$K$2005),0)),"",INDEX($K$6:$K$2005,MATCH(0,COUNTIF($M$5:$M88,$K$6:$K$2005),0)))</f>
        <v/>
      </c>
      <c r="N89" s="51">
        <f t="array" ref="N89">IF($M89&lt;&gt;"",COUNT(IF($K$6:$K$2005=$M89,1)),0)</f>
        <v>0</v>
      </c>
      <c r="O89" s="97"/>
      <c r="P89" s="97"/>
      <c r="Q89" s="93"/>
      <c r="R89" s="51" t="str">
        <f>IF(AND(DropDownLists!$E92&lt;&gt;"",DropDownLists!$E92&lt;&gt;""), DropDownLists!$E92,"")</f>
        <v/>
      </c>
      <c r="S89" s="51" t="str">
        <f>IF(AND(DropDownLists!$O92&lt;&gt;"",DropDownLists!$O92&lt;&gt;""), DropDownLists!$O92,"")</f>
        <v/>
      </c>
      <c r="U89" s="93"/>
      <c r="W89" s="51" t="str">
        <f>IF(AND(AdmittedwithRecentDischarge!$K111&lt;&gt;"",AdmittedwithRecentDischarge!$I111&lt;&gt;"",AdmittedwithRecentDischarge!$W111&lt;&gt;""), AdmittedwithRecentDischarge!$W111,"")</f>
        <v/>
      </c>
      <c r="X89" s="97">
        <f t="array" ref="X89">RANK($Z89,$Z$6:$Z$2005,0)+COUNTIF($Z$6:$Z89,Z89)</f>
        <v>85</v>
      </c>
      <c r="Y89" s="51" t="str">
        <f t="array" ref="Y89">IF(ISNA(MATCH(0,COUNTIF($Y$5:$Y88,$W$6:$W$2005),0)),"",INDEX(W$6:$W$2005,MATCH(0,COUNTIF($Y$5:$Y88,$W$6:$W$2005),0)))</f>
        <v/>
      </c>
      <c r="Z89" s="51">
        <f t="array" ref="Z89">IF($Y89&lt;&gt;"",COUNT(IF($W$6:$W$2005=$Y89,1)),0)</f>
        <v>0</v>
      </c>
      <c r="AC89" s="97"/>
      <c r="AD89" s="93"/>
    </row>
    <row r="90" spans="1:30">
      <c r="A90" s="97">
        <f t="shared" si="1"/>
        <v>85</v>
      </c>
      <c r="B90" s="97"/>
      <c r="C90" s="51" t="str">
        <f>IF(AND(AdmittedwithRecentDischarge!$K112&lt;&gt;"",AdmittedwithRecentDischarge!$I112&lt;&gt;"",AdmittedwithRecentDischarge!$S112&lt;&gt;""), AdmittedwithRecentDischarge!$S112,"")</f>
        <v/>
      </c>
      <c r="D90" s="97">
        <f>RANK($F90,$F$6:$F$2005,0)+COUNTIF($F$6:$F90,F90)</f>
        <v>86</v>
      </c>
      <c r="E90" s="51" t="str">
        <f t="array" ref="E90">IF(ISNA(MATCH(0,COUNTIF($E$5:$E89,$C$6:$C$2005),0)),"",INDEX($C$6:$C$2005,MATCH(0,COUNTIF($E$5:$E89,$C$6:$C$2005),0)))</f>
        <v/>
      </c>
      <c r="F90" s="51">
        <f t="array" ref="F90">IF($E90&lt;&gt;"",COUNT(IF($C$6:$C$2005=$E90,1)),0)</f>
        <v>0</v>
      </c>
      <c r="G90" s="97"/>
      <c r="H90" s="97"/>
      <c r="I90" s="93"/>
      <c r="J90" s="97"/>
      <c r="K90" s="51" t="str">
        <f>IF(AND(TransferLog!$J105&lt;&gt;"",TransferLog!$L105&lt;&gt;""), TransferLog!$L105,"")</f>
        <v/>
      </c>
      <c r="L90" s="97">
        <f t="array" ref="L90">RANK($N90,$N$6:$N$2005,0)+COUNTIF($N$6:$N90,N90)</f>
        <v>86</v>
      </c>
      <c r="M90" s="51" t="str">
        <f t="array" ref="M90">IF(ISNA(MATCH(0,COUNTIF($M$5:$M89,$K$6:$K$2005),0)),"",INDEX($K$6:$K$2005,MATCH(0,COUNTIF($M$5:$M89,$K$6:$K$2005),0)))</f>
        <v/>
      </c>
      <c r="N90" s="51">
        <f t="array" ref="N90">IF($M90&lt;&gt;"",COUNT(IF($K$6:$K$2005=$M90,1)),0)</f>
        <v>0</v>
      </c>
      <c r="O90" s="97"/>
      <c r="P90" s="97"/>
      <c r="Q90" s="93"/>
      <c r="R90" s="51" t="str">
        <f>IF(AND(DropDownLists!$E93&lt;&gt;"",DropDownLists!$E93&lt;&gt;""), DropDownLists!$E93,"")</f>
        <v/>
      </c>
      <c r="S90" s="51" t="str">
        <f>IF(AND(DropDownLists!$O93&lt;&gt;"",DropDownLists!$O93&lt;&gt;""), DropDownLists!$O93,"")</f>
        <v/>
      </c>
      <c r="U90" s="93"/>
      <c r="W90" s="51" t="str">
        <f>IF(AND(AdmittedwithRecentDischarge!$K112&lt;&gt;"",AdmittedwithRecentDischarge!$I112&lt;&gt;"",AdmittedwithRecentDischarge!$W112&lt;&gt;""), AdmittedwithRecentDischarge!$W112,"")</f>
        <v/>
      </c>
      <c r="X90" s="97">
        <f t="array" ref="X90">RANK($Z90,$Z$6:$Z$2005,0)+COUNTIF($Z$6:$Z90,Z90)</f>
        <v>86</v>
      </c>
      <c r="Y90" s="51" t="str">
        <f t="array" ref="Y90">IF(ISNA(MATCH(0,COUNTIF($Y$5:$Y89,$W$6:$W$2005),0)),"",INDEX(W$6:$W$2005,MATCH(0,COUNTIF($Y$5:$Y89,$W$6:$W$2005),0)))</f>
        <v/>
      </c>
      <c r="Z90" s="51">
        <f t="array" ref="Z90">IF($Y90&lt;&gt;"",COUNT(IF($W$6:$W$2005=$Y90,1)),0)</f>
        <v>0</v>
      </c>
      <c r="AC90" s="97"/>
      <c r="AD90" s="93"/>
    </row>
    <row r="91" spans="1:30">
      <c r="A91" s="97">
        <f t="shared" si="1"/>
        <v>86</v>
      </c>
      <c r="B91" s="97"/>
      <c r="C91" s="51" t="str">
        <f>IF(AND(AdmittedwithRecentDischarge!$K113&lt;&gt;"",AdmittedwithRecentDischarge!$I113&lt;&gt;"",AdmittedwithRecentDischarge!$S113&lt;&gt;""), AdmittedwithRecentDischarge!$S113,"")</f>
        <v/>
      </c>
      <c r="D91" s="97">
        <f>RANK($F91,$F$6:$F$2005,0)+COUNTIF($F$6:$F91,F91)</f>
        <v>87</v>
      </c>
      <c r="E91" s="51" t="str">
        <f t="array" ref="E91">IF(ISNA(MATCH(0,COUNTIF($E$5:$E90,$C$6:$C$2005),0)),"",INDEX($C$6:$C$2005,MATCH(0,COUNTIF($E$5:$E90,$C$6:$C$2005),0)))</f>
        <v/>
      </c>
      <c r="F91" s="51">
        <f t="array" ref="F91">IF($E91&lt;&gt;"",COUNT(IF($C$6:$C$2005=$E91,1)),0)</f>
        <v>0</v>
      </c>
      <c r="G91" s="97"/>
      <c r="H91" s="97"/>
      <c r="I91" s="93"/>
      <c r="J91" s="97"/>
      <c r="K91" s="51" t="str">
        <f>IF(AND(TransferLog!$J106&lt;&gt;"",TransferLog!$L106&lt;&gt;""), TransferLog!$L106,"")</f>
        <v/>
      </c>
      <c r="L91" s="97">
        <f t="array" ref="L91">RANK($N91,$N$6:$N$2005,0)+COUNTIF($N$6:$N91,N91)</f>
        <v>87</v>
      </c>
      <c r="M91" s="51" t="str">
        <f t="array" ref="M91">IF(ISNA(MATCH(0,COUNTIF($M$5:$M90,$K$6:$K$2005),0)),"",INDEX($K$6:$K$2005,MATCH(0,COUNTIF($M$5:$M90,$K$6:$K$2005),0)))</f>
        <v/>
      </c>
      <c r="N91" s="51">
        <f t="array" ref="N91">IF($M91&lt;&gt;"",COUNT(IF($K$6:$K$2005=$M91,1)),0)</f>
        <v>0</v>
      </c>
      <c r="O91" s="97"/>
      <c r="P91" s="97"/>
      <c r="Q91" s="93"/>
      <c r="R91" s="51" t="str">
        <f>IF(AND(DropDownLists!$E94&lt;&gt;"",DropDownLists!$E94&lt;&gt;""), DropDownLists!$E94,"")</f>
        <v/>
      </c>
      <c r="S91" s="51" t="str">
        <f>IF(AND(DropDownLists!$O94&lt;&gt;"",DropDownLists!$O94&lt;&gt;""), DropDownLists!$O94,"")</f>
        <v/>
      </c>
      <c r="U91" s="93"/>
      <c r="W91" s="51" t="str">
        <f>IF(AND(AdmittedwithRecentDischarge!$K113&lt;&gt;"",AdmittedwithRecentDischarge!$I113&lt;&gt;"",AdmittedwithRecentDischarge!$W113&lt;&gt;""), AdmittedwithRecentDischarge!$W113,"")</f>
        <v/>
      </c>
      <c r="X91" s="97">
        <f t="array" ref="X91">RANK($Z91,$Z$6:$Z$2005,0)+COUNTIF($Z$6:$Z91,Z91)</f>
        <v>87</v>
      </c>
      <c r="Y91" s="51" t="str">
        <f t="array" ref="Y91">IF(ISNA(MATCH(0,COUNTIF($Y$5:$Y90,$W$6:$W$2005),0)),"",INDEX(W$6:$W$2005,MATCH(0,COUNTIF($Y$5:$Y90,$W$6:$W$2005),0)))</f>
        <v/>
      </c>
      <c r="Z91" s="51">
        <f t="array" ref="Z91">IF($Y91&lt;&gt;"",COUNT(IF($W$6:$W$2005=$Y91,1)),0)</f>
        <v>0</v>
      </c>
      <c r="AC91" s="97"/>
      <c r="AD91" s="93"/>
    </row>
    <row r="92" spans="1:30">
      <c r="A92" s="97">
        <f t="shared" si="1"/>
        <v>87</v>
      </c>
      <c r="B92" s="97"/>
      <c r="C92" s="51" t="str">
        <f>IF(AND(AdmittedwithRecentDischarge!$K114&lt;&gt;"",AdmittedwithRecentDischarge!$I114&lt;&gt;"",AdmittedwithRecentDischarge!$S114&lt;&gt;""), AdmittedwithRecentDischarge!$S114,"")</f>
        <v/>
      </c>
      <c r="D92" s="97">
        <f>RANK($F92,$F$6:$F$2005,0)+COUNTIF($F$6:$F92,F92)</f>
        <v>88</v>
      </c>
      <c r="E92" s="51" t="str">
        <f t="array" ref="E92">IF(ISNA(MATCH(0,COUNTIF($E$5:$E91,$C$6:$C$2005),0)),"",INDEX($C$6:$C$2005,MATCH(0,COUNTIF($E$5:$E91,$C$6:$C$2005),0)))</f>
        <v/>
      </c>
      <c r="F92" s="51">
        <f t="array" ref="F92">IF($E92&lt;&gt;"",COUNT(IF($C$6:$C$2005=$E92,1)),0)</f>
        <v>0</v>
      </c>
      <c r="G92" s="97"/>
      <c r="H92" s="97"/>
      <c r="I92" s="93"/>
      <c r="J92" s="97"/>
      <c r="K92" s="51" t="str">
        <f>IF(AND(TransferLog!$J107&lt;&gt;"",TransferLog!$L107&lt;&gt;""), TransferLog!$L107,"")</f>
        <v/>
      </c>
      <c r="L92" s="97">
        <f t="array" ref="L92">RANK($N92,$N$6:$N$2005,0)+COUNTIF($N$6:$N92,N92)</f>
        <v>88</v>
      </c>
      <c r="M92" s="51" t="str">
        <f t="array" ref="M92">IF(ISNA(MATCH(0,COUNTIF($M$5:$M91,$K$6:$K$2005),0)),"",INDEX($K$6:$K$2005,MATCH(0,COUNTIF($M$5:$M91,$K$6:$K$2005),0)))</f>
        <v/>
      </c>
      <c r="N92" s="51">
        <f t="array" ref="N92">IF($M92&lt;&gt;"",COUNT(IF($K$6:$K$2005=$M92,1)),0)</f>
        <v>0</v>
      </c>
      <c r="O92" s="97"/>
      <c r="P92" s="97"/>
      <c r="Q92" s="93"/>
      <c r="R92" s="51" t="str">
        <f>IF(AND(DropDownLists!$E95&lt;&gt;"",DropDownLists!$E95&lt;&gt;""), DropDownLists!$E95,"")</f>
        <v/>
      </c>
      <c r="S92" s="51" t="str">
        <f>IF(AND(DropDownLists!$O95&lt;&gt;"",DropDownLists!$O95&lt;&gt;""), DropDownLists!$O95,"")</f>
        <v/>
      </c>
      <c r="U92" s="93"/>
      <c r="W92" s="51" t="str">
        <f>IF(AND(AdmittedwithRecentDischarge!$K114&lt;&gt;"",AdmittedwithRecentDischarge!$I114&lt;&gt;"",AdmittedwithRecentDischarge!$W114&lt;&gt;""), AdmittedwithRecentDischarge!$W114,"")</f>
        <v/>
      </c>
      <c r="X92" s="97">
        <f t="array" ref="X92">RANK($Z92,$Z$6:$Z$2005,0)+COUNTIF($Z$6:$Z92,Z92)</f>
        <v>88</v>
      </c>
      <c r="Y92" s="51" t="str">
        <f t="array" ref="Y92">IF(ISNA(MATCH(0,COUNTIF($Y$5:$Y91,$W$6:$W$2005),0)),"",INDEX(W$6:$W$2005,MATCH(0,COUNTIF($Y$5:$Y91,$W$6:$W$2005),0)))</f>
        <v/>
      </c>
      <c r="Z92" s="51">
        <f t="array" ref="Z92">IF($Y92&lt;&gt;"",COUNT(IF($W$6:$W$2005=$Y92,1)),0)</f>
        <v>0</v>
      </c>
      <c r="AC92" s="97"/>
      <c r="AD92" s="93"/>
    </row>
    <row r="93" spans="1:30">
      <c r="A93" s="97">
        <f t="shared" si="1"/>
        <v>88</v>
      </c>
      <c r="B93" s="97"/>
      <c r="C93" s="51" t="str">
        <f>IF(AND(AdmittedwithRecentDischarge!$K115&lt;&gt;"",AdmittedwithRecentDischarge!$I115&lt;&gt;"",AdmittedwithRecentDischarge!$S115&lt;&gt;""), AdmittedwithRecentDischarge!$S115,"")</f>
        <v/>
      </c>
      <c r="D93" s="97">
        <f>RANK($F93,$F$6:$F$2005,0)+COUNTIF($F$6:$F93,F93)</f>
        <v>89</v>
      </c>
      <c r="E93" s="51" t="str">
        <f t="array" ref="E93">IF(ISNA(MATCH(0,COUNTIF($E$5:$E92,$C$6:$C$2005),0)),"",INDEX($C$6:$C$2005,MATCH(0,COUNTIF($E$5:$E92,$C$6:$C$2005),0)))</f>
        <v/>
      </c>
      <c r="F93" s="51">
        <f t="array" ref="F93">IF($E93&lt;&gt;"",COUNT(IF($C$6:$C$2005=$E93,1)),0)</f>
        <v>0</v>
      </c>
      <c r="G93" s="97"/>
      <c r="H93" s="97"/>
      <c r="I93" s="93"/>
      <c r="J93" s="97"/>
      <c r="K93" s="51" t="str">
        <f>IF(AND(TransferLog!$J108&lt;&gt;"",TransferLog!$L108&lt;&gt;""), TransferLog!$L108,"")</f>
        <v/>
      </c>
      <c r="L93" s="97">
        <f t="array" ref="L93">RANK($N93,$N$6:$N$2005,0)+COUNTIF($N$6:$N93,N93)</f>
        <v>89</v>
      </c>
      <c r="M93" s="51" t="str">
        <f t="array" ref="M93">IF(ISNA(MATCH(0,COUNTIF($M$5:$M92,$K$6:$K$2005),0)),"",INDEX($K$6:$K$2005,MATCH(0,COUNTIF($M$5:$M92,$K$6:$K$2005),0)))</f>
        <v/>
      </c>
      <c r="N93" s="51">
        <f t="array" ref="N93">IF($M93&lt;&gt;"",COUNT(IF($K$6:$K$2005=$M93,1)),0)</f>
        <v>0</v>
      </c>
      <c r="O93" s="97"/>
      <c r="P93" s="97"/>
      <c r="Q93" s="93"/>
      <c r="R93" s="51" t="str">
        <f>IF(AND(DropDownLists!$E96&lt;&gt;"",DropDownLists!$E96&lt;&gt;""), DropDownLists!$E96,"")</f>
        <v/>
      </c>
      <c r="S93" s="51" t="str">
        <f>IF(AND(DropDownLists!$O96&lt;&gt;"",DropDownLists!$O96&lt;&gt;""), DropDownLists!$O96,"")</f>
        <v/>
      </c>
      <c r="U93" s="93"/>
      <c r="W93" s="51" t="str">
        <f>IF(AND(AdmittedwithRecentDischarge!$K115&lt;&gt;"",AdmittedwithRecentDischarge!$I115&lt;&gt;"",AdmittedwithRecentDischarge!$W115&lt;&gt;""), AdmittedwithRecentDischarge!$W115,"")</f>
        <v/>
      </c>
      <c r="X93" s="97">
        <f t="array" ref="X93">RANK($Z93,$Z$6:$Z$2005,0)+COUNTIF($Z$6:$Z93,Z93)</f>
        <v>89</v>
      </c>
      <c r="Y93" s="51" t="str">
        <f t="array" ref="Y93">IF(ISNA(MATCH(0,COUNTIF($Y$5:$Y92,$W$6:$W$2005),0)),"",INDEX(W$6:$W$2005,MATCH(0,COUNTIF($Y$5:$Y92,$W$6:$W$2005),0)))</f>
        <v/>
      </c>
      <c r="Z93" s="51">
        <f t="array" ref="Z93">IF($Y93&lt;&gt;"",COUNT(IF($W$6:$W$2005=$Y93,1)),0)</f>
        <v>0</v>
      </c>
      <c r="AC93" s="97"/>
      <c r="AD93" s="93"/>
    </row>
    <row r="94" spans="1:30">
      <c r="A94" s="97">
        <f t="shared" si="1"/>
        <v>89</v>
      </c>
      <c r="B94" s="97"/>
      <c r="C94" s="51" t="str">
        <f>IF(AND(AdmittedwithRecentDischarge!$K116&lt;&gt;"",AdmittedwithRecentDischarge!$I116&lt;&gt;"",AdmittedwithRecentDischarge!$S116&lt;&gt;""), AdmittedwithRecentDischarge!$S116,"")</f>
        <v/>
      </c>
      <c r="D94" s="97">
        <f>RANK($F94,$F$6:$F$2005,0)+COUNTIF($F$6:$F94,F94)</f>
        <v>90</v>
      </c>
      <c r="E94" s="51" t="str">
        <f t="array" ref="E94">IF(ISNA(MATCH(0,COUNTIF($E$5:$E93,$C$6:$C$2005),0)),"",INDEX($C$6:$C$2005,MATCH(0,COUNTIF($E$5:$E93,$C$6:$C$2005),0)))</f>
        <v/>
      </c>
      <c r="F94" s="51">
        <f t="array" ref="F94">IF($E94&lt;&gt;"",COUNT(IF($C$6:$C$2005=$E94,1)),0)</f>
        <v>0</v>
      </c>
      <c r="G94" s="97"/>
      <c r="H94" s="97"/>
      <c r="I94" s="93"/>
      <c r="J94" s="97"/>
      <c r="K94" s="51" t="str">
        <f>IF(AND(TransferLog!$J109&lt;&gt;"",TransferLog!$L109&lt;&gt;""), TransferLog!$L109,"")</f>
        <v/>
      </c>
      <c r="L94" s="97">
        <f t="array" ref="L94">RANK($N94,$N$6:$N$2005,0)+COUNTIF($N$6:$N94,N94)</f>
        <v>90</v>
      </c>
      <c r="M94" s="51" t="str">
        <f t="array" ref="M94">IF(ISNA(MATCH(0,COUNTIF($M$5:$M93,$K$6:$K$2005),0)),"",INDEX($K$6:$K$2005,MATCH(0,COUNTIF($M$5:$M93,$K$6:$K$2005),0)))</f>
        <v/>
      </c>
      <c r="N94" s="51">
        <f t="array" ref="N94">IF($M94&lt;&gt;"",COUNT(IF($K$6:$K$2005=$M94,1)),0)</f>
        <v>0</v>
      </c>
      <c r="O94" s="97"/>
      <c r="P94" s="97"/>
      <c r="Q94" s="93"/>
      <c r="R94" s="51" t="str">
        <f>IF(AND(DropDownLists!$E97&lt;&gt;"",DropDownLists!$E97&lt;&gt;""), DropDownLists!$E97,"")</f>
        <v/>
      </c>
      <c r="S94" s="51" t="str">
        <f>IF(AND(DropDownLists!$O97&lt;&gt;"",DropDownLists!$O97&lt;&gt;""), DropDownLists!$O97,"")</f>
        <v/>
      </c>
      <c r="U94" s="93"/>
      <c r="W94" s="51" t="str">
        <f>IF(AND(AdmittedwithRecentDischarge!$K116&lt;&gt;"",AdmittedwithRecentDischarge!$I116&lt;&gt;"",AdmittedwithRecentDischarge!$W116&lt;&gt;""), AdmittedwithRecentDischarge!$W116,"")</f>
        <v/>
      </c>
      <c r="X94" s="97">
        <f t="array" ref="X94">RANK($Z94,$Z$6:$Z$2005,0)+COUNTIF($Z$6:$Z94,Z94)</f>
        <v>90</v>
      </c>
      <c r="Y94" s="51" t="str">
        <f t="array" ref="Y94">IF(ISNA(MATCH(0,COUNTIF($Y$5:$Y93,$W$6:$W$2005),0)),"",INDEX(W$6:$W$2005,MATCH(0,COUNTIF($Y$5:$Y93,$W$6:$W$2005),0)))</f>
        <v/>
      </c>
      <c r="Z94" s="51">
        <f t="array" ref="Z94">IF($Y94&lt;&gt;"",COUNT(IF($W$6:$W$2005=$Y94,1)),0)</f>
        <v>0</v>
      </c>
      <c r="AC94" s="97"/>
      <c r="AD94" s="93"/>
    </row>
    <row r="95" spans="1:30">
      <c r="A95" s="97">
        <f t="shared" si="1"/>
        <v>90</v>
      </c>
      <c r="B95" s="97"/>
      <c r="C95" s="51" t="str">
        <f>IF(AND(AdmittedwithRecentDischarge!$K117&lt;&gt;"",AdmittedwithRecentDischarge!$I117&lt;&gt;"",AdmittedwithRecentDischarge!$S117&lt;&gt;""), AdmittedwithRecentDischarge!$S117,"")</f>
        <v/>
      </c>
      <c r="D95" s="97">
        <f>RANK($F95,$F$6:$F$2005,0)+COUNTIF($F$6:$F95,F95)</f>
        <v>91</v>
      </c>
      <c r="E95" s="51" t="str">
        <f t="array" ref="E95">IF(ISNA(MATCH(0,COUNTIF($E$5:$E94,$C$6:$C$2005),0)),"",INDEX($C$6:$C$2005,MATCH(0,COUNTIF($E$5:$E94,$C$6:$C$2005),0)))</f>
        <v/>
      </c>
      <c r="F95" s="51">
        <f t="array" ref="F95">IF($E95&lt;&gt;"",COUNT(IF($C$6:$C$2005=$E95,1)),0)</f>
        <v>0</v>
      </c>
      <c r="G95" s="97"/>
      <c r="H95" s="97"/>
      <c r="I95" s="93"/>
      <c r="J95" s="97"/>
      <c r="K95" s="51" t="str">
        <f>IF(AND(TransferLog!$J110&lt;&gt;"",TransferLog!$L110&lt;&gt;""), TransferLog!$L110,"")</f>
        <v/>
      </c>
      <c r="L95" s="97">
        <f t="array" ref="L95">RANK($N95,$N$6:$N$2005,0)+COUNTIF($N$6:$N95,N95)</f>
        <v>91</v>
      </c>
      <c r="M95" s="51" t="str">
        <f t="array" ref="M95">IF(ISNA(MATCH(0,COUNTIF($M$5:$M94,$K$6:$K$2005),0)),"",INDEX($K$6:$K$2005,MATCH(0,COUNTIF($M$5:$M94,$K$6:$K$2005),0)))</f>
        <v/>
      </c>
      <c r="N95" s="51">
        <f t="array" ref="N95">IF($M95&lt;&gt;"",COUNT(IF($K$6:$K$2005=$M95,1)),0)</f>
        <v>0</v>
      </c>
      <c r="O95" s="97"/>
      <c r="P95" s="97"/>
      <c r="Q95" s="93"/>
      <c r="R95" s="51" t="str">
        <f>IF(AND(DropDownLists!$E98&lt;&gt;"",DropDownLists!$E98&lt;&gt;""), DropDownLists!$E98,"")</f>
        <v/>
      </c>
      <c r="S95" s="51" t="str">
        <f>IF(AND(DropDownLists!$O98&lt;&gt;"",DropDownLists!$O98&lt;&gt;""), DropDownLists!$O98,"")</f>
        <v/>
      </c>
      <c r="U95" s="93"/>
      <c r="W95" s="51" t="str">
        <f>IF(AND(AdmittedwithRecentDischarge!$K117&lt;&gt;"",AdmittedwithRecentDischarge!$I117&lt;&gt;"",AdmittedwithRecentDischarge!$W117&lt;&gt;""), AdmittedwithRecentDischarge!$W117,"")</f>
        <v/>
      </c>
      <c r="X95" s="97">
        <f t="array" ref="X95">RANK($Z95,$Z$6:$Z$2005,0)+COUNTIF($Z$6:$Z95,Z95)</f>
        <v>91</v>
      </c>
      <c r="Y95" s="51" t="str">
        <f t="array" ref="Y95">IF(ISNA(MATCH(0,COUNTIF($Y$5:$Y94,$W$6:$W$2005),0)),"",INDEX(W$6:$W$2005,MATCH(0,COUNTIF($Y$5:$Y94,$W$6:$W$2005),0)))</f>
        <v/>
      </c>
      <c r="Z95" s="51">
        <f t="array" ref="Z95">IF($Y95&lt;&gt;"",COUNT(IF($W$6:$W$2005=$Y95,1)),0)</f>
        <v>0</v>
      </c>
      <c r="AC95" s="97"/>
      <c r="AD95" s="93"/>
    </row>
    <row r="96" spans="1:30">
      <c r="A96" s="97">
        <f t="shared" si="1"/>
        <v>91</v>
      </c>
      <c r="B96" s="97"/>
      <c r="C96" s="51" t="str">
        <f>IF(AND(AdmittedwithRecentDischarge!$K118&lt;&gt;"",AdmittedwithRecentDischarge!$I118&lt;&gt;"",AdmittedwithRecentDischarge!$S118&lt;&gt;""), AdmittedwithRecentDischarge!$S118,"")</f>
        <v/>
      </c>
      <c r="D96" s="97">
        <f>RANK($F96,$F$6:$F$2005,0)+COUNTIF($F$6:$F96,F96)</f>
        <v>92</v>
      </c>
      <c r="E96" s="51" t="str">
        <f t="array" ref="E96">IF(ISNA(MATCH(0,COUNTIF($E$5:$E95,$C$6:$C$2005),0)),"",INDEX($C$6:$C$2005,MATCH(0,COUNTIF($E$5:$E95,$C$6:$C$2005),0)))</f>
        <v/>
      </c>
      <c r="F96" s="51">
        <f t="array" ref="F96">IF($E96&lt;&gt;"",COUNT(IF($C$6:$C$2005=$E96,1)),0)</f>
        <v>0</v>
      </c>
      <c r="G96" s="97"/>
      <c r="H96" s="97"/>
      <c r="I96" s="93"/>
      <c r="J96" s="97"/>
      <c r="K96" s="51" t="str">
        <f>IF(AND(TransferLog!$J111&lt;&gt;"",TransferLog!$L111&lt;&gt;""), TransferLog!$L111,"")</f>
        <v/>
      </c>
      <c r="L96" s="97">
        <f t="array" ref="L96">RANK($N96,$N$6:$N$2005,0)+COUNTIF($N$6:$N96,N96)</f>
        <v>92</v>
      </c>
      <c r="M96" s="51" t="str">
        <f t="array" ref="M96">IF(ISNA(MATCH(0,COUNTIF($M$5:$M95,$K$6:$K$2005),0)),"",INDEX($K$6:$K$2005,MATCH(0,COUNTIF($M$5:$M95,$K$6:$K$2005),0)))</f>
        <v/>
      </c>
      <c r="N96" s="51">
        <f t="array" ref="N96">IF($M96&lt;&gt;"",COUNT(IF($K$6:$K$2005=$M96,1)),0)</f>
        <v>0</v>
      </c>
      <c r="O96" s="97"/>
      <c r="P96" s="97"/>
      <c r="Q96" s="93"/>
      <c r="R96" s="51" t="str">
        <f>IF(AND(DropDownLists!$E99&lt;&gt;"",DropDownLists!$E99&lt;&gt;""), DropDownLists!$E99,"")</f>
        <v/>
      </c>
      <c r="S96" s="51" t="str">
        <f>IF(AND(DropDownLists!$O99&lt;&gt;"",DropDownLists!$O99&lt;&gt;""), DropDownLists!$O99,"")</f>
        <v/>
      </c>
      <c r="U96" s="93"/>
      <c r="W96" s="51" t="str">
        <f>IF(AND(AdmittedwithRecentDischarge!$K118&lt;&gt;"",AdmittedwithRecentDischarge!$I118&lt;&gt;"",AdmittedwithRecentDischarge!$W118&lt;&gt;""), AdmittedwithRecentDischarge!$W118,"")</f>
        <v/>
      </c>
      <c r="X96" s="97">
        <f t="array" ref="X96">RANK($Z96,$Z$6:$Z$2005,0)+COUNTIF($Z$6:$Z96,Z96)</f>
        <v>92</v>
      </c>
      <c r="Y96" s="51" t="str">
        <f t="array" ref="Y96">IF(ISNA(MATCH(0,COUNTIF($Y$5:$Y95,$W$6:$W$2005),0)),"",INDEX(W$6:$W$2005,MATCH(0,COUNTIF($Y$5:$Y95,$W$6:$W$2005),0)))</f>
        <v/>
      </c>
      <c r="Z96" s="51">
        <f t="array" ref="Z96">IF($Y96&lt;&gt;"",COUNT(IF($W$6:$W$2005=$Y96,1)),0)</f>
        <v>0</v>
      </c>
      <c r="AC96" s="97"/>
      <c r="AD96" s="93"/>
    </row>
    <row r="97" spans="1:30">
      <c r="A97" s="97">
        <f t="shared" si="1"/>
        <v>92</v>
      </c>
      <c r="B97" s="97"/>
      <c r="C97" s="51" t="str">
        <f>IF(AND(AdmittedwithRecentDischarge!$K119&lt;&gt;"",AdmittedwithRecentDischarge!$I119&lt;&gt;"",AdmittedwithRecentDischarge!$S119&lt;&gt;""), AdmittedwithRecentDischarge!$S119,"")</f>
        <v/>
      </c>
      <c r="D97" s="97">
        <f>RANK($F97,$F$6:$F$2005,0)+COUNTIF($F$6:$F97,F97)</f>
        <v>93</v>
      </c>
      <c r="E97" s="51" t="str">
        <f t="array" ref="E97">IF(ISNA(MATCH(0,COUNTIF($E$5:$E96,$C$6:$C$2005),0)),"",INDEX($C$6:$C$2005,MATCH(0,COUNTIF($E$5:$E96,$C$6:$C$2005),0)))</f>
        <v/>
      </c>
      <c r="F97" s="51">
        <f t="array" ref="F97">IF($E97&lt;&gt;"",COUNT(IF($C$6:$C$2005=$E97,1)),0)</f>
        <v>0</v>
      </c>
      <c r="G97" s="97"/>
      <c r="H97" s="97"/>
      <c r="I97" s="93"/>
      <c r="J97" s="97"/>
      <c r="K97" s="51" t="str">
        <f>IF(AND(TransferLog!$J112&lt;&gt;"",TransferLog!$L112&lt;&gt;""), TransferLog!$L112,"")</f>
        <v/>
      </c>
      <c r="L97" s="97">
        <f t="array" ref="L97">RANK($N97,$N$6:$N$2005,0)+COUNTIF($N$6:$N97,N97)</f>
        <v>93</v>
      </c>
      <c r="M97" s="51" t="str">
        <f t="array" ref="M97">IF(ISNA(MATCH(0,COUNTIF($M$5:$M96,$K$6:$K$2005),0)),"",INDEX($K$6:$K$2005,MATCH(0,COUNTIF($M$5:$M96,$K$6:$K$2005),0)))</f>
        <v/>
      </c>
      <c r="N97" s="51">
        <f t="array" ref="N97">IF($M97&lt;&gt;"",COUNT(IF($K$6:$K$2005=$M97,1)),0)</f>
        <v>0</v>
      </c>
      <c r="O97" s="97"/>
      <c r="P97" s="97"/>
      <c r="Q97" s="93"/>
      <c r="R97" s="51" t="str">
        <f>IF(AND(DropDownLists!$E100&lt;&gt;"",DropDownLists!$E100&lt;&gt;""), DropDownLists!$E100,"")</f>
        <v/>
      </c>
      <c r="S97" s="51" t="str">
        <f>IF(AND(DropDownLists!$O100&lt;&gt;"",DropDownLists!$O100&lt;&gt;""), DropDownLists!$O100,"")</f>
        <v/>
      </c>
      <c r="U97" s="93"/>
      <c r="W97" s="51" t="str">
        <f>IF(AND(AdmittedwithRecentDischarge!$K119&lt;&gt;"",AdmittedwithRecentDischarge!$I119&lt;&gt;"",AdmittedwithRecentDischarge!$W119&lt;&gt;""), AdmittedwithRecentDischarge!$W119,"")</f>
        <v/>
      </c>
      <c r="X97" s="97">
        <f t="array" ref="X97">RANK($Z97,$Z$6:$Z$2005,0)+COUNTIF($Z$6:$Z97,Z97)</f>
        <v>93</v>
      </c>
      <c r="Y97" s="51" t="str">
        <f t="array" ref="Y97">IF(ISNA(MATCH(0,COUNTIF($Y$5:$Y96,$W$6:$W$2005),0)),"",INDEX(W$6:$W$2005,MATCH(0,COUNTIF($Y$5:$Y96,$W$6:$W$2005),0)))</f>
        <v/>
      </c>
      <c r="Z97" s="51">
        <f t="array" ref="Z97">IF($Y97&lt;&gt;"",COUNT(IF($W$6:$W$2005=$Y97,1)),0)</f>
        <v>0</v>
      </c>
      <c r="AC97" s="97"/>
      <c r="AD97" s="93"/>
    </row>
    <row r="98" spans="1:30">
      <c r="A98" s="97">
        <f t="shared" si="1"/>
        <v>93</v>
      </c>
      <c r="B98" s="97"/>
      <c r="C98" s="51" t="str">
        <f>IF(AND(AdmittedwithRecentDischarge!$K120&lt;&gt;"",AdmittedwithRecentDischarge!$I120&lt;&gt;"",AdmittedwithRecentDischarge!$S120&lt;&gt;""), AdmittedwithRecentDischarge!$S120,"")</f>
        <v/>
      </c>
      <c r="D98" s="97">
        <f>RANK($F98,$F$6:$F$2005,0)+COUNTIF($F$6:$F98,F98)</f>
        <v>94</v>
      </c>
      <c r="E98" s="51" t="str">
        <f t="array" ref="E98">IF(ISNA(MATCH(0,COUNTIF($E$5:$E97,$C$6:$C$2005),0)),"",INDEX($C$6:$C$2005,MATCH(0,COUNTIF($E$5:$E97,$C$6:$C$2005),0)))</f>
        <v/>
      </c>
      <c r="F98" s="51">
        <f t="array" ref="F98">IF($E98&lt;&gt;"",COUNT(IF($C$6:$C$2005=$E98,1)),0)</f>
        <v>0</v>
      </c>
      <c r="G98" s="97"/>
      <c r="H98" s="97"/>
      <c r="I98" s="93"/>
      <c r="J98" s="97"/>
      <c r="K98" s="51" t="str">
        <f>IF(AND(TransferLog!$J113&lt;&gt;"",TransferLog!$L113&lt;&gt;""), TransferLog!$L113,"")</f>
        <v/>
      </c>
      <c r="L98" s="97">
        <f t="array" ref="L98">RANK($N98,$N$6:$N$2005,0)+COUNTIF($N$6:$N98,N98)</f>
        <v>94</v>
      </c>
      <c r="M98" s="51" t="str">
        <f t="array" ref="M98">IF(ISNA(MATCH(0,COUNTIF($M$5:$M97,$K$6:$K$2005),0)),"",INDEX($K$6:$K$2005,MATCH(0,COUNTIF($M$5:$M97,$K$6:$K$2005),0)))</f>
        <v/>
      </c>
      <c r="N98" s="51">
        <f t="array" ref="N98">IF($M98&lt;&gt;"",COUNT(IF($K$6:$K$2005=$M98,1)),0)</f>
        <v>0</v>
      </c>
      <c r="O98" s="97"/>
      <c r="P98" s="97"/>
      <c r="Q98" s="93"/>
      <c r="R98" s="51" t="str">
        <f>IF(AND(DropDownLists!$E101&lt;&gt;"",DropDownLists!$E101&lt;&gt;""), DropDownLists!$E101,"")</f>
        <v/>
      </c>
      <c r="S98" s="51" t="str">
        <f>IF(AND(DropDownLists!$O101&lt;&gt;"",DropDownLists!$O101&lt;&gt;""), DropDownLists!$O101,"")</f>
        <v/>
      </c>
      <c r="U98" s="93"/>
      <c r="W98" s="51" t="str">
        <f>IF(AND(AdmittedwithRecentDischarge!$K120&lt;&gt;"",AdmittedwithRecentDischarge!$I120&lt;&gt;"",AdmittedwithRecentDischarge!$W120&lt;&gt;""), AdmittedwithRecentDischarge!$W120,"")</f>
        <v/>
      </c>
      <c r="X98" s="97">
        <f t="array" ref="X98">RANK($Z98,$Z$6:$Z$2005,0)+COUNTIF($Z$6:$Z98,Z98)</f>
        <v>94</v>
      </c>
      <c r="Y98" s="51" t="str">
        <f t="array" ref="Y98">IF(ISNA(MATCH(0,COUNTIF($Y$5:$Y97,$W$6:$W$2005),0)),"",INDEX(W$6:$W$2005,MATCH(0,COUNTIF($Y$5:$Y97,$W$6:$W$2005),0)))</f>
        <v/>
      </c>
      <c r="Z98" s="51">
        <f t="array" ref="Z98">IF($Y98&lt;&gt;"",COUNT(IF($W$6:$W$2005=$Y98,1)),0)</f>
        <v>0</v>
      </c>
      <c r="AC98" s="97"/>
      <c r="AD98" s="93"/>
    </row>
    <row r="99" spans="1:30">
      <c r="A99" s="97">
        <f t="shared" si="1"/>
        <v>94</v>
      </c>
      <c r="B99" s="97"/>
      <c r="C99" s="51" t="str">
        <f>IF(AND(AdmittedwithRecentDischarge!$K121&lt;&gt;"",AdmittedwithRecentDischarge!$I121&lt;&gt;"",AdmittedwithRecentDischarge!$S121&lt;&gt;""), AdmittedwithRecentDischarge!$S121,"")</f>
        <v/>
      </c>
      <c r="D99" s="97">
        <f>RANK($F99,$F$6:$F$2005,0)+COUNTIF($F$6:$F99,F99)</f>
        <v>95</v>
      </c>
      <c r="E99" s="51" t="str">
        <f t="array" ref="E99">IF(ISNA(MATCH(0,COUNTIF($E$5:$E98,$C$6:$C$2005),0)),"",INDEX($C$6:$C$2005,MATCH(0,COUNTIF($E$5:$E98,$C$6:$C$2005),0)))</f>
        <v/>
      </c>
      <c r="F99" s="51">
        <f t="array" ref="F99">IF($E99&lt;&gt;"",COUNT(IF($C$6:$C$2005=$E99,1)),0)</f>
        <v>0</v>
      </c>
      <c r="G99" s="97"/>
      <c r="H99" s="97"/>
      <c r="I99" s="93"/>
      <c r="J99" s="97"/>
      <c r="K99" s="51" t="str">
        <f>IF(AND(TransferLog!$J114&lt;&gt;"",TransferLog!$L114&lt;&gt;""), TransferLog!$L114,"")</f>
        <v/>
      </c>
      <c r="L99" s="97">
        <f t="array" ref="L99">RANK($N99,$N$6:$N$2005,0)+COUNTIF($N$6:$N99,N99)</f>
        <v>95</v>
      </c>
      <c r="M99" s="51" t="str">
        <f t="array" ref="M99">IF(ISNA(MATCH(0,COUNTIF($M$5:$M98,$K$6:$K$2005),0)),"",INDEX($K$6:$K$2005,MATCH(0,COUNTIF($M$5:$M98,$K$6:$K$2005),0)))</f>
        <v/>
      </c>
      <c r="N99" s="51">
        <f t="array" ref="N99">IF($M99&lt;&gt;"",COUNT(IF($K$6:$K$2005=$M99,1)),0)</f>
        <v>0</v>
      </c>
      <c r="O99" s="97"/>
      <c r="P99" s="97"/>
      <c r="Q99" s="93"/>
      <c r="R99" s="51" t="str">
        <f>IF(AND(DropDownLists!$E102&lt;&gt;"",DropDownLists!$E102&lt;&gt;""), DropDownLists!$E102,"")</f>
        <v/>
      </c>
      <c r="S99" s="51" t="str">
        <f>IF(AND(DropDownLists!$O102&lt;&gt;"",DropDownLists!$O102&lt;&gt;""), DropDownLists!$O102,"")</f>
        <v/>
      </c>
      <c r="U99" s="93"/>
      <c r="W99" s="51" t="str">
        <f>IF(AND(AdmittedwithRecentDischarge!$K121&lt;&gt;"",AdmittedwithRecentDischarge!$I121&lt;&gt;"",AdmittedwithRecentDischarge!$W121&lt;&gt;""), AdmittedwithRecentDischarge!$W121,"")</f>
        <v/>
      </c>
      <c r="X99" s="97">
        <f t="array" ref="X99">RANK($Z99,$Z$6:$Z$2005,0)+COUNTIF($Z$6:$Z99,Z99)</f>
        <v>95</v>
      </c>
      <c r="Y99" s="51" t="str">
        <f t="array" ref="Y99">IF(ISNA(MATCH(0,COUNTIF($Y$5:$Y98,$W$6:$W$2005),0)),"",INDEX(W$6:$W$2005,MATCH(0,COUNTIF($Y$5:$Y98,$W$6:$W$2005),0)))</f>
        <v/>
      </c>
      <c r="Z99" s="51">
        <f t="array" ref="Z99">IF($Y99&lt;&gt;"",COUNT(IF($W$6:$W$2005=$Y99,1)),0)</f>
        <v>0</v>
      </c>
      <c r="AC99" s="97"/>
      <c r="AD99" s="93"/>
    </row>
    <row r="100" spans="1:30">
      <c r="A100" s="97">
        <f t="shared" si="1"/>
        <v>95</v>
      </c>
      <c r="B100" s="97"/>
      <c r="C100" s="51" t="str">
        <f>IF(AND(AdmittedwithRecentDischarge!$K122&lt;&gt;"",AdmittedwithRecentDischarge!$I122&lt;&gt;"",AdmittedwithRecentDischarge!$S122&lt;&gt;""), AdmittedwithRecentDischarge!$S122,"")</f>
        <v/>
      </c>
      <c r="D100" s="97">
        <f>RANK($F100,$F$6:$F$2005,0)+COUNTIF($F$6:$F100,F100)</f>
        <v>96</v>
      </c>
      <c r="E100" s="51" t="str">
        <f t="array" ref="E100">IF(ISNA(MATCH(0,COUNTIF($E$5:$E99,$C$6:$C$2005),0)),"",INDEX($C$6:$C$2005,MATCH(0,COUNTIF($E$5:$E99,$C$6:$C$2005),0)))</f>
        <v/>
      </c>
      <c r="F100" s="51">
        <f t="array" ref="F100">IF($E100&lt;&gt;"",COUNT(IF($C$6:$C$2005=$E100,1)),0)</f>
        <v>0</v>
      </c>
      <c r="G100" s="97"/>
      <c r="H100" s="97"/>
      <c r="I100" s="93"/>
      <c r="J100" s="97"/>
      <c r="K100" s="51" t="str">
        <f>IF(AND(TransferLog!$J115&lt;&gt;"",TransferLog!$L115&lt;&gt;""), TransferLog!$L115,"")</f>
        <v/>
      </c>
      <c r="L100" s="97">
        <f t="array" ref="L100">RANK($N100,$N$6:$N$2005,0)+COUNTIF($N$6:$N100,N100)</f>
        <v>96</v>
      </c>
      <c r="M100" s="51" t="str">
        <f t="array" ref="M100">IF(ISNA(MATCH(0,COUNTIF($M$5:$M99,$K$6:$K$2005),0)),"",INDEX($K$6:$K$2005,MATCH(0,COUNTIF($M$5:$M99,$K$6:$K$2005),0)))</f>
        <v/>
      </c>
      <c r="N100" s="51">
        <f t="array" ref="N100">IF($M100&lt;&gt;"",COUNT(IF($K$6:$K$2005=$M100,1)),0)</f>
        <v>0</v>
      </c>
      <c r="O100" s="97"/>
      <c r="P100" s="97"/>
      <c r="Q100" s="93"/>
      <c r="R100" s="51" t="str">
        <f>IF(AND(DropDownLists!$E103&lt;&gt;"",DropDownLists!$E103&lt;&gt;""), DropDownLists!$E103,"")</f>
        <v/>
      </c>
      <c r="S100" s="51" t="str">
        <f>IF(AND(DropDownLists!$O103&lt;&gt;"",DropDownLists!$O103&lt;&gt;""), DropDownLists!$O103,"")</f>
        <v/>
      </c>
      <c r="U100" s="93"/>
      <c r="W100" s="51" t="str">
        <f>IF(AND(AdmittedwithRecentDischarge!$K122&lt;&gt;"",AdmittedwithRecentDischarge!$I122&lt;&gt;"",AdmittedwithRecentDischarge!$W122&lt;&gt;""), AdmittedwithRecentDischarge!$W122,"")</f>
        <v/>
      </c>
      <c r="X100" s="97">
        <f t="array" ref="X100">RANK($Z100,$Z$6:$Z$2005,0)+COUNTIF($Z$6:$Z100,Z100)</f>
        <v>96</v>
      </c>
      <c r="Y100" s="51" t="str">
        <f t="array" ref="Y100">IF(ISNA(MATCH(0,COUNTIF($Y$5:$Y99,$W$6:$W$2005),0)),"",INDEX(W$6:$W$2005,MATCH(0,COUNTIF($Y$5:$Y99,$W$6:$W$2005),0)))</f>
        <v/>
      </c>
      <c r="Z100" s="51">
        <f t="array" ref="Z100">IF($Y100&lt;&gt;"",COUNT(IF($W$6:$W$2005=$Y100,1)),0)</f>
        <v>0</v>
      </c>
      <c r="AC100" s="97"/>
      <c r="AD100" s="93"/>
    </row>
    <row r="101" spans="1:30">
      <c r="A101" s="97">
        <f t="shared" si="1"/>
        <v>96</v>
      </c>
      <c r="B101" s="97"/>
      <c r="C101" s="51" t="str">
        <f>IF(AND(AdmittedwithRecentDischarge!$K123&lt;&gt;"",AdmittedwithRecentDischarge!$I123&lt;&gt;"",AdmittedwithRecentDischarge!$S123&lt;&gt;""), AdmittedwithRecentDischarge!$S123,"")</f>
        <v/>
      </c>
      <c r="D101" s="97">
        <f>RANK($F101,$F$6:$F$2005,0)+COUNTIF($F$6:$F101,F101)</f>
        <v>97</v>
      </c>
      <c r="E101" s="51" t="str">
        <f t="array" ref="E101">IF(ISNA(MATCH(0,COUNTIF($E$5:$E100,$C$6:$C$2005),0)),"",INDEX($C$6:$C$2005,MATCH(0,COUNTIF($E$5:$E100,$C$6:$C$2005),0)))</f>
        <v/>
      </c>
      <c r="F101" s="51">
        <f t="array" ref="F101">IF($E101&lt;&gt;"",COUNT(IF($C$6:$C$2005=$E101,1)),0)</f>
        <v>0</v>
      </c>
      <c r="G101" s="97"/>
      <c r="H101" s="97"/>
      <c r="I101" s="93"/>
      <c r="J101" s="97"/>
      <c r="K101" s="51" t="str">
        <f>IF(AND(TransferLog!$J116&lt;&gt;"",TransferLog!$L116&lt;&gt;""), TransferLog!$L116,"")</f>
        <v/>
      </c>
      <c r="L101" s="97">
        <f t="array" ref="L101">RANK($N101,$N$6:$N$2005,0)+COUNTIF($N$6:$N101,N101)</f>
        <v>97</v>
      </c>
      <c r="M101" s="51" t="str">
        <f t="array" ref="M101">IF(ISNA(MATCH(0,COUNTIF($M$5:$M100,$K$6:$K$2005),0)),"",INDEX($K$6:$K$2005,MATCH(0,COUNTIF($M$5:$M100,$K$6:$K$2005),0)))</f>
        <v/>
      </c>
      <c r="N101" s="51">
        <f t="array" ref="N101">IF($M101&lt;&gt;"",COUNT(IF($K$6:$K$2005=$M101,1)),0)</f>
        <v>0</v>
      </c>
      <c r="O101" s="97"/>
      <c r="P101" s="97"/>
      <c r="Q101" s="93"/>
      <c r="R101" s="51" t="str">
        <f>IF(AND(DropDownLists!$E104&lt;&gt;"",DropDownLists!$E104&lt;&gt;""), DropDownLists!$E104,"")</f>
        <v/>
      </c>
      <c r="S101" s="51" t="str">
        <f>IF(AND(DropDownLists!$O104&lt;&gt;"",DropDownLists!$O104&lt;&gt;""), DropDownLists!$O104,"")</f>
        <v/>
      </c>
      <c r="U101" s="93"/>
      <c r="W101" s="51" t="str">
        <f>IF(AND(AdmittedwithRecentDischarge!$K123&lt;&gt;"",AdmittedwithRecentDischarge!$I123&lt;&gt;"",AdmittedwithRecentDischarge!$W123&lt;&gt;""), AdmittedwithRecentDischarge!$W123,"")</f>
        <v/>
      </c>
      <c r="X101" s="97">
        <f t="array" ref="X101">RANK($Z101,$Z$6:$Z$2005,0)+COUNTIF($Z$6:$Z101,Z101)</f>
        <v>97</v>
      </c>
      <c r="Y101" s="51" t="str">
        <f t="array" ref="Y101">IF(ISNA(MATCH(0,COUNTIF($Y$5:$Y100,$W$6:$W$2005),0)),"",INDEX(W$6:$W$2005,MATCH(0,COUNTIF($Y$5:$Y100,$W$6:$W$2005),0)))</f>
        <v/>
      </c>
      <c r="Z101" s="51">
        <f t="array" ref="Z101">IF($Y101&lt;&gt;"",COUNT(IF($W$6:$W$2005=$Y101,1)),0)</f>
        <v>0</v>
      </c>
      <c r="AC101" s="97"/>
      <c r="AD101" s="93"/>
    </row>
    <row r="102" spans="1:30">
      <c r="A102" s="97">
        <f t="shared" si="1"/>
        <v>97</v>
      </c>
      <c r="B102" s="97"/>
      <c r="C102" s="51" t="str">
        <f>IF(AND(AdmittedwithRecentDischarge!$K124&lt;&gt;"",AdmittedwithRecentDischarge!$I124&lt;&gt;"",AdmittedwithRecentDischarge!$S124&lt;&gt;""), AdmittedwithRecentDischarge!$S124,"")</f>
        <v/>
      </c>
      <c r="D102" s="97">
        <f>RANK($F102,$F$6:$F$2005,0)+COUNTIF($F$6:$F102,F102)</f>
        <v>98</v>
      </c>
      <c r="E102" s="51" t="str">
        <f t="array" ref="E102">IF(ISNA(MATCH(0,COUNTIF($E$5:$E101,$C$6:$C$2005),0)),"",INDEX($C$6:$C$2005,MATCH(0,COUNTIF($E$5:$E101,$C$6:$C$2005),0)))</f>
        <v/>
      </c>
      <c r="F102" s="51">
        <f t="array" ref="F102">IF($E102&lt;&gt;"",COUNT(IF($C$6:$C$2005=$E102,1)),0)</f>
        <v>0</v>
      </c>
      <c r="G102" s="97"/>
      <c r="H102" s="97"/>
      <c r="I102" s="93"/>
      <c r="J102" s="97"/>
      <c r="K102" s="51" t="str">
        <f>IF(AND(TransferLog!$J117&lt;&gt;"",TransferLog!$L117&lt;&gt;""), TransferLog!$L117,"")</f>
        <v/>
      </c>
      <c r="L102" s="97">
        <f t="array" ref="L102">RANK($N102,$N$6:$N$2005,0)+COUNTIF($N$6:$N102,N102)</f>
        <v>98</v>
      </c>
      <c r="M102" s="51" t="str">
        <f t="array" ref="M102">IF(ISNA(MATCH(0,COUNTIF($M$5:$M101,$K$6:$K$2005),0)),"",INDEX($K$6:$K$2005,MATCH(0,COUNTIF($M$5:$M101,$K$6:$K$2005),0)))</f>
        <v/>
      </c>
      <c r="N102" s="51">
        <f t="array" ref="N102">IF($M102&lt;&gt;"",COUNT(IF($K$6:$K$2005=$M102,1)),0)</f>
        <v>0</v>
      </c>
      <c r="O102" s="97"/>
      <c r="P102" s="97"/>
      <c r="Q102" s="93"/>
      <c r="R102" s="51" t="str">
        <f>IF(AND(DropDownLists!$E105&lt;&gt;"",DropDownLists!$E105&lt;&gt;""), DropDownLists!$E105,"")</f>
        <v/>
      </c>
      <c r="S102" s="51" t="str">
        <f>IF(AND(DropDownLists!$O105&lt;&gt;"",DropDownLists!$O105&lt;&gt;""), DropDownLists!$O105,"")</f>
        <v/>
      </c>
      <c r="U102" s="93"/>
      <c r="W102" s="51" t="str">
        <f>IF(AND(AdmittedwithRecentDischarge!$K124&lt;&gt;"",AdmittedwithRecentDischarge!$I124&lt;&gt;"",AdmittedwithRecentDischarge!$W124&lt;&gt;""), AdmittedwithRecentDischarge!$W124,"")</f>
        <v/>
      </c>
      <c r="X102" s="97">
        <f t="array" ref="X102">RANK($Z102,$Z$6:$Z$2005,0)+COUNTIF($Z$6:$Z102,Z102)</f>
        <v>98</v>
      </c>
      <c r="Y102" s="51" t="str">
        <f t="array" ref="Y102">IF(ISNA(MATCH(0,COUNTIF($Y$5:$Y101,$W$6:$W$2005),0)),"",INDEX(W$6:$W$2005,MATCH(0,COUNTIF($Y$5:$Y101,$W$6:$W$2005),0)))</f>
        <v/>
      </c>
      <c r="Z102" s="51">
        <f t="array" ref="Z102">IF($Y102&lt;&gt;"",COUNT(IF($W$6:$W$2005=$Y102,1)),0)</f>
        <v>0</v>
      </c>
      <c r="AC102" s="97"/>
      <c r="AD102" s="93"/>
    </row>
    <row r="103" spans="1:30">
      <c r="A103" s="97">
        <f t="shared" si="1"/>
        <v>98</v>
      </c>
      <c r="B103" s="97"/>
      <c r="C103" s="51" t="str">
        <f>IF(AND(AdmittedwithRecentDischarge!$K125&lt;&gt;"",AdmittedwithRecentDischarge!$I125&lt;&gt;"",AdmittedwithRecentDischarge!$S125&lt;&gt;""), AdmittedwithRecentDischarge!$S125,"")</f>
        <v/>
      </c>
      <c r="D103" s="97">
        <f>RANK($F103,$F$6:$F$2005,0)+COUNTIF($F$6:$F103,F103)</f>
        <v>99</v>
      </c>
      <c r="E103" s="51" t="str">
        <f t="array" ref="E103">IF(ISNA(MATCH(0,COUNTIF($E$5:$E102,$C$6:$C$2005),0)),"",INDEX($C$6:$C$2005,MATCH(0,COUNTIF($E$5:$E102,$C$6:$C$2005),0)))</f>
        <v/>
      </c>
      <c r="F103" s="51">
        <f t="array" ref="F103">IF($E103&lt;&gt;"",COUNT(IF($C$6:$C$2005=$E103,1)),0)</f>
        <v>0</v>
      </c>
      <c r="G103" s="97"/>
      <c r="H103" s="97"/>
      <c r="I103" s="93"/>
      <c r="J103" s="97"/>
      <c r="K103" s="51" t="str">
        <f>IF(AND(TransferLog!$J118&lt;&gt;"",TransferLog!$L118&lt;&gt;""), TransferLog!$L118,"")</f>
        <v/>
      </c>
      <c r="L103" s="97">
        <f t="array" ref="L103">RANK($N103,$N$6:$N$2005,0)+COUNTIF($N$6:$N103,N103)</f>
        <v>99</v>
      </c>
      <c r="M103" s="51" t="str">
        <f t="array" ref="M103">IF(ISNA(MATCH(0,COUNTIF($M$5:$M102,$K$6:$K$2005),0)),"",INDEX($K$6:$K$2005,MATCH(0,COUNTIF($M$5:$M102,$K$6:$K$2005),0)))</f>
        <v/>
      </c>
      <c r="N103" s="51">
        <f t="array" ref="N103">IF($M103&lt;&gt;"",COUNT(IF($K$6:$K$2005=$M103,1)),0)</f>
        <v>0</v>
      </c>
      <c r="O103" s="97"/>
      <c r="P103" s="97"/>
      <c r="Q103" s="93"/>
      <c r="R103" s="51" t="str">
        <f>IF(AND(DropDownLists!$E106&lt;&gt;"",DropDownLists!$E106&lt;&gt;""), DropDownLists!$E106,"")</f>
        <v/>
      </c>
      <c r="S103" s="51" t="str">
        <f>IF(AND(DropDownLists!$O106&lt;&gt;"",DropDownLists!$O106&lt;&gt;""), DropDownLists!$O106,"")</f>
        <v/>
      </c>
      <c r="U103" s="93"/>
      <c r="W103" s="51" t="str">
        <f>IF(AND(AdmittedwithRecentDischarge!$K125&lt;&gt;"",AdmittedwithRecentDischarge!$I125&lt;&gt;"",AdmittedwithRecentDischarge!$W125&lt;&gt;""), AdmittedwithRecentDischarge!$W125,"")</f>
        <v/>
      </c>
      <c r="X103" s="97">
        <f t="array" ref="X103">RANK($Z103,$Z$6:$Z$2005,0)+COUNTIF($Z$6:$Z103,Z103)</f>
        <v>99</v>
      </c>
      <c r="Y103" s="51" t="str">
        <f t="array" ref="Y103">IF(ISNA(MATCH(0,COUNTIF($Y$5:$Y102,$W$6:$W$2005),0)),"",INDEX(W$6:$W$2005,MATCH(0,COUNTIF($Y$5:$Y102,$W$6:$W$2005),0)))</f>
        <v/>
      </c>
      <c r="Z103" s="51">
        <f t="array" ref="Z103">IF($Y103&lt;&gt;"",COUNT(IF($W$6:$W$2005=$Y103,1)),0)</f>
        <v>0</v>
      </c>
      <c r="AC103" s="97"/>
      <c r="AD103" s="93"/>
    </row>
    <row r="104" spans="1:30">
      <c r="A104" s="97">
        <f t="shared" si="1"/>
        <v>99</v>
      </c>
      <c r="B104" s="97"/>
      <c r="C104" s="51" t="str">
        <f>IF(AND(AdmittedwithRecentDischarge!$K126&lt;&gt;"",AdmittedwithRecentDischarge!$I126&lt;&gt;"",AdmittedwithRecentDischarge!$S126&lt;&gt;""), AdmittedwithRecentDischarge!$S126,"")</f>
        <v/>
      </c>
      <c r="D104" s="97">
        <f>RANK($F104,$F$6:$F$2005,0)+COUNTIF($F$6:$F104,F104)</f>
        <v>100</v>
      </c>
      <c r="E104" s="51" t="str">
        <f t="array" ref="E104">IF(ISNA(MATCH(0,COUNTIF($E$5:$E103,$C$6:$C$2005),0)),"",INDEX($C$6:$C$2005,MATCH(0,COUNTIF($E$5:$E103,$C$6:$C$2005),0)))</f>
        <v/>
      </c>
      <c r="F104" s="51">
        <f t="array" ref="F104">IF($E104&lt;&gt;"",COUNT(IF($C$6:$C$2005=$E104,1)),0)</f>
        <v>0</v>
      </c>
      <c r="G104" s="97"/>
      <c r="H104" s="97"/>
      <c r="I104" s="93"/>
      <c r="J104" s="97"/>
      <c r="K104" s="51" t="str">
        <f>IF(AND(TransferLog!$J119&lt;&gt;"",TransferLog!$L119&lt;&gt;""), TransferLog!$L119,"")</f>
        <v/>
      </c>
      <c r="L104" s="97">
        <f t="array" ref="L104">RANK($N104,$N$6:$N$2005,0)+COUNTIF($N$6:$N104,N104)</f>
        <v>100</v>
      </c>
      <c r="M104" s="51" t="str">
        <f t="array" ref="M104">IF(ISNA(MATCH(0,COUNTIF($M$5:$M103,$K$6:$K$2005),0)),"",INDEX($K$6:$K$2005,MATCH(0,COUNTIF($M$5:$M103,$K$6:$K$2005),0)))</f>
        <v/>
      </c>
      <c r="N104" s="51">
        <f t="array" ref="N104">IF($M104&lt;&gt;"",COUNT(IF($K$6:$K$2005=$M104,1)),0)</f>
        <v>0</v>
      </c>
      <c r="O104" s="97"/>
      <c r="P104" s="97"/>
      <c r="Q104" s="93"/>
      <c r="R104" s="51" t="str">
        <f>IF(AND(DropDownLists!$E107&lt;&gt;"",DropDownLists!$E107&lt;&gt;""), DropDownLists!$E107,"")</f>
        <v/>
      </c>
      <c r="S104" s="51" t="str">
        <f>IF(AND(DropDownLists!$O107&lt;&gt;"",DropDownLists!$O107&lt;&gt;""), DropDownLists!$O107,"")</f>
        <v/>
      </c>
      <c r="U104" s="93"/>
      <c r="W104" s="51" t="str">
        <f>IF(AND(AdmittedwithRecentDischarge!$K126&lt;&gt;"",AdmittedwithRecentDischarge!$I126&lt;&gt;"",AdmittedwithRecentDischarge!$W126&lt;&gt;""), AdmittedwithRecentDischarge!$W126,"")</f>
        <v/>
      </c>
      <c r="X104" s="97">
        <f t="array" ref="X104">RANK($Z104,$Z$6:$Z$2005,0)+COUNTIF($Z$6:$Z104,Z104)</f>
        <v>100</v>
      </c>
      <c r="Y104" s="51" t="str">
        <f t="array" ref="Y104">IF(ISNA(MATCH(0,COUNTIF($Y$5:$Y103,$W$6:$W$2005),0)),"",INDEX(W$6:$W$2005,MATCH(0,COUNTIF($Y$5:$Y103,$W$6:$W$2005),0)))</f>
        <v/>
      </c>
      <c r="Z104" s="51">
        <f t="array" ref="Z104">IF($Y104&lt;&gt;"",COUNT(IF($W$6:$W$2005=$Y104,1)),0)</f>
        <v>0</v>
      </c>
      <c r="AC104" s="97"/>
      <c r="AD104" s="93"/>
    </row>
    <row r="105" spans="1:30">
      <c r="A105" s="97">
        <f t="shared" si="1"/>
        <v>100</v>
      </c>
      <c r="B105" s="97"/>
      <c r="C105" s="51" t="str">
        <f>IF(AND(AdmittedwithRecentDischarge!$K127&lt;&gt;"",AdmittedwithRecentDischarge!$I127&lt;&gt;"",AdmittedwithRecentDischarge!$S127&lt;&gt;""), AdmittedwithRecentDischarge!$S127,"")</f>
        <v/>
      </c>
      <c r="D105" s="97">
        <f>RANK($F105,$F$6:$F$2005,0)+COUNTIF($F$6:$F105,F105)</f>
        <v>100</v>
      </c>
      <c r="E105" s="93" t="str">
        <f t="array" ref="E105">IF(ISNA(MATCH(0,COUNTIF($E$5:$E104,$C$6:$C$2005),0)),"",INDEX($C$6:$C$2005,MATCH(0,COUNTIF($E$5:$E104,$C$6:$C$2005),0)))</f>
        <v/>
      </c>
      <c r="F105" s="93"/>
      <c r="G105" s="97"/>
      <c r="H105" s="97"/>
      <c r="I105" s="93"/>
      <c r="J105" s="97"/>
      <c r="K105" s="51" t="str">
        <f>IF(AND(TransferLog!$J120&lt;&gt;"",TransferLog!$L120&lt;&gt;""), TransferLog!$L120,"")</f>
        <v/>
      </c>
      <c r="L105" s="97">
        <f t="array" ref="L105">RANK($N105,$N$6:$N$2005,0)+COUNTIF($N$6:$N105,N105)</f>
        <v>100</v>
      </c>
      <c r="M105" s="93"/>
      <c r="N105" s="93"/>
      <c r="O105" s="97"/>
      <c r="P105" s="97"/>
      <c r="Q105" s="93"/>
      <c r="R105" s="51" t="str">
        <f>IF(AND(DropDownLists!$E108&lt;&gt;"",DropDownLists!$E108&lt;&gt;""), DropDownLists!$E108,"")</f>
        <v/>
      </c>
      <c r="S105" s="51" t="str">
        <f>IF(AND(DropDownLists!$O108&lt;&gt;"",DropDownLists!$O108&lt;&gt;""), DropDownLists!$O108,"")</f>
        <v/>
      </c>
      <c r="U105" s="93"/>
      <c r="W105" s="51" t="str">
        <f>IF(AND(AdmittedwithRecentDischarge!$K127&lt;&gt;"",AdmittedwithRecentDischarge!$I127&lt;&gt;"",AdmittedwithRecentDischarge!$W127&lt;&gt;""), AdmittedwithRecentDischarge!$W127,"")</f>
        <v/>
      </c>
      <c r="X105" s="97">
        <f t="array" ref="X105">RANK($Z105,$Z$6:$Z$2005,0)+COUNTIF($Z$6:$Z105,Z105)</f>
        <v>100</v>
      </c>
      <c r="Y105" s="93" t="str">
        <f t="array" ref="Y105">IF(ISNA(MATCH(0,COUNTIF($E$5:$E104,$C$6:$C$2005),0)),"",INDEX($C$6:$C$2005,MATCH(0,COUNTIF($E$5:$E104,$C$6:$C$2005),0)))</f>
        <v/>
      </c>
      <c r="Z105" s="93"/>
      <c r="AC105" s="97"/>
      <c r="AD105" s="93"/>
    </row>
    <row r="106" spans="1:30">
      <c r="A106" s="97">
        <f t="shared" si="1"/>
        <v>101</v>
      </c>
      <c r="B106" s="97"/>
      <c r="C106" s="51" t="str">
        <f>IF(AND(AdmittedwithRecentDischarge!$K128&lt;&gt;"",AdmittedwithRecentDischarge!$I128&lt;&gt;"",AdmittedwithRecentDischarge!$S128&lt;&gt;""), AdmittedwithRecentDischarge!$S128,"")</f>
        <v/>
      </c>
      <c r="D106" s="97">
        <f>RANK($F106,$F$6:$F$2005,0)+COUNTIF($F$6:$F106,F106)</f>
        <v>100</v>
      </c>
      <c r="E106" s="51" t="str">
        <f t="array" ref="E106">IF(ISNA(MATCH(0,COUNTIF($E$5:$E105,$C$6:$C$2005),0)),"",INDEX($C$6:$C$2005,MATCH(0,COUNTIF($E$5:$E105,$C$6:$C$2005),0)))</f>
        <v/>
      </c>
      <c r="F106" s="97"/>
      <c r="G106" s="97"/>
      <c r="H106" s="97"/>
      <c r="I106" s="93"/>
      <c r="J106" s="97"/>
      <c r="K106" s="51" t="str">
        <f>IF(AND(TransferLog!$J121&lt;&gt;"",TransferLog!$L121&lt;&gt;""), TransferLog!$L121,"")</f>
        <v/>
      </c>
      <c r="L106" s="97">
        <f t="array" ref="L106">RANK($N106,$N$6:$N$2005,0)+COUNTIF($N$6:$N106,N106)</f>
        <v>100</v>
      </c>
      <c r="M106" s="97"/>
      <c r="N106" s="97"/>
      <c r="O106" s="97"/>
      <c r="P106" s="97"/>
      <c r="Q106" s="93"/>
      <c r="R106" s="51" t="str">
        <f>IF(AND(DropDownLists!$E109&lt;&gt;"",DropDownLists!$E109&lt;&gt;""), DropDownLists!$E109,"")</f>
        <v/>
      </c>
      <c r="S106" s="51" t="str">
        <f>IF(AND(DropDownLists!$O109&lt;&gt;"",DropDownLists!$O109&lt;&gt;""), DropDownLists!$O109,"")</f>
        <v/>
      </c>
      <c r="U106" s="93"/>
      <c r="W106" s="51" t="str">
        <f>IF(AND(AdmittedwithRecentDischarge!$K128&lt;&gt;"",AdmittedwithRecentDischarge!$I128&lt;&gt;"",AdmittedwithRecentDischarge!$W128&lt;&gt;""), AdmittedwithRecentDischarge!$W128,"")</f>
        <v/>
      </c>
      <c r="X106" s="97">
        <f t="array" ref="X106">RANK($Z106,$Z$6:$Z$2005,0)+COUNTIF($Z$6:$Z106,Z106)</f>
        <v>100</v>
      </c>
      <c r="Y106" s="51" t="str">
        <f t="array" ref="Y106">IF(ISNA(MATCH(0,COUNTIF($E$5:$E105,$C$6:$C$2005),0)),"",INDEX($C$6:$C$2005,MATCH(0,COUNTIF($E$5:$E105,$C$6:$C$2005),0)))</f>
        <v/>
      </c>
      <c r="AC106" s="97"/>
      <c r="AD106" s="93"/>
    </row>
    <row r="107" spans="1:30">
      <c r="A107" s="97">
        <f t="shared" si="1"/>
        <v>102</v>
      </c>
      <c r="B107" s="97"/>
      <c r="C107" s="51" t="str">
        <f>IF(AND(AdmittedwithRecentDischarge!$K129&lt;&gt;"",AdmittedwithRecentDischarge!$I129&lt;&gt;"",AdmittedwithRecentDischarge!$S129&lt;&gt;""), AdmittedwithRecentDischarge!$S129,"")</f>
        <v/>
      </c>
      <c r="D107" s="97">
        <f>RANK($F107,$F$6:$F$2005,0)+COUNTIF($F$6:$F107,F107)</f>
        <v>100</v>
      </c>
      <c r="E107" s="97"/>
      <c r="F107" s="97"/>
      <c r="G107" s="97"/>
      <c r="H107" s="97"/>
      <c r="I107" s="93"/>
      <c r="J107" s="97"/>
      <c r="K107" s="51" t="str">
        <f>IF(AND(TransferLog!$J122&lt;&gt;"",TransferLog!$L122&lt;&gt;""), TransferLog!$L122,"")</f>
        <v/>
      </c>
      <c r="L107" s="97">
        <f t="array" ref="L107">RANK($N107,$N$6:$N$2005,0)+COUNTIF($N$6:$N107,N107)</f>
        <v>100</v>
      </c>
      <c r="M107" s="97"/>
      <c r="N107" s="97"/>
      <c r="O107" s="97"/>
      <c r="P107" s="97"/>
      <c r="Q107" s="93"/>
      <c r="R107" s="93"/>
      <c r="U107" s="93"/>
      <c r="W107" s="51" t="str">
        <f>IF(AND(AdmittedwithRecentDischarge!$K129&lt;&gt;"",AdmittedwithRecentDischarge!$I129&lt;&gt;"",AdmittedwithRecentDischarge!$W129&lt;&gt;""), AdmittedwithRecentDischarge!$W129,"")</f>
        <v/>
      </c>
      <c r="X107" s="97">
        <f t="array" ref="X107">RANK($Z107,$Z$6:$Z$2005,0)+COUNTIF($Z$6:$Z107,Z107)</f>
        <v>100</v>
      </c>
      <c r="AC107" s="97"/>
      <c r="AD107" s="93"/>
    </row>
    <row r="108" spans="1:30">
      <c r="A108" s="97">
        <f t="shared" si="1"/>
        <v>103</v>
      </c>
      <c r="B108" s="97"/>
      <c r="C108" s="51" t="str">
        <f>IF(AND(AdmittedwithRecentDischarge!$K130&lt;&gt;"",AdmittedwithRecentDischarge!$I130&lt;&gt;"",AdmittedwithRecentDischarge!$S130&lt;&gt;""), AdmittedwithRecentDischarge!$S130,"")</f>
        <v/>
      </c>
      <c r="D108" s="97">
        <f>RANK($F108,$F$6:$F$2005,0)+COUNTIF($F$6:$F108,F108)</f>
        <v>100</v>
      </c>
      <c r="E108" s="97"/>
      <c r="F108" s="97"/>
      <c r="G108" s="97"/>
      <c r="H108" s="97"/>
      <c r="I108" s="93"/>
      <c r="J108" s="97"/>
      <c r="K108" s="51" t="str">
        <f>IF(AND(TransferLog!$J123&lt;&gt;"",TransferLog!$L123&lt;&gt;""), TransferLog!$L123,"")</f>
        <v/>
      </c>
      <c r="L108" s="97">
        <f t="array" ref="L108">RANK($N108,$N$6:$N$2005,0)+COUNTIF($N$6:$N108,N108)</f>
        <v>100</v>
      </c>
      <c r="M108" s="97"/>
      <c r="N108" s="97"/>
      <c r="O108" s="97"/>
      <c r="P108" s="97"/>
      <c r="Q108" s="93"/>
      <c r="U108" s="93"/>
      <c r="W108" s="51" t="str">
        <f>IF(AND(AdmittedwithRecentDischarge!$K130&lt;&gt;"",AdmittedwithRecentDischarge!$I130&lt;&gt;"",AdmittedwithRecentDischarge!$W130&lt;&gt;""), AdmittedwithRecentDischarge!$W130,"")</f>
        <v/>
      </c>
      <c r="X108" s="97">
        <f t="array" ref="X108">RANK($Z108,$Z$6:$Z$2005,0)+COUNTIF($Z$6:$Z108,Z108)</f>
        <v>100</v>
      </c>
      <c r="AC108" s="97"/>
      <c r="AD108" s="93"/>
    </row>
    <row r="109" spans="1:30">
      <c r="A109" s="97">
        <f t="shared" si="1"/>
        <v>104</v>
      </c>
      <c r="B109" s="97"/>
      <c r="C109" s="51" t="str">
        <f>IF(AND(AdmittedwithRecentDischarge!$K131&lt;&gt;"",AdmittedwithRecentDischarge!$I131&lt;&gt;"",AdmittedwithRecentDischarge!$S131&lt;&gt;""), AdmittedwithRecentDischarge!$S131,"")</f>
        <v/>
      </c>
      <c r="D109" s="97">
        <f>RANK($F109,$F$6:$F$2005,0)+COUNTIF($F$6:$F109,F109)</f>
        <v>100</v>
      </c>
      <c r="E109" s="97"/>
      <c r="F109" s="97"/>
      <c r="G109" s="97"/>
      <c r="H109" s="97"/>
      <c r="I109" s="93"/>
      <c r="J109" s="97"/>
      <c r="K109" s="51" t="str">
        <f>IF(AND(TransferLog!$J124&lt;&gt;"",TransferLog!$L124&lt;&gt;""), TransferLog!$L124,"")</f>
        <v/>
      </c>
      <c r="L109" s="97">
        <f t="array" ref="L109">RANK($N109,$N$6:$N$2005,0)+COUNTIF($N$6:$N109,N109)</f>
        <v>100</v>
      </c>
      <c r="M109" s="97"/>
      <c r="N109" s="97"/>
      <c r="O109" s="97"/>
      <c r="P109" s="97"/>
      <c r="Q109" s="93"/>
      <c r="U109" s="93"/>
      <c r="W109" s="51" t="str">
        <f>IF(AND(AdmittedwithRecentDischarge!$K131&lt;&gt;"",AdmittedwithRecentDischarge!$I131&lt;&gt;"",AdmittedwithRecentDischarge!$W131&lt;&gt;""), AdmittedwithRecentDischarge!$W131,"")</f>
        <v/>
      </c>
      <c r="X109" s="97">
        <f t="array" ref="X109">RANK($Z109,$Z$6:$Z$2005,0)+COUNTIF($Z$6:$Z109,Z109)</f>
        <v>100</v>
      </c>
      <c r="AC109" s="97"/>
      <c r="AD109" s="93"/>
    </row>
    <row r="110" spans="1:30">
      <c r="A110" s="97">
        <f t="shared" si="1"/>
        <v>105</v>
      </c>
      <c r="B110" s="97"/>
      <c r="C110" s="51" t="str">
        <f>IF(AND(AdmittedwithRecentDischarge!$K132&lt;&gt;"",AdmittedwithRecentDischarge!$I132&lt;&gt;"",AdmittedwithRecentDischarge!$S132&lt;&gt;""), AdmittedwithRecentDischarge!$S132,"")</f>
        <v/>
      </c>
      <c r="D110" s="97">
        <f>RANK($F110,$F$6:$F$2005,0)+COUNTIF($F$6:$F110,F110)</f>
        <v>100</v>
      </c>
      <c r="E110" s="97"/>
      <c r="F110" s="97"/>
      <c r="G110" s="97"/>
      <c r="H110" s="97"/>
      <c r="I110" s="93"/>
      <c r="J110" s="97"/>
      <c r="K110" s="51" t="str">
        <f>IF(AND(TransferLog!$J125&lt;&gt;"",TransferLog!$L125&lt;&gt;""), TransferLog!$L125,"")</f>
        <v/>
      </c>
      <c r="L110" s="97">
        <f t="array" ref="L110">RANK($N110,$N$6:$N$2005,0)+COUNTIF($N$6:$N110,N110)</f>
        <v>100</v>
      </c>
      <c r="M110" s="97"/>
      <c r="N110" s="97"/>
      <c r="O110" s="97"/>
      <c r="P110" s="97"/>
      <c r="Q110" s="93"/>
      <c r="U110" s="93"/>
      <c r="W110" s="51" t="str">
        <f>IF(AND(AdmittedwithRecentDischarge!$K132&lt;&gt;"",AdmittedwithRecentDischarge!$I132&lt;&gt;"",AdmittedwithRecentDischarge!$W132&lt;&gt;""), AdmittedwithRecentDischarge!$W132,"")</f>
        <v/>
      </c>
      <c r="X110" s="97">
        <f t="array" ref="X110">RANK($Z110,$Z$6:$Z$2005,0)+COUNTIF($Z$6:$Z110,Z110)</f>
        <v>100</v>
      </c>
      <c r="AC110" s="97"/>
      <c r="AD110" s="93"/>
    </row>
    <row r="111" spans="1:30">
      <c r="A111" s="97">
        <f t="shared" si="1"/>
        <v>106</v>
      </c>
      <c r="B111" s="97"/>
      <c r="C111" s="51" t="str">
        <f>IF(AND(AdmittedwithRecentDischarge!$K133&lt;&gt;"",AdmittedwithRecentDischarge!$I133&lt;&gt;"",AdmittedwithRecentDischarge!$S133&lt;&gt;""), AdmittedwithRecentDischarge!$S133,"")</f>
        <v/>
      </c>
      <c r="D111" s="97">
        <f>RANK($F111,$F$6:$F$2005,0)+COUNTIF($F$6:$F111,F111)</f>
        <v>100</v>
      </c>
      <c r="E111" s="97"/>
      <c r="F111" s="97"/>
      <c r="G111" s="97"/>
      <c r="H111" s="97"/>
      <c r="I111" s="93"/>
      <c r="J111" s="97"/>
      <c r="K111" s="51" t="str">
        <f>IF(AND(TransferLog!$J126&lt;&gt;"",TransferLog!$L126&lt;&gt;""), TransferLog!$L126,"")</f>
        <v/>
      </c>
      <c r="L111" s="97">
        <f t="array" ref="L111">RANK($N111,$N$6:$N$2005,0)+COUNTIF($N$6:$N111,N111)</f>
        <v>100</v>
      </c>
      <c r="M111" s="97"/>
      <c r="N111" s="97"/>
      <c r="O111" s="97"/>
      <c r="P111" s="97"/>
      <c r="Q111" s="93"/>
      <c r="U111" s="93"/>
      <c r="W111" s="51" t="str">
        <f>IF(AND(AdmittedwithRecentDischarge!$K133&lt;&gt;"",AdmittedwithRecentDischarge!$I133&lt;&gt;"",AdmittedwithRecentDischarge!$W133&lt;&gt;""), AdmittedwithRecentDischarge!$W133,"")</f>
        <v/>
      </c>
      <c r="X111" s="97">
        <f t="array" ref="X111">RANK($Z111,$Z$6:$Z$2005,0)+COUNTIF($Z$6:$Z111,Z111)</f>
        <v>100</v>
      </c>
      <c r="AC111" s="97"/>
      <c r="AD111" s="93"/>
    </row>
    <row r="112" spans="1:30">
      <c r="A112" s="97">
        <f t="shared" si="1"/>
        <v>107</v>
      </c>
      <c r="B112" s="97"/>
      <c r="C112" s="51" t="str">
        <f>IF(AND(AdmittedwithRecentDischarge!$K134&lt;&gt;"",AdmittedwithRecentDischarge!$I134&lt;&gt;"",AdmittedwithRecentDischarge!$S134&lt;&gt;""), AdmittedwithRecentDischarge!$S134,"")</f>
        <v/>
      </c>
      <c r="D112" s="97">
        <f>RANK($F112,$F$6:$F$2005,0)+COUNTIF($F$6:$F112,F112)</f>
        <v>100</v>
      </c>
      <c r="E112" s="97"/>
      <c r="F112" s="97"/>
      <c r="G112" s="97"/>
      <c r="H112" s="97"/>
      <c r="I112" s="93"/>
      <c r="J112" s="97"/>
      <c r="K112" s="51" t="str">
        <f>IF(AND(TransferLog!$J127&lt;&gt;"",TransferLog!$L127&lt;&gt;""), TransferLog!$L127,"")</f>
        <v/>
      </c>
      <c r="L112" s="97">
        <f t="array" ref="L112">RANK($N112,$N$6:$N$2005,0)+COUNTIF($N$6:$N112,N112)</f>
        <v>100</v>
      </c>
      <c r="M112" s="97"/>
      <c r="N112" s="97"/>
      <c r="O112" s="97"/>
      <c r="P112" s="97"/>
      <c r="Q112" s="93"/>
      <c r="U112" s="93"/>
      <c r="W112" s="51" t="str">
        <f>IF(AND(AdmittedwithRecentDischarge!$K134&lt;&gt;"",AdmittedwithRecentDischarge!$I134&lt;&gt;"",AdmittedwithRecentDischarge!$W134&lt;&gt;""), AdmittedwithRecentDischarge!$W134,"")</f>
        <v/>
      </c>
      <c r="X112" s="97">
        <f t="array" ref="X112">RANK($Z112,$Z$6:$Z$2005,0)+COUNTIF($Z$6:$Z112,Z112)</f>
        <v>100</v>
      </c>
      <c r="AC112" s="97"/>
      <c r="AD112" s="93"/>
    </row>
    <row r="113" spans="1:30">
      <c r="A113" s="97">
        <f t="shared" si="1"/>
        <v>108</v>
      </c>
      <c r="B113" s="97"/>
      <c r="C113" s="51" t="str">
        <f>IF(AND(AdmittedwithRecentDischarge!$K135&lt;&gt;"",AdmittedwithRecentDischarge!$I135&lt;&gt;"",AdmittedwithRecentDischarge!$S135&lt;&gt;""), AdmittedwithRecentDischarge!$S135,"")</f>
        <v/>
      </c>
      <c r="D113" s="97">
        <f>RANK($F113,$F$6:$F$2005,0)+COUNTIF($F$6:$F113,F113)</f>
        <v>100</v>
      </c>
      <c r="E113" s="97"/>
      <c r="F113" s="97"/>
      <c r="G113" s="97"/>
      <c r="H113" s="97"/>
      <c r="I113" s="93"/>
      <c r="J113" s="97"/>
      <c r="K113" s="51" t="str">
        <f>IF(AND(TransferLog!$J128&lt;&gt;"",TransferLog!$L128&lt;&gt;""), TransferLog!$L128,"")</f>
        <v/>
      </c>
      <c r="L113" s="97">
        <f t="array" ref="L113">RANK($N113,$N$6:$N$2005,0)+COUNTIF($N$6:$N113,N113)</f>
        <v>100</v>
      </c>
      <c r="M113" s="97"/>
      <c r="N113" s="97"/>
      <c r="O113" s="97"/>
      <c r="P113" s="97"/>
      <c r="Q113" s="93"/>
      <c r="U113" s="93"/>
      <c r="W113" s="51" t="str">
        <f>IF(AND(AdmittedwithRecentDischarge!$K135&lt;&gt;"",AdmittedwithRecentDischarge!$I135&lt;&gt;"",AdmittedwithRecentDischarge!$W135&lt;&gt;""), AdmittedwithRecentDischarge!$W135,"")</f>
        <v/>
      </c>
      <c r="X113" s="97">
        <f t="array" ref="X113">RANK($Z113,$Z$6:$Z$2005,0)+COUNTIF($Z$6:$Z113,Z113)</f>
        <v>100</v>
      </c>
      <c r="AC113" s="97"/>
      <c r="AD113" s="93"/>
    </row>
    <row r="114" spans="1:30" s="97" customFormat="1">
      <c r="A114" s="97">
        <f t="shared" si="1"/>
        <v>109</v>
      </c>
      <c r="C114" s="51" t="str">
        <f>IF(AND(AdmittedwithRecentDischarge!$K136&lt;&gt;"",AdmittedwithRecentDischarge!$I136&lt;&gt;"",AdmittedwithRecentDischarge!$S136&lt;&gt;""), AdmittedwithRecentDischarge!$S136,"")</f>
        <v/>
      </c>
      <c r="D114" s="97">
        <f>RANK($F114,$F$6:$F$2005,0)+COUNTIF($F$6:$F114,F114)</f>
        <v>100</v>
      </c>
      <c r="I114" s="93"/>
      <c r="K114" s="51" t="str">
        <f>IF(AND(TransferLog!$J129&lt;&gt;"",TransferLog!$L129&lt;&gt;""), TransferLog!$L129,"")</f>
        <v/>
      </c>
      <c r="L114" s="97">
        <f t="array" ref="L114">RANK($N114,$N$6:$N$2005,0)+COUNTIF($N$6:$N114,N114)</f>
        <v>100</v>
      </c>
      <c r="Q114" s="93"/>
      <c r="U114" s="93"/>
      <c r="W114" s="51" t="str">
        <f>IF(AND(AdmittedwithRecentDischarge!$K136&lt;&gt;"",AdmittedwithRecentDischarge!$I136&lt;&gt;"",AdmittedwithRecentDischarge!$W136&lt;&gt;""), AdmittedwithRecentDischarge!$W136,"")</f>
        <v/>
      </c>
      <c r="X114" s="97">
        <f t="array" ref="X114">RANK($Z114,$Z$6:$Z$2005,0)+COUNTIF($Z$6:$Z114,Z114)</f>
        <v>100</v>
      </c>
      <c r="AD114" s="93"/>
    </row>
    <row r="115" spans="1:30" s="97" customFormat="1">
      <c r="A115" s="97">
        <f t="shared" si="1"/>
        <v>110</v>
      </c>
      <c r="C115" s="51" t="str">
        <f>IF(AND(AdmittedwithRecentDischarge!$K137&lt;&gt;"",AdmittedwithRecentDischarge!$I137&lt;&gt;"",AdmittedwithRecentDischarge!$S137&lt;&gt;""), AdmittedwithRecentDischarge!$S137,"")</f>
        <v/>
      </c>
      <c r="D115" s="97">
        <f>RANK($F115,$F$6:$F$2005,0)+COUNTIF($F$6:$F115,F115)</f>
        <v>100</v>
      </c>
      <c r="I115" s="93"/>
      <c r="K115" s="51" t="str">
        <f>IF(AND(TransferLog!$J130&lt;&gt;"",TransferLog!$L130&lt;&gt;""), TransferLog!$L130,"")</f>
        <v/>
      </c>
      <c r="L115" s="97">
        <f t="array" ref="L115">RANK($N115,$N$6:$N$2005,0)+COUNTIF($N$6:$N115,N115)</f>
        <v>100</v>
      </c>
      <c r="Q115" s="93"/>
      <c r="U115" s="93"/>
      <c r="W115" s="51" t="str">
        <f>IF(AND(AdmittedwithRecentDischarge!$K137&lt;&gt;"",AdmittedwithRecentDischarge!$I137&lt;&gt;"",AdmittedwithRecentDischarge!$W137&lt;&gt;""), AdmittedwithRecentDischarge!$W137,"")</f>
        <v/>
      </c>
      <c r="X115" s="97">
        <f t="array" ref="X115">RANK($Z115,$Z$6:$Z$2005,0)+COUNTIF($Z$6:$Z115,Z115)</f>
        <v>100</v>
      </c>
      <c r="AD115" s="93"/>
    </row>
    <row r="116" spans="1:30" s="97" customFormat="1">
      <c r="A116" s="97">
        <f t="shared" si="1"/>
        <v>111</v>
      </c>
      <c r="C116" s="51" t="str">
        <f>IF(AND(AdmittedwithRecentDischarge!$K138&lt;&gt;"",AdmittedwithRecentDischarge!$I138&lt;&gt;"",AdmittedwithRecentDischarge!$S138&lt;&gt;""), AdmittedwithRecentDischarge!$S138,"")</f>
        <v/>
      </c>
      <c r="D116" s="97">
        <f>RANK($F116,$F$6:$F$2005,0)+COUNTIF($F$6:$F116,F116)</f>
        <v>100</v>
      </c>
      <c r="I116" s="93"/>
      <c r="K116" s="51" t="str">
        <f>IF(AND(TransferLog!$J131&lt;&gt;"",TransferLog!$L131&lt;&gt;""), TransferLog!$L131,"")</f>
        <v/>
      </c>
      <c r="L116" s="97">
        <f t="array" ref="L116">RANK($N116,$N$6:$N$2005,0)+COUNTIF($N$6:$N116,N116)</f>
        <v>100</v>
      </c>
      <c r="Q116" s="93"/>
      <c r="U116" s="93"/>
      <c r="W116" s="51" t="str">
        <f>IF(AND(AdmittedwithRecentDischarge!$K138&lt;&gt;"",AdmittedwithRecentDischarge!$I138&lt;&gt;"",AdmittedwithRecentDischarge!$W138&lt;&gt;""), AdmittedwithRecentDischarge!$W138,"")</f>
        <v/>
      </c>
      <c r="X116" s="97">
        <f t="array" ref="X116">RANK($Z116,$Z$6:$Z$2005,0)+COUNTIF($Z$6:$Z116,Z116)</f>
        <v>100</v>
      </c>
      <c r="AD116" s="93"/>
    </row>
    <row r="117" spans="1:30" s="97" customFormat="1">
      <c r="A117" s="97">
        <f t="shared" si="1"/>
        <v>112</v>
      </c>
      <c r="C117" s="51" t="str">
        <f>IF(AND(AdmittedwithRecentDischarge!$K139&lt;&gt;"",AdmittedwithRecentDischarge!$I139&lt;&gt;"",AdmittedwithRecentDischarge!$S139&lt;&gt;""), AdmittedwithRecentDischarge!$S139,"")</f>
        <v/>
      </c>
      <c r="D117" s="97">
        <f>RANK($F117,$F$6:$F$2005,0)+COUNTIF($F$6:$F117,F117)</f>
        <v>100</v>
      </c>
      <c r="I117" s="93"/>
      <c r="K117" s="51" t="str">
        <f>IF(AND(TransferLog!$J132&lt;&gt;"",TransferLog!$L132&lt;&gt;""), TransferLog!$L132,"")</f>
        <v/>
      </c>
      <c r="L117" s="97">
        <f t="array" ref="L117">RANK($N117,$N$6:$N$2005,0)+COUNTIF($N$6:$N117,N117)</f>
        <v>100</v>
      </c>
      <c r="Q117" s="93"/>
      <c r="U117" s="93"/>
      <c r="W117" s="51" t="str">
        <f>IF(AND(AdmittedwithRecentDischarge!$K139&lt;&gt;"",AdmittedwithRecentDischarge!$I139&lt;&gt;"",AdmittedwithRecentDischarge!$W139&lt;&gt;""), AdmittedwithRecentDischarge!$W139,"")</f>
        <v/>
      </c>
      <c r="X117" s="97">
        <f t="array" ref="X117">RANK($Z117,$Z$6:$Z$2005,0)+COUNTIF($Z$6:$Z117,Z117)</f>
        <v>100</v>
      </c>
      <c r="AD117" s="93"/>
    </row>
    <row r="118" spans="1:30" s="97" customFormat="1">
      <c r="A118" s="97">
        <f t="shared" si="1"/>
        <v>113</v>
      </c>
      <c r="C118" s="51" t="str">
        <f>IF(AND(AdmittedwithRecentDischarge!$K140&lt;&gt;"",AdmittedwithRecentDischarge!$I140&lt;&gt;"",AdmittedwithRecentDischarge!$S140&lt;&gt;""), AdmittedwithRecentDischarge!$S140,"")</f>
        <v/>
      </c>
      <c r="D118" s="97">
        <f>RANK($F118,$F$6:$F$2005,0)+COUNTIF($F$6:$F118,F118)</f>
        <v>100</v>
      </c>
      <c r="I118" s="93"/>
      <c r="K118" s="51" t="str">
        <f>IF(AND(TransferLog!$J133&lt;&gt;"",TransferLog!$L133&lt;&gt;""), TransferLog!$L133,"")</f>
        <v/>
      </c>
      <c r="L118" s="97">
        <f t="array" ref="L118">RANK($N118,$N$6:$N$2005,0)+COUNTIF($N$6:$N118,N118)</f>
        <v>100</v>
      </c>
      <c r="Q118" s="93"/>
      <c r="U118" s="93"/>
      <c r="W118" s="51" t="str">
        <f>IF(AND(AdmittedwithRecentDischarge!$K140&lt;&gt;"",AdmittedwithRecentDischarge!$I140&lt;&gt;"",AdmittedwithRecentDischarge!$W140&lt;&gt;""), AdmittedwithRecentDischarge!$W140,"")</f>
        <v/>
      </c>
      <c r="X118" s="97">
        <f t="array" ref="X118">RANK($Z118,$Z$6:$Z$2005,0)+COUNTIF($Z$6:$Z118,Z118)</f>
        <v>100</v>
      </c>
      <c r="AD118" s="93"/>
    </row>
    <row r="119" spans="1:30" s="97" customFormat="1">
      <c r="A119" s="97">
        <f t="shared" si="1"/>
        <v>114</v>
      </c>
      <c r="C119" s="51" t="str">
        <f>IF(AND(AdmittedwithRecentDischarge!$K141&lt;&gt;"",AdmittedwithRecentDischarge!$I141&lt;&gt;"",AdmittedwithRecentDischarge!$S141&lt;&gt;""), AdmittedwithRecentDischarge!$S141,"")</f>
        <v/>
      </c>
      <c r="D119" s="97">
        <f>RANK($F119,$F$6:$F$2005,0)+COUNTIF($F$6:$F119,F119)</f>
        <v>100</v>
      </c>
      <c r="I119" s="93"/>
      <c r="K119" s="51" t="str">
        <f>IF(AND(TransferLog!$J134&lt;&gt;"",TransferLog!$L134&lt;&gt;""), TransferLog!$L134,"")</f>
        <v/>
      </c>
      <c r="L119" s="97">
        <f t="array" ref="L119">RANK($N119,$N$6:$N$2005,0)+COUNTIF($N$6:$N119,N119)</f>
        <v>100</v>
      </c>
      <c r="Q119" s="93"/>
      <c r="U119" s="93"/>
      <c r="W119" s="51" t="str">
        <f>IF(AND(AdmittedwithRecentDischarge!$K141&lt;&gt;"",AdmittedwithRecentDischarge!$I141&lt;&gt;"",AdmittedwithRecentDischarge!$W141&lt;&gt;""), AdmittedwithRecentDischarge!$W141,"")</f>
        <v/>
      </c>
      <c r="X119" s="97">
        <f t="array" ref="X119">RANK($Z119,$Z$6:$Z$2005,0)+COUNTIF($Z$6:$Z119,Z119)</f>
        <v>100</v>
      </c>
      <c r="AD119" s="93"/>
    </row>
    <row r="120" spans="1:30" s="97" customFormat="1">
      <c r="A120" s="97">
        <f t="shared" si="1"/>
        <v>115</v>
      </c>
      <c r="C120" s="51" t="str">
        <f>IF(AND(AdmittedwithRecentDischarge!$K142&lt;&gt;"",AdmittedwithRecentDischarge!$I142&lt;&gt;"",AdmittedwithRecentDischarge!$S142&lt;&gt;""), AdmittedwithRecentDischarge!$S142,"")</f>
        <v/>
      </c>
      <c r="D120" s="97">
        <f>RANK($F120,$F$6:$F$2005,0)+COUNTIF($F$6:$F120,F120)</f>
        <v>100</v>
      </c>
      <c r="I120" s="93"/>
      <c r="K120" s="51" t="str">
        <f>IF(AND(TransferLog!$J135&lt;&gt;"",TransferLog!$L135&lt;&gt;""), TransferLog!$L135,"")</f>
        <v/>
      </c>
      <c r="L120" s="97">
        <f t="array" ref="L120">RANK($N120,$N$6:$N$2005,0)+COUNTIF($N$6:$N120,N120)</f>
        <v>100</v>
      </c>
      <c r="Q120" s="93"/>
      <c r="U120" s="93"/>
      <c r="W120" s="51" t="str">
        <f>IF(AND(AdmittedwithRecentDischarge!$K142&lt;&gt;"",AdmittedwithRecentDischarge!$I142&lt;&gt;"",AdmittedwithRecentDischarge!$W142&lt;&gt;""), AdmittedwithRecentDischarge!$W142,"")</f>
        <v/>
      </c>
      <c r="X120" s="97">
        <f t="array" ref="X120">RANK($Z120,$Z$6:$Z$2005,0)+COUNTIF($Z$6:$Z120,Z120)</f>
        <v>100</v>
      </c>
      <c r="AD120" s="93"/>
    </row>
    <row r="121" spans="1:30" s="97" customFormat="1">
      <c r="A121" s="97">
        <f t="shared" si="1"/>
        <v>116</v>
      </c>
      <c r="C121" s="51" t="str">
        <f>IF(AND(AdmittedwithRecentDischarge!$K143&lt;&gt;"",AdmittedwithRecentDischarge!$I143&lt;&gt;"",AdmittedwithRecentDischarge!$S143&lt;&gt;""), AdmittedwithRecentDischarge!$S143,"")</f>
        <v/>
      </c>
      <c r="D121" s="97">
        <f>RANK($F121,$F$6:$F$2005,0)+COUNTIF($F$6:$F121,F121)</f>
        <v>100</v>
      </c>
      <c r="I121" s="93"/>
      <c r="K121" s="51" t="str">
        <f>IF(AND(TransferLog!$J136&lt;&gt;"",TransferLog!$L136&lt;&gt;""), TransferLog!$L136,"")</f>
        <v/>
      </c>
      <c r="L121" s="97">
        <f t="array" ref="L121">RANK($N121,$N$6:$N$2005,0)+COUNTIF($N$6:$N121,N121)</f>
        <v>100</v>
      </c>
      <c r="Q121" s="93"/>
      <c r="U121" s="93"/>
      <c r="W121" s="51" t="str">
        <f>IF(AND(AdmittedwithRecentDischarge!$K143&lt;&gt;"",AdmittedwithRecentDischarge!$I143&lt;&gt;"",AdmittedwithRecentDischarge!$W143&lt;&gt;""), AdmittedwithRecentDischarge!$W143,"")</f>
        <v/>
      </c>
      <c r="X121" s="97">
        <f t="array" ref="X121">RANK($Z121,$Z$6:$Z$2005,0)+COUNTIF($Z$6:$Z121,Z121)</f>
        <v>100</v>
      </c>
      <c r="AD121" s="93"/>
    </row>
    <row r="122" spans="1:30" s="97" customFormat="1">
      <c r="A122" s="97">
        <f t="shared" si="1"/>
        <v>117</v>
      </c>
      <c r="C122" s="51" t="str">
        <f>IF(AND(AdmittedwithRecentDischarge!$K144&lt;&gt;"",AdmittedwithRecentDischarge!$I144&lt;&gt;"",AdmittedwithRecentDischarge!$S144&lt;&gt;""), AdmittedwithRecentDischarge!$S144,"")</f>
        <v/>
      </c>
      <c r="D122" s="97">
        <f>RANK($F122,$F$6:$F$2005,0)+COUNTIF($F$6:$F122,F122)</f>
        <v>100</v>
      </c>
      <c r="I122" s="93"/>
      <c r="K122" s="51" t="str">
        <f>IF(AND(TransferLog!$J137&lt;&gt;"",TransferLog!$L137&lt;&gt;""), TransferLog!$L137,"")</f>
        <v/>
      </c>
      <c r="L122" s="97">
        <f t="array" ref="L122">RANK($N122,$N$6:$N$2005,0)+COUNTIF($N$6:$N122,N122)</f>
        <v>100</v>
      </c>
      <c r="Q122" s="93"/>
      <c r="U122" s="93"/>
      <c r="W122" s="51" t="str">
        <f>IF(AND(AdmittedwithRecentDischarge!$K144&lt;&gt;"",AdmittedwithRecentDischarge!$I144&lt;&gt;"",AdmittedwithRecentDischarge!$W144&lt;&gt;""), AdmittedwithRecentDischarge!$W144,"")</f>
        <v/>
      </c>
      <c r="X122" s="97">
        <f t="array" ref="X122">RANK($Z122,$Z$6:$Z$2005,0)+COUNTIF($Z$6:$Z122,Z122)</f>
        <v>100</v>
      </c>
      <c r="AD122" s="93"/>
    </row>
    <row r="123" spans="1:30" s="97" customFormat="1">
      <c r="A123" s="97">
        <f t="shared" si="1"/>
        <v>118</v>
      </c>
      <c r="C123" s="51" t="str">
        <f>IF(AND(AdmittedwithRecentDischarge!$K145&lt;&gt;"",AdmittedwithRecentDischarge!$I145&lt;&gt;"",AdmittedwithRecentDischarge!$S145&lt;&gt;""), AdmittedwithRecentDischarge!$S145,"")</f>
        <v/>
      </c>
      <c r="D123" s="97">
        <f>RANK($F123,$F$6:$F$2005,0)+COUNTIF($F$6:$F123,F123)</f>
        <v>100</v>
      </c>
      <c r="I123" s="93"/>
      <c r="K123" s="51" t="str">
        <f>IF(AND(TransferLog!$J138&lt;&gt;"",TransferLog!$L138&lt;&gt;""), TransferLog!$L138,"")</f>
        <v/>
      </c>
      <c r="L123" s="97">
        <f t="array" ref="L123">RANK($N123,$N$6:$N$2005,0)+COUNTIF($N$6:$N123,N123)</f>
        <v>100</v>
      </c>
      <c r="Q123" s="93"/>
      <c r="U123" s="93"/>
      <c r="W123" s="51" t="str">
        <f>IF(AND(AdmittedwithRecentDischarge!$K145&lt;&gt;"",AdmittedwithRecentDischarge!$I145&lt;&gt;"",AdmittedwithRecentDischarge!$W145&lt;&gt;""), AdmittedwithRecentDischarge!$W145,"")</f>
        <v/>
      </c>
      <c r="X123" s="97">
        <f t="array" ref="X123">RANK($Z123,$Z$6:$Z$2005,0)+COUNTIF($Z$6:$Z123,Z123)</f>
        <v>100</v>
      </c>
      <c r="AD123" s="93"/>
    </row>
    <row r="124" spans="1:30" s="97" customFormat="1">
      <c r="A124" s="97">
        <f t="shared" si="1"/>
        <v>119</v>
      </c>
      <c r="C124" s="51" t="str">
        <f>IF(AND(AdmittedwithRecentDischarge!$K146&lt;&gt;"",AdmittedwithRecentDischarge!$I146&lt;&gt;"",AdmittedwithRecentDischarge!$S146&lt;&gt;""), AdmittedwithRecentDischarge!$S146,"")</f>
        <v/>
      </c>
      <c r="D124" s="97">
        <f>RANK($F124,$F$6:$F$2005,0)+COUNTIF($F$6:$F124,F124)</f>
        <v>100</v>
      </c>
      <c r="I124" s="93"/>
      <c r="K124" s="51" t="str">
        <f>IF(AND(TransferLog!$J139&lt;&gt;"",TransferLog!$L139&lt;&gt;""), TransferLog!$L139,"")</f>
        <v/>
      </c>
      <c r="L124" s="97">
        <f t="array" ref="L124">RANK($N124,$N$6:$N$2005,0)+COUNTIF($N$6:$N124,N124)</f>
        <v>100</v>
      </c>
      <c r="Q124" s="93"/>
      <c r="U124" s="93"/>
      <c r="W124" s="51" t="str">
        <f>IF(AND(AdmittedwithRecentDischarge!$K146&lt;&gt;"",AdmittedwithRecentDischarge!$I146&lt;&gt;"",AdmittedwithRecentDischarge!$W146&lt;&gt;""), AdmittedwithRecentDischarge!$W146,"")</f>
        <v/>
      </c>
      <c r="X124" s="97">
        <f t="array" ref="X124">RANK($Z124,$Z$6:$Z$2005,0)+COUNTIF($Z$6:$Z124,Z124)</f>
        <v>100</v>
      </c>
      <c r="AD124" s="93"/>
    </row>
    <row r="125" spans="1:30" s="97" customFormat="1">
      <c r="A125" s="97">
        <f t="shared" si="1"/>
        <v>120</v>
      </c>
      <c r="C125" s="51" t="str">
        <f>IF(AND(AdmittedwithRecentDischarge!$K147&lt;&gt;"",AdmittedwithRecentDischarge!$I147&lt;&gt;"",AdmittedwithRecentDischarge!$S147&lt;&gt;""), AdmittedwithRecentDischarge!$S147,"")</f>
        <v/>
      </c>
      <c r="D125" s="97">
        <f>RANK($F125,$F$6:$F$2005,0)+COUNTIF($F$6:$F125,F125)</f>
        <v>100</v>
      </c>
      <c r="I125" s="93"/>
      <c r="K125" s="51" t="str">
        <f>IF(AND(TransferLog!$J140&lt;&gt;"",TransferLog!$L140&lt;&gt;""), TransferLog!$L140,"")</f>
        <v/>
      </c>
      <c r="L125" s="97">
        <f t="array" ref="L125">RANK($N125,$N$6:$N$2005,0)+COUNTIF($N$6:$N125,N125)</f>
        <v>100</v>
      </c>
      <c r="Q125" s="93"/>
      <c r="U125" s="93"/>
      <c r="W125" s="51" t="str">
        <f>IF(AND(AdmittedwithRecentDischarge!$K147&lt;&gt;"",AdmittedwithRecentDischarge!$I147&lt;&gt;"",AdmittedwithRecentDischarge!$W147&lt;&gt;""), AdmittedwithRecentDischarge!$W147,"")</f>
        <v/>
      </c>
      <c r="X125" s="97">
        <f t="array" ref="X125">RANK($Z125,$Z$6:$Z$2005,0)+COUNTIF($Z$6:$Z125,Z125)</f>
        <v>100</v>
      </c>
      <c r="AD125" s="93"/>
    </row>
    <row r="126" spans="1:30" s="97" customFormat="1">
      <c r="A126" s="97">
        <f t="shared" si="1"/>
        <v>121</v>
      </c>
      <c r="C126" s="51" t="str">
        <f>IF(AND(AdmittedwithRecentDischarge!$K148&lt;&gt;"",AdmittedwithRecentDischarge!$I148&lt;&gt;"",AdmittedwithRecentDischarge!$S148&lt;&gt;""), AdmittedwithRecentDischarge!$S148,"")</f>
        <v/>
      </c>
      <c r="D126" s="97">
        <f>RANK($F126,$F$6:$F$2005,0)+COUNTIF($F$6:$F126,F126)</f>
        <v>100</v>
      </c>
      <c r="I126" s="93"/>
      <c r="K126" s="51" t="str">
        <f>IF(AND(TransferLog!$J141&lt;&gt;"",TransferLog!$L141&lt;&gt;""), TransferLog!$L141,"")</f>
        <v/>
      </c>
      <c r="L126" s="97">
        <f t="array" ref="L126">RANK($N126,$N$6:$N$2005,0)+COUNTIF($N$6:$N126,N126)</f>
        <v>100</v>
      </c>
      <c r="Q126" s="93"/>
      <c r="U126" s="93"/>
      <c r="W126" s="51" t="str">
        <f>IF(AND(AdmittedwithRecentDischarge!$K148&lt;&gt;"",AdmittedwithRecentDischarge!$I148&lt;&gt;"",AdmittedwithRecentDischarge!$W148&lt;&gt;""), AdmittedwithRecentDischarge!$W148,"")</f>
        <v/>
      </c>
      <c r="X126" s="97">
        <f t="array" ref="X126">RANK($Z126,$Z$6:$Z$2005,0)+COUNTIF($Z$6:$Z126,Z126)</f>
        <v>100</v>
      </c>
      <c r="AD126" s="93"/>
    </row>
    <row r="127" spans="1:30" s="97" customFormat="1">
      <c r="A127" s="97">
        <f t="shared" si="1"/>
        <v>122</v>
      </c>
      <c r="C127" s="51" t="str">
        <f>IF(AND(AdmittedwithRecentDischarge!$K149&lt;&gt;"",AdmittedwithRecentDischarge!$I149&lt;&gt;"",AdmittedwithRecentDischarge!$S149&lt;&gt;""), AdmittedwithRecentDischarge!$S149,"")</f>
        <v/>
      </c>
      <c r="D127" s="97">
        <f>RANK($F127,$F$6:$F$2005,0)+COUNTIF($F$6:$F127,F127)</f>
        <v>100</v>
      </c>
      <c r="I127" s="93"/>
      <c r="K127" s="51" t="str">
        <f>IF(AND(TransferLog!$J142&lt;&gt;"",TransferLog!$L142&lt;&gt;""), TransferLog!$L142,"")</f>
        <v/>
      </c>
      <c r="L127" s="97">
        <f t="array" ref="L127">RANK($N127,$N$6:$N$2005,0)+COUNTIF($N$6:$N127,N127)</f>
        <v>100</v>
      </c>
      <c r="Q127" s="93"/>
      <c r="U127" s="93"/>
      <c r="W127" s="51" t="str">
        <f>IF(AND(AdmittedwithRecentDischarge!$K149&lt;&gt;"",AdmittedwithRecentDischarge!$I149&lt;&gt;"",AdmittedwithRecentDischarge!$W149&lt;&gt;""), AdmittedwithRecentDischarge!$W149,"")</f>
        <v/>
      </c>
      <c r="X127" s="97">
        <f t="array" ref="X127">RANK($Z127,$Z$6:$Z$2005,0)+COUNTIF($Z$6:$Z127,Z127)</f>
        <v>100</v>
      </c>
      <c r="AD127" s="93"/>
    </row>
    <row r="128" spans="1:30" s="97" customFormat="1">
      <c r="A128" s="97">
        <f t="shared" si="1"/>
        <v>123</v>
      </c>
      <c r="C128" s="51" t="str">
        <f>IF(AND(AdmittedwithRecentDischarge!$K150&lt;&gt;"",AdmittedwithRecentDischarge!$I150&lt;&gt;"",AdmittedwithRecentDischarge!$S150&lt;&gt;""), AdmittedwithRecentDischarge!$S150,"")</f>
        <v/>
      </c>
      <c r="D128" s="97">
        <f>RANK($F128,$F$6:$F$2005,0)+COUNTIF($F$6:$F128,F128)</f>
        <v>100</v>
      </c>
      <c r="I128" s="93"/>
      <c r="K128" s="51" t="str">
        <f>IF(AND(TransferLog!$J143&lt;&gt;"",TransferLog!$L143&lt;&gt;""), TransferLog!$L143,"")</f>
        <v/>
      </c>
      <c r="L128" s="97">
        <f t="array" ref="L128">RANK($N128,$N$6:$N$2005,0)+COUNTIF($N$6:$N128,N128)</f>
        <v>100</v>
      </c>
      <c r="Q128" s="93"/>
      <c r="U128" s="93"/>
      <c r="W128" s="51" t="str">
        <f>IF(AND(AdmittedwithRecentDischarge!$K150&lt;&gt;"",AdmittedwithRecentDischarge!$I150&lt;&gt;"",AdmittedwithRecentDischarge!$W150&lt;&gt;""), AdmittedwithRecentDischarge!$W150,"")</f>
        <v/>
      </c>
      <c r="X128" s="97">
        <f t="array" ref="X128">RANK($Z128,$Z$6:$Z$2005,0)+COUNTIF($Z$6:$Z128,Z128)</f>
        <v>100</v>
      </c>
      <c r="AD128" s="93"/>
    </row>
    <row r="129" spans="1:30" s="97" customFormat="1">
      <c r="A129" s="97">
        <f t="shared" si="1"/>
        <v>124</v>
      </c>
      <c r="C129" s="51" t="str">
        <f>IF(AND(AdmittedwithRecentDischarge!$K151&lt;&gt;"",AdmittedwithRecentDischarge!$I151&lt;&gt;"",AdmittedwithRecentDischarge!$S151&lt;&gt;""), AdmittedwithRecentDischarge!$S151,"")</f>
        <v/>
      </c>
      <c r="D129" s="97">
        <f>RANK($F129,$F$6:$F$2005,0)+COUNTIF($F$6:$F129,F129)</f>
        <v>100</v>
      </c>
      <c r="I129" s="93"/>
      <c r="K129" s="51" t="str">
        <f>IF(AND(TransferLog!$J144&lt;&gt;"",TransferLog!$L144&lt;&gt;""), TransferLog!$L144,"")</f>
        <v/>
      </c>
      <c r="L129" s="97">
        <f t="array" ref="L129">RANK($N129,$N$6:$N$2005,0)+COUNTIF($N$6:$N129,N129)</f>
        <v>100</v>
      </c>
      <c r="Q129" s="93"/>
      <c r="U129" s="93"/>
      <c r="W129" s="51" t="str">
        <f>IF(AND(AdmittedwithRecentDischarge!$K151&lt;&gt;"",AdmittedwithRecentDischarge!$I151&lt;&gt;"",AdmittedwithRecentDischarge!$W151&lt;&gt;""), AdmittedwithRecentDischarge!$W151,"")</f>
        <v/>
      </c>
      <c r="X129" s="97">
        <f t="array" ref="X129">RANK($Z129,$Z$6:$Z$2005,0)+COUNTIF($Z$6:$Z129,Z129)</f>
        <v>100</v>
      </c>
      <c r="AD129" s="93"/>
    </row>
    <row r="130" spans="1:30" s="97" customFormat="1">
      <c r="A130" s="97">
        <f t="shared" si="1"/>
        <v>125</v>
      </c>
      <c r="C130" s="51" t="str">
        <f>IF(AND(AdmittedwithRecentDischarge!$K152&lt;&gt;"",AdmittedwithRecentDischarge!$I152&lt;&gt;"",AdmittedwithRecentDischarge!$S152&lt;&gt;""), AdmittedwithRecentDischarge!$S152,"")</f>
        <v/>
      </c>
      <c r="D130" s="97">
        <f>RANK($F130,$F$6:$F$2005,0)+COUNTIF($F$6:$F130,F130)</f>
        <v>100</v>
      </c>
      <c r="I130" s="93"/>
      <c r="K130" s="51" t="str">
        <f>IF(AND(TransferLog!$J145&lt;&gt;"",TransferLog!$L145&lt;&gt;""), TransferLog!$L145,"")</f>
        <v/>
      </c>
      <c r="L130" s="97">
        <f t="array" ref="L130">RANK($N130,$N$6:$N$2005,0)+COUNTIF($N$6:$N130,N130)</f>
        <v>100</v>
      </c>
      <c r="Q130" s="93"/>
      <c r="U130" s="93"/>
      <c r="W130" s="51" t="str">
        <f>IF(AND(AdmittedwithRecentDischarge!$K152&lt;&gt;"",AdmittedwithRecentDischarge!$I152&lt;&gt;"",AdmittedwithRecentDischarge!$W152&lt;&gt;""), AdmittedwithRecentDischarge!$W152,"")</f>
        <v/>
      </c>
      <c r="X130" s="97">
        <f t="array" ref="X130">RANK($Z130,$Z$6:$Z$2005,0)+COUNTIF($Z$6:$Z130,Z130)</f>
        <v>100</v>
      </c>
      <c r="AD130" s="93"/>
    </row>
    <row r="131" spans="1:30" s="97" customFormat="1">
      <c r="A131" s="97">
        <f t="shared" si="1"/>
        <v>126</v>
      </c>
      <c r="C131" s="51" t="str">
        <f>IF(AND(AdmittedwithRecentDischarge!$K153&lt;&gt;"",AdmittedwithRecentDischarge!$I153&lt;&gt;"",AdmittedwithRecentDischarge!$S153&lt;&gt;""), AdmittedwithRecentDischarge!$S153,"")</f>
        <v/>
      </c>
      <c r="D131" s="97">
        <f>RANK($F131,$F$6:$F$2005,0)+COUNTIF($F$6:$F131,F131)</f>
        <v>100</v>
      </c>
      <c r="I131" s="93"/>
      <c r="K131" s="51" t="str">
        <f>IF(AND(TransferLog!$J146&lt;&gt;"",TransferLog!$L146&lt;&gt;""), TransferLog!$L146,"")</f>
        <v/>
      </c>
      <c r="L131" s="97">
        <f t="array" ref="L131">RANK($N131,$N$6:$N$2005,0)+COUNTIF($N$6:$N131,N131)</f>
        <v>100</v>
      </c>
      <c r="Q131" s="93"/>
      <c r="U131" s="93"/>
      <c r="W131" s="51" t="str">
        <f>IF(AND(AdmittedwithRecentDischarge!$K153&lt;&gt;"",AdmittedwithRecentDischarge!$I153&lt;&gt;"",AdmittedwithRecentDischarge!$W153&lt;&gt;""), AdmittedwithRecentDischarge!$W153,"")</f>
        <v/>
      </c>
      <c r="X131" s="97">
        <f t="array" ref="X131">RANK($Z131,$Z$6:$Z$2005,0)+COUNTIF($Z$6:$Z131,Z131)</f>
        <v>100</v>
      </c>
      <c r="AD131" s="93"/>
    </row>
    <row r="132" spans="1:30" s="97" customFormat="1">
      <c r="A132" s="97">
        <f t="shared" si="1"/>
        <v>127</v>
      </c>
      <c r="C132" s="51" t="str">
        <f>IF(AND(AdmittedwithRecentDischarge!$K154&lt;&gt;"",AdmittedwithRecentDischarge!$I154&lt;&gt;"",AdmittedwithRecentDischarge!$S154&lt;&gt;""), AdmittedwithRecentDischarge!$S154,"")</f>
        <v/>
      </c>
      <c r="D132" s="97">
        <f>RANK($F132,$F$6:$F$2005,0)+COUNTIF($F$6:$F132,F132)</f>
        <v>100</v>
      </c>
      <c r="I132" s="93"/>
      <c r="K132" s="51" t="str">
        <f>IF(AND(TransferLog!$J147&lt;&gt;"",TransferLog!$L147&lt;&gt;""), TransferLog!$L147,"")</f>
        <v/>
      </c>
      <c r="L132" s="97">
        <f t="array" ref="L132">RANK($N132,$N$6:$N$2005,0)+COUNTIF($N$6:$N132,N132)</f>
        <v>100</v>
      </c>
      <c r="Q132" s="93"/>
      <c r="U132" s="93"/>
      <c r="W132" s="51" t="str">
        <f>IF(AND(AdmittedwithRecentDischarge!$K154&lt;&gt;"",AdmittedwithRecentDischarge!$I154&lt;&gt;"",AdmittedwithRecentDischarge!$W154&lt;&gt;""), AdmittedwithRecentDischarge!$W154,"")</f>
        <v/>
      </c>
      <c r="X132" s="97">
        <f t="array" ref="X132">RANK($Z132,$Z$6:$Z$2005,0)+COUNTIF($Z$6:$Z132,Z132)</f>
        <v>100</v>
      </c>
      <c r="AD132" s="93"/>
    </row>
    <row r="133" spans="1:30" s="97" customFormat="1">
      <c r="A133" s="97">
        <f t="shared" si="1"/>
        <v>128</v>
      </c>
      <c r="C133" s="51" t="str">
        <f>IF(AND(AdmittedwithRecentDischarge!$K155&lt;&gt;"",AdmittedwithRecentDischarge!$I155&lt;&gt;"",AdmittedwithRecentDischarge!$S155&lt;&gt;""), AdmittedwithRecentDischarge!$S155,"")</f>
        <v/>
      </c>
      <c r="D133" s="97">
        <f>RANK($F133,$F$6:$F$2005,0)+COUNTIF($F$6:$F133,F133)</f>
        <v>100</v>
      </c>
      <c r="I133" s="93"/>
      <c r="K133" s="51" t="str">
        <f>IF(AND(TransferLog!$J148&lt;&gt;"",TransferLog!$L148&lt;&gt;""), TransferLog!$L148,"")</f>
        <v/>
      </c>
      <c r="L133" s="97">
        <f t="array" ref="L133">RANK($N133,$N$6:$N$2005,0)+COUNTIF($N$6:$N133,N133)</f>
        <v>100</v>
      </c>
      <c r="Q133" s="93"/>
      <c r="U133" s="93"/>
      <c r="W133" s="51" t="str">
        <f>IF(AND(AdmittedwithRecentDischarge!$K155&lt;&gt;"",AdmittedwithRecentDischarge!$I155&lt;&gt;"",AdmittedwithRecentDischarge!$W155&lt;&gt;""), AdmittedwithRecentDischarge!$W155,"")</f>
        <v/>
      </c>
      <c r="X133" s="97">
        <f t="array" ref="X133">RANK($Z133,$Z$6:$Z$2005,0)+COUNTIF($Z$6:$Z133,Z133)</f>
        <v>100</v>
      </c>
      <c r="AD133" s="93"/>
    </row>
    <row r="134" spans="1:30" s="97" customFormat="1">
      <c r="A134" s="97">
        <f t="shared" si="1"/>
        <v>129</v>
      </c>
      <c r="C134" s="51" t="str">
        <f>IF(AND(AdmittedwithRecentDischarge!$K156&lt;&gt;"",AdmittedwithRecentDischarge!$I156&lt;&gt;"",AdmittedwithRecentDischarge!$S156&lt;&gt;""), AdmittedwithRecentDischarge!$S156,"")</f>
        <v/>
      </c>
      <c r="D134" s="97">
        <f>RANK($F134,$F$6:$F$2005,0)+COUNTIF($F$6:$F134,F134)</f>
        <v>100</v>
      </c>
      <c r="I134" s="93"/>
      <c r="K134" s="51" t="str">
        <f>IF(AND(TransferLog!$J149&lt;&gt;"",TransferLog!$L149&lt;&gt;""), TransferLog!$L149,"")</f>
        <v/>
      </c>
      <c r="L134" s="97">
        <f t="array" ref="L134">RANK($N134,$N$6:$N$2005,0)+COUNTIF($N$6:$N134,N134)</f>
        <v>100</v>
      </c>
      <c r="Q134" s="93"/>
      <c r="U134" s="93"/>
      <c r="W134" s="51" t="str">
        <f>IF(AND(AdmittedwithRecentDischarge!$K156&lt;&gt;"",AdmittedwithRecentDischarge!$I156&lt;&gt;"",AdmittedwithRecentDischarge!$W156&lt;&gt;""), AdmittedwithRecentDischarge!$W156,"")</f>
        <v/>
      </c>
      <c r="X134" s="97">
        <f t="array" ref="X134">RANK($Z134,$Z$6:$Z$2005,0)+COUNTIF($Z$6:$Z134,Z134)</f>
        <v>100</v>
      </c>
      <c r="AD134" s="93"/>
    </row>
    <row r="135" spans="1:30" s="97" customFormat="1">
      <c r="A135" s="97">
        <f t="shared" ref="A135:A198" si="2">ROW()-5</f>
        <v>130</v>
      </c>
      <c r="C135" s="51" t="str">
        <f>IF(AND(AdmittedwithRecentDischarge!$K157&lt;&gt;"",AdmittedwithRecentDischarge!$I157&lt;&gt;"",AdmittedwithRecentDischarge!$S157&lt;&gt;""), AdmittedwithRecentDischarge!$S157,"")</f>
        <v/>
      </c>
      <c r="D135" s="97">
        <f>RANK($F135,$F$6:$F$2005,0)+COUNTIF($F$6:$F135,F135)</f>
        <v>100</v>
      </c>
      <c r="I135" s="93"/>
      <c r="K135" s="51" t="str">
        <f>IF(AND(TransferLog!$J150&lt;&gt;"",TransferLog!$L150&lt;&gt;""), TransferLog!$L150,"")</f>
        <v/>
      </c>
      <c r="L135" s="97">
        <f t="array" ref="L135">RANK($N135,$N$6:$N$2005,0)+COUNTIF($N$6:$N135,N135)</f>
        <v>100</v>
      </c>
      <c r="Q135" s="93"/>
      <c r="U135" s="93"/>
      <c r="W135" s="51" t="str">
        <f>IF(AND(AdmittedwithRecentDischarge!$K157&lt;&gt;"",AdmittedwithRecentDischarge!$I157&lt;&gt;"",AdmittedwithRecentDischarge!$W157&lt;&gt;""), AdmittedwithRecentDischarge!$W157,"")</f>
        <v/>
      </c>
      <c r="X135" s="97">
        <f t="array" ref="X135">RANK($Z135,$Z$6:$Z$2005,0)+COUNTIF($Z$6:$Z135,Z135)</f>
        <v>100</v>
      </c>
      <c r="AD135" s="93"/>
    </row>
    <row r="136" spans="1:30" s="97" customFormat="1">
      <c r="A136" s="97">
        <f t="shared" si="2"/>
        <v>131</v>
      </c>
      <c r="C136" s="51" t="str">
        <f>IF(AND(AdmittedwithRecentDischarge!$K158&lt;&gt;"",AdmittedwithRecentDischarge!$I158&lt;&gt;"",AdmittedwithRecentDischarge!$S158&lt;&gt;""), AdmittedwithRecentDischarge!$S158,"")</f>
        <v/>
      </c>
      <c r="D136" s="97">
        <f>RANK($F136,$F$6:$F$2005,0)+COUNTIF($F$6:$F136,F136)</f>
        <v>100</v>
      </c>
      <c r="I136" s="93"/>
      <c r="K136" s="51" t="str">
        <f>IF(AND(TransferLog!$J151&lt;&gt;"",TransferLog!$L151&lt;&gt;""), TransferLog!$L151,"")</f>
        <v/>
      </c>
      <c r="L136" s="97">
        <f t="array" ref="L136">RANK($N136,$N$6:$N$2005,0)+COUNTIF($N$6:$N136,N136)</f>
        <v>100</v>
      </c>
      <c r="Q136" s="93"/>
      <c r="U136" s="93"/>
      <c r="W136" s="51" t="str">
        <f>IF(AND(AdmittedwithRecentDischarge!$K158&lt;&gt;"",AdmittedwithRecentDischarge!$I158&lt;&gt;"",AdmittedwithRecentDischarge!$W158&lt;&gt;""), AdmittedwithRecentDischarge!$W158,"")</f>
        <v/>
      </c>
      <c r="X136" s="97">
        <f t="array" ref="X136">RANK($Z136,$Z$6:$Z$2005,0)+COUNTIF($Z$6:$Z136,Z136)</f>
        <v>100</v>
      </c>
      <c r="AD136" s="93"/>
    </row>
    <row r="137" spans="1:30" s="97" customFormat="1">
      <c r="A137" s="97">
        <f t="shared" si="2"/>
        <v>132</v>
      </c>
      <c r="C137" s="51" t="str">
        <f>IF(AND(AdmittedwithRecentDischarge!$K159&lt;&gt;"",AdmittedwithRecentDischarge!$I159&lt;&gt;"",AdmittedwithRecentDischarge!$S159&lt;&gt;""), AdmittedwithRecentDischarge!$S159,"")</f>
        <v/>
      </c>
      <c r="D137" s="97">
        <f>RANK($F137,$F$6:$F$2005,0)+COUNTIF($F$6:$F137,F137)</f>
        <v>100</v>
      </c>
      <c r="I137" s="93"/>
      <c r="K137" s="51" t="str">
        <f>IF(AND(TransferLog!$J152&lt;&gt;"",TransferLog!$L152&lt;&gt;""), TransferLog!$L152,"")</f>
        <v/>
      </c>
      <c r="L137" s="97">
        <f t="array" ref="L137">RANK($N137,$N$6:$N$2005,0)+COUNTIF($N$6:$N137,N137)</f>
        <v>100</v>
      </c>
      <c r="Q137" s="93"/>
      <c r="U137" s="93"/>
      <c r="W137" s="51" t="str">
        <f>IF(AND(AdmittedwithRecentDischarge!$K159&lt;&gt;"",AdmittedwithRecentDischarge!$I159&lt;&gt;"",AdmittedwithRecentDischarge!$W159&lt;&gt;""), AdmittedwithRecentDischarge!$W159,"")</f>
        <v/>
      </c>
      <c r="X137" s="97">
        <f t="array" ref="X137">RANK($Z137,$Z$6:$Z$2005,0)+COUNTIF($Z$6:$Z137,Z137)</f>
        <v>100</v>
      </c>
      <c r="AD137" s="93"/>
    </row>
    <row r="138" spans="1:30" s="97" customFormat="1">
      <c r="A138" s="97">
        <f t="shared" si="2"/>
        <v>133</v>
      </c>
      <c r="C138" s="51" t="str">
        <f>IF(AND(AdmittedwithRecentDischarge!$K160&lt;&gt;"",AdmittedwithRecentDischarge!$I160&lt;&gt;"",AdmittedwithRecentDischarge!$S160&lt;&gt;""), AdmittedwithRecentDischarge!$S160,"")</f>
        <v/>
      </c>
      <c r="D138" s="97">
        <f>RANK($F138,$F$6:$F$2005,0)+COUNTIF($F$6:$F138,F138)</f>
        <v>100</v>
      </c>
      <c r="I138" s="93"/>
      <c r="K138" s="51" t="str">
        <f>IF(AND(TransferLog!$J153&lt;&gt;"",TransferLog!$L153&lt;&gt;""), TransferLog!$L153,"")</f>
        <v/>
      </c>
      <c r="L138" s="97">
        <f t="array" ref="L138">RANK($N138,$N$6:$N$2005,0)+COUNTIF($N$6:$N138,N138)</f>
        <v>100</v>
      </c>
      <c r="Q138" s="93"/>
      <c r="U138" s="93"/>
      <c r="W138" s="51" t="str">
        <f>IF(AND(AdmittedwithRecentDischarge!$K160&lt;&gt;"",AdmittedwithRecentDischarge!$I160&lt;&gt;"",AdmittedwithRecentDischarge!$W160&lt;&gt;""), AdmittedwithRecentDischarge!$W160,"")</f>
        <v/>
      </c>
      <c r="X138" s="97">
        <f t="array" ref="X138">RANK($Z138,$Z$6:$Z$2005,0)+COUNTIF($Z$6:$Z138,Z138)</f>
        <v>100</v>
      </c>
      <c r="AD138" s="93"/>
    </row>
    <row r="139" spans="1:30" s="97" customFormat="1">
      <c r="A139" s="97">
        <f t="shared" si="2"/>
        <v>134</v>
      </c>
      <c r="C139" s="51" t="str">
        <f>IF(AND(AdmittedwithRecentDischarge!$K161&lt;&gt;"",AdmittedwithRecentDischarge!$I161&lt;&gt;"",AdmittedwithRecentDischarge!$S161&lt;&gt;""), AdmittedwithRecentDischarge!$S161,"")</f>
        <v/>
      </c>
      <c r="D139" s="97">
        <f>RANK($F139,$F$6:$F$2005,0)+COUNTIF($F$6:$F139,F139)</f>
        <v>100</v>
      </c>
      <c r="I139" s="93"/>
      <c r="K139" s="51" t="str">
        <f>IF(AND(TransferLog!$J154&lt;&gt;"",TransferLog!$L154&lt;&gt;""), TransferLog!$L154,"")</f>
        <v/>
      </c>
      <c r="L139" s="97">
        <f t="array" ref="L139">RANK($N139,$N$6:$N$2005,0)+COUNTIF($N$6:$N139,N139)</f>
        <v>100</v>
      </c>
      <c r="Q139" s="93"/>
      <c r="U139" s="93"/>
      <c r="W139" s="51" t="str">
        <f>IF(AND(AdmittedwithRecentDischarge!$K161&lt;&gt;"",AdmittedwithRecentDischarge!$I161&lt;&gt;"",AdmittedwithRecentDischarge!$W161&lt;&gt;""), AdmittedwithRecentDischarge!$W161,"")</f>
        <v/>
      </c>
      <c r="X139" s="97">
        <f t="array" ref="X139">RANK($Z139,$Z$6:$Z$2005,0)+COUNTIF($Z$6:$Z139,Z139)</f>
        <v>100</v>
      </c>
      <c r="AD139" s="93"/>
    </row>
    <row r="140" spans="1:30" s="97" customFormat="1">
      <c r="A140" s="97">
        <f t="shared" si="2"/>
        <v>135</v>
      </c>
      <c r="C140" s="51" t="str">
        <f>IF(AND(AdmittedwithRecentDischarge!$K162&lt;&gt;"",AdmittedwithRecentDischarge!$I162&lt;&gt;"",AdmittedwithRecentDischarge!$S162&lt;&gt;""), AdmittedwithRecentDischarge!$S162,"")</f>
        <v/>
      </c>
      <c r="D140" s="97">
        <f>RANK($F140,$F$6:$F$2005,0)+COUNTIF($F$6:$F140,F140)</f>
        <v>100</v>
      </c>
      <c r="I140" s="93"/>
      <c r="K140" s="51" t="str">
        <f>IF(AND(TransferLog!$J155&lt;&gt;"",TransferLog!$L155&lt;&gt;""), TransferLog!$L155,"")</f>
        <v/>
      </c>
      <c r="L140" s="97">
        <f t="array" ref="L140">RANK($N140,$N$6:$N$2005,0)+COUNTIF($N$6:$N140,N140)</f>
        <v>100</v>
      </c>
      <c r="Q140" s="93"/>
      <c r="U140" s="93"/>
      <c r="W140" s="51" t="str">
        <f>IF(AND(AdmittedwithRecentDischarge!$K162&lt;&gt;"",AdmittedwithRecentDischarge!$I162&lt;&gt;"",AdmittedwithRecentDischarge!$W162&lt;&gt;""), AdmittedwithRecentDischarge!$W162,"")</f>
        <v/>
      </c>
      <c r="X140" s="97">
        <f t="array" ref="X140">RANK($Z140,$Z$6:$Z$2005,0)+COUNTIF($Z$6:$Z140,Z140)</f>
        <v>100</v>
      </c>
      <c r="AD140" s="93"/>
    </row>
    <row r="141" spans="1:30" s="97" customFormat="1">
      <c r="A141" s="97">
        <f t="shared" si="2"/>
        <v>136</v>
      </c>
      <c r="C141" s="51" t="str">
        <f>IF(AND(AdmittedwithRecentDischarge!$K163&lt;&gt;"",AdmittedwithRecentDischarge!$I163&lt;&gt;"",AdmittedwithRecentDischarge!$S163&lt;&gt;""), AdmittedwithRecentDischarge!$S163,"")</f>
        <v/>
      </c>
      <c r="D141" s="97">
        <f>RANK($F141,$F$6:$F$2005,0)+COUNTIF($F$6:$F141,F141)</f>
        <v>100</v>
      </c>
      <c r="I141" s="93"/>
      <c r="K141" s="51" t="str">
        <f>IF(AND(TransferLog!$J156&lt;&gt;"",TransferLog!$L156&lt;&gt;""), TransferLog!$L156,"")</f>
        <v/>
      </c>
      <c r="L141" s="97">
        <f t="array" ref="L141">RANK($N141,$N$6:$N$2005,0)+COUNTIF($N$6:$N141,N141)</f>
        <v>100</v>
      </c>
      <c r="Q141" s="93"/>
      <c r="U141" s="93"/>
      <c r="W141" s="51" t="str">
        <f>IF(AND(AdmittedwithRecentDischarge!$K163&lt;&gt;"",AdmittedwithRecentDischarge!$I163&lt;&gt;"",AdmittedwithRecentDischarge!$W163&lt;&gt;""), AdmittedwithRecentDischarge!$W163,"")</f>
        <v/>
      </c>
      <c r="X141" s="97">
        <f t="array" ref="X141">RANK($Z141,$Z$6:$Z$2005,0)+COUNTIF($Z$6:$Z141,Z141)</f>
        <v>100</v>
      </c>
      <c r="AD141" s="93"/>
    </row>
    <row r="142" spans="1:30" s="97" customFormat="1">
      <c r="A142" s="97">
        <f t="shared" si="2"/>
        <v>137</v>
      </c>
      <c r="C142" s="51" t="str">
        <f>IF(AND(AdmittedwithRecentDischarge!$K164&lt;&gt;"",AdmittedwithRecentDischarge!$I164&lt;&gt;"",AdmittedwithRecentDischarge!$S164&lt;&gt;""), AdmittedwithRecentDischarge!$S164,"")</f>
        <v/>
      </c>
      <c r="D142" s="97">
        <f>RANK($F142,$F$6:$F$2005,0)+COUNTIF($F$6:$F142,F142)</f>
        <v>100</v>
      </c>
      <c r="I142" s="93"/>
      <c r="K142" s="51" t="str">
        <f>IF(AND(TransferLog!$J157&lt;&gt;"",TransferLog!$L157&lt;&gt;""), TransferLog!$L157,"")</f>
        <v/>
      </c>
      <c r="L142" s="97">
        <f t="array" ref="L142">RANK($N142,$N$6:$N$2005,0)+COUNTIF($N$6:$N142,N142)</f>
        <v>100</v>
      </c>
      <c r="Q142" s="93"/>
      <c r="U142" s="93"/>
      <c r="W142" s="51" t="str">
        <f>IF(AND(AdmittedwithRecentDischarge!$K164&lt;&gt;"",AdmittedwithRecentDischarge!$I164&lt;&gt;"",AdmittedwithRecentDischarge!$W164&lt;&gt;""), AdmittedwithRecentDischarge!$W164,"")</f>
        <v/>
      </c>
      <c r="X142" s="97">
        <f t="array" ref="X142">RANK($Z142,$Z$6:$Z$2005,0)+COUNTIF($Z$6:$Z142,Z142)</f>
        <v>100</v>
      </c>
      <c r="AD142" s="93"/>
    </row>
    <row r="143" spans="1:30" s="97" customFormat="1">
      <c r="A143" s="97">
        <f t="shared" si="2"/>
        <v>138</v>
      </c>
      <c r="C143" s="51" t="str">
        <f>IF(AND(AdmittedwithRecentDischarge!$K165&lt;&gt;"",AdmittedwithRecentDischarge!$I165&lt;&gt;"",AdmittedwithRecentDischarge!$S165&lt;&gt;""), AdmittedwithRecentDischarge!$S165,"")</f>
        <v/>
      </c>
      <c r="D143" s="97">
        <f>RANK($F143,$F$6:$F$2005,0)+COUNTIF($F$6:$F143,F143)</f>
        <v>100</v>
      </c>
      <c r="I143" s="93"/>
      <c r="K143" s="51" t="str">
        <f>IF(AND(TransferLog!$J158&lt;&gt;"",TransferLog!$L158&lt;&gt;""), TransferLog!$L158,"")</f>
        <v/>
      </c>
      <c r="L143" s="97">
        <f t="array" ref="L143">RANK($N143,$N$6:$N$2005,0)+COUNTIF($N$6:$N143,N143)</f>
        <v>100</v>
      </c>
      <c r="Q143" s="93"/>
      <c r="U143" s="93"/>
      <c r="W143" s="51" t="str">
        <f>IF(AND(AdmittedwithRecentDischarge!$K165&lt;&gt;"",AdmittedwithRecentDischarge!$I165&lt;&gt;"",AdmittedwithRecentDischarge!$W165&lt;&gt;""), AdmittedwithRecentDischarge!$W165,"")</f>
        <v/>
      </c>
      <c r="X143" s="97">
        <f t="array" ref="X143">RANK($Z143,$Z$6:$Z$2005,0)+COUNTIF($Z$6:$Z143,Z143)</f>
        <v>100</v>
      </c>
      <c r="AD143" s="93"/>
    </row>
    <row r="144" spans="1:30" s="97" customFormat="1">
      <c r="A144" s="97">
        <f t="shared" si="2"/>
        <v>139</v>
      </c>
      <c r="C144" s="51" t="str">
        <f>IF(AND(AdmittedwithRecentDischarge!$K166&lt;&gt;"",AdmittedwithRecentDischarge!$I166&lt;&gt;"",AdmittedwithRecentDischarge!$S166&lt;&gt;""), AdmittedwithRecentDischarge!$S166,"")</f>
        <v/>
      </c>
      <c r="D144" s="97">
        <f>RANK($F144,$F$6:$F$2005,0)+COUNTIF($F$6:$F144,F144)</f>
        <v>100</v>
      </c>
      <c r="I144" s="93"/>
      <c r="K144" s="51" t="str">
        <f>IF(AND(TransferLog!$J159&lt;&gt;"",TransferLog!$L159&lt;&gt;""), TransferLog!$L159,"")</f>
        <v/>
      </c>
      <c r="L144" s="97">
        <f t="array" ref="L144">RANK($N144,$N$6:$N$2005,0)+COUNTIF($N$6:$N144,N144)</f>
        <v>100</v>
      </c>
      <c r="Q144" s="93"/>
      <c r="U144" s="93"/>
      <c r="W144" s="51" t="str">
        <f>IF(AND(AdmittedwithRecentDischarge!$K166&lt;&gt;"",AdmittedwithRecentDischarge!$I166&lt;&gt;"",AdmittedwithRecentDischarge!$W166&lt;&gt;""), AdmittedwithRecentDischarge!$W166,"")</f>
        <v/>
      </c>
      <c r="X144" s="97">
        <f t="array" ref="X144">RANK($Z144,$Z$6:$Z$2005,0)+COUNTIF($Z$6:$Z144,Z144)</f>
        <v>100</v>
      </c>
      <c r="AD144" s="93"/>
    </row>
    <row r="145" spans="1:30" s="97" customFormat="1">
      <c r="A145" s="97">
        <f t="shared" si="2"/>
        <v>140</v>
      </c>
      <c r="C145" s="51" t="str">
        <f>IF(AND(AdmittedwithRecentDischarge!$K167&lt;&gt;"",AdmittedwithRecentDischarge!$I167&lt;&gt;"",AdmittedwithRecentDischarge!$S167&lt;&gt;""), AdmittedwithRecentDischarge!$S167,"")</f>
        <v/>
      </c>
      <c r="D145" s="97">
        <f>RANK($F145,$F$6:$F$2005,0)+COUNTIF($F$6:$F145,F145)</f>
        <v>100</v>
      </c>
      <c r="I145" s="93"/>
      <c r="K145" s="51" t="str">
        <f>IF(AND(TransferLog!$J160&lt;&gt;"",TransferLog!$L160&lt;&gt;""), TransferLog!$L160,"")</f>
        <v/>
      </c>
      <c r="L145" s="97">
        <f t="array" ref="L145">RANK($N145,$N$6:$N$2005,0)+COUNTIF($N$6:$N145,N145)</f>
        <v>100</v>
      </c>
      <c r="Q145" s="93"/>
      <c r="U145" s="93"/>
      <c r="W145" s="51" t="str">
        <f>IF(AND(AdmittedwithRecentDischarge!$K167&lt;&gt;"",AdmittedwithRecentDischarge!$I167&lt;&gt;"",AdmittedwithRecentDischarge!$W167&lt;&gt;""), AdmittedwithRecentDischarge!$W167,"")</f>
        <v/>
      </c>
      <c r="X145" s="97">
        <f t="array" ref="X145">RANK($Z145,$Z$6:$Z$2005,0)+COUNTIF($Z$6:$Z145,Z145)</f>
        <v>100</v>
      </c>
      <c r="AD145" s="93"/>
    </row>
    <row r="146" spans="1:30" s="97" customFormat="1">
      <c r="A146" s="97">
        <f t="shared" si="2"/>
        <v>141</v>
      </c>
      <c r="C146" s="51" t="str">
        <f>IF(AND(AdmittedwithRecentDischarge!$K168&lt;&gt;"",AdmittedwithRecentDischarge!$I168&lt;&gt;"",AdmittedwithRecentDischarge!$S168&lt;&gt;""), AdmittedwithRecentDischarge!$S168,"")</f>
        <v/>
      </c>
      <c r="D146" s="97">
        <f>RANK($F146,$F$6:$F$2005,0)+COUNTIF($F$6:$F146,F146)</f>
        <v>100</v>
      </c>
      <c r="I146" s="93"/>
      <c r="K146" s="51" t="str">
        <f>IF(AND(TransferLog!$J161&lt;&gt;"",TransferLog!$L161&lt;&gt;""), TransferLog!$L161,"")</f>
        <v/>
      </c>
      <c r="L146" s="97">
        <f t="array" ref="L146">RANK($N146,$N$6:$N$2005,0)+COUNTIF($N$6:$N146,N146)</f>
        <v>100</v>
      </c>
      <c r="Q146" s="93"/>
      <c r="U146" s="93"/>
      <c r="W146" s="51" t="str">
        <f>IF(AND(AdmittedwithRecentDischarge!$K168&lt;&gt;"",AdmittedwithRecentDischarge!$I168&lt;&gt;"",AdmittedwithRecentDischarge!$W168&lt;&gt;""), AdmittedwithRecentDischarge!$W168,"")</f>
        <v/>
      </c>
      <c r="X146" s="97">
        <f t="array" ref="X146">RANK($Z146,$Z$6:$Z$2005,0)+COUNTIF($Z$6:$Z146,Z146)</f>
        <v>100</v>
      </c>
      <c r="AD146" s="93"/>
    </row>
    <row r="147" spans="1:30" s="97" customFormat="1">
      <c r="A147" s="97">
        <f t="shared" si="2"/>
        <v>142</v>
      </c>
      <c r="C147" s="51" t="str">
        <f>IF(AND(AdmittedwithRecentDischarge!$K169&lt;&gt;"",AdmittedwithRecentDischarge!$I169&lt;&gt;"",AdmittedwithRecentDischarge!$S169&lt;&gt;""), AdmittedwithRecentDischarge!$S169,"")</f>
        <v/>
      </c>
      <c r="D147" s="97">
        <f>RANK($F147,$F$6:$F$2005,0)+COUNTIF($F$6:$F147,F147)</f>
        <v>100</v>
      </c>
      <c r="I147" s="93"/>
      <c r="K147" s="51" t="str">
        <f>IF(AND(TransferLog!$J162&lt;&gt;"",TransferLog!$L162&lt;&gt;""), TransferLog!$L162,"")</f>
        <v/>
      </c>
      <c r="L147" s="97">
        <f t="array" ref="L147">RANK($N147,$N$6:$N$2005,0)+COUNTIF($N$6:$N147,N147)</f>
        <v>100</v>
      </c>
      <c r="Q147" s="93"/>
      <c r="U147" s="93"/>
      <c r="W147" s="51" t="str">
        <f>IF(AND(AdmittedwithRecentDischarge!$K169&lt;&gt;"",AdmittedwithRecentDischarge!$I169&lt;&gt;"",AdmittedwithRecentDischarge!$W169&lt;&gt;""), AdmittedwithRecentDischarge!$W169,"")</f>
        <v/>
      </c>
      <c r="X147" s="97">
        <f t="array" ref="X147">RANK($Z147,$Z$6:$Z$2005,0)+COUNTIF($Z$6:$Z147,Z147)</f>
        <v>100</v>
      </c>
      <c r="AD147" s="93"/>
    </row>
    <row r="148" spans="1:30" s="97" customFormat="1">
      <c r="A148" s="97">
        <f t="shared" si="2"/>
        <v>143</v>
      </c>
      <c r="C148" s="51" t="str">
        <f>IF(AND(AdmittedwithRecentDischarge!$K170&lt;&gt;"",AdmittedwithRecentDischarge!$I170&lt;&gt;"",AdmittedwithRecentDischarge!$S170&lt;&gt;""), AdmittedwithRecentDischarge!$S170,"")</f>
        <v/>
      </c>
      <c r="D148" s="97">
        <f>RANK($F148,$F$6:$F$2005,0)+COUNTIF($F$6:$F148,F148)</f>
        <v>100</v>
      </c>
      <c r="I148" s="93"/>
      <c r="K148" s="51" t="str">
        <f>IF(AND(TransferLog!$J163&lt;&gt;"",TransferLog!$L163&lt;&gt;""), TransferLog!$L163,"")</f>
        <v/>
      </c>
      <c r="L148" s="97">
        <f t="array" ref="L148">RANK($N148,$N$6:$N$2005,0)+COUNTIF($N$6:$N148,N148)</f>
        <v>100</v>
      </c>
      <c r="Q148" s="93"/>
      <c r="U148" s="93"/>
      <c r="W148" s="51" t="str">
        <f>IF(AND(AdmittedwithRecentDischarge!$K170&lt;&gt;"",AdmittedwithRecentDischarge!$I170&lt;&gt;"",AdmittedwithRecentDischarge!$W170&lt;&gt;""), AdmittedwithRecentDischarge!$W170,"")</f>
        <v/>
      </c>
      <c r="X148" s="97">
        <f t="array" ref="X148">RANK($Z148,$Z$6:$Z$2005,0)+COUNTIF($Z$6:$Z148,Z148)</f>
        <v>100</v>
      </c>
      <c r="AD148" s="93"/>
    </row>
    <row r="149" spans="1:30" s="97" customFormat="1">
      <c r="A149" s="97">
        <f t="shared" si="2"/>
        <v>144</v>
      </c>
      <c r="C149" s="51" t="str">
        <f>IF(AND(AdmittedwithRecentDischarge!$K171&lt;&gt;"",AdmittedwithRecentDischarge!$I171&lt;&gt;"",AdmittedwithRecentDischarge!$S171&lt;&gt;""), AdmittedwithRecentDischarge!$S171,"")</f>
        <v/>
      </c>
      <c r="D149" s="97">
        <f>RANK($F149,$F$6:$F$2005,0)+COUNTIF($F$6:$F149,F149)</f>
        <v>100</v>
      </c>
      <c r="I149" s="93"/>
      <c r="K149" s="51" t="str">
        <f>IF(AND(TransferLog!$J164&lt;&gt;"",TransferLog!$L164&lt;&gt;""), TransferLog!$L164,"")</f>
        <v/>
      </c>
      <c r="L149" s="97">
        <f t="array" ref="L149">RANK($N149,$N$6:$N$2005,0)+COUNTIF($N$6:$N149,N149)</f>
        <v>100</v>
      </c>
      <c r="Q149" s="93"/>
      <c r="U149" s="93"/>
      <c r="W149" s="51" t="str">
        <f>IF(AND(AdmittedwithRecentDischarge!$K171&lt;&gt;"",AdmittedwithRecentDischarge!$I171&lt;&gt;"",AdmittedwithRecentDischarge!$W171&lt;&gt;""), AdmittedwithRecentDischarge!$W171,"")</f>
        <v/>
      </c>
      <c r="X149" s="97">
        <f t="array" ref="X149">RANK($Z149,$Z$6:$Z$2005,0)+COUNTIF($Z$6:$Z149,Z149)</f>
        <v>100</v>
      </c>
      <c r="AD149" s="93"/>
    </row>
    <row r="150" spans="1:30" s="97" customFormat="1">
      <c r="A150" s="97">
        <f t="shared" si="2"/>
        <v>145</v>
      </c>
      <c r="C150" s="51" t="str">
        <f>IF(AND(AdmittedwithRecentDischarge!$K172&lt;&gt;"",AdmittedwithRecentDischarge!$I172&lt;&gt;"",AdmittedwithRecentDischarge!$S172&lt;&gt;""), AdmittedwithRecentDischarge!$S172,"")</f>
        <v/>
      </c>
      <c r="D150" s="97">
        <f>RANK($F150,$F$6:$F$2005,0)+COUNTIF($F$6:$F150,F150)</f>
        <v>100</v>
      </c>
      <c r="I150" s="93"/>
      <c r="K150" s="51" t="str">
        <f>IF(AND(TransferLog!$J165&lt;&gt;"",TransferLog!$L165&lt;&gt;""), TransferLog!$L165,"")</f>
        <v/>
      </c>
      <c r="L150" s="97">
        <f t="array" ref="L150">RANK($N150,$N$6:$N$2005,0)+COUNTIF($N$6:$N150,N150)</f>
        <v>100</v>
      </c>
      <c r="Q150" s="93"/>
      <c r="U150" s="93"/>
      <c r="W150" s="51" t="str">
        <f>IF(AND(AdmittedwithRecentDischarge!$K172&lt;&gt;"",AdmittedwithRecentDischarge!$I172&lt;&gt;"",AdmittedwithRecentDischarge!$W172&lt;&gt;""), AdmittedwithRecentDischarge!$W172,"")</f>
        <v/>
      </c>
      <c r="X150" s="97">
        <f t="array" ref="X150">RANK($Z150,$Z$6:$Z$2005,0)+COUNTIF($Z$6:$Z150,Z150)</f>
        <v>100</v>
      </c>
      <c r="AD150" s="93"/>
    </row>
    <row r="151" spans="1:30" s="97" customFormat="1">
      <c r="A151" s="97">
        <f t="shared" si="2"/>
        <v>146</v>
      </c>
      <c r="C151" s="51" t="str">
        <f>IF(AND(AdmittedwithRecentDischarge!$K173&lt;&gt;"",AdmittedwithRecentDischarge!$I173&lt;&gt;"",AdmittedwithRecentDischarge!$S173&lt;&gt;""), AdmittedwithRecentDischarge!$S173,"")</f>
        <v/>
      </c>
      <c r="D151" s="97">
        <f>RANK($F151,$F$6:$F$2005,0)+COUNTIF($F$6:$F151,F151)</f>
        <v>100</v>
      </c>
      <c r="I151" s="93"/>
      <c r="K151" s="51" t="str">
        <f>IF(AND(TransferLog!$J166&lt;&gt;"",TransferLog!$L166&lt;&gt;""), TransferLog!$L166,"")</f>
        <v/>
      </c>
      <c r="L151" s="97">
        <f t="array" ref="L151">RANK($N151,$N$6:$N$2005,0)+COUNTIF($N$6:$N151,N151)</f>
        <v>100</v>
      </c>
      <c r="Q151" s="93"/>
      <c r="U151" s="93"/>
      <c r="W151" s="51" t="str">
        <f>IF(AND(AdmittedwithRecentDischarge!$K173&lt;&gt;"",AdmittedwithRecentDischarge!$I173&lt;&gt;"",AdmittedwithRecentDischarge!$W173&lt;&gt;""), AdmittedwithRecentDischarge!$W173,"")</f>
        <v/>
      </c>
      <c r="X151" s="97">
        <f t="array" ref="X151">RANK($Z151,$Z$6:$Z$2005,0)+COUNTIF($Z$6:$Z151,Z151)</f>
        <v>100</v>
      </c>
      <c r="AD151" s="93"/>
    </row>
    <row r="152" spans="1:30" s="97" customFormat="1">
      <c r="A152" s="97">
        <f t="shared" si="2"/>
        <v>147</v>
      </c>
      <c r="C152" s="51" t="str">
        <f>IF(AND(AdmittedwithRecentDischarge!$K174&lt;&gt;"",AdmittedwithRecentDischarge!$I174&lt;&gt;"",AdmittedwithRecentDischarge!$S174&lt;&gt;""), AdmittedwithRecentDischarge!$S174,"")</f>
        <v/>
      </c>
      <c r="D152" s="97">
        <f>RANK($F152,$F$6:$F$2005,0)+COUNTIF($F$6:$F152,F152)</f>
        <v>100</v>
      </c>
      <c r="I152" s="93"/>
      <c r="K152" s="51" t="str">
        <f>IF(AND(TransferLog!$J167&lt;&gt;"",TransferLog!$L167&lt;&gt;""), TransferLog!$L167,"")</f>
        <v/>
      </c>
      <c r="L152" s="97">
        <f t="array" ref="L152">RANK($N152,$N$6:$N$2005,0)+COUNTIF($N$6:$N152,N152)</f>
        <v>100</v>
      </c>
      <c r="Q152" s="93"/>
      <c r="U152" s="93"/>
      <c r="W152" s="51" t="str">
        <f>IF(AND(AdmittedwithRecentDischarge!$K174&lt;&gt;"",AdmittedwithRecentDischarge!$I174&lt;&gt;"",AdmittedwithRecentDischarge!$W174&lt;&gt;""), AdmittedwithRecentDischarge!$W174,"")</f>
        <v/>
      </c>
      <c r="X152" s="97">
        <f t="array" ref="X152">RANK($Z152,$Z$6:$Z$2005,0)+COUNTIF($Z$6:$Z152,Z152)</f>
        <v>100</v>
      </c>
      <c r="AD152" s="93"/>
    </row>
    <row r="153" spans="1:30" s="97" customFormat="1">
      <c r="A153" s="97">
        <f t="shared" si="2"/>
        <v>148</v>
      </c>
      <c r="C153" s="51" t="str">
        <f>IF(AND(AdmittedwithRecentDischarge!$K175&lt;&gt;"",AdmittedwithRecentDischarge!$I175&lt;&gt;"",AdmittedwithRecentDischarge!$S175&lt;&gt;""), AdmittedwithRecentDischarge!$S175,"")</f>
        <v/>
      </c>
      <c r="D153" s="97">
        <f>RANK($F153,$F$6:$F$2005,0)+COUNTIF($F$6:$F153,F153)</f>
        <v>100</v>
      </c>
      <c r="I153" s="93"/>
      <c r="K153" s="51" t="str">
        <f>IF(AND(TransferLog!$J168&lt;&gt;"",TransferLog!$L168&lt;&gt;""), TransferLog!$L168,"")</f>
        <v/>
      </c>
      <c r="L153" s="97">
        <f t="array" ref="L153">RANK($N153,$N$6:$N$2005,0)+COUNTIF($N$6:$N153,N153)</f>
        <v>100</v>
      </c>
      <c r="Q153" s="93"/>
      <c r="U153" s="93"/>
      <c r="W153" s="51" t="str">
        <f>IF(AND(AdmittedwithRecentDischarge!$K175&lt;&gt;"",AdmittedwithRecentDischarge!$I175&lt;&gt;"",AdmittedwithRecentDischarge!$W175&lt;&gt;""), AdmittedwithRecentDischarge!$W175,"")</f>
        <v/>
      </c>
      <c r="X153" s="97">
        <f t="array" ref="X153">RANK($Z153,$Z$6:$Z$2005,0)+COUNTIF($Z$6:$Z153,Z153)</f>
        <v>100</v>
      </c>
      <c r="AD153" s="93"/>
    </row>
    <row r="154" spans="1:30" s="97" customFormat="1">
      <c r="A154" s="97">
        <f t="shared" si="2"/>
        <v>149</v>
      </c>
      <c r="C154" s="51" t="str">
        <f>IF(AND(AdmittedwithRecentDischarge!$K176&lt;&gt;"",AdmittedwithRecentDischarge!$I176&lt;&gt;"",AdmittedwithRecentDischarge!$S176&lt;&gt;""), AdmittedwithRecentDischarge!$S176,"")</f>
        <v/>
      </c>
      <c r="D154" s="97">
        <f>RANK($F154,$F$6:$F$2005,0)+COUNTIF($F$6:$F154,F154)</f>
        <v>100</v>
      </c>
      <c r="I154" s="93"/>
      <c r="K154" s="51" t="str">
        <f>IF(AND(TransferLog!$J169&lt;&gt;"",TransferLog!$L169&lt;&gt;""), TransferLog!$L169,"")</f>
        <v/>
      </c>
      <c r="L154" s="97">
        <f t="array" ref="L154">RANK($N154,$N$6:$N$2005,0)+COUNTIF($N$6:$N154,N154)</f>
        <v>100</v>
      </c>
      <c r="Q154" s="93"/>
      <c r="U154" s="93"/>
      <c r="W154" s="51" t="str">
        <f>IF(AND(AdmittedwithRecentDischarge!$K176&lt;&gt;"",AdmittedwithRecentDischarge!$I176&lt;&gt;"",AdmittedwithRecentDischarge!$W176&lt;&gt;""), AdmittedwithRecentDischarge!$W176,"")</f>
        <v/>
      </c>
      <c r="X154" s="97">
        <f t="array" ref="X154">RANK($Z154,$Z$6:$Z$2005,0)+COUNTIF($Z$6:$Z154,Z154)</f>
        <v>100</v>
      </c>
      <c r="AD154" s="93"/>
    </row>
    <row r="155" spans="1:30" s="97" customFormat="1">
      <c r="A155" s="97">
        <f t="shared" si="2"/>
        <v>150</v>
      </c>
      <c r="C155" s="51" t="str">
        <f>IF(AND(AdmittedwithRecentDischarge!$K177&lt;&gt;"",AdmittedwithRecentDischarge!$I177&lt;&gt;"",AdmittedwithRecentDischarge!$S177&lt;&gt;""), AdmittedwithRecentDischarge!$S177,"")</f>
        <v/>
      </c>
      <c r="D155" s="97">
        <f>RANK($F155,$F$6:$F$2005,0)+COUNTIF($F$6:$F155,F155)</f>
        <v>100</v>
      </c>
      <c r="I155" s="93"/>
      <c r="K155" s="51" t="str">
        <f>IF(AND(TransferLog!$J170&lt;&gt;"",TransferLog!$L170&lt;&gt;""), TransferLog!$L170,"")</f>
        <v/>
      </c>
      <c r="L155" s="97">
        <f t="array" ref="L155">RANK($N155,$N$6:$N$2005,0)+COUNTIF($N$6:$N155,N155)</f>
        <v>100</v>
      </c>
      <c r="Q155" s="93"/>
      <c r="U155" s="93"/>
      <c r="W155" s="51" t="str">
        <f>IF(AND(AdmittedwithRecentDischarge!$K177&lt;&gt;"",AdmittedwithRecentDischarge!$I177&lt;&gt;"",AdmittedwithRecentDischarge!$W177&lt;&gt;""), AdmittedwithRecentDischarge!$W177,"")</f>
        <v/>
      </c>
      <c r="X155" s="97">
        <f t="array" ref="X155">RANK($Z155,$Z$6:$Z$2005,0)+COUNTIF($Z$6:$Z155,Z155)</f>
        <v>100</v>
      </c>
      <c r="AD155" s="93"/>
    </row>
    <row r="156" spans="1:30" s="97" customFormat="1">
      <c r="A156" s="97">
        <f t="shared" si="2"/>
        <v>151</v>
      </c>
      <c r="C156" s="51" t="str">
        <f>IF(AND(AdmittedwithRecentDischarge!$K178&lt;&gt;"",AdmittedwithRecentDischarge!$I178&lt;&gt;"",AdmittedwithRecentDischarge!$S178&lt;&gt;""), AdmittedwithRecentDischarge!$S178,"")</f>
        <v/>
      </c>
      <c r="D156" s="97">
        <f>RANK($F156,$F$6:$F$2005,0)+COUNTIF($F$6:$F156,F156)</f>
        <v>100</v>
      </c>
      <c r="I156" s="93"/>
      <c r="K156" s="51" t="str">
        <f>IF(AND(TransferLog!$J171&lt;&gt;"",TransferLog!$L171&lt;&gt;""), TransferLog!$L171,"")</f>
        <v/>
      </c>
      <c r="L156" s="97">
        <f t="array" ref="L156">RANK($N156,$N$6:$N$2005,0)+COUNTIF($N$6:$N156,N156)</f>
        <v>100</v>
      </c>
      <c r="Q156" s="93"/>
      <c r="U156" s="93"/>
      <c r="W156" s="51" t="str">
        <f>IF(AND(AdmittedwithRecentDischarge!$K178&lt;&gt;"",AdmittedwithRecentDischarge!$I178&lt;&gt;"",AdmittedwithRecentDischarge!$W178&lt;&gt;""), AdmittedwithRecentDischarge!$W178,"")</f>
        <v/>
      </c>
      <c r="X156" s="97">
        <f t="array" ref="X156">RANK($Z156,$Z$6:$Z$2005,0)+COUNTIF($Z$6:$Z156,Z156)</f>
        <v>100</v>
      </c>
      <c r="AD156" s="93"/>
    </row>
    <row r="157" spans="1:30" s="97" customFormat="1">
      <c r="A157" s="97">
        <f t="shared" si="2"/>
        <v>152</v>
      </c>
      <c r="C157" s="51" t="str">
        <f>IF(AND(AdmittedwithRecentDischarge!$K179&lt;&gt;"",AdmittedwithRecentDischarge!$I179&lt;&gt;"",AdmittedwithRecentDischarge!$S179&lt;&gt;""), AdmittedwithRecentDischarge!$S179,"")</f>
        <v/>
      </c>
      <c r="D157" s="97">
        <f>RANK($F157,$F$6:$F$2005,0)+COUNTIF($F$6:$F157,F157)</f>
        <v>100</v>
      </c>
      <c r="I157" s="93"/>
      <c r="K157" s="51" t="str">
        <f>IF(AND(TransferLog!$J172&lt;&gt;"",TransferLog!$L172&lt;&gt;""), TransferLog!$L172,"")</f>
        <v/>
      </c>
      <c r="L157" s="97">
        <f t="array" ref="L157">RANK($N157,$N$6:$N$2005,0)+COUNTIF($N$6:$N157,N157)</f>
        <v>100</v>
      </c>
      <c r="Q157" s="93"/>
      <c r="U157" s="93"/>
      <c r="W157" s="51" t="str">
        <f>IF(AND(AdmittedwithRecentDischarge!$K179&lt;&gt;"",AdmittedwithRecentDischarge!$I179&lt;&gt;"",AdmittedwithRecentDischarge!$W179&lt;&gt;""), AdmittedwithRecentDischarge!$W179,"")</f>
        <v/>
      </c>
      <c r="X157" s="97">
        <f t="array" ref="X157">RANK($Z157,$Z$6:$Z$2005,0)+COUNTIF($Z$6:$Z157,Z157)</f>
        <v>100</v>
      </c>
      <c r="AD157" s="93"/>
    </row>
    <row r="158" spans="1:30" s="97" customFormat="1">
      <c r="A158" s="97">
        <f t="shared" si="2"/>
        <v>153</v>
      </c>
      <c r="C158" s="51" t="str">
        <f>IF(AND(AdmittedwithRecentDischarge!$K180&lt;&gt;"",AdmittedwithRecentDischarge!$I180&lt;&gt;"",AdmittedwithRecentDischarge!$S180&lt;&gt;""), AdmittedwithRecentDischarge!$S180,"")</f>
        <v/>
      </c>
      <c r="D158" s="97">
        <f>RANK($F158,$F$6:$F$2005,0)+COUNTIF($F$6:$F158,F158)</f>
        <v>100</v>
      </c>
      <c r="I158" s="93"/>
      <c r="K158" s="51" t="str">
        <f>IF(AND(TransferLog!$J173&lt;&gt;"",TransferLog!$L173&lt;&gt;""), TransferLog!$L173,"")</f>
        <v/>
      </c>
      <c r="L158" s="97">
        <f t="array" ref="L158">RANK($N158,$N$6:$N$2005,0)+COUNTIF($N$6:$N158,N158)</f>
        <v>100</v>
      </c>
      <c r="Q158" s="93"/>
      <c r="U158" s="93"/>
      <c r="W158" s="51" t="str">
        <f>IF(AND(AdmittedwithRecentDischarge!$K180&lt;&gt;"",AdmittedwithRecentDischarge!$I180&lt;&gt;"",AdmittedwithRecentDischarge!$W180&lt;&gt;""), AdmittedwithRecentDischarge!$W180,"")</f>
        <v/>
      </c>
      <c r="X158" s="97">
        <f t="array" ref="X158">RANK($Z158,$Z$6:$Z$2005,0)+COUNTIF($Z$6:$Z158,Z158)</f>
        <v>100</v>
      </c>
      <c r="AD158" s="93"/>
    </row>
    <row r="159" spans="1:30" s="97" customFormat="1">
      <c r="A159" s="97">
        <f t="shared" si="2"/>
        <v>154</v>
      </c>
      <c r="C159" s="51" t="str">
        <f>IF(AND(AdmittedwithRecentDischarge!$K181&lt;&gt;"",AdmittedwithRecentDischarge!$I181&lt;&gt;"",AdmittedwithRecentDischarge!$S181&lt;&gt;""), AdmittedwithRecentDischarge!$S181,"")</f>
        <v/>
      </c>
      <c r="D159" s="97">
        <f>RANK($F159,$F$6:$F$2005,0)+COUNTIF($F$6:$F159,F159)</f>
        <v>100</v>
      </c>
      <c r="I159" s="93"/>
      <c r="K159" s="51" t="str">
        <f>IF(AND(TransferLog!$J174&lt;&gt;"",TransferLog!$L174&lt;&gt;""), TransferLog!$L174,"")</f>
        <v/>
      </c>
      <c r="L159" s="97">
        <f t="array" ref="L159">RANK($N159,$N$6:$N$2005,0)+COUNTIF($N$6:$N159,N159)</f>
        <v>100</v>
      </c>
      <c r="Q159" s="93"/>
      <c r="U159" s="93"/>
      <c r="W159" s="51" t="str">
        <f>IF(AND(AdmittedwithRecentDischarge!$K181&lt;&gt;"",AdmittedwithRecentDischarge!$I181&lt;&gt;"",AdmittedwithRecentDischarge!$W181&lt;&gt;""), AdmittedwithRecentDischarge!$W181,"")</f>
        <v/>
      </c>
      <c r="X159" s="97">
        <f t="array" ref="X159">RANK($Z159,$Z$6:$Z$2005,0)+COUNTIF($Z$6:$Z159,Z159)</f>
        <v>100</v>
      </c>
      <c r="AD159" s="93"/>
    </row>
    <row r="160" spans="1:30" s="97" customFormat="1">
      <c r="A160" s="97">
        <f t="shared" si="2"/>
        <v>155</v>
      </c>
      <c r="C160" s="51" t="str">
        <f>IF(AND(AdmittedwithRecentDischarge!$K182&lt;&gt;"",AdmittedwithRecentDischarge!$I182&lt;&gt;"",AdmittedwithRecentDischarge!$S182&lt;&gt;""), AdmittedwithRecentDischarge!$S182,"")</f>
        <v/>
      </c>
      <c r="D160" s="97">
        <f>RANK($F160,$F$6:$F$2005,0)+COUNTIF($F$6:$F160,F160)</f>
        <v>100</v>
      </c>
      <c r="I160" s="93"/>
      <c r="K160" s="51" t="str">
        <f>IF(AND(TransferLog!$J175&lt;&gt;"",TransferLog!$L175&lt;&gt;""), TransferLog!$L175,"")</f>
        <v/>
      </c>
      <c r="L160" s="97">
        <f t="array" ref="L160">RANK($N160,$N$6:$N$2005,0)+COUNTIF($N$6:$N160,N160)</f>
        <v>100</v>
      </c>
      <c r="Q160" s="93"/>
      <c r="U160" s="93"/>
      <c r="W160" s="51" t="str">
        <f>IF(AND(AdmittedwithRecentDischarge!$K182&lt;&gt;"",AdmittedwithRecentDischarge!$I182&lt;&gt;"",AdmittedwithRecentDischarge!$W182&lt;&gt;""), AdmittedwithRecentDischarge!$W182,"")</f>
        <v/>
      </c>
      <c r="X160" s="97">
        <f t="array" ref="X160">RANK($Z160,$Z$6:$Z$2005,0)+COUNTIF($Z$6:$Z160,Z160)</f>
        <v>100</v>
      </c>
      <c r="AD160" s="93"/>
    </row>
    <row r="161" spans="1:30" s="97" customFormat="1">
      <c r="A161" s="97">
        <f t="shared" si="2"/>
        <v>156</v>
      </c>
      <c r="C161" s="51" t="str">
        <f>IF(AND(AdmittedwithRecentDischarge!$K183&lt;&gt;"",AdmittedwithRecentDischarge!$I183&lt;&gt;"",AdmittedwithRecentDischarge!$S183&lt;&gt;""), AdmittedwithRecentDischarge!$S183,"")</f>
        <v/>
      </c>
      <c r="D161" s="97">
        <f>RANK($F161,$F$6:$F$2005,0)+COUNTIF($F$6:$F161,F161)</f>
        <v>100</v>
      </c>
      <c r="I161" s="93"/>
      <c r="K161" s="51" t="str">
        <f>IF(AND(TransferLog!$J176&lt;&gt;"",TransferLog!$L176&lt;&gt;""), TransferLog!$L176,"")</f>
        <v/>
      </c>
      <c r="L161" s="97">
        <f t="array" ref="L161">RANK($N161,$N$6:$N$2005,0)+COUNTIF($N$6:$N161,N161)</f>
        <v>100</v>
      </c>
      <c r="Q161" s="93"/>
      <c r="U161" s="93"/>
      <c r="W161" s="51" t="str">
        <f>IF(AND(AdmittedwithRecentDischarge!$K183&lt;&gt;"",AdmittedwithRecentDischarge!$I183&lt;&gt;"",AdmittedwithRecentDischarge!$W183&lt;&gt;""), AdmittedwithRecentDischarge!$W183,"")</f>
        <v/>
      </c>
      <c r="X161" s="97">
        <f t="array" ref="X161">RANK($Z161,$Z$6:$Z$2005,0)+COUNTIF($Z$6:$Z161,Z161)</f>
        <v>100</v>
      </c>
      <c r="AD161" s="93"/>
    </row>
    <row r="162" spans="1:30" s="97" customFormat="1">
      <c r="A162" s="97">
        <f t="shared" si="2"/>
        <v>157</v>
      </c>
      <c r="C162" s="51" t="str">
        <f>IF(AND(AdmittedwithRecentDischarge!$K184&lt;&gt;"",AdmittedwithRecentDischarge!$I184&lt;&gt;"",AdmittedwithRecentDischarge!$S184&lt;&gt;""), AdmittedwithRecentDischarge!$S184,"")</f>
        <v/>
      </c>
      <c r="D162" s="97">
        <f>RANK($F162,$F$6:$F$2005,0)+COUNTIF($F$6:$F162,F162)</f>
        <v>100</v>
      </c>
      <c r="I162" s="93"/>
      <c r="K162" s="51" t="str">
        <f>IF(AND(TransferLog!$J177&lt;&gt;"",TransferLog!$L177&lt;&gt;""), TransferLog!$L177,"")</f>
        <v/>
      </c>
      <c r="L162" s="97">
        <f t="array" ref="L162">RANK($N162,$N$6:$N$2005,0)+COUNTIF($N$6:$N162,N162)</f>
        <v>100</v>
      </c>
      <c r="Q162" s="93"/>
      <c r="U162" s="93"/>
      <c r="W162" s="51" t="str">
        <f>IF(AND(AdmittedwithRecentDischarge!$K184&lt;&gt;"",AdmittedwithRecentDischarge!$I184&lt;&gt;"",AdmittedwithRecentDischarge!$W184&lt;&gt;""), AdmittedwithRecentDischarge!$W184,"")</f>
        <v/>
      </c>
      <c r="X162" s="97">
        <f t="array" ref="X162">RANK($Z162,$Z$6:$Z$2005,0)+COUNTIF($Z$6:$Z162,Z162)</f>
        <v>100</v>
      </c>
      <c r="AD162" s="93"/>
    </row>
    <row r="163" spans="1:30" s="97" customFormat="1">
      <c r="A163" s="97">
        <f t="shared" si="2"/>
        <v>158</v>
      </c>
      <c r="C163" s="51" t="str">
        <f>IF(AND(AdmittedwithRecentDischarge!$K185&lt;&gt;"",AdmittedwithRecentDischarge!$I185&lt;&gt;"",AdmittedwithRecentDischarge!$S185&lt;&gt;""), AdmittedwithRecentDischarge!$S185,"")</f>
        <v/>
      </c>
      <c r="D163" s="97">
        <f>RANK($F163,$F$6:$F$2005,0)+COUNTIF($F$6:$F163,F163)</f>
        <v>100</v>
      </c>
      <c r="I163" s="93"/>
      <c r="K163" s="51" t="str">
        <f>IF(AND(TransferLog!$J178&lt;&gt;"",TransferLog!$L178&lt;&gt;""), TransferLog!$L178,"")</f>
        <v/>
      </c>
      <c r="L163" s="97">
        <f t="array" ref="L163">RANK($N163,$N$6:$N$2005,0)+COUNTIF($N$6:$N163,N163)</f>
        <v>100</v>
      </c>
      <c r="Q163" s="93"/>
      <c r="U163" s="93"/>
      <c r="W163" s="51" t="str">
        <f>IF(AND(AdmittedwithRecentDischarge!$K185&lt;&gt;"",AdmittedwithRecentDischarge!$I185&lt;&gt;"",AdmittedwithRecentDischarge!$W185&lt;&gt;""), AdmittedwithRecentDischarge!$W185,"")</f>
        <v/>
      </c>
      <c r="X163" s="97">
        <f t="array" ref="X163">RANK($Z163,$Z$6:$Z$2005,0)+COUNTIF($Z$6:$Z163,Z163)</f>
        <v>100</v>
      </c>
      <c r="AD163" s="93"/>
    </row>
    <row r="164" spans="1:30" s="97" customFormat="1">
      <c r="A164" s="97">
        <f t="shared" si="2"/>
        <v>159</v>
      </c>
      <c r="C164" s="51" t="str">
        <f>IF(AND(AdmittedwithRecentDischarge!$K186&lt;&gt;"",AdmittedwithRecentDischarge!$I186&lt;&gt;"",AdmittedwithRecentDischarge!$S186&lt;&gt;""), AdmittedwithRecentDischarge!$S186,"")</f>
        <v/>
      </c>
      <c r="D164" s="97">
        <f>RANK($F164,$F$6:$F$2005,0)+COUNTIF($F$6:$F164,F164)</f>
        <v>100</v>
      </c>
      <c r="I164" s="93"/>
      <c r="K164" s="51" t="str">
        <f>IF(AND(TransferLog!$J179&lt;&gt;"",TransferLog!$L179&lt;&gt;""), TransferLog!$L179,"")</f>
        <v/>
      </c>
      <c r="L164" s="97">
        <f t="array" ref="L164">RANK($N164,$N$6:$N$2005,0)+COUNTIF($N$6:$N164,N164)</f>
        <v>100</v>
      </c>
      <c r="Q164" s="93"/>
      <c r="U164" s="93"/>
      <c r="W164" s="51" t="str">
        <f>IF(AND(AdmittedwithRecentDischarge!$K186&lt;&gt;"",AdmittedwithRecentDischarge!$I186&lt;&gt;"",AdmittedwithRecentDischarge!$W186&lt;&gt;""), AdmittedwithRecentDischarge!$W186,"")</f>
        <v/>
      </c>
      <c r="X164" s="97">
        <f t="array" ref="X164">RANK($Z164,$Z$6:$Z$2005,0)+COUNTIF($Z$6:$Z164,Z164)</f>
        <v>100</v>
      </c>
      <c r="AD164" s="93"/>
    </row>
    <row r="165" spans="1:30" s="97" customFormat="1">
      <c r="A165" s="97">
        <f t="shared" si="2"/>
        <v>160</v>
      </c>
      <c r="C165" s="51" t="str">
        <f>IF(AND(AdmittedwithRecentDischarge!$K187&lt;&gt;"",AdmittedwithRecentDischarge!$I187&lt;&gt;"",AdmittedwithRecentDischarge!$S187&lt;&gt;""), AdmittedwithRecentDischarge!$S187,"")</f>
        <v/>
      </c>
      <c r="D165" s="97">
        <f>RANK($F165,$F$6:$F$2005,0)+COUNTIF($F$6:$F165,F165)</f>
        <v>100</v>
      </c>
      <c r="I165" s="93"/>
      <c r="K165" s="51" t="str">
        <f>IF(AND(TransferLog!$J180&lt;&gt;"",TransferLog!$L180&lt;&gt;""), TransferLog!$L180,"")</f>
        <v/>
      </c>
      <c r="L165" s="97">
        <f t="array" ref="L165">RANK($N165,$N$6:$N$2005,0)+COUNTIF($N$6:$N165,N165)</f>
        <v>100</v>
      </c>
      <c r="Q165" s="93"/>
      <c r="U165" s="93"/>
      <c r="W165" s="51" t="str">
        <f>IF(AND(AdmittedwithRecentDischarge!$K187&lt;&gt;"",AdmittedwithRecentDischarge!$I187&lt;&gt;"",AdmittedwithRecentDischarge!$W187&lt;&gt;""), AdmittedwithRecentDischarge!$W187,"")</f>
        <v/>
      </c>
      <c r="X165" s="97">
        <f t="array" ref="X165">RANK($Z165,$Z$6:$Z$2005,0)+COUNTIF($Z$6:$Z165,Z165)</f>
        <v>100</v>
      </c>
      <c r="AD165" s="93"/>
    </row>
    <row r="166" spans="1:30" s="97" customFormat="1">
      <c r="A166" s="97">
        <f t="shared" si="2"/>
        <v>161</v>
      </c>
      <c r="C166" s="51" t="str">
        <f>IF(AND(AdmittedwithRecentDischarge!$K188&lt;&gt;"",AdmittedwithRecentDischarge!$I188&lt;&gt;"",AdmittedwithRecentDischarge!$S188&lt;&gt;""), AdmittedwithRecentDischarge!$S188,"")</f>
        <v/>
      </c>
      <c r="D166" s="97">
        <f>RANK($F166,$F$6:$F$2005,0)+COUNTIF($F$6:$F166,F166)</f>
        <v>100</v>
      </c>
      <c r="I166" s="93"/>
      <c r="K166" s="51" t="str">
        <f>IF(AND(TransferLog!$J181&lt;&gt;"",TransferLog!$L181&lt;&gt;""), TransferLog!$L181,"")</f>
        <v/>
      </c>
      <c r="L166" s="97">
        <f t="array" ref="L166">RANK($N166,$N$6:$N$2005,0)+COUNTIF($N$6:$N166,N166)</f>
        <v>100</v>
      </c>
      <c r="Q166" s="93"/>
      <c r="U166" s="93"/>
      <c r="W166" s="51" t="str">
        <f>IF(AND(AdmittedwithRecentDischarge!$K188&lt;&gt;"",AdmittedwithRecentDischarge!$I188&lt;&gt;"",AdmittedwithRecentDischarge!$W188&lt;&gt;""), AdmittedwithRecentDischarge!$W188,"")</f>
        <v/>
      </c>
      <c r="X166" s="97">
        <f t="array" ref="X166">RANK($Z166,$Z$6:$Z$2005,0)+COUNTIF($Z$6:$Z166,Z166)</f>
        <v>100</v>
      </c>
      <c r="AD166" s="93"/>
    </row>
    <row r="167" spans="1:30" s="97" customFormat="1">
      <c r="A167" s="97">
        <f t="shared" si="2"/>
        <v>162</v>
      </c>
      <c r="C167" s="51" t="str">
        <f>IF(AND(AdmittedwithRecentDischarge!$K189&lt;&gt;"",AdmittedwithRecentDischarge!$I189&lt;&gt;"",AdmittedwithRecentDischarge!$S189&lt;&gt;""), AdmittedwithRecentDischarge!$S189,"")</f>
        <v/>
      </c>
      <c r="D167" s="97">
        <f>RANK($F167,$F$6:$F$2005,0)+COUNTIF($F$6:$F167,F167)</f>
        <v>100</v>
      </c>
      <c r="I167" s="93"/>
      <c r="K167" s="51" t="str">
        <f>IF(AND(TransferLog!$J182&lt;&gt;"",TransferLog!$L182&lt;&gt;""), TransferLog!$L182,"")</f>
        <v/>
      </c>
      <c r="L167" s="97">
        <f t="array" ref="L167">RANK($N167,$N$6:$N$2005,0)+COUNTIF($N$6:$N167,N167)</f>
        <v>100</v>
      </c>
      <c r="Q167" s="93"/>
      <c r="U167" s="93"/>
      <c r="W167" s="51" t="str">
        <f>IF(AND(AdmittedwithRecentDischarge!$K189&lt;&gt;"",AdmittedwithRecentDischarge!$I189&lt;&gt;"",AdmittedwithRecentDischarge!$W189&lt;&gt;""), AdmittedwithRecentDischarge!$W189,"")</f>
        <v/>
      </c>
      <c r="X167" s="97">
        <f t="array" ref="X167">RANK($Z167,$Z$6:$Z$2005,0)+COUNTIF($Z$6:$Z167,Z167)</f>
        <v>100</v>
      </c>
      <c r="AD167" s="93"/>
    </row>
    <row r="168" spans="1:30" s="97" customFormat="1">
      <c r="A168" s="97">
        <f t="shared" si="2"/>
        <v>163</v>
      </c>
      <c r="C168" s="51" t="str">
        <f>IF(AND(AdmittedwithRecentDischarge!$K190&lt;&gt;"",AdmittedwithRecentDischarge!$I190&lt;&gt;"",AdmittedwithRecentDischarge!$S190&lt;&gt;""), AdmittedwithRecentDischarge!$S190,"")</f>
        <v/>
      </c>
      <c r="D168" s="97">
        <f>RANK($F168,$F$6:$F$2005,0)+COUNTIF($F$6:$F168,F168)</f>
        <v>100</v>
      </c>
      <c r="I168" s="93"/>
      <c r="K168" s="51" t="str">
        <f>IF(AND(TransferLog!$J183&lt;&gt;"",TransferLog!$L183&lt;&gt;""), TransferLog!$L183,"")</f>
        <v/>
      </c>
      <c r="L168" s="97">
        <f t="array" ref="L168">RANK($N168,$N$6:$N$2005,0)+COUNTIF($N$6:$N168,N168)</f>
        <v>100</v>
      </c>
      <c r="Q168" s="93"/>
      <c r="U168" s="93"/>
      <c r="W168" s="51" t="str">
        <f>IF(AND(AdmittedwithRecentDischarge!$K190&lt;&gt;"",AdmittedwithRecentDischarge!$I190&lt;&gt;"",AdmittedwithRecentDischarge!$W190&lt;&gt;""), AdmittedwithRecentDischarge!$W190,"")</f>
        <v/>
      </c>
      <c r="X168" s="97">
        <f t="array" ref="X168">RANK($Z168,$Z$6:$Z$2005,0)+COUNTIF($Z$6:$Z168,Z168)</f>
        <v>100</v>
      </c>
      <c r="AD168" s="93"/>
    </row>
    <row r="169" spans="1:30" s="97" customFormat="1">
      <c r="A169" s="97">
        <f t="shared" si="2"/>
        <v>164</v>
      </c>
      <c r="C169" s="51" t="str">
        <f>IF(AND(AdmittedwithRecentDischarge!$K191&lt;&gt;"",AdmittedwithRecentDischarge!$I191&lt;&gt;"",AdmittedwithRecentDischarge!$S191&lt;&gt;""), AdmittedwithRecentDischarge!$S191,"")</f>
        <v/>
      </c>
      <c r="D169" s="97">
        <f>RANK($F169,$F$6:$F$2005,0)+COUNTIF($F$6:$F169,F169)</f>
        <v>100</v>
      </c>
      <c r="I169" s="93"/>
      <c r="K169" s="51" t="str">
        <f>IF(AND(TransferLog!$J184&lt;&gt;"",TransferLog!$L184&lt;&gt;""), TransferLog!$L184,"")</f>
        <v/>
      </c>
      <c r="L169" s="97">
        <f t="array" ref="L169">RANK($N169,$N$6:$N$2005,0)+COUNTIF($N$6:$N169,N169)</f>
        <v>100</v>
      </c>
      <c r="Q169" s="93"/>
      <c r="U169" s="93"/>
      <c r="W169" s="51" t="str">
        <f>IF(AND(AdmittedwithRecentDischarge!$K191&lt;&gt;"",AdmittedwithRecentDischarge!$I191&lt;&gt;"",AdmittedwithRecentDischarge!$W191&lt;&gt;""), AdmittedwithRecentDischarge!$W191,"")</f>
        <v/>
      </c>
      <c r="X169" s="97">
        <f t="array" ref="X169">RANK($Z169,$Z$6:$Z$2005,0)+COUNTIF($Z$6:$Z169,Z169)</f>
        <v>100</v>
      </c>
      <c r="AD169" s="93"/>
    </row>
    <row r="170" spans="1:30" s="97" customFormat="1">
      <c r="A170" s="97">
        <f t="shared" si="2"/>
        <v>165</v>
      </c>
      <c r="C170" s="51" t="str">
        <f>IF(AND(AdmittedwithRecentDischarge!$K192&lt;&gt;"",AdmittedwithRecentDischarge!$I192&lt;&gt;"",AdmittedwithRecentDischarge!$S192&lt;&gt;""), AdmittedwithRecentDischarge!$S192,"")</f>
        <v/>
      </c>
      <c r="D170" s="97">
        <f>RANK($F170,$F$6:$F$2005,0)+COUNTIF($F$6:$F170,F170)</f>
        <v>100</v>
      </c>
      <c r="I170" s="93"/>
      <c r="K170" s="51" t="str">
        <f>IF(AND(TransferLog!$J185&lt;&gt;"",TransferLog!$L185&lt;&gt;""), TransferLog!$L185,"")</f>
        <v/>
      </c>
      <c r="L170" s="97">
        <f t="array" ref="L170">RANK($N170,$N$6:$N$2005,0)+COUNTIF($N$6:$N170,N170)</f>
        <v>100</v>
      </c>
      <c r="Q170" s="93"/>
      <c r="U170" s="93"/>
      <c r="W170" s="51" t="str">
        <f>IF(AND(AdmittedwithRecentDischarge!$K192&lt;&gt;"",AdmittedwithRecentDischarge!$I192&lt;&gt;"",AdmittedwithRecentDischarge!$W192&lt;&gt;""), AdmittedwithRecentDischarge!$W192,"")</f>
        <v/>
      </c>
      <c r="X170" s="97">
        <f t="array" ref="X170">RANK($Z170,$Z$6:$Z$2005,0)+COUNTIF($Z$6:$Z170,Z170)</f>
        <v>100</v>
      </c>
      <c r="AD170" s="93"/>
    </row>
    <row r="171" spans="1:30" s="97" customFormat="1">
      <c r="A171" s="97">
        <f t="shared" si="2"/>
        <v>166</v>
      </c>
      <c r="C171" s="51" t="str">
        <f>IF(AND(AdmittedwithRecentDischarge!$K193&lt;&gt;"",AdmittedwithRecentDischarge!$I193&lt;&gt;"",AdmittedwithRecentDischarge!$S193&lt;&gt;""), AdmittedwithRecentDischarge!$S193,"")</f>
        <v/>
      </c>
      <c r="D171" s="97">
        <f>RANK($F171,$F$6:$F$2005,0)+COUNTIF($F$6:$F171,F171)</f>
        <v>100</v>
      </c>
      <c r="I171" s="93"/>
      <c r="K171" s="51" t="str">
        <f>IF(AND(TransferLog!$J186&lt;&gt;"",TransferLog!$L186&lt;&gt;""), TransferLog!$L186,"")</f>
        <v/>
      </c>
      <c r="L171" s="97">
        <f t="array" ref="L171">RANK($N171,$N$6:$N$2005,0)+COUNTIF($N$6:$N171,N171)</f>
        <v>100</v>
      </c>
      <c r="Q171" s="93"/>
      <c r="U171" s="93"/>
      <c r="W171" s="51" t="str">
        <f>IF(AND(AdmittedwithRecentDischarge!$K193&lt;&gt;"",AdmittedwithRecentDischarge!$I193&lt;&gt;"",AdmittedwithRecentDischarge!$W193&lt;&gt;""), AdmittedwithRecentDischarge!$W193,"")</f>
        <v/>
      </c>
      <c r="X171" s="97">
        <f t="array" ref="X171">RANK($Z171,$Z$6:$Z$2005,0)+COUNTIF($Z$6:$Z171,Z171)</f>
        <v>100</v>
      </c>
      <c r="AD171" s="93"/>
    </row>
    <row r="172" spans="1:30" s="97" customFormat="1">
      <c r="A172" s="97">
        <f t="shared" si="2"/>
        <v>167</v>
      </c>
      <c r="C172" s="51" t="str">
        <f>IF(AND(AdmittedwithRecentDischarge!$K194&lt;&gt;"",AdmittedwithRecentDischarge!$I194&lt;&gt;"",AdmittedwithRecentDischarge!$S194&lt;&gt;""), AdmittedwithRecentDischarge!$S194,"")</f>
        <v/>
      </c>
      <c r="D172" s="97">
        <f>RANK($F172,$F$6:$F$2005,0)+COUNTIF($F$6:$F172,F172)</f>
        <v>100</v>
      </c>
      <c r="I172" s="93"/>
      <c r="K172" s="51" t="str">
        <f>IF(AND(TransferLog!$J187&lt;&gt;"",TransferLog!$L187&lt;&gt;""), TransferLog!$L187,"")</f>
        <v/>
      </c>
      <c r="L172" s="97">
        <f t="array" ref="L172">RANK($N172,$N$6:$N$2005,0)+COUNTIF($N$6:$N172,N172)</f>
        <v>100</v>
      </c>
      <c r="Q172" s="93"/>
      <c r="U172" s="93"/>
      <c r="W172" s="51" t="str">
        <f>IF(AND(AdmittedwithRecentDischarge!$K194&lt;&gt;"",AdmittedwithRecentDischarge!$I194&lt;&gt;"",AdmittedwithRecentDischarge!$W194&lt;&gt;""), AdmittedwithRecentDischarge!$W194,"")</f>
        <v/>
      </c>
      <c r="X172" s="97">
        <f t="array" ref="X172">RANK($Z172,$Z$6:$Z$2005,0)+COUNTIF($Z$6:$Z172,Z172)</f>
        <v>100</v>
      </c>
      <c r="AD172" s="93"/>
    </row>
    <row r="173" spans="1:30" s="97" customFormat="1">
      <c r="A173" s="97">
        <f t="shared" si="2"/>
        <v>168</v>
      </c>
      <c r="C173" s="51" t="str">
        <f>IF(AND(AdmittedwithRecentDischarge!$K195&lt;&gt;"",AdmittedwithRecentDischarge!$I195&lt;&gt;"",AdmittedwithRecentDischarge!$S195&lt;&gt;""), AdmittedwithRecentDischarge!$S195,"")</f>
        <v/>
      </c>
      <c r="D173" s="97">
        <f>RANK($F173,$F$6:$F$2005,0)+COUNTIF($F$6:$F173,F173)</f>
        <v>100</v>
      </c>
      <c r="I173" s="93"/>
      <c r="K173" s="51" t="str">
        <f>IF(AND(TransferLog!$J188&lt;&gt;"",TransferLog!$L188&lt;&gt;""), TransferLog!$L188,"")</f>
        <v/>
      </c>
      <c r="L173" s="97">
        <f t="array" ref="L173">RANK($N173,$N$6:$N$2005,0)+COUNTIF($N$6:$N173,N173)</f>
        <v>100</v>
      </c>
      <c r="Q173" s="93"/>
      <c r="U173" s="93"/>
      <c r="W173" s="51" t="str">
        <f>IF(AND(AdmittedwithRecentDischarge!$K195&lt;&gt;"",AdmittedwithRecentDischarge!$I195&lt;&gt;"",AdmittedwithRecentDischarge!$W195&lt;&gt;""), AdmittedwithRecentDischarge!$W195,"")</f>
        <v/>
      </c>
      <c r="X173" s="97">
        <f t="array" ref="X173">RANK($Z173,$Z$6:$Z$2005,0)+COUNTIF($Z$6:$Z173,Z173)</f>
        <v>100</v>
      </c>
      <c r="AD173" s="93"/>
    </row>
    <row r="174" spans="1:30" s="97" customFormat="1">
      <c r="A174" s="97">
        <f t="shared" si="2"/>
        <v>169</v>
      </c>
      <c r="C174" s="51" t="str">
        <f>IF(AND(AdmittedwithRecentDischarge!$K196&lt;&gt;"",AdmittedwithRecentDischarge!$I196&lt;&gt;"",AdmittedwithRecentDischarge!$S196&lt;&gt;""), AdmittedwithRecentDischarge!$S196,"")</f>
        <v/>
      </c>
      <c r="D174" s="97">
        <f>RANK($F174,$F$6:$F$2005,0)+COUNTIF($F$6:$F174,F174)</f>
        <v>100</v>
      </c>
      <c r="I174" s="93"/>
      <c r="K174" s="51" t="str">
        <f>IF(AND(TransferLog!$J189&lt;&gt;"",TransferLog!$L189&lt;&gt;""), TransferLog!$L189,"")</f>
        <v/>
      </c>
      <c r="L174" s="97">
        <f t="array" ref="L174">RANK($N174,$N$6:$N$2005,0)+COUNTIF($N$6:$N174,N174)</f>
        <v>100</v>
      </c>
      <c r="Q174" s="93"/>
      <c r="U174" s="93"/>
      <c r="W174" s="51" t="str">
        <f>IF(AND(AdmittedwithRecentDischarge!$K196&lt;&gt;"",AdmittedwithRecentDischarge!$I196&lt;&gt;"",AdmittedwithRecentDischarge!$W196&lt;&gt;""), AdmittedwithRecentDischarge!$W196,"")</f>
        <v/>
      </c>
      <c r="X174" s="97">
        <f t="array" ref="X174">RANK($Z174,$Z$6:$Z$2005,0)+COUNTIF($Z$6:$Z174,Z174)</f>
        <v>100</v>
      </c>
      <c r="AD174" s="93"/>
    </row>
    <row r="175" spans="1:30" s="97" customFormat="1">
      <c r="A175" s="97">
        <f t="shared" si="2"/>
        <v>170</v>
      </c>
      <c r="C175" s="51" t="str">
        <f>IF(AND(AdmittedwithRecentDischarge!$K197&lt;&gt;"",AdmittedwithRecentDischarge!$I197&lt;&gt;"",AdmittedwithRecentDischarge!$S197&lt;&gt;""), AdmittedwithRecentDischarge!$S197,"")</f>
        <v/>
      </c>
      <c r="D175" s="97">
        <f>RANK($F175,$F$6:$F$2005,0)+COUNTIF($F$6:$F175,F175)</f>
        <v>100</v>
      </c>
      <c r="I175" s="93"/>
      <c r="K175" s="51" t="str">
        <f>IF(AND(TransferLog!$J190&lt;&gt;"",TransferLog!$L190&lt;&gt;""), TransferLog!$L190,"")</f>
        <v/>
      </c>
      <c r="L175" s="97">
        <f t="array" ref="L175">RANK($N175,$N$6:$N$2005,0)+COUNTIF($N$6:$N175,N175)</f>
        <v>100</v>
      </c>
      <c r="Q175" s="93"/>
      <c r="U175" s="93"/>
      <c r="W175" s="51" t="str">
        <f>IF(AND(AdmittedwithRecentDischarge!$K197&lt;&gt;"",AdmittedwithRecentDischarge!$I197&lt;&gt;"",AdmittedwithRecentDischarge!$W197&lt;&gt;""), AdmittedwithRecentDischarge!$W197,"")</f>
        <v/>
      </c>
      <c r="X175" s="97">
        <f t="array" ref="X175">RANK($Z175,$Z$6:$Z$2005,0)+COUNTIF($Z$6:$Z175,Z175)</f>
        <v>100</v>
      </c>
      <c r="AD175" s="93"/>
    </row>
    <row r="176" spans="1:30" s="97" customFormat="1">
      <c r="A176" s="97">
        <f t="shared" si="2"/>
        <v>171</v>
      </c>
      <c r="C176" s="51" t="str">
        <f>IF(AND(AdmittedwithRecentDischarge!$K198&lt;&gt;"",AdmittedwithRecentDischarge!$I198&lt;&gt;"",AdmittedwithRecentDischarge!$S198&lt;&gt;""), AdmittedwithRecentDischarge!$S198,"")</f>
        <v/>
      </c>
      <c r="D176" s="97">
        <f>RANK($F176,$F$6:$F$2005,0)+COUNTIF($F$6:$F176,F176)</f>
        <v>100</v>
      </c>
      <c r="I176" s="93"/>
      <c r="K176" s="51" t="str">
        <f>IF(AND(TransferLog!$J191&lt;&gt;"",TransferLog!$L191&lt;&gt;""), TransferLog!$L191,"")</f>
        <v/>
      </c>
      <c r="L176" s="97">
        <f t="array" ref="L176">RANK($N176,$N$6:$N$2005,0)+COUNTIF($N$6:$N176,N176)</f>
        <v>100</v>
      </c>
      <c r="Q176" s="93"/>
      <c r="U176" s="93"/>
      <c r="W176" s="51" t="str">
        <f>IF(AND(AdmittedwithRecentDischarge!$K198&lt;&gt;"",AdmittedwithRecentDischarge!$I198&lt;&gt;"",AdmittedwithRecentDischarge!$W198&lt;&gt;""), AdmittedwithRecentDischarge!$W198,"")</f>
        <v/>
      </c>
      <c r="X176" s="97">
        <f t="array" ref="X176">RANK($Z176,$Z$6:$Z$2005,0)+COUNTIF($Z$6:$Z176,Z176)</f>
        <v>100</v>
      </c>
      <c r="AD176" s="93"/>
    </row>
    <row r="177" spans="1:30" s="97" customFormat="1">
      <c r="A177" s="97">
        <f t="shared" si="2"/>
        <v>172</v>
      </c>
      <c r="C177" s="51" t="str">
        <f>IF(AND(AdmittedwithRecentDischarge!$K199&lt;&gt;"",AdmittedwithRecentDischarge!$I199&lt;&gt;"",AdmittedwithRecentDischarge!$S199&lt;&gt;""), AdmittedwithRecentDischarge!$S199,"")</f>
        <v/>
      </c>
      <c r="D177" s="97">
        <f>RANK($F177,$F$6:$F$2005,0)+COUNTIF($F$6:$F177,F177)</f>
        <v>100</v>
      </c>
      <c r="I177" s="93"/>
      <c r="K177" s="51" t="str">
        <f>IF(AND(TransferLog!$J192&lt;&gt;"",TransferLog!$L192&lt;&gt;""), TransferLog!$L192,"")</f>
        <v/>
      </c>
      <c r="L177" s="97">
        <f t="array" ref="L177">RANK($N177,$N$6:$N$2005,0)+COUNTIF($N$6:$N177,N177)</f>
        <v>100</v>
      </c>
      <c r="Q177" s="93"/>
      <c r="U177" s="93"/>
      <c r="W177" s="51" t="str">
        <f>IF(AND(AdmittedwithRecentDischarge!$K199&lt;&gt;"",AdmittedwithRecentDischarge!$I199&lt;&gt;"",AdmittedwithRecentDischarge!$W199&lt;&gt;""), AdmittedwithRecentDischarge!$W199,"")</f>
        <v/>
      </c>
      <c r="X177" s="97">
        <f t="array" ref="X177">RANK($Z177,$Z$6:$Z$2005,0)+COUNTIF($Z$6:$Z177,Z177)</f>
        <v>100</v>
      </c>
      <c r="AD177" s="93"/>
    </row>
    <row r="178" spans="1:30" s="97" customFormat="1">
      <c r="A178" s="97">
        <f t="shared" si="2"/>
        <v>173</v>
      </c>
      <c r="C178" s="51" t="str">
        <f>IF(AND(AdmittedwithRecentDischarge!$K200&lt;&gt;"",AdmittedwithRecentDischarge!$I200&lt;&gt;"",AdmittedwithRecentDischarge!$S200&lt;&gt;""), AdmittedwithRecentDischarge!$S200,"")</f>
        <v/>
      </c>
      <c r="D178" s="97">
        <f>RANK($F178,$F$6:$F$2005,0)+COUNTIF($F$6:$F178,F178)</f>
        <v>100</v>
      </c>
      <c r="I178" s="93"/>
      <c r="K178" s="51" t="str">
        <f>IF(AND(TransferLog!$J193&lt;&gt;"",TransferLog!$L193&lt;&gt;""), TransferLog!$L193,"")</f>
        <v/>
      </c>
      <c r="L178" s="97">
        <f t="array" ref="L178">RANK($N178,$N$6:$N$2005,0)+COUNTIF($N$6:$N178,N178)</f>
        <v>100</v>
      </c>
      <c r="Q178" s="93"/>
      <c r="U178" s="93"/>
      <c r="W178" s="51" t="str">
        <f>IF(AND(AdmittedwithRecentDischarge!$K200&lt;&gt;"",AdmittedwithRecentDischarge!$I200&lt;&gt;"",AdmittedwithRecentDischarge!$W200&lt;&gt;""), AdmittedwithRecentDischarge!$W200,"")</f>
        <v/>
      </c>
      <c r="X178" s="97">
        <f t="array" ref="X178">RANK($Z178,$Z$6:$Z$2005,0)+COUNTIF($Z$6:$Z178,Z178)</f>
        <v>100</v>
      </c>
      <c r="AD178" s="93"/>
    </row>
    <row r="179" spans="1:30" s="97" customFormat="1">
      <c r="A179" s="97">
        <f t="shared" si="2"/>
        <v>174</v>
      </c>
      <c r="C179" s="51" t="str">
        <f>IF(AND(AdmittedwithRecentDischarge!$K201&lt;&gt;"",AdmittedwithRecentDischarge!$I201&lt;&gt;"",AdmittedwithRecentDischarge!$S201&lt;&gt;""), AdmittedwithRecentDischarge!$S201,"")</f>
        <v/>
      </c>
      <c r="D179" s="97">
        <f>RANK($F179,$F$6:$F$2005,0)+COUNTIF($F$6:$F179,F179)</f>
        <v>100</v>
      </c>
      <c r="I179" s="93"/>
      <c r="K179" s="51" t="str">
        <f>IF(AND(TransferLog!$J194&lt;&gt;"",TransferLog!$L194&lt;&gt;""), TransferLog!$L194,"")</f>
        <v/>
      </c>
      <c r="L179" s="97">
        <f t="array" ref="L179">RANK($N179,$N$6:$N$2005,0)+COUNTIF($N$6:$N179,N179)</f>
        <v>100</v>
      </c>
      <c r="Q179" s="93"/>
      <c r="U179" s="93"/>
      <c r="W179" s="51" t="str">
        <f>IF(AND(AdmittedwithRecentDischarge!$K201&lt;&gt;"",AdmittedwithRecentDischarge!$I201&lt;&gt;"",AdmittedwithRecentDischarge!$W201&lt;&gt;""), AdmittedwithRecentDischarge!$W201,"")</f>
        <v/>
      </c>
      <c r="X179" s="97">
        <f t="array" ref="X179">RANK($Z179,$Z$6:$Z$2005,0)+COUNTIF($Z$6:$Z179,Z179)</f>
        <v>100</v>
      </c>
      <c r="AD179" s="93"/>
    </row>
    <row r="180" spans="1:30" s="97" customFormat="1">
      <c r="A180" s="97">
        <f t="shared" si="2"/>
        <v>175</v>
      </c>
      <c r="C180" s="51" t="str">
        <f>IF(AND(AdmittedwithRecentDischarge!$K202&lt;&gt;"",AdmittedwithRecentDischarge!$I202&lt;&gt;"",AdmittedwithRecentDischarge!$S202&lt;&gt;""), AdmittedwithRecentDischarge!$S202,"")</f>
        <v/>
      </c>
      <c r="D180" s="97">
        <f>RANK($F180,$F$6:$F$2005,0)+COUNTIF($F$6:$F180,F180)</f>
        <v>100</v>
      </c>
      <c r="I180" s="93"/>
      <c r="K180" s="51" t="str">
        <f>IF(AND(TransferLog!$J195&lt;&gt;"",TransferLog!$L195&lt;&gt;""), TransferLog!$L195,"")</f>
        <v/>
      </c>
      <c r="L180" s="97">
        <f t="array" ref="L180">RANK($N180,$N$6:$N$2005,0)+COUNTIF($N$6:$N180,N180)</f>
        <v>100</v>
      </c>
      <c r="Q180" s="93"/>
      <c r="U180" s="93"/>
      <c r="W180" s="51" t="str">
        <f>IF(AND(AdmittedwithRecentDischarge!$K202&lt;&gt;"",AdmittedwithRecentDischarge!$I202&lt;&gt;"",AdmittedwithRecentDischarge!$W202&lt;&gt;""), AdmittedwithRecentDischarge!$W202,"")</f>
        <v/>
      </c>
      <c r="X180" s="97">
        <f t="array" ref="X180">RANK($Z180,$Z$6:$Z$2005,0)+COUNTIF($Z$6:$Z180,Z180)</f>
        <v>100</v>
      </c>
      <c r="AD180" s="93"/>
    </row>
    <row r="181" spans="1:30" s="97" customFormat="1">
      <c r="A181" s="97">
        <f t="shared" si="2"/>
        <v>176</v>
      </c>
      <c r="C181" s="51" t="str">
        <f>IF(AND(AdmittedwithRecentDischarge!$K203&lt;&gt;"",AdmittedwithRecentDischarge!$I203&lt;&gt;"",AdmittedwithRecentDischarge!$S203&lt;&gt;""), AdmittedwithRecentDischarge!$S203,"")</f>
        <v/>
      </c>
      <c r="D181" s="97">
        <f>RANK($F181,$F$6:$F$2005,0)+COUNTIF($F$6:$F181,F181)</f>
        <v>100</v>
      </c>
      <c r="I181" s="93"/>
      <c r="K181" s="51" t="str">
        <f>IF(AND(TransferLog!$J196&lt;&gt;"",TransferLog!$L196&lt;&gt;""), TransferLog!$L196,"")</f>
        <v/>
      </c>
      <c r="L181" s="97">
        <f t="array" ref="L181">RANK($N181,$N$6:$N$2005,0)+COUNTIF($N$6:$N181,N181)</f>
        <v>100</v>
      </c>
      <c r="Q181" s="93"/>
      <c r="U181" s="93"/>
      <c r="W181" s="51" t="str">
        <f>IF(AND(AdmittedwithRecentDischarge!$K203&lt;&gt;"",AdmittedwithRecentDischarge!$I203&lt;&gt;"",AdmittedwithRecentDischarge!$W203&lt;&gt;""), AdmittedwithRecentDischarge!$W203,"")</f>
        <v/>
      </c>
      <c r="X181" s="97">
        <f t="array" ref="X181">RANK($Z181,$Z$6:$Z$2005,0)+COUNTIF($Z$6:$Z181,Z181)</f>
        <v>100</v>
      </c>
      <c r="AD181" s="93"/>
    </row>
    <row r="182" spans="1:30" s="97" customFormat="1">
      <c r="A182" s="97">
        <f t="shared" si="2"/>
        <v>177</v>
      </c>
      <c r="C182" s="51" t="str">
        <f>IF(AND(AdmittedwithRecentDischarge!$K204&lt;&gt;"",AdmittedwithRecentDischarge!$I204&lt;&gt;"",AdmittedwithRecentDischarge!$S204&lt;&gt;""), AdmittedwithRecentDischarge!$S204,"")</f>
        <v/>
      </c>
      <c r="D182" s="97">
        <f>RANK($F182,$F$6:$F$2005,0)+COUNTIF($F$6:$F182,F182)</f>
        <v>100</v>
      </c>
      <c r="I182" s="93"/>
      <c r="K182" s="51" t="str">
        <f>IF(AND(TransferLog!$J197&lt;&gt;"",TransferLog!$L197&lt;&gt;""), TransferLog!$L197,"")</f>
        <v/>
      </c>
      <c r="L182" s="97">
        <f t="array" ref="L182">RANK($N182,$N$6:$N$2005,0)+COUNTIF($N$6:$N182,N182)</f>
        <v>100</v>
      </c>
      <c r="Q182" s="93"/>
      <c r="U182" s="93"/>
      <c r="W182" s="51" t="str">
        <f>IF(AND(AdmittedwithRecentDischarge!$K204&lt;&gt;"",AdmittedwithRecentDischarge!$I204&lt;&gt;"",AdmittedwithRecentDischarge!$W204&lt;&gt;""), AdmittedwithRecentDischarge!$W204,"")</f>
        <v/>
      </c>
      <c r="X182" s="97">
        <f t="array" ref="X182">RANK($Z182,$Z$6:$Z$2005,0)+COUNTIF($Z$6:$Z182,Z182)</f>
        <v>100</v>
      </c>
      <c r="AD182" s="93"/>
    </row>
    <row r="183" spans="1:30" s="97" customFormat="1">
      <c r="A183" s="97">
        <f t="shared" si="2"/>
        <v>178</v>
      </c>
      <c r="C183" s="51" t="str">
        <f>IF(AND(AdmittedwithRecentDischarge!$K205&lt;&gt;"",AdmittedwithRecentDischarge!$I205&lt;&gt;"",AdmittedwithRecentDischarge!$S205&lt;&gt;""), AdmittedwithRecentDischarge!$S205,"")</f>
        <v/>
      </c>
      <c r="D183" s="97">
        <f>RANK($F183,$F$6:$F$2005,0)+COUNTIF($F$6:$F183,F183)</f>
        <v>100</v>
      </c>
      <c r="I183" s="93"/>
      <c r="K183" s="51" t="str">
        <f>IF(AND(TransferLog!$J198&lt;&gt;"",TransferLog!$L198&lt;&gt;""), TransferLog!$L198,"")</f>
        <v/>
      </c>
      <c r="L183" s="97">
        <f t="array" ref="L183">RANK($N183,$N$6:$N$2005,0)+COUNTIF($N$6:$N183,N183)</f>
        <v>100</v>
      </c>
      <c r="Q183" s="93"/>
      <c r="U183" s="93"/>
      <c r="W183" s="51" t="str">
        <f>IF(AND(AdmittedwithRecentDischarge!$K205&lt;&gt;"",AdmittedwithRecentDischarge!$I205&lt;&gt;"",AdmittedwithRecentDischarge!$W205&lt;&gt;""), AdmittedwithRecentDischarge!$W205,"")</f>
        <v/>
      </c>
      <c r="X183" s="97">
        <f t="array" ref="X183">RANK($Z183,$Z$6:$Z$2005,0)+COUNTIF($Z$6:$Z183,Z183)</f>
        <v>100</v>
      </c>
      <c r="AD183" s="93"/>
    </row>
    <row r="184" spans="1:30" s="97" customFormat="1">
      <c r="A184" s="97">
        <f t="shared" si="2"/>
        <v>179</v>
      </c>
      <c r="C184" s="51" t="str">
        <f>IF(AND(AdmittedwithRecentDischarge!$K206&lt;&gt;"",AdmittedwithRecentDischarge!$I206&lt;&gt;"",AdmittedwithRecentDischarge!$S206&lt;&gt;""), AdmittedwithRecentDischarge!$S206,"")</f>
        <v/>
      </c>
      <c r="D184" s="97">
        <f>RANK($F184,$F$6:$F$2005,0)+COUNTIF($F$6:$F184,F184)</f>
        <v>100</v>
      </c>
      <c r="I184" s="93"/>
      <c r="K184" s="51" t="str">
        <f>IF(AND(TransferLog!$J199&lt;&gt;"",TransferLog!$L199&lt;&gt;""), TransferLog!$L199,"")</f>
        <v/>
      </c>
      <c r="L184" s="97">
        <f t="array" ref="L184">RANK($N184,$N$6:$N$2005,0)+COUNTIF($N$6:$N184,N184)</f>
        <v>100</v>
      </c>
      <c r="Q184" s="93"/>
      <c r="U184" s="93"/>
      <c r="W184" s="51" t="str">
        <f>IF(AND(AdmittedwithRecentDischarge!$K206&lt;&gt;"",AdmittedwithRecentDischarge!$I206&lt;&gt;"",AdmittedwithRecentDischarge!$W206&lt;&gt;""), AdmittedwithRecentDischarge!$W206,"")</f>
        <v/>
      </c>
      <c r="X184" s="97">
        <f t="array" ref="X184">RANK($Z184,$Z$6:$Z$2005,0)+COUNTIF($Z$6:$Z184,Z184)</f>
        <v>100</v>
      </c>
      <c r="AD184" s="93"/>
    </row>
    <row r="185" spans="1:30" s="97" customFormat="1">
      <c r="A185" s="97">
        <f t="shared" si="2"/>
        <v>180</v>
      </c>
      <c r="C185" s="51" t="str">
        <f>IF(AND(AdmittedwithRecentDischarge!$K207&lt;&gt;"",AdmittedwithRecentDischarge!$I207&lt;&gt;"",AdmittedwithRecentDischarge!$S207&lt;&gt;""), AdmittedwithRecentDischarge!$S207,"")</f>
        <v/>
      </c>
      <c r="D185" s="97">
        <f>RANK($F185,$F$6:$F$2005,0)+COUNTIF($F$6:$F185,F185)</f>
        <v>100</v>
      </c>
      <c r="I185" s="93"/>
      <c r="K185" s="51" t="str">
        <f>IF(AND(TransferLog!$J200&lt;&gt;"",TransferLog!$L200&lt;&gt;""), TransferLog!$L200,"")</f>
        <v/>
      </c>
      <c r="L185" s="97">
        <f t="array" ref="L185">RANK($N185,$N$6:$N$2005,0)+COUNTIF($N$6:$N185,N185)</f>
        <v>100</v>
      </c>
      <c r="Q185" s="93"/>
      <c r="U185" s="93"/>
      <c r="W185" s="51" t="str">
        <f>IF(AND(AdmittedwithRecentDischarge!$K207&lt;&gt;"",AdmittedwithRecentDischarge!$I207&lt;&gt;"",AdmittedwithRecentDischarge!$W207&lt;&gt;""), AdmittedwithRecentDischarge!$W207,"")</f>
        <v/>
      </c>
      <c r="X185" s="97">
        <f t="array" ref="X185">RANK($Z185,$Z$6:$Z$2005,0)+COUNTIF($Z$6:$Z185,Z185)</f>
        <v>100</v>
      </c>
      <c r="AD185" s="93"/>
    </row>
    <row r="186" spans="1:30" s="97" customFormat="1">
      <c r="A186" s="97">
        <f t="shared" si="2"/>
        <v>181</v>
      </c>
      <c r="C186" s="51" t="str">
        <f>IF(AND(AdmittedwithRecentDischarge!$K208&lt;&gt;"",AdmittedwithRecentDischarge!$I208&lt;&gt;"",AdmittedwithRecentDischarge!$S208&lt;&gt;""), AdmittedwithRecentDischarge!$S208,"")</f>
        <v/>
      </c>
      <c r="D186" s="97">
        <f>RANK($F186,$F$6:$F$2005,0)+COUNTIF($F$6:$F186,F186)</f>
        <v>100</v>
      </c>
      <c r="I186" s="93"/>
      <c r="K186" s="51" t="str">
        <f>IF(AND(TransferLog!$J201&lt;&gt;"",TransferLog!$L201&lt;&gt;""), TransferLog!$L201,"")</f>
        <v/>
      </c>
      <c r="L186" s="97">
        <f t="array" ref="L186">RANK($N186,$N$6:$N$2005,0)+COUNTIF($N$6:$N186,N186)</f>
        <v>100</v>
      </c>
      <c r="Q186" s="93"/>
      <c r="U186" s="93"/>
      <c r="W186" s="51" t="str">
        <f>IF(AND(AdmittedwithRecentDischarge!$K208&lt;&gt;"",AdmittedwithRecentDischarge!$I208&lt;&gt;"",AdmittedwithRecentDischarge!$W208&lt;&gt;""), AdmittedwithRecentDischarge!$W208,"")</f>
        <v/>
      </c>
      <c r="X186" s="97">
        <f t="array" ref="X186">RANK($Z186,$Z$6:$Z$2005,0)+COUNTIF($Z$6:$Z186,Z186)</f>
        <v>100</v>
      </c>
      <c r="AD186" s="93"/>
    </row>
    <row r="187" spans="1:30" s="97" customFormat="1">
      <c r="A187" s="97">
        <f t="shared" si="2"/>
        <v>182</v>
      </c>
      <c r="C187" s="51" t="str">
        <f>IF(AND(AdmittedwithRecentDischarge!$K209&lt;&gt;"",AdmittedwithRecentDischarge!$I209&lt;&gt;"",AdmittedwithRecentDischarge!$S209&lt;&gt;""), AdmittedwithRecentDischarge!$S209,"")</f>
        <v/>
      </c>
      <c r="D187" s="97">
        <f>RANK($F187,$F$6:$F$2005,0)+COUNTIF($F$6:$F187,F187)</f>
        <v>100</v>
      </c>
      <c r="I187" s="93"/>
      <c r="K187" s="51" t="str">
        <f>IF(AND(TransferLog!$J202&lt;&gt;"",TransferLog!$L202&lt;&gt;""), TransferLog!$L202,"")</f>
        <v/>
      </c>
      <c r="L187" s="97">
        <f t="array" ref="L187">RANK($N187,$N$6:$N$2005,0)+COUNTIF($N$6:$N187,N187)</f>
        <v>100</v>
      </c>
      <c r="Q187" s="93"/>
      <c r="U187" s="93"/>
      <c r="W187" s="51" t="str">
        <f>IF(AND(AdmittedwithRecentDischarge!$K209&lt;&gt;"",AdmittedwithRecentDischarge!$I209&lt;&gt;"",AdmittedwithRecentDischarge!$W209&lt;&gt;""), AdmittedwithRecentDischarge!$W209,"")</f>
        <v/>
      </c>
      <c r="X187" s="97">
        <f t="array" ref="X187">RANK($Z187,$Z$6:$Z$2005,0)+COUNTIF($Z$6:$Z187,Z187)</f>
        <v>100</v>
      </c>
      <c r="AD187" s="93"/>
    </row>
    <row r="188" spans="1:30" s="97" customFormat="1">
      <c r="A188" s="97">
        <f t="shared" si="2"/>
        <v>183</v>
      </c>
      <c r="C188" s="51" t="str">
        <f>IF(AND(AdmittedwithRecentDischarge!$K210&lt;&gt;"",AdmittedwithRecentDischarge!$I210&lt;&gt;"",AdmittedwithRecentDischarge!$S210&lt;&gt;""), AdmittedwithRecentDischarge!$S210,"")</f>
        <v/>
      </c>
      <c r="D188" s="97">
        <f>RANK($F188,$F$6:$F$2005,0)+COUNTIF($F$6:$F188,F188)</f>
        <v>100</v>
      </c>
      <c r="I188" s="93"/>
      <c r="K188" s="51" t="str">
        <f>IF(AND(TransferLog!$J203&lt;&gt;"",TransferLog!$L203&lt;&gt;""), TransferLog!$L203,"")</f>
        <v/>
      </c>
      <c r="L188" s="97">
        <f t="array" ref="L188">RANK($N188,$N$6:$N$2005,0)+COUNTIF($N$6:$N188,N188)</f>
        <v>100</v>
      </c>
      <c r="Q188" s="93"/>
      <c r="U188" s="93"/>
      <c r="W188" s="51" t="str">
        <f>IF(AND(AdmittedwithRecentDischarge!$K210&lt;&gt;"",AdmittedwithRecentDischarge!$I210&lt;&gt;"",AdmittedwithRecentDischarge!$W210&lt;&gt;""), AdmittedwithRecentDischarge!$W210,"")</f>
        <v/>
      </c>
      <c r="X188" s="97">
        <f t="array" ref="X188">RANK($Z188,$Z$6:$Z$2005,0)+COUNTIF($Z$6:$Z188,Z188)</f>
        <v>100</v>
      </c>
      <c r="AD188" s="93"/>
    </row>
    <row r="189" spans="1:30" s="97" customFormat="1">
      <c r="A189" s="97">
        <f t="shared" si="2"/>
        <v>184</v>
      </c>
      <c r="C189" s="51" t="str">
        <f>IF(AND(AdmittedwithRecentDischarge!$K211&lt;&gt;"",AdmittedwithRecentDischarge!$I211&lt;&gt;"",AdmittedwithRecentDischarge!$S211&lt;&gt;""), AdmittedwithRecentDischarge!$S211,"")</f>
        <v/>
      </c>
      <c r="D189" s="97">
        <f>RANK($F189,$F$6:$F$2005,0)+COUNTIF($F$6:$F189,F189)</f>
        <v>100</v>
      </c>
      <c r="I189" s="93"/>
      <c r="K189" s="51" t="str">
        <f>IF(AND(TransferLog!$J204&lt;&gt;"",TransferLog!$L204&lt;&gt;""), TransferLog!$L204,"")</f>
        <v/>
      </c>
      <c r="L189" s="97">
        <f t="array" ref="L189">RANK($N189,$N$6:$N$2005,0)+COUNTIF($N$6:$N189,N189)</f>
        <v>100</v>
      </c>
      <c r="Q189" s="93"/>
      <c r="U189" s="93"/>
      <c r="W189" s="51" t="str">
        <f>IF(AND(AdmittedwithRecentDischarge!$K211&lt;&gt;"",AdmittedwithRecentDischarge!$I211&lt;&gt;"",AdmittedwithRecentDischarge!$W211&lt;&gt;""), AdmittedwithRecentDischarge!$W211,"")</f>
        <v/>
      </c>
      <c r="X189" s="97">
        <f t="array" ref="X189">RANK($Z189,$Z$6:$Z$2005,0)+COUNTIF($Z$6:$Z189,Z189)</f>
        <v>100</v>
      </c>
      <c r="AD189" s="93"/>
    </row>
    <row r="190" spans="1:30" s="97" customFormat="1">
      <c r="A190" s="97">
        <f t="shared" si="2"/>
        <v>185</v>
      </c>
      <c r="C190" s="51" t="str">
        <f>IF(AND(AdmittedwithRecentDischarge!$K212&lt;&gt;"",AdmittedwithRecentDischarge!$I212&lt;&gt;"",AdmittedwithRecentDischarge!$S212&lt;&gt;""), AdmittedwithRecentDischarge!$S212,"")</f>
        <v/>
      </c>
      <c r="D190" s="97">
        <f>RANK($F190,$F$6:$F$2005,0)+COUNTIF($F$6:$F190,F190)</f>
        <v>100</v>
      </c>
      <c r="I190" s="93"/>
      <c r="K190" s="51" t="str">
        <f>IF(AND(TransferLog!$J205&lt;&gt;"",TransferLog!$L205&lt;&gt;""), TransferLog!$L205,"")</f>
        <v/>
      </c>
      <c r="L190" s="97">
        <f t="array" ref="L190">RANK($N190,$N$6:$N$2005,0)+COUNTIF($N$6:$N190,N190)</f>
        <v>100</v>
      </c>
      <c r="Q190" s="93"/>
      <c r="U190" s="93"/>
      <c r="W190" s="51" t="str">
        <f>IF(AND(AdmittedwithRecentDischarge!$K212&lt;&gt;"",AdmittedwithRecentDischarge!$I212&lt;&gt;"",AdmittedwithRecentDischarge!$W212&lt;&gt;""), AdmittedwithRecentDischarge!$W212,"")</f>
        <v/>
      </c>
      <c r="X190" s="97">
        <f t="array" ref="X190">RANK($Z190,$Z$6:$Z$2005,0)+COUNTIF($Z$6:$Z190,Z190)</f>
        <v>100</v>
      </c>
      <c r="AD190" s="93"/>
    </row>
    <row r="191" spans="1:30" s="97" customFormat="1">
      <c r="A191" s="97">
        <f t="shared" si="2"/>
        <v>186</v>
      </c>
      <c r="C191" s="51" t="str">
        <f>IF(AND(AdmittedwithRecentDischarge!$K213&lt;&gt;"",AdmittedwithRecentDischarge!$I213&lt;&gt;"",AdmittedwithRecentDischarge!$S213&lt;&gt;""), AdmittedwithRecentDischarge!$S213,"")</f>
        <v/>
      </c>
      <c r="D191" s="97">
        <f>RANK($F191,$F$6:$F$2005,0)+COUNTIF($F$6:$F191,F191)</f>
        <v>100</v>
      </c>
      <c r="I191" s="93"/>
      <c r="K191" s="51" t="str">
        <f>IF(AND(TransferLog!$J206&lt;&gt;"",TransferLog!$L206&lt;&gt;""), TransferLog!$L206,"")</f>
        <v/>
      </c>
      <c r="L191" s="97">
        <f t="array" ref="L191">RANK($N191,$N$6:$N$2005,0)+COUNTIF($N$6:$N191,N191)</f>
        <v>100</v>
      </c>
      <c r="Q191" s="93"/>
      <c r="U191" s="93"/>
      <c r="W191" s="51" t="str">
        <f>IF(AND(AdmittedwithRecentDischarge!$K213&lt;&gt;"",AdmittedwithRecentDischarge!$I213&lt;&gt;"",AdmittedwithRecentDischarge!$W213&lt;&gt;""), AdmittedwithRecentDischarge!$W213,"")</f>
        <v/>
      </c>
      <c r="X191" s="97">
        <f t="array" ref="X191">RANK($Z191,$Z$6:$Z$2005,0)+COUNTIF($Z$6:$Z191,Z191)</f>
        <v>100</v>
      </c>
      <c r="AD191" s="93"/>
    </row>
    <row r="192" spans="1:30" s="97" customFormat="1">
      <c r="A192" s="97">
        <f t="shared" si="2"/>
        <v>187</v>
      </c>
      <c r="C192" s="51" t="str">
        <f>IF(AND(AdmittedwithRecentDischarge!$K214&lt;&gt;"",AdmittedwithRecentDischarge!$I214&lt;&gt;"",AdmittedwithRecentDischarge!$S214&lt;&gt;""), AdmittedwithRecentDischarge!$S214,"")</f>
        <v/>
      </c>
      <c r="D192" s="97">
        <f>RANK($F192,$F$6:$F$2005,0)+COUNTIF($F$6:$F192,F192)</f>
        <v>100</v>
      </c>
      <c r="I192" s="93"/>
      <c r="K192" s="51" t="str">
        <f>IF(AND(TransferLog!$J207&lt;&gt;"",TransferLog!$L207&lt;&gt;""), TransferLog!$L207,"")</f>
        <v/>
      </c>
      <c r="L192" s="97">
        <f t="array" ref="L192">RANK($N192,$N$6:$N$2005,0)+COUNTIF($N$6:$N192,N192)</f>
        <v>100</v>
      </c>
      <c r="Q192" s="93"/>
      <c r="U192" s="93"/>
      <c r="W192" s="51" t="str">
        <f>IF(AND(AdmittedwithRecentDischarge!$K214&lt;&gt;"",AdmittedwithRecentDischarge!$I214&lt;&gt;"",AdmittedwithRecentDischarge!$W214&lt;&gt;""), AdmittedwithRecentDischarge!$W214,"")</f>
        <v/>
      </c>
      <c r="X192" s="97">
        <f t="array" ref="X192">RANK($Z192,$Z$6:$Z$2005,0)+COUNTIF($Z$6:$Z192,Z192)</f>
        <v>100</v>
      </c>
      <c r="AD192" s="93"/>
    </row>
    <row r="193" spans="1:30" s="97" customFormat="1">
      <c r="A193" s="97">
        <f t="shared" si="2"/>
        <v>188</v>
      </c>
      <c r="C193" s="51" t="str">
        <f>IF(AND(AdmittedwithRecentDischarge!$K215&lt;&gt;"",AdmittedwithRecentDischarge!$I215&lt;&gt;"",AdmittedwithRecentDischarge!$S215&lt;&gt;""), AdmittedwithRecentDischarge!$S215,"")</f>
        <v/>
      </c>
      <c r="D193" s="97">
        <f>RANK($F193,$F$6:$F$2005,0)+COUNTIF($F$6:$F193,F193)</f>
        <v>100</v>
      </c>
      <c r="I193" s="93"/>
      <c r="K193" s="51" t="str">
        <f>IF(AND(TransferLog!$J208&lt;&gt;"",TransferLog!$L208&lt;&gt;""), TransferLog!$L208,"")</f>
        <v/>
      </c>
      <c r="L193" s="97">
        <f t="array" ref="L193">RANK($N193,$N$6:$N$2005,0)+COUNTIF($N$6:$N193,N193)</f>
        <v>100</v>
      </c>
      <c r="Q193" s="93"/>
      <c r="U193" s="93"/>
      <c r="W193" s="51" t="str">
        <f>IF(AND(AdmittedwithRecentDischarge!$K215&lt;&gt;"",AdmittedwithRecentDischarge!$I215&lt;&gt;"",AdmittedwithRecentDischarge!$W215&lt;&gt;""), AdmittedwithRecentDischarge!$W215,"")</f>
        <v/>
      </c>
      <c r="X193" s="97">
        <f t="array" ref="X193">RANK($Z193,$Z$6:$Z$2005,0)+COUNTIF($Z$6:$Z193,Z193)</f>
        <v>100</v>
      </c>
      <c r="AD193" s="93"/>
    </row>
    <row r="194" spans="1:30" s="97" customFormat="1">
      <c r="A194" s="97">
        <f t="shared" si="2"/>
        <v>189</v>
      </c>
      <c r="C194" s="51" t="str">
        <f>IF(AND(AdmittedwithRecentDischarge!$K216&lt;&gt;"",AdmittedwithRecentDischarge!$I216&lt;&gt;"",AdmittedwithRecentDischarge!$S216&lt;&gt;""), AdmittedwithRecentDischarge!$S216,"")</f>
        <v/>
      </c>
      <c r="D194" s="97">
        <f>RANK($F194,$F$6:$F$2005,0)+COUNTIF($F$6:$F194,F194)</f>
        <v>100</v>
      </c>
      <c r="I194" s="93"/>
      <c r="K194" s="51" t="str">
        <f>IF(AND(TransferLog!$J209&lt;&gt;"",TransferLog!$L209&lt;&gt;""), TransferLog!$L209,"")</f>
        <v/>
      </c>
      <c r="L194" s="97">
        <f t="array" ref="L194">RANK($N194,$N$6:$N$2005,0)+COUNTIF($N$6:$N194,N194)</f>
        <v>100</v>
      </c>
      <c r="Q194" s="93"/>
      <c r="U194" s="93"/>
      <c r="W194" s="51" t="str">
        <f>IF(AND(AdmittedwithRecentDischarge!$K216&lt;&gt;"",AdmittedwithRecentDischarge!$I216&lt;&gt;"",AdmittedwithRecentDischarge!$W216&lt;&gt;""), AdmittedwithRecentDischarge!$W216,"")</f>
        <v/>
      </c>
      <c r="X194" s="97">
        <f t="array" ref="X194">RANK($Z194,$Z$6:$Z$2005,0)+COUNTIF($Z$6:$Z194,Z194)</f>
        <v>100</v>
      </c>
      <c r="AD194" s="93"/>
    </row>
    <row r="195" spans="1:30" s="97" customFormat="1">
      <c r="A195" s="97">
        <f t="shared" si="2"/>
        <v>190</v>
      </c>
      <c r="C195" s="51" t="str">
        <f>IF(AND(AdmittedwithRecentDischarge!$K217&lt;&gt;"",AdmittedwithRecentDischarge!$I217&lt;&gt;"",AdmittedwithRecentDischarge!$S217&lt;&gt;""), AdmittedwithRecentDischarge!$S217,"")</f>
        <v/>
      </c>
      <c r="D195" s="97">
        <f>RANK($F195,$F$6:$F$2005,0)+COUNTIF($F$6:$F195,F195)</f>
        <v>100</v>
      </c>
      <c r="I195" s="93"/>
      <c r="K195" s="51" t="str">
        <f>IF(AND(TransferLog!$J210&lt;&gt;"",TransferLog!$L210&lt;&gt;""), TransferLog!$L210,"")</f>
        <v/>
      </c>
      <c r="L195" s="97">
        <f t="array" ref="L195">RANK($N195,$N$6:$N$2005,0)+COUNTIF($N$6:$N195,N195)</f>
        <v>100</v>
      </c>
      <c r="Q195" s="93"/>
      <c r="U195" s="93"/>
      <c r="W195" s="51" t="str">
        <f>IF(AND(AdmittedwithRecentDischarge!$K217&lt;&gt;"",AdmittedwithRecentDischarge!$I217&lt;&gt;"",AdmittedwithRecentDischarge!$W217&lt;&gt;""), AdmittedwithRecentDischarge!$W217,"")</f>
        <v/>
      </c>
      <c r="X195" s="97">
        <f t="array" ref="X195">RANK($Z195,$Z$6:$Z$2005,0)+COUNTIF($Z$6:$Z195,Z195)</f>
        <v>100</v>
      </c>
      <c r="AD195" s="93"/>
    </row>
    <row r="196" spans="1:30" s="97" customFormat="1">
      <c r="A196" s="97">
        <f t="shared" si="2"/>
        <v>191</v>
      </c>
      <c r="C196" s="51" t="str">
        <f>IF(AND(AdmittedwithRecentDischarge!$K218&lt;&gt;"",AdmittedwithRecentDischarge!$I218&lt;&gt;"",AdmittedwithRecentDischarge!$S218&lt;&gt;""), AdmittedwithRecentDischarge!$S218,"")</f>
        <v/>
      </c>
      <c r="D196" s="97">
        <f>RANK($F196,$F$6:$F$2005,0)+COUNTIF($F$6:$F196,F196)</f>
        <v>100</v>
      </c>
      <c r="I196" s="93"/>
      <c r="K196" s="51" t="str">
        <f>IF(AND(TransferLog!$J211&lt;&gt;"",TransferLog!$L211&lt;&gt;""), TransferLog!$L211,"")</f>
        <v/>
      </c>
      <c r="L196" s="97">
        <f t="array" ref="L196">RANK($N196,$N$6:$N$2005,0)+COUNTIF($N$6:$N196,N196)</f>
        <v>100</v>
      </c>
      <c r="Q196" s="93"/>
      <c r="U196" s="93"/>
      <c r="W196" s="51" t="str">
        <f>IF(AND(AdmittedwithRecentDischarge!$K218&lt;&gt;"",AdmittedwithRecentDischarge!$I218&lt;&gt;"",AdmittedwithRecentDischarge!$W218&lt;&gt;""), AdmittedwithRecentDischarge!$W218,"")</f>
        <v/>
      </c>
      <c r="X196" s="97">
        <f t="array" ref="X196">RANK($Z196,$Z$6:$Z$2005,0)+COUNTIF($Z$6:$Z196,Z196)</f>
        <v>100</v>
      </c>
      <c r="AD196" s="93"/>
    </row>
    <row r="197" spans="1:30" s="97" customFormat="1">
      <c r="A197" s="97">
        <f t="shared" si="2"/>
        <v>192</v>
      </c>
      <c r="C197" s="51" t="str">
        <f>IF(AND(AdmittedwithRecentDischarge!$K219&lt;&gt;"",AdmittedwithRecentDischarge!$I219&lt;&gt;"",AdmittedwithRecentDischarge!$S219&lt;&gt;""), AdmittedwithRecentDischarge!$S219,"")</f>
        <v/>
      </c>
      <c r="D197" s="97">
        <f>RANK($F197,$F$6:$F$2005,0)+COUNTIF($F$6:$F197,F197)</f>
        <v>100</v>
      </c>
      <c r="I197" s="93"/>
      <c r="K197" s="51" t="str">
        <f>IF(AND(TransferLog!$J212&lt;&gt;"",TransferLog!$L212&lt;&gt;""), TransferLog!$L212,"")</f>
        <v/>
      </c>
      <c r="L197" s="97">
        <f t="array" ref="L197">RANK($N197,$N$6:$N$2005,0)+COUNTIF($N$6:$N197,N197)</f>
        <v>100</v>
      </c>
      <c r="Q197" s="93"/>
      <c r="U197" s="93"/>
      <c r="W197" s="51" t="str">
        <f>IF(AND(AdmittedwithRecentDischarge!$K219&lt;&gt;"",AdmittedwithRecentDischarge!$I219&lt;&gt;"",AdmittedwithRecentDischarge!$W219&lt;&gt;""), AdmittedwithRecentDischarge!$W219,"")</f>
        <v/>
      </c>
      <c r="X197" s="97">
        <f t="array" ref="X197">RANK($Z197,$Z$6:$Z$2005,0)+COUNTIF($Z$6:$Z197,Z197)</f>
        <v>100</v>
      </c>
      <c r="AD197" s="93"/>
    </row>
    <row r="198" spans="1:30" s="97" customFormat="1">
      <c r="A198" s="97">
        <f t="shared" si="2"/>
        <v>193</v>
      </c>
      <c r="C198" s="51" t="str">
        <f>IF(AND(AdmittedwithRecentDischarge!$K220&lt;&gt;"",AdmittedwithRecentDischarge!$I220&lt;&gt;"",AdmittedwithRecentDischarge!$S220&lt;&gt;""), AdmittedwithRecentDischarge!$S220,"")</f>
        <v/>
      </c>
      <c r="D198" s="97">
        <f>RANK($F198,$F$6:$F$2005,0)+COUNTIF($F$6:$F198,F198)</f>
        <v>100</v>
      </c>
      <c r="I198" s="93"/>
      <c r="K198" s="51" t="str">
        <f>IF(AND(TransferLog!$J213&lt;&gt;"",TransferLog!$L213&lt;&gt;""), TransferLog!$L213,"")</f>
        <v/>
      </c>
      <c r="L198" s="97">
        <f t="array" ref="L198">RANK($N198,$N$6:$N$2005,0)+COUNTIF($N$6:$N198,N198)</f>
        <v>100</v>
      </c>
      <c r="Q198" s="93"/>
      <c r="U198" s="93"/>
      <c r="W198" s="51" t="str">
        <f>IF(AND(AdmittedwithRecentDischarge!$K220&lt;&gt;"",AdmittedwithRecentDischarge!$I220&lt;&gt;"",AdmittedwithRecentDischarge!$W220&lt;&gt;""), AdmittedwithRecentDischarge!$W220,"")</f>
        <v/>
      </c>
      <c r="X198" s="97">
        <f t="array" ref="X198">RANK($Z198,$Z$6:$Z$2005,0)+COUNTIF($Z$6:$Z198,Z198)</f>
        <v>100</v>
      </c>
      <c r="AD198" s="93"/>
    </row>
    <row r="199" spans="1:30" s="97" customFormat="1">
      <c r="A199" s="97">
        <f t="shared" ref="A199:A262" si="3">ROW()-5</f>
        <v>194</v>
      </c>
      <c r="C199" s="51" t="str">
        <f>IF(AND(AdmittedwithRecentDischarge!$K221&lt;&gt;"",AdmittedwithRecentDischarge!$I221&lt;&gt;"",AdmittedwithRecentDischarge!$S221&lt;&gt;""), AdmittedwithRecentDischarge!$S221,"")</f>
        <v/>
      </c>
      <c r="D199" s="97">
        <f>RANK($F199,$F$6:$F$2005,0)+COUNTIF($F$6:$F199,F199)</f>
        <v>100</v>
      </c>
      <c r="I199" s="93"/>
      <c r="K199" s="51" t="str">
        <f>IF(AND(TransferLog!$J214&lt;&gt;"",TransferLog!$L214&lt;&gt;""), TransferLog!$L214,"")</f>
        <v/>
      </c>
      <c r="L199" s="97">
        <f t="array" ref="L199">RANK($N199,$N$6:$N$2005,0)+COUNTIF($N$6:$N199,N199)</f>
        <v>100</v>
      </c>
      <c r="Q199" s="93"/>
      <c r="U199" s="93"/>
      <c r="W199" s="51" t="str">
        <f>IF(AND(AdmittedwithRecentDischarge!$K221&lt;&gt;"",AdmittedwithRecentDischarge!$I221&lt;&gt;"",AdmittedwithRecentDischarge!$W221&lt;&gt;""), AdmittedwithRecentDischarge!$W221,"")</f>
        <v/>
      </c>
      <c r="X199" s="97">
        <f t="array" ref="X199">RANK($Z199,$Z$6:$Z$2005,0)+COUNTIF($Z$6:$Z199,Z199)</f>
        <v>100</v>
      </c>
      <c r="AD199" s="93"/>
    </row>
    <row r="200" spans="1:30" s="97" customFormat="1">
      <c r="A200" s="97">
        <f t="shared" si="3"/>
        <v>195</v>
      </c>
      <c r="C200" s="51" t="str">
        <f>IF(AND(AdmittedwithRecentDischarge!$K222&lt;&gt;"",AdmittedwithRecentDischarge!$I222&lt;&gt;"",AdmittedwithRecentDischarge!$S222&lt;&gt;""), AdmittedwithRecentDischarge!$S222,"")</f>
        <v/>
      </c>
      <c r="D200" s="97">
        <f>RANK($F200,$F$6:$F$2005,0)+COUNTIF($F$6:$F200,F200)</f>
        <v>100</v>
      </c>
      <c r="I200" s="93"/>
      <c r="K200" s="51" t="str">
        <f>IF(AND(TransferLog!$J215&lt;&gt;"",TransferLog!$L215&lt;&gt;""), TransferLog!$L215,"")</f>
        <v/>
      </c>
      <c r="L200" s="97">
        <f t="array" ref="L200">RANK($N200,$N$6:$N$2005,0)+COUNTIF($N$6:$N200,N200)</f>
        <v>100</v>
      </c>
      <c r="Q200" s="93"/>
      <c r="U200" s="93"/>
      <c r="W200" s="51" t="str">
        <f>IF(AND(AdmittedwithRecentDischarge!$K222&lt;&gt;"",AdmittedwithRecentDischarge!$I222&lt;&gt;"",AdmittedwithRecentDischarge!$W222&lt;&gt;""), AdmittedwithRecentDischarge!$W222,"")</f>
        <v/>
      </c>
      <c r="X200" s="97">
        <f t="array" ref="X200">RANK($Z200,$Z$6:$Z$2005,0)+COUNTIF($Z$6:$Z200,Z200)</f>
        <v>100</v>
      </c>
      <c r="AD200" s="93"/>
    </row>
    <row r="201" spans="1:30" s="97" customFormat="1">
      <c r="A201" s="97">
        <f t="shared" si="3"/>
        <v>196</v>
      </c>
      <c r="C201" s="51" t="str">
        <f>IF(AND(AdmittedwithRecentDischarge!$K223&lt;&gt;"",AdmittedwithRecentDischarge!$I223&lt;&gt;"",AdmittedwithRecentDischarge!$S223&lt;&gt;""), AdmittedwithRecentDischarge!$S223,"")</f>
        <v/>
      </c>
      <c r="D201" s="97">
        <f>RANK($F201,$F$6:$F$2005,0)+COUNTIF($F$6:$F201,F201)</f>
        <v>100</v>
      </c>
      <c r="I201" s="93"/>
      <c r="K201" s="51" t="str">
        <f>IF(AND(TransferLog!$J216&lt;&gt;"",TransferLog!$L216&lt;&gt;""), TransferLog!$L216,"")</f>
        <v/>
      </c>
      <c r="L201" s="97">
        <f t="array" ref="L201">RANK($N201,$N$6:$N$2005,0)+COUNTIF($N$6:$N201,N201)</f>
        <v>100</v>
      </c>
      <c r="Q201" s="93"/>
      <c r="U201" s="93"/>
      <c r="W201" s="51" t="str">
        <f>IF(AND(AdmittedwithRecentDischarge!$K223&lt;&gt;"",AdmittedwithRecentDischarge!$I223&lt;&gt;"",AdmittedwithRecentDischarge!$W223&lt;&gt;""), AdmittedwithRecentDischarge!$W223,"")</f>
        <v/>
      </c>
      <c r="X201" s="97">
        <f t="array" ref="X201">RANK($Z201,$Z$6:$Z$2005,0)+COUNTIF($Z$6:$Z201,Z201)</f>
        <v>100</v>
      </c>
      <c r="AD201" s="93"/>
    </row>
    <row r="202" spans="1:30" s="97" customFormat="1">
      <c r="A202" s="97">
        <f t="shared" si="3"/>
        <v>197</v>
      </c>
      <c r="C202" s="51" t="str">
        <f>IF(AND(AdmittedwithRecentDischarge!$K224&lt;&gt;"",AdmittedwithRecentDischarge!$I224&lt;&gt;"",AdmittedwithRecentDischarge!$S224&lt;&gt;""), AdmittedwithRecentDischarge!$S224,"")</f>
        <v/>
      </c>
      <c r="D202" s="97">
        <f>RANK($F202,$F$6:$F$2005,0)+COUNTIF($F$6:$F202,F202)</f>
        <v>100</v>
      </c>
      <c r="I202" s="93"/>
      <c r="K202" s="51" t="str">
        <f>IF(AND(TransferLog!$J217&lt;&gt;"",TransferLog!$L217&lt;&gt;""), TransferLog!$L217,"")</f>
        <v/>
      </c>
      <c r="L202" s="97">
        <f t="array" ref="L202">RANK($N202,$N$6:$N$2005,0)+COUNTIF($N$6:$N202,N202)</f>
        <v>100</v>
      </c>
      <c r="Q202" s="93"/>
      <c r="U202" s="93"/>
      <c r="W202" s="51" t="str">
        <f>IF(AND(AdmittedwithRecentDischarge!$K224&lt;&gt;"",AdmittedwithRecentDischarge!$I224&lt;&gt;"",AdmittedwithRecentDischarge!$W224&lt;&gt;""), AdmittedwithRecentDischarge!$W224,"")</f>
        <v/>
      </c>
      <c r="X202" s="97">
        <f t="array" ref="X202">RANK($Z202,$Z$6:$Z$2005,0)+COUNTIF($Z$6:$Z202,Z202)</f>
        <v>100</v>
      </c>
      <c r="AD202" s="93"/>
    </row>
    <row r="203" spans="1:30" s="97" customFormat="1">
      <c r="A203" s="97">
        <f t="shared" si="3"/>
        <v>198</v>
      </c>
      <c r="C203" s="51" t="str">
        <f>IF(AND(AdmittedwithRecentDischarge!$K225&lt;&gt;"",AdmittedwithRecentDischarge!$I225&lt;&gt;"",AdmittedwithRecentDischarge!$S225&lt;&gt;""), AdmittedwithRecentDischarge!$S225,"")</f>
        <v/>
      </c>
      <c r="D203" s="97">
        <f>RANK($F203,$F$6:$F$2005,0)+COUNTIF($F$6:$F203,F203)</f>
        <v>100</v>
      </c>
      <c r="I203" s="93"/>
      <c r="K203" s="51" t="str">
        <f>IF(AND(TransferLog!$J218&lt;&gt;"",TransferLog!$L218&lt;&gt;""), TransferLog!$L218,"")</f>
        <v/>
      </c>
      <c r="L203" s="97">
        <f t="array" ref="L203">RANK($N203,$N$6:$N$2005,0)+COUNTIF($N$6:$N203,N203)</f>
        <v>100</v>
      </c>
      <c r="Q203" s="93"/>
      <c r="U203" s="93"/>
      <c r="W203" s="51" t="str">
        <f>IF(AND(AdmittedwithRecentDischarge!$K225&lt;&gt;"",AdmittedwithRecentDischarge!$I225&lt;&gt;"",AdmittedwithRecentDischarge!$W225&lt;&gt;""), AdmittedwithRecentDischarge!$W225,"")</f>
        <v/>
      </c>
      <c r="X203" s="97">
        <f t="array" ref="X203">RANK($Z203,$Z$6:$Z$2005,0)+COUNTIF($Z$6:$Z203,Z203)</f>
        <v>100</v>
      </c>
      <c r="AD203" s="93"/>
    </row>
    <row r="204" spans="1:30" s="97" customFormat="1">
      <c r="A204" s="97">
        <f t="shared" si="3"/>
        <v>199</v>
      </c>
      <c r="C204" s="51" t="str">
        <f>IF(AND(AdmittedwithRecentDischarge!$K226&lt;&gt;"",AdmittedwithRecentDischarge!$I226&lt;&gt;"",AdmittedwithRecentDischarge!$S226&lt;&gt;""), AdmittedwithRecentDischarge!$S226,"")</f>
        <v/>
      </c>
      <c r="D204" s="97">
        <f>RANK($F204,$F$6:$F$2005,0)+COUNTIF($F$6:$F204,F204)</f>
        <v>100</v>
      </c>
      <c r="I204" s="93"/>
      <c r="K204" s="51" t="str">
        <f>IF(AND(TransferLog!$J219&lt;&gt;"",TransferLog!$L219&lt;&gt;""), TransferLog!$L219,"")</f>
        <v/>
      </c>
      <c r="L204" s="97">
        <f t="array" ref="L204">RANK($N204,$N$6:$N$2005,0)+COUNTIF($N$6:$N204,N204)</f>
        <v>100</v>
      </c>
      <c r="Q204" s="93"/>
      <c r="U204" s="93"/>
      <c r="W204" s="51" t="str">
        <f>IF(AND(AdmittedwithRecentDischarge!$K226&lt;&gt;"",AdmittedwithRecentDischarge!$I226&lt;&gt;"",AdmittedwithRecentDischarge!$W226&lt;&gt;""), AdmittedwithRecentDischarge!$W226,"")</f>
        <v/>
      </c>
      <c r="X204" s="97">
        <f t="array" ref="X204">RANK($Z204,$Z$6:$Z$2005,0)+COUNTIF($Z$6:$Z204,Z204)</f>
        <v>100</v>
      </c>
      <c r="AD204" s="93"/>
    </row>
    <row r="205" spans="1:30" s="97" customFormat="1">
      <c r="A205" s="97">
        <f t="shared" si="3"/>
        <v>200</v>
      </c>
      <c r="C205" s="51" t="str">
        <f>IF(AND(AdmittedwithRecentDischarge!$K227&lt;&gt;"",AdmittedwithRecentDischarge!$I227&lt;&gt;"",AdmittedwithRecentDischarge!$S227&lt;&gt;""), AdmittedwithRecentDischarge!$S227,"")</f>
        <v/>
      </c>
      <c r="D205" s="97">
        <f>RANK($F205,$F$6:$F$2005,0)+COUNTIF($F$6:$F205,F205)</f>
        <v>100</v>
      </c>
      <c r="I205" s="93"/>
      <c r="K205" s="51" t="str">
        <f>IF(AND(TransferLog!$J220&lt;&gt;"",TransferLog!$L220&lt;&gt;""), TransferLog!$L220,"")</f>
        <v/>
      </c>
      <c r="L205" s="97">
        <f t="array" ref="L205">RANK($N205,$N$6:$N$2005,0)+COUNTIF($N$6:$N205,N205)</f>
        <v>100</v>
      </c>
      <c r="Q205" s="93"/>
      <c r="U205" s="93"/>
      <c r="W205" s="51" t="str">
        <f>IF(AND(AdmittedwithRecentDischarge!$K227&lt;&gt;"",AdmittedwithRecentDischarge!$I227&lt;&gt;"",AdmittedwithRecentDischarge!$W227&lt;&gt;""), AdmittedwithRecentDischarge!$W227,"")</f>
        <v/>
      </c>
      <c r="X205" s="97">
        <f t="array" ref="X205">RANK($Z205,$Z$6:$Z$2005,0)+COUNTIF($Z$6:$Z205,Z205)</f>
        <v>100</v>
      </c>
      <c r="AD205" s="93"/>
    </row>
    <row r="206" spans="1:30" s="97" customFormat="1">
      <c r="A206" s="97">
        <f t="shared" si="3"/>
        <v>201</v>
      </c>
      <c r="C206" s="51" t="str">
        <f>IF(AND(AdmittedwithRecentDischarge!$K228&lt;&gt;"",AdmittedwithRecentDischarge!$I228&lt;&gt;"",AdmittedwithRecentDischarge!$S228&lt;&gt;""), AdmittedwithRecentDischarge!$S228,"")</f>
        <v/>
      </c>
      <c r="D206" s="97">
        <f>RANK($F206,$F$6:$F$2005,0)+COUNTIF($F$6:$F206,F206)</f>
        <v>100</v>
      </c>
      <c r="I206" s="93"/>
      <c r="K206" s="51" t="str">
        <f>IF(AND(TransferLog!$J221&lt;&gt;"",TransferLog!$L221&lt;&gt;""), TransferLog!$L221,"")</f>
        <v/>
      </c>
      <c r="L206" s="97">
        <f t="array" ref="L206">RANK($N206,$N$6:$N$2005,0)+COUNTIF($N$6:$N206,N206)</f>
        <v>100</v>
      </c>
      <c r="Q206" s="93"/>
      <c r="U206" s="93"/>
      <c r="W206" s="51" t="str">
        <f>IF(AND(AdmittedwithRecentDischarge!$K228&lt;&gt;"",AdmittedwithRecentDischarge!$I228&lt;&gt;"",AdmittedwithRecentDischarge!$W228&lt;&gt;""), AdmittedwithRecentDischarge!$W228,"")</f>
        <v/>
      </c>
      <c r="X206" s="97">
        <f t="array" ref="X206">RANK($Z206,$Z$6:$Z$2005,0)+COUNTIF($Z$6:$Z206,Z206)</f>
        <v>100</v>
      </c>
      <c r="AD206" s="93"/>
    </row>
    <row r="207" spans="1:30" s="97" customFormat="1">
      <c r="A207" s="97">
        <f t="shared" si="3"/>
        <v>202</v>
      </c>
      <c r="C207" s="51" t="str">
        <f>IF(AND(AdmittedwithRecentDischarge!$K229&lt;&gt;"",AdmittedwithRecentDischarge!$I229&lt;&gt;"",AdmittedwithRecentDischarge!$S229&lt;&gt;""), AdmittedwithRecentDischarge!$S229,"")</f>
        <v/>
      </c>
      <c r="D207" s="97">
        <f>RANK($F207,$F$6:$F$2005,0)+COUNTIF($F$6:$F207,F207)</f>
        <v>100</v>
      </c>
      <c r="I207" s="93"/>
      <c r="K207" s="51" t="str">
        <f>IF(AND(TransferLog!$J222&lt;&gt;"",TransferLog!$L222&lt;&gt;""), TransferLog!$L222,"")</f>
        <v/>
      </c>
      <c r="L207" s="97">
        <f t="array" ref="L207">RANK($N207,$N$6:$N$2005,0)+COUNTIF($N$6:$N207,N207)</f>
        <v>100</v>
      </c>
      <c r="Q207" s="93"/>
      <c r="U207" s="93"/>
      <c r="W207" s="51" t="str">
        <f>IF(AND(AdmittedwithRecentDischarge!$K229&lt;&gt;"",AdmittedwithRecentDischarge!$I229&lt;&gt;"",AdmittedwithRecentDischarge!$W229&lt;&gt;""), AdmittedwithRecentDischarge!$W229,"")</f>
        <v/>
      </c>
      <c r="X207" s="97">
        <f t="array" ref="X207">RANK($Z207,$Z$6:$Z$2005,0)+COUNTIF($Z$6:$Z207,Z207)</f>
        <v>100</v>
      </c>
      <c r="AD207" s="93"/>
    </row>
    <row r="208" spans="1:30" s="97" customFormat="1">
      <c r="A208" s="97">
        <f t="shared" si="3"/>
        <v>203</v>
      </c>
      <c r="C208" s="51" t="str">
        <f>IF(AND(AdmittedwithRecentDischarge!$K230&lt;&gt;"",AdmittedwithRecentDischarge!$I230&lt;&gt;"",AdmittedwithRecentDischarge!$S230&lt;&gt;""), AdmittedwithRecentDischarge!$S230,"")</f>
        <v/>
      </c>
      <c r="D208" s="97">
        <f>RANK($F208,$F$6:$F$2005,0)+COUNTIF($F$6:$F208,F208)</f>
        <v>100</v>
      </c>
      <c r="I208" s="93"/>
      <c r="K208" s="51" t="str">
        <f>IF(AND(TransferLog!$J223&lt;&gt;"",TransferLog!$L223&lt;&gt;""), TransferLog!$L223,"")</f>
        <v/>
      </c>
      <c r="L208" s="97">
        <f t="array" ref="L208">RANK($N208,$N$6:$N$2005,0)+COUNTIF($N$6:$N208,N208)</f>
        <v>100</v>
      </c>
      <c r="Q208" s="93"/>
      <c r="U208" s="93"/>
      <c r="W208" s="51" t="str">
        <f>IF(AND(AdmittedwithRecentDischarge!$K230&lt;&gt;"",AdmittedwithRecentDischarge!$I230&lt;&gt;"",AdmittedwithRecentDischarge!$W230&lt;&gt;""), AdmittedwithRecentDischarge!$W230,"")</f>
        <v/>
      </c>
      <c r="X208" s="97">
        <f t="array" ref="X208">RANK($Z208,$Z$6:$Z$2005,0)+COUNTIF($Z$6:$Z208,Z208)</f>
        <v>100</v>
      </c>
      <c r="AD208" s="93"/>
    </row>
    <row r="209" spans="1:30" s="97" customFormat="1">
      <c r="A209" s="97">
        <f t="shared" si="3"/>
        <v>204</v>
      </c>
      <c r="C209" s="51" t="str">
        <f>IF(AND(AdmittedwithRecentDischarge!$K231&lt;&gt;"",AdmittedwithRecentDischarge!$I231&lt;&gt;"",AdmittedwithRecentDischarge!$S231&lt;&gt;""), AdmittedwithRecentDischarge!$S231,"")</f>
        <v/>
      </c>
      <c r="D209" s="97">
        <f>RANK($F209,$F$6:$F$2005,0)+COUNTIF($F$6:$F209,F209)</f>
        <v>100</v>
      </c>
      <c r="I209" s="93"/>
      <c r="K209" s="51" t="str">
        <f>IF(AND(TransferLog!$J224&lt;&gt;"",TransferLog!$L224&lt;&gt;""), TransferLog!$L224,"")</f>
        <v/>
      </c>
      <c r="L209" s="97">
        <f t="array" ref="L209">RANK($N209,$N$6:$N$2005,0)+COUNTIF($N$6:$N209,N209)</f>
        <v>100</v>
      </c>
      <c r="Q209" s="93"/>
      <c r="U209" s="93"/>
      <c r="W209" s="51" t="str">
        <f>IF(AND(AdmittedwithRecentDischarge!$K231&lt;&gt;"",AdmittedwithRecentDischarge!$I231&lt;&gt;"",AdmittedwithRecentDischarge!$W231&lt;&gt;""), AdmittedwithRecentDischarge!$W231,"")</f>
        <v/>
      </c>
      <c r="X209" s="97">
        <f t="array" ref="X209">RANK($Z209,$Z$6:$Z$2005,0)+COUNTIF($Z$6:$Z209,Z209)</f>
        <v>100</v>
      </c>
      <c r="AD209" s="93"/>
    </row>
    <row r="210" spans="1:30" s="97" customFormat="1">
      <c r="A210" s="97">
        <f t="shared" si="3"/>
        <v>205</v>
      </c>
      <c r="C210" s="51" t="str">
        <f>IF(AND(AdmittedwithRecentDischarge!$K232&lt;&gt;"",AdmittedwithRecentDischarge!$I232&lt;&gt;"",AdmittedwithRecentDischarge!$S232&lt;&gt;""), AdmittedwithRecentDischarge!$S232,"")</f>
        <v/>
      </c>
      <c r="D210" s="97">
        <f>RANK($F210,$F$6:$F$2005,0)+COUNTIF($F$6:$F210,F210)</f>
        <v>100</v>
      </c>
      <c r="I210" s="93"/>
      <c r="K210" s="51" t="str">
        <f>IF(AND(TransferLog!$J225&lt;&gt;"",TransferLog!$L225&lt;&gt;""), TransferLog!$L225,"")</f>
        <v/>
      </c>
      <c r="L210" s="97">
        <f t="array" ref="L210">RANK($N210,$N$6:$N$2005,0)+COUNTIF($N$6:$N210,N210)</f>
        <v>100</v>
      </c>
      <c r="Q210" s="93"/>
      <c r="U210" s="93"/>
      <c r="W210" s="51" t="str">
        <f>IF(AND(AdmittedwithRecentDischarge!$K232&lt;&gt;"",AdmittedwithRecentDischarge!$I232&lt;&gt;"",AdmittedwithRecentDischarge!$W232&lt;&gt;""), AdmittedwithRecentDischarge!$W232,"")</f>
        <v/>
      </c>
      <c r="X210" s="97">
        <f t="array" ref="X210">RANK($Z210,$Z$6:$Z$2005,0)+COUNTIF($Z$6:$Z210,Z210)</f>
        <v>100</v>
      </c>
      <c r="AD210" s="93"/>
    </row>
    <row r="211" spans="1:30" s="97" customFormat="1">
      <c r="A211" s="97">
        <f t="shared" si="3"/>
        <v>206</v>
      </c>
      <c r="C211" s="51" t="str">
        <f>IF(AND(AdmittedwithRecentDischarge!$K233&lt;&gt;"",AdmittedwithRecentDischarge!$I233&lt;&gt;"",AdmittedwithRecentDischarge!$S233&lt;&gt;""), AdmittedwithRecentDischarge!$S233,"")</f>
        <v/>
      </c>
      <c r="D211" s="97">
        <f>RANK($F211,$F$6:$F$2005,0)+COUNTIF($F$6:$F211,F211)</f>
        <v>100</v>
      </c>
      <c r="I211" s="93"/>
      <c r="K211" s="51" t="str">
        <f>IF(AND(TransferLog!$J226&lt;&gt;"",TransferLog!$L226&lt;&gt;""), TransferLog!$L226,"")</f>
        <v/>
      </c>
      <c r="L211" s="97">
        <f t="array" ref="L211">RANK($N211,$N$6:$N$2005,0)+COUNTIF($N$6:$N211,N211)</f>
        <v>100</v>
      </c>
      <c r="Q211" s="93"/>
      <c r="U211" s="93"/>
      <c r="W211" s="51" t="str">
        <f>IF(AND(AdmittedwithRecentDischarge!$K233&lt;&gt;"",AdmittedwithRecentDischarge!$I233&lt;&gt;"",AdmittedwithRecentDischarge!$W233&lt;&gt;""), AdmittedwithRecentDischarge!$W233,"")</f>
        <v/>
      </c>
      <c r="X211" s="97">
        <f t="array" ref="X211">RANK($Z211,$Z$6:$Z$2005,0)+COUNTIF($Z$6:$Z211,Z211)</f>
        <v>100</v>
      </c>
      <c r="AD211" s="93"/>
    </row>
    <row r="212" spans="1:30" s="97" customFormat="1">
      <c r="A212" s="97">
        <f t="shared" si="3"/>
        <v>207</v>
      </c>
      <c r="C212" s="51" t="str">
        <f>IF(AND(AdmittedwithRecentDischarge!$K234&lt;&gt;"",AdmittedwithRecentDischarge!$I234&lt;&gt;"",AdmittedwithRecentDischarge!$S234&lt;&gt;""), AdmittedwithRecentDischarge!$S234,"")</f>
        <v/>
      </c>
      <c r="D212" s="97">
        <f>RANK($F212,$F$6:$F$2005,0)+COUNTIF($F$6:$F212,F212)</f>
        <v>100</v>
      </c>
      <c r="I212" s="93"/>
      <c r="K212" s="51" t="str">
        <f>IF(AND(TransferLog!$J227&lt;&gt;"",TransferLog!$L227&lt;&gt;""), TransferLog!$L227,"")</f>
        <v/>
      </c>
      <c r="L212" s="97">
        <f t="array" ref="L212">RANK($N212,$N$6:$N$2005,0)+COUNTIF($N$6:$N212,N212)</f>
        <v>100</v>
      </c>
      <c r="Q212" s="93"/>
      <c r="U212" s="93"/>
      <c r="W212" s="51" t="str">
        <f>IF(AND(AdmittedwithRecentDischarge!$K234&lt;&gt;"",AdmittedwithRecentDischarge!$I234&lt;&gt;"",AdmittedwithRecentDischarge!$W234&lt;&gt;""), AdmittedwithRecentDischarge!$W234,"")</f>
        <v/>
      </c>
      <c r="X212" s="97">
        <f t="array" ref="X212">RANK($Z212,$Z$6:$Z$2005,0)+COUNTIF($Z$6:$Z212,Z212)</f>
        <v>100</v>
      </c>
      <c r="AD212" s="93"/>
    </row>
    <row r="213" spans="1:30" s="97" customFormat="1">
      <c r="A213" s="97">
        <f t="shared" si="3"/>
        <v>208</v>
      </c>
      <c r="C213" s="51" t="str">
        <f>IF(AND(AdmittedwithRecentDischarge!$K235&lt;&gt;"",AdmittedwithRecentDischarge!$I235&lt;&gt;"",AdmittedwithRecentDischarge!$S235&lt;&gt;""), AdmittedwithRecentDischarge!$S235,"")</f>
        <v/>
      </c>
      <c r="D213" s="97">
        <f>RANK($F213,$F$6:$F$2005,0)+COUNTIF($F$6:$F213,F213)</f>
        <v>100</v>
      </c>
      <c r="I213" s="93"/>
      <c r="K213" s="51" t="str">
        <f>IF(AND(TransferLog!$J228&lt;&gt;"",TransferLog!$L228&lt;&gt;""), TransferLog!$L228,"")</f>
        <v/>
      </c>
      <c r="L213" s="97">
        <f t="array" ref="L213">RANK($N213,$N$6:$N$2005,0)+COUNTIF($N$6:$N213,N213)</f>
        <v>100</v>
      </c>
      <c r="Q213" s="93"/>
      <c r="U213" s="93"/>
      <c r="W213" s="51" t="str">
        <f>IF(AND(AdmittedwithRecentDischarge!$K235&lt;&gt;"",AdmittedwithRecentDischarge!$I235&lt;&gt;"",AdmittedwithRecentDischarge!$W235&lt;&gt;""), AdmittedwithRecentDischarge!$W235,"")</f>
        <v/>
      </c>
      <c r="X213" s="97">
        <f t="array" ref="X213">RANK($Z213,$Z$6:$Z$2005,0)+COUNTIF($Z$6:$Z213,Z213)</f>
        <v>100</v>
      </c>
      <c r="AD213" s="93"/>
    </row>
    <row r="214" spans="1:30" s="97" customFormat="1">
      <c r="A214" s="97">
        <f t="shared" si="3"/>
        <v>209</v>
      </c>
      <c r="C214" s="51" t="str">
        <f>IF(AND(AdmittedwithRecentDischarge!$K236&lt;&gt;"",AdmittedwithRecentDischarge!$I236&lt;&gt;"",AdmittedwithRecentDischarge!$S236&lt;&gt;""), AdmittedwithRecentDischarge!$S236,"")</f>
        <v/>
      </c>
      <c r="D214" s="97">
        <f>RANK($F214,$F$6:$F$2005,0)+COUNTIF($F$6:$F214,F214)</f>
        <v>100</v>
      </c>
      <c r="I214" s="93"/>
      <c r="K214" s="51" t="str">
        <f>IF(AND(TransferLog!$J229&lt;&gt;"",TransferLog!$L229&lt;&gt;""), TransferLog!$L229,"")</f>
        <v/>
      </c>
      <c r="L214" s="97">
        <f t="array" ref="L214">RANK($N214,$N$6:$N$2005,0)+COUNTIF($N$6:$N214,N214)</f>
        <v>100</v>
      </c>
      <c r="Q214" s="93"/>
      <c r="U214" s="93"/>
      <c r="W214" s="51" t="str">
        <f>IF(AND(AdmittedwithRecentDischarge!$K236&lt;&gt;"",AdmittedwithRecentDischarge!$I236&lt;&gt;"",AdmittedwithRecentDischarge!$W236&lt;&gt;""), AdmittedwithRecentDischarge!$W236,"")</f>
        <v/>
      </c>
      <c r="X214" s="97">
        <f t="array" ref="X214">RANK($Z214,$Z$6:$Z$2005,0)+COUNTIF($Z$6:$Z214,Z214)</f>
        <v>100</v>
      </c>
      <c r="AD214" s="93"/>
    </row>
    <row r="215" spans="1:30" s="97" customFormat="1">
      <c r="A215" s="97">
        <f t="shared" si="3"/>
        <v>210</v>
      </c>
      <c r="C215" s="51" t="str">
        <f>IF(AND(AdmittedwithRecentDischarge!$K237&lt;&gt;"",AdmittedwithRecentDischarge!$I237&lt;&gt;"",AdmittedwithRecentDischarge!$S237&lt;&gt;""), AdmittedwithRecentDischarge!$S237,"")</f>
        <v/>
      </c>
      <c r="D215" s="97">
        <f>RANK($F215,$F$6:$F$2005,0)+COUNTIF($F$6:$F215,F215)</f>
        <v>100</v>
      </c>
      <c r="I215" s="93"/>
      <c r="K215" s="51" t="str">
        <f>IF(AND(TransferLog!$J230&lt;&gt;"",TransferLog!$L230&lt;&gt;""), TransferLog!$L230,"")</f>
        <v/>
      </c>
      <c r="L215" s="97">
        <f t="array" ref="L215">RANK($N215,$N$6:$N$2005,0)+COUNTIF($N$6:$N215,N215)</f>
        <v>100</v>
      </c>
      <c r="Q215" s="93"/>
      <c r="U215" s="93"/>
      <c r="W215" s="51" t="str">
        <f>IF(AND(AdmittedwithRecentDischarge!$K237&lt;&gt;"",AdmittedwithRecentDischarge!$I237&lt;&gt;"",AdmittedwithRecentDischarge!$W237&lt;&gt;""), AdmittedwithRecentDischarge!$W237,"")</f>
        <v/>
      </c>
      <c r="X215" s="97">
        <f t="array" ref="X215">RANK($Z215,$Z$6:$Z$2005,0)+COUNTIF($Z$6:$Z215,Z215)</f>
        <v>100</v>
      </c>
      <c r="AD215" s="93"/>
    </row>
    <row r="216" spans="1:30" s="97" customFormat="1">
      <c r="A216" s="97">
        <f t="shared" si="3"/>
        <v>211</v>
      </c>
      <c r="C216" s="51" t="str">
        <f>IF(AND(AdmittedwithRecentDischarge!$K238&lt;&gt;"",AdmittedwithRecentDischarge!$I238&lt;&gt;"",AdmittedwithRecentDischarge!$S238&lt;&gt;""), AdmittedwithRecentDischarge!$S238,"")</f>
        <v/>
      </c>
      <c r="D216" s="97">
        <f>RANK($F216,$F$6:$F$2005,0)+COUNTIF($F$6:$F216,F216)</f>
        <v>100</v>
      </c>
      <c r="I216" s="93"/>
      <c r="K216" s="51" t="str">
        <f>IF(AND(TransferLog!$J231&lt;&gt;"",TransferLog!$L231&lt;&gt;""), TransferLog!$L231,"")</f>
        <v/>
      </c>
      <c r="L216" s="97">
        <f t="array" ref="L216">RANK($N216,$N$6:$N$2005,0)+COUNTIF($N$6:$N216,N216)</f>
        <v>100</v>
      </c>
      <c r="Q216" s="93"/>
      <c r="U216" s="93"/>
      <c r="W216" s="51" t="str">
        <f>IF(AND(AdmittedwithRecentDischarge!$K238&lt;&gt;"",AdmittedwithRecentDischarge!$I238&lt;&gt;"",AdmittedwithRecentDischarge!$W238&lt;&gt;""), AdmittedwithRecentDischarge!$W238,"")</f>
        <v/>
      </c>
      <c r="X216" s="97">
        <f t="array" ref="X216">RANK($Z216,$Z$6:$Z$2005,0)+COUNTIF($Z$6:$Z216,Z216)</f>
        <v>100</v>
      </c>
      <c r="AD216" s="93"/>
    </row>
    <row r="217" spans="1:30" s="97" customFormat="1">
      <c r="A217" s="97">
        <f t="shared" si="3"/>
        <v>212</v>
      </c>
      <c r="C217" s="51" t="str">
        <f>IF(AND(AdmittedwithRecentDischarge!$K239&lt;&gt;"",AdmittedwithRecentDischarge!$I239&lt;&gt;"",AdmittedwithRecentDischarge!$S239&lt;&gt;""), AdmittedwithRecentDischarge!$S239,"")</f>
        <v/>
      </c>
      <c r="D217" s="97">
        <f>RANK($F217,$F$6:$F$2005,0)+COUNTIF($F$6:$F217,F217)</f>
        <v>100</v>
      </c>
      <c r="I217" s="93"/>
      <c r="K217" s="51" t="str">
        <f>IF(AND(TransferLog!$J232&lt;&gt;"",TransferLog!$L232&lt;&gt;""), TransferLog!$L232,"")</f>
        <v/>
      </c>
      <c r="L217" s="97">
        <f t="array" ref="L217">RANK($N217,$N$6:$N$2005,0)+COUNTIF($N$6:$N217,N217)</f>
        <v>100</v>
      </c>
      <c r="Q217" s="93"/>
      <c r="U217" s="93"/>
      <c r="W217" s="51" t="str">
        <f>IF(AND(AdmittedwithRecentDischarge!$K239&lt;&gt;"",AdmittedwithRecentDischarge!$I239&lt;&gt;"",AdmittedwithRecentDischarge!$W239&lt;&gt;""), AdmittedwithRecentDischarge!$W239,"")</f>
        <v/>
      </c>
      <c r="X217" s="97">
        <f t="array" ref="X217">RANK($Z217,$Z$6:$Z$2005,0)+COUNTIF($Z$6:$Z217,Z217)</f>
        <v>100</v>
      </c>
      <c r="AD217" s="93"/>
    </row>
    <row r="218" spans="1:30" s="97" customFormat="1">
      <c r="A218" s="97">
        <f t="shared" si="3"/>
        <v>213</v>
      </c>
      <c r="C218" s="51" t="str">
        <f>IF(AND(AdmittedwithRecentDischarge!$K240&lt;&gt;"",AdmittedwithRecentDischarge!$I240&lt;&gt;"",AdmittedwithRecentDischarge!$S240&lt;&gt;""), AdmittedwithRecentDischarge!$S240,"")</f>
        <v/>
      </c>
      <c r="D218" s="97">
        <f>RANK($F218,$F$6:$F$2005,0)+COUNTIF($F$6:$F218,F218)</f>
        <v>100</v>
      </c>
      <c r="I218" s="93"/>
      <c r="K218" s="51" t="str">
        <f>IF(AND(TransferLog!$J233&lt;&gt;"",TransferLog!$L233&lt;&gt;""), TransferLog!$L233,"")</f>
        <v/>
      </c>
      <c r="L218" s="97">
        <f t="array" ref="L218">RANK($N218,$N$6:$N$2005,0)+COUNTIF($N$6:$N218,N218)</f>
        <v>100</v>
      </c>
      <c r="Q218" s="93"/>
      <c r="U218" s="93"/>
      <c r="W218" s="51" t="str">
        <f>IF(AND(AdmittedwithRecentDischarge!$K240&lt;&gt;"",AdmittedwithRecentDischarge!$I240&lt;&gt;"",AdmittedwithRecentDischarge!$W240&lt;&gt;""), AdmittedwithRecentDischarge!$W240,"")</f>
        <v/>
      </c>
      <c r="X218" s="97">
        <f t="array" ref="X218">RANK($Z218,$Z$6:$Z$2005,0)+COUNTIF($Z$6:$Z218,Z218)</f>
        <v>100</v>
      </c>
      <c r="AD218" s="93"/>
    </row>
    <row r="219" spans="1:30" s="97" customFormat="1">
      <c r="A219" s="97">
        <f t="shared" si="3"/>
        <v>214</v>
      </c>
      <c r="C219" s="51" t="str">
        <f>IF(AND(AdmittedwithRecentDischarge!$K241&lt;&gt;"",AdmittedwithRecentDischarge!$I241&lt;&gt;"",AdmittedwithRecentDischarge!$S241&lt;&gt;""), AdmittedwithRecentDischarge!$S241,"")</f>
        <v/>
      </c>
      <c r="D219" s="97">
        <f>RANK($F219,$F$6:$F$2005,0)+COUNTIF($F$6:$F219,F219)</f>
        <v>100</v>
      </c>
      <c r="I219" s="93"/>
      <c r="K219" s="51" t="str">
        <f>IF(AND(TransferLog!$J234&lt;&gt;"",TransferLog!$L234&lt;&gt;""), TransferLog!$L234,"")</f>
        <v/>
      </c>
      <c r="L219" s="97">
        <f t="array" ref="L219">RANK($N219,$N$6:$N$2005,0)+COUNTIF($N$6:$N219,N219)</f>
        <v>100</v>
      </c>
      <c r="Q219" s="93"/>
      <c r="U219" s="93"/>
      <c r="W219" s="51" t="str">
        <f>IF(AND(AdmittedwithRecentDischarge!$K241&lt;&gt;"",AdmittedwithRecentDischarge!$I241&lt;&gt;"",AdmittedwithRecentDischarge!$W241&lt;&gt;""), AdmittedwithRecentDischarge!$W241,"")</f>
        <v/>
      </c>
      <c r="X219" s="97">
        <f t="array" ref="X219">RANK($Z219,$Z$6:$Z$2005,0)+COUNTIF($Z$6:$Z219,Z219)</f>
        <v>100</v>
      </c>
      <c r="AD219" s="93"/>
    </row>
    <row r="220" spans="1:30" s="97" customFormat="1">
      <c r="A220" s="97">
        <f t="shared" si="3"/>
        <v>215</v>
      </c>
      <c r="C220" s="51" t="str">
        <f>IF(AND(AdmittedwithRecentDischarge!$K242&lt;&gt;"",AdmittedwithRecentDischarge!$I242&lt;&gt;"",AdmittedwithRecentDischarge!$S242&lt;&gt;""), AdmittedwithRecentDischarge!$S242,"")</f>
        <v/>
      </c>
      <c r="D220" s="97">
        <f>RANK($F220,$F$6:$F$2005,0)+COUNTIF($F$6:$F220,F220)</f>
        <v>100</v>
      </c>
      <c r="I220" s="93"/>
      <c r="K220" s="51" t="str">
        <f>IF(AND(TransferLog!$J235&lt;&gt;"",TransferLog!$L235&lt;&gt;""), TransferLog!$L235,"")</f>
        <v/>
      </c>
      <c r="L220" s="97">
        <f t="array" ref="L220">RANK($N220,$N$6:$N$2005,0)+COUNTIF($N$6:$N220,N220)</f>
        <v>100</v>
      </c>
      <c r="Q220" s="93"/>
      <c r="U220" s="93"/>
      <c r="W220" s="51" t="str">
        <f>IF(AND(AdmittedwithRecentDischarge!$K242&lt;&gt;"",AdmittedwithRecentDischarge!$I242&lt;&gt;"",AdmittedwithRecentDischarge!$W242&lt;&gt;""), AdmittedwithRecentDischarge!$W242,"")</f>
        <v/>
      </c>
      <c r="X220" s="97">
        <f t="array" ref="X220">RANK($Z220,$Z$6:$Z$2005,0)+COUNTIF($Z$6:$Z220,Z220)</f>
        <v>100</v>
      </c>
      <c r="AD220" s="93"/>
    </row>
    <row r="221" spans="1:30" s="97" customFormat="1">
      <c r="A221" s="97">
        <f t="shared" si="3"/>
        <v>216</v>
      </c>
      <c r="C221" s="51" t="str">
        <f>IF(AND(AdmittedwithRecentDischarge!$K243&lt;&gt;"",AdmittedwithRecentDischarge!$I243&lt;&gt;"",AdmittedwithRecentDischarge!$S243&lt;&gt;""), AdmittedwithRecentDischarge!$S243,"")</f>
        <v/>
      </c>
      <c r="D221" s="97">
        <f>RANK($F221,$F$6:$F$2005,0)+COUNTIF($F$6:$F221,F221)</f>
        <v>100</v>
      </c>
      <c r="I221" s="93"/>
      <c r="K221" s="51" t="str">
        <f>IF(AND(TransferLog!$J236&lt;&gt;"",TransferLog!$L236&lt;&gt;""), TransferLog!$L236,"")</f>
        <v/>
      </c>
      <c r="L221" s="97">
        <f t="array" ref="L221">RANK($N221,$N$6:$N$2005,0)+COUNTIF($N$6:$N221,N221)</f>
        <v>100</v>
      </c>
      <c r="Q221" s="93"/>
      <c r="U221" s="93"/>
      <c r="W221" s="51" t="str">
        <f>IF(AND(AdmittedwithRecentDischarge!$K243&lt;&gt;"",AdmittedwithRecentDischarge!$I243&lt;&gt;"",AdmittedwithRecentDischarge!$W243&lt;&gt;""), AdmittedwithRecentDischarge!$W243,"")</f>
        <v/>
      </c>
      <c r="X221" s="97">
        <f t="array" ref="X221">RANK($Z221,$Z$6:$Z$2005,0)+COUNTIF($Z$6:$Z221,Z221)</f>
        <v>100</v>
      </c>
      <c r="AD221" s="93"/>
    </row>
    <row r="222" spans="1:30" s="97" customFormat="1">
      <c r="A222" s="97">
        <f t="shared" si="3"/>
        <v>217</v>
      </c>
      <c r="C222" s="51" t="str">
        <f>IF(AND(AdmittedwithRecentDischarge!$K244&lt;&gt;"",AdmittedwithRecentDischarge!$I244&lt;&gt;"",AdmittedwithRecentDischarge!$S244&lt;&gt;""), AdmittedwithRecentDischarge!$S244,"")</f>
        <v/>
      </c>
      <c r="D222" s="97">
        <f>RANK($F222,$F$6:$F$2005,0)+COUNTIF($F$6:$F222,F222)</f>
        <v>100</v>
      </c>
      <c r="I222" s="93"/>
      <c r="K222" s="51" t="str">
        <f>IF(AND(TransferLog!$J237&lt;&gt;"",TransferLog!$L237&lt;&gt;""), TransferLog!$L237,"")</f>
        <v/>
      </c>
      <c r="L222" s="97">
        <f t="array" ref="L222">RANK($N222,$N$6:$N$2005,0)+COUNTIF($N$6:$N222,N222)</f>
        <v>100</v>
      </c>
      <c r="Q222" s="93"/>
      <c r="U222" s="93"/>
      <c r="W222" s="51" t="str">
        <f>IF(AND(AdmittedwithRecentDischarge!$K244&lt;&gt;"",AdmittedwithRecentDischarge!$I244&lt;&gt;"",AdmittedwithRecentDischarge!$W244&lt;&gt;""), AdmittedwithRecentDischarge!$W244,"")</f>
        <v/>
      </c>
      <c r="X222" s="97">
        <f t="array" ref="X222">RANK($Z222,$Z$6:$Z$2005,0)+COUNTIF($Z$6:$Z222,Z222)</f>
        <v>100</v>
      </c>
      <c r="AD222" s="93"/>
    </row>
    <row r="223" spans="1:30" s="97" customFormat="1">
      <c r="A223" s="97">
        <f t="shared" si="3"/>
        <v>218</v>
      </c>
      <c r="C223" s="51" t="str">
        <f>IF(AND(AdmittedwithRecentDischarge!$K245&lt;&gt;"",AdmittedwithRecentDischarge!$I245&lt;&gt;"",AdmittedwithRecentDischarge!$S245&lt;&gt;""), AdmittedwithRecentDischarge!$S245,"")</f>
        <v/>
      </c>
      <c r="D223" s="97">
        <f>RANK($F223,$F$6:$F$2005,0)+COUNTIF($F$6:$F223,F223)</f>
        <v>100</v>
      </c>
      <c r="I223" s="93"/>
      <c r="K223" s="51" t="str">
        <f>IF(AND(TransferLog!$J238&lt;&gt;"",TransferLog!$L238&lt;&gt;""), TransferLog!$L238,"")</f>
        <v/>
      </c>
      <c r="L223" s="97">
        <f t="array" ref="L223">RANK($N223,$N$6:$N$2005,0)+COUNTIF($N$6:$N223,N223)</f>
        <v>100</v>
      </c>
      <c r="Q223" s="93"/>
      <c r="U223" s="93"/>
      <c r="W223" s="51" t="str">
        <f>IF(AND(AdmittedwithRecentDischarge!$K245&lt;&gt;"",AdmittedwithRecentDischarge!$I245&lt;&gt;"",AdmittedwithRecentDischarge!$W245&lt;&gt;""), AdmittedwithRecentDischarge!$W245,"")</f>
        <v/>
      </c>
      <c r="X223" s="97">
        <f t="array" ref="X223">RANK($Z223,$Z$6:$Z$2005,0)+COUNTIF($Z$6:$Z223,Z223)</f>
        <v>100</v>
      </c>
      <c r="AD223" s="93"/>
    </row>
    <row r="224" spans="1:30" s="97" customFormat="1">
      <c r="A224" s="97">
        <f t="shared" si="3"/>
        <v>219</v>
      </c>
      <c r="C224" s="51" t="str">
        <f>IF(AND(AdmittedwithRecentDischarge!$K246&lt;&gt;"",AdmittedwithRecentDischarge!$I246&lt;&gt;"",AdmittedwithRecentDischarge!$S246&lt;&gt;""), AdmittedwithRecentDischarge!$S246,"")</f>
        <v/>
      </c>
      <c r="D224" s="97">
        <f>RANK($F224,$F$6:$F$2005,0)+COUNTIF($F$6:$F224,F224)</f>
        <v>100</v>
      </c>
      <c r="I224" s="93"/>
      <c r="K224" s="51" t="str">
        <f>IF(AND(TransferLog!$J239&lt;&gt;"",TransferLog!$L239&lt;&gt;""), TransferLog!$L239,"")</f>
        <v/>
      </c>
      <c r="L224" s="97">
        <f t="array" ref="L224">RANK($N224,$N$6:$N$2005,0)+COUNTIF($N$6:$N224,N224)</f>
        <v>100</v>
      </c>
      <c r="Q224" s="93"/>
      <c r="U224" s="93"/>
      <c r="W224" s="51" t="str">
        <f>IF(AND(AdmittedwithRecentDischarge!$K246&lt;&gt;"",AdmittedwithRecentDischarge!$I246&lt;&gt;"",AdmittedwithRecentDischarge!$W246&lt;&gt;""), AdmittedwithRecentDischarge!$W246,"")</f>
        <v/>
      </c>
      <c r="X224" s="97">
        <f t="array" ref="X224">RANK($Z224,$Z$6:$Z$2005,0)+COUNTIF($Z$6:$Z224,Z224)</f>
        <v>100</v>
      </c>
      <c r="AD224" s="93"/>
    </row>
    <row r="225" spans="1:30" s="97" customFormat="1">
      <c r="A225" s="97">
        <f t="shared" si="3"/>
        <v>220</v>
      </c>
      <c r="C225" s="51" t="str">
        <f>IF(AND(AdmittedwithRecentDischarge!$K247&lt;&gt;"",AdmittedwithRecentDischarge!$I247&lt;&gt;"",AdmittedwithRecentDischarge!$S247&lt;&gt;""), AdmittedwithRecentDischarge!$S247,"")</f>
        <v/>
      </c>
      <c r="D225" s="97">
        <f>RANK($F225,$F$6:$F$2005,0)+COUNTIF($F$6:$F225,F225)</f>
        <v>100</v>
      </c>
      <c r="I225" s="93"/>
      <c r="K225" s="51" t="str">
        <f>IF(AND(TransferLog!$J240&lt;&gt;"",TransferLog!$L240&lt;&gt;""), TransferLog!$L240,"")</f>
        <v/>
      </c>
      <c r="L225" s="97">
        <f t="array" ref="L225">RANK($N225,$N$6:$N$2005,0)+COUNTIF($N$6:$N225,N225)</f>
        <v>100</v>
      </c>
      <c r="Q225" s="93"/>
      <c r="U225" s="93"/>
      <c r="W225" s="51" t="str">
        <f>IF(AND(AdmittedwithRecentDischarge!$K247&lt;&gt;"",AdmittedwithRecentDischarge!$I247&lt;&gt;"",AdmittedwithRecentDischarge!$W247&lt;&gt;""), AdmittedwithRecentDischarge!$W247,"")</f>
        <v/>
      </c>
      <c r="X225" s="97">
        <f t="array" ref="X225">RANK($Z225,$Z$6:$Z$2005,0)+COUNTIF($Z$6:$Z225,Z225)</f>
        <v>100</v>
      </c>
      <c r="AD225" s="93"/>
    </row>
    <row r="226" spans="1:30" s="97" customFormat="1">
      <c r="A226" s="97">
        <f t="shared" si="3"/>
        <v>221</v>
      </c>
      <c r="C226" s="51" t="str">
        <f>IF(AND(AdmittedwithRecentDischarge!$K248&lt;&gt;"",AdmittedwithRecentDischarge!$I248&lt;&gt;"",AdmittedwithRecentDischarge!$S248&lt;&gt;""), AdmittedwithRecentDischarge!$S248,"")</f>
        <v/>
      </c>
      <c r="D226" s="97">
        <f>RANK($F226,$F$6:$F$2005,0)+COUNTIF($F$6:$F226,F226)</f>
        <v>100</v>
      </c>
      <c r="I226" s="93"/>
      <c r="K226" s="51" t="str">
        <f>IF(AND(TransferLog!$J241&lt;&gt;"",TransferLog!$L241&lt;&gt;""), TransferLog!$L241,"")</f>
        <v/>
      </c>
      <c r="L226" s="97">
        <f t="array" ref="L226">RANK($N226,$N$6:$N$2005,0)+COUNTIF($N$6:$N226,N226)</f>
        <v>100</v>
      </c>
      <c r="Q226" s="93"/>
      <c r="U226" s="93"/>
      <c r="W226" s="51" t="str">
        <f>IF(AND(AdmittedwithRecentDischarge!$K248&lt;&gt;"",AdmittedwithRecentDischarge!$I248&lt;&gt;"",AdmittedwithRecentDischarge!$W248&lt;&gt;""), AdmittedwithRecentDischarge!$W248,"")</f>
        <v/>
      </c>
      <c r="X226" s="97">
        <f t="array" ref="X226">RANK($Z226,$Z$6:$Z$2005,0)+COUNTIF($Z$6:$Z226,Z226)</f>
        <v>100</v>
      </c>
      <c r="AD226" s="93"/>
    </row>
    <row r="227" spans="1:30" s="97" customFormat="1">
      <c r="A227" s="97">
        <f t="shared" si="3"/>
        <v>222</v>
      </c>
      <c r="C227" s="51" t="str">
        <f>IF(AND(AdmittedwithRecentDischarge!$K249&lt;&gt;"",AdmittedwithRecentDischarge!$I249&lt;&gt;"",AdmittedwithRecentDischarge!$S249&lt;&gt;""), AdmittedwithRecentDischarge!$S249,"")</f>
        <v/>
      </c>
      <c r="D227" s="97">
        <f>RANK($F227,$F$6:$F$2005,0)+COUNTIF($F$6:$F227,F227)</f>
        <v>100</v>
      </c>
      <c r="I227" s="93"/>
      <c r="K227" s="51" t="str">
        <f>IF(AND(TransferLog!$J242&lt;&gt;"",TransferLog!$L242&lt;&gt;""), TransferLog!$L242,"")</f>
        <v/>
      </c>
      <c r="L227" s="97">
        <f t="array" ref="L227">RANK($N227,$N$6:$N$2005,0)+COUNTIF($N$6:$N227,N227)</f>
        <v>100</v>
      </c>
      <c r="Q227" s="93"/>
      <c r="U227" s="93"/>
      <c r="W227" s="51" t="str">
        <f>IF(AND(AdmittedwithRecentDischarge!$K249&lt;&gt;"",AdmittedwithRecentDischarge!$I249&lt;&gt;"",AdmittedwithRecentDischarge!$W249&lt;&gt;""), AdmittedwithRecentDischarge!$W249,"")</f>
        <v/>
      </c>
      <c r="X227" s="97">
        <f t="array" ref="X227">RANK($Z227,$Z$6:$Z$2005,0)+COUNTIF($Z$6:$Z227,Z227)</f>
        <v>100</v>
      </c>
      <c r="AD227" s="93"/>
    </row>
    <row r="228" spans="1:30" s="97" customFormat="1">
      <c r="A228" s="97">
        <f t="shared" si="3"/>
        <v>223</v>
      </c>
      <c r="C228" s="51" t="str">
        <f>IF(AND(AdmittedwithRecentDischarge!$K250&lt;&gt;"",AdmittedwithRecentDischarge!$I250&lt;&gt;"",AdmittedwithRecentDischarge!$S250&lt;&gt;""), AdmittedwithRecentDischarge!$S250,"")</f>
        <v/>
      </c>
      <c r="D228" s="97">
        <f>RANK($F228,$F$6:$F$2005,0)+COUNTIF($F$6:$F228,F228)</f>
        <v>100</v>
      </c>
      <c r="I228" s="93"/>
      <c r="K228" s="51" t="str">
        <f>IF(AND(TransferLog!$J243&lt;&gt;"",TransferLog!$L243&lt;&gt;""), TransferLog!$L243,"")</f>
        <v/>
      </c>
      <c r="L228" s="97">
        <f t="array" ref="L228">RANK($N228,$N$6:$N$2005,0)+COUNTIF($N$6:$N228,N228)</f>
        <v>100</v>
      </c>
      <c r="Q228" s="93"/>
      <c r="U228" s="93"/>
      <c r="W228" s="51" t="str">
        <f>IF(AND(AdmittedwithRecentDischarge!$K250&lt;&gt;"",AdmittedwithRecentDischarge!$I250&lt;&gt;"",AdmittedwithRecentDischarge!$W250&lt;&gt;""), AdmittedwithRecentDischarge!$W250,"")</f>
        <v/>
      </c>
      <c r="X228" s="97">
        <f t="array" ref="X228">RANK($Z228,$Z$6:$Z$2005,0)+COUNTIF($Z$6:$Z228,Z228)</f>
        <v>100</v>
      </c>
      <c r="AD228" s="93"/>
    </row>
    <row r="229" spans="1:30" s="97" customFormat="1">
      <c r="A229" s="97">
        <f t="shared" si="3"/>
        <v>224</v>
      </c>
      <c r="C229" s="51" t="str">
        <f>IF(AND(AdmittedwithRecentDischarge!$K251&lt;&gt;"",AdmittedwithRecentDischarge!$I251&lt;&gt;"",AdmittedwithRecentDischarge!$S251&lt;&gt;""), AdmittedwithRecentDischarge!$S251,"")</f>
        <v/>
      </c>
      <c r="D229" s="97">
        <f>RANK($F229,$F$6:$F$2005,0)+COUNTIF($F$6:$F229,F229)</f>
        <v>100</v>
      </c>
      <c r="I229" s="93"/>
      <c r="K229" s="51" t="str">
        <f>IF(AND(TransferLog!$J244&lt;&gt;"",TransferLog!$L244&lt;&gt;""), TransferLog!$L244,"")</f>
        <v/>
      </c>
      <c r="L229" s="97">
        <f t="array" ref="L229">RANK($N229,$N$6:$N$2005,0)+COUNTIF($N$6:$N229,N229)</f>
        <v>100</v>
      </c>
      <c r="Q229" s="93"/>
      <c r="U229" s="93"/>
      <c r="W229" s="51" t="str">
        <f>IF(AND(AdmittedwithRecentDischarge!$K251&lt;&gt;"",AdmittedwithRecentDischarge!$I251&lt;&gt;"",AdmittedwithRecentDischarge!$W251&lt;&gt;""), AdmittedwithRecentDischarge!$W251,"")</f>
        <v/>
      </c>
      <c r="X229" s="97">
        <f t="array" ref="X229">RANK($Z229,$Z$6:$Z$2005,0)+COUNTIF($Z$6:$Z229,Z229)</f>
        <v>100</v>
      </c>
      <c r="AD229" s="93"/>
    </row>
    <row r="230" spans="1:30" s="97" customFormat="1">
      <c r="A230" s="97">
        <f t="shared" si="3"/>
        <v>225</v>
      </c>
      <c r="C230" s="51" t="str">
        <f>IF(AND(AdmittedwithRecentDischarge!$K252&lt;&gt;"",AdmittedwithRecentDischarge!$I252&lt;&gt;"",AdmittedwithRecentDischarge!$S252&lt;&gt;""), AdmittedwithRecentDischarge!$S252,"")</f>
        <v/>
      </c>
      <c r="D230" s="97">
        <f>RANK($F230,$F$6:$F$2005,0)+COUNTIF($F$6:$F230,F230)</f>
        <v>100</v>
      </c>
      <c r="I230" s="93"/>
      <c r="K230" s="51" t="str">
        <f>IF(AND(TransferLog!$J245&lt;&gt;"",TransferLog!$L245&lt;&gt;""), TransferLog!$L245,"")</f>
        <v/>
      </c>
      <c r="L230" s="97">
        <f t="array" ref="L230">RANK($N230,$N$6:$N$2005,0)+COUNTIF($N$6:$N230,N230)</f>
        <v>100</v>
      </c>
      <c r="Q230" s="93"/>
      <c r="U230" s="93"/>
      <c r="W230" s="51" t="str">
        <f>IF(AND(AdmittedwithRecentDischarge!$K252&lt;&gt;"",AdmittedwithRecentDischarge!$I252&lt;&gt;"",AdmittedwithRecentDischarge!$W252&lt;&gt;""), AdmittedwithRecentDischarge!$W252,"")</f>
        <v/>
      </c>
      <c r="X230" s="97">
        <f t="array" ref="X230">RANK($Z230,$Z$6:$Z$2005,0)+COUNTIF($Z$6:$Z230,Z230)</f>
        <v>100</v>
      </c>
      <c r="AD230" s="93"/>
    </row>
    <row r="231" spans="1:30" s="97" customFormat="1">
      <c r="A231" s="97">
        <f t="shared" si="3"/>
        <v>226</v>
      </c>
      <c r="C231" s="51" t="str">
        <f>IF(AND(AdmittedwithRecentDischarge!$K253&lt;&gt;"",AdmittedwithRecentDischarge!$I253&lt;&gt;"",AdmittedwithRecentDischarge!$S253&lt;&gt;""), AdmittedwithRecentDischarge!$S253,"")</f>
        <v/>
      </c>
      <c r="D231" s="97">
        <f>RANK($F231,$F$6:$F$2005,0)+COUNTIF($F$6:$F231,F231)</f>
        <v>100</v>
      </c>
      <c r="I231" s="93"/>
      <c r="K231" s="51" t="str">
        <f>IF(AND(TransferLog!$J246&lt;&gt;"",TransferLog!$L246&lt;&gt;""), TransferLog!$L246,"")</f>
        <v/>
      </c>
      <c r="L231" s="97">
        <f t="array" ref="L231">RANK($N231,$N$6:$N$2005,0)+COUNTIF($N$6:$N231,N231)</f>
        <v>100</v>
      </c>
      <c r="Q231" s="93"/>
      <c r="U231" s="93"/>
      <c r="W231" s="51" t="str">
        <f>IF(AND(AdmittedwithRecentDischarge!$K253&lt;&gt;"",AdmittedwithRecentDischarge!$I253&lt;&gt;"",AdmittedwithRecentDischarge!$W253&lt;&gt;""), AdmittedwithRecentDischarge!$W253,"")</f>
        <v/>
      </c>
      <c r="X231" s="97">
        <f t="array" ref="X231">RANK($Z231,$Z$6:$Z$2005,0)+COUNTIF($Z$6:$Z231,Z231)</f>
        <v>100</v>
      </c>
      <c r="AD231" s="93"/>
    </row>
    <row r="232" spans="1:30" s="97" customFormat="1">
      <c r="A232" s="97">
        <f t="shared" si="3"/>
        <v>227</v>
      </c>
      <c r="C232" s="51" t="str">
        <f>IF(AND(AdmittedwithRecentDischarge!$K254&lt;&gt;"",AdmittedwithRecentDischarge!$I254&lt;&gt;"",AdmittedwithRecentDischarge!$S254&lt;&gt;""), AdmittedwithRecentDischarge!$S254,"")</f>
        <v/>
      </c>
      <c r="D232" s="97">
        <f>RANK($F232,$F$6:$F$2005,0)+COUNTIF($F$6:$F232,F232)</f>
        <v>100</v>
      </c>
      <c r="I232" s="93"/>
      <c r="K232" s="51" t="str">
        <f>IF(AND(TransferLog!$J247&lt;&gt;"",TransferLog!$L247&lt;&gt;""), TransferLog!$L247,"")</f>
        <v/>
      </c>
      <c r="L232" s="97">
        <f t="array" ref="L232">RANK($N232,$N$6:$N$2005,0)+COUNTIF($N$6:$N232,N232)</f>
        <v>100</v>
      </c>
      <c r="Q232" s="93"/>
      <c r="U232" s="93"/>
      <c r="W232" s="51" t="str">
        <f>IF(AND(AdmittedwithRecentDischarge!$K254&lt;&gt;"",AdmittedwithRecentDischarge!$I254&lt;&gt;"",AdmittedwithRecentDischarge!$W254&lt;&gt;""), AdmittedwithRecentDischarge!$W254,"")</f>
        <v/>
      </c>
      <c r="X232" s="97">
        <f t="array" ref="X232">RANK($Z232,$Z$6:$Z$2005,0)+COUNTIF($Z$6:$Z232,Z232)</f>
        <v>100</v>
      </c>
      <c r="AD232" s="93"/>
    </row>
    <row r="233" spans="1:30" s="97" customFormat="1">
      <c r="A233" s="97">
        <f t="shared" si="3"/>
        <v>228</v>
      </c>
      <c r="C233" s="51" t="str">
        <f>IF(AND(AdmittedwithRecentDischarge!$K255&lt;&gt;"",AdmittedwithRecentDischarge!$I255&lt;&gt;"",AdmittedwithRecentDischarge!$S255&lt;&gt;""), AdmittedwithRecentDischarge!$S255,"")</f>
        <v/>
      </c>
      <c r="D233" s="97">
        <f>RANK($F233,$F$6:$F$2005,0)+COUNTIF($F$6:$F233,F233)</f>
        <v>100</v>
      </c>
      <c r="I233" s="93"/>
      <c r="K233" s="51" t="str">
        <f>IF(AND(TransferLog!$J248&lt;&gt;"",TransferLog!$L248&lt;&gt;""), TransferLog!$L248,"")</f>
        <v/>
      </c>
      <c r="L233" s="97">
        <f t="array" ref="L233">RANK($N233,$N$6:$N$2005,0)+COUNTIF($N$6:$N233,N233)</f>
        <v>100</v>
      </c>
      <c r="Q233" s="93"/>
      <c r="U233" s="93"/>
      <c r="W233" s="51" t="str">
        <f>IF(AND(AdmittedwithRecentDischarge!$K255&lt;&gt;"",AdmittedwithRecentDischarge!$I255&lt;&gt;"",AdmittedwithRecentDischarge!$W255&lt;&gt;""), AdmittedwithRecentDischarge!$W255,"")</f>
        <v/>
      </c>
      <c r="X233" s="97">
        <f t="array" ref="X233">RANK($Z233,$Z$6:$Z$2005,0)+COUNTIF($Z$6:$Z233,Z233)</f>
        <v>100</v>
      </c>
      <c r="AD233" s="93"/>
    </row>
    <row r="234" spans="1:30" s="97" customFormat="1">
      <c r="A234" s="97">
        <f t="shared" si="3"/>
        <v>229</v>
      </c>
      <c r="C234" s="51" t="str">
        <f>IF(AND(AdmittedwithRecentDischarge!$K256&lt;&gt;"",AdmittedwithRecentDischarge!$I256&lt;&gt;"",AdmittedwithRecentDischarge!$S256&lt;&gt;""), AdmittedwithRecentDischarge!$S256,"")</f>
        <v/>
      </c>
      <c r="D234" s="97">
        <f>RANK($F234,$F$6:$F$2005,0)+COUNTIF($F$6:$F234,F234)</f>
        <v>100</v>
      </c>
      <c r="I234" s="93"/>
      <c r="K234" s="51" t="str">
        <f>IF(AND(TransferLog!$J249&lt;&gt;"",TransferLog!$L249&lt;&gt;""), TransferLog!$L249,"")</f>
        <v/>
      </c>
      <c r="L234" s="97">
        <f t="array" ref="L234">RANK($N234,$N$6:$N$2005,0)+COUNTIF($N$6:$N234,N234)</f>
        <v>100</v>
      </c>
      <c r="Q234" s="93"/>
      <c r="U234" s="93"/>
      <c r="W234" s="51" t="str">
        <f>IF(AND(AdmittedwithRecentDischarge!$K256&lt;&gt;"",AdmittedwithRecentDischarge!$I256&lt;&gt;"",AdmittedwithRecentDischarge!$W256&lt;&gt;""), AdmittedwithRecentDischarge!$W256,"")</f>
        <v/>
      </c>
      <c r="X234" s="97">
        <f t="array" ref="X234">RANK($Z234,$Z$6:$Z$2005,0)+COUNTIF($Z$6:$Z234,Z234)</f>
        <v>100</v>
      </c>
      <c r="AD234" s="93"/>
    </row>
    <row r="235" spans="1:30" s="97" customFormat="1">
      <c r="A235" s="97">
        <f t="shared" si="3"/>
        <v>230</v>
      </c>
      <c r="C235" s="51" t="str">
        <f>IF(AND(AdmittedwithRecentDischarge!$K257&lt;&gt;"",AdmittedwithRecentDischarge!$I257&lt;&gt;"",AdmittedwithRecentDischarge!$S257&lt;&gt;""), AdmittedwithRecentDischarge!$S257,"")</f>
        <v/>
      </c>
      <c r="D235" s="97">
        <f>RANK($F235,$F$6:$F$2005,0)+COUNTIF($F$6:$F235,F235)</f>
        <v>100</v>
      </c>
      <c r="I235" s="93"/>
      <c r="K235" s="51" t="str">
        <f>IF(AND(TransferLog!$J250&lt;&gt;"",TransferLog!$L250&lt;&gt;""), TransferLog!$L250,"")</f>
        <v/>
      </c>
      <c r="L235" s="97">
        <f t="array" ref="L235">RANK($N235,$N$6:$N$2005,0)+COUNTIF($N$6:$N235,N235)</f>
        <v>100</v>
      </c>
      <c r="Q235" s="93"/>
      <c r="U235" s="93"/>
      <c r="W235" s="51" t="str">
        <f>IF(AND(AdmittedwithRecentDischarge!$K257&lt;&gt;"",AdmittedwithRecentDischarge!$I257&lt;&gt;"",AdmittedwithRecentDischarge!$W257&lt;&gt;""), AdmittedwithRecentDischarge!$W257,"")</f>
        <v/>
      </c>
      <c r="X235" s="97">
        <f t="array" ref="X235">RANK($Z235,$Z$6:$Z$2005,0)+COUNTIF($Z$6:$Z235,Z235)</f>
        <v>100</v>
      </c>
      <c r="AD235" s="93"/>
    </row>
    <row r="236" spans="1:30" s="97" customFormat="1">
      <c r="A236" s="97">
        <f t="shared" si="3"/>
        <v>231</v>
      </c>
      <c r="C236" s="51" t="str">
        <f>IF(AND(AdmittedwithRecentDischarge!$K258&lt;&gt;"",AdmittedwithRecentDischarge!$I258&lt;&gt;"",AdmittedwithRecentDischarge!$S258&lt;&gt;""), AdmittedwithRecentDischarge!$S258,"")</f>
        <v/>
      </c>
      <c r="D236" s="97">
        <f>RANK($F236,$F$6:$F$2005,0)+COUNTIF($F$6:$F236,F236)</f>
        <v>100</v>
      </c>
      <c r="I236" s="93"/>
      <c r="K236" s="51" t="str">
        <f>IF(AND(TransferLog!$J251&lt;&gt;"",TransferLog!$L251&lt;&gt;""), TransferLog!$L251,"")</f>
        <v/>
      </c>
      <c r="L236" s="97">
        <f t="array" ref="L236">RANK($N236,$N$6:$N$2005,0)+COUNTIF($N$6:$N236,N236)</f>
        <v>100</v>
      </c>
      <c r="Q236" s="93"/>
      <c r="U236" s="93"/>
      <c r="W236" s="51" t="str">
        <f>IF(AND(AdmittedwithRecentDischarge!$K258&lt;&gt;"",AdmittedwithRecentDischarge!$I258&lt;&gt;"",AdmittedwithRecentDischarge!$W258&lt;&gt;""), AdmittedwithRecentDischarge!$W258,"")</f>
        <v/>
      </c>
      <c r="X236" s="97">
        <f t="array" ref="X236">RANK($Z236,$Z$6:$Z$2005,0)+COUNTIF($Z$6:$Z236,Z236)</f>
        <v>100</v>
      </c>
      <c r="AD236" s="93"/>
    </row>
    <row r="237" spans="1:30" s="97" customFormat="1">
      <c r="A237" s="97">
        <f t="shared" si="3"/>
        <v>232</v>
      </c>
      <c r="C237" s="51" t="str">
        <f>IF(AND(AdmittedwithRecentDischarge!$K259&lt;&gt;"",AdmittedwithRecentDischarge!$I259&lt;&gt;"",AdmittedwithRecentDischarge!$S259&lt;&gt;""), AdmittedwithRecentDischarge!$S259,"")</f>
        <v/>
      </c>
      <c r="D237" s="97">
        <f>RANK($F237,$F$6:$F$2005,0)+COUNTIF($F$6:$F237,F237)</f>
        <v>100</v>
      </c>
      <c r="I237" s="93"/>
      <c r="K237" s="51" t="str">
        <f>IF(AND(TransferLog!$J252&lt;&gt;"",TransferLog!$L252&lt;&gt;""), TransferLog!$L252,"")</f>
        <v/>
      </c>
      <c r="L237" s="97">
        <f t="array" ref="L237">RANK($N237,$N$6:$N$2005,0)+COUNTIF($N$6:$N237,N237)</f>
        <v>100</v>
      </c>
      <c r="Q237" s="93"/>
      <c r="U237" s="93"/>
      <c r="W237" s="51" t="str">
        <f>IF(AND(AdmittedwithRecentDischarge!$K259&lt;&gt;"",AdmittedwithRecentDischarge!$I259&lt;&gt;"",AdmittedwithRecentDischarge!$W259&lt;&gt;""), AdmittedwithRecentDischarge!$W259,"")</f>
        <v/>
      </c>
      <c r="X237" s="97">
        <f t="array" ref="X237">RANK($Z237,$Z$6:$Z$2005,0)+COUNTIF($Z$6:$Z237,Z237)</f>
        <v>100</v>
      </c>
      <c r="AD237" s="93"/>
    </row>
    <row r="238" spans="1:30" s="97" customFormat="1">
      <c r="A238" s="97">
        <f t="shared" si="3"/>
        <v>233</v>
      </c>
      <c r="C238" s="51" t="str">
        <f>IF(AND(AdmittedwithRecentDischarge!$K260&lt;&gt;"",AdmittedwithRecentDischarge!$I260&lt;&gt;"",AdmittedwithRecentDischarge!$S260&lt;&gt;""), AdmittedwithRecentDischarge!$S260,"")</f>
        <v/>
      </c>
      <c r="D238" s="97">
        <f>RANK($F238,$F$6:$F$2005,0)+COUNTIF($F$6:$F238,F238)</f>
        <v>100</v>
      </c>
      <c r="I238" s="93"/>
      <c r="K238" s="51" t="str">
        <f>IF(AND(TransferLog!$J253&lt;&gt;"",TransferLog!$L253&lt;&gt;""), TransferLog!$L253,"")</f>
        <v/>
      </c>
      <c r="L238" s="97">
        <f t="array" ref="L238">RANK($N238,$N$6:$N$2005,0)+COUNTIF($N$6:$N238,N238)</f>
        <v>100</v>
      </c>
      <c r="Q238" s="93"/>
      <c r="U238" s="93"/>
      <c r="W238" s="51" t="str">
        <f>IF(AND(AdmittedwithRecentDischarge!$K260&lt;&gt;"",AdmittedwithRecentDischarge!$I260&lt;&gt;"",AdmittedwithRecentDischarge!$W260&lt;&gt;""), AdmittedwithRecentDischarge!$W260,"")</f>
        <v/>
      </c>
      <c r="X238" s="97">
        <f t="array" ref="X238">RANK($Z238,$Z$6:$Z$2005,0)+COUNTIF($Z$6:$Z238,Z238)</f>
        <v>100</v>
      </c>
      <c r="AD238" s="93"/>
    </row>
    <row r="239" spans="1:30" s="97" customFormat="1">
      <c r="A239" s="97">
        <f t="shared" si="3"/>
        <v>234</v>
      </c>
      <c r="C239" s="51" t="str">
        <f>IF(AND(AdmittedwithRecentDischarge!$K261&lt;&gt;"",AdmittedwithRecentDischarge!$I261&lt;&gt;"",AdmittedwithRecentDischarge!$S261&lt;&gt;""), AdmittedwithRecentDischarge!$S261,"")</f>
        <v/>
      </c>
      <c r="D239" s="97">
        <f>RANK($F239,$F$6:$F$2005,0)+COUNTIF($F$6:$F239,F239)</f>
        <v>100</v>
      </c>
      <c r="I239" s="93"/>
      <c r="K239" s="51" t="str">
        <f>IF(AND(TransferLog!$J254&lt;&gt;"",TransferLog!$L254&lt;&gt;""), TransferLog!$L254,"")</f>
        <v/>
      </c>
      <c r="L239" s="97">
        <f t="array" ref="L239">RANK($N239,$N$6:$N$2005,0)+COUNTIF($N$6:$N239,N239)</f>
        <v>100</v>
      </c>
      <c r="Q239" s="93"/>
      <c r="U239" s="93"/>
      <c r="W239" s="51" t="str">
        <f>IF(AND(AdmittedwithRecentDischarge!$K261&lt;&gt;"",AdmittedwithRecentDischarge!$I261&lt;&gt;"",AdmittedwithRecentDischarge!$W261&lt;&gt;""), AdmittedwithRecentDischarge!$W261,"")</f>
        <v/>
      </c>
      <c r="X239" s="97">
        <f t="array" ref="X239">RANK($Z239,$Z$6:$Z$2005,0)+COUNTIF($Z$6:$Z239,Z239)</f>
        <v>100</v>
      </c>
      <c r="AD239" s="93"/>
    </row>
    <row r="240" spans="1:30" s="97" customFormat="1">
      <c r="A240" s="97">
        <f t="shared" si="3"/>
        <v>235</v>
      </c>
      <c r="C240" s="51" t="str">
        <f>IF(AND(AdmittedwithRecentDischarge!$K262&lt;&gt;"",AdmittedwithRecentDischarge!$I262&lt;&gt;"",AdmittedwithRecentDischarge!$S262&lt;&gt;""), AdmittedwithRecentDischarge!$S262,"")</f>
        <v/>
      </c>
      <c r="D240" s="97">
        <f>RANK($F240,$F$6:$F$2005,0)+COUNTIF($F$6:$F240,F240)</f>
        <v>100</v>
      </c>
      <c r="I240" s="93"/>
      <c r="K240" s="51" t="str">
        <f>IF(AND(TransferLog!$J255&lt;&gt;"",TransferLog!$L255&lt;&gt;""), TransferLog!$L255,"")</f>
        <v/>
      </c>
      <c r="L240" s="97">
        <f t="array" ref="L240">RANK($N240,$N$6:$N$2005,0)+COUNTIF($N$6:$N240,N240)</f>
        <v>100</v>
      </c>
      <c r="Q240" s="93"/>
      <c r="U240" s="93"/>
      <c r="W240" s="51" t="str">
        <f>IF(AND(AdmittedwithRecentDischarge!$K262&lt;&gt;"",AdmittedwithRecentDischarge!$I262&lt;&gt;"",AdmittedwithRecentDischarge!$W262&lt;&gt;""), AdmittedwithRecentDischarge!$W262,"")</f>
        <v/>
      </c>
      <c r="X240" s="97">
        <f t="array" ref="X240">RANK($Z240,$Z$6:$Z$2005,0)+COUNTIF($Z$6:$Z240,Z240)</f>
        <v>100</v>
      </c>
      <c r="AD240" s="93"/>
    </row>
    <row r="241" spans="1:30" s="97" customFormat="1">
      <c r="A241" s="97">
        <f t="shared" si="3"/>
        <v>236</v>
      </c>
      <c r="C241" s="51" t="str">
        <f>IF(AND(AdmittedwithRecentDischarge!$K263&lt;&gt;"",AdmittedwithRecentDischarge!$I263&lt;&gt;"",AdmittedwithRecentDischarge!$S263&lt;&gt;""), AdmittedwithRecentDischarge!$S263,"")</f>
        <v/>
      </c>
      <c r="D241" s="97">
        <f>RANK($F241,$F$6:$F$2005,0)+COUNTIF($F$6:$F241,F241)</f>
        <v>100</v>
      </c>
      <c r="I241" s="93"/>
      <c r="K241" s="51" t="str">
        <f>IF(AND(TransferLog!$J256&lt;&gt;"",TransferLog!$L256&lt;&gt;""), TransferLog!$L256,"")</f>
        <v/>
      </c>
      <c r="L241" s="97">
        <f t="array" ref="L241">RANK($N241,$N$6:$N$2005,0)+COUNTIF($N$6:$N241,N241)</f>
        <v>100</v>
      </c>
      <c r="Q241" s="93"/>
      <c r="U241" s="93"/>
      <c r="W241" s="51" t="str">
        <f>IF(AND(AdmittedwithRecentDischarge!$K263&lt;&gt;"",AdmittedwithRecentDischarge!$I263&lt;&gt;"",AdmittedwithRecentDischarge!$W263&lt;&gt;""), AdmittedwithRecentDischarge!$W263,"")</f>
        <v/>
      </c>
      <c r="X241" s="97">
        <f t="array" ref="X241">RANK($Z241,$Z$6:$Z$2005,0)+COUNTIF($Z$6:$Z241,Z241)</f>
        <v>100</v>
      </c>
      <c r="AD241" s="93"/>
    </row>
    <row r="242" spans="1:30" s="97" customFormat="1">
      <c r="A242" s="97">
        <f t="shared" si="3"/>
        <v>237</v>
      </c>
      <c r="C242" s="51" t="str">
        <f>IF(AND(AdmittedwithRecentDischarge!$K264&lt;&gt;"",AdmittedwithRecentDischarge!$I264&lt;&gt;"",AdmittedwithRecentDischarge!$S264&lt;&gt;""), AdmittedwithRecentDischarge!$S264,"")</f>
        <v/>
      </c>
      <c r="D242" s="97">
        <f>RANK($F242,$F$6:$F$2005,0)+COUNTIF($F$6:$F242,F242)</f>
        <v>100</v>
      </c>
      <c r="I242" s="93"/>
      <c r="K242" s="51" t="str">
        <f>IF(AND(TransferLog!$J257&lt;&gt;"",TransferLog!$L257&lt;&gt;""), TransferLog!$L257,"")</f>
        <v/>
      </c>
      <c r="L242" s="97">
        <f t="array" ref="L242">RANK($N242,$N$6:$N$2005,0)+COUNTIF($N$6:$N242,N242)</f>
        <v>100</v>
      </c>
      <c r="Q242" s="93"/>
      <c r="U242" s="93"/>
      <c r="W242" s="51" t="str">
        <f>IF(AND(AdmittedwithRecentDischarge!$K264&lt;&gt;"",AdmittedwithRecentDischarge!$I264&lt;&gt;"",AdmittedwithRecentDischarge!$W264&lt;&gt;""), AdmittedwithRecentDischarge!$W264,"")</f>
        <v/>
      </c>
      <c r="X242" s="97">
        <f t="array" ref="X242">RANK($Z242,$Z$6:$Z$2005,0)+COUNTIF($Z$6:$Z242,Z242)</f>
        <v>100</v>
      </c>
      <c r="AD242" s="93"/>
    </row>
    <row r="243" spans="1:30" s="97" customFormat="1">
      <c r="A243" s="97">
        <f t="shared" si="3"/>
        <v>238</v>
      </c>
      <c r="C243" s="51" t="str">
        <f>IF(AND(AdmittedwithRecentDischarge!$K265&lt;&gt;"",AdmittedwithRecentDischarge!$I265&lt;&gt;"",AdmittedwithRecentDischarge!$S265&lt;&gt;""), AdmittedwithRecentDischarge!$S265,"")</f>
        <v/>
      </c>
      <c r="D243" s="97">
        <f>RANK($F243,$F$6:$F$2005,0)+COUNTIF($F$6:$F243,F243)</f>
        <v>100</v>
      </c>
      <c r="I243" s="93"/>
      <c r="K243" s="51" t="str">
        <f>IF(AND(TransferLog!$J258&lt;&gt;"",TransferLog!$L258&lt;&gt;""), TransferLog!$L258,"")</f>
        <v/>
      </c>
      <c r="L243" s="97">
        <f t="array" ref="L243">RANK($N243,$N$6:$N$2005,0)+COUNTIF($N$6:$N243,N243)</f>
        <v>100</v>
      </c>
      <c r="Q243" s="93"/>
      <c r="U243" s="93"/>
      <c r="W243" s="51" t="str">
        <f>IF(AND(AdmittedwithRecentDischarge!$K265&lt;&gt;"",AdmittedwithRecentDischarge!$I265&lt;&gt;"",AdmittedwithRecentDischarge!$W265&lt;&gt;""), AdmittedwithRecentDischarge!$W265,"")</f>
        <v/>
      </c>
      <c r="X243" s="97">
        <f t="array" ref="X243">RANK($Z243,$Z$6:$Z$2005,0)+COUNTIF($Z$6:$Z243,Z243)</f>
        <v>100</v>
      </c>
      <c r="AD243" s="93"/>
    </row>
    <row r="244" spans="1:30" s="97" customFormat="1">
      <c r="A244" s="97">
        <f t="shared" si="3"/>
        <v>239</v>
      </c>
      <c r="C244" s="51" t="str">
        <f>IF(AND(AdmittedwithRecentDischarge!$K266&lt;&gt;"",AdmittedwithRecentDischarge!$I266&lt;&gt;"",AdmittedwithRecentDischarge!$S266&lt;&gt;""), AdmittedwithRecentDischarge!$S266,"")</f>
        <v/>
      </c>
      <c r="D244" s="97">
        <f>RANK($F244,$F$6:$F$2005,0)+COUNTIF($F$6:$F244,F244)</f>
        <v>100</v>
      </c>
      <c r="I244" s="93"/>
      <c r="K244" s="51" t="str">
        <f>IF(AND(TransferLog!$J259&lt;&gt;"",TransferLog!$L259&lt;&gt;""), TransferLog!$L259,"")</f>
        <v/>
      </c>
      <c r="L244" s="97">
        <f t="array" ref="L244">RANK($N244,$N$6:$N$2005,0)+COUNTIF($N$6:$N244,N244)</f>
        <v>100</v>
      </c>
      <c r="Q244" s="93"/>
      <c r="U244" s="93"/>
      <c r="W244" s="51" t="str">
        <f>IF(AND(AdmittedwithRecentDischarge!$K266&lt;&gt;"",AdmittedwithRecentDischarge!$I266&lt;&gt;"",AdmittedwithRecentDischarge!$W266&lt;&gt;""), AdmittedwithRecentDischarge!$W266,"")</f>
        <v/>
      </c>
      <c r="X244" s="97">
        <f t="array" ref="X244">RANK($Z244,$Z$6:$Z$2005,0)+COUNTIF($Z$6:$Z244,Z244)</f>
        <v>100</v>
      </c>
      <c r="AD244" s="93"/>
    </row>
    <row r="245" spans="1:30" s="97" customFormat="1">
      <c r="A245" s="97">
        <f t="shared" si="3"/>
        <v>240</v>
      </c>
      <c r="C245" s="51" t="str">
        <f>IF(AND(AdmittedwithRecentDischarge!$K267&lt;&gt;"",AdmittedwithRecentDischarge!$I267&lt;&gt;"",AdmittedwithRecentDischarge!$S267&lt;&gt;""), AdmittedwithRecentDischarge!$S267,"")</f>
        <v/>
      </c>
      <c r="D245" s="97">
        <f>RANK($F245,$F$6:$F$2005,0)+COUNTIF($F$6:$F245,F245)</f>
        <v>100</v>
      </c>
      <c r="I245" s="93"/>
      <c r="K245" s="51" t="str">
        <f>IF(AND(TransferLog!$J260&lt;&gt;"",TransferLog!$L260&lt;&gt;""), TransferLog!$L260,"")</f>
        <v/>
      </c>
      <c r="L245" s="97">
        <f t="array" ref="L245">RANK($N245,$N$6:$N$2005,0)+COUNTIF($N$6:$N245,N245)</f>
        <v>100</v>
      </c>
      <c r="Q245" s="93"/>
      <c r="U245" s="93"/>
      <c r="W245" s="51" t="str">
        <f>IF(AND(AdmittedwithRecentDischarge!$K267&lt;&gt;"",AdmittedwithRecentDischarge!$I267&lt;&gt;"",AdmittedwithRecentDischarge!$W267&lt;&gt;""), AdmittedwithRecentDischarge!$W267,"")</f>
        <v/>
      </c>
      <c r="X245" s="97">
        <f t="array" ref="X245">RANK($Z245,$Z$6:$Z$2005,0)+COUNTIF($Z$6:$Z245,Z245)</f>
        <v>100</v>
      </c>
      <c r="AD245" s="93"/>
    </row>
    <row r="246" spans="1:30" s="97" customFormat="1">
      <c r="A246" s="97">
        <f t="shared" si="3"/>
        <v>241</v>
      </c>
      <c r="C246" s="51" t="str">
        <f>IF(AND(AdmittedwithRecentDischarge!$K268&lt;&gt;"",AdmittedwithRecentDischarge!$I268&lt;&gt;"",AdmittedwithRecentDischarge!$S268&lt;&gt;""), AdmittedwithRecentDischarge!$S268,"")</f>
        <v/>
      </c>
      <c r="D246" s="97">
        <f>RANK($F246,$F$6:$F$2005,0)+COUNTIF($F$6:$F246,F246)</f>
        <v>100</v>
      </c>
      <c r="I246" s="93"/>
      <c r="K246" s="51" t="str">
        <f>IF(AND(TransferLog!$J261&lt;&gt;"",TransferLog!$L261&lt;&gt;""), TransferLog!$L261,"")</f>
        <v/>
      </c>
      <c r="L246" s="97">
        <f t="array" ref="L246">RANK($N246,$N$6:$N$2005,0)+COUNTIF($N$6:$N246,N246)</f>
        <v>100</v>
      </c>
      <c r="Q246" s="93"/>
      <c r="U246" s="93"/>
      <c r="W246" s="51" t="str">
        <f>IF(AND(AdmittedwithRecentDischarge!$K268&lt;&gt;"",AdmittedwithRecentDischarge!$I268&lt;&gt;"",AdmittedwithRecentDischarge!$W268&lt;&gt;""), AdmittedwithRecentDischarge!$W268,"")</f>
        <v/>
      </c>
      <c r="X246" s="97">
        <f t="array" ref="X246">RANK($Z246,$Z$6:$Z$2005,0)+COUNTIF($Z$6:$Z246,Z246)</f>
        <v>100</v>
      </c>
      <c r="AD246" s="93"/>
    </row>
    <row r="247" spans="1:30" s="97" customFormat="1">
      <c r="A247" s="97">
        <f t="shared" si="3"/>
        <v>242</v>
      </c>
      <c r="C247" s="51" t="str">
        <f>IF(AND(AdmittedwithRecentDischarge!$K269&lt;&gt;"",AdmittedwithRecentDischarge!$I269&lt;&gt;"",AdmittedwithRecentDischarge!$S269&lt;&gt;""), AdmittedwithRecentDischarge!$S269,"")</f>
        <v/>
      </c>
      <c r="D247" s="97">
        <f>RANK($F247,$F$6:$F$2005,0)+COUNTIF($F$6:$F247,F247)</f>
        <v>100</v>
      </c>
      <c r="I247" s="93"/>
      <c r="K247" s="51" t="str">
        <f>IF(AND(TransferLog!$J262&lt;&gt;"",TransferLog!$L262&lt;&gt;""), TransferLog!$L262,"")</f>
        <v/>
      </c>
      <c r="L247" s="97">
        <f t="array" ref="L247">RANK($N247,$N$6:$N$2005,0)+COUNTIF($N$6:$N247,N247)</f>
        <v>100</v>
      </c>
      <c r="Q247" s="93"/>
      <c r="U247" s="93"/>
      <c r="W247" s="51" t="str">
        <f>IF(AND(AdmittedwithRecentDischarge!$K269&lt;&gt;"",AdmittedwithRecentDischarge!$I269&lt;&gt;"",AdmittedwithRecentDischarge!$W269&lt;&gt;""), AdmittedwithRecentDischarge!$W269,"")</f>
        <v/>
      </c>
      <c r="X247" s="97">
        <f t="array" ref="X247">RANK($Z247,$Z$6:$Z$2005,0)+COUNTIF($Z$6:$Z247,Z247)</f>
        <v>100</v>
      </c>
      <c r="AD247" s="93"/>
    </row>
    <row r="248" spans="1:30" s="97" customFormat="1">
      <c r="A248" s="97">
        <f t="shared" si="3"/>
        <v>243</v>
      </c>
      <c r="C248" s="51" t="str">
        <f>IF(AND(AdmittedwithRecentDischarge!$K270&lt;&gt;"",AdmittedwithRecentDischarge!$I270&lt;&gt;"",AdmittedwithRecentDischarge!$S270&lt;&gt;""), AdmittedwithRecentDischarge!$S270,"")</f>
        <v/>
      </c>
      <c r="D248" s="97">
        <f>RANK($F248,$F$6:$F$2005,0)+COUNTIF($F$6:$F248,F248)</f>
        <v>100</v>
      </c>
      <c r="I248" s="93"/>
      <c r="K248" s="51" t="str">
        <f>IF(AND(TransferLog!$J263&lt;&gt;"",TransferLog!$L263&lt;&gt;""), TransferLog!$L263,"")</f>
        <v/>
      </c>
      <c r="L248" s="97">
        <f t="array" ref="L248">RANK($N248,$N$6:$N$2005,0)+COUNTIF($N$6:$N248,N248)</f>
        <v>100</v>
      </c>
      <c r="Q248" s="93"/>
      <c r="U248" s="93"/>
      <c r="W248" s="51" t="str">
        <f>IF(AND(AdmittedwithRecentDischarge!$K270&lt;&gt;"",AdmittedwithRecentDischarge!$I270&lt;&gt;"",AdmittedwithRecentDischarge!$W270&lt;&gt;""), AdmittedwithRecentDischarge!$W270,"")</f>
        <v/>
      </c>
      <c r="X248" s="97">
        <f t="array" ref="X248">RANK($Z248,$Z$6:$Z$2005,0)+COUNTIF($Z$6:$Z248,Z248)</f>
        <v>100</v>
      </c>
      <c r="AD248" s="93"/>
    </row>
    <row r="249" spans="1:30" s="97" customFormat="1">
      <c r="A249" s="97">
        <f t="shared" si="3"/>
        <v>244</v>
      </c>
      <c r="C249" s="51" t="str">
        <f>IF(AND(AdmittedwithRecentDischarge!$K271&lt;&gt;"",AdmittedwithRecentDischarge!$I271&lt;&gt;"",AdmittedwithRecentDischarge!$S271&lt;&gt;""), AdmittedwithRecentDischarge!$S271,"")</f>
        <v/>
      </c>
      <c r="D249" s="97">
        <f>RANK($F249,$F$6:$F$2005,0)+COUNTIF($F$6:$F249,F249)</f>
        <v>100</v>
      </c>
      <c r="I249" s="93"/>
      <c r="K249" s="51" t="str">
        <f>IF(AND(TransferLog!$J264&lt;&gt;"",TransferLog!$L264&lt;&gt;""), TransferLog!$L264,"")</f>
        <v/>
      </c>
      <c r="L249" s="97">
        <f t="array" ref="L249">RANK($N249,$N$6:$N$2005,0)+COUNTIF($N$6:$N249,N249)</f>
        <v>100</v>
      </c>
      <c r="Q249" s="93"/>
      <c r="U249" s="93"/>
      <c r="W249" s="51" t="str">
        <f>IF(AND(AdmittedwithRecentDischarge!$K271&lt;&gt;"",AdmittedwithRecentDischarge!$I271&lt;&gt;"",AdmittedwithRecentDischarge!$W271&lt;&gt;""), AdmittedwithRecentDischarge!$W271,"")</f>
        <v/>
      </c>
      <c r="X249" s="97">
        <f t="array" ref="X249">RANK($Z249,$Z$6:$Z$2005,0)+COUNTIF($Z$6:$Z249,Z249)</f>
        <v>100</v>
      </c>
      <c r="AD249" s="93"/>
    </row>
    <row r="250" spans="1:30" s="97" customFormat="1">
      <c r="A250" s="97">
        <f t="shared" si="3"/>
        <v>245</v>
      </c>
      <c r="C250" s="51" t="str">
        <f>IF(AND(AdmittedwithRecentDischarge!$K272&lt;&gt;"",AdmittedwithRecentDischarge!$I272&lt;&gt;"",AdmittedwithRecentDischarge!$S272&lt;&gt;""), AdmittedwithRecentDischarge!$S272,"")</f>
        <v/>
      </c>
      <c r="D250" s="97">
        <f>RANK($F250,$F$6:$F$2005,0)+COUNTIF($F$6:$F250,F250)</f>
        <v>100</v>
      </c>
      <c r="I250" s="93"/>
      <c r="K250" s="51" t="str">
        <f>IF(AND(TransferLog!$J265&lt;&gt;"",TransferLog!$L265&lt;&gt;""), TransferLog!$L265,"")</f>
        <v/>
      </c>
      <c r="L250" s="97">
        <f t="array" ref="L250">RANK($N250,$N$6:$N$2005,0)+COUNTIF($N$6:$N250,N250)</f>
        <v>100</v>
      </c>
      <c r="Q250" s="93"/>
      <c r="U250" s="93"/>
      <c r="W250" s="51" t="str">
        <f>IF(AND(AdmittedwithRecentDischarge!$K272&lt;&gt;"",AdmittedwithRecentDischarge!$I272&lt;&gt;"",AdmittedwithRecentDischarge!$W272&lt;&gt;""), AdmittedwithRecentDischarge!$W272,"")</f>
        <v/>
      </c>
      <c r="X250" s="97">
        <f t="array" ref="X250">RANK($Z250,$Z$6:$Z$2005,0)+COUNTIF($Z$6:$Z250,Z250)</f>
        <v>100</v>
      </c>
      <c r="AD250" s="93"/>
    </row>
    <row r="251" spans="1:30" s="97" customFormat="1">
      <c r="A251" s="97">
        <f t="shared" si="3"/>
        <v>246</v>
      </c>
      <c r="C251" s="51" t="str">
        <f>IF(AND(AdmittedwithRecentDischarge!$K273&lt;&gt;"",AdmittedwithRecentDischarge!$I273&lt;&gt;"",AdmittedwithRecentDischarge!$S273&lt;&gt;""), AdmittedwithRecentDischarge!$S273,"")</f>
        <v/>
      </c>
      <c r="D251" s="97">
        <f>RANK($F251,$F$6:$F$2005,0)+COUNTIF($F$6:$F251,F251)</f>
        <v>100</v>
      </c>
      <c r="I251" s="93"/>
      <c r="K251" s="51" t="str">
        <f>IF(AND(TransferLog!$J266&lt;&gt;"",TransferLog!$L266&lt;&gt;""), TransferLog!$L266,"")</f>
        <v/>
      </c>
      <c r="L251" s="97">
        <f t="array" ref="L251">RANK($N251,$N$6:$N$2005,0)+COUNTIF($N$6:$N251,N251)</f>
        <v>100</v>
      </c>
      <c r="Q251" s="93"/>
      <c r="U251" s="93"/>
      <c r="W251" s="51" t="str">
        <f>IF(AND(AdmittedwithRecentDischarge!$K273&lt;&gt;"",AdmittedwithRecentDischarge!$I273&lt;&gt;"",AdmittedwithRecentDischarge!$W273&lt;&gt;""), AdmittedwithRecentDischarge!$W273,"")</f>
        <v/>
      </c>
      <c r="X251" s="97">
        <f t="array" ref="X251">RANK($Z251,$Z$6:$Z$2005,0)+COUNTIF($Z$6:$Z251,Z251)</f>
        <v>100</v>
      </c>
      <c r="AD251" s="93"/>
    </row>
    <row r="252" spans="1:30" s="97" customFormat="1">
      <c r="A252" s="97">
        <f t="shared" si="3"/>
        <v>247</v>
      </c>
      <c r="C252" s="51" t="str">
        <f>IF(AND(AdmittedwithRecentDischarge!$K274&lt;&gt;"",AdmittedwithRecentDischarge!$I274&lt;&gt;"",AdmittedwithRecentDischarge!$S274&lt;&gt;""), AdmittedwithRecentDischarge!$S274,"")</f>
        <v/>
      </c>
      <c r="D252" s="97">
        <f>RANK($F252,$F$6:$F$2005,0)+COUNTIF($F$6:$F252,F252)</f>
        <v>100</v>
      </c>
      <c r="I252" s="93"/>
      <c r="K252" s="51" t="str">
        <f>IF(AND(TransferLog!$J267&lt;&gt;"",TransferLog!$L267&lt;&gt;""), TransferLog!$L267,"")</f>
        <v/>
      </c>
      <c r="L252" s="97">
        <f t="array" ref="L252">RANK($N252,$N$6:$N$2005,0)+COUNTIF($N$6:$N252,N252)</f>
        <v>100</v>
      </c>
      <c r="Q252" s="93"/>
      <c r="U252" s="93"/>
      <c r="W252" s="51" t="str">
        <f>IF(AND(AdmittedwithRecentDischarge!$K274&lt;&gt;"",AdmittedwithRecentDischarge!$I274&lt;&gt;"",AdmittedwithRecentDischarge!$W274&lt;&gt;""), AdmittedwithRecentDischarge!$W274,"")</f>
        <v/>
      </c>
      <c r="X252" s="97">
        <f t="array" ref="X252">RANK($Z252,$Z$6:$Z$2005,0)+COUNTIF($Z$6:$Z252,Z252)</f>
        <v>100</v>
      </c>
      <c r="AD252" s="93"/>
    </row>
    <row r="253" spans="1:30" s="97" customFormat="1">
      <c r="A253" s="97">
        <f t="shared" si="3"/>
        <v>248</v>
      </c>
      <c r="C253" s="51" t="str">
        <f>IF(AND(AdmittedwithRecentDischarge!$K275&lt;&gt;"",AdmittedwithRecentDischarge!$I275&lt;&gt;"",AdmittedwithRecentDischarge!$S275&lt;&gt;""), AdmittedwithRecentDischarge!$S275,"")</f>
        <v/>
      </c>
      <c r="D253" s="97">
        <f>RANK($F253,$F$6:$F$2005,0)+COUNTIF($F$6:$F253,F253)</f>
        <v>100</v>
      </c>
      <c r="I253" s="93"/>
      <c r="K253" s="51" t="str">
        <f>IF(AND(TransferLog!$J268&lt;&gt;"",TransferLog!$L268&lt;&gt;""), TransferLog!$L268,"")</f>
        <v/>
      </c>
      <c r="L253" s="97">
        <f t="array" ref="L253">RANK($N253,$N$6:$N$2005,0)+COUNTIF($N$6:$N253,N253)</f>
        <v>100</v>
      </c>
      <c r="Q253" s="93"/>
      <c r="U253" s="93"/>
      <c r="W253" s="51" t="str">
        <f>IF(AND(AdmittedwithRecentDischarge!$K275&lt;&gt;"",AdmittedwithRecentDischarge!$I275&lt;&gt;"",AdmittedwithRecentDischarge!$W275&lt;&gt;""), AdmittedwithRecentDischarge!$W275,"")</f>
        <v/>
      </c>
      <c r="X253" s="97">
        <f t="array" ref="X253">RANK($Z253,$Z$6:$Z$2005,0)+COUNTIF($Z$6:$Z253,Z253)</f>
        <v>100</v>
      </c>
      <c r="AD253" s="93"/>
    </row>
    <row r="254" spans="1:30" s="97" customFormat="1">
      <c r="A254" s="97">
        <f t="shared" si="3"/>
        <v>249</v>
      </c>
      <c r="C254" s="51" t="str">
        <f>IF(AND(AdmittedwithRecentDischarge!$K276&lt;&gt;"",AdmittedwithRecentDischarge!$I276&lt;&gt;"",AdmittedwithRecentDischarge!$S276&lt;&gt;""), AdmittedwithRecentDischarge!$S276,"")</f>
        <v/>
      </c>
      <c r="D254" s="97">
        <f>RANK($F254,$F$6:$F$2005,0)+COUNTIF($F$6:$F254,F254)</f>
        <v>100</v>
      </c>
      <c r="I254" s="93"/>
      <c r="K254" s="51" t="str">
        <f>IF(AND(TransferLog!$J269&lt;&gt;"",TransferLog!$L269&lt;&gt;""), TransferLog!$L269,"")</f>
        <v/>
      </c>
      <c r="L254" s="97">
        <f t="array" ref="L254">RANK($N254,$N$6:$N$2005,0)+COUNTIF($N$6:$N254,N254)</f>
        <v>100</v>
      </c>
      <c r="Q254" s="93"/>
      <c r="U254" s="93"/>
      <c r="W254" s="51" t="str">
        <f>IF(AND(AdmittedwithRecentDischarge!$K276&lt;&gt;"",AdmittedwithRecentDischarge!$I276&lt;&gt;"",AdmittedwithRecentDischarge!$W276&lt;&gt;""), AdmittedwithRecentDischarge!$W276,"")</f>
        <v/>
      </c>
      <c r="X254" s="97">
        <f t="array" ref="X254">RANK($Z254,$Z$6:$Z$2005,0)+COUNTIF($Z$6:$Z254,Z254)</f>
        <v>100</v>
      </c>
      <c r="AD254" s="93"/>
    </row>
    <row r="255" spans="1:30" s="97" customFormat="1">
      <c r="A255" s="97">
        <f t="shared" si="3"/>
        <v>250</v>
      </c>
      <c r="C255" s="51" t="str">
        <f>IF(AND(AdmittedwithRecentDischarge!$K277&lt;&gt;"",AdmittedwithRecentDischarge!$I277&lt;&gt;"",AdmittedwithRecentDischarge!$S277&lt;&gt;""), AdmittedwithRecentDischarge!$S277,"")</f>
        <v/>
      </c>
      <c r="D255" s="97">
        <f>RANK($F255,$F$6:$F$2005,0)+COUNTIF($F$6:$F255,F255)</f>
        <v>100</v>
      </c>
      <c r="I255" s="93"/>
      <c r="K255" s="51" t="str">
        <f>IF(AND(TransferLog!$J270&lt;&gt;"",TransferLog!$L270&lt;&gt;""), TransferLog!$L270,"")</f>
        <v/>
      </c>
      <c r="L255" s="97">
        <f t="array" ref="L255">RANK($N255,$N$6:$N$2005,0)+COUNTIF($N$6:$N255,N255)</f>
        <v>100</v>
      </c>
      <c r="Q255" s="93"/>
      <c r="U255" s="93"/>
      <c r="W255" s="51" t="str">
        <f>IF(AND(AdmittedwithRecentDischarge!$K277&lt;&gt;"",AdmittedwithRecentDischarge!$I277&lt;&gt;"",AdmittedwithRecentDischarge!$W277&lt;&gt;""), AdmittedwithRecentDischarge!$W277,"")</f>
        <v/>
      </c>
      <c r="X255" s="97">
        <f t="array" ref="X255">RANK($Z255,$Z$6:$Z$2005,0)+COUNTIF($Z$6:$Z255,Z255)</f>
        <v>100</v>
      </c>
      <c r="AD255" s="93"/>
    </row>
    <row r="256" spans="1:30" s="97" customFormat="1">
      <c r="A256" s="97">
        <f t="shared" si="3"/>
        <v>251</v>
      </c>
      <c r="C256" s="51" t="str">
        <f>IF(AND(AdmittedwithRecentDischarge!$K278&lt;&gt;"",AdmittedwithRecentDischarge!$I278&lt;&gt;"",AdmittedwithRecentDischarge!$S278&lt;&gt;""), AdmittedwithRecentDischarge!$S278,"")</f>
        <v/>
      </c>
      <c r="D256" s="97">
        <f>RANK($F256,$F$6:$F$2005,0)+COUNTIF($F$6:$F256,F256)</f>
        <v>100</v>
      </c>
      <c r="I256" s="93"/>
      <c r="K256" s="51" t="str">
        <f>IF(AND(TransferLog!$J271&lt;&gt;"",TransferLog!$L271&lt;&gt;""), TransferLog!$L271,"")</f>
        <v/>
      </c>
      <c r="L256" s="97">
        <f t="array" ref="L256">RANK($N256,$N$6:$N$2005,0)+COUNTIF($N$6:$N256,N256)</f>
        <v>100</v>
      </c>
      <c r="Q256" s="93"/>
      <c r="U256" s="93"/>
      <c r="W256" s="51" t="str">
        <f>IF(AND(AdmittedwithRecentDischarge!$K278&lt;&gt;"",AdmittedwithRecentDischarge!$I278&lt;&gt;"",AdmittedwithRecentDischarge!$W278&lt;&gt;""), AdmittedwithRecentDischarge!$W278,"")</f>
        <v/>
      </c>
      <c r="X256" s="97">
        <f t="array" ref="X256">RANK($Z256,$Z$6:$Z$2005,0)+COUNTIF($Z$6:$Z256,Z256)</f>
        <v>100</v>
      </c>
      <c r="AD256" s="93"/>
    </row>
    <row r="257" spans="1:30" s="97" customFormat="1">
      <c r="A257" s="97">
        <f t="shared" si="3"/>
        <v>252</v>
      </c>
      <c r="C257" s="51" t="str">
        <f>IF(AND(AdmittedwithRecentDischarge!$K279&lt;&gt;"",AdmittedwithRecentDischarge!$I279&lt;&gt;"",AdmittedwithRecentDischarge!$S279&lt;&gt;""), AdmittedwithRecentDischarge!$S279,"")</f>
        <v/>
      </c>
      <c r="D257" s="97">
        <f>RANK($F257,$F$6:$F$2005,0)+COUNTIF($F$6:$F257,F257)</f>
        <v>100</v>
      </c>
      <c r="I257" s="93"/>
      <c r="K257" s="51" t="str">
        <f>IF(AND(TransferLog!$J272&lt;&gt;"",TransferLog!$L272&lt;&gt;""), TransferLog!$L272,"")</f>
        <v/>
      </c>
      <c r="L257" s="97">
        <f t="array" ref="L257">RANK($N257,$N$6:$N$2005,0)+COUNTIF($N$6:$N257,N257)</f>
        <v>100</v>
      </c>
      <c r="Q257" s="93"/>
      <c r="U257" s="93"/>
      <c r="W257" s="51" t="str">
        <f>IF(AND(AdmittedwithRecentDischarge!$K279&lt;&gt;"",AdmittedwithRecentDischarge!$I279&lt;&gt;"",AdmittedwithRecentDischarge!$W279&lt;&gt;""), AdmittedwithRecentDischarge!$W279,"")</f>
        <v/>
      </c>
      <c r="X257" s="97">
        <f t="array" ref="X257">RANK($Z257,$Z$6:$Z$2005,0)+COUNTIF($Z$6:$Z257,Z257)</f>
        <v>100</v>
      </c>
      <c r="AD257" s="93"/>
    </row>
    <row r="258" spans="1:30" s="97" customFormat="1">
      <c r="A258" s="97">
        <f t="shared" si="3"/>
        <v>253</v>
      </c>
      <c r="C258" s="51" t="str">
        <f>IF(AND(AdmittedwithRecentDischarge!$K280&lt;&gt;"",AdmittedwithRecentDischarge!$I280&lt;&gt;"",AdmittedwithRecentDischarge!$S280&lt;&gt;""), AdmittedwithRecentDischarge!$S280,"")</f>
        <v/>
      </c>
      <c r="D258" s="97">
        <f>RANK($F258,$F$6:$F$2005,0)+COUNTIF($F$6:$F258,F258)</f>
        <v>100</v>
      </c>
      <c r="I258" s="93"/>
      <c r="K258" s="51" t="str">
        <f>IF(AND(TransferLog!$J273&lt;&gt;"",TransferLog!$L273&lt;&gt;""), TransferLog!$L273,"")</f>
        <v/>
      </c>
      <c r="L258" s="97">
        <f t="array" ref="L258">RANK($N258,$N$6:$N$2005,0)+COUNTIF($N$6:$N258,N258)</f>
        <v>100</v>
      </c>
      <c r="Q258" s="93"/>
      <c r="U258" s="93"/>
      <c r="W258" s="51" t="str">
        <f>IF(AND(AdmittedwithRecentDischarge!$K280&lt;&gt;"",AdmittedwithRecentDischarge!$I280&lt;&gt;"",AdmittedwithRecentDischarge!$W280&lt;&gt;""), AdmittedwithRecentDischarge!$W280,"")</f>
        <v/>
      </c>
      <c r="X258" s="97">
        <f t="array" ref="X258">RANK($Z258,$Z$6:$Z$2005,0)+COUNTIF($Z$6:$Z258,Z258)</f>
        <v>100</v>
      </c>
      <c r="AD258" s="93"/>
    </row>
    <row r="259" spans="1:30" s="97" customFormat="1">
      <c r="A259" s="97">
        <f t="shared" si="3"/>
        <v>254</v>
      </c>
      <c r="C259" s="51" t="str">
        <f>IF(AND(AdmittedwithRecentDischarge!$K281&lt;&gt;"",AdmittedwithRecentDischarge!$I281&lt;&gt;"",AdmittedwithRecentDischarge!$S281&lt;&gt;""), AdmittedwithRecentDischarge!$S281,"")</f>
        <v/>
      </c>
      <c r="D259" s="97">
        <f>RANK($F259,$F$6:$F$2005,0)+COUNTIF($F$6:$F259,F259)</f>
        <v>100</v>
      </c>
      <c r="I259" s="93"/>
      <c r="K259" s="51" t="str">
        <f>IF(AND(TransferLog!$J274&lt;&gt;"",TransferLog!$L274&lt;&gt;""), TransferLog!$L274,"")</f>
        <v/>
      </c>
      <c r="L259" s="97">
        <f t="array" ref="L259">RANK($N259,$N$6:$N$2005,0)+COUNTIF($N$6:$N259,N259)</f>
        <v>100</v>
      </c>
      <c r="Q259" s="93"/>
      <c r="U259" s="93"/>
      <c r="W259" s="51" t="str">
        <f>IF(AND(AdmittedwithRecentDischarge!$K281&lt;&gt;"",AdmittedwithRecentDischarge!$I281&lt;&gt;"",AdmittedwithRecentDischarge!$W281&lt;&gt;""), AdmittedwithRecentDischarge!$W281,"")</f>
        <v/>
      </c>
      <c r="X259" s="97">
        <f t="array" ref="X259">RANK($Z259,$Z$6:$Z$2005,0)+COUNTIF($Z$6:$Z259,Z259)</f>
        <v>100</v>
      </c>
      <c r="AD259" s="93"/>
    </row>
    <row r="260" spans="1:30" s="97" customFormat="1">
      <c r="A260" s="97">
        <f t="shared" si="3"/>
        <v>255</v>
      </c>
      <c r="C260" s="51" t="str">
        <f>IF(AND(AdmittedwithRecentDischarge!$K282&lt;&gt;"",AdmittedwithRecentDischarge!$I282&lt;&gt;"",AdmittedwithRecentDischarge!$S282&lt;&gt;""), AdmittedwithRecentDischarge!$S282,"")</f>
        <v/>
      </c>
      <c r="D260" s="97">
        <f>RANK($F260,$F$6:$F$2005,0)+COUNTIF($F$6:$F260,F260)</f>
        <v>100</v>
      </c>
      <c r="I260" s="93"/>
      <c r="K260" s="51" t="str">
        <f>IF(AND(TransferLog!$J275&lt;&gt;"",TransferLog!$L275&lt;&gt;""), TransferLog!$L275,"")</f>
        <v/>
      </c>
      <c r="L260" s="97">
        <f t="array" ref="L260">RANK($N260,$N$6:$N$2005,0)+COUNTIF($N$6:$N260,N260)</f>
        <v>100</v>
      </c>
      <c r="Q260" s="93"/>
      <c r="U260" s="93"/>
      <c r="W260" s="51" t="str">
        <f>IF(AND(AdmittedwithRecentDischarge!$K282&lt;&gt;"",AdmittedwithRecentDischarge!$I282&lt;&gt;"",AdmittedwithRecentDischarge!$W282&lt;&gt;""), AdmittedwithRecentDischarge!$W282,"")</f>
        <v/>
      </c>
      <c r="X260" s="97">
        <f t="array" ref="X260">RANK($Z260,$Z$6:$Z$2005,0)+COUNTIF($Z$6:$Z260,Z260)</f>
        <v>100</v>
      </c>
      <c r="AD260" s="93"/>
    </row>
    <row r="261" spans="1:30" s="97" customFormat="1">
      <c r="A261" s="97">
        <f t="shared" si="3"/>
        <v>256</v>
      </c>
      <c r="C261" s="51" t="str">
        <f>IF(AND(AdmittedwithRecentDischarge!$K283&lt;&gt;"",AdmittedwithRecentDischarge!$I283&lt;&gt;"",AdmittedwithRecentDischarge!$S283&lt;&gt;""), AdmittedwithRecentDischarge!$S283,"")</f>
        <v/>
      </c>
      <c r="D261" s="97">
        <f>RANK($F261,$F$6:$F$2005,0)+COUNTIF($F$6:$F261,F261)</f>
        <v>100</v>
      </c>
      <c r="I261" s="93"/>
      <c r="K261" s="51" t="str">
        <f>IF(AND(TransferLog!$J276&lt;&gt;"",TransferLog!$L276&lt;&gt;""), TransferLog!$L276,"")</f>
        <v/>
      </c>
      <c r="L261" s="97">
        <f t="array" ref="L261">RANK($N261,$N$6:$N$2005,0)+COUNTIF($N$6:$N261,N261)</f>
        <v>100</v>
      </c>
      <c r="Q261" s="93"/>
      <c r="U261" s="93"/>
      <c r="W261" s="51" t="str">
        <f>IF(AND(AdmittedwithRecentDischarge!$K283&lt;&gt;"",AdmittedwithRecentDischarge!$I283&lt;&gt;"",AdmittedwithRecentDischarge!$W283&lt;&gt;""), AdmittedwithRecentDischarge!$W283,"")</f>
        <v/>
      </c>
      <c r="X261" s="97">
        <f t="array" ref="X261">RANK($Z261,$Z$6:$Z$2005,0)+COUNTIF($Z$6:$Z261,Z261)</f>
        <v>100</v>
      </c>
      <c r="AD261" s="93"/>
    </row>
    <row r="262" spans="1:30" s="97" customFormat="1">
      <c r="A262" s="97">
        <f t="shared" si="3"/>
        <v>257</v>
      </c>
      <c r="C262" s="51" t="str">
        <f>IF(AND(AdmittedwithRecentDischarge!$K284&lt;&gt;"",AdmittedwithRecentDischarge!$I284&lt;&gt;"",AdmittedwithRecentDischarge!$S284&lt;&gt;""), AdmittedwithRecentDischarge!$S284,"")</f>
        <v/>
      </c>
      <c r="D262" s="97">
        <f>RANK($F262,$F$6:$F$2005,0)+COUNTIF($F$6:$F262,F262)</f>
        <v>100</v>
      </c>
      <c r="I262" s="93"/>
      <c r="K262" s="51" t="str">
        <f>IF(AND(TransferLog!$J277&lt;&gt;"",TransferLog!$L277&lt;&gt;""), TransferLog!$L277,"")</f>
        <v/>
      </c>
      <c r="L262" s="97">
        <f t="array" ref="L262">RANK($N262,$N$6:$N$2005,0)+COUNTIF($N$6:$N262,N262)</f>
        <v>100</v>
      </c>
      <c r="Q262" s="93"/>
      <c r="U262" s="93"/>
      <c r="W262" s="51" t="str">
        <f>IF(AND(AdmittedwithRecentDischarge!$K284&lt;&gt;"",AdmittedwithRecentDischarge!$I284&lt;&gt;"",AdmittedwithRecentDischarge!$W284&lt;&gt;""), AdmittedwithRecentDischarge!$W284,"")</f>
        <v/>
      </c>
      <c r="X262" s="97">
        <f t="array" ref="X262">RANK($Z262,$Z$6:$Z$2005,0)+COUNTIF($Z$6:$Z262,Z262)</f>
        <v>100</v>
      </c>
      <c r="AD262" s="93"/>
    </row>
    <row r="263" spans="1:30" s="97" customFormat="1">
      <c r="A263" s="97">
        <f t="shared" ref="A263:A326" si="4">ROW()-5</f>
        <v>258</v>
      </c>
      <c r="C263" s="51" t="str">
        <f>IF(AND(AdmittedwithRecentDischarge!$K285&lt;&gt;"",AdmittedwithRecentDischarge!$I285&lt;&gt;"",AdmittedwithRecentDischarge!$S285&lt;&gt;""), AdmittedwithRecentDischarge!$S285,"")</f>
        <v/>
      </c>
      <c r="D263" s="97">
        <f>RANK($F263,$F$6:$F$2005,0)+COUNTIF($F$6:$F263,F263)</f>
        <v>100</v>
      </c>
      <c r="I263" s="93"/>
      <c r="K263" s="51" t="str">
        <f>IF(AND(TransferLog!$J278&lt;&gt;"",TransferLog!$L278&lt;&gt;""), TransferLog!$L278,"")</f>
        <v/>
      </c>
      <c r="L263" s="97">
        <f t="array" ref="L263">RANK($N263,$N$6:$N$2005,0)+COUNTIF($N$6:$N263,N263)</f>
        <v>100</v>
      </c>
      <c r="Q263" s="93"/>
      <c r="U263" s="93"/>
      <c r="W263" s="51" t="str">
        <f>IF(AND(AdmittedwithRecentDischarge!$K285&lt;&gt;"",AdmittedwithRecentDischarge!$I285&lt;&gt;"",AdmittedwithRecentDischarge!$W285&lt;&gt;""), AdmittedwithRecentDischarge!$W285,"")</f>
        <v/>
      </c>
      <c r="X263" s="97">
        <f t="array" ref="X263">RANK($Z263,$Z$6:$Z$2005,0)+COUNTIF($Z$6:$Z263,Z263)</f>
        <v>100</v>
      </c>
      <c r="AD263" s="93"/>
    </row>
    <row r="264" spans="1:30" s="97" customFormat="1">
      <c r="A264" s="97">
        <f t="shared" si="4"/>
        <v>259</v>
      </c>
      <c r="C264" s="51" t="str">
        <f>IF(AND(AdmittedwithRecentDischarge!$K286&lt;&gt;"",AdmittedwithRecentDischarge!$I286&lt;&gt;"",AdmittedwithRecentDischarge!$S286&lt;&gt;""), AdmittedwithRecentDischarge!$S286,"")</f>
        <v/>
      </c>
      <c r="D264" s="97">
        <f>RANK($F264,$F$6:$F$2005,0)+COUNTIF($F$6:$F264,F264)</f>
        <v>100</v>
      </c>
      <c r="I264" s="93"/>
      <c r="K264" s="51" t="str">
        <f>IF(AND(TransferLog!$J279&lt;&gt;"",TransferLog!$L279&lt;&gt;""), TransferLog!$L279,"")</f>
        <v/>
      </c>
      <c r="L264" s="97">
        <f t="array" ref="L264">RANK($N264,$N$6:$N$2005,0)+COUNTIF($N$6:$N264,N264)</f>
        <v>100</v>
      </c>
      <c r="Q264" s="93"/>
      <c r="U264" s="93"/>
      <c r="W264" s="51" t="str">
        <f>IF(AND(AdmittedwithRecentDischarge!$K286&lt;&gt;"",AdmittedwithRecentDischarge!$I286&lt;&gt;"",AdmittedwithRecentDischarge!$W286&lt;&gt;""), AdmittedwithRecentDischarge!$W286,"")</f>
        <v/>
      </c>
      <c r="X264" s="97">
        <f t="array" ref="X264">RANK($Z264,$Z$6:$Z$2005,0)+COUNTIF($Z$6:$Z264,Z264)</f>
        <v>100</v>
      </c>
      <c r="AD264" s="93"/>
    </row>
    <row r="265" spans="1:30" s="97" customFormat="1">
      <c r="A265" s="97">
        <f t="shared" si="4"/>
        <v>260</v>
      </c>
      <c r="C265" s="51" t="str">
        <f>IF(AND(AdmittedwithRecentDischarge!$K287&lt;&gt;"",AdmittedwithRecentDischarge!$I287&lt;&gt;"",AdmittedwithRecentDischarge!$S287&lt;&gt;""), AdmittedwithRecentDischarge!$S287,"")</f>
        <v/>
      </c>
      <c r="D265" s="97">
        <f>RANK($F265,$F$6:$F$2005,0)+COUNTIF($F$6:$F265,F265)</f>
        <v>100</v>
      </c>
      <c r="I265" s="93"/>
      <c r="K265" s="51" t="str">
        <f>IF(AND(TransferLog!$J280&lt;&gt;"",TransferLog!$L280&lt;&gt;""), TransferLog!$L280,"")</f>
        <v/>
      </c>
      <c r="L265" s="97">
        <f t="array" ref="L265">RANK($N265,$N$6:$N$2005,0)+COUNTIF($N$6:$N265,N265)</f>
        <v>100</v>
      </c>
      <c r="Q265" s="93"/>
      <c r="U265" s="93"/>
      <c r="W265" s="51" t="str">
        <f>IF(AND(AdmittedwithRecentDischarge!$K287&lt;&gt;"",AdmittedwithRecentDischarge!$I287&lt;&gt;"",AdmittedwithRecentDischarge!$W287&lt;&gt;""), AdmittedwithRecentDischarge!$W287,"")</f>
        <v/>
      </c>
      <c r="X265" s="97">
        <f t="array" ref="X265">RANK($Z265,$Z$6:$Z$2005,0)+COUNTIF($Z$6:$Z265,Z265)</f>
        <v>100</v>
      </c>
      <c r="AD265" s="93"/>
    </row>
    <row r="266" spans="1:30" s="97" customFormat="1">
      <c r="A266" s="97">
        <f t="shared" si="4"/>
        <v>261</v>
      </c>
      <c r="C266" s="51" t="str">
        <f>IF(AND(AdmittedwithRecentDischarge!$K288&lt;&gt;"",AdmittedwithRecentDischarge!$I288&lt;&gt;"",AdmittedwithRecentDischarge!$S288&lt;&gt;""), AdmittedwithRecentDischarge!$S288,"")</f>
        <v/>
      </c>
      <c r="D266" s="97">
        <f>RANK($F266,$F$6:$F$2005,0)+COUNTIF($F$6:$F266,F266)</f>
        <v>100</v>
      </c>
      <c r="I266" s="93"/>
      <c r="K266" s="51" t="str">
        <f>IF(AND(TransferLog!$J281&lt;&gt;"",TransferLog!$L281&lt;&gt;""), TransferLog!$L281,"")</f>
        <v/>
      </c>
      <c r="L266" s="97">
        <f t="array" ref="L266">RANK($N266,$N$6:$N$2005,0)+COUNTIF($N$6:$N266,N266)</f>
        <v>100</v>
      </c>
      <c r="Q266" s="93"/>
      <c r="U266" s="93"/>
      <c r="W266" s="51" t="str">
        <f>IF(AND(AdmittedwithRecentDischarge!$K288&lt;&gt;"",AdmittedwithRecentDischarge!$I288&lt;&gt;"",AdmittedwithRecentDischarge!$W288&lt;&gt;""), AdmittedwithRecentDischarge!$W288,"")</f>
        <v/>
      </c>
      <c r="X266" s="97">
        <f t="array" ref="X266">RANK($Z266,$Z$6:$Z$2005,0)+COUNTIF($Z$6:$Z266,Z266)</f>
        <v>100</v>
      </c>
      <c r="AD266" s="93"/>
    </row>
    <row r="267" spans="1:30" s="97" customFormat="1">
      <c r="A267" s="97">
        <f t="shared" si="4"/>
        <v>262</v>
      </c>
      <c r="C267" s="51" t="str">
        <f>IF(AND(AdmittedwithRecentDischarge!$K289&lt;&gt;"",AdmittedwithRecentDischarge!$I289&lt;&gt;"",AdmittedwithRecentDischarge!$S289&lt;&gt;""), AdmittedwithRecentDischarge!$S289,"")</f>
        <v/>
      </c>
      <c r="D267" s="97">
        <f>RANK($F267,$F$6:$F$2005,0)+COUNTIF($F$6:$F267,F267)</f>
        <v>100</v>
      </c>
      <c r="I267" s="93"/>
      <c r="K267" s="51" t="str">
        <f>IF(AND(TransferLog!$J282&lt;&gt;"",TransferLog!$L282&lt;&gt;""), TransferLog!$L282,"")</f>
        <v/>
      </c>
      <c r="L267" s="97">
        <f t="array" ref="L267">RANK($N267,$N$6:$N$2005,0)+COUNTIF($N$6:$N267,N267)</f>
        <v>100</v>
      </c>
      <c r="Q267" s="93"/>
      <c r="U267" s="93"/>
      <c r="W267" s="51" t="str">
        <f>IF(AND(AdmittedwithRecentDischarge!$K289&lt;&gt;"",AdmittedwithRecentDischarge!$I289&lt;&gt;"",AdmittedwithRecentDischarge!$W289&lt;&gt;""), AdmittedwithRecentDischarge!$W289,"")</f>
        <v/>
      </c>
      <c r="X267" s="97">
        <f t="array" ref="X267">RANK($Z267,$Z$6:$Z$2005,0)+COUNTIF($Z$6:$Z267,Z267)</f>
        <v>100</v>
      </c>
      <c r="AD267" s="93"/>
    </row>
    <row r="268" spans="1:30" s="97" customFormat="1">
      <c r="A268" s="97">
        <f t="shared" si="4"/>
        <v>263</v>
      </c>
      <c r="C268" s="51" t="str">
        <f>IF(AND(AdmittedwithRecentDischarge!$K290&lt;&gt;"",AdmittedwithRecentDischarge!$I290&lt;&gt;"",AdmittedwithRecentDischarge!$S290&lt;&gt;""), AdmittedwithRecentDischarge!$S290,"")</f>
        <v/>
      </c>
      <c r="D268" s="97">
        <f>RANK($F268,$F$6:$F$2005,0)+COUNTIF($F$6:$F268,F268)</f>
        <v>100</v>
      </c>
      <c r="I268" s="93"/>
      <c r="K268" s="51" t="str">
        <f>IF(AND(TransferLog!$J283&lt;&gt;"",TransferLog!$L283&lt;&gt;""), TransferLog!$L283,"")</f>
        <v/>
      </c>
      <c r="L268" s="97">
        <f t="array" ref="L268">RANK($N268,$N$6:$N$2005,0)+COUNTIF($N$6:$N268,N268)</f>
        <v>100</v>
      </c>
      <c r="Q268" s="93"/>
      <c r="U268" s="93"/>
      <c r="W268" s="51" t="str">
        <f>IF(AND(AdmittedwithRecentDischarge!$K290&lt;&gt;"",AdmittedwithRecentDischarge!$I290&lt;&gt;"",AdmittedwithRecentDischarge!$W290&lt;&gt;""), AdmittedwithRecentDischarge!$W290,"")</f>
        <v/>
      </c>
      <c r="X268" s="97">
        <f t="array" ref="X268">RANK($Z268,$Z$6:$Z$2005,0)+COUNTIF($Z$6:$Z268,Z268)</f>
        <v>100</v>
      </c>
      <c r="AD268" s="93"/>
    </row>
    <row r="269" spans="1:30" s="97" customFormat="1">
      <c r="A269" s="97">
        <f t="shared" si="4"/>
        <v>264</v>
      </c>
      <c r="C269" s="51" t="str">
        <f>IF(AND(AdmittedwithRecentDischarge!$K291&lt;&gt;"",AdmittedwithRecentDischarge!$I291&lt;&gt;"",AdmittedwithRecentDischarge!$S291&lt;&gt;""), AdmittedwithRecentDischarge!$S291,"")</f>
        <v/>
      </c>
      <c r="D269" s="97">
        <f>RANK($F269,$F$6:$F$2005,0)+COUNTIF($F$6:$F269,F269)</f>
        <v>100</v>
      </c>
      <c r="I269" s="93"/>
      <c r="K269" s="51" t="str">
        <f>IF(AND(TransferLog!$J284&lt;&gt;"",TransferLog!$L284&lt;&gt;""), TransferLog!$L284,"")</f>
        <v/>
      </c>
      <c r="L269" s="97">
        <f t="array" ref="L269">RANK($N269,$N$6:$N$2005,0)+COUNTIF($N$6:$N269,N269)</f>
        <v>100</v>
      </c>
      <c r="Q269" s="93"/>
      <c r="U269" s="93"/>
      <c r="W269" s="51" t="str">
        <f>IF(AND(AdmittedwithRecentDischarge!$K291&lt;&gt;"",AdmittedwithRecentDischarge!$I291&lt;&gt;"",AdmittedwithRecentDischarge!$W291&lt;&gt;""), AdmittedwithRecentDischarge!$W291,"")</f>
        <v/>
      </c>
      <c r="X269" s="97">
        <f t="array" ref="X269">RANK($Z269,$Z$6:$Z$2005,0)+COUNTIF($Z$6:$Z269,Z269)</f>
        <v>100</v>
      </c>
      <c r="AD269" s="93"/>
    </row>
    <row r="270" spans="1:30" s="97" customFormat="1">
      <c r="A270" s="97">
        <f t="shared" si="4"/>
        <v>265</v>
      </c>
      <c r="C270" s="51" t="str">
        <f>IF(AND(AdmittedwithRecentDischarge!$K292&lt;&gt;"",AdmittedwithRecentDischarge!$I292&lt;&gt;"",AdmittedwithRecentDischarge!$S292&lt;&gt;""), AdmittedwithRecentDischarge!$S292,"")</f>
        <v/>
      </c>
      <c r="D270" s="97">
        <f>RANK($F270,$F$6:$F$2005,0)+COUNTIF($F$6:$F270,F270)</f>
        <v>100</v>
      </c>
      <c r="I270" s="93"/>
      <c r="K270" s="51" t="str">
        <f>IF(AND(TransferLog!$J285&lt;&gt;"",TransferLog!$L285&lt;&gt;""), TransferLog!$L285,"")</f>
        <v/>
      </c>
      <c r="L270" s="97">
        <f t="array" ref="L270">RANK($N270,$N$6:$N$2005,0)+COUNTIF($N$6:$N270,N270)</f>
        <v>100</v>
      </c>
      <c r="Q270" s="93"/>
      <c r="U270" s="93"/>
      <c r="W270" s="51" t="str">
        <f>IF(AND(AdmittedwithRecentDischarge!$K292&lt;&gt;"",AdmittedwithRecentDischarge!$I292&lt;&gt;"",AdmittedwithRecentDischarge!$W292&lt;&gt;""), AdmittedwithRecentDischarge!$W292,"")</f>
        <v/>
      </c>
      <c r="X270" s="97">
        <f t="array" ref="X270">RANK($Z270,$Z$6:$Z$2005,0)+COUNTIF($Z$6:$Z270,Z270)</f>
        <v>100</v>
      </c>
      <c r="AD270" s="93"/>
    </row>
    <row r="271" spans="1:30" s="97" customFormat="1">
      <c r="A271" s="97">
        <f t="shared" si="4"/>
        <v>266</v>
      </c>
      <c r="C271" s="51" t="str">
        <f>IF(AND(AdmittedwithRecentDischarge!$K293&lt;&gt;"",AdmittedwithRecentDischarge!$I293&lt;&gt;"",AdmittedwithRecentDischarge!$S293&lt;&gt;""), AdmittedwithRecentDischarge!$S293,"")</f>
        <v/>
      </c>
      <c r="D271" s="97">
        <f>RANK($F271,$F$6:$F$2005,0)+COUNTIF($F$6:$F271,F271)</f>
        <v>100</v>
      </c>
      <c r="I271" s="93"/>
      <c r="K271" s="51" t="str">
        <f>IF(AND(TransferLog!$J286&lt;&gt;"",TransferLog!$L286&lt;&gt;""), TransferLog!$L286,"")</f>
        <v/>
      </c>
      <c r="L271" s="97">
        <f t="array" ref="L271">RANK($N271,$N$6:$N$2005,0)+COUNTIF($N$6:$N271,N271)</f>
        <v>100</v>
      </c>
      <c r="Q271" s="93"/>
      <c r="U271" s="93"/>
      <c r="W271" s="51" t="str">
        <f>IF(AND(AdmittedwithRecentDischarge!$K293&lt;&gt;"",AdmittedwithRecentDischarge!$I293&lt;&gt;"",AdmittedwithRecentDischarge!$W293&lt;&gt;""), AdmittedwithRecentDischarge!$W293,"")</f>
        <v/>
      </c>
      <c r="X271" s="97">
        <f t="array" ref="X271">RANK($Z271,$Z$6:$Z$2005,0)+COUNTIF($Z$6:$Z271,Z271)</f>
        <v>100</v>
      </c>
      <c r="AD271" s="93"/>
    </row>
    <row r="272" spans="1:30" s="97" customFormat="1">
      <c r="A272" s="97">
        <f t="shared" si="4"/>
        <v>267</v>
      </c>
      <c r="C272" s="51" t="str">
        <f>IF(AND(AdmittedwithRecentDischarge!$K294&lt;&gt;"",AdmittedwithRecentDischarge!$I294&lt;&gt;"",AdmittedwithRecentDischarge!$S294&lt;&gt;""), AdmittedwithRecentDischarge!$S294,"")</f>
        <v/>
      </c>
      <c r="D272" s="97">
        <f>RANK($F272,$F$6:$F$2005,0)+COUNTIF($F$6:$F272,F272)</f>
        <v>100</v>
      </c>
      <c r="I272" s="93"/>
      <c r="K272" s="51" t="str">
        <f>IF(AND(TransferLog!$J287&lt;&gt;"",TransferLog!$L287&lt;&gt;""), TransferLog!$L287,"")</f>
        <v/>
      </c>
      <c r="L272" s="97">
        <f t="array" ref="L272">RANK($N272,$N$6:$N$2005,0)+COUNTIF($N$6:$N272,N272)</f>
        <v>100</v>
      </c>
      <c r="Q272" s="93"/>
      <c r="U272" s="93"/>
      <c r="W272" s="51" t="str">
        <f>IF(AND(AdmittedwithRecentDischarge!$K294&lt;&gt;"",AdmittedwithRecentDischarge!$I294&lt;&gt;"",AdmittedwithRecentDischarge!$W294&lt;&gt;""), AdmittedwithRecentDischarge!$W294,"")</f>
        <v/>
      </c>
      <c r="X272" s="97">
        <f t="array" ref="X272">RANK($Z272,$Z$6:$Z$2005,0)+COUNTIF($Z$6:$Z272,Z272)</f>
        <v>100</v>
      </c>
      <c r="AD272" s="93"/>
    </row>
    <row r="273" spans="1:30" s="97" customFormat="1">
      <c r="A273" s="97">
        <f t="shared" si="4"/>
        <v>268</v>
      </c>
      <c r="C273" s="51" t="str">
        <f>IF(AND(AdmittedwithRecentDischarge!$K295&lt;&gt;"",AdmittedwithRecentDischarge!$I295&lt;&gt;"",AdmittedwithRecentDischarge!$S295&lt;&gt;""), AdmittedwithRecentDischarge!$S295,"")</f>
        <v/>
      </c>
      <c r="D273" s="97">
        <f>RANK($F273,$F$6:$F$2005,0)+COUNTIF($F$6:$F273,F273)</f>
        <v>100</v>
      </c>
      <c r="I273" s="93"/>
      <c r="K273" s="51" t="str">
        <f>IF(AND(TransferLog!$J288&lt;&gt;"",TransferLog!$L288&lt;&gt;""), TransferLog!$L288,"")</f>
        <v/>
      </c>
      <c r="L273" s="97">
        <f t="array" ref="L273">RANK($N273,$N$6:$N$2005,0)+COUNTIF($N$6:$N273,N273)</f>
        <v>100</v>
      </c>
      <c r="Q273" s="93"/>
      <c r="U273" s="93"/>
      <c r="W273" s="51" t="str">
        <f>IF(AND(AdmittedwithRecentDischarge!$K295&lt;&gt;"",AdmittedwithRecentDischarge!$I295&lt;&gt;"",AdmittedwithRecentDischarge!$W295&lt;&gt;""), AdmittedwithRecentDischarge!$W295,"")</f>
        <v/>
      </c>
      <c r="X273" s="97">
        <f t="array" ref="X273">RANK($Z273,$Z$6:$Z$2005,0)+COUNTIF($Z$6:$Z273,Z273)</f>
        <v>100</v>
      </c>
      <c r="AD273" s="93"/>
    </row>
    <row r="274" spans="1:30" s="97" customFormat="1">
      <c r="A274" s="97">
        <f t="shared" si="4"/>
        <v>269</v>
      </c>
      <c r="C274" s="51" t="str">
        <f>IF(AND(AdmittedwithRecentDischarge!$K296&lt;&gt;"",AdmittedwithRecentDischarge!$I296&lt;&gt;"",AdmittedwithRecentDischarge!$S296&lt;&gt;""), AdmittedwithRecentDischarge!$S296,"")</f>
        <v/>
      </c>
      <c r="D274" s="97">
        <f>RANK($F274,$F$6:$F$2005,0)+COUNTIF($F$6:$F274,F274)</f>
        <v>100</v>
      </c>
      <c r="I274" s="93"/>
      <c r="K274" s="51" t="str">
        <f>IF(AND(TransferLog!$J289&lt;&gt;"",TransferLog!$L289&lt;&gt;""), TransferLog!$L289,"")</f>
        <v/>
      </c>
      <c r="L274" s="97">
        <f t="array" ref="L274">RANK($N274,$N$6:$N$2005,0)+COUNTIF($N$6:$N274,N274)</f>
        <v>100</v>
      </c>
      <c r="Q274" s="93"/>
      <c r="U274" s="93"/>
      <c r="W274" s="51" t="str">
        <f>IF(AND(AdmittedwithRecentDischarge!$K296&lt;&gt;"",AdmittedwithRecentDischarge!$I296&lt;&gt;"",AdmittedwithRecentDischarge!$W296&lt;&gt;""), AdmittedwithRecentDischarge!$W296,"")</f>
        <v/>
      </c>
      <c r="X274" s="97">
        <f t="array" ref="X274">RANK($Z274,$Z$6:$Z$2005,0)+COUNTIF($Z$6:$Z274,Z274)</f>
        <v>100</v>
      </c>
      <c r="AD274" s="93"/>
    </row>
    <row r="275" spans="1:30" s="97" customFormat="1">
      <c r="A275" s="97">
        <f t="shared" si="4"/>
        <v>270</v>
      </c>
      <c r="C275" s="51" t="str">
        <f>IF(AND(AdmittedwithRecentDischarge!$K297&lt;&gt;"",AdmittedwithRecentDischarge!$I297&lt;&gt;"",AdmittedwithRecentDischarge!$S297&lt;&gt;""), AdmittedwithRecentDischarge!$S297,"")</f>
        <v/>
      </c>
      <c r="D275" s="97">
        <f>RANK($F275,$F$6:$F$2005,0)+COUNTIF($F$6:$F275,F275)</f>
        <v>100</v>
      </c>
      <c r="I275" s="93"/>
      <c r="K275" s="51" t="str">
        <f>IF(AND(TransferLog!$J290&lt;&gt;"",TransferLog!$L290&lt;&gt;""), TransferLog!$L290,"")</f>
        <v/>
      </c>
      <c r="L275" s="97">
        <f t="array" ref="L275">RANK($N275,$N$6:$N$2005,0)+COUNTIF($N$6:$N275,N275)</f>
        <v>100</v>
      </c>
      <c r="Q275" s="93"/>
      <c r="U275" s="93"/>
      <c r="W275" s="51" t="str">
        <f>IF(AND(AdmittedwithRecentDischarge!$K297&lt;&gt;"",AdmittedwithRecentDischarge!$I297&lt;&gt;"",AdmittedwithRecentDischarge!$W297&lt;&gt;""), AdmittedwithRecentDischarge!$W297,"")</f>
        <v/>
      </c>
      <c r="X275" s="97">
        <f t="array" ref="X275">RANK($Z275,$Z$6:$Z$2005,0)+COUNTIF($Z$6:$Z275,Z275)</f>
        <v>100</v>
      </c>
      <c r="AD275" s="93"/>
    </row>
    <row r="276" spans="1:30" s="97" customFormat="1">
      <c r="A276" s="97">
        <f t="shared" si="4"/>
        <v>271</v>
      </c>
      <c r="C276" s="51" t="str">
        <f>IF(AND(AdmittedwithRecentDischarge!$K298&lt;&gt;"",AdmittedwithRecentDischarge!$I298&lt;&gt;"",AdmittedwithRecentDischarge!$S298&lt;&gt;""), AdmittedwithRecentDischarge!$S298,"")</f>
        <v/>
      </c>
      <c r="D276" s="97">
        <f>RANK($F276,$F$6:$F$2005,0)+COUNTIF($F$6:$F276,F276)</f>
        <v>100</v>
      </c>
      <c r="I276" s="93"/>
      <c r="K276" s="51" t="str">
        <f>IF(AND(TransferLog!$J291&lt;&gt;"",TransferLog!$L291&lt;&gt;""), TransferLog!$L291,"")</f>
        <v/>
      </c>
      <c r="L276" s="97">
        <f t="array" ref="L276">RANK($N276,$N$6:$N$2005,0)+COUNTIF($N$6:$N276,N276)</f>
        <v>100</v>
      </c>
      <c r="Q276" s="93"/>
      <c r="U276" s="93"/>
      <c r="W276" s="51" t="str">
        <f>IF(AND(AdmittedwithRecentDischarge!$K298&lt;&gt;"",AdmittedwithRecentDischarge!$I298&lt;&gt;"",AdmittedwithRecentDischarge!$W298&lt;&gt;""), AdmittedwithRecentDischarge!$W298,"")</f>
        <v/>
      </c>
      <c r="X276" s="97">
        <f t="array" ref="X276">RANK($Z276,$Z$6:$Z$2005,0)+COUNTIF($Z$6:$Z276,Z276)</f>
        <v>100</v>
      </c>
      <c r="AD276" s="93"/>
    </row>
    <row r="277" spans="1:30" s="97" customFormat="1">
      <c r="A277" s="97">
        <f t="shared" si="4"/>
        <v>272</v>
      </c>
      <c r="C277" s="51" t="str">
        <f>IF(AND(AdmittedwithRecentDischarge!$K299&lt;&gt;"",AdmittedwithRecentDischarge!$I299&lt;&gt;"",AdmittedwithRecentDischarge!$S299&lt;&gt;""), AdmittedwithRecentDischarge!$S299,"")</f>
        <v/>
      </c>
      <c r="D277" s="97">
        <f>RANK($F277,$F$6:$F$2005,0)+COUNTIF($F$6:$F277,F277)</f>
        <v>100</v>
      </c>
      <c r="I277" s="93"/>
      <c r="K277" s="51" t="str">
        <f>IF(AND(TransferLog!$J292&lt;&gt;"",TransferLog!$L292&lt;&gt;""), TransferLog!$L292,"")</f>
        <v/>
      </c>
      <c r="L277" s="97">
        <f t="array" ref="L277">RANK($N277,$N$6:$N$2005,0)+COUNTIF($N$6:$N277,N277)</f>
        <v>100</v>
      </c>
      <c r="Q277" s="93"/>
      <c r="U277" s="93"/>
      <c r="W277" s="51" t="str">
        <f>IF(AND(AdmittedwithRecentDischarge!$K299&lt;&gt;"",AdmittedwithRecentDischarge!$I299&lt;&gt;"",AdmittedwithRecentDischarge!$W299&lt;&gt;""), AdmittedwithRecentDischarge!$W299,"")</f>
        <v/>
      </c>
      <c r="X277" s="97">
        <f t="array" ref="X277">RANK($Z277,$Z$6:$Z$2005,0)+COUNTIF($Z$6:$Z277,Z277)</f>
        <v>100</v>
      </c>
      <c r="AD277" s="93"/>
    </row>
    <row r="278" spans="1:30" s="97" customFormat="1">
      <c r="A278" s="97">
        <f t="shared" si="4"/>
        <v>273</v>
      </c>
      <c r="C278" s="51" t="str">
        <f>IF(AND(AdmittedwithRecentDischarge!$K300&lt;&gt;"",AdmittedwithRecentDischarge!$I300&lt;&gt;"",AdmittedwithRecentDischarge!$S300&lt;&gt;""), AdmittedwithRecentDischarge!$S300,"")</f>
        <v/>
      </c>
      <c r="D278" s="97">
        <f>RANK($F278,$F$6:$F$2005,0)+COUNTIF($F$6:$F278,F278)</f>
        <v>100</v>
      </c>
      <c r="I278" s="93"/>
      <c r="K278" s="51" t="str">
        <f>IF(AND(TransferLog!$J293&lt;&gt;"",TransferLog!$L293&lt;&gt;""), TransferLog!$L293,"")</f>
        <v/>
      </c>
      <c r="L278" s="97">
        <f t="array" ref="L278">RANK($N278,$N$6:$N$2005,0)+COUNTIF($N$6:$N278,N278)</f>
        <v>100</v>
      </c>
      <c r="Q278" s="93"/>
      <c r="U278" s="93"/>
      <c r="W278" s="51" t="str">
        <f>IF(AND(AdmittedwithRecentDischarge!$K300&lt;&gt;"",AdmittedwithRecentDischarge!$I300&lt;&gt;"",AdmittedwithRecentDischarge!$W300&lt;&gt;""), AdmittedwithRecentDischarge!$W300,"")</f>
        <v/>
      </c>
      <c r="X278" s="97">
        <f t="array" ref="X278">RANK($Z278,$Z$6:$Z$2005,0)+COUNTIF($Z$6:$Z278,Z278)</f>
        <v>100</v>
      </c>
      <c r="AD278" s="93"/>
    </row>
    <row r="279" spans="1:30" s="97" customFormat="1">
      <c r="A279" s="97">
        <f t="shared" si="4"/>
        <v>274</v>
      </c>
      <c r="C279" s="51" t="str">
        <f>IF(AND(AdmittedwithRecentDischarge!$K301&lt;&gt;"",AdmittedwithRecentDischarge!$I301&lt;&gt;"",AdmittedwithRecentDischarge!$S301&lt;&gt;""), AdmittedwithRecentDischarge!$S301,"")</f>
        <v/>
      </c>
      <c r="D279" s="97">
        <f>RANK($F279,$F$6:$F$2005,0)+COUNTIF($F$6:$F279,F279)</f>
        <v>100</v>
      </c>
      <c r="I279" s="93"/>
      <c r="K279" s="51" t="str">
        <f>IF(AND(TransferLog!$J294&lt;&gt;"",TransferLog!$L294&lt;&gt;""), TransferLog!$L294,"")</f>
        <v/>
      </c>
      <c r="L279" s="97">
        <f t="array" ref="L279">RANK($N279,$N$6:$N$2005,0)+COUNTIF($N$6:$N279,N279)</f>
        <v>100</v>
      </c>
      <c r="Q279" s="93"/>
      <c r="U279" s="93"/>
      <c r="W279" s="51" t="str">
        <f>IF(AND(AdmittedwithRecentDischarge!$K301&lt;&gt;"",AdmittedwithRecentDischarge!$I301&lt;&gt;"",AdmittedwithRecentDischarge!$W301&lt;&gt;""), AdmittedwithRecentDischarge!$W301,"")</f>
        <v/>
      </c>
      <c r="X279" s="97">
        <f t="array" ref="X279">RANK($Z279,$Z$6:$Z$2005,0)+COUNTIF($Z$6:$Z279,Z279)</f>
        <v>100</v>
      </c>
      <c r="AD279" s="93"/>
    </row>
    <row r="280" spans="1:30" s="97" customFormat="1">
      <c r="A280" s="97">
        <f t="shared" si="4"/>
        <v>275</v>
      </c>
      <c r="C280" s="51" t="str">
        <f>IF(AND(AdmittedwithRecentDischarge!$K302&lt;&gt;"",AdmittedwithRecentDischarge!$I302&lt;&gt;"",AdmittedwithRecentDischarge!$S302&lt;&gt;""), AdmittedwithRecentDischarge!$S302,"")</f>
        <v/>
      </c>
      <c r="D280" s="97">
        <f>RANK($F280,$F$6:$F$2005,0)+COUNTIF($F$6:$F280,F280)</f>
        <v>100</v>
      </c>
      <c r="I280" s="93"/>
      <c r="K280" s="51" t="str">
        <f>IF(AND(TransferLog!$J295&lt;&gt;"",TransferLog!$L295&lt;&gt;""), TransferLog!$L295,"")</f>
        <v/>
      </c>
      <c r="L280" s="97">
        <f t="array" ref="L280">RANK($N280,$N$6:$N$2005,0)+COUNTIF($N$6:$N280,N280)</f>
        <v>100</v>
      </c>
      <c r="Q280" s="93"/>
      <c r="U280" s="93"/>
      <c r="W280" s="51" t="str">
        <f>IF(AND(AdmittedwithRecentDischarge!$K302&lt;&gt;"",AdmittedwithRecentDischarge!$I302&lt;&gt;"",AdmittedwithRecentDischarge!$W302&lt;&gt;""), AdmittedwithRecentDischarge!$W302,"")</f>
        <v/>
      </c>
      <c r="X280" s="97">
        <f t="array" ref="X280">RANK($Z280,$Z$6:$Z$2005,0)+COUNTIF($Z$6:$Z280,Z280)</f>
        <v>100</v>
      </c>
      <c r="AD280" s="93"/>
    </row>
    <row r="281" spans="1:30" s="97" customFormat="1">
      <c r="A281" s="97">
        <f t="shared" si="4"/>
        <v>276</v>
      </c>
      <c r="C281" s="51" t="str">
        <f>IF(AND(AdmittedwithRecentDischarge!$K303&lt;&gt;"",AdmittedwithRecentDischarge!$I303&lt;&gt;"",AdmittedwithRecentDischarge!$S303&lt;&gt;""), AdmittedwithRecentDischarge!$S303,"")</f>
        <v/>
      </c>
      <c r="D281" s="97">
        <f>RANK($F281,$F$6:$F$2005,0)+COUNTIF($F$6:$F281,F281)</f>
        <v>100</v>
      </c>
      <c r="I281" s="93"/>
      <c r="K281" s="51" t="str">
        <f>IF(AND(TransferLog!$J296&lt;&gt;"",TransferLog!$L296&lt;&gt;""), TransferLog!$L296,"")</f>
        <v/>
      </c>
      <c r="L281" s="97">
        <f t="array" ref="L281">RANK($N281,$N$6:$N$2005,0)+COUNTIF($N$6:$N281,N281)</f>
        <v>100</v>
      </c>
      <c r="Q281" s="93"/>
      <c r="U281" s="93"/>
      <c r="W281" s="51" t="str">
        <f>IF(AND(AdmittedwithRecentDischarge!$K303&lt;&gt;"",AdmittedwithRecentDischarge!$I303&lt;&gt;"",AdmittedwithRecentDischarge!$W303&lt;&gt;""), AdmittedwithRecentDischarge!$W303,"")</f>
        <v/>
      </c>
      <c r="X281" s="97">
        <f t="array" ref="X281">RANK($Z281,$Z$6:$Z$2005,0)+COUNTIF($Z$6:$Z281,Z281)</f>
        <v>100</v>
      </c>
      <c r="AD281" s="93"/>
    </row>
    <row r="282" spans="1:30" s="97" customFormat="1">
      <c r="A282" s="97">
        <f t="shared" si="4"/>
        <v>277</v>
      </c>
      <c r="C282" s="51" t="str">
        <f>IF(AND(AdmittedwithRecentDischarge!$K304&lt;&gt;"",AdmittedwithRecentDischarge!$I304&lt;&gt;"",AdmittedwithRecentDischarge!$S304&lt;&gt;""), AdmittedwithRecentDischarge!$S304,"")</f>
        <v/>
      </c>
      <c r="D282" s="97">
        <f>RANK($F282,$F$6:$F$2005,0)+COUNTIF($F$6:$F282,F282)</f>
        <v>100</v>
      </c>
      <c r="I282" s="93"/>
      <c r="K282" s="51" t="str">
        <f>IF(AND(TransferLog!$J297&lt;&gt;"",TransferLog!$L297&lt;&gt;""), TransferLog!$L297,"")</f>
        <v/>
      </c>
      <c r="L282" s="97">
        <f t="array" ref="L282">RANK($N282,$N$6:$N$2005,0)+COUNTIF($N$6:$N282,N282)</f>
        <v>100</v>
      </c>
      <c r="Q282" s="93"/>
      <c r="U282" s="93"/>
      <c r="W282" s="51" t="str">
        <f>IF(AND(AdmittedwithRecentDischarge!$K304&lt;&gt;"",AdmittedwithRecentDischarge!$I304&lt;&gt;"",AdmittedwithRecentDischarge!$W304&lt;&gt;""), AdmittedwithRecentDischarge!$W304,"")</f>
        <v/>
      </c>
      <c r="X282" s="97">
        <f t="array" ref="X282">RANK($Z282,$Z$6:$Z$2005,0)+COUNTIF($Z$6:$Z282,Z282)</f>
        <v>100</v>
      </c>
      <c r="AD282" s="93"/>
    </row>
    <row r="283" spans="1:30" s="97" customFormat="1">
      <c r="A283" s="97">
        <f t="shared" si="4"/>
        <v>278</v>
      </c>
      <c r="C283" s="51" t="str">
        <f>IF(AND(AdmittedwithRecentDischarge!$K305&lt;&gt;"",AdmittedwithRecentDischarge!$I305&lt;&gt;"",AdmittedwithRecentDischarge!$S305&lt;&gt;""), AdmittedwithRecentDischarge!$S305,"")</f>
        <v/>
      </c>
      <c r="D283" s="97">
        <f>RANK($F283,$F$6:$F$2005,0)+COUNTIF($F$6:$F283,F283)</f>
        <v>100</v>
      </c>
      <c r="I283" s="93"/>
      <c r="K283" s="51" t="str">
        <f>IF(AND(TransferLog!$J298&lt;&gt;"",TransferLog!$L298&lt;&gt;""), TransferLog!$L298,"")</f>
        <v/>
      </c>
      <c r="L283" s="97">
        <f t="array" ref="L283">RANK($N283,$N$6:$N$2005,0)+COUNTIF($N$6:$N283,N283)</f>
        <v>100</v>
      </c>
      <c r="Q283" s="93"/>
      <c r="U283" s="93"/>
      <c r="W283" s="51" t="str">
        <f>IF(AND(AdmittedwithRecentDischarge!$K305&lt;&gt;"",AdmittedwithRecentDischarge!$I305&lt;&gt;"",AdmittedwithRecentDischarge!$W305&lt;&gt;""), AdmittedwithRecentDischarge!$W305,"")</f>
        <v/>
      </c>
      <c r="X283" s="97">
        <f t="array" ref="X283">RANK($Z283,$Z$6:$Z$2005,0)+COUNTIF($Z$6:$Z283,Z283)</f>
        <v>100</v>
      </c>
      <c r="AD283" s="93"/>
    </row>
    <row r="284" spans="1:30" s="97" customFormat="1">
      <c r="A284" s="97">
        <f t="shared" si="4"/>
        <v>279</v>
      </c>
      <c r="C284" s="51" t="str">
        <f>IF(AND(AdmittedwithRecentDischarge!$K306&lt;&gt;"",AdmittedwithRecentDischarge!$I306&lt;&gt;"",AdmittedwithRecentDischarge!$S306&lt;&gt;""), AdmittedwithRecentDischarge!$S306,"")</f>
        <v/>
      </c>
      <c r="D284" s="97">
        <f>RANK($F284,$F$6:$F$2005,0)+COUNTIF($F$6:$F284,F284)</f>
        <v>100</v>
      </c>
      <c r="I284" s="93"/>
      <c r="K284" s="51" t="str">
        <f>IF(AND(TransferLog!$J299&lt;&gt;"",TransferLog!$L299&lt;&gt;""), TransferLog!$L299,"")</f>
        <v/>
      </c>
      <c r="L284" s="97">
        <f t="array" ref="L284">RANK($N284,$N$6:$N$2005,0)+COUNTIF($N$6:$N284,N284)</f>
        <v>100</v>
      </c>
      <c r="Q284" s="93"/>
      <c r="U284" s="93"/>
      <c r="W284" s="51" t="str">
        <f>IF(AND(AdmittedwithRecentDischarge!$K306&lt;&gt;"",AdmittedwithRecentDischarge!$I306&lt;&gt;"",AdmittedwithRecentDischarge!$W306&lt;&gt;""), AdmittedwithRecentDischarge!$W306,"")</f>
        <v/>
      </c>
      <c r="X284" s="97">
        <f t="array" ref="X284">RANK($Z284,$Z$6:$Z$2005,0)+COUNTIF($Z$6:$Z284,Z284)</f>
        <v>100</v>
      </c>
      <c r="AD284" s="93"/>
    </row>
    <row r="285" spans="1:30" s="97" customFormat="1">
      <c r="A285" s="97">
        <f t="shared" si="4"/>
        <v>280</v>
      </c>
      <c r="C285" s="51" t="str">
        <f>IF(AND(AdmittedwithRecentDischarge!$K307&lt;&gt;"",AdmittedwithRecentDischarge!$I307&lt;&gt;"",AdmittedwithRecentDischarge!$S307&lt;&gt;""), AdmittedwithRecentDischarge!$S307,"")</f>
        <v/>
      </c>
      <c r="D285" s="97">
        <f>RANK($F285,$F$6:$F$2005,0)+COUNTIF($F$6:$F285,F285)</f>
        <v>100</v>
      </c>
      <c r="I285" s="93"/>
      <c r="K285" s="51" t="str">
        <f>IF(AND(TransferLog!$J300&lt;&gt;"",TransferLog!$L300&lt;&gt;""), TransferLog!$L300,"")</f>
        <v/>
      </c>
      <c r="L285" s="97">
        <f t="array" ref="L285">RANK($N285,$N$6:$N$2005,0)+COUNTIF($N$6:$N285,N285)</f>
        <v>100</v>
      </c>
      <c r="Q285" s="93"/>
      <c r="U285" s="93"/>
      <c r="W285" s="51" t="str">
        <f>IF(AND(AdmittedwithRecentDischarge!$K307&lt;&gt;"",AdmittedwithRecentDischarge!$I307&lt;&gt;"",AdmittedwithRecentDischarge!$W307&lt;&gt;""), AdmittedwithRecentDischarge!$W307,"")</f>
        <v/>
      </c>
      <c r="X285" s="97">
        <f t="array" ref="X285">RANK($Z285,$Z$6:$Z$2005,0)+COUNTIF($Z$6:$Z285,Z285)</f>
        <v>100</v>
      </c>
      <c r="AD285" s="93"/>
    </row>
    <row r="286" spans="1:30" s="97" customFormat="1">
      <c r="A286" s="97">
        <f t="shared" si="4"/>
        <v>281</v>
      </c>
      <c r="C286" s="51" t="str">
        <f>IF(AND(AdmittedwithRecentDischarge!$K308&lt;&gt;"",AdmittedwithRecentDischarge!$I308&lt;&gt;"",AdmittedwithRecentDischarge!$S308&lt;&gt;""), AdmittedwithRecentDischarge!$S308,"")</f>
        <v/>
      </c>
      <c r="D286" s="97">
        <f>RANK($F286,$F$6:$F$2005,0)+COUNTIF($F$6:$F286,F286)</f>
        <v>100</v>
      </c>
      <c r="I286" s="93"/>
      <c r="K286" s="51" t="str">
        <f>IF(AND(TransferLog!$J301&lt;&gt;"",TransferLog!$L301&lt;&gt;""), TransferLog!$L301,"")</f>
        <v/>
      </c>
      <c r="L286" s="97">
        <f t="array" ref="L286">RANK($N286,$N$6:$N$2005,0)+COUNTIF($N$6:$N286,N286)</f>
        <v>100</v>
      </c>
      <c r="Q286" s="93"/>
      <c r="U286" s="93"/>
      <c r="W286" s="51" t="str">
        <f>IF(AND(AdmittedwithRecentDischarge!$K308&lt;&gt;"",AdmittedwithRecentDischarge!$I308&lt;&gt;"",AdmittedwithRecentDischarge!$W308&lt;&gt;""), AdmittedwithRecentDischarge!$W308,"")</f>
        <v/>
      </c>
      <c r="X286" s="97">
        <f t="array" ref="X286">RANK($Z286,$Z$6:$Z$2005,0)+COUNTIF($Z$6:$Z286,Z286)</f>
        <v>100</v>
      </c>
      <c r="AD286" s="93"/>
    </row>
    <row r="287" spans="1:30" s="97" customFormat="1">
      <c r="A287" s="97">
        <f t="shared" si="4"/>
        <v>282</v>
      </c>
      <c r="C287" s="51" t="str">
        <f>IF(AND(AdmittedwithRecentDischarge!$K309&lt;&gt;"",AdmittedwithRecentDischarge!$I309&lt;&gt;"",AdmittedwithRecentDischarge!$S309&lt;&gt;""), AdmittedwithRecentDischarge!$S309,"")</f>
        <v/>
      </c>
      <c r="D287" s="97">
        <f>RANK($F287,$F$6:$F$2005,0)+COUNTIF($F$6:$F287,F287)</f>
        <v>100</v>
      </c>
      <c r="I287" s="93"/>
      <c r="K287" s="51" t="str">
        <f>IF(AND(TransferLog!$J302&lt;&gt;"",TransferLog!$L302&lt;&gt;""), TransferLog!$L302,"")</f>
        <v/>
      </c>
      <c r="L287" s="97">
        <f t="array" ref="L287">RANK($N287,$N$6:$N$2005,0)+COUNTIF($N$6:$N287,N287)</f>
        <v>100</v>
      </c>
      <c r="Q287" s="93"/>
      <c r="U287" s="93"/>
      <c r="W287" s="51" t="str">
        <f>IF(AND(AdmittedwithRecentDischarge!$K309&lt;&gt;"",AdmittedwithRecentDischarge!$I309&lt;&gt;"",AdmittedwithRecentDischarge!$W309&lt;&gt;""), AdmittedwithRecentDischarge!$W309,"")</f>
        <v/>
      </c>
      <c r="X287" s="97">
        <f t="array" ref="X287">RANK($Z287,$Z$6:$Z$2005,0)+COUNTIF($Z$6:$Z287,Z287)</f>
        <v>100</v>
      </c>
      <c r="AD287" s="93"/>
    </row>
    <row r="288" spans="1:30" s="97" customFormat="1">
      <c r="A288" s="97">
        <f t="shared" si="4"/>
        <v>283</v>
      </c>
      <c r="C288" s="51" t="str">
        <f>IF(AND(AdmittedwithRecentDischarge!$K310&lt;&gt;"",AdmittedwithRecentDischarge!$I310&lt;&gt;"",AdmittedwithRecentDischarge!$S310&lt;&gt;""), AdmittedwithRecentDischarge!$S310,"")</f>
        <v/>
      </c>
      <c r="D288" s="97">
        <f>RANK($F288,$F$6:$F$2005,0)+COUNTIF($F$6:$F288,F288)</f>
        <v>100</v>
      </c>
      <c r="I288" s="93"/>
      <c r="K288" s="51" t="str">
        <f>IF(AND(TransferLog!$J303&lt;&gt;"",TransferLog!$L303&lt;&gt;""), TransferLog!$L303,"")</f>
        <v/>
      </c>
      <c r="L288" s="97">
        <f t="array" ref="L288">RANK($N288,$N$6:$N$2005,0)+COUNTIF($N$6:$N288,N288)</f>
        <v>100</v>
      </c>
      <c r="Q288" s="93"/>
      <c r="U288" s="93"/>
      <c r="W288" s="51" t="str">
        <f>IF(AND(AdmittedwithRecentDischarge!$K310&lt;&gt;"",AdmittedwithRecentDischarge!$I310&lt;&gt;"",AdmittedwithRecentDischarge!$W310&lt;&gt;""), AdmittedwithRecentDischarge!$W310,"")</f>
        <v/>
      </c>
      <c r="X288" s="97">
        <f t="array" ref="X288">RANK($Z288,$Z$6:$Z$2005,0)+COUNTIF($Z$6:$Z288,Z288)</f>
        <v>100</v>
      </c>
      <c r="AD288" s="93"/>
    </row>
    <row r="289" spans="1:30" s="97" customFormat="1">
      <c r="A289" s="97">
        <f t="shared" si="4"/>
        <v>284</v>
      </c>
      <c r="C289" s="51" t="str">
        <f>IF(AND(AdmittedwithRecentDischarge!$K311&lt;&gt;"",AdmittedwithRecentDischarge!$I311&lt;&gt;"",AdmittedwithRecentDischarge!$S311&lt;&gt;""), AdmittedwithRecentDischarge!$S311,"")</f>
        <v/>
      </c>
      <c r="D289" s="97">
        <f>RANK($F289,$F$6:$F$2005,0)+COUNTIF($F$6:$F289,F289)</f>
        <v>100</v>
      </c>
      <c r="I289" s="93"/>
      <c r="K289" s="51" t="str">
        <f>IF(AND(TransferLog!$J304&lt;&gt;"",TransferLog!$L304&lt;&gt;""), TransferLog!$L304,"")</f>
        <v/>
      </c>
      <c r="L289" s="97">
        <f t="array" ref="L289">RANK($N289,$N$6:$N$2005,0)+COUNTIF($N$6:$N289,N289)</f>
        <v>100</v>
      </c>
      <c r="Q289" s="93"/>
      <c r="U289" s="93"/>
      <c r="W289" s="51" t="str">
        <f>IF(AND(AdmittedwithRecentDischarge!$K311&lt;&gt;"",AdmittedwithRecentDischarge!$I311&lt;&gt;"",AdmittedwithRecentDischarge!$W311&lt;&gt;""), AdmittedwithRecentDischarge!$W311,"")</f>
        <v/>
      </c>
      <c r="X289" s="97">
        <f t="array" ref="X289">RANK($Z289,$Z$6:$Z$2005,0)+COUNTIF($Z$6:$Z289,Z289)</f>
        <v>100</v>
      </c>
      <c r="AD289" s="93"/>
    </row>
    <row r="290" spans="1:30" s="97" customFormat="1">
      <c r="A290" s="97">
        <f t="shared" si="4"/>
        <v>285</v>
      </c>
      <c r="C290" s="51" t="str">
        <f>IF(AND(AdmittedwithRecentDischarge!$K312&lt;&gt;"",AdmittedwithRecentDischarge!$I312&lt;&gt;"",AdmittedwithRecentDischarge!$S312&lt;&gt;""), AdmittedwithRecentDischarge!$S312,"")</f>
        <v/>
      </c>
      <c r="D290" s="97">
        <f>RANK($F290,$F$6:$F$2005,0)+COUNTIF($F$6:$F290,F290)</f>
        <v>100</v>
      </c>
      <c r="I290" s="93"/>
      <c r="K290" s="51" t="str">
        <f>IF(AND(TransferLog!$J305&lt;&gt;"",TransferLog!$L305&lt;&gt;""), TransferLog!$L305,"")</f>
        <v/>
      </c>
      <c r="L290" s="97">
        <f t="array" ref="L290">RANK($N290,$N$6:$N$2005,0)+COUNTIF($N$6:$N290,N290)</f>
        <v>100</v>
      </c>
      <c r="Q290" s="93"/>
      <c r="U290" s="93"/>
      <c r="W290" s="51" t="str">
        <f>IF(AND(AdmittedwithRecentDischarge!$K312&lt;&gt;"",AdmittedwithRecentDischarge!$I312&lt;&gt;"",AdmittedwithRecentDischarge!$W312&lt;&gt;""), AdmittedwithRecentDischarge!$W312,"")</f>
        <v/>
      </c>
      <c r="X290" s="97">
        <f t="array" ref="X290">RANK($Z290,$Z$6:$Z$2005,0)+COUNTIF($Z$6:$Z290,Z290)</f>
        <v>100</v>
      </c>
      <c r="AD290" s="93"/>
    </row>
    <row r="291" spans="1:30" s="97" customFormat="1">
      <c r="A291" s="97">
        <f t="shared" si="4"/>
        <v>286</v>
      </c>
      <c r="C291" s="51" t="str">
        <f>IF(AND(AdmittedwithRecentDischarge!$K313&lt;&gt;"",AdmittedwithRecentDischarge!$I313&lt;&gt;"",AdmittedwithRecentDischarge!$S313&lt;&gt;""), AdmittedwithRecentDischarge!$S313,"")</f>
        <v/>
      </c>
      <c r="D291" s="97">
        <f>RANK($F291,$F$6:$F$2005,0)+COUNTIF($F$6:$F291,F291)</f>
        <v>100</v>
      </c>
      <c r="I291" s="93"/>
      <c r="K291" s="51" t="str">
        <f>IF(AND(TransferLog!$J306&lt;&gt;"",TransferLog!$L306&lt;&gt;""), TransferLog!$L306,"")</f>
        <v/>
      </c>
      <c r="L291" s="97">
        <f t="array" ref="L291">RANK($N291,$N$6:$N$2005,0)+COUNTIF($N$6:$N291,N291)</f>
        <v>100</v>
      </c>
      <c r="Q291" s="93"/>
      <c r="U291" s="93"/>
      <c r="W291" s="51" t="str">
        <f>IF(AND(AdmittedwithRecentDischarge!$K313&lt;&gt;"",AdmittedwithRecentDischarge!$I313&lt;&gt;"",AdmittedwithRecentDischarge!$W313&lt;&gt;""), AdmittedwithRecentDischarge!$W313,"")</f>
        <v/>
      </c>
      <c r="X291" s="97">
        <f t="array" ref="X291">RANK($Z291,$Z$6:$Z$2005,0)+COUNTIF($Z$6:$Z291,Z291)</f>
        <v>100</v>
      </c>
      <c r="AD291" s="93"/>
    </row>
    <row r="292" spans="1:30" s="97" customFormat="1">
      <c r="A292" s="97">
        <f t="shared" si="4"/>
        <v>287</v>
      </c>
      <c r="C292" s="51" t="str">
        <f>IF(AND(AdmittedwithRecentDischarge!$K314&lt;&gt;"",AdmittedwithRecentDischarge!$I314&lt;&gt;"",AdmittedwithRecentDischarge!$S314&lt;&gt;""), AdmittedwithRecentDischarge!$S314,"")</f>
        <v/>
      </c>
      <c r="D292" s="97">
        <f>RANK($F292,$F$6:$F$2005,0)+COUNTIF($F$6:$F292,F292)</f>
        <v>100</v>
      </c>
      <c r="I292" s="93"/>
      <c r="K292" s="51" t="str">
        <f>IF(AND(TransferLog!$J307&lt;&gt;"",TransferLog!$L307&lt;&gt;""), TransferLog!$L307,"")</f>
        <v/>
      </c>
      <c r="L292" s="97">
        <f t="array" ref="L292">RANK($N292,$N$6:$N$2005,0)+COUNTIF($N$6:$N292,N292)</f>
        <v>100</v>
      </c>
      <c r="Q292" s="93"/>
      <c r="U292" s="93"/>
      <c r="W292" s="51" t="str">
        <f>IF(AND(AdmittedwithRecentDischarge!$K314&lt;&gt;"",AdmittedwithRecentDischarge!$I314&lt;&gt;"",AdmittedwithRecentDischarge!$W314&lt;&gt;""), AdmittedwithRecentDischarge!$W314,"")</f>
        <v/>
      </c>
      <c r="X292" s="97">
        <f t="array" ref="X292">RANK($Z292,$Z$6:$Z$2005,0)+COUNTIF($Z$6:$Z292,Z292)</f>
        <v>100</v>
      </c>
      <c r="AD292" s="93"/>
    </row>
    <row r="293" spans="1:30" s="97" customFormat="1">
      <c r="A293" s="97">
        <f t="shared" si="4"/>
        <v>288</v>
      </c>
      <c r="C293" s="51" t="str">
        <f>IF(AND(AdmittedwithRecentDischarge!$K315&lt;&gt;"",AdmittedwithRecentDischarge!$I315&lt;&gt;"",AdmittedwithRecentDischarge!$S315&lt;&gt;""), AdmittedwithRecentDischarge!$S315,"")</f>
        <v/>
      </c>
      <c r="D293" s="97">
        <f>RANK($F293,$F$6:$F$2005,0)+COUNTIF($F$6:$F293,F293)</f>
        <v>100</v>
      </c>
      <c r="I293" s="93"/>
      <c r="K293" s="51" t="str">
        <f>IF(AND(TransferLog!$J308&lt;&gt;"",TransferLog!$L308&lt;&gt;""), TransferLog!$L308,"")</f>
        <v/>
      </c>
      <c r="L293" s="97">
        <f t="array" ref="L293">RANK($N293,$N$6:$N$2005,0)+COUNTIF($N$6:$N293,N293)</f>
        <v>100</v>
      </c>
      <c r="Q293" s="93"/>
      <c r="U293" s="93"/>
      <c r="W293" s="51" t="str">
        <f>IF(AND(AdmittedwithRecentDischarge!$K315&lt;&gt;"",AdmittedwithRecentDischarge!$I315&lt;&gt;"",AdmittedwithRecentDischarge!$W315&lt;&gt;""), AdmittedwithRecentDischarge!$W315,"")</f>
        <v/>
      </c>
      <c r="X293" s="97">
        <f t="array" ref="X293">RANK($Z293,$Z$6:$Z$2005,0)+COUNTIF($Z$6:$Z293,Z293)</f>
        <v>100</v>
      </c>
      <c r="AD293" s="93"/>
    </row>
    <row r="294" spans="1:30" s="97" customFormat="1">
      <c r="A294" s="97">
        <f t="shared" si="4"/>
        <v>289</v>
      </c>
      <c r="C294" s="51" t="str">
        <f>IF(AND(AdmittedwithRecentDischarge!$K316&lt;&gt;"",AdmittedwithRecentDischarge!$I316&lt;&gt;"",AdmittedwithRecentDischarge!$S316&lt;&gt;""), AdmittedwithRecentDischarge!$S316,"")</f>
        <v/>
      </c>
      <c r="D294" s="97">
        <f>RANK($F294,$F$6:$F$2005,0)+COUNTIF($F$6:$F294,F294)</f>
        <v>100</v>
      </c>
      <c r="I294" s="93"/>
      <c r="K294" s="51" t="str">
        <f>IF(AND(TransferLog!$J309&lt;&gt;"",TransferLog!$L309&lt;&gt;""), TransferLog!$L309,"")</f>
        <v/>
      </c>
      <c r="L294" s="97">
        <f t="array" ref="L294">RANK($N294,$N$6:$N$2005,0)+COUNTIF($N$6:$N294,N294)</f>
        <v>100</v>
      </c>
      <c r="Q294" s="93"/>
      <c r="U294" s="93"/>
      <c r="W294" s="51" t="str">
        <f>IF(AND(AdmittedwithRecentDischarge!$K316&lt;&gt;"",AdmittedwithRecentDischarge!$I316&lt;&gt;"",AdmittedwithRecentDischarge!$W316&lt;&gt;""), AdmittedwithRecentDischarge!$W316,"")</f>
        <v/>
      </c>
      <c r="X294" s="97">
        <f t="array" ref="X294">RANK($Z294,$Z$6:$Z$2005,0)+COUNTIF($Z$6:$Z294,Z294)</f>
        <v>100</v>
      </c>
      <c r="AD294" s="93"/>
    </row>
    <row r="295" spans="1:30" s="97" customFormat="1">
      <c r="A295" s="97">
        <f t="shared" si="4"/>
        <v>290</v>
      </c>
      <c r="C295" s="51" t="str">
        <f>IF(AND(AdmittedwithRecentDischarge!$K317&lt;&gt;"",AdmittedwithRecentDischarge!$I317&lt;&gt;"",AdmittedwithRecentDischarge!$S317&lt;&gt;""), AdmittedwithRecentDischarge!$S317,"")</f>
        <v/>
      </c>
      <c r="D295" s="97">
        <f>RANK($F295,$F$6:$F$2005,0)+COUNTIF($F$6:$F295,F295)</f>
        <v>100</v>
      </c>
      <c r="I295" s="93"/>
      <c r="K295" s="51" t="str">
        <f>IF(AND(TransferLog!$J310&lt;&gt;"",TransferLog!$L310&lt;&gt;""), TransferLog!$L310,"")</f>
        <v/>
      </c>
      <c r="L295" s="97">
        <f t="array" ref="L295">RANK($N295,$N$6:$N$2005,0)+COUNTIF($N$6:$N295,N295)</f>
        <v>100</v>
      </c>
      <c r="Q295" s="93"/>
      <c r="U295" s="93"/>
      <c r="W295" s="51" t="str">
        <f>IF(AND(AdmittedwithRecentDischarge!$K317&lt;&gt;"",AdmittedwithRecentDischarge!$I317&lt;&gt;"",AdmittedwithRecentDischarge!$W317&lt;&gt;""), AdmittedwithRecentDischarge!$W317,"")</f>
        <v/>
      </c>
      <c r="X295" s="97">
        <f t="array" ref="X295">RANK($Z295,$Z$6:$Z$2005,0)+COUNTIF($Z$6:$Z295,Z295)</f>
        <v>100</v>
      </c>
      <c r="AD295" s="93"/>
    </row>
    <row r="296" spans="1:30" s="97" customFormat="1">
      <c r="A296" s="97">
        <f t="shared" si="4"/>
        <v>291</v>
      </c>
      <c r="C296" s="51" t="str">
        <f>IF(AND(AdmittedwithRecentDischarge!$K318&lt;&gt;"",AdmittedwithRecentDischarge!$I318&lt;&gt;"",AdmittedwithRecentDischarge!$S318&lt;&gt;""), AdmittedwithRecentDischarge!$S318,"")</f>
        <v/>
      </c>
      <c r="D296" s="97">
        <f>RANK($F296,$F$6:$F$2005,0)+COUNTIF($F$6:$F296,F296)</f>
        <v>100</v>
      </c>
      <c r="I296" s="93"/>
      <c r="K296" s="51" t="str">
        <f>IF(AND(TransferLog!$J311&lt;&gt;"",TransferLog!$L311&lt;&gt;""), TransferLog!$L311,"")</f>
        <v/>
      </c>
      <c r="L296" s="97">
        <f t="array" ref="L296">RANK($N296,$N$6:$N$2005,0)+COUNTIF($N$6:$N296,N296)</f>
        <v>100</v>
      </c>
      <c r="Q296" s="93"/>
      <c r="U296" s="93"/>
      <c r="W296" s="51" t="str">
        <f>IF(AND(AdmittedwithRecentDischarge!$K318&lt;&gt;"",AdmittedwithRecentDischarge!$I318&lt;&gt;"",AdmittedwithRecentDischarge!$W318&lt;&gt;""), AdmittedwithRecentDischarge!$W318,"")</f>
        <v/>
      </c>
      <c r="X296" s="97">
        <f t="array" ref="X296">RANK($Z296,$Z$6:$Z$2005,0)+COUNTIF($Z$6:$Z296,Z296)</f>
        <v>100</v>
      </c>
      <c r="AD296" s="93"/>
    </row>
    <row r="297" spans="1:30" s="97" customFormat="1">
      <c r="A297" s="97">
        <f t="shared" si="4"/>
        <v>292</v>
      </c>
      <c r="C297" s="51" t="str">
        <f>IF(AND(AdmittedwithRecentDischarge!$K319&lt;&gt;"",AdmittedwithRecentDischarge!$I319&lt;&gt;"",AdmittedwithRecentDischarge!$S319&lt;&gt;""), AdmittedwithRecentDischarge!$S319,"")</f>
        <v/>
      </c>
      <c r="D297" s="97">
        <f>RANK($F297,$F$6:$F$2005,0)+COUNTIF($F$6:$F297,F297)</f>
        <v>100</v>
      </c>
      <c r="I297" s="93"/>
      <c r="K297" s="51" t="str">
        <f>IF(AND(TransferLog!$J312&lt;&gt;"",TransferLog!$L312&lt;&gt;""), TransferLog!$L312,"")</f>
        <v/>
      </c>
      <c r="L297" s="97">
        <f t="array" ref="L297">RANK($N297,$N$6:$N$2005,0)+COUNTIF($N$6:$N297,N297)</f>
        <v>100</v>
      </c>
      <c r="Q297" s="93"/>
      <c r="U297" s="93"/>
      <c r="W297" s="51" t="str">
        <f>IF(AND(AdmittedwithRecentDischarge!$K319&lt;&gt;"",AdmittedwithRecentDischarge!$I319&lt;&gt;"",AdmittedwithRecentDischarge!$W319&lt;&gt;""), AdmittedwithRecentDischarge!$W319,"")</f>
        <v/>
      </c>
      <c r="X297" s="97">
        <f t="array" ref="X297">RANK($Z297,$Z$6:$Z$2005,0)+COUNTIF($Z$6:$Z297,Z297)</f>
        <v>100</v>
      </c>
      <c r="AD297" s="93"/>
    </row>
    <row r="298" spans="1:30" s="97" customFormat="1">
      <c r="A298" s="97">
        <f t="shared" si="4"/>
        <v>293</v>
      </c>
      <c r="C298" s="51" t="str">
        <f>IF(AND(AdmittedwithRecentDischarge!$K320&lt;&gt;"",AdmittedwithRecentDischarge!$I320&lt;&gt;"",AdmittedwithRecentDischarge!$S320&lt;&gt;""), AdmittedwithRecentDischarge!$S320,"")</f>
        <v/>
      </c>
      <c r="D298" s="97">
        <f>RANK($F298,$F$6:$F$2005,0)+COUNTIF($F$6:$F298,F298)</f>
        <v>100</v>
      </c>
      <c r="I298" s="93"/>
      <c r="K298" s="51" t="str">
        <f>IF(AND(TransferLog!$J313&lt;&gt;"",TransferLog!$L313&lt;&gt;""), TransferLog!$L313,"")</f>
        <v/>
      </c>
      <c r="L298" s="97">
        <f t="array" ref="L298">RANK($N298,$N$6:$N$2005,0)+COUNTIF($N$6:$N298,N298)</f>
        <v>100</v>
      </c>
      <c r="Q298" s="93"/>
      <c r="U298" s="93"/>
      <c r="W298" s="51" t="str">
        <f>IF(AND(AdmittedwithRecentDischarge!$K320&lt;&gt;"",AdmittedwithRecentDischarge!$I320&lt;&gt;"",AdmittedwithRecentDischarge!$W320&lt;&gt;""), AdmittedwithRecentDischarge!$W320,"")</f>
        <v/>
      </c>
      <c r="X298" s="97">
        <f t="array" ref="X298">RANK($Z298,$Z$6:$Z$2005,0)+COUNTIF($Z$6:$Z298,Z298)</f>
        <v>100</v>
      </c>
      <c r="AD298" s="93"/>
    </row>
    <row r="299" spans="1:30" s="97" customFormat="1">
      <c r="A299" s="97">
        <f t="shared" si="4"/>
        <v>294</v>
      </c>
      <c r="C299" s="51" t="str">
        <f>IF(AND(AdmittedwithRecentDischarge!$K321&lt;&gt;"",AdmittedwithRecentDischarge!$I321&lt;&gt;"",AdmittedwithRecentDischarge!$S321&lt;&gt;""), AdmittedwithRecentDischarge!$S321,"")</f>
        <v/>
      </c>
      <c r="D299" s="97">
        <f>RANK($F299,$F$6:$F$2005,0)+COUNTIF($F$6:$F299,F299)</f>
        <v>100</v>
      </c>
      <c r="I299" s="93"/>
      <c r="K299" s="51" t="str">
        <f>IF(AND(TransferLog!$J314&lt;&gt;"",TransferLog!$L314&lt;&gt;""), TransferLog!$L314,"")</f>
        <v/>
      </c>
      <c r="L299" s="97">
        <f t="array" ref="L299">RANK($N299,$N$6:$N$2005,0)+COUNTIF($N$6:$N299,N299)</f>
        <v>100</v>
      </c>
      <c r="Q299" s="93"/>
      <c r="U299" s="93"/>
      <c r="W299" s="51" t="str">
        <f>IF(AND(AdmittedwithRecentDischarge!$K321&lt;&gt;"",AdmittedwithRecentDischarge!$I321&lt;&gt;"",AdmittedwithRecentDischarge!$W321&lt;&gt;""), AdmittedwithRecentDischarge!$W321,"")</f>
        <v/>
      </c>
      <c r="X299" s="97">
        <f t="array" ref="X299">RANK($Z299,$Z$6:$Z$2005,0)+COUNTIF($Z$6:$Z299,Z299)</f>
        <v>100</v>
      </c>
      <c r="AD299" s="93"/>
    </row>
    <row r="300" spans="1:30" s="97" customFormat="1">
      <c r="A300" s="97">
        <f t="shared" si="4"/>
        <v>295</v>
      </c>
      <c r="C300" s="51" t="str">
        <f>IF(AND(AdmittedwithRecentDischarge!$K322&lt;&gt;"",AdmittedwithRecentDischarge!$I322&lt;&gt;"",AdmittedwithRecentDischarge!$S322&lt;&gt;""), AdmittedwithRecentDischarge!$S322,"")</f>
        <v/>
      </c>
      <c r="D300" s="97">
        <f>RANK($F300,$F$6:$F$2005,0)+COUNTIF($F$6:$F300,F300)</f>
        <v>100</v>
      </c>
      <c r="I300" s="93"/>
      <c r="K300" s="51" t="str">
        <f>IF(AND(TransferLog!$J315&lt;&gt;"",TransferLog!$L315&lt;&gt;""), TransferLog!$L315,"")</f>
        <v/>
      </c>
      <c r="L300" s="97">
        <f t="array" ref="L300">RANK($N300,$N$6:$N$2005,0)+COUNTIF($N$6:$N300,N300)</f>
        <v>100</v>
      </c>
      <c r="Q300" s="93"/>
      <c r="U300" s="93"/>
      <c r="W300" s="51" t="str">
        <f>IF(AND(AdmittedwithRecentDischarge!$K322&lt;&gt;"",AdmittedwithRecentDischarge!$I322&lt;&gt;"",AdmittedwithRecentDischarge!$W322&lt;&gt;""), AdmittedwithRecentDischarge!$W322,"")</f>
        <v/>
      </c>
      <c r="X300" s="97">
        <f t="array" ref="X300">RANK($Z300,$Z$6:$Z$2005,0)+COUNTIF($Z$6:$Z300,Z300)</f>
        <v>100</v>
      </c>
      <c r="AD300" s="93"/>
    </row>
    <row r="301" spans="1:30" s="97" customFormat="1">
      <c r="A301" s="97">
        <f t="shared" si="4"/>
        <v>296</v>
      </c>
      <c r="C301" s="51" t="str">
        <f>IF(AND(AdmittedwithRecentDischarge!$K323&lt;&gt;"",AdmittedwithRecentDischarge!$I323&lt;&gt;"",AdmittedwithRecentDischarge!$S323&lt;&gt;""), AdmittedwithRecentDischarge!$S323,"")</f>
        <v/>
      </c>
      <c r="D301" s="97">
        <f>RANK($F301,$F$6:$F$2005,0)+COUNTIF($F$6:$F301,F301)</f>
        <v>100</v>
      </c>
      <c r="I301" s="93"/>
      <c r="K301" s="51" t="str">
        <f>IF(AND(TransferLog!$J316&lt;&gt;"",TransferLog!$L316&lt;&gt;""), TransferLog!$L316,"")</f>
        <v/>
      </c>
      <c r="L301" s="97">
        <f t="array" ref="L301">RANK($N301,$N$6:$N$2005,0)+COUNTIF($N$6:$N301,N301)</f>
        <v>100</v>
      </c>
      <c r="Q301" s="93"/>
      <c r="U301" s="93"/>
      <c r="W301" s="51" t="str">
        <f>IF(AND(AdmittedwithRecentDischarge!$K323&lt;&gt;"",AdmittedwithRecentDischarge!$I323&lt;&gt;"",AdmittedwithRecentDischarge!$W323&lt;&gt;""), AdmittedwithRecentDischarge!$W323,"")</f>
        <v/>
      </c>
      <c r="X301" s="97">
        <f t="array" ref="X301">RANK($Z301,$Z$6:$Z$2005,0)+COUNTIF($Z$6:$Z301,Z301)</f>
        <v>100</v>
      </c>
      <c r="AD301" s="93"/>
    </row>
    <row r="302" spans="1:30" s="97" customFormat="1">
      <c r="A302" s="97">
        <f t="shared" si="4"/>
        <v>297</v>
      </c>
      <c r="C302" s="51" t="str">
        <f>IF(AND(AdmittedwithRecentDischarge!$K324&lt;&gt;"",AdmittedwithRecentDischarge!$I324&lt;&gt;"",AdmittedwithRecentDischarge!$S324&lt;&gt;""), AdmittedwithRecentDischarge!$S324,"")</f>
        <v/>
      </c>
      <c r="D302" s="97">
        <f>RANK($F302,$F$6:$F$2005,0)+COUNTIF($F$6:$F302,F302)</f>
        <v>100</v>
      </c>
      <c r="I302" s="93"/>
      <c r="K302" s="51" t="str">
        <f>IF(AND(TransferLog!$J317&lt;&gt;"",TransferLog!$L317&lt;&gt;""), TransferLog!$L317,"")</f>
        <v/>
      </c>
      <c r="L302" s="97">
        <f t="array" ref="L302">RANK($N302,$N$6:$N$2005,0)+COUNTIF($N$6:$N302,N302)</f>
        <v>100</v>
      </c>
      <c r="Q302" s="93"/>
      <c r="U302" s="93"/>
      <c r="W302" s="51" t="str">
        <f>IF(AND(AdmittedwithRecentDischarge!$K324&lt;&gt;"",AdmittedwithRecentDischarge!$I324&lt;&gt;"",AdmittedwithRecentDischarge!$W324&lt;&gt;""), AdmittedwithRecentDischarge!$W324,"")</f>
        <v/>
      </c>
      <c r="X302" s="97">
        <f t="array" ref="X302">RANK($Z302,$Z$6:$Z$2005,0)+COUNTIF($Z$6:$Z302,Z302)</f>
        <v>100</v>
      </c>
      <c r="AD302" s="93"/>
    </row>
    <row r="303" spans="1:30" s="97" customFormat="1">
      <c r="A303" s="97">
        <f t="shared" si="4"/>
        <v>298</v>
      </c>
      <c r="C303" s="51" t="str">
        <f>IF(AND(AdmittedwithRecentDischarge!$K325&lt;&gt;"",AdmittedwithRecentDischarge!$I325&lt;&gt;"",AdmittedwithRecentDischarge!$S325&lt;&gt;""), AdmittedwithRecentDischarge!$S325,"")</f>
        <v/>
      </c>
      <c r="D303" s="97">
        <f>RANK($F303,$F$6:$F$2005,0)+COUNTIF($F$6:$F303,F303)</f>
        <v>100</v>
      </c>
      <c r="I303" s="93"/>
      <c r="K303" s="51" t="str">
        <f>IF(AND(TransferLog!$J318&lt;&gt;"",TransferLog!$L318&lt;&gt;""), TransferLog!$L318,"")</f>
        <v/>
      </c>
      <c r="L303" s="97">
        <f t="array" ref="L303">RANK($N303,$N$6:$N$2005,0)+COUNTIF($N$6:$N303,N303)</f>
        <v>100</v>
      </c>
      <c r="Q303" s="93"/>
      <c r="U303" s="93"/>
      <c r="W303" s="51" t="str">
        <f>IF(AND(AdmittedwithRecentDischarge!$K325&lt;&gt;"",AdmittedwithRecentDischarge!$I325&lt;&gt;"",AdmittedwithRecentDischarge!$W325&lt;&gt;""), AdmittedwithRecentDischarge!$W325,"")</f>
        <v/>
      </c>
      <c r="X303" s="97">
        <f t="array" ref="X303">RANK($Z303,$Z$6:$Z$2005,0)+COUNTIF($Z$6:$Z303,Z303)</f>
        <v>100</v>
      </c>
      <c r="AD303" s="93"/>
    </row>
    <row r="304" spans="1:30" s="97" customFormat="1">
      <c r="A304" s="97">
        <f t="shared" si="4"/>
        <v>299</v>
      </c>
      <c r="C304" s="51" t="str">
        <f>IF(AND(AdmittedwithRecentDischarge!$K326&lt;&gt;"",AdmittedwithRecentDischarge!$I326&lt;&gt;"",AdmittedwithRecentDischarge!$S326&lt;&gt;""), AdmittedwithRecentDischarge!$S326,"")</f>
        <v/>
      </c>
      <c r="D304" s="97">
        <f>RANK($F304,$F$6:$F$2005,0)+COUNTIF($F$6:$F304,F304)</f>
        <v>100</v>
      </c>
      <c r="I304" s="93"/>
      <c r="K304" s="51" t="str">
        <f>IF(AND(TransferLog!$J319&lt;&gt;"",TransferLog!$L319&lt;&gt;""), TransferLog!$L319,"")</f>
        <v/>
      </c>
      <c r="L304" s="97">
        <f t="array" ref="L304">RANK($N304,$N$6:$N$2005,0)+COUNTIF($N$6:$N304,N304)</f>
        <v>100</v>
      </c>
      <c r="Q304" s="93"/>
      <c r="U304" s="93"/>
      <c r="W304" s="51" t="str">
        <f>IF(AND(AdmittedwithRecentDischarge!$K326&lt;&gt;"",AdmittedwithRecentDischarge!$I326&lt;&gt;"",AdmittedwithRecentDischarge!$W326&lt;&gt;""), AdmittedwithRecentDischarge!$W326,"")</f>
        <v/>
      </c>
      <c r="X304" s="97">
        <f t="array" ref="X304">RANK($Z304,$Z$6:$Z$2005,0)+COUNTIF($Z$6:$Z304,Z304)</f>
        <v>100</v>
      </c>
      <c r="AD304" s="93"/>
    </row>
    <row r="305" spans="1:30" s="97" customFormat="1">
      <c r="A305" s="97">
        <f t="shared" si="4"/>
        <v>300</v>
      </c>
      <c r="C305" s="51" t="str">
        <f>IF(AND(AdmittedwithRecentDischarge!$K327&lt;&gt;"",AdmittedwithRecentDischarge!$I327&lt;&gt;"",AdmittedwithRecentDischarge!$S327&lt;&gt;""), AdmittedwithRecentDischarge!$S327,"")</f>
        <v/>
      </c>
      <c r="D305" s="97">
        <f>RANK($F305,$F$6:$F$2005,0)+COUNTIF($F$6:$F305,F305)</f>
        <v>100</v>
      </c>
      <c r="I305" s="93"/>
      <c r="K305" s="51" t="str">
        <f>IF(AND(TransferLog!$J320&lt;&gt;"",TransferLog!$L320&lt;&gt;""), TransferLog!$L320,"")</f>
        <v/>
      </c>
      <c r="L305" s="97">
        <f t="array" ref="L305">RANK($N305,$N$6:$N$2005,0)+COUNTIF($N$6:$N305,N305)</f>
        <v>100</v>
      </c>
      <c r="Q305" s="93"/>
      <c r="U305" s="93"/>
      <c r="W305" s="51" t="str">
        <f>IF(AND(AdmittedwithRecentDischarge!$K327&lt;&gt;"",AdmittedwithRecentDischarge!$I327&lt;&gt;"",AdmittedwithRecentDischarge!$W327&lt;&gt;""), AdmittedwithRecentDischarge!$W327,"")</f>
        <v/>
      </c>
      <c r="X305" s="97">
        <f t="array" ref="X305">RANK($Z305,$Z$6:$Z$2005,0)+COUNTIF($Z$6:$Z305,Z305)</f>
        <v>100</v>
      </c>
      <c r="AD305" s="93"/>
    </row>
    <row r="306" spans="1:30" s="97" customFormat="1">
      <c r="A306" s="97">
        <f t="shared" si="4"/>
        <v>301</v>
      </c>
      <c r="C306" s="51" t="str">
        <f>IF(AND(AdmittedwithRecentDischarge!$K328&lt;&gt;"",AdmittedwithRecentDischarge!$I328&lt;&gt;"",AdmittedwithRecentDischarge!$S328&lt;&gt;""), AdmittedwithRecentDischarge!$S328,"")</f>
        <v/>
      </c>
      <c r="D306" s="97">
        <f>RANK($F306,$F$6:$F$2005,0)+COUNTIF($F$6:$F306,F306)</f>
        <v>100</v>
      </c>
      <c r="I306" s="93"/>
      <c r="K306" s="51" t="str">
        <f>IF(AND(TransferLog!$J321&lt;&gt;"",TransferLog!$L321&lt;&gt;""), TransferLog!$L321,"")</f>
        <v/>
      </c>
      <c r="L306" s="97">
        <f t="array" ref="L306">RANK($N306,$N$6:$N$2005,0)+COUNTIF($N$6:$N306,N306)</f>
        <v>100</v>
      </c>
      <c r="Q306" s="93"/>
      <c r="U306" s="93"/>
      <c r="W306" s="51" t="str">
        <f>IF(AND(AdmittedwithRecentDischarge!$K328&lt;&gt;"",AdmittedwithRecentDischarge!$I328&lt;&gt;"",AdmittedwithRecentDischarge!$W328&lt;&gt;""), AdmittedwithRecentDischarge!$W328,"")</f>
        <v/>
      </c>
      <c r="X306" s="97">
        <f t="array" ref="X306">RANK($Z306,$Z$6:$Z$2005,0)+COUNTIF($Z$6:$Z306,Z306)</f>
        <v>100</v>
      </c>
      <c r="AD306" s="93"/>
    </row>
    <row r="307" spans="1:30" s="97" customFormat="1">
      <c r="A307" s="97">
        <f t="shared" si="4"/>
        <v>302</v>
      </c>
      <c r="C307" s="51" t="str">
        <f>IF(AND(AdmittedwithRecentDischarge!$K329&lt;&gt;"",AdmittedwithRecentDischarge!$I329&lt;&gt;"",AdmittedwithRecentDischarge!$S329&lt;&gt;""), AdmittedwithRecentDischarge!$S329,"")</f>
        <v/>
      </c>
      <c r="D307" s="97">
        <f>RANK($F307,$F$6:$F$2005,0)+COUNTIF($F$6:$F307,F307)</f>
        <v>100</v>
      </c>
      <c r="I307" s="93"/>
      <c r="K307" s="51" t="str">
        <f>IF(AND(TransferLog!$J322&lt;&gt;"",TransferLog!$L322&lt;&gt;""), TransferLog!$L322,"")</f>
        <v/>
      </c>
      <c r="L307" s="97">
        <f t="array" ref="L307">RANK($N307,$N$6:$N$2005,0)+COUNTIF($N$6:$N307,N307)</f>
        <v>100</v>
      </c>
      <c r="Q307" s="93"/>
      <c r="U307" s="93"/>
      <c r="W307" s="51" t="str">
        <f>IF(AND(AdmittedwithRecentDischarge!$K329&lt;&gt;"",AdmittedwithRecentDischarge!$I329&lt;&gt;"",AdmittedwithRecentDischarge!$W329&lt;&gt;""), AdmittedwithRecentDischarge!$W329,"")</f>
        <v/>
      </c>
      <c r="X307" s="97">
        <f t="array" ref="X307">RANK($Z307,$Z$6:$Z$2005,0)+COUNTIF($Z$6:$Z307,Z307)</f>
        <v>100</v>
      </c>
      <c r="AD307" s="93"/>
    </row>
    <row r="308" spans="1:30" s="97" customFormat="1">
      <c r="A308" s="97">
        <f t="shared" si="4"/>
        <v>303</v>
      </c>
      <c r="C308" s="51" t="str">
        <f>IF(AND(AdmittedwithRecentDischarge!$K330&lt;&gt;"",AdmittedwithRecentDischarge!$I330&lt;&gt;"",AdmittedwithRecentDischarge!$S330&lt;&gt;""), AdmittedwithRecentDischarge!$S330,"")</f>
        <v/>
      </c>
      <c r="D308" s="97">
        <f>RANK($F308,$F$6:$F$2005,0)+COUNTIF($F$6:$F308,F308)</f>
        <v>100</v>
      </c>
      <c r="I308" s="93"/>
      <c r="K308" s="51" t="str">
        <f>IF(AND(TransferLog!$J323&lt;&gt;"",TransferLog!$L323&lt;&gt;""), TransferLog!$L323,"")</f>
        <v/>
      </c>
      <c r="L308" s="97">
        <f t="array" ref="L308">RANK($N308,$N$6:$N$2005,0)+COUNTIF($N$6:$N308,N308)</f>
        <v>100</v>
      </c>
      <c r="Q308" s="93"/>
      <c r="U308" s="93"/>
      <c r="W308" s="51" t="str">
        <f>IF(AND(AdmittedwithRecentDischarge!$K330&lt;&gt;"",AdmittedwithRecentDischarge!$I330&lt;&gt;"",AdmittedwithRecentDischarge!$W330&lt;&gt;""), AdmittedwithRecentDischarge!$W330,"")</f>
        <v/>
      </c>
      <c r="X308" s="97">
        <f t="array" ref="X308">RANK($Z308,$Z$6:$Z$2005,0)+COUNTIF($Z$6:$Z308,Z308)</f>
        <v>100</v>
      </c>
      <c r="AD308" s="93"/>
    </row>
    <row r="309" spans="1:30" s="97" customFormat="1">
      <c r="A309" s="97">
        <f t="shared" si="4"/>
        <v>304</v>
      </c>
      <c r="C309" s="51" t="str">
        <f>IF(AND(AdmittedwithRecentDischarge!$K331&lt;&gt;"",AdmittedwithRecentDischarge!$I331&lt;&gt;"",AdmittedwithRecentDischarge!$S331&lt;&gt;""), AdmittedwithRecentDischarge!$S331,"")</f>
        <v/>
      </c>
      <c r="D309" s="97">
        <f>RANK($F309,$F$6:$F$2005,0)+COUNTIF($F$6:$F309,F309)</f>
        <v>100</v>
      </c>
      <c r="I309" s="93"/>
      <c r="K309" s="51" t="str">
        <f>IF(AND(TransferLog!$J324&lt;&gt;"",TransferLog!$L324&lt;&gt;""), TransferLog!$L324,"")</f>
        <v/>
      </c>
      <c r="L309" s="97">
        <f t="array" ref="L309">RANK($N309,$N$6:$N$2005,0)+COUNTIF($N$6:$N309,N309)</f>
        <v>100</v>
      </c>
      <c r="Q309" s="93"/>
      <c r="U309" s="93"/>
      <c r="W309" s="51" t="str">
        <f>IF(AND(AdmittedwithRecentDischarge!$K331&lt;&gt;"",AdmittedwithRecentDischarge!$I331&lt;&gt;"",AdmittedwithRecentDischarge!$W331&lt;&gt;""), AdmittedwithRecentDischarge!$W331,"")</f>
        <v/>
      </c>
      <c r="X309" s="97">
        <f t="array" ref="X309">RANK($Z309,$Z$6:$Z$2005,0)+COUNTIF($Z$6:$Z309,Z309)</f>
        <v>100</v>
      </c>
      <c r="AD309" s="93"/>
    </row>
    <row r="310" spans="1:30" s="97" customFormat="1">
      <c r="A310" s="97">
        <f t="shared" si="4"/>
        <v>305</v>
      </c>
      <c r="C310" s="51" t="str">
        <f>IF(AND(AdmittedwithRecentDischarge!$K332&lt;&gt;"",AdmittedwithRecentDischarge!$I332&lt;&gt;"",AdmittedwithRecentDischarge!$S332&lt;&gt;""), AdmittedwithRecentDischarge!$S332,"")</f>
        <v/>
      </c>
      <c r="D310" s="97">
        <f>RANK($F310,$F$6:$F$2005,0)+COUNTIF($F$6:$F310,F310)</f>
        <v>100</v>
      </c>
      <c r="I310" s="93"/>
      <c r="K310" s="51" t="str">
        <f>IF(AND(TransferLog!$J325&lt;&gt;"",TransferLog!$L325&lt;&gt;""), TransferLog!$L325,"")</f>
        <v/>
      </c>
      <c r="L310" s="97">
        <f t="array" ref="L310">RANK($N310,$N$6:$N$2005,0)+COUNTIF($N$6:$N310,N310)</f>
        <v>100</v>
      </c>
      <c r="Q310" s="93"/>
      <c r="U310" s="93"/>
      <c r="W310" s="51" t="str">
        <f>IF(AND(AdmittedwithRecentDischarge!$K332&lt;&gt;"",AdmittedwithRecentDischarge!$I332&lt;&gt;"",AdmittedwithRecentDischarge!$W332&lt;&gt;""), AdmittedwithRecentDischarge!$W332,"")</f>
        <v/>
      </c>
      <c r="X310" s="97">
        <f t="array" ref="X310">RANK($Z310,$Z$6:$Z$2005,0)+COUNTIF($Z$6:$Z310,Z310)</f>
        <v>100</v>
      </c>
      <c r="AD310" s="93"/>
    </row>
    <row r="311" spans="1:30" s="97" customFormat="1">
      <c r="A311" s="97">
        <f t="shared" si="4"/>
        <v>306</v>
      </c>
      <c r="C311" s="51" t="str">
        <f>IF(AND(AdmittedwithRecentDischarge!$K333&lt;&gt;"",AdmittedwithRecentDischarge!$I333&lt;&gt;"",AdmittedwithRecentDischarge!$S333&lt;&gt;""), AdmittedwithRecentDischarge!$S333,"")</f>
        <v/>
      </c>
      <c r="D311" s="97">
        <f>RANK($F311,$F$6:$F$2005,0)+COUNTIF($F$6:$F311,F311)</f>
        <v>100</v>
      </c>
      <c r="I311" s="93"/>
      <c r="K311" s="51" t="str">
        <f>IF(AND(TransferLog!$J326&lt;&gt;"",TransferLog!$L326&lt;&gt;""), TransferLog!$L326,"")</f>
        <v/>
      </c>
      <c r="L311" s="97">
        <f t="array" ref="L311">RANK($N311,$N$6:$N$2005,0)+COUNTIF($N$6:$N311,N311)</f>
        <v>100</v>
      </c>
      <c r="Q311" s="93"/>
      <c r="U311" s="93"/>
      <c r="W311" s="51" t="str">
        <f>IF(AND(AdmittedwithRecentDischarge!$K333&lt;&gt;"",AdmittedwithRecentDischarge!$I333&lt;&gt;"",AdmittedwithRecentDischarge!$W333&lt;&gt;""), AdmittedwithRecentDischarge!$W333,"")</f>
        <v/>
      </c>
      <c r="X311" s="97">
        <f t="array" ref="X311">RANK($Z311,$Z$6:$Z$2005,0)+COUNTIF($Z$6:$Z311,Z311)</f>
        <v>100</v>
      </c>
      <c r="AD311" s="93"/>
    </row>
    <row r="312" spans="1:30" s="97" customFormat="1">
      <c r="A312" s="97">
        <f t="shared" si="4"/>
        <v>307</v>
      </c>
      <c r="C312" s="51" t="str">
        <f>IF(AND(AdmittedwithRecentDischarge!$K334&lt;&gt;"",AdmittedwithRecentDischarge!$I334&lt;&gt;"",AdmittedwithRecentDischarge!$S334&lt;&gt;""), AdmittedwithRecentDischarge!$S334,"")</f>
        <v/>
      </c>
      <c r="D312" s="97">
        <f>RANK($F312,$F$6:$F$2005,0)+COUNTIF($F$6:$F312,F312)</f>
        <v>100</v>
      </c>
      <c r="I312" s="93"/>
      <c r="K312" s="51" t="str">
        <f>IF(AND(TransferLog!$J327&lt;&gt;"",TransferLog!$L327&lt;&gt;""), TransferLog!$L327,"")</f>
        <v/>
      </c>
      <c r="L312" s="97">
        <f t="array" ref="L312">RANK($N312,$N$6:$N$2005,0)+COUNTIF($N$6:$N312,N312)</f>
        <v>100</v>
      </c>
      <c r="Q312" s="93"/>
      <c r="U312" s="93"/>
      <c r="W312" s="51" t="str">
        <f>IF(AND(AdmittedwithRecentDischarge!$K334&lt;&gt;"",AdmittedwithRecentDischarge!$I334&lt;&gt;"",AdmittedwithRecentDischarge!$W334&lt;&gt;""), AdmittedwithRecentDischarge!$W334,"")</f>
        <v/>
      </c>
      <c r="X312" s="97">
        <f t="array" ref="X312">RANK($Z312,$Z$6:$Z$2005,0)+COUNTIF($Z$6:$Z312,Z312)</f>
        <v>100</v>
      </c>
      <c r="AD312" s="93"/>
    </row>
    <row r="313" spans="1:30" s="97" customFormat="1">
      <c r="A313" s="97">
        <f t="shared" si="4"/>
        <v>308</v>
      </c>
      <c r="C313" s="51" t="str">
        <f>IF(AND(AdmittedwithRecentDischarge!$K335&lt;&gt;"",AdmittedwithRecentDischarge!$I335&lt;&gt;"",AdmittedwithRecentDischarge!$S335&lt;&gt;""), AdmittedwithRecentDischarge!$S335,"")</f>
        <v/>
      </c>
      <c r="D313" s="97">
        <f>RANK($F313,$F$6:$F$2005,0)+COUNTIF($F$6:$F313,F313)</f>
        <v>100</v>
      </c>
      <c r="I313" s="93"/>
      <c r="K313" s="51" t="str">
        <f>IF(AND(TransferLog!$J328&lt;&gt;"",TransferLog!$L328&lt;&gt;""), TransferLog!$L328,"")</f>
        <v/>
      </c>
      <c r="L313" s="97">
        <f t="array" ref="L313">RANK($N313,$N$6:$N$2005,0)+COUNTIF($N$6:$N313,N313)</f>
        <v>100</v>
      </c>
      <c r="Q313" s="93"/>
      <c r="U313" s="93"/>
      <c r="W313" s="51" t="str">
        <f>IF(AND(AdmittedwithRecentDischarge!$K335&lt;&gt;"",AdmittedwithRecentDischarge!$I335&lt;&gt;"",AdmittedwithRecentDischarge!$W335&lt;&gt;""), AdmittedwithRecentDischarge!$W335,"")</f>
        <v/>
      </c>
      <c r="X313" s="97">
        <f t="array" ref="X313">RANK($Z313,$Z$6:$Z$2005,0)+COUNTIF($Z$6:$Z313,Z313)</f>
        <v>100</v>
      </c>
      <c r="AD313" s="93"/>
    </row>
    <row r="314" spans="1:30" s="97" customFormat="1">
      <c r="A314" s="97">
        <f t="shared" si="4"/>
        <v>309</v>
      </c>
      <c r="C314" s="51" t="str">
        <f>IF(AND(AdmittedwithRecentDischarge!$K336&lt;&gt;"",AdmittedwithRecentDischarge!$I336&lt;&gt;"",AdmittedwithRecentDischarge!$S336&lt;&gt;""), AdmittedwithRecentDischarge!$S336,"")</f>
        <v/>
      </c>
      <c r="D314" s="97">
        <f>RANK($F314,$F$6:$F$2005,0)+COUNTIF($F$6:$F314,F314)</f>
        <v>100</v>
      </c>
      <c r="I314" s="93"/>
      <c r="K314" s="51" t="str">
        <f>IF(AND(TransferLog!$J329&lt;&gt;"",TransferLog!$L329&lt;&gt;""), TransferLog!$L329,"")</f>
        <v/>
      </c>
      <c r="L314" s="97">
        <f t="array" ref="L314">RANK($N314,$N$6:$N$2005,0)+COUNTIF($N$6:$N314,N314)</f>
        <v>100</v>
      </c>
      <c r="Q314" s="93"/>
      <c r="U314" s="93"/>
      <c r="W314" s="51" t="str">
        <f>IF(AND(AdmittedwithRecentDischarge!$K336&lt;&gt;"",AdmittedwithRecentDischarge!$I336&lt;&gt;"",AdmittedwithRecentDischarge!$W336&lt;&gt;""), AdmittedwithRecentDischarge!$W336,"")</f>
        <v/>
      </c>
      <c r="X314" s="97">
        <f t="array" ref="X314">RANK($Z314,$Z$6:$Z$2005,0)+COUNTIF($Z$6:$Z314,Z314)</f>
        <v>100</v>
      </c>
      <c r="AD314" s="93"/>
    </row>
    <row r="315" spans="1:30" s="97" customFormat="1">
      <c r="A315" s="97">
        <f t="shared" si="4"/>
        <v>310</v>
      </c>
      <c r="C315" s="51" t="str">
        <f>IF(AND(AdmittedwithRecentDischarge!$K337&lt;&gt;"",AdmittedwithRecentDischarge!$I337&lt;&gt;"",AdmittedwithRecentDischarge!$S337&lt;&gt;""), AdmittedwithRecentDischarge!$S337,"")</f>
        <v/>
      </c>
      <c r="D315" s="97">
        <f>RANK($F315,$F$6:$F$2005,0)+COUNTIF($F$6:$F315,F315)</f>
        <v>100</v>
      </c>
      <c r="I315" s="93"/>
      <c r="K315" s="51" t="str">
        <f>IF(AND(TransferLog!$J330&lt;&gt;"",TransferLog!$L330&lt;&gt;""), TransferLog!$L330,"")</f>
        <v/>
      </c>
      <c r="L315" s="97">
        <f t="array" ref="L315">RANK($N315,$N$6:$N$2005,0)+COUNTIF($N$6:$N315,N315)</f>
        <v>100</v>
      </c>
      <c r="Q315" s="93"/>
      <c r="U315" s="93"/>
      <c r="W315" s="51" t="str">
        <f>IF(AND(AdmittedwithRecentDischarge!$K337&lt;&gt;"",AdmittedwithRecentDischarge!$I337&lt;&gt;"",AdmittedwithRecentDischarge!$W337&lt;&gt;""), AdmittedwithRecentDischarge!$W337,"")</f>
        <v/>
      </c>
      <c r="X315" s="97">
        <f t="array" ref="X315">RANK($Z315,$Z$6:$Z$2005,0)+COUNTIF($Z$6:$Z315,Z315)</f>
        <v>100</v>
      </c>
      <c r="AD315" s="93"/>
    </row>
    <row r="316" spans="1:30" s="97" customFormat="1">
      <c r="A316" s="97">
        <f t="shared" si="4"/>
        <v>311</v>
      </c>
      <c r="C316" s="51" t="str">
        <f>IF(AND(AdmittedwithRecentDischarge!$K338&lt;&gt;"",AdmittedwithRecentDischarge!$I338&lt;&gt;"",AdmittedwithRecentDischarge!$S338&lt;&gt;""), AdmittedwithRecentDischarge!$S338,"")</f>
        <v/>
      </c>
      <c r="D316" s="97">
        <f>RANK($F316,$F$6:$F$2005,0)+COUNTIF($F$6:$F316,F316)</f>
        <v>100</v>
      </c>
      <c r="I316" s="93"/>
      <c r="K316" s="51" t="str">
        <f>IF(AND(TransferLog!$J331&lt;&gt;"",TransferLog!$L331&lt;&gt;""), TransferLog!$L331,"")</f>
        <v/>
      </c>
      <c r="L316" s="97">
        <f t="array" ref="L316">RANK($N316,$N$6:$N$2005,0)+COUNTIF($N$6:$N316,N316)</f>
        <v>100</v>
      </c>
      <c r="Q316" s="93"/>
      <c r="U316" s="93"/>
      <c r="W316" s="51" t="str">
        <f>IF(AND(AdmittedwithRecentDischarge!$K338&lt;&gt;"",AdmittedwithRecentDischarge!$I338&lt;&gt;"",AdmittedwithRecentDischarge!$W338&lt;&gt;""), AdmittedwithRecentDischarge!$W338,"")</f>
        <v/>
      </c>
      <c r="X316" s="97">
        <f t="array" ref="X316">RANK($Z316,$Z$6:$Z$2005,0)+COUNTIF($Z$6:$Z316,Z316)</f>
        <v>100</v>
      </c>
      <c r="AD316" s="93"/>
    </row>
    <row r="317" spans="1:30" s="97" customFormat="1">
      <c r="A317" s="97">
        <f t="shared" si="4"/>
        <v>312</v>
      </c>
      <c r="C317" s="51" t="str">
        <f>IF(AND(AdmittedwithRecentDischarge!$K339&lt;&gt;"",AdmittedwithRecentDischarge!$I339&lt;&gt;"",AdmittedwithRecentDischarge!$S339&lt;&gt;""), AdmittedwithRecentDischarge!$S339,"")</f>
        <v/>
      </c>
      <c r="D317" s="97">
        <f>RANK($F317,$F$6:$F$2005,0)+COUNTIF($F$6:$F317,F317)</f>
        <v>100</v>
      </c>
      <c r="I317" s="93"/>
      <c r="K317" s="51" t="str">
        <f>IF(AND(TransferLog!$J332&lt;&gt;"",TransferLog!$L332&lt;&gt;""), TransferLog!$L332,"")</f>
        <v/>
      </c>
      <c r="L317" s="97">
        <f t="array" ref="L317">RANK($N317,$N$6:$N$2005,0)+COUNTIF($N$6:$N317,N317)</f>
        <v>100</v>
      </c>
      <c r="Q317" s="93"/>
      <c r="U317" s="93"/>
      <c r="W317" s="51" t="str">
        <f>IF(AND(AdmittedwithRecentDischarge!$K339&lt;&gt;"",AdmittedwithRecentDischarge!$I339&lt;&gt;"",AdmittedwithRecentDischarge!$W339&lt;&gt;""), AdmittedwithRecentDischarge!$W339,"")</f>
        <v/>
      </c>
      <c r="X317" s="97">
        <f t="array" ref="X317">RANK($Z317,$Z$6:$Z$2005,0)+COUNTIF($Z$6:$Z317,Z317)</f>
        <v>100</v>
      </c>
      <c r="AD317" s="93"/>
    </row>
    <row r="318" spans="1:30" s="97" customFormat="1">
      <c r="A318" s="97">
        <f t="shared" si="4"/>
        <v>313</v>
      </c>
      <c r="C318" s="51" t="str">
        <f>IF(AND(AdmittedwithRecentDischarge!$K340&lt;&gt;"",AdmittedwithRecentDischarge!$I340&lt;&gt;"",AdmittedwithRecentDischarge!$S340&lt;&gt;""), AdmittedwithRecentDischarge!$S340,"")</f>
        <v/>
      </c>
      <c r="D318" s="97">
        <f>RANK($F318,$F$6:$F$2005,0)+COUNTIF($F$6:$F318,F318)</f>
        <v>100</v>
      </c>
      <c r="I318" s="93"/>
      <c r="K318" s="51" t="str">
        <f>IF(AND(TransferLog!$J333&lt;&gt;"",TransferLog!$L333&lt;&gt;""), TransferLog!$L333,"")</f>
        <v/>
      </c>
      <c r="L318" s="97">
        <f t="array" ref="L318">RANK($N318,$N$6:$N$2005,0)+COUNTIF($N$6:$N318,N318)</f>
        <v>100</v>
      </c>
      <c r="Q318" s="93"/>
      <c r="U318" s="93"/>
      <c r="W318" s="51" t="str">
        <f>IF(AND(AdmittedwithRecentDischarge!$K340&lt;&gt;"",AdmittedwithRecentDischarge!$I340&lt;&gt;"",AdmittedwithRecentDischarge!$W340&lt;&gt;""), AdmittedwithRecentDischarge!$W340,"")</f>
        <v/>
      </c>
      <c r="X318" s="97">
        <f t="array" ref="X318">RANK($Z318,$Z$6:$Z$2005,0)+COUNTIF($Z$6:$Z318,Z318)</f>
        <v>100</v>
      </c>
      <c r="AD318" s="93"/>
    </row>
    <row r="319" spans="1:30" s="97" customFormat="1">
      <c r="A319" s="97">
        <f t="shared" si="4"/>
        <v>314</v>
      </c>
      <c r="C319" s="51" t="str">
        <f>IF(AND(AdmittedwithRecentDischarge!$K341&lt;&gt;"",AdmittedwithRecentDischarge!$I341&lt;&gt;"",AdmittedwithRecentDischarge!$S341&lt;&gt;""), AdmittedwithRecentDischarge!$S341,"")</f>
        <v/>
      </c>
      <c r="D319" s="97">
        <f>RANK($F319,$F$6:$F$2005,0)+COUNTIF($F$6:$F319,F319)</f>
        <v>100</v>
      </c>
      <c r="I319" s="93"/>
      <c r="K319" s="51" t="str">
        <f>IF(AND(TransferLog!$J334&lt;&gt;"",TransferLog!$L334&lt;&gt;""), TransferLog!$L334,"")</f>
        <v/>
      </c>
      <c r="L319" s="97">
        <f t="array" ref="L319">RANK($N319,$N$6:$N$2005,0)+COUNTIF($N$6:$N319,N319)</f>
        <v>100</v>
      </c>
      <c r="Q319" s="93"/>
      <c r="U319" s="93"/>
      <c r="W319" s="51" t="str">
        <f>IF(AND(AdmittedwithRecentDischarge!$K341&lt;&gt;"",AdmittedwithRecentDischarge!$I341&lt;&gt;"",AdmittedwithRecentDischarge!$W341&lt;&gt;""), AdmittedwithRecentDischarge!$W341,"")</f>
        <v/>
      </c>
      <c r="X319" s="97">
        <f t="array" ref="X319">RANK($Z319,$Z$6:$Z$2005,0)+COUNTIF($Z$6:$Z319,Z319)</f>
        <v>100</v>
      </c>
      <c r="AD319" s="93"/>
    </row>
    <row r="320" spans="1:30" s="97" customFormat="1">
      <c r="A320" s="97">
        <f t="shared" si="4"/>
        <v>315</v>
      </c>
      <c r="C320" s="51" t="str">
        <f>IF(AND(AdmittedwithRecentDischarge!$K342&lt;&gt;"",AdmittedwithRecentDischarge!$I342&lt;&gt;"",AdmittedwithRecentDischarge!$S342&lt;&gt;""), AdmittedwithRecentDischarge!$S342,"")</f>
        <v/>
      </c>
      <c r="D320" s="97">
        <f>RANK($F320,$F$6:$F$2005,0)+COUNTIF($F$6:$F320,F320)</f>
        <v>100</v>
      </c>
      <c r="I320" s="93"/>
      <c r="K320" s="51" t="str">
        <f>IF(AND(TransferLog!$J335&lt;&gt;"",TransferLog!$L335&lt;&gt;""), TransferLog!$L335,"")</f>
        <v/>
      </c>
      <c r="L320" s="97">
        <f t="array" ref="L320">RANK($N320,$N$6:$N$2005,0)+COUNTIF($N$6:$N320,N320)</f>
        <v>100</v>
      </c>
      <c r="Q320" s="93"/>
      <c r="U320" s="93"/>
      <c r="W320" s="51" t="str">
        <f>IF(AND(AdmittedwithRecentDischarge!$K342&lt;&gt;"",AdmittedwithRecentDischarge!$I342&lt;&gt;"",AdmittedwithRecentDischarge!$W342&lt;&gt;""), AdmittedwithRecentDischarge!$W342,"")</f>
        <v/>
      </c>
      <c r="X320" s="97">
        <f t="array" ref="X320">RANK($Z320,$Z$6:$Z$2005,0)+COUNTIF($Z$6:$Z320,Z320)</f>
        <v>100</v>
      </c>
      <c r="AD320" s="93"/>
    </row>
    <row r="321" spans="1:30" s="97" customFormat="1">
      <c r="A321" s="97">
        <f t="shared" si="4"/>
        <v>316</v>
      </c>
      <c r="C321" s="51" t="str">
        <f>IF(AND(AdmittedwithRecentDischarge!$K343&lt;&gt;"",AdmittedwithRecentDischarge!$I343&lt;&gt;"",AdmittedwithRecentDischarge!$S343&lt;&gt;""), AdmittedwithRecentDischarge!$S343,"")</f>
        <v/>
      </c>
      <c r="D321" s="97">
        <f>RANK($F321,$F$6:$F$2005,0)+COUNTIF($F$6:$F321,F321)</f>
        <v>100</v>
      </c>
      <c r="I321" s="93"/>
      <c r="K321" s="51" t="str">
        <f>IF(AND(TransferLog!$J336&lt;&gt;"",TransferLog!$L336&lt;&gt;""), TransferLog!$L336,"")</f>
        <v/>
      </c>
      <c r="L321" s="97">
        <f t="array" ref="L321">RANK($N321,$N$6:$N$2005,0)+COUNTIF($N$6:$N321,N321)</f>
        <v>100</v>
      </c>
      <c r="Q321" s="93"/>
      <c r="U321" s="93"/>
      <c r="W321" s="51" t="str">
        <f>IF(AND(AdmittedwithRecentDischarge!$K343&lt;&gt;"",AdmittedwithRecentDischarge!$I343&lt;&gt;"",AdmittedwithRecentDischarge!$W343&lt;&gt;""), AdmittedwithRecentDischarge!$W343,"")</f>
        <v/>
      </c>
      <c r="X321" s="97">
        <f t="array" ref="X321">RANK($Z321,$Z$6:$Z$2005,0)+COUNTIF($Z$6:$Z321,Z321)</f>
        <v>100</v>
      </c>
      <c r="AD321" s="93"/>
    </row>
    <row r="322" spans="1:30" s="97" customFormat="1">
      <c r="A322" s="97">
        <f t="shared" si="4"/>
        <v>317</v>
      </c>
      <c r="C322" s="51" t="str">
        <f>IF(AND(AdmittedwithRecentDischarge!$K344&lt;&gt;"",AdmittedwithRecentDischarge!$I344&lt;&gt;"",AdmittedwithRecentDischarge!$S344&lt;&gt;""), AdmittedwithRecentDischarge!$S344,"")</f>
        <v/>
      </c>
      <c r="D322" s="97">
        <f>RANK($F322,$F$6:$F$2005,0)+COUNTIF($F$6:$F322,F322)</f>
        <v>100</v>
      </c>
      <c r="I322" s="93"/>
      <c r="K322" s="51" t="str">
        <f>IF(AND(TransferLog!$J337&lt;&gt;"",TransferLog!$L337&lt;&gt;""), TransferLog!$L337,"")</f>
        <v/>
      </c>
      <c r="L322" s="97">
        <f t="array" ref="L322">RANK($N322,$N$6:$N$2005,0)+COUNTIF($N$6:$N322,N322)</f>
        <v>100</v>
      </c>
      <c r="Q322" s="93"/>
      <c r="U322" s="93"/>
      <c r="W322" s="51" t="str">
        <f>IF(AND(AdmittedwithRecentDischarge!$K344&lt;&gt;"",AdmittedwithRecentDischarge!$I344&lt;&gt;"",AdmittedwithRecentDischarge!$W344&lt;&gt;""), AdmittedwithRecentDischarge!$W344,"")</f>
        <v/>
      </c>
      <c r="X322" s="97">
        <f t="array" ref="X322">RANK($Z322,$Z$6:$Z$2005,0)+COUNTIF($Z$6:$Z322,Z322)</f>
        <v>100</v>
      </c>
      <c r="AD322" s="93"/>
    </row>
    <row r="323" spans="1:30" s="97" customFormat="1">
      <c r="A323" s="97">
        <f t="shared" si="4"/>
        <v>318</v>
      </c>
      <c r="C323" s="51" t="str">
        <f>IF(AND(AdmittedwithRecentDischarge!$K345&lt;&gt;"",AdmittedwithRecentDischarge!$I345&lt;&gt;"",AdmittedwithRecentDischarge!$S345&lt;&gt;""), AdmittedwithRecentDischarge!$S345,"")</f>
        <v/>
      </c>
      <c r="D323" s="97">
        <f>RANK($F323,$F$6:$F$2005,0)+COUNTIF($F$6:$F323,F323)</f>
        <v>100</v>
      </c>
      <c r="I323" s="93"/>
      <c r="K323" s="51" t="str">
        <f>IF(AND(TransferLog!$J338&lt;&gt;"",TransferLog!$L338&lt;&gt;""), TransferLog!$L338,"")</f>
        <v/>
      </c>
      <c r="L323" s="97">
        <f t="array" ref="L323">RANK($N323,$N$6:$N$2005,0)+COUNTIF($N$6:$N323,N323)</f>
        <v>100</v>
      </c>
      <c r="Q323" s="93"/>
      <c r="U323" s="93"/>
      <c r="W323" s="51" t="str">
        <f>IF(AND(AdmittedwithRecentDischarge!$K345&lt;&gt;"",AdmittedwithRecentDischarge!$I345&lt;&gt;"",AdmittedwithRecentDischarge!$W345&lt;&gt;""), AdmittedwithRecentDischarge!$W345,"")</f>
        <v/>
      </c>
      <c r="X323" s="97">
        <f t="array" ref="X323">RANK($Z323,$Z$6:$Z$2005,0)+COUNTIF($Z$6:$Z323,Z323)</f>
        <v>100</v>
      </c>
      <c r="AD323" s="93"/>
    </row>
    <row r="324" spans="1:30" s="97" customFormat="1">
      <c r="A324" s="97">
        <f t="shared" si="4"/>
        <v>319</v>
      </c>
      <c r="C324" s="51" t="str">
        <f>IF(AND(AdmittedwithRecentDischarge!$K346&lt;&gt;"",AdmittedwithRecentDischarge!$I346&lt;&gt;"",AdmittedwithRecentDischarge!$S346&lt;&gt;""), AdmittedwithRecentDischarge!$S346,"")</f>
        <v/>
      </c>
      <c r="D324" s="97">
        <f>RANK($F324,$F$6:$F$2005,0)+COUNTIF($F$6:$F324,F324)</f>
        <v>100</v>
      </c>
      <c r="I324" s="93"/>
      <c r="K324" s="51" t="str">
        <f>IF(AND(TransferLog!$J339&lt;&gt;"",TransferLog!$L339&lt;&gt;""), TransferLog!$L339,"")</f>
        <v/>
      </c>
      <c r="L324" s="97">
        <f t="array" ref="L324">RANK($N324,$N$6:$N$2005,0)+COUNTIF($N$6:$N324,N324)</f>
        <v>100</v>
      </c>
      <c r="Q324" s="93"/>
      <c r="U324" s="93"/>
      <c r="W324" s="51" t="str">
        <f>IF(AND(AdmittedwithRecentDischarge!$K346&lt;&gt;"",AdmittedwithRecentDischarge!$I346&lt;&gt;"",AdmittedwithRecentDischarge!$W346&lt;&gt;""), AdmittedwithRecentDischarge!$W346,"")</f>
        <v/>
      </c>
      <c r="X324" s="97">
        <f t="array" ref="X324">RANK($Z324,$Z$6:$Z$2005,0)+COUNTIF($Z$6:$Z324,Z324)</f>
        <v>100</v>
      </c>
      <c r="AD324" s="93"/>
    </row>
    <row r="325" spans="1:30" s="97" customFormat="1">
      <c r="A325" s="97">
        <f t="shared" si="4"/>
        <v>320</v>
      </c>
      <c r="C325" s="51" t="str">
        <f>IF(AND(AdmittedwithRecentDischarge!$K347&lt;&gt;"",AdmittedwithRecentDischarge!$I347&lt;&gt;"",AdmittedwithRecentDischarge!$S347&lt;&gt;""), AdmittedwithRecentDischarge!$S347,"")</f>
        <v/>
      </c>
      <c r="D325" s="97">
        <f>RANK($F325,$F$6:$F$2005,0)+COUNTIF($F$6:$F325,F325)</f>
        <v>100</v>
      </c>
      <c r="I325" s="93"/>
      <c r="K325" s="51" t="str">
        <f>IF(AND(TransferLog!$J340&lt;&gt;"",TransferLog!$L340&lt;&gt;""), TransferLog!$L340,"")</f>
        <v/>
      </c>
      <c r="L325" s="97">
        <f t="array" ref="L325">RANK($N325,$N$6:$N$2005,0)+COUNTIF($N$6:$N325,N325)</f>
        <v>100</v>
      </c>
      <c r="Q325" s="93"/>
      <c r="U325" s="93"/>
      <c r="W325" s="51" t="str">
        <f>IF(AND(AdmittedwithRecentDischarge!$K347&lt;&gt;"",AdmittedwithRecentDischarge!$I347&lt;&gt;"",AdmittedwithRecentDischarge!$W347&lt;&gt;""), AdmittedwithRecentDischarge!$W347,"")</f>
        <v/>
      </c>
      <c r="X325" s="97">
        <f t="array" ref="X325">RANK($Z325,$Z$6:$Z$2005,0)+COUNTIF($Z$6:$Z325,Z325)</f>
        <v>100</v>
      </c>
      <c r="AD325" s="93"/>
    </row>
    <row r="326" spans="1:30" s="97" customFormat="1">
      <c r="A326" s="97">
        <f t="shared" si="4"/>
        <v>321</v>
      </c>
      <c r="C326" s="51" t="str">
        <f>IF(AND(AdmittedwithRecentDischarge!$K348&lt;&gt;"",AdmittedwithRecentDischarge!$I348&lt;&gt;"",AdmittedwithRecentDischarge!$S348&lt;&gt;""), AdmittedwithRecentDischarge!$S348,"")</f>
        <v/>
      </c>
      <c r="D326" s="97">
        <f>RANK($F326,$F$6:$F$2005,0)+COUNTIF($F$6:$F326,F326)</f>
        <v>100</v>
      </c>
      <c r="I326" s="93"/>
      <c r="K326" s="51" t="str">
        <f>IF(AND(TransferLog!$J341&lt;&gt;"",TransferLog!$L341&lt;&gt;""), TransferLog!$L341,"")</f>
        <v/>
      </c>
      <c r="L326" s="97">
        <f t="array" ref="L326">RANK($N326,$N$6:$N$2005,0)+COUNTIF($N$6:$N326,N326)</f>
        <v>100</v>
      </c>
      <c r="Q326" s="93"/>
      <c r="U326" s="93"/>
      <c r="W326" s="51" t="str">
        <f>IF(AND(AdmittedwithRecentDischarge!$K348&lt;&gt;"",AdmittedwithRecentDischarge!$I348&lt;&gt;"",AdmittedwithRecentDischarge!$W348&lt;&gt;""), AdmittedwithRecentDischarge!$W348,"")</f>
        <v/>
      </c>
      <c r="X326" s="97">
        <f t="array" ref="X326">RANK($Z326,$Z$6:$Z$2005,0)+COUNTIF($Z$6:$Z326,Z326)</f>
        <v>100</v>
      </c>
      <c r="AD326" s="93"/>
    </row>
    <row r="327" spans="1:30" s="97" customFormat="1">
      <c r="A327" s="97">
        <f t="shared" ref="A327:A390" si="5">ROW()-5</f>
        <v>322</v>
      </c>
      <c r="C327" s="51" t="str">
        <f>IF(AND(AdmittedwithRecentDischarge!$K349&lt;&gt;"",AdmittedwithRecentDischarge!$I349&lt;&gt;"",AdmittedwithRecentDischarge!$S349&lt;&gt;""), AdmittedwithRecentDischarge!$S349,"")</f>
        <v/>
      </c>
      <c r="D327" s="97">
        <f>RANK($F327,$F$6:$F$2005,0)+COUNTIF($F$6:$F327,F327)</f>
        <v>100</v>
      </c>
      <c r="I327" s="93"/>
      <c r="K327" s="51" t="str">
        <f>IF(AND(TransferLog!$J342&lt;&gt;"",TransferLog!$L342&lt;&gt;""), TransferLog!$L342,"")</f>
        <v/>
      </c>
      <c r="L327" s="97">
        <f t="array" ref="L327">RANK($N327,$N$6:$N$2005,0)+COUNTIF($N$6:$N327,N327)</f>
        <v>100</v>
      </c>
      <c r="Q327" s="93"/>
      <c r="U327" s="93"/>
      <c r="W327" s="51" t="str">
        <f>IF(AND(AdmittedwithRecentDischarge!$K349&lt;&gt;"",AdmittedwithRecentDischarge!$I349&lt;&gt;"",AdmittedwithRecentDischarge!$W349&lt;&gt;""), AdmittedwithRecentDischarge!$W349,"")</f>
        <v/>
      </c>
      <c r="X327" s="97">
        <f t="array" ref="X327">RANK($Z327,$Z$6:$Z$2005,0)+COUNTIF($Z$6:$Z327,Z327)</f>
        <v>100</v>
      </c>
      <c r="AD327" s="93"/>
    </row>
    <row r="328" spans="1:30" s="97" customFormat="1">
      <c r="A328" s="97">
        <f t="shared" si="5"/>
        <v>323</v>
      </c>
      <c r="C328" s="51" t="str">
        <f>IF(AND(AdmittedwithRecentDischarge!$K350&lt;&gt;"",AdmittedwithRecentDischarge!$I350&lt;&gt;"",AdmittedwithRecentDischarge!$S350&lt;&gt;""), AdmittedwithRecentDischarge!$S350,"")</f>
        <v/>
      </c>
      <c r="D328" s="97">
        <f>RANK($F328,$F$6:$F$2005,0)+COUNTIF($F$6:$F328,F328)</f>
        <v>100</v>
      </c>
      <c r="I328" s="93"/>
      <c r="K328" s="51" t="str">
        <f>IF(AND(TransferLog!$J343&lt;&gt;"",TransferLog!$L343&lt;&gt;""), TransferLog!$L343,"")</f>
        <v/>
      </c>
      <c r="L328" s="97">
        <f t="array" ref="L328">RANK($N328,$N$6:$N$2005,0)+COUNTIF($N$6:$N328,N328)</f>
        <v>100</v>
      </c>
      <c r="Q328" s="93"/>
      <c r="U328" s="93"/>
      <c r="W328" s="51" t="str">
        <f>IF(AND(AdmittedwithRecentDischarge!$K350&lt;&gt;"",AdmittedwithRecentDischarge!$I350&lt;&gt;"",AdmittedwithRecentDischarge!$W350&lt;&gt;""), AdmittedwithRecentDischarge!$W350,"")</f>
        <v/>
      </c>
      <c r="X328" s="97">
        <f t="array" ref="X328">RANK($Z328,$Z$6:$Z$2005,0)+COUNTIF($Z$6:$Z328,Z328)</f>
        <v>100</v>
      </c>
      <c r="AD328" s="93"/>
    </row>
    <row r="329" spans="1:30" s="97" customFormat="1">
      <c r="A329" s="97">
        <f t="shared" si="5"/>
        <v>324</v>
      </c>
      <c r="C329" s="51" t="str">
        <f>IF(AND(AdmittedwithRecentDischarge!$K351&lt;&gt;"",AdmittedwithRecentDischarge!$I351&lt;&gt;"",AdmittedwithRecentDischarge!$S351&lt;&gt;""), AdmittedwithRecentDischarge!$S351,"")</f>
        <v/>
      </c>
      <c r="D329" s="97">
        <f>RANK($F329,$F$6:$F$2005,0)+COUNTIF($F$6:$F329,F329)</f>
        <v>100</v>
      </c>
      <c r="I329" s="93"/>
      <c r="K329" s="51" t="str">
        <f>IF(AND(TransferLog!$J344&lt;&gt;"",TransferLog!$L344&lt;&gt;""), TransferLog!$L344,"")</f>
        <v/>
      </c>
      <c r="L329" s="97">
        <f t="array" ref="L329">RANK($N329,$N$6:$N$2005,0)+COUNTIF($N$6:$N329,N329)</f>
        <v>100</v>
      </c>
      <c r="Q329" s="93"/>
      <c r="U329" s="93"/>
      <c r="W329" s="51" t="str">
        <f>IF(AND(AdmittedwithRecentDischarge!$K351&lt;&gt;"",AdmittedwithRecentDischarge!$I351&lt;&gt;"",AdmittedwithRecentDischarge!$W351&lt;&gt;""), AdmittedwithRecentDischarge!$W351,"")</f>
        <v/>
      </c>
      <c r="X329" s="97">
        <f t="array" ref="X329">RANK($Z329,$Z$6:$Z$2005,0)+COUNTIF($Z$6:$Z329,Z329)</f>
        <v>100</v>
      </c>
      <c r="AD329" s="93"/>
    </row>
    <row r="330" spans="1:30" s="97" customFormat="1">
      <c r="A330" s="97">
        <f t="shared" si="5"/>
        <v>325</v>
      </c>
      <c r="C330" s="51" t="str">
        <f>IF(AND(AdmittedwithRecentDischarge!$K352&lt;&gt;"",AdmittedwithRecentDischarge!$I352&lt;&gt;"",AdmittedwithRecentDischarge!$S352&lt;&gt;""), AdmittedwithRecentDischarge!$S352,"")</f>
        <v/>
      </c>
      <c r="D330" s="97">
        <f>RANK($F330,$F$6:$F$2005,0)+COUNTIF($F$6:$F330,F330)</f>
        <v>100</v>
      </c>
      <c r="I330" s="93"/>
      <c r="K330" s="51" t="str">
        <f>IF(AND(TransferLog!$J345&lt;&gt;"",TransferLog!$L345&lt;&gt;""), TransferLog!$L345,"")</f>
        <v/>
      </c>
      <c r="L330" s="97">
        <f t="array" ref="L330">RANK($N330,$N$6:$N$2005,0)+COUNTIF($N$6:$N330,N330)</f>
        <v>100</v>
      </c>
      <c r="Q330" s="93"/>
      <c r="U330" s="93"/>
      <c r="W330" s="51" t="str">
        <f>IF(AND(AdmittedwithRecentDischarge!$K352&lt;&gt;"",AdmittedwithRecentDischarge!$I352&lt;&gt;"",AdmittedwithRecentDischarge!$W352&lt;&gt;""), AdmittedwithRecentDischarge!$W352,"")</f>
        <v/>
      </c>
      <c r="X330" s="97">
        <f t="array" ref="X330">RANK($Z330,$Z$6:$Z$2005,0)+COUNTIF($Z$6:$Z330,Z330)</f>
        <v>100</v>
      </c>
      <c r="AD330" s="93"/>
    </row>
    <row r="331" spans="1:30" s="97" customFormat="1">
      <c r="A331" s="97">
        <f t="shared" si="5"/>
        <v>326</v>
      </c>
      <c r="C331" s="51" t="str">
        <f>IF(AND(AdmittedwithRecentDischarge!$K353&lt;&gt;"",AdmittedwithRecentDischarge!$I353&lt;&gt;"",AdmittedwithRecentDischarge!$S353&lt;&gt;""), AdmittedwithRecentDischarge!$S353,"")</f>
        <v/>
      </c>
      <c r="D331" s="97">
        <f>RANK($F331,$F$6:$F$2005,0)+COUNTIF($F$6:$F331,F331)</f>
        <v>100</v>
      </c>
      <c r="I331" s="93"/>
      <c r="K331" s="51" t="str">
        <f>IF(AND(TransferLog!$J346&lt;&gt;"",TransferLog!$L346&lt;&gt;""), TransferLog!$L346,"")</f>
        <v/>
      </c>
      <c r="L331" s="97">
        <f t="array" ref="L331">RANK($N331,$N$6:$N$2005,0)+COUNTIF($N$6:$N331,N331)</f>
        <v>100</v>
      </c>
      <c r="Q331" s="93"/>
      <c r="U331" s="93"/>
      <c r="W331" s="51" t="str">
        <f>IF(AND(AdmittedwithRecentDischarge!$K353&lt;&gt;"",AdmittedwithRecentDischarge!$I353&lt;&gt;"",AdmittedwithRecentDischarge!$W353&lt;&gt;""), AdmittedwithRecentDischarge!$W353,"")</f>
        <v/>
      </c>
      <c r="X331" s="97">
        <f t="array" ref="X331">RANK($Z331,$Z$6:$Z$2005,0)+COUNTIF($Z$6:$Z331,Z331)</f>
        <v>100</v>
      </c>
      <c r="AD331" s="93"/>
    </row>
    <row r="332" spans="1:30" s="97" customFormat="1">
      <c r="A332" s="97">
        <f t="shared" si="5"/>
        <v>327</v>
      </c>
      <c r="C332" s="51" t="str">
        <f>IF(AND(AdmittedwithRecentDischarge!$K354&lt;&gt;"",AdmittedwithRecentDischarge!$I354&lt;&gt;"",AdmittedwithRecentDischarge!$S354&lt;&gt;""), AdmittedwithRecentDischarge!$S354,"")</f>
        <v/>
      </c>
      <c r="D332" s="97">
        <f>RANK($F332,$F$6:$F$2005,0)+COUNTIF($F$6:$F332,F332)</f>
        <v>100</v>
      </c>
      <c r="I332" s="93"/>
      <c r="K332" s="51" t="str">
        <f>IF(AND(TransferLog!$J347&lt;&gt;"",TransferLog!$L347&lt;&gt;""), TransferLog!$L347,"")</f>
        <v/>
      </c>
      <c r="L332" s="97">
        <f t="array" ref="L332">RANK($N332,$N$6:$N$2005,0)+COUNTIF($N$6:$N332,N332)</f>
        <v>100</v>
      </c>
      <c r="Q332" s="93"/>
      <c r="U332" s="93"/>
      <c r="W332" s="51" t="str">
        <f>IF(AND(AdmittedwithRecentDischarge!$K354&lt;&gt;"",AdmittedwithRecentDischarge!$I354&lt;&gt;"",AdmittedwithRecentDischarge!$W354&lt;&gt;""), AdmittedwithRecentDischarge!$W354,"")</f>
        <v/>
      </c>
      <c r="X332" s="97">
        <f t="array" ref="X332">RANK($Z332,$Z$6:$Z$2005,0)+COUNTIF($Z$6:$Z332,Z332)</f>
        <v>100</v>
      </c>
      <c r="AD332" s="93"/>
    </row>
    <row r="333" spans="1:30" s="97" customFormat="1">
      <c r="A333" s="97">
        <f t="shared" si="5"/>
        <v>328</v>
      </c>
      <c r="C333" s="51" t="str">
        <f>IF(AND(AdmittedwithRecentDischarge!$K355&lt;&gt;"",AdmittedwithRecentDischarge!$I355&lt;&gt;"",AdmittedwithRecentDischarge!$S355&lt;&gt;""), AdmittedwithRecentDischarge!$S355,"")</f>
        <v/>
      </c>
      <c r="D333" s="97">
        <f>RANK($F333,$F$6:$F$2005,0)+COUNTIF($F$6:$F333,F333)</f>
        <v>100</v>
      </c>
      <c r="I333" s="93"/>
      <c r="K333" s="51" t="str">
        <f>IF(AND(TransferLog!$J348&lt;&gt;"",TransferLog!$L348&lt;&gt;""), TransferLog!$L348,"")</f>
        <v/>
      </c>
      <c r="L333" s="97">
        <f t="array" ref="L333">RANK($N333,$N$6:$N$2005,0)+COUNTIF($N$6:$N333,N333)</f>
        <v>100</v>
      </c>
      <c r="Q333" s="93"/>
      <c r="U333" s="93"/>
      <c r="W333" s="51" t="str">
        <f>IF(AND(AdmittedwithRecentDischarge!$K355&lt;&gt;"",AdmittedwithRecentDischarge!$I355&lt;&gt;"",AdmittedwithRecentDischarge!$W355&lt;&gt;""), AdmittedwithRecentDischarge!$W355,"")</f>
        <v/>
      </c>
      <c r="X333" s="97">
        <f t="array" ref="X333">RANK($Z333,$Z$6:$Z$2005,0)+COUNTIF($Z$6:$Z333,Z333)</f>
        <v>100</v>
      </c>
      <c r="AD333" s="93"/>
    </row>
    <row r="334" spans="1:30" s="97" customFormat="1">
      <c r="A334" s="97">
        <f t="shared" si="5"/>
        <v>329</v>
      </c>
      <c r="C334" s="51" t="str">
        <f>IF(AND(AdmittedwithRecentDischarge!$K356&lt;&gt;"",AdmittedwithRecentDischarge!$I356&lt;&gt;"",AdmittedwithRecentDischarge!$S356&lt;&gt;""), AdmittedwithRecentDischarge!$S356,"")</f>
        <v/>
      </c>
      <c r="D334" s="97">
        <f>RANK($F334,$F$6:$F$2005,0)+COUNTIF($F$6:$F334,F334)</f>
        <v>100</v>
      </c>
      <c r="I334" s="93"/>
      <c r="K334" s="51" t="str">
        <f>IF(AND(TransferLog!$J349&lt;&gt;"",TransferLog!$L349&lt;&gt;""), TransferLog!$L349,"")</f>
        <v/>
      </c>
      <c r="L334" s="97">
        <f t="array" ref="L334">RANK($N334,$N$6:$N$2005,0)+COUNTIF($N$6:$N334,N334)</f>
        <v>100</v>
      </c>
      <c r="Q334" s="93"/>
      <c r="U334" s="93"/>
      <c r="W334" s="51" t="str">
        <f>IF(AND(AdmittedwithRecentDischarge!$K356&lt;&gt;"",AdmittedwithRecentDischarge!$I356&lt;&gt;"",AdmittedwithRecentDischarge!$W356&lt;&gt;""), AdmittedwithRecentDischarge!$W356,"")</f>
        <v/>
      </c>
      <c r="X334" s="97">
        <f t="array" ref="X334">RANK($Z334,$Z$6:$Z$2005,0)+COUNTIF($Z$6:$Z334,Z334)</f>
        <v>100</v>
      </c>
      <c r="AD334" s="93"/>
    </row>
    <row r="335" spans="1:30" s="97" customFormat="1">
      <c r="A335" s="97">
        <f t="shared" si="5"/>
        <v>330</v>
      </c>
      <c r="C335" s="51" t="str">
        <f>IF(AND(AdmittedwithRecentDischarge!$K357&lt;&gt;"",AdmittedwithRecentDischarge!$I357&lt;&gt;"",AdmittedwithRecentDischarge!$S357&lt;&gt;""), AdmittedwithRecentDischarge!$S357,"")</f>
        <v/>
      </c>
      <c r="D335" s="97">
        <f>RANK($F335,$F$6:$F$2005,0)+COUNTIF($F$6:$F335,F335)</f>
        <v>100</v>
      </c>
      <c r="I335" s="93"/>
      <c r="K335" s="51" t="str">
        <f>IF(AND(TransferLog!$J350&lt;&gt;"",TransferLog!$L350&lt;&gt;""), TransferLog!$L350,"")</f>
        <v/>
      </c>
      <c r="L335" s="97">
        <f t="array" ref="L335">RANK($N335,$N$6:$N$2005,0)+COUNTIF($N$6:$N335,N335)</f>
        <v>100</v>
      </c>
      <c r="Q335" s="93"/>
      <c r="U335" s="93"/>
      <c r="W335" s="51" t="str">
        <f>IF(AND(AdmittedwithRecentDischarge!$K357&lt;&gt;"",AdmittedwithRecentDischarge!$I357&lt;&gt;"",AdmittedwithRecentDischarge!$W357&lt;&gt;""), AdmittedwithRecentDischarge!$W357,"")</f>
        <v/>
      </c>
      <c r="X335" s="97">
        <f t="array" ref="X335">RANK($Z335,$Z$6:$Z$2005,0)+COUNTIF($Z$6:$Z335,Z335)</f>
        <v>100</v>
      </c>
      <c r="AD335" s="93"/>
    </row>
    <row r="336" spans="1:30" s="97" customFormat="1">
      <c r="A336" s="97">
        <f t="shared" si="5"/>
        <v>331</v>
      </c>
      <c r="C336" s="51" t="str">
        <f>IF(AND(AdmittedwithRecentDischarge!$K358&lt;&gt;"",AdmittedwithRecentDischarge!$I358&lt;&gt;"",AdmittedwithRecentDischarge!$S358&lt;&gt;""), AdmittedwithRecentDischarge!$S358,"")</f>
        <v/>
      </c>
      <c r="D336" s="97">
        <f>RANK($F336,$F$6:$F$2005,0)+COUNTIF($F$6:$F336,F336)</f>
        <v>100</v>
      </c>
      <c r="I336" s="93"/>
      <c r="K336" s="51" t="str">
        <f>IF(AND(TransferLog!$J351&lt;&gt;"",TransferLog!$L351&lt;&gt;""), TransferLog!$L351,"")</f>
        <v/>
      </c>
      <c r="L336" s="97">
        <f t="array" ref="L336">RANK($N336,$N$6:$N$2005,0)+COUNTIF($N$6:$N336,N336)</f>
        <v>100</v>
      </c>
      <c r="Q336" s="93"/>
      <c r="U336" s="93"/>
      <c r="W336" s="51" t="str">
        <f>IF(AND(AdmittedwithRecentDischarge!$K358&lt;&gt;"",AdmittedwithRecentDischarge!$I358&lt;&gt;"",AdmittedwithRecentDischarge!$W358&lt;&gt;""), AdmittedwithRecentDischarge!$W358,"")</f>
        <v/>
      </c>
      <c r="X336" s="97">
        <f t="array" ref="X336">RANK($Z336,$Z$6:$Z$2005,0)+COUNTIF($Z$6:$Z336,Z336)</f>
        <v>100</v>
      </c>
      <c r="AD336" s="93"/>
    </row>
    <row r="337" spans="1:30" s="97" customFormat="1">
      <c r="A337" s="97">
        <f t="shared" si="5"/>
        <v>332</v>
      </c>
      <c r="C337" s="51" t="str">
        <f>IF(AND(AdmittedwithRecentDischarge!$K359&lt;&gt;"",AdmittedwithRecentDischarge!$I359&lt;&gt;"",AdmittedwithRecentDischarge!$S359&lt;&gt;""), AdmittedwithRecentDischarge!$S359,"")</f>
        <v/>
      </c>
      <c r="D337" s="97">
        <f>RANK($F337,$F$6:$F$2005,0)+COUNTIF($F$6:$F337,F337)</f>
        <v>100</v>
      </c>
      <c r="I337" s="93"/>
      <c r="K337" s="51" t="str">
        <f>IF(AND(TransferLog!$J352&lt;&gt;"",TransferLog!$L352&lt;&gt;""), TransferLog!$L352,"")</f>
        <v/>
      </c>
      <c r="L337" s="97">
        <f t="array" ref="L337">RANK($N337,$N$6:$N$2005,0)+COUNTIF($N$6:$N337,N337)</f>
        <v>100</v>
      </c>
      <c r="Q337" s="93"/>
      <c r="U337" s="93"/>
      <c r="W337" s="51" t="str">
        <f>IF(AND(AdmittedwithRecentDischarge!$K359&lt;&gt;"",AdmittedwithRecentDischarge!$I359&lt;&gt;"",AdmittedwithRecentDischarge!$W359&lt;&gt;""), AdmittedwithRecentDischarge!$W359,"")</f>
        <v/>
      </c>
      <c r="X337" s="97">
        <f t="array" ref="X337">RANK($Z337,$Z$6:$Z$2005,0)+COUNTIF($Z$6:$Z337,Z337)</f>
        <v>100</v>
      </c>
      <c r="AD337" s="93"/>
    </row>
    <row r="338" spans="1:30" s="97" customFormat="1">
      <c r="A338" s="97">
        <f t="shared" si="5"/>
        <v>333</v>
      </c>
      <c r="C338" s="51" t="str">
        <f>IF(AND(AdmittedwithRecentDischarge!$K360&lt;&gt;"",AdmittedwithRecentDischarge!$I360&lt;&gt;"",AdmittedwithRecentDischarge!$S360&lt;&gt;""), AdmittedwithRecentDischarge!$S360,"")</f>
        <v/>
      </c>
      <c r="D338" s="97">
        <f>RANK($F338,$F$6:$F$2005,0)+COUNTIF($F$6:$F338,F338)</f>
        <v>100</v>
      </c>
      <c r="I338" s="93"/>
      <c r="K338" s="51" t="str">
        <f>IF(AND(TransferLog!$J353&lt;&gt;"",TransferLog!$L353&lt;&gt;""), TransferLog!$L353,"")</f>
        <v/>
      </c>
      <c r="L338" s="97">
        <f t="array" ref="L338">RANK($N338,$N$6:$N$2005,0)+COUNTIF($N$6:$N338,N338)</f>
        <v>100</v>
      </c>
      <c r="Q338" s="93"/>
      <c r="U338" s="93"/>
      <c r="W338" s="51" t="str">
        <f>IF(AND(AdmittedwithRecentDischarge!$K360&lt;&gt;"",AdmittedwithRecentDischarge!$I360&lt;&gt;"",AdmittedwithRecentDischarge!$W360&lt;&gt;""), AdmittedwithRecentDischarge!$W360,"")</f>
        <v/>
      </c>
      <c r="X338" s="97">
        <f t="array" ref="X338">RANK($Z338,$Z$6:$Z$2005,0)+COUNTIF($Z$6:$Z338,Z338)</f>
        <v>100</v>
      </c>
      <c r="AD338" s="93"/>
    </row>
    <row r="339" spans="1:30" s="97" customFormat="1">
      <c r="A339" s="97">
        <f t="shared" si="5"/>
        <v>334</v>
      </c>
      <c r="C339" s="51" t="str">
        <f>IF(AND(AdmittedwithRecentDischarge!$K361&lt;&gt;"",AdmittedwithRecentDischarge!$I361&lt;&gt;"",AdmittedwithRecentDischarge!$S361&lt;&gt;""), AdmittedwithRecentDischarge!$S361,"")</f>
        <v/>
      </c>
      <c r="D339" s="97">
        <f>RANK($F339,$F$6:$F$2005,0)+COUNTIF($F$6:$F339,F339)</f>
        <v>100</v>
      </c>
      <c r="I339" s="93"/>
      <c r="K339" s="51" t="str">
        <f>IF(AND(TransferLog!$J354&lt;&gt;"",TransferLog!$L354&lt;&gt;""), TransferLog!$L354,"")</f>
        <v/>
      </c>
      <c r="L339" s="97">
        <f t="array" ref="L339">RANK($N339,$N$6:$N$2005,0)+COUNTIF($N$6:$N339,N339)</f>
        <v>100</v>
      </c>
      <c r="Q339" s="93"/>
      <c r="U339" s="93"/>
      <c r="W339" s="51" t="str">
        <f>IF(AND(AdmittedwithRecentDischarge!$K361&lt;&gt;"",AdmittedwithRecentDischarge!$I361&lt;&gt;"",AdmittedwithRecentDischarge!$W361&lt;&gt;""), AdmittedwithRecentDischarge!$W361,"")</f>
        <v/>
      </c>
      <c r="X339" s="97">
        <f t="array" ref="X339">RANK($Z339,$Z$6:$Z$2005,0)+COUNTIF($Z$6:$Z339,Z339)</f>
        <v>100</v>
      </c>
      <c r="AD339" s="93"/>
    </row>
    <row r="340" spans="1:30" s="97" customFormat="1">
      <c r="A340" s="97">
        <f t="shared" si="5"/>
        <v>335</v>
      </c>
      <c r="C340" s="51" t="str">
        <f>IF(AND(AdmittedwithRecentDischarge!$K362&lt;&gt;"",AdmittedwithRecentDischarge!$I362&lt;&gt;"",AdmittedwithRecentDischarge!$S362&lt;&gt;""), AdmittedwithRecentDischarge!$S362,"")</f>
        <v/>
      </c>
      <c r="D340" s="97">
        <f>RANK($F340,$F$6:$F$2005,0)+COUNTIF($F$6:$F340,F340)</f>
        <v>100</v>
      </c>
      <c r="I340" s="93"/>
      <c r="K340" s="51" t="str">
        <f>IF(AND(TransferLog!$J355&lt;&gt;"",TransferLog!$L355&lt;&gt;""), TransferLog!$L355,"")</f>
        <v/>
      </c>
      <c r="L340" s="97">
        <f t="array" ref="L340">RANK($N340,$N$6:$N$2005,0)+COUNTIF($N$6:$N340,N340)</f>
        <v>100</v>
      </c>
      <c r="Q340" s="93"/>
      <c r="U340" s="93"/>
      <c r="W340" s="51" t="str">
        <f>IF(AND(AdmittedwithRecentDischarge!$K362&lt;&gt;"",AdmittedwithRecentDischarge!$I362&lt;&gt;"",AdmittedwithRecentDischarge!$W362&lt;&gt;""), AdmittedwithRecentDischarge!$W362,"")</f>
        <v/>
      </c>
      <c r="X340" s="97">
        <f t="array" ref="X340">RANK($Z340,$Z$6:$Z$2005,0)+COUNTIF($Z$6:$Z340,Z340)</f>
        <v>100</v>
      </c>
      <c r="AD340" s="93"/>
    </row>
    <row r="341" spans="1:30" s="97" customFormat="1">
      <c r="A341" s="97">
        <f t="shared" si="5"/>
        <v>336</v>
      </c>
      <c r="C341" s="51" t="str">
        <f>IF(AND(AdmittedwithRecentDischarge!$K363&lt;&gt;"",AdmittedwithRecentDischarge!$I363&lt;&gt;"",AdmittedwithRecentDischarge!$S363&lt;&gt;""), AdmittedwithRecentDischarge!$S363,"")</f>
        <v/>
      </c>
      <c r="D341" s="97">
        <f>RANK($F341,$F$6:$F$2005,0)+COUNTIF($F$6:$F341,F341)</f>
        <v>100</v>
      </c>
      <c r="I341" s="93"/>
      <c r="K341" s="51" t="str">
        <f>IF(AND(TransferLog!$J356&lt;&gt;"",TransferLog!$L356&lt;&gt;""), TransferLog!$L356,"")</f>
        <v/>
      </c>
      <c r="L341" s="97">
        <f t="array" ref="L341">RANK($N341,$N$6:$N$2005,0)+COUNTIF($N$6:$N341,N341)</f>
        <v>100</v>
      </c>
      <c r="Q341" s="93"/>
      <c r="U341" s="93"/>
      <c r="W341" s="51" t="str">
        <f>IF(AND(AdmittedwithRecentDischarge!$K363&lt;&gt;"",AdmittedwithRecentDischarge!$I363&lt;&gt;"",AdmittedwithRecentDischarge!$W363&lt;&gt;""), AdmittedwithRecentDischarge!$W363,"")</f>
        <v/>
      </c>
      <c r="X341" s="97">
        <f t="array" ref="X341">RANK($Z341,$Z$6:$Z$2005,0)+COUNTIF($Z$6:$Z341,Z341)</f>
        <v>100</v>
      </c>
      <c r="AD341" s="93"/>
    </row>
    <row r="342" spans="1:30" s="97" customFormat="1">
      <c r="A342" s="97">
        <f t="shared" si="5"/>
        <v>337</v>
      </c>
      <c r="C342" s="51" t="str">
        <f>IF(AND(AdmittedwithRecentDischarge!$K364&lt;&gt;"",AdmittedwithRecentDischarge!$I364&lt;&gt;"",AdmittedwithRecentDischarge!$S364&lt;&gt;""), AdmittedwithRecentDischarge!$S364,"")</f>
        <v/>
      </c>
      <c r="D342" s="97">
        <f>RANK($F342,$F$6:$F$2005,0)+COUNTIF($F$6:$F342,F342)</f>
        <v>100</v>
      </c>
      <c r="I342" s="93"/>
      <c r="K342" s="51" t="str">
        <f>IF(AND(TransferLog!$J357&lt;&gt;"",TransferLog!$L357&lt;&gt;""), TransferLog!$L357,"")</f>
        <v/>
      </c>
      <c r="L342" s="97">
        <f t="array" ref="L342">RANK($N342,$N$6:$N$2005,0)+COUNTIF($N$6:$N342,N342)</f>
        <v>100</v>
      </c>
      <c r="Q342" s="93"/>
      <c r="U342" s="93"/>
      <c r="W342" s="51" t="str">
        <f>IF(AND(AdmittedwithRecentDischarge!$K364&lt;&gt;"",AdmittedwithRecentDischarge!$I364&lt;&gt;"",AdmittedwithRecentDischarge!$W364&lt;&gt;""), AdmittedwithRecentDischarge!$W364,"")</f>
        <v/>
      </c>
      <c r="X342" s="97">
        <f t="array" ref="X342">RANK($Z342,$Z$6:$Z$2005,0)+COUNTIF($Z$6:$Z342,Z342)</f>
        <v>100</v>
      </c>
      <c r="AD342" s="93"/>
    </row>
    <row r="343" spans="1:30" s="97" customFormat="1">
      <c r="A343" s="97">
        <f t="shared" si="5"/>
        <v>338</v>
      </c>
      <c r="C343" s="51" t="str">
        <f>IF(AND(AdmittedwithRecentDischarge!$K365&lt;&gt;"",AdmittedwithRecentDischarge!$I365&lt;&gt;"",AdmittedwithRecentDischarge!$S365&lt;&gt;""), AdmittedwithRecentDischarge!$S365,"")</f>
        <v/>
      </c>
      <c r="D343" s="97">
        <f>RANK($F343,$F$6:$F$2005,0)+COUNTIF($F$6:$F343,F343)</f>
        <v>100</v>
      </c>
      <c r="I343" s="93"/>
      <c r="K343" s="51" t="str">
        <f>IF(AND(TransferLog!$J358&lt;&gt;"",TransferLog!$L358&lt;&gt;""), TransferLog!$L358,"")</f>
        <v/>
      </c>
      <c r="L343" s="97">
        <f t="array" ref="L343">RANK($N343,$N$6:$N$2005,0)+COUNTIF($N$6:$N343,N343)</f>
        <v>100</v>
      </c>
      <c r="Q343" s="93"/>
      <c r="U343" s="93"/>
      <c r="W343" s="51" t="str">
        <f>IF(AND(AdmittedwithRecentDischarge!$K365&lt;&gt;"",AdmittedwithRecentDischarge!$I365&lt;&gt;"",AdmittedwithRecentDischarge!$W365&lt;&gt;""), AdmittedwithRecentDischarge!$W365,"")</f>
        <v/>
      </c>
      <c r="X343" s="97">
        <f t="array" ref="X343">RANK($Z343,$Z$6:$Z$2005,0)+COUNTIF($Z$6:$Z343,Z343)</f>
        <v>100</v>
      </c>
      <c r="AD343" s="93"/>
    </row>
    <row r="344" spans="1:30" s="97" customFormat="1">
      <c r="A344" s="97">
        <f t="shared" si="5"/>
        <v>339</v>
      </c>
      <c r="C344" s="51" t="str">
        <f>IF(AND(AdmittedwithRecentDischarge!$K366&lt;&gt;"",AdmittedwithRecentDischarge!$I366&lt;&gt;"",AdmittedwithRecentDischarge!$S366&lt;&gt;""), AdmittedwithRecentDischarge!$S366,"")</f>
        <v/>
      </c>
      <c r="D344" s="97">
        <f>RANK($F344,$F$6:$F$2005,0)+COUNTIF($F$6:$F344,F344)</f>
        <v>100</v>
      </c>
      <c r="I344" s="93"/>
      <c r="K344" s="51" t="str">
        <f>IF(AND(TransferLog!$J359&lt;&gt;"",TransferLog!$L359&lt;&gt;""), TransferLog!$L359,"")</f>
        <v/>
      </c>
      <c r="L344" s="97">
        <f t="array" ref="L344">RANK($N344,$N$6:$N$2005,0)+COUNTIF($N$6:$N344,N344)</f>
        <v>100</v>
      </c>
      <c r="Q344" s="93"/>
      <c r="U344" s="93"/>
      <c r="W344" s="51" t="str">
        <f>IF(AND(AdmittedwithRecentDischarge!$K366&lt;&gt;"",AdmittedwithRecentDischarge!$I366&lt;&gt;"",AdmittedwithRecentDischarge!$W366&lt;&gt;""), AdmittedwithRecentDischarge!$W366,"")</f>
        <v/>
      </c>
      <c r="X344" s="97">
        <f t="array" ref="X344">RANK($Z344,$Z$6:$Z$2005,0)+COUNTIF($Z$6:$Z344,Z344)</f>
        <v>100</v>
      </c>
      <c r="AD344" s="93"/>
    </row>
    <row r="345" spans="1:30" s="97" customFormat="1">
      <c r="A345" s="97">
        <f t="shared" si="5"/>
        <v>340</v>
      </c>
      <c r="C345" s="51" t="str">
        <f>IF(AND(AdmittedwithRecentDischarge!$K367&lt;&gt;"",AdmittedwithRecentDischarge!$I367&lt;&gt;"",AdmittedwithRecentDischarge!$S367&lt;&gt;""), AdmittedwithRecentDischarge!$S367,"")</f>
        <v/>
      </c>
      <c r="D345" s="97">
        <f>RANK($F345,$F$6:$F$2005,0)+COUNTIF($F$6:$F345,F345)</f>
        <v>100</v>
      </c>
      <c r="I345" s="93"/>
      <c r="K345" s="51" t="str">
        <f>IF(AND(TransferLog!$J360&lt;&gt;"",TransferLog!$L360&lt;&gt;""), TransferLog!$L360,"")</f>
        <v/>
      </c>
      <c r="L345" s="97">
        <f t="array" ref="L345">RANK($N345,$N$6:$N$2005,0)+COUNTIF($N$6:$N345,N345)</f>
        <v>100</v>
      </c>
      <c r="Q345" s="93"/>
      <c r="U345" s="93"/>
      <c r="W345" s="51" t="str">
        <f>IF(AND(AdmittedwithRecentDischarge!$K367&lt;&gt;"",AdmittedwithRecentDischarge!$I367&lt;&gt;"",AdmittedwithRecentDischarge!$W367&lt;&gt;""), AdmittedwithRecentDischarge!$W367,"")</f>
        <v/>
      </c>
      <c r="X345" s="97">
        <f t="array" ref="X345">RANK($Z345,$Z$6:$Z$2005,0)+COUNTIF($Z$6:$Z345,Z345)</f>
        <v>100</v>
      </c>
      <c r="AD345" s="93"/>
    </row>
    <row r="346" spans="1:30" s="97" customFormat="1">
      <c r="A346" s="97">
        <f t="shared" si="5"/>
        <v>341</v>
      </c>
      <c r="C346" s="51" t="str">
        <f>IF(AND(AdmittedwithRecentDischarge!$K368&lt;&gt;"",AdmittedwithRecentDischarge!$I368&lt;&gt;"",AdmittedwithRecentDischarge!$S368&lt;&gt;""), AdmittedwithRecentDischarge!$S368,"")</f>
        <v/>
      </c>
      <c r="D346" s="97">
        <f>RANK($F346,$F$6:$F$2005,0)+COUNTIF($F$6:$F346,F346)</f>
        <v>100</v>
      </c>
      <c r="I346" s="93"/>
      <c r="K346" s="51" t="str">
        <f>IF(AND(TransferLog!$J361&lt;&gt;"",TransferLog!$L361&lt;&gt;""), TransferLog!$L361,"")</f>
        <v/>
      </c>
      <c r="L346" s="97">
        <f t="array" ref="L346">RANK($N346,$N$6:$N$2005,0)+COUNTIF($N$6:$N346,N346)</f>
        <v>100</v>
      </c>
      <c r="Q346" s="93"/>
      <c r="U346" s="93"/>
      <c r="W346" s="51" t="str">
        <f>IF(AND(AdmittedwithRecentDischarge!$K368&lt;&gt;"",AdmittedwithRecentDischarge!$I368&lt;&gt;"",AdmittedwithRecentDischarge!$W368&lt;&gt;""), AdmittedwithRecentDischarge!$W368,"")</f>
        <v/>
      </c>
      <c r="X346" s="97">
        <f t="array" ref="X346">RANK($Z346,$Z$6:$Z$2005,0)+COUNTIF($Z$6:$Z346,Z346)</f>
        <v>100</v>
      </c>
      <c r="AD346" s="93"/>
    </row>
    <row r="347" spans="1:30" s="97" customFormat="1">
      <c r="A347" s="97">
        <f t="shared" si="5"/>
        <v>342</v>
      </c>
      <c r="C347" s="51" t="str">
        <f>IF(AND(AdmittedwithRecentDischarge!$K369&lt;&gt;"",AdmittedwithRecentDischarge!$I369&lt;&gt;"",AdmittedwithRecentDischarge!$S369&lt;&gt;""), AdmittedwithRecentDischarge!$S369,"")</f>
        <v/>
      </c>
      <c r="D347" s="97">
        <f>RANK($F347,$F$6:$F$2005,0)+COUNTIF($F$6:$F347,F347)</f>
        <v>100</v>
      </c>
      <c r="I347" s="93"/>
      <c r="K347" s="51" t="str">
        <f>IF(AND(TransferLog!$J362&lt;&gt;"",TransferLog!$L362&lt;&gt;""), TransferLog!$L362,"")</f>
        <v/>
      </c>
      <c r="L347" s="97">
        <f t="array" ref="L347">RANK($N347,$N$6:$N$2005,0)+COUNTIF($N$6:$N347,N347)</f>
        <v>100</v>
      </c>
      <c r="Q347" s="93"/>
      <c r="U347" s="93"/>
      <c r="W347" s="51" t="str">
        <f>IF(AND(AdmittedwithRecentDischarge!$K369&lt;&gt;"",AdmittedwithRecentDischarge!$I369&lt;&gt;"",AdmittedwithRecentDischarge!$W369&lt;&gt;""), AdmittedwithRecentDischarge!$W369,"")</f>
        <v/>
      </c>
      <c r="X347" s="97">
        <f t="array" ref="X347">RANK($Z347,$Z$6:$Z$2005,0)+COUNTIF($Z$6:$Z347,Z347)</f>
        <v>100</v>
      </c>
      <c r="AD347" s="93"/>
    </row>
    <row r="348" spans="1:30" s="97" customFormat="1">
      <c r="A348" s="97">
        <f t="shared" si="5"/>
        <v>343</v>
      </c>
      <c r="C348" s="51" t="str">
        <f>IF(AND(AdmittedwithRecentDischarge!$K370&lt;&gt;"",AdmittedwithRecentDischarge!$I370&lt;&gt;"",AdmittedwithRecentDischarge!$S370&lt;&gt;""), AdmittedwithRecentDischarge!$S370,"")</f>
        <v/>
      </c>
      <c r="D348" s="97">
        <f>RANK($F348,$F$6:$F$2005,0)+COUNTIF($F$6:$F348,F348)</f>
        <v>100</v>
      </c>
      <c r="I348" s="93"/>
      <c r="K348" s="51" t="str">
        <f>IF(AND(TransferLog!$J363&lt;&gt;"",TransferLog!$L363&lt;&gt;""), TransferLog!$L363,"")</f>
        <v/>
      </c>
      <c r="L348" s="97">
        <f t="array" ref="L348">RANK($N348,$N$6:$N$2005,0)+COUNTIF($N$6:$N348,N348)</f>
        <v>100</v>
      </c>
      <c r="Q348" s="93"/>
      <c r="U348" s="93"/>
      <c r="W348" s="51" t="str">
        <f>IF(AND(AdmittedwithRecentDischarge!$K370&lt;&gt;"",AdmittedwithRecentDischarge!$I370&lt;&gt;"",AdmittedwithRecentDischarge!$W370&lt;&gt;""), AdmittedwithRecentDischarge!$W370,"")</f>
        <v/>
      </c>
      <c r="X348" s="97">
        <f t="array" ref="X348">RANK($Z348,$Z$6:$Z$2005,0)+COUNTIF($Z$6:$Z348,Z348)</f>
        <v>100</v>
      </c>
      <c r="AD348" s="93"/>
    </row>
    <row r="349" spans="1:30" s="97" customFormat="1">
      <c r="A349" s="97">
        <f t="shared" si="5"/>
        <v>344</v>
      </c>
      <c r="C349" s="51" t="str">
        <f>IF(AND(AdmittedwithRecentDischarge!$K371&lt;&gt;"",AdmittedwithRecentDischarge!$I371&lt;&gt;"",AdmittedwithRecentDischarge!$S371&lt;&gt;""), AdmittedwithRecentDischarge!$S371,"")</f>
        <v/>
      </c>
      <c r="D349" s="97">
        <f>RANK($F349,$F$6:$F$2005,0)+COUNTIF($F$6:$F349,F349)</f>
        <v>100</v>
      </c>
      <c r="I349" s="93"/>
      <c r="K349" s="51" t="str">
        <f>IF(AND(TransferLog!$J364&lt;&gt;"",TransferLog!$L364&lt;&gt;""), TransferLog!$L364,"")</f>
        <v/>
      </c>
      <c r="L349" s="97">
        <f t="array" ref="L349">RANK($N349,$N$6:$N$2005,0)+COUNTIF($N$6:$N349,N349)</f>
        <v>100</v>
      </c>
      <c r="Q349" s="93"/>
      <c r="U349" s="93"/>
      <c r="W349" s="51" t="str">
        <f>IF(AND(AdmittedwithRecentDischarge!$K371&lt;&gt;"",AdmittedwithRecentDischarge!$I371&lt;&gt;"",AdmittedwithRecentDischarge!$W371&lt;&gt;""), AdmittedwithRecentDischarge!$W371,"")</f>
        <v/>
      </c>
      <c r="X349" s="97">
        <f t="array" ref="X349">RANK($Z349,$Z$6:$Z$2005,0)+COUNTIF($Z$6:$Z349,Z349)</f>
        <v>100</v>
      </c>
      <c r="AD349" s="93"/>
    </row>
    <row r="350" spans="1:30" s="97" customFormat="1">
      <c r="A350" s="97">
        <f t="shared" si="5"/>
        <v>345</v>
      </c>
      <c r="C350" s="51" t="str">
        <f>IF(AND(AdmittedwithRecentDischarge!$K372&lt;&gt;"",AdmittedwithRecentDischarge!$I372&lt;&gt;"",AdmittedwithRecentDischarge!$S372&lt;&gt;""), AdmittedwithRecentDischarge!$S372,"")</f>
        <v/>
      </c>
      <c r="D350" s="97">
        <f>RANK($F350,$F$6:$F$2005,0)+COUNTIF($F$6:$F350,F350)</f>
        <v>100</v>
      </c>
      <c r="I350" s="93"/>
      <c r="K350" s="51" t="str">
        <f>IF(AND(TransferLog!$J365&lt;&gt;"",TransferLog!$L365&lt;&gt;""), TransferLog!$L365,"")</f>
        <v/>
      </c>
      <c r="L350" s="97">
        <f t="array" ref="L350">RANK($N350,$N$6:$N$2005,0)+COUNTIF($N$6:$N350,N350)</f>
        <v>100</v>
      </c>
      <c r="Q350" s="93"/>
      <c r="U350" s="93"/>
      <c r="W350" s="51" t="str">
        <f>IF(AND(AdmittedwithRecentDischarge!$K372&lt;&gt;"",AdmittedwithRecentDischarge!$I372&lt;&gt;"",AdmittedwithRecentDischarge!$W372&lt;&gt;""), AdmittedwithRecentDischarge!$W372,"")</f>
        <v/>
      </c>
      <c r="X350" s="97">
        <f t="array" ref="X350">RANK($Z350,$Z$6:$Z$2005,0)+COUNTIF($Z$6:$Z350,Z350)</f>
        <v>100</v>
      </c>
      <c r="AD350" s="93"/>
    </row>
    <row r="351" spans="1:30" s="97" customFormat="1">
      <c r="A351" s="97">
        <f t="shared" si="5"/>
        <v>346</v>
      </c>
      <c r="C351" s="51" t="str">
        <f>IF(AND(AdmittedwithRecentDischarge!$K373&lt;&gt;"",AdmittedwithRecentDischarge!$I373&lt;&gt;"",AdmittedwithRecentDischarge!$S373&lt;&gt;""), AdmittedwithRecentDischarge!$S373,"")</f>
        <v/>
      </c>
      <c r="D351" s="97">
        <f>RANK($F351,$F$6:$F$2005,0)+COUNTIF($F$6:$F351,F351)</f>
        <v>100</v>
      </c>
      <c r="I351" s="93"/>
      <c r="K351" s="51" t="str">
        <f>IF(AND(TransferLog!$J366&lt;&gt;"",TransferLog!$L366&lt;&gt;""), TransferLog!$L366,"")</f>
        <v/>
      </c>
      <c r="L351" s="97">
        <f t="array" ref="L351">RANK($N351,$N$6:$N$2005,0)+COUNTIF($N$6:$N351,N351)</f>
        <v>100</v>
      </c>
      <c r="Q351" s="93"/>
      <c r="U351" s="93"/>
      <c r="W351" s="51" t="str">
        <f>IF(AND(AdmittedwithRecentDischarge!$K373&lt;&gt;"",AdmittedwithRecentDischarge!$I373&lt;&gt;"",AdmittedwithRecentDischarge!$W373&lt;&gt;""), AdmittedwithRecentDischarge!$W373,"")</f>
        <v/>
      </c>
      <c r="X351" s="97">
        <f t="array" ref="X351">RANK($Z351,$Z$6:$Z$2005,0)+COUNTIF($Z$6:$Z351,Z351)</f>
        <v>100</v>
      </c>
      <c r="AD351" s="93"/>
    </row>
    <row r="352" spans="1:30" s="97" customFormat="1">
      <c r="A352" s="97">
        <f t="shared" si="5"/>
        <v>347</v>
      </c>
      <c r="C352" s="51" t="str">
        <f>IF(AND(AdmittedwithRecentDischarge!$K374&lt;&gt;"",AdmittedwithRecentDischarge!$I374&lt;&gt;"",AdmittedwithRecentDischarge!$S374&lt;&gt;""), AdmittedwithRecentDischarge!$S374,"")</f>
        <v/>
      </c>
      <c r="D352" s="97">
        <f>RANK($F352,$F$6:$F$2005,0)+COUNTIF($F$6:$F352,F352)</f>
        <v>100</v>
      </c>
      <c r="I352" s="93"/>
      <c r="K352" s="51" t="str">
        <f>IF(AND(TransferLog!$J367&lt;&gt;"",TransferLog!$L367&lt;&gt;""), TransferLog!$L367,"")</f>
        <v/>
      </c>
      <c r="L352" s="97">
        <f t="array" ref="L352">RANK($N352,$N$6:$N$2005,0)+COUNTIF($N$6:$N352,N352)</f>
        <v>100</v>
      </c>
      <c r="Q352" s="93"/>
      <c r="U352" s="93"/>
      <c r="W352" s="51" t="str">
        <f>IF(AND(AdmittedwithRecentDischarge!$K374&lt;&gt;"",AdmittedwithRecentDischarge!$I374&lt;&gt;"",AdmittedwithRecentDischarge!$W374&lt;&gt;""), AdmittedwithRecentDischarge!$W374,"")</f>
        <v/>
      </c>
      <c r="X352" s="97">
        <f t="array" ref="X352">RANK($Z352,$Z$6:$Z$2005,0)+COUNTIF($Z$6:$Z352,Z352)</f>
        <v>100</v>
      </c>
      <c r="AD352" s="93"/>
    </row>
    <row r="353" spans="1:30" s="97" customFormat="1">
      <c r="A353" s="97">
        <f t="shared" si="5"/>
        <v>348</v>
      </c>
      <c r="C353" s="51" t="str">
        <f>IF(AND(AdmittedwithRecentDischarge!$K375&lt;&gt;"",AdmittedwithRecentDischarge!$I375&lt;&gt;"",AdmittedwithRecentDischarge!$S375&lt;&gt;""), AdmittedwithRecentDischarge!$S375,"")</f>
        <v/>
      </c>
      <c r="D353" s="97">
        <f>RANK($F353,$F$6:$F$2005,0)+COUNTIF($F$6:$F353,F353)</f>
        <v>100</v>
      </c>
      <c r="I353" s="93"/>
      <c r="K353" s="51" t="str">
        <f>IF(AND(TransferLog!$J368&lt;&gt;"",TransferLog!$L368&lt;&gt;""), TransferLog!$L368,"")</f>
        <v/>
      </c>
      <c r="L353" s="97">
        <f t="array" ref="L353">RANK($N353,$N$6:$N$2005,0)+COUNTIF($N$6:$N353,N353)</f>
        <v>100</v>
      </c>
      <c r="Q353" s="93"/>
      <c r="U353" s="93"/>
      <c r="W353" s="51" t="str">
        <f>IF(AND(AdmittedwithRecentDischarge!$K375&lt;&gt;"",AdmittedwithRecentDischarge!$I375&lt;&gt;"",AdmittedwithRecentDischarge!$W375&lt;&gt;""), AdmittedwithRecentDischarge!$W375,"")</f>
        <v/>
      </c>
      <c r="X353" s="97">
        <f t="array" ref="X353">RANK($Z353,$Z$6:$Z$2005,0)+COUNTIF($Z$6:$Z353,Z353)</f>
        <v>100</v>
      </c>
      <c r="AD353" s="93"/>
    </row>
    <row r="354" spans="1:30" s="97" customFormat="1">
      <c r="A354" s="97">
        <f t="shared" si="5"/>
        <v>349</v>
      </c>
      <c r="C354" s="51" t="str">
        <f>IF(AND(AdmittedwithRecentDischarge!$K376&lt;&gt;"",AdmittedwithRecentDischarge!$I376&lt;&gt;"",AdmittedwithRecentDischarge!$S376&lt;&gt;""), AdmittedwithRecentDischarge!$S376,"")</f>
        <v/>
      </c>
      <c r="D354" s="97">
        <f>RANK($F354,$F$6:$F$2005,0)+COUNTIF($F$6:$F354,F354)</f>
        <v>100</v>
      </c>
      <c r="I354" s="93"/>
      <c r="K354" s="51" t="str">
        <f>IF(AND(TransferLog!$J369&lt;&gt;"",TransferLog!$L369&lt;&gt;""), TransferLog!$L369,"")</f>
        <v/>
      </c>
      <c r="L354" s="97">
        <f t="array" ref="L354">RANK($N354,$N$6:$N$2005,0)+COUNTIF($N$6:$N354,N354)</f>
        <v>100</v>
      </c>
      <c r="Q354" s="93"/>
      <c r="U354" s="93"/>
      <c r="W354" s="51" t="str">
        <f>IF(AND(AdmittedwithRecentDischarge!$K376&lt;&gt;"",AdmittedwithRecentDischarge!$I376&lt;&gt;"",AdmittedwithRecentDischarge!$W376&lt;&gt;""), AdmittedwithRecentDischarge!$W376,"")</f>
        <v/>
      </c>
      <c r="X354" s="97">
        <f t="array" ref="X354">RANK($Z354,$Z$6:$Z$2005,0)+COUNTIF($Z$6:$Z354,Z354)</f>
        <v>100</v>
      </c>
      <c r="AD354" s="93"/>
    </row>
    <row r="355" spans="1:30" s="97" customFormat="1">
      <c r="A355" s="97">
        <f t="shared" si="5"/>
        <v>350</v>
      </c>
      <c r="C355" s="51" t="str">
        <f>IF(AND(AdmittedwithRecentDischarge!$K377&lt;&gt;"",AdmittedwithRecentDischarge!$I377&lt;&gt;"",AdmittedwithRecentDischarge!$S377&lt;&gt;""), AdmittedwithRecentDischarge!$S377,"")</f>
        <v/>
      </c>
      <c r="D355" s="97">
        <f>RANK($F355,$F$6:$F$2005,0)+COUNTIF($F$6:$F355,F355)</f>
        <v>100</v>
      </c>
      <c r="I355" s="93"/>
      <c r="K355" s="51" t="str">
        <f>IF(AND(TransferLog!$J370&lt;&gt;"",TransferLog!$L370&lt;&gt;""), TransferLog!$L370,"")</f>
        <v/>
      </c>
      <c r="L355" s="97">
        <f t="array" ref="L355">RANK($N355,$N$6:$N$2005,0)+COUNTIF($N$6:$N355,N355)</f>
        <v>100</v>
      </c>
      <c r="Q355" s="93"/>
      <c r="U355" s="93"/>
      <c r="W355" s="51" t="str">
        <f>IF(AND(AdmittedwithRecentDischarge!$K377&lt;&gt;"",AdmittedwithRecentDischarge!$I377&lt;&gt;"",AdmittedwithRecentDischarge!$W377&lt;&gt;""), AdmittedwithRecentDischarge!$W377,"")</f>
        <v/>
      </c>
      <c r="X355" s="97">
        <f t="array" ref="X355">RANK($Z355,$Z$6:$Z$2005,0)+COUNTIF($Z$6:$Z355,Z355)</f>
        <v>100</v>
      </c>
      <c r="AD355" s="93"/>
    </row>
    <row r="356" spans="1:30" s="97" customFormat="1">
      <c r="A356" s="97">
        <f t="shared" si="5"/>
        <v>351</v>
      </c>
      <c r="C356" s="51" t="str">
        <f>IF(AND(AdmittedwithRecentDischarge!$K378&lt;&gt;"",AdmittedwithRecentDischarge!$I378&lt;&gt;"",AdmittedwithRecentDischarge!$S378&lt;&gt;""), AdmittedwithRecentDischarge!$S378,"")</f>
        <v/>
      </c>
      <c r="D356" s="97">
        <f>RANK($F356,$F$6:$F$2005,0)+COUNTIF($F$6:$F356,F356)</f>
        <v>100</v>
      </c>
      <c r="I356" s="93"/>
      <c r="K356" s="51" t="str">
        <f>IF(AND(TransferLog!$J371&lt;&gt;"",TransferLog!$L371&lt;&gt;""), TransferLog!$L371,"")</f>
        <v/>
      </c>
      <c r="L356" s="97">
        <f t="array" ref="L356">RANK($N356,$N$6:$N$2005,0)+COUNTIF($N$6:$N356,N356)</f>
        <v>100</v>
      </c>
      <c r="Q356" s="93"/>
      <c r="U356" s="93"/>
      <c r="W356" s="51" t="str">
        <f>IF(AND(AdmittedwithRecentDischarge!$K378&lt;&gt;"",AdmittedwithRecentDischarge!$I378&lt;&gt;"",AdmittedwithRecentDischarge!$W378&lt;&gt;""), AdmittedwithRecentDischarge!$W378,"")</f>
        <v/>
      </c>
      <c r="X356" s="97">
        <f t="array" ref="X356">RANK($Z356,$Z$6:$Z$2005,0)+COUNTIF($Z$6:$Z356,Z356)</f>
        <v>100</v>
      </c>
      <c r="AD356" s="93"/>
    </row>
    <row r="357" spans="1:30" s="97" customFormat="1">
      <c r="A357" s="97">
        <f t="shared" si="5"/>
        <v>352</v>
      </c>
      <c r="C357" s="51" t="str">
        <f>IF(AND(AdmittedwithRecentDischarge!$K379&lt;&gt;"",AdmittedwithRecentDischarge!$I379&lt;&gt;"",AdmittedwithRecentDischarge!$S379&lt;&gt;""), AdmittedwithRecentDischarge!$S379,"")</f>
        <v/>
      </c>
      <c r="D357" s="97">
        <f>RANK($F357,$F$6:$F$2005,0)+COUNTIF($F$6:$F357,F357)</f>
        <v>100</v>
      </c>
      <c r="I357" s="93"/>
      <c r="K357" s="51" t="str">
        <f>IF(AND(TransferLog!$J372&lt;&gt;"",TransferLog!$L372&lt;&gt;""), TransferLog!$L372,"")</f>
        <v/>
      </c>
      <c r="L357" s="97">
        <f t="array" ref="L357">RANK($N357,$N$6:$N$2005,0)+COUNTIF($N$6:$N357,N357)</f>
        <v>100</v>
      </c>
      <c r="Q357" s="93"/>
      <c r="U357" s="93"/>
      <c r="W357" s="51" t="str">
        <f>IF(AND(AdmittedwithRecentDischarge!$K379&lt;&gt;"",AdmittedwithRecentDischarge!$I379&lt;&gt;"",AdmittedwithRecentDischarge!$W379&lt;&gt;""), AdmittedwithRecentDischarge!$W379,"")</f>
        <v/>
      </c>
      <c r="X357" s="97">
        <f t="array" ref="X357">RANK($Z357,$Z$6:$Z$2005,0)+COUNTIF($Z$6:$Z357,Z357)</f>
        <v>100</v>
      </c>
      <c r="AD357" s="93"/>
    </row>
    <row r="358" spans="1:30" s="97" customFormat="1">
      <c r="A358" s="97">
        <f t="shared" si="5"/>
        <v>353</v>
      </c>
      <c r="C358" s="51" t="str">
        <f>IF(AND(AdmittedwithRecentDischarge!$K380&lt;&gt;"",AdmittedwithRecentDischarge!$I380&lt;&gt;"",AdmittedwithRecentDischarge!$S380&lt;&gt;""), AdmittedwithRecentDischarge!$S380,"")</f>
        <v/>
      </c>
      <c r="D358" s="97">
        <f>RANK($F358,$F$6:$F$2005,0)+COUNTIF($F$6:$F358,F358)</f>
        <v>100</v>
      </c>
      <c r="I358" s="93"/>
      <c r="K358" s="51" t="str">
        <f>IF(AND(TransferLog!$J373&lt;&gt;"",TransferLog!$L373&lt;&gt;""), TransferLog!$L373,"")</f>
        <v/>
      </c>
      <c r="L358" s="97">
        <f t="array" ref="L358">RANK($N358,$N$6:$N$2005,0)+COUNTIF($N$6:$N358,N358)</f>
        <v>100</v>
      </c>
      <c r="Q358" s="93"/>
      <c r="U358" s="93"/>
      <c r="W358" s="51" t="str">
        <f>IF(AND(AdmittedwithRecentDischarge!$K380&lt;&gt;"",AdmittedwithRecentDischarge!$I380&lt;&gt;"",AdmittedwithRecentDischarge!$W380&lt;&gt;""), AdmittedwithRecentDischarge!$W380,"")</f>
        <v/>
      </c>
      <c r="X358" s="97">
        <f t="array" ref="X358">RANK($Z358,$Z$6:$Z$2005,0)+COUNTIF($Z$6:$Z358,Z358)</f>
        <v>100</v>
      </c>
      <c r="AD358" s="93"/>
    </row>
    <row r="359" spans="1:30" s="97" customFormat="1">
      <c r="A359" s="97">
        <f t="shared" si="5"/>
        <v>354</v>
      </c>
      <c r="C359" s="51" t="str">
        <f>IF(AND(AdmittedwithRecentDischarge!$K381&lt;&gt;"",AdmittedwithRecentDischarge!$I381&lt;&gt;"",AdmittedwithRecentDischarge!$S381&lt;&gt;""), AdmittedwithRecentDischarge!$S381,"")</f>
        <v/>
      </c>
      <c r="D359" s="97">
        <f>RANK($F359,$F$6:$F$2005,0)+COUNTIF($F$6:$F359,F359)</f>
        <v>100</v>
      </c>
      <c r="I359" s="93"/>
      <c r="K359" s="51" t="str">
        <f>IF(AND(TransferLog!$J374&lt;&gt;"",TransferLog!$L374&lt;&gt;""), TransferLog!$L374,"")</f>
        <v/>
      </c>
      <c r="L359" s="97">
        <f t="array" ref="L359">RANK($N359,$N$6:$N$2005,0)+COUNTIF($N$6:$N359,N359)</f>
        <v>100</v>
      </c>
      <c r="Q359" s="93"/>
      <c r="U359" s="93"/>
      <c r="W359" s="51" t="str">
        <f>IF(AND(AdmittedwithRecentDischarge!$K381&lt;&gt;"",AdmittedwithRecentDischarge!$I381&lt;&gt;"",AdmittedwithRecentDischarge!$W381&lt;&gt;""), AdmittedwithRecentDischarge!$W381,"")</f>
        <v/>
      </c>
      <c r="X359" s="97">
        <f t="array" ref="X359">RANK($Z359,$Z$6:$Z$2005,0)+COUNTIF($Z$6:$Z359,Z359)</f>
        <v>100</v>
      </c>
      <c r="AD359" s="93"/>
    </row>
    <row r="360" spans="1:30" s="97" customFormat="1">
      <c r="A360" s="97">
        <f t="shared" si="5"/>
        <v>355</v>
      </c>
      <c r="C360" s="51" t="str">
        <f>IF(AND(AdmittedwithRecentDischarge!$K382&lt;&gt;"",AdmittedwithRecentDischarge!$I382&lt;&gt;"",AdmittedwithRecentDischarge!$S382&lt;&gt;""), AdmittedwithRecentDischarge!$S382,"")</f>
        <v/>
      </c>
      <c r="D360" s="97">
        <f>RANK($F360,$F$6:$F$2005,0)+COUNTIF($F$6:$F360,F360)</f>
        <v>100</v>
      </c>
      <c r="I360" s="93"/>
      <c r="K360" s="51" t="str">
        <f>IF(AND(TransferLog!$J375&lt;&gt;"",TransferLog!$L375&lt;&gt;""), TransferLog!$L375,"")</f>
        <v/>
      </c>
      <c r="L360" s="97">
        <f t="array" ref="L360">RANK($N360,$N$6:$N$2005,0)+COUNTIF($N$6:$N360,N360)</f>
        <v>100</v>
      </c>
      <c r="Q360" s="93"/>
      <c r="U360" s="93"/>
      <c r="W360" s="51" t="str">
        <f>IF(AND(AdmittedwithRecentDischarge!$K382&lt;&gt;"",AdmittedwithRecentDischarge!$I382&lt;&gt;"",AdmittedwithRecentDischarge!$W382&lt;&gt;""), AdmittedwithRecentDischarge!$W382,"")</f>
        <v/>
      </c>
      <c r="X360" s="97">
        <f t="array" ref="X360">RANK($Z360,$Z$6:$Z$2005,0)+COUNTIF($Z$6:$Z360,Z360)</f>
        <v>100</v>
      </c>
      <c r="AD360" s="93"/>
    </row>
    <row r="361" spans="1:30" s="97" customFormat="1">
      <c r="A361" s="97">
        <f t="shared" si="5"/>
        <v>356</v>
      </c>
      <c r="C361" s="51" t="str">
        <f>IF(AND(AdmittedwithRecentDischarge!$K383&lt;&gt;"",AdmittedwithRecentDischarge!$I383&lt;&gt;"",AdmittedwithRecentDischarge!$S383&lt;&gt;""), AdmittedwithRecentDischarge!$S383,"")</f>
        <v/>
      </c>
      <c r="D361" s="97">
        <f>RANK($F361,$F$6:$F$2005,0)+COUNTIF($F$6:$F361,F361)</f>
        <v>100</v>
      </c>
      <c r="I361" s="93"/>
      <c r="K361" s="51" t="str">
        <f>IF(AND(TransferLog!$J376&lt;&gt;"",TransferLog!$L376&lt;&gt;""), TransferLog!$L376,"")</f>
        <v/>
      </c>
      <c r="L361" s="97">
        <f t="array" ref="L361">RANK($N361,$N$6:$N$2005,0)+COUNTIF($N$6:$N361,N361)</f>
        <v>100</v>
      </c>
      <c r="Q361" s="93"/>
      <c r="U361" s="93"/>
      <c r="W361" s="51" t="str">
        <f>IF(AND(AdmittedwithRecentDischarge!$K383&lt;&gt;"",AdmittedwithRecentDischarge!$I383&lt;&gt;"",AdmittedwithRecentDischarge!$W383&lt;&gt;""), AdmittedwithRecentDischarge!$W383,"")</f>
        <v/>
      </c>
      <c r="X361" s="97">
        <f t="array" ref="X361">RANK($Z361,$Z$6:$Z$2005,0)+COUNTIF($Z$6:$Z361,Z361)</f>
        <v>100</v>
      </c>
      <c r="AD361" s="93"/>
    </row>
    <row r="362" spans="1:30" s="97" customFormat="1">
      <c r="A362" s="97">
        <f t="shared" si="5"/>
        <v>357</v>
      </c>
      <c r="C362" s="51" t="str">
        <f>IF(AND(AdmittedwithRecentDischarge!$K384&lt;&gt;"",AdmittedwithRecentDischarge!$I384&lt;&gt;"",AdmittedwithRecentDischarge!$S384&lt;&gt;""), AdmittedwithRecentDischarge!$S384,"")</f>
        <v/>
      </c>
      <c r="D362" s="97">
        <f>RANK($F362,$F$6:$F$2005,0)+COUNTIF($F$6:$F362,F362)</f>
        <v>100</v>
      </c>
      <c r="I362" s="93"/>
      <c r="K362" s="51" t="str">
        <f>IF(AND(TransferLog!$J377&lt;&gt;"",TransferLog!$L377&lt;&gt;""), TransferLog!$L377,"")</f>
        <v/>
      </c>
      <c r="L362" s="97">
        <f t="array" ref="L362">RANK($N362,$N$6:$N$2005,0)+COUNTIF($N$6:$N362,N362)</f>
        <v>100</v>
      </c>
      <c r="Q362" s="93"/>
      <c r="U362" s="93"/>
      <c r="W362" s="51" t="str">
        <f>IF(AND(AdmittedwithRecentDischarge!$K384&lt;&gt;"",AdmittedwithRecentDischarge!$I384&lt;&gt;"",AdmittedwithRecentDischarge!$W384&lt;&gt;""), AdmittedwithRecentDischarge!$W384,"")</f>
        <v/>
      </c>
      <c r="X362" s="97">
        <f t="array" ref="X362">RANK($Z362,$Z$6:$Z$2005,0)+COUNTIF($Z$6:$Z362,Z362)</f>
        <v>100</v>
      </c>
      <c r="AD362" s="93"/>
    </row>
    <row r="363" spans="1:30" s="97" customFormat="1">
      <c r="A363" s="97">
        <f t="shared" si="5"/>
        <v>358</v>
      </c>
      <c r="C363" s="51" t="str">
        <f>IF(AND(AdmittedwithRecentDischarge!$K385&lt;&gt;"",AdmittedwithRecentDischarge!$I385&lt;&gt;"",AdmittedwithRecentDischarge!$S385&lt;&gt;""), AdmittedwithRecentDischarge!$S385,"")</f>
        <v/>
      </c>
      <c r="D363" s="97">
        <f>RANK($F363,$F$6:$F$2005,0)+COUNTIF($F$6:$F363,F363)</f>
        <v>100</v>
      </c>
      <c r="I363" s="93"/>
      <c r="K363" s="51" t="str">
        <f>IF(AND(TransferLog!$J378&lt;&gt;"",TransferLog!$L378&lt;&gt;""), TransferLog!$L378,"")</f>
        <v/>
      </c>
      <c r="L363" s="97">
        <f t="array" ref="L363">RANK($N363,$N$6:$N$2005,0)+COUNTIF($N$6:$N363,N363)</f>
        <v>100</v>
      </c>
      <c r="Q363" s="93"/>
      <c r="U363" s="93"/>
      <c r="W363" s="51" t="str">
        <f>IF(AND(AdmittedwithRecentDischarge!$K385&lt;&gt;"",AdmittedwithRecentDischarge!$I385&lt;&gt;"",AdmittedwithRecentDischarge!$W385&lt;&gt;""), AdmittedwithRecentDischarge!$W385,"")</f>
        <v/>
      </c>
      <c r="X363" s="97">
        <f t="array" ref="X363">RANK($Z363,$Z$6:$Z$2005,0)+COUNTIF($Z$6:$Z363,Z363)</f>
        <v>100</v>
      </c>
      <c r="AD363" s="93"/>
    </row>
    <row r="364" spans="1:30" s="97" customFormat="1">
      <c r="A364" s="97">
        <f t="shared" si="5"/>
        <v>359</v>
      </c>
      <c r="C364" s="51" t="str">
        <f>IF(AND(AdmittedwithRecentDischarge!$K386&lt;&gt;"",AdmittedwithRecentDischarge!$I386&lt;&gt;"",AdmittedwithRecentDischarge!$S386&lt;&gt;""), AdmittedwithRecentDischarge!$S386,"")</f>
        <v/>
      </c>
      <c r="D364" s="97">
        <f>RANK($F364,$F$6:$F$2005,0)+COUNTIF($F$6:$F364,F364)</f>
        <v>100</v>
      </c>
      <c r="I364" s="93"/>
      <c r="K364" s="51" t="str">
        <f>IF(AND(TransferLog!$J379&lt;&gt;"",TransferLog!$L379&lt;&gt;""), TransferLog!$L379,"")</f>
        <v/>
      </c>
      <c r="L364" s="97">
        <f t="array" ref="L364">RANK($N364,$N$6:$N$2005,0)+COUNTIF($N$6:$N364,N364)</f>
        <v>100</v>
      </c>
      <c r="Q364" s="93"/>
      <c r="U364" s="93"/>
      <c r="W364" s="51" t="str">
        <f>IF(AND(AdmittedwithRecentDischarge!$K386&lt;&gt;"",AdmittedwithRecentDischarge!$I386&lt;&gt;"",AdmittedwithRecentDischarge!$W386&lt;&gt;""), AdmittedwithRecentDischarge!$W386,"")</f>
        <v/>
      </c>
      <c r="X364" s="97">
        <f t="array" ref="X364">RANK($Z364,$Z$6:$Z$2005,0)+COUNTIF($Z$6:$Z364,Z364)</f>
        <v>100</v>
      </c>
      <c r="AD364" s="93"/>
    </row>
    <row r="365" spans="1:30" s="97" customFormat="1">
      <c r="A365" s="97">
        <f t="shared" si="5"/>
        <v>360</v>
      </c>
      <c r="C365" s="51" t="str">
        <f>IF(AND(AdmittedwithRecentDischarge!$K387&lt;&gt;"",AdmittedwithRecentDischarge!$I387&lt;&gt;"",AdmittedwithRecentDischarge!$S387&lt;&gt;""), AdmittedwithRecentDischarge!$S387,"")</f>
        <v/>
      </c>
      <c r="D365" s="97">
        <f>RANK($F365,$F$6:$F$2005,0)+COUNTIF($F$6:$F365,F365)</f>
        <v>100</v>
      </c>
      <c r="I365" s="93"/>
      <c r="K365" s="51" t="str">
        <f>IF(AND(TransferLog!$J380&lt;&gt;"",TransferLog!$L380&lt;&gt;""), TransferLog!$L380,"")</f>
        <v/>
      </c>
      <c r="L365" s="97">
        <f t="array" ref="L365">RANK($N365,$N$6:$N$2005,0)+COUNTIF($N$6:$N365,N365)</f>
        <v>100</v>
      </c>
      <c r="Q365" s="93"/>
      <c r="U365" s="93"/>
      <c r="W365" s="51" t="str">
        <f>IF(AND(AdmittedwithRecentDischarge!$K387&lt;&gt;"",AdmittedwithRecentDischarge!$I387&lt;&gt;"",AdmittedwithRecentDischarge!$W387&lt;&gt;""), AdmittedwithRecentDischarge!$W387,"")</f>
        <v/>
      </c>
      <c r="X365" s="97">
        <f t="array" ref="X365">RANK($Z365,$Z$6:$Z$2005,0)+COUNTIF($Z$6:$Z365,Z365)</f>
        <v>100</v>
      </c>
      <c r="AD365" s="93"/>
    </row>
    <row r="366" spans="1:30" s="97" customFormat="1">
      <c r="A366" s="97">
        <f t="shared" si="5"/>
        <v>361</v>
      </c>
      <c r="C366" s="51" t="str">
        <f>IF(AND(AdmittedwithRecentDischarge!$K388&lt;&gt;"",AdmittedwithRecentDischarge!$I388&lt;&gt;"",AdmittedwithRecentDischarge!$S388&lt;&gt;""), AdmittedwithRecentDischarge!$S388,"")</f>
        <v/>
      </c>
      <c r="D366" s="97">
        <f>RANK($F366,$F$6:$F$2005,0)+COUNTIF($F$6:$F366,F366)</f>
        <v>100</v>
      </c>
      <c r="I366" s="93"/>
      <c r="K366" s="51" t="str">
        <f>IF(AND(TransferLog!$J381&lt;&gt;"",TransferLog!$L381&lt;&gt;""), TransferLog!$L381,"")</f>
        <v/>
      </c>
      <c r="L366" s="97">
        <f t="array" ref="L366">RANK($N366,$N$6:$N$2005,0)+COUNTIF($N$6:$N366,N366)</f>
        <v>100</v>
      </c>
      <c r="Q366" s="93"/>
      <c r="U366" s="93"/>
      <c r="W366" s="51" t="str">
        <f>IF(AND(AdmittedwithRecentDischarge!$K388&lt;&gt;"",AdmittedwithRecentDischarge!$I388&lt;&gt;"",AdmittedwithRecentDischarge!$W388&lt;&gt;""), AdmittedwithRecentDischarge!$W388,"")</f>
        <v/>
      </c>
      <c r="X366" s="97">
        <f t="array" ref="X366">RANK($Z366,$Z$6:$Z$2005,0)+COUNTIF($Z$6:$Z366,Z366)</f>
        <v>100</v>
      </c>
      <c r="AD366" s="93"/>
    </row>
    <row r="367" spans="1:30" s="97" customFormat="1">
      <c r="A367" s="97">
        <f t="shared" si="5"/>
        <v>362</v>
      </c>
      <c r="C367" s="51" t="str">
        <f>IF(AND(AdmittedwithRecentDischarge!$K389&lt;&gt;"",AdmittedwithRecentDischarge!$I389&lt;&gt;"",AdmittedwithRecentDischarge!$S389&lt;&gt;""), AdmittedwithRecentDischarge!$S389,"")</f>
        <v/>
      </c>
      <c r="D367" s="97">
        <f>RANK($F367,$F$6:$F$2005,0)+COUNTIF($F$6:$F367,F367)</f>
        <v>100</v>
      </c>
      <c r="I367" s="93"/>
      <c r="K367" s="51" t="str">
        <f>IF(AND(TransferLog!$J382&lt;&gt;"",TransferLog!$L382&lt;&gt;""), TransferLog!$L382,"")</f>
        <v/>
      </c>
      <c r="L367" s="97">
        <f t="array" ref="L367">RANK($N367,$N$6:$N$2005,0)+COUNTIF($N$6:$N367,N367)</f>
        <v>100</v>
      </c>
      <c r="Q367" s="93"/>
      <c r="U367" s="93"/>
      <c r="W367" s="51" t="str">
        <f>IF(AND(AdmittedwithRecentDischarge!$K389&lt;&gt;"",AdmittedwithRecentDischarge!$I389&lt;&gt;"",AdmittedwithRecentDischarge!$W389&lt;&gt;""), AdmittedwithRecentDischarge!$W389,"")</f>
        <v/>
      </c>
      <c r="X367" s="97">
        <f t="array" ref="X367">RANK($Z367,$Z$6:$Z$2005,0)+COUNTIF($Z$6:$Z367,Z367)</f>
        <v>100</v>
      </c>
      <c r="AD367" s="93"/>
    </row>
    <row r="368" spans="1:30" s="97" customFormat="1">
      <c r="A368" s="97">
        <f t="shared" si="5"/>
        <v>363</v>
      </c>
      <c r="C368" s="51" t="str">
        <f>IF(AND(AdmittedwithRecentDischarge!$K390&lt;&gt;"",AdmittedwithRecentDischarge!$I390&lt;&gt;"",AdmittedwithRecentDischarge!$S390&lt;&gt;""), AdmittedwithRecentDischarge!$S390,"")</f>
        <v/>
      </c>
      <c r="D368" s="97">
        <f>RANK($F368,$F$6:$F$2005,0)+COUNTIF($F$6:$F368,F368)</f>
        <v>100</v>
      </c>
      <c r="I368" s="93"/>
      <c r="K368" s="51" t="str">
        <f>IF(AND(TransferLog!$J383&lt;&gt;"",TransferLog!$L383&lt;&gt;""), TransferLog!$L383,"")</f>
        <v/>
      </c>
      <c r="L368" s="97">
        <f t="array" ref="L368">RANK($N368,$N$6:$N$2005,0)+COUNTIF($N$6:$N368,N368)</f>
        <v>100</v>
      </c>
      <c r="Q368" s="93"/>
      <c r="U368" s="93"/>
      <c r="W368" s="51" t="str">
        <f>IF(AND(AdmittedwithRecentDischarge!$K390&lt;&gt;"",AdmittedwithRecentDischarge!$I390&lt;&gt;"",AdmittedwithRecentDischarge!$W390&lt;&gt;""), AdmittedwithRecentDischarge!$W390,"")</f>
        <v/>
      </c>
      <c r="X368" s="97">
        <f t="array" ref="X368">RANK($Z368,$Z$6:$Z$2005,0)+COUNTIF($Z$6:$Z368,Z368)</f>
        <v>100</v>
      </c>
      <c r="AD368" s="93"/>
    </row>
    <row r="369" spans="1:30" s="97" customFormat="1">
      <c r="A369" s="97">
        <f t="shared" si="5"/>
        <v>364</v>
      </c>
      <c r="C369" s="51" t="str">
        <f>IF(AND(AdmittedwithRecentDischarge!$K391&lt;&gt;"",AdmittedwithRecentDischarge!$I391&lt;&gt;"",AdmittedwithRecentDischarge!$S391&lt;&gt;""), AdmittedwithRecentDischarge!$S391,"")</f>
        <v/>
      </c>
      <c r="D369" s="97">
        <f>RANK($F369,$F$6:$F$2005,0)+COUNTIF($F$6:$F369,F369)</f>
        <v>100</v>
      </c>
      <c r="I369" s="93"/>
      <c r="K369" s="51" t="str">
        <f>IF(AND(TransferLog!$J384&lt;&gt;"",TransferLog!$L384&lt;&gt;""), TransferLog!$L384,"")</f>
        <v/>
      </c>
      <c r="L369" s="97">
        <f t="array" ref="L369">RANK($N369,$N$6:$N$2005,0)+COUNTIF($N$6:$N369,N369)</f>
        <v>100</v>
      </c>
      <c r="Q369" s="93"/>
      <c r="U369" s="93"/>
      <c r="W369" s="51" t="str">
        <f>IF(AND(AdmittedwithRecentDischarge!$K391&lt;&gt;"",AdmittedwithRecentDischarge!$I391&lt;&gt;"",AdmittedwithRecentDischarge!$W391&lt;&gt;""), AdmittedwithRecentDischarge!$W391,"")</f>
        <v/>
      </c>
      <c r="X369" s="97">
        <f t="array" ref="X369">RANK($Z369,$Z$6:$Z$2005,0)+COUNTIF($Z$6:$Z369,Z369)</f>
        <v>100</v>
      </c>
      <c r="AD369" s="93"/>
    </row>
    <row r="370" spans="1:30" s="97" customFormat="1">
      <c r="A370" s="97">
        <f t="shared" si="5"/>
        <v>365</v>
      </c>
      <c r="C370" s="51" t="str">
        <f>IF(AND(AdmittedwithRecentDischarge!$K392&lt;&gt;"",AdmittedwithRecentDischarge!$I392&lt;&gt;"",AdmittedwithRecentDischarge!$S392&lt;&gt;""), AdmittedwithRecentDischarge!$S392,"")</f>
        <v/>
      </c>
      <c r="D370" s="97">
        <f>RANK($F370,$F$6:$F$2005,0)+COUNTIF($F$6:$F370,F370)</f>
        <v>100</v>
      </c>
      <c r="I370" s="93"/>
      <c r="K370" s="51" t="str">
        <f>IF(AND(TransferLog!$J385&lt;&gt;"",TransferLog!$L385&lt;&gt;""), TransferLog!$L385,"")</f>
        <v/>
      </c>
      <c r="L370" s="97">
        <f t="array" ref="L370">RANK($N370,$N$6:$N$2005,0)+COUNTIF($N$6:$N370,N370)</f>
        <v>100</v>
      </c>
      <c r="Q370" s="93"/>
      <c r="U370" s="93"/>
      <c r="W370" s="51" t="str">
        <f>IF(AND(AdmittedwithRecentDischarge!$K392&lt;&gt;"",AdmittedwithRecentDischarge!$I392&lt;&gt;"",AdmittedwithRecentDischarge!$W392&lt;&gt;""), AdmittedwithRecentDischarge!$W392,"")</f>
        <v/>
      </c>
      <c r="X370" s="97">
        <f t="array" ref="X370">RANK($Z370,$Z$6:$Z$2005,0)+COUNTIF($Z$6:$Z370,Z370)</f>
        <v>100</v>
      </c>
      <c r="AD370" s="93"/>
    </row>
    <row r="371" spans="1:30" s="97" customFormat="1">
      <c r="A371" s="97">
        <f t="shared" si="5"/>
        <v>366</v>
      </c>
      <c r="C371" s="51" t="str">
        <f>IF(AND(AdmittedwithRecentDischarge!$K393&lt;&gt;"",AdmittedwithRecentDischarge!$I393&lt;&gt;"",AdmittedwithRecentDischarge!$S393&lt;&gt;""), AdmittedwithRecentDischarge!$S393,"")</f>
        <v/>
      </c>
      <c r="D371" s="97">
        <f>RANK($F371,$F$6:$F$2005,0)+COUNTIF($F$6:$F371,F371)</f>
        <v>100</v>
      </c>
      <c r="I371" s="93"/>
      <c r="K371" s="51" t="str">
        <f>IF(AND(TransferLog!$J386&lt;&gt;"",TransferLog!$L386&lt;&gt;""), TransferLog!$L386,"")</f>
        <v/>
      </c>
      <c r="L371" s="97">
        <f t="array" ref="L371">RANK($N371,$N$6:$N$2005,0)+COUNTIF($N$6:$N371,N371)</f>
        <v>100</v>
      </c>
      <c r="Q371" s="93"/>
      <c r="U371" s="93"/>
      <c r="W371" s="51" t="str">
        <f>IF(AND(AdmittedwithRecentDischarge!$K393&lt;&gt;"",AdmittedwithRecentDischarge!$I393&lt;&gt;"",AdmittedwithRecentDischarge!$W393&lt;&gt;""), AdmittedwithRecentDischarge!$W393,"")</f>
        <v/>
      </c>
      <c r="X371" s="97">
        <f t="array" ref="X371">RANK($Z371,$Z$6:$Z$2005,0)+COUNTIF($Z$6:$Z371,Z371)</f>
        <v>100</v>
      </c>
      <c r="AD371" s="93"/>
    </row>
    <row r="372" spans="1:30" s="97" customFormat="1">
      <c r="A372" s="97">
        <f t="shared" si="5"/>
        <v>367</v>
      </c>
      <c r="C372" s="51" t="str">
        <f>IF(AND(AdmittedwithRecentDischarge!$K394&lt;&gt;"",AdmittedwithRecentDischarge!$I394&lt;&gt;"",AdmittedwithRecentDischarge!$S394&lt;&gt;""), AdmittedwithRecentDischarge!$S394,"")</f>
        <v/>
      </c>
      <c r="D372" s="97">
        <f>RANK($F372,$F$6:$F$2005,0)+COUNTIF($F$6:$F372,F372)</f>
        <v>100</v>
      </c>
      <c r="I372" s="93"/>
      <c r="K372" s="51" t="str">
        <f>IF(AND(TransferLog!$J387&lt;&gt;"",TransferLog!$L387&lt;&gt;""), TransferLog!$L387,"")</f>
        <v/>
      </c>
      <c r="L372" s="97">
        <f t="array" ref="L372">RANK($N372,$N$6:$N$2005,0)+COUNTIF($N$6:$N372,N372)</f>
        <v>100</v>
      </c>
      <c r="Q372" s="93"/>
      <c r="U372" s="93"/>
      <c r="W372" s="51" t="str">
        <f>IF(AND(AdmittedwithRecentDischarge!$K394&lt;&gt;"",AdmittedwithRecentDischarge!$I394&lt;&gt;"",AdmittedwithRecentDischarge!$W394&lt;&gt;""), AdmittedwithRecentDischarge!$W394,"")</f>
        <v/>
      </c>
      <c r="X372" s="97">
        <f t="array" ref="X372">RANK($Z372,$Z$6:$Z$2005,0)+COUNTIF($Z$6:$Z372,Z372)</f>
        <v>100</v>
      </c>
      <c r="AD372" s="93"/>
    </row>
    <row r="373" spans="1:30" s="97" customFormat="1">
      <c r="A373" s="97">
        <f t="shared" si="5"/>
        <v>368</v>
      </c>
      <c r="C373" s="51" t="str">
        <f>IF(AND(AdmittedwithRecentDischarge!$K395&lt;&gt;"",AdmittedwithRecentDischarge!$I395&lt;&gt;"",AdmittedwithRecentDischarge!$S395&lt;&gt;""), AdmittedwithRecentDischarge!$S395,"")</f>
        <v/>
      </c>
      <c r="D373" s="97">
        <f>RANK($F373,$F$6:$F$2005,0)+COUNTIF($F$6:$F373,F373)</f>
        <v>100</v>
      </c>
      <c r="I373" s="93"/>
      <c r="K373" s="51" t="str">
        <f>IF(AND(TransferLog!$J388&lt;&gt;"",TransferLog!$L388&lt;&gt;""), TransferLog!$L388,"")</f>
        <v/>
      </c>
      <c r="L373" s="97">
        <f t="array" ref="L373">RANK($N373,$N$6:$N$2005,0)+COUNTIF($N$6:$N373,N373)</f>
        <v>100</v>
      </c>
      <c r="Q373" s="93"/>
      <c r="U373" s="93"/>
      <c r="W373" s="51" t="str">
        <f>IF(AND(AdmittedwithRecentDischarge!$K395&lt;&gt;"",AdmittedwithRecentDischarge!$I395&lt;&gt;"",AdmittedwithRecentDischarge!$W395&lt;&gt;""), AdmittedwithRecentDischarge!$W395,"")</f>
        <v/>
      </c>
      <c r="X373" s="97">
        <f t="array" ref="X373">RANK($Z373,$Z$6:$Z$2005,0)+COUNTIF($Z$6:$Z373,Z373)</f>
        <v>100</v>
      </c>
      <c r="AD373" s="93"/>
    </row>
    <row r="374" spans="1:30" s="97" customFormat="1">
      <c r="A374" s="97">
        <f t="shared" si="5"/>
        <v>369</v>
      </c>
      <c r="C374" s="51" t="str">
        <f>IF(AND(AdmittedwithRecentDischarge!$K396&lt;&gt;"",AdmittedwithRecentDischarge!$I396&lt;&gt;"",AdmittedwithRecentDischarge!$S396&lt;&gt;""), AdmittedwithRecentDischarge!$S396,"")</f>
        <v/>
      </c>
      <c r="D374" s="97">
        <f>RANK($F374,$F$6:$F$2005,0)+COUNTIF($F$6:$F374,F374)</f>
        <v>100</v>
      </c>
      <c r="I374" s="93"/>
      <c r="K374" s="51" t="str">
        <f>IF(AND(TransferLog!$J389&lt;&gt;"",TransferLog!$L389&lt;&gt;""), TransferLog!$L389,"")</f>
        <v/>
      </c>
      <c r="L374" s="97">
        <f t="array" ref="L374">RANK($N374,$N$6:$N$2005,0)+COUNTIF($N$6:$N374,N374)</f>
        <v>100</v>
      </c>
      <c r="Q374" s="93"/>
      <c r="U374" s="93"/>
      <c r="W374" s="51" t="str">
        <f>IF(AND(AdmittedwithRecentDischarge!$K396&lt;&gt;"",AdmittedwithRecentDischarge!$I396&lt;&gt;"",AdmittedwithRecentDischarge!$W396&lt;&gt;""), AdmittedwithRecentDischarge!$W396,"")</f>
        <v/>
      </c>
      <c r="X374" s="97">
        <f t="array" ref="X374">RANK($Z374,$Z$6:$Z$2005,0)+COUNTIF($Z$6:$Z374,Z374)</f>
        <v>100</v>
      </c>
      <c r="AD374" s="93"/>
    </row>
    <row r="375" spans="1:30" s="97" customFormat="1">
      <c r="A375" s="97">
        <f t="shared" si="5"/>
        <v>370</v>
      </c>
      <c r="C375" s="51" t="str">
        <f>IF(AND(AdmittedwithRecentDischarge!$K397&lt;&gt;"",AdmittedwithRecentDischarge!$I397&lt;&gt;"",AdmittedwithRecentDischarge!$S397&lt;&gt;""), AdmittedwithRecentDischarge!$S397,"")</f>
        <v/>
      </c>
      <c r="D375" s="97">
        <f>RANK($F375,$F$6:$F$2005,0)+COUNTIF($F$6:$F375,F375)</f>
        <v>100</v>
      </c>
      <c r="I375" s="93"/>
      <c r="K375" s="51" t="str">
        <f>IF(AND(TransferLog!$J390&lt;&gt;"",TransferLog!$L390&lt;&gt;""), TransferLog!$L390,"")</f>
        <v/>
      </c>
      <c r="L375" s="97">
        <f t="array" ref="L375">RANK($N375,$N$6:$N$2005,0)+COUNTIF($N$6:$N375,N375)</f>
        <v>100</v>
      </c>
      <c r="Q375" s="93"/>
      <c r="U375" s="93"/>
      <c r="W375" s="51" t="str">
        <f>IF(AND(AdmittedwithRecentDischarge!$K397&lt;&gt;"",AdmittedwithRecentDischarge!$I397&lt;&gt;"",AdmittedwithRecentDischarge!$W397&lt;&gt;""), AdmittedwithRecentDischarge!$W397,"")</f>
        <v/>
      </c>
      <c r="X375" s="97">
        <f t="array" ref="X375">RANK($Z375,$Z$6:$Z$2005,0)+COUNTIF($Z$6:$Z375,Z375)</f>
        <v>100</v>
      </c>
      <c r="AD375" s="93"/>
    </row>
    <row r="376" spans="1:30" s="97" customFormat="1">
      <c r="A376" s="97">
        <f t="shared" si="5"/>
        <v>371</v>
      </c>
      <c r="C376" s="51" t="str">
        <f>IF(AND(AdmittedwithRecentDischarge!$K398&lt;&gt;"",AdmittedwithRecentDischarge!$I398&lt;&gt;"",AdmittedwithRecentDischarge!$S398&lt;&gt;""), AdmittedwithRecentDischarge!$S398,"")</f>
        <v/>
      </c>
      <c r="D376" s="97">
        <f>RANK($F376,$F$6:$F$2005,0)+COUNTIF($F$6:$F376,F376)</f>
        <v>100</v>
      </c>
      <c r="I376" s="93"/>
      <c r="K376" s="51" t="str">
        <f>IF(AND(TransferLog!$J391&lt;&gt;"",TransferLog!$L391&lt;&gt;""), TransferLog!$L391,"")</f>
        <v/>
      </c>
      <c r="L376" s="97">
        <f t="array" ref="L376">RANK($N376,$N$6:$N$2005,0)+COUNTIF($N$6:$N376,N376)</f>
        <v>100</v>
      </c>
      <c r="Q376" s="93"/>
      <c r="U376" s="93"/>
      <c r="W376" s="51" t="str">
        <f>IF(AND(AdmittedwithRecentDischarge!$K398&lt;&gt;"",AdmittedwithRecentDischarge!$I398&lt;&gt;"",AdmittedwithRecentDischarge!$W398&lt;&gt;""), AdmittedwithRecentDischarge!$W398,"")</f>
        <v/>
      </c>
      <c r="X376" s="97">
        <f t="array" ref="X376">RANK($Z376,$Z$6:$Z$2005,0)+COUNTIF($Z$6:$Z376,Z376)</f>
        <v>100</v>
      </c>
      <c r="AD376" s="93"/>
    </row>
    <row r="377" spans="1:30" s="97" customFormat="1">
      <c r="A377" s="97">
        <f t="shared" si="5"/>
        <v>372</v>
      </c>
      <c r="C377" s="51" t="str">
        <f>IF(AND(AdmittedwithRecentDischarge!$K399&lt;&gt;"",AdmittedwithRecentDischarge!$I399&lt;&gt;"",AdmittedwithRecentDischarge!$S399&lt;&gt;""), AdmittedwithRecentDischarge!$S399,"")</f>
        <v/>
      </c>
      <c r="D377" s="97">
        <f>RANK($F377,$F$6:$F$2005,0)+COUNTIF($F$6:$F377,F377)</f>
        <v>100</v>
      </c>
      <c r="I377" s="93"/>
      <c r="K377" s="51" t="str">
        <f>IF(AND(TransferLog!$J392&lt;&gt;"",TransferLog!$L392&lt;&gt;""), TransferLog!$L392,"")</f>
        <v/>
      </c>
      <c r="L377" s="97">
        <f t="array" ref="L377">RANK($N377,$N$6:$N$2005,0)+COUNTIF($N$6:$N377,N377)</f>
        <v>100</v>
      </c>
      <c r="Q377" s="93"/>
      <c r="U377" s="93"/>
      <c r="W377" s="51" t="str">
        <f>IF(AND(AdmittedwithRecentDischarge!$K399&lt;&gt;"",AdmittedwithRecentDischarge!$I399&lt;&gt;"",AdmittedwithRecentDischarge!$W399&lt;&gt;""), AdmittedwithRecentDischarge!$W399,"")</f>
        <v/>
      </c>
      <c r="X377" s="97">
        <f t="array" ref="X377">RANK($Z377,$Z$6:$Z$2005,0)+COUNTIF($Z$6:$Z377,Z377)</f>
        <v>100</v>
      </c>
      <c r="AD377" s="93"/>
    </row>
    <row r="378" spans="1:30" s="97" customFormat="1">
      <c r="A378" s="97">
        <f t="shared" si="5"/>
        <v>373</v>
      </c>
      <c r="C378" s="51" t="str">
        <f>IF(AND(AdmittedwithRecentDischarge!$K400&lt;&gt;"",AdmittedwithRecentDischarge!$I400&lt;&gt;"",AdmittedwithRecentDischarge!$S400&lt;&gt;""), AdmittedwithRecentDischarge!$S400,"")</f>
        <v/>
      </c>
      <c r="D378" s="97">
        <f>RANK($F378,$F$6:$F$2005,0)+COUNTIF($F$6:$F378,F378)</f>
        <v>100</v>
      </c>
      <c r="I378" s="93"/>
      <c r="K378" s="51" t="str">
        <f>IF(AND(TransferLog!$J393&lt;&gt;"",TransferLog!$L393&lt;&gt;""), TransferLog!$L393,"")</f>
        <v/>
      </c>
      <c r="L378" s="97">
        <f t="array" ref="L378">RANK($N378,$N$6:$N$2005,0)+COUNTIF($N$6:$N378,N378)</f>
        <v>100</v>
      </c>
      <c r="Q378" s="93"/>
      <c r="U378" s="93"/>
      <c r="W378" s="51" t="str">
        <f>IF(AND(AdmittedwithRecentDischarge!$K400&lt;&gt;"",AdmittedwithRecentDischarge!$I400&lt;&gt;"",AdmittedwithRecentDischarge!$W400&lt;&gt;""), AdmittedwithRecentDischarge!$W400,"")</f>
        <v/>
      </c>
      <c r="X378" s="97">
        <f t="array" ref="X378">RANK($Z378,$Z$6:$Z$2005,0)+COUNTIF($Z$6:$Z378,Z378)</f>
        <v>100</v>
      </c>
      <c r="AD378" s="93"/>
    </row>
    <row r="379" spans="1:30" s="97" customFormat="1">
      <c r="A379" s="97">
        <f t="shared" si="5"/>
        <v>374</v>
      </c>
      <c r="C379" s="51" t="str">
        <f>IF(AND(AdmittedwithRecentDischarge!$K401&lt;&gt;"",AdmittedwithRecentDischarge!$I401&lt;&gt;"",AdmittedwithRecentDischarge!$S401&lt;&gt;""), AdmittedwithRecentDischarge!$S401,"")</f>
        <v/>
      </c>
      <c r="D379" s="97">
        <f>RANK($F379,$F$6:$F$2005,0)+COUNTIF($F$6:$F379,F379)</f>
        <v>100</v>
      </c>
      <c r="I379" s="93"/>
      <c r="K379" s="51" t="str">
        <f>IF(AND(TransferLog!$J394&lt;&gt;"",TransferLog!$L394&lt;&gt;""), TransferLog!$L394,"")</f>
        <v/>
      </c>
      <c r="L379" s="97">
        <f t="array" ref="L379">RANK($N379,$N$6:$N$2005,0)+COUNTIF($N$6:$N379,N379)</f>
        <v>100</v>
      </c>
      <c r="Q379" s="93"/>
      <c r="U379" s="93"/>
      <c r="W379" s="51" t="str">
        <f>IF(AND(AdmittedwithRecentDischarge!$K401&lt;&gt;"",AdmittedwithRecentDischarge!$I401&lt;&gt;"",AdmittedwithRecentDischarge!$W401&lt;&gt;""), AdmittedwithRecentDischarge!$W401,"")</f>
        <v/>
      </c>
      <c r="X379" s="97">
        <f t="array" ref="X379">RANK($Z379,$Z$6:$Z$2005,0)+COUNTIF($Z$6:$Z379,Z379)</f>
        <v>100</v>
      </c>
      <c r="AD379" s="93"/>
    </row>
    <row r="380" spans="1:30" s="97" customFormat="1">
      <c r="A380" s="97">
        <f t="shared" si="5"/>
        <v>375</v>
      </c>
      <c r="C380" s="51" t="str">
        <f>IF(AND(AdmittedwithRecentDischarge!$K402&lt;&gt;"",AdmittedwithRecentDischarge!$I402&lt;&gt;"",AdmittedwithRecentDischarge!$S402&lt;&gt;""), AdmittedwithRecentDischarge!$S402,"")</f>
        <v/>
      </c>
      <c r="D380" s="97">
        <f>RANK($F380,$F$6:$F$2005,0)+COUNTIF($F$6:$F380,F380)</f>
        <v>100</v>
      </c>
      <c r="I380" s="93"/>
      <c r="K380" s="51" t="str">
        <f>IF(AND(TransferLog!$J395&lt;&gt;"",TransferLog!$L395&lt;&gt;""), TransferLog!$L395,"")</f>
        <v/>
      </c>
      <c r="L380" s="97">
        <f t="array" ref="L380">RANK($N380,$N$6:$N$2005,0)+COUNTIF($N$6:$N380,N380)</f>
        <v>100</v>
      </c>
      <c r="Q380" s="93"/>
      <c r="U380" s="93"/>
      <c r="W380" s="51" t="str">
        <f>IF(AND(AdmittedwithRecentDischarge!$K402&lt;&gt;"",AdmittedwithRecentDischarge!$I402&lt;&gt;"",AdmittedwithRecentDischarge!$W402&lt;&gt;""), AdmittedwithRecentDischarge!$W402,"")</f>
        <v/>
      </c>
      <c r="X380" s="97">
        <f t="array" ref="X380">RANK($Z380,$Z$6:$Z$2005,0)+COUNTIF($Z$6:$Z380,Z380)</f>
        <v>100</v>
      </c>
      <c r="AD380" s="93"/>
    </row>
    <row r="381" spans="1:30" s="97" customFormat="1">
      <c r="A381" s="97">
        <f t="shared" si="5"/>
        <v>376</v>
      </c>
      <c r="C381" s="51" t="str">
        <f>IF(AND(AdmittedwithRecentDischarge!$K403&lt;&gt;"",AdmittedwithRecentDischarge!$I403&lt;&gt;"",AdmittedwithRecentDischarge!$S403&lt;&gt;""), AdmittedwithRecentDischarge!$S403,"")</f>
        <v/>
      </c>
      <c r="D381" s="97">
        <f>RANK($F381,$F$6:$F$2005,0)+COUNTIF($F$6:$F381,F381)</f>
        <v>100</v>
      </c>
      <c r="I381" s="93"/>
      <c r="K381" s="51" t="str">
        <f>IF(AND(TransferLog!$J396&lt;&gt;"",TransferLog!$L396&lt;&gt;""), TransferLog!$L396,"")</f>
        <v/>
      </c>
      <c r="L381" s="97">
        <f t="array" ref="L381">RANK($N381,$N$6:$N$2005,0)+COUNTIF($N$6:$N381,N381)</f>
        <v>100</v>
      </c>
      <c r="Q381" s="93"/>
      <c r="U381" s="93"/>
      <c r="W381" s="51" t="str">
        <f>IF(AND(AdmittedwithRecentDischarge!$K403&lt;&gt;"",AdmittedwithRecentDischarge!$I403&lt;&gt;"",AdmittedwithRecentDischarge!$W403&lt;&gt;""), AdmittedwithRecentDischarge!$W403,"")</f>
        <v/>
      </c>
      <c r="X381" s="97">
        <f t="array" ref="X381">RANK($Z381,$Z$6:$Z$2005,0)+COUNTIF($Z$6:$Z381,Z381)</f>
        <v>100</v>
      </c>
      <c r="AD381" s="93"/>
    </row>
    <row r="382" spans="1:30" s="97" customFormat="1">
      <c r="A382" s="97">
        <f t="shared" si="5"/>
        <v>377</v>
      </c>
      <c r="C382" s="51" t="str">
        <f>IF(AND(AdmittedwithRecentDischarge!$K404&lt;&gt;"",AdmittedwithRecentDischarge!$I404&lt;&gt;"",AdmittedwithRecentDischarge!$S404&lt;&gt;""), AdmittedwithRecentDischarge!$S404,"")</f>
        <v/>
      </c>
      <c r="D382" s="97">
        <f>RANK($F382,$F$6:$F$2005,0)+COUNTIF($F$6:$F382,F382)</f>
        <v>100</v>
      </c>
      <c r="I382" s="93"/>
      <c r="K382" s="51" t="str">
        <f>IF(AND(TransferLog!$J397&lt;&gt;"",TransferLog!$L397&lt;&gt;""), TransferLog!$L397,"")</f>
        <v/>
      </c>
      <c r="L382" s="97">
        <f t="array" ref="L382">RANK($N382,$N$6:$N$2005,0)+COUNTIF($N$6:$N382,N382)</f>
        <v>100</v>
      </c>
      <c r="Q382" s="93"/>
      <c r="U382" s="93"/>
      <c r="W382" s="51" t="str">
        <f>IF(AND(AdmittedwithRecentDischarge!$K404&lt;&gt;"",AdmittedwithRecentDischarge!$I404&lt;&gt;"",AdmittedwithRecentDischarge!$W404&lt;&gt;""), AdmittedwithRecentDischarge!$W404,"")</f>
        <v/>
      </c>
      <c r="X382" s="97">
        <f t="array" ref="X382">RANK($Z382,$Z$6:$Z$2005,0)+COUNTIF($Z$6:$Z382,Z382)</f>
        <v>100</v>
      </c>
      <c r="AD382" s="93"/>
    </row>
    <row r="383" spans="1:30" s="97" customFormat="1">
      <c r="A383" s="97">
        <f t="shared" si="5"/>
        <v>378</v>
      </c>
      <c r="C383" s="51" t="str">
        <f>IF(AND(AdmittedwithRecentDischarge!$K405&lt;&gt;"",AdmittedwithRecentDischarge!$I405&lt;&gt;"",AdmittedwithRecentDischarge!$S405&lt;&gt;""), AdmittedwithRecentDischarge!$S405,"")</f>
        <v/>
      </c>
      <c r="D383" s="97">
        <f>RANK($F383,$F$6:$F$2005,0)+COUNTIF($F$6:$F383,F383)</f>
        <v>100</v>
      </c>
      <c r="I383" s="93"/>
      <c r="K383" s="51" t="str">
        <f>IF(AND(TransferLog!$J398&lt;&gt;"",TransferLog!$L398&lt;&gt;""), TransferLog!$L398,"")</f>
        <v/>
      </c>
      <c r="L383" s="97">
        <f t="array" ref="L383">RANK($N383,$N$6:$N$2005,0)+COUNTIF($N$6:$N383,N383)</f>
        <v>100</v>
      </c>
      <c r="Q383" s="93"/>
      <c r="U383" s="93"/>
      <c r="W383" s="51" t="str">
        <f>IF(AND(AdmittedwithRecentDischarge!$K405&lt;&gt;"",AdmittedwithRecentDischarge!$I405&lt;&gt;"",AdmittedwithRecentDischarge!$W405&lt;&gt;""), AdmittedwithRecentDischarge!$W405,"")</f>
        <v/>
      </c>
      <c r="X383" s="97">
        <f t="array" ref="X383">RANK($Z383,$Z$6:$Z$2005,0)+COUNTIF($Z$6:$Z383,Z383)</f>
        <v>100</v>
      </c>
      <c r="AD383" s="93"/>
    </row>
    <row r="384" spans="1:30" s="97" customFormat="1">
      <c r="A384" s="97">
        <f t="shared" si="5"/>
        <v>379</v>
      </c>
      <c r="C384" s="51" t="str">
        <f>IF(AND(AdmittedwithRecentDischarge!$K406&lt;&gt;"",AdmittedwithRecentDischarge!$I406&lt;&gt;"",AdmittedwithRecentDischarge!$S406&lt;&gt;""), AdmittedwithRecentDischarge!$S406,"")</f>
        <v/>
      </c>
      <c r="D384" s="97">
        <f>RANK($F384,$F$6:$F$2005,0)+COUNTIF($F$6:$F384,F384)</f>
        <v>100</v>
      </c>
      <c r="I384" s="93"/>
      <c r="K384" s="51" t="str">
        <f>IF(AND(TransferLog!$J399&lt;&gt;"",TransferLog!$L399&lt;&gt;""), TransferLog!$L399,"")</f>
        <v/>
      </c>
      <c r="L384" s="97">
        <f t="array" ref="L384">RANK($N384,$N$6:$N$2005,0)+COUNTIF($N$6:$N384,N384)</f>
        <v>100</v>
      </c>
      <c r="Q384" s="93"/>
      <c r="U384" s="93"/>
      <c r="W384" s="51" t="str">
        <f>IF(AND(AdmittedwithRecentDischarge!$K406&lt;&gt;"",AdmittedwithRecentDischarge!$I406&lt;&gt;"",AdmittedwithRecentDischarge!$W406&lt;&gt;""), AdmittedwithRecentDischarge!$W406,"")</f>
        <v/>
      </c>
      <c r="X384" s="97">
        <f t="array" ref="X384">RANK($Z384,$Z$6:$Z$2005,0)+COUNTIF($Z$6:$Z384,Z384)</f>
        <v>100</v>
      </c>
      <c r="AD384" s="93"/>
    </row>
    <row r="385" spans="1:30" s="97" customFormat="1">
      <c r="A385" s="97">
        <f t="shared" si="5"/>
        <v>380</v>
      </c>
      <c r="C385" s="51" t="str">
        <f>IF(AND(AdmittedwithRecentDischarge!$K407&lt;&gt;"",AdmittedwithRecentDischarge!$I407&lt;&gt;"",AdmittedwithRecentDischarge!$S407&lt;&gt;""), AdmittedwithRecentDischarge!$S407,"")</f>
        <v/>
      </c>
      <c r="D385" s="97">
        <f>RANK($F385,$F$6:$F$2005,0)+COUNTIF($F$6:$F385,F385)</f>
        <v>100</v>
      </c>
      <c r="I385" s="93"/>
      <c r="K385" s="51" t="str">
        <f>IF(AND(TransferLog!$J400&lt;&gt;"",TransferLog!$L400&lt;&gt;""), TransferLog!$L400,"")</f>
        <v/>
      </c>
      <c r="L385" s="97">
        <f t="array" ref="L385">RANK($N385,$N$6:$N$2005,0)+COUNTIF($N$6:$N385,N385)</f>
        <v>100</v>
      </c>
      <c r="Q385" s="93"/>
      <c r="U385" s="93"/>
      <c r="W385" s="51" t="str">
        <f>IF(AND(AdmittedwithRecentDischarge!$K407&lt;&gt;"",AdmittedwithRecentDischarge!$I407&lt;&gt;"",AdmittedwithRecentDischarge!$W407&lt;&gt;""), AdmittedwithRecentDischarge!$W407,"")</f>
        <v/>
      </c>
      <c r="X385" s="97">
        <f t="array" ref="X385">RANK($Z385,$Z$6:$Z$2005,0)+COUNTIF($Z$6:$Z385,Z385)</f>
        <v>100</v>
      </c>
      <c r="AD385" s="93"/>
    </row>
    <row r="386" spans="1:30" s="97" customFormat="1">
      <c r="A386" s="97">
        <f t="shared" si="5"/>
        <v>381</v>
      </c>
      <c r="C386" s="51" t="str">
        <f>IF(AND(AdmittedwithRecentDischarge!$K408&lt;&gt;"",AdmittedwithRecentDischarge!$I408&lt;&gt;"",AdmittedwithRecentDischarge!$S408&lt;&gt;""), AdmittedwithRecentDischarge!$S408,"")</f>
        <v/>
      </c>
      <c r="D386" s="97">
        <f>RANK($F386,$F$6:$F$2005,0)+COUNTIF($F$6:$F386,F386)</f>
        <v>100</v>
      </c>
      <c r="I386" s="93"/>
      <c r="K386" s="51" t="str">
        <f>IF(AND(TransferLog!$J401&lt;&gt;"",TransferLog!$L401&lt;&gt;""), TransferLog!$L401,"")</f>
        <v/>
      </c>
      <c r="L386" s="97">
        <f t="array" ref="L386">RANK($N386,$N$6:$N$2005,0)+COUNTIF($N$6:$N386,N386)</f>
        <v>100</v>
      </c>
      <c r="Q386" s="93"/>
      <c r="U386" s="93"/>
      <c r="W386" s="51" t="str">
        <f>IF(AND(AdmittedwithRecentDischarge!$K408&lt;&gt;"",AdmittedwithRecentDischarge!$I408&lt;&gt;"",AdmittedwithRecentDischarge!$W408&lt;&gt;""), AdmittedwithRecentDischarge!$W408,"")</f>
        <v/>
      </c>
      <c r="X386" s="97">
        <f t="array" ref="X386">RANK($Z386,$Z$6:$Z$2005,0)+COUNTIF($Z$6:$Z386,Z386)</f>
        <v>100</v>
      </c>
      <c r="AD386" s="93"/>
    </row>
    <row r="387" spans="1:30" s="97" customFormat="1">
      <c r="A387" s="97">
        <f t="shared" si="5"/>
        <v>382</v>
      </c>
      <c r="C387" s="51" t="str">
        <f>IF(AND(AdmittedwithRecentDischarge!$K409&lt;&gt;"",AdmittedwithRecentDischarge!$I409&lt;&gt;"",AdmittedwithRecentDischarge!$S409&lt;&gt;""), AdmittedwithRecentDischarge!$S409,"")</f>
        <v/>
      </c>
      <c r="D387" s="97">
        <f>RANK($F387,$F$6:$F$2005,0)+COUNTIF($F$6:$F387,F387)</f>
        <v>100</v>
      </c>
      <c r="I387" s="93"/>
      <c r="K387" s="51" t="str">
        <f>IF(AND(TransferLog!$J402&lt;&gt;"",TransferLog!$L402&lt;&gt;""), TransferLog!$L402,"")</f>
        <v/>
      </c>
      <c r="L387" s="97">
        <f t="array" ref="L387">RANK($N387,$N$6:$N$2005,0)+COUNTIF($N$6:$N387,N387)</f>
        <v>100</v>
      </c>
      <c r="Q387" s="93"/>
      <c r="U387" s="93"/>
      <c r="W387" s="51" t="str">
        <f>IF(AND(AdmittedwithRecentDischarge!$K409&lt;&gt;"",AdmittedwithRecentDischarge!$I409&lt;&gt;"",AdmittedwithRecentDischarge!$W409&lt;&gt;""), AdmittedwithRecentDischarge!$W409,"")</f>
        <v/>
      </c>
      <c r="X387" s="97">
        <f t="array" ref="X387">RANK($Z387,$Z$6:$Z$2005,0)+COUNTIF($Z$6:$Z387,Z387)</f>
        <v>100</v>
      </c>
      <c r="AD387" s="93"/>
    </row>
    <row r="388" spans="1:30" s="97" customFormat="1">
      <c r="A388" s="97">
        <f t="shared" si="5"/>
        <v>383</v>
      </c>
      <c r="C388" s="51" t="str">
        <f>IF(AND(AdmittedwithRecentDischarge!$K410&lt;&gt;"",AdmittedwithRecentDischarge!$I410&lt;&gt;"",AdmittedwithRecentDischarge!$S410&lt;&gt;""), AdmittedwithRecentDischarge!$S410,"")</f>
        <v/>
      </c>
      <c r="D388" s="97">
        <f>RANK($F388,$F$6:$F$2005,0)+COUNTIF($F$6:$F388,F388)</f>
        <v>100</v>
      </c>
      <c r="I388" s="93"/>
      <c r="K388" s="51" t="str">
        <f>IF(AND(TransferLog!$J403&lt;&gt;"",TransferLog!$L403&lt;&gt;""), TransferLog!$L403,"")</f>
        <v/>
      </c>
      <c r="L388" s="97">
        <f t="array" ref="L388">RANK($N388,$N$6:$N$2005,0)+COUNTIF($N$6:$N388,N388)</f>
        <v>100</v>
      </c>
      <c r="Q388" s="93"/>
      <c r="U388" s="93"/>
      <c r="W388" s="51" t="str">
        <f>IF(AND(AdmittedwithRecentDischarge!$K410&lt;&gt;"",AdmittedwithRecentDischarge!$I410&lt;&gt;"",AdmittedwithRecentDischarge!$W410&lt;&gt;""), AdmittedwithRecentDischarge!$W410,"")</f>
        <v/>
      </c>
      <c r="X388" s="97">
        <f t="array" ref="X388">RANK($Z388,$Z$6:$Z$2005,0)+COUNTIF($Z$6:$Z388,Z388)</f>
        <v>100</v>
      </c>
      <c r="AD388" s="93"/>
    </row>
    <row r="389" spans="1:30" s="97" customFormat="1">
      <c r="A389" s="97">
        <f t="shared" si="5"/>
        <v>384</v>
      </c>
      <c r="C389" s="51" t="str">
        <f>IF(AND(AdmittedwithRecentDischarge!$K411&lt;&gt;"",AdmittedwithRecentDischarge!$I411&lt;&gt;"",AdmittedwithRecentDischarge!$S411&lt;&gt;""), AdmittedwithRecentDischarge!$S411,"")</f>
        <v/>
      </c>
      <c r="D389" s="97">
        <f>RANK($F389,$F$6:$F$2005,0)+COUNTIF($F$6:$F389,F389)</f>
        <v>100</v>
      </c>
      <c r="I389" s="93"/>
      <c r="K389" s="51" t="str">
        <f>IF(AND(TransferLog!$J404&lt;&gt;"",TransferLog!$L404&lt;&gt;""), TransferLog!$L404,"")</f>
        <v/>
      </c>
      <c r="L389" s="97">
        <f t="array" ref="L389">RANK($N389,$N$6:$N$2005,0)+COUNTIF($N$6:$N389,N389)</f>
        <v>100</v>
      </c>
      <c r="Q389" s="93"/>
      <c r="U389" s="93"/>
      <c r="W389" s="51" t="str">
        <f>IF(AND(AdmittedwithRecentDischarge!$K411&lt;&gt;"",AdmittedwithRecentDischarge!$I411&lt;&gt;"",AdmittedwithRecentDischarge!$W411&lt;&gt;""), AdmittedwithRecentDischarge!$W411,"")</f>
        <v/>
      </c>
      <c r="X389" s="97">
        <f t="array" ref="X389">RANK($Z389,$Z$6:$Z$2005,0)+COUNTIF($Z$6:$Z389,Z389)</f>
        <v>100</v>
      </c>
      <c r="AD389" s="93"/>
    </row>
    <row r="390" spans="1:30" s="97" customFormat="1">
      <c r="A390" s="97">
        <f t="shared" si="5"/>
        <v>385</v>
      </c>
      <c r="C390" s="51" t="str">
        <f>IF(AND(AdmittedwithRecentDischarge!$K412&lt;&gt;"",AdmittedwithRecentDischarge!$I412&lt;&gt;"",AdmittedwithRecentDischarge!$S412&lt;&gt;""), AdmittedwithRecentDischarge!$S412,"")</f>
        <v/>
      </c>
      <c r="D390" s="97">
        <f>RANK($F390,$F$6:$F$2005,0)+COUNTIF($F$6:$F390,F390)</f>
        <v>100</v>
      </c>
      <c r="I390" s="93"/>
      <c r="K390" s="51" t="str">
        <f>IF(AND(TransferLog!$J405&lt;&gt;"",TransferLog!$L405&lt;&gt;""), TransferLog!$L405,"")</f>
        <v/>
      </c>
      <c r="L390" s="97">
        <f t="array" ref="L390">RANK($N390,$N$6:$N$2005,0)+COUNTIF($N$6:$N390,N390)</f>
        <v>100</v>
      </c>
      <c r="Q390" s="93"/>
      <c r="U390" s="93"/>
      <c r="W390" s="51" t="str">
        <f>IF(AND(AdmittedwithRecentDischarge!$K412&lt;&gt;"",AdmittedwithRecentDischarge!$I412&lt;&gt;"",AdmittedwithRecentDischarge!$W412&lt;&gt;""), AdmittedwithRecentDischarge!$W412,"")</f>
        <v/>
      </c>
      <c r="X390" s="97">
        <f t="array" ref="X390">RANK($Z390,$Z$6:$Z$2005,0)+COUNTIF($Z$6:$Z390,Z390)</f>
        <v>100</v>
      </c>
      <c r="AD390" s="93"/>
    </row>
    <row r="391" spans="1:30" s="97" customFormat="1">
      <c r="A391" s="97">
        <f t="shared" ref="A391:A454" si="6">ROW()-5</f>
        <v>386</v>
      </c>
      <c r="C391" s="51" t="str">
        <f>IF(AND(AdmittedwithRecentDischarge!$K413&lt;&gt;"",AdmittedwithRecentDischarge!$I413&lt;&gt;"",AdmittedwithRecentDischarge!$S413&lt;&gt;""), AdmittedwithRecentDischarge!$S413,"")</f>
        <v/>
      </c>
      <c r="D391" s="97">
        <f>RANK($F391,$F$6:$F$2005,0)+COUNTIF($F$6:$F391,F391)</f>
        <v>100</v>
      </c>
      <c r="I391" s="93"/>
      <c r="K391" s="51" t="str">
        <f>IF(AND(TransferLog!$J406&lt;&gt;"",TransferLog!$L406&lt;&gt;""), TransferLog!$L406,"")</f>
        <v/>
      </c>
      <c r="L391" s="97">
        <f t="array" ref="L391">RANK($N391,$N$6:$N$2005,0)+COUNTIF($N$6:$N391,N391)</f>
        <v>100</v>
      </c>
      <c r="Q391" s="93"/>
      <c r="U391" s="93"/>
      <c r="W391" s="51" t="str">
        <f>IF(AND(AdmittedwithRecentDischarge!$K413&lt;&gt;"",AdmittedwithRecentDischarge!$I413&lt;&gt;"",AdmittedwithRecentDischarge!$W413&lt;&gt;""), AdmittedwithRecentDischarge!$W413,"")</f>
        <v/>
      </c>
      <c r="X391" s="97">
        <f t="array" ref="X391">RANK($Z391,$Z$6:$Z$2005,0)+COUNTIF($Z$6:$Z391,Z391)</f>
        <v>100</v>
      </c>
      <c r="AD391" s="93"/>
    </row>
    <row r="392" spans="1:30" s="97" customFormat="1">
      <c r="A392" s="97">
        <f t="shared" si="6"/>
        <v>387</v>
      </c>
      <c r="C392" s="51" t="str">
        <f>IF(AND(AdmittedwithRecentDischarge!$K414&lt;&gt;"",AdmittedwithRecentDischarge!$I414&lt;&gt;"",AdmittedwithRecentDischarge!$S414&lt;&gt;""), AdmittedwithRecentDischarge!$S414,"")</f>
        <v/>
      </c>
      <c r="D392" s="97">
        <f>RANK($F392,$F$6:$F$2005,0)+COUNTIF($F$6:$F392,F392)</f>
        <v>100</v>
      </c>
      <c r="I392" s="93"/>
      <c r="K392" s="51" t="str">
        <f>IF(AND(TransferLog!$J407&lt;&gt;"",TransferLog!$L407&lt;&gt;""), TransferLog!$L407,"")</f>
        <v/>
      </c>
      <c r="L392" s="97">
        <f t="array" ref="L392">RANK($N392,$N$6:$N$2005,0)+COUNTIF($N$6:$N392,N392)</f>
        <v>100</v>
      </c>
      <c r="Q392" s="93"/>
      <c r="U392" s="93"/>
      <c r="W392" s="51" t="str">
        <f>IF(AND(AdmittedwithRecentDischarge!$K414&lt;&gt;"",AdmittedwithRecentDischarge!$I414&lt;&gt;"",AdmittedwithRecentDischarge!$W414&lt;&gt;""), AdmittedwithRecentDischarge!$W414,"")</f>
        <v/>
      </c>
      <c r="X392" s="97">
        <f t="array" ref="X392">RANK($Z392,$Z$6:$Z$2005,0)+COUNTIF($Z$6:$Z392,Z392)</f>
        <v>100</v>
      </c>
      <c r="AD392" s="93"/>
    </row>
    <row r="393" spans="1:30" s="97" customFormat="1">
      <c r="A393" s="97">
        <f t="shared" si="6"/>
        <v>388</v>
      </c>
      <c r="C393" s="51" t="str">
        <f>IF(AND(AdmittedwithRecentDischarge!$K415&lt;&gt;"",AdmittedwithRecentDischarge!$I415&lt;&gt;"",AdmittedwithRecentDischarge!$S415&lt;&gt;""), AdmittedwithRecentDischarge!$S415,"")</f>
        <v/>
      </c>
      <c r="D393" s="97">
        <f>RANK($F393,$F$6:$F$2005,0)+COUNTIF($F$6:$F393,F393)</f>
        <v>100</v>
      </c>
      <c r="I393" s="93"/>
      <c r="K393" s="51" t="str">
        <f>IF(AND(TransferLog!$J408&lt;&gt;"",TransferLog!$L408&lt;&gt;""), TransferLog!$L408,"")</f>
        <v/>
      </c>
      <c r="L393" s="97">
        <f t="array" ref="L393">RANK($N393,$N$6:$N$2005,0)+COUNTIF($N$6:$N393,N393)</f>
        <v>100</v>
      </c>
      <c r="Q393" s="93"/>
      <c r="U393" s="93"/>
      <c r="W393" s="51" t="str">
        <f>IF(AND(AdmittedwithRecentDischarge!$K415&lt;&gt;"",AdmittedwithRecentDischarge!$I415&lt;&gt;"",AdmittedwithRecentDischarge!$W415&lt;&gt;""), AdmittedwithRecentDischarge!$W415,"")</f>
        <v/>
      </c>
      <c r="X393" s="97">
        <f t="array" ref="X393">RANK($Z393,$Z$6:$Z$2005,0)+COUNTIF($Z$6:$Z393,Z393)</f>
        <v>100</v>
      </c>
      <c r="AD393" s="93"/>
    </row>
    <row r="394" spans="1:30" s="97" customFormat="1">
      <c r="A394" s="97">
        <f t="shared" si="6"/>
        <v>389</v>
      </c>
      <c r="C394" s="51" t="str">
        <f>IF(AND(AdmittedwithRecentDischarge!$K416&lt;&gt;"",AdmittedwithRecentDischarge!$I416&lt;&gt;"",AdmittedwithRecentDischarge!$S416&lt;&gt;""), AdmittedwithRecentDischarge!$S416,"")</f>
        <v/>
      </c>
      <c r="D394" s="97">
        <f>RANK($F394,$F$6:$F$2005,0)+COUNTIF($F$6:$F394,F394)</f>
        <v>100</v>
      </c>
      <c r="I394" s="93"/>
      <c r="K394" s="51" t="str">
        <f>IF(AND(TransferLog!$J409&lt;&gt;"",TransferLog!$L409&lt;&gt;""), TransferLog!$L409,"")</f>
        <v/>
      </c>
      <c r="L394" s="97">
        <f t="array" ref="L394">RANK($N394,$N$6:$N$2005,0)+COUNTIF($N$6:$N394,N394)</f>
        <v>100</v>
      </c>
      <c r="Q394" s="93"/>
      <c r="U394" s="93"/>
      <c r="W394" s="51" t="str">
        <f>IF(AND(AdmittedwithRecentDischarge!$K416&lt;&gt;"",AdmittedwithRecentDischarge!$I416&lt;&gt;"",AdmittedwithRecentDischarge!$W416&lt;&gt;""), AdmittedwithRecentDischarge!$W416,"")</f>
        <v/>
      </c>
      <c r="X394" s="97">
        <f t="array" ref="X394">RANK($Z394,$Z$6:$Z$2005,0)+COUNTIF($Z$6:$Z394,Z394)</f>
        <v>100</v>
      </c>
      <c r="AD394" s="93"/>
    </row>
    <row r="395" spans="1:30" s="97" customFormat="1">
      <c r="A395" s="97">
        <f t="shared" si="6"/>
        <v>390</v>
      </c>
      <c r="C395" s="51" t="str">
        <f>IF(AND(AdmittedwithRecentDischarge!$K417&lt;&gt;"",AdmittedwithRecentDischarge!$I417&lt;&gt;"",AdmittedwithRecentDischarge!$S417&lt;&gt;""), AdmittedwithRecentDischarge!$S417,"")</f>
        <v/>
      </c>
      <c r="D395" s="97">
        <f>RANK($F395,$F$6:$F$2005,0)+COUNTIF($F$6:$F395,F395)</f>
        <v>100</v>
      </c>
      <c r="I395" s="93"/>
      <c r="K395" s="51" t="str">
        <f>IF(AND(TransferLog!$J410&lt;&gt;"",TransferLog!$L410&lt;&gt;""), TransferLog!$L410,"")</f>
        <v/>
      </c>
      <c r="L395" s="97">
        <f t="array" ref="L395">RANK($N395,$N$6:$N$2005,0)+COUNTIF($N$6:$N395,N395)</f>
        <v>100</v>
      </c>
      <c r="Q395" s="93"/>
      <c r="U395" s="93"/>
      <c r="W395" s="51" t="str">
        <f>IF(AND(AdmittedwithRecentDischarge!$K417&lt;&gt;"",AdmittedwithRecentDischarge!$I417&lt;&gt;"",AdmittedwithRecentDischarge!$W417&lt;&gt;""), AdmittedwithRecentDischarge!$W417,"")</f>
        <v/>
      </c>
      <c r="X395" s="97">
        <f t="array" ref="X395">RANK($Z395,$Z$6:$Z$2005,0)+COUNTIF($Z$6:$Z395,Z395)</f>
        <v>100</v>
      </c>
      <c r="AD395" s="93"/>
    </row>
    <row r="396" spans="1:30" s="97" customFormat="1">
      <c r="A396" s="97">
        <f t="shared" si="6"/>
        <v>391</v>
      </c>
      <c r="C396" s="51" t="str">
        <f>IF(AND(AdmittedwithRecentDischarge!$K418&lt;&gt;"",AdmittedwithRecentDischarge!$I418&lt;&gt;"",AdmittedwithRecentDischarge!$S418&lt;&gt;""), AdmittedwithRecentDischarge!$S418,"")</f>
        <v/>
      </c>
      <c r="D396" s="97">
        <f>RANK($F396,$F$6:$F$2005,0)+COUNTIF($F$6:$F396,F396)</f>
        <v>100</v>
      </c>
      <c r="I396" s="93"/>
      <c r="K396" s="51" t="str">
        <f>IF(AND(TransferLog!$J411&lt;&gt;"",TransferLog!$L411&lt;&gt;""), TransferLog!$L411,"")</f>
        <v/>
      </c>
      <c r="L396" s="97">
        <f t="array" ref="L396">RANK($N396,$N$6:$N$2005,0)+COUNTIF($N$6:$N396,N396)</f>
        <v>100</v>
      </c>
      <c r="Q396" s="93"/>
      <c r="U396" s="93"/>
      <c r="W396" s="51" t="str">
        <f>IF(AND(AdmittedwithRecentDischarge!$K418&lt;&gt;"",AdmittedwithRecentDischarge!$I418&lt;&gt;"",AdmittedwithRecentDischarge!$W418&lt;&gt;""), AdmittedwithRecentDischarge!$W418,"")</f>
        <v/>
      </c>
      <c r="X396" s="97">
        <f t="array" ref="X396">RANK($Z396,$Z$6:$Z$2005,0)+COUNTIF($Z$6:$Z396,Z396)</f>
        <v>100</v>
      </c>
      <c r="AD396" s="93"/>
    </row>
    <row r="397" spans="1:30" s="97" customFormat="1">
      <c r="A397" s="97">
        <f t="shared" si="6"/>
        <v>392</v>
      </c>
      <c r="C397" s="51" t="str">
        <f>IF(AND(AdmittedwithRecentDischarge!$K419&lt;&gt;"",AdmittedwithRecentDischarge!$I419&lt;&gt;"",AdmittedwithRecentDischarge!$S419&lt;&gt;""), AdmittedwithRecentDischarge!$S419,"")</f>
        <v/>
      </c>
      <c r="D397" s="97">
        <f>RANK($F397,$F$6:$F$2005,0)+COUNTIF($F$6:$F397,F397)</f>
        <v>100</v>
      </c>
      <c r="I397" s="93"/>
      <c r="K397" s="51" t="str">
        <f>IF(AND(TransferLog!$J412&lt;&gt;"",TransferLog!$L412&lt;&gt;""), TransferLog!$L412,"")</f>
        <v/>
      </c>
      <c r="L397" s="97">
        <f t="array" ref="L397">RANK($N397,$N$6:$N$2005,0)+COUNTIF($N$6:$N397,N397)</f>
        <v>100</v>
      </c>
      <c r="Q397" s="93"/>
      <c r="U397" s="93"/>
      <c r="W397" s="51" t="str">
        <f>IF(AND(AdmittedwithRecentDischarge!$K419&lt;&gt;"",AdmittedwithRecentDischarge!$I419&lt;&gt;"",AdmittedwithRecentDischarge!$W419&lt;&gt;""), AdmittedwithRecentDischarge!$W419,"")</f>
        <v/>
      </c>
      <c r="X397" s="97">
        <f t="array" ref="X397">RANK($Z397,$Z$6:$Z$2005,0)+COUNTIF($Z$6:$Z397,Z397)</f>
        <v>100</v>
      </c>
      <c r="AD397" s="93"/>
    </row>
    <row r="398" spans="1:30" s="97" customFormat="1">
      <c r="A398" s="97">
        <f t="shared" si="6"/>
        <v>393</v>
      </c>
      <c r="C398" s="51" t="str">
        <f>IF(AND(AdmittedwithRecentDischarge!$K420&lt;&gt;"",AdmittedwithRecentDischarge!$I420&lt;&gt;"",AdmittedwithRecentDischarge!$S420&lt;&gt;""), AdmittedwithRecentDischarge!$S420,"")</f>
        <v/>
      </c>
      <c r="D398" s="97">
        <f>RANK($F398,$F$6:$F$2005,0)+COUNTIF($F$6:$F398,F398)</f>
        <v>100</v>
      </c>
      <c r="I398" s="93"/>
      <c r="K398" s="51" t="str">
        <f>IF(AND(TransferLog!$J413&lt;&gt;"",TransferLog!$L413&lt;&gt;""), TransferLog!$L413,"")</f>
        <v/>
      </c>
      <c r="L398" s="97">
        <f t="array" ref="L398">RANK($N398,$N$6:$N$2005,0)+COUNTIF($N$6:$N398,N398)</f>
        <v>100</v>
      </c>
      <c r="Q398" s="93"/>
      <c r="U398" s="93"/>
      <c r="W398" s="51" t="str">
        <f>IF(AND(AdmittedwithRecentDischarge!$K420&lt;&gt;"",AdmittedwithRecentDischarge!$I420&lt;&gt;"",AdmittedwithRecentDischarge!$W420&lt;&gt;""), AdmittedwithRecentDischarge!$W420,"")</f>
        <v/>
      </c>
      <c r="X398" s="97">
        <f t="array" ref="X398">RANK($Z398,$Z$6:$Z$2005,0)+COUNTIF($Z$6:$Z398,Z398)</f>
        <v>100</v>
      </c>
      <c r="AD398" s="93"/>
    </row>
    <row r="399" spans="1:30" s="97" customFormat="1">
      <c r="A399" s="97">
        <f t="shared" si="6"/>
        <v>394</v>
      </c>
      <c r="C399" s="51" t="str">
        <f>IF(AND(AdmittedwithRecentDischarge!$K421&lt;&gt;"",AdmittedwithRecentDischarge!$I421&lt;&gt;"",AdmittedwithRecentDischarge!$S421&lt;&gt;""), AdmittedwithRecentDischarge!$S421,"")</f>
        <v/>
      </c>
      <c r="D399" s="97">
        <f>RANK($F399,$F$6:$F$2005,0)+COUNTIF($F$6:$F399,F399)</f>
        <v>100</v>
      </c>
      <c r="I399" s="93"/>
      <c r="K399" s="51" t="str">
        <f>IF(AND(TransferLog!$J414&lt;&gt;"",TransferLog!$L414&lt;&gt;""), TransferLog!$L414,"")</f>
        <v/>
      </c>
      <c r="L399" s="97">
        <f t="array" ref="L399">RANK($N399,$N$6:$N$2005,0)+COUNTIF($N$6:$N399,N399)</f>
        <v>100</v>
      </c>
      <c r="Q399" s="93"/>
      <c r="U399" s="93"/>
      <c r="W399" s="51" t="str">
        <f>IF(AND(AdmittedwithRecentDischarge!$K421&lt;&gt;"",AdmittedwithRecentDischarge!$I421&lt;&gt;"",AdmittedwithRecentDischarge!$W421&lt;&gt;""), AdmittedwithRecentDischarge!$W421,"")</f>
        <v/>
      </c>
      <c r="X399" s="97">
        <f t="array" ref="X399">RANK($Z399,$Z$6:$Z$2005,0)+COUNTIF($Z$6:$Z399,Z399)</f>
        <v>100</v>
      </c>
      <c r="AD399" s="93"/>
    </row>
    <row r="400" spans="1:30" s="97" customFormat="1">
      <c r="A400" s="97">
        <f t="shared" si="6"/>
        <v>395</v>
      </c>
      <c r="C400" s="51" t="str">
        <f>IF(AND(AdmittedwithRecentDischarge!$K422&lt;&gt;"",AdmittedwithRecentDischarge!$I422&lt;&gt;"",AdmittedwithRecentDischarge!$S422&lt;&gt;""), AdmittedwithRecentDischarge!$S422,"")</f>
        <v/>
      </c>
      <c r="D400" s="97">
        <f>RANK($F400,$F$6:$F$2005,0)+COUNTIF($F$6:$F400,F400)</f>
        <v>100</v>
      </c>
      <c r="I400" s="93"/>
      <c r="K400" s="51" t="str">
        <f>IF(AND(TransferLog!$J415&lt;&gt;"",TransferLog!$L415&lt;&gt;""), TransferLog!$L415,"")</f>
        <v/>
      </c>
      <c r="L400" s="97">
        <f t="array" ref="L400">RANK($N400,$N$6:$N$2005,0)+COUNTIF($N$6:$N400,N400)</f>
        <v>100</v>
      </c>
      <c r="Q400" s="93"/>
      <c r="U400" s="93"/>
      <c r="W400" s="51" t="str">
        <f>IF(AND(AdmittedwithRecentDischarge!$K422&lt;&gt;"",AdmittedwithRecentDischarge!$I422&lt;&gt;"",AdmittedwithRecentDischarge!$W422&lt;&gt;""), AdmittedwithRecentDischarge!$W422,"")</f>
        <v/>
      </c>
      <c r="X400" s="97">
        <f t="array" ref="X400">RANK($Z400,$Z$6:$Z$2005,0)+COUNTIF($Z$6:$Z400,Z400)</f>
        <v>100</v>
      </c>
      <c r="AD400" s="93"/>
    </row>
    <row r="401" spans="1:30" s="97" customFormat="1">
      <c r="A401" s="97">
        <f t="shared" si="6"/>
        <v>396</v>
      </c>
      <c r="C401" s="51" t="str">
        <f>IF(AND(AdmittedwithRecentDischarge!$K423&lt;&gt;"",AdmittedwithRecentDischarge!$I423&lt;&gt;"",AdmittedwithRecentDischarge!$S423&lt;&gt;""), AdmittedwithRecentDischarge!$S423,"")</f>
        <v/>
      </c>
      <c r="D401" s="97">
        <f>RANK($F401,$F$6:$F$2005,0)+COUNTIF($F$6:$F401,F401)</f>
        <v>100</v>
      </c>
      <c r="I401" s="93"/>
      <c r="K401" s="51" t="str">
        <f>IF(AND(TransferLog!$J416&lt;&gt;"",TransferLog!$L416&lt;&gt;""), TransferLog!$L416,"")</f>
        <v/>
      </c>
      <c r="L401" s="97">
        <f t="array" ref="L401">RANK($N401,$N$6:$N$2005,0)+COUNTIF($N$6:$N401,N401)</f>
        <v>100</v>
      </c>
      <c r="Q401" s="93"/>
      <c r="U401" s="93"/>
      <c r="W401" s="51" t="str">
        <f>IF(AND(AdmittedwithRecentDischarge!$K423&lt;&gt;"",AdmittedwithRecentDischarge!$I423&lt;&gt;"",AdmittedwithRecentDischarge!$W423&lt;&gt;""), AdmittedwithRecentDischarge!$W423,"")</f>
        <v/>
      </c>
      <c r="X401" s="97">
        <f t="array" ref="X401">RANK($Z401,$Z$6:$Z$2005,0)+COUNTIF($Z$6:$Z401,Z401)</f>
        <v>100</v>
      </c>
      <c r="AD401" s="93"/>
    </row>
    <row r="402" spans="1:30" s="97" customFormat="1">
      <c r="A402" s="97">
        <f t="shared" si="6"/>
        <v>397</v>
      </c>
      <c r="C402" s="51" t="str">
        <f>IF(AND(AdmittedwithRecentDischarge!$K424&lt;&gt;"",AdmittedwithRecentDischarge!$I424&lt;&gt;"",AdmittedwithRecentDischarge!$S424&lt;&gt;""), AdmittedwithRecentDischarge!$S424,"")</f>
        <v/>
      </c>
      <c r="D402" s="97">
        <f>RANK($F402,$F$6:$F$2005,0)+COUNTIF($F$6:$F402,F402)</f>
        <v>100</v>
      </c>
      <c r="I402" s="93"/>
      <c r="K402" s="51" t="str">
        <f>IF(AND(TransferLog!$J417&lt;&gt;"",TransferLog!$L417&lt;&gt;""), TransferLog!$L417,"")</f>
        <v/>
      </c>
      <c r="L402" s="97">
        <f t="array" ref="L402">RANK($N402,$N$6:$N$2005,0)+COUNTIF($N$6:$N402,N402)</f>
        <v>100</v>
      </c>
      <c r="Q402" s="93"/>
      <c r="U402" s="93"/>
      <c r="W402" s="51" t="str">
        <f>IF(AND(AdmittedwithRecentDischarge!$K424&lt;&gt;"",AdmittedwithRecentDischarge!$I424&lt;&gt;"",AdmittedwithRecentDischarge!$W424&lt;&gt;""), AdmittedwithRecentDischarge!$W424,"")</f>
        <v/>
      </c>
      <c r="X402" s="97">
        <f t="array" ref="X402">RANK($Z402,$Z$6:$Z$2005,0)+COUNTIF($Z$6:$Z402,Z402)</f>
        <v>100</v>
      </c>
      <c r="AD402" s="93"/>
    </row>
    <row r="403" spans="1:30" s="97" customFormat="1">
      <c r="A403" s="97">
        <f t="shared" si="6"/>
        <v>398</v>
      </c>
      <c r="C403" s="51" t="str">
        <f>IF(AND(AdmittedwithRecentDischarge!$K425&lt;&gt;"",AdmittedwithRecentDischarge!$I425&lt;&gt;"",AdmittedwithRecentDischarge!$S425&lt;&gt;""), AdmittedwithRecentDischarge!$S425,"")</f>
        <v/>
      </c>
      <c r="D403" s="97">
        <f>RANK($F403,$F$6:$F$2005,0)+COUNTIF($F$6:$F403,F403)</f>
        <v>100</v>
      </c>
      <c r="I403" s="93"/>
      <c r="K403" s="51" t="str">
        <f>IF(AND(TransferLog!$J418&lt;&gt;"",TransferLog!$L418&lt;&gt;""), TransferLog!$L418,"")</f>
        <v/>
      </c>
      <c r="L403" s="97">
        <f t="array" ref="L403">RANK($N403,$N$6:$N$2005,0)+COUNTIF($N$6:$N403,N403)</f>
        <v>100</v>
      </c>
      <c r="Q403" s="93"/>
      <c r="U403" s="93"/>
      <c r="W403" s="51" t="str">
        <f>IF(AND(AdmittedwithRecentDischarge!$K425&lt;&gt;"",AdmittedwithRecentDischarge!$I425&lt;&gt;"",AdmittedwithRecentDischarge!$W425&lt;&gt;""), AdmittedwithRecentDischarge!$W425,"")</f>
        <v/>
      </c>
      <c r="X403" s="97">
        <f t="array" ref="X403">RANK($Z403,$Z$6:$Z$2005,0)+COUNTIF($Z$6:$Z403,Z403)</f>
        <v>100</v>
      </c>
      <c r="AD403" s="93"/>
    </row>
    <row r="404" spans="1:30" s="97" customFormat="1">
      <c r="A404" s="97">
        <f t="shared" si="6"/>
        <v>399</v>
      </c>
      <c r="C404" s="51" t="str">
        <f>IF(AND(AdmittedwithRecentDischarge!$K426&lt;&gt;"",AdmittedwithRecentDischarge!$I426&lt;&gt;"",AdmittedwithRecentDischarge!$S426&lt;&gt;""), AdmittedwithRecentDischarge!$S426,"")</f>
        <v/>
      </c>
      <c r="D404" s="97">
        <f>RANK($F404,$F$6:$F$2005,0)+COUNTIF($F$6:$F404,F404)</f>
        <v>100</v>
      </c>
      <c r="I404" s="93"/>
      <c r="K404" s="51" t="str">
        <f>IF(AND(TransferLog!$J419&lt;&gt;"",TransferLog!$L419&lt;&gt;""), TransferLog!$L419,"")</f>
        <v/>
      </c>
      <c r="L404" s="97">
        <f t="array" ref="L404">RANK($N404,$N$6:$N$2005,0)+COUNTIF($N$6:$N404,N404)</f>
        <v>100</v>
      </c>
      <c r="Q404" s="93"/>
      <c r="U404" s="93"/>
      <c r="W404" s="51" t="str">
        <f>IF(AND(AdmittedwithRecentDischarge!$K426&lt;&gt;"",AdmittedwithRecentDischarge!$I426&lt;&gt;"",AdmittedwithRecentDischarge!$W426&lt;&gt;""), AdmittedwithRecentDischarge!$W426,"")</f>
        <v/>
      </c>
      <c r="X404" s="97">
        <f t="array" ref="X404">RANK($Z404,$Z$6:$Z$2005,0)+COUNTIF($Z$6:$Z404,Z404)</f>
        <v>100</v>
      </c>
      <c r="AD404" s="93"/>
    </row>
    <row r="405" spans="1:30" s="97" customFormat="1">
      <c r="A405" s="97">
        <f t="shared" si="6"/>
        <v>400</v>
      </c>
      <c r="C405" s="51" t="str">
        <f>IF(AND(AdmittedwithRecentDischarge!$K427&lt;&gt;"",AdmittedwithRecentDischarge!$I427&lt;&gt;"",AdmittedwithRecentDischarge!$S427&lt;&gt;""), AdmittedwithRecentDischarge!$S427,"")</f>
        <v/>
      </c>
      <c r="D405" s="97">
        <f>RANK($F405,$F$6:$F$2005,0)+COUNTIF($F$6:$F405,F405)</f>
        <v>100</v>
      </c>
      <c r="I405" s="93"/>
      <c r="K405" s="51" t="str">
        <f>IF(AND(TransferLog!$J420&lt;&gt;"",TransferLog!$L420&lt;&gt;""), TransferLog!$L420,"")</f>
        <v/>
      </c>
      <c r="L405" s="97">
        <f t="array" ref="L405">RANK($N405,$N$6:$N$2005,0)+COUNTIF($N$6:$N405,N405)</f>
        <v>100</v>
      </c>
      <c r="Q405" s="93"/>
      <c r="U405" s="93"/>
      <c r="W405" s="51" t="str">
        <f>IF(AND(AdmittedwithRecentDischarge!$K427&lt;&gt;"",AdmittedwithRecentDischarge!$I427&lt;&gt;"",AdmittedwithRecentDischarge!$W427&lt;&gt;""), AdmittedwithRecentDischarge!$W427,"")</f>
        <v/>
      </c>
      <c r="X405" s="97">
        <f t="array" ref="X405">RANK($Z405,$Z$6:$Z$2005,0)+COUNTIF($Z$6:$Z405,Z405)</f>
        <v>100</v>
      </c>
      <c r="AD405" s="93"/>
    </row>
    <row r="406" spans="1:30" s="97" customFormat="1">
      <c r="A406" s="97">
        <f t="shared" si="6"/>
        <v>401</v>
      </c>
      <c r="C406" s="51" t="str">
        <f>IF(AND(AdmittedwithRecentDischarge!$K428&lt;&gt;"",AdmittedwithRecentDischarge!$I428&lt;&gt;"",AdmittedwithRecentDischarge!$S428&lt;&gt;""), AdmittedwithRecentDischarge!$S428,"")</f>
        <v/>
      </c>
      <c r="D406" s="97">
        <f>RANK($F406,$F$6:$F$2005,0)+COUNTIF($F$6:$F406,F406)</f>
        <v>100</v>
      </c>
      <c r="I406" s="93"/>
      <c r="K406" s="51" t="str">
        <f>IF(AND(TransferLog!$J421&lt;&gt;"",TransferLog!$L421&lt;&gt;""), TransferLog!$L421,"")</f>
        <v/>
      </c>
      <c r="L406" s="97">
        <f t="array" ref="L406">RANK($N406,$N$6:$N$2005,0)+COUNTIF($N$6:$N406,N406)</f>
        <v>100</v>
      </c>
      <c r="Q406" s="93"/>
      <c r="U406" s="93"/>
      <c r="W406" s="51" t="str">
        <f>IF(AND(AdmittedwithRecentDischarge!$K428&lt;&gt;"",AdmittedwithRecentDischarge!$I428&lt;&gt;"",AdmittedwithRecentDischarge!$W428&lt;&gt;""), AdmittedwithRecentDischarge!$W428,"")</f>
        <v/>
      </c>
      <c r="X406" s="97">
        <f t="array" ref="X406">RANK($Z406,$Z$6:$Z$2005,0)+COUNTIF($Z$6:$Z406,Z406)</f>
        <v>100</v>
      </c>
      <c r="AD406" s="93"/>
    </row>
    <row r="407" spans="1:30" s="97" customFormat="1">
      <c r="A407" s="97">
        <f t="shared" si="6"/>
        <v>402</v>
      </c>
      <c r="C407" s="51" t="str">
        <f>IF(AND(AdmittedwithRecentDischarge!$K429&lt;&gt;"",AdmittedwithRecentDischarge!$I429&lt;&gt;"",AdmittedwithRecentDischarge!$S429&lt;&gt;""), AdmittedwithRecentDischarge!$S429,"")</f>
        <v/>
      </c>
      <c r="D407" s="97">
        <f>RANK($F407,$F$6:$F$2005,0)+COUNTIF($F$6:$F407,F407)</f>
        <v>100</v>
      </c>
      <c r="I407" s="93"/>
      <c r="K407" s="51" t="str">
        <f>IF(AND(TransferLog!$J422&lt;&gt;"",TransferLog!$L422&lt;&gt;""), TransferLog!$L422,"")</f>
        <v/>
      </c>
      <c r="L407" s="97">
        <f t="array" ref="L407">RANK($N407,$N$6:$N$2005,0)+COUNTIF($N$6:$N407,N407)</f>
        <v>100</v>
      </c>
      <c r="Q407" s="93"/>
      <c r="U407" s="93"/>
      <c r="W407" s="51" t="str">
        <f>IF(AND(AdmittedwithRecentDischarge!$K429&lt;&gt;"",AdmittedwithRecentDischarge!$I429&lt;&gt;"",AdmittedwithRecentDischarge!$W429&lt;&gt;""), AdmittedwithRecentDischarge!$W429,"")</f>
        <v/>
      </c>
      <c r="X407" s="97">
        <f t="array" ref="X407">RANK($Z407,$Z$6:$Z$2005,0)+COUNTIF($Z$6:$Z407,Z407)</f>
        <v>100</v>
      </c>
      <c r="AD407" s="93"/>
    </row>
    <row r="408" spans="1:30" s="97" customFormat="1">
      <c r="A408" s="97">
        <f t="shared" si="6"/>
        <v>403</v>
      </c>
      <c r="C408" s="51" t="str">
        <f>IF(AND(AdmittedwithRecentDischarge!$K430&lt;&gt;"",AdmittedwithRecentDischarge!$I430&lt;&gt;"",AdmittedwithRecentDischarge!$S430&lt;&gt;""), AdmittedwithRecentDischarge!$S430,"")</f>
        <v/>
      </c>
      <c r="D408" s="97">
        <f>RANK($F408,$F$6:$F$2005,0)+COUNTIF($F$6:$F408,F408)</f>
        <v>100</v>
      </c>
      <c r="I408" s="93"/>
      <c r="K408" s="51" t="str">
        <f>IF(AND(TransferLog!$J423&lt;&gt;"",TransferLog!$L423&lt;&gt;""), TransferLog!$L423,"")</f>
        <v/>
      </c>
      <c r="L408" s="97">
        <f t="array" ref="L408">RANK($N408,$N$6:$N$2005,0)+COUNTIF($N$6:$N408,N408)</f>
        <v>100</v>
      </c>
      <c r="Q408" s="93"/>
      <c r="U408" s="93"/>
      <c r="W408" s="51" t="str">
        <f>IF(AND(AdmittedwithRecentDischarge!$K430&lt;&gt;"",AdmittedwithRecentDischarge!$I430&lt;&gt;"",AdmittedwithRecentDischarge!$W430&lt;&gt;""), AdmittedwithRecentDischarge!$W430,"")</f>
        <v/>
      </c>
      <c r="X408" s="97">
        <f t="array" ref="X408">RANK($Z408,$Z$6:$Z$2005,0)+COUNTIF($Z$6:$Z408,Z408)</f>
        <v>100</v>
      </c>
      <c r="AD408" s="93"/>
    </row>
    <row r="409" spans="1:30" s="97" customFormat="1">
      <c r="A409" s="97">
        <f t="shared" si="6"/>
        <v>404</v>
      </c>
      <c r="C409" s="51" t="str">
        <f>IF(AND(AdmittedwithRecentDischarge!$K431&lt;&gt;"",AdmittedwithRecentDischarge!$I431&lt;&gt;"",AdmittedwithRecentDischarge!$S431&lt;&gt;""), AdmittedwithRecentDischarge!$S431,"")</f>
        <v/>
      </c>
      <c r="D409" s="97">
        <f>RANK($F409,$F$6:$F$2005,0)+COUNTIF($F$6:$F409,F409)</f>
        <v>100</v>
      </c>
      <c r="I409" s="93"/>
      <c r="K409" s="51" t="str">
        <f>IF(AND(TransferLog!$J424&lt;&gt;"",TransferLog!$L424&lt;&gt;""), TransferLog!$L424,"")</f>
        <v/>
      </c>
      <c r="L409" s="97">
        <f t="array" ref="L409">RANK($N409,$N$6:$N$2005,0)+COUNTIF($N$6:$N409,N409)</f>
        <v>100</v>
      </c>
      <c r="Q409" s="93"/>
      <c r="U409" s="93"/>
      <c r="W409" s="51" t="str">
        <f>IF(AND(AdmittedwithRecentDischarge!$K431&lt;&gt;"",AdmittedwithRecentDischarge!$I431&lt;&gt;"",AdmittedwithRecentDischarge!$W431&lt;&gt;""), AdmittedwithRecentDischarge!$W431,"")</f>
        <v/>
      </c>
      <c r="X409" s="97">
        <f t="array" ref="X409">RANK($Z409,$Z$6:$Z$2005,0)+COUNTIF($Z$6:$Z409,Z409)</f>
        <v>100</v>
      </c>
      <c r="AD409" s="93"/>
    </row>
    <row r="410" spans="1:30" s="97" customFormat="1">
      <c r="A410" s="97">
        <f t="shared" si="6"/>
        <v>405</v>
      </c>
      <c r="C410" s="51" t="str">
        <f>IF(AND(AdmittedwithRecentDischarge!$K432&lt;&gt;"",AdmittedwithRecentDischarge!$I432&lt;&gt;"",AdmittedwithRecentDischarge!$S432&lt;&gt;""), AdmittedwithRecentDischarge!$S432,"")</f>
        <v/>
      </c>
      <c r="D410" s="97">
        <f>RANK($F410,$F$6:$F$2005,0)+COUNTIF($F$6:$F410,F410)</f>
        <v>100</v>
      </c>
      <c r="I410" s="93"/>
      <c r="K410" s="51" t="str">
        <f>IF(AND(TransferLog!$J425&lt;&gt;"",TransferLog!$L425&lt;&gt;""), TransferLog!$L425,"")</f>
        <v/>
      </c>
      <c r="L410" s="97">
        <f t="array" ref="L410">RANK($N410,$N$6:$N$2005,0)+COUNTIF($N$6:$N410,N410)</f>
        <v>100</v>
      </c>
      <c r="Q410" s="93"/>
      <c r="U410" s="93"/>
      <c r="W410" s="51" t="str">
        <f>IF(AND(AdmittedwithRecentDischarge!$K432&lt;&gt;"",AdmittedwithRecentDischarge!$I432&lt;&gt;"",AdmittedwithRecentDischarge!$W432&lt;&gt;""), AdmittedwithRecentDischarge!$W432,"")</f>
        <v/>
      </c>
      <c r="X410" s="97">
        <f t="array" ref="X410">RANK($Z410,$Z$6:$Z$2005,0)+COUNTIF($Z$6:$Z410,Z410)</f>
        <v>100</v>
      </c>
      <c r="AD410" s="93"/>
    </row>
    <row r="411" spans="1:30" s="97" customFormat="1">
      <c r="A411" s="97">
        <f t="shared" si="6"/>
        <v>406</v>
      </c>
      <c r="C411" s="51" t="str">
        <f>IF(AND(AdmittedwithRecentDischarge!$K433&lt;&gt;"",AdmittedwithRecentDischarge!$I433&lt;&gt;"",AdmittedwithRecentDischarge!$S433&lt;&gt;""), AdmittedwithRecentDischarge!$S433,"")</f>
        <v/>
      </c>
      <c r="D411" s="97">
        <f>RANK($F411,$F$6:$F$2005,0)+COUNTIF($F$6:$F411,F411)</f>
        <v>100</v>
      </c>
      <c r="I411" s="93"/>
      <c r="K411" s="51" t="str">
        <f>IF(AND(TransferLog!$J426&lt;&gt;"",TransferLog!$L426&lt;&gt;""), TransferLog!$L426,"")</f>
        <v/>
      </c>
      <c r="L411" s="97">
        <f t="array" ref="L411">RANK($N411,$N$6:$N$2005,0)+COUNTIF($N$6:$N411,N411)</f>
        <v>100</v>
      </c>
      <c r="Q411" s="93"/>
      <c r="U411" s="93"/>
      <c r="W411" s="51" t="str">
        <f>IF(AND(AdmittedwithRecentDischarge!$K433&lt;&gt;"",AdmittedwithRecentDischarge!$I433&lt;&gt;"",AdmittedwithRecentDischarge!$W433&lt;&gt;""), AdmittedwithRecentDischarge!$W433,"")</f>
        <v/>
      </c>
      <c r="X411" s="97">
        <f t="array" ref="X411">RANK($Z411,$Z$6:$Z$2005,0)+COUNTIF($Z$6:$Z411,Z411)</f>
        <v>100</v>
      </c>
      <c r="AD411" s="93"/>
    </row>
    <row r="412" spans="1:30" s="97" customFormat="1">
      <c r="A412" s="97">
        <f t="shared" si="6"/>
        <v>407</v>
      </c>
      <c r="C412" s="51" t="str">
        <f>IF(AND(AdmittedwithRecentDischarge!$K434&lt;&gt;"",AdmittedwithRecentDischarge!$I434&lt;&gt;"",AdmittedwithRecentDischarge!$S434&lt;&gt;""), AdmittedwithRecentDischarge!$S434,"")</f>
        <v/>
      </c>
      <c r="D412" s="97">
        <f>RANK($F412,$F$6:$F$2005,0)+COUNTIF($F$6:$F412,F412)</f>
        <v>100</v>
      </c>
      <c r="I412" s="93"/>
      <c r="K412" s="51" t="str">
        <f>IF(AND(TransferLog!$J427&lt;&gt;"",TransferLog!$L427&lt;&gt;""), TransferLog!$L427,"")</f>
        <v/>
      </c>
      <c r="L412" s="97">
        <f t="array" ref="L412">RANK($N412,$N$6:$N$2005,0)+COUNTIF($N$6:$N412,N412)</f>
        <v>100</v>
      </c>
      <c r="Q412" s="93"/>
      <c r="U412" s="93"/>
      <c r="W412" s="51" t="str">
        <f>IF(AND(AdmittedwithRecentDischarge!$K434&lt;&gt;"",AdmittedwithRecentDischarge!$I434&lt;&gt;"",AdmittedwithRecentDischarge!$W434&lt;&gt;""), AdmittedwithRecentDischarge!$W434,"")</f>
        <v/>
      </c>
      <c r="X412" s="97">
        <f t="array" ref="X412">RANK($Z412,$Z$6:$Z$2005,0)+COUNTIF($Z$6:$Z412,Z412)</f>
        <v>100</v>
      </c>
      <c r="AD412" s="93"/>
    </row>
    <row r="413" spans="1:30" s="97" customFormat="1">
      <c r="A413" s="97">
        <f t="shared" si="6"/>
        <v>408</v>
      </c>
      <c r="C413" s="51" t="str">
        <f>IF(AND(AdmittedwithRecentDischarge!$K435&lt;&gt;"",AdmittedwithRecentDischarge!$I435&lt;&gt;"",AdmittedwithRecentDischarge!$S435&lt;&gt;""), AdmittedwithRecentDischarge!$S435,"")</f>
        <v/>
      </c>
      <c r="D413" s="97">
        <f>RANK($F413,$F$6:$F$2005,0)+COUNTIF($F$6:$F413,F413)</f>
        <v>100</v>
      </c>
      <c r="I413" s="93"/>
      <c r="K413" s="51" t="str">
        <f>IF(AND(TransferLog!$J428&lt;&gt;"",TransferLog!$L428&lt;&gt;""), TransferLog!$L428,"")</f>
        <v/>
      </c>
      <c r="L413" s="97">
        <f t="array" ref="L413">RANK($N413,$N$6:$N$2005,0)+COUNTIF($N$6:$N413,N413)</f>
        <v>100</v>
      </c>
      <c r="Q413" s="93"/>
      <c r="U413" s="93"/>
      <c r="W413" s="51" t="str">
        <f>IF(AND(AdmittedwithRecentDischarge!$K435&lt;&gt;"",AdmittedwithRecentDischarge!$I435&lt;&gt;"",AdmittedwithRecentDischarge!$W435&lt;&gt;""), AdmittedwithRecentDischarge!$W435,"")</f>
        <v/>
      </c>
      <c r="X413" s="97">
        <f t="array" ref="X413">RANK($Z413,$Z$6:$Z$2005,0)+COUNTIF($Z$6:$Z413,Z413)</f>
        <v>100</v>
      </c>
      <c r="AD413" s="93"/>
    </row>
    <row r="414" spans="1:30" s="97" customFormat="1">
      <c r="A414" s="97">
        <f t="shared" si="6"/>
        <v>409</v>
      </c>
      <c r="C414" s="51" t="str">
        <f>IF(AND(AdmittedwithRecentDischarge!$K436&lt;&gt;"",AdmittedwithRecentDischarge!$I436&lt;&gt;"",AdmittedwithRecentDischarge!$S436&lt;&gt;""), AdmittedwithRecentDischarge!$S436,"")</f>
        <v/>
      </c>
      <c r="D414" s="97">
        <f>RANK($F414,$F$6:$F$2005,0)+COUNTIF($F$6:$F414,F414)</f>
        <v>100</v>
      </c>
      <c r="I414" s="93"/>
      <c r="K414" s="51" t="str">
        <f>IF(AND(TransferLog!$J429&lt;&gt;"",TransferLog!$L429&lt;&gt;""), TransferLog!$L429,"")</f>
        <v/>
      </c>
      <c r="L414" s="97">
        <f t="array" ref="L414">RANK($N414,$N$6:$N$2005,0)+COUNTIF($N$6:$N414,N414)</f>
        <v>100</v>
      </c>
      <c r="Q414" s="93"/>
      <c r="U414" s="93"/>
      <c r="W414" s="51" t="str">
        <f>IF(AND(AdmittedwithRecentDischarge!$K436&lt;&gt;"",AdmittedwithRecentDischarge!$I436&lt;&gt;"",AdmittedwithRecentDischarge!$W436&lt;&gt;""), AdmittedwithRecentDischarge!$W436,"")</f>
        <v/>
      </c>
      <c r="X414" s="97">
        <f t="array" ref="X414">RANK($Z414,$Z$6:$Z$2005,0)+COUNTIF($Z$6:$Z414,Z414)</f>
        <v>100</v>
      </c>
      <c r="AD414" s="93"/>
    </row>
    <row r="415" spans="1:30" s="97" customFormat="1">
      <c r="A415" s="97">
        <f t="shared" si="6"/>
        <v>410</v>
      </c>
      <c r="C415" s="51" t="str">
        <f>IF(AND(AdmittedwithRecentDischarge!$K437&lt;&gt;"",AdmittedwithRecentDischarge!$I437&lt;&gt;"",AdmittedwithRecentDischarge!$S437&lt;&gt;""), AdmittedwithRecentDischarge!$S437,"")</f>
        <v/>
      </c>
      <c r="D415" s="97">
        <f>RANK($F415,$F$6:$F$2005,0)+COUNTIF($F$6:$F415,F415)</f>
        <v>100</v>
      </c>
      <c r="I415" s="93"/>
      <c r="K415" s="51" t="str">
        <f>IF(AND(TransferLog!$J430&lt;&gt;"",TransferLog!$L430&lt;&gt;""), TransferLog!$L430,"")</f>
        <v/>
      </c>
      <c r="L415" s="97">
        <f t="array" ref="L415">RANK($N415,$N$6:$N$2005,0)+COUNTIF($N$6:$N415,N415)</f>
        <v>100</v>
      </c>
      <c r="Q415" s="93"/>
      <c r="U415" s="93"/>
      <c r="W415" s="51" t="str">
        <f>IF(AND(AdmittedwithRecentDischarge!$K437&lt;&gt;"",AdmittedwithRecentDischarge!$I437&lt;&gt;"",AdmittedwithRecentDischarge!$W437&lt;&gt;""), AdmittedwithRecentDischarge!$W437,"")</f>
        <v/>
      </c>
      <c r="X415" s="97">
        <f t="array" ref="X415">RANK($Z415,$Z$6:$Z$2005,0)+COUNTIF($Z$6:$Z415,Z415)</f>
        <v>100</v>
      </c>
      <c r="AD415" s="93"/>
    </row>
    <row r="416" spans="1:30" s="97" customFormat="1">
      <c r="A416" s="97">
        <f t="shared" si="6"/>
        <v>411</v>
      </c>
      <c r="C416" s="51" t="str">
        <f>IF(AND(AdmittedwithRecentDischarge!$K438&lt;&gt;"",AdmittedwithRecentDischarge!$I438&lt;&gt;"",AdmittedwithRecentDischarge!$S438&lt;&gt;""), AdmittedwithRecentDischarge!$S438,"")</f>
        <v/>
      </c>
      <c r="D416" s="97">
        <f>RANK($F416,$F$6:$F$2005,0)+COUNTIF($F$6:$F416,F416)</f>
        <v>100</v>
      </c>
      <c r="I416" s="93"/>
      <c r="K416" s="51" t="str">
        <f>IF(AND(TransferLog!$J431&lt;&gt;"",TransferLog!$L431&lt;&gt;""), TransferLog!$L431,"")</f>
        <v/>
      </c>
      <c r="L416" s="97">
        <f t="array" ref="L416">RANK($N416,$N$6:$N$2005,0)+COUNTIF($N$6:$N416,N416)</f>
        <v>100</v>
      </c>
      <c r="Q416" s="93"/>
      <c r="U416" s="93"/>
      <c r="W416" s="51" t="str">
        <f>IF(AND(AdmittedwithRecentDischarge!$K438&lt;&gt;"",AdmittedwithRecentDischarge!$I438&lt;&gt;"",AdmittedwithRecentDischarge!$W438&lt;&gt;""), AdmittedwithRecentDischarge!$W438,"")</f>
        <v/>
      </c>
      <c r="X416" s="97">
        <f t="array" ref="X416">RANK($Z416,$Z$6:$Z$2005,0)+COUNTIF($Z$6:$Z416,Z416)</f>
        <v>100</v>
      </c>
      <c r="AD416" s="93"/>
    </row>
    <row r="417" spans="1:30" s="97" customFormat="1">
      <c r="A417" s="97">
        <f t="shared" si="6"/>
        <v>412</v>
      </c>
      <c r="C417" s="51" t="str">
        <f>IF(AND(AdmittedwithRecentDischarge!$K439&lt;&gt;"",AdmittedwithRecentDischarge!$I439&lt;&gt;"",AdmittedwithRecentDischarge!$S439&lt;&gt;""), AdmittedwithRecentDischarge!$S439,"")</f>
        <v/>
      </c>
      <c r="D417" s="97">
        <f>RANK($F417,$F$6:$F$2005,0)+COUNTIF($F$6:$F417,F417)</f>
        <v>100</v>
      </c>
      <c r="I417" s="93"/>
      <c r="K417" s="51" t="str">
        <f>IF(AND(TransferLog!$J432&lt;&gt;"",TransferLog!$L432&lt;&gt;""), TransferLog!$L432,"")</f>
        <v/>
      </c>
      <c r="L417" s="97">
        <f t="array" ref="L417">RANK($N417,$N$6:$N$2005,0)+COUNTIF($N$6:$N417,N417)</f>
        <v>100</v>
      </c>
      <c r="Q417" s="93"/>
      <c r="U417" s="93"/>
      <c r="W417" s="51" t="str">
        <f>IF(AND(AdmittedwithRecentDischarge!$K439&lt;&gt;"",AdmittedwithRecentDischarge!$I439&lt;&gt;"",AdmittedwithRecentDischarge!$W439&lt;&gt;""), AdmittedwithRecentDischarge!$W439,"")</f>
        <v/>
      </c>
      <c r="X417" s="97">
        <f t="array" ref="X417">RANK($Z417,$Z$6:$Z$2005,0)+COUNTIF($Z$6:$Z417,Z417)</f>
        <v>100</v>
      </c>
      <c r="AD417" s="93"/>
    </row>
    <row r="418" spans="1:30" s="97" customFormat="1">
      <c r="A418" s="97">
        <f t="shared" si="6"/>
        <v>413</v>
      </c>
      <c r="C418" s="51" t="str">
        <f>IF(AND(AdmittedwithRecentDischarge!$K440&lt;&gt;"",AdmittedwithRecentDischarge!$I440&lt;&gt;"",AdmittedwithRecentDischarge!$S440&lt;&gt;""), AdmittedwithRecentDischarge!$S440,"")</f>
        <v/>
      </c>
      <c r="D418" s="97">
        <f>RANK($F418,$F$6:$F$2005,0)+COUNTIF($F$6:$F418,F418)</f>
        <v>100</v>
      </c>
      <c r="I418" s="93"/>
      <c r="K418" s="51" t="str">
        <f>IF(AND(TransferLog!$J433&lt;&gt;"",TransferLog!$L433&lt;&gt;""), TransferLog!$L433,"")</f>
        <v/>
      </c>
      <c r="L418" s="97">
        <f t="array" ref="L418">RANK($N418,$N$6:$N$2005,0)+COUNTIF($N$6:$N418,N418)</f>
        <v>100</v>
      </c>
      <c r="Q418" s="93"/>
      <c r="U418" s="93"/>
      <c r="W418" s="51" t="str">
        <f>IF(AND(AdmittedwithRecentDischarge!$K440&lt;&gt;"",AdmittedwithRecentDischarge!$I440&lt;&gt;"",AdmittedwithRecentDischarge!$W440&lt;&gt;""), AdmittedwithRecentDischarge!$W440,"")</f>
        <v/>
      </c>
      <c r="X418" s="97">
        <f t="array" ref="X418">RANK($Z418,$Z$6:$Z$2005,0)+COUNTIF($Z$6:$Z418,Z418)</f>
        <v>100</v>
      </c>
      <c r="AD418" s="93"/>
    </row>
    <row r="419" spans="1:30" s="97" customFormat="1">
      <c r="A419" s="97">
        <f t="shared" si="6"/>
        <v>414</v>
      </c>
      <c r="C419" s="51" t="str">
        <f>IF(AND(AdmittedwithRecentDischarge!$K441&lt;&gt;"",AdmittedwithRecentDischarge!$I441&lt;&gt;"",AdmittedwithRecentDischarge!$S441&lt;&gt;""), AdmittedwithRecentDischarge!$S441,"")</f>
        <v/>
      </c>
      <c r="D419" s="97">
        <f>RANK($F419,$F$6:$F$2005,0)+COUNTIF($F$6:$F419,F419)</f>
        <v>100</v>
      </c>
      <c r="I419" s="93"/>
      <c r="K419" s="51" t="str">
        <f>IF(AND(TransferLog!$J434&lt;&gt;"",TransferLog!$L434&lt;&gt;""), TransferLog!$L434,"")</f>
        <v/>
      </c>
      <c r="L419" s="97">
        <f t="array" ref="L419">RANK($N419,$N$6:$N$2005,0)+COUNTIF($N$6:$N419,N419)</f>
        <v>100</v>
      </c>
      <c r="Q419" s="93"/>
      <c r="U419" s="93"/>
      <c r="W419" s="51" t="str">
        <f>IF(AND(AdmittedwithRecentDischarge!$K441&lt;&gt;"",AdmittedwithRecentDischarge!$I441&lt;&gt;"",AdmittedwithRecentDischarge!$W441&lt;&gt;""), AdmittedwithRecentDischarge!$W441,"")</f>
        <v/>
      </c>
      <c r="X419" s="97">
        <f t="array" ref="X419">RANK($Z419,$Z$6:$Z$2005,0)+COUNTIF($Z$6:$Z419,Z419)</f>
        <v>100</v>
      </c>
      <c r="AD419" s="93"/>
    </row>
    <row r="420" spans="1:30" s="97" customFormat="1">
      <c r="A420" s="97">
        <f t="shared" si="6"/>
        <v>415</v>
      </c>
      <c r="C420" s="51" t="str">
        <f>IF(AND(AdmittedwithRecentDischarge!$K442&lt;&gt;"",AdmittedwithRecentDischarge!$I442&lt;&gt;"",AdmittedwithRecentDischarge!$S442&lt;&gt;""), AdmittedwithRecentDischarge!$S442,"")</f>
        <v/>
      </c>
      <c r="D420" s="97">
        <f>RANK($F420,$F$6:$F$2005,0)+COUNTIF($F$6:$F420,F420)</f>
        <v>100</v>
      </c>
      <c r="I420" s="93"/>
      <c r="K420" s="51" t="str">
        <f>IF(AND(TransferLog!$J435&lt;&gt;"",TransferLog!$L435&lt;&gt;""), TransferLog!$L435,"")</f>
        <v/>
      </c>
      <c r="L420" s="97">
        <f t="array" ref="L420">RANK($N420,$N$6:$N$2005,0)+COUNTIF($N$6:$N420,N420)</f>
        <v>100</v>
      </c>
      <c r="Q420" s="93"/>
      <c r="U420" s="93"/>
      <c r="W420" s="51" t="str">
        <f>IF(AND(AdmittedwithRecentDischarge!$K442&lt;&gt;"",AdmittedwithRecentDischarge!$I442&lt;&gt;"",AdmittedwithRecentDischarge!$W442&lt;&gt;""), AdmittedwithRecentDischarge!$W442,"")</f>
        <v/>
      </c>
      <c r="X420" s="97">
        <f t="array" ref="X420">RANK($Z420,$Z$6:$Z$2005,0)+COUNTIF($Z$6:$Z420,Z420)</f>
        <v>100</v>
      </c>
      <c r="AD420" s="93"/>
    </row>
    <row r="421" spans="1:30" s="97" customFormat="1">
      <c r="A421" s="97">
        <f t="shared" si="6"/>
        <v>416</v>
      </c>
      <c r="C421" s="51" t="str">
        <f>IF(AND(AdmittedwithRecentDischarge!$K443&lt;&gt;"",AdmittedwithRecentDischarge!$I443&lt;&gt;"",AdmittedwithRecentDischarge!$S443&lt;&gt;""), AdmittedwithRecentDischarge!$S443,"")</f>
        <v/>
      </c>
      <c r="D421" s="97">
        <f>RANK($F421,$F$6:$F$2005,0)+COUNTIF($F$6:$F421,F421)</f>
        <v>100</v>
      </c>
      <c r="I421" s="93"/>
      <c r="K421" s="51" t="str">
        <f>IF(AND(TransferLog!$J436&lt;&gt;"",TransferLog!$L436&lt;&gt;""), TransferLog!$L436,"")</f>
        <v/>
      </c>
      <c r="L421" s="97">
        <f t="array" ref="L421">RANK($N421,$N$6:$N$2005,0)+COUNTIF($N$6:$N421,N421)</f>
        <v>100</v>
      </c>
      <c r="Q421" s="93"/>
      <c r="U421" s="93"/>
      <c r="W421" s="51" t="str">
        <f>IF(AND(AdmittedwithRecentDischarge!$K443&lt;&gt;"",AdmittedwithRecentDischarge!$I443&lt;&gt;"",AdmittedwithRecentDischarge!$W443&lt;&gt;""), AdmittedwithRecentDischarge!$W443,"")</f>
        <v/>
      </c>
      <c r="X421" s="97">
        <f t="array" ref="X421">RANK($Z421,$Z$6:$Z$2005,0)+COUNTIF($Z$6:$Z421,Z421)</f>
        <v>100</v>
      </c>
      <c r="AD421" s="93"/>
    </row>
    <row r="422" spans="1:30" s="97" customFormat="1">
      <c r="A422" s="97">
        <f t="shared" si="6"/>
        <v>417</v>
      </c>
      <c r="C422" s="51" t="str">
        <f>IF(AND(AdmittedwithRecentDischarge!$K444&lt;&gt;"",AdmittedwithRecentDischarge!$I444&lt;&gt;"",AdmittedwithRecentDischarge!$S444&lt;&gt;""), AdmittedwithRecentDischarge!$S444,"")</f>
        <v/>
      </c>
      <c r="D422" s="97">
        <f>RANK($F422,$F$6:$F$2005,0)+COUNTIF($F$6:$F422,F422)</f>
        <v>100</v>
      </c>
      <c r="I422" s="93"/>
      <c r="K422" s="51" t="str">
        <f>IF(AND(TransferLog!$J437&lt;&gt;"",TransferLog!$L437&lt;&gt;""), TransferLog!$L437,"")</f>
        <v/>
      </c>
      <c r="L422" s="97">
        <f t="array" ref="L422">RANK($N422,$N$6:$N$2005,0)+COUNTIF($N$6:$N422,N422)</f>
        <v>100</v>
      </c>
      <c r="Q422" s="93"/>
      <c r="U422" s="93"/>
      <c r="W422" s="51" t="str">
        <f>IF(AND(AdmittedwithRecentDischarge!$K444&lt;&gt;"",AdmittedwithRecentDischarge!$I444&lt;&gt;"",AdmittedwithRecentDischarge!$W444&lt;&gt;""), AdmittedwithRecentDischarge!$W444,"")</f>
        <v/>
      </c>
      <c r="X422" s="97">
        <f t="array" ref="X422">RANK($Z422,$Z$6:$Z$2005,0)+COUNTIF($Z$6:$Z422,Z422)</f>
        <v>100</v>
      </c>
      <c r="AD422" s="93"/>
    </row>
    <row r="423" spans="1:30" s="97" customFormat="1">
      <c r="A423" s="97">
        <f t="shared" si="6"/>
        <v>418</v>
      </c>
      <c r="C423" s="51" t="str">
        <f>IF(AND(AdmittedwithRecentDischarge!$K445&lt;&gt;"",AdmittedwithRecentDischarge!$I445&lt;&gt;"",AdmittedwithRecentDischarge!$S445&lt;&gt;""), AdmittedwithRecentDischarge!$S445,"")</f>
        <v/>
      </c>
      <c r="D423" s="97">
        <f>RANK($F423,$F$6:$F$2005,0)+COUNTIF($F$6:$F423,F423)</f>
        <v>100</v>
      </c>
      <c r="I423" s="93"/>
      <c r="K423" s="51" t="str">
        <f>IF(AND(TransferLog!$J438&lt;&gt;"",TransferLog!$L438&lt;&gt;""), TransferLog!$L438,"")</f>
        <v/>
      </c>
      <c r="L423" s="97">
        <f t="array" ref="L423">RANK($N423,$N$6:$N$2005,0)+COUNTIF($N$6:$N423,N423)</f>
        <v>100</v>
      </c>
      <c r="Q423" s="93"/>
      <c r="U423" s="93"/>
      <c r="W423" s="51" t="str">
        <f>IF(AND(AdmittedwithRecentDischarge!$K445&lt;&gt;"",AdmittedwithRecentDischarge!$I445&lt;&gt;"",AdmittedwithRecentDischarge!$W445&lt;&gt;""), AdmittedwithRecentDischarge!$W445,"")</f>
        <v/>
      </c>
      <c r="X423" s="97">
        <f t="array" ref="X423">RANK($Z423,$Z$6:$Z$2005,0)+COUNTIF($Z$6:$Z423,Z423)</f>
        <v>100</v>
      </c>
      <c r="AD423" s="93"/>
    </row>
    <row r="424" spans="1:30" s="97" customFormat="1">
      <c r="A424" s="97">
        <f t="shared" si="6"/>
        <v>419</v>
      </c>
      <c r="C424" s="51" t="str">
        <f>IF(AND(AdmittedwithRecentDischarge!$K446&lt;&gt;"",AdmittedwithRecentDischarge!$I446&lt;&gt;"",AdmittedwithRecentDischarge!$S446&lt;&gt;""), AdmittedwithRecentDischarge!$S446,"")</f>
        <v/>
      </c>
      <c r="D424" s="97">
        <f>RANK($F424,$F$6:$F$2005,0)+COUNTIF($F$6:$F424,F424)</f>
        <v>100</v>
      </c>
      <c r="I424" s="93"/>
      <c r="K424" s="51" t="str">
        <f>IF(AND(TransferLog!$J439&lt;&gt;"",TransferLog!$L439&lt;&gt;""), TransferLog!$L439,"")</f>
        <v/>
      </c>
      <c r="L424" s="97">
        <f t="array" ref="L424">RANK($N424,$N$6:$N$2005,0)+COUNTIF($N$6:$N424,N424)</f>
        <v>100</v>
      </c>
      <c r="Q424" s="93"/>
      <c r="U424" s="93"/>
      <c r="W424" s="51" t="str">
        <f>IF(AND(AdmittedwithRecentDischarge!$K446&lt;&gt;"",AdmittedwithRecentDischarge!$I446&lt;&gt;"",AdmittedwithRecentDischarge!$W446&lt;&gt;""), AdmittedwithRecentDischarge!$W446,"")</f>
        <v/>
      </c>
      <c r="X424" s="97">
        <f t="array" ref="X424">RANK($Z424,$Z$6:$Z$2005,0)+COUNTIF($Z$6:$Z424,Z424)</f>
        <v>100</v>
      </c>
      <c r="AD424" s="93"/>
    </row>
    <row r="425" spans="1:30" s="97" customFormat="1">
      <c r="A425" s="97">
        <f t="shared" si="6"/>
        <v>420</v>
      </c>
      <c r="C425" s="51" t="str">
        <f>IF(AND(AdmittedwithRecentDischarge!$K447&lt;&gt;"",AdmittedwithRecentDischarge!$I447&lt;&gt;"",AdmittedwithRecentDischarge!$S447&lt;&gt;""), AdmittedwithRecentDischarge!$S447,"")</f>
        <v/>
      </c>
      <c r="D425" s="97">
        <f>RANK($F425,$F$6:$F$2005,0)+COUNTIF($F$6:$F425,F425)</f>
        <v>100</v>
      </c>
      <c r="I425" s="93"/>
      <c r="K425" s="51" t="str">
        <f>IF(AND(TransferLog!$J440&lt;&gt;"",TransferLog!$L440&lt;&gt;""), TransferLog!$L440,"")</f>
        <v/>
      </c>
      <c r="L425" s="97">
        <f t="array" ref="L425">RANK($N425,$N$6:$N$2005,0)+COUNTIF($N$6:$N425,N425)</f>
        <v>100</v>
      </c>
      <c r="Q425" s="93"/>
      <c r="U425" s="93"/>
      <c r="W425" s="51" t="str">
        <f>IF(AND(AdmittedwithRecentDischarge!$K447&lt;&gt;"",AdmittedwithRecentDischarge!$I447&lt;&gt;"",AdmittedwithRecentDischarge!$W447&lt;&gt;""), AdmittedwithRecentDischarge!$W447,"")</f>
        <v/>
      </c>
      <c r="X425" s="97">
        <f t="array" ref="X425">RANK($Z425,$Z$6:$Z$2005,0)+COUNTIF($Z$6:$Z425,Z425)</f>
        <v>100</v>
      </c>
      <c r="AD425" s="93"/>
    </row>
    <row r="426" spans="1:30" s="97" customFormat="1">
      <c r="A426" s="97">
        <f t="shared" si="6"/>
        <v>421</v>
      </c>
      <c r="C426" s="51" t="str">
        <f>IF(AND(AdmittedwithRecentDischarge!$K448&lt;&gt;"",AdmittedwithRecentDischarge!$I448&lt;&gt;"",AdmittedwithRecentDischarge!$S448&lt;&gt;""), AdmittedwithRecentDischarge!$S448,"")</f>
        <v/>
      </c>
      <c r="D426" s="97">
        <f>RANK($F426,$F$6:$F$2005,0)+COUNTIF($F$6:$F426,F426)</f>
        <v>100</v>
      </c>
      <c r="I426" s="93"/>
      <c r="K426" s="51" t="str">
        <f>IF(AND(TransferLog!$J441&lt;&gt;"",TransferLog!$L441&lt;&gt;""), TransferLog!$L441,"")</f>
        <v/>
      </c>
      <c r="L426" s="97">
        <f t="array" ref="L426">RANK($N426,$N$6:$N$2005,0)+COUNTIF($N$6:$N426,N426)</f>
        <v>100</v>
      </c>
      <c r="Q426" s="93"/>
      <c r="U426" s="93"/>
      <c r="W426" s="51" t="str">
        <f>IF(AND(AdmittedwithRecentDischarge!$K448&lt;&gt;"",AdmittedwithRecentDischarge!$I448&lt;&gt;"",AdmittedwithRecentDischarge!$W448&lt;&gt;""), AdmittedwithRecentDischarge!$W448,"")</f>
        <v/>
      </c>
      <c r="X426" s="97">
        <f t="array" ref="X426">RANK($Z426,$Z$6:$Z$2005,0)+COUNTIF($Z$6:$Z426,Z426)</f>
        <v>100</v>
      </c>
      <c r="AD426" s="93"/>
    </row>
    <row r="427" spans="1:30" s="97" customFormat="1">
      <c r="A427" s="97">
        <f t="shared" si="6"/>
        <v>422</v>
      </c>
      <c r="C427" s="51" t="str">
        <f>IF(AND(AdmittedwithRecentDischarge!$K449&lt;&gt;"",AdmittedwithRecentDischarge!$I449&lt;&gt;"",AdmittedwithRecentDischarge!$S449&lt;&gt;""), AdmittedwithRecentDischarge!$S449,"")</f>
        <v/>
      </c>
      <c r="D427" s="97">
        <f>RANK($F427,$F$6:$F$2005,0)+COUNTIF($F$6:$F427,F427)</f>
        <v>100</v>
      </c>
      <c r="I427" s="93"/>
      <c r="K427" s="51" t="str">
        <f>IF(AND(TransferLog!$J442&lt;&gt;"",TransferLog!$L442&lt;&gt;""), TransferLog!$L442,"")</f>
        <v/>
      </c>
      <c r="L427" s="97">
        <f t="array" ref="L427">RANK($N427,$N$6:$N$2005,0)+COUNTIF($N$6:$N427,N427)</f>
        <v>100</v>
      </c>
      <c r="Q427" s="93"/>
      <c r="U427" s="93"/>
      <c r="W427" s="51" t="str">
        <f>IF(AND(AdmittedwithRecentDischarge!$K449&lt;&gt;"",AdmittedwithRecentDischarge!$I449&lt;&gt;"",AdmittedwithRecentDischarge!$W449&lt;&gt;""), AdmittedwithRecentDischarge!$W449,"")</f>
        <v/>
      </c>
      <c r="X427" s="97">
        <f t="array" ref="X427">RANK($Z427,$Z$6:$Z$2005,0)+COUNTIF($Z$6:$Z427,Z427)</f>
        <v>100</v>
      </c>
      <c r="AD427" s="93"/>
    </row>
    <row r="428" spans="1:30" s="97" customFormat="1">
      <c r="A428" s="97">
        <f t="shared" si="6"/>
        <v>423</v>
      </c>
      <c r="C428" s="51" t="str">
        <f>IF(AND(AdmittedwithRecentDischarge!$K450&lt;&gt;"",AdmittedwithRecentDischarge!$I450&lt;&gt;"",AdmittedwithRecentDischarge!$S450&lt;&gt;""), AdmittedwithRecentDischarge!$S450,"")</f>
        <v/>
      </c>
      <c r="D428" s="97">
        <f>RANK($F428,$F$6:$F$2005,0)+COUNTIF($F$6:$F428,F428)</f>
        <v>100</v>
      </c>
      <c r="I428" s="93"/>
      <c r="K428" s="51" t="str">
        <f>IF(AND(TransferLog!$J443&lt;&gt;"",TransferLog!$L443&lt;&gt;""), TransferLog!$L443,"")</f>
        <v/>
      </c>
      <c r="L428" s="97">
        <f t="array" ref="L428">RANK($N428,$N$6:$N$2005,0)+COUNTIF($N$6:$N428,N428)</f>
        <v>100</v>
      </c>
      <c r="Q428" s="93"/>
      <c r="U428" s="93"/>
      <c r="W428" s="51" t="str">
        <f>IF(AND(AdmittedwithRecentDischarge!$K450&lt;&gt;"",AdmittedwithRecentDischarge!$I450&lt;&gt;"",AdmittedwithRecentDischarge!$W450&lt;&gt;""), AdmittedwithRecentDischarge!$W450,"")</f>
        <v/>
      </c>
      <c r="X428" s="97">
        <f t="array" ref="X428">RANK($Z428,$Z$6:$Z$2005,0)+COUNTIF($Z$6:$Z428,Z428)</f>
        <v>100</v>
      </c>
      <c r="AD428" s="93"/>
    </row>
    <row r="429" spans="1:30" s="97" customFormat="1">
      <c r="A429" s="97">
        <f t="shared" si="6"/>
        <v>424</v>
      </c>
      <c r="C429" s="51" t="str">
        <f>IF(AND(AdmittedwithRecentDischarge!$K451&lt;&gt;"",AdmittedwithRecentDischarge!$I451&lt;&gt;"",AdmittedwithRecentDischarge!$S451&lt;&gt;""), AdmittedwithRecentDischarge!$S451,"")</f>
        <v/>
      </c>
      <c r="D429" s="97">
        <f>RANK($F429,$F$6:$F$2005,0)+COUNTIF($F$6:$F429,F429)</f>
        <v>100</v>
      </c>
      <c r="I429" s="93"/>
      <c r="K429" s="51" t="str">
        <f>IF(AND(TransferLog!$J444&lt;&gt;"",TransferLog!$L444&lt;&gt;""), TransferLog!$L444,"")</f>
        <v/>
      </c>
      <c r="L429" s="97">
        <f t="array" ref="L429">RANK($N429,$N$6:$N$2005,0)+COUNTIF($N$6:$N429,N429)</f>
        <v>100</v>
      </c>
      <c r="Q429" s="93"/>
      <c r="U429" s="93"/>
      <c r="W429" s="51" t="str">
        <f>IF(AND(AdmittedwithRecentDischarge!$K451&lt;&gt;"",AdmittedwithRecentDischarge!$I451&lt;&gt;"",AdmittedwithRecentDischarge!$W451&lt;&gt;""), AdmittedwithRecentDischarge!$W451,"")</f>
        <v/>
      </c>
      <c r="X429" s="97">
        <f t="array" ref="X429">RANK($Z429,$Z$6:$Z$2005,0)+COUNTIF($Z$6:$Z429,Z429)</f>
        <v>100</v>
      </c>
      <c r="AD429" s="93"/>
    </row>
    <row r="430" spans="1:30" s="97" customFormat="1">
      <c r="A430" s="97">
        <f t="shared" si="6"/>
        <v>425</v>
      </c>
      <c r="C430" s="51" t="str">
        <f>IF(AND(AdmittedwithRecentDischarge!$K452&lt;&gt;"",AdmittedwithRecentDischarge!$I452&lt;&gt;"",AdmittedwithRecentDischarge!$S452&lt;&gt;""), AdmittedwithRecentDischarge!$S452,"")</f>
        <v/>
      </c>
      <c r="D430" s="97">
        <f>RANK($F430,$F$6:$F$2005,0)+COUNTIF($F$6:$F430,F430)</f>
        <v>100</v>
      </c>
      <c r="I430" s="93"/>
      <c r="K430" s="51" t="str">
        <f>IF(AND(TransferLog!$J445&lt;&gt;"",TransferLog!$L445&lt;&gt;""), TransferLog!$L445,"")</f>
        <v/>
      </c>
      <c r="L430" s="97">
        <f t="array" ref="L430">RANK($N430,$N$6:$N$2005,0)+COUNTIF($N$6:$N430,N430)</f>
        <v>100</v>
      </c>
      <c r="Q430" s="93"/>
      <c r="U430" s="93"/>
      <c r="W430" s="51" t="str">
        <f>IF(AND(AdmittedwithRecentDischarge!$K452&lt;&gt;"",AdmittedwithRecentDischarge!$I452&lt;&gt;"",AdmittedwithRecentDischarge!$W452&lt;&gt;""), AdmittedwithRecentDischarge!$W452,"")</f>
        <v/>
      </c>
      <c r="X430" s="97">
        <f t="array" ref="X430">RANK($Z430,$Z$6:$Z$2005,0)+COUNTIF($Z$6:$Z430,Z430)</f>
        <v>100</v>
      </c>
      <c r="AD430" s="93"/>
    </row>
    <row r="431" spans="1:30" s="97" customFormat="1">
      <c r="A431" s="97">
        <f t="shared" si="6"/>
        <v>426</v>
      </c>
      <c r="C431" s="51" t="str">
        <f>IF(AND(AdmittedwithRecentDischarge!$K453&lt;&gt;"",AdmittedwithRecentDischarge!$I453&lt;&gt;"",AdmittedwithRecentDischarge!$S453&lt;&gt;""), AdmittedwithRecentDischarge!$S453,"")</f>
        <v/>
      </c>
      <c r="D431" s="97">
        <f>RANK($F431,$F$6:$F$2005,0)+COUNTIF($F$6:$F431,F431)</f>
        <v>100</v>
      </c>
      <c r="I431" s="93"/>
      <c r="K431" s="51" t="str">
        <f>IF(AND(TransferLog!$J446&lt;&gt;"",TransferLog!$L446&lt;&gt;""), TransferLog!$L446,"")</f>
        <v/>
      </c>
      <c r="L431" s="97">
        <f t="array" ref="L431">RANK($N431,$N$6:$N$2005,0)+COUNTIF($N$6:$N431,N431)</f>
        <v>100</v>
      </c>
      <c r="Q431" s="93"/>
      <c r="U431" s="93"/>
      <c r="W431" s="51" t="str">
        <f>IF(AND(AdmittedwithRecentDischarge!$K453&lt;&gt;"",AdmittedwithRecentDischarge!$I453&lt;&gt;"",AdmittedwithRecentDischarge!$W453&lt;&gt;""), AdmittedwithRecentDischarge!$W453,"")</f>
        <v/>
      </c>
      <c r="X431" s="97">
        <f t="array" ref="X431">RANK($Z431,$Z$6:$Z$2005,0)+COUNTIF($Z$6:$Z431,Z431)</f>
        <v>100</v>
      </c>
      <c r="AD431" s="93"/>
    </row>
    <row r="432" spans="1:30" s="97" customFormat="1">
      <c r="A432" s="97">
        <f t="shared" si="6"/>
        <v>427</v>
      </c>
      <c r="C432" s="51" t="str">
        <f>IF(AND(AdmittedwithRecentDischarge!$K454&lt;&gt;"",AdmittedwithRecentDischarge!$I454&lt;&gt;"",AdmittedwithRecentDischarge!$S454&lt;&gt;""), AdmittedwithRecentDischarge!$S454,"")</f>
        <v/>
      </c>
      <c r="D432" s="97">
        <f>RANK($F432,$F$6:$F$2005,0)+COUNTIF($F$6:$F432,F432)</f>
        <v>100</v>
      </c>
      <c r="I432" s="93"/>
      <c r="K432" s="51" t="str">
        <f>IF(AND(TransferLog!$J447&lt;&gt;"",TransferLog!$L447&lt;&gt;""), TransferLog!$L447,"")</f>
        <v/>
      </c>
      <c r="L432" s="97">
        <f t="array" ref="L432">RANK($N432,$N$6:$N$2005,0)+COUNTIF($N$6:$N432,N432)</f>
        <v>100</v>
      </c>
      <c r="Q432" s="93"/>
      <c r="U432" s="93"/>
      <c r="W432" s="51" t="str">
        <f>IF(AND(AdmittedwithRecentDischarge!$K454&lt;&gt;"",AdmittedwithRecentDischarge!$I454&lt;&gt;"",AdmittedwithRecentDischarge!$W454&lt;&gt;""), AdmittedwithRecentDischarge!$W454,"")</f>
        <v/>
      </c>
      <c r="X432" s="97">
        <f t="array" ref="X432">RANK($Z432,$Z$6:$Z$2005,0)+COUNTIF($Z$6:$Z432,Z432)</f>
        <v>100</v>
      </c>
      <c r="AD432" s="93"/>
    </row>
    <row r="433" spans="1:30" s="97" customFormat="1">
      <c r="A433" s="97">
        <f t="shared" si="6"/>
        <v>428</v>
      </c>
      <c r="C433" s="51" t="str">
        <f>IF(AND(AdmittedwithRecentDischarge!$K455&lt;&gt;"",AdmittedwithRecentDischarge!$I455&lt;&gt;"",AdmittedwithRecentDischarge!$S455&lt;&gt;""), AdmittedwithRecentDischarge!$S455,"")</f>
        <v/>
      </c>
      <c r="D433" s="97">
        <f>RANK($F433,$F$6:$F$2005,0)+COUNTIF($F$6:$F433,F433)</f>
        <v>100</v>
      </c>
      <c r="I433" s="93"/>
      <c r="K433" s="51" t="str">
        <f>IF(AND(TransferLog!$J448&lt;&gt;"",TransferLog!$L448&lt;&gt;""), TransferLog!$L448,"")</f>
        <v/>
      </c>
      <c r="L433" s="97">
        <f t="array" ref="L433">RANK($N433,$N$6:$N$2005,0)+COUNTIF($N$6:$N433,N433)</f>
        <v>100</v>
      </c>
      <c r="Q433" s="93"/>
      <c r="U433" s="93"/>
      <c r="W433" s="51" t="str">
        <f>IF(AND(AdmittedwithRecentDischarge!$K455&lt;&gt;"",AdmittedwithRecentDischarge!$I455&lt;&gt;"",AdmittedwithRecentDischarge!$W455&lt;&gt;""), AdmittedwithRecentDischarge!$W455,"")</f>
        <v/>
      </c>
      <c r="X433" s="97">
        <f t="array" ref="X433">RANK($Z433,$Z$6:$Z$2005,0)+COUNTIF($Z$6:$Z433,Z433)</f>
        <v>100</v>
      </c>
      <c r="AD433" s="93"/>
    </row>
    <row r="434" spans="1:30" s="97" customFormat="1">
      <c r="A434" s="97">
        <f t="shared" si="6"/>
        <v>429</v>
      </c>
      <c r="C434" s="51" t="str">
        <f>IF(AND(AdmittedwithRecentDischarge!$K456&lt;&gt;"",AdmittedwithRecentDischarge!$I456&lt;&gt;"",AdmittedwithRecentDischarge!$S456&lt;&gt;""), AdmittedwithRecentDischarge!$S456,"")</f>
        <v/>
      </c>
      <c r="D434" s="97">
        <f>RANK($F434,$F$6:$F$2005,0)+COUNTIF($F$6:$F434,F434)</f>
        <v>100</v>
      </c>
      <c r="I434" s="93"/>
      <c r="K434" s="51" t="str">
        <f>IF(AND(TransferLog!$J449&lt;&gt;"",TransferLog!$L449&lt;&gt;""), TransferLog!$L449,"")</f>
        <v/>
      </c>
      <c r="L434" s="97">
        <f t="array" ref="L434">RANK($N434,$N$6:$N$2005,0)+COUNTIF($N$6:$N434,N434)</f>
        <v>100</v>
      </c>
      <c r="Q434" s="93"/>
      <c r="U434" s="93"/>
      <c r="W434" s="51" t="str">
        <f>IF(AND(AdmittedwithRecentDischarge!$K456&lt;&gt;"",AdmittedwithRecentDischarge!$I456&lt;&gt;"",AdmittedwithRecentDischarge!$W456&lt;&gt;""), AdmittedwithRecentDischarge!$W456,"")</f>
        <v/>
      </c>
      <c r="X434" s="97">
        <f t="array" ref="X434">RANK($Z434,$Z$6:$Z$2005,0)+COUNTIF($Z$6:$Z434,Z434)</f>
        <v>100</v>
      </c>
      <c r="AD434" s="93"/>
    </row>
    <row r="435" spans="1:30" s="97" customFormat="1">
      <c r="A435" s="97">
        <f t="shared" si="6"/>
        <v>430</v>
      </c>
      <c r="C435" s="51" t="str">
        <f>IF(AND(AdmittedwithRecentDischarge!$K457&lt;&gt;"",AdmittedwithRecentDischarge!$I457&lt;&gt;"",AdmittedwithRecentDischarge!$S457&lt;&gt;""), AdmittedwithRecentDischarge!$S457,"")</f>
        <v/>
      </c>
      <c r="D435" s="97">
        <f>RANK($F435,$F$6:$F$2005,0)+COUNTIF($F$6:$F435,F435)</f>
        <v>100</v>
      </c>
      <c r="I435" s="93"/>
      <c r="K435" s="51" t="str">
        <f>IF(AND(TransferLog!$J450&lt;&gt;"",TransferLog!$L450&lt;&gt;""), TransferLog!$L450,"")</f>
        <v/>
      </c>
      <c r="L435" s="97">
        <f t="array" ref="L435">RANK($N435,$N$6:$N$2005,0)+COUNTIF($N$6:$N435,N435)</f>
        <v>100</v>
      </c>
      <c r="Q435" s="93"/>
      <c r="U435" s="93"/>
      <c r="W435" s="51" t="str">
        <f>IF(AND(AdmittedwithRecentDischarge!$K457&lt;&gt;"",AdmittedwithRecentDischarge!$I457&lt;&gt;"",AdmittedwithRecentDischarge!$W457&lt;&gt;""), AdmittedwithRecentDischarge!$W457,"")</f>
        <v/>
      </c>
      <c r="X435" s="97">
        <f t="array" ref="X435">RANK($Z435,$Z$6:$Z$2005,0)+COUNTIF($Z$6:$Z435,Z435)</f>
        <v>100</v>
      </c>
      <c r="AD435" s="93"/>
    </row>
    <row r="436" spans="1:30" s="97" customFormat="1">
      <c r="A436" s="97">
        <f t="shared" si="6"/>
        <v>431</v>
      </c>
      <c r="C436" s="51" t="str">
        <f>IF(AND(AdmittedwithRecentDischarge!$K458&lt;&gt;"",AdmittedwithRecentDischarge!$I458&lt;&gt;"",AdmittedwithRecentDischarge!$S458&lt;&gt;""), AdmittedwithRecentDischarge!$S458,"")</f>
        <v/>
      </c>
      <c r="D436" s="97">
        <f>RANK($F436,$F$6:$F$2005,0)+COUNTIF($F$6:$F436,F436)</f>
        <v>100</v>
      </c>
      <c r="I436" s="93"/>
      <c r="K436" s="51" t="str">
        <f>IF(AND(TransferLog!$J451&lt;&gt;"",TransferLog!$L451&lt;&gt;""), TransferLog!$L451,"")</f>
        <v/>
      </c>
      <c r="L436" s="97">
        <f t="array" ref="L436">RANK($N436,$N$6:$N$2005,0)+COUNTIF($N$6:$N436,N436)</f>
        <v>100</v>
      </c>
      <c r="Q436" s="93"/>
      <c r="U436" s="93"/>
      <c r="W436" s="51" t="str">
        <f>IF(AND(AdmittedwithRecentDischarge!$K458&lt;&gt;"",AdmittedwithRecentDischarge!$I458&lt;&gt;"",AdmittedwithRecentDischarge!$W458&lt;&gt;""), AdmittedwithRecentDischarge!$W458,"")</f>
        <v/>
      </c>
      <c r="X436" s="97">
        <f t="array" ref="X436">RANK($Z436,$Z$6:$Z$2005,0)+COUNTIF($Z$6:$Z436,Z436)</f>
        <v>100</v>
      </c>
      <c r="AD436" s="93"/>
    </row>
    <row r="437" spans="1:30" s="97" customFormat="1">
      <c r="A437" s="97">
        <f t="shared" si="6"/>
        <v>432</v>
      </c>
      <c r="C437" s="51" t="str">
        <f>IF(AND(AdmittedwithRecentDischarge!$K459&lt;&gt;"",AdmittedwithRecentDischarge!$I459&lt;&gt;"",AdmittedwithRecentDischarge!$S459&lt;&gt;""), AdmittedwithRecentDischarge!$S459,"")</f>
        <v/>
      </c>
      <c r="D437" s="97">
        <f>RANK($F437,$F$6:$F$2005,0)+COUNTIF($F$6:$F437,F437)</f>
        <v>100</v>
      </c>
      <c r="I437" s="93"/>
      <c r="K437" s="51" t="str">
        <f>IF(AND(TransferLog!$J452&lt;&gt;"",TransferLog!$L452&lt;&gt;""), TransferLog!$L452,"")</f>
        <v/>
      </c>
      <c r="L437" s="97">
        <f t="array" ref="L437">RANK($N437,$N$6:$N$2005,0)+COUNTIF($N$6:$N437,N437)</f>
        <v>100</v>
      </c>
      <c r="Q437" s="93"/>
      <c r="U437" s="93"/>
      <c r="W437" s="51" t="str">
        <f>IF(AND(AdmittedwithRecentDischarge!$K459&lt;&gt;"",AdmittedwithRecentDischarge!$I459&lt;&gt;"",AdmittedwithRecentDischarge!$W459&lt;&gt;""), AdmittedwithRecentDischarge!$W459,"")</f>
        <v/>
      </c>
      <c r="X437" s="97">
        <f t="array" ref="X437">RANK($Z437,$Z$6:$Z$2005,0)+COUNTIF($Z$6:$Z437,Z437)</f>
        <v>100</v>
      </c>
      <c r="AD437" s="93"/>
    </row>
    <row r="438" spans="1:30" s="97" customFormat="1">
      <c r="A438" s="97">
        <f t="shared" si="6"/>
        <v>433</v>
      </c>
      <c r="C438" s="51" t="str">
        <f>IF(AND(AdmittedwithRecentDischarge!$K460&lt;&gt;"",AdmittedwithRecentDischarge!$I460&lt;&gt;"",AdmittedwithRecentDischarge!$S460&lt;&gt;""), AdmittedwithRecentDischarge!$S460,"")</f>
        <v/>
      </c>
      <c r="D438" s="97">
        <f>RANK($F438,$F$6:$F$2005,0)+COUNTIF($F$6:$F438,F438)</f>
        <v>100</v>
      </c>
      <c r="I438" s="93"/>
      <c r="K438" s="51" t="str">
        <f>IF(AND(TransferLog!$J453&lt;&gt;"",TransferLog!$L453&lt;&gt;""), TransferLog!$L453,"")</f>
        <v/>
      </c>
      <c r="L438" s="97">
        <f t="array" ref="L438">RANK($N438,$N$6:$N$2005,0)+COUNTIF($N$6:$N438,N438)</f>
        <v>100</v>
      </c>
      <c r="Q438" s="93"/>
      <c r="U438" s="93"/>
      <c r="W438" s="51" t="str">
        <f>IF(AND(AdmittedwithRecentDischarge!$K460&lt;&gt;"",AdmittedwithRecentDischarge!$I460&lt;&gt;"",AdmittedwithRecentDischarge!$W460&lt;&gt;""), AdmittedwithRecentDischarge!$W460,"")</f>
        <v/>
      </c>
      <c r="X438" s="97">
        <f t="array" ref="X438">RANK($Z438,$Z$6:$Z$2005,0)+COUNTIF($Z$6:$Z438,Z438)</f>
        <v>100</v>
      </c>
      <c r="AD438" s="93"/>
    </row>
    <row r="439" spans="1:30" s="97" customFormat="1">
      <c r="A439" s="97">
        <f t="shared" si="6"/>
        <v>434</v>
      </c>
      <c r="C439" s="51" t="str">
        <f>IF(AND(AdmittedwithRecentDischarge!$K461&lt;&gt;"",AdmittedwithRecentDischarge!$I461&lt;&gt;"",AdmittedwithRecentDischarge!$S461&lt;&gt;""), AdmittedwithRecentDischarge!$S461,"")</f>
        <v/>
      </c>
      <c r="D439" s="97">
        <f>RANK($F439,$F$6:$F$2005,0)+COUNTIF($F$6:$F439,F439)</f>
        <v>100</v>
      </c>
      <c r="I439" s="93"/>
      <c r="K439" s="51" t="str">
        <f>IF(AND(TransferLog!$J454&lt;&gt;"",TransferLog!$L454&lt;&gt;""), TransferLog!$L454,"")</f>
        <v/>
      </c>
      <c r="L439" s="97">
        <f t="array" ref="L439">RANK($N439,$N$6:$N$2005,0)+COUNTIF($N$6:$N439,N439)</f>
        <v>100</v>
      </c>
      <c r="Q439" s="93"/>
      <c r="U439" s="93"/>
      <c r="W439" s="51" t="str">
        <f>IF(AND(AdmittedwithRecentDischarge!$K461&lt;&gt;"",AdmittedwithRecentDischarge!$I461&lt;&gt;"",AdmittedwithRecentDischarge!$W461&lt;&gt;""), AdmittedwithRecentDischarge!$W461,"")</f>
        <v/>
      </c>
      <c r="X439" s="97">
        <f t="array" ref="X439">RANK($Z439,$Z$6:$Z$2005,0)+COUNTIF($Z$6:$Z439,Z439)</f>
        <v>100</v>
      </c>
      <c r="AD439" s="93"/>
    </row>
    <row r="440" spans="1:30" s="97" customFormat="1">
      <c r="A440" s="97">
        <f t="shared" si="6"/>
        <v>435</v>
      </c>
      <c r="C440" s="51" t="str">
        <f>IF(AND(AdmittedwithRecentDischarge!$K462&lt;&gt;"",AdmittedwithRecentDischarge!$I462&lt;&gt;"",AdmittedwithRecentDischarge!$S462&lt;&gt;""), AdmittedwithRecentDischarge!$S462,"")</f>
        <v/>
      </c>
      <c r="D440" s="97">
        <f>RANK($F440,$F$6:$F$2005,0)+COUNTIF($F$6:$F440,F440)</f>
        <v>100</v>
      </c>
      <c r="I440" s="93"/>
      <c r="K440" s="51" t="str">
        <f>IF(AND(TransferLog!$J455&lt;&gt;"",TransferLog!$L455&lt;&gt;""), TransferLog!$L455,"")</f>
        <v/>
      </c>
      <c r="L440" s="97">
        <f t="array" ref="L440">RANK($N440,$N$6:$N$2005,0)+COUNTIF($N$6:$N440,N440)</f>
        <v>100</v>
      </c>
      <c r="Q440" s="93"/>
      <c r="U440" s="93"/>
      <c r="W440" s="51" t="str">
        <f>IF(AND(AdmittedwithRecentDischarge!$K462&lt;&gt;"",AdmittedwithRecentDischarge!$I462&lt;&gt;"",AdmittedwithRecentDischarge!$W462&lt;&gt;""), AdmittedwithRecentDischarge!$W462,"")</f>
        <v/>
      </c>
      <c r="X440" s="97">
        <f t="array" ref="X440">RANK($Z440,$Z$6:$Z$2005,0)+COUNTIF($Z$6:$Z440,Z440)</f>
        <v>100</v>
      </c>
      <c r="AD440" s="93"/>
    </row>
    <row r="441" spans="1:30" s="97" customFormat="1">
      <c r="A441" s="97">
        <f t="shared" si="6"/>
        <v>436</v>
      </c>
      <c r="C441" s="51" t="str">
        <f>IF(AND(AdmittedwithRecentDischarge!$K463&lt;&gt;"",AdmittedwithRecentDischarge!$I463&lt;&gt;"",AdmittedwithRecentDischarge!$S463&lt;&gt;""), AdmittedwithRecentDischarge!$S463,"")</f>
        <v/>
      </c>
      <c r="D441" s="97">
        <f>RANK($F441,$F$6:$F$2005,0)+COUNTIF($F$6:$F441,F441)</f>
        <v>100</v>
      </c>
      <c r="I441" s="93"/>
      <c r="K441" s="51" t="str">
        <f>IF(AND(TransferLog!$J456&lt;&gt;"",TransferLog!$L456&lt;&gt;""), TransferLog!$L456,"")</f>
        <v/>
      </c>
      <c r="L441" s="97">
        <f t="array" ref="L441">RANK($N441,$N$6:$N$2005,0)+COUNTIF($N$6:$N441,N441)</f>
        <v>100</v>
      </c>
      <c r="Q441" s="93"/>
      <c r="U441" s="93"/>
      <c r="W441" s="51" t="str">
        <f>IF(AND(AdmittedwithRecentDischarge!$K463&lt;&gt;"",AdmittedwithRecentDischarge!$I463&lt;&gt;"",AdmittedwithRecentDischarge!$W463&lt;&gt;""), AdmittedwithRecentDischarge!$W463,"")</f>
        <v/>
      </c>
      <c r="X441" s="97">
        <f t="array" ref="X441">RANK($Z441,$Z$6:$Z$2005,0)+COUNTIF($Z$6:$Z441,Z441)</f>
        <v>100</v>
      </c>
      <c r="AD441" s="93"/>
    </row>
    <row r="442" spans="1:30" s="97" customFormat="1">
      <c r="A442" s="97">
        <f t="shared" si="6"/>
        <v>437</v>
      </c>
      <c r="C442" s="51" t="str">
        <f>IF(AND(AdmittedwithRecentDischarge!$K464&lt;&gt;"",AdmittedwithRecentDischarge!$I464&lt;&gt;"",AdmittedwithRecentDischarge!$S464&lt;&gt;""), AdmittedwithRecentDischarge!$S464,"")</f>
        <v/>
      </c>
      <c r="D442" s="97">
        <f>RANK($F442,$F$6:$F$2005,0)+COUNTIF($F$6:$F442,F442)</f>
        <v>100</v>
      </c>
      <c r="I442" s="93"/>
      <c r="K442" s="51" t="str">
        <f>IF(AND(TransferLog!$J457&lt;&gt;"",TransferLog!$L457&lt;&gt;""), TransferLog!$L457,"")</f>
        <v/>
      </c>
      <c r="L442" s="97">
        <f t="array" ref="L442">RANK($N442,$N$6:$N$2005,0)+COUNTIF($N$6:$N442,N442)</f>
        <v>100</v>
      </c>
      <c r="Q442" s="93"/>
      <c r="U442" s="93"/>
      <c r="W442" s="51" t="str">
        <f>IF(AND(AdmittedwithRecentDischarge!$K464&lt;&gt;"",AdmittedwithRecentDischarge!$I464&lt;&gt;"",AdmittedwithRecentDischarge!$W464&lt;&gt;""), AdmittedwithRecentDischarge!$W464,"")</f>
        <v/>
      </c>
      <c r="X442" s="97">
        <f t="array" ref="X442">RANK($Z442,$Z$6:$Z$2005,0)+COUNTIF($Z$6:$Z442,Z442)</f>
        <v>100</v>
      </c>
      <c r="AD442" s="93"/>
    </row>
    <row r="443" spans="1:30" s="97" customFormat="1">
      <c r="A443" s="97">
        <f t="shared" si="6"/>
        <v>438</v>
      </c>
      <c r="C443" s="51" t="str">
        <f>IF(AND(AdmittedwithRecentDischarge!$K465&lt;&gt;"",AdmittedwithRecentDischarge!$I465&lt;&gt;"",AdmittedwithRecentDischarge!$S465&lt;&gt;""), AdmittedwithRecentDischarge!$S465,"")</f>
        <v/>
      </c>
      <c r="D443" s="97">
        <f>RANK($F443,$F$6:$F$2005,0)+COUNTIF($F$6:$F443,F443)</f>
        <v>100</v>
      </c>
      <c r="I443" s="93"/>
      <c r="K443" s="51" t="str">
        <f>IF(AND(TransferLog!$J458&lt;&gt;"",TransferLog!$L458&lt;&gt;""), TransferLog!$L458,"")</f>
        <v/>
      </c>
      <c r="L443" s="97">
        <f t="array" ref="L443">RANK($N443,$N$6:$N$2005,0)+COUNTIF($N$6:$N443,N443)</f>
        <v>100</v>
      </c>
      <c r="Q443" s="93"/>
      <c r="U443" s="93"/>
      <c r="W443" s="51" t="str">
        <f>IF(AND(AdmittedwithRecentDischarge!$K465&lt;&gt;"",AdmittedwithRecentDischarge!$I465&lt;&gt;"",AdmittedwithRecentDischarge!$W465&lt;&gt;""), AdmittedwithRecentDischarge!$W465,"")</f>
        <v/>
      </c>
      <c r="X443" s="97">
        <f t="array" ref="X443">RANK($Z443,$Z$6:$Z$2005,0)+COUNTIF($Z$6:$Z443,Z443)</f>
        <v>100</v>
      </c>
      <c r="AD443" s="93"/>
    </row>
    <row r="444" spans="1:30" s="97" customFormat="1">
      <c r="A444" s="97">
        <f t="shared" si="6"/>
        <v>439</v>
      </c>
      <c r="C444" s="51" t="str">
        <f>IF(AND(AdmittedwithRecentDischarge!$K466&lt;&gt;"",AdmittedwithRecentDischarge!$I466&lt;&gt;"",AdmittedwithRecentDischarge!$S466&lt;&gt;""), AdmittedwithRecentDischarge!$S466,"")</f>
        <v/>
      </c>
      <c r="D444" s="97">
        <f>RANK($F444,$F$6:$F$2005,0)+COUNTIF($F$6:$F444,F444)</f>
        <v>100</v>
      </c>
      <c r="I444" s="93"/>
      <c r="K444" s="51" t="str">
        <f>IF(AND(TransferLog!$J459&lt;&gt;"",TransferLog!$L459&lt;&gt;""), TransferLog!$L459,"")</f>
        <v/>
      </c>
      <c r="L444" s="97">
        <f t="array" ref="L444">RANK($N444,$N$6:$N$2005,0)+COUNTIF($N$6:$N444,N444)</f>
        <v>100</v>
      </c>
      <c r="Q444" s="93"/>
      <c r="U444" s="93"/>
      <c r="W444" s="51" t="str">
        <f>IF(AND(AdmittedwithRecentDischarge!$K466&lt;&gt;"",AdmittedwithRecentDischarge!$I466&lt;&gt;"",AdmittedwithRecentDischarge!$W466&lt;&gt;""), AdmittedwithRecentDischarge!$W466,"")</f>
        <v/>
      </c>
      <c r="X444" s="97">
        <f t="array" ref="X444">RANK($Z444,$Z$6:$Z$2005,0)+COUNTIF($Z$6:$Z444,Z444)</f>
        <v>100</v>
      </c>
      <c r="AD444" s="93"/>
    </row>
    <row r="445" spans="1:30" s="97" customFormat="1">
      <c r="A445" s="97">
        <f t="shared" si="6"/>
        <v>440</v>
      </c>
      <c r="C445" s="51" t="str">
        <f>IF(AND(AdmittedwithRecentDischarge!$K467&lt;&gt;"",AdmittedwithRecentDischarge!$I467&lt;&gt;"",AdmittedwithRecentDischarge!$S467&lt;&gt;""), AdmittedwithRecentDischarge!$S467,"")</f>
        <v/>
      </c>
      <c r="D445" s="97">
        <f>RANK($F445,$F$6:$F$2005,0)+COUNTIF($F$6:$F445,F445)</f>
        <v>100</v>
      </c>
      <c r="I445" s="93"/>
      <c r="K445" s="51" t="str">
        <f>IF(AND(TransferLog!$J460&lt;&gt;"",TransferLog!$L460&lt;&gt;""), TransferLog!$L460,"")</f>
        <v/>
      </c>
      <c r="L445" s="97">
        <f t="array" ref="L445">RANK($N445,$N$6:$N$2005,0)+COUNTIF($N$6:$N445,N445)</f>
        <v>100</v>
      </c>
      <c r="Q445" s="93"/>
      <c r="U445" s="93"/>
      <c r="W445" s="51" t="str">
        <f>IF(AND(AdmittedwithRecentDischarge!$K467&lt;&gt;"",AdmittedwithRecentDischarge!$I467&lt;&gt;"",AdmittedwithRecentDischarge!$W467&lt;&gt;""), AdmittedwithRecentDischarge!$W467,"")</f>
        <v/>
      </c>
      <c r="X445" s="97">
        <f t="array" ref="X445">RANK($Z445,$Z$6:$Z$2005,0)+COUNTIF($Z$6:$Z445,Z445)</f>
        <v>100</v>
      </c>
      <c r="AD445" s="93"/>
    </row>
    <row r="446" spans="1:30" s="97" customFormat="1">
      <c r="A446" s="97">
        <f t="shared" si="6"/>
        <v>441</v>
      </c>
      <c r="C446" s="51" t="str">
        <f>IF(AND(AdmittedwithRecentDischarge!$K468&lt;&gt;"",AdmittedwithRecentDischarge!$I468&lt;&gt;"",AdmittedwithRecentDischarge!$S468&lt;&gt;""), AdmittedwithRecentDischarge!$S468,"")</f>
        <v/>
      </c>
      <c r="D446" s="97">
        <f>RANK($F446,$F$6:$F$2005,0)+COUNTIF($F$6:$F446,F446)</f>
        <v>100</v>
      </c>
      <c r="I446" s="93"/>
      <c r="K446" s="51" t="str">
        <f>IF(AND(TransferLog!$J461&lt;&gt;"",TransferLog!$L461&lt;&gt;""), TransferLog!$L461,"")</f>
        <v/>
      </c>
      <c r="L446" s="97">
        <f t="array" ref="L446">RANK($N446,$N$6:$N$2005,0)+COUNTIF($N$6:$N446,N446)</f>
        <v>100</v>
      </c>
      <c r="Q446" s="93"/>
      <c r="U446" s="93"/>
      <c r="W446" s="51" t="str">
        <f>IF(AND(AdmittedwithRecentDischarge!$K468&lt;&gt;"",AdmittedwithRecentDischarge!$I468&lt;&gt;"",AdmittedwithRecentDischarge!$W468&lt;&gt;""), AdmittedwithRecentDischarge!$W468,"")</f>
        <v/>
      </c>
      <c r="X446" s="97">
        <f t="array" ref="X446">RANK($Z446,$Z$6:$Z$2005,0)+COUNTIF($Z$6:$Z446,Z446)</f>
        <v>100</v>
      </c>
      <c r="AD446" s="93"/>
    </row>
    <row r="447" spans="1:30" s="97" customFormat="1">
      <c r="A447" s="97">
        <f t="shared" si="6"/>
        <v>442</v>
      </c>
      <c r="C447" s="51" t="str">
        <f>IF(AND(AdmittedwithRecentDischarge!$K469&lt;&gt;"",AdmittedwithRecentDischarge!$I469&lt;&gt;"",AdmittedwithRecentDischarge!$S469&lt;&gt;""), AdmittedwithRecentDischarge!$S469,"")</f>
        <v/>
      </c>
      <c r="D447" s="97">
        <f>RANK($F447,$F$6:$F$2005,0)+COUNTIF($F$6:$F447,F447)</f>
        <v>100</v>
      </c>
      <c r="I447" s="93"/>
      <c r="K447" s="51" t="str">
        <f>IF(AND(TransferLog!$J462&lt;&gt;"",TransferLog!$L462&lt;&gt;""), TransferLog!$L462,"")</f>
        <v/>
      </c>
      <c r="L447" s="97">
        <f t="array" ref="L447">RANK($N447,$N$6:$N$2005,0)+COUNTIF($N$6:$N447,N447)</f>
        <v>100</v>
      </c>
      <c r="Q447" s="93"/>
      <c r="U447" s="93"/>
      <c r="W447" s="51" t="str">
        <f>IF(AND(AdmittedwithRecentDischarge!$K469&lt;&gt;"",AdmittedwithRecentDischarge!$I469&lt;&gt;"",AdmittedwithRecentDischarge!$W469&lt;&gt;""), AdmittedwithRecentDischarge!$W469,"")</f>
        <v/>
      </c>
      <c r="X447" s="97">
        <f t="array" ref="X447">RANK($Z447,$Z$6:$Z$2005,0)+COUNTIF($Z$6:$Z447,Z447)</f>
        <v>100</v>
      </c>
      <c r="AD447" s="93"/>
    </row>
    <row r="448" spans="1:30" s="97" customFormat="1">
      <c r="A448" s="97">
        <f t="shared" si="6"/>
        <v>443</v>
      </c>
      <c r="C448" s="51" t="str">
        <f>IF(AND(AdmittedwithRecentDischarge!$K470&lt;&gt;"",AdmittedwithRecentDischarge!$I470&lt;&gt;"",AdmittedwithRecentDischarge!$S470&lt;&gt;""), AdmittedwithRecentDischarge!$S470,"")</f>
        <v/>
      </c>
      <c r="D448" s="97">
        <f>RANK($F448,$F$6:$F$2005,0)+COUNTIF($F$6:$F448,F448)</f>
        <v>100</v>
      </c>
      <c r="I448" s="93"/>
      <c r="K448" s="51" t="str">
        <f>IF(AND(TransferLog!$J463&lt;&gt;"",TransferLog!$L463&lt;&gt;""), TransferLog!$L463,"")</f>
        <v/>
      </c>
      <c r="L448" s="97">
        <f t="array" ref="L448">RANK($N448,$N$6:$N$2005,0)+COUNTIF($N$6:$N448,N448)</f>
        <v>100</v>
      </c>
      <c r="Q448" s="93"/>
      <c r="U448" s="93"/>
      <c r="W448" s="51" t="str">
        <f>IF(AND(AdmittedwithRecentDischarge!$K470&lt;&gt;"",AdmittedwithRecentDischarge!$I470&lt;&gt;"",AdmittedwithRecentDischarge!$W470&lt;&gt;""), AdmittedwithRecentDischarge!$W470,"")</f>
        <v/>
      </c>
      <c r="X448" s="97">
        <f t="array" ref="X448">RANK($Z448,$Z$6:$Z$2005,0)+COUNTIF($Z$6:$Z448,Z448)</f>
        <v>100</v>
      </c>
      <c r="AD448" s="93"/>
    </row>
    <row r="449" spans="1:30" s="97" customFormat="1">
      <c r="A449" s="97">
        <f t="shared" si="6"/>
        <v>444</v>
      </c>
      <c r="C449" s="51" t="str">
        <f>IF(AND(AdmittedwithRecentDischarge!$K471&lt;&gt;"",AdmittedwithRecentDischarge!$I471&lt;&gt;"",AdmittedwithRecentDischarge!$S471&lt;&gt;""), AdmittedwithRecentDischarge!$S471,"")</f>
        <v/>
      </c>
      <c r="D449" s="97">
        <f>RANK($F449,$F$6:$F$2005,0)+COUNTIF($F$6:$F449,F449)</f>
        <v>100</v>
      </c>
      <c r="I449" s="93"/>
      <c r="K449" s="51" t="str">
        <f>IF(AND(TransferLog!$J464&lt;&gt;"",TransferLog!$L464&lt;&gt;""), TransferLog!$L464,"")</f>
        <v/>
      </c>
      <c r="L449" s="97">
        <f t="array" ref="L449">RANK($N449,$N$6:$N$2005,0)+COUNTIF($N$6:$N449,N449)</f>
        <v>100</v>
      </c>
      <c r="Q449" s="93"/>
      <c r="U449" s="93"/>
      <c r="W449" s="51" t="str">
        <f>IF(AND(AdmittedwithRecentDischarge!$K471&lt;&gt;"",AdmittedwithRecentDischarge!$I471&lt;&gt;"",AdmittedwithRecentDischarge!$W471&lt;&gt;""), AdmittedwithRecentDischarge!$W471,"")</f>
        <v/>
      </c>
      <c r="X449" s="97">
        <f t="array" ref="X449">RANK($Z449,$Z$6:$Z$2005,0)+COUNTIF($Z$6:$Z449,Z449)</f>
        <v>100</v>
      </c>
      <c r="AD449" s="93"/>
    </row>
    <row r="450" spans="1:30" s="97" customFormat="1">
      <c r="A450" s="97">
        <f t="shared" si="6"/>
        <v>445</v>
      </c>
      <c r="C450" s="51" t="str">
        <f>IF(AND(AdmittedwithRecentDischarge!$K472&lt;&gt;"",AdmittedwithRecentDischarge!$I472&lt;&gt;"",AdmittedwithRecentDischarge!$S472&lt;&gt;""), AdmittedwithRecentDischarge!$S472,"")</f>
        <v/>
      </c>
      <c r="D450" s="97">
        <f>RANK($F450,$F$6:$F$2005,0)+COUNTIF($F$6:$F450,F450)</f>
        <v>100</v>
      </c>
      <c r="I450" s="93"/>
      <c r="K450" s="51" t="str">
        <f>IF(AND(TransferLog!$J465&lt;&gt;"",TransferLog!$L465&lt;&gt;""), TransferLog!$L465,"")</f>
        <v/>
      </c>
      <c r="L450" s="97">
        <f t="array" ref="L450">RANK($N450,$N$6:$N$2005,0)+COUNTIF($N$6:$N450,N450)</f>
        <v>100</v>
      </c>
      <c r="Q450" s="93"/>
      <c r="U450" s="93"/>
      <c r="W450" s="51" t="str">
        <f>IF(AND(AdmittedwithRecentDischarge!$K472&lt;&gt;"",AdmittedwithRecentDischarge!$I472&lt;&gt;"",AdmittedwithRecentDischarge!$W472&lt;&gt;""), AdmittedwithRecentDischarge!$W472,"")</f>
        <v/>
      </c>
      <c r="X450" s="97">
        <f t="array" ref="X450">RANK($Z450,$Z$6:$Z$2005,0)+COUNTIF($Z$6:$Z450,Z450)</f>
        <v>100</v>
      </c>
      <c r="AD450" s="93"/>
    </row>
    <row r="451" spans="1:30" s="97" customFormat="1">
      <c r="A451" s="97">
        <f t="shared" si="6"/>
        <v>446</v>
      </c>
      <c r="C451" s="51" t="str">
        <f>IF(AND(AdmittedwithRecentDischarge!$K473&lt;&gt;"",AdmittedwithRecentDischarge!$I473&lt;&gt;"",AdmittedwithRecentDischarge!$S473&lt;&gt;""), AdmittedwithRecentDischarge!$S473,"")</f>
        <v/>
      </c>
      <c r="D451" s="97">
        <f>RANK($F451,$F$6:$F$2005,0)+COUNTIF($F$6:$F451,F451)</f>
        <v>100</v>
      </c>
      <c r="I451" s="93"/>
      <c r="K451" s="51" t="str">
        <f>IF(AND(TransferLog!$J466&lt;&gt;"",TransferLog!$L466&lt;&gt;""), TransferLog!$L466,"")</f>
        <v/>
      </c>
      <c r="L451" s="97">
        <f t="array" ref="L451">RANK($N451,$N$6:$N$2005,0)+COUNTIF($N$6:$N451,N451)</f>
        <v>100</v>
      </c>
      <c r="Q451" s="93"/>
      <c r="U451" s="93"/>
      <c r="W451" s="51" t="str">
        <f>IF(AND(AdmittedwithRecentDischarge!$K473&lt;&gt;"",AdmittedwithRecentDischarge!$I473&lt;&gt;"",AdmittedwithRecentDischarge!$W473&lt;&gt;""), AdmittedwithRecentDischarge!$W473,"")</f>
        <v/>
      </c>
      <c r="X451" s="97">
        <f t="array" ref="X451">RANK($Z451,$Z$6:$Z$2005,0)+COUNTIF($Z$6:$Z451,Z451)</f>
        <v>100</v>
      </c>
      <c r="AD451" s="93"/>
    </row>
    <row r="452" spans="1:30" s="97" customFormat="1">
      <c r="A452" s="97">
        <f t="shared" si="6"/>
        <v>447</v>
      </c>
      <c r="C452" s="51" t="str">
        <f>IF(AND(AdmittedwithRecentDischarge!$K474&lt;&gt;"",AdmittedwithRecentDischarge!$I474&lt;&gt;"",AdmittedwithRecentDischarge!$S474&lt;&gt;""), AdmittedwithRecentDischarge!$S474,"")</f>
        <v/>
      </c>
      <c r="D452" s="97">
        <f>RANK($F452,$F$6:$F$2005,0)+COUNTIF($F$6:$F452,F452)</f>
        <v>100</v>
      </c>
      <c r="I452" s="93"/>
      <c r="K452" s="51" t="str">
        <f>IF(AND(TransferLog!$J467&lt;&gt;"",TransferLog!$L467&lt;&gt;""), TransferLog!$L467,"")</f>
        <v/>
      </c>
      <c r="L452" s="97">
        <f t="array" ref="L452">RANK($N452,$N$6:$N$2005,0)+COUNTIF($N$6:$N452,N452)</f>
        <v>100</v>
      </c>
      <c r="Q452" s="93"/>
      <c r="U452" s="93"/>
      <c r="W452" s="51" t="str">
        <f>IF(AND(AdmittedwithRecentDischarge!$K474&lt;&gt;"",AdmittedwithRecentDischarge!$I474&lt;&gt;"",AdmittedwithRecentDischarge!$W474&lt;&gt;""), AdmittedwithRecentDischarge!$W474,"")</f>
        <v/>
      </c>
      <c r="X452" s="97">
        <f t="array" ref="X452">RANK($Z452,$Z$6:$Z$2005,0)+COUNTIF($Z$6:$Z452,Z452)</f>
        <v>100</v>
      </c>
      <c r="AD452" s="93"/>
    </row>
    <row r="453" spans="1:30" s="97" customFormat="1">
      <c r="A453" s="97">
        <f t="shared" si="6"/>
        <v>448</v>
      </c>
      <c r="C453" s="51" t="str">
        <f>IF(AND(AdmittedwithRecentDischarge!$K475&lt;&gt;"",AdmittedwithRecentDischarge!$I475&lt;&gt;"",AdmittedwithRecentDischarge!$S475&lt;&gt;""), AdmittedwithRecentDischarge!$S475,"")</f>
        <v/>
      </c>
      <c r="D453" s="97">
        <f>RANK($F453,$F$6:$F$2005,0)+COUNTIF($F$6:$F453,F453)</f>
        <v>100</v>
      </c>
      <c r="I453" s="93"/>
      <c r="K453" s="51" t="str">
        <f>IF(AND(TransferLog!$J468&lt;&gt;"",TransferLog!$L468&lt;&gt;""), TransferLog!$L468,"")</f>
        <v/>
      </c>
      <c r="L453" s="97">
        <f t="array" ref="L453">RANK($N453,$N$6:$N$2005,0)+COUNTIF($N$6:$N453,N453)</f>
        <v>100</v>
      </c>
      <c r="Q453" s="93"/>
      <c r="U453" s="93"/>
      <c r="W453" s="51" t="str">
        <f>IF(AND(AdmittedwithRecentDischarge!$K475&lt;&gt;"",AdmittedwithRecentDischarge!$I475&lt;&gt;"",AdmittedwithRecentDischarge!$W475&lt;&gt;""), AdmittedwithRecentDischarge!$W475,"")</f>
        <v/>
      </c>
      <c r="X453" s="97">
        <f t="array" ref="X453">RANK($Z453,$Z$6:$Z$2005,0)+COUNTIF($Z$6:$Z453,Z453)</f>
        <v>100</v>
      </c>
      <c r="AD453" s="93"/>
    </row>
    <row r="454" spans="1:30" s="97" customFormat="1">
      <c r="A454" s="97">
        <f t="shared" si="6"/>
        <v>449</v>
      </c>
      <c r="C454" s="51" t="str">
        <f>IF(AND(AdmittedwithRecentDischarge!$K476&lt;&gt;"",AdmittedwithRecentDischarge!$I476&lt;&gt;"",AdmittedwithRecentDischarge!$S476&lt;&gt;""), AdmittedwithRecentDischarge!$S476,"")</f>
        <v/>
      </c>
      <c r="D454" s="97">
        <f>RANK($F454,$F$6:$F$2005,0)+COUNTIF($F$6:$F454,F454)</f>
        <v>100</v>
      </c>
      <c r="I454" s="93"/>
      <c r="K454" s="51" t="str">
        <f>IF(AND(TransferLog!$J469&lt;&gt;"",TransferLog!$L469&lt;&gt;""), TransferLog!$L469,"")</f>
        <v/>
      </c>
      <c r="L454" s="97">
        <f t="array" ref="L454">RANK($N454,$N$6:$N$2005,0)+COUNTIF($N$6:$N454,N454)</f>
        <v>100</v>
      </c>
      <c r="Q454" s="93"/>
      <c r="U454" s="93"/>
      <c r="W454" s="51" t="str">
        <f>IF(AND(AdmittedwithRecentDischarge!$K476&lt;&gt;"",AdmittedwithRecentDischarge!$I476&lt;&gt;"",AdmittedwithRecentDischarge!$W476&lt;&gt;""), AdmittedwithRecentDischarge!$W476,"")</f>
        <v/>
      </c>
      <c r="X454" s="97">
        <f t="array" ref="X454">RANK($Z454,$Z$6:$Z$2005,0)+COUNTIF($Z$6:$Z454,Z454)</f>
        <v>100</v>
      </c>
      <c r="AD454" s="93"/>
    </row>
    <row r="455" spans="1:30" s="97" customFormat="1">
      <c r="A455" s="97">
        <f t="shared" ref="A455:A518" si="7">ROW()-5</f>
        <v>450</v>
      </c>
      <c r="C455" s="51" t="str">
        <f>IF(AND(AdmittedwithRecentDischarge!$K477&lt;&gt;"",AdmittedwithRecentDischarge!$I477&lt;&gt;"",AdmittedwithRecentDischarge!$S477&lt;&gt;""), AdmittedwithRecentDischarge!$S477,"")</f>
        <v/>
      </c>
      <c r="D455" s="97">
        <f>RANK($F455,$F$6:$F$2005,0)+COUNTIF($F$6:$F455,F455)</f>
        <v>100</v>
      </c>
      <c r="I455" s="93"/>
      <c r="K455" s="51" t="str">
        <f>IF(AND(TransferLog!$J470&lt;&gt;"",TransferLog!$L470&lt;&gt;""), TransferLog!$L470,"")</f>
        <v/>
      </c>
      <c r="L455" s="97">
        <f t="array" ref="L455">RANK($N455,$N$6:$N$2005,0)+COUNTIF($N$6:$N455,N455)</f>
        <v>100</v>
      </c>
      <c r="Q455" s="93"/>
      <c r="U455" s="93"/>
      <c r="W455" s="51" t="str">
        <f>IF(AND(AdmittedwithRecentDischarge!$K477&lt;&gt;"",AdmittedwithRecentDischarge!$I477&lt;&gt;"",AdmittedwithRecentDischarge!$W477&lt;&gt;""), AdmittedwithRecentDischarge!$W477,"")</f>
        <v/>
      </c>
      <c r="X455" s="97">
        <f t="array" ref="X455">RANK($Z455,$Z$6:$Z$2005,0)+COUNTIF($Z$6:$Z455,Z455)</f>
        <v>100</v>
      </c>
      <c r="AD455" s="93"/>
    </row>
    <row r="456" spans="1:30" s="97" customFormat="1">
      <c r="A456" s="97">
        <f t="shared" si="7"/>
        <v>451</v>
      </c>
      <c r="C456" s="51" t="str">
        <f>IF(AND(AdmittedwithRecentDischarge!$K478&lt;&gt;"",AdmittedwithRecentDischarge!$I478&lt;&gt;"",AdmittedwithRecentDischarge!$S478&lt;&gt;""), AdmittedwithRecentDischarge!$S478,"")</f>
        <v/>
      </c>
      <c r="D456" s="97">
        <f>RANK($F456,$F$6:$F$2005,0)+COUNTIF($F$6:$F456,F456)</f>
        <v>100</v>
      </c>
      <c r="I456" s="93"/>
      <c r="K456" s="51" t="str">
        <f>IF(AND(TransferLog!$J471&lt;&gt;"",TransferLog!$L471&lt;&gt;""), TransferLog!$L471,"")</f>
        <v/>
      </c>
      <c r="L456" s="97">
        <f t="array" ref="L456">RANK($N456,$N$6:$N$2005,0)+COUNTIF($N$6:$N456,N456)</f>
        <v>100</v>
      </c>
      <c r="Q456" s="93"/>
      <c r="U456" s="93"/>
      <c r="W456" s="51" t="str">
        <f>IF(AND(AdmittedwithRecentDischarge!$K478&lt;&gt;"",AdmittedwithRecentDischarge!$I478&lt;&gt;"",AdmittedwithRecentDischarge!$W478&lt;&gt;""), AdmittedwithRecentDischarge!$W478,"")</f>
        <v/>
      </c>
      <c r="X456" s="97">
        <f t="array" ref="X456">RANK($Z456,$Z$6:$Z$2005,0)+COUNTIF($Z$6:$Z456,Z456)</f>
        <v>100</v>
      </c>
      <c r="AD456" s="93"/>
    </row>
    <row r="457" spans="1:30" s="97" customFormat="1">
      <c r="A457" s="97">
        <f t="shared" si="7"/>
        <v>452</v>
      </c>
      <c r="C457" s="51" t="str">
        <f>IF(AND(AdmittedwithRecentDischarge!$K479&lt;&gt;"",AdmittedwithRecentDischarge!$I479&lt;&gt;"",AdmittedwithRecentDischarge!$S479&lt;&gt;""), AdmittedwithRecentDischarge!$S479,"")</f>
        <v/>
      </c>
      <c r="D457" s="97">
        <f>RANK($F457,$F$6:$F$2005,0)+COUNTIF($F$6:$F457,F457)</f>
        <v>100</v>
      </c>
      <c r="I457" s="93"/>
      <c r="K457" s="51" t="str">
        <f>IF(AND(TransferLog!$J472&lt;&gt;"",TransferLog!$L472&lt;&gt;""), TransferLog!$L472,"")</f>
        <v/>
      </c>
      <c r="L457" s="97">
        <f t="array" ref="L457">RANK($N457,$N$6:$N$2005,0)+COUNTIF($N$6:$N457,N457)</f>
        <v>100</v>
      </c>
      <c r="Q457" s="93"/>
      <c r="U457" s="93"/>
      <c r="W457" s="51" t="str">
        <f>IF(AND(AdmittedwithRecentDischarge!$K479&lt;&gt;"",AdmittedwithRecentDischarge!$I479&lt;&gt;"",AdmittedwithRecentDischarge!$W479&lt;&gt;""), AdmittedwithRecentDischarge!$W479,"")</f>
        <v/>
      </c>
      <c r="X457" s="97">
        <f t="array" ref="X457">RANK($Z457,$Z$6:$Z$2005,0)+COUNTIF($Z$6:$Z457,Z457)</f>
        <v>100</v>
      </c>
      <c r="AD457" s="93"/>
    </row>
    <row r="458" spans="1:30" s="97" customFormat="1">
      <c r="A458" s="97">
        <f t="shared" si="7"/>
        <v>453</v>
      </c>
      <c r="C458" s="51" t="str">
        <f>IF(AND(AdmittedwithRecentDischarge!$K480&lt;&gt;"",AdmittedwithRecentDischarge!$I480&lt;&gt;"",AdmittedwithRecentDischarge!$S480&lt;&gt;""), AdmittedwithRecentDischarge!$S480,"")</f>
        <v/>
      </c>
      <c r="D458" s="97">
        <f>RANK($F458,$F$6:$F$2005,0)+COUNTIF($F$6:$F458,F458)</f>
        <v>100</v>
      </c>
      <c r="I458" s="93"/>
      <c r="K458" s="51" t="str">
        <f>IF(AND(TransferLog!$J473&lt;&gt;"",TransferLog!$L473&lt;&gt;""), TransferLog!$L473,"")</f>
        <v/>
      </c>
      <c r="L458" s="97">
        <f t="array" ref="L458">RANK($N458,$N$6:$N$2005,0)+COUNTIF($N$6:$N458,N458)</f>
        <v>100</v>
      </c>
      <c r="Q458" s="93"/>
      <c r="U458" s="93"/>
      <c r="W458" s="51" t="str">
        <f>IF(AND(AdmittedwithRecentDischarge!$K480&lt;&gt;"",AdmittedwithRecentDischarge!$I480&lt;&gt;"",AdmittedwithRecentDischarge!$W480&lt;&gt;""), AdmittedwithRecentDischarge!$W480,"")</f>
        <v/>
      </c>
      <c r="X458" s="97">
        <f t="array" ref="X458">RANK($Z458,$Z$6:$Z$2005,0)+COUNTIF($Z$6:$Z458,Z458)</f>
        <v>100</v>
      </c>
      <c r="AD458" s="93"/>
    </row>
    <row r="459" spans="1:30" s="97" customFormat="1">
      <c r="A459" s="97">
        <f t="shared" si="7"/>
        <v>454</v>
      </c>
      <c r="C459" s="51" t="str">
        <f>IF(AND(AdmittedwithRecentDischarge!$K481&lt;&gt;"",AdmittedwithRecentDischarge!$I481&lt;&gt;"",AdmittedwithRecentDischarge!$S481&lt;&gt;""), AdmittedwithRecentDischarge!$S481,"")</f>
        <v/>
      </c>
      <c r="D459" s="97">
        <f>RANK($F459,$F$6:$F$2005,0)+COUNTIF($F$6:$F459,F459)</f>
        <v>100</v>
      </c>
      <c r="I459" s="93"/>
      <c r="K459" s="51" t="str">
        <f>IF(AND(TransferLog!$J474&lt;&gt;"",TransferLog!$L474&lt;&gt;""), TransferLog!$L474,"")</f>
        <v/>
      </c>
      <c r="L459" s="97">
        <f t="array" ref="L459">RANK($N459,$N$6:$N$2005,0)+COUNTIF($N$6:$N459,N459)</f>
        <v>100</v>
      </c>
      <c r="Q459" s="93"/>
      <c r="U459" s="93"/>
      <c r="W459" s="51" t="str">
        <f>IF(AND(AdmittedwithRecentDischarge!$K481&lt;&gt;"",AdmittedwithRecentDischarge!$I481&lt;&gt;"",AdmittedwithRecentDischarge!$W481&lt;&gt;""), AdmittedwithRecentDischarge!$W481,"")</f>
        <v/>
      </c>
      <c r="X459" s="97">
        <f t="array" ref="X459">RANK($Z459,$Z$6:$Z$2005,0)+COUNTIF($Z$6:$Z459,Z459)</f>
        <v>100</v>
      </c>
      <c r="AD459" s="93"/>
    </row>
    <row r="460" spans="1:30" s="97" customFormat="1">
      <c r="A460" s="97">
        <f t="shared" si="7"/>
        <v>455</v>
      </c>
      <c r="C460" s="51" t="str">
        <f>IF(AND(AdmittedwithRecentDischarge!$K482&lt;&gt;"",AdmittedwithRecentDischarge!$I482&lt;&gt;"",AdmittedwithRecentDischarge!$S482&lt;&gt;""), AdmittedwithRecentDischarge!$S482,"")</f>
        <v/>
      </c>
      <c r="D460" s="97">
        <f>RANK($F460,$F$6:$F$2005,0)+COUNTIF($F$6:$F460,F460)</f>
        <v>100</v>
      </c>
      <c r="I460" s="93"/>
      <c r="K460" s="51" t="str">
        <f>IF(AND(TransferLog!$J475&lt;&gt;"",TransferLog!$L475&lt;&gt;""), TransferLog!$L475,"")</f>
        <v/>
      </c>
      <c r="L460" s="97">
        <f t="array" ref="L460">RANK($N460,$N$6:$N$2005,0)+COUNTIF($N$6:$N460,N460)</f>
        <v>100</v>
      </c>
      <c r="Q460" s="93"/>
      <c r="U460" s="93"/>
      <c r="W460" s="51" t="str">
        <f>IF(AND(AdmittedwithRecentDischarge!$K482&lt;&gt;"",AdmittedwithRecentDischarge!$I482&lt;&gt;"",AdmittedwithRecentDischarge!$W482&lt;&gt;""), AdmittedwithRecentDischarge!$W482,"")</f>
        <v/>
      </c>
      <c r="X460" s="97">
        <f t="array" ref="X460">RANK($Z460,$Z$6:$Z$2005,0)+COUNTIF($Z$6:$Z460,Z460)</f>
        <v>100</v>
      </c>
      <c r="AD460" s="93"/>
    </row>
    <row r="461" spans="1:30" s="97" customFormat="1">
      <c r="A461" s="97">
        <f t="shared" si="7"/>
        <v>456</v>
      </c>
      <c r="C461" s="51" t="str">
        <f>IF(AND(AdmittedwithRecentDischarge!$K483&lt;&gt;"",AdmittedwithRecentDischarge!$I483&lt;&gt;"",AdmittedwithRecentDischarge!$S483&lt;&gt;""), AdmittedwithRecentDischarge!$S483,"")</f>
        <v/>
      </c>
      <c r="D461" s="97">
        <f>RANK($F461,$F$6:$F$2005,0)+COUNTIF($F$6:$F461,F461)</f>
        <v>100</v>
      </c>
      <c r="I461" s="93"/>
      <c r="K461" s="51" t="str">
        <f>IF(AND(TransferLog!$J476&lt;&gt;"",TransferLog!$L476&lt;&gt;""), TransferLog!$L476,"")</f>
        <v/>
      </c>
      <c r="L461" s="97">
        <f t="array" ref="L461">RANK($N461,$N$6:$N$2005,0)+COUNTIF($N$6:$N461,N461)</f>
        <v>100</v>
      </c>
      <c r="Q461" s="93"/>
      <c r="U461" s="93"/>
      <c r="W461" s="51" t="str">
        <f>IF(AND(AdmittedwithRecentDischarge!$K483&lt;&gt;"",AdmittedwithRecentDischarge!$I483&lt;&gt;"",AdmittedwithRecentDischarge!$W483&lt;&gt;""), AdmittedwithRecentDischarge!$W483,"")</f>
        <v/>
      </c>
      <c r="X461" s="97">
        <f t="array" ref="X461">RANK($Z461,$Z$6:$Z$2005,0)+COUNTIF($Z$6:$Z461,Z461)</f>
        <v>100</v>
      </c>
      <c r="AD461" s="93"/>
    </row>
    <row r="462" spans="1:30" s="97" customFormat="1">
      <c r="A462" s="97">
        <f t="shared" si="7"/>
        <v>457</v>
      </c>
      <c r="C462" s="51" t="str">
        <f>IF(AND(AdmittedwithRecentDischarge!$K484&lt;&gt;"",AdmittedwithRecentDischarge!$I484&lt;&gt;"",AdmittedwithRecentDischarge!$S484&lt;&gt;""), AdmittedwithRecentDischarge!$S484,"")</f>
        <v/>
      </c>
      <c r="D462" s="97">
        <f>RANK($F462,$F$6:$F$2005,0)+COUNTIF($F$6:$F462,F462)</f>
        <v>100</v>
      </c>
      <c r="I462" s="93"/>
      <c r="K462" s="51" t="str">
        <f>IF(AND(TransferLog!$J477&lt;&gt;"",TransferLog!$L477&lt;&gt;""), TransferLog!$L477,"")</f>
        <v/>
      </c>
      <c r="L462" s="97">
        <f t="array" ref="L462">RANK($N462,$N$6:$N$2005,0)+COUNTIF($N$6:$N462,N462)</f>
        <v>100</v>
      </c>
      <c r="Q462" s="93"/>
      <c r="U462" s="93"/>
      <c r="W462" s="51" t="str">
        <f>IF(AND(AdmittedwithRecentDischarge!$K484&lt;&gt;"",AdmittedwithRecentDischarge!$I484&lt;&gt;"",AdmittedwithRecentDischarge!$W484&lt;&gt;""), AdmittedwithRecentDischarge!$W484,"")</f>
        <v/>
      </c>
      <c r="X462" s="97">
        <f t="array" ref="X462">RANK($Z462,$Z$6:$Z$2005,0)+COUNTIF($Z$6:$Z462,Z462)</f>
        <v>100</v>
      </c>
      <c r="AD462" s="93"/>
    </row>
    <row r="463" spans="1:30" s="97" customFormat="1">
      <c r="A463" s="97">
        <f t="shared" si="7"/>
        <v>458</v>
      </c>
      <c r="C463" s="51" t="str">
        <f>IF(AND(AdmittedwithRecentDischarge!$K485&lt;&gt;"",AdmittedwithRecentDischarge!$I485&lt;&gt;"",AdmittedwithRecentDischarge!$S485&lt;&gt;""), AdmittedwithRecentDischarge!$S485,"")</f>
        <v/>
      </c>
      <c r="D463" s="97">
        <f>RANK($F463,$F$6:$F$2005,0)+COUNTIF($F$6:$F463,F463)</f>
        <v>100</v>
      </c>
      <c r="I463" s="93"/>
      <c r="K463" s="51" t="str">
        <f>IF(AND(TransferLog!$J478&lt;&gt;"",TransferLog!$L478&lt;&gt;""), TransferLog!$L478,"")</f>
        <v/>
      </c>
      <c r="L463" s="97">
        <f t="array" ref="L463">RANK($N463,$N$6:$N$2005,0)+COUNTIF($N$6:$N463,N463)</f>
        <v>100</v>
      </c>
      <c r="Q463" s="93"/>
      <c r="U463" s="93"/>
      <c r="W463" s="51" t="str">
        <f>IF(AND(AdmittedwithRecentDischarge!$K485&lt;&gt;"",AdmittedwithRecentDischarge!$I485&lt;&gt;"",AdmittedwithRecentDischarge!$W485&lt;&gt;""), AdmittedwithRecentDischarge!$W485,"")</f>
        <v/>
      </c>
      <c r="X463" s="97">
        <f t="array" ref="X463">RANK($Z463,$Z$6:$Z$2005,0)+COUNTIF($Z$6:$Z463,Z463)</f>
        <v>100</v>
      </c>
      <c r="AD463" s="93"/>
    </row>
    <row r="464" spans="1:30" s="97" customFormat="1">
      <c r="A464" s="97">
        <f t="shared" si="7"/>
        <v>459</v>
      </c>
      <c r="C464" s="51" t="str">
        <f>IF(AND(AdmittedwithRecentDischarge!$K486&lt;&gt;"",AdmittedwithRecentDischarge!$I486&lt;&gt;"",AdmittedwithRecentDischarge!$S486&lt;&gt;""), AdmittedwithRecentDischarge!$S486,"")</f>
        <v/>
      </c>
      <c r="D464" s="97">
        <f>RANK($F464,$F$6:$F$2005,0)+COUNTIF($F$6:$F464,F464)</f>
        <v>100</v>
      </c>
      <c r="I464" s="93"/>
      <c r="K464" s="51" t="str">
        <f>IF(AND(TransferLog!$J479&lt;&gt;"",TransferLog!$L479&lt;&gt;""), TransferLog!$L479,"")</f>
        <v/>
      </c>
      <c r="L464" s="97">
        <f t="array" ref="L464">RANK($N464,$N$6:$N$2005,0)+COUNTIF($N$6:$N464,N464)</f>
        <v>100</v>
      </c>
      <c r="Q464" s="93"/>
      <c r="U464" s="93"/>
      <c r="W464" s="51" t="str">
        <f>IF(AND(AdmittedwithRecentDischarge!$K486&lt;&gt;"",AdmittedwithRecentDischarge!$I486&lt;&gt;"",AdmittedwithRecentDischarge!$W486&lt;&gt;""), AdmittedwithRecentDischarge!$W486,"")</f>
        <v/>
      </c>
      <c r="X464" s="97">
        <f t="array" ref="X464">RANK($Z464,$Z$6:$Z$2005,0)+COUNTIF($Z$6:$Z464,Z464)</f>
        <v>100</v>
      </c>
      <c r="AD464" s="93"/>
    </row>
    <row r="465" spans="1:30" s="97" customFormat="1">
      <c r="A465" s="97">
        <f t="shared" si="7"/>
        <v>460</v>
      </c>
      <c r="C465" s="51" t="str">
        <f>IF(AND(AdmittedwithRecentDischarge!$K487&lt;&gt;"",AdmittedwithRecentDischarge!$I487&lt;&gt;"",AdmittedwithRecentDischarge!$S487&lt;&gt;""), AdmittedwithRecentDischarge!$S487,"")</f>
        <v/>
      </c>
      <c r="D465" s="97">
        <f>RANK($F465,$F$6:$F$2005,0)+COUNTIF($F$6:$F465,F465)</f>
        <v>100</v>
      </c>
      <c r="I465" s="93"/>
      <c r="K465" s="51" t="str">
        <f>IF(AND(TransferLog!$J480&lt;&gt;"",TransferLog!$L480&lt;&gt;""), TransferLog!$L480,"")</f>
        <v/>
      </c>
      <c r="L465" s="97">
        <f t="array" ref="L465">RANK($N465,$N$6:$N$2005,0)+COUNTIF($N$6:$N465,N465)</f>
        <v>100</v>
      </c>
      <c r="Q465" s="93"/>
      <c r="U465" s="93"/>
      <c r="W465" s="51" t="str">
        <f>IF(AND(AdmittedwithRecentDischarge!$K487&lt;&gt;"",AdmittedwithRecentDischarge!$I487&lt;&gt;"",AdmittedwithRecentDischarge!$W487&lt;&gt;""), AdmittedwithRecentDischarge!$W487,"")</f>
        <v/>
      </c>
      <c r="X465" s="97">
        <f t="array" ref="X465">RANK($Z465,$Z$6:$Z$2005,0)+COUNTIF($Z$6:$Z465,Z465)</f>
        <v>100</v>
      </c>
      <c r="AD465" s="93"/>
    </row>
    <row r="466" spans="1:30" s="97" customFormat="1">
      <c r="A466" s="97">
        <f t="shared" si="7"/>
        <v>461</v>
      </c>
      <c r="C466" s="51" t="str">
        <f>IF(AND(AdmittedwithRecentDischarge!$K488&lt;&gt;"",AdmittedwithRecentDischarge!$I488&lt;&gt;"",AdmittedwithRecentDischarge!$S488&lt;&gt;""), AdmittedwithRecentDischarge!$S488,"")</f>
        <v/>
      </c>
      <c r="D466" s="97">
        <f>RANK($F466,$F$6:$F$2005,0)+COUNTIF($F$6:$F466,F466)</f>
        <v>100</v>
      </c>
      <c r="I466" s="93"/>
      <c r="K466" s="51" t="str">
        <f>IF(AND(TransferLog!$J481&lt;&gt;"",TransferLog!$L481&lt;&gt;""), TransferLog!$L481,"")</f>
        <v/>
      </c>
      <c r="L466" s="97">
        <f t="array" ref="L466">RANK($N466,$N$6:$N$2005,0)+COUNTIF($N$6:$N466,N466)</f>
        <v>100</v>
      </c>
      <c r="Q466" s="93"/>
      <c r="U466" s="93"/>
      <c r="W466" s="51" t="str">
        <f>IF(AND(AdmittedwithRecentDischarge!$K488&lt;&gt;"",AdmittedwithRecentDischarge!$I488&lt;&gt;"",AdmittedwithRecentDischarge!$W488&lt;&gt;""), AdmittedwithRecentDischarge!$W488,"")</f>
        <v/>
      </c>
      <c r="X466" s="97">
        <f t="array" ref="X466">RANK($Z466,$Z$6:$Z$2005,0)+COUNTIF($Z$6:$Z466,Z466)</f>
        <v>100</v>
      </c>
      <c r="AD466" s="93"/>
    </row>
    <row r="467" spans="1:30" s="97" customFormat="1">
      <c r="A467" s="97">
        <f t="shared" si="7"/>
        <v>462</v>
      </c>
      <c r="C467" s="51" t="str">
        <f>IF(AND(AdmittedwithRecentDischarge!$K489&lt;&gt;"",AdmittedwithRecentDischarge!$I489&lt;&gt;"",AdmittedwithRecentDischarge!$S489&lt;&gt;""), AdmittedwithRecentDischarge!$S489,"")</f>
        <v/>
      </c>
      <c r="D467" s="97">
        <f>RANK($F467,$F$6:$F$2005,0)+COUNTIF($F$6:$F467,F467)</f>
        <v>100</v>
      </c>
      <c r="I467" s="93"/>
      <c r="K467" s="51" t="str">
        <f>IF(AND(TransferLog!$J482&lt;&gt;"",TransferLog!$L482&lt;&gt;""), TransferLog!$L482,"")</f>
        <v/>
      </c>
      <c r="L467" s="97">
        <f t="array" ref="L467">RANK($N467,$N$6:$N$2005,0)+COUNTIF($N$6:$N467,N467)</f>
        <v>100</v>
      </c>
      <c r="Q467" s="93"/>
      <c r="U467" s="93"/>
      <c r="W467" s="51" t="str">
        <f>IF(AND(AdmittedwithRecentDischarge!$K489&lt;&gt;"",AdmittedwithRecentDischarge!$I489&lt;&gt;"",AdmittedwithRecentDischarge!$W489&lt;&gt;""), AdmittedwithRecentDischarge!$W489,"")</f>
        <v/>
      </c>
      <c r="X467" s="97">
        <f t="array" ref="X467">RANK($Z467,$Z$6:$Z$2005,0)+COUNTIF($Z$6:$Z467,Z467)</f>
        <v>100</v>
      </c>
      <c r="AD467" s="93"/>
    </row>
    <row r="468" spans="1:30" s="97" customFormat="1">
      <c r="A468" s="97">
        <f t="shared" si="7"/>
        <v>463</v>
      </c>
      <c r="C468" s="51" t="str">
        <f>IF(AND(AdmittedwithRecentDischarge!$K490&lt;&gt;"",AdmittedwithRecentDischarge!$I490&lt;&gt;"",AdmittedwithRecentDischarge!$S490&lt;&gt;""), AdmittedwithRecentDischarge!$S490,"")</f>
        <v/>
      </c>
      <c r="D468" s="97">
        <f>RANK($F468,$F$6:$F$2005,0)+COUNTIF($F$6:$F468,F468)</f>
        <v>100</v>
      </c>
      <c r="I468" s="93"/>
      <c r="K468" s="51" t="str">
        <f>IF(AND(TransferLog!$J483&lt;&gt;"",TransferLog!$L483&lt;&gt;""), TransferLog!$L483,"")</f>
        <v/>
      </c>
      <c r="L468" s="97">
        <f t="array" ref="L468">RANK($N468,$N$6:$N$2005,0)+COUNTIF($N$6:$N468,N468)</f>
        <v>100</v>
      </c>
      <c r="Q468" s="93"/>
      <c r="U468" s="93"/>
      <c r="W468" s="51" t="str">
        <f>IF(AND(AdmittedwithRecentDischarge!$K490&lt;&gt;"",AdmittedwithRecentDischarge!$I490&lt;&gt;"",AdmittedwithRecentDischarge!$W490&lt;&gt;""), AdmittedwithRecentDischarge!$W490,"")</f>
        <v/>
      </c>
      <c r="X468" s="97">
        <f t="array" ref="X468">RANK($Z468,$Z$6:$Z$2005,0)+COUNTIF($Z$6:$Z468,Z468)</f>
        <v>100</v>
      </c>
      <c r="AD468" s="93"/>
    </row>
    <row r="469" spans="1:30" s="97" customFormat="1">
      <c r="A469" s="97">
        <f t="shared" si="7"/>
        <v>464</v>
      </c>
      <c r="C469" s="51" t="str">
        <f>IF(AND(AdmittedwithRecentDischarge!$K491&lt;&gt;"",AdmittedwithRecentDischarge!$I491&lt;&gt;"",AdmittedwithRecentDischarge!$S491&lt;&gt;""), AdmittedwithRecentDischarge!$S491,"")</f>
        <v/>
      </c>
      <c r="D469" s="97">
        <f>RANK($F469,$F$6:$F$2005,0)+COUNTIF($F$6:$F469,F469)</f>
        <v>100</v>
      </c>
      <c r="I469" s="93"/>
      <c r="K469" s="51" t="str">
        <f>IF(AND(TransferLog!$J484&lt;&gt;"",TransferLog!$L484&lt;&gt;""), TransferLog!$L484,"")</f>
        <v/>
      </c>
      <c r="L469" s="97">
        <f t="array" ref="L469">RANK($N469,$N$6:$N$2005,0)+COUNTIF($N$6:$N469,N469)</f>
        <v>100</v>
      </c>
      <c r="Q469" s="93"/>
      <c r="U469" s="93"/>
      <c r="W469" s="51" t="str">
        <f>IF(AND(AdmittedwithRecentDischarge!$K491&lt;&gt;"",AdmittedwithRecentDischarge!$I491&lt;&gt;"",AdmittedwithRecentDischarge!$W491&lt;&gt;""), AdmittedwithRecentDischarge!$W491,"")</f>
        <v/>
      </c>
      <c r="X469" s="97">
        <f t="array" ref="X469">RANK($Z469,$Z$6:$Z$2005,0)+COUNTIF($Z$6:$Z469,Z469)</f>
        <v>100</v>
      </c>
      <c r="AD469" s="93"/>
    </row>
    <row r="470" spans="1:30" s="97" customFormat="1">
      <c r="A470" s="97">
        <f t="shared" si="7"/>
        <v>465</v>
      </c>
      <c r="C470" s="51" t="str">
        <f>IF(AND(AdmittedwithRecentDischarge!$K492&lt;&gt;"",AdmittedwithRecentDischarge!$I492&lt;&gt;"",AdmittedwithRecentDischarge!$S492&lt;&gt;""), AdmittedwithRecentDischarge!$S492,"")</f>
        <v/>
      </c>
      <c r="D470" s="97">
        <f>RANK($F470,$F$6:$F$2005,0)+COUNTIF($F$6:$F470,F470)</f>
        <v>100</v>
      </c>
      <c r="I470" s="93"/>
      <c r="K470" s="51" t="str">
        <f>IF(AND(TransferLog!$J485&lt;&gt;"",TransferLog!$L485&lt;&gt;""), TransferLog!$L485,"")</f>
        <v/>
      </c>
      <c r="L470" s="97">
        <f t="array" ref="L470">RANK($N470,$N$6:$N$2005,0)+COUNTIF($N$6:$N470,N470)</f>
        <v>100</v>
      </c>
      <c r="Q470" s="93"/>
      <c r="U470" s="93"/>
      <c r="W470" s="51" t="str">
        <f>IF(AND(AdmittedwithRecentDischarge!$K492&lt;&gt;"",AdmittedwithRecentDischarge!$I492&lt;&gt;"",AdmittedwithRecentDischarge!$W492&lt;&gt;""), AdmittedwithRecentDischarge!$W492,"")</f>
        <v/>
      </c>
      <c r="X470" s="97">
        <f t="array" ref="X470">RANK($Z470,$Z$6:$Z$2005,0)+COUNTIF($Z$6:$Z470,Z470)</f>
        <v>100</v>
      </c>
      <c r="AD470" s="93"/>
    </row>
    <row r="471" spans="1:30" s="97" customFormat="1">
      <c r="A471" s="97">
        <f t="shared" si="7"/>
        <v>466</v>
      </c>
      <c r="C471" s="51" t="str">
        <f>IF(AND(AdmittedwithRecentDischarge!$K493&lt;&gt;"",AdmittedwithRecentDischarge!$I493&lt;&gt;"",AdmittedwithRecentDischarge!$S493&lt;&gt;""), AdmittedwithRecentDischarge!$S493,"")</f>
        <v/>
      </c>
      <c r="D471" s="97">
        <f>RANK($F471,$F$6:$F$2005,0)+COUNTIF($F$6:$F471,F471)</f>
        <v>100</v>
      </c>
      <c r="I471" s="93"/>
      <c r="K471" s="51" t="str">
        <f>IF(AND(TransferLog!$J486&lt;&gt;"",TransferLog!$L486&lt;&gt;""), TransferLog!$L486,"")</f>
        <v/>
      </c>
      <c r="L471" s="97">
        <f t="array" ref="L471">RANK($N471,$N$6:$N$2005,0)+COUNTIF($N$6:$N471,N471)</f>
        <v>100</v>
      </c>
      <c r="Q471" s="93"/>
      <c r="U471" s="93"/>
      <c r="W471" s="51" t="str">
        <f>IF(AND(AdmittedwithRecentDischarge!$K493&lt;&gt;"",AdmittedwithRecentDischarge!$I493&lt;&gt;"",AdmittedwithRecentDischarge!$W493&lt;&gt;""), AdmittedwithRecentDischarge!$W493,"")</f>
        <v/>
      </c>
      <c r="X471" s="97">
        <f t="array" ref="X471">RANK($Z471,$Z$6:$Z$2005,0)+COUNTIF($Z$6:$Z471,Z471)</f>
        <v>100</v>
      </c>
      <c r="AD471" s="93"/>
    </row>
    <row r="472" spans="1:30" s="97" customFormat="1">
      <c r="A472" s="97">
        <f t="shared" si="7"/>
        <v>467</v>
      </c>
      <c r="C472" s="51" t="str">
        <f>IF(AND(AdmittedwithRecentDischarge!$K494&lt;&gt;"",AdmittedwithRecentDischarge!$I494&lt;&gt;"",AdmittedwithRecentDischarge!$S494&lt;&gt;""), AdmittedwithRecentDischarge!$S494,"")</f>
        <v/>
      </c>
      <c r="D472" s="97">
        <f>RANK($F472,$F$6:$F$2005,0)+COUNTIF($F$6:$F472,F472)</f>
        <v>100</v>
      </c>
      <c r="I472" s="93"/>
      <c r="K472" s="51" t="str">
        <f>IF(AND(TransferLog!$J487&lt;&gt;"",TransferLog!$L487&lt;&gt;""), TransferLog!$L487,"")</f>
        <v/>
      </c>
      <c r="L472" s="97">
        <f t="array" ref="L472">RANK($N472,$N$6:$N$2005,0)+COUNTIF($N$6:$N472,N472)</f>
        <v>100</v>
      </c>
      <c r="Q472" s="93"/>
      <c r="U472" s="93"/>
      <c r="W472" s="51" t="str">
        <f>IF(AND(AdmittedwithRecentDischarge!$K494&lt;&gt;"",AdmittedwithRecentDischarge!$I494&lt;&gt;"",AdmittedwithRecentDischarge!$W494&lt;&gt;""), AdmittedwithRecentDischarge!$W494,"")</f>
        <v/>
      </c>
      <c r="X472" s="97">
        <f t="array" ref="X472">RANK($Z472,$Z$6:$Z$2005,0)+COUNTIF($Z$6:$Z472,Z472)</f>
        <v>100</v>
      </c>
      <c r="AD472" s="93"/>
    </row>
    <row r="473" spans="1:30" s="97" customFormat="1">
      <c r="A473" s="97">
        <f t="shared" si="7"/>
        <v>468</v>
      </c>
      <c r="C473" s="51" t="str">
        <f>IF(AND(AdmittedwithRecentDischarge!$K495&lt;&gt;"",AdmittedwithRecentDischarge!$I495&lt;&gt;"",AdmittedwithRecentDischarge!$S495&lt;&gt;""), AdmittedwithRecentDischarge!$S495,"")</f>
        <v/>
      </c>
      <c r="D473" s="97">
        <f>RANK($F473,$F$6:$F$2005,0)+COUNTIF($F$6:$F473,F473)</f>
        <v>100</v>
      </c>
      <c r="I473" s="93"/>
      <c r="K473" s="51" t="str">
        <f>IF(AND(TransferLog!$J488&lt;&gt;"",TransferLog!$L488&lt;&gt;""), TransferLog!$L488,"")</f>
        <v/>
      </c>
      <c r="L473" s="97">
        <f t="array" ref="L473">RANK($N473,$N$6:$N$2005,0)+COUNTIF($N$6:$N473,N473)</f>
        <v>100</v>
      </c>
      <c r="Q473" s="93"/>
      <c r="U473" s="93"/>
      <c r="W473" s="51" t="str">
        <f>IF(AND(AdmittedwithRecentDischarge!$K495&lt;&gt;"",AdmittedwithRecentDischarge!$I495&lt;&gt;"",AdmittedwithRecentDischarge!$W495&lt;&gt;""), AdmittedwithRecentDischarge!$W495,"")</f>
        <v/>
      </c>
      <c r="X473" s="97">
        <f t="array" ref="X473">RANK($Z473,$Z$6:$Z$2005,0)+COUNTIF($Z$6:$Z473,Z473)</f>
        <v>100</v>
      </c>
      <c r="AD473" s="93"/>
    </row>
    <row r="474" spans="1:30" s="97" customFormat="1">
      <c r="A474" s="97">
        <f t="shared" si="7"/>
        <v>469</v>
      </c>
      <c r="C474" s="51" t="str">
        <f>IF(AND(AdmittedwithRecentDischarge!$K496&lt;&gt;"",AdmittedwithRecentDischarge!$I496&lt;&gt;"",AdmittedwithRecentDischarge!$S496&lt;&gt;""), AdmittedwithRecentDischarge!$S496,"")</f>
        <v/>
      </c>
      <c r="D474" s="97">
        <f>RANK($F474,$F$6:$F$2005,0)+COUNTIF($F$6:$F474,F474)</f>
        <v>100</v>
      </c>
      <c r="I474" s="93"/>
      <c r="K474" s="51" t="str">
        <f>IF(AND(TransferLog!$J489&lt;&gt;"",TransferLog!$L489&lt;&gt;""), TransferLog!$L489,"")</f>
        <v/>
      </c>
      <c r="L474" s="97">
        <f t="array" ref="L474">RANK($N474,$N$6:$N$2005,0)+COUNTIF($N$6:$N474,N474)</f>
        <v>100</v>
      </c>
      <c r="Q474" s="93"/>
      <c r="U474" s="93"/>
      <c r="W474" s="51" t="str">
        <f>IF(AND(AdmittedwithRecentDischarge!$K496&lt;&gt;"",AdmittedwithRecentDischarge!$I496&lt;&gt;"",AdmittedwithRecentDischarge!$W496&lt;&gt;""), AdmittedwithRecentDischarge!$W496,"")</f>
        <v/>
      </c>
      <c r="X474" s="97">
        <f t="array" ref="X474">RANK($Z474,$Z$6:$Z$2005,0)+COUNTIF($Z$6:$Z474,Z474)</f>
        <v>100</v>
      </c>
      <c r="AD474" s="93"/>
    </row>
    <row r="475" spans="1:30" s="97" customFormat="1">
      <c r="A475" s="97">
        <f t="shared" si="7"/>
        <v>470</v>
      </c>
      <c r="C475" s="51" t="str">
        <f>IF(AND(AdmittedwithRecentDischarge!$K497&lt;&gt;"",AdmittedwithRecentDischarge!$I497&lt;&gt;"",AdmittedwithRecentDischarge!$S497&lt;&gt;""), AdmittedwithRecentDischarge!$S497,"")</f>
        <v/>
      </c>
      <c r="D475" s="97">
        <f>RANK($F475,$F$6:$F$2005,0)+COUNTIF($F$6:$F475,F475)</f>
        <v>100</v>
      </c>
      <c r="I475" s="93"/>
      <c r="K475" s="51" t="str">
        <f>IF(AND(TransferLog!$J490&lt;&gt;"",TransferLog!$L490&lt;&gt;""), TransferLog!$L490,"")</f>
        <v/>
      </c>
      <c r="L475" s="97">
        <f t="array" ref="L475">RANK($N475,$N$6:$N$2005,0)+COUNTIF($N$6:$N475,N475)</f>
        <v>100</v>
      </c>
      <c r="Q475" s="93"/>
      <c r="U475" s="93"/>
      <c r="W475" s="51" t="str">
        <f>IF(AND(AdmittedwithRecentDischarge!$K497&lt;&gt;"",AdmittedwithRecentDischarge!$I497&lt;&gt;"",AdmittedwithRecentDischarge!$W497&lt;&gt;""), AdmittedwithRecentDischarge!$W497,"")</f>
        <v/>
      </c>
      <c r="X475" s="97">
        <f t="array" ref="X475">RANK($Z475,$Z$6:$Z$2005,0)+COUNTIF($Z$6:$Z475,Z475)</f>
        <v>100</v>
      </c>
      <c r="AD475" s="93"/>
    </row>
    <row r="476" spans="1:30" s="97" customFormat="1">
      <c r="A476" s="97">
        <f t="shared" si="7"/>
        <v>471</v>
      </c>
      <c r="C476" s="51" t="str">
        <f>IF(AND(AdmittedwithRecentDischarge!$K498&lt;&gt;"",AdmittedwithRecentDischarge!$I498&lt;&gt;"",AdmittedwithRecentDischarge!$S498&lt;&gt;""), AdmittedwithRecentDischarge!$S498,"")</f>
        <v/>
      </c>
      <c r="D476" s="97">
        <f>RANK($F476,$F$6:$F$2005,0)+COUNTIF($F$6:$F476,F476)</f>
        <v>100</v>
      </c>
      <c r="I476" s="93"/>
      <c r="K476" s="51" t="str">
        <f>IF(AND(TransferLog!$J491&lt;&gt;"",TransferLog!$L491&lt;&gt;""), TransferLog!$L491,"")</f>
        <v/>
      </c>
      <c r="L476" s="97">
        <f t="array" ref="L476">RANK($N476,$N$6:$N$2005,0)+COUNTIF($N$6:$N476,N476)</f>
        <v>100</v>
      </c>
      <c r="Q476" s="93"/>
      <c r="U476" s="93"/>
      <c r="W476" s="51" t="str">
        <f>IF(AND(AdmittedwithRecentDischarge!$K498&lt;&gt;"",AdmittedwithRecentDischarge!$I498&lt;&gt;"",AdmittedwithRecentDischarge!$W498&lt;&gt;""), AdmittedwithRecentDischarge!$W498,"")</f>
        <v/>
      </c>
      <c r="X476" s="97">
        <f t="array" ref="X476">RANK($Z476,$Z$6:$Z$2005,0)+COUNTIF($Z$6:$Z476,Z476)</f>
        <v>100</v>
      </c>
      <c r="AD476" s="93"/>
    </row>
    <row r="477" spans="1:30" s="97" customFormat="1">
      <c r="A477" s="97">
        <f t="shared" si="7"/>
        <v>472</v>
      </c>
      <c r="C477" s="51" t="str">
        <f>IF(AND(AdmittedwithRecentDischarge!$K499&lt;&gt;"",AdmittedwithRecentDischarge!$I499&lt;&gt;"",AdmittedwithRecentDischarge!$S499&lt;&gt;""), AdmittedwithRecentDischarge!$S499,"")</f>
        <v/>
      </c>
      <c r="D477" s="97">
        <f>RANK($F477,$F$6:$F$2005,0)+COUNTIF($F$6:$F477,F477)</f>
        <v>100</v>
      </c>
      <c r="I477" s="93"/>
      <c r="K477" s="51" t="str">
        <f>IF(AND(TransferLog!$J492&lt;&gt;"",TransferLog!$L492&lt;&gt;""), TransferLog!$L492,"")</f>
        <v/>
      </c>
      <c r="L477" s="97">
        <f t="array" ref="L477">RANK($N477,$N$6:$N$2005,0)+COUNTIF($N$6:$N477,N477)</f>
        <v>100</v>
      </c>
      <c r="Q477" s="93"/>
      <c r="U477" s="93"/>
      <c r="W477" s="51" t="str">
        <f>IF(AND(AdmittedwithRecentDischarge!$K499&lt;&gt;"",AdmittedwithRecentDischarge!$I499&lt;&gt;"",AdmittedwithRecentDischarge!$W499&lt;&gt;""), AdmittedwithRecentDischarge!$W499,"")</f>
        <v/>
      </c>
      <c r="X477" s="97">
        <f t="array" ref="X477">RANK($Z477,$Z$6:$Z$2005,0)+COUNTIF($Z$6:$Z477,Z477)</f>
        <v>100</v>
      </c>
      <c r="AD477" s="93"/>
    </row>
    <row r="478" spans="1:30" s="97" customFormat="1">
      <c r="A478" s="97">
        <f t="shared" si="7"/>
        <v>473</v>
      </c>
      <c r="C478" s="51" t="str">
        <f>IF(AND(AdmittedwithRecentDischarge!$K500&lt;&gt;"",AdmittedwithRecentDischarge!$I500&lt;&gt;"",AdmittedwithRecentDischarge!$S500&lt;&gt;""), AdmittedwithRecentDischarge!$S500,"")</f>
        <v/>
      </c>
      <c r="D478" s="97">
        <f>RANK($F478,$F$6:$F$2005,0)+COUNTIF($F$6:$F478,F478)</f>
        <v>100</v>
      </c>
      <c r="I478" s="93"/>
      <c r="K478" s="51" t="str">
        <f>IF(AND(TransferLog!$J493&lt;&gt;"",TransferLog!$L493&lt;&gt;""), TransferLog!$L493,"")</f>
        <v/>
      </c>
      <c r="L478" s="97">
        <f t="array" ref="L478">RANK($N478,$N$6:$N$2005,0)+COUNTIF($N$6:$N478,N478)</f>
        <v>100</v>
      </c>
      <c r="Q478" s="93"/>
      <c r="U478" s="93"/>
      <c r="W478" s="51" t="str">
        <f>IF(AND(AdmittedwithRecentDischarge!$K500&lt;&gt;"",AdmittedwithRecentDischarge!$I500&lt;&gt;"",AdmittedwithRecentDischarge!$W500&lt;&gt;""), AdmittedwithRecentDischarge!$W500,"")</f>
        <v/>
      </c>
      <c r="X478" s="97">
        <f t="array" ref="X478">RANK($Z478,$Z$6:$Z$2005,0)+COUNTIF($Z$6:$Z478,Z478)</f>
        <v>100</v>
      </c>
      <c r="AD478" s="93"/>
    </row>
    <row r="479" spans="1:30" s="97" customFormat="1">
      <c r="A479" s="97">
        <f t="shared" si="7"/>
        <v>474</v>
      </c>
      <c r="C479" s="51" t="str">
        <f>IF(AND(AdmittedwithRecentDischarge!$K501&lt;&gt;"",AdmittedwithRecentDischarge!$I501&lt;&gt;"",AdmittedwithRecentDischarge!$S501&lt;&gt;""), AdmittedwithRecentDischarge!$S501,"")</f>
        <v/>
      </c>
      <c r="D479" s="97">
        <f>RANK($F479,$F$6:$F$2005,0)+COUNTIF($F$6:$F479,F479)</f>
        <v>100</v>
      </c>
      <c r="I479" s="93"/>
      <c r="K479" s="51" t="str">
        <f>IF(AND(TransferLog!$J494&lt;&gt;"",TransferLog!$L494&lt;&gt;""), TransferLog!$L494,"")</f>
        <v/>
      </c>
      <c r="L479" s="97">
        <f t="array" ref="L479">RANK($N479,$N$6:$N$2005,0)+COUNTIF($N$6:$N479,N479)</f>
        <v>100</v>
      </c>
      <c r="Q479" s="93"/>
      <c r="U479" s="93"/>
      <c r="W479" s="51" t="str">
        <f>IF(AND(AdmittedwithRecentDischarge!$K501&lt;&gt;"",AdmittedwithRecentDischarge!$I501&lt;&gt;"",AdmittedwithRecentDischarge!$W501&lt;&gt;""), AdmittedwithRecentDischarge!$W501,"")</f>
        <v/>
      </c>
      <c r="X479" s="97">
        <f t="array" ref="X479">RANK($Z479,$Z$6:$Z$2005,0)+COUNTIF($Z$6:$Z479,Z479)</f>
        <v>100</v>
      </c>
      <c r="AD479" s="93"/>
    </row>
    <row r="480" spans="1:30" s="97" customFormat="1">
      <c r="A480" s="97">
        <f t="shared" si="7"/>
        <v>475</v>
      </c>
      <c r="C480" s="51" t="str">
        <f>IF(AND(AdmittedwithRecentDischarge!$K502&lt;&gt;"",AdmittedwithRecentDischarge!$I502&lt;&gt;"",AdmittedwithRecentDischarge!$S502&lt;&gt;""), AdmittedwithRecentDischarge!$S502,"")</f>
        <v/>
      </c>
      <c r="D480" s="97">
        <f>RANK($F480,$F$6:$F$2005,0)+COUNTIF($F$6:$F480,F480)</f>
        <v>100</v>
      </c>
      <c r="I480" s="93"/>
      <c r="K480" s="51" t="str">
        <f>IF(AND(TransferLog!$J495&lt;&gt;"",TransferLog!$L495&lt;&gt;""), TransferLog!$L495,"")</f>
        <v/>
      </c>
      <c r="L480" s="97">
        <f t="array" ref="L480">RANK($N480,$N$6:$N$2005,0)+COUNTIF($N$6:$N480,N480)</f>
        <v>100</v>
      </c>
      <c r="Q480" s="93"/>
      <c r="U480" s="93"/>
      <c r="W480" s="51" t="str">
        <f>IF(AND(AdmittedwithRecentDischarge!$K502&lt;&gt;"",AdmittedwithRecentDischarge!$I502&lt;&gt;"",AdmittedwithRecentDischarge!$W502&lt;&gt;""), AdmittedwithRecentDischarge!$W502,"")</f>
        <v/>
      </c>
      <c r="X480" s="97">
        <f t="array" ref="X480">RANK($Z480,$Z$6:$Z$2005,0)+COUNTIF($Z$6:$Z480,Z480)</f>
        <v>100</v>
      </c>
      <c r="AD480" s="93"/>
    </row>
    <row r="481" spans="1:30" s="97" customFormat="1">
      <c r="A481" s="97">
        <f t="shared" si="7"/>
        <v>476</v>
      </c>
      <c r="C481" s="51" t="str">
        <f>IF(AND(AdmittedwithRecentDischarge!$K503&lt;&gt;"",AdmittedwithRecentDischarge!$I503&lt;&gt;"",AdmittedwithRecentDischarge!$S503&lt;&gt;""), AdmittedwithRecentDischarge!$S503,"")</f>
        <v/>
      </c>
      <c r="D481" s="97">
        <f>RANK($F481,$F$6:$F$2005,0)+COUNTIF($F$6:$F481,F481)</f>
        <v>100</v>
      </c>
      <c r="I481" s="93"/>
      <c r="K481" s="51" t="str">
        <f>IF(AND(TransferLog!$J496&lt;&gt;"",TransferLog!$L496&lt;&gt;""), TransferLog!$L496,"")</f>
        <v/>
      </c>
      <c r="L481" s="97">
        <f t="array" ref="L481">RANK($N481,$N$6:$N$2005,0)+COUNTIF($N$6:$N481,N481)</f>
        <v>100</v>
      </c>
      <c r="Q481" s="93"/>
      <c r="U481" s="93"/>
      <c r="W481" s="51" t="str">
        <f>IF(AND(AdmittedwithRecentDischarge!$K503&lt;&gt;"",AdmittedwithRecentDischarge!$I503&lt;&gt;"",AdmittedwithRecentDischarge!$W503&lt;&gt;""), AdmittedwithRecentDischarge!$W503,"")</f>
        <v/>
      </c>
      <c r="X481" s="97">
        <f t="array" ref="X481">RANK($Z481,$Z$6:$Z$2005,0)+COUNTIF($Z$6:$Z481,Z481)</f>
        <v>100</v>
      </c>
      <c r="AD481" s="93"/>
    </row>
    <row r="482" spans="1:30" s="97" customFormat="1">
      <c r="A482" s="97">
        <f t="shared" si="7"/>
        <v>477</v>
      </c>
      <c r="C482" s="51" t="str">
        <f>IF(AND(AdmittedwithRecentDischarge!$K504&lt;&gt;"",AdmittedwithRecentDischarge!$I504&lt;&gt;"",AdmittedwithRecentDischarge!$S504&lt;&gt;""), AdmittedwithRecentDischarge!$S504,"")</f>
        <v/>
      </c>
      <c r="D482" s="97">
        <f>RANK($F482,$F$6:$F$2005,0)+COUNTIF($F$6:$F482,F482)</f>
        <v>100</v>
      </c>
      <c r="I482" s="93"/>
      <c r="K482" s="51" t="str">
        <f>IF(AND(TransferLog!$J497&lt;&gt;"",TransferLog!$L497&lt;&gt;""), TransferLog!$L497,"")</f>
        <v/>
      </c>
      <c r="L482" s="97">
        <f t="array" ref="L482">RANK($N482,$N$6:$N$2005,0)+COUNTIF($N$6:$N482,N482)</f>
        <v>100</v>
      </c>
      <c r="Q482" s="93"/>
      <c r="U482" s="93"/>
      <c r="W482" s="51" t="str">
        <f>IF(AND(AdmittedwithRecentDischarge!$K504&lt;&gt;"",AdmittedwithRecentDischarge!$I504&lt;&gt;"",AdmittedwithRecentDischarge!$W504&lt;&gt;""), AdmittedwithRecentDischarge!$W504,"")</f>
        <v/>
      </c>
      <c r="X482" s="97">
        <f t="array" ref="X482">RANK($Z482,$Z$6:$Z$2005,0)+COUNTIF($Z$6:$Z482,Z482)</f>
        <v>100</v>
      </c>
      <c r="AD482" s="93"/>
    </row>
    <row r="483" spans="1:30" s="97" customFormat="1">
      <c r="A483" s="97">
        <f t="shared" si="7"/>
        <v>478</v>
      </c>
      <c r="C483" s="51" t="str">
        <f>IF(AND(AdmittedwithRecentDischarge!$K505&lt;&gt;"",AdmittedwithRecentDischarge!$I505&lt;&gt;"",AdmittedwithRecentDischarge!$S505&lt;&gt;""), AdmittedwithRecentDischarge!$S505,"")</f>
        <v/>
      </c>
      <c r="D483" s="97">
        <f>RANK($F483,$F$6:$F$2005,0)+COUNTIF($F$6:$F483,F483)</f>
        <v>100</v>
      </c>
      <c r="I483" s="93"/>
      <c r="K483" s="51" t="str">
        <f>IF(AND(TransferLog!$J498&lt;&gt;"",TransferLog!$L498&lt;&gt;""), TransferLog!$L498,"")</f>
        <v/>
      </c>
      <c r="L483" s="97">
        <f t="array" ref="L483">RANK($N483,$N$6:$N$2005,0)+COUNTIF($N$6:$N483,N483)</f>
        <v>100</v>
      </c>
      <c r="Q483" s="93"/>
      <c r="U483" s="93"/>
      <c r="W483" s="51" t="str">
        <f>IF(AND(AdmittedwithRecentDischarge!$K505&lt;&gt;"",AdmittedwithRecentDischarge!$I505&lt;&gt;"",AdmittedwithRecentDischarge!$W505&lt;&gt;""), AdmittedwithRecentDischarge!$W505,"")</f>
        <v/>
      </c>
      <c r="X483" s="97">
        <f t="array" ref="X483">RANK($Z483,$Z$6:$Z$2005,0)+COUNTIF($Z$6:$Z483,Z483)</f>
        <v>100</v>
      </c>
      <c r="AD483" s="93"/>
    </row>
    <row r="484" spans="1:30" s="97" customFormat="1">
      <c r="A484" s="97">
        <f t="shared" si="7"/>
        <v>479</v>
      </c>
      <c r="C484" s="51" t="str">
        <f>IF(AND(AdmittedwithRecentDischarge!$K506&lt;&gt;"",AdmittedwithRecentDischarge!$I506&lt;&gt;"",AdmittedwithRecentDischarge!$S506&lt;&gt;""), AdmittedwithRecentDischarge!$S506,"")</f>
        <v/>
      </c>
      <c r="D484" s="97">
        <f>RANK($F484,$F$6:$F$2005,0)+COUNTIF($F$6:$F484,F484)</f>
        <v>100</v>
      </c>
      <c r="I484" s="93"/>
      <c r="K484" s="51" t="str">
        <f>IF(AND(TransferLog!$J499&lt;&gt;"",TransferLog!$L499&lt;&gt;""), TransferLog!$L499,"")</f>
        <v/>
      </c>
      <c r="L484" s="97">
        <f t="array" ref="L484">RANK($N484,$N$6:$N$2005,0)+COUNTIF($N$6:$N484,N484)</f>
        <v>100</v>
      </c>
      <c r="Q484" s="93"/>
      <c r="U484" s="93"/>
      <c r="W484" s="51" t="str">
        <f>IF(AND(AdmittedwithRecentDischarge!$K506&lt;&gt;"",AdmittedwithRecentDischarge!$I506&lt;&gt;"",AdmittedwithRecentDischarge!$W506&lt;&gt;""), AdmittedwithRecentDischarge!$W506,"")</f>
        <v/>
      </c>
      <c r="X484" s="97">
        <f t="array" ref="X484">RANK($Z484,$Z$6:$Z$2005,0)+COUNTIF($Z$6:$Z484,Z484)</f>
        <v>100</v>
      </c>
      <c r="AD484" s="93"/>
    </row>
    <row r="485" spans="1:30" s="97" customFormat="1">
      <c r="A485" s="97">
        <f t="shared" si="7"/>
        <v>480</v>
      </c>
      <c r="C485" s="51" t="str">
        <f>IF(AND(AdmittedwithRecentDischarge!$K507&lt;&gt;"",AdmittedwithRecentDischarge!$I507&lt;&gt;"",AdmittedwithRecentDischarge!$S507&lt;&gt;""), AdmittedwithRecentDischarge!$S507,"")</f>
        <v/>
      </c>
      <c r="D485" s="97">
        <f>RANK($F485,$F$6:$F$2005,0)+COUNTIF($F$6:$F485,F485)</f>
        <v>100</v>
      </c>
      <c r="I485" s="93"/>
      <c r="K485" s="51" t="str">
        <f>IF(AND(TransferLog!$J500&lt;&gt;"",TransferLog!$L500&lt;&gt;""), TransferLog!$L500,"")</f>
        <v/>
      </c>
      <c r="L485" s="97">
        <f t="array" ref="L485">RANK($N485,$N$6:$N$2005,0)+COUNTIF($N$6:$N485,N485)</f>
        <v>100</v>
      </c>
      <c r="Q485" s="93"/>
      <c r="U485" s="93"/>
      <c r="W485" s="51" t="str">
        <f>IF(AND(AdmittedwithRecentDischarge!$K507&lt;&gt;"",AdmittedwithRecentDischarge!$I507&lt;&gt;"",AdmittedwithRecentDischarge!$W507&lt;&gt;""), AdmittedwithRecentDischarge!$W507,"")</f>
        <v/>
      </c>
      <c r="X485" s="97">
        <f t="array" ref="X485">RANK($Z485,$Z$6:$Z$2005,0)+COUNTIF($Z$6:$Z485,Z485)</f>
        <v>100</v>
      </c>
      <c r="AD485" s="93"/>
    </row>
    <row r="486" spans="1:30" s="97" customFormat="1">
      <c r="A486" s="97">
        <f t="shared" si="7"/>
        <v>481</v>
      </c>
      <c r="C486" s="51" t="str">
        <f>IF(AND(AdmittedwithRecentDischarge!$K508&lt;&gt;"",AdmittedwithRecentDischarge!$I508&lt;&gt;"",AdmittedwithRecentDischarge!$S508&lt;&gt;""), AdmittedwithRecentDischarge!$S508,"")</f>
        <v/>
      </c>
      <c r="D486" s="97">
        <f>RANK($F486,$F$6:$F$2005,0)+COUNTIF($F$6:$F486,F486)</f>
        <v>100</v>
      </c>
      <c r="I486" s="93"/>
      <c r="K486" s="51" t="str">
        <f>IF(AND(TransferLog!$J501&lt;&gt;"",TransferLog!$L501&lt;&gt;""), TransferLog!$L501,"")</f>
        <v/>
      </c>
      <c r="L486" s="97">
        <f t="array" ref="L486">RANK($N486,$N$6:$N$2005,0)+COUNTIF($N$6:$N486,N486)</f>
        <v>100</v>
      </c>
      <c r="Q486" s="93"/>
      <c r="U486" s="93"/>
      <c r="W486" s="51" t="str">
        <f>IF(AND(AdmittedwithRecentDischarge!$K508&lt;&gt;"",AdmittedwithRecentDischarge!$I508&lt;&gt;"",AdmittedwithRecentDischarge!$W508&lt;&gt;""), AdmittedwithRecentDischarge!$W508,"")</f>
        <v/>
      </c>
      <c r="X486" s="97">
        <f t="array" ref="X486">RANK($Z486,$Z$6:$Z$2005,0)+COUNTIF($Z$6:$Z486,Z486)</f>
        <v>100</v>
      </c>
      <c r="AD486" s="93"/>
    </row>
    <row r="487" spans="1:30" s="97" customFormat="1">
      <c r="A487" s="97">
        <f t="shared" si="7"/>
        <v>482</v>
      </c>
      <c r="C487" s="51" t="str">
        <f>IF(AND(AdmittedwithRecentDischarge!$K509&lt;&gt;"",AdmittedwithRecentDischarge!$I509&lt;&gt;"",AdmittedwithRecentDischarge!$S509&lt;&gt;""), AdmittedwithRecentDischarge!$S509,"")</f>
        <v/>
      </c>
      <c r="D487" s="97">
        <f>RANK($F487,$F$6:$F$2005,0)+COUNTIF($F$6:$F487,F487)</f>
        <v>100</v>
      </c>
      <c r="I487" s="93"/>
      <c r="K487" s="51" t="str">
        <f>IF(AND(TransferLog!$J502&lt;&gt;"",TransferLog!$L502&lt;&gt;""), TransferLog!$L502,"")</f>
        <v/>
      </c>
      <c r="L487" s="97">
        <f t="array" ref="L487">RANK($N487,$N$6:$N$2005,0)+COUNTIF($N$6:$N487,N487)</f>
        <v>100</v>
      </c>
      <c r="Q487" s="93"/>
      <c r="U487" s="93"/>
      <c r="W487" s="51" t="str">
        <f>IF(AND(AdmittedwithRecentDischarge!$K509&lt;&gt;"",AdmittedwithRecentDischarge!$I509&lt;&gt;"",AdmittedwithRecentDischarge!$W509&lt;&gt;""), AdmittedwithRecentDischarge!$W509,"")</f>
        <v/>
      </c>
      <c r="X487" s="97">
        <f t="array" ref="X487">RANK($Z487,$Z$6:$Z$2005,0)+COUNTIF($Z$6:$Z487,Z487)</f>
        <v>100</v>
      </c>
      <c r="AD487" s="93"/>
    </row>
    <row r="488" spans="1:30" s="97" customFormat="1">
      <c r="A488" s="97">
        <f t="shared" si="7"/>
        <v>483</v>
      </c>
      <c r="C488" s="51" t="str">
        <f>IF(AND(AdmittedwithRecentDischarge!$K510&lt;&gt;"",AdmittedwithRecentDischarge!$I510&lt;&gt;"",AdmittedwithRecentDischarge!$S510&lt;&gt;""), AdmittedwithRecentDischarge!$S510,"")</f>
        <v/>
      </c>
      <c r="D488" s="97">
        <f>RANK($F488,$F$6:$F$2005,0)+COUNTIF($F$6:$F488,F488)</f>
        <v>100</v>
      </c>
      <c r="I488" s="93"/>
      <c r="K488" s="51" t="str">
        <f>IF(AND(TransferLog!$J503&lt;&gt;"",TransferLog!$L503&lt;&gt;""), TransferLog!$L503,"")</f>
        <v/>
      </c>
      <c r="L488" s="97">
        <f t="array" ref="L488">RANK($N488,$N$6:$N$2005,0)+COUNTIF($N$6:$N488,N488)</f>
        <v>100</v>
      </c>
      <c r="Q488" s="93"/>
      <c r="U488" s="93"/>
      <c r="W488" s="51" t="str">
        <f>IF(AND(AdmittedwithRecentDischarge!$K510&lt;&gt;"",AdmittedwithRecentDischarge!$I510&lt;&gt;"",AdmittedwithRecentDischarge!$W510&lt;&gt;""), AdmittedwithRecentDischarge!$W510,"")</f>
        <v/>
      </c>
      <c r="X488" s="97">
        <f t="array" ref="X488">RANK($Z488,$Z$6:$Z$2005,0)+COUNTIF($Z$6:$Z488,Z488)</f>
        <v>100</v>
      </c>
      <c r="AD488" s="93"/>
    </row>
    <row r="489" spans="1:30" s="97" customFormat="1">
      <c r="A489" s="97">
        <f t="shared" si="7"/>
        <v>484</v>
      </c>
      <c r="C489" s="51" t="str">
        <f>IF(AND(AdmittedwithRecentDischarge!$K511&lt;&gt;"",AdmittedwithRecentDischarge!$I511&lt;&gt;"",AdmittedwithRecentDischarge!$S511&lt;&gt;""), AdmittedwithRecentDischarge!$S511,"")</f>
        <v/>
      </c>
      <c r="D489" s="97">
        <f>RANK($F489,$F$6:$F$2005,0)+COUNTIF($F$6:$F489,F489)</f>
        <v>100</v>
      </c>
      <c r="I489" s="93"/>
      <c r="K489" s="51" t="str">
        <f>IF(AND(TransferLog!$J504&lt;&gt;"",TransferLog!$L504&lt;&gt;""), TransferLog!$L504,"")</f>
        <v/>
      </c>
      <c r="L489" s="97">
        <f t="array" ref="L489">RANK($N489,$N$6:$N$2005,0)+COUNTIF($N$6:$N489,N489)</f>
        <v>100</v>
      </c>
      <c r="Q489" s="93"/>
      <c r="U489" s="93"/>
      <c r="W489" s="51" t="str">
        <f>IF(AND(AdmittedwithRecentDischarge!$K511&lt;&gt;"",AdmittedwithRecentDischarge!$I511&lt;&gt;"",AdmittedwithRecentDischarge!$W511&lt;&gt;""), AdmittedwithRecentDischarge!$W511,"")</f>
        <v/>
      </c>
      <c r="X489" s="97">
        <f t="array" ref="X489">RANK($Z489,$Z$6:$Z$2005,0)+COUNTIF($Z$6:$Z489,Z489)</f>
        <v>100</v>
      </c>
      <c r="AD489" s="93"/>
    </row>
    <row r="490" spans="1:30" s="97" customFormat="1">
      <c r="A490" s="97">
        <f t="shared" si="7"/>
        <v>485</v>
      </c>
      <c r="C490" s="51" t="str">
        <f>IF(AND(AdmittedwithRecentDischarge!$K512&lt;&gt;"",AdmittedwithRecentDischarge!$I512&lt;&gt;"",AdmittedwithRecentDischarge!$S512&lt;&gt;""), AdmittedwithRecentDischarge!$S512,"")</f>
        <v/>
      </c>
      <c r="D490" s="97">
        <f>RANK($F490,$F$6:$F$2005,0)+COUNTIF($F$6:$F490,F490)</f>
        <v>100</v>
      </c>
      <c r="I490" s="93"/>
      <c r="K490" s="51" t="str">
        <f>IF(AND(TransferLog!$J505&lt;&gt;"",TransferLog!$L505&lt;&gt;""), TransferLog!$L505,"")</f>
        <v/>
      </c>
      <c r="L490" s="97">
        <f t="array" ref="L490">RANK($N490,$N$6:$N$2005,0)+COUNTIF($N$6:$N490,N490)</f>
        <v>100</v>
      </c>
      <c r="Q490" s="93"/>
      <c r="U490" s="93"/>
      <c r="W490" s="51" t="str">
        <f>IF(AND(AdmittedwithRecentDischarge!$K512&lt;&gt;"",AdmittedwithRecentDischarge!$I512&lt;&gt;"",AdmittedwithRecentDischarge!$W512&lt;&gt;""), AdmittedwithRecentDischarge!$W512,"")</f>
        <v/>
      </c>
      <c r="X490" s="97">
        <f t="array" ref="X490">RANK($Z490,$Z$6:$Z$2005,0)+COUNTIF($Z$6:$Z490,Z490)</f>
        <v>100</v>
      </c>
      <c r="AD490" s="93"/>
    </row>
    <row r="491" spans="1:30" s="97" customFormat="1">
      <c r="A491" s="97">
        <f t="shared" si="7"/>
        <v>486</v>
      </c>
      <c r="C491" s="51" t="str">
        <f>IF(AND(AdmittedwithRecentDischarge!$K513&lt;&gt;"",AdmittedwithRecentDischarge!$I513&lt;&gt;"",AdmittedwithRecentDischarge!$S513&lt;&gt;""), AdmittedwithRecentDischarge!$S513,"")</f>
        <v/>
      </c>
      <c r="D491" s="97">
        <f>RANK($F491,$F$6:$F$2005,0)+COUNTIF($F$6:$F491,F491)</f>
        <v>100</v>
      </c>
      <c r="I491" s="93"/>
      <c r="K491" s="51" t="str">
        <f>IF(AND(TransferLog!$J506&lt;&gt;"",TransferLog!$L506&lt;&gt;""), TransferLog!$L506,"")</f>
        <v/>
      </c>
      <c r="L491" s="97">
        <f t="array" ref="L491">RANK($N491,$N$6:$N$2005,0)+COUNTIF($N$6:$N491,N491)</f>
        <v>100</v>
      </c>
      <c r="Q491" s="93"/>
      <c r="U491" s="93"/>
      <c r="W491" s="51" t="str">
        <f>IF(AND(AdmittedwithRecentDischarge!$K513&lt;&gt;"",AdmittedwithRecentDischarge!$I513&lt;&gt;"",AdmittedwithRecentDischarge!$W513&lt;&gt;""), AdmittedwithRecentDischarge!$W513,"")</f>
        <v/>
      </c>
      <c r="X491" s="97">
        <f t="array" ref="X491">RANK($Z491,$Z$6:$Z$2005,0)+COUNTIF($Z$6:$Z491,Z491)</f>
        <v>100</v>
      </c>
      <c r="AD491" s="93"/>
    </row>
    <row r="492" spans="1:30" s="97" customFormat="1">
      <c r="A492" s="97">
        <f t="shared" si="7"/>
        <v>487</v>
      </c>
      <c r="C492" s="51" t="str">
        <f>IF(AND(AdmittedwithRecentDischarge!$K514&lt;&gt;"",AdmittedwithRecentDischarge!$I514&lt;&gt;"",AdmittedwithRecentDischarge!$S514&lt;&gt;""), AdmittedwithRecentDischarge!$S514,"")</f>
        <v/>
      </c>
      <c r="D492" s="97">
        <f>RANK($F492,$F$6:$F$2005,0)+COUNTIF($F$6:$F492,F492)</f>
        <v>100</v>
      </c>
      <c r="I492" s="93"/>
      <c r="K492" s="51" t="str">
        <f>IF(AND(TransferLog!$J507&lt;&gt;"",TransferLog!$L507&lt;&gt;""), TransferLog!$L507,"")</f>
        <v/>
      </c>
      <c r="L492" s="97">
        <f t="array" ref="L492">RANK($N492,$N$6:$N$2005,0)+COUNTIF($N$6:$N492,N492)</f>
        <v>100</v>
      </c>
      <c r="Q492" s="93"/>
      <c r="U492" s="93"/>
      <c r="W492" s="51" t="str">
        <f>IF(AND(AdmittedwithRecentDischarge!$K514&lt;&gt;"",AdmittedwithRecentDischarge!$I514&lt;&gt;"",AdmittedwithRecentDischarge!$W514&lt;&gt;""), AdmittedwithRecentDischarge!$W514,"")</f>
        <v/>
      </c>
      <c r="X492" s="97">
        <f t="array" ref="X492">RANK($Z492,$Z$6:$Z$2005,0)+COUNTIF($Z$6:$Z492,Z492)</f>
        <v>100</v>
      </c>
      <c r="AD492" s="93"/>
    </row>
    <row r="493" spans="1:30" s="97" customFormat="1">
      <c r="A493" s="97">
        <f t="shared" si="7"/>
        <v>488</v>
      </c>
      <c r="C493" s="51" t="str">
        <f>IF(AND(AdmittedwithRecentDischarge!$K515&lt;&gt;"",AdmittedwithRecentDischarge!$I515&lt;&gt;"",AdmittedwithRecentDischarge!$S515&lt;&gt;""), AdmittedwithRecentDischarge!$S515,"")</f>
        <v/>
      </c>
      <c r="D493" s="97">
        <f>RANK($F493,$F$6:$F$2005,0)+COUNTIF($F$6:$F493,F493)</f>
        <v>100</v>
      </c>
      <c r="I493" s="93"/>
      <c r="K493" s="51" t="str">
        <f>IF(AND(TransferLog!$J508&lt;&gt;"",TransferLog!$L508&lt;&gt;""), TransferLog!$L508,"")</f>
        <v/>
      </c>
      <c r="L493" s="97">
        <f t="array" ref="L493">RANK($N493,$N$6:$N$2005,0)+COUNTIF($N$6:$N493,N493)</f>
        <v>100</v>
      </c>
      <c r="Q493" s="93"/>
      <c r="U493" s="93"/>
      <c r="W493" s="51" t="str">
        <f>IF(AND(AdmittedwithRecentDischarge!$K515&lt;&gt;"",AdmittedwithRecentDischarge!$I515&lt;&gt;"",AdmittedwithRecentDischarge!$W515&lt;&gt;""), AdmittedwithRecentDischarge!$W515,"")</f>
        <v/>
      </c>
      <c r="X493" s="97">
        <f t="array" ref="X493">RANK($Z493,$Z$6:$Z$2005,0)+COUNTIF($Z$6:$Z493,Z493)</f>
        <v>100</v>
      </c>
      <c r="AD493" s="93"/>
    </row>
    <row r="494" spans="1:30" s="97" customFormat="1">
      <c r="A494" s="97">
        <f t="shared" si="7"/>
        <v>489</v>
      </c>
      <c r="C494" s="51" t="str">
        <f>IF(AND(AdmittedwithRecentDischarge!$K516&lt;&gt;"",AdmittedwithRecentDischarge!$I516&lt;&gt;"",AdmittedwithRecentDischarge!$S516&lt;&gt;""), AdmittedwithRecentDischarge!$S516,"")</f>
        <v/>
      </c>
      <c r="D494" s="97">
        <f>RANK($F494,$F$6:$F$2005,0)+COUNTIF($F$6:$F494,F494)</f>
        <v>100</v>
      </c>
      <c r="I494" s="93"/>
      <c r="K494" s="51" t="str">
        <f>IF(AND(TransferLog!$J509&lt;&gt;"",TransferLog!$L509&lt;&gt;""), TransferLog!$L509,"")</f>
        <v/>
      </c>
      <c r="L494" s="97">
        <f t="array" ref="L494">RANK($N494,$N$6:$N$2005,0)+COUNTIF($N$6:$N494,N494)</f>
        <v>100</v>
      </c>
      <c r="Q494" s="93"/>
      <c r="U494" s="93"/>
      <c r="W494" s="51" t="str">
        <f>IF(AND(AdmittedwithRecentDischarge!$K516&lt;&gt;"",AdmittedwithRecentDischarge!$I516&lt;&gt;"",AdmittedwithRecentDischarge!$W516&lt;&gt;""), AdmittedwithRecentDischarge!$W516,"")</f>
        <v/>
      </c>
      <c r="X494" s="97">
        <f t="array" ref="X494">RANK($Z494,$Z$6:$Z$2005,0)+COUNTIF($Z$6:$Z494,Z494)</f>
        <v>100</v>
      </c>
      <c r="AD494" s="93"/>
    </row>
    <row r="495" spans="1:30" s="97" customFormat="1">
      <c r="A495" s="97">
        <f t="shared" si="7"/>
        <v>490</v>
      </c>
      <c r="C495" s="51" t="str">
        <f>IF(AND(AdmittedwithRecentDischarge!$K517&lt;&gt;"",AdmittedwithRecentDischarge!$I517&lt;&gt;"",AdmittedwithRecentDischarge!$S517&lt;&gt;""), AdmittedwithRecentDischarge!$S517,"")</f>
        <v/>
      </c>
      <c r="D495" s="97">
        <f>RANK($F495,$F$6:$F$2005,0)+COUNTIF($F$6:$F495,F495)</f>
        <v>100</v>
      </c>
      <c r="I495" s="93"/>
      <c r="K495" s="51" t="str">
        <f>IF(AND(TransferLog!$J510&lt;&gt;"",TransferLog!$L510&lt;&gt;""), TransferLog!$L510,"")</f>
        <v/>
      </c>
      <c r="L495" s="97">
        <f t="array" ref="L495">RANK($N495,$N$6:$N$2005,0)+COUNTIF($N$6:$N495,N495)</f>
        <v>100</v>
      </c>
      <c r="Q495" s="93"/>
      <c r="U495" s="93"/>
      <c r="W495" s="51" t="str">
        <f>IF(AND(AdmittedwithRecentDischarge!$K517&lt;&gt;"",AdmittedwithRecentDischarge!$I517&lt;&gt;"",AdmittedwithRecentDischarge!$W517&lt;&gt;""), AdmittedwithRecentDischarge!$W517,"")</f>
        <v/>
      </c>
      <c r="X495" s="97">
        <f t="array" ref="X495">RANK($Z495,$Z$6:$Z$2005,0)+COUNTIF($Z$6:$Z495,Z495)</f>
        <v>100</v>
      </c>
      <c r="AD495" s="93"/>
    </row>
    <row r="496" spans="1:30" s="97" customFormat="1">
      <c r="A496" s="97">
        <f t="shared" si="7"/>
        <v>491</v>
      </c>
      <c r="C496" s="51" t="str">
        <f>IF(AND(AdmittedwithRecentDischarge!$K518&lt;&gt;"",AdmittedwithRecentDischarge!$I518&lt;&gt;"",AdmittedwithRecentDischarge!$S518&lt;&gt;""), AdmittedwithRecentDischarge!$S518,"")</f>
        <v/>
      </c>
      <c r="D496" s="97">
        <f>RANK($F496,$F$6:$F$2005,0)+COUNTIF($F$6:$F496,F496)</f>
        <v>100</v>
      </c>
      <c r="I496" s="93"/>
      <c r="K496" s="51" t="str">
        <f>IF(AND(TransferLog!$J511&lt;&gt;"",TransferLog!$L511&lt;&gt;""), TransferLog!$L511,"")</f>
        <v/>
      </c>
      <c r="L496" s="97">
        <f t="array" ref="L496">RANK($N496,$N$6:$N$2005,0)+COUNTIF($N$6:$N496,N496)</f>
        <v>100</v>
      </c>
      <c r="Q496" s="93"/>
      <c r="U496" s="93"/>
      <c r="W496" s="51" t="str">
        <f>IF(AND(AdmittedwithRecentDischarge!$K518&lt;&gt;"",AdmittedwithRecentDischarge!$I518&lt;&gt;"",AdmittedwithRecentDischarge!$W518&lt;&gt;""), AdmittedwithRecentDischarge!$W518,"")</f>
        <v/>
      </c>
      <c r="X496" s="97">
        <f t="array" ref="X496">RANK($Z496,$Z$6:$Z$2005,0)+COUNTIF($Z$6:$Z496,Z496)</f>
        <v>100</v>
      </c>
      <c r="AD496" s="93"/>
    </row>
    <row r="497" spans="1:30" s="97" customFormat="1">
      <c r="A497" s="97">
        <f t="shared" si="7"/>
        <v>492</v>
      </c>
      <c r="C497" s="51" t="str">
        <f>IF(AND(AdmittedwithRecentDischarge!$K519&lt;&gt;"",AdmittedwithRecentDischarge!$I519&lt;&gt;"",AdmittedwithRecentDischarge!$S519&lt;&gt;""), AdmittedwithRecentDischarge!$S519,"")</f>
        <v/>
      </c>
      <c r="D497" s="97">
        <f>RANK($F497,$F$6:$F$2005,0)+COUNTIF($F$6:$F497,F497)</f>
        <v>100</v>
      </c>
      <c r="I497" s="93"/>
      <c r="K497" s="51" t="str">
        <f>IF(AND(TransferLog!$J512&lt;&gt;"",TransferLog!$L512&lt;&gt;""), TransferLog!$L512,"")</f>
        <v/>
      </c>
      <c r="L497" s="97">
        <f t="array" ref="L497">RANK($N497,$N$6:$N$2005,0)+COUNTIF($N$6:$N497,N497)</f>
        <v>100</v>
      </c>
      <c r="Q497" s="93"/>
      <c r="U497" s="93"/>
      <c r="W497" s="51" t="str">
        <f>IF(AND(AdmittedwithRecentDischarge!$K519&lt;&gt;"",AdmittedwithRecentDischarge!$I519&lt;&gt;"",AdmittedwithRecentDischarge!$W519&lt;&gt;""), AdmittedwithRecentDischarge!$W519,"")</f>
        <v/>
      </c>
      <c r="X497" s="97">
        <f t="array" ref="X497">RANK($Z497,$Z$6:$Z$2005,0)+COUNTIF($Z$6:$Z497,Z497)</f>
        <v>100</v>
      </c>
      <c r="AD497" s="93"/>
    </row>
    <row r="498" spans="1:30" s="97" customFormat="1">
      <c r="A498" s="97">
        <f t="shared" si="7"/>
        <v>493</v>
      </c>
      <c r="C498" s="51" t="str">
        <f>IF(AND(AdmittedwithRecentDischarge!$K520&lt;&gt;"",AdmittedwithRecentDischarge!$I520&lt;&gt;"",AdmittedwithRecentDischarge!$S520&lt;&gt;""), AdmittedwithRecentDischarge!$S520,"")</f>
        <v/>
      </c>
      <c r="D498" s="97">
        <f>RANK($F498,$F$6:$F$2005,0)+COUNTIF($F$6:$F498,F498)</f>
        <v>100</v>
      </c>
      <c r="I498" s="93"/>
      <c r="K498" s="51" t="str">
        <f>IF(AND(TransferLog!$J513&lt;&gt;"",TransferLog!$L513&lt;&gt;""), TransferLog!$L513,"")</f>
        <v/>
      </c>
      <c r="L498" s="97">
        <f t="array" ref="L498">RANK($N498,$N$6:$N$2005,0)+COUNTIF($N$6:$N498,N498)</f>
        <v>100</v>
      </c>
      <c r="Q498" s="93"/>
      <c r="U498" s="93"/>
      <c r="W498" s="51" t="str">
        <f>IF(AND(AdmittedwithRecentDischarge!$K520&lt;&gt;"",AdmittedwithRecentDischarge!$I520&lt;&gt;"",AdmittedwithRecentDischarge!$W520&lt;&gt;""), AdmittedwithRecentDischarge!$W520,"")</f>
        <v/>
      </c>
      <c r="X498" s="97">
        <f t="array" ref="X498">RANK($Z498,$Z$6:$Z$2005,0)+COUNTIF($Z$6:$Z498,Z498)</f>
        <v>100</v>
      </c>
      <c r="AD498" s="93"/>
    </row>
    <row r="499" spans="1:30" s="97" customFormat="1">
      <c r="A499" s="97">
        <f t="shared" si="7"/>
        <v>494</v>
      </c>
      <c r="C499" s="51" t="str">
        <f>IF(AND(AdmittedwithRecentDischarge!$K521&lt;&gt;"",AdmittedwithRecentDischarge!$I521&lt;&gt;"",AdmittedwithRecentDischarge!$S521&lt;&gt;""), AdmittedwithRecentDischarge!$S521,"")</f>
        <v/>
      </c>
      <c r="D499" s="97">
        <f>RANK($F499,$F$6:$F$2005,0)+COUNTIF($F$6:$F499,F499)</f>
        <v>100</v>
      </c>
      <c r="I499" s="93"/>
      <c r="K499" s="51" t="str">
        <f>IF(AND(TransferLog!$J514&lt;&gt;"",TransferLog!$L514&lt;&gt;""), TransferLog!$L514,"")</f>
        <v/>
      </c>
      <c r="L499" s="97">
        <f t="array" ref="L499">RANK($N499,$N$6:$N$2005,0)+COUNTIF($N$6:$N499,N499)</f>
        <v>100</v>
      </c>
      <c r="Q499" s="93"/>
      <c r="U499" s="93"/>
      <c r="W499" s="51" t="str">
        <f>IF(AND(AdmittedwithRecentDischarge!$K521&lt;&gt;"",AdmittedwithRecentDischarge!$I521&lt;&gt;"",AdmittedwithRecentDischarge!$W521&lt;&gt;""), AdmittedwithRecentDischarge!$W521,"")</f>
        <v/>
      </c>
      <c r="X499" s="97">
        <f t="array" ref="X499">RANK($Z499,$Z$6:$Z$2005,0)+COUNTIF($Z$6:$Z499,Z499)</f>
        <v>100</v>
      </c>
      <c r="AD499" s="93"/>
    </row>
    <row r="500" spans="1:30" s="97" customFormat="1">
      <c r="A500" s="97">
        <f t="shared" si="7"/>
        <v>495</v>
      </c>
      <c r="C500" s="51" t="str">
        <f>IF(AND(AdmittedwithRecentDischarge!$K522&lt;&gt;"",AdmittedwithRecentDischarge!$I522&lt;&gt;"",AdmittedwithRecentDischarge!$S522&lt;&gt;""), AdmittedwithRecentDischarge!$S522,"")</f>
        <v/>
      </c>
      <c r="D500" s="97">
        <f>RANK($F500,$F$6:$F$2005,0)+COUNTIF($F$6:$F500,F500)</f>
        <v>100</v>
      </c>
      <c r="I500" s="93"/>
      <c r="K500" s="51" t="str">
        <f>IF(AND(TransferLog!$J515&lt;&gt;"",TransferLog!$L515&lt;&gt;""), TransferLog!$L515,"")</f>
        <v/>
      </c>
      <c r="L500" s="97">
        <f t="array" ref="L500">RANK($N500,$N$6:$N$2005,0)+COUNTIF($N$6:$N500,N500)</f>
        <v>100</v>
      </c>
      <c r="Q500" s="93"/>
      <c r="U500" s="93"/>
      <c r="W500" s="51" t="str">
        <f>IF(AND(AdmittedwithRecentDischarge!$K522&lt;&gt;"",AdmittedwithRecentDischarge!$I522&lt;&gt;"",AdmittedwithRecentDischarge!$W522&lt;&gt;""), AdmittedwithRecentDischarge!$W522,"")</f>
        <v/>
      </c>
      <c r="X500" s="97">
        <f t="array" ref="X500">RANK($Z500,$Z$6:$Z$2005,0)+COUNTIF($Z$6:$Z500,Z500)</f>
        <v>100</v>
      </c>
      <c r="AD500" s="93"/>
    </row>
    <row r="501" spans="1:30" s="97" customFormat="1">
      <c r="A501" s="97">
        <f t="shared" si="7"/>
        <v>496</v>
      </c>
      <c r="C501" s="51" t="str">
        <f>IF(AND(AdmittedwithRecentDischarge!$K523&lt;&gt;"",AdmittedwithRecentDischarge!$I523&lt;&gt;"",AdmittedwithRecentDischarge!$S523&lt;&gt;""), AdmittedwithRecentDischarge!$S523,"")</f>
        <v/>
      </c>
      <c r="D501" s="97">
        <f>RANK($F501,$F$6:$F$2005,0)+COUNTIF($F$6:$F501,F501)</f>
        <v>100</v>
      </c>
      <c r="I501" s="93"/>
      <c r="K501" s="51" t="str">
        <f>IF(AND(TransferLog!$J516&lt;&gt;"",TransferLog!$L516&lt;&gt;""), TransferLog!$L516,"")</f>
        <v/>
      </c>
      <c r="L501" s="97">
        <f t="array" ref="L501">RANK($N501,$N$6:$N$2005,0)+COUNTIF($N$6:$N501,N501)</f>
        <v>100</v>
      </c>
      <c r="Q501" s="93"/>
      <c r="U501" s="93"/>
      <c r="W501" s="51" t="str">
        <f>IF(AND(AdmittedwithRecentDischarge!$K523&lt;&gt;"",AdmittedwithRecentDischarge!$I523&lt;&gt;"",AdmittedwithRecentDischarge!$W523&lt;&gt;""), AdmittedwithRecentDischarge!$W523,"")</f>
        <v/>
      </c>
      <c r="X501" s="97">
        <f t="array" ref="X501">RANK($Z501,$Z$6:$Z$2005,0)+COUNTIF($Z$6:$Z501,Z501)</f>
        <v>100</v>
      </c>
      <c r="AD501" s="93"/>
    </row>
    <row r="502" spans="1:30" s="97" customFormat="1">
      <c r="A502" s="97">
        <f t="shared" si="7"/>
        <v>497</v>
      </c>
      <c r="C502" s="51" t="str">
        <f>IF(AND(AdmittedwithRecentDischarge!$K524&lt;&gt;"",AdmittedwithRecentDischarge!$I524&lt;&gt;"",AdmittedwithRecentDischarge!$S524&lt;&gt;""), AdmittedwithRecentDischarge!$S524,"")</f>
        <v/>
      </c>
      <c r="D502" s="97">
        <f>RANK($F502,$F$6:$F$2005,0)+COUNTIF($F$6:$F502,F502)</f>
        <v>100</v>
      </c>
      <c r="I502" s="93"/>
      <c r="K502" s="51" t="str">
        <f>IF(AND(TransferLog!$J517&lt;&gt;"",TransferLog!$L517&lt;&gt;""), TransferLog!$L517,"")</f>
        <v/>
      </c>
      <c r="L502" s="97">
        <f t="array" ref="L502">RANK($N502,$N$6:$N$2005,0)+COUNTIF($N$6:$N502,N502)</f>
        <v>100</v>
      </c>
      <c r="Q502" s="93"/>
      <c r="U502" s="93"/>
      <c r="W502" s="51" t="str">
        <f>IF(AND(AdmittedwithRecentDischarge!$K524&lt;&gt;"",AdmittedwithRecentDischarge!$I524&lt;&gt;"",AdmittedwithRecentDischarge!$W524&lt;&gt;""), AdmittedwithRecentDischarge!$W524,"")</f>
        <v/>
      </c>
      <c r="X502" s="97">
        <f t="array" ref="X502">RANK($Z502,$Z$6:$Z$2005,0)+COUNTIF($Z$6:$Z502,Z502)</f>
        <v>100</v>
      </c>
      <c r="AD502" s="93"/>
    </row>
    <row r="503" spans="1:30" s="97" customFormat="1">
      <c r="A503" s="97">
        <f t="shared" si="7"/>
        <v>498</v>
      </c>
      <c r="C503" s="51" t="str">
        <f>IF(AND(AdmittedwithRecentDischarge!$K525&lt;&gt;"",AdmittedwithRecentDischarge!$I525&lt;&gt;"",AdmittedwithRecentDischarge!$S525&lt;&gt;""), AdmittedwithRecentDischarge!$S525,"")</f>
        <v/>
      </c>
      <c r="D503" s="97">
        <f>RANK($F503,$F$6:$F$2005,0)+COUNTIF($F$6:$F503,F503)</f>
        <v>100</v>
      </c>
      <c r="I503" s="93"/>
      <c r="K503" s="51" t="str">
        <f>IF(AND(TransferLog!$J518&lt;&gt;"",TransferLog!$L518&lt;&gt;""), TransferLog!$L518,"")</f>
        <v/>
      </c>
      <c r="L503" s="97">
        <f t="array" ref="L503">RANK($N503,$N$6:$N$2005,0)+COUNTIF($N$6:$N503,N503)</f>
        <v>100</v>
      </c>
      <c r="Q503" s="93"/>
      <c r="U503" s="93"/>
      <c r="W503" s="51" t="str">
        <f>IF(AND(AdmittedwithRecentDischarge!$K525&lt;&gt;"",AdmittedwithRecentDischarge!$I525&lt;&gt;"",AdmittedwithRecentDischarge!$W525&lt;&gt;""), AdmittedwithRecentDischarge!$W525,"")</f>
        <v/>
      </c>
      <c r="X503" s="97">
        <f t="array" ref="X503">RANK($Z503,$Z$6:$Z$2005,0)+COUNTIF($Z$6:$Z503,Z503)</f>
        <v>100</v>
      </c>
      <c r="AD503" s="93"/>
    </row>
    <row r="504" spans="1:30" s="97" customFormat="1">
      <c r="A504" s="97">
        <f t="shared" si="7"/>
        <v>499</v>
      </c>
      <c r="C504" s="51" t="str">
        <f>IF(AND(AdmittedwithRecentDischarge!$K526&lt;&gt;"",AdmittedwithRecentDischarge!$I526&lt;&gt;"",AdmittedwithRecentDischarge!$S526&lt;&gt;""), AdmittedwithRecentDischarge!$S526,"")</f>
        <v/>
      </c>
      <c r="D504" s="97">
        <f>RANK($F504,$F$6:$F$2005,0)+COUNTIF($F$6:$F504,F504)</f>
        <v>100</v>
      </c>
      <c r="I504" s="93"/>
      <c r="K504" s="51" t="str">
        <f>IF(AND(TransferLog!$J519&lt;&gt;"",TransferLog!$L519&lt;&gt;""), TransferLog!$L519,"")</f>
        <v/>
      </c>
      <c r="L504" s="97">
        <f t="array" ref="L504">RANK($N504,$N$6:$N$2005,0)+COUNTIF($N$6:$N504,N504)</f>
        <v>100</v>
      </c>
      <c r="Q504" s="93"/>
      <c r="U504" s="93"/>
      <c r="W504" s="51" t="str">
        <f>IF(AND(AdmittedwithRecentDischarge!$K526&lt;&gt;"",AdmittedwithRecentDischarge!$I526&lt;&gt;"",AdmittedwithRecentDischarge!$W526&lt;&gt;""), AdmittedwithRecentDischarge!$W526,"")</f>
        <v/>
      </c>
      <c r="X504" s="97">
        <f t="array" ref="X504">RANK($Z504,$Z$6:$Z$2005,0)+COUNTIF($Z$6:$Z504,Z504)</f>
        <v>100</v>
      </c>
      <c r="AD504" s="93"/>
    </row>
    <row r="505" spans="1:30" s="97" customFormat="1">
      <c r="A505" s="97">
        <f t="shared" si="7"/>
        <v>500</v>
      </c>
      <c r="C505" s="51" t="str">
        <f>IF(AND(AdmittedwithRecentDischarge!$K527&lt;&gt;"",AdmittedwithRecentDischarge!$I527&lt;&gt;"",AdmittedwithRecentDischarge!$S527&lt;&gt;""), AdmittedwithRecentDischarge!$S527,"")</f>
        <v/>
      </c>
      <c r="D505" s="97">
        <f>RANK($F505,$F$6:$F$2005,0)+COUNTIF($F$6:$F505,F505)</f>
        <v>100</v>
      </c>
      <c r="I505" s="93"/>
      <c r="K505" s="51" t="str">
        <f>IF(AND(TransferLog!$J520&lt;&gt;"",TransferLog!$L520&lt;&gt;""), TransferLog!$L520,"")</f>
        <v/>
      </c>
      <c r="L505" s="97">
        <f t="array" ref="L505">RANK($N505,$N$6:$N$2005,0)+COUNTIF($N$6:$N505,N505)</f>
        <v>100</v>
      </c>
      <c r="Q505" s="93"/>
      <c r="U505" s="93"/>
      <c r="W505" s="51" t="str">
        <f>IF(AND(AdmittedwithRecentDischarge!$K527&lt;&gt;"",AdmittedwithRecentDischarge!$I527&lt;&gt;"",AdmittedwithRecentDischarge!$W527&lt;&gt;""), AdmittedwithRecentDischarge!$W527,"")</f>
        <v/>
      </c>
      <c r="X505" s="97">
        <f t="array" ref="X505">RANK($Z505,$Z$6:$Z$2005,0)+COUNTIF($Z$6:$Z505,Z505)</f>
        <v>100</v>
      </c>
      <c r="AD505" s="93"/>
    </row>
    <row r="506" spans="1:30" s="97" customFormat="1">
      <c r="A506" s="97">
        <f t="shared" si="7"/>
        <v>501</v>
      </c>
      <c r="C506" s="51" t="str">
        <f>IF(AND(AdmittedwithRecentDischarge!$K528&lt;&gt;"",AdmittedwithRecentDischarge!$I528&lt;&gt;"",AdmittedwithRecentDischarge!$S528&lt;&gt;""), AdmittedwithRecentDischarge!$S528,"")</f>
        <v/>
      </c>
      <c r="D506" s="97">
        <f>RANK($F506,$F$6:$F$2005,0)+COUNTIF($F$6:$F506,F506)</f>
        <v>100</v>
      </c>
      <c r="I506" s="93"/>
      <c r="K506" s="51" t="str">
        <f>IF(AND(TransferLog!$J521&lt;&gt;"",TransferLog!$L521&lt;&gt;""), TransferLog!$L521,"")</f>
        <v/>
      </c>
      <c r="L506" s="97">
        <f t="array" ref="L506">RANK($N506,$N$6:$N$2005,0)+COUNTIF($N$6:$N506,N506)</f>
        <v>100</v>
      </c>
      <c r="Q506" s="93"/>
      <c r="U506" s="93"/>
      <c r="W506" s="51" t="str">
        <f>IF(AND(AdmittedwithRecentDischarge!$K528&lt;&gt;"",AdmittedwithRecentDischarge!$I528&lt;&gt;"",AdmittedwithRecentDischarge!$W528&lt;&gt;""), AdmittedwithRecentDischarge!$W528,"")</f>
        <v/>
      </c>
      <c r="X506" s="97">
        <f t="array" ref="X506">RANK($Z506,$Z$6:$Z$2005,0)+COUNTIF($Z$6:$Z506,Z506)</f>
        <v>100</v>
      </c>
      <c r="AD506" s="93"/>
    </row>
    <row r="507" spans="1:30" s="97" customFormat="1">
      <c r="A507" s="97">
        <f t="shared" si="7"/>
        <v>502</v>
      </c>
      <c r="C507" s="51" t="str">
        <f>IF(AND(AdmittedwithRecentDischarge!$K529&lt;&gt;"",AdmittedwithRecentDischarge!$I529&lt;&gt;"",AdmittedwithRecentDischarge!$S529&lt;&gt;""), AdmittedwithRecentDischarge!$S529,"")</f>
        <v/>
      </c>
      <c r="D507" s="97">
        <f>RANK($F507,$F$6:$F$2005,0)+COUNTIF($F$6:$F507,F507)</f>
        <v>100</v>
      </c>
      <c r="I507" s="93"/>
      <c r="K507" s="51" t="str">
        <f>IF(AND(TransferLog!$J522&lt;&gt;"",TransferLog!$L522&lt;&gt;""), TransferLog!$L522,"")</f>
        <v/>
      </c>
      <c r="L507" s="97">
        <f t="array" ref="L507">RANK($N507,$N$6:$N$2005,0)+COUNTIF($N$6:$N507,N507)</f>
        <v>100</v>
      </c>
      <c r="Q507" s="93"/>
      <c r="U507" s="93"/>
      <c r="W507" s="51" t="str">
        <f>IF(AND(AdmittedwithRecentDischarge!$K529&lt;&gt;"",AdmittedwithRecentDischarge!$I529&lt;&gt;"",AdmittedwithRecentDischarge!$W529&lt;&gt;""), AdmittedwithRecentDischarge!$W529,"")</f>
        <v/>
      </c>
      <c r="X507" s="97">
        <f t="array" ref="X507">RANK($Z507,$Z$6:$Z$2005,0)+COUNTIF($Z$6:$Z507,Z507)</f>
        <v>100</v>
      </c>
      <c r="AD507" s="93"/>
    </row>
    <row r="508" spans="1:30" s="97" customFormat="1">
      <c r="A508" s="97">
        <f t="shared" si="7"/>
        <v>503</v>
      </c>
      <c r="C508" s="51" t="str">
        <f>IF(AND(AdmittedwithRecentDischarge!$K530&lt;&gt;"",AdmittedwithRecentDischarge!$I530&lt;&gt;"",AdmittedwithRecentDischarge!$S530&lt;&gt;""), AdmittedwithRecentDischarge!$S530,"")</f>
        <v/>
      </c>
      <c r="D508" s="97">
        <f>RANK($F508,$F$6:$F$2005,0)+COUNTIF($F$6:$F508,F508)</f>
        <v>100</v>
      </c>
      <c r="I508" s="93"/>
      <c r="K508" s="51" t="str">
        <f>IF(AND(TransferLog!$J523&lt;&gt;"",TransferLog!$L523&lt;&gt;""), TransferLog!$L523,"")</f>
        <v/>
      </c>
      <c r="L508" s="97">
        <f t="array" ref="L508">RANK($N508,$N$6:$N$2005,0)+COUNTIF($N$6:$N508,N508)</f>
        <v>100</v>
      </c>
      <c r="Q508" s="93"/>
      <c r="U508" s="93"/>
      <c r="W508" s="51" t="str">
        <f>IF(AND(AdmittedwithRecentDischarge!$K530&lt;&gt;"",AdmittedwithRecentDischarge!$I530&lt;&gt;"",AdmittedwithRecentDischarge!$W530&lt;&gt;""), AdmittedwithRecentDischarge!$W530,"")</f>
        <v/>
      </c>
      <c r="X508" s="97">
        <f t="array" ref="X508">RANK($Z508,$Z$6:$Z$2005,0)+COUNTIF($Z$6:$Z508,Z508)</f>
        <v>100</v>
      </c>
      <c r="AD508" s="93"/>
    </row>
    <row r="509" spans="1:30" s="97" customFormat="1">
      <c r="A509" s="97">
        <f t="shared" si="7"/>
        <v>504</v>
      </c>
      <c r="C509" s="51" t="str">
        <f>IF(AND(AdmittedwithRecentDischarge!$K531&lt;&gt;"",AdmittedwithRecentDischarge!$I531&lt;&gt;"",AdmittedwithRecentDischarge!$S531&lt;&gt;""), AdmittedwithRecentDischarge!$S531,"")</f>
        <v/>
      </c>
      <c r="D509" s="97">
        <f>RANK($F509,$F$6:$F$2005,0)+COUNTIF($F$6:$F509,F509)</f>
        <v>100</v>
      </c>
      <c r="I509" s="93"/>
      <c r="K509" s="51" t="str">
        <f>IF(AND(TransferLog!$J524&lt;&gt;"",TransferLog!$L524&lt;&gt;""), TransferLog!$L524,"")</f>
        <v/>
      </c>
      <c r="L509" s="97">
        <f t="array" ref="L509">RANK($N509,$N$6:$N$2005,0)+COUNTIF($N$6:$N509,N509)</f>
        <v>100</v>
      </c>
      <c r="Q509" s="93"/>
      <c r="U509" s="93"/>
      <c r="W509" s="51" t="str">
        <f>IF(AND(AdmittedwithRecentDischarge!$K531&lt;&gt;"",AdmittedwithRecentDischarge!$I531&lt;&gt;"",AdmittedwithRecentDischarge!$W531&lt;&gt;""), AdmittedwithRecentDischarge!$W531,"")</f>
        <v/>
      </c>
      <c r="X509" s="97">
        <f t="array" ref="X509">RANK($Z509,$Z$6:$Z$2005,0)+COUNTIF($Z$6:$Z509,Z509)</f>
        <v>100</v>
      </c>
      <c r="AD509" s="93"/>
    </row>
    <row r="510" spans="1:30" s="97" customFormat="1">
      <c r="A510" s="97">
        <f t="shared" si="7"/>
        <v>505</v>
      </c>
      <c r="C510" s="51" t="str">
        <f>IF(AND(AdmittedwithRecentDischarge!$K532&lt;&gt;"",AdmittedwithRecentDischarge!$I532&lt;&gt;"",AdmittedwithRecentDischarge!$S532&lt;&gt;""), AdmittedwithRecentDischarge!$S532,"")</f>
        <v/>
      </c>
      <c r="D510" s="97">
        <f>RANK($F510,$F$6:$F$2005,0)+COUNTIF($F$6:$F510,F510)</f>
        <v>100</v>
      </c>
      <c r="I510" s="93"/>
      <c r="K510" s="51" t="str">
        <f>IF(AND(TransferLog!$J525&lt;&gt;"",TransferLog!$L525&lt;&gt;""), TransferLog!$L525,"")</f>
        <v/>
      </c>
      <c r="L510" s="97">
        <f t="array" ref="L510">RANK($N510,$N$6:$N$2005,0)+COUNTIF($N$6:$N510,N510)</f>
        <v>100</v>
      </c>
      <c r="Q510" s="93"/>
      <c r="U510" s="93"/>
      <c r="W510" s="51" t="str">
        <f>IF(AND(AdmittedwithRecentDischarge!$K532&lt;&gt;"",AdmittedwithRecentDischarge!$I532&lt;&gt;"",AdmittedwithRecentDischarge!$W532&lt;&gt;""), AdmittedwithRecentDischarge!$W532,"")</f>
        <v/>
      </c>
      <c r="X510" s="97">
        <f t="array" ref="X510">RANK($Z510,$Z$6:$Z$2005,0)+COUNTIF($Z$6:$Z510,Z510)</f>
        <v>100</v>
      </c>
      <c r="AD510" s="93"/>
    </row>
    <row r="511" spans="1:30" s="97" customFormat="1">
      <c r="A511" s="97">
        <f t="shared" si="7"/>
        <v>506</v>
      </c>
      <c r="C511" s="51" t="str">
        <f>IF(AND(AdmittedwithRecentDischarge!$K533&lt;&gt;"",AdmittedwithRecentDischarge!$I533&lt;&gt;"",AdmittedwithRecentDischarge!$S533&lt;&gt;""), AdmittedwithRecentDischarge!$S533,"")</f>
        <v/>
      </c>
      <c r="D511" s="97">
        <f>RANK($F511,$F$6:$F$2005,0)+COUNTIF($F$6:$F511,F511)</f>
        <v>100</v>
      </c>
      <c r="I511" s="93"/>
      <c r="K511" s="51" t="str">
        <f>IF(AND(TransferLog!$J526&lt;&gt;"",TransferLog!$L526&lt;&gt;""), TransferLog!$L526,"")</f>
        <v/>
      </c>
      <c r="L511" s="97">
        <f t="array" ref="L511">RANK($N511,$N$6:$N$2005,0)+COUNTIF($N$6:$N511,N511)</f>
        <v>100</v>
      </c>
      <c r="Q511" s="93"/>
      <c r="U511" s="93"/>
      <c r="W511" s="51" t="str">
        <f>IF(AND(AdmittedwithRecentDischarge!$K533&lt;&gt;"",AdmittedwithRecentDischarge!$I533&lt;&gt;"",AdmittedwithRecentDischarge!$W533&lt;&gt;""), AdmittedwithRecentDischarge!$W533,"")</f>
        <v/>
      </c>
      <c r="X511" s="97">
        <f t="array" ref="X511">RANK($Z511,$Z$6:$Z$2005,0)+COUNTIF($Z$6:$Z511,Z511)</f>
        <v>100</v>
      </c>
      <c r="AD511" s="93"/>
    </row>
    <row r="512" spans="1:30" s="97" customFormat="1">
      <c r="A512" s="97">
        <f t="shared" si="7"/>
        <v>507</v>
      </c>
      <c r="C512" s="51" t="str">
        <f>IF(AND(AdmittedwithRecentDischarge!$K534&lt;&gt;"",AdmittedwithRecentDischarge!$I534&lt;&gt;"",AdmittedwithRecentDischarge!$S534&lt;&gt;""), AdmittedwithRecentDischarge!$S534,"")</f>
        <v/>
      </c>
      <c r="D512" s="97">
        <f>RANK($F512,$F$6:$F$2005,0)+COUNTIF($F$6:$F512,F512)</f>
        <v>100</v>
      </c>
      <c r="I512" s="93"/>
      <c r="K512" s="51" t="str">
        <f>IF(AND(TransferLog!$J527&lt;&gt;"",TransferLog!$L527&lt;&gt;""), TransferLog!$L527,"")</f>
        <v/>
      </c>
      <c r="L512" s="97">
        <f t="array" ref="L512">RANK($N512,$N$6:$N$2005,0)+COUNTIF($N$6:$N512,N512)</f>
        <v>100</v>
      </c>
      <c r="Q512" s="93"/>
      <c r="U512" s="93"/>
      <c r="W512" s="51" t="str">
        <f>IF(AND(AdmittedwithRecentDischarge!$K534&lt;&gt;"",AdmittedwithRecentDischarge!$I534&lt;&gt;"",AdmittedwithRecentDischarge!$W534&lt;&gt;""), AdmittedwithRecentDischarge!$W534,"")</f>
        <v/>
      </c>
      <c r="X512" s="97">
        <f t="array" ref="X512">RANK($Z512,$Z$6:$Z$2005,0)+COUNTIF($Z$6:$Z512,Z512)</f>
        <v>100</v>
      </c>
      <c r="AD512" s="93"/>
    </row>
    <row r="513" spans="1:30" s="97" customFormat="1">
      <c r="A513" s="97">
        <f t="shared" si="7"/>
        <v>508</v>
      </c>
      <c r="C513" s="51" t="str">
        <f>IF(AND(AdmittedwithRecentDischarge!$K535&lt;&gt;"",AdmittedwithRecentDischarge!$I535&lt;&gt;"",AdmittedwithRecentDischarge!$S535&lt;&gt;""), AdmittedwithRecentDischarge!$S535,"")</f>
        <v/>
      </c>
      <c r="D513" s="97">
        <f>RANK($F513,$F$6:$F$2005,0)+COUNTIF($F$6:$F513,F513)</f>
        <v>100</v>
      </c>
      <c r="I513" s="93"/>
      <c r="K513" s="51" t="str">
        <f>IF(AND(TransferLog!$J528&lt;&gt;"",TransferLog!$L528&lt;&gt;""), TransferLog!$L528,"")</f>
        <v/>
      </c>
      <c r="L513" s="97">
        <f t="array" ref="L513">RANK($N513,$N$6:$N$2005,0)+COUNTIF($N$6:$N513,N513)</f>
        <v>100</v>
      </c>
      <c r="Q513" s="93"/>
      <c r="U513" s="93"/>
      <c r="W513" s="51" t="str">
        <f>IF(AND(AdmittedwithRecentDischarge!$K535&lt;&gt;"",AdmittedwithRecentDischarge!$I535&lt;&gt;"",AdmittedwithRecentDischarge!$W535&lt;&gt;""), AdmittedwithRecentDischarge!$W535,"")</f>
        <v/>
      </c>
      <c r="X513" s="97">
        <f t="array" ref="X513">RANK($Z513,$Z$6:$Z$2005,0)+COUNTIF($Z$6:$Z513,Z513)</f>
        <v>100</v>
      </c>
      <c r="AD513" s="93"/>
    </row>
    <row r="514" spans="1:30" s="97" customFormat="1">
      <c r="A514" s="97">
        <f t="shared" si="7"/>
        <v>509</v>
      </c>
      <c r="C514" s="51" t="str">
        <f>IF(AND(AdmittedwithRecentDischarge!$K536&lt;&gt;"",AdmittedwithRecentDischarge!$I536&lt;&gt;"",AdmittedwithRecentDischarge!$S536&lt;&gt;""), AdmittedwithRecentDischarge!$S536,"")</f>
        <v/>
      </c>
      <c r="D514" s="97">
        <f>RANK($F514,$F$6:$F$2005,0)+COUNTIF($F$6:$F514,F514)</f>
        <v>100</v>
      </c>
      <c r="I514" s="93"/>
      <c r="K514" s="51" t="str">
        <f>IF(AND(TransferLog!$J529&lt;&gt;"",TransferLog!$L529&lt;&gt;""), TransferLog!$L529,"")</f>
        <v/>
      </c>
      <c r="L514" s="97">
        <f t="array" ref="L514">RANK($N514,$N$6:$N$2005,0)+COUNTIF($N$6:$N514,N514)</f>
        <v>100</v>
      </c>
      <c r="Q514" s="93"/>
      <c r="U514" s="93"/>
      <c r="W514" s="51" t="str">
        <f>IF(AND(AdmittedwithRecentDischarge!$K536&lt;&gt;"",AdmittedwithRecentDischarge!$I536&lt;&gt;"",AdmittedwithRecentDischarge!$W536&lt;&gt;""), AdmittedwithRecentDischarge!$W536,"")</f>
        <v/>
      </c>
      <c r="X514" s="97">
        <f t="array" ref="X514">RANK($Z514,$Z$6:$Z$2005,0)+COUNTIF($Z$6:$Z514,Z514)</f>
        <v>100</v>
      </c>
      <c r="AD514" s="93"/>
    </row>
    <row r="515" spans="1:30" s="97" customFormat="1">
      <c r="A515" s="97">
        <f t="shared" si="7"/>
        <v>510</v>
      </c>
      <c r="C515" s="51" t="str">
        <f>IF(AND(AdmittedwithRecentDischarge!$K537&lt;&gt;"",AdmittedwithRecentDischarge!$I537&lt;&gt;"",AdmittedwithRecentDischarge!$S537&lt;&gt;""), AdmittedwithRecentDischarge!$S537,"")</f>
        <v/>
      </c>
      <c r="D515" s="97">
        <f>RANK($F515,$F$6:$F$2005,0)+COUNTIF($F$6:$F515,F515)</f>
        <v>100</v>
      </c>
      <c r="I515" s="93"/>
      <c r="K515" s="51" t="str">
        <f>IF(AND(TransferLog!$J530&lt;&gt;"",TransferLog!$L530&lt;&gt;""), TransferLog!$L530,"")</f>
        <v/>
      </c>
      <c r="L515" s="97">
        <f t="array" ref="L515">RANK($N515,$N$6:$N$2005,0)+COUNTIF($N$6:$N515,N515)</f>
        <v>100</v>
      </c>
      <c r="Q515" s="93"/>
      <c r="U515" s="93"/>
      <c r="W515" s="51" t="str">
        <f>IF(AND(AdmittedwithRecentDischarge!$K537&lt;&gt;"",AdmittedwithRecentDischarge!$I537&lt;&gt;"",AdmittedwithRecentDischarge!$W537&lt;&gt;""), AdmittedwithRecentDischarge!$W537,"")</f>
        <v/>
      </c>
      <c r="X515" s="97">
        <f t="array" ref="X515">RANK($Z515,$Z$6:$Z$2005,0)+COUNTIF($Z$6:$Z515,Z515)</f>
        <v>100</v>
      </c>
      <c r="AD515" s="93"/>
    </row>
    <row r="516" spans="1:30" s="97" customFormat="1">
      <c r="A516" s="97">
        <f t="shared" si="7"/>
        <v>511</v>
      </c>
      <c r="C516" s="51" t="str">
        <f>IF(AND(AdmittedwithRecentDischarge!$K538&lt;&gt;"",AdmittedwithRecentDischarge!$I538&lt;&gt;"",AdmittedwithRecentDischarge!$S538&lt;&gt;""), AdmittedwithRecentDischarge!$S538,"")</f>
        <v/>
      </c>
      <c r="D516" s="97">
        <f>RANK($F516,$F$6:$F$2005,0)+COUNTIF($F$6:$F516,F516)</f>
        <v>100</v>
      </c>
      <c r="I516" s="93"/>
      <c r="K516" s="51" t="str">
        <f>IF(AND(TransferLog!$J531&lt;&gt;"",TransferLog!$L531&lt;&gt;""), TransferLog!$L531,"")</f>
        <v/>
      </c>
      <c r="L516" s="97">
        <f t="array" ref="L516">RANK($N516,$N$6:$N$2005,0)+COUNTIF($N$6:$N516,N516)</f>
        <v>100</v>
      </c>
      <c r="Q516" s="93"/>
      <c r="U516" s="93"/>
      <c r="W516" s="51" t="str">
        <f>IF(AND(AdmittedwithRecentDischarge!$K538&lt;&gt;"",AdmittedwithRecentDischarge!$I538&lt;&gt;"",AdmittedwithRecentDischarge!$W538&lt;&gt;""), AdmittedwithRecentDischarge!$W538,"")</f>
        <v/>
      </c>
      <c r="X516" s="97">
        <f t="array" ref="X516">RANK($Z516,$Z$6:$Z$2005,0)+COUNTIF($Z$6:$Z516,Z516)</f>
        <v>100</v>
      </c>
      <c r="AD516" s="93"/>
    </row>
    <row r="517" spans="1:30" s="97" customFormat="1">
      <c r="A517" s="97">
        <f t="shared" si="7"/>
        <v>512</v>
      </c>
      <c r="C517" s="51" t="str">
        <f>IF(AND(AdmittedwithRecentDischarge!$K539&lt;&gt;"",AdmittedwithRecentDischarge!$I539&lt;&gt;"",AdmittedwithRecentDischarge!$S539&lt;&gt;""), AdmittedwithRecentDischarge!$S539,"")</f>
        <v/>
      </c>
      <c r="D517" s="97">
        <f>RANK($F517,$F$6:$F$2005,0)+COUNTIF($F$6:$F517,F517)</f>
        <v>100</v>
      </c>
      <c r="I517" s="93"/>
      <c r="K517" s="51" t="str">
        <f>IF(AND(TransferLog!$J532&lt;&gt;"",TransferLog!$L532&lt;&gt;""), TransferLog!$L532,"")</f>
        <v/>
      </c>
      <c r="L517" s="97">
        <f t="array" ref="L517">RANK($N517,$N$6:$N$2005,0)+COUNTIF($N$6:$N517,N517)</f>
        <v>100</v>
      </c>
      <c r="Q517" s="93"/>
      <c r="U517" s="93"/>
      <c r="W517" s="51" t="str">
        <f>IF(AND(AdmittedwithRecentDischarge!$K539&lt;&gt;"",AdmittedwithRecentDischarge!$I539&lt;&gt;"",AdmittedwithRecentDischarge!$W539&lt;&gt;""), AdmittedwithRecentDischarge!$W539,"")</f>
        <v/>
      </c>
      <c r="X517" s="97">
        <f t="array" ref="X517">RANK($Z517,$Z$6:$Z$2005,0)+COUNTIF($Z$6:$Z517,Z517)</f>
        <v>100</v>
      </c>
      <c r="AD517" s="93"/>
    </row>
    <row r="518" spans="1:30" s="97" customFormat="1">
      <c r="A518" s="97">
        <f t="shared" si="7"/>
        <v>513</v>
      </c>
      <c r="C518" s="51" t="str">
        <f>IF(AND(AdmittedwithRecentDischarge!$K540&lt;&gt;"",AdmittedwithRecentDischarge!$I540&lt;&gt;"",AdmittedwithRecentDischarge!$S540&lt;&gt;""), AdmittedwithRecentDischarge!$S540,"")</f>
        <v/>
      </c>
      <c r="D518" s="97">
        <f>RANK($F518,$F$6:$F$2005,0)+COUNTIF($F$6:$F518,F518)</f>
        <v>100</v>
      </c>
      <c r="I518" s="93"/>
      <c r="K518" s="51" t="str">
        <f>IF(AND(TransferLog!$J533&lt;&gt;"",TransferLog!$L533&lt;&gt;""), TransferLog!$L533,"")</f>
        <v/>
      </c>
      <c r="L518" s="97">
        <f t="array" ref="L518">RANK($N518,$N$6:$N$2005,0)+COUNTIF($N$6:$N518,N518)</f>
        <v>100</v>
      </c>
      <c r="Q518" s="93"/>
      <c r="U518" s="93"/>
      <c r="W518" s="51" t="str">
        <f>IF(AND(AdmittedwithRecentDischarge!$K540&lt;&gt;"",AdmittedwithRecentDischarge!$I540&lt;&gt;"",AdmittedwithRecentDischarge!$W540&lt;&gt;""), AdmittedwithRecentDischarge!$W540,"")</f>
        <v/>
      </c>
      <c r="X518" s="97">
        <f t="array" ref="X518">RANK($Z518,$Z$6:$Z$2005,0)+COUNTIF($Z$6:$Z518,Z518)</f>
        <v>100</v>
      </c>
      <c r="AD518" s="93"/>
    </row>
    <row r="519" spans="1:30" s="97" customFormat="1">
      <c r="A519" s="97">
        <f t="shared" ref="A519:A582" si="8">ROW()-5</f>
        <v>514</v>
      </c>
      <c r="C519" s="51" t="str">
        <f>IF(AND(AdmittedwithRecentDischarge!$K541&lt;&gt;"",AdmittedwithRecentDischarge!$I541&lt;&gt;"",AdmittedwithRecentDischarge!$S541&lt;&gt;""), AdmittedwithRecentDischarge!$S541,"")</f>
        <v/>
      </c>
      <c r="D519" s="97">
        <f>RANK($F519,$F$6:$F$2005,0)+COUNTIF($F$6:$F519,F519)</f>
        <v>100</v>
      </c>
      <c r="I519" s="93"/>
      <c r="K519" s="51" t="str">
        <f>IF(AND(TransferLog!$J534&lt;&gt;"",TransferLog!$L534&lt;&gt;""), TransferLog!$L534,"")</f>
        <v/>
      </c>
      <c r="L519" s="97">
        <f t="array" ref="L519">RANK($N519,$N$6:$N$2005,0)+COUNTIF($N$6:$N519,N519)</f>
        <v>100</v>
      </c>
      <c r="Q519" s="93"/>
      <c r="U519" s="93"/>
      <c r="W519" s="51" t="str">
        <f>IF(AND(AdmittedwithRecentDischarge!$K541&lt;&gt;"",AdmittedwithRecentDischarge!$I541&lt;&gt;"",AdmittedwithRecentDischarge!$W541&lt;&gt;""), AdmittedwithRecentDischarge!$W541,"")</f>
        <v/>
      </c>
      <c r="X519" s="97">
        <f t="array" ref="X519">RANK($Z519,$Z$6:$Z$2005,0)+COUNTIF($Z$6:$Z519,Z519)</f>
        <v>100</v>
      </c>
      <c r="AD519" s="93"/>
    </row>
    <row r="520" spans="1:30" s="97" customFormat="1">
      <c r="A520" s="97">
        <f t="shared" si="8"/>
        <v>515</v>
      </c>
      <c r="C520" s="51" t="str">
        <f>IF(AND(AdmittedwithRecentDischarge!$K542&lt;&gt;"",AdmittedwithRecentDischarge!$I542&lt;&gt;"",AdmittedwithRecentDischarge!$S542&lt;&gt;""), AdmittedwithRecentDischarge!$S542,"")</f>
        <v/>
      </c>
      <c r="D520" s="97">
        <f>RANK($F520,$F$6:$F$2005,0)+COUNTIF($F$6:$F520,F520)</f>
        <v>100</v>
      </c>
      <c r="I520" s="93"/>
      <c r="K520" s="51" t="str">
        <f>IF(AND(TransferLog!$J535&lt;&gt;"",TransferLog!$L535&lt;&gt;""), TransferLog!$L535,"")</f>
        <v/>
      </c>
      <c r="L520" s="97">
        <f t="array" ref="L520">RANK($N520,$N$6:$N$2005,0)+COUNTIF($N$6:$N520,N520)</f>
        <v>100</v>
      </c>
      <c r="Q520" s="93"/>
      <c r="U520" s="93"/>
      <c r="W520" s="51" t="str">
        <f>IF(AND(AdmittedwithRecentDischarge!$K542&lt;&gt;"",AdmittedwithRecentDischarge!$I542&lt;&gt;"",AdmittedwithRecentDischarge!$W542&lt;&gt;""), AdmittedwithRecentDischarge!$W542,"")</f>
        <v/>
      </c>
      <c r="X520" s="97">
        <f t="array" ref="X520">RANK($Z520,$Z$6:$Z$2005,0)+COUNTIF($Z$6:$Z520,Z520)</f>
        <v>100</v>
      </c>
      <c r="AD520" s="93"/>
    </row>
    <row r="521" spans="1:30" s="97" customFormat="1">
      <c r="A521" s="97">
        <f t="shared" si="8"/>
        <v>516</v>
      </c>
      <c r="C521" s="51" t="str">
        <f>IF(AND(AdmittedwithRecentDischarge!$K543&lt;&gt;"",AdmittedwithRecentDischarge!$I543&lt;&gt;"",AdmittedwithRecentDischarge!$S543&lt;&gt;""), AdmittedwithRecentDischarge!$S543,"")</f>
        <v/>
      </c>
      <c r="D521" s="97">
        <f>RANK($F521,$F$6:$F$2005,0)+COUNTIF($F$6:$F521,F521)</f>
        <v>100</v>
      </c>
      <c r="I521" s="93"/>
      <c r="K521" s="51" t="str">
        <f>IF(AND(TransferLog!$J536&lt;&gt;"",TransferLog!$L536&lt;&gt;""), TransferLog!$L536,"")</f>
        <v/>
      </c>
      <c r="L521" s="97">
        <f t="array" ref="L521">RANK($N521,$N$6:$N$2005,0)+COUNTIF($N$6:$N521,N521)</f>
        <v>100</v>
      </c>
      <c r="Q521" s="93"/>
      <c r="U521" s="93"/>
      <c r="W521" s="51" t="str">
        <f>IF(AND(AdmittedwithRecentDischarge!$K543&lt;&gt;"",AdmittedwithRecentDischarge!$I543&lt;&gt;"",AdmittedwithRecentDischarge!$W543&lt;&gt;""), AdmittedwithRecentDischarge!$W543,"")</f>
        <v/>
      </c>
      <c r="X521" s="97">
        <f t="array" ref="X521">RANK($Z521,$Z$6:$Z$2005,0)+COUNTIF($Z$6:$Z521,Z521)</f>
        <v>100</v>
      </c>
      <c r="AD521" s="93"/>
    </row>
    <row r="522" spans="1:30" s="97" customFormat="1">
      <c r="A522" s="97">
        <f t="shared" si="8"/>
        <v>517</v>
      </c>
      <c r="C522" s="51" t="str">
        <f>IF(AND(AdmittedwithRecentDischarge!$K544&lt;&gt;"",AdmittedwithRecentDischarge!$I544&lt;&gt;"",AdmittedwithRecentDischarge!$S544&lt;&gt;""), AdmittedwithRecentDischarge!$S544,"")</f>
        <v/>
      </c>
      <c r="D522" s="97">
        <f>RANK($F522,$F$6:$F$2005,0)+COUNTIF($F$6:$F522,F522)</f>
        <v>100</v>
      </c>
      <c r="I522" s="93"/>
      <c r="K522" s="51" t="str">
        <f>IF(AND(TransferLog!$J537&lt;&gt;"",TransferLog!$L537&lt;&gt;""), TransferLog!$L537,"")</f>
        <v/>
      </c>
      <c r="L522" s="97">
        <f t="array" ref="L522">RANK($N522,$N$6:$N$2005,0)+COUNTIF($N$6:$N522,N522)</f>
        <v>100</v>
      </c>
      <c r="Q522" s="93"/>
      <c r="U522" s="93"/>
      <c r="W522" s="51" t="str">
        <f>IF(AND(AdmittedwithRecentDischarge!$K544&lt;&gt;"",AdmittedwithRecentDischarge!$I544&lt;&gt;"",AdmittedwithRecentDischarge!$W544&lt;&gt;""), AdmittedwithRecentDischarge!$W544,"")</f>
        <v/>
      </c>
      <c r="X522" s="97">
        <f t="array" ref="X522">RANK($Z522,$Z$6:$Z$2005,0)+COUNTIF($Z$6:$Z522,Z522)</f>
        <v>100</v>
      </c>
      <c r="AD522" s="93"/>
    </row>
    <row r="523" spans="1:30" s="97" customFormat="1">
      <c r="A523" s="97">
        <f t="shared" si="8"/>
        <v>518</v>
      </c>
      <c r="C523" s="51" t="str">
        <f>IF(AND(AdmittedwithRecentDischarge!$K545&lt;&gt;"",AdmittedwithRecentDischarge!$I545&lt;&gt;"",AdmittedwithRecentDischarge!$S545&lt;&gt;""), AdmittedwithRecentDischarge!$S545,"")</f>
        <v/>
      </c>
      <c r="D523" s="97">
        <f>RANK($F523,$F$6:$F$2005,0)+COUNTIF($F$6:$F523,F523)</f>
        <v>100</v>
      </c>
      <c r="I523" s="93"/>
      <c r="K523" s="51" t="str">
        <f>IF(AND(TransferLog!$J538&lt;&gt;"",TransferLog!$L538&lt;&gt;""), TransferLog!$L538,"")</f>
        <v/>
      </c>
      <c r="L523" s="97">
        <f t="array" ref="L523">RANK($N523,$N$6:$N$2005,0)+COUNTIF($N$6:$N523,N523)</f>
        <v>100</v>
      </c>
      <c r="Q523" s="93"/>
      <c r="U523" s="93"/>
      <c r="W523" s="51" t="str">
        <f>IF(AND(AdmittedwithRecentDischarge!$K545&lt;&gt;"",AdmittedwithRecentDischarge!$I545&lt;&gt;"",AdmittedwithRecentDischarge!$W545&lt;&gt;""), AdmittedwithRecentDischarge!$W545,"")</f>
        <v/>
      </c>
      <c r="X523" s="97">
        <f t="array" ref="X523">RANK($Z523,$Z$6:$Z$2005,0)+COUNTIF($Z$6:$Z523,Z523)</f>
        <v>100</v>
      </c>
      <c r="AD523" s="93"/>
    </row>
    <row r="524" spans="1:30" s="97" customFormat="1">
      <c r="A524" s="97">
        <f t="shared" si="8"/>
        <v>519</v>
      </c>
      <c r="C524" s="51" t="str">
        <f>IF(AND(AdmittedwithRecentDischarge!$K546&lt;&gt;"",AdmittedwithRecentDischarge!$I546&lt;&gt;"",AdmittedwithRecentDischarge!$S546&lt;&gt;""), AdmittedwithRecentDischarge!$S546,"")</f>
        <v/>
      </c>
      <c r="D524" s="97">
        <f>RANK($F524,$F$6:$F$2005,0)+COUNTIF($F$6:$F524,F524)</f>
        <v>100</v>
      </c>
      <c r="I524" s="93"/>
      <c r="K524" s="51" t="str">
        <f>IF(AND(TransferLog!$J539&lt;&gt;"",TransferLog!$L539&lt;&gt;""), TransferLog!$L539,"")</f>
        <v/>
      </c>
      <c r="L524" s="97">
        <f t="array" ref="L524">RANK($N524,$N$6:$N$2005,0)+COUNTIF($N$6:$N524,N524)</f>
        <v>100</v>
      </c>
      <c r="Q524" s="93"/>
      <c r="U524" s="93"/>
      <c r="W524" s="51" t="str">
        <f>IF(AND(AdmittedwithRecentDischarge!$K546&lt;&gt;"",AdmittedwithRecentDischarge!$I546&lt;&gt;"",AdmittedwithRecentDischarge!$W546&lt;&gt;""), AdmittedwithRecentDischarge!$W546,"")</f>
        <v/>
      </c>
      <c r="X524" s="97">
        <f t="array" ref="X524">RANK($Z524,$Z$6:$Z$2005,0)+COUNTIF($Z$6:$Z524,Z524)</f>
        <v>100</v>
      </c>
      <c r="AD524" s="93"/>
    </row>
    <row r="525" spans="1:30" s="97" customFormat="1">
      <c r="A525" s="97">
        <f t="shared" si="8"/>
        <v>520</v>
      </c>
      <c r="C525" s="51" t="str">
        <f>IF(AND(AdmittedwithRecentDischarge!$K547&lt;&gt;"",AdmittedwithRecentDischarge!$I547&lt;&gt;"",AdmittedwithRecentDischarge!$S547&lt;&gt;""), AdmittedwithRecentDischarge!$S547,"")</f>
        <v/>
      </c>
      <c r="D525" s="97">
        <f>RANK($F525,$F$6:$F$2005,0)+COUNTIF($F$6:$F525,F525)</f>
        <v>100</v>
      </c>
      <c r="I525" s="93"/>
      <c r="K525" s="51" t="str">
        <f>IF(AND(TransferLog!$J540&lt;&gt;"",TransferLog!$L540&lt;&gt;""), TransferLog!$L540,"")</f>
        <v/>
      </c>
      <c r="L525" s="97">
        <f t="array" ref="L525">RANK($N525,$N$6:$N$2005,0)+COUNTIF($N$6:$N525,N525)</f>
        <v>100</v>
      </c>
      <c r="Q525" s="93"/>
      <c r="U525" s="93"/>
      <c r="W525" s="51" t="str">
        <f>IF(AND(AdmittedwithRecentDischarge!$K547&lt;&gt;"",AdmittedwithRecentDischarge!$I547&lt;&gt;"",AdmittedwithRecentDischarge!$W547&lt;&gt;""), AdmittedwithRecentDischarge!$W547,"")</f>
        <v/>
      </c>
      <c r="X525" s="97">
        <f t="array" ref="X525">RANK($Z525,$Z$6:$Z$2005,0)+COUNTIF($Z$6:$Z525,Z525)</f>
        <v>100</v>
      </c>
      <c r="AD525" s="93"/>
    </row>
    <row r="526" spans="1:30" s="97" customFormat="1">
      <c r="A526" s="97">
        <f t="shared" si="8"/>
        <v>521</v>
      </c>
      <c r="C526" s="51" t="str">
        <f>IF(AND(AdmittedwithRecentDischarge!$K548&lt;&gt;"",AdmittedwithRecentDischarge!$I548&lt;&gt;"",AdmittedwithRecentDischarge!$S548&lt;&gt;""), AdmittedwithRecentDischarge!$S548,"")</f>
        <v/>
      </c>
      <c r="D526" s="97">
        <f>RANK($F526,$F$6:$F$2005,0)+COUNTIF($F$6:$F526,F526)</f>
        <v>100</v>
      </c>
      <c r="I526" s="93"/>
      <c r="K526" s="51" t="str">
        <f>IF(AND(TransferLog!$J541&lt;&gt;"",TransferLog!$L541&lt;&gt;""), TransferLog!$L541,"")</f>
        <v/>
      </c>
      <c r="L526" s="97">
        <f t="array" ref="L526">RANK($N526,$N$6:$N$2005,0)+COUNTIF($N$6:$N526,N526)</f>
        <v>100</v>
      </c>
      <c r="Q526" s="93"/>
      <c r="U526" s="93"/>
      <c r="W526" s="51" t="str">
        <f>IF(AND(AdmittedwithRecentDischarge!$K548&lt;&gt;"",AdmittedwithRecentDischarge!$I548&lt;&gt;"",AdmittedwithRecentDischarge!$W548&lt;&gt;""), AdmittedwithRecentDischarge!$W548,"")</f>
        <v/>
      </c>
      <c r="X526" s="97">
        <f t="array" ref="X526">RANK($Z526,$Z$6:$Z$2005,0)+COUNTIF($Z$6:$Z526,Z526)</f>
        <v>100</v>
      </c>
      <c r="AD526" s="93"/>
    </row>
    <row r="527" spans="1:30" s="97" customFormat="1">
      <c r="A527" s="97">
        <f t="shared" si="8"/>
        <v>522</v>
      </c>
      <c r="C527" s="51" t="str">
        <f>IF(AND(AdmittedwithRecentDischarge!$K549&lt;&gt;"",AdmittedwithRecentDischarge!$I549&lt;&gt;"",AdmittedwithRecentDischarge!$S549&lt;&gt;""), AdmittedwithRecentDischarge!$S549,"")</f>
        <v/>
      </c>
      <c r="D527" s="97">
        <f>RANK($F527,$F$6:$F$2005,0)+COUNTIF($F$6:$F527,F527)</f>
        <v>100</v>
      </c>
      <c r="I527" s="93"/>
      <c r="K527" s="51" t="str">
        <f>IF(AND(TransferLog!$J542&lt;&gt;"",TransferLog!$L542&lt;&gt;""), TransferLog!$L542,"")</f>
        <v/>
      </c>
      <c r="L527" s="97">
        <f t="array" ref="L527">RANK($N527,$N$6:$N$2005,0)+COUNTIF($N$6:$N527,N527)</f>
        <v>100</v>
      </c>
      <c r="Q527" s="93"/>
      <c r="U527" s="93"/>
      <c r="W527" s="51" t="str">
        <f>IF(AND(AdmittedwithRecentDischarge!$K549&lt;&gt;"",AdmittedwithRecentDischarge!$I549&lt;&gt;"",AdmittedwithRecentDischarge!$W549&lt;&gt;""), AdmittedwithRecentDischarge!$W549,"")</f>
        <v/>
      </c>
      <c r="X527" s="97">
        <f t="array" ref="X527">RANK($Z527,$Z$6:$Z$2005,0)+COUNTIF($Z$6:$Z527,Z527)</f>
        <v>100</v>
      </c>
      <c r="AD527" s="93"/>
    </row>
    <row r="528" spans="1:30" s="97" customFormat="1">
      <c r="A528" s="97">
        <f t="shared" si="8"/>
        <v>523</v>
      </c>
      <c r="C528" s="51" t="str">
        <f>IF(AND(AdmittedwithRecentDischarge!$K550&lt;&gt;"",AdmittedwithRecentDischarge!$I550&lt;&gt;"",AdmittedwithRecentDischarge!$S550&lt;&gt;""), AdmittedwithRecentDischarge!$S550,"")</f>
        <v/>
      </c>
      <c r="D528" s="97">
        <f>RANK($F528,$F$6:$F$2005,0)+COUNTIF($F$6:$F528,F528)</f>
        <v>100</v>
      </c>
      <c r="I528" s="93"/>
      <c r="K528" s="51" t="str">
        <f>IF(AND(TransferLog!$J543&lt;&gt;"",TransferLog!$L543&lt;&gt;""), TransferLog!$L543,"")</f>
        <v/>
      </c>
      <c r="L528" s="97">
        <f t="array" ref="L528">RANK($N528,$N$6:$N$2005,0)+COUNTIF($N$6:$N528,N528)</f>
        <v>100</v>
      </c>
      <c r="Q528" s="93"/>
      <c r="U528" s="93"/>
      <c r="W528" s="51" t="str">
        <f>IF(AND(AdmittedwithRecentDischarge!$K550&lt;&gt;"",AdmittedwithRecentDischarge!$I550&lt;&gt;"",AdmittedwithRecentDischarge!$W550&lt;&gt;""), AdmittedwithRecentDischarge!$W550,"")</f>
        <v/>
      </c>
      <c r="X528" s="97">
        <f t="array" ref="X528">RANK($Z528,$Z$6:$Z$2005,0)+COUNTIF($Z$6:$Z528,Z528)</f>
        <v>100</v>
      </c>
      <c r="AD528" s="93"/>
    </row>
    <row r="529" spans="1:30" s="97" customFormat="1">
      <c r="A529" s="97">
        <f t="shared" si="8"/>
        <v>524</v>
      </c>
      <c r="C529" s="51" t="str">
        <f>IF(AND(AdmittedwithRecentDischarge!$K551&lt;&gt;"",AdmittedwithRecentDischarge!$I551&lt;&gt;"",AdmittedwithRecentDischarge!$S551&lt;&gt;""), AdmittedwithRecentDischarge!$S551,"")</f>
        <v/>
      </c>
      <c r="D529" s="97">
        <f>RANK($F529,$F$6:$F$2005,0)+COUNTIF($F$6:$F529,F529)</f>
        <v>100</v>
      </c>
      <c r="I529" s="93"/>
      <c r="K529" s="51" t="str">
        <f>IF(AND(TransferLog!$J544&lt;&gt;"",TransferLog!$L544&lt;&gt;""), TransferLog!$L544,"")</f>
        <v/>
      </c>
      <c r="L529" s="97">
        <f t="array" ref="L529">RANK($N529,$N$6:$N$2005,0)+COUNTIF($N$6:$N529,N529)</f>
        <v>100</v>
      </c>
      <c r="Q529" s="93"/>
      <c r="U529" s="93"/>
      <c r="W529" s="51" t="str">
        <f>IF(AND(AdmittedwithRecentDischarge!$K551&lt;&gt;"",AdmittedwithRecentDischarge!$I551&lt;&gt;"",AdmittedwithRecentDischarge!$W551&lt;&gt;""), AdmittedwithRecentDischarge!$W551,"")</f>
        <v/>
      </c>
      <c r="X529" s="97">
        <f t="array" ref="X529">RANK($Z529,$Z$6:$Z$2005,0)+COUNTIF($Z$6:$Z529,Z529)</f>
        <v>100</v>
      </c>
      <c r="AD529" s="93"/>
    </row>
    <row r="530" spans="1:30" s="97" customFormat="1">
      <c r="A530" s="97">
        <f t="shared" si="8"/>
        <v>525</v>
      </c>
      <c r="C530" s="51" t="str">
        <f>IF(AND(AdmittedwithRecentDischarge!$K552&lt;&gt;"",AdmittedwithRecentDischarge!$I552&lt;&gt;"",AdmittedwithRecentDischarge!$S552&lt;&gt;""), AdmittedwithRecentDischarge!$S552,"")</f>
        <v/>
      </c>
      <c r="D530" s="97">
        <f>RANK($F530,$F$6:$F$2005,0)+COUNTIF($F$6:$F530,F530)</f>
        <v>100</v>
      </c>
      <c r="I530" s="93"/>
      <c r="K530" s="51" t="str">
        <f>IF(AND(TransferLog!$J545&lt;&gt;"",TransferLog!$L545&lt;&gt;""), TransferLog!$L545,"")</f>
        <v/>
      </c>
      <c r="L530" s="97">
        <f t="array" ref="L530">RANK($N530,$N$6:$N$2005,0)+COUNTIF($N$6:$N530,N530)</f>
        <v>100</v>
      </c>
      <c r="Q530" s="93"/>
      <c r="U530" s="93"/>
      <c r="W530" s="51" t="str">
        <f>IF(AND(AdmittedwithRecentDischarge!$K552&lt;&gt;"",AdmittedwithRecentDischarge!$I552&lt;&gt;"",AdmittedwithRecentDischarge!$W552&lt;&gt;""), AdmittedwithRecentDischarge!$W552,"")</f>
        <v/>
      </c>
      <c r="X530" s="97">
        <f t="array" ref="X530">RANK($Z530,$Z$6:$Z$2005,0)+COUNTIF($Z$6:$Z530,Z530)</f>
        <v>100</v>
      </c>
      <c r="AD530" s="93"/>
    </row>
    <row r="531" spans="1:30" s="97" customFormat="1">
      <c r="A531" s="97">
        <f t="shared" si="8"/>
        <v>526</v>
      </c>
      <c r="C531" s="51" t="str">
        <f>IF(AND(AdmittedwithRecentDischarge!$K553&lt;&gt;"",AdmittedwithRecentDischarge!$I553&lt;&gt;"",AdmittedwithRecentDischarge!$S553&lt;&gt;""), AdmittedwithRecentDischarge!$S553,"")</f>
        <v/>
      </c>
      <c r="D531" s="97">
        <f>RANK($F531,$F$6:$F$2005,0)+COUNTIF($F$6:$F531,F531)</f>
        <v>100</v>
      </c>
      <c r="I531" s="93"/>
      <c r="K531" s="51" t="str">
        <f>IF(AND(TransferLog!$J546&lt;&gt;"",TransferLog!$L546&lt;&gt;""), TransferLog!$L546,"")</f>
        <v/>
      </c>
      <c r="L531" s="97">
        <f t="array" ref="L531">RANK($N531,$N$6:$N$2005,0)+COUNTIF($N$6:$N531,N531)</f>
        <v>100</v>
      </c>
      <c r="Q531" s="93"/>
      <c r="U531" s="93"/>
      <c r="W531" s="51" t="str">
        <f>IF(AND(AdmittedwithRecentDischarge!$K553&lt;&gt;"",AdmittedwithRecentDischarge!$I553&lt;&gt;"",AdmittedwithRecentDischarge!$W553&lt;&gt;""), AdmittedwithRecentDischarge!$W553,"")</f>
        <v/>
      </c>
      <c r="X531" s="97">
        <f t="array" ref="X531">RANK($Z531,$Z$6:$Z$2005,0)+COUNTIF($Z$6:$Z531,Z531)</f>
        <v>100</v>
      </c>
      <c r="AD531" s="93"/>
    </row>
    <row r="532" spans="1:30" s="97" customFormat="1">
      <c r="A532" s="97">
        <f t="shared" si="8"/>
        <v>527</v>
      </c>
      <c r="C532" s="51" t="str">
        <f>IF(AND(AdmittedwithRecentDischarge!$K554&lt;&gt;"",AdmittedwithRecentDischarge!$I554&lt;&gt;"",AdmittedwithRecentDischarge!$S554&lt;&gt;""), AdmittedwithRecentDischarge!$S554,"")</f>
        <v/>
      </c>
      <c r="D532" s="97">
        <f>RANK($F532,$F$6:$F$2005,0)+COUNTIF($F$6:$F532,F532)</f>
        <v>100</v>
      </c>
      <c r="I532" s="93"/>
      <c r="K532" s="51" t="str">
        <f>IF(AND(TransferLog!$J547&lt;&gt;"",TransferLog!$L547&lt;&gt;""), TransferLog!$L547,"")</f>
        <v/>
      </c>
      <c r="L532" s="97">
        <f t="array" ref="L532">RANK($N532,$N$6:$N$2005,0)+COUNTIF($N$6:$N532,N532)</f>
        <v>100</v>
      </c>
      <c r="Q532" s="93"/>
      <c r="U532" s="93"/>
      <c r="W532" s="51" t="str">
        <f>IF(AND(AdmittedwithRecentDischarge!$K554&lt;&gt;"",AdmittedwithRecentDischarge!$I554&lt;&gt;"",AdmittedwithRecentDischarge!$W554&lt;&gt;""), AdmittedwithRecentDischarge!$W554,"")</f>
        <v/>
      </c>
      <c r="X532" s="97">
        <f t="array" ref="X532">RANK($Z532,$Z$6:$Z$2005,0)+COUNTIF($Z$6:$Z532,Z532)</f>
        <v>100</v>
      </c>
      <c r="AD532" s="93"/>
    </row>
    <row r="533" spans="1:30" s="97" customFormat="1">
      <c r="A533" s="97">
        <f t="shared" si="8"/>
        <v>528</v>
      </c>
      <c r="C533" s="51" t="str">
        <f>IF(AND(AdmittedwithRecentDischarge!$K555&lt;&gt;"",AdmittedwithRecentDischarge!$I555&lt;&gt;"",AdmittedwithRecentDischarge!$S555&lt;&gt;""), AdmittedwithRecentDischarge!$S555,"")</f>
        <v/>
      </c>
      <c r="D533" s="97">
        <f>RANK($F533,$F$6:$F$2005,0)+COUNTIF($F$6:$F533,F533)</f>
        <v>100</v>
      </c>
      <c r="I533" s="93"/>
      <c r="K533" s="51" t="str">
        <f>IF(AND(TransferLog!$J548&lt;&gt;"",TransferLog!$L548&lt;&gt;""), TransferLog!$L548,"")</f>
        <v/>
      </c>
      <c r="L533" s="97">
        <f t="array" ref="L533">RANK($N533,$N$6:$N$2005,0)+COUNTIF($N$6:$N533,N533)</f>
        <v>100</v>
      </c>
      <c r="Q533" s="93"/>
      <c r="U533" s="93"/>
      <c r="W533" s="51" t="str">
        <f>IF(AND(AdmittedwithRecentDischarge!$K555&lt;&gt;"",AdmittedwithRecentDischarge!$I555&lt;&gt;"",AdmittedwithRecentDischarge!$W555&lt;&gt;""), AdmittedwithRecentDischarge!$W555,"")</f>
        <v/>
      </c>
      <c r="X533" s="97">
        <f t="array" ref="X533">RANK($Z533,$Z$6:$Z$2005,0)+COUNTIF($Z$6:$Z533,Z533)</f>
        <v>100</v>
      </c>
      <c r="AD533" s="93"/>
    </row>
    <row r="534" spans="1:30" s="97" customFormat="1">
      <c r="A534" s="97">
        <f t="shared" si="8"/>
        <v>529</v>
      </c>
      <c r="C534" s="51" t="str">
        <f>IF(AND(AdmittedwithRecentDischarge!$K556&lt;&gt;"",AdmittedwithRecentDischarge!$I556&lt;&gt;"",AdmittedwithRecentDischarge!$S556&lt;&gt;""), AdmittedwithRecentDischarge!$S556,"")</f>
        <v/>
      </c>
      <c r="D534" s="97">
        <f>RANK($F534,$F$6:$F$2005,0)+COUNTIF($F$6:$F534,F534)</f>
        <v>100</v>
      </c>
      <c r="I534" s="93"/>
      <c r="K534" s="51" t="str">
        <f>IF(AND(TransferLog!$J549&lt;&gt;"",TransferLog!$L549&lt;&gt;""), TransferLog!$L549,"")</f>
        <v/>
      </c>
      <c r="L534" s="97">
        <f t="array" ref="L534">RANK($N534,$N$6:$N$2005,0)+COUNTIF($N$6:$N534,N534)</f>
        <v>100</v>
      </c>
      <c r="Q534" s="93"/>
      <c r="U534" s="93"/>
      <c r="W534" s="51" t="str">
        <f>IF(AND(AdmittedwithRecentDischarge!$K556&lt;&gt;"",AdmittedwithRecentDischarge!$I556&lt;&gt;"",AdmittedwithRecentDischarge!$W556&lt;&gt;""), AdmittedwithRecentDischarge!$W556,"")</f>
        <v/>
      </c>
      <c r="X534" s="97">
        <f t="array" ref="X534">RANK($Z534,$Z$6:$Z$2005,0)+COUNTIF($Z$6:$Z534,Z534)</f>
        <v>100</v>
      </c>
      <c r="AD534" s="93"/>
    </row>
    <row r="535" spans="1:30" s="97" customFormat="1">
      <c r="A535" s="97">
        <f t="shared" si="8"/>
        <v>530</v>
      </c>
      <c r="C535" s="51" t="str">
        <f>IF(AND(AdmittedwithRecentDischarge!$K557&lt;&gt;"",AdmittedwithRecentDischarge!$I557&lt;&gt;"",AdmittedwithRecentDischarge!$S557&lt;&gt;""), AdmittedwithRecentDischarge!$S557,"")</f>
        <v/>
      </c>
      <c r="D535" s="97">
        <f>RANK($F535,$F$6:$F$2005,0)+COUNTIF($F$6:$F535,F535)</f>
        <v>100</v>
      </c>
      <c r="I535" s="93"/>
      <c r="K535" s="51" t="str">
        <f>IF(AND(TransferLog!$J550&lt;&gt;"",TransferLog!$L550&lt;&gt;""), TransferLog!$L550,"")</f>
        <v/>
      </c>
      <c r="L535" s="97">
        <f t="array" ref="L535">RANK($N535,$N$6:$N$2005,0)+COUNTIF($N$6:$N535,N535)</f>
        <v>100</v>
      </c>
      <c r="Q535" s="93"/>
      <c r="U535" s="93"/>
      <c r="W535" s="51" t="str">
        <f>IF(AND(AdmittedwithRecentDischarge!$K557&lt;&gt;"",AdmittedwithRecentDischarge!$I557&lt;&gt;"",AdmittedwithRecentDischarge!$W557&lt;&gt;""), AdmittedwithRecentDischarge!$W557,"")</f>
        <v/>
      </c>
      <c r="X535" s="97">
        <f t="array" ref="X535">RANK($Z535,$Z$6:$Z$2005,0)+COUNTIF($Z$6:$Z535,Z535)</f>
        <v>100</v>
      </c>
      <c r="AD535" s="93"/>
    </row>
    <row r="536" spans="1:30" s="97" customFormat="1">
      <c r="A536" s="97">
        <f t="shared" si="8"/>
        <v>531</v>
      </c>
      <c r="C536" s="51" t="str">
        <f>IF(AND(AdmittedwithRecentDischarge!$K558&lt;&gt;"",AdmittedwithRecentDischarge!$I558&lt;&gt;"",AdmittedwithRecentDischarge!$S558&lt;&gt;""), AdmittedwithRecentDischarge!$S558,"")</f>
        <v/>
      </c>
      <c r="D536" s="97">
        <f>RANK($F536,$F$6:$F$2005,0)+COUNTIF($F$6:$F536,F536)</f>
        <v>100</v>
      </c>
      <c r="I536" s="93"/>
      <c r="K536" s="51" t="str">
        <f>IF(AND(TransferLog!$J551&lt;&gt;"",TransferLog!$L551&lt;&gt;""), TransferLog!$L551,"")</f>
        <v/>
      </c>
      <c r="L536" s="97">
        <f t="array" ref="L536">RANK($N536,$N$6:$N$2005,0)+COUNTIF($N$6:$N536,N536)</f>
        <v>100</v>
      </c>
      <c r="Q536" s="93"/>
      <c r="U536" s="93"/>
      <c r="W536" s="51" t="str">
        <f>IF(AND(AdmittedwithRecentDischarge!$K558&lt;&gt;"",AdmittedwithRecentDischarge!$I558&lt;&gt;"",AdmittedwithRecentDischarge!$W558&lt;&gt;""), AdmittedwithRecentDischarge!$W558,"")</f>
        <v/>
      </c>
      <c r="X536" s="97">
        <f t="array" ref="X536">RANK($Z536,$Z$6:$Z$2005,0)+COUNTIF($Z$6:$Z536,Z536)</f>
        <v>100</v>
      </c>
      <c r="AD536" s="93"/>
    </row>
    <row r="537" spans="1:30" s="97" customFormat="1">
      <c r="A537" s="97">
        <f t="shared" si="8"/>
        <v>532</v>
      </c>
      <c r="C537" s="51" t="str">
        <f>IF(AND(AdmittedwithRecentDischarge!$K559&lt;&gt;"",AdmittedwithRecentDischarge!$I559&lt;&gt;"",AdmittedwithRecentDischarge!$S559&lt;&gt;""), AdmittedwithRecentDischarge!$S559,"")</f>
        <v/>
      </c>
      <c r="D537" s="97">
        <f>RANK($F537,$F$6:$F$2005,0)+COUNTIF($F$6:$F537,F537)</f>
        <v>100</v>
      </c>
      <c r="I537" s="93"/>
      <c r="K537" s="51" t="str">
        <f>IF(AND(TransferLog!$J552&lt;&gt;"",TransferLog!$L552&lt;&gt;""), TransferLog!$L552,"")</f>
        <v/>
      </c>
      <c r="L537" s="97">
        <f t="array" ref="L537">RANK($N537,$N$6:$N$2005,0)+COUNTIF($N$6:$N537,N537)</f>
        <v>100</v>
      </c>
      <c r="Q537" s="93"/>
      <c r="U537" s="93"/>
      <c r="W537" s="51" t="str">
        <f>IF(AND(AdmittedwithRecentDischarge!$K559&lt;&gt;"",AdmittedwithRecentDischarge!$I559&lt;&gt;"",AdmittedwithRecentDischarge!$W559&lt;&gt;""), AdmittedwithRecentDischarge!$W559,"")</f>
        <v/>
      </c>
      <c r="X537" s="97">
        <f t="array" ref="X537">RANK($Z537,$Z$6:$Z$2005,0)+COUNTIF($Z$6:$Z537,Z537)</f>
        <v>100</v>
      </c>
      <c r="AD537" s="93"/>
    </row>
    <row r="538" spans="1:30" s="97" customFormat="1">
      <c r="A538" s="97">
        <f t="shared" si="8"/>
        <v>533</v>
      </c>
      <c r="C538" s="51" t="str">
        <f>IF(AND(AdmittedwithRecentDischarge!$K560&lt;&gt;"",AdmittedwithRecentDischarge!$I560&lt;&gt;"",AdmittedwithRecentDischarge!$S560&lt;&gt;""), AdmittedwithRecentDischarge!$S560,"")</f>
        <v/>
      </c>
      <c r="D538" s="97">
        <f>RANK($F538,$F$6:$F$2005,0)+COUNTIF($F$6:$F538,F538)</f>
        <v>100</v>
      </c>
      <c r="I538" s="93"/>
      <c r="K538" s="51" t="str">
        <f>IF(AND(TransferLog!$J553&lt;&gt;"",TransferLog!$L553&lt;&gt;""), TransferLog!$L553,"")</f>
        <v/>
      </c>
      <c r="L538" s="97">
        <f t="array" ref="L538">RANK($N538,$N$6:$N$2005,0)+COUNTIF($N$6:$N538,N538)</f>
        <v>100</v>
      </c>
      <c r="Q538" s="93"/>
      <c r="U538" s="93"/>
      <c r="W538" s="51" t="str">
        <f>IF(AND(AdmittedwithRecentDischarge!$K560&lt;&gt;"",AdmittedwithRecentDischarge!$I560&lt;&gt;"",AdmittedwithRecentDischarge!$W560&lt;&gt;""), AdmittedwithRecentDischarge!$W560,"")</f>
        <v/>
      </c>
      <c r="X538" s="97">
        <f t="array" ref="X538">RANK($Z538,$Z$6:$Z$2005,0)+COUNTIF($Z$6:$Z538,Z538)</f>
        <v>100</v>
      </c>
      <c r="AD538" s="93"/>
    </row>
    <row r="539" spans="1:30" s="97" customFormat="1">
      <c r="A539" s="97">
        <f t="shared" si="8"/>
        <v>534</v>
      </c>
      <c r="C539" s="51" t="str">
        <f>IF(AND(AdmittedwithRecentDischarge!$K561&lt;&gt;"",AdmittedwithRecentDischarge!$I561&lt;&gt;"",AdmittedwithRecentDischarge!$S561&lt;&gt;""), AdmittedwithRecentDischarge!$S561,"")</f>
        <v/>
      </c>
      <c r="D539" s="97">
        <f>RANK($F539,$F$6:$F$2005,0)+COUNTIF($F$6:$F539,F539)</f>
        <v>100</v>
      </c>
      <c r="I539" s="93"/>
      <c r="K539" s="51" t="str">
        <f>IF(AND(TransferLog!$J554&lt;&gt;"",TransferLog!$L554&lt;&gt;""), TransferLog!$L554,"")</f>
        <v/>
      </c>
      <c r="L539" s="97">
        <f t="array" ref="L539">RANK($N539,$N$6:$N$2005,0)+COUNTIF($N$6:$N539,N539)</f>
        <v>100</v>
      </c>
      <c r="Q539" s="93"/>
      <c r="U539" s="93"/>
      <c r="W539" s="51" t="str">
        <f>IF(AND(AdmittedwithRecentDischarge!$K561&lt;&gt;"",AdmittedwithRecentDischarge!$I561&lt;&gt;"",AdmittedwithRecentDischarge!$W561&lt;&gt;""), AdmittedwithRecentDischarge!$W561,"")</f>
        <v/>
      </c>
      <c r="X539" s="97">
        <f t="array" ref="X539">RANK($Z539,$Z$6:$Z$2005,0)+COUNTIF($Z$6:$Z539,Z539)</f>
        <v>100</v>
      </c>
      <c r="AD539" s="93"/>
    </row>
    <row r="540" spans="1:30" s="97" customFormat="1">
      <c r="A540" s="97">
        <f t="shared" si="8"/>
        <v>535</v>
      </c>
      <c r="C540" s="51" t="str">
        <f>IF(AND(AdmittedwithRecentDischarge!$K562&lt;&gt;"",AdmittedwithRecentDischarge!$I562&lt;&gt;"",AdmittedwithRecentDischarge!$S562&lt;&gt;""), AdmittedwithRecentDischarge!$S562,"")</f>
        <v/>
      </c>
      <c r="D540" s="97">
        <f>RANK($F540,$F$6:$F$2005,0)+COUNTIF($F$6:$F540,F540)</f>
        <v>100</v>
      </c>
      <c r="I540" s="93"/>
      <c r="K540" s="51" t="str">
        <f>IF(AND(TransferLog!$J555&lt;&gt;"",TransferLog!$L555&lt;&gt;""), TransferLog!$L555,"")</f>
        <v/>
      </c>
      <c r="L540" s="97">
        <f t="array" ref="L540">RANK($N540,$N$6:$N$2005,0)+COUNTIF($N$6:$N540,N540)</f>
        <v>100</v>
      </c>
      <c r="Q540" s="93"/>
      <c r="U540" s="93"/>
      <c r="W540" s="51" t="str">
        <f>IF(AND(AdmittedwithRecentDischarge!$K562&lt;&gt;"",AdmittedwithRecentDischarge!$I562&lt;&gt;"",AdmittedwithRecentDischarge!$W562&lt;&gt;""), AdmittedwithRecentDischarge!$W562,"")</f>
        <v/>
      </c>
      <c r="X540" s="97">
        <f t="array" ref="X540">RANK($Z540,$Z$6:$Z$2005,0)+COUNTIF($Z$6:$Z540,Z540)</f>
        <v>100</v>
      </c>
      <c r="AD540" s="93"/>
    </row>
    <row r="541" spans="1:30" s="97" customFormat="1">
      <c r="A541" s="97">
        <f t="shared" si="8"/>
        <v>536</v>
      </c>
      <c r="C541" s="51" t="str">
        <f>IF(AND(AdmittedwithRecentDischarge!$K563&lt;&gt;"",AdmittedwithRecentDischarge!$I563&lt;&gt;"",AdmittedwithRecentDischarge!$S563&lt;&gt;""), AdmittedwithRecentDischarge!$S563,"")</f>
        <v/>
      </c>
      <c r="D541" s="97">
        <f>RANK($F541,$F$6:$F$2005,0)+COUNTIF($F$6:$F541,F541)</f>
        <v>100</v>
      </c>
      <c r="I541" s="93"/>
      <c r="K541" s="51" t="str">
        <f>IF(AND(TransferLog!$J556&lt;&gt;"",TransferLog!$L556&lt;&gt;""), TransferLog!$L556,"")</f>
        <v/>
      </c>
      <c r="L541" s="97">
        <f t="array" ref="L541">RANK($N541,$N$6:$N$2005,0)+COUNTIF($N$6:$N541,N541)</f>
        <v>100</v>
      </c>
      <c r="Q541" s="93"/>
      <c r="U541" s="93"/>
      <c r="W541" s="51" t="str">
        <f>IF(AND(AdmittedwithRecentDischarge!$K563&lt;&gt;"",AdmittedwithRecentDischarge!$I563&lt;&gt;"",AdmittedwithRecentDischarge!$W563&lt;&gt;""), AdmittedwithRecentDischarge!$W563,"")</f>
        <v/>
      </c>
      <c r="X541" s="97">
        <f t="array" ref="X541">RANK($Z541,$Z$6:$Z$2005,0)+COUNTIF($Z$6:$Z541,Z541)</f>
        <v>100</v>
      </c>
      <c r="AD541" s="93"/>
    </row>
    <row r="542" spans="1:30" s="97" customFormat="1">
      <c r="A542" s="97">
        <f t="shared" si="8"/>
        <v>537</v>
      </c>
      <c r="C542" s="51" t="str">
        <f>IF(AND(AdmittedwithRecentDischarge!$K564&lt;&gt;"",AdmittedwithRecentDischarge!$I564&lt;&gt;"",AdmittedwithRecentDischarge!$S564&lt;&gt;""), AdmittedwithRecentDischarge!$S564,"")</f>
        <v/>
      </c>
      <c r="D542" s="97">
        <f>RANK($F542,$F$6:$F$2005,0)+COUNTIF($F$6:$F542,F542)</f>
        <v>100</v>
      </c>
      <c r="I542" s="93"/>
      <c r="K542" s="51" t="str">
        <f>IF(AND(TransferLog!$J557&lt;&gt;"",TransferLog!$L557&lt;&gt;""), TransferLog!$L557,"")</f>
        <v/>
      </c>
      <c r="L542" s="97">
        <f t="array" ref="L542">RANK($N542,$N$6:$N$2005,0)+COUNTIF($N$6:$N542,N542)</f>
        <v>100</v>
      </c>
      <c r="Q542" s="93"/>
      <c r="U542" s="93"/>
      <c r="W542" s="51" t="str">
        <f>IF(AND(AdmittedwithRecentDischarge!$K564&lt;&gt;"",AdmittedwithRecentDischarge!$I564&lt;&gt;"",AdmittedwithRecentDischarge!$W564&lt;&gt;""), AdmittedwithRecentDischarge!$W564,"")</f>
        <v/>
      </c>
      <c r="X542" s="97">
        <f t="array" ref="X542">RANK($Z542,$Z$6:$Z$2005,0)+COUNTIF($Z$6:$Z542,Z542)</f>
        <v>100</v>
      </c>
      <c r="AD542" s="93"/>
    </row>
    <row r="543" spans="1:30" s="97" customFormat="1">
      <c r="A543" s="97">
        <f t="shared" si="8"/>
        <v>538</v>
      </c>
      <c r="C543" s="51" t="str">
        <f>IF(AND(AdmittedwithRecentDischarge!$K565&lt;&gt;"",AdmittedwithRecentDischarge!$I565&lt;&gt;"",AdmittedwithRecentDischarge!$S565&lt;&gt;""), AdmittedwithRecentDischarge!$S565,"")</f>
        <v/>
      </c>
      <c r="D543" s="97">
        <f>RANK($F543,$F$6:$F$2005,0)+COUNTIF($F$6:$F543,F543)</f>
        <v>100</v>
      </c>
      <c r="I543" s="93"/>
      <c r="K543" s="51" t="str">
        <f>IF(AND(TransferLog!$J558&lt;&gt;"",TransferLog!$L558&lt;&gt;""), TransferLog!$L558,"")</f>
        <v/>
      </c>
      <c r="L543" s="97">
        <f t="array" ref="L543">RANK($N543,$N$6:$N$2005,0)+COUNTIF($N$6:$N543,N543)</f>
        <v>100</v>
      </c>
      <c r="Q543" s="93"/>
      <c r="U543" s="93"/>
      <c r="W543" s="51" t="str">
        <f>IF(AND(AdmittedwithRecentDischarge!$K565&lt;&gt;"",AdmittedwithRecentDischarge!$I565&lt;&gt;"",AdmittedwithRecentDischarge!$W565&lt;&gt;""), AdmittedwithRecentDischarge!$W565,"")</f>
        <v/>
      </c>
      <c r="X543" s="97">
        <f t="array" ref="X543">RANK($Z543,$Z$6:$Z$2005,0)+COUNTIF($Z$6:$Z543,Z543)</f>
        <v>100</v>
      </c>
      <c r="AD543" s="93"/>
    </row>
    <row r="544" spans="1:30" s="97" customFormat="1">
      <c r="A544" s="97">
        <f t="shared" si="8"/>
        <v>539</v>
      </c>
      <c r="C544" s="51" t="str">
        <f>IF(AND(AdmittedwithRecentDischarge!$K566&lt;&gt;"",AdmittedwithRecentDischarge!$I566&lt;&gt;"",AdmittedwithRecentDischarge!$S566&lt;&gt;""), AdmittedwithRecentDischarge!$S566,"")</f>
        <v/>
      </c>
      <c r="D544" s="97">
        <f>RANK($F544,$F$6:$F$2005,0)+COUNTIF($F$6:$F544,F544)</f>
        <v>100</v>
      </c>
      <c r="I544" s="93"/>
      <c r="K544" s="51" t="str">
        <f>IF(AND(TransferLog!$J559&lt;&gt;"",TransferLog!$L559&lt;&gt;""), TransferLog!$L559,"")</f>
        <v/>
      </c>
      <c r="L544" s="97">
        <f t="array" ref="L544">RANK($N544,$N$6:$N$2005,0)+COUNTIF($N$6:$N544,N544)</f>
        <v>100</v>
      </c>
      <c r="Q544" s="93"/>
      <c r="U544" s="93"/>
      <c r="W544" s="51" t="str">
        <f>IF(AND(AdmittedwithRecentDischarge!$K566&lt;&gt;"",AdmittedwithRecentDischarge!$I566&lt;&gt;"",AdmittedwithRecentDischarge!$W566&lt;&gt;""), AdmittedwithRecentDischarge!$W566,"")</f>
        <v/>
      </c>
      <c r="X544" s="97">
        <f t="array" ref="X544">RANK($Z544,$Z$6:$Z$2005,0)+COUNTIF($Z$6:$Z544,Z544)</f>
        <v>100</v>
      </c>
      <c r="AD544" s="93"/>
    </row>
    <row r="545" spans="1:30" s="97" customFormat="1">
      <c r="A545" s="97">
        <f t="shared" si="8"/>
        <v>540</v>
      </c>
      <c r="C545" s="51" t="str">
        <f>IF(AND(AdmittedwithRecentDischarge!$K567&lt;&gt;"",AdmittedwithRecentDischarge!$I567&lt;&gt;"",AdmittedwithRecentDischarge!$S567&lt;&gt;""), AdmittedwithRecentDischarge!$S567,"")</f>
        <v/>
      </c>
      <c r="D545" s="97">
        <f>RANK($F545,$F$6:$F$2005,0)+COUNTIF($F$6:$F545,F545)</f>
        <v>100</v>
      </c>
      <c r="I545" s="93"/>
      <c r="K545" s="51" t="str">
        <f>IF(AND(TransferLog!$J560&lt;&gt;"",TransferLog!$L560&lt;&gt;""), TransferLog!$L560,"")</f>
        <v/>
      </c>
      <c r="L545" s="97">
        <f t="array" ref="L545">RANK($N545,$N$6:$N$2005,0)+COUNTIF($N$6:$N545,N545)</f>
        <v>100</v>
      </c>
      <c r="Q545" s="93"/>
      <c r="U545" s="93"/>
      <c r="W545" s="51" t="str">
        <f>IF(AND(AdmittedwithRecentDischarge!$K567&lt;&gt;"",AdmittedwithRecentDischarge!$I567&lt;&gt;"",AdmittedwithRecentDischarge!$W567&lt;&gt;""), AdmittedwithRecentDischarge!$W567,"")</f>
        <v/>
      </c>
      <c r="X545" s="97">
        <f t="array" ref="X545">RANK($Z545,$Z$6:$Z$2005,0)+COUNTIF($Z$6:$Z545,Z545)</f>
        <v>100</v>
      </c>
      <c r="AD545" s="93"/>
    </row>
    <row r="546" spans="1:30" s="97" customFormat="1">
      <c r="A546" s="97">
        <f t="shared" si="8"/>
        <v>541</v>
      </c>
      <c r="C546" s="51" t="str">
        <f>IF(AND(AdmittedwithRecentDischarge!$K568&lt;&gt;"",AdmittedwithRecentDischarge!$I568&lt;&gt;"",AdmittedwithRecentDischarge!$S568&lt;&gt;""), AdmittedwithRecentDischarge!$S568,"")</f>
        <v/>
      </c>
      <c r="D546" s="97">
        <f>RANK($F546,$F$6:$F$2005,0)+COUNTIF($F$6:$F546,F546)</f>
        <v>100</v>
      </c>
      <c r="I546" s="93"/>
      <c r="K546" s="51" t="str">
        <f>IF(AND(TransferLog!$J561&lt;&gt;"",TransferLog!$L561&lt;&gt;""), TransferLog!$L561,"")</f>
        <v/>
      </c>
      <c r="L546" s="97">
        <f t="array" ref="L546">RANK($N546,$N$6:$N$2005,0)+COUNTIF($N$6:$N546,N546)</f>
        <v>100</v>
      </c>
      <c r="Q546" s="93"/>
      <c r="U546" s="93"/>
      <c r="W546" s="51" t="str">
        <f>IF(AND(AdmittedwithRecentDischarge!$K568&lt;&gt;"",AdmittedwithRecentDischarge!$I568&lt;&gt;"",AdmittedwithRecentDischarge!$W568&lt;&gt;""), AdmittedwithRecentDischarge!$W568,"")</f>
        <v/>
      </c>
      <c r="X546" s="97">
        <f t="array" ref="X546">RANK($Z546,$Z$6:$Z$2005,0)+COUNTIF($Z$6:$Z546,Z546)</f>
        <v>100</v>
      </c>
      <c r="AD546" s="93"/>
    </row>
    <row r="547" spans="1:30" s="97" customFormat="1">
      <c r="A547" s="97">
        <f t="shared" si="8"/>
        <v>542</v>
      </c>
      <c r="C547" s="51" t="str">
        <f>IF(AND(AdmittedwithRecentDischarge!$K569&lt;&gt;"",AdmittedwithRecentDischarge!$I569&lt;&gt;"",AdmittedwithRecentDischarge!$S569&lt;&gt;""), AdmittedwithRecentDischarge!$S569,"")</f>
        <v/>
      </c>
      <c r="D547" s="97">
        <f>RANK($F547,$F$6:$F$2005,0)+COUNTIF($F$6:$F547,F547)</f>
        <v>100</v>
      </c>
      <c r="I547" s="93"/>
      <c r="K547" s="51" t="str">
        <f>IF(AND(TransferLog!$J562&lt;&gt;"",TransferLog!$L562&lt;&gt;""), TransferLog!$L562,"")</f>
        <v/>
      </c>
      <c r="L547" s="97">
        <f t="array" ref="L547">RANK($N547,$N$6:$N$2005,0)+COUNTIF($N$6:$N547,N547)</f>
        <v>100</v>
      </c>
      <c r="Q547" s="93"/>
      <c r="U547" s="93"/>
      <c r="W547" s="51" t="str">
        <f>IF(AND(AdmittedwithRecentDischarge!$K569&lt;&gt;"",AdmittedwithRecentDischarge!$I569&lt;&gt;"",AdmittedwithRecentDischarge!$W569&lt;&gt;""), AdmittedwithRecentDischarge!$W569,"")</f>
        <v/>
      </c>
      <c r="X547" s="97">
        <f t="array" ref="X547">RANK($Z547,$Z$6:$Z$2005,0)+COUNTIF($Z$6:$Z547,Z547)</f>
        <v>100</v>
      </c>
      <c r="AD547" s="93"/>
    </row>
    <row r="548" spans="1:30" s="97" customFormat="1">
      <c r="A548" s="97">
        <f t="shared" si="8"/>
        <v>543</v>
      </c>
      <c r="C548" s="51" t="str">
        <f>IF(AND(AdmittedwithRecentDischarge!$K570&lt;&gt;"",AdmittedwithRecentDischarge!$I570&lt;&gt;"",AdmittedwithRecentDischarge!$S570&lt;&gt;""), AdmittedwithRecentDischarge!$S570,"")</f>
        <v/>
      </c>
      <c r="D548" s="97">
        <f>RANK($F548,$F$6:$F$2005,0)+COUNTIF($F$6:$F548,F548)</f>
        <v>100</v>
      </c>
      <c r="I548" s="93"/>
      <c r="K548" s="51" t="str">
        <f>IF(AND(TransferLog!$J563&lt;&gt;"",TransferLog!$L563&lt;&gt;""), TransferLog!$L563,"")</f>
        <v/>
      </c>
      <c r="L548" s="97">
        <f t="array" ref="L548">RANK($N548,$N$6:$N$2005,0)+COUNTIF($N$6:$N548,N548)</f>
        <v>100</v>
      </c>
      <c r="Q548" s="93"/>
      <c r="U548" s="93"/>
      <c r="W548" s="51" t="str">
        <f>IF(AND(AdmittedwithRecentDischarge!$K570&lt;&gt;"",AdmittedwithRecentDischarge!$I570&lt;&gt;"",AdmittedwithRecentDischarge!$W570&lt;&gt;""), AdmittedwithRecentDischarge!$W570,"")</f>
        <v/>
      </c>
      <c r="X548" s="97">
        <f t="array" ref="X548">RANK($Z548,$Z$6:$Z$2005,0)+COUNTIF($Z$6:$Z548,Z548)</f>
        <v>100</v>
      </c>
      <c r="AD548" s="93"/>
    </row>
    <row r="549" spans="1:30" s="97" customFormat="1">
      <c r="A549" s="97">
        <f t="shared" si="8"/>
        <v>544</v>
      </c>
      <c r="C549" s="51" t="str">
        <f>IF(AND(AdmittedwithRecentDischarge!$K571&lt;&gt;"",AdmittedwithRecentDischarge!$I571&lt;&gt;"",AdmittedwithRecentDischarge!$S571&lt;&gt;""), AdmittedwithRecentDischarge!$S571,"")</f>
        <v/>
      </c>
      <c r="D549" s="97">
        <f>RANK($F549,$F$6:$F$2005,0)+COUNTIF($F$6:$F549,F549)</f>
        <v>100</v>
      </c>
      <c r="I549" s="93"/>
      <c r="K549" s="51" t="str">
        <f>IF(AND(TransferLog!$J564&lt;&gt;"",TransferLog!$L564&lt;&gt;""), TransferLog!$L564,"")</f>
        <v/>
      </c>
      <c r="L549" s="97">
        <f t="array" ref="L549">RANK($N549,$N$6:$N$2005,0)+COUNTIF($N$6:$N549,N549)</f>
        <v>100</v>
      </c>
      <c r="Q549" s="93"/>
      <c r="U549" s="93"/>
      <c r="W549" s="51" t="str">
        <f>IF(AND(AdmittedwithRecentDischarge!$K571&lt;&gt;"",AdmittedwithRecentDischarge!$I571&lt;&gt;"",AdmittedwithRecentDischarge!$W571&lt;&gt;""), AdmittedwithRecentDischarge!$W571,"")</f>
        <v/>
      </c>
      <c r="X549" s="97">
        <f t="array" ref="X549">RANK($Z549,$Z$6:$Z$2005,0)+COUNTIF($Z$6:$Z549,Z549)</f>
        <v>100</v>
      </c>
      <c r="AD549" s="93"/>
    </row>
    <row r="550" spans="1:30" s="97" customFormat="1">
      <c r="A550" s="97">
        <f t="shared" si="8"/>
        <v>545</v>
      </c>
      <c r="C550" s="51" t="str">
        <f>IF(AND(AdmittedwithRecentDischarge!$K572&lt;&gt;"",AdmittedwithRecentDischarge!$I572&lt;&gt;"",AdmittedwithRecentDischarge!$S572&lt;&gt;""), AdmittedwithRecentDischarge!$S572,"")</f>
        <v/>
      </c>
      <c r="D550" s="97">
        <f>RANK($F550,$F$6:$F$2005,0)+COUNTIF($F$6:$F550,F550)</f>
        <v>100</v>
      </c>
      <c r="I550" s="93"/>
      <c r="K550" s="51" t="str">
        <f>IF(AND(TransferLog!$J565&lt;&gt;"",TransferLog!$L565&lt;&gt;""), TransferLog!$L565,"")</f>
        <v/>
      </c>
      <c r="L550" s="97">
        <f t="array" ref="L550">RANK($N550,$N$6:$N$2005,0)+COUNTIF($N$6:$N550,N550)</f>
        <v>100</v>
      </c>
      <c r="Q550" s="93"/>
      <c r="U550" s="93"/>
      <c r="W550" s="51" t="str">
        <f>IF(AND(AdmittedwithRecentDischarge!$K572&lt;&gt;"",AdmittedwithRecentDischarge!$I572&lt;&gt;"",AdmittedwithRecentDischarge!$W572&lt;&gt;""), AdmittedwithRecentDischarge!$W572,"")</f>
        <v/>
      </c>
      <c r="X550" s="97">
        <f t="array" ref="X550">RANK($Z550,$Z$6:$Z$2005,0)+COUNTIF($Z$6:$Z550,Z550)</f>
        <v>100</v>
      </c>
      <c r="AD550" s="93"/>
    </row>
    <row r="551" spans="1:30" s="97" customFormat="1">
      <c r="A551" s="97">
        <f t="shared" si="8"/>
        <v>546</v>
      </c>
      <c r="C551" s="51" t="str">
        <f>IF(AND(AdmittedwithRecentDischarge!$K573&lt;&gt;"",AdmittedwithRecentDischarge!$I573&lt;&gt;"",AdmittedwithRecentDischarge!$S573&lt;&gt;""), AdmittedwithRecentDischarge!$S573,"")</f>
        <v/>
      </c>
      <c r="D551" s="97">
        <f>RANK($F551,$F$6:$F$2005,0)+COUNTIF($F$6:$F551,F551)</f>
        <v>100</v>
      </c>
      <c r="I551" s="93"/>
      <c r="K551" s="51" t="str">
        <f>IF(AND(TransferLog!$J566&lt;&gt;"",TransferLog!$L566&lt;&gt;""), TransferLog!$L566,"")</f>
        <v/>
      </c>
      <c r="L551" s="97">
        <f t="array" ref="L551">RANK($N551,$N$6:$N$2005,0)+COUNTIF($N$6:$N551,N551)</f>
        <v>100</v>
      </c>
      <c r="Q551" s="93"/>
      <c r="U551" s="93"/>
      <c r="W551" s="51" t="str">
        <f>IF(AND(AdmittedwithRecentDischarge!$K573&lt;&gt;"",AdmittedwithRecentDischarge!$I573&lt;&gt;"",AdmittedwithRecentDischarge!$W573&lt;&gt;""), AdmittedwithRecentDischarge!$W573,"")</f>
        <v/>
      </c>
      <c r="X551" s="97">
        <f t="array" ref="X551">RANK($Z551,$Z$6:$Z$2005,0)+COUNTIF($Z$6:$Z551,Z551)</f>
        <v>100</v>
      </c>
      <c r="AD551" s="93"/>
    </row>
    <row r="552" spans="1:30" s="97" customFormat="1">
      <c r="A552" s="97">
        <f t="shared" si="8"/>
        <v>547</v>
      </c>
      <c r="C552" s="51" t="str">
        <f>IF(AND(AdmittedwithRecentDischarge!$K574&lt;&gt;"",AdmittedwithRecentDischarge!$I574&lt;&gt;"",AdmittedwithRecentDischarge!$S574&lt;&gt;""), AdmittedwithRecentDischarge!$S574,"")</f>
        <v/>
      </c>
      <c r="D552" s="97">
        <f>RANK($F552,$F$6:$F$2005,0)+COUNTIF($F$6:$F552,F552)</f>
        <v>100</v>
      </c>
      <c r="I552" s="93"/>
      <c r="K552" s="51" t="str">
        <f>IF(AND(TransferLog!$J567&lt;&gt;"",TransferLog!$L567&lt;&gt;""), TransferLog!$L567,"")</f>
        <v/>
      </c>
      <c r="L552" s="97">
        <f t="array" ref="L552">RANK($N552,$N$6:$N$2005,0)+COUNTIF($N$6:$N552,N552)</f>
        <v>100</v>
      </c>
      <c r="Q552" s="93"/>
      <c r="U552" s="93"/>
      <c r="W552" s="51" t="str">
        <f>IF(AND(AdmittedwithRecentDischarge!$K574&lt;&gt;"",AdmittedwithRecentDischarge!$I574&lt;&gt;"",AdmittedwithRecentDischarge!$W574&lt;&gt;""), AdmittedwithRecentDischarge!$W574,"")</f>
        <v/>
      </c>
      <c r="X552" s="97">
        <f t="array" ref="X552">RANK($Z552,$Z$6:$Z$2005,0)+COUNTIF($Z$6:$Z552,Z552)</f>
        <v>100</v>
      </c>
      <c r="AD552" s="93"/>
    </row>
    <row r="553" spans="1:30" s="97" customFormat="1">
      <c r="A553" s="97">
        <f t="shared" si="8"/>
        <v>548</v>
      </c>
      <c r="C553" s="51" t="str">
        <f>IF(AND(AdmittedwithRecentDischarge!$K575&lt;&gt;"",AdmittedwithRecentDischarge!$I575&lt;&gt;"",AdmittedwithRecentDischarge!$S575&lt;&gt;""), AdmittedwithRecentDischarge!$S575,"")</f>
        <v/>
      </c>
      <c r="D553" s="97">
        <f>RANK($F553,$F$6:$F$2005,0)+COUNTIF($F$6:$F553,F553)</f>
        <v>100</v>
      </c>
      <c r="I553" s="93"/>
      <c r="K553" s="51" t="str">
        <f>IF(AND(TransferLog!$J568&lt;&gt;"",TransferLog!$L568&lt;&gt;""), TransferLog!$L568,"")</f>
        <v/>
      </c>
      <c r="L553" s="97">
        <f t="array" ref="L553">RANK($N553,$N$6:$N$2005,0)+COUNTIF($N$6:$N553,N553)</f>
        <v>100</v>
      </c>
      <c r="Q553" s="93"/>
      <c r="U553" s="93"/>
      <c r="W553" s="51" t="str">
        <f>IF(AND(AdmittedwithRecentDischarge!$K575&lt;&gt;"",AdmittedwithRecentDischarge!$I575&lt;&gt;"",AdmittedwithRecentDischarge!$W575&lt;&gt;""), AdmittedwithRecentDischarge!$W575,"")</f>
        <v/>
      </c>
      <c r="X553" s="97">
        <f t="array" ref="X553">RANK($Z553,$Z$6:$Z$2005,0)+COUNTIF($Z$6:$Z553,Z553)</f>
        <v>100</v>
      </c>
      <c r="AD553" s="93"/>
    </row>
    <row r="554" spans="1:30" s="97" customFormat="1">
      <c r="A554" s="97">
        <f t="shared" si="8"/>
        <v>549</v>
      </c>
      <c r="C554" s="51" t="str">
        <f>IF(AND(AdmittedwithRecentDischarge!$K576&lt;&gt;"",AdmittedwithRecentDischarge!$I576&lt;&gt;"",AdmittedwithRecentDischarge!$S576&lt;&gt;""), AdmittedwithRecentDischarge!$S576,"")</f>
        <v/>
      </c>
      <c r="D554" s="97">
        <f>RANK($F554,$F$6:$F$2005,0)+COUNTIF($F$6:$F554,F554)</f>
        <v>100</v>
      </c>
      <c r="I554" s="93"/>
      <c r="K554" s="51" t="str">
        <f>IF(AND(TransferLog!$J569&lt;&gt;"",TransferLog!$L569&lt;&gt;""), TransferLog!$L569,"")</f>
        <v/>
      </c>
      <c r="L554" s="97">
        <f t="array" ref="L554">RANK($N554,$N$6:$N$2005,0)+COUNTIF($N$6:$N554,N554)</f>
        <v>100</v>
      </c>
      <c r="Q554" s="93"/>
      <c r="U554" s="93"/>
      <c r="W554" s="51" t="str">
        <f>IF(AND(AdmittedwithRecentDischarge!$K576&lt;&gt;"",AdmittedwithRecentDischarge!$I576&lt;&gt;"",AdmittedwithRecentDischarge!$W576&lt;&gt;""), AdmittedwithRecentDischarge!$W576,"")</f>
        <v/>
      </c>
      <c r="X554" s="97">
        <f t="array" ref="X554">RANK($Z554,$Z$6:$Z$2005,0)+COUNTIF($Z$6:$Z554,Z554)</f>
        <v>100</v>
      </c>
      <c r="AD554" s="93"/>
    </row>
    <row r="555" spans="1:30" s="97" customFormat="1">
      <c r="A555" s="97">
        <f t="shared" si="8"/>
        <v>550</v>
      </c>
      <c r="C555" s="51" t="str">
        <f>IF(AND(AdmittedwithRecentDischarge!$K577&lt;&gt;"",AdmittedwithRecentDischarge!$I577&lt;&gt;"",AdmittedwithRecentDischarge!$S577&lt;&gt;""), AdmittedwithRecentDischarge!$S577,"")</f>
        <v/>
      </c>
      <c r="D555" s="97">
        <f>RANK($F555,$F$6:$F$2005,0)+COUNTIF($F$6:$F555,F555)</f>
        <v>100</v>
      </c>
      <c r="I555" s="93"/>
      <c r="K555" s="51" t="str">
        <f>IF(AND(TransferLog!$J570&lt;&gt;"",TransferLog!$L570&lt;&gt;""), TransferLog!$L570,"")</f>
        <v/>
      </c>
      <c r="L555" s="97">
        <f t="array" ref="L555">RANK($N555,$N$6:$N$2005,0)+COUNTIF($N$6:$N555,N555)</f>
        <v>100</v>
      </c>
      <c r="Q555" s="93"/>
      <c r="U555" s="93"/>
      <c r="W555" s="51" t="str">
        <f>IF(AND(AdmittedwithRecentDischarge!$K577&lt;&gt;"",AdmittedwithRecentDischarge!$I577&lt;&gt;"",AdmittedwithRecentDischarge!$W577&lt;&gt;""), AdmittedwithRecentDischarge!$W577,"")</f>
        <v/>
      </c>
      <c r="X555" s="97">
        <f t="array" ref="X555">RANK($Z555,$Z$6:$Z$2005,0)+COUNTIF($Z$6:$Z555,Z555)</f>
        <v>100</v>
      </c>
      <c r="AD555" s="93"/>
    </row>
    <row r="556" spans="1:30" s="97" customFormat="1">
      <c r="A556" s="97">
        <f t="shared" si="8"/>
        <v>551</v>
      </c>
      <c r="C556" s="51" t="str">
        <f>IF(AND(AdmittedwithRecentDischarge!$K578&lt;&gt;"",AdmittedwithRecentDischarge!$I578&lt;&gt;"",AdmittedwithRecentDischarge!$S578&lt;&gt;""), AdmittedwithRecentDischarge!$S578,"")</f>
        <v/>
      </c>
      <c r="D556" s="97">
        <f>RANK($F556,$F$6:$F$2005,0)+COUNTIF($F$6:$F556,F556)</f>
        <v>100</v>
      </c>
      <c r="I556" s="93"/>
      <c r="K556" s="51" t="str">
        <f>IF(AND(TransferLog!$J571&lt;&gt;"",TransferLog!$L571&lt;&gt;""), TransferLog!$L571,"")</f>
        <v/>
      </c>
      <c r="L556" s="97">
        <f t="array" ref="L556">RANK($N556,$N$6:$N$2005,0)+COUNTIF($N$6:$N556,N556)</f>
        <v>100</v>
      </c>
      <c r="Q556" s="93"/>
      <c r="U556" s="93"/>
      <c r="W556" s="51" t="str">
        <f>IF(AND(AdmittedwithRecentDischarge!$K578&lt;&gt;"",AdmittedwithRecentDischarge!$I578&lt;&gt;"",AdmittedwithRecentDischarge!$W578&lt;&gt;""), AdmittedwithRecentDischarge!$W578,"")</f>
        <v/>
      </c>
      <c r="X556" s="97">
        <f t="array" ref="X556">RANK($Z556,$Z$6:$Z$2005,0)+COUNTIF($Z$6:$Z556,Z556)</f>
        <v>100</v>
      </c>
      <c r="AD556" s="93"/>
    </row>
    <row r="557" spans="1:30" s="97" customFormat="1">
      <c r="A557" s="97">
        <f t="shared" si="8"/>
        <v>552</v>
      </c>
      <c r="C557" s="51" t="str">
        <f>IF(AND(AdmittedwithRecentDischarge!$K579&lt;&gt;"",AdmittedwithRecentDischarge!$I579&lt;&gt;"",AdmittedwithRecentDischarge!$S579&lt;&gt;""), AdmittedwithRecentDischarge!$S579,"")</f>
        <v/>
      </c>
      <c r="D557" s="97">
        <f>RANK($F557,$F$6:$F$2005,0)+COUNTIF($F$6:$F557,F557)</f>
        <v>100</v>
      </c>
      <c r="I557" s="93"/>
      <c r="K557" s="51" t="str">
        <f>IF(AND(TransferLog!$J572&lt;&gt;"",TransferLog!$L572&lt;&gt;""), TransferLog!$L572,"")</f>
        <v/>
      </c>
      <c r="L557" s="97">
        <f t="array" ref="L557">RANK($N557,$N$6:$N$2005,0)+COUNTIF($N$6:$N557,N557)</f>
        <v>100</v>
      </c>
      <c r="Q557" s="93"/>
      <c r="U557" s="93"/>
      <c r="W557" s="51" t="str">
        <f>IF(AND(AdmittedwithRecentDischarge!$K579&lt;&gt;"",AdmittedwithRecentDischarge!$I579&lt;&gt;"",AdmittedwithRecentDischarge!$W579&lt;&gt;""), AdmittedwithRecentDischarge!$W579,"")</f>
        <v/>
      </c>
      <c r="X557" s="97">
        <f t="array" ref="X557">RANK($Z557,$Z$6:$Z$2005,0)+COUNTIF($Z$6:$Z557,Z557)</f>
        <v>100</v>
      </c>
      <c r="AD557" s="93"/>
    </row>
    <row r="558" spans="1:30" s="97" customFormat="1">
      <c r="A558" s="97">
        <f t="shared" si="8"/>
        <v>553</v>
      </c>
      <c r="C558" s="51" t="str">
        <f>IF(AND(AdmittedwithRecentDischarge!$K580&lt;&gt;"",AdmittedwithRecentDischarge!$I580&lt;&gt;"",AdmittedwithRecentDischarge!$S580&lt;&gt;""), AdmittedwithRecentDischarge!$S580,"")</f>
        <v/>
      </c>
      <c r="D558" s="97">
        <f>RANK($F558,$F$6:$F$2005,0)+COUNTIF($F$6:$F558,F558)</f>
        <v>100</v>
      </c>
      <c r="I558" s="93"/>
      <c r="K558" s="51" t="str">
        <f>IF(AND(TransferLog!$J573&lt;&gt;"",TransferLog!$L573&lt;&gt;""), TransferLog!$L573,"")</f>
        <v/>
      </c>
      <c r="L558" s="97">
        <f t="array" ref="L558">RANK($N558,$N$6:$N$2005,0)+COUNTIF($N$6:$N558,N558)</f>
        <v>100</v>
      </c>
      <c r="Q558" s="93"/>
      <c r="U558" s="93"/>
      <c r="W558" s="51" t="str">
        <f>IF(AND(AdmittedwithRecentDischarge!$K580&lt;&gt;"",AdmittedwithRecentDischarge!$I580&lt;&gt;"",AdmittedwithRecentDischarge!$W580&lt;&gt;""), AdmittedwithRecentDischarge!$W580,"")</f>
        <v/>
      </c>
      <c r="X558" s="97">
        <f t="array" ref="X558">RANK($Z558,$Z$6:$Z$2005,0)+COUNTIF($Z$6:$Z558,Z558)</f>
        <v>100</v>
      </c>
      <c r="AD558" s="93"/>
    </row>
    <row r="559" spans="1:30" s="97" customFormat="1">
      <c r="A559" s="97">
        <f t="shared" si="8"/>
        <v>554</v>
      </c>
      <c r="C559" s="51" t="str">
        <f>IF(AND(AdmittedwithRecentDischarge!$K581&lt;&gt;"",AdmittedwithRecentDischarge!$I581&lt;&gt;"",AdmittedwithRecentDischarge!$S581&lt;&gt;""), AdmittedwithRecentDischarge!$S581,"")</f>
        <v/>
      </c>
      <c r="D559" s="97">
        <f>RANK($F559,$F$6:$F$2005,0)+COUNTIF($F$6:$F559,F559)</f>
        <v>100</v>
      </c>
      <c r="I559" s="93"/>
      <c r="K559" s="51" t="str">
        <f>IF(AND(TransferLog!$J574&lt;&gt;"",TransferLog!$L574&lt;&gt;""), TransferLog!$L574,"")</f>
        <v/>
      </c>
      <c r="L559" s="97">
        <f t="array" ref="L559">RANK($N559,$N$6:$N$2005,0)+COUNTIF($N$6:$N559,N559)</f>
        <v>100</v>
      </c>
      <c r="Q559" s="93"/>
      <c r="U559" s="93"/>
      <c r="W559" s="51" t="str">
        <f>IF(AND(AdmittedwithRecentDischarge!$K581&lt;&gt;"",AdmittedwithRecentDischarge!$I581&lt;&gt;"",AdmittedwithRecentDischarge!$W581&lt;&gt;""), AdmittedwithRecentDischarge!$W581,"")</f>
        <v/>
      </c>
      <c r="X559" s="97">
        <f t="array" ref="X559">RANK($Z559,$Z$6:$Z$2005,0)+COUNTIF($Z$6:$Z559,Z559)</f>
        <v>100</v>
      </c>
      <c r="AD559" s="93"/>
    </row>
    <row r="560" spans="1:30" s="97" customFormat="1">
      <c r="A560" s="97">
        <f t="shared" si="8"/>
        <v>555</v>
      </c>
      <c r="C560" s="51" t="str">
        <f>IF(AND(AdmittedwithRecentDischarge!$K582&lt;&gt;"",AdmittedwithRecentDischarge!$I582&lt;&gt;"",AdmittedwithRecentDischarge!$S582&lt;&gt;""), AdmittedwithRecentDischarge!$S582,"")</f>
        <v/>
      </c>
      <c r="D560" s="97">
        <f>RANK($F560,$F$6:$F$2005,0)+COUNTIF($F$6:$F560,F560)</f>
        <v>100</v>
      </c>
      <c r="I560" s="93"/>
      <c r="K560" s="51" t="str">
        <f>IF(AND(TransferLog!$J575&lt;&gt;"",TransferLog!$L575&lt;&gt;""), TransferLog!$L575,"")</f>
        <v/>
      </c>
      <c r="L560" s="97">
        <f t="array" ref="L560">RANK($N560,$N$6:$N$2005,0)+COUNTIF($N$6:$N560,N560)</f>
        <v>100</v>
      </c>
      <c r="Q560" s="93"/>
      <c r="U560" s="93"/>
      <c r="W560" s="51" t="str">
        <f>IF(AND(AdmittedwithRecentDischarge!$K582&lt;&gt;"",AdmittedwithRecentDischarge!$I582&lt;&gt;"",AdmittedwithRecentDischarge!$W582&lt;&gt;""), AdmittedwithRecentDischarge!$W582,"")</f>
        <v/>
      </c>
      <c r="X560" s="97">
        <f t="array" ref="X560">RANK($Z560,$Z$6:$Z$2005,0)+COUNTIF($Z$6:$Z560,Z560)</f>
        <v>100</v>
      </c>
      <c r="AD560" s="93"/>
    </row>
    <row r="561" spans="1:30" s="97" customFormat="1">
      <c r="A561" s="97">
        <f t="shared" si="8"/>
        <v>556</v>
      </c>
      <c r="C561" s="51" t="str">
        <f>IF(AND(AdmittedwithRecentDischarge!$K583&lt;&gt;"",AdmittedwithRecentDischarge!$I583&lt;&gt;"",AdmittedwithRecentDischarge!$S583&lt;&gt;""), AdmittedwithRecentDischarge!$S583,"")</f>
        <v/>
      </c>
      <c r="D561" s="97">
        <f>RANK($F561,$F$6:$F$2005,0)+COUNTIF($F$6:$F561,F561)</f>
        <v>100</v>
      </c>
      <c r="I561" s="93"/>
      <c r="K561" s="51" t="str">
        <f>IF(AND(TransferLog!$J576&lt;&gt;"",TransferLog!$L576&lt;&gt;""), TransferLog!$L576,"")</f>
        <v/>
      </c>
      <c r="L561" s="97">
        <f t="array" ref="L561">RANK($N561,$N$6:$N$2005,0)+COUNTIF($N$6:$N561,N561)</f>
        <v>100</v>
      </c>
      <c r="Q561" s="93"/>
      <c r="U561" s="93"/>
      <c r="W561" s="51" t="str">
        <f>IF(AND(AdmittedwithRecentDischarge!$K583&lt;&gt;"",AdmittedwithRecentDischarge!$I583&lt;&gt;"",AdmittedwithRecentDischarge!$W583&lt;&gt;""), AdmittedwithRecentDischarge!$W583,"")</f>
        <v/>
      </c>
      <c r="X561" s="97">
        <f t="array" ref="X561">RANK($Z561,$Z$6:$Z$2005,0)+COUNTIF($Z$6:$Z561,Z561)</f>
        <v>100</v>
      </c>
      <c r="AD561" s="93"/>
    </row>
    <row r="562" spans="1:30" s="97" customFormat="1">
      <c r="A562" s="97">
        <f t="shared" si="8"/>
        <v>557</v>
      </c>
      <c r="C562" s="51" t="str">
        <f>IF(AND(AdmittedwithRecentDischarge!$K584&lt;&gt;"",AdmittedwithRecentDischarge!$I584&lt;&gt;"",AdmittedwithRecentDischarge!$S584&lt;&gt;""), AdmittedwithRecentDischarge!$S584,"")</f>
        <v/>
      </c>
      <c r="D562" s="97">
        <f>RANK($F562,$F$6:$F$2005,0)+COUNTIF($F$6:$F562,F562)</f>
        <v>100</v>
      </c>
      <c r="I562" s="93"/>
      <c r="K562" s="51" t="str">
        <f>IF(AND(TransferLog!$J577&lt;&gt;"",TransferLog!$L577&lt;&gt;""), TransferLog!$L577,"")</f>
        <v/>
      </c>
      <c r="L562" s="97">
        <f t="array" ref="L562">RANK($N562,$N$6:$N$2005,0)+COUNTIF($N$6:$N562,N562)</f>
        <v>100</v>
      </c>
      <c r="Q562" s="93"/>
      <c r="U562" s="93"/>
      <c r="W562" s="51" t="str">
        <f>IF(AND(AdmittedwithRecentDischarge!$K584&lt;&gt;"",AdmittedwithRecentDischarge!$I584&lt;&gt;"",AdmittedwithRecentDischarge!$W584&lt;&gt;""), AdmittedwithRecentDischarge!$W584,"")</f>
        <v/>
      </c>
      <c r="X562" s="97">
        <f t="array" ref="X562">RANK($Z562,$Z$6:$Z$2005,0)+COUNTIF($Z$6:$Z562,Z562)</f>
        <v>100</v>
      </c>
      <c r="AD562" s="93"/>
    </row>
    <row r="563" spans="1:30" s="97" customFormat="1">
      <c r="A563" s="97">
        <f t="shared" si="8"/>
        <v>558</v>
      </c>
      <c r="C563" s="51" t="str">
        <f>IF(AND(AdmittedwithRecentDischarge!$K585&lt;&gt;"",AdmittedwithRecentDischarge!$I585&lt;&gt;"",AdmittedwithRecentDischarge!$S585&lt;&gt;""), AdmittedwithRecentDischarge!$S585,"")</f>
        <v/>
      </c>
      <c r="D563" s="97">
        <f>RANK($F563,$F$6:$F$2005,0)+COUNTIF($F$6:$F563,F563)</f>
        <v>100</v>
      </c>
      <c r="I563" s="93"/>
      <c r="K563" s="51" t="str">
        <f>IF(AND(TransferLog!$J578&lt;&gt;"",TransferLog!$L578&lt;&gt;""), TransferLog!$L578,"")</f>
        <v/>
      </c>
      <c r="L563" s="97">
        <f t="array" ref="L563">RANK($N563,$N$6:$N$2005,0)+COUNTIF($N$6:$N563,N563)</f>
        <v>100</v>
      </c>
      <c r="Q563" s="93"/>
      <c r="U563" s="93"/>
      <c r="W563" s="51" t="str">
        <f>IF(AND(AdmittedwithRecentDischarge!$K585&lt;&gt;"",AdmittedwithRecentDischarge!$I585&lt;&gt;"",AdmittedwithRecentDischarge!$W585&lt;&gt;""), AdmittedwithRecentDischarge!$W585,"")</f>
        <v/>
      </c>
      <c r="X563" s="97">
        <f t="array" ref="X563">RANK($Z563,$Z$6:$Z$2005,0)+COUNTIF($Z$6:$Z563,Z563)</f>
        <v>100</v>
      </c>
      <c r="AD563" s="93"/>
    </row>
    <row r="564" spans="1:30" s="97" customFormat="1">
      <c r="A564" s="97">
        <f t="shared" si="8"/>
        <v>559</v>
      </c>
      <c r="C564" s="51" t="str">
        <f>IF(AND(AdmittedwithRecentDischarge!$K586&lt;&gt;"",AdmittedwithRecentDischarge!$I586&lt;&gt;"",AdmittedwithRecentDischarge!$S586&lt;&gt;""), AdmittedwithRecentDischarge!$S586,"")</f>
        <v/>
      </c>
      <c r="D564" s="97">
        <f>RANK($F564,$F$6:$F$2005,0)+COUNTIF($F$6:$F564,F564)</f>
        <v>100</v>
      </c>
      <c r="I564" s="93"/>
      <c r="K564" s="51" t="str">
        <f>IF(AND(TransferLog!$J579&lt;&gt;"",TransferLog!$L579&lt;&gt;""), TransferLog!$L579,"")</f>
        <v/>
      </c>
      <c r="L564" s="97">
        <f t="array" ref="L564">RANK($N564,$N$6:$N$2005,0)+COUNTIF($N$6:$N564,N564)</f>
        <v>100</v>
      </c>
      <c r="Q564" s="93"/>
      <c r="U564" s="93"/>
      <c r="W564" s="51" t="str">
        <f>IF(AND(AdmittedwithRecentDischarge!$K586&lt;&gt;"",AdmittedwithRecentDischarge!$I586&lt;&gt;"",AdmittedwithRecentDischarge!$W586&lt;&gt;""), AdmittedwithRecentDischarge!$W586,"")</f>
        <v/>
      </c>
      <c r="X564" s="97">
        <f t="array" ref="X564">RANK($Z564,$Z$6:$Z$2005,0)+COUNTIF($Z$6:$Z564,Z564)</f>
        <v>100</v>
      </c>
      <c r="AD564" s="93"/>
    </row>
    <row r="565" spans="1:30" s="97" customFormat="1">
      <c r="A565" s="97">
        <f t="shared" si="8"/>
        <v>560</v>
      </c>
      <c r="C565" s="51" t="str">
        <f>IF(AND(AdmittedwithRecentDischarge!$K587&lt;&gt;"",AdmittedwithRecentDischarge!$I587&lt;&gt;"",AdmittedwithRecentDischarge!$S587&lt;&gt;""), AdmittedwithRecentDischarge!$S587,"")</f>
        <v/>
      </c>
      <c r="D565" s="97">
        <f>RANK($F565,$F$6:$F$2005,0)+COUNTIF($F$6:$F565,F565)</f>
        <v>100</v>
      </c>
      <c r="I565" s="93"/>
      <c r="K565" s="51" t="str">
        <f>IF(AND(TransferLog!$J580&lt;&gt;"",TransferLog!$L580&lt;&gt;""), TransferLog!$L580,"")</f>
        <v/>
      </c>
      <c r="L565" s="97">
        <f t="array" ref="L565">RANK($N565,$N$6:$N$2005,0)+COUNTIF($N$6:$N565,N565)</f>
        <v>100</v>
      </c>
      <c r="Q565" s="93"/>
      <c r="U565" s="93"/>
      <c r="W565" s="51" t="str">
        <f>IF(AND(AdmittedwithRecentDischarge!$K587&lt;&gt;"",AdmittedwithRecentDischarge!$I587&lt;&gt;"",AdmittedwithRecentDischarge!$W587&lt;&gt;""), AdmittedwithRecentDischarge!$W587,"")</f>
        <v/>
      </c>
      <c r="X565" s="97">
        <f t="array" ref="X565">RANK($Z565,$Z$6:$Z$2005,0)+COUNTIF($Z$6:$Z565,Z565)</f>
        <v>100</v>
      </c>
      <c r="AD565" s="93"/>
    </row>
    <row r="566" spans="1:30" s="97" customFormat="1">
      <c r="A566" s="97">
        <f t="shared" si="8"/>
        <v>561</v>
      </c>
      <c r="C566" s="51" t="str">
        <f>IF(AND(AdmittedwithRecentDischarge!$K588&lt;&gt;"",AdmittedwithRecentDischarge!$I588&lt;&gt;"",AdmittedwithRecentDischarge!$S588&lt;&gt;""), AdmittedwithRecentDischarge!$S588,"")</f>
        <v/>
      </c>
      <c r="D566" s="97">
        <f>RANK($F566,$F$6:$F$2005,0)+COUNTIF($F$6:$F566,F566)</f>
        <v>100</v>
      </c>
      <c r="I566" s="93"/>
      <c r="K566" s="51" t="str">
        <f>IF(AND(TransferLog!$J581&lt;&gt;"",TransferLog!$L581&lt;&gt;""), TransferLog!$L581,"")</f>
        <v/>
      </c>
      <c r="L566" s="97">
        <f t="array" ref="L566">RANK($N566,$N$6:$N$2005,0)+COUNTIF($N$6:$N566,N566)</f>
        <v>100</v>
      </c>
      <c r="Q566" s="93"/>
      <c r="U566" s="93"/>
      <c r="W566" s="51" t="str">
        <f>IF(AND(AdmittedwithRecentDischarge!$K588&lt;&gt;"",AdmittedwithRecentDischarge!$I588&lt;&gt;"",AdmittedwithRecentDischarge!$W588&lt;&gt;""), AdmittedwithRecentDischarge!$W588,"")</f>
        <v/>
      </c>
      <c r="X566" s="97">
        <f t="array" ref="X566">RANK($Z566,$Z$6:$Z$2005,0)+COUNTIF($Z$6:$Z566,Z566)</f>
        <v>100</v>
      </c>
      <c r="AD566" s="93"/>
    </row>
    <row r="567" spans="1:30" s="97" customFormat="1">
      <c r="A567" s="97">
        <f t="shared" si="8"/>
        <v>562</v>
      </c>
      <c r="C567" s="51" t="str">
        <f>IF(AND(AdmittedwithRecentDischarge!$K589&lt;&gt;"",AdmittedwithRecentDischarge!$I589&lt;&gt;"",AdmittedwithRecentDischarge!$S589&lt;&gt;""), AdmittedwithRecentDischarge!$S589,"")</f>
        <v/>
      </c>
      <c r="D567" s="97">
        <f>RANK($F567,$F$6:$F$2005,0)+COUNTIF($F$6:$F567,F567)</f>
        <v>100</v>
      </c>
      <c r="I567" s="93"/>
      <c r="K567" s="51" t="str">
        <f>IF(AND(TransferLog!$J582&lt;&gt;"",TransferLog!$L582&lt;&gt;""), TransferLog!$L582,"")</f>
        <v/>
      </c>
      <c r="L567" s="97">
        <f t="array" ref="L567">RANK($N567,$N$6:$N$2005,0)+COUNTIF($N$6:$N567,N567)</f>
        <v>100</v>
      </c>
      <c r="Q567" s="93"/>
      <c r="U567" s="93"/>
      <c r="W567" s="51" t="str">
        <f>IF(AND(AdmittedwithRecentDischarge!$K589&lt;&gt;"",AdmittedwithRecentDischarge!$I589&lt;&gt;"",AdmittedwithRecentDischarge!$W589&lt;&gt;""), AdmittedwithRecentDischarge!$W589,"")</f>
        <v/>
      </c>
      <c r="X567" s="97">
        <f t="array" ref="X567">RANK($Z567,$Z$6:$Z$2005,0)+COUNTIF($Z$6:$Z567,Z567)</f>
        <v>100</v>
      </c>
      <c r="AD567" s="93"/>
    </row>
    <row r="568" spans="1:30" s="97" customFormat="1">
      <c r="A568" s="97">
        <f t="shared" si="8"/>
        <v>563</v>
      </c>
      <c r="C568" s="51" t="str">
        <f>IF(AND(AdmittedwithRecentDischarge!$K590&lt;&gt;"",AdmittedwithRecentDischarge!$I590&lt;&gt;"",AdmittedwithRecentDischarge!$S590&lt;&gt;""), AdmittedwithRecentDischarge!$S590,"")</f>
        <v/>
      </c>
      <c r="D568" s="97">
        <f>RANK($F568,$F$6:$F$2005,0)+COUNTIF($F$6:$F568,F568)</f>
        <v>100</v>
      </c>
      <c r="I568" s="93"/>
      <c r="K568" s="51" t="str">
        <f>IF(AND(TransferLog!$J583&lt;&gt;"",TransferLog!$L583&lt;&gt;""), TransferLog!$L583,"")</f>
        <v/>
      </c>
      <c r="L568" s="97">
        <f t="array" ref="L568">RANK($N568,$N$6:$N$2005,0)+COUNTIF($N$6:$N568,N568)</f>
        <v>100</v>
      </c>
      <c r="Q568" s="93"/>
      <c r="U568" s="93"/>
      <c r="W568" s="51" t="str">
        <f>IF(AND(AdmittedwithRecentDischarge!$K590&lt;&gt;"",AdmittedwithRecentDischarge!$I590&lt;&gt;"",AdmittedwithRecentDischarge!$W590&lt;&gt;""), AdmittedwithRecentDischarge!$W590,"")</f>
        <v/>
      </c>
      <c r="X568" s="97">
        <f t="array" ref="X568">RANK($Z568,$Z$6:$Z$2005,0)+COUNTIF($Z$6:$Z568,Z568)</f>
        <v>100</v>
      </c>
      <c r="AD568" s="93"/>
    </row>
    <row r="569" spans="1:30" s="97" customFormat="1">
      <c r="A569" s="97">
        <f t="shared" si="8"/>
        <v>564</v>
      </c>
      <c r="C569" s="51" t="str">
        <f>IF(AND(AdmittedwithRecentDischarge!$K591&lt;&gt;"",AdmittedwithRecentDischarge!$I591&lt;&gt;"",AdmittedwithRecentDischarge!$S591&lt;&gt;""), AdmittedwithRecentDischarge!$S591,"")</f>
        <v/>
      </c>
      <c r="D569" s="97">
        <f>RANK($F569,$F$6:$F$2005,0)+COUNTIF($F$6:$F569,F569)</f>
        <v>100</v>
      </c>
      <c r="I569" s="93"/>
      <c r="K569" s="51" t="str">
        <f>IF(AND(TransferLog!$J584&lt;&gt;"",TransferLog!$L584&lt;&gt;""), TransferLog!$L584,"")</f>
        <v/>
      </c>
      <c r="L569" s="97">
        <f t="array" ref="L569">RANK($N569,$N$6:$N$2005,0)+COUNTIF($N$6:$N569,N569)</f>
        <v>100</v>
      </c>
      <c r="Q569" s="93"/>
      <c r="U569" s="93"/>
      <c r="W569" s="51" t="str">
        <f>IF(AND(AdmittedwithRecentDischarge!$K591&lt;&gt;"",AdmittedwithRecentDischarge!$I591&lt;&gt;"",AdmittedwithRecentDischarge!$W591&lt;&gt;""), AdmittedwithRecentDischarge!$W591,"")</f>
        <v/>
      </c>
      <c r="X569" s="97">
        <f t="array" ref="X569">RANK($Z569,$Z$6:$Z$2005,0)+COUNTIF($Z$6:$Z569,Z569)</f>
        <v>100</v>
      </c>
      <c r="AD569" s="93"/>
    </row>
    <row r="570" spans="1:30" s="97" customFormat="1">
      <c r="A570" s="97">
        <f t="shared" si="8"/>
        <v>565</v>
      </c>
      <c r="C570" s="51" t="str">
        <f>IF(AND(AdmittedwithRecentDischarge!$K592&lt;&gt;"",AdmittedwithRecentDischarge!$I592&lt;&gt;"",AdmittedwithRecentDischarge!$S592&lt;&gt;""), AdmittedwithRecentDischarge!$S592,"")</f>
        <v/>
      </c>
      <c r="D570" s="97">
        <f>RANK($F570,$F$6:$F$2005,0)+COUNTIF($F$6:$F570,F570)</f>
        <v>100</v>
      </c>
      <c r="I570" s="93"/>
      <c r="K570" s="51" t="str">
        <f>IF(AND(TransferLog!$J585&lt;&gt;"",TransferLog!$L585&lt;&gt;""), TransferLog!$L585,"")</f>
        <v/>
      </c>
      <c r="L570" s="97">
        <f t="array" ref="L570">RANK($N570,$N$6:$N$2005,0)+COUNTIF($N$6:$N570,N570)</f>
        <v>100</v>
      </c>
      <c r="Q570" s="93"/>
      <c r="U570" s="93"/>
      <c r="W570" s="51" t="str">
        <f>IF(AND(AdmittedwithRecentDischarge!$K592&lt;&gt;"",AdmittedwithRecentDischarge!$I592&lt;&gt;"",AdmittedwithRecentDischarge!$W592&lt;&gt;""), AdmittedwithRecentDischarge!$W592,"")</f>
        <v/>
      </c>
      <c r="X570" s="97">
        <f t="array" ref="X570">RANK($Z570,$Z$6:$Z$2005,0)+COUNTIF($Z$6:$Z570,Z570)</f>
        <v>100</v>
      </c>
      <c r="AD570" s="93"/>
    </row>
    <row r="571" spans="1:30" s="97" customFormat="1">
      <c r="A571" s="97">
        <f t="shared" si="8"/>
        <v>566</v>
      </c>
      <c r="C571" s="51" t="str">
        <f>IF(AND(AdmittedwithRecentDischarge!$K593&lt;&gt;"",AdmittedwithRecentDischarge!$I593&lt;&gt;"",AdmittedwithRecentDischarge!$S593&lt;&gt;""), AdmittedwithRecentDischarge!$S593,"")</f>
        <v/>
      </c>
      <c r="D571" s="97">
        <f>RANK($F571,$F$6:$F$2005,0)+COUNTIF($F$6:$F571,F571)</f>
        <v>100</v>
      </c>
      <c r="I571" s="93"/>
      <c r="K571" s="51" t="str">
        <f>IF(AND(TransferLog!$J586&lt;&gt;"",TransferLog!$L586&lt;&gt;""), TransferLog!$L586,"")</f>
        <v/>
      </c>
      <c r="L571" s="97">
        <f t="array" ref="L571">RANK($N571,$N$6:$N$2005,0)+COUNTIF($N$6:$N571,N571)</f>
        <v>100</v>
      </c>
      <c r="Q571" s="93"/>
      <c r="U571" s="93"/>
      <c r="W571" s="51" t="str">
        <f>IF(AND(AdmittedwithRecentDischarge!$K593&lt;&gt;"",AdmittedwithRecentDischarge!$I593&lt;&gt;"",AdmittedwithRecentDischarge!$W593&lt;&gt;""), AdmittedwithRecentDischarge!$W593,"")</f>
        <v/>
      </c>
      <c r="X571" s="97">
        <f t="array" ref="X571">RANK($Z571,$Z$6:$Z$2005,0)+COUNTIF($Z$6:$Z571,Z571)</f>
        <v>100</v>
      </c>
      <c r="AD571" s="93"/>
    </row>
    <row r="572" spans="1:30" s="97" customFormat="1">
      <c r="A572" s="97">
        <f t="shared" si="8"/>
        <v>567</v>
      </c>
      <c r="C572" s="51" t="str">
        <f>IF(AND(AdmittedwithRecentDischarge!$K594&lt;&gt;"",AdmittedwithRecentDischarge!$I594&lt;&gt;"",AdmittedwithRecentDischarge!$S594&lt;&gt;""), AdmittedwithRecentDischarge!$S594,"")</f>
        <v/>
      </c>
      <c r="D572" s="97">
        <f>RANK($F572,$F$6:$F$2005,0)+COUNTIF($F$6:$F572,F572)</f>
        <v>100</v>
      </c>
      <c r="I572" s="93"/>
      <c r="K572" s="51" t="str">
        <f>IF(AND(TransferLog!$J587&lt;&gt;"",TransferLog!$L587&lt;&gt;""), TransferLog!$L587,"")</f>
        <v/>
      </c>
      <c r="L572" s="97">
        <f t="array" ref="L572">RANK($N572,$N$6:$N$2005,0)+COUNTIF($N$6:$N572,N572)</f>
        <v>100</v>
      </c>
      <c r="Q572" s="93"/>
      <c r="U572" s="93"/>
      <c r="W572" s="51" t="str">
        <f>IF(AND(AdmittedwithRecentDischarge!$K594&lt;&gt;"",AdmittedwithRecentDischarge!$I594&lt;&gt;"",AdmittedwithRecentDischarge!$W594&lt;&gt;""), AdmittedwithRecentDischarge!$W594,"")</f>
        <v/>
      </c>
      <c r="X572" s="97">
        <f t="array" ref="X572">RANK($Z572,$Z$6:$Z$2005,0)+COUNTIF($Z$6:$Z572,Z572)</f>
        <v>100</v>
      </c>
      <c r="AD572" s="93"/>
    </row>
    <row r="573" spans="1:30" s="97" customFormat="1">
      <c r="A573" s="97">
        <f t="shared" si="8"/>
        <v>568</v>
      </c>
      <c r="C573" s="51" t="str">
        <f>IF(AND(AdmittedwithRecentDischarge!$K595&lt;&gt;"",AdmittedwithRecentDischarge!$I595&lt;&gt;"",AdmittedwithRecentDischarge!$S595&lt;&gt;""), AdmittedwithRecentDischarge!$S595,"")</f>
        <v/>
      </c>
      <c r="D573" s="97">
        <f>RANK($F573,$F$6:$F$2005,0)+COUNTIF($F$6:$F573,F573)</f>
        <v>100</v>
      </c>
      <c r="I573" s="93"/>
      <c r="K573" s="51" t="str">
        <f>IF(AND(TransferLog!$J588&lt;&gt;"",TransferLog!$L588&lt;&gt;""), TransferLog!$L588,"")</f>
        <v/>
      </c>
      <c r="L573" s="97">
        <f t="array" ref="L573">RANK($N573,$N$6:$N$2005,0)+COUNTIF($N$6:$N573,N573)</f>
        <v>100</v>
      </c>
      <c r="Q573" s="93"/>
      <c r="U573" s="93"/>
      <c r="W573" s="51" t="str">
        <f>IF(AND(AdmittedwithRecentDischarge!$K595&lt;&gt;"",AdmittedwithRecentDischarge!$I595&lt;&gt;"",AdmittedwithRecentDischarge!$W595&lt;&gt;""), AdmittedwithRecentDischarge!$W595,"")</f>
        <v/>
      </c>
      <c r="X573" s="97">
        <f t="array" ref="X573">RANK($Z573,$Z$6:$Z$2005,0)+COUNTIF($Z$6:$Z573,Z573)</f>
        <v>100</v>
      </c>
      <c r="AD573" s="93"/>
    </row>
    <row r="574" spans="1:30" s="97" customFormat="1">
      <c r="A574" s="97">
        <f t="shared" si="8"/>
        <v>569</v>
      </c>
      <c r="C574" s="51" t="str">
        <f>IF(AND(AdmittedwithRecentDischarge!$K596&lt;&gt;"",AdmittedwithRecentDischarge!$I596&lt;&gt;"",AdmittedwithRecentDischarge!$S596&lt;&gt;""), AdmittedwithRecentDischarge!$S596,"")</f>
        <v/>
      </c>
      <c r="D574" s="97">
        <f>RANK($F574,$F$6:$F$2005,0)+COUNTIF($F$6:$F574,F574)</f>
        <v>100</v>
      </c>
      <c r="I574" s="93"/>
      <c r="K574" s="51" t="str">
        <f>IF(AND(TransferLog!$J589&lt;&gt;"",TransferLog!$L589&lt;&gt;""), TransferLog!$L589,"")</f>
        <v/>
      </c>
      <c r="L574" s="97">
        <f t="array" ref="L574">RANK($N574,$N$6:$N$2005,0)+COUNTIF($N$6:$N574,N574)</f>
        <v>100</v>
      </c>
      <c r="Q574" s="93"/>
      <c r="U574" s="93"/>
      <c r="W574" s="51" t="str">
        <f>IF(AND(AdmittedwithRecentDischarge!$K596&lt;&gt;"",AdmittedwithRecentDischarge!$I596&lt;&gt;"",AdmittedwithRecentDischarge!$W596&lt;&gt;""), AdmittedwithRecentDischarge!$W596,"")</f>
        <v/>
      </c>
      <c r="X574" s="97">
        <f t="array" ref="X574">RANK($Z574,$Z$6:$Z$2005,0)+COUNTIF($Z$6:$Z574,Z574)</f>
        <v>100</v>
      </c>
      <c r="AD574" s="93"/>
    </row>
    <row r="575" spans="1:30" s="97" customFormat="1">
      <c r="A575" s="97">
        <f t="shared" si="8"/>
        <v>570</v>
      </c>
      <c r="C575" s="51" t="str">
        <f>IF(AND(AdmittedwithRecentDischarge!$K597&lt;&gt;"",AdmittedwithRecentDischarge!$I597&lt;&gt;"",AdmittedwithRecentDischarge!$S597&lt;&gt;""), AdmittedwithRecentDischarge!$S597,"")</f>
        <v/>
      </c>
      <c r="D575" s="97">
        <f>RANK($F575,$F$6:$F$2005,0)+COUNTIF($F$6:$F575,F575)</f>
        <v>100</v>
      </c>
      <c r="I575" s="93"/>
      <c r="K575" s="51" t="str">
        <f>IF(AND(TransferLog!$J590&lt;&gt;"",TransferLog!$L590&lt;&gt;""), TransferLog!$L590,"")</f>
        <v/>
      </c>
      <c r="L575" s="97">
        <f t="array" ref="L575">RANK($N575,$N$6:$N$2005,0)+COUNTIF($N$6:$N575,N575)</f>
        <v>100</v>
      </c>
      <c r="Q575" s="93"/>
      <c r="U575" s="93"/>
      <c r="W575" s="51" t="str">
        <f>IF(AND(AdmittedwithRecentDischarge!$K597&lt;&gt;"",AdmittedwithRecentDischarge!$I597&lt;&gt;"",AdmittedwithRecentDischarge!$W597&lt;&gt;""), AdmittedwithRecentDischarge!$W597,"")</f>
        <v/>
      </c>
      <c r="X575" s="97">
        <f t="array" ref="X575">RANK($Z575,$Z$6:$Z$2005,0)+COUNTIF($Z$6:$Z575,Z575)</f>
        <v>100</v>
      </c>
      <c r="AD575" s="93"/>
    </row>
    <row r="576" spans="1:30" s="97" customFormat="1">
      <c r="A576" s="97">
        <f t="shared" si="8"/>
        <v>571</v>
      </c>
      <c r="C576" s="51" t="str">
        <f>IF(AND(AdmittedwithRecentDischarge!$K598&lt;&gt;"",AdmittedwithRecentDischarge!$I598&lt;&gt;"",AdmittedwithRecentDischarge!$S598&lt;&gt;""), AdmittedwithRecentDischarge!$S598,"")</f>
        <v/>
      </c>
      <c r="D576" s="97">
        <f>RANK($F576,$F$6:$F$2005,0)+COUNTIF($F$6:$F576,F576)</f>
        <v>100</v>
      </c>
      <c r="I576" s="93"/>
      <c r="K576" s="51" t="str">
        <f>IF(AND(TransferLog!$J591&lt;&gt;"",TransferLog!$L591&lt;&gt;""), TransferLog!$L591,"")</f>
        <v/>
      </c>
      <c r="L576" s="97">
        <f t="array" ref="L576">RANK($N576,$N$6:$N$2005,0)+COUNTIF($N$6:$N576,N576)</f>
        <v>100</v>
      </c>
      <c r="Q576" s="93"/>
      <c r="U576" s="93"/>
      <c r="W576" s="51" t="str">
        <f>IF(AND(AdmittedwithRecentDischarge!$K598&lt;&gt;"",AdmittedwithRecentDischarge!$I598&lt;&gt;"",AdmittedwithRecentDischarge!$W598&lt;&gt;""), AdmittedwithRecentDischarge!$W598,"")</f>
        <v/>
      </c>
      <c r="X576" s="97">
        <f t="array" ref="X576">RANK($Z576,$Z$6:$Z$2005,0)+COUNTIF($Z$6:$Z576,Z576)</f>
        <v>100</v>
      </c>
      <c r="AD576" s="93"/>
    </row>
    <row r="577" spans="1:30" s="97" customFormat="1">
      <c r="A577" s="97">
        <f t="shared" si="8"/>
        <v>572</v>
      </c>
      <c r="C577" s="51" t="str">
        <f>IF(AND(AdmittedwithRecentDischarge!$K599&lt;&gt;"",AdmittedwithRecentDischarge!$I599&lt;&gt;"",AdmittedwithRecentDischarge!$S599&lt;&gt;""), AdmittedwithRecentDischarge!$S599,"")</f>
        <v/>
      </c>
      <c r="D577" s="97">
        <f>RANK($F577,$F$6:$F$2005,0)+COUNTIF($F$6:$F577,F577)</f>
        <v>100</v>
      </c>
      <c r="I577" s="93"/>
      <c r="K577" s="51" t="str">
        <f>IF(AND(TransferLog!$J592&lt;&gt;"",TransferLog!$L592&lt;&gt;""), TransferLog!$L592,"")</f>
        <v/>
      </c>
      <c r="L577" s="97">
        <f t="array" ref="L577">RANK($N577,$N$6:$N$2005,0)+COUNTIF($N$6:$N577,N577)</f>
        <v>100</v>
      </c>
      <c r="Q577" s="93"/>
      <c r="U577" s="93"/>
      <c r="W577" s="51" t="str">
        <f>IF(AND(AdmittedwithRecentDischarge!$K599&lt;&gt;"",AdmittedwithRecentDischarge!$I599&lt;&gt;"",AdmittedwithRecentDischarge!$W599&lt;&gt;""), AdmittedwithRecentDischarge!$W599,"")</f>
        <v/>
      </c>
      <c r="X577" s="97">
        <f t="array" ref="X577">RANK($Z577,$Z$6:$Z$2005,0)+COUNTIF($Z$6:$Z577,Z577)</f>
        <v>100</v>
      </c>
      <c r="AD577" s="93"/>
    </row>
    <row r="578" spans="1:30" s="97" customFormat="1">
      <c r="A578" s="97">
        <f t="shared" si="8"/>
        <v>573</v>
      </c>
      <c r="C578" s="51" t="str">
        <f>IF(AND(AdmittedwithRecentDischarge!$K600&lt;&gt;"",AdmittedwithRecentDischarge!$I600&lt;&gt;"",AdmittedwithRecentDischarge!$S600&lt;&gt;""), AdmittedwithRecentDischarge!$S600,"")</f>
        <v/>
      </c>
      <c r="D578" s="97">
        <f>RANK($F578,$F$6:$F$2005,0)+COUNTIF($F$6:$F578,F578)</f>
        <v>100</v>
      </c>
      <c r="I578" s="93"/>
      <c r="K578" s="51" t="str">
        <f>IF(AND(TransferLog!$J593&lt;&gt;"",TransferLog!$L593&lt;&gt;""), TransferLog!$L593,"")</f>
        <v/>
      </c>
      <c r="L578" s="97">
        <f t="array" ref="L578">RANK($N578,$N$6:$N$2005,0)+COUNTIF($N$6:$N578,N578)</f>
        <v>100</v>
      </c>
      <c r="Q578" s="93"/>
      <c r="U578" s="93"/>
      <c r="W578" s="51" t="str">
        <f>IF(AND(AdmittedwithRecentDischarge!$K600&lt;&gt;"",AdmittedwithRecentDischarge!$I600&lt;&gt;"",AdmittedwithRecentDischarge!$W600&lt;&gt;""), AdmittedwithRecentDischarge!$W600,"")</f>
        <v/>
      </c>
      <c r="X578" s="97">
        <f t="array" ref="X578">RANK($Z578,$Z$6:$Z$2005,0)+COUNTIF($Z$6:$Z578,Z578)</f>
        <v>100</v>
      </c>
      <c r="AD578" s="93"/>
    </row>
    <row r="579" spans="1:30" s="97" customFormat="1">
      <c r="A579" s="97">
        <f t="shared" si="8"/>
        <v>574</v>
      </c>
      <c r="C579" s="51" t="str">
        <f>IF(AND(AdmittedwithRecentDischarge!$K601&lt;&gt;"",AdmittedwithRecentDischarge!$I601&lt;&gt;"",AdmittedwithRecentDischarge!$S601&lt;&gt;""), AdmittedwithRecentDischarge!$S601,"")</f>
        <v/>
      </c>
      <c r="D579" s="97">
        <f>RANK($F579,$F$6:$F$2005,0)+COUNTIF($F$6:$F579,F579)</f>
        <v>100</v>
      </c>
      <c r="I579" s="93"/>
      <c r="K579" s="51" t="str">
        <f>IF(AND(TransferLog!$J594&lt;&gt;"",TransferLog!$L594&lt;&gt;""), TransferLog!$L594,"")</f>
        <v/>
      </c>
      <c r="L579" s="97">
        <f t="array" ref="L579">RANK($N579,$N$6:$N$2005,0)+COUNTIF($N$6:$N579,N579)</f>
        <v>100</v>
      </c>
      <c r="Q579" s="93"/>
      <c r="U579" s="93"/>
      <c r="W579" s="51" t="str">
        <f>IF(AND(AdmittedwithRecentDischarge!$K601&lt;&gt;"",AdmittedwithRecentDischarge!$I601&lt;&gt;"",AdmittedwithRecentDischarge!$W601&lt;&gt;""), AdmittedwithRecentDischarge!$W601,"")</f>
        <v/>
      </c>
      <c r="X579" s="97">
        <f t="array" ref="X579">RANK($Z579,$Z$6:$Z$2005,0)+COUNTIF($Z$6:$Z579,Z579)</f>
        <v>100</v>
      </c>
      <c r="AD579" s="93"/>
    </row>
    <row r="580" spans="1:30" s="97" customFormat="1">
      <c r="A580" s="97">
        <f t="shared" si="8"/>
        <v>575</v>
      </c>
      <c r="C580" s="51" t="str">
        <f>IF(AND(AdmittedwithRecentDischarge!$K602&lt;&gt;"",AdmittedwithRecentDischarge!$I602&lt;&gt;"",AdmittedwithRecentDischarge!$S602&lt;&gt;""), AdmittedwithRecentDischarge!$S602,"")</f>
        <v/>
      </c>
      <c r="D580" s="97">
        <f>RANK($F580,$F$6:$F$2005,0)+COUNTIF($F$6:$F580,F580)</f>
        <v>100</v>
      </c>
      <c r="I580" s="93"/>
      <c r="K580" s="51" t="str">
        <f>IF(AND(TransferLog!$J595&lt;&gt;"",TransferLog!$L595&lt;&gt;""), TransferLog!$L595,"")</f>
        <v/>
      </c>
      <c r="L580" s="97">
        <f t="array" ref="L580">RANK($N580,$N$6:$N$2005,0)+COUNTIF($N$6:$N580,N580)</f>
        <v>100</v>
      </c>
      <c r="Q580" s="93"/>
      <c r="U580" s="93"/>
      <c r="W580" s="51" t="str">
        <f>IF(AND(AdmittedwithRecentDischarge!$K602&lt;&gt;"",AdmittedwithRecentDischarge!$I602&lt;&gt;"",AdmittedwithRecentDischarge!$W602&lt;&gt;""), AdmittedwithRecentDischarge!$W602,"")</f>
        <v/>
      </c>
      <c r="X580" s="97">
        <f t="array" ref="X580">RANK($Z580,$Z$6:$Z$2005,0)+COUNTIF($Z$6:$Z580,Z580)</f>
        <v>100</v>
      </c>
      <c r="AD580" s="93"/>
    </row>
    <row r="581" spans="1:30" s="97" customFormat="1">
      <c r="A581" s="97">
        <f t="shared" si="8"/>
        <v>576</v>
      </c>
      <c r="C581" s="51" t="str">
        <f>IF(AND(AdmittedwithRecentDischarge!$K603&lt;&gt;"",AdmittedwithRecentDischarge!$I603&lt;&gt;"",AdmittedwithRecentDischarge!$S603&lt;&gt;""), AdmittedwithRecentDischarge!$S603,"")</f>
        <v/>
      </c>
      <c r="D581" s="97">
        <f>RANK($F581,$F$6:$F$2005,0)+COUNTIF($F$6:$F581,F581)</f>
        <v>100</v>
      </c>
      <c r="I581" s="93"/>
      <c r="K581" s="51" t="str">
        <f>IF(AND(TransferLog!$J596&lt;&gt;"",TransferLog!$L596&lt;&gt;""), TransferLog!$L596,"")</f>
        <v/>
      </c>
      <c r="L581" s="97">
        <f t="array" ref="L581">RANK($N581,$N$6:$N$2005,0)+COUNTIF($N$6:$N581,N581)</f>
        <v>100</v>
      </c>
      <c r="Q581" s="93"/>
      <c r="U581" s="93"/>
      <c r="W581" s="51" t="str">
        <f>IF(AND(AdmittedwithRecentDischarge!$K603&lt;&gt;"",AdmittedwithRecentDischarge!$I603&lt;&gt;"",AdmittedwithRecentDischarge!$W603&lt;&gt;""), AdmittedwithRecentDischarge!$W603,"")</f>
        <v/>
      </c>
      <c r="X581" s="97">
        <f t="array" ref="X581">RANK($Z581,$Z$6:$Z$2005,0)+COUNTIF($Z$6:$Z581,Z581)</f>
        <v>100</v>
      </c>
      <c r="AD581" s="93"/>
    </row>
    <row r="582" spans="1:30" s="97" customFormat="1">
      <c r="A582" s="97">
        <f t="shared" si="8"/>
        <v>577</v>
      </c>
      <c r="C582" s="51" t="str">
        <f>IF(AND(AdmittedwithRecentDischarge!$K604&lt;&gt;"",AdmittedwithRecentDischarge!$I604&lt;&gt;"",AdmittedwithRecentDischarge!$S604&lt;&gt;""), AdmittedwithRecentDischarge!$S604,"")</f>
        <v/>
      </c>
      <c r="D582" s="97">
        <f>RANK($F582,$F$6:$F$2005,0)+COUNTIF($F$6:$F582,F582)</f>
        <v>100</v>
      </c>
      <c r="I582" s="93"/>
      <c r="K582" s="51" t="str">
        <f>IF(AND(TransferLog!$J597&lt;&gt;"",TransferLog!$L597&lt;&gt;""), TransferLog!$L597,"")</f>
        <v/>
      </c>
      <c r="L582" s="97">
        <f t="array" ref="L582">RANK($N582,$N$6:$N$2005,0)+COUNTIF($N$6:$N582,N582)</f>
        <v>100</v>
      </c>
      <c r="Q582" s="93"/>
      <c r="U582" s="93"/>
      <c r="W582" s="51" t="str">
        <f>IF(AND(AdmittedwithRecentDischarge!$K604&lt;&gt;"",AdmittedwithRecentDischarge!$I604&lt;&gt;"",AdmittedwithRecentDischarge!$W604&lt;&gt;""), AdmittedwithRecentDischarge!$W604,"")</f>
        <v/>
      </c>
      <c r="X582" s="97">
        <f t="array" ref="X582">RANK($Z582,$Z$6:$Z$2005,0)+COUNTIF($Z$6:$Z582,Z582)</f>
        <v>100</v>
      </c>
      <c r="AD582" s="93"/>
    </row>
    <row r="583" spans="1:30" s="97" customFormat="1">
      <c r="A583" s="97">
        <f t="shared" ref="A583:A646" si="9">ROW()-5</f>
        <v>578</v>
      </c>
      <c r="C583" s="51" t="str">
        <f>IF(AND(AdmittedwithRecentDischarge!$K605&lt;&gt;"",AdmittedwithRecentDischarge!$I605&lt;&gt;"",AdmittedwithRecentDischarge!$S605&lt;&gt;""), AdmittedwithRecentDischarge!$S605,"")</f>
        <v/>
      </c>
      <c r="D583" s="97">
        <f>RANK($F583,$F$6:$F$2005,0)+COUNTIF($F$6:$F583,F583)</f>
        <v>100</v>
      </c>
      <c r="I583" s="93"/>
      <c r="K583" s="51" t="str">
        <f>IF(AND(TransferLog!$J598&lt;&gt;"",TransferLog!$L598&lt;&gt;""), TransferLog!$L598,"")</f>
        <v/>
      </c>
      <c r="L583" s="97">
        <f t="array" ref="L583">RANK($N583,$N$6:$N$2005,0)+COUNTIF($N$6:$N583,N583)</f>
        <v>100</v>
      </c>
      <c r="Q583" s="93"/>
      <c r="U583" s="93"/>
      <c r="W583" s="51" t="str">
        <f>IF(AND(AdmittedwithRecentDischarge!$K605&lt;&gt;"",AdmittedwithRecentDischarge!$I605&lt;&gt;"",AdmittedwithRecentDischarge!$W605&lt;&gt;""), AdmittedwithRecentDischarge!$W605,"")</f>
        <v/>
      </c>
      <c r="X583" s="97">
        <f t="array" ref="X583">RANK($Z583,$Z$6:$Z$2005,0)+COUNTIF($Z$6:$Z583,Z583)</f>
        <v>100</v>
      </c>
      <c r="AD583" s="93"/>
    </row>
    <row r="584" spans="1:30" s="97" customFormat="1">
      <c r="A584" s="97">
        <f t="shared" si="9"/>
        <v>579</v>
      </c>
      <c r="C584" s="51" t="str">
        <f>IF(AND(AdmittedwithRecentDischarge!$K606&lt;&gt;"",AdmittedwithRecentDischarge!$I606&lt;&gt;"",AdmittedwithRecentDischarge!$S606&lt;&gt;""), AdmittedwithRecentDischarge!$S606,"")</f>
        <v/>
      </c>
      <c r="D584" s="97">
        <f>RANK($F584,$F$6:$F$2005,0)+COUNTIF($F$6:$F584,F584)</f>
        <v>100</v>
      </c>
      <c r="I584" s="93"/>
      <c r="K584" s="51" t="str">
        <f>IF(AND(TransferLog!$J599&lt;&gt;"",TransferLog!$L599&lt;&gt;""), TransferLog!$L599,"")</f>
        <v/>
      </c>
      <c r="L584" s="97">
        <f t="array" ref="L584">RANK($N584,$N$6:$N$2005,0)+COUNTIF($N$6:$N584,N584)</f>
        <v>100</v>
      </c>
      <c r="Q584" s="93"/>
      <c r="U584" s="93"/>
      <c r="W584" s="51" t="str">
        <f>IF(AND(AdmittedwithRecentDischarge!$K606&lt;&gt;"",AdmittedwithRecentDischarge!$I606&lt;&gt;"",AdmittedwithRecentDischarge!$W606&lt;&gt;""), AdmittedwithRecentDischarge!$W606,"")</f>
        <v/>
      </c>
      <c r="X584" s="97">
        <f t="array" ref="X584">RANK($Z584,$Z$6:$Z$2005,0)+COUNTIF($Z$6:$Z584,Z584)</f>
        <v>100</v>
      </c>
      <c r="AD584" s="93"/>
    </row>
    <row r="585" spans="1:30" s="97" customFormat="1">
      <c r="A585" s="97">
        <f t="shared" si="9"/>
        <v>580</v>
      </c>
      <c r="C585" s="51" t="str">
        <f>IF(AND(AdmittedwithRecentDischarge!$K607&lt;&gt;"",AdmittedwithRecentDischarge!$I607&lt;&gt;"",AdmittedwithRecentDischarge!$S607&lt;&gt;""), AdmittedwithRecentDischarge!$S607,"")</f>
        <v/>
      </c>
      <c r="D585" s="97">
        <f>RANK($F585,$F$6:$F$2005,0)+COUNTIF($F$6:$F585,F585)</f>
        <v>100</v>
      </c>
      <c r="I585" s="93"/>
      <c r="K585" s="51" t="str">
        <f>IF(AND(TransferLog!$J600&lt;&gt;"",TransferLog!$L600&lt;&gt;""), TransferLog!$L600,"")</f>
        <v/>
      </c>
      <c r="L585" s="97">
        <f t="array" ref="L585">RANK($N585,$N$6:$N$2005,0)+COUNTIF($N$6:$N585,N585)</f>
        <v>100</v>
      </c>
      <c r="Q585" s="93"/>
      <c r="U585" s="93"/>
      <c r="W585" s="51" t="str">
        <f>IF(AND(AdmittedwithRecentDischarge!$K607&lt;&gt;"",AdmittedwithRecentDischarge!$I607&lt;&gt;"",AdmittedwithRecentDischarge!$W607&lt;&gt;""), AdmittedwithRecentDischarge!$W607,"")</f>
        <v/>
      </c>
      <c r="X585" s="97">
        <f t="array" ref="X585">RANK($Z585,$Z$6:$Z$2005,0)+COUNTIF($Z$6:$Z585,Z585)</f>
        <v>100</v>
      </c>
      <c r="AD585" s="93"/>
    </row>
    <row r="586" spans="1:30" s="97" customFormat="1">
      <c r="A586" s="97">
        <f t="shared" si="9"/>
        <v>581</v>
      </c>
      <c r="C586" s="51" t="str">
        <f>IF(AND(AdmittedwithRecentDischarge!$K608&lt;&gt;"",AdmittedwithRecentDischarge!$I608&lt;&gt;"",AdmittedwithRecentDischarge!$S608&lt;&gt;""), AdmittedwithRecentDischarge!$S608,"")</f>
        <v/>
      </c>
      <c r="D586" s="97">
        <f>RANK($F586,$F$6:$F$2005,0)+COUNTIF($F$6:$F586,F586)</f>
        <v>100</v>
      </c>
      <c r="I586" s="93"/>
      <c r="K586" s="51" t="str">
        <f>IF(AND(TransferLog!$J601&lt;&gt;"",TransferLog!$L601&lt;&gt;""), TransferLog!$L601,"")</f>
        <v/>
      </c>
      <c r="L586" s="97">
        <f t="array" ref="L586">RANK($N586,$N$6:$N$2005,0)+COUNTIF($N$6:$N586,N586)</f>
        <v>100</v>
      </c>
      <c r="Q586" s="93"/>
      <c r="U586" s="93"/>
      <c r="W586" s="51" t="str">
        <f>IF(AND(AdmittedwithRecentDischarge!$K608&lt;&gt;"",AdmittedwithRecentDischarge!$I608&lt;&gt;"",AdmittedwithRecentDischarge!$W608&lt;&gt;""), AdmittedwithRecentDischarge!$W608,"")</f>
        <v/>
      </c>
      <c r="X586" s="97">
        <f t="array" ref="X586">RANK($Z586,$Z$6:$Z$2005,0)+COUNTIF($Z$6:$Z586,Z586)</f>
        <v>100</v>
      </c>
      <c r="AD586" s="93"/>
    </row>
    <row r="587" spans="1:30" s="97" customFormat="1">
      <c r="A587" s="97">
        <f t="shared" si="9"/>
        <v>582</v>
      </c>
      <c r="C587" s="51" t="str">
        <f>IF(AND(AdmittedwithRecentDischarge!$K609&lt;&gt;"",AdmittedwithRecentDischarge!$I609&lt;&gt;"",AdmittedwithRecentDischarge!$S609&lt;&gt;""), AdmittedwithRecentDischarge!$S609,"")</f>
        <v/>
      </c>
      <c r="D587" s="97">
        <f>RANK($F587,$F$6:$F$2005,0)+COUNTIF($F$6:$F587,F587)</f>
        <v>100</v>
      </c>
      <c r="I587" s="93"/>
      <c r="K587" s="51" t="str">
        <f>IF(AND(TransferLog!$J602&lt;&gt;"",TransferLog!$L602&lt;&gt;""), TransferLog!$L602,"")</f>
        <v/>
      </c>
      <c r="L587" s="97">
        <f t="array" ref="L587">RANK($N587,$N$6:$N$2005,0)+COUNTIF($N$6:$N587,N587)</f>
        <v>100</v>
      </c>
      <c r="Q587" s="93"/>
      <c r="U587" s="93"/>
      <c r="W587" s="51" t="str">
        <f>IF(AND(AdmittedwithRecentDischarge!$K609&lt;&gt;"",AdmittedwithRecentDischarge!$I609&lt;&gt;"",AdmittedwithRecentDischarge!$W609&lt;&gt;""), AdmittedwithRecentDischarge!$W609,"")</f>
        <v/>
      </c>
      <c r="X587" s="97">
        <f t="array" ref="X587">RANK($Z587,$Z$6:$Z$2005,0)+COUNTIF($Z$6:$Z587,Z587)</f>
        <v>100</v>
      </c>
      <c r="AD587" s="93"/>
    </row>
    <row r="588" spans="1:30" s="97" customFormat="1">
      <c r="A588" s="97">
        <f t="shared" si="9"/>
        <v>583</v>
      </c>
      <c r="C588" s="51" t="str">
        <f>IF(AND(AdmittedwithRecentDischarge!$K610&lt;&gt;"",AdmittedwithRecentDischarge!$I610&lt;&gt;"",AdmittedwithRecentDischarge!$S610&lt;&gt;""), AdmittedwithRecentDischarge!$S610,"")</f>
        <v/>
      </c>
      <c r="D588" s="97">
        <f>RANK($F588,$F$6:$F$2005,0)+COUNTIF($F$6:$F588,F588)</f>
        <v>100</v>
      </c>
      <c r="I588" s="93"/>
      <c r="K588" s="51" t="str">
        <f>IF(AND(TransferLog!$J603&lt;&gt;"",TransferLog!$L603&lt;&gt;""), TransferLog!$L603,"")</f>
        <v/>
      </c>
      <c r="L588" s="97">
        <f t="array" ref="L588">RANK($N588,$N$6:$N$2005,0)+COUNTIF($N$6:$N588,N588)</f>
        <v>100</v>
      </c>
      <c r="Q588" s="93"/>
      <c r="U588" s="93"/>
      <c r="W588" s="51" t="str">
        <f>IF(AND(AdmittedwithRecentDischarge!$K610&lt;&gt;"",AdmittedwithRecentDischarge!$I610&lt;&gt;"",AdmittedwithRecentDischarge!$W610&lt;&gt;""), AdmittedwithRecentDischarge!$W610,"")</f>
        <v/>
      </c>
      <c r="X588" s="97">
        <f t="array" ref="X588">RANK($Z588,$Z$6:$Z$2005,0)+COUNTIF($Z$6:$Z588,Z588)</f>
        <v>100</v>
      </c>
      <c r="AD588" s="93"/>
    </row>
    <row r="589" spans="1:30" s="97" customFormat="1">
      <c r="A589" s="97">
        <f t="shared" si="9"/>
        <v>584</v>
      </c>
      <c r="C589" s="51" t="str">
        <f>IF(AND(AdmittedwithRecentDischarge!$K611&lt;&gt;"",AdmittedwithRecentDischarge!$I611&lt;&gt;"",AdmittedwithRecentDischarge!$S611&lt;&gt;""), AdmittedwithRecentDischarge!$S611,"")</f>
        <v/>
      </c>
      <c r="D589" s="97">
        <f>RANK($F589,$F$6:$F$2005,0)+COUNTIF($F$6:$F589,F589)</f>
        <v>100</v>
      </c>
      <c r="I589" s="93"/>
      <c r="K589" s="51" t="str">
        <f>IF(AND(TransferLog!$J604&lt;&gt;"",TransferLog!$L604&lt;&gt;""), TransferLog!$L604,"")</f>
        <v/>
      </c>
      <c r="L589" s="97">
        <f t="array" ref="L589">RANK($N589,$N$6:$N$2005,0)+COUNTIF($N$6:$N589,N589)</f>
        <v>100</v>
      </c>
      <c r="Q589" s="93"/>
      <c r="U589" s="93"/>
      <c r="W589" s="51" t="str">
        <f>IF(AND(AdmittedwithRecentDischarge!$K611&lt;&gt;"",AdmittedwithRecentDischarge!$I611&lt;&gt;"",AdmittedwithRecentDischarge!$W611&lt;&gt;""), AdmittedwithRecentDischarge!$W611,"")</f>
        <v/>
      </c>
      <c r="X589" s="97">
        <f t="array" ref="X589">RANK($Z589,$Z$6:$Z$2005,0)+COUNTIF($Z$6:$Z589,Z589)</f>
        <v>100</v>
      </c>
      <c r="AD589" s="93"/>
    </row>
    <row r="590" spans="1:30" s="97" customFormat="1">
      <c r="A590" s="97">
        <f t="shared" si="9"/>
        <v>585</v>
      </c>
      <c r="C590" s="51" t="str">
        <f>IF(AND(AdmittedwithRecentDischarge!$K612&lt;&gt;"",AdmittedwithRecentDischarge!$I612&lt;&gt;"",AdmittedwithRecentDischarge!$S612&lt;&gt;""), AdmittedwithRecentDischarge!$S612,"")</f>
        <v/>
      </c>
      <c r="D590" s="97">
        <f>RANK($F590,$F$6:$F$2005,0)+COUNTIF($F$6:$F590,F590)</f>
        <v>100</v>
      </c>
      <c r="I590" s="93"/>
      <c r="K590" s="51" t="str">
        <f>IF(AND(TransferLog!$J605&lt;&gt;"",TransferLog!$L605&lt;&gt;""), TransferLog!$L605,"")</f>
        <v/>
      </c>
      <c r="L590" s="97">
        <f t="array" ref="L590">RANK($N590,$N$6:$N$2005,0)+COUNTIF($N$6:$N590,N590)</f>
        <v>100</v>
      </c>
      <c r="Q590" s="93"/>
      <c r="U590" s="93"/>
      <c r="W590" s="51" t="str">
        <f>IF(AND(AdmittedwithRecentDischarge!$K612&lt;&gt;"",AdmittedwithRecentDischarge!$I612&lt;&gt;"",AdmittedwithRecentDischarge!$W612&lt;&gt;""), AdmittedwithRecentDischarge!$W612,"")</f>
        <v/>
      </c>
      <c r="X590" s="97">
        <f t="array" ref="X590">RANK($Z590,$Z$6:$Z$2005,0)+COUNTIF($Z$6:$Z590,Z590)</f>
        <v>100</v>
      </c>
      <c r="AD590" s="93"/>
    </row>
    <row r="591" spans="1:30" s="97" customFormat="1">
      <c r="A591" s="97">
        <f t="shared" si="9"/>
        <v>586</v>
      </c>
      <c r="C591" s="51" t="str">
        <f>IF(AND(AdmittedwithRecentDischarge!$K613&lt;&gt;"",AdmittedwithRecentDischarge!$I613&lt;&gt;"",AdmittedwithRecentDischarge!$S613&lt;&gt;""), AdmittedwithRecentDischarge!$S613,"")</f>
        <v/>
      </c>
      <c r="D591" s="97">
        <f>RANK($F591,$F$6:$F$2005,0)+COUNTIF($F$6:$F591,F591)</f>
        <v>100</v>
      </c>
      <c r="I591" s="93"/>
      <c r="K591" s="51" t="str">
        <f>IF(AND(TransferLog!$J606&lt;&gt;"",TransferLog!$L606&lt;&gt;""), TransferLog!$L606,"")</f>
        <v/>
      </c>
      <c r="L591" s="97">
        <f t="array" ref="L591">RANK($N591,$N$6:$N$2005,0)+COUNTIF($N$6:$N591,N591)</f>
        <v>100</v>
      </c>
      <c r="Q591" s="93"/>
      <c r="U591" s="93"/>
      <c r="W591" s="51" t="str">
        <f>IF(AND(AdmittedwithRecentDischarge!$K613&lt;&gt;"",AdmittedwithRecentDischarge!$I613&lt;&gt;"",AdmittedwithRecentDischarge!$W613&lt;&gt;""), AdmittedwithRecentDischarge!$W613,"")</f>
        <v/>
      </c>
      <c r="X591" s="97">
        <f t="array" ref="X591">RANK($Z591,$Z$6:$Z$2005,0)+COUNTIF($Z$6:$Z591,Z591)</f>
        <v>100</v>
      </c>
      <c r="AD591" s="93"/>
    </row>
    <row r="592" spans="1:30" s="97" customFormat="1">
      <c r="A592" s="97">
        <f t="shared" si="9"/>
        <v>587</v>
      </c>
      <c r="C592" s="51" t="str">
        <f>IF(AND(AdmittedwithRecentDischarge!$K614&lt;&gt;"",AdmittedwithRecentDischarge!$I614&lt;&gt;"",AdmittedwithRecentDischarge!$S614&lt;&gt;""), AdmittedwithRecentDischarge!$S614,"")</f>
        <v/>
      </c>
      <c r="D592" s="97">
        <f>RANK($F592,$F$6:$F$2005,0)+COUNTIF($F$6:$F592,F592)</f>
        <v>100</v>
      </c>
      <c r="I592" s="93"/>
      <c r="K592" s="51" t="str">
        <f>IF(AND(TransferLog!$J607&lt;&gt;"",TransferLog!$L607&lt;&gt;""), TransferLog!$L607,"")</f>
        <v/>
      </c>
      <c r="L592" s="97">
        <f t="array" ref="L592">RANK($N592,$N$6:$N$2005,0)+COUNTIF($N$6:$N592,N592)</f>
        <v>100</v>
      </c>
      <c r="Q592" s="93"/>
      <c r="U592" s="93"/>
      <c r="W592" s="51" t="str">
        <f>IF(AND(AdmittedwithRecentDischarge!$K614&lt;&gt;"",AdmittedwithRecentDischarge!$I614&lt;&gt;"",AdmittedwithRecentDischarge!$W614&lt;&gt;""), AdmittedwithRecentDischarge!$W614,"")</f>
        <v/>
      </c>
      <c r="X592" s="97">
        <f t="array" ref="X592">RANK($Z592,$Z$6:$Z$2005,0)+COUNTIF($Z$6:$Z592,Z592)</f>
        <v>100</v>
      </c>
      <c r="AD592" s="93"/>
    </row>
    <row r="593" spans="1:30" s="97" customFormat="1">
      <c r="A593" s="97">
        <f t="shared" si="9"/>
        <v>588</v>
      </c>
      <c r="C593" s="51" t="str">
        <f>IF(AND(AdmittedwithRecentDischarge!$K615&lt;&gt;"",AdmittedwithRecentDischarge!$I615&lt;&gt;"",AdmittedwithRecentDischarge!$S615&lt;&gt;""), AdmittedwithRecentDischarge!$S615,"")</f>
        <v/>
      </c>
      <c r="D593" s="97">
        <f>RANK($F593,$F$6:$F$2005,0)+COUNTIF($F$6:$F593,F593)</f>
        <v>100</v>
      </c>
      <c r="I593" s="93"/>
      <c r="K593" s="51" t="str">
        <f>IF(AND(TransferLog!$J608&lt;&gt;"",TransferLog!$L608&lt;&gt;""), TransferLog!$L608,"")</f>
        <v/>
      </c>
      <c r="L593" s="97">
        <f t="array" ref="L593">RANK($N593,$N$6:$N$2005,0)+COUNTIF($N$6:$N593,N593)</f>
        <v>100</v>
      </c>
      <c r="Q593" s="93"/>
      <c r="U593" s="93"/>
      <c r="W593" s="51" t="str">
        <f>IF(AND(AdmittedwithRecentDischarge!$K615&lt;&gt;"",AdmittedwithRecentDischarge!$I615&lt;&gt;"",AdmittedwithRecentDischarge!$W615&lt;&gt;""), AdmittedwithRecentDischarge!$W615,"")</f>
        <v/>
      </c>
      <c r="X593" s="97">
        <f t="array" ref="X593">RANK($Z593,$Z$6:$Z$2005,0)+COUNTIF($Z$6:$Z593,Z593)</f>
        <v>100</v>
      </c>
      <c r="AD593" s="93"/>
    </row>
    <row r="594" spans="1:30" s="97" customFormat="1">
      <c r="A594" s="97">
        <f t="shared" si="9"/>
        <v>589</v>
      </c>
      <c r="C594" s="51" t="str">
        <f>IF(AND(AdmittedwithRecentDischarge!$K616&lt;&gt;"",AdmittedwithRecentDischarge!$I616&lt;&gt;"",AdmittedwithRecentDischarge!$S616&lt;&gt;""), AdmittedwithRecentDischarge!$S616,"")</f>
        <v/>
      </c>
      <c r="D594" s="97">
        <f>RANK($F594,$F$6:$F$2005,0)+COUNTIF($F$6:$F594,F594)</f>
        <v>100</v>
      </c>
      <c r="I594" s="93"/>
      <c r="K594" s="51" t="str">
        <f>IF(AND(TransferLog!$J609&lt;&gt;"",TransferLog!$L609&lt;&gt;""), TransferLog!$L609,"")</f>
        <v/>
      </c>
      <c r="L594" s="97">
        <f t="array" ref="L594">RANK($N594,$N$6:$N$2005,0)+COUNTIF($N$6:$N594,N594)</f>
        <v>100</v>
      </c>
      <c r="Q594" s="93"/>
      <c r="U594" s="93"/>
      <c r="W594" s="51" t="str">
        <f>IF(AND(AdmittedwithRecentDischarge!$K616&lt;&gt;"",AdmittedwithRecentDischarge!$I616&lt;&gt;"",AdmittedwithRecentDischarge!$W616&lt;&gt;""), AdmittedwithRecentDischarge!$W616,"")</f>
        <v/>
      </c>
      <c r="X594" s="97">
        <f t="array" ref="X594">RANK($Z594,$Z$6:$Z$2005,0)+COUNTIF($Z$6:$Z594,Z594)</f>
        <v>100</v>
      </c>
      <c r="AD594" s="93"/>
    </row>
    <row r="595" spans="1:30" s="97" customFormat="1">
      <c r="A595" s="97">
        <f t="shared" si="9"/>
        <v>590</v>
      </c>
      <c r="C595" s="51" t="str">
        <f>IF(AND(AdmittedwithRecentDischarge!$K617&lt;&gt;"",AdmittedwithRecentDischarge!$I617&lt;&gt;"",AdmittedwithRecentDischarge!$S617&lt;&gt;""), AdmittedwithRecentDischarge!$S617,"")</f>
        <v/>
      </c>
      <c r="D595" s="97">
        <f>RANK($F595,$F$6:$F$2005,0)+COUNTIF($F$6:$F595,F595)</f>
        <v>100</v>
      </c>
      <c r="I595" s="93"/>
      <c r="K595" s="51" t="str">
        <f>IF(AND(TransferLog!$J610&lt;&gt;"",TransferLog!$L610&lt;&gt;""), TransferLog!$L610,"")</f>
        <v/>
      </c>
      <c r="L595" s="97">
        <f t="array" ref="L595">RANK($N595,$N$6:$N$2005,0)+COUNTIF($N$6:$N595,N595)</f>
        <v>100</v>
      </c>
      <c r="Q595" s="93"/>
      <c r="U595" s="93"/>
      <c r="W595" s="51" t="str">
        <f>IF(AND(AdmittedwithRecentDischarge!$K617&lt;&gt;"",AdmittedwithRecentDischarge!$I617&lt;&gt;"",AdmittedwithRecentDischarge!$W617&lt;&gt;""), AdmittedwithRecentDischarge!$W617,"")</f>
        <v/>
      </c>
      <c r="X595" s="97">
        <f t="array" ref="X595">RANK($Z595,$Z$6:$Z$2005,0)+COUNTIF($Z$6:$Z595,Z595)</f>
        <v>100</v>
      </c>
      <c r="AD595" s="93"/>
    </row>
    <row r="596" spans="1:30" s="97" customFormat="1">
      <c r="A596" s="97">
        <f t="shared" si="9"/>
        <v>591</v>
      </c>
      <c r="C596" s="51" t="str">
        <f>IF(AND(AdmittedwithRecentDischarge!$K618&lt;&gt;"",AdmittedwithRecentDischarge!$I618&lt;&gt;"",AdmittedwithRecentDischarge!$S618&lt;&gt;""), AdmittedwithRecentDischarge!$S618,"")</f>
        <v/>
      </c>
      <c r="D596" s="97">
        <f>RANK($F596,$F$6:$F$2005,0)+COUNTIF($F$6:$F596,F596)</f>
        <v>100</v>
      </c>
      <c r="I596" s="93"/>
      <c r="K596" s="51" t="str">
        <f>IF(AND(TransferLog!$J611&lt;&gt;"",TransferLog!$L611&lt;&gt;""), TransferLog!$L611,"")</f>
        <v/>
      </c>
      <c r="L596" s="97">
        <f t="array" ref="L596">RANK($N596,$N$6:$N$2005,0)+COUNTIF($N$6:$N596,N596)</f>
        <v>100</v>
      </c>
      <c r="Q596" s="93"/>
      <c r="U596" s="93"/>
      <c r="W596" s="51" t="str">
        <f>IF(AND(AdmittedwithRecentDischarge!$K618&lt;&gt;"",AdmittedwithRecentDischarge!$I618&lt;&gt;"",AdmittedwithRecentDischarge!$W618&lt;&gt;""), AdmittedwithRecentDischarge!$W618,"")</f>
        <v/>
      </c>
      <c r="X596" s="97">
        <f t="array" ref="X596">RANK($Z596,$Z$6:$Z$2005,0)+COUNTIF($Z$6:$Z596,Z596)</f>
        <v>100</v>
      </c>
      <c r="AD596" s="93"/>
    </row>
    <row r="597" spans="1:30" s="97" customFormat="1">
      <c r="A597" s="97">
        <f t="shared" si="9"/>
        <v>592</v>
      </c>
      <c r="C597" s="51" t="str">
        <f>IF(AND(AdmittedwithRecentDischarge!$K619&lt;&gt;"",AdmittedwithRecentDischarge!$I619&lt;&gt;"",AdmittedwithRecentDischarge!$S619&lt;&gt;""), AdmittedwithRecentDischarge!$S619,"")</f>
        <v/>
      </c>
      <c r="D597" s="97">
        <f>RANK($F597,$F$6:$F$2005,0)+COUNTIF($F$6:$F597,F597)</f>
        <v>100</v>
      </c>
      <c r="I597" s="93"/>
      <c r="K597" s="51" t="str">
        <f>IF(AND(TransferLog!$J612&lt;&gt;"",TransferLog!$L612&lt;&gt;""), TransferLog!$L612,"")</f>
        <v/>
      </c>
      <c r="L597" s="97">
        <f t="array" ref="L597">RANK($N597,$N$6:$N$2005,0)+COUNTIF($N$6:$N597,N597)</f>
        <v>100</v>
      </c>
      <c r="Q597" s="93"/>
      <c r="U597" s="93"/>
      <c r="W597" s="51" t="str">
        <f>IF(AND(AdmittedwithRecentDischarge!$K619&lt;&gt;"",AdmittedwithRecentDischarge!$I619&lt;&gt;"",AdmittedwithRecentDischarge!$W619&lt;&gt;""), AdmittedwithRecentDischarge!$W619,"")</f>
        <v/>
      </c>
      <c r="X597" s="97">
        <f t="array" ref="X597">RANK($Z597,$Z$6:$Z$2005,0)+COUNTIF($Z$6:$Z597,Z597)</f>
        <v>100</v>
      </c>
      <c r="AD597" s="93"/>
    </row>
    <row r="598" spans="1:30" s="97" customFormat="1">
      <c r="A598" s="97">
        <f t="shared" si="9"/>
        <v>593</v>
      </c>
      <c r="C598" s="51" t="str">
        <f>IF(AND(AdmittedwithRecentDischarge!$K620&lt;&gt;"",AdmittedwithRecentDischarge!$I620&lt;&gt;"",AdmittedwithRecentDischarge!$S620&lt;&gt;""), AdmittedwithRecentDischarge!$S620,"")</f>
        <v/>
      </c>
      <c r="D598" s="97">
        <f>RANK($F598,$F$6:$F$2005,0)+COUNTIF($F$6:$F598,F598)</f>
        <v>100</v>
      </c>
      <c r="I598" s="93"/>
      <c r="K598" s="51" t="str">
        <f>IF(AND(TransferLog!$J613&lt;&gt;"",TransferLog!$L613&lt;&gt;""), TransferLog!$L613,"")</f>
        <v/>
      </c>
      <c r="L598" s="97">
        <f t="array" ref="L598">RANK($N598,$N$6:$N$2005,0)+COUNTIF($N$6:$N598,N598)</f>
        <v>100</v>
      </c>
      <c r="Q598" s="93"/>
      <c r="U598" s="93"/>
      <c r="W598" s="51" t="str">
        <f>IF(AND(AdmittedwithRecentDischarge!$K620&lt;&gt;"",AdmittedwithRecentDischarge!$I620&lt;&gt;"",AdmittedwithRecentDischarge!$W620&lt;&gt;""), AdmittedwithRecentDischarge!$W620,"")</f>
        <v/>
      </c>
      <c r="X598" s="97">
        <f t="array" ref="X598">RANK($Z598,$Z$6:$Z$2005,0)+COUNTIF($Z$6:$Z598,Z598)</f>
        <v>100</v>
      </c>
      <c r="AD598" s="93"/>
    </row>
    <row r="599" spans="1:30" s="97" customFormat="1">
      <c r="A599" s="97">
        <f t="shared" si="9"/>
        <v>594</v>
      </c>
      <c r="C599" s="51" t="str">
        <f>IF(AND(AdmittedwithRecentDischarge!$K621&lt;&gt;"",AdmittedwithRecentDischarge!$I621&lt;&gt;"",AdmittedwithRecentDischarge!$S621&lt;&gt;""), AdmittedwithRecentDischarge!$S621,"")</f>
        <v/>
      </c>
      <c r="D599" s="97">
        <f>RANK($F599,$F$6:$F$2005,0)+COUNTIF($F$6:$F599,F599)</f>
        <v>100</v>
      </c>
      <c r="I599" s="93"/>
      <c r="K599" s="51" t="str">
        <f>IF(AND(TransferLog!$J614&lt;&gt;"",TransferLog!$L614&lt;&gt;""), TransferLog!$L614,"")</f>
        <v/>
      </c>
      <c r="L599" s="97">
        <f t="array" ref="L599">RANK($N599,$N$6:$N$2005,0)+COUNTIF($N$6:$N599,N599)</f>
        <v>100</v>
      </c>
      <c r="Q599" s="93"/>
      <c r="U599" s="93"/>
      <c r="W599" s="51" t="str">
        <f>IF(AND(AdmittedwithRecentDischarge!$K621&lt;&gt;"",AdmittedwithRecentDischarge!$I621&lt;&gt;"",AdmittedwithRecentDischarge!$W621&lt;&gt;""), AdmittedwithRecentDischarge!$W621,"")</f>
        <v/>
      </c>
      <c r="X599" s="97">
        <f t="array" ref="X599">RANK($Z599,$Z$6:$Z$2005,0)+COUNTIF($Z$6:$Z599,Z599)</f>
        <v>100</v>
      </c>
      <c r="AD599" s="93"/>
    </row>
    <row r="600" spans="1:30" s="97" customFormat="1">
      <c r="A600" s="97">
        <f t="shared" si="9"/>
        <v>595</v>
      </c>
      <c r="C600" s="51" t="str">
        <f>IF(AND(AdmittedwithRecentDischarge!$K622&lt;&gt;"",AdmittedwithRecentDischarge!$I622&lt;&gt;"",AdmittedwithRecentDischarge!$S622&lt;&gt;""), AdmittedwithRecentDischarge!$S622,"")</f>
        <v/>
      </c>
      <c r="D600" s="97">
        <f>RANK($F600,$F$6:$F$2005,0)+COUNTIF($F$6:$F600,F600)</f>
        <v>100</v>
      </c>
      <c r="I600" s="93"/>
      <c r="K600" s="51" t="str">
        <f>IF(AND(TransferLog!$J615&lt;&gt;"",TransferLog!$L615&lt;&gt;""), TransferLog!$L615,"")</f>
        <v/>
      </c>
      <c r="L600" s="97">
        <f t="array" ref="L600">RANK($N600,$N$6:$N$2005,0)+COUNTIF($N$6:$N600,N600)</f>
        <v>100</v>
      </c>
      <c r="Q600" s="93"/>
      <c r="U600" s="93"/>
      <c r="W600" s="51" t="str">
        <f>IF(AND(AdmittedwithRecentDischarge!$K622&lt;&gt;"",AdmittedwithRecentDischarge!$I622&lt;&gt;"",AdmittedwithRecentDischarge!$W622&lt;&gt;""), AdmittedwithRecentDischarge!$W622,"")</f>
        <v/>
      </c>
      <c r="X600" s="97">
        <f t="array" ref="X600">RANK($Z600,$Z$6:$Z$2005,0)+COUNTIF($Z$6:$Z600,Z600)</f>
        <v>100</v>
      </c>
      <c r="AD600" s="93"/>
    </row>
    <row r="601" spans="1:30" s="97" customFormat="1">
      <c r="A601" s="97">
        <f t="shared" si="9"/>
        <v>596</v>
      </c>
      <c r="C601" s="51" t="str">
        <f>IF(AND(AdmittedwithRecentDischarge!$K623&lt;&gt;"",AdmittedwithRecentDischarge!$I623&lt;&gt;"",AdmittedwithRecentDischarge!$S623&lt;&gt;""), AdmittedwithRecentDischarge!$S623,"")</f>
        <v/>
      </c>
      <c r="D601" s="97">
        <f>RANK($F601,$F$6:$F$2005,0)+COUNTIF($F$6:$F601,F601)</f>
        <v>100</v>
      </c>
      <c r="I601" s="93"/>
      <c r="K601" s="51" t="str">
        <f>IF(AND(TransferLog!$J616&lt;&gt;"",TransferLog!$L616&lt;&gt;""), TransferLog!$L616,"")</f>
        <v/>
      </c>
      <c r="L601" s="97">
        <f t="array" ref="L601">RANK($N601,$N$6:$N$2005,0)+COUNTIF($N$6:$N601,N601)</f>
        <v>100</v>
      </c>
      <c r="Q601" s="93"/>
      <c r="U601" s="93"/>
      <c r="W601" s="51" t="str">
        <f>IF(AND(AdmittedwithRecentDischarge!$K623&lt;&gt;"",AdmittedwithRecentDischarge!$I623&lt;&gt;"",AdmittedwithRecentDischarge!$W623&lt;&gt;""), AdmittedwithRecentDischarge!$W623,"")</f>
        <v/>
      </c>
      <c r="X601" s="97">
        <f t="array" ref="X601">RANK($Z601,$Z$6:$Z$2005,0)+COUNTIF($Z$6:$Z601,Z601)</f>
        <v>100</v>
      </c>
      <c r="AD601" s="93"/>
    </row>
    <row r="602" spans="1:30" s="97" customFormat="1">
      <c r="A602" s="97">
        <f t="shared" si="9"/>
        <v>597</v>
      </c>
      <c r="C602" s="51" t="str">
        <f>IF(AND(AdmittedwithRecentDischarge!$K624&lt;&gt;"",AdmittedwithRecentDischarge!$I624&lt;&gt;"",AdmittedwithRecentDischarge!$S624&lt;&gt;""), AdmittedwithRecentDischarge!$S624,"")</f>
        <v/>
      </c>
      <c r="D602" s="97">
        <f>RANK($F602,$F$6:$F$2005,0)+COUNTIF($F$6:$F602,F602)</f>
        <v>100</v>
      </c>
      <c r="I602" s="93"/>
      <c r="K602" s="51" t="str">
        <f>IF(AND(TransferLog!$J617&lt;&gt;"",TransferLog!$L617&lt;&gt;""), TransferLog!$L617,"")</f>
        <v/>
      </c>
      <c r="L602" s="97">
        <f t="array" ref="L602">RANK($N602,$N$6:$N$2005,0)+COUNTIF($N$6:$N602,N602)</f>
        <v>100</v>
      </c>
      <c r="Q602" s="93"/>
      <c r="U602" s="93"/>
      <c r="W602" s="51" t="str">
        <f>IF(AND(AdmittedwithRecentDischarge!$K624&lt;&gt;"",AdmittedwithRecentDischarge!$I624&lt;&gt;"",AdmittedwithRecentDischarge!$W624&lt;&gt;""), AdmittedwithRecentDischarge!$W624,"")</f>
        <v/>
      </c>
      <c r="X602" s="97">
        <f t="array" ref="X602">RANK($Z602,$Z$6:$Z$2005,0)+COUNTIF($Z$6:$Z602,Z602)</f>
        <v>100</v>
      </c>
      <c r="AD602" s="93"/>
    </row>
    <row r="603" spans="1:30" s="97" customFormat="1">
      <c r="A603" s="97">
        <f t="shared" si="9"/>
        <v>598</v>
      </c>
      <c r="C603" s="51" t="str">
        <f>IF(AND(AdmittedwithRecentDischarge!$K625&lt;&gt;"",AdmittedwithRecentDischarge!$I625&lt;&gt;"",AdmittedwithRecentDischarge!$S625&lt;&gt;""), AdmittedwithRecentDischarge!$S625,"")</f>
        <v/>
      </c>
      <c r="D603" s="97">
        <f>RANK($F603,$F$6:$F$2005,0)+COUNTIF($F$6:$F603,F603)</f>
        <v>100</v>
      </c>
      <c r="I603" s="93"/>
      <c r="K603" s="51" t="str">
        <f>IF(AND(TransferLog!$J618&lt;&gt;"",TransferLog!$L618&lt;&gt;""), TransferLog!$L618,"")</f>
        <v/>
      </c>
      <c r="L603" s="97">
        <f t="array" ref="L603">RANK($N603,$N$6:$N$2005,0)+COUNTIF($N$6:$N603,N603)</f>
        <v>100</v>
      </c>
      <c r="Q603" s="93"/>
      <c r="U603" s="93"/>
      <c r="W603" s="51" t="str">
        <f>IF(AND(AdmittedwithRecentDischarge!$K625&lt;&gt;"",AdmittedwithRecentDischarge!$I625&lt;&gt;"",AdmittedwithRecentDischarge!$W625&lt;&gt;""), AdmittedwithRecentDischarge!$W625,"")</f>
        <v/>
      </c>
      <c r="X603" s="97">
        <f t="array" ref="X603">RANK($Z603,$Z$6:$Z$2005,0)+COUNTIF($Z$6:$Z603,Z603)</f>
        <v>100</v>
      </c>
      <c r="AD603" s="93"/>
    </row>
    <row r="604" spans="1:30" s="97" customFormat="1">
      <c r="A604" s="97">
        <f t="shared" si="9"/>
        <v>599</v>
      </c>
      <c r="C604" s="51" t="str">
        <f>IF(AND(AdmittedwithRecentDischarge!$K626&lt;&gt;"",AdmittedwithRecentDischarge!$I626&lt;&gt;"",AdmittedwithRecentDischarge!$S626&lt;&gt;""), AdmittedwithRecentDischarge!$S626,"")</f>
        <v/>
      </c>
      <c r="D604" s="97">
        <f>RANK($F604,$F$6:$F$2005,0)+COUNTIF($F$6:$F604,F604)</f>
        <v>100</v>
      </c>
      <c r="I604" s="93"/>
      <c r="K604" s="51" t="str">
        <f>IF(AND(TransferLog!$J619&lt;&gt;"",TransferLog!$L619&lt;&gt;""), TransferLog!$L619,"")</f>
        <v/>
      </c>
      <c r="L604" s="97">
        <f t="array" ref="L604">RANK($N604,$N$6:$N$2005,0)+COUNTIF($N$6:$N604,N604)</f>
        <v>100</v>
      </c>
      <c r="Q604" s="93"/>
      <c r="U604" s="93"/>
      <c r="W604" s="51" t="str">
        <f>IF(AND(AdmittedwithRecentDischarge!$K626&lt;&gt;"",AdmittedwithRecentDischarge!$I626&lt;&gt;"",AdmittedwithRecentDischarge!$W626&lt;&gt;""), AdmittedwithRecentDischarge!$W626,"")</f>
        <v/>
      </c>
      <c r="X604" s="97">
        <f t="array" ref="X604">RANK($Z604,$Z$6:$Z$2005,0)+COUNTIF($Z$6:$Z604,Z604)</f>
        <v>100</v>
      </c>
      <c r="AD604" s="93"/>
    </row>
    <row r="605" spans="1:30" s="97" customFormat="1">
      <c r="A605" s="97">
        <f t="shared" si="9"/>
        <v>600</v>
      </c>
      <c r="C605" s="51" t="str">
        <f>IF(AND(AdmittedwithRecentDischarge!$K627&lt;&gt;"",AdmittedwithRecentDischarge!$I627&lt;&gt;"",AdmittedwithRecentDischarge!$S627&lt;&gt;""), AdmittedwithRecentDischarge!$S627,"")</f>
        <v/>
      </c>
      <c r="D605" s="97">
        <f>RANK($F605,$F$6:$F$2005,0)+COUNTIF($F$6:$F605,F605)</f>
        <v>100</v>
      </c>
      <c r="I605" s="93"/>
      <c r="K605" s="51" t="str">
        <f>IF(AND(TransferLog!$J620&lt;&gt;"",TransferLog!$L620&lt;&gt;""), TransferLog!$L620,"")</f>
        <v/>
      </c>
      <c r="L605" s="97">
        <f t="array" ref="L605">RANK($N605,$N$6:$N$2005,0)+COUNTIF($N$6:$N605,N605)</f>
        <v>100</v>
      </c>
      <c r="Q605" s="93"/>
      <c r="U605" s="93"/>
      <c r="W605" s="51" t="str">
        <f>IF(AND(AdmittedwithRecentDischarge!$K627&lt;&gt;"",AdmittedwithRecentDischarge!$I627&lt;&gt;"",AdmittedwithRecentDischarge!$W627&lt;&gt;""), AdmittedwithRecentDischarge!$W627,"")</f>
        <v/>
      </c>
      <c r="X605" s="97">
        <f t="array" ref="X605">RANK($Z605,$Z$6:$Z$2005,0)+COUNTIF($Z$6:$Z605,Z605)</f>
        <v>100</v>
      </c>
      <c r="AD605" s="93"/>
    </row>
    <row r="606" spans="1:30" s="97" customFormat="1">
      <c r="A606" s="97">
        <f t="shared" si="9"/>
        <v>601</v>
      </c>
      <c r="C606" s="51" t="str">
        <f>IF(AND(AdmittedwithRecentDischarge!$K628&lt;&gt;"",AdmittedwithRecentDischarge!$I628&lt;&gt;"",AdmittedwithRecentDischarge!$S628&lt;&gt;""), AdmittedwithRecentDischarge!$S628,"")</f>
        <v/>
      </c>
      <c r="D606" s="97">
        <f>RANK($F606,$F$6:$F$2005,0)+COUNTIF($F$6:$F606,F606)</f>
        <v>100</v>
      </c>
      <c r="I606" s="93"/>
      <c r="K606" s="51" t="str">
        <f>IF(AND(TransferLog!$J621&lt;&gt;"",TransferLog!$L621&lt;&gt;""), TransferLog!$L621,"")</f>
        <v/>
      </c>
      <c r="L606" s="97">
        <f t="array" ref="L606">RANK($N606,$N$6:$N$2005,0)+COUNTIF($N$6:$N606,N606)</f>
        <v>100</v>
      </c>
      <c r="Q606" s="93"/>
      <c r="U606" s="93"/>
      <c r="W606" s="51" t="str">
        <f>IF(AND(AdmittedwithRecentDischarge!$K628&lt;&gt;"",AdmittedwithRecentDischarge!$I628&lt;&gt;"",AdmittedwithRecentDischarge!$W628&lt;&gt;""), AdmittedwithRecentDischarge!$W628,"")</f>
        <v/>
      </c>
      <c r="X606" s="97">
        <f t="array" ref="X606">RANK($Z606,$Z$6:$Z$2005,0)+COUNTIF($Z$6:$Z606,Z606)</f>
        <v>100</v>
      </c>
      <c r="AD606" s="93"/>
    </row>
    <row r="607" spans="1:30" s="97" customFormat="1">
      <c r="A607" s="97">
        <f t="shared" si="9"/>
        <v>602</v>
      </c>
      <c r="C607" s="51" t="str">
        <f>IF(AND(AdmittedwithRecentDischarge!$K629&lt;&gt;"",AdmittedwithRecentDischarge!$I629&lt;&gt;"",AdmittedwithRecentDischarge!$S629&lt;&gt;""), AdmittedwithRecentDischarge!$S629,"")</f>
        <v/>
      </c>
      <c r="D607" s="97">
        <f>RANK($F607,$F$6:$F$2005,0)+COUNTIF($F$6:$F607,F607)</f>
        <v>100</v>
      </c>
      <c r="I607" s="93"/>
      <c r="K607" s="51" t="str">
        <f>IF(AND(TransferLog!$J622&lt;&gt;"",TransferLog!$L622&lt;&gt;""), TransferLog!$L622,"")</f>
        <v/>
      </c>
      <c r="L607" s="97">
        <f t="array" ref="L607">RANK($N607,$N$6:$N$2005,0)+COUNTIF($N$6:$N607,N607)</f>
        <v>100</v>
      </c>
      <c r="Q607" s="93"/>
      <c r="U607" s="93"/>
      <c r="W607" s="51" t="str">
        <f>IF(AND(AdmittedwithRecentDischarge!$K629&lt;&gt;"",AdmittedwithRecentDischarge!$I629&lt;&gt;"",AdmittedwithRecentDischarge!$W629&lt;&gt;""), AdmittedwithRecentDischarge!$W629,"")</f>
        <v/>
      </c>
      <c r="X607" s="97">
        <f t="array" ref="X607">RANK($Z607,$Z$6:$Z$2005,0)+COUNTIF($Z$6:$Z607,Z607)</f>
        <v>100</v>
      </c>
      <c r="AD607" s="93"/>
    </row>
    <row r="608" spans="1:30" s="97" customFormat="1">
      <c r="A608" s="97">
        <f t="shared" si="9"/>
        <v>603</v>
      </c>
      <c r="C608" s="51" t="str">
        <f>IF(AND(AdmittedwithRecentDischarge!$K630&lt;&gt;"",AdmittedwithRecentDischarge!$I630&lt;&gt;"",AdmittedwithRecentDischarge!$S630&lt;&gt;""), AdmittedwithRecentDischarge!$S630,"")</f>
        <v/>
      </c>
      <c r="D608" s="97">
        <f>RANK($F608,$F$6:$F$2005,0)+COUNTIF($F$6:$F608,F608)</f>
        <v>100</v>
      </c>
      <c r="I608" s="93"/>
      <c r="K608" s="51" t="str">
        <f>IF(AND(TransferLog!$J623&lt;&gt;"",TransferLog!$L623&lt;&gt;""), TransferLog!$L623,"")</f>
        <v/>
      </c>
      <c r="L608" s="97">
        <f t="array" ref="L608">RANK($N608,$N$6:$N$2005,0)+COUNTIF($N$6:$N608,N608)</f>
        <v>100</v>
      </c>
      <c r="Q608" s="93"/>
      <c r="U608" s="93"/>
      <c r="W608" s="51" t="str">
        <f>IF(AND(AdmittedwithRecentDischarge!$K630&lt;&gt;"",AdmittedwithRecentDischarge!$I630&lt;&gt;"",AdmittedwithRecentDischarge!$W630&lt;&gt;""), AdmittedwithRecentDischarge!$W630,"")</f>
        <v/>
      </c>
      <c r="X608" s="97">
        <f t="array" ref="X608">RANK($Z608,$Z$6:$Z$2005,0)+COUNTIF($Z$6:$Z608,Z608)</f>
        <v>100</v>
      </c>
      <c r="AD608" s="93"/>
    </row>
    <row r="609" spans="1:30" s="97" customFormat="1">
      <c r="A609" s="97">
        <f t="shared" si="9"/>
        <v>604</v>
      </c>
      <c r="C609" s="51" t="str">
        <f>IF(AND(AdmittedwithRecentDischarge!$K631&lt;&gt;"",AdmittedwithRecentDischarge!$I631&lt;&gt;"",AdmittedwithRecentDischarge!$S631&lt;&gt;""), AdmittedwithRecentDischarge!$S631,"")</f>
        <v/>
      </c>
      <c r="D609" s="97">
        <f>RANK($F609,$F$6:$F$2005,0)+COUNTIF($F$6:$F609,F609)</f>
        <v>100</v>
      </c>
      <c r="I609" s="93"/>
      <c r="K609" s="51" t="str">
        <f>IF(AND(TransferLog!$J624&lt;&gt;"",TransferLog!$L624&lt;&gt;""), TransferLog!$L624,"")</f>
        <v/>
      </c>
      <c r="L609" s="97">
        <f t="array" ref="L609">RANK($N609,$N$6:$N$2005,0)+COUNTIF($N$6:$N609,N609)</f>
        <v>100</v>
      </c>
      <c r="Q609" s="93"/>
      <c r="U609" s="93"/>
      <c r="W609" s="51" t="str">
        <f>IF(AND(AdmittedwithRecentDischarge!$K631&lt;&gt;"",AdmittedwithRecentDischarge!$I631&lt;&gt;"",AdmittedwithRecentDischarge!$W631&lt;&gt;""), AdmittedwithRecentDischarge!$W631,"")</f>
        <v/>
      </c>
      <c r="X609" s="97">
        <f t="array" ref="X609">RANK($Z609,$Z$6:$Z$2005,0)+COUNTIF($Z$6:$Z609,Z609)</f>
        <v>100</v>
      </c>
      <c r="AD609" s="93"/>
    </row>
    <row r="610" spans="1:30" s="97" customFormat="1">
      <c r="A610" s="97">
        <f t="shared" si="9"/>
        <v>605</v>
      </c>
      <c r="C610" s="51" t="str">
        <f>IF(AND(AdmittedwithRecentDischarge!$K632&lt;&gt;"",AdmittedwithRecentDischarge!$I632&lt;&gt;"",AdmittedwithRecentDischarge!$S632&lt;&gt;""), AdmittedwithRecentDischarge!$S632,"")</f>
        <v/>
      </c>
      <c r="D610" s="97">
        <f>RANK($F610,$F$6:$F$2005,0)+COUNTIF($F$6:$F610,F610)</f>
        <v>100</v>
      </c>
      <c r="I610" s="93"/>
      <c r="K610" s="51" t="str">
        <f>IF(AND(TransferLog!$J625&lt;&gt;"",TransferLog!$L625&lt;&gt;""), TransferLog!$L625,"")</f>
        <v/>
      </c>
      <c r="L610" s="97">
        <f t="array" ref="L610">RANK($N610,$N$6:$N$2005,0)+COUNTIF($N$6:$N610,N610)</f>
        <v>100</v>
      </c>
      <c r="Q610" s="93"/>
      <c r="U610" s="93"/>
      <c r="W610" s="51" t="str">
        <f>IF(AND(AdmittedwithRecentDischarge!$K632&lt;&gt;"",AdmittedwithRecentDischarge!$I632&lt;&gt;"",AdmittedwithRecentDischarge!$W632&lt;&gt;""), AdmittedwithRecentDischarge!$W632,"")</f>
        <v/>
      </c>
      <c r="X610" s="97">
        <f t="array" ref="X610">RANK($Z610,$Z$6:$Z$2005,0)+COUNTIF($Z$6:$Z610,Z610)</f>
        <v>100</v>
      </c>
      <c r="AD610" s="93"/>
    </row>
    <row r="611" spans="1:30" s="97" customFormat="1">
      <c r="A611" s="97">
        <f t="shared" si="9"/>
        <v>606</v>
      </c>
      <c r="C611" s="51" t="str">
        <f>IF(AND(AdmittedwithRecentDischarge!$K633&lt;&gt;"",AdmittedwithRecentDischarge!$I633&lt;&gt;"",AdmittedwithRecentDischarge!$S633&lt;&gt;""), AdmittedwithRecentDischarge!$S633,"")</f>
        <v/>
      </c>
      <c r="D611" s="97">
        <f>RANK($F611,$F$6:$F$2005,0)+COUNTIF($F$6:$F611,F611)</f>
        <v>100</v>
      </c>
      <c r="I611" s="93"/>
      <c r="K611" s="51" t="str">
        <f>IF(AND(TransferLog!$J626&lt;&gt;"",TransferLog!$L626&lt;&gt;""), TransferLog!$L626,"")</f>
        <v/>
      </c>
      <c r="L611" s="97">
        <f t="array" ref="L611">RANK($N611,$N$6:$N$2005,0)+COUNTIF($N$6:$N611,N611)</f>
        <v>100</v>
      </c>
      <c r="Q611" s="93"/>
      <c r="U611" s="93"/>
      <c r="W611" s="51" t="str">
        <f>IF(AND(AdmittedwithRecentDischarge!$K633&lt;&gt;"",AdmittedwithRecentDischarge!$I633&lt;&gt;"",AdmittedwithRecentDischarge!$W633&lt;&gt;""), AdmittedwithRecentDischarge!$W633,"")</f>
        <v/>
      </c>
      <c r="X611" s="97">
        <f t="array" ref="X611">RANK($Z611,$Z$6:$Z$2005,0)+COUNTIF($Z$6:$Z611,Z611)</f>
        <v>100</v>
      </c>
      <c r="AD611" s="93"/>
    </row>
    <row r="612" spans="1:30" s="97" customFormat="1">
      <c r="A612" s="97">
        <f t="shared" si="9"/>
        <v>607</v>
      </c>
      <c r="C612" s="51" t="str">
        <f>IF(AND(AdmittedwithRecentDischarge!$K634&lt;&gt;"",AdmittedwithRecentDischarge!$I634&lt;&gt;"",AdmittedwithRecentDischarge!$S634&lt;&gt;""), AdmittedwithRecentDischarge!$S634,"")</f>
        <v/>
      </c>
      <c r="D612" s="97">
        <f>RANK($F612,$F$6:$F$2005,0)+COUNTIF($F$6:$F612,F612)</f>
        <v>100</v>
      </c>
      <c r="I612" s="93"/>
      <c r="K612" s="51" t="str">
        <f>IF(AND(TransferLog!$J627&lt;&gt;"",TransferLog!$L627&lt;&gt;""), TransferLog!$L627,"")</f>
        <v/>
      </c>
      <c r="L612" s="97">
        <f t="array" ref="L612">RANK($N612,$N$6:$N$2005,0)+COUNTIF($N$6:$N612,N612)</f>
        <v>100</v>
      </c>
      <c r="Q612" s="93"/>
      <c r="U612" s="93"/>
      <c r="W612" s="51" t="str">
        <f>IF(AND(AdmittedwithRecentDischarge!$K634&lt;&gt;"",AdmittedwithRecentDischarge!$I634&lt;&gt;"",AdmittedwithRecentDischarge!$W634&lt;&gt;""), AdmittedwithRecentDischarge!$W634,"")</f>
        <v/>
      </c>
      <c r="X612" s="97">
        <f t="array" ref="X612">RANK($Z612,$Z$6:$Z$2005,0)+COUNTIF($Z$6:$Z612,Z612)</f>
        <v>100</v>
      </c>
      <c r="AD612" s="93"/>
    </row>
    <row r="613" spans="1:30" s="97" customFormat="1">
      <c r="A613" s="97">
        <f t="shared" si="9"/>
        <v>608</v>
      </c>
      <c r="C613" s="51" t="str">
        <f>IF(AND(AdmittedwithRecentDischarge!$K635&lt;&gt;"",AdmittedwithRecentDischarge!$I635&lt;&gt;"",AdmittedwithRecentDischarge!$S635&lt;&gt;""), AdmittedwithRecentDischarge!$S635,"")</f>
        <v/>
      </c>
      <c r="D613" s="97">
        <f>RANK($F613,$F$6:$F$2005,0)+COUNTIF($F$6:$F613,F613)</f>
        <v>100</v>
      </c>
      <c r="I613" s="93"/>
      <c r="K613" s="51" t="str">
        <f>IF(AND(TransferLog!$J628&lt;&gt;"",TransferLog!$L628&lt;&gt;""), TransferLog!$L628,"")</f>
        <v/>
      </c>
      <c r="L613" s="97">
        <f t="array" ref="L613">RANK($N613,$N$6:$N$2005,0)+COUNTIF($N$6:$N613,N613)</f>
        <v>100</v>
      </c>
      <c r="Q613" s="93"/>
      <c r="U613" s="93"/>
      <c r="W613" s="51" t="str">
        <f>IF(AND(AdmittedwithRecentDischarge!$K635&lt;&gt;"",AdmittedwithRecentDischarge!$I635&lt;&gt;"",AdmittedwithRecentDischarge!$W635&lt;&gt;""), AdmittedwithRecentDischarge!$W635,"")</f>
        <v/>
      </c>
      <c r="X613" s="97">
        <f t="array" ref="X613">RANK($Z613,$Z$6:$Z$2005,0)+COUNTIF($Z$6:$Z613,Z613)</f>
        <v>100</v>
      </c>
      <c r="AD613" s="93"/>
    </row>
    <row r="614" spans="1:30" s="97" customFormat="1">
      <c r="A614" s="97">
        <f t="shared" si="9"/>
        <v>609</v>
      </c>
      <c r="C614" s="51" t="str">
        <f>IF(AND(AdmittedwithRecentDischarge!$K636&lt;&gt;"",AdmittedwithRecentDischarge!$I636&lt;&gt;"",AdmittedwithRecentDischarge!$S636&lt;&gt;""), AdmittedwithRecentDischarge!$S636,"")</f>
        <v/>
      </c>
      <c r="D614" s="97">
        <f>RANK($F614,$F$6:$F$2005,0)+COUNTIF($F$6:$F614,F614)</f>
        <v>100</v>
      </c>
      <c r="I614" s="93"/>
      <c r="K614" s="51" t="str">
        <f>IF(AND(TransferLog!$J629&lt;&gt;"",TransferLog!$L629&lt;&gt;""), TransferLog!$L629,"")</f>
        <v/>
      </c>
      <c r="L614" s="97">
        <f t="array" ref="L614">RANK($N614,$N$6:$N$2005,0)+COUNTIF($N$6:$N614,N614)</f>
        <v>100</v>
      </c>
      <c r="Q614" s="93"/>
      <c r="U614" s="93"/>
      <c r="W614" s="51" t="str">
        <f>IF(AND(AdmittedwithRecentDischarge!$K636&lt;&gt;"",AdmittedwithRecentDischarge!$I636&lt;&gt;"",AdmittedwithRecentDischarge!$W636&lt;&gt;""), AdmittedwithRecentDischarge!$W636,"")</f>
        <v/>
      </c>
      <c r="X614" s="97">
        <f t="array" ref="X614">RANK($Z614,$Z$6:$Z$2005,0)+COUNTIF($Z$6:$Z614,Z614)</f>
        <v>100</v>
      </c>
      <c r="AD614" s="93"/>
    </row>
    <row r="615" spans="1:30" s="97" customFormat="1">
      <c r="A615" s="97">
        <f t="shared" si="9"/>
        <v>610</v>
      </c>
      <c r="C615" s="51" t="str">
        <f>IF(AND(AdmittedwithRecentDischarge!$K637&lt;&gt;"",AdmittedwithRecentDischarge!$I637&lt;&gt;"",AdmittedwithRecentDischarge!$S637&lt;&gt;""), AdmittedwithRecentDischarge!$S637,"")</f>
        <v/>
      </c>
      <c r="D615" s="97">
        <f>RANK($F615,$F$6:$F$2005,0)+COUNTIF($F$6:$F615,F615)</f>
        <v>100</v>
      </c>
      <c r="I615" s="93"/>
      <c r="K615" s="51" t="str">
        <f>IF(AND(TransferLog!$J630&lt;&gt;"",TransferLog!$L630&lt;&gt;""), TransferLog!$L630,"")</f>
        <v/>
      </c>
      <c r="L615" s="97">
        <f t="array" ref="L615">RANK($N615,$N$6:$N$2005,0)+COUNTIF($N$6:$N615,N615)</f>
        <v>100</v>
      </c>
      <c r="Q615" s="93"/>
      <c r="U615" s="93"/>
      <c r="W615" s="51" t="str">
        <f>IF(AND(AdmittedwithRecentDischarge!$K637&lt;&gt;"",AdmittedwithRecentDischarge!$I637&lt;&gt;"",AdmittedwithRecentDischarge!$W637&lt;&gt;""), AdmittedwithRecentDischarge!$W637,"")</f>
        <v/>
      </c>
      <c r="X615" s="97">
        <f t="array" ref="X615">RANK($Z615,$Z$6:$Z$2005,0)+COUNTIF($Z$6:$Z615,Z615)</f>
        <v>100</v>
      </c>
      <c r="AD615" s="93"/>
    </row>
    <row r="616" spans="1:30" s="97" customFormat="1">
      <c r="A616" s="97">
        <f t="shared" si="9"/>
        <v>611</v>
      </c>
      <c r="C616" s="51" t="str">
        <f>IF(AND(AdmittedwithRecentDischarge!$K638&lt;&gt;"",AdmittedwithRecentDischarge!$I638&lt;&gt;"",AdmittedwithRecentDischarge!$S638&lt;&gt;""), AdmittedwithRecentDischarge!$S638,"")</f>
        <v/>
      </c>
      <c r="D616" s="97">
        <f>RANK($F616,$F$6:$F$2005,0)+COUNTIF($F$6:$F616,F616)</f>
        <v>100</v>
      </c>
      <c r="I616" s="93"/>
      <c r="K616" s="51" t="str">
        <f>IF(AND(TransferLog!$J631&lt;&gt;"",TransferLog!$L631&lt;&gt;""), TransferLog!$L631,"")</f>
        <v/>
      </c>
      <c r="L616" s="97">
        <f t="array" ref="L616">RANK($N616,$N$6:$N$2005,0)+COUNTIF($N$6:$N616,N616)</f>
        <v>100</v>
      </c>
      <c r="Q616" s="93"/>
      <c r="U616" s="93"/>
      <c r="W616" s="51" t="str">
        <f>IF(AND(AdmittedwithRecentDischarge!$K638&lt;&gt;"",AdmittedwithRecentDischarge!$I638&lt;&gt;"",AdmittedwithRecentDischarge!$W638&lt;&gt;""), AdmittedwithRecentDischarge!$W638,"")</f>
        <v/>
      </c>
      <c r="X616" s="97">
        <f t="array" ref="X616">RANK($Z616,$Z$6:$Z$2005,0)+COUNTIF($Z$6:$Z616,Z616)</f>
        <v>100</v>
      </c>
      <c r="AD616" s="93"/>
    </row>
    <row r="617" spans="1:30" s="97" customFormat="1">
      <c r="A617" s="97">
        <f t="shared" si="9"/>
        <v>612</v>
      </c>
      <c r="C617" s="51" t="str">
        <f>IF(AND(AdmittedwithRecentDischarge!$K639&lt;&gt;"",AdmittedwithRecentDischarge!$I639&lt;&gt;"",AdmittedwithRecentDischarge!$S639&lt;&gt;""), AdmittedwithRecentDischarge!$S639,"")</f>
        <v/>
      </c>
      <c r="D617" s="97">
        <f>RANK($F617,$F$6:$F$2005,0)+COUNTIF($F$6:$F617,F617)</f>
        <v>100</v>
      </c>
      <c r="I617" s="93"/>
      <c r="K617" s="51" t="str">
        <f>IF(AND(TransferLog!$J632&lt;&gt;"",TransferLog!$L632&lt;&gt;""), TransferLog!$L632,"")</f>
        <v/>
      </c>
      <c r="L617" s="97">
        <f t="array" ref="L617">RANK($N617,$N$6:$N$2005,0)+COUNTIF($N$6:$N617,N617)</f>
        <v>100</v>
      </c>
      <c r="Q617" s="93"/>
      <c r="U617" s="93"/>
      <c r="W617" s="51" t="str">
        <f>IF(AND(AdmittedwithRecentDischarge!$K639&lt;&gt;"",AdmittedwithRecentDischarge!$I639&lt;&gt;"",AdmittedwithRecentDischarge!$W639&lt;&gt;""), AdmittedwithRecentDischarge!$W639,"")</f>
        <v/>
      </c>
      <c r="X617" s="97">
        <f t="array" ref="X617">RANK($Z617,$Z$6:$Z$2005,0)+COUNTIF($Z$6:$Z617,Z617)</f>
        <v>100</v>
      </c>
      <c r="AD617" s="93"/>
    </row>
    <row r="618" spans="1:30" s="97" customFormat="1">
      <c r="A618" s="97">
        <f t="shared" si="9"/>
        <v>613</v>
      </c>
      <c r="C618" s="51" t="str">
        <f>IF(AND(AdmittedwithRecentDischarge!$K640&lt;&gt;"",AdmittedwithRecentDischarge!$I640&lt;&gt;"",AdmittedwithRecentDischarge!$S640&lt;&gt;""), AdmittedwithRecentDischarge!$S640,"")</f>
        <v/>
      </c>
      <c r="D618" s="97">
        <f>RANK($F618,$F$6:$F$2005,0)+COUNTIF($F$6:$F618,F618)</f>
        <v>100</v>
      </c>
      <c r="I618" s="93"/>
      <c r="K618" s="51" t="str">
        <f>IF(AND(TransferLog!$J633&lt;&gt;"",TransferLog!$L633&lt;&gt;""), TransferLog!$L633,"")</f>
        <v/>
      </c>
      <c r="L618" s="97">
        <f t="array" ref="L618">RANK($N618,$N$6:$N$2005,0)+COUNTIF($N$6:$N618,N618)</f>
        <v>100</v>
      </c>
      <c r="Q618" s="93"/>
      <c r="U618" s="93"/>
      <c r="W618" s="51" t="str">
        <f>IF(AND(AdmittedwithRecentDischarge!$K640&lt;&gt;"",AdmittedwithRecentDischarge!$I640&lt;&gt;"",AdmittedwithRecentDischarge!$W640&lt;&gt;""), AdmittedwithRecentDischarge!$W640,"")</f>
        <v/>
      </c>
      <c r="X618" s="97">
        <f t="array" ref="X618">RANK($Z618,$Z$6:$Z$2005,0)+COUNTIF($Z$6:$Z618,Z618)</f>
        <v>100</v>
      </c>
      <c r="AD618" s="93"/>
    </row>
    <row r="619" spans="1:30" s="97" customFormat="1">
      <c r="A619" s="97">
        <f t="shared" si="9"/>
        <v>614</v>
      </c>
      <c r="C619" s="51" t="str">
        <f>IF(AND(AdmittedwithRecentDischarge!$K641&lt;&gt;"",AdmittedwithRecentDischarge!$I641&lt;&gt;"",AdmittedwithRecentDischarge!$S641&lt;&gt;""), AdmittedwithRecentDischarge!$S641,"")</f>
        <v/>
      </c>
      <c r="D619" s="97">
        <f>RANK($F619,$F$6:$F$2005,0)+COUNTIF($F$6:$F619,F619)</f>
        <v>100</v>
      </c>
      <c r="I619" s="93"/>
      <c r="K619" s="51" t="str">
        <f>IF(AND(TransferLog!$J634&lt;&gt;"",TransferLog!$L634&lt;&gt;""), TransferLog!$L634,"")</f>
        <v/>
      </c>
      <c r="L619" s="97">
        <f t="array" ref="L619">RANK($N619,$N$6:$N$2005,0)+COUNTIF($N$6:$N619,N619)</f>
        <v>100</v>
      </c>
      <c r="Q619" s="93"/>
      <c r="U619" s="93"/>
      <c r="W619" s="51" t="str">
        <f>IF(AND(AdmittedwithRecentDischarge!$K641&lt;&gt;"",AdmittedwithRecentDischarge!$I641&lt;&gt;"",AdmittedwithRecentDischarge!$W641&lt;&gt;""), AdmittedwithRecentDischarge!$W641,"")</f>
        <v/>
      </c>
      <c r="X619" s="97">
        <f t="array" ref="X619">RANK($Z619,$Z$6:$Z$2005,0)+COUNTIF($Z$6:$Z619,Z619)</f>
        <v>100</v>
      </c>
      <c r="AD619" s="93"/>
    </row>
    <row r="620" spans="1:30" s="97" customFormat="1">
      <c r="A620" s="97">
        <f t="shared" si="9"/>
        <v>615</v>
      </c>
      <c r="C620" s="51" t="str">
        <f>IF(AND(AdmittedwithRecentDischarge!$K642&lt;&gt;"",AdmittedwithRecentDischarge!$I642&lt;&gt;"",AdmittedwithRecentDischarge!$S642&lt;&gt;""), AdmittedwithRecentDischarge!$S642,"")</f>
        <v/>
      </c>
      <c r="D620" s="97">
        <f>RANK($F620,$F$6:$F$2005,0)+COUNTIF($F$6:$F620,F620)</f>
        <v>100</v>
      </c>
      <c r="I620" s="93"/>
      <c r="K620" s="51" t="str">
        <f>IF(AND(TransferLog!$J635&lt;&gt;"",TransferLog!$L635&lt;&gt;""), TransferLog!$L635,"")</f>
        <v/>
      </c>
      <c r="L620" s="97">
        <f t="array" ref="L620">RANK($N620,$N$6:$N$2005,0)+COUNTIF($N$6:$N620,N620)</f>
        <v>100</v>
      </c>
      <c r="Q620" s="93"/>
      <c r="U620" s="93"/>
      <c r="W620" s="51" t="str">
        <f>IF(AND(AdmittedwithRecentDischarge!$K642&lt;&gt;"",AdmittedwithRecentDischarge!$I642&lt;&gt;"",AdmittedwithRecentDischarge!$W642&lt;&gt;""), AdmittedwithRecentDischarge!$W642,"")</f>
        <v/>
      </c>
      <c r="X620" s="97">
        <f t="array" ref="X620">RANK($Z620,$Z$6:$Z$2005,0)+COUNTIF($Z$6:$Z620,Z620)</f>
        <v>100</v>
      </c>
      <c r="AD620" s="93"/>
    </row>
    <row r="621" spans="1:30" s="97" customFormat="1">
      <c r="A621" s="97">
        <f t="shared" si="9"/>
        <v>616</v>
      </c>
      <c r="C621" s="51" t="str">
        <f>IF(AND(AdmittedwithRecentDischarge!$K643&lt;&gt;"",AdmittedwithRecentDischarge!$I643&lt;&gt;"",AdmittedwithRecentDischarge!$S643&lt;&gt;""), AdmittedwithRecentDischarge!$S643,"")</f>
        <v/>
      </c>
      <c r="D621" s="97">
        <f>RANK($F621,$F$6:$F$2005,0)+COUNTIF($F$6:$F621,F621)</f>
        <v>100</v>
      </c>
      <c r="I621" s="93"/>
      <c r="K621" s="51" t="str">
        <f>IF(AND(TransferLog!$J636&lt;&gt;"",TransferLog!$L636&lt;&gt;""), TransferLog!$L636,"")</f>
        <v/>
      </c>
      <c r="L621" s="97">
        <f t="array" ref="L621">RANK($N621,$N$6:$N$2005,0)+COUNTIF($N$6:$N621,N621)</f>
        <v>100</v>
      </c>
      <c r="Q621" s="93"/>
      <c r="U621" s="93"/>
      <c r="W621" s="51" t="str">
        <f>IF(AND(AdmittedwithRecentDischarge!$K643&lt;&gt;"",AdmittedwithRecentDischarge!$I643&lt;&gt;"",AdmittedwithRecentDischarge!$W643&lt;&gt;""), AdmittedwithRecentDischarge!$W643,"")</f>
        <v/>
      </c>
      <c r="X621" s="97">
        <f t="array" ref="X621">RANK($Z621,$Z$6:$Z$2005,0)+COUNTIF($Z$6:$Z621,Z621)</f>
        <v>100</v>
      </c>
      <c r="AD621" s="93"/>
    </row>
    <row r="622" spans="1:30" s="97" customFormat="1">
      <c r="A622" s="97">
        <f t="shared" si="9"/>
        <v>617</v>
      </c>
      <c r="C622" s="51" t="str">
        <f>IF(AND(AdmittedwithRecentDischarge!$K644&lt;&gt;"",AdmittedwithRecentDischarge!$I644&lt;&gt;"",AdmittedwithRecentDischarge!$S644&lt;&gt;""), AdmittedwithRecentDischarge!$S644,"")</f>
        <v/>
      </c>
      <c r="D622" s="97">
        <f>RANK($F622,$F$6:$F$2005,0)+COUNTIF($F$6:$F622,F622)</f>
        <v>100</v>
      </c>
      <c r="I622" s="93"/>
      <c r="K622" s="51" t="str">
        <f>IF(AND(TransferLog!$J637&lt;&gt;"",TransferLog!$L637&lt;&gt;""), TransferLog!$L637,"")</f>
        <v/>
      </c>
      <c r="L622" s="97">
        <f t="array" ref="L622">RANK($N622,$N$6:$N$2005,0)+COUNTIF($N$6:$N622,N622)</f>
        <v>100</v>
      </c>
      <c r="Q622" s="93"/>
      <c r="U622" s="93"/>
      <c r="W622" s="51" t="str">
        <f>IF(AND(AdmittedwithRecentDischarge!$K644&lt;&gt;"",AdmittedwithRecentDischarge!$I644&lt;&gt;"",AdmittedwithRecentDischarge!$W644&lt;&gt;""), AdmittedwithRecentDischarge!$W644,"")</f>
        <v/>
      </c>
      <c r="X622" s="97">
        <f t="array" ref="X622">RANK($Z622,$Z$6:$Z$2005,0)+COUNTIF($Z$6:$Z622,Z622)</f>
        <v>100</v>
      </c>
      <c r="AD622" s="93"/>
    </row>
    <row r="623" spans="1:30" s="97" customFormat="1">
      <c r="A623" s="97">
        <f t="shared" si="9"/>
        <v>618</v>
      </c>
      <c r="C623" s="51" t="str">
        <f>IF(AND(AdmittedwithRecentDischarge!$K645&lt;&gt;"",AdmittedwithRecentDischarge!$I645&lt;&gt;"",AdmittedwithRecentDischarge!$S645&lt;&gt;""), AdmittedwithRecentDischarge!$S645,"")</f>
        <v/>
      </c>
      <c r="D623" s="97">
        <f>RANK($F623,$F$6:$F$2005,0)+COUNTIF($F$6:$F623,F623)</f>
        <v>100</v>
      </c>
      <c r="I623" s="93"/>
      <c r="K623" s="51" t="str">
        <f>IF(AND(TransferLog!$J638&lt;&gt;"",TransferLog!$L638&lt;&gt;""), TransferLog!$L638,"")</f>
        <v/>
      </c>
      <c r="L623" s="97">
        <f t="array" ref="L623">RANK($N623,$N$6:$N$2005,0)+COUNTIF($N$6:$N623,N623)</f>
        <v>100</v>
      </c>
      <c r="Q623" s="93"/>
      <c r="U623" s="93"/>
      <c r="W623" s="51" t="str">
        <f>IF(AND(AdmittedwithRecentDischarge!$K645&lt;&gt;"",AdmittedwithRecentDischarge!$I645&lt;&gt;"",AdmittedwithRecentDischarge!$W645&lt;&gt;""), AdmittedwithRecentDischarge!$W645,"")</f>
        <v/>
      </c>
      <c r="X623" s="97">
        <f t="array" ref="X623">RANK($Z623,$Z$6:$Z$2005,0)+COUNTIF($Z$6:$Z623,Z623)</f>
        <v>100</v>
      </c>
      <c r="AD623" s="93"/>
    </row>
    <row r="624" spans="1:30" s="97" customFormat="1">
      <c r="A624" s="97">
        <f t="shared" si="9"/>
        <v>619</v>
      </c>
      <c r="C624" s="51" t="str">
        <f>IF(AND(AdmittedwithRecentDischarge!$K646&lt;&gt;"",AdmittedwithRecentDischarge!$I646&lt;&gt;"",AdmittedwithRecentDischarge!$S646&lt;&gt;""), AdmittedwithRecentDischarge!$S646,"")</f>
        <v/>
      </c>
      <c r="D624" s="97">
        <f>RANK($F624,$F$6:$F$2005,0)+COUNTIF($F$6:$F624,F624)</f>
        <v>100</v>
      </c>
      <c r="I624" s="93"/>
      <c r="K624" s="51" t="str">
        <f>IF(AND(TransferLog!$J639&lt;&gt;"",TransferLog!$L639&lt;&gt;""), TransferLog!$L639,"")</f>
        <v/>
      </c>
      <c r="L624" s="97">
        <f t="array" ref="L624">RANK($N624,$N$6:$N$2005,0)+COUNTIF($N$6:$N624,N624)</f>
        <v>100</v>
      </c>
      <c r="Q624" s="93"/>
      <c r="U624" s="93"/>
      <c r="W624" s="51" t="str">
        <f>IF(AND(AdmittedwithRecentDischarge!$K646&lt;&gt;"",AdmittedwithRecentDischarge!$I646&lt;&gt;"",AdmittedwithRecentDischarge!$W646&lt;&gt;""), AdmittedwithRecentDischarge!$W646,"")</f>
        <v/>
      </c>
      <c r="X624" s="97">
        <f t="array" ref="X624">RANK($Z624,$Z$6:$Z$2005,0)+COUNTIF($Z$6:$Z624,Z624)</f>
        <v>100</v>
      </c>
      <c r="AD624" s="93"/>
    </row>
    <row r="625" spans="1:30" s="97" customFormat="1">
      <c r="A625" s="97">
        <f t="shared" si="9"/>
        <v>620</v>
      </c>
      <c r="C625" s="51" t="str">
        <f>IF(AND(AdmittedwithRecentDischarge!$K647&lt;&gt;"",AdmittedwithRecentDischarge!$I647&lt;&gt;"",AdmittedwithRecentDischarge!$S647&lt;&gt;""), AdmittedwithRecentDischarge!$S647,"")</f>
        <v/>
      </c>
      <c r="D625" s="97">
        <f>RANK($F625,$F$6:$F$2005,0)+COUNTIF($F$6:$F625,F625)</f>
        <v>100</v>
      </c>
      <c r="I625" s="93"/>
      <c r="K625" s="51" t="str">
        <f>IF(AND(TransferLog!$J640&lt;&gt;"",TransferLog!$L640&lt;&gt;""), TransferLog!$L640,"")</f>
        <v/>
      </c>
      <c r="L625" s="97">
        <f t="array" ref="L625">RANK($N625,$N$6:$N$2005,0)+COUNTIF($N$6:$N625,N625)</f>
        <v>100</v>
      </c>
      <c r="Q625" s="93"/>
      <c r="U625" s="93"/>
      <c r="W625" s="51" t="str">
        <f>IF(AND(AdmittedwithRecentDischarge!$K647&lt;&gt;"",AdmittedwithRecentDischarge!$I647&lt;&gt;"",AdmittedwithRecentDischarge!$W647&lt;&gt;""), AdmittedwithRecentDischarge!$W647,"")</f>
        <v/>
      </c>
      <c r="X625" s="97">
        <f t="array" ref="X625">RANK($Z625,$Z$6:$Z$2005,0)+COUNTIF($Z$6:$Z625,Z625)</f>
        <v>100</v>
      </c>
      <c r="AD625" s="93"/>
    </row>
    <row r="626" spans="1:30" s="97" customFormat="1">
      <c r="A626" s="97">
        <f t="shared" si="9"/>
        <v>621</v>
      </c>
      <c r="C626" s="51" t="str">
        <f>IF(AND(AdmittedwithRecentDischarge!$K648&lt;&gt;"",AdmittedwithRecentDischarge!$I648&lt;&gt;"",AdmittedwithRecentDischarge!$S648&lt;&gt;""), AdmittedwithRecentDischarge!$S648,"")</f>
        <v/>
      </c>
      <c r="D626" s="97">
        <f>RANK($F626,$F$6:$F$2005,0)+COUNTIF($F$6:$F626,F626)</f>
        <v>100</v>
      </c>
      <c r="I626" s="93"/>
      <c r="K626" s="51" t="str">
        <f>IF(AND(TransferLog!$J641&lt;&gt;"",TransferLog!$L641&lt;&gt;""), TransferLog!$L641,"")</f>
        <v/>
      </c>
      <c r="L626" s="97">
        <f t="array" ref="L626">RANK($N626,$N$6:$N$2005,0)+COUNTIF($N$6:$N626,N626)</f>
        <v>100</v>
      </c>
      <c r="Q626" s="93"/>
      <c r="U626" s="93"/>
      <c r="W626" s="51" t="str">
        <f>IF(AND(AdmittedwithRecentDischarge!$K648&lt;&gt;"",AdmittedwithRecentDischarge!$I648&lt;&gt;"",AdmittedwithRecentDischarge!$W648&lt;&gt;""), AdmittedwithRecentDischarge!$W648,"")</f>
        <v/>
      </c>
      <c r="X626" s="97">
        <f t="array" ref="X626">RANK($Z626,$Z$6:$Z$2005,0)+COUNTIF($Z$6:$Z626,Z626)</f>
        <v>100</v>
      </c>
      <c r="AD626" s="93"/>
    </row>
    <row r="627" spans="1:30" s="97" customFormat="1">
      <c r="A627" s="97">
        <f t="shared" si="9"/>
        <v>622</v>
      </c>
      <c r="C627" s="51" t="str">
        <f>IF(AND(AdmittedwithRecentDischarge!$K649&lt;&gt;"",AdmittedwithRecentDischarge!$I649&lt;&gt;"",AdmittedwithRecentDischarge!$S649&lt;&gt;""), AdmittedwithRecentDischarge!$S649,"")</f>
        <v/>
      </c>
      <c r="D627" s="97">
        <f>RANK($F627,$F$6:$F$2005,0)+COUNTIF($F$6:$F627,F627)</f>
        <v>100</v>
      </c>
      <c r="I627" s="93"/>
      <c r="K627" s="51" t="str">
        <f>IF(AND(TransferLog!$J642&lt;&gt;"",TransferLog!$L642&lt;&gt;""), TransferLog!$L642,"")</f>
        <v/>
      </c>
      <c r="L627" s="97">
        <f t="array" ref="L627">RANK($N627,$N$6:$N$2005,0)+COUNTIF($N$6:$N627,N627)</f>
        <v>100</v>
      </c>
      <c r="Q627" s="93"/>
      <c r="U627" s="93"/>
      <c r="W627" s="51" t="str">
        <f>IF(AND(AdmittedwithRecentDischarge!$K649&lt;&gt;"",AdmittedwithRecentDischarge!$I649&lt;&gt;"",AdmittedwithRecentDischarge!$W649&lt;&gt;""), AdmittedwithRecentDischarge!$W649,"")</f>
        <v/>
      </c>
      <c r="X627" s="97">
        <f t="array" ref="X627">RANK($Z627,$Z$6:$Z$2005,0)+COUNTIF($Z$6:$Z627,Z627)</f>
        <v>100</v>
      </c>
      <c r="AD627" s="93"/>
    </row>
    <row r="628" spans="1:30" s="97" customFormat="1">
      <c r="A628" s="97">
        <f t="shared" si="9"/>
        <v>623</v>
      </c>
      <c r="C628" s="51" t="str">
        <f>IF(AND(AdmittedwithRecentDischarge!$K650&lt;&gt;"",AdmittedwithRecentDischarge!$I650&lt;&gt;"",AdmittedwithRecentDischarge!$S650&lt;&gt;""), AdmittedwithRecentDischarge!$S650,"")</f>
        <v/>
      </c>
      <c r="D628" s="97">
        <f>RANK($F628,$F$6:$F$2005,0)+COUNTIF($F$6:$F628,F628)</f>
        <v>100</v>
      </c>
      <c r="I628" s="93"/>
      <c r="K628" s="51" t="str">
        <f>IF(AND(TransferLog!$J643&lt;&gt;"",TransferLog!$L643&lt;&gt;""), TransferLog!$L643,"")</f>
        <v/>
      </c>
      <c r="L628" s="97">
        <f t="array" ref="L628">RANK($N628,$N$6:$N$2005,0)+COUNTIF($N$6:$N628,N628)</f>
        <v>100</v>
      </c>
      <c r="Q628" s="93"/>
      <c r="U628" s="93"/>
      <c r="W628" s="51" t="str">
        <f>IF(AND(AdmittedwithRecentDischarge!$K650&lt;&gt;"",AdmittedwithRecentDischarge!$I650&lt;&gt;"",AdmittedwithRecentDischarge!$W650&lt;&gt;""), AdmittedwithRecentDischarge!$W650,"")</f>
        <v/>
      </c>
      <c r="X628" s="97">
        <f t="array" ref="X628">RANK($Z628,$Z$6:$Z$2005,0)+COUNTIF($Z$6:$Z628,Z628)</f>
        <v>100</v>
      </c>
      <c r="AD628" s="93"/>
    </row>
    <row r="629" spans="1:30" s="97" customFormat="1">
      <c r="A629" s="97">
        <f t="shared" si="9"/>
        <v>624</v>
      </c>
      <c r="C629" s="51" t="str">
        <f>IF(AND(AdmittedwithRecentDischarge!$K651&lt;&gt;"",AdmittedwithRecentDischarge!$I651&lt;&gt;"",AdmittedwithRecentDischarge!$S651&lt;&gt;""), AdmittedwithRecentDischarge!$S651,"")</f>
        <v/>
      </c>
      <c r="D629" s="97">
        <f>RANK($F629,$F$6:$F$2005,0)+COUNTIF($F$6:$F629,F629)</f>
        <v>100</v>
      </c>
      <c r="I629" s="93"/>
      <c r="K629" s="51" t="str">
        <f>IF(AND(TransferLog!$J644&lt;&gt;"",TransferLog!$L644&lt;&gt;""), TransferLog!$L644,"")</f>
        <v/>
      </c>
      <c r="L629" s="97">
        <f t="array" ref="L629">RANK($N629,$N$6:$N$2005,0)+COUNTIF($N$6:$N629,N629)</f>
        <v>100</v>
      </c>
      <c r="Q629" s="93"/>
      <c r="U629" s="93"/>
      <c r="W629" s="51" t="str">
        <f>IF(AND(AdmittedwithRecentDischarge!$K651&lt;&gt;"",AdmittedwithRecentDischarge!$I651&lt;&gt;"",AdmittedwithRecentDischarge!$W651&lt;&gt;""), AdmittedwithRecentDischarge!$W651,"")</f>
        <v/>
      </c>
      <c r="X629" s="97">
        <f t="array" ref="X629">RANK($Z629,$Z$6:$Z$2005,0)+COUNTIF($Z$6:$Z629,Z629)</f>
        <v>100</v>
      </c>
      <c r="AD629" s="93"/>
    </row>
    <row r="630" spans="1:30" s="97" customFormat="1">
      <c r="A630" s="97">
        <f t="shared" si="9"/>
        <v>625</v>
      </c>
      <c r="C630" s="51" t="str">
        <f>IF(AND(AdmittedwithRecentDischarge!$K652&lt;&gt;"",AdmittedwithRecentDischarge!$I652&lt;&gt;"",AdmittedwithRecentDischarge!$S652&lt;&gt;""), AdmittedwithRecentDischarge!$S652,"")</f>
        <v/>
      </c>
      <c r="D630" s="97">
        <f>RANK($F630,$F$6:$F$2005,0)+COUNTIF($F$6:$F630,F630)</f>
        <v>100</v>
      </c>
      <c r="I630" s="93"/>
      <c r="K630" s="51" t="str">
        <f>IF(AND(TransferLog!$J645&lt;&gt;"",TransferLog!$L645&lt;&gt;""), TransferLog!$L645,"")</f>
        <v/>
      </c>
      <c r="L630" s="97">
        <f t="array" ref="L630">RANK($N630,$N$6:$N$2005,0)+COUNTIF($N$6:$N630,N630)</f>
        <v>100</v>
      </c>
      <c r="Q630" s="93"/>
      <c r="U630" s="93"/>
      <c r="W630" s="51" t="str">
        <f>IF(AND(AdmittedwithRecentDischarge!$K652&lt;&gt;"",AdmittedwithRecentDischarge!$I652&lt;&gt;"",AdmittedwithRecentDischarge!$W652&lt;&gt;""), AdmittedwithRecentDischarge!$W652,"")</f>
        <v/>
      </c>
      <c r="X630" s="97">
        <f t="array" ref="X630">RANK($Z630,$Z$6:$Z$2005,0)+COUNTIF($Z$6:$Z630,Z630)</f>
        <v>100</v>
      </c>
      <c r="AD630" s="93"/>
    </row>
    <row r="631" spans="1:30" s="97" customFormat="1">
      <c r="A631" s="97">
        <f t="shared" si="9"/>
        <v>626</v>
      </c>
      <c r="C631" s="51" t="str">
        <f>IF(AND(AdmittedwithRecentDischarge!$K653&lt;&gt;"",AdmittedwithRecentDischarge!$I653&lt;&gt;"",AdmittedwithRecentDischarge!$S653&lt;&gt;""), AdmittedwithRecentDischarge!$S653,"")</f>
        <v/>
      </c>
      <c r="D631" s="97">
        <f>RANK($F631,$F$6:$F$2005,0)+COUNTIF($F$6:$F631,F631)</f>
        <v>100</v>
      </c>
      <c r="I631" s="93"/>
      <c r="K631" s="51" t="str">
        <f>IF(AND(TransferLog!$J646&lt;&gt;"",TransferLog!$L646&lt;&gt;""), TransferLog!$L646,"")</f>
        <v/>
      </c>
      <c r="L631" s="97">
        <f t="array" ref="L631">RANK($N631,$N$6:$N$2005,0)+COUNTIF($N$6:$N631,N631)</f>
        <v>100</v>
      </c>
      <c r="Q631" s="93"/>
      <c r="U631" s="93"/>
      <c r="W631" s="51" t="str">
        <f>IF(AND(AdmittedwithRecentDischarge!$K653&lt;&gt;"",AdmittedwithRecentDischarge!$I653&lt;&gt;"",AdmittedwithRecentDischarge!$W653&lt;&gt;""), AdmittedwithRecentDischarge!$W653,"")</f>
        <v/>
      </c>
      <c r="X631" s="97">
        <f t="array" ref="X631">RANK($Z631,$Z$6:$Z$2005,0)+COUNTIF($Z$6:$Z631,Z631)</f>
        <v>100</v>
      </c>
      <c r="AD631" s="93"/>
    </row>
    <row r="632" spans="1:30" s="97" customFormat="1">
      <c r="A632" s="97">
        <f t="shared" si="9"/>
        <v>627</v>
      </c>
      <c r="C632" s="51" t="str">
        <f>IF(AND(AdmittedwithRecentDischarge!$K654&lt;&gt;"",AdmittedwithRecentDischarge!$I654&lt;&gt;"",AdmittedwithRecentDischarge!$S654&lt;&gt;""), AdmittedwithRecentDischarge!$S654,"")</f>
        <v/>
      </c>
      <c r="D632" s="97">
        <f>RANK($F632,$F$6:$F$2005,0)+COUNTIF($F$6:$F632,F632)</f>
        <v>100</v>
      </c>
      <c r="I632" s="93"/>
      <c r="K632" s="51" t="str">
        <f>IF(AND(TransferLog!$J647&lt;&gt;"",TransferLog!$L647&lt;&gt;""), TransferLog!$L647,"")</f>
        <v/>
      </c>
      <c r="L632" s="97">
        <f t="array" ref="L632">RANK($N632,$N$6:$N$2005,0)+COUNTIF($N$6:$N632,N632)</f>
        <v>100</v>
      </c>
      <c r="Q632" s="93"/>
      <c r="U632" s="93"/>
      <c r="W632" s="51" t="str">
        <f>IF(AND(AdmittedwithRecentDischarge!$K654&lt;&gt;"",AdmittedwithRecentDischarge!$I654&lt;&gt;"",AdmittedwithRecentDischarge!$W654&lt;&gt;""), AdmittedwithRecentDischarge!$W654,"")</f>
        <v/>
      </c>
      <c r="X632" s="97">
        <f t="array" ref="X632">RANK($Z632,$Z$6:$Z$2005,0)+COUNTIF($Z$6:$Z632,Z632)</f>
        <v>100</v>
      </c>
      <c r="AD632" s="93"/>
    </row>
    <row r="633" spans="1:30" s="97" customFormat="1">
      <c r="A633" s="97">
        <f t="shared" si="9"/>
        <v>628</v>
      </c>
      <c r="C633" s="51" t="str">
        <f>IF(AND(AdmittedwithRecentDischarge!$K655&lt;&gt;"",AdmittedwithRecentDischarge!$I655&lt;&gt;"",AdmittedwithRecentDischarge!$S655&lt;&gt;""), AdmittedwithRecentDischarge!$S655,"")</f>
        <v/>
      </c>
      <c r="D633" s="97">
        <f>RANK($F633,$F$6:$F$2005,0)+COUNTIF($F$6:$F633,F633)</f>
        <v>100</v>
      </c>
      <c r="I633" s="93"/>
      <c r="K633" s="51" t="str">
        <f>IF(AND(TransferLog!$J648&lt;&gt;"",TransferLog!$L648&lt;&gt;""), TransferLog!$L648,"")</f>
        <v/>
      </c>
      <c r="L633" s="97">
        <f t="array" ref="L633">RANK($N633,$N$6:$N$2005,0)+COUNTIF($N$6:$N633,N633)</f>
        <v>100</v>
      </c>
      <c r="Q633" s="93"/>
      <c r="U633" s="93"/>
      <c r="W633" s="51" t="str">
        <f>IF(AND(AdmittedwithRecentDischarge!$K655&lt;&gt;"",AdmittedwithRecentDischarge!$I655&lt;&gt;"",AdmittedwithRecentDischarge!$W655&lt;&gt;""), AdmittedwithRecentDischarge!$W655,"")</f>
        <v/>
      </c>
      <c r="X633" s="97">
        <f t="array" ref="X633">RANK($Z633,$Z$6:$Z$2005,0)+COUNTIF($Z$6:$Z633,Z633)</f>
        <v>100</v>
      </c>
      <c r="AD633" s="93"/>
    </row>
    <row r="634" spans="1:30" s="97" customFormat="1">
      <c r="A634" s="97">
        <f t="shared" si="9"/>
        <v>629</v>
      </c>
      <c r="C634" s="51" t="str">
        <f>IF(AND(AdmittedwithRecentDischarge!$K656&lt;&gt;"",AdmittedwithRecentDischarge!$I656&lt;&gt;"",AdmittedwithRecentDischarge!$S656&lt;&gt;""), AdmittedwithRecentDischarge!$S656,"")</f>
        <v/>
      </c>
      <c r="D634" s="97">
        <f>RANK($F634,$F$6:$F$2005,0)+COUNTIF($F$6:$F634,F634)</f>
        <v>100</v>
      </c>
      <c r="I634" s="93"/>
      <c r="K634" s="51" t="str">
        <f>IF(AND(TransferLog!$J649&lt;&gt;"",TransferLog!$L649&lt;&gt;""), TransferLog!$L649,"")</f>
        <v/>
      </c>
      <c r="L634" s="97">
        <f t="array" ref="L634">RANK($N634,$N$6:$N$2005,0)+COUNTIF($N$6:$N634,N634)</f>
        <v>100</v>
      </c>
      <c r="Q634" s="93"/>
      <c r="U634" s="93"/>
      <c r="W634" s="51" t="str">
        <f>IF(AND(AdmittedwithRecentDischarge!$K656&lt;&gt;"",AdmittedwithRecentDischarge!$I656&lt;&gt;"",AdmittedwithRecentDischarge!$W656&lt;&gt;""), AdmittedwithRecentDischarge!$W656,"")</f>
        <v/>
      </c>
      <c r="X634" s="97">
        <f t="array" ref="X634">RANK($Z634,$Z$6:$Z$2005,0)+COUNTIF($Z$6:$Z634,Z634)</f>
        <v>100</v>
      </c>
      <c r="AD634" s="93"/>
    </row>
    <row r="635" spans="1:30" s="97" customFormat="1">
      <c r="A635" s="97">
        <f t="shared" si="9"/>
        <v>630</v>
      </c>
      <c r="C635" s="51" t="str">
        <f>IF(AND(AdmittedwithRecentDischarge!$K657&lt;&gt;"",AdmittedwithRecentDischarge!$I657&lt;&gt;"",AdmittedwithRecentDischarge!$S657&lt;&gt;""), AdmittedwithRecentDischarge!$S657,"")</f>
        <v/>
      </c>
      <c r="D635" s="97">
        <f>RANK($F635,$F$6:$F$2005,0)+COUNTIF($F$6:$F635,F635)</f>
        <v>100</v>
      </c>
      <c r="I635" s="93"/>
      <c r="K635" s="51" t="str">
        <f>IF(AND(TransferLog!$J650&lt;&gt;"",TransferLog!$L650&lt;&gt;""), TransferLog!$L650,"")</f>
        <v/>
      </c>
      <c r="L635" s="97">
        <f t="array" ref="L635">RANK($N635,$N$6:$N$2005,0)+COUNTIF($N$6:$N635,N635)</f>
        <v>100</v>
      </c>
      <c r="Q635" s="93"/>
      <c r="U635" s="93"/>
      <c r="W635" s="51" t="str">
        <f>IF(AND(AdmittedwithRecentDischarge!$K657&lt;&gt;"",AdmittedwithRecentDischarge!$I657&lt;&gt;"",AdmittedwithRecentDischarge!$W657&lt;&gt;""), AdmittedwithRecentDischarge!$W657,"")</f>
        <v/>
      </c>
      <c r="X635" s="97">
        <f t="array" ref="X635">RANK($Z635,$Z$6:$Z$2005,0)+COUNTIF($Z$6:$Z635,Z635)</f>
        <v>100</v>
      </c>
      <c r="AD635" s="93"/>
    </row>
    <row r="636" spans="1:30" s="97" customFormat="1">
      <c r="A636" s="97">
        <f t="shared" si="9"/>
        <v>631</v>
      </c>
      <c r="C636" s="51" t="str">
        <f>IF(AND(AdmittedwithRecentDischarge!$K658&lt;&gt;"",AdmittedwithRecentDischarge!$I658&lt;&gt;"",AdmittedwithRecentDischarge!$S658&lt;&gt;""), AdmittedwithRecentDischarge!$S658,"")</f>
        <v/>
      </c>
      <c r="D636" s="97">
        <f>RANK($F636,$F$6:$F$2005,0)+COUNTIF($F$6:$F636,F636)</f>
        <v>100</v>
      </c>
      <c r="I636" s="93"/>
      <c r="K636" s="51" t="str">
        <f>IF(AND(TransferLog!$J651&lt;&gt;"",TransferLog!$L651&lt;&gt;""), TransferLog!$L651,"")</f>
        <v/>
      </c>
      <c r="L636" s="97">
        <f t="array" ref="L636">RANK($N636,$N$6:$N$2005,0)+COUNTIF($N$6:$N636,N636)</f>
        <v>100</v>
      </c>
      <c r="Q636" s="93"/>
      <c r="U636" s="93"/>
      <c r="W636" s="51" t="str">
        <f>IF(AND(AdmittedwithRecentDischarge!$K658&lt;&gt;"",AdmittedwithRecentDischarge!$I658&lt;&gt;"",AdmittedwithRecentDischarge!$W658&lt;&gt;""), AdmittedwithRecentDischarge!$W658,"")</f>
        <v/>
      </c>
      <c r="X636" s="97">
        <f t="array" ref="X636">RANK($Z636,$Z$6:$Z$2005,0)+COUNTIF($Z$6:$Z636,Z636)</f>
        <v>100</v>
      </c>
      <c r="AD636" s="93"/>
    </row>
    <row r="637" spans="1:30" s="97" customFormat="1">
      <c r="A637" s="97">
        <f t="shared" si="9"/>
        <v>632</v>
      </c>
      <c r="C637" s="51" t="str">
        <f>IF(AND(AdmittedwithRecentDischarge!$K659&lt;&gt;"",AdmittedwithRecentDischarge!$I659&lt;&gt;"",AdmittedwithRecentDischarge!$S659&lt;&gt;""), AdmittedwithRecentDischarge!$S659,"")</f>
        <v/>
      </c>
      <c r="D637" s="97">
        <f>RANK($F637,$F$6:$F$2005,0)+COUNTIF($F$6:$F637,F637)</f>
        <v>100</v>
      </c>
      <c r="I637" s="93"/>
      <c r="K637" s="51" t="str">
        <f>IF(AND(TransferLog!$J652&lt;&gt;"",TransferLog!$L652&lt;&gt;""), TransferLog!$L652,"")</f>
        <v/>
      </c>
      <c r="L637" s="97">
        <f t="array" ref="L637">RANK($N637,$N$6:$N$2005,0)+COUNTIF($N$6:$N637,N637)</f>
        <v>100</v>
      </c>
      <c r="Q637" s="93"/>
      <c r="U637" s="93"/>
      <c r="W637" s="51" t="str">
        <f>IF(AND(AdmittedwithRecentDischarge!$K659&lt;&gt;"",AdmittedwithRecentDischarge!$I659&lt;&gt;"",AdmittedwithRecentDischarge!$W659&lt;&gt;""), AdmittedwithRecentDischarge!$W659,"")</f>
        <v/>
      </c>
      <c r="X637" s="97">
        <f t="array" ref="X637">RANK($Z637,$Z$6:$Z$2005,0)+COUNTIF($Z$6:$Z637,Z637)</f>
        <v>100</v>
      </c>
      <c r="AD637" s="93"/>
    </row>
    <row r="638" spans="1:30" s="97" customFormat="1">
      <c r="A638" s="97">
        <f t="shared" si="9"/>
        <v>633</v>
      </c>
      <c r="C638" s="51" t="str">
        <f>IF(AND(AdmittedwithRecentDischarge!$K660&lt;&gt;"",AdmittedwithRecentDischarge!$I660&lt;&gt;"",AdmittedwithRecentDischarge!$S660&lt;&gt;""), AdmittedwithRecentDischarge!$S660,"")</f>
        <v/>
      </c>
      <c r="D638" s="97">
        <f>RANK($F638,$F$6:$F$2005,0)+COUNTIF($F$6:$F638,F638)</f>
        <v>100</v>
      </c>
      <c r="I638" s="93"/>
      <c r="K638" s="51" t="str">
        <f>IF(AND(TransferLog!$J653&lt;&gt;"",TransferLog!$L653&lt;&gt;""), TransferLog!$L653,"")</f>
        <v/>
      </c>
      <c r="L638" s="97">
        <f t="array" ref="L638">RANK($N638,$N$6:$N$2005,0)+COUNTIF($N$6:$N638,N638)</f>
        <v>100</v>
      </c>
      <c r="Q638" s="93"/>
      <c r="U638" s="93"/>
      <c r="W638" s="51" t="str">
        <f>IF(AND(AdmittedwithRecentDischarge!$K660&lt;&gt;"",AdmittedwithRecentDischarge!$I660&lt;&gt;"",AdmittedwithRecentDischarge!$W660&lt;&gt;""), AdmittedwithRecentDischarge!$W660,"")</f>
        <v/>
      </c>
      <c r="X638" s="97">
        <f t="array" ref="X638">RANK($Z638,$Z$6:$Z$2005,0)+COUNTIF($Z$6:$Z638,Z638)</f>
        <v>100</v>
      </c>
      <c r="AD638" s="93"/>
    </row>
    <row r="639" spans="1:30" s="97" customFormat="1">
      <c r="A639" s="97">
        <f t="shared" si="9"/>
        <v>634</v>
      </c>
      <c r="C639" s="51" t="str">
        <f>IF(AND(AdmittedwithRecentDischarge!$K661&lt;&gt;"",AdmittedwithRecentDischarge!$I661&lt;&gt;"",AdmittedwithRecentDischarge!$S661&lt;&gt;""), AdmittedwithRecentDischarge!$S661,"")</f>
        <v/>
      </c>
      <c r="D639" s="97">
        <f>RANK($F639,$F$6:$F$2005,0)+COUNTIF($F$6:$F639,F639)</f>
        <v>100</v>
      </c>
      <c r="I639" s="93"/>
      <c r="K639" s="51" t="str">
        <f>IF(AND(TransferLog!$J654&lt;&gt;"",TransferLog!$L654&lt;&gt;""), TransferLog!$L654,"")</f>
        <v/>
      </c>
      <c r="L639" s="97">
        <f t="array" ref="L639">RANK($N639,$N$6:$N$2005,0)+COUNTIF($N$6:$N639,N639)</f>
        <v>100</v>
      </c>
      <c r="Q639" s="93"/>
      <c r="U639" s="93"/>
      <c r="W639" s="51" t="str">
        <f>IF(AND(AdmittedwithRecentDischarge!$K661&lt;&gt;"",AdmittedwithRecentDischarge!$I661&lt;&gt;"",AdmittedwithRecentDischarge!$W661&lt;&gt;""), AdmittedwithRecentDischarge!$W661,"")</f>
        <v/>
      </c>
      <c r="X639" s="97">
        <f t="array" ref="X639">RANK($Z639,$Z$6:$Z$2005,0)+COUNTIF($Z$6:$Z639,Z639)</f>
        <v>100</v>
      </c>
      <c r="AD639" s="93"/>
    </row>
    <row r="640" spans="1:30" s="97" customFormat="1">
      <c r="A640" s="97">
        <f t="shared" si="9"/>
        <v>635</v>
      </c>
      <c r="C640" s="51" t="str">
        <f>IF(AND(AdmittedwithRecentDischarge!$K662&lt;&gt;"",AdmittedwithRecentDischarge!$I662&lt;&gt;"",AdmittedwithRecentDischarge!$S662&lt;&gt;""), AdmittedwithRecentDischarge!$S662,"")</f>
        <v/>
      </c>
      <c r="D640" s="97">
        <f>RANK($F640,$F$6:$F$2005,0)+COUNTIF($F$6:$F640,F640)</f>
        <v>100</v>
      </c>
      <c r="I640" s="93"/>
      <c r="K640" s="51" t="str">
        <f>IF(AND(TransferLog!$J655&lt;&gt;"",TransferLog!$L655&lt;&gt;""), TransferLog!$L655,"")</f>
        <v/>
      </c>
      <c r="L640" s="97">
        <f t="array" ref="L640">RANK($N640,$N$6:$N$2005,0)+COUNTIF($N$6:$N640,N640)</f>
        <v>100</v>
      </c>
      <c r="Q640" s="93"/>
      <c r="U640" s="93"/>
      <c r="W640" s="51" t="str">
        <f>IF(AND(AdmittedwithRecentDischarge!$K662&lt;&gt;"",AdmittedwithRecentDischarge!$I662&lt;&gt;"",AdmittedwithRecentDischarge!$W662&lt;&gt;""), AdmittedwithRecentDischarge!$W662,"")</f>
        <v/>
      </c>
      <c r="X640" s="97">
        <f t="array" ref="X640">RANK($Z640,$Z$6:$Z$2005,0)+COUNTIF($Z$6:$Z640,Z640)</f>
        <v>100</v>
      </c>
      <c r="AD640" s="93"/>
    </row>
    <row r="641" spans="1:30" s="97" customFormat="1">
      <c r="A641" s="97">
        <f t="shared" si="9"/>
        <v>636</v>
      </c>
      <c r="C641" s="51" t="str">
        <f>IF(AND(AdmittedwithRecentDischarge!$K663&lt;&gt;"",AdmittedwithRecentDischarge!$I663&lt;&gt;"",AdmittedwithRecentDischarge!$S663&lt;&gt;""), AdmittedwithRecentDischarge!$S663,"")</f>
        <v/>
      </c>
      <c r="D641" s="97">
        <f>RANK($F641,$F$6:$F$2005,0)+COUNTIF($F$6:$F641,F641)</f>
        <v>100</v>
      </c>
      <c r="I641" s="93"/>
      <c r="K641" s="51" t="str">
        <f>IF(AND(TransferLog!$J656&lt;&gt;"",TransferLog!$L656&lt;&gt;""), TransferLog!$L656,"")</f>
        <v/>
      </c>
      <c r="L641" s="97">
        <f t="array" ref="L641">RANK($N641,$N$6:$N$2005,0)+COUNTIF($N$6:$N641,N641)</f>
        <v>100</v>
      </c>
      <c r="Q641" s="93"/>
      <c r="U641" s="93"/>
      <c r="W641" s="51" t="str">
        <f>IF(AND(AdmittedwithRecentDischarge!$K663&lt;&gt;"",AdmittedwithRecentDischarge!$I663&lt;&gt;"",AdmittedwithRecentDischarge!$W663&lt;&gt;""), AdmittedwithRecentDischarge!$W663,"")</f>
        <v/>
      </c>
      <c r="X641" s="97">
        <f t="array" ref="X641">RANK($Z641,$Z$6:$Z$2005,0)+COUNTIF($Z$6:$Z641,Z641)</f>
        <v>100</v>
      </c>
      <c r="AD641" s="93"/>
    </row>
    <row r="642" spans="1:30" s="97" customFormat="1">
      <c r="A642" s="97">
        <f t="shared" si="9"/>
        <v>637</v>
      </c>
      <c r="C642" s="51" t="str">
        <f>IF(AND(AdmittedwithRecentDischarge!$K664&lt;&gt;"",AdmittedwithRecentDischarge!$I664&lt;&gt;"",AdmittedwithRecentDischarge!$S664&lt;&gt;""), AdmittedwithRecentDischarge!$S664,"")</f>
        <v/>
      </c>
      <c r="D642" s="97">
        <f>RANK($F642,$F$6:$F$2005,0)+COUNTIF($F$6:$F642,F642)</f>
        <v>100</v>
      </c>
      <c r="I642" s="93"/>
      <c r="K642" s="51" t="str">
        <f>IF(AND(TransferLog!$J657&lt;&gt;"",TransferLog!$L657&lt;&gt;""), TransferLog!$L657,"")</f>
        <v/>
      </c>
      <c r="L642" s="97">
        <f t="array" ref="L642">RANK($N642,$N$6:$N$2005,0)+COUNTIF($N$6:$N642,N642)</f>
        <v>100</v>
      </c>
      <c r="Q642" s="93"/>
      <c r="U642" s="93"/>
      <c r="W642" s="51" t="str">
        <f>IF(AND(AdmittedwithRecentDischarge!$K664&lt;&gt;"",AdmittedwithRecentDischarge!$I664&lt;&gt;"",AdmittedwithRecentDischarge!$W664&lt;&gt;""), AdmittedwithRecentDischarge!$W664,"")</f>
        <v/>
      </c>
      <c r="X642" s="97">
        <f t="array" ref="X642">RANK($Z642,$Z$6:$Z$2005,0)+COUNTIF($Z$6:$Z642,Z642)</f>
        <v>100</v>
      </c>
      <c r="AD642" s="93"/>
    </row>
    <row r="643" spans="1:30" s="97" customFormat="1">
      <c r="A643" s="97">
        <f t="shared" si="9"/>
        <v>638</v>
      </c>
      <c r="C643" s="51" t="str">
        <f>IF(AND(AdmittedwithRecentDischarge!$K665&lt;&gt;"",AdmittedwithRecentDischarge!$I665&lt;&gt;"",AdmittedwithRecentDischarge!$S665&lt;&gt;""), AdmittedwithRecentDischarge!$S665,"")</f>
        <v/>
      </c>
      <c r="D643" s="97">
        <f>RANK($F643,$F$6:$F$2005,0)+COUNTIF($F$6:$F643,F643)</f>
        <v>100</v>
      </c>
      <c r="I643" s="93"/>
      <c r="K643" s="51" t="str">
        <f>IF(AND(TransferLog!$J658&lt;&gt;"",TransferLog!$L658&lt;&gt;""), TransferLog!$L658,"")</f>
        <v/>
      </c>
      <c r="L643" s="97">
        <f t="array" ref="L643">RANK($N643,$N$6:$N$2005,0)+COUNTIF($N$6:$N643,N643)</f>
        <v>100</v>
      </c>
      <c r="Q643" s="93"/>
      <c r="U643" s="93"/>
      <c r="W643" s="51" t="str">
        <f>IF(AND(AdmittedwithRecentDischarge!$K665&lt;&gt;"",AdmittedwithRecentDischarge!$I665&lt;&gt;"",AdmittedwithRecentDischarge!$W665&lt;&gt;""), AdmittedwithRecentDischarge!$W665,"")</f>
        <v/>
      </c>
      <c r="X643" s="97">
        <f t="array" ref="X643">RANK($Z643,$Z$6:$Z$2005,0)+COUNTIF($Z$6:$Z643,Z643)</f>
        <v>100</v>
      </c>
      <c r="AD643" s="93"/>
    </row>
    <row r="644" spans="1:30" s="97" customFormat="1">
      <c r="A644" s="97">
        <f t="shared" si="9"/>
        <v>639</v>
      </c>
      <c r="C644" s="51" t="str">
        <f>IF(AND(AdmittedwithRecentDischarge!$K666&lt;&gt;"",AdmittedwithRecentDischarge!$I666&lt;&gt;"",AdmittedwithRecentDischarge!$S666&lt;&gt;""), AdmittedwithRecentDischarge!$S666,"")</f>
        <v/>
      </c>
      <c r="D644" s="97">
        <f>RANK($F644,$F$6:$F$2005,0)+COUNTIF($F$6:$F644,F644)</f>
        <v>100</v>
      </c>
      <c r="I644" s="93"/>
      <c r="K644" s="51" t="str">
        <f>IF(AND(TransferLog!$J659&lt;&gt;"",TransferLog!$L659&lt;&gt;""), TransferLog!$L659,"")</f>
        <v/>
      </c>
      <c r="L644" s="97">
        <f t="array" ref="L644">RANK($N644,$N$6:$N$2005,0)+COUNTIF($N$6:$N644,N644)</f>
        <v>100</v>
      </c>
      <c r="Q644" s="93"/>
      <c r="U644" s="93"/>
      <c r="W644" s="51" t="str">
        <f>IF(AND(AdmittedwithRecentDischarge!$K666&lt;&gt;"",AdmittedwithRecentDischarge!$I666&lt;&gt;"",AdmittedwithRecentDischarge!$W666&lt;&gt;""), AdmittedwithRecentDischarge!$W666,"")</f>
        <v/>
      </c>
      <c r="X644" s="97">
        <f t="array" ref="X644">RANK($Z644,$Z$6:$Z$2005,0)+COUNTIF($Z$6:$Z644,Z644)</f>
        <v>100</v>
      </c>
      <c r="AD644" s="93"/>
    </row>
    <row r="645" spans="1:30" s="97" customFormat="1">
      <c r="A645" s="97">
        <f t="shared" si="9"/>
        <v>640</v>
      </c>
      <c r="C645" s="51" t="str">
        <f>IF(AND(AdmittedwithRecentDischarge!$K667&lt;&gt;"",AdmittedwithRecentDischarge!$I667&lt;&gt;"",AdmittedwithRecentDischarge!$S667&lt;&gt;""), AdmittedwithRecentDischarge!$S667,"")</f>
        <v/>
      </c>
      <c r="D645" s="97">
        <f>RANK($F645,$F$6:$F$2005,0)+COUNTIF($F$6:$F645,F645)</f>
        <v>100</v>
      </c>
      <c r="I645" s="93"/>
      <c r="K645" s="51" t="str">
        <f>IF(AND(TransferLog!$J660&lt;&gt;"",TransferLog!$L660&lt;&gt;""), TransferLog!$L660,"")</f>
        <v/>
      </c>
      <c r="L645" s="97">
        <f t="array" ref="L645">RANK($N645,$N$6:$N$2005,0)+COUNTIF($N$6:$N645,N645)</f>
        <v>100</v>
      </c>
      <c r="Q645" s="93"/>
      <c r="U645" s="93"/>
      <c r="W645" s="51" t="str">
        <f>IF(AND(AdmittedwithRecentDischarge!$K667&lt;&gt;"",AdmittedwithRecentDischarge!$I667&lt;&gt;"",AdmittedwithRecentDischarge!$W667&lt;&gt;""), AdmittedwithRecentDischarge!$W667,"")</f>
        <v/>
      </c>
      <c r="X645" s="97">
        <f t="array" ref="X645">RANK($Z645,$Z$6:$Z$2005,0)+COUNTIF($Z$6:$Z645,Z645)</f>
        <v>100</v>
      </c>
      <c r="AD645" s="93"/>
    </row>
    <row r="646" spans="1:30" s="97" customFormat="1">
      <c r="A646" s="97">
        <f t="shared" si="9"/>
        <v>641</v>
      </c>
      <c r="C646" s="51" t="str">
        <f>IF(AND(AdmittedwithRecentDischarge!$K668&lt;&gt;"",AdmittedwithRecentDischarge!$I668&lt;&gt;"",AdmittedwithRecentDischarge!$S668&lt;&gt;""), AdmittedwithRecentDischarge!$S668,"")</f>
        <v/>
      </c>
      <c r="D646" s="97">
        <f>RANK($F646,$F$6:$F$2005,0)+COUNTIF($F$6:$F646,F646)</f>
        <v>100</v>
      </c>
      <c r="I646" s="93"/>
      <c r="K646" s="51" t="str">
        <f>IF(AND(TransferLog!$J661&lt;&gt;"",TransferLog!$L661&lt;&gt;""), TransferLog!$L661,"")</f>
        <v/>
      </c>
      <c r="L646" s="97">
        <f t="array" ref="L646">RANK($N646,$N$6:$N$2005,0)+COUNTIF($N$6:$N646,N646)</f>
        <v>100</v>
      </c>
      <c r="Q646" s="93"/>
      <c r="U646" s="93"/>
      <c r="W646" s="51" t="str">
        <f>IF(AND(AdmittedwithRecentDischarge!$K668&lt;&gt;"",AdmittedwithRecentDischarge!$I668&lt;&gt;"",AdmittedwithRecentDischarge!$W668&lt;&gt;""), AdmittedwithRecentDischarge!$W668,"")</f>
        <v/>
      </c>
      <c r="X646" s="97">
        <f t="array" ref="X646">RANK($Z646,$Z$6:$Z$2005,0)+COUNTIF($Z$6:$Z646,Z646)</f>
        <v>100</v>
      </c>
      <c r="AD646" s="93"/>
    </row>
    <row r="647" spans="1:30" s="97" customFormat="1">
      <c r="A647" s="97">
        <f t="shared" ref="A647:A710" si="10">ROW()-5</f>
        <v>642</v>
      </c>
      <c r="C647" s="51" t="str">
        <f>IF(AND(AdmittedwithRecentDischarge!$K669&lt;&gt;"",AdmittedwithRecentDischarge!$I669&lt;&gt;"",AdmittedwithRecentDischarge!$S669&lt;&gt;""), AdmittedwithRecentDischarge!$S669,"")</f>
        <v/>
      </c>
      <c r="D647" s="97">
        <f>RANK($F647,$F$6:$F$2005,0)+COUNTIF($F$6:$F647,F647)</f>
        <v>100</v>
      </c>
      <c r="I647" s="93"/>
      <c r="K647" s="51" t="str">
        <f>IF(AND(TransferLog!$J662&lt;&gt;"",TransferLog!$L662&lt;&gt;""), TransferLog!$L662,"")</f>
        <v/>
      </c>
      <c r="L647" s="97">
        <f t="array" ref="L647">RANK($N647,$N$6:$N$2005,0)+COUNTIF($N$6:$N647,N647)</f>
        <v>100</v>
      </c>
      <c r="Q647" s="93"/>
      <c r="U647" s="93"/>
      <c r="W647" s="51" t="str">
        <f>IF(AND(AdmittedwithRecentDischarge!$K669&lt;&gt;"",AdmittedwithRecentDischarge!$I669&lt;&gt;"",AdmittedwithRecentDischarge!$W669&lt;&gt;""), AdmittedwithRecentDischarge!$W669,"")</f>
        <v/>
      </c>
      <c r="X647" s="97">
        <f t="array" ref="X647">RANK($Z647,$Z$6:$Z$2005,0)+COUNTIF($Z$6:$Z647,Z647)</f>
        <v>100</v>
      </c>
      <c r="AD647" s="93"/>
    </row>
    <row r="648" spans="1:30" s="97" customFormat="1">
      <c r="A648" s="97">
        <f t="shared" si="10"/>
        <v>643</v>
      </c>
      <c r="C648" s="51" t="str">
        <f>IF(AND(AdmittedwithRecentDischarge!$K670&lt;&gt;"",AdmittedwithRecentDischarge!$I670&lt;&gt;"",AdmittedwithRecentDischarge!$S670&lt;&gt;""), AdmittedwithRecentDischarge!$S670,"")</f>
        <v/>
      </c>
      <c r="D648" s="97">
        <f>RANK($F648,$F$6:$F$2005,0)+COUNTIF($F$6:$F648,F648)</f>
        <v>100</v>
      </c>
      <c r="I648" s="93"/>
      <c r="K648" s="51" t="str">
        <f>IF(AND(TransferLog!$J663&lt;&gt;"",TransferLog!$L663&lt;&gt;""), TransferLog!$L663,"")</f>
        <v/>
      </c>
      <c r="L648" s="97">
        <f t="array" ref="L648">RANK($N648,$N$6:$N$2005,0)+COUNTIF($N$6:$N648,N648)</f>
        <v>100</v>
      </c>
      <c r="Q648" s="93"/>
      <c r="U648" s="93"/>
      <c r="W648" s="51" t="str">
        <f>IF(AND(AdmittedwithRecentDischarge!$K670&lt;&gt;"",AdmittedwithRecentDischarge!$I670&lt;&gt;"",AdmittedwithRecentDischarge!$W670&lt;&gt;""), AdmittedwithRecentDischarge!$W670,"")</f>
        <v/>
      </c>
      <c r="X648" s="97">
        <f t="array" ref="X648">RANK($Z648,$Z$6:$Z$2005,0)+COUNTIF($Z$6:$Z648,Z648)</f>
        <v>100</v>
      </c>
      <c r="AD648" s="93"/>
    </row>
    <row r="649" spans="1:30" s="97" customFormat="1">
      <c r="A649" s="97">
        <f t="shared" si="10"/>
        <v>644</v>
      </c>
      <c r="C649" s="51" t="str">
        <f>IF(AND(AdmittedwithRecentDischarge!$K671&lt;&gt;"",AdmittedwithRecentDischarge!$I671&lt;&gt;"",AdmittedwithRecentDischarge!$S671&lt;&gt;""), AdmittedwithRecentDischarge!$S671,"")</f>
        <v/>
      </c>
      <c r="D649" s="97">
        <f>RANK($F649,$F$6:$F$2005,0)+COUNTIF($F$6:$F649,F649)</f>
        <v>100</v>
      </c>
      <c r="I649" s="93"/>
      <c r="K649" s="51" t="str">
        <f>IF(AND(TransferLog!$J664&lt;&gt;"",TransferLog!$L664&lt;&gt;""), TransferLog!$L664,"")</f>
        <v/>
      </c>
      <c r="L649" s="97">
        <f t="array" ref="L649">RANK($N649,$N$6:$N$2005,0)+COUNTIF($N$6:$N649,N649)</f>
        <v>100</v>
      </c>
      <c r="Q649" s="93"/>
      <c r="U649" s="93"/>
      <c r="W649" s="51" t="str">
        <f>IF(AND(AdmittedwithRecentDischarge!$K671&lt;&gt;"",AdmittedwithRecentDischarge!$I671&lt;&gt;"",AdmittedwithRecentDischarge!$W671&lt;&gt;""), AdmittedwithRecentDischarge!$W671,"")</f>
        <v/>
      </c>
      <c r="X649" s="97">
        <f t="array" ref="X649">RANK($Z649,$Z$6:$Z$2005,0)+COUNTIF($Z$6:$Z649,Z649)</f>
        <v>100</v>
      </c>
      <c r="AD649" s="93"/>
    </row>
    <row r="650" spans="1:30" s="97" customFormat="1">
      <c r="A650" s="97">
        <f t="shared" si="10"/>
        <v>645</v>
      </c>
      <c r="C650" s="51" t="str">
        <f>IF(AND(AdmittedwithRecentDischarge!$K672&lt;&gt;"",AdmittedwithRecentDischarge!$I672&lt;&gt;"",AdmittedwithRecentDischarge!$S672&lt;&gt;""), AdmittedwithRecentDischarge!$S672,"")</f>
        <v/>
      </c>
      <c r="D650" s="97">
        <f>RANK($F650,$F$6:$F$2005,0)+COUNTIF($F$6:$F650,F650)</f>
        <v>100</v>
      </c>
      <c r="I650" s="93"/>
      <c r="K650" s="51" t="str">
        <f>IF(AND(TransferLog!$J665&lt;&gt;"",TransferLog!$L665&lt;&gt;""), TransferLog!$L665,"")</f>
        <v/>
      </c>
      <c r="L650" s="97">
        <f t="array" ref="L650">RANK($N650,$N$6:$N$2005,0)+COUNTIF($N$6:$N650,N650)</f>
        <v>100</v>
      </c>
      <c r="Q650" s="93"/>
      <c r="U650" s="93"/>
      <c r="W650" s="51" t="str">
        <f>IF(AND(AdmittedwithRecentDischarge!$K672&lt;&gt;"",AdmittedwithRecentDischarge!$I672&lt;&gt;"",AdmittedwithRecentDischarge!$W672&lt;&gt;""), AdmittedwithRecentDischarge!$W672,"")</f>
        <v/>
      </c>
      <c r="X650" s="97">
        <f t="array" ref="X650">RANK($Z650,$Z$6:$Z$2005,0)+COUNTIF($Z$6:$Z650,Z650)</f>
        <v>100</v>
      </c>
      <c r="AD650" s="93"/>
    </row>
    <row r="651" spans="1:30" s="97" customFormat="1">
      <c r="A651" s="97">
        <f t="shared" si="10"/>
        <v>646</v>
      </c>
      <c r="C651" s="51" t="str">
        <f>IF(AND(AdmittedwithRecentDischarge!$K673&lt;&gt;"",AdmittedwithRecentDischarge!$I673&lt;&gt;"",AdmittedwithRecentDischarge!$S673&lt;&gt;""), AdmittedwithRecentDischarge!$S673,"")</f>
        <v/>
      </c>
      <c r="D651" s="97">
        <f>RANK($F651,$F$6:$F$2005,0)+COUNTIF($F$6:$F651,F651)</f>
        <v>100</v>
      </c>
      <c r="I651" s="93"/>
      <c r="K651" s="51" t="str">
        <f>IF(AND(TransferLog!$J666&lt;&gt;"",TransferLog!$L666&lt;&gt;""), TransferLog!$L666,"")</f>
        <v/>
      </c>
      <c r="L651" s="97">
        <f t="array" ref="L651">RANK($N651,$N$6:$N$2005,0)+COUNTIF($N$6:$N651,N651)</f>
        <v>100</v>
      </c>
      <c r="Q651" s="93"/>
      <c r="U651" s="93"/>
      <c r="W651" s="51" t="str">
        <f>IF(AND(AdmittedwithRecentDischarge!$K673&lt;&gt;"",AdmittedwithRecentDischarge!$I673&lt;&gt;"",AdmittedwithRecentDischarge!$W673&lt;&gt;""), AdmittedwithRecentDischarge!$W673,"")</f>
        <v/>
      </c>
      <c r="X651" s="97">
        <f t="array" ref="X651">RANK($Z651,$Z$6:$Z$2005,0)+COUNTIF($Z$6:$Z651,Z651)</f>
        <v>100</v>
      </c>
      <c r="AD651" s="93"/>
    </row>
    <row r="652" spans="1:30" s="97" customFormat="1">
      <c r="A652" s="97">
        <f t="shared" si="10"/>
        <v>647</v>
      </c>
      <c r="C652" s="51" t="str">
        <f>IF(AND(AdmittedwithRecentDischarge!$K674&lt;&gt;"",AdmittedwithRecentDischarge!$I674&lt;&gt;"",AdmittedwithRecentDischarge!$S674&lt;&gt;""), AdmittedwithRecentDischarge!$S674,"")</f>
        <v/>
      </c>
      <c r="D652" s="97">
        <f>RANK($F652,$F$6:$F$2005,0)+COUNTIF($F$6:$F652,F652)</f>
        <v>100</v>
      </c>
      <c r="I652" s="93"/>
      <c r="K652" s="51" t="str">
        <f>IF(AND(TransferLog!$J667&lt;&gt;"",TransferLog!$L667&lt;&gt;""), TransferLog!$L667,"")</f>
        <v/>
      </c>
      <c r="L652" s="97">
        <f t="array" ref="L652">RANK($N652,$N$6:$N$2005,0)+COUNTIF($N$6:$N652,N652)</f>
        <v>100</v>
      </c>
      <c r="Q652" s="93"/>
      <c r="U652" s="93"/>
      <c r="W652" s="51" t="str">
        <f>IF(AND(AdmittedwithRecentDischarge!$K674&lt;&gt;"",AdmittedwithRecentDischarge!$I674&lt;&gt;"",AdmittedwithRecentDischarge!$W674&lt;&gt;""), AdmittedwithRecentDischarge!$W674,"")</f>
        <v/>
      </c>
      <c r="X652" s="97">
        <f t="array" ref="X652">RANK($Z652,$Z$6:$Z$2005,0)+COUNTIF($Z$6:$Z652,Z652)</f>
        <v>100</v>
      </c>
      <c r="AD652" s="93"/>
    </row>
    <row r="653" spans="1:30" s="97" customFormat="1">
      <c r="A653" s="97">
        <f t="shared" si="10"/>
        <v>648</v>
      </c>
      <c r="C653" s="51" t="str">
        <f>IF(AND(AdmittedwithRecentDischarge!$K675&lt;&gt;"",AdmittedwithRecentDischarge!$I675&lt;&gt;"",AdmittedwithRecentDischarge!$S675&lt;&gt;""), AdmittedwithRecentDischarge!$S675,"")</f>
        <v/>
      </c>
      <c r="D653" s="97">
        <f>RANK($F653,$F$6:$F$2005,0)+COUNTIF($F$6:$F653,F653)</f>
        <v>100</v>
      </c>
      <c r="I653" s="93"/>
      <c r="K653" s="51" t="str">
        <f>IF(AND(TransferLog!$J668&lt;&gt;"",TransferLog!$L668&lt;&gt;""), TransferLog!$L668,"")</f>
        <v/>
      </c>
      <c r="L653" s="97">
        <f t="array" ref="L653">RANK($N653,$N$6:$N$2005,0)+COUNTIF($N$6:$N653,N653)</f>
        <v>100</v>
      </c>
      <c r="Q653" s="93"/>
      <c r="U653" s="93"/>
      <c r="W653" s="51" t="str">
        <f>IF(AND(AdmittedwithRecentDischarge!$K675&lt;&gt;"",AdmittedwithRecentDischarge!$I675&lt;&gt;"",AdmittedwithRecentDischarge!$W675&lt;&gt;""), AdmittedwithRecentDischarge!$W675,"")</f>
        <v/>
      </c>
      <c r="X653" s="97">
        <f t="array" ref="X653">RANK($Z653,$Z$6:$Z$2005,0)+COUNTIF($Z$6:$Z653,Z653)</f>
        <v>100</v>
      </c>
      <c r="AD653" s="93"/>
    </row>
    <row r="654" spans="1:30" s="97" customFormat="1">
      <c r="A654" s="97">
        <f t="shared" si="10"/>
        <v>649</v>
      </c>
      <c r="C654" s="51" t="str">
        <f>IF(AND(AdmittedwithRecentDischarge!$K676&lt;&gt;"",AdmittedwithRecentDischarge!$I676&lt;&gt;"",AdmittedwithRecentDischarge!$S676&lt;&gt;""), AdmittedwithRecentDischarge!$S676,"")</f>
        <v/>
      </c>
      <c r="D654" s="97">
        <f>RANK($F654,$F$6:$F$2005,0)+COUNTIF($F$6:$F654,F654)</f>
        <v>100</v>
      </c>
      <c r="I654" s="93"/>
      <c r="K654" s="51" t="str">
        <f>IF(AND(TransferLog!$J669&lt;&gt;"",TransferLog!$L669&lt;&gt;""), TransferLog!$L669,"")</f>
        <v/>
      </c>
      <c r="L654" s="97">
        <f t="array" ref="L654">RANK($N654,$N$6:$N$2005,0)+COUNTIF($N$6:$N654,N654)</f>
        <v>100</v>
      </c>
      <c r="Q654" s="93"/>
      <c r="U654" s="93"/>
      <c r="W654" s="51" t="str">
        <f>IF(AND(AdmittedwithRecentDischarge!$K676&lt;&gt;"",AdmittedwithRecentDischarge!$I676&lt;&gt;"",AdmittedwithRecentDischarge!$W676&lt;&gt;""), AdmittedwithRecentDischarge!$W676,"")</f>
        <v/>
      </c>
      <c r="X654" s="97">
        <f t="array" ref="X654">RANK($Z654,$Z$6:$Z$2005,0)+COUNTIF($Z$6:$Z654,Z654)</f>
        <v>100</v>
      </c>
      <c r="AD654" s="93"/>
    </row>
    <row r="655" spans="1:30" s="97" customFormat="1">
      <c r="A655" s="97">
        <f t="shared" si="10"/>
        <v>650</v>
      </c>
      <c r="C655" s="51" t="str">
        <f>IF(AND(AdmittedwithRecentDischarge!$K677&lt;&gt;"",AdmittedwithRecentDischarge!$I677&lt;&gt;"",AdmittedwithRecentDischarge!$S677&lt;&gt;""), AdmittedwithRecentDischarge!$S677,"")</f>
        <v/>
      </c>
      <c r="D655" s="97">
        <f>RANK($F655,$F$6:$F$2005,0)+COUNTIF($F$6:$F655,F655)</f>
        <v>100</v>
      </c>
      <c r="I655" s="93"/>
      <c r="K655" s="51" t="str">
        <f>IF(AND(TransferLog!$J670&lt;&gt;"",TransferLog!$L670&lt;&gt;""), TransferLog!$L670,"")</f>
        <v/>
      </c>
      <c r="L655" s="97">
        <f t="array" ref="L655">RANK($N655,$N$6:$N$2005,0)+COUNTIF($N$6:$N655,N655)</f>
        <v>100</v>
      </c>
      <c r="Q655" s="93"/>
      <c r="U655" s="93"/>
      <c r="W655" s="51" t="str">
        <f>IF(AND(AdmittedwithRecentDischarge!$K677&lt;&gt;"",AdmittedwithRecentDischarge!$I677&lt;&gt;"",AdmittedwithRecentDischarge!$W677&lt;&gt;""), AdmittedwithRecentDischarge!$W677,"")</f>
        <v/>
      </c>
      <c r="X655" s="97">
        <f t="array" ref="X655">RANK($Z655,$Z$6:$Z$2005,0)+COUNTIF($Z$6:$Z655,Z655)</f>
        <v>100</v>
      </c>
      <c r="AD655" s="93"/>
    </row>
    <row r="656" spans="1:30" s="97" customFormat="1">
      <c r="A656" s="97">
        <f t="shared" si="10"/>
        <v>651</v>
      </c>
      <c r="C656" s="51" t="str">
        <f>IF(AND(AdmittedwithRecentDischarge!$K678&lt;&gt;"",AdmittedwithRecentDischarge!$I678&lt;&gt;"",AdmittedwithRecentDischarge!$S678&lt;&gt;""), AdmittedwithRecentDischarge!$S678,"")</f>
        <v/>
      </c>
      <c r="D656" s="97">
        <f>RANK($F656,$F$6:$F$2005,0)+COUNTIF($F$6:$F656,F656)</f>
        <v>100</v>
      </c>
      <c r="I656" s="93"/>
      <c r="K656" s="51" t="str">
        <f>IF(AND(TransferLog!$J671&lt;&gt;"",TransferLog!$L671&lt;&gt;""), TransferLog!$L671,"")</f>
        <v/>
      </c>
      <c r="L656" s="97">
        <f t="array" ref="L656">RANK($N656,$N$6:$N$2005,0)+COUNTIF($N$6:$N656,N656)</f>
        <v>100</v>
      </c>
      <c r="Q656" s="93"/>
      <c r="U656" s="93"/>
      <c r="W656" s="51" t="str">
        <f>IF(AND(AdmittedwithRecentDischarge!$K678&lt;&gt;"",AdmittedwithRecentDischarge!$I678&lt;&gt;"",AdmittedwithRecentDischarge!$W678&lt;&gt;""), AdmittedwithRecentDischarge!$W678,"")</f>
        <v/>
      </c>
      <c r="X656" s="97">
        <f t="array" ref="X656">RANK($Z656,$Z$6:$Z$2005,0)+COUNTIF($Z$6:$Z656,Z656)</f>
        <v>100</v>
      </c>
      <c r="AD656" s="93"/>
    </row>
    <row r="657" spans="1:30" s="97" customFormat="1">
      <c r="A657" s="97">
        <f t="shared" si="10"/>
        <v>652</v>
      </c>
      <c r="C657" s="51" t="str">
        <f>IF(AND(AdmittedwithRecentDischarge!$K679&lt;&gt;"",AdmittedwithRecentDischarge!$I679&lt;&gt;"",AdmittedwithRecentDischarge!$S679&lt;&gt;""), AdmittedwithRecentDischarge!$S679,"")</f>
        <v/>
      </c>
      <c r="D657" s="97">
        <f>RANK($F657,$F$6:$F$2005,0)+COUNTIF($F$6:$F657,F657)</f>
        <v>100</v>
      </c>
      <c r="I657" s="93"/>
      <c r="K657" s="51" t="str">
        <f>IF(AND(TransferLog!$J672&lt;&gt;"",TransferLog!$L672&lt;&gt;""), TransferLog!$L672,"")</f>
        <v/>
      </c>
      <c r="L657" s="97">
        <f t="array" ref="L657">RANK($N657,$N$6:$N$2005,0)+COUNTIF($N$6:$N657,N657)</f>
        <v>100</v>
      </c>
      <c r="Q657" s="93"/>
      <c r="U657" s="93"/>
      <c r="W657" s="51" t="str">
        <f>IF(AND(AdmittedwithRecentDischarge!$K679&lt;&gt;"",AdmittedwithRecentDischarge!$I679&lt;&gt;"",AdmittedwithRecentDischarge!$W679&lt;&gt;""), AdmittedwithRecentDischarge!$W679,"")</f>
        <v/>
      </c>
      <c r="X657" s="97">
        <f t="array" ref="X657">RANK($Z657,$Z$6:$Z$2005,0)+COUNTIF($Z$6:$Z657,Z657)</f>
        <v>100</v>
      </c>
      <c r="AD657" s="93"/>
    </row>
    <row r="658" spans="1:30" s="97" customFormat="1">
      <c r="A658" s="97">
        <f t="shared" si="10"/>
        <v>653</v>
      </c>
      <c r="C658" s="51" t="str">
        <f>IF(AND(AdmittedwithRecentDischarge!$K680&lt;&gt;"",AdmittedwithRecentDischarge!$I680&lt;&gt;"",AdmittedwithRecentDischarge!$S680&lt;&gt;""), AdmittedwithRecentDischarge!$S680,"")</f>
        <v/>
      </c>
      <c r="D658" s="97">
        <f>RANK($F658,$F$6:$F$2005,0)+COUNTIF($F$6:$F658,F658)</f>
        <v>100</v>
      </c>
      <c r="I658" s="93"/>
      <c r="K658" s="51" t="str">
        <f>IF(AND(TransferLog!$J673&lt;&gt;"",TransferLog!$L673&lt;&gt;""), TransferLog!$L673,"")</f>
        <v/>
      </c>
      <c r="L658" s="97">
        <f t="array" ref="L658">RANK($N658,$N$6:$N$2005,0)+COUNTIF($N$6:$N658,N658)</f>
        <v>100</v>
      </c>
      <c r="Q658" s="93"/>
      <c r="U658" s="93"/>
      <c r="W658" s="51" t="str">
        <f>IF(AND(AdmittedwithRecentDischarge!$K680&lt;&gt;"",AdmittedwithRecentDischarge!$I680&lt;&gt;"",AdmittedwithRecentDischarge!$W680&lt;&gt;""), AdmittedwithRecentDischarge!$W680,"")</f>
        <v/>
      </c>
      <c r="X658" s="97">
        <f t="array" ref="X658">RANK($Z658,$Z$6:$Z$2005,0)+COUNTIF($Z$6:$Z658,Z658)</f>
        <v>100</v>
      </c>
      <c r="AD658" s="93"/>
    </row>
    <row r="659" spans="1:30" s="97" customFormat="1">
      <c r="A659" s="97">
        <f t="shared" si="10"/>
        <v>654</v>
      </c>
      <c r="C659" s="51" t="str">
        <f>IF(AND(AdmittedwithRecentDischarge!$K681&lt;&gt;"",AdmittedwithRecentDischarge!$I681&lt;&gt;"",AdmittedwithRecentDischarge!$S681&lt;&gt;""), AdmittedwithRecentDischarge!$S681,"")</f>
        <v/>
      </c>
      <c r="D659" s="97">
        <f>RANK($F659,$F$6:$F$2005,0)+COUNTIF($F$6:$F659,F659)</f>
        <v>100</v>
      </c>
      <c r="I659" s="93"/>
      <c r="K659" s="51" t="str">
        <f>IF(AND(TransferLog!$J674&lt;&gt;"",TransferLog!$L674&lt;&gt;""), TransferLog!$L674,"")</f>
        <v/>
      </c>
      <c r="L659" s="97">
        <f t="array" ref="L659">RANK($N659,$N$6:$N$2005,0)+COUNTIF($N$6:$N659,N659)</f>
        <v>100</v>
      </c>
      <c r="Q659" s="93"/>
      <c r="U659" s="93"/>
      <c r="W659" s="51" t="str">
        <f>IF(AND(AdmittedwithRecentDischarge!$K681&lt;&gt;"",AdmittedwithRecentDischarge!$I681&lt;&gt;"",AdmittedwithRecentDischarge!$W681&lt;&gt;""), AdmittedwithRecentDischarge!$W681,"")</f>
        <v/>
      </c>
      <c r="X659" s="97">
        <f t="array" ref="X659">RANK($Z659,$Z$6:$Z$2005,0)+COUNTIF($Z$6:$Z659,Z659)</f>
        <v>100</v>
      </c>
      <c r="AD659" s="93"/>
    </row>
    <row r="660" spans="1:30" s="97" customFormat="1">
      <c r="A660" s="97">
        <f t="shared" si="10"/>
        <v>655</v>
      </c>
      <c r="C660" s="51" t="str">
        <f>IF(AND(AdmittedwithRecentDischarge!$K682&lt;&gt;"",AdmittedwithRecentDischarge!$I682&lt;&gt;"",AdmittedwithRecentDischarge!$S682&lt;&gt;""), AdmittedwithRecentDischarge!$S682,"")</f>
        <v/>
      </c>
      <c r="D660" s="97">
        <f>RANK($F660,$F$6:$F$2005,0)+COUNTIF($F$6:$F660,F660)</f>
        <v>100</v>
      </c>
      <c r="I660" s="93"/>
      <c r="K660" s="51" t="str">
        <f>IF(AND(TransferLog!$J675&lt;&gt;"",TransferLog!$L675&lt;&gt;""), TransferLog!$L675,"")</f>
        <v/>
      </c>
      <c r="L660" s="97">
        <f t="array" ref="L660">RANK($N660,$N$6:$N$2005,0)+COUNTIF($N$6:$N660,N660)</f>
        <v>100</v>
      </c>
      <c r="Q660" s="93"/>
      <c r="U660" s="93"/>
      <c r="W660" s="51" t="str">
        <f>IF(AND(AdmittedwithRecentDischarge!$K682&lt;&gt;"",AdmittedwithRecentDischarge!$I682&lt;&gt;"",AdmittedwithRecentDischarge!$W682&lt;&gt;""), AdmittedwithRecentDischarge!$W682,"")</f>
        <v/>
      </c>
      <c r="X660" s="97">
        <f t="array" ref="X660">RANK($Z660,$Z$6:$Z$2005,0)+COUNTIF($Z$6:$Z660,Z660)</f>
        <v>100</v>
      </c>
      <c r="AD660" s="93"/>
    </row>
    <row r="661" spans="1:30" s="97" customFormat="1">
      <c r="A661" s="97">
        <f t="shared" si="10"/>
        <v>656</v>
      </c>
      <c r="C661" s="51" t="str">
        <f>IF(AND(AdmittedwithRecentDischarge!$K683&lt;&gt;"",AdmittedwithRecentDischarge!$I683&lt;&gt;"",AdmittedwithRecentDischarge!$S683&lt;&gt;""), AdmittedwithRecentDischarge!$S683,"")</f>
        <v/>
      </c>
      <c r="D661" s="97">
        <f>RANK($F661,$F$6:$F$2005,0)+COUNTIF($F$6:$F661,F661)</f>
        <v>100</v>
      </c>
      <c r="I661" s="93"/>
      <c r="K661" s="51" t="str">
        <f>IF(AND(TransferLog!$J676&lt;&gt;"",TransferLog!$L676&lt;&gt;""), TransferLog!$L676,"")</f>
        <v/>
      </c>
      <c r="L661" s="97">
        <f t="array" ref="L661">RANK($N661,$N$6:$N$2005,0)+COUNTIF($N$6:$N661,N661)</f>
        <v>100</v>
      </c>
      <c r="Q661" s="93"/>
      <c r="U661" s="93"/>
      <c r="W661" s="51" t="str">
        <f>IF(AND(AdmittedwithRecentDischarge!$K683&lt;&gt;"",AdmittedwithRecentDischarge!$I683&lt;&gt;"",AdmittedwithRecentDischarge!$W683&lt;&gt;""), AdmittedwithRecentDischarge!$W683,"")</f>
        <v/>
      </c>
      <c r="X661" s="97">
        <f t="array" ref="X661">RANK($Z661,$Z$6:$Z$2005,0)+COUNTIF($Z$6:$Z661,Z661)</f>
        <v>100</v>
      </c>
      <c r="AD661" s="93"/>
    </row>
    <row r="662" spans="1:30" s="97" customFormat="1">
      <c r="A662" s="97">
        <f t="shared" si="10"/>
        <v>657</v>
      </c>
      <c r="C662" s="51" t="str">
        <f>IF(AND(AdmittedwithRecentDischarge!$K684&lt;&gt;"",AdmittedwithRecentDischarge!$I684&lt;&gt;"",AdmittedwithRecentDischarge!$S684&lt;&gt;""), AdmittedwithRecentDischarge!$S684,"")</f>
        <v/>
      </c>
      <c r="D662" s="97">
        <f>RANK($F662,$F$6:$F$2005,0)+COUNTIF($F$6:$F662,F662)</f>
        <v>100</v>
      </c>
      <c r="I662" s="93"/>
      <c r="K662" s="51" t="str">
        <f>IF(AND(TransferLog!$J677&lt;&gt;"",TransferLog!$L677&lt;&gt;""), TransferLog!$L677,"")</f>
        <v/>
      </c>
      <c r="L662" s="97">
        <f t="array" ref="L662">RANK($N662,$N$6:$N$2005,0)+COUNTIF($N$6:$N662,N662)</f>
        <v>100</v>
      </c>
      <c r="Q662" s="93"/>
      <c r="U662" s="93"/>
      <c r="W662" s="51" t="str">
        <f>IF(AND(AdmittedwithRecentDischarge!$K684&lt;&gt;"",AdmittedwithRecentDischarge!$I684&lt;&gt;"",AdmittedwithRecentDischarge!$W684&lt;&gt;""), AdmittedwithRecentDischarge!$W684,"")</f>
        <v/>
      </c>
      <c r="X662" s="97">
        <f t="array" ref="X662">RANK($Z662,$Z$6:$Z$2005,0)+COUNTIF($Z$6:$Z662,Z662)</f>
        <v>100</v>
      </c>
      <c r="AD662" s="93"/>
    </row>
    <row r="663" spans="1:30" s="97" customFormat="1">
      <c r="A663" s="97">
        <f t="shared" si="10"/>
        <v>658</v>
      </c>
      <c r="C663" s="51" t="str">
        <f>IF(AND(AdmittedwithRecentDischarge!$K685&lt;&gt;"",AdmittedwithRecentDischarge!$I685&lt;&gt;"",AdmittedwithRecentDischarge!$S685&lt;&gt;""), AdmittedwithRecentDischarge!$S685,"")</f>
        <v/>
      </c>
      <c r="D663" s="97">
        <f>RANK($F663,$F$6:$F$2005,0)+COUNTIF($F$6:$F663,F663)</f>
        <v>100</v>
      </c>
      <c r="I663" s="93"/>
      <c r="K663" s="51" t="str">
        <f>IF(AND(TransferLog!$J678&lt;&gt;"",TransferLog!$L678&lt;&gt;""), TransferLog!$L678,"")</f>
        <v/>
      </c>
      <c r="L663" s="97">
        <f t="array" ref="L663">RANK($N663,$N$6:$N$2005,0)+COUNTIF($N$6:$N663,N663)</f>
        <v>100</v>
      </c>
      <c r="Q663" s="93"/>
      <c r="U663" s="93"/>
      <c r="W663" s="51" t="str">
        <f>IF(AND(AdmittedwithRecentDischarge!$K685&lt;&gt;"",AdmittedwithRecentDischarge!$I685&lt;&gt;"",AdmittedwithRecentDischarge!$W685&lt;&gt;""), AdmittedwithRecentDischarge!$W685,"")</f>
        <v/>
      </c>
      <c r="X663" s="97">
        <f t="array" ref="X663">RANK($Z663,$Z$6:$Z$2005,0)+COUNTIF($Z$6:$Z663,Z663)</f>
        <v>100</v>
      </c>
      <c r="AD663" s="93"/>
    </row>
    <row r="664" spans="1:30" s="97" customFormat="1">
      <c r="A664" s="97">
        <f t="shared" si="10"/>
        <v>659</v>
      </c>
      <c r="C664" s="51" t="str">
        <f>IF(AND(AdmittedwithRecentDischarge!$K686&lt;&gt;"",AdmittedwithRecentDischarge!$I686&lt;&gt;"",AdmittedwithRecentDischarge!$S686&lt;&gt;""), AdmittedwithRecentDischarge!$S686,"")</f>
        <v/>
      </c>
      <c r="D664" s="97">
        <f>RANK($F664,$F$6:$F$2005,0)+COUNTIF($F$6:$F664,F664)</f>
        <v>100</v>
      </c>
      <c r="I664" s="93"/>
      <c r="K664" s="51" t="str">
        <f>IF(AND(TransferLog!$J679&lt;&gt;"",TransferLog!$L679&lt;&gt;""), TransferLog!$L679,"")</f>
        <v/>
      </c>
      <c r="L664" s="97">
        <f t="array" ref="L664">RANK($N664,$N$6:$N$2005,0)+COUNTIF($N$6:$N664,N664)</f>
        <v>100</v>
      </c>
      <c r="Q664" s="93"/>
      <c r="U664" s="93"/>
      <c r="W664" s="51" t="str">
        <f>IF(AND(AdmittedwithRecentDischarge!$K686&lt;&gt;"",AdmittedwithRecentDischarge!$I686&lt;&gt;"",AdmittedwithRecentDischarge!$W686&lt;&gt;""), AdmittedwithRecentDischarge!$W686,"")</f>
        <v/>
      </c>
      <c r="X664" s="97">
        <f t="array" ref="X664">RANK($Z664,$Z$6:$Z$2005,0)+COUNTIF($Z$6:$Z664,Z664)</f>
        <v>100</v>
      </c>
      <c r="AD664" s="93"/>
    </row>
    <row r="665" spans="1:30" s="97" customFormat="1">
      <c r="A665" s="97">
        <f t="shared" si="10"/>
        <v>660</v>
      </c>
      <c r="C665" s="51" t="str">
        <f>IF(AND(AdmittedwithRecentDischarge!$K687&lt;&gt;"",AdmittedwithRecentDischarge!$I687&lt;&gt;"",AdmittedwithRecentDischarge!$S687&lt;&gt;""), AdmittedwithRecentDischarge!$S687,"")</f>
        <v/>
      </c>
      <c r="D665" s="97">
        <f>RANK($F665,$F$6:$F$2005,0)+COUNTIF($F$6:$F665,F665)</f>
        <v>100</v>
      </c>
      <c r="I665" s="93"/>
      <c r="K665" s="51" t="str">
        <f>IF(AND(TransferLog!$J680&lt;&gt;"",TransferLog!$L680&lt;&gt;""), TransferLog!$L680,"")</f>
        <v/>
      </c>
      <c r="L665" s="97">
        <f t="array" ref="L665">RANK($N665,$N$6:$N$2005,0)+COUNTIF($N$6:$N665,N665)</f>
        <v>100</v>
      </c>
      <c r="Q665" s="93"/>
      <c r="U665" s="93"/>
      <c r="W665" s="51" t="str">
        <f>IF(AND(AdmittedwithRecentDischarge!$K687&lt;&gt;"",AdmittedwithRecentDischarge!$I687&lt;&gt;"",AdmittedwithRecentDischarge!$W687&lt;&gt;""), AdmittedwithRecentDischarge!$W687,"")</f>
        <v/>
      </c>
      <c r="X665" s="97">
        <f t="array" ref="X665">RANK($Z665,$Z$6:$Z$2005,0)+COUNTIF($Z$6:$Z665,Z665)</f>
        <v>100</v>
      </c>
      <c r="AD665" s="93"/>
    </row>
    <row r="666" spans="1:30" s="97" customFormat="1">
      <c r="A666" s="97">
        <f t="shared" si="10"/>
        <v>661</v>
      </c>
      <c r="C666" s="51" t="str">
        <f>IF(AND(AdmittedwithRecentDischarge!$K688&lt;&gt;"",AdmittedwithRecentDischarge!$I688&lt;&gt;"",AdmittedwithRecentDischarge!$S688&lt;&gt;""), AdmittedwithRecentDischarge!$S688,"")</f>
        <v/>
      </c>
      <c r="D666" s="97">
        <f>RANK($F666,$F$6:$F$2005,0)+COUNTIF($F$6:$F666,F666)</f>
        <v>100</v>
      </c>
      <c r="I666" s="93"/>
      <c r="K666" s="51" t="str">
        <f>IF(AND(TransferLog!$J681&lt;&gt;"",TransferLog!$L681&lt;&gt;""), TransferLog!$L681,"")</f>
        <v/>
      </c>
      <c r="L666" s="97">
        <f t="array" ref="L666">RANK($N666,$N$6:$N$2005,0)+COUNTIF($N$6:$N666,N666)</f>
        <v>100</v>
      </c>
      <c r="Q666" s="93"/>
      <c r="U666" s="93"/>
      <c r="W666" s="51" t="str">
        <f>IF(AND(AdmittedwithRecentDischarge!$K688&lt;&gt;"",AdmittedwithRecentDischarge!$I688&lt;&gt;"",AdmittedwithRecentDischarge!$W688&lt;&gt;""), AdmittedwithRecentDischarge!$W688,"")</f>
        <v/>
      </c>
      <c r="X666" s="97">
        <f t="array" ref="X666">RANK($Z666,$Z$6:$Z$2005,0)+COUNTIF($Z$6:$Z666,Z666)</f>
        <v>100</v>
      </c>
      <c r="AD666" s="93"/>
    </row>
    <row r="667" spans="1:30" s="97" customFormat="1">
      <c r="A667" s="97">
        <f t="shared" si="10"/>
        <v>662</v>
      </c>
      <c r="C667" s="51" t="str">
        <f>IF(AND(AdmittedwithRecentDischarge!$K689&lt;&gt;"",AdmittedwithRecentDischarge!$I689&lt;&gt;"",AdmittedwithRecentDischarge!$S689&lt;&gt;""), AdmittedwithRecentDischarge!$S689,"")</f>
        <v/>
      </c>
      <c r="D667" s="97">
        <f>RANK($F667,$F$6:$F$2005,0)+COUNTIF($F$6:$F667,F667)</f>
        <v>100</v>
      </c>
      <c r="I667" s="93"/>
      <c r="K667" s="51" t="str">
        <f>IF(AND(TransferLog!$J682&lt;&gt;"",TransferLog!$L682&lt;&gt;""), TransferLog!$L682,"")</f>
        <v/>
      </c>
      <c r="L667" s="97">
        <f t="array" ref="L667">RANK($N667,$N$6:$N$2005,0)+COUNTIF($N$6:$N667,N667)</f>
        <v>100</v>
      </c>
      <c r="Q667" s="93"/>
      <c r="U667" s="93"/>
      <c r="W667" s="51" t="str">
        <f>IF(AND(AdmittedwithRecentDischarge!$K689&lt;&gt;"",AdmittedwithRecentDischarge!$I689&lt;&gt;"",AdmittedwithRecentDischarge!$W689&lt;&gt;""), AdmittedwithRecentDischarge!$W689,"")</f>
        <v/>
      </c>
      <c r="X667" s="97">
        <f t="array" ref="X667">RANK($Z667,$Z$6:$Z$2005,0)+COUNTIF($Z$6:$Z667,Z667)</f>
        <v>100</v>
      </c>
      <c r="AD667" s="93"/>
    </row>
    <row r="668" spans="1:30" s="97" customFormat="1">
      <c r="A668" s="97">
        <f t="shared" si="10"/>
        <v>663</v>
      </c>
      <c r="C668" s="51" t="str">
        <f>IF(AND(AdmittedwithRecentDischarge!$K690&lt;&gt;"",AdmittedwithRecentDischarge!$I690&lt;&gt;"",AdmittedwithRecentDischarge!$S690&lt;&gt;""), AdmittedwithRecentDischarge!$S690,"")</f>
        <v/>
      </c>
      <c r="D668" s="97">
        <f>RANK($F668,$F$6:$F$2005,0)+COUNTIF($F$6:$F668,F668)</f>
        <v>100</v>
      </c>
      <c r="I668" s="93"/>
      <c r="K668" s="51" t="str">
        <f>IF(AND(TransferLog!$J683&lt;&gt;"",TransferLog!$L683&lt;&gt;""), TransferLog!$L683,"")</f>
        <v/>
      </c>
      <c r="L668" s="97">
        <f t="array" ref="L668">RANK($N668,$N$6:$N$2005,0)+COUNTIF($N$6:$N668,N668)</f>
        <v>100</v>
      </c>
      <c r="Q668" s="93"/>
      <c r="U668" s="93"/>
      <c r="W668" s="51" t="str">
        <f>IF(AND(AdmittedwithRecentDischarge!$K690&lt;&gt;"",AdmittedwithRecentDischarge!$I690&lt;&gt;"",AdmittedwithRecentDischarge!$W690&lt;&gt;""), AdmittedwithRecentDischarge!$W690,"")</f>
        <v/>
      </c>
      <c r="X668" s="97">
        <f t="array" ref="X668">RANK($Z668,$Z$6:$Z$2005,0)+COUNTIF($Z$6:$Z668,Z668)</f>
        <v>100</v>
      </c>
      <c r="AD668" s="93"/>
    </row>
    <row r="669" spans="1:30" s="97" customFormat="1">
      <c r="A669" s="97">
        <f t="shared" si="10"/>
        <v>664</v>
      </c>
      <c r="C669" s="51" t="str">
        <f>IF(AND(AdmittedwithRecentDischarge!$K691&lt;&gt;"",AdmittedwithRecentDischarge!$I691&lt;&gt;"",AdmittedwithRecentDischarge!$S691&lt;&gt;""), AdmittedwithRecentDischarge!$S691,"")</f>
        <v/>
      </c>
      <c r="D669" s="97">
        <f>RANK($F669,$F$6:$F$2005,0)+COUNTIF($F$6:$F669,F669)</f>
        <v>100</v>
      </c>
      <c r="I669" s="93"/>
      <c r="K669" s="51" t="str">
        <f>IF(AND(TransferLog!$J684&lt;&gt;"",TransferLog!$L684&lt;&gt;""), TransferLog!$L684,"")</f>
        <v/>
      </c>
      <c r="L669" s="97">
        <f t="array" ref="L669">RANK($N669,$N$6:$N$2005,0)+COUNTIF($N$6:$N669,N669)</f>
        <v>100</v>
      </c>
      <c r="Q669" s="93"/>
      <c r="U669" s="93"/>
      <c r="W669" s="51" t="str">
        <f>IF(AND(AdmittedwithRecentDischarge!$K691&lt;&gt;"",AdmittedwithRecentDischarge!$I691&lt;&gt;"",AdmittedwithRecentDischarge!$W691&lt;&gt;""), AdmittedwithRecentDischarge!$W691,"")</f>
        <v/>
      </c>
      <c r="X669" s="97">
        <f t="array" ref="X669">RANK($Z669,$Z$6:$Z$2005,0)+COUNTIF($Z$6:$Z669,Z669)</f>
        <v>100</v>
      </c>
      <c r="AD669" s="93"/>
    </row>
    <row r="670" spans="1:30" s="97" customFormat="1">
      <c r="A670" s="97">
        <f t="shared" si="10"/>
        <v>665</v>
      </c>
      <c r="C670" s="51" t="str">
        <f>IF(AND(AdmittedwithRecentDischarge!$K692&lt;&gt;"",AdmittedwithRecentDischarge!$I692&lt;&gt;"",AdmittedwithRecentDischarge!$S692&lt;&gt;""), AdmittedwithRecentDischarge!$S692,"")</f>
        <v/>
      </c>
      <c r="D670" s="97">
        <f>RANK($F670,$F$6:$F$2005,0)+COUNTIF($F$6:$F670,F670)</f>
        <v>100</v>
      </c>
      <c r="I670" s="93"/>
      <c r="K670" s="51" t="str">
        <f>IF(AND(TransferLog!$J685&lt;&gt;"",TransferLog!$L685&lt;&gt;""), TransferLog!$L685,"")</f>
        <v/>
      </c>
      <c r="L670" s="97">
        <f t="array" ref="L670">RANK($N670,$N$6:$N$2005,0)+COUNTIF($N$6:$N670,N670)</f>
        <v>100</v>
      </c>
      <c r="Q670" s="93"/>
      <c r="U670" s="93"/>
      <c r="W670" s="51" t="str">
        <f>IF(AND(AdmittedwithRecentDischarge!$K692&lt;&gt;"",AdmittedwithRecentDischarge!$I692&lt;&gt;"",AdmittedwithRecentDischarge!$W692&lt;&gt;""), AdmittedwithRecentDischarge!$W692,"")</f>
        <v/>
      </c>
      <c r="X670" s="97">
        <f t="array" ref="X670">RANK($Z670,$Z$6:$Z$2005,0)+COUNTIF($Z$6:$Z670,Z670)</f>
        <v>100</v>
      </c>
      <c r="AD670" s="93"/>
    </row>
    <row r="671" spans="1:30" s="97" customFormat="1">
      <c r="A671" s="97">
        <f t="shared" si="10"/>
        <v>666</v>
      </c>
      <c r="C671" s="51" t="str">
        <f>IF(AND(AdmittedwithRecentDischarge!$K693&lt;&gt;"",AdmittedwithRecentDischarge!$I693&lt;&gt;"",AdmittedwithRecentDischarge!$S693&lt;&gt;""), AdmittedwithRecentDischarge!$S693,"")</f>
        <v/>
      </c>
      <c r="D671" s="97">
        <f>RANK($F671,$F$6:$F$2005,0)+COUNTIF($F$6:$F671,F671)</f>
        <v>100</v>
      </c>
      <c r="I671" s="93"/>
      <c r="K671" s="51" t="str">
        <f>IF(AND(TransferLog!$J686&lt;&gt;"",TransferLog!$L686&lt;&gt;""), TransferLog!$L686,"")</f>
        <v/>
      </c>
      <c r="L671" s="97">
        <f t="array" ref="L671">RANK($N671,$N$6:$N$2005,0)+COUNTIF($N$6:$N671,N671)</f>
        <v>100</v>
      </c>
      <c r="Q671" s="93"/>
      <c r="U671" s="93"/>
      <c r="W671" s="51" t="str">
        <f>IF(AND(AdmittedwithRecentDischarge!$K693&lt;&gt;"",AdmittedwithRecentDischarge!$I693&lt;&gt;"",AdmittedwithRecentDischarge!$W693&lt;&gt;""), AdmittedwithRecentDischarge!$W693,"")</f>
        <v/>
      </c>
      <c r="X671" s="97">
        <f t="array" ref="X671">RANK($Z671,$Z$6:$Z$2005,0)+COUNTIF($Z$6:$Z671,Z671)</f>
        <v>100</v>
      </c>
      <c r="AD671" s="93"/>
    </row>
    <row r="672" spans="1:30" s="97" customFormat="1">
      <c r="A672" s="97">
        <f t="shared" si="10"/>
        <v>667</v>
      </c>
      <c r="C672" s="51" t="str">
        <f>IF(AND(AdmittedwithRecentDischarge!$K694&lt;&gt;"",AdmittedwithRecentDischarge!$I694&lt;&gt;"",AdmittedwithRecentDischarge!$S694&lt;&gt;""), AdmittedwithRecentDischarge!$S694,"")</f>
        <v/>
      </c>
      <c r="D672" s="97">
        <f>RANK($F672,$F$6:$F$2005,0)+COUNTIF($F$6:$F672,F672)</f>
        <v>100</v>
      </c>
      <c r="I672" s="93"/>
      <c r="K672" s="51" t="str">
        <f>IF(AND(TransferLog!$J687&lt;&gt;"",TransferLog!$L687&lt;&gt;""), TransferLog!$L687,"")</f>
        <v/>
      </c>
      <c r="L672" s="97">
        <f t="array" ref="L672">RANK($N672,$N$6:$N$2005,0)+COUNTIF($N$6:$N672,N672)</f>
        <v>100</v>
      </c>
      <c r="Q672" s="93"/>
      <c r="U672" s="93"/>
      <c r="W672" s="51" t="str">
        <f>IF(AND(AdmittedwithRecentDischarge!$K694&lt;&gt;"",AdmittedwithRecentDischarge!$I694&lt;&gt;"",AdmittedwithRecentDischarge!$W694&lt;&gt;""), AdmittedwithRecentDischarge!$W694,"")</f>
        <v/>
      </c>
      <c r="X672" s="97">
        <f t="array" ref="X672">RANK($Z672,$Z$6:$Z$2005,0)+COUNTIF($Z$6:$Z672,Z672)</f>
        <v>100</v>
      </c>
      <c r="AD672" s="93"/>
    </row>
    <row r="673" spans="1:30" s="97" customFormat="1">
      <c r="A673" s="97">
        <f t="shared" si="10"/>
        <v>668</v>
      </c>
      <c r="C673" s="51" t="str">
        <f>IF(AND(AdmittedwithRecentDischarge!$K695&lt;&gt;"",AdmittedwithRecentDischarge!$I695&lt;&gt;"",AdmittedwithRecentDischarge!$S695&lt;&gt;""), AdmittedwithRecentDischarge!$S695,"")</f>
        <v/>
      </c>
      <c r="D673" s="97">
        <f>RANK($F673,$F$6:$F$2005,0)+COUNTIF($F$6:$F673,F673)</f>
        <v>100</v>
      </c>
      <c r="I673" s="93"/>
      <c r="K673" s="51" t="str">
        <f>IF(AND(TransferLog!$J688&lt;&gt;"",TransferLog!$L688&lt;&gt;""), TransferLog!$L688,"")</f>
        <v/>
      </c>
      <c r="L673" s="97">
        <f t="array" ref="L673">RANK($N673,$N$6:$N$2005,0)+COUNTIF($N$6:$N673,N673)</f>
        <v>100</v>
      </c>
      <c r="Q673" s="93"/>
      <c r="U673" s="93"/>
      <c r="W673" s="51" t="str">
        <f>IF(AND(AdmittedwithRecentDischarge!$K695&lt;&gt;"",AdmittedwithRecentDischarge!$I695&lt;&gt;"",AdmittedwithRecentDischarge!$W695&lt;&gt;""), AdmittedwithRecentDischarge!$W695,"")</f>
        <v/>
      </c>
      <c r="X673" s="97">
        <f t="array" ref="X673">RANK($Z673,$Z$6:$Z$2005,0)+COUNTIF($Z$6:$Z673,Z673)</f>
        <v>100</v>
      </c>
      <c r="AD673" s="93"/>
    </row>
    <row r="674" spans="1:30" s="97" customFormat="1">
      <c r="A674" s="97">
        <f t="shared" si="10"/>
        <v>669</v>
      </c>
      <c r="C674" s="51" t="str">
        <f>IF(AND(AdmittedwithRecentDischarge!$K696&lt;&gt;"",AdmittedwithRecentDischarge!$I696&lt;&gt;"",AdmittedwithRecentDischarge!$S696&lt;&gt;""), AdmittedwithRecentDischarge!$S696,"")</f>
        <v/>
      </c>
      <c r="D674" s="97">
        <f>RANK($F674,$F$6:$F$2005,0)+COUNTIF($F$6:$F674,F674)</f>
        <v>100</v>
      </c>
      <c r="I674" s="93"/>
      <c r="K674" s="51" t="str">
        <f>IF(AND(TransferLog!$J689&lt;&gt;"",TransferLog!$L689&lt;&gt;""), TransferLog!$L689,"")</f>
        <v/>
      </c>
      <c r="L674" s="97">
        <f t="array" ref="L674">RANK($N674,$N$6:$N$2005,0)+COUNTIF($N$6:$N674,N674)</f>
        <v>100</v>
      </c>
      <c r="Q674" s="93"/>
      <c r="U674" s="93"/>
      <c r="W674" s="51" t="str">
        <f>IF(AND(AdmittedwithRecentDischarge!$K696&lt;&gt;"",AdmittedwithRecentDischarge!$I696&lt;&gt;"",AdmittedwithRecentDischarge!$W696&lt;&gt;""), AdmittedwithRecentDischarge!$W696,"")</f>
        <v/>
      </c>
      <c r="X674" s="97">
        <f t="array" ref="X674">RANK($Z674,$Z$6:$Z$2005,0)+COUNTIF($Z$6:$Z674,Z674)</f>
        <v>100</v>
      </c>
      <c r="AD674" s="93"/>
    </row>
    <row r="675" spans="1:30" s="97" customFormat="1">
      <c r="A675" s="97">
        <f t="shared" si="10"/>
        <v>670</v>
      </c>
      <c r="C675" s="51" t="str">
        <f>IF(AND(AdmittedwithRecentDischarge!$K697&lt;&gt;"",AdmittedwithRecentDischarge!$I697&lt;&gt;"",AdmittedwithRecentDischarge!$S697&lt;&gt;""), AdmittedwithRecentDischarge!$S697,"")</f>
        <v/>
      </c>
      <c r="D675" s="97">
        <f>RANK($F675,$F$6:$F$2005,0)+COUNTIF($F$6:$F675,F675)</f>
        <v>100</v>
      </c>
      <c r="I675" s="93"/>
      <c r="K675" s="51" t="str">
        <f>IF(AND(TransferLog!$J690&lt;&gt;"",TransferLog!$L690&lt;&gt;""), TransferLog!$L690,"")</f>
        <v/>
      </c>
      <c r="L675" s="97">
        <f t="array" ref="L675">RANK($N675,$N$6:$N$2005,0)+COUNTIF($N$6:$N675,N675)</f>
        <v>100</v>
      </c>
      <c r="Q675" s="93"/>
      <c r="U675" s="93"/>
      <c r="W675" s="51" t="str">
        <f>IF(AND(AdmittedwithRecentDischarge!$K697&lt;&gt;"",AdmittedwithRecentDischarge!$I697&lt;&gt;"",AdmittedwithRecentDischarge!$W697&lt;&gt;""), AdmittedwithRecentDischarge!$W697,"")</f>
        <v/>
      </c>
      <c r="X675" s="97">
        <f t="array" ref="X675">RANK($Z675,$Z$6:$Z$2005,0)+COUNTIF($Z$6:$Z675,Z675)</f>
        <v>100</v>
      </c>
      <c r="AD675" s="93"/>
    </row>
    <row r="676" spans="1:30" s="97" customFormat="1">
      <c r="A676" s="97">
        <f t="shared" si="10"/>
        <v>671</v>
      </c>
      <c r="C676" s="51" t="str">
        <f>IF(AND(AdmittedwithRecentDischarge!$K698&lt;&gt;"",AdmittedwithRecentDischarge!$I698&lt;&gt;"",AdmittedwithRecentDischarge!$S698&lt;&gt;""), AdmittedwithRecentDischarge!$S698,"")</f>
        <v/>
      </c>
      <c r="D676" s="97">
        <f>RANK($F676,$F$6:$F$2005,0)+COUNTIF($F$6:$F676,F676)</f>
        <v>100</v>
      </c>
      <c r="I676" s="93"/>
      <c r="K676" s="51" t="str">
        <f>IF(AND(TransferLog!$J691&lt;&gt;"",TransferLog!$L691&lt;&gt;""), TransferLog!$L691,"")</f>
        <v/>
      </c>
      <c r="L676" s="97">
        <f t="array" ref="L676">RANK($N676,$N$6:$N$2005,0)+COUNTIF($N$6:$N676,N676)</f>
        <v>100</v>
      </c>
      <c r="Q676" s="93"/>
      <c r="U676" s="93"/>
      <c r="W676" s="51" t="str">
        <f>IF(AND(AdmittedwithRecentDischarge!$K698&lt;&gt;"",AdmittedwithRecentDischarge!$I698&lt;&gt;"",AdmittedwithRecentDischarge!$W698&lt;&gt;""), AdmittedwithRecentDischarge!$W698,"")</f>
        <v/>
      </c>
      <c r="X676" s="97">
        <f t="array" ref="X676">RANK($Z676,$Z$6:$Z$2005,0)+COUNTIF($Z$6:$Z676,Z676)</f>
        <v>100</v>
      </c>
      <c r="AD676" s="93"/>
    </row>
    <row r="677" spans="1:30" s="97" customFormat="1">
      <c r="A677" s="97">
        <f t="shared" si="10"/>
        <v>672</v>
      </c>
      <c r="C677" s="51" t="str">
        <f>IF(AND(AdmittedwithRecentDischarge!$K699&lt;&gt;"",AdmittedwithRecentDischarge!$I699&lt;&gt;"",AdmittedwithRecentDischarge!$S699&lt;&gt;""), AdmittedwithRecentDischarge!$S699,"")</f>
        <v/>
      </c>
      <c r="D677" s="97">
        <f>RANK($F677,$F$6:$F$2005,0)+COUNTIF($F$6:$F677,F677)</f>
        <v>100</v>
      </c>
      <c r="I677" s="93"/>
      <c r="K677" s="51" t="str">
        <f>IF(AND(TransferLog!$J692&lt;&gt;"",TransferLog!$L692&lt;&gt;""), TransferLog!$L692,"")</f>
        <v/>
      </c>
      <c r="L677" s="97">
        <f t="array" ref="L677">RANK($N677,$N$6:$N$2005,0)+COUNTIF($N$6:$N677,N677)</f>
        <v>100</v>
      </c>
      <c r="Q677" s="93"/>
      <c r="U677" s="93"/>
      <c r="W677" s="51" t="str">
        <f>IF(AND(AdmittedwithRecentDischarge!$K699&lt;&gt;"",AdmittedwithRecentDischarge!$I699&lt;&gt;"",AdmittedwithRecentDischarge!$W699&lt;&gt;""), AdmittedwithRecentDischarge!$W699,"")</f>
        <v/>
      </c>
      <c r="X677" s="97">
        <f t="array" ref="X677">RANK($Z677,$Z$6:$Z$2005,0)+COUNTIF($Z$6:$Z677,Z677)</f>
        <v>100</v>
      </c>
      <c r="AD677" s="93"/>
    </row>
    <row r="678" spans="1:30" s="97" customFormat="1">
      <c r="A678" s="97">
        <f t="shared" si="10"/>
        <v>673</v>
      </c>
      <c r="C678" s="51" t="str">
        <f>IF(AND(AdmittedwithRecentDischarge!$K700&lt;&gt;"",AdmittedwithRecentDischarge!$I700&lt;&gt;"",AdmittedwithRecentDischarge!$S700&lt;&gt;""), AdmittedwithRecentDischarge!$S700,"")</f>
        <v/>
      </c>
      <c r="D678" s="97">
        <f>RANK($F678,$F$6:$F$2005,0)+COUNTIF($F$6:$F678,F678)</f>
        <v>100</v>
      </c>
      <c r="I678" s="93"/>
      <c r="K678" s="51" t="str">
        <f>IF(AND(TransferLog!$J693&lt;&gt;"",TransferLog!$L693&lt;&gt;""), TransferLog!$L693,"")</f>
        <v/>
      </c>
      <c r="L678" s="97">
        <f t="array" ref="L678">RANK($N678,$N$6:$N$2005,0)+COUNTIF($N$6:$N678,N678)</f>
        <v>100</v>
      </c>
      <c r="Q678" s="93"/>
      <c r="U678" s="93"/>
      <c r="W678" s="51" t="str">
        <f>IF(AND(AdmittedwithRecentDischarge!$K700&lt;&gt;"",AdmittedwithRecentDischarge!$I700&lt;&gt;"",AdmittedwithRecentDischarge!$W700&lt;&gt;""), AdmittedwithRecentDischarge!$W700,"")</f>
        <v/>
      </c>
      <c r="X678" s="97">
        <f t="array" ref="X678">RANK($Z678,$Z$6:$Z$2005,0)+COUNTIF($Z$6:$Z678,Z678)</f>
        <v>100</v>
      </c>
      <c r="AD678" s="93"/>
    </row>
    <row r="679" spans="1:30" s="97" customFormat="1">
      <c r="A679" s="97">
        <f t="shared" si="10"/>
        <v>674</v>
      </c>
      <c r="C679" s="51" t="str">
        <f>IF(AND(AdmittedwithRecentDischarge!$K701&lt;&gt;"",AdmittedwithRecentDischarge!$I701&lt;&gt;"",AdmittedwithRecentDischarge!$S701&lt;&gt;""), AdmittedwithRecentDischarge!$S701,"")</f>
        <v/>
      </c>
      <c r="D679" s="97">
        <f>RANK($F679,$F$6:$F$2005,0)+COUNTIF($F$6:$F679,F679)</f>
        <v>100</v>
      </c>
      <c r="I679" s="93"/>
      <c r="K679" s="51" t="str">
        <f>IF(AND(TransferLog!$J694&lt;&gt;"",TransferLog!$L694&lt;&gt;""), TransferLog!$L694,"")</f>
        <v/>
      </c>
      <c r="L679" s="97">
        <f t="array" ref="L679">RANK($N679,$N$6:$N$2005,0)+COUNTIF($N$6:$N679,N679)</f>
        <v>100</v>
      </c>
      <c r="Q679" s="93"/>
      <c r="U679" s="93"/>
      <c r="W679" s="51" t="str">
        <f>IF(AND(AdmittedwithRecentDischarge!$K701&lt;&gt;"",AdmittedwithRecentDischarge!$I701&lt;&gt;"",AdmittedwithRecentDischarge!$W701&lt;&gt;""), AdmittedwithRecentDischarge!$W701,"")</f>
        <v/>
      </c>
      <c r="X679" s="97">
        <f t="array" ref="X679">RANK($Z679,$Z$6:$Z$2005,0)+COUNTIF($Z$6:$Z679,Z679)</f>
        <v>100</v>
      </c>
      <c r="AD679" s="93"/>
    </row>
    <row r="680" spans="1:30" s="97" customFormat="1">
      <c r="A680" s="97">
        <f t="shared" si="10"/>
        <v>675</v>
      </c>
      <c r="C680" s="51" t="str">
        <f>IF(AND(AdmittedwithRecentDischarge!$K702&lt;&gt;"",AdmittedwithRecentDischarge!$I702&lt;&gt;"",AdmittedwithRecentDischarge!$S702&lt;&gt;""), AdmittedwithRecentDischarge!$S702,"")</f>
        <v/>
      </c>
      <c r="D680" s="97">
        <f>RANK($F680,$F$6:$F$2005,0)+COUNTIF($F$6:$F680,F680)</f>
        <v>100</v>
      </c>
      <c r="I680" s="93"/>
      <c r="K680" s="51" t="str">
        <f>IF(AND(TransferLog!$J695&lt;&gt;"",TransferLog!$L695&lt;&gt;""), TransferLog!$L695,"")</f>
        <v/>
      </c>
      <c r="L680" s="97">
        <f t="array" ref="L680">RANK($N680,$N$6:$N$2005,0)+COUNTIF($N$6:$N680,N680)</f>
        <v>100</v>
      </c>
      <c r="Q680" s="93"/>
      <c r="U680" s="93"/>
      <c r="W680" s="51" t="str">
        <f>IF(AND(AdmittedwithRecentDischarge!$K702&lt;&gt;"",AdmittedwithRecentDischarge!$I702&lt;&gt;"",AdmittedwithRecentDischarge!$W702&lt;&gt;""), AdmittedwithRecentDischarge!$W702,"")</f>
        <v/>
      </c>
      <c r="X680" s="97">
        <f t="array" ref="X680">RANK($Z680,$Z$6:$Z$2005,0)+COUNTIF($Z$6:$Z680,Z680)</f>
        <v>100</v>
      </c>
      <c r="AD680" s="93"/>
    </row>
    <row r="681" spans="1:30" s="97" customFormat="1">
      <c r="A681" s="97">
        <f t="shared" si="10"/>
        <v>676</v>
      </c>
      <c r="C681" s="51" t="str">
        <f>IF(AND(AdmittedwithRecentDischarge!$K703&lt;&gt;"",AdmittedwithRecentDischarge!$I703&lt;&gt;"",AdmittedwithRecentDischarge!$S703&lt;&gt;""), AdmittedwithRecentDischarge!$S703,"")</f>
        <v/>
      </c>
      <c r="D681" s="97">
        <f>RANK($F681,$F$6:$F$2005,0)+COUNTIF($F$6:$F681,F681)</f>
        <v>100</v>
      </c>
      <c r="I681" s="93"/>
      <c r="K681" s="51" t="str">
        <f>IF(AND(TransferLog!$J696&lt;&gt;"",TransferLog!$L696&lt;&gt;""), TransferLog!$L696,"")</f>
        <v/>
      </c>
      <c r="L681" s="97">
        <f t="array" ref="L681">RANK($N681,$N$6:$N$2005,0)+COUNTIF($N$6:$N681,N681)</f>
        <v>100</v>
      </c>
      <c r="Q681" s="93"/>
      <c r="U681" s="93"/>
      <c r="W681" s="51" t="str">
        <f>IF(AND(AdmittedwithRecentDischarge!$K703&lt;&gt;"",AdmittedwithRecentDischarge!$I703&lt;&gt;"",AdmittedwithRecentDischarge!$W703&lt;&gt;""), AdmittedwithRecentDischarge!$W703,"")</f>
        <v/>
      </c>
      <c r="X681" s="97">
        <f t="array" ref="X681">RANK($Z681,$Z$6:$Z$2005,0)+COUNTIF($Z$6:$Z681,Z681)</f>
        <v>100</v>
      </c>
      <c r="AD681" s="93"/>
    </row>
    <row r="682" spans="1:30" s="97" customFormat="1">
      <c r="A682" s="97">
        <f t="shared" si="10"/>
        <v>677</v>
      </c>
      <c r="C682" s="51" t="str">
        <f>IF(AND(AdmittedwithRecentDischarge!$K704&lt;&gt;"",AdmittedwithRecentDischarge!$I704&lt;&gt;"",AdmittedwithRecentDischarge!$S704&lt;&gt;""), AdmittedwithRecentDischarge!$S704,"")</f>
        <v/>
      </c>
      <c r="D682" s="97">
        <f>RANK($F682,$F$6:$F$2005,0)+COUNTIF($F$6:$F682,F682)</f>
        <v>100</v>
      </c>
      <c r="I682" s="93"/>
      <c r="K682" s="51" t="str">
        <f>IF(AND(TransferLog!$J697&lt;&gt;"",TransferLog!$L697&lt;&gt;""), TransferLog!$L697,"")</f>
        <v/>
      </c>
      <c r="L682" s="97">
        <f t="array" ref="L682">RANK($N682,$N$6:$N$2005,0)+COUNTIF($N$6:$N682,N682)</f>
        <v>100</v>
      </c>
      <c r="Q682" s="93"/>
      <c r="U682" s="93"/>
      <c r="W682" s="51" t="str">
        <f>IF(AND(AdmittedwithRecentDischarge!$K704&lt;&gt;"",AdmittedwithRecentDischarge!$I704&lt;&gt;"",AdmittedwithRecentDischarge!$W704&lt;&gt;""), AdmittedwithRecentDischarge!$W704,"")</f>
        <v/>
      </c>
      <c r="X682" s="97">
        <f t="array" ref="X682">RANK($Z682,$Z$6:$Z$2005,0)+COUNTIF($Z$6:$Z682,Z682)</f>
        <v>100</v>
      </c>
      <c r="AD682" s="93"/>
    </row>
    <row r="683" spans="1:30" s="97" customFormat="1">
      <c r="A683" s="97">
        <f t="shared" si="10"/>
        <v>678</v>
      </c>
      <c r="C683" s="51" t="str">
        <f>IF(AND(AdmittedwithRecentDischarge!$K705&lt;&gt;"",AdmittedwithRecentDischarge!$I705&lt;&gt;"",AdmittedwithRecentDischarge!$S705&lt;&gt;""), AdmittedwithRecentDischarge!$S705,"")</f>
        <v/>
      </c>
      <c r="D683" s="97">
        <f>RANK($F683,$F$6:$F$2005,0)+COUNTIF($F$6:$F683,F683)</f>
        <v>100</v>
      </c>
      <c r="I683" s="93"/>
      <c r="K683" s="51" t="str">
        <f>IF(AND(TransferLog!$J698&lt;&gt;"",TransferLog!$L698&lt;&gt;""), TransferLog!$L698,"")</f>
        <v/>
      </c>
      <c r="L683" s="97">
        <f t="array" ref="L683">RANK($N683,$N$6:$N$2005,0)+COUNTIF($N$6:$N683,N683)</f>
        <v>100</v>
      </c>
      <c r="Q683" s="93"/>
      <c r="U683" s="93"/>
      <c r="W683" s="51" t="str">
        <f>IF(AND(AdmittedwithRecentDischarge!$K705&lt;&gt;"",AdmittedwithRecentDischarge!$I705&lt;&gt;"",AdmittedwithRecentDischarge!$W705&lt;&gt;""), AdmittedwithRecentDischarge!$W705,"")</f>
        <v/>
      </c>
      <c r="X683" s="97">
        <f t="array" ref="X683">RANK($Z683,$Z$6:$Z$2005,0)+COUNTIF($Z$6:$Z683,Z683)</f>
        <v>100</v>
      </c>
      <c r="AD683" s="93"/>
    </row>
    <row r="684" spans="1:30" s="97" customFormat="1">
      <c r="A684" s="97">
        <f t="shared" si="10"/>
        <v>679</v>
      </c>
      <c r="C684" s="51" t="str">
        <f>IF(AND(AdmittedwithRecentDischarge!$K706&lt;&gt;"",AdmittedwithRecentDischarge!$I706&lt;&gt;"",AdmittedwithRecentDischarge!$S706&lt;&gt;""), AdmittedwithRecentDischarge!$S706,"")</f>
        <v/>
      </c>
      <c r="D684" s="97">
        <f>RANK($F684,$F$6:$F$2005,0)+COUNTIF($F$6:$F684,F684)</f>
        <v>100</v>
      </c>
      <c r="I684" s="93"/>
      <c r="K684" s="51" t="str">
        <f>IF(AND(TransferLog!$J699&lt;&gt;"",TransferLog!$L699&lt;&gt;""), TransferLog!$L699,"")</f>
        <v/>
      </c>
      <c r="L684" s="97">
        <f t="array" ref="L684">RANK($N684,$N$6:$N$2005,0)+COUNTIF($N$6:$N684,N684)</f>
        <v>100</v>
      </c>
      <c r="Q684" s="93"/>
      <c r="U684" s="93"/>
      <c r="W684" s="51" t="str">
        <f>IF(AND(AdmittedwithRecentDischarge!$K706&lt;&gt;"",AdmittedwithRecentDischarge!$I706&lt;&gt;"",AdmittedwithRecentDischarge!$W706&lt;&gt;""), AdmittedwithRecentDischarge!$W706,"")</f>
        <v/>
      </c>
      <c r="X684" s="97">
        <f t="array" ref="X684">RANK($Z684,$Z$6:$Z$2005,0)+COUNTIF($Z$6:$Z684,Z684)</f>
        <v>100</v>
      </c>
      <c r="AD684" s="93"/>
    </row>
    <row r="685" spans="1:30" s="97" customFormat="1">
      <c r="A685" s="97">
        <f t="shared" si="10"/>
        <v>680</v>
      </c>
      <c r="C685" s="51" t="str">
        <f>IF(AND(AdmittedwithRecentDischarge!$K707&lt;&gt;"",AdmittedwithRecentDischarge!$I707&lt;&gt;"",AdmittedwithRecentDischarge!$S707&lt;&gt;""), AdmittedwithRecentDischarge!$S707,"")</f>
        <v/>
      </c>
      <c r="D685" s="97">
        <f>RANK($F685,$F$6:$F$2005,0)+COUNTIF($F$6:$F685,F685)</f>
        <v>100</v>
      </c>
      <c r="I685" s="93"/>
      <c r="K685" s="51" t="str">
        <f>IF(AND(TransferLog!$J700&lt;&gt;"",TransferLog!$L700&lt;&gt;""), TransferLog!$L700,"")</f>
        <v/>
      </c>
      <c r="L685" s="97">
        <f t="array" ref="L685">RANK($N685,$N$6:$N$2005,0)+COUNTIF($N$6:$N685,N685)</f>
        <v>100</v>
      </c>
      <c r="Q685" s="93"/>
      <c r="U685" s="93"/>
      <c r="W685" s="51" t="str">
        <f>IF(AND(AdmittedwithRecentDischarge!$K707&lt;&gt;"",AdmittedwithRecentDischarge!$I707&lt;&gt;"",AdmittedwithRecentDischarge!$W707&lt;&gt;""), AdmittedwithRecentDischarge!$W707,"")</f>
        <v/>
      </c>
      <c r="X685" s="97">
        <f t="array" ref="X685">RANK($Z685,$Z$6:$Z$2005,0)+COUNTIF($Z$6:$Z685,Z685)</f>
        <v>100</v>
      </c>
      <c r="AD685" s="93"/>
    </row>
    <row r="686" spans="1:30" s="97" customFormat="1">
      <c r="A686" s="97">
        <f t="shared" si="10"/>
        <v>681</v>
      </c>
      <c r="C686" s="51" t="str">
        <f>IF(AND(AdmittedwithRecentDischarge!$K708&lt;&gt;"",AdmittedwithRecentDischarge!$I708&lt;&gt;"",AdmittedwithRecentDischarge!$S708&lt;&gt;""), AdmittedwithRecentDischarge!$S708,"")</f>
        <v/>
      </c>
      <c r="D686" s="97">
        <f>RANK($F686,$F$6:$F$2005,0)+COUNTIF($F$6:$F686,F686)</f>
        <v>100</v>
      </c>
      <c r="I686" s="93"/>
      <c r="K686" s="51" t="str">
        <f>IF(AND(TransferLog!$J701&lt;&gt;"",TransferLog!$L701&lt;&gt;""), TransferLog!$L701,"")</f>
        <v/>
      </c>
      <c r="L686" s="97">
        <f t="array" ref="L686">RANK($N686,$N$6:$N$2005,0)+COUNTIF($N$6:$N686,N686)</f>
        <v>100</v>
      </c>
      <c r="Q686" s="93"/>
      <c r="U686" s="93"/>
      <c r="W686" s="51" t="str">
        <f>IF(AND(AdmittedwithRecentDischarge!$K708&lt;&gt;"",AdmittedwithRecentDischarge!$I708&lt;&gt;"",AdmittedwithRecentDischarge!$W708&lt;&gt;""), AdmittedwithRecentDischarge!$W708,"")</f>
        <v/>
      </c>
      <c r="X686" s="97">
        <f t="array" ref="X686">RANK($Z686,$Z$6:$Z$2005,0)+COUNTIF($Z$6:$Z686,Z686)</f>
        <v>100</v>
      </c>
      <c r="AD686" s="93"/>
    </row>
    <row r="687" spans="1:30" s="97" customFormat="1">
      <c r="A687" s="97">
        <f t="shared" si="10"/>
        <v>682</v>
      </c>
      <c r="C687" s="51" t="str">
        <f>IF(AND(AdmittedwithRecentDischarge!$K709&lt;&gt;"",AdmittedwithRecentDischarge!$I709&lt;&gt;"",AdmittedwithRecentDischarge!$S709&lt;&gt;""), AdmittedwithRecentDischarge!$S709,"")</f>
        <v/>
      </c>
      <c r="D687" s="97">
        <f>RANK($F687,$F$6:$F$2005,0)+COUNTIF($F$6:$F687,F687)</f>
        <v>100</v>
      </c>
      <c r="I687" s="93"/>
      <c r="K687" s="51" t="str">
        <f>IF(AND(TransferLog!$J702&lt;&gt;"",TransferLog!$L702&lt;&gt;""), TransferLog!$L702,"")</f>
        <v/>
      </c>
      <c r="L687" s="97">
        <f t="array" ref="L687">RANK($N687,$N$6:$N$2005,0)+COUNTIF($N$6:$N687,N687)</f>
        <v>100</v>
      </c>
      <c r="Q687" s="93"/>
      <c r="U687" s="93"/>
      <c r="W687" s="51" t="str">
        <f>IF(AND(AdmittedwithRecentDischarge!$K709&lt;&gt;"",AdmittedwithRecentDischarge!$I709&lt;&gt;"",AdmittedwithRecentDischarge!$W709&lt;&gt;""), AdmittedwithRecentDischarge!$W709,"")</f>
        <v/>
      </c>
      <c r="X687" s="97">
        <f t="array" ref="X687">RANK($Z687,$Z$6:$Z$2005,0)+COUNTIF($Z$6:$Z687,Z687)</f>
        <v>100</v>
      </c>
      <c r="AD687" s="93"/>
    </row>
    <row r="688" spans="1:30" s="97" customFormat="1">
      <c r="A688" s="97">
        <f t="shared" si="10"/>
        <v>683</v>
      </c>
      <c r="C688" s="51" t="str">
        <f>IF(AND(AdmittedwithRecentDischarge!$K710&lt;&gt;"",AdmittedwithRecentDischarge!$I710&lt;&gt;"",AdmittedwithRecentDischarge!$S710&lt;&gt;""), AdmittedwithRecentDischarge!$S710,"")</f>
        <v/>
      </c>
      <c r="D688" s="97">
        <f>RANK($F688,$F$6:$F$2005,0)+COUNTIF($F$6:$F688,F688)</f>
        <v>100</v>
      </c>
      <c r="I688" s="93"/>
      <c r="K688" s="51" t="str">
        <f>IF(AND(TransferLog!$J703&lt;&gt;"",TransferLog!$L703&lt;&gt;""), TransferLog!$L703,"")</f>
        <v/>
      </c>
      <c r="L688" s="97">
        <f t="array" ref="L688">RANK($N688,$N$6:$N$2005,0)+COUNTIF($N$6:$N688,N688)</f>
        <v>100</v>
      </c>
      <c r="Q688" s="93"/>
      <c r="U688" s="93"/>
      <c r="W688" s="51" t="str">
        <f>IF(AND(AdmittedwithRecentDischarge!$K710&lt;&gt;"",AdmittedwithRecentDischarge!$I710&lt;&gt;"",AdmittedwithRecentDischarge!$W710&lt;&gt;""), AdmittedwithRecentDischarge!$W710,"")</f>
        <v/>
      </c>
      <c r="X688" s="97">
        <f t="array" ref="X688">RANK($Z688,$Z$6:$Z$2005,0)+COUNTIF($Z$6:$Z688,Z688)</f>
        <v>100</v>
      </c>
      <c r="AD688" s="93"/>
    </row>
    <row r="689" spans="1:30" s="97" customFormat="1">
      <c r="A689" s="97">
        <f t="shared" si="10"/>
        <v>684</v>
      </c>
      <c r="C689" s="51" t="str">
        <f>IF(AND(AdmittedwithRecentDischarge!$K711&lt;&gt;"",AdmittedwithRecentDischarge!$I711&lt;&gt;"",AdmittedwithRecentDischarge!$S711&lt;&gt;""), AdmittedwithRecentDischarge!$S711,"")</f>
        <v/>
      </c>
      <c r="D689" s="97">
        <f>RANK($F689,$F$6:$F$2005,0)+COUNTIF($F$6:$F689,F689)</f>
        <v>100</v>
      </c>
      <c r="I689" s="93"/>
      <c r="K689" s="51" t="str">
        <f>IF(AND(TransferLog!$J704&lt;&gt;"",TransferLog!$L704&lt;&gt;""), TransferLog!$L704,"")</f>
        <v/>
      </c>
      <c r="L689" s="97">
        <f t="array" ref="L689">RANK($N689,$N$6:$N$2005,0)+COUNTIF($N$6:$N689,N689)</f>
        <v>100</v>
      </c>
      <c r="Q689" s="93"/>
      <c r="U689" s="93"/>
      <c r="W689" s="51" t="str">
        <f>IF(AND(AdmittedwithRecentDischarge!$K711&lt;&gt;"",AdmittedwithRecentDischarge!$I711&lt;&gt;"",AdmittedwithRecentDischarge!$W711&lt;&gt;""), AdmittedwithRecentDischarge!$W711,"")</f>
        <v/>
      </c>
      <c r="X689" s="97">
        <f t="array" ref="X689">RANK($Z689,$Z$6:$Z$2005,0)+COUNTIF($Z$6:$Z689,Z689)</f>
        <v>100</v>
      </c>
      <c r="AD689" s="93"/>
    </row>
    <row r="690" spans="1:30" s="97" customFormat="1">
      <c r="A690" s="97">
        <f t="shared" si="10"/>
        <v>685</v>
      </c>
      <c r="C690" s="51" t="str">
        <f>IF(AND(AdmittedwithRecentDischarge!$K712&lt;&gt;"",AdmittedwithRecentDischarge!$I712&lt;&gt;"",AdmittedwithRecentDischarge!$S712&lt;&gt;""), AdmittedwithRecentDischarge!$S712,"")</f>
        <v/>
      </c>
      <c r="D690" s="97">
        <f>RANK($F690,$F$6:$F$2005,0)+COUNTIF($F$6:$F690,F690)</f>
        <v>100</v>
      </c>
      <c r="I690" s="93"/>
      <c r="K690" s="51" t="str">
        <f>IF(AND(TransferLog!$J705&lt;&gt;"",TransferLog!$L705&lt;&gt;""), TransferLog!$L705,"")</f>
        <v/>
      </c>
      <c r="L690" s="97">
        <f t="array" ref="L690">RANK($N690,$N$6:$N$2005,0)+COUNTIF($N$6:$N690,N690)</f>
        <v>100</v>
      </c>
      <c r="Q690" s="93"/>
      <c r="U690" s="93"/>
      <c r="W690" s="51" t="str">
        <f>IF(AND(AdmittedwithRecentDischarge!$K712&lt;&gt;"",AdmittedwithRecentDischarge!$I712&lt;&gt;"",AdmittedwithRecentDischarge!$W712&lt;&gt;""), AdmittedwithRecentDischarge!$W712,"")</f>
        <v/>
      </c>
      <c r="X690" s="97">
        <f t="array" ref="X690">RANK($Z690,$Z$6:$Z$2005,0)+COUNTIF($Z$6:$Z690,Z690)</f>
        <v>100</v>
      </c>
      <c r="AD690" s="93"/>
    </row>
    <row r="691" spans="1:30" s="97" customFormat="1">
      <c r="A691" s="97">
        <f t="shared" si="10"/>
        <v>686</v>
      </c>
      <c r="C691" s="51" t="str">
        <f>IF(AND(AdmittedwithRecentDischarge!$K713&lt;&gt;"",AdmittedwithRecentDischarge!$I713&lt;&gt;"",AdmittedwithRecentDischarge!$S713&lt;&gt;""), AdmittedwithRecentDischarge!$S713,"")</f>
        <v/>
      </c>
      <c r="D691" s="97">
        <f>RANK($F691,$F$6:$F$2005,0)+COUNTIF($F$6:$F691,F691)</f>
        <v>100</v>
      </c>
      <c r="I691" s="93"/>
      <c r="K691" s="51" t="str">
        <f>IF(AND(TransferLog!$J706&lt;&gt;"",TransferLog!$L706&lt;&gt;""), TransferLog!$L706,"")</f>
        <v/>
      </c>
      <c r="L691" s="97">
        <f t="array" ref="L691">RANK($N691,$N$6:$N$2005,0)+COUNTIF($N$6:$N691,N691)</f>
        <v>100</v>
      </c>
      <c r="Q691" s="93"/>
      <c r="U691" s="93"/>
      <c r="W691" s="51" t="str">
        <f>IF(AND(AdmittedwithRecentDischarge!$K713&lt;&gt;"",AdmittedwithRecentDischarge!$I713&lt;&gt;"",AdmittedwithRecentDischarge!$W713&lt;&gt;""), AdmittedwithRecentDischarge!$W713,"")</f>
        <v/>
      </c>
      <c r="X691" s="97">
        <f t="array" ref="X691">RANK($Z691,$Z$6:$Z$2005,0)+COUNTIF($Z$6:$Z691,Z691)</f>
        <v>100</v>
      </c>
      <c r="AD691" s="93"/>
    </row>
    <row r="692" spans="1:30" s="97" customFormat="1">
      <c r="A692" s="97">
        <f t="shared" si="10"/>
        <v>687</v>
      </c>
      <c r="C692" s="51" t="str">
        <f>IF(AND(AdmittedwithRecentDischarge!$K714&lt;&gt;"",AdmittedwithRecentDischarge!$I714&lt;&gt;"",AdmittedwithRecentDischarge!$S714&lt;&gt;""), AdmittedwithRecentDischarge!$S714,"")</f>
        <v/>
      </c>
      <c r="D692" s="97">
        <f>RANK($F692,$F$6:$F$2005,0)+COUNTIF($F$6:$F692,F692)</f>
        <v>100</v>
      </c>
      <c r="I692" s="93"/>
      <c r="K692" s="51" t="str">
        <f>IF(AND(TransferLog!$J707&lt;&gt;"",TransferLog!$L707&lt;&gt;""), TransferLog!$L707,"")</f>
        <v/>
      </c>
      <c r="L692" s="97">
        <f t="array" ref="L692">RANK($N692,$N$6:$N$2005,0)+COUNTIF($N$6:$N692,N692)</f>
        <v>100</v>
      </c>
      <c r="Q692" s="93"/>
      <c r="U692" s="93"/>
      <c r="W692" s="51" t="str">
        <f>IF(AND(AdmittedwithRecentDischarge!$K714&lt;&gt;"",AdmittedwithRecentDischarge!$I714&lt;&gt;"",AdmittedwithRecentDischarge!$W714&lt;&gt;""), AdmittedwithRecentDischarge!$W714,"")</f>
        <v/>
      </c>
      <c r="X692" s="97">
        <f t="array" ref="X692">RANK($Z692,$Z$6:$Z$2005,0)+COUNTIF($Z$6:$Z692,Z692)</f>
        <v>100</v>
      </c>
      <c r="AD692" s="93"/>
    </row>
    <row r="693" spans="1:30" s="97" customFormat="1">
      <c r="A693" s="97">
        <f t="shared" si="10"/>
        <v>688</v>
      </c>
      <c r="C693" s="51" t="str">
        <f>IF(AND(AdmittedwithRecentDischarge!$K715&lt;&gt;"",AdmittedwithRecentDischarge!$I715&lt;&gt;"",AdmittedwithRecentDischarge!$S715&lt;&gt;""), AdmittedwithRecentDischarge!$S715,"")</f>
        <v/>
      </c>
      <c r="D693" s="97">
        <f>RANK($F693,$F$6:$F$2005,0)+COUNTIF($F$6:$F693,F693)</f>
        <v>100</v>
      </c>
      <c r="I693" s="93"/>
      <c r="K693" s="51" t="str">
        <f>IF(AND(TransferLog!$J708&lt;&gt;"",TransferLog!$L708&lt;&gt;""), TransferLog!$L708,"")</f>
        <v/>
      </c>
      <c r="L693" s="97">
        <f t="array" ref="L693">RANK($N693,$N$6:$N$2005,0)+COUNTIF($N$6:$N693,N693)</f>
        <v>100</v>
      </c>
      <c r="Q693" s="93"/>
      <c r="U693" s="93"/>
      <c r="W693" s="51" t="str">
        <f>IF(AND(AdmittedwithRecentDischarge!$K715&lt;&gt;"",AdmittedwithRecentDischarge!$I715&lt;&gt;"",AdmittedwithRecentDischarge!$W715&lt;&gt;""), AdmittedwithRecentDischarge!$W715,"")</f>
        <v/>
      </c>
      <c r="X693" s="97">
        <f t="array" ref="X693">RANK($Z693,$Z$6:$Z$2005,0)+COUNTIF($Z$6:$Z693,Z693)</f>
        <v>100</v>
      </c>
      <c r="AD693" s="93"/>
    </row>
    <row r="694" spans="1:30" s="97" customFormat="1">
      <c r="A694" s="97">
        <f t="shared" si="10"/>
        <v>689</v>
      </c>
      <c r="C694" s="51" t="str">
        <f>IF(AND(AdmittedwithRecentDischarge!$K716&lt;&gt;"",AdmittedwithRecentDischarge!$I716&lt;&gt;"",AdmittedwithRecentDischarge!$S716&lt;&gt;""), AdmittedwithRecentDischarge!$S716,"")</f>
        <v/>
      </c>
      <c r="D694" s="97">
        <f>RANK($F694,$F$6:$F$2005,0)+COUNTIF($F$6:$F694,F694)</f>
        <v>100</v>
      </c>
      <c r="I694" s="93"/>
      <c r="K694" s="51" t="str">
        <f>IF(AND(TransferLog!$J709&lt;&gt;"",TransferLog!$L709&lt;&gt;""), TransferLog!$L709,"")</f>
        <v/>
      </c>
      <c r="L694" s="97">
        <f t="array" ref="L694">RANK($N694,$N$6:$N$2005,0)+COUNTIF($N$6:$N694,N694)</f>
        <v>100</v>
      </c>
      <c r="Q694" s="93"/>
      <c r="U694" s="93"/>
      <c r="W694" s="51" t="str">
        <f>IF(AND(AdmittedwithRecentDischarge!$K716&lt;&gt;"",AdmittedwithRecentDischarge!$I716&lt;&gt;"",AdmittedwithRecentDischarge!$W716&lt;&gt;""), AdmittedwithRecentDischarge!$W716,"")</f>
        <v/>
      </c>
      <c r="X694" s="97">
        <f t="array" ref="X694">RANK($Z694,$Z$6:$Z$2005,0)+COUNTIF($Z$6:$Z694,Z694)</f>
        <v>100</v>
      </c>
      <c r="AD694" s="93"/>
    </row>
    <row r="695" spans="1:30" s="97" customFormat="1">
      <c r="A695" s="97">
        <f t="shared" si="10"/>
        <v>690</v>
      </c>
      <c r="C695" s="51" t="str">
        <f>IF(AND(AdmittedwithRecentDischarge!$K717&lt;&gt;"",AdmittedwithRecentDischarge!$I717&lt;&gt;"",AdmittedwithRecentDischarge!$S717&lt;&gt;""), AdmittedwithRecentDischarge!$S717,"")</f>
        <v/>
      </c>
      <c r="D695" s="97">
        <f>RANK($F695,$F$6:$F$2005,0)+COUNTIF($F$6:$F695,F695)</f>
        <v>100</v>
      </c>
      <c r="I695" s="93"/>
      <c r="K695" s="51" t="str">
        <f>IF(AND(TransferLog!$J710&lt;&gt;"",TransferLog!$L710&lt;&gt;""), TransferLog!$L710,"")</f>
        <v/>
      </c>
      <c r="L695" s="97">
        <f t="array" ref="L695">RANK($N695,$N$6:$N$2005,0)+COUNTIF($N$6:$N695,N695)</f>
        <v>100</v>
      </c>
      <c r="Q695" s="93"/>
      <c r="U695" s="93"/>
      <c r="W695" s="51" t="str">
        <f>IF(AND(AdmittedwithRecentDischarge!$K717&lt;&gt;"",AdmittedwithRecentDischarge!$I717&lt;&gt;"",AdmittedwithRecentDischarge!$W717&lt;&gt;""), AdmittedwithRecentDischarge!$W717,"")</f>
        <v/>
      </c>
      <c r="X695" s="97">
        <f t="array" ref="X695">RANK($Z695,$Z$6:$Z$2005,0)+COUNTIF($Z$6:$Z695,Z695)</f>
        <v>100</v>
      </c>
      <c r="AD695" s="93"/>
    </row>
    <row r="696" spans="1:30" s="97" customFormat="1">
      <c r="A696" s="97">
        <f t="shared" si="10"/>
        <v>691</v>
      </c>
      <c r="C696" s="51" t="str">
        <f>IF(AND(AdmittedwithRecentDischarge!$K718&lt;&gt;"",AdmittedwithRecentDischarge!$I718&lt;&gt;"",AdmittedwithRecentDischarge!$S718&lt;&gt;""), AdmittedwithRecentDischarge!$S718,"")</f>
        <v/>
      </c>
      <c r="D696" s="97">
        <f>RANK($F696,$F$6:$F$2005,0)+COUNTIF($F$6:$F696,F696)</f>
        <v>100</v>
      </c>
      <c r="I696" s="93"/>
      <c r="K696" s="51" t="str">
        <f>IF(AND(TransferLog!$J711&lt;&gt;"",TransferLog!$L711&lt;&gt;""), TransferLog!$L711,"")</f>
        <v/>
      </c>
      <c r="L696" s="97">
        <f t="array" ref="L696">RANK($N696,$N$6:$N$2005,0)+COUNTIF($N$6:$N696,N696)</f>
        <v>100</v>
      </c>
      <c r="Q696" s="93"/>
      <c r="U696" s="93"/>
      <c r="W696" s="51" t="str">
        <f>IF(AND(AdmittedwithRecentDischarge!$K718&lt;&gt;"",AdmittedwithRecentDischarge!$I718&lt;&gt;"",AdmittedwithRecentDischarge!$W718&lt;&gt;""), AdmittedwithRecentDischarge!$W718,"")</f>
        <v/>
      </c>
      <c r="X696" s="97">
        <f t="array" ref="X696">RANK($Z696,$Z$6:$Z$2005,0)+COUNTIF($Z$6:$Z696,Z696)</f>
        <v>100</v>
      </c>
      <c r="AD696" s="93"/>
    </row>
    <row r="697" spans="1:30" s="97" customFormat="1">
      <c r="A697" s="97">
        <f t="shared" si="10"/>
        <v>692</v>
      </c>
      <c r="C697" s="51" t="str">
        <f>IF(AND(AdmittedwithRecentDischarge!$K719&lt;&gt;"",AdmittedwithRecentDischarge!$I719&lt;&gt;"",AdmittedwithRecentDischarge!$S719&lt;&gt;""), AdmittedwithRecentDischarge!$S719,"")</f>
        <v/>
      </c>
      <c r="D697" s="97">
        <f>RANK($F697,$F$6:$F$2005,0)+COUNTIF($F$6:$F697,F697)</f>
        <v>100</v>
      </c>
      <c r="I697" s="93"/>
      <c r="K697" s="51" t="str">
        <f>IF(AND(TransferLog!$J712&lt;&gt;"",TransferLog!$L712&lt;&gt;""), TransferLog!$L712,"")</f>
        <v/>
      </c>
      <c r="L697" s="97">
        <f t="array" ref="L697">RANK($N697,$N$6:$N$2005,0)+COUNTIF($N$6:$N697,N697)</f>
        <v>100</v>
      </c>
      <c r="Q697" s="93"/>
      <c r="U697" s="93"/>
      <c r="W697" s="51" t="str">
        <f>IF(AND(AdmittedwithRecentDischarge!$K719&lt;&gt;"",AdmittedwithRecentDischarge!$I719&lt;&gt;"",AdmittedwithRecentDischarge!$W719&lt;&gt;""), AdmittedwithRecentDischarge!$W719,"")</f>
        <v/>
      </c>
      <c r="X697" s="97">
        <f t="array" ref="X697">RANK($Z697,$Z$6:$Z$2005,0)+COUNTIF($Z$6:$Z697,Z697)</f>
        <v>100</v>
      </c>
      <c r="AD697" s="93"/>
    </row>
    <row r="698" spans="1:30" s="97" customFormat="1">
      <c r="A698" s="97">
        <f t="shared" si="10"/>
        <v>693</v>
      </c>
      <c r="C698" s="51" t="str">
        <f>IF(AND(AdmittedwithRecentDischarge!$K720&lt;&gt;"",AdmittedwithRecentDischarge!$I720&lt;&gt;"",AdmittedwithRecentDischarge!$S720&lt;&gt;""), AdmittedwithRecentDischarge!$S720,"")</f>
        <v/>
      </c>
      <c r="D698" s="97">
        <f>RANK($F698,$F$6:$F$2005,0)+COUNTIF($F$6:$F698,F698)</f>
        <v>100</v>
      </c>
      <c r="I698" s="93"/>
      <c r="K698" s="51" t="str">
        <f>IF(AND(TransferLog!$J713&lt;&gt;"",TransferLog!$L713&lt;&gt;""), TransferLog!$L713,"")</f>
        <v/>
      </c>
      <c r="L698" s="97">
        <f t="array" ref="L698">RANK($N698,$N$6:$N$2005,0)+COUNTIF($N$6:$N698,N698)</f>
        <v>100</v>
      </c>
      <c r="Q698" s="93"/>
      <c r="U698" s="93"/>
      <c r="W698" s="51" t="str">
        <f>IF(AND(AdmittedwithRecentDischarge!$K720&lt;&gt;"",AdmittedwithRecentDischarge!$I720&lt;&gt;"",AdmittedwithRecentDischarge!$W720&lt;&gt;""), AdmittedwithRecentDischarge!$W720,"")</f>
        <v/>
      </c>
      <c r="X698" s="97">
        <f t="array" ref="X698">RANK($Z698,$Z$6:$Z$2005,0)+COUNTIF($Z$6:$Z698,Z698)</f>
        <v>100</v>
      </c>
      <c r="AD698" s="93"/>
    </row>
    <row r="699" spans="1:30" s="97" customFormat="1">
      <c r="A699" s="97">
        <f t="shared" si="10"/>
        <v>694</v>
      </c>
      <c r="C699" s="51" t="str">
        <f>IF(AND(AdmittedwithRecentDischarge!$K721&lt;&gt;"",AdmittedwithRecentDischarge!$I721&lt;&gt;"",AdmittedwithRecentDischarge!$S721&lt;&gt;""), AdmittedwithRecentDischarge!$S721,"")</f>
        <v/>
      </c>
      <c r="D699" s="97">
        <f>RANK($F699,$F$6:$F$2005,0)+COUNTIF($F$6:$F699,F699)</f>
        <v>100</v>
      </c>
      <c r="I699" s="93"/>
      <c r="K699" s="51" t="str">
        <f>IF(AND(TransferLog!$J714&lt;&gt;"",TransferLog!$L714&lt;&gt;""), TransferLog!$L714,"")</f>
        <v/>
      </c>
      <c r="L699" s="97">
        <f t="array" ref="L699">RANK($N699,$N$6:$N$2005,0)+COUNTIF($N$6:$N699,N699)</f>
        <v>100</v>
      </c>
      <c r="Q699" s="93"/>
      <c r="U699" s="93"/>
      <c r="W699" s="51" t="str">
        <f>IF(AND(AdmittedwithRecentDischarge!$K721&lt;&gt;"",AdmittedwithRecentDischarge!$I721&lt;&gt;"",AdmittedwithRecentDischarge!$W721&lt;&gt;""), AdmittedwithRecentDischarge!$W721,"")</f>
        <v/>
      </c>
      <c r="X699" s="97">
        <f t="array" ref="X699">RANK($Z699,$Z$6:$Z$2005,0)+COUNTIF($Z$6:$Z699,Z699)</f>
        <v>100</v>
      </c>
      <c r="AD699" s="93"/>
    </row>
    <row r="700" spans="1:30" s="97" customFormat="1">
      <c r="A700" s="97">
        <f t="shared" si="10"/>
        <v>695</v>
      </c>
      <c r="C700" s="51" t="str">
        <f>IF(AND(AdmittedwithRecentDischarge!$K722&lt;&gt;"",AdmittedwithRecentDischarge!$I722&lt;&gt;"",AdmittedwithRecentDischarge!$S722&lt;&gt;""), AdmittedwithRecentDischarge!$S722,"")</f>
        <v/>
      </c>
      <c r="D700" s="97">
        <f>RANK($F700,$F$6:$F$2005,0)+COUNTIF($F$6:$F700,F700)</f>
        <v>100</v>
      </c>
      <c r="I700" s="93"/>
      <c r="K700" s="51" t="str">
        <f>IF(AND(TransferLog!$J715&lt;&gt;"",TransferLog!$L715&lt;&gt;""), TransferLog!$L715,"")</f>
        <v/>
      </c>
      <c r="L700" s="97">
        <f t="array" ref="L700">RANK($N700,$N$6:$N$2005,0)+COUNTIF($N$6:$N700,N700)</f>
        <v>100</v>
      </c>
      <c r="Q700" s="93"/>
      <c r="U700" s="93"/>
      <c r="W700" s="51" t="str">
        <f>IF(AND(AdmittedwithRecentDischarge!$K722&lt;&gt;"",AdmittedwithRecentDischarge!$I722&lt;&gt;"",AdmittedwithRecentDischarge!$W722&lt;&gt;""), AdmittedwithRecentDischarge!$W722,"")</f>
        <v/>
      </c>
      <c r="X700" s="97">
        <f t="array" ref="X700">RANK($Z700,$Z$6:$Z$2005,0)+COUNTIF($Z$6:$Z700,Z700)</f>
        <v>100</v>
      </c>
      <c r="AD700" s="93"/>
    </row>
    <row r="701" spans="1:30" s="97" customFormat="1">
      <c r="A701" s="97">
        <f t="shared" si="10"/>
        <v>696</v>
      </c>
      <c r="C701" s="51" t="str">
        <f>IF(AND(AdmittedwithRecentDischarge!$K723&lt;&gt;"",AdmittedwithRecentDischarge!$I723&lt;&gt;"",AdmittedwithRecentDischarge!$S723&lt;&gt;""), AdmittedwithRecentDischarge!$S723,"")</f>
        <v/>
      </c>
      <c r="D701" s="97">
        <f>RANK($F701,$F$6:$F$2005,0)+COUNTIF($F$6:$F701,F701)</f>
        <v>100</v>
      </c>
      <c r="I701" s="93"/>
      <c r="K701" s="51" t="str">
        <f>IF(AND(TransferLog!$J716&lt;&gt;"",TransferLog!$L716&lt;&gt;""), TransferLog!$L716,"")</f>
        <v/>
      </c>
      <c r="L701" s="97">
        <f t="array" ref="L701">RANK($N701,$N$6:$N$2005,0)+COUNTIF($N$6:$N701,N701)</f>
        <v>100</v>
      </c>
      <c r="Q701" s="93"/>
      <c r="U701" s="93"/>
      <c r="W701" s="51" t="str">
        <f>IF(AND(AdmittedwithRecentDischarge!$K723&lt;&gt;"",AdmittedwithRecentDischarge!$I723&lt;&gt;"",AdmittedwithRecentDischarge!$W723&lt;&gt;""), AdmittedwithRecentDischarge!$W723,"")</f>
        <v/>
      </c>
      <c r="X701" s="97">
        <f t="array" ref="X701">RANK($Z701,$Z$6:$Z$2005,0)+COUNTIF($Z$6:$Z701,Z701)</f>
        <v>100</v>
      </c>
      <c r="AD701" s="93"/>
    </row>
    <row r="702" spans="1:30" s="97" customFormat="1">
      <c r="A702" s="97">
        <f t="shared" si="10"/>
        <v>697</v>
      </c>
      <c r="C702" s="51" t="str">
        <f>IF(AND(AdmittedwithRecentDischarge!$K724&lt;&gt;"",AdmittedwithRecentDischarge!$I724&lt;&gt;"",AdmittedwithRecentDischarge!$S724&lt;&gt;""), AdmittedwithRecentDischarge!$S724,"")</f>
        <v/>
      </c>
      <c r="D702" s="97">
        <f>RANK($F702,$F$6:$F$2005,0)+COUNTIF($F$6:$F702,F702)</f>
        <v>100</v>
      </c>
      <c r="I702" s="93"/>
      <c r="K702" s="51" t="str">
        <f>IF(AND(TransferLog!$J717&lt;&gt;"",TransferLog!$L717&lt;&gt;""), TransferLog!$L717,"")</f>
        <v/>
      </c>
      <c r="L702" s="97">
        <f t="array" ref="L702">RANK($N702,$N$6:$N$2005,0)+COUNTIF($N$6:$N702,N702)</f>
        <v>100</v>
      </c>
      <c r="Q702" s="93"/>
      <c r="U702" s="93"/>
      <c r="W702" s="51" t="str">
        <f>IF(AND(AdmittedwithRecentDischarge!$K724&lt;&gt;"",AdmittedwithRecentDischarge!$I724&lt;&gt;"",AdmittedwithRecentDischarge!$W724&lt;&gt;""), AdmittedwithRecentDischarge!$W724,"")</f>
        <v/>
      </c>
      <c r="X702" s="97">
        <f t="array" ref="X702">RANK($Z702,$Z$6:$Z$2005,0)+COUNTIF($Z$6:$Z702,Z702)</f>
        <v>100</v>
      </c>
      <c r="AD702" s="93"/>
    </row>
    <row r="703" spans="1:30" s="97" customFormat="1">
      <c r="A703" s="97">
        <f t="shared" si="10"/>
        <v>698</v>
      </c>
      <c r="C703" s="51" t="str">
        <f>IF(AND(AdmittedwithRecentDischarge!$K725&lt;&gt;"",AdmittedwithRecentDischarge!$I725&lt;&gt;"",AdmittedwithRecentDischarge!$S725&lt;&gt;""), AdmittedwithRecentDischarge!$S725,"")</f>
        <v/>
      </c>
      <c r="D703" s="97">
        <f>RANK($F703,$F$6:$F$2005,0)+COUNTIF($F$6:$F703,F703)</f>
        <v>100</v>
      </c>
      <c r="I703" s="93"/>
      <c r="K703" s="51" t="str">
        <f>IF(AND(TransferLog!$J718&lt;&gt;"",TransferLog!$L718&lt;&gt;""), TransferLog!$L718,"")</f>
        <v/>
      </c>
      <c r="L703" s="97">
        <f t="array" ref="L703">RANK($N703,$N$6:$N$2005,0)+COUNTIF($N$6:$N703,N703)</f>
        <v>100</v>
      </c>
      <c r="Q703" s="93"/>
      <c r="U703" s="93"/>
      <c r="W703" s="51" t="str">
        <f>IF(AND(AdmittedwithRecentDischarge!$K725&lt;&gt;"",AdmittedwithRecentDischarge!$I725&lt;&gt;"",AdmittedwithRecentDischarge!$W725&lt;&gt;""), AdmittedwithRecentDischarge!$W725,"")</f>
        <v/>
      </c>
      <c r="X703" s="97">
        <f t="array" ref="X703">RANK($Z703,$Z$6:$Z$2005,0)+COUNTIF($Z$6:$Z703,Z703)</f>
        <v>100</v>
      </c>
      <c r="AD703" s="93"/>
    </row>
    <row r="704" spans="1:30" s="97" customFormat="1">
      <c r="A704" s="97">
        <f t="shared" si="10"/>
        <v>699</v>
      </c>
      <c r="C704" s="51" t="str">
        <f>IF(AND(AdmittedwithRecentDischarge!$K726&lt;&gt;"",AdmittedwithRecentDischarge!$I726&lt;&gt;"",AdmittedwithRecentDischarge!$S726&lt;&gt;""), AdmittedwithRecentDischarge!$S726,"")</f>
        <v/>
      </c>
      <c r="D704" s="97">
        <f>RANK($F704,$F$6:$F$2005,0)+COUNTIF($F$6:$F704,F704)</f>
        <v>100</v>
      </c>
      <c r="I704" s="93"/>
      <c r="K704" s="51" t="str">
        <f>IF(AND(TransferLog!$J719&lt;&gt;"",TransferLog!$L719&lt;&gt;""), TransferLog!$L719,"")</f>
        <v/>
      </c>
      <c r="L704" s="97">
        <f t="array" ref="L704">RANK($N704,$N$6:$N$2005,0)+COUNTIF($N$6:$N704,N704)</f>
        <v>100</v>
      </c>
      <c r="Q704" s="93"/>
      <c r="U704" s="93"/>
      <c r="W704" s="51" t="str">
        <f>IF(AND(AdmittedwithRecentDischarge!$K726&lt;&gt;"",AdmittedwithRecentDischarge!$I726&lt;&gt;"",AdmittedwithRecentDischarge!$W726&lt;&gt;""), AdmittedwithRecentDischarge!$W726,"")</f>
        <v/>
      </c>
      <c r="X704" s="97">
        <f t="array" ref="X704">RANK($Z704,$Z$6:$Z$2005,0)+COUNTIF($Z$6:$Z704,Z704)</f>
        <v>100</v>
      </c>
      <c r="AD704" s="93"/>
    </row>
    <row r="705" spans="1:30" s="97" customFormat="1">
      <c r="A705" s="97">
        <f t="shared" si="10"/>
        <v>700</v>
      </c>
      <c r="C705" s="51" t="str">
        <f>IF(AND(AdmittedwithRecentDischarge!$K727&lt;&gt;"",AdmittedwithRecentDischarge!$I727&lt;&gt;"",AdmittedwithRecentDischarge!$S727&lt;&gt;""), AdmittedwithRecentDischarge!$S727,"")</f>
        <v/>
      </c>
      <c r="D705" s="97">
        <f>RANK($F705,$F$6:$F$2005,0)+COUNTIF($F$6:$F705,F705)</f>
        <v>100</v>
      </c>
      <c r="I705" s="93"/>
      <c r="K705" s="51" t="str">
        <f>IF(AND(TransferLog!$J720&lt;&gt;"",TransferLog!$L720&lt;&gt;""), TransferLog!$L720,"")</f>
        <v/>
      </c>
      <c r="L705" s="97">
        <f t="array" ref="L705">RANK($N705,$N$6:$N$2005,0)+COUNTIF($N$6:$N705,N705)</f>
        <v>100</v>
      </c>
      <c r="Q705" s="93"/>
      <c r="U705" s="93"/>
      <c r="W705" s="51" t="str">
        <f>IF(AND(AdmittedwithRecentDischarge!$K727&lt;&gt;"",AdmittedwithRecentDischarge!$I727&lt;&gt;"",AdmittedwithRecentDischarge!$W727&lt;&gt;""), AdmittedwithRecentDischarge!$W727,"")</f>
        <v/>
      </c>
      <c r="X705" s="97">
        <f t="array" ref="X705">RANK($Z705,$Z$6:$Z$2005,0)+COUNTIF($Z$6:$Z705,Z705)</f>
        <v>100</v>
      </c>
      <c r="AD705" s="93"/>
    </row>
    <row r="706" spans="1:30" s="97" customFormat="1">
      <c r="A706" s="97">
        <f t="shared" si="10"/>
        <v>701</v>
      </c>
      <c r="C706" s="51" t="str">
        <f>IF(AND(AdmittedwithRecentDischarge!$K728&lt;&gt;"",AdmittedwithRecentDischarge!$I728&lt;&gt;"",AdmittedwithRecentDischarge!$S728&lt;&gt;""), AdmittedwithRecentDischarge!$S728,"")</f>
        <v/>
      </c>
      <c r="D706" s="97">
        <f>RANK($F706,$F$6:$F$2005,0)+COUNTIF($F$6:$F706,F706)</f>
        <v>100</v>
      </c>
      <c r="I706" s="93"/>
      <c r="K706" s="51" t="str">
        <f>IF(AND(TransferLog!$J721&lt;&gt;"",TransferLog!$L721&lt;&gt;""), TransferLog!$L721,"")</f>
        <v/>
      </c>
      <c r="L706" s="97">
        <f t="array" ref="L706">RANK($N706,$N$6:$N$2005,0)+COUNTIF($N$6:$N706,N706)</f>
        <v>100</v>
      </c>
      <c r="Q706" s="93"/>
      <c r="U706" s="93"/>
      <c r="W706" s="51" t="str">
        <f>IF(AND(AdmittedwithRecentDischarge!$K728&lt;&gt;"",AdmittedwithRecentDischarge!$I728&lt;&gt;"",AdmittedwithRecentDischarge!$W728&lt;&gt;""), AdmittedwithRecentDischarge!$W728,"")</f>
        <v/>
      </c>
      <c r="X706" s="97">
        <f t="array" ref="X706">RANK($Z706,$Z$6:$Z$2005,0)+COUNTIF($Z$6:$Z706,Z706)</f>
        <v>100</v>
      </c>
      <c r="AD706" s="93"/>
    </row>
    <row r="707" spans="1:30" s="97" customFormat="1">
      <c r="A707" s="97">
        <f t="shared" si="10"/>
        <v>702</v>
      </c>
      <c r="C707" s="51" t="str">
        <f>IF(AND(AdmittedwithRecentDischarge!$K729&lt;&gt;"",AdmittedwithRecentDischarge!$I729&lt;&gt;"",AdmittedwithRecentDischarge!$S729&lt;&gt;""), AdmittedwithRecentDischarge!$S729,"")</f>
        <v/>
      </c>
      <c r="D707" s="97">
        <f>RANK($F707,$F$6:$F$2005,0)+COUNTIF($F$6:$F707,F707)</f>
        <v>100</v>
      </c>
      <c r="I707" s="93"/>
      <c r="K707" s="51" t="str">
        <f>IF(AND(TransferLog!$J722&lt;&gt;"",TransferLog!$L722&lt;&gt;""), TransferLog!$L722,"")</f>
        <v/>
      </c>
      <c r="L707" s="97">
        <f t="array" ref="L707">RANK($N707,$N$6:$N$2005,0)+COUNTIF($N$6:$N707,N707)</f>
        <v>100</v>
      </c>
      <c r="Q707" s="93"/>
      <c r="U707" s="93"/>
      <c r="W707" s="51" t="str">
        <f>IF(AND(AdmittedwithRecentDischarge!$K729&lt;&gt;"",AdmittedwithRecentDischarge!$I729&lt;&gt;"",AdmittedwithRecentDischarge!$W729&lt;&gt;""), AdmittedwithRecentDischarge!$W729,"")</f>
        <v/>
      </c>
      <c r="X707" s="97">
        <f t="array" ref="X707">RANK($Z707,$Z$6:$Z$2005,0)+COUNTIF($Z$6:$Z707,Z707)</f>
        <v>100</v>
      </c>
      <c r="AD707" s="93"/>
    </row>
    <row r="708" spans="1:30" s="97" customFormat="1">
      <c r="A708" s="97">
        <f t="shared" si="10"/>
        <v>703</v>
      </c>
      <c r="C708" s="51" t="str">
        <f>IF(AND(AdmittedwithRecentDischarge!$K730&lt;&gt;"",AdmittedwithRecentDischarge!$I730&lt;&gt;"",AdmittedwithRecentDischarge!$S730&lt;&gt;""), AdmittedwithRecentDischarge!$S730,"")</f>
        <v/>
      </c>
      <c r="D708" s="97">
        <f>RANK($F708,$F$6:$F$2005,0)+COUNTIF($F$6:$F708,F708)</f>
        <v>100</v>
      </c>
      <c r="I708" s="93"/>
      <c r="K708" s="51" t="str">
        <f>IF(AND(TransferLog!$J723&lt;&gt;"",TransferLog!$L723&lt;&gt;""), TransferLog!$L723,"")</f>
        <v/>
      </c>
      <c r="L708" s="97">
        <f t="array" ref="L708">RANK($N708,$N$6:$N$2005,0)+COUNTIF($N$6:$N708,N708)</f>
        <v>100</v>
      </c>
      <c r="Q708" s="93"/>
      <c r="U708" s="93"/>
      <c r="W708" s="51" t="str">
        <f>IF(AND(AdmittedwithRecentDischarge!$K730&lt;&gt;"",AdmittedwithRecentDischarge!$I730&lt;&gt;"",AdmittedwithRecentDischarge!$W730&lt;&gt;""), AdmittedwithRecentDischarge!$W730,"")</f>
        <v/>
      </c>
      <c r="X708" s="97">
        <f t="array" ref="X708">RANK($Z708,$Z$6:$Z$2005,0)+COUNTIF($Z$6:$Z708,Z708)</f>
        <v>100</v>
      </c>
      <c r="AD708" s="93"/>
    </row>
    <row r="709" spans="1:30" s="97" customFormat="1">
      <c r="A709" s="97">
        <f t="shared" si="10"/>
        <v>704</v>
      </c>
      <c r="C709" s="51" t="str">
        <f>IF(AND(AdmittedwithRecentDischarge!$K731&lt;&gt;"",AdmittedwithRecentDischarge!$I731&lt;&gt;"",AdmittedwithRecentDischarge!$S731&lt;&gt;""), AdmittedwithRecentDischarge!$S731,"")</f>
        <v/>
      </c>
      <c r="D709" s="97">
        <f>RANK($F709,$F$6:$F$2005,0)+COUNTIF($F$6:$F709,F709)</f>
        <v>100</v>
      </c>
      <c r="I709" s="93"/>
      <c r="K709" s="51" t="str">
        <f>IF(AND(TransferLog!$J724&lt;&gt;"",TransferLog!$L724&lt;&gt;""), TransferLog!$L724,"")</f>
        <v/>
      </c>
      <c r="L709" s="97">
        <f t="array" ref="L709">RANK($N709,$N$6:$N$2005,0)+COUNTIF($N$6:$N709,N709)</f>
        <v>100</v>
      </c>
      <c r="Q709" s="93"/>
      <c r="U709" s="93"/>
      <c r="W709" s="51" t="str">
        <f>IF(AND(AdmittedwithRecentDischarge!$K731&lt;&gt;"",AdmittedwithRecentDischarge!$I731&lt;&gt;"",AdmittedwithRecentDischarge!$W731&lt;&gt;""), AdmittedwithRecentDischarge!$W731,"")</f>
        <v/>
      </c>
      <c r="X709" s="97">
        <f t="array" ref="X709">RANK($Z709,$Z$6:$Z$2005,0)+COUNTIF($Z$6:$Z709,Z709)</f>
        <v>100</v>
      </c>
      <c r="AD709" s="93"/>
    </row>
    <row r="710" spans="1:30" s="97" customFormat="1">
      <c r="A710" s="97">
        <f t="shared" si="10"/>
        <v>705</v>
      </c>
      <c r="C710" s="51" t="str">
        <f>IF(AND(AdmittedwithRecentDischarge!$K732&lt;&gt;"",AdmittedwithRecentDischarge!$I732&lt;&gt;"",AdmittedwithRecentDischarge!$S732&lt;&gt;""), AdmittedwithRecentDischarge!$S732,"")</f>
        <v/>
      </c>
      <c r="D710" s="97">
        <f>RANK($F710,$F$6:$F$2005,0)+COUNTIF($F$6:$F710,F710)</f>
        <v>100</v>
      </c>
      <c r="I710" s="93"/>
      <c r="K710" s="51" t="str">
        <f>IF(AND(TransferLog!$J725&lt;&gt;"",TransferLog!$L725&lt;&gt;""), TransferLog!$L725,"")</f>
        <v/>
      </c>
      <c r="L710" s="97">
        <f t="array" ref="L710">RANK($N710,$N$6:$N$2005,0)+COUNTIF($N$6:$N710,N710)</f>
        <v>100</v>
      </c>
      <c r="Q710" s="93"/>
      <c r="U710" s="93"/>
      <c r="W710" s="51" t="str">
        <f>IF(AND(AdmittedwithRecentDischarge!$K732&lt;&gt;"",AdmittedwithRecentDischarge!$I732&lt;&gt;"",AdmittedwithRecentDischarge!$W732&lt;&gt;""), AdmittedwithRecentDischarge!$W732,"")</f>
        <v/>
      </c>
      <c r="X710" s="97">
        <f t="array" ref="X710">RANK($Z710,$Z$6:$Z$2005,0)+COUNTIF($Z$6:$Z710,Z710)</f>
        <v>100</v>
      </c>
      <c r="AD710" s="93"/>
    </row>
    <row r="711" spans="1:30" s="97" customFormat="1">
      <c r="A711" s="97">
        <f t="shared" ref="A711:A774" si="11">ROW()-5</f>
        <v>706</v>
      </c>
      <c r="C711" s="51" t="str">
        <f>IF(AND(AdmittedwithRecentDischarge!$K733&lt;&gt;"",AdmittedwithRecentDischarge!$I733&lt;&gt;"",AdmittedwithRecentDischarge!$S733&lt;&gt;""), AdmittedwithRecentDischarge!$S733,"")</f>
        <v/>
      </c>
      <c r="D711" s="97">
        <f>RANK($F711,$F$6:$F$2005,0)+COUNTIF($F$6:$F711,F711)</f>
        <v>100</v>
      </c>
      <c r="I711" s="93"/>
      <c r="K711" s="51" t="str">
        <f>IF(AND(TransferLog!$J726&lt;&gt;"",TransferLog!$L726&lt;&gt;""), TransferLog!$L726,"")</f>
        <v/>
      </c>
      <c r="L711" s="97">
        <f t="array" ref="L711">RANK($N711,$N$6:$N$2005,0)+COUNTIF($N$6:$N711,N711)</f>
        <v>100</v>
      </c>
      <c r="Q711" s="93"/>
      <c r="U711" s="93"/>
      <c r="W711" s="51" t="str">
        <f>IF(AND(AdmittedwithRecentDischarge!$K733&lt;&gt;"",AdmittedwithRecentDischarge!$I733&lt;&gt;"",AdmittedwithRecentDischarge!$W733&lt;&gt;""), AdmittedwithRecentDischarge!$W733,"")</f>
        <v/>
      </c>
      <c r="X711" s="97">
        <f t="array" ref="X711">RANK($Z711,$Z$6:$Z$2005,0)+COUNTIF($Z$6:$Z711,Z711)</f>
        <v>100</v>
      </c>
      <c r="AD711" s="93"/>
    </row>
    <row r="712" spans="1:30" s="97" customFormat="1">
      <c r="A712" s="97">
        <f t="shared" si="11"/>
        <v>707</v>
      </c>
      <c r="C712" s="51" t="str">
        <f>IF(AND(AdmittedwithRecentDischarge!$K734&lt;&gt;"",AdmittedwithRecentDischarge!$I734&lt;&gt;"",AdmittedwithRecentDischarge!$S734&lt;&gt;""), AdmittedwithRecentDischarge!$S734,"")</f>
        <v/>
      </c>
      <c r="D712" s="97">
        <f>RANK($F712,$F$6:$F$2005,0)+COUNTIF($F$6:$F712,F712)</f>
        <v>100</v>
      </c>
      <c r="I712" s="93"/>
      <c r="K712" s="51" t="str">
        <f>IF(AND(TransferLog!$J727&lt;&gt;"",TransferLog!$L727&lt;&gt;""), TransferLog!$L727,"")</f>
        <v/>
      </c>
      <c r="L712" s="97">
        <f t="array" ref="L712">RANK($N712,$N$6:$N$2005,0)+COUNTIF($N$6:$N712,N712)</f>
        <v>100</v>
      </c>
      <c r="Q712" s="93"/>
      <c r="U712" s="93"/>
      <c r="W712" s="51" t="str">
        <f>IF(AND(AdmittedwithRecentDischarge!$K734&lt;&gt;"",AdmittedwithRecentDischarge!$I734&lt;&gt;"",AdmittedwithRecentDischarge!$W734&lt;&gt;""), AdmittedwithRecentDischarge!$W734,"")</f>
        <v/>
      </c>
      <c r="X712" s="97">
        <f t="array" ref="X712">RANK($Z712,$Z$6:$Z$2005,0)+COUNTIF($Z$6:$Z712,Z712)</f>
        <v>100</v>
      </c>
      <c r="AD712" s="93"/>
    </row>
    <row r="713" spans="1:30" s="97" customFormat="1">
      <c r="A713" s="97">
        <f t="shared" si="11"/>
        <v>708</v>
      </c>
      <c r="C713" s="51" t="str">
        <f>IF(AND(AdmittedwithRecentDischarge!$K735&lt;&gt;"",AdmittedwithRecentDischarge!$I735&lt;&gt;"",AdmittedwithRecentDischarge!$S735&lt;&gt;""), AdmittedwithRecentDischarge!$S735,"")</f>
        <v/>
      </c>
      <c r="D713" s="97">
        <f>RANK($F713,$F$6:$F$2005,0)+COUNTIF($F$6:$F713,F713)</f>
        <v>100</v>
      </c>
      <c r="I713" s="93"/>
      <c r="K713" s="51" t="str">
        <f>IF(AND(TransferLog!$J728&lt;&gt;"",TransferLog!$L728&lt;&gt;""), TransferLog!$L728,"")</f>
        <v/>
      </c>
      <c r="L713" s="97">
        <f t="array" ref="L713">RANK($N713,$N$6:$N$2005,0)+COUNTIF($N$6:$N713,N713)</f>
        <v>100</v>
      </c>
      <c r="Q713" s="93"/>
      <c r="U713" s="93"/>
      <c r="W713" s="51" t="str">
        <f>IF(AND(AdmittedwithRecentDischarge!$K735&lt;&gt;"",AdmittedwithRecentDischarge!$I735&lt;&gt;"",AdmittedwithRecentDischarge!$W735&lt;&gt;""), AdmittedwithRecentDischarge!$W735,"")</f>
        <v/>
      </c>
      <c r="X713" s="97">
        <f t="array" ref="X713">RANK($Z713,$Z$6:$Z$2005,0)+COUNTIF($Z$6:$Z713,Z713)</f>
        <v>100</v>
      </c>
      <c r="AD713" s="93"/>
    </row>
    <row r="714" spans="1:30" s="97" customFormat="1">
      <c r="A714" s="97">
        <f t="shared" si="11"/>
        <v>709</v>
      </c>
      <c r="C714" s="51" t="str">
        <f>IF(AND(AdmittedwithRecentDischarge!$K736&lt;&gt;"",AdmittedwithRecentDischarge!$I736&lt;&gt;"",AdmittedwithRecentDischarge!$S736&lt;&gt;""), AdmittedwithRecentDischarge!$S736,"")</f>
        <v/>
      </c>
      <c r="D714" s="97">
        <f>RANK($F714,$F$6:$F$2005,0)+COUNTIF($F$6:$F714,F714)</f>
        <v>100</v>
      </c>
      <c r="I714" s="93"/>
      <c r="K714" s="51" t="str">
        <f>IF(AND(TransferLog!$J729&lt;&gt;"",TransferLog!$L729&lt;&gt;""), TransferLog!$L729,"")</f>
        <v/>
      </c>
      <c r="L714" s="97">
        <f t="array" ref="L714">RANK($N714,$N$6:$N$2005,0)+COUNTIF($N$6:$N714,N714)</f>
        <v>100</v>
      </c>
      <c r="Q714" s="93"/>
      <c r="U714" s="93"/>
      <c r="W714" s="51" t="str">
        <f>IF(AND(AdmittedwithRecentDischarge!$K736&lt;&gt;"",AdmittedwithRecentDischarge!$I736&lt;&gt;"",AdmittedwithRecentDischarge!$W736&lt;&gt;""), AdmittedwithRecentDischarge!$W736,"")</f>
        <v/>
      </c>
      <c r="X714" s="97">
        <f t="array" ref="X714">RANK($Z714,$Z$6:$Z$2005,0)+COUNTIF($Z$6:$Z714,Z714)</f>
        <v>100</v>
      </c>
      <c r="AD714" s="93"/>
    </row>
    <row r="715" spans="1:30" s="97" customFormat="1">
      <c r="A715" s="97">
        <f t="shared" si="11"/>
        <v>710</v>
      </c>
      <c r="C715" s="51" t="str">
        <f>IF(AND(AdmittedwithRecentDischarge!$K737&lt;&gt;"",AdmittedwithRecentDischarge!$I737&lt;&gt;"",AdmittedwithRecentDischarge!$S737&lt;&gt;""), AdmittedwithRecentDischarge!$S737,"")</f>
        <v/>
      </c>
      <c r="D715" s="97">
        <f>RANK($F715,$F$6:$F$2005,0)+COUNTIF($F$6:$F715,F715)</f>
        <v>100</v>
      </c>
      <c r="I715" s="93"/>
      <c r="K715" s="51" t="str">
        <f>IF(AND(TransferLog!$J730&lt;&gt;"",TransferLog!$L730&lt;&gt;""), TransferLog!$L730,"")</f>
        <v/>
      </c>
      <c r="L715" s="97">
        <f t="array" ref="L715">RANK($N715,$N$6:$N$2005,0)+COUNTIF($N$6:$N715,N715)</f>
        <v>100</v>
      </c>
      <c r="Q715" s="93"/>
      <c r="U715" s="93"/>
      <c r="W715" s="51" t="str">
        <f>IF(AND(AdmittedwithRecentDischarge!$K737&lt;&gt;"",AdmittedwithRecentDischarge!$I737&lt;&gt;"",AdmittedwithRecentDischarge!$W737&lt;&gt;""), AdmittedwithRecentDischarge!$W737,"")</f>
        <v/>
      </c>
      <c r="X715" s="97">
        <f t="array" ref="X715">RANK($Z715,$Z$6:$Z$2005,0)+COUNTIF($Z$6:$Z715,Z715)</f>
        <v>100</v>
      </c>
      <c r="AD715" s="93"/>
    </row>
    <row r="716" spans="1:30" s="97" customFormat="1">
      <c r="A716" s="97">
        <f t="shared" si="11"/>
        <v>711</v>
      </c>
      <c r="C716" s="51" t="str">
        <f>IF(AND(AdmittedwithRecentDischarge!$K738&lt;&gt;"",AdmittedwithRecentDischarge!$I738&lt;&gt;"",AdmittedwithRecentDischarge!$S738&lt;&gt;""), AdmittedwithRecentDischarge!$S738,"")</f>
        <v/>
      </c>
      <c r="D716" s="97">
        <f>RANK($F716,$F$6:$F$2005,0)+COUNTIF($F$6:$F716,F716)</f>
        <v>100</v>
      </c>
      <c r="I716" s="93"/>
      <c r="K716" s="51" t="str">
        <f>IF(AND(TransferLog!$J731&lt;&gt;"",TransferLog!$L731&lt;&gt;""), TransferLog!$L731,"")</f>
        <v/>
      </c>
      <c r="L716" s="97">
        <f t="array" ref="L716">RANK($N716,$N$6:$N$2005,0)+COUNTIF($N$6:$N716,N716)</f>
        <v>100</v>
      </c>
      <c r="Q716" s="93"/>
      <c r="U716" s="93"/>
      <c r="W716" s="51" t="str">
        <f>IF(AND(AdmittedwithRecentDischarge!$K738&lt;&gt;"",AdmittedwithRecentDischarge!$I738&lt;&gt;"",AdmittedwithRecentDischarge!$W738&lt;&gt;""), AdmittedwithRecentDischarge!$W738,"")</f>
        <v/>
      </c>
      <c r="X716" s="97">
        <f t="array" ref="X716">RANK($Z716,$Z$6:$Z$2005,0)+COUNTIF($Z$6:$Z716,Z716)</f>
        <v>100</v>
      </c>
      <c r="AD716" s="93"/>
    </row>
    <row r="717" spans="1:30" s="97" customFormat="1">
      <c r="A717" s="97">
        <f t="shared" si="11"/>
        <v>712</v>
      </c>
      <c r="C717" s="51" t="str">
        <f>IF(AND(AdmittedwithRecentDischarge!$K739&lt;&gt;"",AdmittedwithRecentDischarge!$I739&lt;&gt;"",AdmittedwithRecentDischarge!$S739&lt;&gt;""), AdmittedwithRecentDischarge!$S739,"")</f>
        <v/>
      </c>
      <c r="D717" s="97">
        <f>RANK($F717,$F$6:$F$2005,0)+COUNTIF($F$6:$F717,F717)</f>
        <v>100</v>
      </c>
      <c r="I717" s="93"/>
      <c r="K717" s="51" t="str">
        <f>IF(AND(TransferLog!$J732&lt;&gt;"",TransferLog!$L732&lt;&gt;""), TransferLog!$L732,"")</f>
        <v/>
      </c>
      <c r="L717" s="97">
        <f t="array" ref="L717">RANK($N717,$N$6:$N$2005,0)+COUNTIF($N$6:$N717,N717)</f>
        <v>100</v>
      </c>
      <c r="Q717" s="93"/>
      <c r="U717" s="93"/>
      <c r="W717" s="51" t="str">
        <f>IF(AND(AdmittedwithRecentDischarge!$K739&lt;&gt;"",AdmittedwithRecentDischarge!$I739&lt;&gt;"",AdmittedwithRecentDischarge!$W739&lt;&gt;""), AdmittedwithRecentDischarge!$W739,"")</f>
        <v/>
      </c>
      <c r="X717" s="97">
        <f t="array" ref="X717">RANK($Z717,$Z$6:$Z$2005,0)+COUNTIF($Z$6:$Z717,Z717)</f>
        <v>100</v>
      </c>
      <c r="AD717" s="93"/>
    </row>
    <row r="718" spans="1:30" s="97" customFormat="1">
      <c r="A718" s="97">
        <f t="shared" si="11"/>
        <v>713</v>
      </c>
      <c r="C718" s="51" t="str">
        <f>IF(AND(AdmittedwithRecentDischarge!$K740&lt;&gt;"",AdmittedwithRecentDischarge!$I740&lt;&gt;"",AdmittedwithRecentDischarge!$S740&lt;&gt;""), AdmittedwithRecentDischarge!$S740,"")</f>
        <v/>
      </c>
      <c r="D718" s="97">
        <f>RANK($F718,$F$6:$F$2005,0)+COUNTIF($F$6:$F718,F718)</f>
        <v>100</v>
      </c>
      <c r="I718" s="93"/>
      <c r="K718" s="51" t="str">
        <f>IF(AND(TransferLog!$J733&lt;&gt;"",TransferLog!$L733&lt;&gt;""), TransferLog!$L733,"")</f>
        <v/>
      </c>
      <c r="L718" s="97">
        <f t="array" ref="L718">RANK($N718,$N$6:$N$2005,0)+COUNTIF($N$6:$N718,N718)</f>
        <v>100</v>
      </c>
      <c r="Q718" s="93"/>
      <c r="U718" s="93"/>
      <c r="W718" s="51" t="str">
        <f>IF(AND(AdmittedwithRecentDischarge!$K740&lt;&gt;"",AdmittedwithRecentDischarge!$I740&lt;&gt;"",AdmittedwithRecentDischarge!$W740&lt;&gt;""), AdmittedwithRecentDischarge!$W740,"")</f>
        <v/>
      </c>
      <c r="X718" s="97">
        <f t="array" ref="X718">RANK($Z718,$Z$6:$Z$2005,0)+COUNTIF($Z$6:$Z718,Z718)</f>
        <v>100</v>
      </c>
      <c r="AD718" s="93"/>
    </row>
    <row r="719" spans="1:30" s="97" customFormat="1">
      <c r="A719" s="97">
        <f t="shared" si="11"/>
        <v>714</v>
      </c>
      <c r="C719" s="51" t="str">
        <f>IF(AND(AdmittedwithRecentDischarge!$K741&lt;&gt;"",AdmittedwithRecentDischarge!$I741&lt;&gt;"",AdmittedwithRecentDischarge!$S741&lt;&gt;""), AdmittedwithRecentDischarge!$S741,"")</f>
        <v/>
      </c>
      <c r="D719" s="97">
        <f>RANK($F719,$F$6:$F$2005,0)+COUNTIF($F$6:$F719,F719)</f>
        <v>100</v>
      </c>
      <c r="I719" s="93"/>
      <c r="K719" s="51" t="str">
        <f>IF(AND(TransferLog!$J734&lt;&gt;"",TransferLog!$L734&lt;&gt;""), TransferLog!$L734,"")</f>
        <v/>
      </c>
      <c r="L719" s="97">
        <f t="array" ref="L719">RANK($N719,$N$6:$N$2005,0)+COUNTIF($N$6:$N719,N719)</f>
        <v>100</v>
      </c>
      <c r="Q719" s="93"/>
      <c r="U719" s="93"/>
      <c r="W719" s="51" t="str">
        <f>IF(AND(AdmittedwithRecentDischarge!$K741&lt;&gt;"",AdmittedwithRecentDischarge!$I741&lt;&gt;"",AdmittedwithRecentDischarge!$W741&lt;&gt;""), AdmittedwithRecentDischarge!$W741,"")</f>
        <v/>
      </c>
      <c r="X719" s="97">
        <f t="array" ref="X719">RANK($Z719,$Z$6:$Z$2005,0)+COUNTIF($Z$6:$Z719,Z719)</f>
        <v>100</v>
      </c>
      <c r="AD719" s="93"/>
    </row>
    <row r="720" spans="1:30" s="97" customFormat="1">
      <c r="A720" s="97">
        <f t="shared" si="11"/>
        <v>715</v>
      </c>
      <c r="C720" s="51" t="str">
        <f>IF(AND(AdmittedwithRecentDischarge!$K742&lt;&gt;"",AdmittedwithRecentDischarge!$I742&lt;&gt;"",AdmittedwithRecentDischarge!$S742&lt;&gt;""), AdmittedwithRecentDischarge!$S742,"")</f>
        <v/>
      </c>
      <c r="D720" s="97">
        <f>RANK($F720,$F$6:$F$2005,0)+COUNTIF($F$6:$F720,F720)</f>
        <v>100</v>
      </c>
      <c r="I720" s="93"/>
      <c r="K720" s="51" t="str">
        <f>IF(AND(TransferLog!$J735&lt;&gt;"",TransferLog!$L735&lt;&gt;""), TransferLog!$L735,"")</f>
        <v/>
      </c>
      <c r="L720" s="97">
        <f t="array" ref="L720">RANK($N720,$N$6:$N$2005,0)+COUNTIF($N$6:$N720,N720)</f>
        <v>100</v>
      </c>
      <c r="Q720" s="93"/>
      <c r="U720" s="93"/>
      <c r="W720" s="51" t="str">
        <f>IF(AND(AdmittedwithRecentDischarge!$K742&lt;&gt;"",AdmittedwithRecentDischarge!$I742&lt;&gt;"",AdmittedwithRecentDischarge!$W742&lt;&gt;""), AdmittedwithRecentDischarge!$W742,"")</f>
        <v/>
      </c>
      <c r="X720" s="97">
        <f t="array" ref="X720">RANK($Z720,$Z$6:$Z$2005,0)+COUNTIF($Z$6:$Z720,Z720)</f>
        <v>100</v>
      </c>
      <c r="AD720" s="93"/>
    </row>
    <row r="721" spans="1:30" s="97" customFormat="1">
      <c r="A721" s="97">
        <f t="shared" si="11"/>
        <v>716</v>
      </c>
      <c r="C721" s="51" t="str">
        <f>IF(AND(AdmittedwithRecentDischarge!$K743&lt;&gt;"",AdmittedwithRecentDischarge!$I743&lt;&gt;"",AdmittedwithRecentDischarge!$S743&lt;&gt;""), AdmittedwithRecentDischarge!$S743,"")</f>
        <v/>
      </c>
      <c r="D721" s="97">
        <f>RANK($F721,$F$6:$F$2005,0)+COUNTIF($F$6:$F721,F721)</f>
        <v>100</v>
      </c>
      <c r="I721" s="93"/>
      <c r="K721" s="51" t="str">
        <f>IF(AND(TransferLog!$J736&lt;&gt;"",TransferLog!$L736&lt;&gt;""), TransferLog!$L736,"")</f>
        <v/>
      </c>
      <c r="L721" s="97">
        <f t="array" ref="L721">RANK($N721,$N$6:$N$2005,0)+COUNTIF($N$6:$N721,N721)</f>
        <v>100</v>
      </c>
      <c r="Q721" s="93"/>
      <c r="U721" s="93"/>
      <c r="W721" s="51" t="str">
        <f>IF(AND(AdmittedwithRecentDischarge!$K743&lt;&gt;"",AdmittedwithRecentDischarge!$I743&lt;&gt;"",AdmittedwithRecentDischarge!$W743&lt;&gt;""), AdmittedwithRecentDischarge!$W743,"")</f>
        <v/>
      </c>
      <c r="X721" s="97">
        <f t="array" ref="X721">RANK($Z721,$Z$6:$Z$2005,0)+COUNTIF($Z$6:$Z721,Z721)</f>
        <v>100</v>
      </c>
      <c r="AD721" s="93"/>
    </row>
    <row r="722" spans="1:30" s="97" customFormat="1">
      <c r="A722" s="97">
        <f t="shared" si="11"/>
        <v>717</v>
      </c>
      <c r="C722" s="51" t="str">
        <f>IF(AND(AdmittedwithRecentDischarge!$K744&lt;&gt;"",AdmittedwithRecentDischarge!$I744&lt;&gt;"",AdmittedwithRecentDischarge!$S744&lt;&gt;""), AdmittedwithRecentDischarge!$S744,"")</f>
        <v/>
      </c>
      <c r="D722" s="97">
        <f>RANK($F722,$F$6:$F$2005,0)+COUNTIF($F$6:$F722,F722)</f>
        <v>100</v>
      </c>
      <c r="I722" s="93"/>
      <c r="K722" s="51" t="str">
        <f>IF(AND(TransferLog!$J737&lt;&gt;"",TransferLog!$L737&lt;&gt;""), TransferLog!$L737,"")</f>
        <v/>
      </c>
      <c r="L722" s="97">
        <f t="array" ref="L722">RANK($N722,$N$6:$N$2005,0)+COUNTIF($N$6:$N722,N722)</f>
        <v>100</v>
      </c>
      <c r="Q722" s="93"/>
      <c r="U722" s="93"/>
      <c r="W722" s="51" t="str">
        <f>IF(AND(AdmittedwithRecentDischarge!$K744&lt;&gt;"",AdmittedwithRecentDischarge!$I744&lt;&gt;"",AdmittedwithRecentDischarge!$W744&lt;&gt;""), AdmittedwithRecentDischarge!$W744,"")</f>
        <v/>
      </c>
      <c r="X722" s="97">
        <f t="array" ref="X722">RANK($Z722,$Z$6:$Z$2005,0)+COUNTIF($Z$6:$Z722,Z722)</f>
        <v>100</v>
      </c>
      <c r="AD722" s="93"/>
    </row>
    <row r="723" spans="1:30" s="97" customFormat="1">
      <c r="A723" s="97">
        <f t="shared" si="11"/>
        <v>718</v>
      </c>
      <c r="C723" s="51" t="str">
        <f>IF(AND(AdmittedwithRecentDischarge!$K745&lt;&gt;"",AdmittedwithRecentDischarge!$I745&lt;&gt;"",AdmittedwithRecentDischarge!$S745&lt;&gt;""), AdmittedwithRecentDischarge!$S745,"")</f>
        <v/>
      </c>
      <c r="D723" s="97">
        <f>RANK($F723,$F$6:$F$2005,0)+COUNTIF($F$6:$F723,F723)</f>
        <v>100</v>
      </c>
      <c r="I723" s="93"/>
      <c r="K723" s="51" t="str">
        <f>IF(AND(TransferLog!$J738&lt;&gt;"",TransferLog!$L738&lt;&gt;""), TransferLog!$L738,"")</f>
        <v/>
      </c>
      <c r="L723" s="97">
        <f t="array" ref="L723">RANK($N723,$N$6:$N$2005,0)+COUNTIF($N$6:$N723,N723)</f>
        <v>100</v>
      </c>
      <c r="Q723" s="93"/>
      <c r="U723" s="93"/>
      <c r="W723" s="51" t="str">
        <f>IF(AND(AdmittedwithRecentDischarge!$K745&lt;&gt;"",AdmittedwithRecentDischarge!$I745&lt;&gt;"",AdmittedwithRecentDischarge!$W745&lt;&gt;""), AdmittedwithRecentDischarge!$W745,"")</f>
        <v/>
      </c>
      <c r="X723" s="97">
        <f t="array" ref="X723">RANK($Z723,$Z$6:$Z$2005,0)+COUNTIF($Z$6:$Z723,Z723)</f>
        <v>100</v>
      </c>
      <c r="AD723" s="93"/>
    </row>
    <row r="724" spans="1:30" s="97" customFormat="1">
      <c r="A724" s="97">
        <f t="shared" si="11"/>
        <v>719</v>
      </c>
      <c r="C724" s="51" t="str">
        <f>IF(AND(AdmittedwithRecentDischarge!$K746&lt;&gt;"",AdmittedwithRecentDischarge!$I746&lt;&gt;"",AdmittedwithRecentDischarge!$S746&lt;&gt;""), AdmittedwithRecentDischarge!$S746,"")</f>
        <v/>
      </c>
      <c r="D724" s="97">
        <f>RANK($F724,$F$6:$F$2005,0)+COUNTIF($F$6:$F724,F724)</f>
        <v>100</v>
      </c>
      <c r="I724" s="93"/>
      <c r="K724" s="51" t="str">
        <f>IF(AND(TransferLog!$J739&lt;&gt;"",TransferLog!$L739&lt;&gt;""), TransferLog!$L739,"")</f>
        <v/>
      </c>
      <c r="L724" s="97">
        <f t="array" ref="L724">RANK($N724,$N$6:$N$2005,0)+COUNTIF($N$6:$N724,N724)</f>
        <v>100</v>
      </c>
      <c r="Q724" s="93"/>
      <c r="U724" s="93"/>
      <c r="W724" s="51" t="str">
        <f>IF(AND(AdmittedwithRecentDischarge!$K746&lt;&gt;"",AdmittedwithRecentDischarge!$I746&lt;&gt;"",AdmittedwithRecentDischarge!$W746&lt;&gt;""), AdmittedwithRecentDischarge!$W746,"")</f>
        <v/>
      </c>
      <c r="X724" s="97">
        <f t="array" ref="X724">RANK($Z724,$Z$6:$Z$2005,0)+COUNTIF($Z$6:$Z724,Z724)</f>
        <v>100</v>
      </c>
      <c r="AD724" s="93"/>
    </row>
    <row r="725" spans="1:30" s="97" customFormat="1">
      <c r="A725" s="97">
        <f t="shared" si="11"/>
        <v>720</v>
      </c>
      <c r="C725" s="51" t="str">
        <f>IF(AND(AdmittedwithRecentDischarge!$K747&lt;&gt;"",AdmittedwithRecentDischarge!$I747&lt;&gt;"",AdmittedwithRecentDischarge!$S747&lt;&gt;""), AdmittedwithRecentDischarge!$S747,"")</f>
        <v/>
      </c>
      <c r="D725" s="97">
        <f>RANK($F725,$F$6:$F$2005,0)+COUNTIF($F$6:$F725,F725)</f>
        <v>100</v>
      </c>
      <c r="I725" s="93"/>
      <c r="K725" s="51" t="str">
        <f>IF(AND(TransferLog!$J740&lt;&gt;"",TransferLog!$L740&lt;&gt;""), TransferLog!$L740,"")</f>
        <v/>
      </c>
      <c r="L725" s="97">
        <f t="array" ref="L725">RANK($N725,$N$6:$N$2005,0)+COUNTIF($N$6:$N725,N725)</f>
        <v>100</v>
      </c>
      <c r="Q725" s="93"/>
      <c r="U725" s="93"/>
      <c r="W725" s="51" t="str">
        <f>IF(AND(AdmittedwithRecentDischarge!$K747&lt;&gt;"",AdmittedwithRecentDischarge!$I747&lt;&gt;"",AdmittedwithRecentDischarge!$W747&lt;&gt;""), AdmittedwithRecentDischarge!$W747,"")</f>
        <v/>
      </c>
      <c r="X725" s="97">
        <f t="array" ref="X725">RANK($Z725,$Z$6:$Z$2005,0)+COUNTIF($Z$6:$Z725,Z725)</f>
        <v>100</v>
      </c>
      <c r="AD725" s="93"/>
    </row>
    <row r="726" spans="1:30" s="97" customFormat="1">
      <c r="A726" s="97">
        <f t="shared" si="11"/>
        <v>721</v>
      </c>
      <c r="C726" s="51" t="str">
        <f>IF(AND(AdmittedwithRecentDischarge!$K748&lt;&gt;"",AdmittedwithRecentDischarge!$I748&lt;&gt;"",AdmittedwithRecentDischarge!$S748&lt;&gt;""), AdmittedwithRecentDischarge!$S748,"")</f>
        <v/>
      </c>
      <c r="D726" s="97">
        <f>RANK($F726,$F$6:$F$2005,0)+COUNTIF($F$6:$F726,F726)</f>
        <v>100</v>
      </c>
      <c r="I726" s="93"/>
      <c r="K726" s="51" t="str">
        <f>IF(AND(TransferLog!$J741&lt;&gt;"",TransferLog!$L741&lt;&gt;""), TransferLog!$L741,"")</f>
        <v/>
      </c>
      <c r="L726" s="97">
        <f t="array" ref="L726">RANK($N726,$N$6:$N$2005,0)+COUNTIF($N$6:$N726,N726)</f>
        <v>100</v>
      </c>
      <c r="Q726" s="93"/>
      <c r="U726" s="93"/>
      <c r="W726" s="51" t="str">
        <f>IF(AND(AdmittedwithRecentDischarge!$K748&lt;&gt;"",AdmittedwithRecentDischarge!$I748&lt;&gt;"",AdmittedwithRecentDischarge!$W748&lt;&gt;""), AdmittedwithRecentDischarge!$W748,"")</f>
        <v/>
      </c>
      <c r="X726" s="97">
        <f t="array" ref="X726">RANK($Z726,$Z$6:$Z$2005,0)+COUNTIF($Z$6:$Z726,Z726)</f>
        <v>100</v>
      </c>
      <c r="AD726" s="93"/>
    </row>
    <row r="727" spans="1:30" s="97" customFormat="1">
      <c r="A727" s="97">
        <f t="shared" si="11"/>
        <v>722</v>
      </c>
      <c r="C727" s="51" t="str">
        <f>IF(AND(AdmittedwithRecentDischarge!$K749&lt;&gt;"",AdmittedwithRecentDischarge!$I749&lt;&gt;"",AdmittedwithRecentDischarge!$S749&lt;&gt;""), AdmittedwithRecentDischarge!$S749,"")</f>
        <v/>
      </c>
      <c r="D727" s="97">
        <f>RANK($F727,$F$6:$F$2005,0)+COUNTIF($F$6:$F727,F727)</f>
        <v>100</v>
      </c>
      <c r="I727" s="93"/>
      <c r="K727" s="51" t="str">
        <f>IF(AND(TransferLog!$J742&lt;&gt;"",TransferLog!$L742&lt;&gt;""), TransferLog!$L742,"")</f>
        <v/>
      </c>
      <c r="L727" s="97">
        <f t="array" ref="L727">RANK($N727,$N$6:$N$2005,0)+COUNTIF($N$6:$N727,N727)</f>
        <v>100</v>
      </c>
      <c r="Q727" s="93"/>
      <c r="U727" s="93"/>
      <c r="W727" s="51" t="str">
        <f>IF(AND(AdmittedwithRecentDischarge!$K749&lt;&gt;"",AdmittedwithRecentDischarge!$I749&lt;&gt;"",AdmittedwithRecentDischarge!$W749&lt;&gt;""), AdmittedwithRecentDischarge!$W749,"")</f>
        <v/>
      </c>
      <c r="X727" s="97">
        <f t="array" ref="X727">RANK($Z727,$Z$6:$Z$2005,0)+COUNTIF($Z$6:$Z727,Z727)</f>
        <v>100</v>
      </c>
      <c r="AD727" s="93"/>
    </row>
    <row r="728" spans="1:30" s="97" customFormat="1">
      <c r="A728" s="97">
        <f t="shared" si="11"/>
        <v>723</v>
      </c>
      <c r="C728" s="51" t="str">
        <f>IF(AND(AdmittedwithRecentDischarge!$K750&lt;&gt;"",AdmittedwithRecentDischarge!$I750&lt;&gt;"",AdmittedwithRecentDischarge!$S750&lt;&gt;""), AdmittedwithRecentDischarge!$S750,"")</f>
        <v/>
      </c>
      <c r="D728" s="97">
        <f>RANK($F728,$F$6:$F$2005,0)+COUNTIF($F$6:$F728,F728)</f>
        <v>100</v>
      </c>
      <c r="I728" s="93"/>
      <c r="K728" s="51" t="str">
        <f>IF(AND(TransferLog!$J743&lt;&gt;"",TransferLog!$L743&lt;&gt;""), TransferLog!$L743,"")</f>
        <v/>
      </c>
      <c r="L728" s="97">
        <f t="array" ref="L728">RANK($N728,$N$6:$N$2005,0)+COUNTIF($N$6:$N728,N728)</f>
        <v>100</v>
      </c>
      <c r="Q728" s="93"/>
      <c r="U728" s="93"/>
      <c r="W728" s="51" t="str">
        <f>IF(AND(AdmittedwithRecentDischarge!$K750&lt;&gt;"",AdmittedwithRecentDischarge!$I750&lt;&gt;"",AdmittedwithRecentDischarge!$W750&lt;&gt;""), AdmittedwithRecentDischarge!$W750,"")</f>
        <v/>
      </c>
      <c r="X728" s="97">
        <f t="array" ref="X728">RANK($Z728,$Z$6:$Z$2005,0)+COUNTIF($Z$6:$Z728,Z728)</f>
        <v>100</v>
      </c>
      <c r="AD728" s="93"/>
    </row>
    <row r="729" spans="1:30" s="97" customFormat="1">
      <c r="A729" s="97">
        <f t="shared" si="11"/>
        <v>724</v>
      </c>
      <c r="C729" s="51" t="str">
        <f>IF(AND(AdmittedwithRecentDischarge!$K751&lt;&gt;"",AdmittedwithRecentDischarge!$I751&lt;&gt;"",AdmittedwithRecentDischarge!$S751&lt;&gt;""), AdmittedwithRecentDischarge!$S751,"")</f>
        <v/>
      </c>
      <c r="D729" s="97">
        <f>RANK($F729,$F$6:$F$2005,0)+COUNTIF($F$6:$F729,F729)</f>
        <v>100</v>
      </c>
      <c r="I729" s="93"/>
      <c r="K729" s="51" t="str">
        <f>IF(AND(TransferLog!$J744&lt;&gt;"",TransferLog!$L744&lt;&gt;""), TransferLog!$L744,"")</f>
        <v/>
      </c>
      <c r="L729" s="97">
        <f t="array" ref="L729">RANK($N729,$N$6:$N$2005,0)+COUNTIF($N$6:$N729,N729)</f>
        <v>100</v>
      </c>
      <c r="Q729" s="93"/>
      <c r="U729" s="93"/>
      <c r="W729" s="51" t="str">
        <f>IF(AND(AdmittedwithRecentDischarge!$K751&lt;&gt;"",AdmittedwithRecentDischarge!$I751&lt;&gt;"",AdmittedwithRecentDischarge!$W751&lt;&gt;""), AdmittedwithRecentDischarge!$W751,"")</f>
        <v/>
      </c>
      <c r="X729" s="97">
        <f t="array" ref="X729">RANK($Z729,$Z$6:$Z$2005,0)+COUNTIF($Z$6:$Z729,Z729)</f>
        <v>100</v>
      </c>
      <c r="AD729" s="93"/>
    </row>
    <row r="730" spans="1:30" s="97" customFormat="1">
      <c r="A730" s="97">
        <f t="shared" si="11"/>
        <v>725</v>
      </c>
      <c r="C730" s="51" t="str">
        <f>IF(AND(AdmittedwithRecentDischarge!$K752&lt;&gt;"",AdmittedwithRecentDischarge!$I752&lt;&gt;"",AdmittedwithRecentDischarge!$S752&lt;&gt;""), AdmittedwithRecentDischarge!$S752,"")</f>
        <v/>
      </c>
      <c r="D730" s="97">
        <f>RANK($F730,$F$6:$F$2005,0)+COUNTIF($F$6:$F730,F730)</f>
        <v>100</v>
      </c>
      <c r="I730" s="93"/>
      <c r="K730" s="51" t="str">
        <f>IF(AND(TransferLog!$J745&lt;&gt;"",TransferLog!$L745&lt;&gt;""), TransferLog!$L745,"")</f>
        <v/>
      </c>
      <c r="L730" s="97">
        <f t="array" ref="L730">RANK($N730,$N$6:$N$2005,0)+COUNTIF($N$6:$N730,N730)</f>
        <v>100</v>
      </c>
      <c r="Q730" s="93"/>
      <c r="U730" s="93"/>
      <c r="W730" s="51" t="str">
        <f>IF(AND(AdmittedwithRecentDischarge!$K752&lt;&gt;"",AdmittedwithRecentDischarge!$I752&lt;&gt;"",AdmittedwithRecentDischarge!$W752&lt;&gt;""), AdmittedwithRecentDischarge!$W752,"")</f>
        <v/>
      </c>
      <c r="X730" s="97">
        <f t="array" ref="X730">RANK($Z730,$Z$6:$Z$2005,0)+COUNTIF($Z$6:$Z730,Z730)</f>
        <v>100</v>
      </c>
      <c r="AD730" s="93"/>
    </row>
    <row r="731" spans="1:30" s="97" customFormat="1">
      <c r="A731" s="97">
        <f t="shared" si="11"/>
        <v>726</v>
      </c>
      <c r="C731" s="51" t="str">
        <f>IF(AND(AdmittedwithRecentDischarge!$K753&lt;&gt;"",AdmittedwithRecentDischarge!$I753&lt;&gt;"",AdmittedwithRecentDischarge!$S753&lt;&gt;""), AdmittedwithRecentDischarge!$S753,"")</f>
        <v/>
      </c>
      <c r="D731" s="97">
        <f>RANK($F731,$F$6:$F$2005,0)+COUNTIF($F$6:$F731,F731)</f>
        <v>100</v>
      </c>
      <c r="I731" s="93"/>
      <c r="K731" s="51" t="str">
        <f>IF(AND(TransferLog!$J746&lt;&gt;"",TransferLog!$L746&lt;&gt;""), TransferLog!$L746,"")</f>
        <v/>
      </c>
      <c r="L731" s="97">
        <f t="array" ref="L731">RANK($N731,$N$6:$N$2005,0)+COUNTIF($N$6:$N731,N731)</f>
        <v>100</v>
      </c>
      <c r="Q731" s="93"/>
      <c r="U731" s="93"/>
      <c r="W731" s="51" t="str">
        <f>IF(AND(AdmittedwithRecentDischarge!$K753&lt;&gt;"",AdmittedwithRecentDischarge!$I753&lt;&gt;"",AdmittedwithRecentDischarge!$W753&lt;&gt;""), AdmittedwithRecentDischarge!$W753,"")</f>
        <v/>
      </c>
      <c r="X731" s="97">
        <f t="array" ref="X731">RANK($Z731,$Z$6:$Z$2005,0)+COUNTIF($Z$6:$Z731,Z731)</f>
        <v>100</v>
      </c>
      <c r="AD731" s="93"/>
    </row>
    <row r="732" spans="1:30" s="97" customFormat="1">
      <c r="A732" s="97">
        <f t="shared" si="11"/>
        <v>727</v>
      </c>
      <c r="C732" s="51" t="str">
        <f>IF(AND(AdmittedwithRecentDischarge!$K754&lt;&gt;"",AdmittedwithRecentDischarge!$I754&lt;&gt;"",AdmittedwithRecentDischarge!$S754&lt;&gt;""), AdmittedwithRecentDischarge!$S754,"")</f>
        <v/>
      </c>
      <c r="D732" s="97">
        <f>RANK($F732,$F$6:$F$2005,0)+COUNTIF($F$6:$F732,F732)</f>
        <v>100</v>
      </c>
      <c r="I732" s="93"/>
      <c r="K732" s="51" t="str">
        <f>IF(AND(TransferLog!$J747&lt;&gt;"",TransferLog!$L747&lt;&gt;""), TransferLog!$L747,"")</f>
        <v/>
      </c>
      <c r="L732" s="97">
        <f t="array" ref="L732">RANK($N732,$N$6:$N$2005,0)+COUNTIF($N$6:$N732,N732)</f>
        <v>100</v>
      </c>
      <c r="Q732" s="93"/>
      <c r="U732" s="93"/>
      <c r="W732" s="51" t="str">
        <f>IF(AND(AdmittedwithRecentDischarge!$K754&lt;&gt;"",AdmittedwithRecentDischarge!$I754&lt;&gt;"",AdmittedwithRecentDischarge!$W754&lt;&gt;""), AdmittedwithRecentDischarge!$W754,"")</f>
        <v/>
      </c>
      <c r="X732" s="97">
        <f t="array" ref="X732">RANK($Z732,$Z$6:$Z$2005,0)+COUNTIF($Z$6:$Z732,Z732)</f>
        <v>100</v>
      </c>
      <c r="AD732" s="93"/>
    </row>
    <row r="733" spans="1:30" s="97" customFormat="1">
      <c r="A733" s="97">
        <f t="shared" si="11"/>
        <v>728</v>
      </c>
      <c r="C733" s="51" t="str">
        <f>IF(AND(AdmittedwithRecentDischarge!$K755&lt;&gt;"",AdmittedwithRecentDischarge!$I755&lt;&gt;"",AdmittedwithRecentDischarge!$S755&lt;&gt;""), AdmittedwithRecentDischarge!$S755,"")</f>
        <v/>
      </c>
      <c r="D733" s="97">
        <f>RANK($F733,$F$6:$F$2005,0)+COUNTIF($F$6:$F733,F733)</f>
        <v>100</v>
      </c>
      <c r="I733" s="93"/>
      <c r="K733" s="51" t="str">
        <f>IF(AND(TransferLog!$J748&lt;&gt;"",TransferLog!$L748&lt;&gt;""), TransferLog!$L748,"")</f>
        <v/>
      </c>
      <c r="L733" s="97">
        <f t="array" ref="L733">RANK($N733,$N$6:$N$2005,0)+COUNTIF($N$6:$N733,N733)</f>
        <v>100</v>
      </c>
      <c r="Q733" s="93"/>
      <c r="U733" s="93"/>
      <c r="W733" s="51" t="str">
        <f>IF(AND(AdmittedwithRecentDischarge!$K755&lt;&gt;"",AdmittedwithRecentDischarge!$I755&lt;&gt;"",AdmittedwithRecentDischarge!$W755&lt;&gt;""), AdmittedwithRecentDischarge!$W755,"")</f>
        <v/>
      </c>
      <c r="X733" s="97">
        <f t="array" ref="X733">RANK($Z733,$Z$6:$Z$2005,0)+COUNTIF($Z$6:$Z733,Z733)</f>
        <v>100</v>
      </c>
      <c r="AD733" s="93"/>
    </row>
    <row r="734" spans="1:30" s="97" customFormat="1">
      <c r="A734" s="97">
        <f t="shared" si="11"/>
        <v>729</v>
      </c>
      <c r="C734" s="51" t="str">
        <f>IF(AND(AdmittedwithRecentDischarge!$K756&lt;&gt;"",AdmittedwithRecentDischarge!$I756&lt;&gt;"",AdmittedwithRecentDischarge!$S756&lt;&gt;""), AdmittedwithRecentDischarge!$S756,"")</f>
        <v/>
      </c>
      <c r="D734" s="97">
        <f>RANK($F734,$F$6:$F$2005,0)+COUNTIF($F$6:$F734,F734)</f>
        <v>100</v>
      </c>
      <c r="I734" s="93"/>
      <c r="K734" s="51" t="str">
        <f>IF(AND(TransferLog!$J749&lt;&gt;"",TransferLog!$L749&lt;&gt;""), TransferLog!$L749,"")</f>
        <v/>
      </c>
      <c r="L734" s="97">
        <f t="array" ref="L734">RANK($N734,$N$6:$N$2005,0)+COUNTIF($N$6:$N734,N734)</f>
        <v>100</v>
      </c>
      <c r="Q734" s="93"/>
      <c r="U734" s="93"/>
      <c r="W734" s="51" t="str">
        <f>IF(AND(AdmittedwithRecentDischarge!$K756&lt;&gt;"",AdmittedwithRecentDischarge!$I756&lt;&gt;"",AdmittedwithRecentDischarge!$W756&lt;&gt;""), AdmittedwithRecentDischarge!$W756,"")</f>
        <v/>
      </c>
      <c r="X734" s="97">
        <f t="array" ref="X734">RANK($Z734,$Z$6:$Z$2005,0)+COUNTIF($Z$6:$Z734,Z734)</f>
        <v>100</v>
      </c>
      <c r="AD734" s="93"/>
    </row>
    <row r="735" spans="1:30" s="97" customFormat="1">
      <c r="A735" s="97">
        <f t="shared" si="11"/>
        <v>730</v>
      </c>
      <c r="C735" s="51" t="str">
        <f>IF(AND(AdmittedwithRecentDischarge!$K757&lt;&gt;"",AdmittedwithRecentDischarge!$I757&lt;&gt;"",AdmittedwithRecentDischarge!$S757&lt;&gt;""), AdmittedwithRecentDischarge!$S757,"")</f>
        <v/>
      </c>
      <c r="D735" s="97">
        <f>RANK($F735,$F$6:$F$2005,0)+COUNTIF($F$6:$F735,F735)</f>
        <v>100</v>
      </c>
      <c r="I735" s="93"/>
      <c r="K735" s="51" t="str">
        <f>IF(AND(TransferLog!$J750&lt;&gt;"",TransferLog!$L750&lt;&gt;""), TransferLog!$L750,"")</f>
        <v/>
      </c>
      <c r="L735" s="97">
        <f t="array" ref="L735">RANK($N735,$N$6:$N$2005,0)+COUNTIF($N$6:$N735,N735)</f>
        <v>100</v>
      </c>
      <c r="Q735" s="93"/>
      <c r="U735" s="93"/>
      <c r="W735" s="51" t="str">
        <f>IF(AND(AdmittedwithRecentDischarge!$K757&lt;&gt;"",AdmittedwithRecentDischarge!$I757&lt;&gt;"",AdmittedwithRecentDischarge!$W757&lt;&gt;""), AdmittedwithRecentDischarge!$W757,"")</f>
        <v/>
      </c>
      <c r="X735" s="97">
        <f t="array" ref="X735">RANK($Z735,$Z$6:$Z$2005,0)+COUNTIF($Z$6:$Z735,Z735)</f>
        <v>100</v>
      </c>
      <c r="AD735" s="93"/>
    </row>
    <row r="736" spans="1:30" s="97" customFormat="1">
      <c r="A736" s="97">
        <f t="shared" si="11"/>
        <v>731</v>
      </c>
      <c r="C736" s="51" t="str">
        <f>IF(AND(AdmittedwithRecentDischarge!$K758&lt;&gt;"",AdmittedwithRecentDischarge!$I758&lt;&gt;"",AdmittedwithRecentDischarge!$S758&lt;&gt;""), AdmittedwithRecentDischarge!$S758,"")</f>
        <v/>
      </c>
      <c r="D736" s="97">
        <f>RANK($F736,$F$6:$F$2005,0)+COUNTIF($F$6:$F736,F736)</f>
        <v>100</v>
      </c>
      <c r="I736" s="93"/>
      <c r="K736" s="51" t="str">
        <f>IF(AND(TransferLog!$J751&lt;&gt;"",TransferLog!$L751&lt;&gt;""), TransferLog!$L751,"")</f>
        <v/>
      </c>
      <c r="L736" s="97">
        <f t="array" ref="L736">RANK($N736,$N$6:$N$2005,0)+COUNTIF($N$6:$N736,N736)</f>
        <v>100</v>
      </c>
      <c r="Q736" s="93"/>
      <c r="U736" s="93"/>
      <c r="W736" s="51" t="str">
        <f>IF(AND(AdmittedwithRecentDischarge!$K758&lt;&gt;"",AdmittedwithRecentDischarge!$I758&lt;&gt;"",AdmittedwithRecentDischarge!$W758&lt;&gt;""), AdmittedwithRecentDischarge!$W758,"")</f>
        <v/>
      </c>
      <c r="X736" s="97">
        <f t="array" ref="X736">RANK($Z736,$Z$6:$Z$2005,0)+COUNTIF($Z$6:$Z736,Z736)</f>
        <v>100</v>
      </c>
      <c r="AD736" s="93"/>
    </row>
    <row r="737" spans="1:30" s="97" customFormat="1">
      <c r="A737" s="97">
        <f t="shared" si="11"/>
        <v>732</v>
      </c>
      <c r="C737" s="51" t="str">
        <f>IF(AND(AdmittedwithRecentDischarge!$K759&lt;&gt;"",AdmittedwithRecentDischarge!$I759&lt;&gt;"",AdmittedwithRecentDischarge!$S759&lt;&gt;""), AdmittedwithRecentDischarge!$S759,"")</f>
        <v/>
      </c>
      <c r="D737" s="97">
        <f>RANK($F737,$F$6:$F$2005,0)+COUNTIF($F$6:$F737,F737)</f>
        <v>100</v>
      </c>
      <c r="I737" s="93"/>
      <c r="K737" s="51" t="str">
        <f>IF(AND(TransferLog!$J752&lt;&gt;"",TransferLog!$L752&lt;&gt;""), TransferLog!$L752,"")</f>
        <v/>
      </c>
      <c r="L737" s="97">
        <f t="array" ref="L737">RANK($N737,$N$6:$N$2005,0)+COUNTIF($N$6:$N737,N737)</f>
        <v>100</v>
      </c>
      <c r="Q737" s="93"/>
      <c r="U737" s="93"/>
      <c r="W737" s="51" t="str">
        <f>IF(AND(AdmittedwithRecentDischarge!$K759&lt;&gt;"",AdmittedwithRecentDischarge!$I759&lt;&gt;"",AdmittedwithRecentDischarge!$W759&lt;&gt;""), AdmittedwithRecentDischarge!$W759,"")</f>
        <v/>
      </c>
      <c r="X737" s="97">
        <f t="array" ref="X737">RANK($Z737,$Z$6:$Z$2005,0)+COUNTIF($Z$6:$Z737,Z737)</f>
        <v>100</v>
      </c>
      <c r="AD737" s="93"/>
    </row>
    <row r="738" spans="1:30" s="97" customFormat="1">
      <c r="A738" s="97">
        <f t="shared" si="11"/>
        <v>733</v>
      </c>
      <c r="C738" s="51" t="str">
        <f>IF(AND(AdmittedwithRecentDischarge!$K760&lt;&gt;"",AdmittedwithRecentDischarge!$I760&lt;&gt;"",AdmittedwithRecentDischarge!$S760&lt;&gt;""), AdmittedwithRecentDischarge!$S760,"")</f>
        <v/>
      </c>
      <c r="D738" s="97">
        <f>RANK($F738,$F$6:$F$2005,0)+COUNTIF($F$6:$F738,F738)</f>
        <v>100</v>
      </c>
      <c r="I738" s="93"/>
      <c r="K738" s="51" t="str">
        <f>IF(AND(TransferLog!$J753&lt;&gt;"",TransferLog!$L753&lt;&gt;""), TransferLog!$L753,"")</f>
        <v/>
      </c>
      <c r="L738" s="97">
        <f t="array" ref="L738">RANK($N738,$N$6:$N$2005,0)+COUNTIF($N$6:$N738,N738)</f>
        <v>100</v>
      </c>
      <c r="Q738" s="93"/>
      <c r="U738" s="93"/>
      <c r="W738" s="51" t="str">
        <f>IF(AND(AdmittedwithRecentDischarge!$K760&lt;&gt;"",AdmittedwithRecentDischarge!$I760&lt;&gt;"",AdmittedwithRecentDischarge!$W760&lt;&gt;""), AdmittedwithRecentDischarge!$W760,"")</f>
        <v/>
      </c>
      <c r="X738" s="97">
        <f t="array" ref="X738">RANK($Z738,$Z$6:$Z$2005,0)+COUNTIF($Z$6:$Z738,Z738)</f>
        <v>100</v>
      </c>
      <c r="AD738" s="93"/>
    </row>
    <row r="739" spans="1:30" s="97" customFormat="1">
      <c r="A739" s="97">
        <f t="shared" si="11"/>
        <v>734</v>
      </c>
      <c r="C739" s="51" t="str">
        <f>IF(AND(AdmittedwithRecentDischarge!$K761&lt;&gt;"",AdmittedwithRecentDischarge!$I761&lt;&gt;"",AdmittedwithRecentDischarge!$S761&lt;&gt;""), AdmittedwithRecentDischarge!$S761,"")</f>
        <v/>
      </c>
      <c r="D739" s="97">
        <f>RANK($F739,$F$6:$F$2005,0)+COUNTIF($F$6:$F739,F739)</f>
        <v>100</v>
      </c>
      <c r="I739" s="93"/>
      <c r="K739" s="51" t="str">
        <f>IF(AND(TransferLog!$J754&lt;&gt;"",TransferLog!$L754&lt;&gt;""), TransferLog!$L754,"")</f>
        <v/>
      </c>
      <c r="L739" s="97">
        <f t="array" ref="L739">RANK($N739,$N$6:$N$2005,0)+COUNTIF($N$6:$N739,N739)</f>
        <v>100</v>
      </c>
      <c r="Q739" s="93"/>
      <c r="U739" s="93"/>
      <c r="W739" s="51" t="str">
        <f>IF(AND(AdmittedwithRecentDischarge!$K761&lt;&gt;"",AdmittedwithRecentDischarge!$I761&lt;&gt;"",AdmittedwithRecentDischarge!$W761&lt;&gt;""), AdmittedwithRecentDischarge!$W761,"")</f>
        <v/>
      </c>
      <c r="X739" s="97">
        <f t="array" ref="X739">RANK($Z739,$Z$6:$Z$2005,0)+COUNTIF($Z$6:$Z739,Z739)</f>
        <v>100</v>
      </c>
      <c r="AD739" s="93"/>
    </row>
    <row r="740" spans="1:30" s="97" customFormat="1">
      <c r="A740" s="97">
        <f t="shared" si="11"/>
        <v>735</v>
      </c>
      <c r="C740" s="51" t="str">
        <f>IF(AND(AdmittedwithRecentDischarge!$K762&lt;&gt;"",AdmittedwithRecentDischarge!$I762&lt;&gt;"",AdmittedwithRecentDischarge!$S762&lt;&gt;""), AdmittedwithRecentDischarge!$S762,"")</f>
        <v/>
      </c>
      <c r="D740" s="97">
        <f>RANK($F740,$F$6:$F$2005,0)+COUNTIF($F$6:$F740,F740)</f>
        <v>100</v>
      </c>
      <c r="I740" s="93"/>
      <c r="K740" s="51" t="str">
        <f>IF(AND(TransferLog!$J755&lt;&gt;"",TransferLog!$L755&lt;&gt;""), TransferLog!$L755,"")</f>
        <v/>
      </c>
      <c r="L740" s="97">
        <f t="array" ref="L740">RANK($N740,$N$6:$N$2005,0)+COUNTIF($N$6:$N740,N740)</f>
        <v>100</v>
      </c>
      <c r="Q740" s="93"/>
      <c r="U740" s="93"/>
      <c r="W740" s="51" t="str">
        <f>IF(AND(AdmittedwithRecentDischarge!$K762&lt;&gt;"",AdmittedwithRecentDischarge!$I762&lt;&gt;"",AdmittedwithRecentDischarge!$W762&lt;&gt;""), AdmittedwithRecentDischarge!$W762,"")</f>
        <v/>
      </c>
      <c r="X740" s="97">
        <f t="array" ref="X740">RANK($Z740,$Z$6:$Z$2005,0)+COUNTIF($Z$6:$Z740,Z740)</f>
        <v>100</v>
      </c>
      <c r="AD740" s="93"/>
    </row>
    <row r="741" spans="1:30" s="97" customFormat="1">
      <c r="A741" s="97">
        <f t="shared" si="11"/>
        <v>736</v>
      </c>
      <c r="C741" s="51" t="str">
        <f>IF(AND(AdmittedwithRecentDischarge!$K763&lt;&gt;"",AdmittedwithRecentDischarge!$I763&lt;&gt;"",AdmittedwithRecentDischarge!$S763&lt;&gt;""), AdmittedwithRecentDischarge!$S763,"")</f>
        <v/>
      </c>
      <c r="D741" s="97">
        <f>RANK($F741,$F$6:$F$2005,0)+COUNTIF($F$6:$F741,F741)</f>
        <v>100</v>
      </c>
      <c r="I741" s="93"/>
      <c r="K741" s="51" t="str">
        <f>IF(AND(TransferLog!$J756&lt;&gt;"",TransferLog!$L756&lt;&gt;""), TransferLog!$L756,"")</f>
        <v/>
      </c>
      <c r="L741" s="97">
        <f t="array" ref="L741">RANK($N741,$N$6:$N$2005,0)+COUNTIF($N$6:$N741,N741)</f>
        <v>100</v>
      </c>
      <c r="Q741" s="93"/>
      <c r="U741" s="93"/>
      <c r="W741" s="51" t="str">
        <f>IF(AND(AdmittedwithRecentDischarge!$K763&lt;&gt;"",AdmittedwithRecentDischarge!$I763&lt;&gt;"",AdmittedwithRecentDischarge!$W763&lt;&gt;""), AdmittedwithRecentDischarge!$W763,"")</f>
        <v/>
      </c>
      <c r="X741" s="97">
        <f t="array" ref="X741">RANK($Z741,$Z$6:$Z$2005,0)+COUNTIF($Z$6:$Z741,Z741)</f>
        <v>100</v>
      </c>
      <c r="AD741" s="93"/>
    </row>
    <row r="742" spans="1:30" s="97" customFormat="1">
      <c r="A742" s="97">
        <f t="shared" si="11"/>
        <v>737</v>
      </c>
      <c r="C742" s="51" t="str">
        <f>IF(AND(AdmittedwithRecentDischarge!$K764&lt;&gt;"",AdmittedwithRecentDischarge!$I764&lt;&gt;"",AdmittedwithRecentDischarge!$S764&lt;&gt;""), AdmittedwithRecentDischarge!$S764,"")</f>
        <v/>
      </c>
      <c r="D742" s="97">
        <f>RANK($F742,$F$6:$F$2005,0)+COUNTIF($F$6:$F742,F742)</f>
        <v>100</v>
      </c>
      <c r="I742" s="93"/>
      <c r="K742" s="51" t="str">
        <f>IF(AND(TransferLog!$J757&lt;&gt;"",TransferLog!$L757&lt;&gt;""), TransferLog!$L757,"")</f>
        <v/>
      </c>
      <c r="L742" s="97">
        <f t="array" ref="L742">RANK($N742,$N$6:$N$2005,0)+COUNTIF($N$6:$N742,N742)</f>
        <v>100</v>
      </c>
      <c r="Q742" s="93"/>
      <c r="U742" s="93"/>
      <c r="W742" s="51" t="str">
        <f>IF(AND(AdmittedwithRecentDischarge!$K764&lt;&gt;"",AdmittedwithRecentDischarge!$I764&lt;&gt;"",AdmittedwithRecentDischarge!$W764&lt;&gt;""), AdmittedwithRecentDischarge!$W764,"")</f>
        <v/>
      </c>
      <c r="X742" s="97">
        <f t="array" ref="X742">RANK($Z742,$Z$6:$Z$2005,0)+COUNTIF($Z$6:$Z742,Z742)</f>
        <v>100</v>
      </c>
      <c r="AD742" s="93"/>
    </row>
    <row r="743" spans="1:30" s="97" customFormat="1">
      <c r="A743" s="97">
        <f t="shared" si="11"/>
        <v>738</v>
      </c>
      <c r="C743" s="51" t="str">
        <f>IF(AND(AdmittedwithRecentDischarge!$K765&lt;&gt;"",AdmittedwithRecentDischarge!$I765&lt;&gt;"",AdmittedwithRecentDischarge!$S765&lt;&gt;""), AdmittedwithRecentDischarge!$S765,"")</f>
        <v/>
      </c>
      <c r="D743" s="97">
        <f>RANK($F743,$F$6:$F$2005,0)+COUNTIF($F$6:$F743,F743)</f>
        <v>100</v>
      </c>
      <c r="I743" s="93"/>
      <c r="K743" s="51" t="str">
        <f>IF(AND(TransferLog!$J758&lt;&gt;"",TransferLog!$L758&lt;&gt;""), TransferLog!$L758,"")</f>
        <v/>
      </c>
      <c r="L743" s="97">
        <f t="array" ref="L743">RANK($N743,$N$6:$N$2005,0)+COUNTIF($N$6:$N743,N743)</f>
        <v>100</v>
      </c>
      <c r="Q743" s="93"/>
      <c r="U743" s="93"/>
      <c r="W743" s="51" t="str">
        <f>IF(AND(AdmittedwithRecentDischarge!$K765&lt;&gt;"",AdmittedwithRecentDischarge!$I765&lt;&gt;"",AdmittedwithRecentDischarge!$W765&lt;&gt;""), AdmittedwithRecentDischarge!$W765,"")</f>
        <v/>
      </c>
      <c r="X743" s="97">
        <f t="array" ref="X743">RANK($Z743,$Z$6:$Z$2005,0)+COUNTIF($Z$6:$Z743,Z743)</f>
        <v>100</v>
      </c>
      <c r="AD743" s="93"/>
    </row>
    <row r="744" spans="1:30" s="97" customFormat="1">
      <c r="A744" s="97">
        <f t="shared" si="11"/>
        <v>739</v>
      </c>
      <c r="C744" s="51" t="str">
        <f>IF(AND(AdmittedwithRecentDischarge!$K766&lt;&gt;"",AdmittedwithRecentDischarge!$I766&lt;&gt;"",AdmittedwithRecentDischarge!$S766&lt;&gt;""), AdmittedwithRecentDischarge!$S766,"")</f>
        <v/>
      </c>
      <c r="D744" s="97">
        <f>RANK($F744,$F$6:$F$2005,0)+COUNTIF($F$6:$F744,F744)</f>
        <v>100</v>
      </c>
      <c r="I744" s="93"/>
      <c r="K744" s="51" t="str">
        <f>IF(AND(TransferLog!$J759&lt;&gt;"",TransferLog!$L759&lt;&gt;""), TransferLog!$L759,"")</f>
        <v/>
      </c>
      <c r="L744" s="97">
        <f t="array" ref="L744">RANK($N744,$N$6:$N$2005,0)+COUNTIF($N$6:$N744,N744)</f>
        <v>100</v>
      </c>
      <c r="Q744" s="93"/>
      <c r="U744" s="93"/>
      <c r="W744" s="51" t="str">
        <f>IF(AND(AdmittedwithRecentDischarge!$K766&lt;&gt;"",AdmittedwithRecentDischarge!$I766&lt;&gt;"",AdmittedwithRecentDischarge!$W766&lt;&gt;""), AdmittedwithRecentDischarge!$W766,"")</f>
        <v/>
      </c>
      <c r="X744" s="97">
        <f t="array" ref="X744">RANK($Z744,$Z$6:$Z$2005,0)+COUNTIF($Z$6:$Z744,Z744)</f>
        <v>100</v>
      </c>
      <c r="AD744" s="93"/>
    </row>
    <row r="745" spans="1:30" s="97" customFormat="1">
      <c r="A745" s="97">
        <f t="shared" si="11"/>
        <v>740</v>
      </c>
      <c r="C745" s="51" t="str">
        <f>IF(AND(AdmittedwithRecentDischarge!$K767&lt;&gt;"",AdmittedwithRecentDischarge!$I767&lt;&gt;"",AdmittedwithRecentDischarge!$S767&lt;&gt;""), AdmittedwithRecentDischarge!$S767,"")</f>
        <v/>
      </c>
      <c r="D745" s="97">
        <f>RANK($F745,$F$6:$F$2005,0)+COUNTIF($F$6:$F745,F745)</f>
        <v>100</v>
      </c>
      <c r="I745" s="93"/>
      <c r="K745" s="51" t="str">
        <f>IF(AND(TransferLog!$J760&lt;&gt;"",TransferLog!$L760&lt;&gt;""), TransferLog!$L760,"")</f>
        <v/>
      </c>
      <c r="L745" s="97">
        <f t="array" ref="L745">RANK($N745,$N$6:$N$2005,0)+COUNTIF($N$6:$N745,N745)</f>
        <v>100</v>
      </c>
      <c r="Q745" s="93"/>
      <c r="U745" s="93"/>
      <c r="W745" s="51" t="str">
        <f>IF(AND(AdmittedwithRecentDischarge!$K767&lt;&gt;"",AdmittedwithRecentDischarge!$I767&lt;&gt;"",AdmittedwithRecentDischarge!$W767&lt;&gt;""), AdmittedwithRecentDischarge!$W767,"")</f>
        <v/>
      </c>
      <c r="X745" s="97">
        <f t="array" ref="X745">RANK($Z745,$Z$6:$Z$2005,0)+COUNTIF($Z$6:$Z745,Z745)</f>
        <v>100</v>
      </c>
      <c r="AD745" s="93"/>
    </row>
    <row r="746" spans="1:30" s="97" customFormat="1">
      <c r="A746" s="97">
        <f t="shared" si="11"/>
        <v>741</v>
      </c>
      <c r="C746" s="51" t="str">
        <f>IF(AND(AdmittedwithRecentDischarge!$K768&lt;&gt;"",AdmittedwithRecentDischarge!$I768&lt;&gt;"",AdmittedwithRecentDischarge!$S768&lt;&gt;""), AdmittedwithRecentDischarge!$S768,"")</f>
        <v/>
      </c>
      <c r="D746" s="97">
        <f>RANK($F746,$F$6:$F$2005,0)+COUNTIF($F$6:$F746,F746)</f>
        <v>100</v>
      </c>
      <c r="I746" s="93"/>
      <c r="K746" s="51" t="str">
        <f>IF(AND(TransferLog!$J761&lt;&gt;"",TransferLog!$L761&lt;&gt;""), TransferLog!$L761,"")</f>
        <v/>
      </c>
      <c r="L746" s="97">
        <f t="array" ref="L746">RANK($N746,$N$6:$N$2005,0)+COUNTIF($N$6:$N746,N746)</f>
        <v>100</v>
      </c>
      <c r="Q746" s="93"/>
      <c r="U746" s="93"/>
      <c r="W746" s="51" t="str">
        <f>IF(AND(AdmittedwithRecentDischarge!$K768&lt;&gt;"",AdmittedwithRecentDischarge!$I768&lt;&gt;"",AdmittedwithRecentDischarge!$W768&lt;&gt;""), AdmittedwithRecentDischarge!$W768,"")</f>
        <v/>
      </c>
      <c r="X746" s="97">
        <f t="array" ref="X746">RANK($Z746,$Z$6:$Z$2005,0)+COUNTIF($Z$6:$Z746,Z746)</f>
        <v>100</v>
      </c>
      <c r="AD746" s="93"/>
    </row>
    <row r="747" spans="1:30" s="97" customFormat="1">
      <c r="A747" s="97">
        <f t="shared" si="11"/>
        <v>742</v>
      </c>
      <c r="C747" s="51" t="str">
        <f>IF(AND(AdmittedwithRecentDischarge!$K769&lt;&gt;"",AdmittedwithRecentDischarge!$I769&lt;&gt;"",AdmittedwithRecentDischarge!$S769&lt;&gt;""), AdmittedwithRecentDischarge!$S769,"")</f>
        <v/>
      </c>
      <c r="D747" s="97">
        <f>RANK($F747,$F$6:$F$2005,0)+COUNTIF($F$6:$F747,F747)</f>
        <v>100</v>
      </c>
      <c r="I747" s="93"/>
      <c r="K747" s="51" t="str">
        <f>IF(AND(TransferLog!$J762&lt;&gt;"",TransferLog!$L762&lt;&gt;""), TransferLog!$L762,"")</f>
        <v/>
      </c>
      <c r="L747" s="97">
        <f t="array" ref="L747">RANK($N747,$N$6:$N$2005,0)+COUNTIF($N$6:$N747,N747)</f>
        <v>100</v>
      </c>
      <c r="Q747" s="93"/>
      <c r="U747" s="93"/>
      <c r="W747" s="51" t="str">
        <f>IF(AND(AdmittedwithRecentDischarge!$K769&lt;&gt;"",AdmittedwithRecentDischarge!$I769&lt;&gt;"",AdmittedwithRecentDischarge!$W769&lt;&gt;""), AdmittedwithRecentDischarge!$W769,"")</f>
        <v/>
      </c>
      <c r="X747" s="97">
        <f t="array" ref="X747">RANK($Z747,$Z$6:$Z$2005,0)+COUNTIF($Z$6:$Z747,Z747)</f>
        <v>100</v>
      </c>
      <c r="AD747" s="93"/>
    </row>
    <row r="748" spans="1:30" s="97" customFormat="1">
      <c r="A748" s="97">
        <f t="shared" si="11"/>
        <v>743</v>
      </c>
      <c r="C748" s="51" t="str">
        <f>IF(AND(AdmittedwithRecentDischarge!$K770&lt;&gt;"",AdmittedwithRecentDischarge!$I770&lt;&gt;"",AdmittedwithRecentDischarge!$S770&lt;&gt;""), AdmittedwithRecentDischarge!$S770,"")</f>
        <v/>
      </c>
      <c r="D748" s="97">
        <f>RANK($F748,$F$6:$F$2005,0)+COUNTIF($F$6:$F748,F748)</f>
        <v>100</v>
      </c>
      <c r="I748" s="93"/>
      <c r="K748" s="51" t="str">
        <f>IF(AND(TransferLog!$J763&lt;&gt;"",TransferLog!$L763&lt;&gt;""), TransferLog!$L763,"")</f>
        <v/>
      </c>
      <c r="L748" s="97">
        <f t="array" ref="L748">RANK($N748,$N$6:$N$2005,0)+COUNTIF($N$6:$N748,N748)</f>
        <v>100</v>
      </c>
      <c r="Q748" s="93"/>
      <c r="U748" s="93"/>
      <c r="W748" s="51" t="str">
        <f>IF(AND(AdmittedwithRecentDischarge!$K770&lt;&gt;"",AdmittedwithRecentDischarge!$I770&lt;&gt;"",AdmittedwithRecentDischarge!$W770&lt;&gt;""), AdmittedwithRecentDischarge!$W770,"")</f>
        <v/>
      </c>
      <c r="X748" s="97">
        <f t="array" ref="X748">RANK($Z748,$Z$6:$Z$2005,0)+COUNTIF($Z$6:$Z748,Z748)</f>
        <v>100</v>
      </c>
      <c r="AD748" s="93"/>
    </row>
    <row r="749" spans="1:30" s="97" customFormat="1">
      <c r="A749" s="97">
        <f t="shared" si="11"/>
        <v>744</v>
      </c>
      <c r="C749" s="51" t="str">
        <f>IF(AND(AdmittedwithRecentDischarge!$K771&lt;&gt;"",AdmittedwithRecentDischarge!$I771&lt;&gt;"",AdmittedwithRecentDischarge!$S771&lt;&gt;""), AdmittedwithRecentDischarge!$S771,"")</f>
        <v/>
      </c>
      <c r="D749" s="97">
        <f>RANK($F749,$F$6:$F$2005,0)+COUNTIF($F$6:$F749,F749)</f>
        <v>100</v>
      </c>
      <c r="I749" s="93"/>
      <c r="K749" s="51" t="str">
        <f>IF(AND(TransferLog!$J764&lt;&gt;"",TransferLog!$L764&lt;&gt;""), TransferLog!$L764,"")</f>
        <v/>
      </c>
      <c r="L749" s="97">
        <f t="array" ref="L749">RANK($N749,$N$6:$N$2005,0)+COUNTIF($N$6:$N749,N749)</f>
        <v>100</v>
      </c>
      <c r="Q749" s="93"/>
      <c r="U749" s="93"/>
      <c r="W749" s="51" t="str">
        <f>IF(AND(AdmittedwithRecentDischarge!$K771&lt;&gt;"",AdmittedwithRecentDischarge!$I771&lt;&gt;"",AdmittedwithRecentDischarge!$W771&lt;&gt;""), AdmittedwithRecentDischarge!$W771,"")</f>
        <v/>
      </c>
      <c r="X749" s="97">
        <f t="array" ref="X749">RANK($Z749,$Z$6:$Z$2005,0)+COUNTIF($Z$6:$Z749,Z749)</f>
        <v>100</v>
      </c>
      <c r="AD749" s="93"/>
    </row>
    <row r="750" spans="1:30" s="97" customFormat="1">
      <c r="A750" s="97">
        <f t="shared" si="11"/>
        <v>745</v>
      </c>
      <c r="C750" s="51" t="str">
        <f>IF(AND(AdmittedwithRecentDischarge!$K772&lt;&gt;"",AdmittedwithRecentDischarge!$I772&lt;&gt;"",AdmittedwithRecentDischarge!$S772&lt;&gt;""), AdmittedwithRecentDischarge!$S772,"")</f>
        <v/>
      </c>
      <c r="D750" s="97">
        <f>RANK($F750,$F$6:$F$2005,0)+COUNTIF($F$6:$F750,F750)</f>
        <v>100</v>
      </c>
      <c r="I750" s="93"/>
      <c r="K750" s="51" t="str">
        <f>IF(AND(TransferLog!$J765&lt;&gt;"",TransferLog!$L765&lt;&gt;""), TransferLog!$L765,"")</f>
        <v/>
      </c>
      <c r="L750" s="97">
        <f t="array" ref="L750">RANK($N750,$N$6:$N$2005,0)+COUNTIF($N$6:$N750,N750)</f>
        <v>100</v>
      </c>
      <c r="Q750" s="93"/>
      <c r="U750" s="93"/>
      <c r="W750" s="51" t="str">
        <f>IF(AND(AdmittedwithRecentDischarge!$K772&lt;&gt;"",AdmittedwithRecentDischarge!$I772&lt;&gt;"",AdmittedwithRecentDischarge!$W772&lt;&gt;""), AdmittedwithRecentDischarge!$W772,"")</f>
        <v/>
      </c>
      <c r="X750" s="97">
        <f t="array" ref="X750">RANK($Z750,$Z$6:$Z$2005,0)+COUNTIF($Z$6:$Z750,Z750)</f>
        <v>100</v>
      </c>
      <c r="AD750" s="93"/>
    </row>
    <row r="751" spans="1:30" s="97" customFormat="1">
      <c r="A751" s="97">
        <f t="shared" si="11"/>
        <v>746</v>
      </c>
      <c r="C751" s="51" t="str">
        <f>IF(AND(AdmittedwithRecentDischarge!$K773&lt;&gt;"",AdmittedwithRecentDischarge!$I773&lt;&gt;"",AdmittedwithRecentDischarge!$S773&lt;&gt;""), AdmittedwithRecentDischarge!$S773,"")</f>
        <v/>
      </c>
      <c r="D751" s="97">
        <f>RANK($F751,$F$6:$F$2005,0)+COUNTIF($F$6:$F751,F751)</f>
        <v>100</v>
      </c>
      <c r="I751" s="93"/>
      <c r="K751" s="51" t="str">
        <f>IF(AND(TransferLog!$J766&lt;&gt;"",TransferLog!$L766&lt;&gt;""), TransferLog!$L766,"")</f>
        <v/>
      </c>
      <c r="L751" s="97">
        <f t="array" ref="L751">RANK($N751,$N$6:$N$2005,0)+COUNTIF($N$6:$N751,N751)</f>
        <v>100</v>
      </c>
      <c r="Q751" s="93"/>
      <c r="U751" s="93"/>
      <c r="W751" s="51" t="str">
        <f>IF(AND(AdmittedwithRecentDischarge!$K773&lt;&gt;"",AdmittedwithRecentDischarge!$I773&lt;&gt;"",AdmittedwithRecentDischarge!$W773&lt;&gt;""), AdmittedwithRecentDischarge!$W773,"")</f>
        <v/>
      </c>
      <c r="X751" s="97">
        <f t="array" ref="X751">RANK($Z751,$Z$6:$Z$2005,0)+COUNTIF($Z$6:$Z751,Z751)</f>
        <v>100</v>
      </c>
      <c r="AD751" s="93"/>
    </row>
    <row r="752" spans="1:30" s="97" customFormat="1">
      <c r="A752" s="97">
        <f t="shared" si="11"/>
        <v>747</v>
      </c>
      <c r="C752" s="51" t="str">
        <f>IF(AND(AdmittedwithRecentDischarge!$K774&lt;&gt;"",AdmittedwithRecentDischarge!$I774&lt;&gt;"",AdmittedwithRecentDischarge!$S774&lt;&gt;""), AdmittedwithRecentDischarge!$S774,"")</f>
        <v/>
      </c>
      <c r="D752" s="97">
        <f>RANK($F752,$F$6:$F$2005,0)+COUNTIF($F$6:$F752,F752)</f>
        <v>100</v>
      </c>
      <c r="I752" s="93"/>
      <c r="K752" s="51" t="str">
        <f>IF(AND(TransferLog!$J767&lt;&gt;"",TransferLog!$L767&lt;&gt;""), TransferLog!$L767,"")</f>
        <v/>
      </c>
      <c r="L752" s="97">
        <f t="array" ref="L752">RANK($N752,$N$6:$N$2005,0)+COUNTIF($N$6:$N752,N752)</f>
        <v>100</v>
      </c>
      <c r="Q752" s="93"/>
      <c r="U752" s="93"/>
      <c r="W752" s="51" t="str">
        <f>IF(AND(AdmittedwithRecentDischarge!$K774&lt;&gt;"",AdmittedwithRecentDischarge!$I774&lt;&gt;"",AdmittedwithRecentDischarge!$W774&lt;&gt;""), AdmittedwithRecentDischarge!$W774,"")</f>
        <v/>
      </c>
      <c r="X752" s="97">
        <f t="array" ref="X752">RANK($Z752,$Z$6:$Z$2005,0)+COUNTIF($Z$6:$Z752,Z752)</f>
        <v>100</v>
      </c>
      <c r="AD752" s="93"/>
    </row>
    <row r="753" spans="1:30" s="97" customFormat="1">
      <c r="A753" s="97">
        <f t="shared" si="11"/>
        <v>748</v>
      </c>
      <c r="C753" s="51" t="str">
        <f>IF(AND(AdmittedwithRecentDischarge!$K775&lt;&gt;"",AdmittedwithRecentDischarge!$I775&lt;&gt;"",AdmittedwithRecentDischarge!$S775&lt;&gt;""), AdmittedwithRecentDischarge!$S775,"")</f>
        <v/>
      </c>
      <c r="D753" s="97">
        <f>RANK($F753,$F$6:$F$2005,0)+COUNTIF($F$6:$F753,F753)</f>
        <v>100</v>
      </c>
      <c r="I753" s="93"/>
      <c r="K753" s="51" t="str">
        <f>IF(AND(TransferLog!$J768&lt;&gt;"",TransferLog!$L768&lt;&gt;""), TransferLog!$L768,"")</f>
        <v/>
      </c>
      <c r="L753" s="97">
        <f t="array" ref="L753">RANK($N753,$N$6:$N$2005,0)+COUNTIF($N$6:$N753,N753)</f>
        <v>100</v>
      </c>
      <c r="Q753" s="93"/>
      <c r="U753" s="93"/>
      <c r="W753" s="51" t="str">
        <f>IF(AND(AdmittedwithRecentDischarge!$K775&lt;&gt;"",AdmittedwithRecentDischarge!$I775&lt;&gt;"",AdmittedwithRecentDischarge!$W775&lt;&gt;""), AdmittedwithRecentDischarge!$W775,"")</f>
        <v/>
      </c>
      <c r="X753" s="97">
        <f t="array" ref="X753">RANK($Z753,$Z$6:$Z$2005,0)+COUNTIF($Z$6:$Z753,Z753)</f>
        <v>100</v>
      </c>
      <c r="AD753" s="93"/>
    </row>
    <row r="754" spans="1:30" s="97" customFormat="1">
      <c r="A754" s="97">
        <f t="shared" si="11"/>
        <v>749</v>
      </c>
      <c r="C754" s="51" t="str">
        <f>IF(AND(AdmittedwithRecentDischarge!$K776&lt;&gt;"",AdmittedwithRecentDischarge!$I776&lt;&gt;"",AdmittedwithRecentDischarge!$S776&lt;&gt;""), AdmittedwithRecentDischarge!$S776,"")</f>
        <v/>
      </c>
      <c r="D754" s="97">
        <f>RANK($F754,$F$6:$F$2005,0)+COUNTIF($F$6:$F754,F754)</f>
        <v>100</v>
      </c>
      <c r="I754" s="93"/>
      <c r="K754" s="51" t="str">
        <f>IF(AND(TransferLog!$J769&lt;&gt;"",TransferLog!$L769&lt;&gt;""), TransferLog!$L769,"")</f>
        <v/>
      </c>
      <c r="L754" s="97">
        <f t="array" ref="L754">RANK($N754,$N$6:$N$2005,0)+COUNTIF($N$6:$N754,N754)</f>
        <v>100</v>
      </c>
      <c r="Q754" s="93"/>
      <c r="U754" s="93"/>
      <c r="W754" s="51" t="str">
        <f>IF(AND(AdmittedwithRecentDischarge!$K776&lt;&gt;"",AdmittedwithRecentDischarge!$I776&lt;&gt;"",AdmittedwithRecentDischarge!$W776&lt;&gt;""), AdmittedwithRecentDischarge!$W776,"")</f>
        <v/>
      </c>
      <c r="X754" s="97">
        <f t="array" ref="X754">RANK($Z754,$Z$6:$Z$2005,0)+COUNTIF($Z$6:$Z754,Z754)</f>
        <v>100</v>
      </c>
      <c r="AD754" s="93"/>
    </row>
    <row r="755" spans="1:30" s="97" customFormat="1">
      <c r="A755" s="97">
        <f t="shared" si="11"/>
        <v>750</v>
      </c>
      <c r="C755" s="51" t="str">
        <f>IF(AND(AdmittedwithRecentDischarge!$K777&lt;&gt;"",AdmittedwithRecentDischarge!$I777&lt;&gt;"",AdmittedwithRecentDischarge!$S777&lt;&gt;""), AdmittedwithRecentDischarge!$S777,"")</f>
        <v/>
      </c>
      <c r="D755" s="97">
        <f>RANK($F755,$F$6:$F$2005,0)+COUNTIF($F$6:$F755,F755)</f>
        <v>100</v>
      </c>
      <c r="I755" s="93"/>
      <c r="K755" s="51" t="str">
        <f>IF(AND(TransferLog!$J770&lt;&gt;"",TransferLog!$L770&lt;&gt;""), TransferLog!$L770,"")</f>
        <v/>
      </c>
      <c r="L755" s="97">
        <f t="array" ref="L755">RANK($N755,$N$6:$N$2005,0)+COUNTIF($N$6:$N755,N755)</f>
        <v>100</v>
      </c>
      <c r="Q755" s="93"/>
      <c r="U755" s="93"/>
      <c r="W755" s="51" t="str">
        <f>IF(AND(AdmittedwithRecentDischarge!$K777&lt;&gt;"",AdmittedwithRecentDischarge!$I777&lt;&gt;"",AdmittedwithRecentDischarge!$W777&lt;&gt;""), AdmittedwithRecentDischarge!$W777,"")</f>
        <v/>
      </c>
      <c r="X755" s="97">
        <f t="array" ref="X755">RANK($Z755,$Z$6:$Z$2005,0)+COUNTIF($Z$6:$Z755,Z755)</f>
        <v>100</v>
      </c>
      <c r="AD755" s="93"/>
    </row>
    <row r="756" spans="1:30" s="97" customFormat="1">
      <c r="A756" s="97">
        <f t="shared" si="11"/>
        <v>751</v>
      </c>
      <c r="C756" s="51" t="str">
        <f>IF(AND(AdmittedwithRecentDischarge!$K778&lt;&gt;"",AdmittedwithRecentDischarge!$I778&lt;&gt;"",AdmittedwithRecentDischarge!$S778&lt;&gt;""), AdmittedwithRecentDischarge!$S778,"")</f>
        <v/>
      </c>
      <c r="D756" s="97">
        <f>RANK($F756,$F$6:$F$2005,0)+COUNTIF($F$6:$F756,F756)</f>
        <v>100</v>
      </c>
      <c r="I756" s="93"/>
      <c r="K756" s="51" t="str">
        <f>IF(AND(TransferLog!$J771&lt;&gt;"",TransferLog!$L771&lt;&gt;""), TransferLog!$L771,"")</f>
        <v/>
      </c>
      <c r="L756" s="97">
        <f t="array" ref="L756">RANK($N756,$N$6:$N$2005,0)+COUNTIF($N$6:$N756,N756)</f>
        <v>100</v>
      </c>
      <c r="Q756" s="93"/>
      <c r="U756" s="93"/>
      <c r="W756" s="51" t="str">
        <f>IF(AND(AdmittedwithRecentDischarge!$K778&lt;&gt;"",AdmittedwithRecentDischarge!$I778&lt;&gt;"",AdmittedwithRecentDischarge!$W778&lt;&gt;""), AdmittedwithRecentDischarge!$W778,"")</f>
        <v/>
      </c>
      <c r="X756" s="97">
        <f t="array" ref="X756">RANK($Z756,$Z$6:$Z$2005,0)+COUNTIF($Z$6:$Z756,Z756)</f>
        <v>100</v>
      </c>
      <c r="AD756" s="93"/>
    </row>
    <row r="757" spans="1:30" s="97" customFormat="1">
      <c r="A757" s="97">
        <f t="shared" si="11"/>
        <v>752</v>
      </c>
      <c r="C757" s="51" t="str">
        <f>IF(AND(AdmittedwithRecentDischarge!$K779&lt;&gt;"",AdmittedwithRecentDischarge!$I779&lt;&gt;"",AdmittedwithRecentDischarge!$S779&lt;&gt;""), AdmittedwithRecentDischarge!$S779,"")</f>
        <v/>
      </c>
      <c r="D757" s="97">
        <f>RANK($F757,$F$6:$F$2005,0)+COUNTIF($F$6:$F757,F757)</f>
        <v>100</v>
      </c>
      <c r="I757" s="93"/>
      <c r="K757" s="51" t="str">
        <f>IF(AND(TransferLog!$J772&lt;&gt;"",TransferLog!$L772&lt;&gt;""), TransferLog!$L772,"")</f>
        <v/>
      </c>
      <c r="L757" s="97">
        <f t="array" ref="L757">RANK($N757,$N$6:$N$2005,0)+COUNTIF($N$6:$N757,N757)</f>
        <v>100</v>
      </c>
      <c r="Q757" s="93"/>
      <c r="U757" s="93"/>
      <c r="W757" s="51" t="str">
        <f>IF(AND(AdmittedwithRecentDischarge!$K779&lt;&gt;"",AdmittedwithRecentDischarge!$I779&lt;&gt;"",AdmittedwithRecentDischarge!$W779&lt;&gt;""), AdmittedwithRecentDischarge!$W779,"")</f>
        <v/>
      </c>
      <c r="X757" s="97">
        <f t="array" ref="X757">RANK($Z757,$Z$6:$Z$2005,0)+COUNTIF($Z$6:$Z757,Z757)</f>
        <v>100</v>
      </c>
      <c r="AD757" s="93"/>
    </row>
    <row r="758" spans="1:30" s="97" customFormat="1">
      <c r="A758" s="97">
        <f t="shared" si="11"/>
        <v>753</v>
      </c>
      <c r="C758" s="51" t="str">
        <f>IF(AND(AdmittedwithRecentDischarge!$K780&lt;&gt;"",AdmittedwithRecentDischarge!$I780&lt;&gt;"",AdmittedwithRecentDischarge!$S780&lt;&gt;""), AdmittedwithRecentDischarge!$S780,"")</f>
        <v/>
      </c>
      <c r="D758" s="97">
        <f>RANK($F758,$F$6:$F$2005,0)+COUNTIF($F$6:$F758,F758)</f>
        <v>100</v>
      </c>
      <c r="I758" s="93"/>
      <c r="K758" s="51" t="str">
        <f>IF(AND(TransferLog!$J773&lt;&gt;"",TransferLog!$L773&lt;&gt;""), TransferLog!$L773,"")</f>
        <v/>
      </c>
      <c r="L758" s="97">
        <f t="array" ref="L758">RANK($N758,$N$6:$N$2005,0)+COUNTIF($N$6:$N758,N758)</f>
        <v>100</v>
      </c>
      <c r="Q758" s="93"/>
      <c r="U758" s="93"/>
      <c r="W758" s="51" t="str">
        <f>IF(AND(AdmittedwithRecentDischarge!$K780&lt;&gt;"",AdmittedwithRecentDischarge!$I780&lt;&gt;"",AdmittedwithRecentDischarge!$W780&lt;&gt;""), AdmittedwithRecentDischarge!$W780,"")</f>
        <v/>
      </c>
      <c r="X758" s="97">
        <f t="array" ref="X758">RANK($Z758,$Z$6:$Z$2005,0)+COUNTIF($Z$6:$Z758,Z758)</f>
        <v>100</v>
      </c>
      <c r="AD758" s="93"/>
    </row>
    <row r="759" spans="1:30" s="97" customFormat="1">
      <c r="A759" s="97">
        <f t="shared" si="11"/>
        <v>754</v>
      </c>
      <c r="C759" s="51" t="str">
        <f>IF(AND(AdmittedwithRecentDischarge!$K781&lt;&gt;"",AdmittedwithRecentDischarge!$I781&lt;&gt;"",AdmittedwithRecentDischarge!$S781&lt;&gt;""), AdmittedwithRecentDischarge!$S781,"")</f>
        <v/>
      </c>
      <c r="D759" s="97">
        <f>RANK($F759,$F$6:$F$2005,0)+COUNTIF($F$6:$F759,F759)</f>
        <v>100</v>
      </c>
      <c r="I759" s="93"/>
      <c r="K759" s="51" t="str">
        <f>IF(AND(TransferLog!$J774&lt;&gt;"",TransferLog!$L774&lt;&gt;""), TransferLog!$L774,"")</f>
        <v/>
      </c>
      <c r="L759" s="97">
        <f t="array" ref="L759">RANK($N759,$N$6:$N$2005,0)+COUNTIF($N$6:$N759,N759)</f>
        <v>100</v>
      </c>
      <c r="Q759" s="93"/>
      <c r="U759" s="93"/>
      <c r="W759" s="51" t="str">
        <f>IF(AND(AdmittedwithRecentDischarge!$K781&lt;&gt;"",AdmittedwithRecentDischarge!$I781&lt;&gt;"",AdmittedwithRecentDischarge!$W781&lt;&gt;""), AdmittedwithRecentDischarge!$W781,"")</f>
        <v/>
      </c>
      <c r="X759" s="97">
        <f t="array" ref="X759">RANK($Z759,$Z$6:$Z$2005,0)+COUNTIF($Z$6:$Z759,Z759)</f>
        <v>100</v>
      </c>
      <c r="AD759" s="93"/>
    </row>
    <row r="760" spans="1:30" s="97" customFormat="1">
      <c r="A760" s="97">
        <f t="shared" si="11"/>
        <v>755</v>
      </c>
      <c r="C760" s="51" t="str">
        <f>IF(AND(AdmittedwithRecentDischarge!$K782&lt;&gt;"",AdmittedwithRecentDischarge!$I782&lt;&gt;"",AdmittedwithRecentDischarge!$S782&lt;&gt;""), AdmittedwithRecentDischarge!$S782,"")</f>
        <v/>
      </c>
      <c r="D760" s="97">
        <f>RANK($F760,$F$6:$F$2005,0)+COUNTIF($F$6:$F760,F760)</f>
        <v>100</v>
      </c>
      <c r="I760" s="93"/>
      <c r="K760" s="51" t="str">
        <f>IF(AND(TransferLog!$J775&lt;&gt;"",TransferLog!$L775&lt;&gt;""), TransferLog!$L775,"")</f>
        <v/>
      </c>
      <c r="L760" s="97">
        <f t="array" ref="L760">RANK($N760,$N$6:$N$2005,0)+COUNTIF($N$6:$N760,N760)</f>
        <v>100</v>
      </c>
      <c r="Q760" s="93"/>
      <c r="U760" s="93"/>
      <c r="W760" s="51" t="str">
        <f>IF(AND(AdmittedwithRecentDischarge!$K782&lt;&gt;"",AdmittedwithRecentDischarge!$I782&lt;&gt;"",AdmittedwithRecentDischarge!$W782&lt;&gt;""), AdmittedwithRecentDischarge!$W782,"")</f>
        <v/>
      </c>
      <c r="X760" s="97">
        <f t="array" ref="X760">RANK($Z760,$Z$6:$Z$2005,0)+COUNTIF($Z$6:$Z760,Z760)</f>
        <v>100</v>
      </c>
      <c r="AD760" s="93"/>
    </row>
    <row r="761" spans="1:30" s="97" customFormat="1">
      <c r="A761" s="97">
        <f t="shared" si="11"/>
        <v>756</v>
      </c>
      <c r="C761" s="51" t="str">
        <f>IF(AND(AdmittedwithRecentDischarge!$K783&lt;&gt;"",AdmittedwithRecentDischarge!$I783&lt;&gt;"",AdmittedwithRecentDischarge!$S783&lt;&gt;""), AdmittedwithRecentDischarge!$S783,"")</f>
        <v/>
      </c>
      <c r="D761" s="97">
        <f>RANK($F761,$F$6:$F$2005,0)+COUNTIF($F$6:$F761,F761)</f>
        <v>100</v>
      </c>
      <c r="I761" s="93"/>
      <c r="K761" s="51" t="str">
        <f>IF(AND(TransferLog!$J776&lt;&gt;"",TransferLog!$L776&lt;&gt;""), TransferLog!$L776,"")</f>
        <v/>
      </c>
      <c r="L761" s="97">
        <f t="array" ref="L761">RANK($N761,$N$6:$N$2005,0)+COUNTIF($N$6:$N761,N761)</f>
        <v>100</v>
      </c>
      <c r="Q761" s="93"/>
      <c r="U761" s="93"/>
      <c r="W761" s="51" t="str">
        <f>IF(AND(AdmittedwithRecentDischarge!$K783&lt;&gt;"",AdmittedwithRecentDischarge!$I783&lt;&gt;"",AdmittedwithRecentDischarge!$W783&lt;&gt;""), AdmittedwithRecentDischarge!$W783,"")</f>
        <v/>
      </c>
      <c r="X761" s="97">
        <f t="array" ref="X761">RANK($Z761,$Z$6:$Z$2005,0)+COUNTIF($Z$6:$Z761,Z761)</f>
        <v>100</v>
      </c>
      <c r="AD761" s="93"/>
    </row>
    <row r="762" spans="1:30" s="97" customFormat="1">
      <c r="A762" s="97">
        <f t="shared" si="11"/>
        <v>757</v>
      </c>
      <c r="C762" s="51" t="str">
        <f>IF(AND(AdmittedwithRecentDischarge!$K784&lt;&gt;"",AdmittedwithRecentDischarge!$I784&lt;&gt;"",AdmittedwithRecentDischarge!$S784&lt;&gt;""), AdmittedwithRecentDischarge!$S784,"")</f>
        <v/>
      </c>
      <c r="D762" s="97">
        <f>RANK($F762,$F$6:$F$2005,0)+COUNTIF($F$6:$F762,F762)</f>
        <v>100</v>
      </c>
      <c r="I762" s="93"/>
      <c r="K762" s="51" t="str">
        <f>IF(AND(TransferLog!$J777&lt;&gt;"",TransferLog!$L777&lt;&gt;""), TransferLog!$L777,"")</f>
        <v/>
      </c>
      <c r="L762" s="97">
        <f t="array" ref="L762">RANK($N762,$N$6:$N$2005,0)+COUNTIF($N$6:$N762,N762)</f>
        <v>100</v>
      </c>
      <c r="Q762" s="93"/>
      <c r="U762" s="93"/>
      <c r="W762" s="51" t="str">
        <f>IF(AND(AdmittedwithRecentDischarge!$K784&lt;&gt;"",AdmittedwithRecentDischarge!$I784&lt;&gt;"",AdmittedwithRecentDischarge!$W784&lt;&gt;""), AdmittedwithRecentDischarge!$W784,"")</f>
        <v/>
      </c>
      <c r="X762" s="97">
        <f t="array" ref="X762">RANK($Z762,$Z$6:$Z$2005,0)+COUNTIF($Z$6:$Z762,Z762)</f>
        <v>100</v>
      </c>
      <c r="AD762" s="93"/>
    </row>
    <row r="763" spans="1:30" s="97" customFormat="1">
      <c r="A763" s="97">
        <f t="shared" si="11"/>
        <v>758</v>
      </c>
      <c r="C763" s="51" t="str">
        <f>IF(AND(AdmittedwithRecentDischarge!$K785&lt;&gt;"",AdmittedwithRecentDischarge!$I785&lt;&gt;"",AdmittedwithRecentDischarge!$S785&lt;&gt;""), AdmittedwithRecentDischarge!$S785,"")</f>
        <v/>
      </c>
      <c r="D763" s="97">
        <f>RANK($F763,$F$6:$F$2005,0)+COUNTIF($F$6:$F763,F763)</f>
        <v>100</v>
      </c>
      <c r="I763" s="93"/>
      <c r="K763" s="51" t="str">
        <f>IF(AND(TransferLog!$J778&lt;&gt;"",TransferLog!$L778&lt;&gt;""), TransferLog!$L778,"")</f>
        <v/>
      </c>
      <c r="L763" s="97">
        <f t="array" ref="L763">RANK($N763,$N$6:$N$2005,0)+COUNTIF($N$6:$N763,N763)</f>
        <v>100</v>
      </c>
      <c r="Q763" s="93"/>
      <c r="U763" s="93"/>
      <c r="W763" s="51" t="str">
        <f>IF(AND(AdmittedwithRecentDischarge!$K785&lt;&gt;"",AdmittedwithRecentDischarge!$I785&lt;&gt;"",AdmittedwithRecentDischarge!$W785&lt;&gt;""), AdmittedwithRecentDischarge!$W785,"")</f>
        <v/>
      </c>
      <c r="X763" s="97">
        <f t="array" ref="X763">RANK($Z763,$Z$6:$Z$2005,0)+COUNTIF($Z$6:$Z763,Z763)</f>
        <v>100</v>
      </c>
      <c r="AD763" s="93"/>
    </row>
    <row r="764" spans="1:30" s="97" customFormat="1">
      <c r="A764" s="97">
        <f t="shared" si="11"/>
        <v>759</v>
      </c>
      <c r="C764" s="51" t="str">
        <f>IF(AND(AdmittedwithRecentDischarge!$K786&lt;&gt;"",AdmittedwithRecentDischarge!$I786&lt;&gt;"",AdmittedwithRecentDischarge!$S786&lt;&gt;""), AdmittedwithRecentDischarge!$S786,"")</f>
        <v/>
      </c>
      <c r="D764" s="97">
        <f>RANK($F764,$F$6:$F$2005,0)+COUNTIF($F$6:$F764,F764)</f>
        <v>100</v>
      </c>
      <c r="I764" s="93"/>
      <c r="K764" s="51" t="str">
        <f>IF(AND(TransferLog!$J779&lt;&gt;"",TransferLog!$L779&lt;&gt;""), TransferLog!$L779,"")</f>
        <v/>
      </c>
      <c r="L764" s="97">
        <f t="array" ref="L764">RANK($N764,$N$6:$N$2005,0)+COUNTIF($N$6:$N764,N764)</f>
        <v>100</v>
      </c>
      <c r="Q764" s="93"/>
      <c r="U764" s="93"/>
      <c r="W764" s="51" t="str">
        <f>IF(AND(AdmittedwithRecentDischarge!$K786&lt;&gt;"",AdmittedwithRecentDischarge!$I786&lt;&gt;"",AdmittedwithRecentDischarge!$W786&lt;&gt;""), AdmittedwithRecentDischarge!$W786,"")</f>
        <v/>
      </c>
      <c r="X764" s="97">
        <f t="array" ref="X764">RANK($Z764,$Z$6:$Z$2005,0)+COUNTIF($Z$6:$Z764,Z764)</f>
        <v>100</v>
      </c>
      <c r="AD764" s="93"/>
    </row>
    <row r="765" spans="1:30" s="97" customFormat="1">
      <c r="A765" s="97">
        <f t="shared" si="11"/>
        <v>760</v>
      </c>
      <c r="C765" s="51" t="str">
        <f>IF(AND(AdmittedwithRecentDischarge!$K787&lt;&gt;"",AdmittedwithRecentDischarge!$I787&lt;&gt;"",AdmittedwithRecentDischarge!$S787&lt;&gt;""), AdmittedwithRecentDischarge!$S787,"")</f>
        <v/>
      </c>
      <c r="D765" s="97">
        <f>RANK($F765,$F$6:$F$2005,0)+COUNTIF($F$6:$F765,F765)</f>
        <v>100</v>
      </c>
      <c r="I765" s="93"/>
      <c r="K765" s="51" t="str">
        <f>IF(AND(TransferLog!$J780&lt;&gt;"",TransferLog!$L780&lt;&gt;""), TransferLog!$L780,"")</f>
        <v/>
      </c>
      <c r="L765" s="97">
        <f t="array" ref="L765">RANK($N765,$N$6:$N$2005,0)+COUNTIF($N$6:$N765,N765)</f>
        <v>100</v>
      </c>
      <c r="Q765" s="93"/>
      <c r="U765" s="93"/>
      <c r="W765" s="51" t="str">
        <f>IF(AND(AdmittedwithRecentDischarge!$K787&lt;&gt;"",AdmittedwithRecentDischarge!$I787&lt;&gt;"",AdmittedwithRecentDischarge!$W787&lt;&gt;""), AdmittedwithRecentDischarge!$W787,"")</f>
        <v/>
      </c>
      <c r="X765" s="97">
        <f t="array" ref="X765">RANK($Z765,$Z$6:$Z$2005,0)+COUNTIF($Z$6:$Z765,Z765)</f>
        <v>100</v>
      </c>
      <c r="AD765" s="93"/>
    </row>
    <row r="766" spans="1:30" s="97" customFormat="1">
      <c r="A766" s="97">
        <f t="shared" si="11"/>
        <v>761</v>
      </c>
      <c r="C766" s="51" t="str">
        <f>IF(AND(AdmittedwithRecentDischarge!$K788&lt;&gt;"",AdmittedwithRecentDischarge!$I788&lt;&gt;"",AdmittedwithRecentDischarge!$S788&lt;&gt;""), AdmittedwithRecentDischarge!$S788,"")</f>
        <v/>
      </c>
      <c r="D766" s="97">
        <f>RANK($F766,$F$6:$F$2005,0)+COUNTIF($F$6:$F766,F766)</f>
        <v>100</v>
      </c>
      <c r="I766" s="93"/>
      <c r="K766" s="51" t="str">
        <f>IF(AND(TransferLog!$J781&lt;&gt;"",TransferLog!$L781&lt;&gt;""), TransferLog!$L781,"")</f>
        <v/>
      </c>
      <c r="L766" s="97">
        <f t="array" ref="L766">RANK($N766,$N$6:$N$2005,0)+COUNTIF($N$6:$N766,N766)</f>
        <v>100</v>
      </c>
      <c r="Q766" s="93"/>
      <c r="U766" s="93"/>
      <c r="W766" s="51" t="str">
        <f>IF(AND(AdmittedwithRecentDischarge!$K788&lt;&gt;"",AdmittedwithRecentDischarge!$I788&lt;&gt;"",AdmittedwithRecentDischarge!$W788&lt;&gt;""), AdmittedwithRecentDischarge!$W788,"")</f>
        <v/>
      </c>
      <c r="X766" s="97">
        <f t="array" ref="X766">RANK($Z766,$Z$6:$Z$2005,0)+COUNTIF($Z$6:$Z766,Z766)</f>
        <v>100</v>
      </c>
      <c r="AD766" s="93"/>
    </row>
    <row r="767" spans="1:30" s="97" customFormat="1">
      <c r="A767" s="97">
        <f t="shared" si="11"/>
        <v>762</v>
      </c>
      <c r="C767" s="51" t="str">
        <f>IF(AND(AdmittedwithRecentDischarge!$K789&lt;&gt;"",AdmittedwithRecentDischarge!$I789&lt;&gt;"",AdmittedwithRecentDischarge!$S789&lt;&gt;""), AdmittedwithRecentDischarge!$S789,"")</f>
        <v/>
      </c>
      <c r="D767" s="97">
        <f>RANK($F767,$F$6:$F$2005,0)+COUNTIF($F$6:$F767,F767)</f>
        <v>100</v>
      </c>
      <c r="I767" s="93"/>
      <c r="K767" s="51" t="str">
        <f>IF(AND(TransferLog!$J782&lt;&gt;"",TransferLog!$L782&lt;&gt;""), TransferLog!$L782,"")</f>
        <v/>
      </c>
      <c r="L767" s="97">
        <f t="array" ref="L767">RANK($N767,$N$6:$N$2005,0)+COUNTIF($N$6:$N767,N767)</f>
        <v>100</v>
      </c>
      <c r="Q767" s="93"/>
      <c r="U767" s="93"/>
      <c r="W767" s="51" t="str">
        <f>IF(AND(AdmittedwithRecentDischarge!$K789&lt;&gt;"",AdmittedwithRecentDischarge!$I789&lt;&gt;"",AdmittedwithRecentDischarge!$W789&lt;&gt;""), AdmittedwithRecentDischarge!$W789,"")</f>
        <v/>
      </c>
      <c r="X767" s="97">
        <f t="array" ref="X767">RANK($Z767,$Z$6:$Z$2005,0)+COUNTIF($Z$6:$Z767,Z767)</f>
        <v>100</v>
      </c>
      <c r="AD767" s="93"/>
    </row>
    <row r="768" spans="1:30" s="97" customFormat="1">
      <c r="A768" s="97">
        <f t="shared" si="11"/>
        <v>763</v>
      </c>
      <c r="C768" s="51" t="str">
        <f>IF(AND(AdmittedwithRecentDischarge!$K790&lt;&gt;"",AdmittedwithRecentDischarge!$I790&lt;&gt;"",AdmittedwithRecentDischarge!$S790&lt;&gt;""), AdmittedwithRecentDischarge!$S790,"")</f>
        <v/>
      </c>
      <c r="D768" s="97">
        <f>RANK($F768,$F$6:$F$2005,0)+COUNTIF($F$6:$F768,F768)</f>
        <v>100</v>
      </c>
      <c r="I768" s="93"/>
      <c r="K768" s="51" t="str">
        <f>IF(AND(TransferLog!$J783&lt;&gt;"",TransferLog!$L783&lt;&gt;""), TransferLog!$L783,"")</f>
        <v/>
      </c>
      <c r="L768" s="97">
        <f t="array" ref="L768">RANK($N768,$N$6:$N$2005,0)+COUNTIF($N$6:$N768,N768)</f>
        <v>100</v>
      </c>
      <c r="Q768" s="93"/>
      <c r="U768" s="93"/>
      <c r="W768" s="51" t="str">
        <f>IF(AND(AdmittedwithRecentDischarge!$K790&lt;&gt;"",AdmittedwithRecentDischarge!$I790&lt;&gt;"",AdmittedwithRecentDischarge!$W790&lt;&gt;""), AdmittedwithRecentDischarge!$W790,"")</f>
        <v/>
      </c>
      <c r="X768" s="97">
        <f t="array" ref="X768">RANK($Z768,$Z$6:$Z$2005,0)+COUNTIF($Z$6:$Z768,Z768)</f>
        <v>100</v>
      </c>
      <c r="AD768" s="93"/>
    </row>
    <row r="769" spans="1:30" s="97" customFormat="1">
      <c r="A769" s="97">
        <f t="shared" si="11"/>
        <v>764</v>
      </c>
      <c r="C769" s="51" t="str">
        <f>IF(AND(AdmittedwithRecentDischarge!$K791&lt;&gt;"",AdmittedwithRecentDischarge!$I791&lt;&gt;"",AdmittedwithRecentDischarge!$S791&lt;&gt;""), AdmittedwithRecentDischarge!$S791,"")</f>
        <v/>
      </c>
      <c r="D769" s="97">
        <f>RANK($F769,$F$6:$F$2005,0)+COUNTIF($F$6:$F769,F769)</f>
        <v>100</v>
      </c>
      <c r="I769" s="93"/>
      <c r="K769" s="51" t="str">
        <f>IF(AND(TransferLog!$J784&lt;&gt;"",TransferLog!$L784&lt;&gt;""), TransferLog!$L784,"")</f>
        <v/>
      </c>
      <c r="L769" s="97">
        <f t="array" ref="L769">RANK($N769,$N$6:$N$2005,0)+COUNTIF($N$6:$N769,N769)</f>
        <v>100</v>
      </c>
      <c r="Q769" s="93"/>
      <c r="U769" s="93"/>
      <c r="W769" s="51" t="str">
        <f>IF(AND(AdmittedwithRecentDischarge!$K791&lt;&gt;"",AdmittedwithRecentDischarge!$I791&lt;&gt;"",AdmittedwithRecentDischarge!$W791&lt;&gt;""), AdmittedwithRecentDischarge!$W791,"")</f>
        <v/>
      </c>
      <c r="X769" s="97">
        <f t="array" ref="X769">RANK($Z769,$Z$6:$Z$2005,0)+COUNTIF($Z$6:$Z769,Z769)</f>
        <v>100</v>
      </c>
      <c r="AD769" s="93"/>
    </row>
    <row r="770" spans="1:30" s="97" customFormat="1">
      <c r="A770" s="97">
        <f t="shared" si="11"/>
        <v>765</v>
      </c>
      <c r="C770" s="51" t="str">
        <f>IF(AND(AdmittedwithRecentDischarge!$K792&lt;&gt;"",AdmittedwithRecentDischarge!$I792&lt;&gt;"",AdmittedwithRecentDischarge!$S792&lt;&gt;""), AdmittedwithRecentDischarge!$S792,"")</f>
        <v/>
      </c>
      <c r="D770" s="97">
        <f>RANK($F770,$F$6:$F$2005,0)+COUNTIF($F$6:$F770,F770)</f>
        <v>100</v>
      </c>
      <c r="I770" s="93"/>
      <c r="K770" s="51" t="str">
        <f>IF(AND(TransferLog!$J785&lt;&gt;"",TransferLog!$L785&lt;&gt;""), TransferLog!$L785,"")</f>
        <v/>
      </c>
      <c r="L770" s="97">
        <f t="array" ref="L770">RANK($N770,$N$6:$N$2005,0)+COUNTIF($N$6:$N770,N770)</f>
        <v>100</v>
      </c>
      <c r="Q770" s="93"/>
      <c r="U770" s="93"/>
      <c r="W770" s="51" t="str">
        <f>IF(AND(AdmittedwithRecentDischarge!$K792&lt;&gt;"",AdmittedwithRecentDischarge!$I792&lt;&gt;"",AdmittedwithRecentDischarge!$W792&lt;&gt;""), AdmittedwithRecentDischarge!$W792,"")</f>
        <v/>
      </c>
      <c r="X770" s="97">
        <f t="array" ref="X770">RANK($Z770,$Z$6:$Z$2005,0)+COUNTIF($Z$6:$Z770,Z770)</f>
        <v>100</v>
      </c>
      <c r="AD770" s="93"/>
    </row>
    <row r="771" spans="1:30" s="97" customFormat="1">
      <c r="A771" s="97">
        <f t="shared" si="11"/>
        <v>766</v>
      </c>
      <c r="C771" s="51" t="str">
        <f>IF(AND(AdmittedwithRecentDischarge!$K793&lt;&gt;"",AdmittedwithRecentDischarge!$I793&lt;&gt;"",AdmittedwithRecentDischarge!$S793&lt;&gt;""), AdmittedwithRecentDischarge!$S793,"")</f>
        <v/>
      </c>
      <c r="D771" s="97">
        <f>RANK($F771,$F$6:$F$2005,0)+COUNTIF($F$6:$F771,F771)</f>
        <v>100</v>
      </c>
      <c r="I771" s="93"/>
      <c r="K771" s="51" t="str">
        <f>IF(AND(TransferLog!$J786&lt;&gt;"",TransferLog!$L786&lt;&gt;""), TransferLog!$L786,"")</f>
        <v/>
      </c>
      <c r="L771" s="97">
        <f t="array" ref="L771">RANK($N771,$N$6:$N$2005,0)+COUNTIF($N$6:$N771,N771)</f>
        <v>100</v>
      </c>
      <c r="Q771" s="93"/>
      <c r="U771" s="93"/>
      <c r="W771" s="51" t="str">
        <f>IF(AND(AdmittedwithRecentDischarge!$K793&lt;&gt;"",AdmittedwithRecentDischarge!$I793&lt;&gt;"",AdmittedwithRecentDischarge!$W793&lt;&gt;""), AdmittedwithRecentDischarge!$W793,"")</f>
        <v/>
      </c>
      <c r="X771" s="97">
        <f t="array" ref="X771">RANK($Z771,$Z$6:$Z$2005,0)+COUNTIF($Z$6:$Z771,Z771)</f>
        <v>100</v>
      </c>
      <c r="AD771" s="93"/>
    </row>
    <row r="772" spans="1:30" s="97" customFormat="1">
      <c r="A772" s="97">
        <f t="shared" si="11"/>
        <v>767</v>
      </c>
      <c r="C772" s="51" t="str">
        <f>IF(AND(AdmittedwithRecentDischarge!$K794&lt;&gt;"",AdmittedwithRecentDischarge!$I794&lt;&gt;"",AdmittedwithRecentDischarge!$S794&lt;&gt;""), AdmittedwithRecentDischarge!$S794,"")</f>
        <v/>
      </c>
      <c r="D772" s="97">
        <f>RANK($F772,$F$6:$F$2005,0)+COUNTIF($F$6:$F772,F772)</f>
        <v>100</v>
      </c>
      <c r="I772" s="93"/>
      <c r="K772" s="51" t="str">
        <f>IF(AND(TransferLog!$J787&lt;&gt;"",TransferLog!$L787&lt;&gt;""), TransferLog!$L787,"")</f>
        <v/>
      </c>
      <c r="L772" s="97">
        <f t="array" ref="L772">RANK($N772,$N$6:$N$2005,0)+COUNTIF($N$6:$N772,N772)</f>
        <v>100</v>
      </c>
      <c r="Q772" s="93"/>
      <c r="U772" s="93"/>
      <c r="W772" s="51" t="str">
        <f>IF(AND(AdmittedwithRecentDischarge!$K794&lt;&gt;"",AdmittedwithRecentDischarge!$I794&lt;&gt;"",AdmittedwithRecentDischarge!$W794&lt;&gt;""), AdmittedwithRecentDischarge!$W794,"")</f>
        <v/>
      </c>
      <c r="X772" s="97">
        <f t="array" ref="X772">RANK($Z772,$Z$6:$Z$2005,0)+COUNTIF($Z$6:$Z772,Z772)</f>
        <v>100</v>
      </c>
      <c r="AD772" s="93"/>
    </row>
    <row r="773" spans="1:30" s="97" customFormat="1">
      <c r="A773" s="97">
        <f t="shared" si="11"/>
        <v>768</v>
      </c>
      <c r="C773" s="51" t="str">
        <f>IF(AND(AdmittedwithRecentDischarge!$K795&lt;&gt;"",AdmittedwithRecentDischarge!$I795&lt;&gt;"",AdmittedwithRecentDischarge!$S795&lt;&gt;""), AdmittedwithRecentDischarge!$S795,"")</f>
        <v/>
      </c>
      <c r="D773" s="97">
        <f>RANK($F773,$F$6:$F$2005,0)+COUNTIF($F$6:$F773,F773)</f>
        <v>100</v>
      </c>
      <c r="I773" s="93"/>
      <c r="K773" s="51" t="str">
        <f>IF(AND(TransferLog!$J788&lt;&gt;"",TransferLog!$L788&lt;&gt;""), TransferLog!$L788,"")</f>
        <v/>
      </c>
      <c r="L773" s="97">
        <f t="array" ref="L773">RANK($N773,$N$6:$N$2005,0)+COUNTIF($N$6:$N773,N773)</f>
        <v>100</v>
      </c>
      <c r="Q773" s="93"/>
      <c r="U773" s="93"/>
      <c r="W773" s="51" t="str">
        <f>IF(AND(AdmittedwithRecentDischarge!$K795&lt;&gt;"",AdmittedwithRecentDischarge!$I795&lt;&gt;"",AdmittedwithRecentDischarge!$W795&lt;&gt;""), AdmittedwithRecentDischarge!$W795,"")</f>
        <v/>
      </c>
      <c r="X773" s="97">
        <f t="array" ref="X773">RANK($Z773,$Z$6:$Z$2005,0)+COUNTIF($Z$6:$Z773,Z773)</f>
        <v>100</v>
      </c>
      <c r="AD773" s="93"/>
    </row>
    <row r="774" spans="1:30" s="97" customFormat="1">
      <c r="A774" s="97">
        <f t="shared" si="11"/>
        <v>769</v>
      </c>
      <c r="C774" s="51" t="str">
        <f>IF(AND(AdmittedwithRecentDischarge!$K796&lt;&gt;"",AdmittedwithRecentDischarge!$I796&lt;&gt;"",AdmittedwithRecentDischarge!$S796&lt;&gt;""), AdmittedwithRecentDischarge!$S796,"")</f>
        <v/>
      </c>
      <c r="D774" s="97">
        <f>RANK($F774,$F$6:$F$2005,0)+COUNTIF($F$6:$F774,F774)</f>
        <v>100</v>
      </c>
      <c r="I774" s="93"/>
      <c r="K774" s="51" t="str">
        <f>IF(AND(TransferLog!$J789&lt;&gt;"",TransferLog!$L789&lt;&gt;""), TransferLog!$L789,"")</f>
        <v/>
      </c>
      <c r="L774" s="97">
        <f t="array" ref="L774">RANK($N774,$N$6:$N$2005,0)+COUNTIF($N$6:$N774,N774)</f>
        <v>100</v>
      </c>
      <c r="Q774" s="93"/>
      <c r="U774" s="93"/>
      <c r="W774" s="51" t="str">
        <f>IF(AND(AdmittedwithRecentDischarge!$K796&lt;&gt;"",AdmittedwithRecentDischarge!$I796&lt;&gt;"",AdmittedwithRecentDischarge!$W796&lt;&gt;""), AdmittedwithRecentDischarge!$W796,"")</f>
        <v/>
      </c>
      <c r="X774" s="97">
        <f t="array" ref="X774">RANK($Z774,$Z$6:$Z$2005,0)+COUNTIF($Z$6:$Z774,Z774)</f>
        <v>100</v>
      </c>
      <c r="AD774" s="93"/>
    </row>
    <row r="775" spans="1:30" s="97" customFormat="1">
      <c r="A775" s="97">
        <f t="shared" ref="A775:A838" si="12">ROW()-5</f>
        <v>770</v>
      </c>
      <c r="C775" s="51" t="str">
        <f>IF(AND(AdmittedwithRecentDischarge!$K797&lt;&gt;"",AdmittedwithRecentDischarge!$I797&lt;&gt;"",AdmittedwithRecentDischarge!$S797&lt;&gt;""), AdmittedwithRecentDischarge!$S797,"")</f>
        <v/>
      </c>
      <c r="D775" s="97">
        <f>RANK($F775,$F$6:$F$2005,0)+COUNTIF($F$6:$F775,F775)</f>
        <v>100</v>
      </c>
      <c r="I775" s="93"/>
      <c r="K775" s="51" t="str">
        <f>IF(AND(TransferLog!$J790&lt;&gt;"",TransferLog!$L790&lt;&gt;""), TransferLog!$L790,"")</f>
        <v/>
      </c>
      <c r="L775" s="97">
        <f t="array" ref="L775">RANK($N775,$N$6:$N$2005,0)+COUNTIF($N$6:$N775,N775)</f>
        <v>100</v>
      </c>
      <c r="Q775" s="93"/>
      <c r="U775" s="93"/>
      <c r="W775" s="51" t="str">
        <f>IF(AND(AdmittedwithRecentDischarge!$K797&lt;&gt;"",AdmittedwithRecentDischarge!$I797&lt;&gt;"",AdmittedwithRecentDischarge!$W797&lt;&gt;""), AdmittedwithRecentDischarge!$W797,"")</f>
        <v/>
      </c>
      <c r="X775" s="97">
        <f t="array" ref="X775">RANK($Z775,$Z$6:$Z$2005,0)+COUNTIF($Z$6:$Z775,Z775)</f>
        <v>100</v>
      </c>
      <c r="AD775" s="93"/>
    </row>
    <row r="776" spans="1:30" s="97" customFormat="1">
      <c r="A776" s="97">
        <f t="shared" si="12"/>
        <v>771</v>
      </c>
      <c r="C776" s="51" t="str">
        <f>IF(AND(AdmittedwithRecentDischarge!$K798&lt;&gt;"",AdmittedwithRecentDischarge!$I798&lt;&gt;"",AdmittedwithRecentDischarge!$S798&lt;&gt;""), AdmittedwithRecentDischarge!$S798,"")</f>
        <v/>
      </c>
      <c r="D776" s="97">
        <f>RANK($F776,$F$6:$F$2005,0)+COUNTIF($F$6:$F776,F776)</f>
        <v>100</v>
      </c>
      <c r="I776" s="93"/>
      <c r="K776" s="51" t="str">
        <f>IF(AND(TransferLog!$J791&lt;&gt;"",TransferLog!$L791&lt;&gt;""), TransferLog!$L791,"")</f>
        <v/>
      </c>
      <c r="L776" s="97">
        <f t="array" ref="L776">RANK($N776,$N$6:$N$2005,0)+COUNTIF($N$6:$N776,N776)</f>
        <v>100</v>
      </c>
      <c r="Q776" s="93"/>
      <c r="U776" s="93"/>
      <c r="W776" s="51" t="str">
        <f>IF(AND(AdmittedwithRecentDischarge!$K798&lt;&gt;"",AdmittedwithRecentDischarge!$I798&lt;&gt;"",AdmittedwithRecentDischarge!$W798&lt;&gt;""), AdmittedwithRecentDischarge!$W798,"")</f>
        <v/>
      </c>
      <c r="X776" s="97">
        <f t="array" ref="X776">RANK($Z776,$Z$6:$Z$2005,0)+COUNTIF($Z$6:$Z776,Z776)</f>
        <v>100</v>
      </c>
      <c r="AD776" s="93"/>
    </row>
    <row r="777" spans="1:30" s="97" customFormat="1">
      <c r="A777" s="97">
        <f t="shared" si="12"/>
        <v>772</v>
      </c>
      <c r="C777" s="51" t="str">
        <f>IF(AND(AdmittedwithRecentDischarge!$K799&lt;&gt;"",AdmittedwithRecentDischarge!$I799&lt;&gt;"",AdmittedwithRecentDischarge!$S799&lt;&gt;""), AdmittedwithRecentDischarge!$S799,"")</f>
        <v/>
      </c>
      <c r="D777" s="97">
        <f>RANK($F777,$F$6:$F$2005,0)+COUNTIF($F$6:$F777,F777)</f>
        <v>100</v>
      </c>
      <c r="I777" s="93"/>
      <c r="K777" s="51" t="str">
        <f>IF(AND(TransferLog!$J792&lt;&gt;"",TransferLog!$L792&lt;&gt;""), TransferLog!$L792,"")</f>
        <v/>
      </c>
      <c r="L777" s="97">
        <f t="array" ref="L777">RANK($N777,$N$6:$N$2005,0)+COUNTIF($N$6:$N777,N777)</f>
        <v>100</v>
      </c>
      <c r="Q777" s="93"/>
      <c r="U777" s="93"/>
      <c r="W777" s="51" t="str">
        <f>IF(AND(AdmittedwithRecentDischarge!$K799&lt;&gt;"",AdmittedwithRecentDischarge!$I799&lt;&gt;"",AdmittedwithRecentDischarge!$W799&lt;&gt;""), AdmittedwithRecentDischarge!$W799,"")</f>
        <v/>
      </c>
      <c r="X777" s="97">
        <f t="array" ref="X777">RANK($Z777,$Z$6:$Z$2005,0)+COUNTIF($Z$6:$Z777,Z777)</f>
        <v>100</v>
      </c>
      <c r="AD777" s="93"/>
    </row>
    <row r="778" spans="1:30" s="97" customFormat="1">
      <c r="A778" s="97">
        <f t="shared" si="12"/>
        <v>773</v>
      </c>
      <c r="C778" s="51" t="str">
        <f>IF(AND(AdmittedwithRecentDischarge!$K800&lt;&gt;"",AdmittedwithRecentDischarge!$I800&lt;&gt;"",AdmittedwithRecentDischarge!$S800&lt;&gt;""), AdmittedwithRecentDischarge!$S800,"")</f>
        <v/>
      </c>
      <c r="D778" s="97">
        <f>RANK($F778,$F$6:$F$2005,0)+COUNTIF($F$6:$F778,F778)</f>
        <v>100</v>
      </c>
      <c r="I778" s="93"/>
      <c r="K778" s="51" t="str">
        <f>IF(AND(TransferLog!$J793&lt;&gt;"",TransferLog!$L793&lt;&gt;""), TransferLog!$L793,"")</f>
        <v/>
      </c>
      <c r="L778" s="97">
        <f t="array" ref="L778">RANK($N778,$N$6:$N$2005,0)+COUNTIF($N$6:$N778,N778)</f>
        <v>100</v>
      </c>
      <c r="Q778" s="93"/>
      <c r="U778" s="93"/>
      <c r="W778" s="51" t="str">
        <f>IF(AND(AdmittedwithRecentDischarge!$K800&lt;&gt;"",AdmittedwithRecentDischarge!$I800&lt;&gt;"",AdmittedwithRecentDischarge!$W800&lt;&gt;""), AdmittedwithRecentDischarge!$W800,"")</f>
        <v/>
      </c>
      <c r="X778" s="97">
        <f t="array" ref="X778">RANK($Z778,$Z$6:$Z$2005,0)+COUNTIF($Z$6:$Z778,Z778)</f>
        <v>100</v>
      </c>
      <c r="AD778" s="93"/>
    </row>
    <row r="779" spans="1:30" s="97" customFormat="1">
      <c r="A779" s="97">
        <f t="shared" si="12"/>
        <v>774</v>
      </c>
      <c r="C779" s="51" t="str">
        <f>IF(AND(AdmittedwithRecentDischarge!$K801&lt;&gt;"",AdmittedwithRecentDischarge!$I801&lt;&gt;"",AdmittedwithRecentDischarge!$S801&lt;&gt;""), AdmittedwithRecentDischarge!$S801,"")</f>
        <v/>
      </c>
      <c r="D779" s="97">
        <f>RANK($F779,$F$6:$F$2005,0)+COUNTIF($F$6:$F779,F779)</f>
        <v>100</v>
      </c>
      <c r="I779" s="93"/>
      <c r="K779" s="51" t="str">
        <f>IF(AND(TransferLog!$J794&lt;&gt;"",TransferLog!$L794&lt;&gt;""), TransferLog!$L794,"")</f>
        <v/>
      </c>
      <c r="L779" s="97">
        <f t="array" ref="L779">RANK($N779,$N$6:$N$2005,0)+COUNTIF($N$6:$N779,N779)</f>
        <v>100</v>
      </c>
      <c r="Q779" s="93"/>
      <c r="U779" s="93"/>
      <c r="W779" s="51" t="str">
        <f>IF(AND(AdmittedwithRecentDischarge!$K801&lt;&gt;"",AdmittedwithRecentDischarge!$I801&lt;&gt;"",AdmittedwithRecentDischarge!$W801&lt;&gt;""), AdmittedwithRecentDischarge!$W801,"")</f>
        <v/>
      </c>
      <c r="X779" s="97">
        <f t="array" ref="X779">RANK($Z779,$Z$6:$Z$2005,0)+COUNTIF($Z$6:$Z779,Z779)</f>
        <v>100</v>
      </c>
      <c r="AD779" s="93"/>
    </row>
    <row r="780" spans="1:30" s="97" customFormat="1">
      <c r="A780" s="97">
        <f t="shared" si="12"/>
        <v>775</v>
      </c>
      <c r="C780" s="51" t="str">
        <f>IF(AND(AdmittedwithRecentDischarge!$K802&lt;&gt;"",AdmittedwithRecentDischarge!$I802&lt;&gt;"",AdmittedwithRecentDischarge!$S802&lt;&gt;""), AdmittedwithRecentDischarge!$S802,"")</f>
        <v/>
      </c>
      <c r="D780" s="97">
        <f>RANK($F780,$F$6:$F$2005,0)+COUNTIF($F$6:$F780,F780)</f>
        <v>100</v>
      </c>
      <c r="I780" s="93"/>
      <c r="K780" s="51" t="str">
        <f>IF(AND(TransferLog!$J795&lt;&gt;"",TransferLog!$L795&lt;&gt;""), TransferLog!$L795,"")</f>
        <v/>
      </c>
      <c r="L780" s="97">
        <f t="array" ref="L780">RANK($N780,$N$6:$N$2005,0)+COUNTIF($N$6:$N780,N780)</f>
        <v>100</v>
      </c>
      <c r="Q780" s="93"/>
      <c r="U780" s="93"/>
      <c r="W780" s="51" t="str">
        <f>IF(AND(AdmittedwithRecentDischarge!$K802&lt;&gt;"",AdmittedwithRecentDischarge!$I802&lt;&gt;"",AdmittedwithRecentDischarge!$W802&lt;&gt;""), AdmittedwithRecentDischarge!$W802,"")</f>
        <v/>
      </c>
      <c r="X780" s="97">
        <f t="array" ref="X780">RANK($Z780,$Z$6:$Z$2005,0)+COUNTIF($Z$6:$Z780,Z780)</f>
        <v>100</v>
      </c>
      <c r="AD780" s="93"/>
    </row>
    <row r="781" spans="1:30" s="97" customFormat="1">
      <c r="A781" s="97">
        <f t="shared" si="12"/>
        <v>776</v>
      </c>
      <c r="C781" s="51" t="str">
        <f>IF(AND(AdmittedwithRecentDischarge!$K803&lt;&gt;"",AdmittedwithRecentDischarge!$I803&lt;&gt;"",AdmittedwithRecentDischarge!$S803&lt;&gt;""), AdmittedwithRecentDischarge!$S803,"")</f>
        <v/>
      </c>
      <c r="D781" s="97">
        <f>RANK($F781,$F$6:$F$2005,0)+COUNTIF($F$6:$F781,F781)</f>
        <v>100</v>
      </c>
      <c r="I781" s="93"/>
      <c r="K781" s="51" t="str">
        <f>IF(AND(TransferLog!$J796&lt;&gt;"",TransferLog!$L796&lt;&gt;""), TransferLog!$L796,"")</f>
        <v/>
      </c>
      <c r="L781" s="97">
        <f t="array" ref="L781">RANK($N781,$N$6:$N$2005,0)+COUNTIF($N$6:$N781,N781)</f>
        <v>100</v>
      </c>
      <c r="Q781" s="93"/>
      <c r="U781" s="93"/>
      <c r="W781" s="51" t="str">
        <f>IF(AND(AdmittedwithRecentDischarge!$K803&lt;&gt;"",AdmittedwithRecentDischarge!$I803&lt;&gt;"",AdmittedwithRecentDischarge!$W803&lt;&gt;""), AdmittedwithRecentDischarge!$W803,"")</f>
        <v/>
      </c>
      <c r="X781" s="97">
        <f t="array" ref="X781">RANK($Z781,$Z$6:$Z$2005,0)+COUNTIF($Z$6:$Z781,Z781)</f>
        <v>100</v>
      </c>
      <c r="AD781" s="93"/>
    </row>
    <row r="782" spans="1:30" s="97" customFormat="1">
      <c r="A782" s="97">
        <f t="shared" si="12"/>
        <v>777</v>
      </c>
      <c r="C782" s="51" t="str">
        <f>IF(AND(AdmittedwithRecentDischarge!$K804&lt;&gt;"",AdmittedwithRecentDischarge!$I804&lt;&gt;"",AdmittedwithRecentDischarge!$S804&lt;&gt;""), AdmittedwithRecentDischarge!$S804,"")</f>
        <v/>
      </c>
      <c r="D782" s="97">
        <f>RANK($F782,$F$6:$F$2005,0)+COUNTIF($F$6:$F782,F782)</f>
        <v>100</v>
      </c>
      <c r="I782" s="93"/>
      <c r="K782" s="51" t="str">
        <f>IF(AND(TransferLog!$J797&lt;&gt;"",TransferLog!$L797&lt;&gt;""), TransferLog!$L797,"")</f>
        <v/>
      </c>
      <c r="L782" s="97">
        <f t="array" ref="L782">RANK($N782,$N$6:$N$2005,0)+COUNTIF($N$6:$N782,N782)</f>
        <v>100</v>
      </c>
      <c r="Q782" s="93"/>
      <c r="U782" s="93"/>
      <c r="W782" s="51" t="str">
        <f>IF(AND(AdmittedwithRecentDischarge!$K804&lt;&gt;"",AdmittedwithRecentDischarge!$I804&lt;&gt;"",AdmittedwithRecentDischarge!$W804&lt;&gt;""), AdmittedwithRecentDischarge!$W804,"")</f>
        <v/>
      </c>
      <c r="X782" s="97">
        <f t="array" ref="X782">RANK($Z782,$Z$6:$Z$2005,0)+COUNTIF($Z$6:$Z782,Z782)</f>
        <v>100</v>
      </c>
      <c r="AD782" s="93"/>
    </row>
    <row r="783" spans="1:30" s="97" customFormat="1">
      <c r="A783" s="97">
        <f t="shared" si="12"/>
        <v>778</v>
      </c>
      <c r="C783" s="51" t="str">
        <f>IF(AND(AdmittedwithRecentDischarge!$K805&lt;&gt;"",AdmittedwithRecentDischarge!$I805&lt;&gt;"",AdmittedwithRecentDischarge!$S805&lt;&gt;""), AdmittedwithRecentDischarge!$S805,"")</f>
        <v/>
      </c>
      <c r="D783" s="97">
        <f>RANK($F783,$F$6:$F$2005,0)+COUNTIF($F$6:$F783,F783)</f>
        <v>100</v>
      </c>
      <c r="I783" s="93"/>
      <c r="K783" s="51" t="str">
        <f>IF(AND(TransferLog!$J798&lt;&gt;"",TransferLog!$L798&lt;&gt;""), TransferLog!$L798,"")</f>
        <v/>
      </c>
      <c r="L783" s="97">
        <f t="array" ref="L783">RANK($N783,$N$6:$N$2005,0)+COUNTIF($N$6:$N783,N783)</f>
        <v>100</v>
      </c>
      <c r="Q783" s="93"/>
      <c r="U783" s="93"/>
      <c r="W783" s="51" t="str">
        <f>IF(AND(AdmittedwithRecentDischarge!$K805&lt;&gt;"",AdmittedwithRecentDischarge!$I805&lt;&gt;"",AdmittedwithRecentDischarge!$W805&lt;&gt;""), AdmittedwithRecentDischarge!$W805,"")</f>
        <v/>
      </c>
      <c r="X783" s="97">
        <f t="array" ref="X783">RANK($Z783,$Z$6:$Z$2005,0)+COUNTIF($Z$6:$Z783,Z783)</f>
        <v>100</v>
      </c>
      <c r="AD783" s="93"/>
    </row>
    <row r="784" spans="1:30" s="97" customFormat="1">
      <c r="A784" s="97">
        <f t="shared" si="12"/>
        <v>779</v>
      </c>
      <c r="C784" s="51" t="str">
        <f>IF(AND(AdmittedwithRecentDischarge!$K806&lt;&gt;"",AdmittedwithRecentDischarge!$I806&lt;&gt;"",AdmittedwithRecentDischarge!$S806&lt;&gt;""), AdmittedwithRecentDischarge!$S806,"")</f>
        <v/>
      </c>
      <c r="D784" s="97">
        <f>RANK($F784,$F$6:$F$2005,0)+COUNTIF($F$6:$F784,F784)</f>
        <v>100</v>
      </c>
      <c r="I784" s="93"/>
      <c r="K784" s="51" t="str">
        <f>IF(AND(TransferLog!$J799&lt;&gt;"",TransferLog!$L799&lt;&gt;""), TransferLog!$L799,"")</f>
        <v/>
      </c>
      <c r="L784" s="97">
        <f t="array" ref="L784">RANK($N784,$N$6:$N$2005,0)+COUNTIF($N$6:$N784,N784)</f>
        <v>100</v>
      </c>
      <c r="Q784" s="93"/>
      <c r="U784" s="93"/>
      <c r="W784" s="51" t="str">
        <f>IF(AND(AdmittedwithRecentDischarge!$K806&lt;&gt;"",AdmittedwithRecentDischarge!$I806&lt;&gt;"",AdmittedwithRecentDischarge!$W806&lt;&gt;""), AdmittedwithRecentDischarge!$W806,"")</f>
        <v/>
      </c>
      <c r="X784" s="97">
        <f t="array" ref="X784">RANK($Z784,$Z$6:$Z$2005,0)+COUNTIF($Z$6:$Z784,Z784)</f>
        <v>100</v>
      </c>
      <c r="AD784" s="93"/>
    </row>
    <row r="785" spans="1:30" s="97" customFormat="1">
      <c r="A785" s="97">
        <f t="shared" si="12"/>
        <v>780</v>
      </c>
      <c r="C785" s="51" t="str">
        <f>IF(AND(AdmittedwithRecentDischarge!$K807&lt;&gt;"",AdmittedwithRecentDischarge!$I807&lt;&gt;"",AdmittedwithRecentDischarge!$S807&lt;&gt;""), AdmittedwithRecentDischarge!$S807,"")</f>
        <v/>
      </c>
      <c r="D785" s="97">
        <f>RANK($F785,$F$6:$F$2005,0)+COUNTIF($F$6:$F785,F785)</f>
        <v>100</v>
      </c>
      <c r="I785" s="93"/>
      <c r="K785" s="51" t="str">
        <f>IF(AND(TransferLog!$J800&lt;&gt;"",TransferLog!$L800&lt;&gt;""), TransferLog!$L800,"")</f>
        <v/>
      </c>
      <c r="L785" s="97">
        <f t="array" ref="L785">RANK($N785,$N$6:$N$2005,0)+COUNTIF($N$6:$N785,N785)</f>
        <v>100</v>
      </c>
      <c r="Q785" s="93"/>
      <c r="U785" s="93"/>
      <c r="W785" s="51" t="str">
        <f>IF(AND(AdmittedwithRecentDischarge!$K807&lt;&gt;"",AdmittedwithRecentDischarge!$I807&lt;&gt;"",AdmittedwithRecentDischarge!$W807&lt;&gt;""), AdmittedwithRecentDischarge!$W807,"")</f>
        <v/>
      </c>
      <c r="X785" s="97">
        <f t="array" ref="X785">RANK($Z785,$Z$6:$Z$2005,0)+COUNTIF($Z$6:$Z785,Z785)</f>
        <v>100</v>
      </c>
      <c r="AD785" s="93"/>
    </row>
    <row r="786" spans="1:30" s="97" customFormat="1">
      <c r="A786" s="97">
        <f t="shared" si="12"/>
        <v>781</v>
      </c>
      <c r="C786" s="51" t="str">
        <f>IF(AND(AdmittedwithRecentDischarge!$K808&lt;&gt;"",AdmittedwithRecentDischarge!$I808&lt;&gt;"",AdmittedwithRecentDischarge!$S808&lt;&gt;""), AdmittedwithRecentDischarge!$S808,"")</f>
        <v/>
      </c>
      <c r="D786" s="97">
        <f>RANK($F786,$F$6:$F$2005,0)+COUNTIF($F$6:$F786,F786)</f>
        <v>100</v>
      </c>
      <c r="I786" s="93"/>
      <c r="K786" s="51" t="str">
        <f>IF(AND(TransferLog!$J801&lt;&gt;"",TransferLog!$L801&lt;&gt;""), TransferLog!$L801,"")</f>
        <v/>
      </c>
      <c r="L786" s="97">
        <f t="array" ref="L786">RANK($N786,$N$6:$N$2005,0)+COUNTIF($N$6:$N786,N786)</f>
        <v>100</v>
      </c>
      <c r="Q786" s="93"/>
      <c r="U786" s="93"/>
      <c r="W786" s="51" t="str">
        <f>IF(AND(AdmittedwithRecentDischarge!$K808&lt;&gt;"",AdmittedwithRecentDischarge!$I808&lt;&gt;"",AdmittedwithRecentDischarge!$W808&lt;&gt;""), AdmittedwithRecentDischarge!$W808,"")</f>
        <v/>
      </c>
      <c r="X786" s="97">
        <f t="array" ref="X786">RANK($Z786,$Z$6:$Z$2005,0)+COUNTIF($Z$6:$Z786,Z786)</f>
        <v>100</v>
      </c>
      <c r="AD786" s="93"/>
    </row>
    <row r="787" spans="1:30" s="97" customFormat="1">
      <c r="A787" s="97">
        <f t="shared" si="12"/>
        <v>782</v>
      </c>
      <c r="C787" s="51" t="str">
        <f>IF(AND(AdmittedwithRecentDischarge!$K809&lt;&gt;"",AdmittedwithRecentDischarge!$I809&lt;&gt;"",AdmittedwithRecentDischarge!$S809&lt;&gt;""), AdmittedwithRecentDischarge!$S809,"")</f>
        <v/>
      </c>
      <c r="D787" s="97">
        <f>RANK($F787,$F$6:$F$2005,0)+COUNTIF($F$6:$F787,F787)</f>
        <v>100</v>
      </c>
      <c r="I787" s="93"/>
      <c r="K787" s="51" t="str">
        <f>IF(AND(TransferLog!$J802&lt;&gt;"",TransferLog!$L802&lt;&gt;""), TransferLog!$L802,"")</f>
        <v/>
      </c>
      <c r="L787" s="97">
        <f t="array" ref="L787">RANK($N787,$N$6:$N$2005,0)+COUNTIF($N$6:$N787,N787)</f>
        <v>100</v>
      </c>
      <c r="Q787" s="93"/>
      <c r="U787" s="93"/>
      <c r="W787" s="51" t="str">
        <f>IF(AND(AdmittedwithRecentDischarge!$K809&lt;&gt;"",AdmittedwithRecentDischarge!$I809&lt;&gt;"",AdmittedwithRecentDischarge!$W809&lt;&gt;""), AdmittedwithRecentDischarge!$W809,"")</f>
        <v/>
      </c>
      <c r="X787" s="97">
        <f t="array" ref="X787">RANK($Z787,$Z$6:$Z$2005,0)+COUNTIF($Z$6:$Z787,Z787)</f>
        <v>100</v>
      </c>
      <c r="AD787" s="93"/>
    </row>
    <row r="788" spans="1:30" s="97" customFormat="1">
      <c r="A788" s="97">
        <f t="shared" si="12"/>
        <v>783</v>
      </c>
      <c r="C788" s="51" t="str">
        <f>IF(AND(AdmittedwithRecentDischarge!$K810&lt;&gt;"",AdmittedwithRecentDischarge!$I810&lt;&gt;"",AdmittedwithRecentDischarge!$S810&lt;&gt;""), AdmittedwithRecentDischarge!$S810,"")</f>
        <v/>
      </c>
      <c r="D788" s="97">
        <f>RANK($F788,$F$6:$F$2005,0)+COUNTIF($F$6:$F788,F788)</f>
        <v>100</v>
      </c>
      <c r="I788" s="93"/>
      <c r="K788" s="51" t="str">
        <f>IF(AND(TransferLog!$J803&lt;&gt;"",TransferLog!$L803&lt;&gt;""), TransferLog!$L803,"")</f>
        <v/>
      </c>
      <c r="L788" s="97">
        <f t="array" ref="L788">RANK($N788,$N$6:$N$2005,0)+COUNTIF($N$6:$N788,N788)</f>
        <v>100</v>
      </c>
      <c r="Q788" s="93"/>
      <c r="U788" s="93"/>
      <c r="W788" s="51" t="str">
        <f>IF(AND(AdmittedwithRecentDischarge!$K810&lt;&gt;"",AdmittedwithRecentDischarge!$I810&lt;&gt;"",AdmittedwithRecentDischarge!$W810&lt;&gt;""), AdmittedwithRecentDischarge!$W810,"")</f>
        <v/>
      </c>
      <c r="X788" s="97">
        <f t="array" ref="X788">RANK($Z788,$Z$6:$Z$2005,0)+COUNTIF($Z$6:$Z788,Z788)</f>
        <v>100</v>
      </c>
      <c r="AD788" s="93"/>
    </row>
    <row r="789" spans="1:30" s="97" customFormat="1">
      <c r="A789" s="97">
        <f t="shared" si="12"/>
        <v>784</v>
      </c>
      <c r="C789" s="51" t="str">
        <f>IF(AND(AdmittedwithRecentDischarge!$K811&lt;&gt;"",AdmittedwithRecentDischarge!$I811&lt;&gt;"",AdmittedwithRecentDischarge!$S811&lt;&gt;""), AdmittedwithRecentDischarge!$S811,"")</f>
        <v/>
      </c>
      <c r="D789" s="97">
        <f>RANK($F789,$F$6:$F$2005,0)+COUNTIF($F$6:$F789,F789)</f>
        <v>100</v>
      </c>
      <c r="I789" s="93"/>
      <c r="K789" s="51" t="str">
        <f>IF(AND(TransferLog!$J804&lt;&gt;"",TransferLog!$L804&lt;&gt;""), TransferLog!$L804,"")</f>
        <v/>
      </c>
      <c r="L789" s="97">
        <f t="array" ref="L789">RANK($N789,$N$6:$N$2005,0)+COUNTIF($N$6:$N789,N789)</f>
        <v>100</v>
      </c>
      <c r="Q789" s="93"/>
      <c r="U789" s="93"/>
      <c r="W789" s="51" t="str">
        <f>IF(AND(AdmittedwithRecentDischarge!$K811&lt;&gt;"",AdmittedwithRecentDischarge!$I811&lt;&gt;"",AdmittedwithRecentDischarge!$W811&lt;&gt;""), AdmittedwithRecentDischarge!$W811,"")</f>
        <v/>
      </c>
      <c r="X789" s="97">
        <f t="array" ref="X789">RANK($Z789,$Z$6:$Z$2005,0)+COUNTIF($Z$6:$Z789,Z789)</f>
        <v>100</v>
      </c>
      <c r="AD789" s="93"/>
    </row>
    <row r="790" spans="1:30" s="97" customFormat="1">
      <c r="A790" s="97">
        <f t="shared" si="12"/>
        <v>785</v>
      </c>
      <c r="C790" s="51" t="str">
        <f>IF(AND(AdmittedwithRecentDischarge!$K812&lt;&gt;"",AdmittedwithRecentDischarge!$I812&lt;&gt;"",AdmittedwithRecentDischarge!$S812&lt;&gt;""), AdmittedwithRecentDischarge!$S812,"")</f>
        <v/>
      </c>
      <c r="D790" s="97">
        <f>RANK($F790,$F$6:$F$2005,0)+COUNTIF($F$6:$F790,F790)</f>
        <v>100</v>
      </c>
      <c r="I790" s="93"/>
      <c r="K790" s="51" t="str">
        <f>IF(AND(TransferLog!$J805&lt;&gt;"",TransferLog!$L805&lt;&gt;""), TransferLog!$L805,"")</f>
        <v/>
      </c>
      <c r="L790" s="97">
        <f t="array" ref="L790">RANK($N790,$N$6:$N$2005,0)+COUNTIF($N$6:$N790,N790)</f>
        <v>100</v>
      </c>
      <c r="Q790" s="93"/>
      <c r="U790" s="93"/>
      <c r="W790" s="51" t="str">
        <f>IF(AND(AdmittedwithRecentDischarge!$K812&lt;&gt;"",AdmittedwithRecentDischarge!$I812&lt;&gt;"",AdmittedwithRecentDischarge!$W812&lt;&gt;""), AdmittedwithRecentDischarge!$W812,"")</f>
        <v/>
      </c>
      <c r="X790" s="97">
        <f t="array" ref="X790">RANK($Z790,$Z$6:$Z$2005,0)+COUNTIF($Z$6:$Z790,Z790)</f>
        <v>100</v>
      </c>
      <c r="AD790" s="93"/>
    </row>
    <row r="791" spans="1:30" s="97" customFormat="1">
      <c r="A791" s="97">
        <f t="shared" si="12"/>
        <v>786</v>
      </c>
      <c r="C791" s="51" t="str">
        <f>IF(AND(AdmittedwithRecentDischarge!$K813&lt;&gt;"",AdmittedwithRecentDischarge!$I813&lt;&gt;"",AdmittedwithRecentDischarge!$S813&lt;&gt;""), AdmittedwithRecentDischarge!$S813,"")</f>
        <v/>
      </c>
      <c r="D791" s="97">
        <f>RANK($F791,$F$6:$F$2005,0)+COUNTIF($F$6:$F791,F791)</f>
        <v>100</v>
      </c>
      <c r="I791" s="93"/>
      <c r="K791" s="51" t="str">
        <f>IF(AND(TransferLog!$J806&lt;&gt;"",TransferLog!$L806&lt;&gt;""), TransferLog!$L806,"")</f>
        <v/>
      </c>
      <c r="L791" s="97">
        <f t="array" ref="L791">RANK($N791,$N$6:$N$2005,0)+COUNTIF($N$6:$N791,N791)</f>
        <v>100</v>
      </c>
      <c r="Q791" s="93"/>
      <c r="U791" s="93"/>
      <c r="W791" s="51" t="str">
        <f>IF(AND(AdmittedwithRecentDischarge!$K813&lt;&gt;"",AdmittedwithRecentDischarge!$I813&lt;&gt;"",AdmittedwithRecentDischarge!$W813&lt;&gt;""), AdmittedwithRecentDischarge!$W813,"")</f>
        <v/>
      </c>
      <c r="X791" s="97">
        <f t="array" ref="X791">RANK($Z791,$Z$6:$Z$2005,0)+COUNTIF($Z$6:$Z791,Z791)</f>
        <v>100</v>
      </c>
      <c r="AD791" s="93"/>
    </row>
    <row r="792" spans="1:30" s="97" customFormat="1">
      <c r="A792" s="97">
        <f t="shared" si="12"/>
        <v>787</v>
      </c>
      <c r="C792" s="51" t="str">
        <f>IF(AND(AdmittedwithRecentDischarge!$K814&lt;&gt;"",AdmittedwithRecentDischarge!$I814&lt;&gt;"",AdmittedwithRecentDischarge!$S814&lt;&gt;""), AdmittedwithRecentDischarge!$S814,"")</f>
        <v/>
      </c>
      <c r="D792" s="97">
        <f>RANK($F792,$F$6:$F$2005,0)+COUNTIF($F$6:$F792,F792)</f>
        <v>100</v>
      </c>
      <c r="I792" s="93"/>
      <c r="K792" s="51" t="str">
        <f>IF(AND(TransferLog!$J807&lt;&gt;"",TransferLog!$L807&lt;&gt;""), TransferLog!$L807,"")</f>
        <v/>
      </c>
      <c r="L792" s="97">
        <f t="array" ref="L792">RANK($N792,$N$6:$N$2005,0)+COUNTIF($N$6:$N792,N792)</f>
        <v>100</v>
      </c>
      <c r="Q792" s="93"/>
      <c r="U792" s="93"/>
      <c r="W792" s="51" t="str">
        <f>IF(AND(AdmittedwithRecentDischarge!$K814&lt;&gt;"",AdmittedwithRecentDischarge!$I814&lt;&gt;"",AdmittedwithRecentDischarge!$W814&lt;&gt;""), AdmittedwithRecentDischarge!$W814,"")</f>
        <v/>
      </c>
      <c r="X792" s="97">
        <f t="array" ref="X792">RANK($Z792,$Z$6:$Z$2005,0)+COUNTIF($Z$6:$Z792,Z792)</f>
        <v>100</v>
      </c>
      <c r="AD792" s="93"/>
    </row>
    <row r="793" spans="1:30" s="97" customFormat="1">
      <c r="A793" s="97">
        <f t="shared" si="12"/>
        <v>788</v>
      </c>
      <c r="C793" s="51" t="str">
        <f>IF(AND(AdmittedwithRecentDischarge!$K815&lt;&gt;"",AdmittedwithRecentDischarge!$I815&lt;&gt;"",AdmittedwithRecentDischarge!$S815&lt;&gt;""), AdmittedwithRecentDischarge!$S815,"")</f>
        <v/>
      </c>
      <c r="D793" s="97">
        <f>RANK($F793,$F$6:$F$2005,0)+COUNTIF($F$6:$F793,F793)</f>
        <v>100</v>
      </c>
      <c r="I793" s="93"/>
      <c r="K793" s="51" t="str">
        <f>IF(AND(TransferLog!$J808&lt;&gt;"",TransferLog!$L808&lt;&gt;""), TransferLog!$L808,"")</f>
        <v/>
      </c>
      <c r="L793" s="97">
        <f t="array" ref="L793">RANK($N793,$N$6:$N$2005,0)+COUNTIF($N$6:$N793,N793)</f>
        <v>100</v>
      </c>
      <c r="Q793" s="93"/>
      <c r="U793" s="93"/>
      <c r="W793" s="51" t="str">
        <f>IF(AND(AdmittedwithRecentDischarge!$K815&lt;&gt;"",AdmittedwithRecentDischarge!$I815&lt;&gt;"",AdmittedwithRecentDischarge!$W815&lt;&gt;""), AdmittedwithRecentDischarge!$W815,"")</f>
        <v/>
      </c>
      <c r="X793" s="97">
        <f t="array" ref="X793">RANK($Z793,$Z$6:$Z$2005,0)+COUNTIF($Z$6:$Z793,Z793)</f>
        <v>100</v>
      </c>
      <c r="AD793" s="93"/>
    </row>
    <row r="794" spans="1:30" s="97" customFormat="1">
      <c r="A794" s="97">
        <f t="shared" si="12"/>
        <v>789</v>
      </c>
      <c r="C794" s="51" t="str">
        <f>IF(AND(AdmittedwithRecentDischarge!$K816&lt;&gt;"",AdmittedwithRecentDischarge!$I816&lt;&gt;"",AdmittedwithRecentDischarge!$S816&lt;&gt;""), AdmittedwithRecentDischarge!$S816,"")</f>
        <v/>
      </c>
      <c r="D794" s="97">
        <f>RANK($F794,$F$6:$F$2005,0)+COUNTIF($F$6:$F794,F794)</f>
        <v>100</v>
      </c>
      <c r="I794" s="93"/>
      <c r="K794" s="51" t="str">
        <f>IF(AND(TransferLog!$J809&lt;&gt;"",TransferLog!$L809&lt;&gt;""), TransferLog!$L809,"")</f>
        <v/>
      </c>
      <c r="L794" s="97">
        <f t="array" ref="L794">RANK($N794,$N$6:$N$2005,0)+COUNTIF($N$6:$N794,N794)</f>
        <v>100</v>
      </c>
      <c r="Q794" s="93"/>
      <c r="U794" s="93"/>
      <c r="W794" s="51" t="str">
        <f>IF(AND(AdmittedwithRecentDischarge!$K816&lt;&gt;"",AdmittedwithRecentDischarge!$I816&lt;&gt;"",AdmittedwithRecentDischarge!$W816&lt;&gt;""), AdmittedwithRecentDischarge!$W816,"")</f>
        <v/>
      </c>
      <c r="X794" s="97">
        <f t="array" ref="X794">RANK($Z794,$Z$6:$Z$2005,0)+COUNTIF($Z$6:$Z794,Z794)</f>
        <v>100</v>
      </c>
      <c r="AD794" s="93"/>
    </row>
    <row r="795" spans="1:30" s="97" customFormat="1">
      <c r="A795" s="97">
        <f t="shared" si="12"/>
        <v>790</v>
      </c>
      <c r="C795" s="51" t="str">
        <f>IF(AND(AdmittedwithRecentDischarge!$K817&lt;&gt;"",AdmittedwithRecentDischarge!$I817&lt;&gt;"",AdmittedwithRecentDischarge!$S817&lt;&gt;""), AdmittedwithRecentDischarge!$S817,"")</f>
        <v/>
      </c>
      <c r="D795" s="97">
        <f>RANK($F795,$F$6:$F$2005,0)+COUNTIF($F$6:$F795,F795)</f>
        <v>100</v>
      </c>
      <c r="I795" s="93"/>
      <c r="K795" s="51" t="str">
        <f>IF(AND(TransferLog!$J810&lt;&gt;"",TransferLog!$L810&lt;&gt;""), TransferLog!$L810,"")</f>
        <v/>
      </c>
      <c r="L795" s="97">
        <f t="array" ref="L795">RANK($N795,$N$6:$N$2005,0)+COUNTIF($N$6:$N795,N795)</f>
        <v>100</v>
      </c>
      <c r="Q795" s="93"/>
      <c r="U795" s="93"/>
      <c r="W795" s="51" t="str">
        <f>IF(AND(AdmittedwithRecentDischarge!$K817&lt;&gt;"",AdmittedwithRecentDischarge!$I817&lt;&gt;"",AdmittedwithRecentDischarge!$W817&lt;&gt;""), AdmittedwithRecentDischarge!$W817,"")</f>
        <v/>
      </c>
      <c r="X795" s="97">
        <f t="array" ref="X795">RANK($Z795,$Z$6:$Z$2005,0)+COUNTIF($Z$6:$Z795,Z795)</f>
        <v>100</v>
      </c>
      <c r="AD795" s="93"/>
    </row>
    <row r="796" spans="1:30" s="97" customFormat="1">
      <c r="A796" s="97">
        <f t="shared" si="12"/>
        <v>791</v>
      </c>
      <c r="C796" s="51" t="str">
        <f>IF(AND(AdmittedwithRecentDischarge!$K818&lt;&gt;"",AdmittedwithRecentDischarge!$I818&lt;&gt;"",AdmittedwithRecentDischarge!$S818&lt;&gt;""), AdmittedwithRecentDischarge!$S818,"")</f>
        <v/>
      </c>
      <c r="D796" s="97">
        <f>RANK($F796,$F$6:$F$2005,0)+COUNTIF($F$6:$F796,F796)</f>
        <v>100</v>
      </c>
      <c r="I796" s="93"/>
      <c r="K796" s="51" t="str">
        <f>IF(AND(TransferLog!$J811&lt;&gt;"",TransferLog!$L811&lt;&gt;""), TransferLog!$L811,"")</f>
        <v/>
      </c>
      <c r="L796" s="97">
        <f t="array" ref="L796">RANK($N796,$N$6:$N$2005,0)+COUNTIF($N$6:$N796,N796)</f>
        <v>100</v>
      </c>
      <c r="Q796" s="93"/>
      <c r="U796" s="93"/>
      <c r="W796" s="51" t="str">
        <f>IF(AND(AdmittedwithRecentDischarge!$K818&lt;&gt;"",AdmittedwithRecentDischarge!$I818&lt;&gt;"",AdmittedwithRecentDischarge!$W818&lt;&gt;""), AdmittedwithRecentDischarge!$W818,"")</f>
        <v/>
      </c>
      <c r="X796" s="97">
        <f t="array" ref="X796">RANK($Z796,$Z$6:$Z$2005,0)+COUNTIF($Z$6:$Z796,Z796)</f>
        <v>100</v>
      </c>
      <c r="AD796" s="93"/>
    </row>
    <row r="797" spans="1:30" s="97" customFormat="1">
      <c r="A797" s="97">
        <f t="shared" si="12"/>
        <v>792</v>
      </c>
      <c r="C797" s="51" t="str">
        <f>IF(AND(AdmittedwithRecentDischarge!$K819&lt;&gt;"",AdmittedwithRecentDischarge!$I819&lt;&gt;"",AdmittedwithRecentDischarge!$S819&lt;&gt;""), AdmittedwithRecentDischarge!$S819,"")</f>
        <v/>
      </c>
      <c r="D797" s="97">
        <f>RANK($F797,$F$6:$F$2005,0)+COUNTIF($F$6:$F797,F797)</f>
        <v>100</v>
      </c>
      <c r="I797" s="93"/>
      <c r="K797" s="51" t="str">
        <f>IF(AND(TransferLog!$J812&lt;&gt;"",TransferLog!$L812&lt;&gt;""), TransferLog!$L812,"")</f>
        <v/>
      </c>
      <c r="L797" s="97">
        <f t="array" ref="L797">RANK($N797,$N$6:$N$2005,0)+COUNTIF($N$6:$N797,N797)</f>
        <v>100</v>
      </c>
      <c r="Q797" s="93"/>
      <c r="U797" s="93"/>
      <c r="W797" s="51" t="str">
        <f>IF(AND(AdmittedwithRecentDischarge!$K819&lt;&gt;"",AdmittedwithRecentDischarge!$I819&lt;&gt;"",AdmittedwithRecentDischarge!$W819&lt;&gt;""), AdmittedwithRecentDischarge!$W819,"")</f>
        <v/>
      </c>
      <c r="X797" s="97">
        <f t="array" ref="X797">RANK($Z797,$Z$6:$Z$2005,0)+COUNTIF($Z$6:$Z797,Z797)</f>
        <v>100</v>
      </c>
      <c r="AD797" s="93"/>
    </row>
    <row r="798" spans="1:30" s="97" customFormat="1">
      <c r="A798" s="97">
        <f t="shared" si="12"/>
        <v>793</v>
      </c>
      <c r="C798" s="51" t="str">
        <f>IF(AND(AdmittedwithRecentDischarge!$K820&lt;&gt;"",AdmittedwithRecentDischarge!$I820&lt;&gt;"",AdmittedwithRecentDischarge!$S820&lt;&gt;""), AdmittedwithRecentDischarge!$S820,"")</f>
        <v/>
      </c>
      <c r="D798" s="97">
        <f>RANK($F798,$F$6:$F$2005,0)+COUNTIF($F$6:$F798,F798)</f>
        <v>100</v>
      </c>
      <c r="I798" s="93"/>
      <c r="K798" s="51" t="str">
        <f>IF(AND(TransferLog!$J813&lt;&gt;"",TransferLog!$L813&lt;&gt;""), TransferLog!$L813,"")</f>
        <v/>
      </c>
      <c r="L798" s="97">
        <f t="array" ref="L798">RANK($N798,$N$6:$N$2005,0)+COUNTIF($N$6:$N798,N798)</f>
        <v>100</v>
      </c>
      <c r="Q798" s="93"/>
      <c r="U798" s="93"/>
      <c r="W798" s="51" t="str">
        <f>IF(AND(AdmittedwithRecentDischarge!$K820&lt;&gt;"",AdmittedwithRecentDischarge!$I820&lt;&gt;"",AdmittedwithRecentDischarge!$W820&lt;&gt;""), AdmittedwithRecentDischarge!$W820,"")</f>
        <v/>
      </c>
      <c r="X798" s="97">
        <f t="array" ref="X798">RANK($Z798,$Z$6:$Z$2005,0)+COUNTIF($Z$6:$Z798,Z798)</f>
        <v>100</v>
      </c>
      <c r="AD798" s="93"/>
    </row>
    <row r="799" spans="1:30" s="97" customFormat="1">
      <c r="A799" s="97">
        <f t="shared" si="12"/>
        <v>794</v>
      </c>
      <c r="C799" s="51" t="str">
        <f>IF(AND(AdmittedwithRecentDischarge!$K821&lt;&gt;"",AdmittedwithRecentDischarge!$I821&lt;&gt;"",AdmittedwithRecentDischarge!$S821&lt;&gt;""), AdmittedwithRecentDischarge!$S821,"")</f>
        <v/>
      </c>
      <c r="D799" s="97">
        <f>RANK($F799,$F$6:$F$2005,0)+COUNTIF($F$6:$F799,F799)</f>
        <v>100</v>
      </c>
      <c r="I799" s="93"/>
      <c r="K799" s="51" t="str">
        <f>IF(AND(TransferLog!$J814&lt;&gt;"",TransferLog!$L814&lt;&gt;""), TransferLog!$L814,"")</f>
        <v/>
      </c>
      <c r="L799" s="97">
        <f t="array" ref="L799">RANK($N799,$N$6:$N$2005,0)+COUNTIF($N$6:$N799,N799)</f>
        <v>100</v>
      </c>
      <c r="Q799" s="93"/>
      <c r="U799" s="93"/>
      <c r="W799" s="51" t="str">
        <f>IF(AND(AdmittedwithRecentDischarge!$K821&lt;&gt;"",AdmittedwithRecentDischarge!$I821&lt;&gt;"",AdmittedwithRecentDischarge!$W821&lt;&gt;""), AdmittedwithRecentDischarge!$W821,"")</f>
        <v/>
      </c>
      <c r="X799" s="97">
        <f t="array" ref="X799">RANK($Z799,$Z$6:$Z$2005,0)+COUNTIF($Z$6:$Z799,Z799)</f>
        <v>100</v>
      </c>
      <c r="AD799" s="93"/>
    </row>
    <row r="800" spans="1:30" s="97" customFormat="1">
      <c r="A800" s="97">
        <f t="shared" si="12"/>
        <v>795</v>
      </c>
      <c r="C800" s="51" t="str">
        <f>IF(AND(AdmittedwithRecentDischarge!$K822&lt;&gt;"",AdmittedwithRecentDischarge!$I822&lt;&gt;"",AdmittedwithRecentDischarge!$S822&lt;&gt;""), AdmittedwithRecentDischarge!$S822,"")</f>
        <v/>
      </c>
      <c r="D800" s="97">
        <f>RANK($F800,$F$6:$F$2005,0)+COUNTIF($F$6:$F800,F800)</f>
        <v>100</v>
      </c>
      <c r="I800" s="93"/>
      <c r="K800" s="51" t="str">
        <f>IF(AND(TransferLog!$J815&lt;&gt;"",TransferLog!$L815&lt;&gt;""), TransferLog!$L815,"")</f>
        <v/>
      </c>
      <c r="L800" s="97">
        <f t="array" ref="L800">RANK($N800,$N$6:$N$2005,0)+COUNTIF($N$6:$N800,N800)</f>
        <v>100</v>
      </c>
      <c r="Q800" s="93"/>
      <c r="U800" s="93"/>
      <c r="W800" s="51" t="str">
        <f>IF(AND(AdmittedwithRecentDischarge!$K822&lt;&gt;"",AdmittedwithRecentDischarge!$I822&lt;&gt;"",AdmittedwithRecentDischarge!$W822&lt;&gt;""), AdmittedwithRecentDischarge!$W822,"")</f>
        <v/>
      </c>
      <c r="X800" s="97">
        <f t="array" ref="X800">RANK($Z800,$Z$6:$Z$2005,0)+COUNTIF($Z$6:$Z800,Z800)</f>
        <v>100</v>
      </c>
      <c r="AD800" s="93"/>
    </row>
    <row r="801" spans="1:30" s="97" customFormat="1">
      <c r="A801" s="97">
        <f t="shared" si="12"/>
        <v>796</v>
      </c>
      <c r="C801" s="51" t="str">
        <f>IF(AND(AdmittedwithRecentDischarge!$K823&lt;&gt;"",AdmittedwithRecentDischarge!$I823&lt;&gt;"",AdmittedwithRecentDischarge!$S823&lt;&gt;""), AdmittedwithRecentDischarge!$S823,"")</f>
        <v/>
      </c>
      <c r="D801" s="97">
        <f>RANK($F801,$F$6:$F$2005,0)+COUNTIF($F$6:$F801,F801)</f>
        <v>100</v>
      </c>
      <c r="I801" s="93"/>
      <c r="K801" s="51" t="str">
        <f>IF(AND(TransferLog!$J816&lt;&gt;"",TransferLog!$L816&lt;&gt;""), TransferLog!$L816,"")</f>
        <v/>
      </c>
      <c r="L801" s="97">
        <f t="array" ref="L801">RANK($N801,$N$6:$N$2005,0)+COUNTIF($N$6:$N801,N801)</f>
        <v>100</v>
      </c>
      <c r="Q801" s="93"/>
      <c r="U801" s="93"/>
      <c r="W801" s="51" t="str">
        <f>IF(AND(AdmittedwithRecentDischarge!$K823&lt;&gt;"",AdmittedwithRecentDischarge!$I823&lt;&gt;"",AdmittedwithRecentDischarge!$W823&lt;&gt;""), AdmittedwithRecentDischarge!$W823,"")</f>
        <v/>
      </c>
      <c r="X801" s="97">
        <f t="array" ref="X801">RANK($Z801,$Z$6:$Z$2005,0)+COUNTIF($Z$6:$Z801,Z801)</f>
        <v>100</v>
      </c>
      <c r="AD801" s="93"/>
    </row>
    <row r="802" spans="1:30" s="97" customFormat="1">
      <c r="A802" s="97">
        <f t="shared" si="12"/>
        <v>797</v>
      </c>
      <c r="C802" s="51" t="str">
        <f>IF(AND(AdmittedwithRecentDischarge!$K824&lt;&gt;"",AdmittedwithRecentDischarge!$I824&lt;&gt;"",AdmittedwithRecentDischarge!$S824&lt;&gt;""), AdmittedwithRecentDischarge!$S824,"")</f>
        <v/>
      </c>
      <c r="D802" s="97">
        <f>RANK($F802,$F$6:$F$2005,0)+COUNTIF($F$6:$F802,F802)</f>
        <v>100</v>
      </c>
      <c r="I802" s="93"/>
      <c r="K802" s="51" t="str">
        <f>IF(AND(TransferLog!$J817&lt;&gt;"",TransferLog!$L817&lt;&gt;""), TransferLog!$L817,"")</f>
        <v/>
      </c>
      <c r="L802" s="97">
        <f t="array" ref="L802">RANK($N802,$N$6:$N$2005,0)+COUNTIF($N$6:$N802,N802)</f>
        <v>100</v>
      </c>
      <c r="Q802" s="93"/>
      <c r="U802" s="93"/>
      <c r="W802" s="51" t="str">
        <f>IF(AND(AdmittedwithRecentDischarge!$K824&lt;&gt;"",AdmittedwithRecentDischarge!$I824&lt;&gt;"",AdmittedwithRecentDischarge!$W824&lt;&gt;""), AdmittedwithRecentDischarge!$W824,"")</f>
        <v/>
      </c>
      <c r="X802" s="97">
        <f t="array" ref="X802">RANK($Z802,$Z$6:$Z$2005,0)+COUNTIF($Z$6:$Z802,Z802)</f>
        <v>100</v>
      </c>
      <c r="AD802" s="93"/>
    </row>
    <row r="803" spans="1:30" s="97" customFormat="1">
      <c r="A803" s="97">
        <f t="shared" si="12"/>
        <v>798</v>
      </c>
      <c r="C803" s="51" t="str">
        <f>IF(AND(AdmittedwithRecentDischarge!$K825&lt;&gt;"",AdmittedwithRecentDischarge!$I825&lt;&gt;"",AdmittedwithRecentDischarge!$S825&lt;&gt;""), AdmittedwithRecentDischarge!$S825,"")</f>
        <v/>
      </c>
      <c r="D803" s="97">
        <f>RANK($F803,$F$6:$F$2005,0)+COUNTIF($F$6:$F803,F803)</f>
        <v>100</v>
      </c>
      <c r="I803" s="93"/>
      <c r="K803" s="51" t="str">
        <f>IF(AND(TransferLog!$J818&lt;&gt;"",TransferLog!$L818&lt;&gt;""), TransferLog!$L818,"")</f>
        <v/>
      </c>
      <c r="L803" s="97">
        <f t="array" ref="L803">RANK($N803,$N$6:$N$2005,0)+COUNTIF($N$6:$N803,N803)</f>
        <v>100</v>
      </c>
      <c r="Q803" s="93"/>
      <c r="U803" s="93"/>
      <c r="W803" s="51" t="str">
        <f>IF(AND(AdmittedwithRecentDischarge!$K825&lt;&gt;"",AdmittedwithRecentDischarge!$I825&lt;&gt;"",AdmittedwithRecentDischarge!$W825&lt;&gt;""), AdmittedwithRecentDischarge!$W825,"")</f>
        <v/>
      </c>
      <c r="X803" s="97">
        <f t="array" ref="X803">RANK($Z803,$Z$6:$Z$2005,0)+COUNTIF($Z$6:$Z803,Z803)</f>
        <v>100</v>
      </c>
      <c r="AD803" s="93"/>
    </row>
    <row r="804" spans="1:30" s="97" customFormat="1">
      <c r="A804" s="97">
        <f t="shared" si="12"/>
        <v>799</v>
      </c>
      <c r="C804" s="51" t="str">
        <f>IF(AND(AdmittedwithRecentDischarge!$K826&lt;&gt;"",AdmittedwithRecentDischarge!$I826&lt;&gt;"",AdmittedwithRecentDischarge!$S826&lt;&gt;""), AdmittedwithRecentDischarge!$S826,"")</f>
        <v/>
      </c>
      <c r="D804" s="97">
        <f>RANK($F804,$F$6:$F$2005,0)+COUNTIF($F$6:$F804,F804)</f>
        <v>100</v>
      </c>
      <c r="I804" s="93"/>
      <c r="K804" s="51" t="str">
        <f>IF(AND(TransferLog!$J819&lt;&gt;"",TransferLog!$L819&lt;&gt;""), TransferLog!$L819,"")</f>
        <v/>
      </c>
      <c r="L804" s="97">
        <f t="array" ref="L804">RANK($N804,$N$6:$N$2005,0)+COUNTIF($N$6:$N804,N804)</f>
        <v>100</v>
      </c>
      <c r="Q804" s="93"/>
      <c r="U804" s="93"/>
      <c r="W804" s="51" t="str">
        <f>IF(AND(AdmittedwithRecentDischarge!$K826&lt;&gt;"",AdmittedwithRecentDischarge!$I826&lt;&gt;"",AdmittedwithRecentDischarge!$W826&lt;&gt;""), AdmittedwithRecentDischarge!$W826,"")</f>
        <v/>
      </c>
      <c r="X804" s="97">
        <f t="array" ref="X804">RANK($Z804,$Z$6:$Z$2005,0)+COUNTIF($Z$6:$Z804,Z804)</f>
        <v>100</v>
      </c>
      <c r="AD804" s="93"/>
    </row>
    <row r="805" spans="1:30" s="97" customFormat="1">
      <c r="A805" s="97">
        <f t="shared" si="12"/>
        <v>800</v>
      </c>
      <c r="C805" s="51" t="str">
        <f>IF(AND(AdmittedwithRecentDischarge!$K827&lt;&gt;"",AdmittedwithRecentDischarge!$I827&lt;&gt;"",AdmittedwithRecentDischarge!$S827&lt;&gt;""), AdmittedwithRecentDischarge!$S827,"")</f>
        <v/>
      </c>
      <c r="D805" s="97">
        <f>RANK($F805,$F$6:$F$2005,0)+COUNTIF($F$6:$F805,F805)</f>
        <v>100</v>
      </c>
      <c r="I805" s="93"/>
      <c r="K805" s="51" t="str">
        <f>IF(AND(TransferLog!$J820&lt;&gt;"",TransferLog!$L820&lt;&gt;""), TransferLog!$L820,"")</f>
        <v/>
      </c>
      <c r="L805" s="97">
        <f t="array" ref="L805">RANK($N805,$N$6:$N$2005,0)+COUNTIF($N$6:$N805,N805)</f>
        <v>100</v>
      </c>
      <c r="Q805" s="93"/>
      <c r="U805" s="93"/>
      <c r="W805" s="51" t="str">
        <f>IF(AND(AdmittedwithRecentDischarge!$K827&lt;&gt;"",AdmittedwithRecentDischarge!$I827&lt;&gt;"",AdmittedwithRecentDischarge!$W827&lt;&gt;""), AdmittedwithRecentDischarge!$W827,"")</f>
        <v/>
      </c>
      <c r="X805" s="97">
        <f t="array" ref="X805">RANK($Z805,$Z$6:$Z$2005,0)+COUNTIF($Z$6:$Z805,Z805)</f>
        <v>100</v>
      </c>
      <c r="AD805" s="93"/>
    </row>
    <row r="806" spans="1:30" s="97" customFormat="1">
      <c r="A806" s="97">
        <f t="shared" si="12"/>
        <v>801</v>
      </c>
      <c r="C806" s="51" t="str">
        <f>IF(AND(AdmittedwithRecentDischarge!$K828&lt;&gt;"",AdmittedwithRecentDischarge!$I828&lt;&gt;"",AdmittedwithRecentDischarge!$S828&lt;&gt;""), AdmittedwithRecentDischarge!$S828,"")</f>
        <v/>
      </c>
      <c r="D806" s="97">
        <f>RANK($F806,$F$6:$F$2005,0)+COUNTIF($F$6:$F806,F806)</f>
        <v>100</v>
      </c>
      <c r="I806" s="93"/>
      <c r="K806" s="51" t="str">
        <f>IF(AND(TransferLog!$J821&lt;&gt;"",TransferLog!$L821&lt;&gt;""), TransferLog!$L821,"")</f>
        <v/>
      </c>
      <c r="L806" s="97">
        <f t="array" ref="L806">RANK($N806,$N$6:$N$2005,0)+COUNTIF($N$6:$N806,N806)</f>
        <v>100</v>
      </c>
      <c r="Q806" s="93"/>
      <c r="U806" s="93"/>
      <c r="W806" s="51" t="str">
        <f>IF(AND(AdmittedwithRecentDischarge!$K828&lt;&gt;"",AdmittedwithRecentDischarge!$I828&lt;&gt;"",AdmittedwithRecentDischarge!$W828&lt;&gt;""), AdmittedwithRecentDischarge!$W828,"")</f>
        <v/>
      </c>
      <c r="X806" s="97">
        <f t="array" ref="X806">RANK($Z806,$Z$6:$Z$2005,0)+COUNTIF($Z$6:$Z806,Z806)</f>
        <v>100</v>
      </c>
      <c r="AD806" s="93"/>
    </row>
    <row r="807" spans="1:30" s="97" customFormat="1">
      <c r="A807" s="97">
        <f t="shared" si="12"/>
        <v>802</v>
      </c>
      <c r="C807" s="51" t="str">
        <f>IF(AND(AdmittedwithRecentDischarge!$K829&lt;&gt;"",AdmittedwithRecentDischarge!$I829&lt;&gt;"",AdmittedwithRecentDischarge!$S829&lt;&gt;""), AdmittedwithRecentDischarge!$S829,"")</f>
        <v/>
      </c>
      <c r="D807" s="97">
        <f>RANK($F807,$F$6:$F$2005,0)+COUNTIF($F$6:$F807,F807)</f>
        <v>100</v>
      </c>
      <c r="I807" s="93"/>
      <c r="K807" s="51" t="str">
        <f>IF(AND(TransferLog!$J822&lt;&gt;"",TransferLog!$L822&lt;&gt;""), TransferLog!$L822,"")</f>
        <v/>
      </c>
      <c r="L807" s="97">
        <f t="array" ref="L807">RANK($N807,$N$6:$N$2005,0)+COUNTIF($N$6:$N807,N807)</f>
        <v>100</v>
      </c>
      <c r="Q807" s="93"/>
      <c r="U807" s="93"/>
      <c r="W807" s="51" t="str">
        <f>IF(AND(AdmittedwithRecentDischarge!$K829&lt;&gt;"",AdmittedwithRecentDischarge!$I829&lt;&gt;"",AdmittedwithRecentDischarge!$W829&lt;&gt;""), AdmittedwithRecentDischarge!$W829,"")</f>
        <v/>
      </c>
      <c r="X807" s="97">
        <f t="array" ref="X807">RANK($Z807,$Z$6:$Z$2005,0)+COUNTIF($Z$6:$Z807,Z807)</f>
        <v>100</v>
      </c>
      <c r="AD807" s="93"/>
    </row>
    <row r="808" spans="1:30" s="97" customFormat="1">
      <c r="A808" s="97">
        <f t="shared" si="12"/>
        <v>803</v>
      </c>
      <c r="C808" s="51" t="str">
        <f>IF(AND(AdmittedwithRecentDischarge!$K830&lt;&gt;"",AdmittedwithRecentDischarge!$I830&lt;&gt;"",AdmittedwithRecentDischarge!$S830&lt;&gt;""), AdmittedwithRecentDischarge!$S830,"")</f>
        <v/>
      </c>
      <c r="D808" s="97">
        <f>RANK($F808,$F$6:$F$2005,0)+COUNTIF($F$6:$F808,F808)</f>
        <v>100</v>
      </c>
      <c r="I808" s="93"/>
      <c r="K808" s="51" t="str">
        <f>IF(AND(TransferLog!$J823&lt;&gt;"",TransferLog!$L823&lt;&gt;""), TransferLog!$L823,"")</f>
        <v/>
      </c>
      <c r="L808" s="97">
        <f t="array" ref="L808">RANK($N808,$N$6:$N$2005,0)+COUNTIF($N$6:$N808,N808)</f>
        <v>100</v>
      </c>
      <c r="Q808" s="93"/>
      <c r="U808" s="93"/>
      <c r="W808" s="51" t="str">
        <f>IF(AND(AdmittedwithRecentDischarge!$K830&lt;&gt;"",AdmittedwithRecentDischarge!$I830&lt;&gt;"",AdmittedwithRecentDischarge!$W830&lt;&gt;""), AdmittedwithRecentDischarge!$W830,"")</f>
        <v/>
      </c>
      <c r="X808" s="97">
        <f t="array" ref="X808">RANK($Z808,$Z$6:$Z$2005,0)+COUNTIF($Z$6:$Z808,Z808)</f>
        <v>100</v>
      </c>
      <c r="AD808" s="93"/>
    </row>
    <row r="809" spans="1:30" s="97" customFormat="1">
      <c r="A809" s="97">
        <f t="shared" si="12"/>
        <v>804</v>
      </c>
      <c r="C809" s="51" t="str">
        <f>IF(AND(AdmittedwithRecentDischarge!$K831&lt;&gt;"",AdmittedwithRecentDischarge!$I831&lt;&gt;"",AdmittedwithRecentDischarge!$S831&lt;&gt;""), AdmittedwithRecentDischarge!$S831,"")</f>
        <v/>
      </c>
      <c r="D809" s="97">
        <f>RANK($F809,$F$6:$F$2005,0)+COUNTIF($F$6:$F809,F809)</f>
        <v>100</v>
      </c>
      <c r="I809" s="93"/>
      <c r="K809" s="51" t="str">
        <f>IF(AND(TransferLog!$J824&lt;&gt;"",TransferLog!$L824&lt;&gt;""), TransferLog!$L824,"")</f>
        <v/>
      </c>
      <c r="L809" s="97">
        <f t="array" ref="L809">RANK($N809,$N$6:$N$2005,0)+COUNTIF($N$6:$N809,N809)</f>
        <v>100</v>
      </c>
      <c r="Q809" s="93"/>
      <c r="U809" s="93"/>
      <c r="W809" s="51" t="str">
        <f>IF(AND(AdmittedwithRecentDischarge!$K831&lt;&gt;"",AdmittedwithRecentDischarge!$I831&lt;&gt;"",AdmittedwithRecentDischarge!$W831&lt;&gt;""), AdmittedwithRecentDischarge!$W831,"")</f>
        <v/>
      </c>
      <c r="X809" s="97">
        <f t="array" ref="X809">RANK($Z809,$Z$6:$Z$2005,0)+COUNTIF($Z$6:$Z809,Z809)</f>
        <v>100</v>
      </c>
      <c r="AD809" s="93"/>
    </row>
    <row r="810" spans="1:30" s="97" customFormat="1">
      <c r="A810" s="97">
        <f t="shared" si="12"/>
        <v>805</v>
      </c>
      <c r="C810" s="51" t="str">
        <f>IF(AND(AdmittedwithRecentDischarge!$K832&lt;&gt;"",AdmittedwithRecentDischarge!$I832&lt;&gt;"",AdmittedwithRecentDischarge!$S832&lt;&gt;""), AdmittedwithRecentDischarge!$S832,"")</f>
        <v/>
      </c>
      <c r="D810" s="97">
        <f>RANK($F810,$F$6:$F$2005,0)+COUNTIF($F$6:$F810,F810)</f>
        <v>100</v>
      </c>
      <c r="I810" s="93"/>
      <c r="K810" s="51" t="str">
        <f>IF(AND(TransferLog!$J825&lt;&gt;"",TransferLog!$L825&lt;&gt;""), TransferLog!$L825,"")</f>
        <v/>
      </c>
      <c r="L810" s="97">
        <f t="array" ref="L810">RANK($N810,$N$6:$N$2005,0)+COUNTIF($N$6:$N810,N810)</f>
        <v>100</v>
      </c>
      <c r="Q810" s="93"/>
      <c r="U810" s="93"/>
      <c r="W810" s="51" t="str">
        <f>IF(AND(AdmittedwithRecentDischarge!$K832&lt;&gt;"",AdmittedwithRecentDischarge!$I832&lt;&gt;"",AdmittedwithRecentDischarge!$W832&lt;&gt;""), AdmittedwithRecentDischarge!$W832,"")</f>
        <v/>
      </c>
      <c r="X810" s="97">
        <f t="array" ref="X810">RANK($Z810,$Z$6:$Z$2005,0)+COUNTIF($Z$6:$Z810,Z810)</f>
        <v>100</v>
      </c>
      <c r="AD810" s="93"/>
    </row>
    <row r="811" spans="1:30" s="97" customFormat="1">
      <c r="A811" s="97">
        <f t="shared" si="12"/>
        <v>806</v>
      </c>
      <c r="C811" s="51" t="str">
        <f>IF(AND(AdmittedwithRecentDischarge!$K833&lt;&gt;"",AdmittedwithRecentDischarge!$I833&lt;&gt;"",AdmittedwithRecentDischarge!$S833&lt;&gt;""), AdmittedwithRecentDischarge!$S833,"")</f>
        <v/>
      </c>
      <c r="D811" s="97">
        <f>RANK($F811,$F$6:$F$2005,0)+COUNTIF($F$6:$F811,F811)</f>
        <v>100</v>
      </c>
      <c r="I811" s="93"/>
      <c r="K811" s="51" t="str">
        <f>IF(AND(TransferLog!$J826&lt;&gt;"",TransferLog!$L826&lt;&gt;""), TransferLog!$L826,"")</f>
        <v/>
      </c>
      <c r="L811" s="97">
        <f t="array" ref="L811">RANK($N811,$N$6:$N$2005,0)+COUNTIF($N$6:$N811,N811)</f>
        <v>100</v>
      </c>
      <c r="Q811" s="93"/>
      <c r="U811" s="93"/>
      <c r="W811" s="51" t="str">
        <f>IF(AND(AdmittedwithRecentDischarge!$K833&lt;&gt;"",AdmittedwithRecentDischarge!$I833&lt;&gt;"",AdmittedwithRecentDischarge!$W833&lt;&gt;""), AdmittedwithRecentDischarge!$W833,"")</f>
        <v/>
      </c>
      <c r="X811" s="97">
        <f t="array" ref="X811">RANK($Z811,$Z$6:$Z$2005,0)+COUNTIF($Z$6:$Z811,Z811)</f>
        <v>100</v>
      </c>
      <c r="AD811" s="93"/>
    </row>
    <row r="812" spans="1:30" s="97" customFormat="1">
      <c r="A812" s="97">
        <f t="shared" si="12"/>
        <v>807</v>
      </c>
      <c r="C812" s="51" t="str">
        <f>IF(AND(AdmittedwithRecentDischarge!$K834&lt;&gt;"",AdmittedwithRecentDischarge!$I834&lt;&gt;"",AdmittedwithRecentDischarge!$S834&lt;&gt;""), AdmittedwithRecentDischarge!$S834,"")</f>
        <v/>
      </c>
      <c r="D812" s="97">
        <f>RANK($F812,$F$6:$F$2005,0)+COUNTIF($F$6:$F812,F812)</f>
        <v>100</v>
      </c>
      <c r="I812" s="93"/>
      <c r="K812" s="51" t="str">
        <f>IF(AND(TransferLog!$J827&lt;&gt;"",TransferLog!$L827&lt;&gt;""), TransferLog!$L827,"")</f>
        <v/>
      </c>
      <c r="L812" s="97">
        <f t="array" ref="L812">RANK($N812,$N$6:$N$2005,0)+COUNTIF($N$6:$N812,N812)</f>
        <v>100</v>
      </c>
      <c r="Q812" s="93"/>
      <c r="U812" s="93"/>
      <c r="W812" s="51" t="str">
        <f>IF(AND(AdmittedwithRecentDischarge!$K834&lt;&gt;"",AdmittedwithRecentDischarge!$I834&lt;&gt;"",AdmittedwithRecentDischarge!$W834&lt;&gt;""), AdmittedwithRecentDischarge!$W834,"")</f>
        <v/>
      </c>
      <c r="X812" s="97">
        <f t="array" ref="X812">RANK($Z812,$Z$6:$Z$2005,0)+COUNTIF($Z$6:$Z812,Z812)</f>
        <v>100</v>
      </c>
      <c r="AD812" s="93"/>
    </row>
    <row r="813" spans="1:30" s="97" customFormat="1">
      <c r="A813" s="97">
        <f t="shared" si="12"/>
        <v>808</v>
      </c>
      <c r="C813" s="51" t="str">
        <f>IF(AND(AdmittedwithRecentDischarge!$K835&lt;&gt;"",AdmittedwithRecentDischarge!$I835&lt;&gt;"",AdmittedwithRecentDischarge!$S835&lt;&gt;""), AdmittedwithRecentDischarge!$S835,"")</f>
        <v/>
      </c>
      <c r="D813" s="97">
        <f>RANK($F813,$F$6:$F$2005,0)+COUNTIF($F$6:$F813,F813)</f>
        <v>100</v>
      </c>
      <c r="I813" s="93"/>
      <c r="K813" s="51" t="str">
        <f>IF(AND(TransferLog!$J828&lt;&gt;"",TransferLog!$L828&lt;&gt;""), TransferLog!$L828,"")</f>
        <v/>
      </c>
      <c r="L813" s="97">
        <f t="array" ref="L813">RANK($N813,$N$6:$N$2005,0)+COUNTIF($N$6:$N813,N813)</f>
        <v>100</v>
      </c>
      <c r="Q813" s="93"/>
      <c r="U813" s="93"/>
      <c r="W813" s="51" t="str">
        <f>IF(AND(AdmittedwithRecentDischarge!$K835&lt;&gt;"",AdmittedwithRecentDischarge!$I835&lt;&gt;"",AdmittedwithRecentDischarge!$W835&lt;&gt;""), AdmittedwithRecentDischarge!$W835,"")</f>
        <v/>
      </c>
      <c r="X813" s="97">
        <f t="array" ref="X813">RANK($Z813,$Z$6:$Z$2005,0)+COUNTIF($Z$6:$Z813,Z813)</f>
        <v>100</v>
      </c>
      <c r="AD813" s="93"/>
    </row>
    <row r="814" spans="1:30" s="97" customFormat="1">
      <c r="A814" s="97">
        <f t="shared" si="12"/>
        <v>809</v>
      </c>
      <c r="C814" s="51" t="str">
        <f>IF(AND(AdmittedwithRecentDischarge!$K836&lt;&gt;"",AdmittedwithRecentDischarge!$I836&lt;&gt;"",AdmittedwithRecentDischarge!$S836&lt;&gt;""), AdmittedwithRecentDischarge!$S836,"")</f>
        <v/>
      </c>
      <c r="D814" s="97">
        <f>RANK($F814,$F$6:$F$2005,0)+COUNTIF($F$6:$F814,F814)</f>
        <v>100</v>
      </c>
      <c r="I814" s="93"/>
      <c r="K814" s="51" t="str">
        <f>IF(AND(TransferLog!$J829&lt;&gt;"",TransferLog!$L829&lt;&gt;""), TransferLog!$L829,"")</f>
        <v/>
      </c>
      <c r="L814" s="97">
        <f t="array" ref="L814">RANK($N814,$N$6:$N$2005,0)+COUNTIF($N$6:$N814,N814)</f>
        <v>100</v>
      </c>
      <c r="Q814" s="93"/>
      <c r="U814" s="93"/>
      <c r="W814" s="51" t="str">
        <f>IF(AND(AdmittedwithRecentDischarge!$K836&lt;&gt;"",AdmittedwithRecentDischarge!$I836&lt;&gt;"",AdmittedwithRecentDischarge!$W836&lt;&gt;""), AdmittedwithRecentDischarge!$W836,"")</f>
        <v/>
      </c>
      <c r="X814" s="97">
        <f t="array" ref="X814">RANK($Z814,$Z$6:$Z$2005,0)+COUNTIF($Z$6:$Z814,Z814)</f>
        <v>100</v>
      </c>
      <c r="AD814" s="93"/>
    </row>
    <row r="815" spans="1:30" s="97" customFormat="1">
      <c r="A815" s="97">
        <f t="shared" si="12"/>
        <v>810</v>
      </c>
      <c r="C815" s="51" t="str">
        <f>IF(AND(AdmittedwithRecentDischarge!$K837&lt;&gt;"",AdmittedwithRecentDischarge!$I837&lt;&gt;"",AdmittedwithRecentDischarge!$S837&lt;&gt;""), AdmittedwithRecentDischarge!$S837,"")</f>
        <v/>
      </c>
      <c r="D815" s="97">
        <f>RANK($F815,$F$6:$F$2005,0)+COUNTIF($F$6:$F815,F815)</f>
        <v>100</v>
      </c>
      <c r="I815" s="93"/>
      <c r="K815" s="51" t="str">
        <f>IF(AND(TransferLog!$J830&lt;&gt;"",TransferLog!$L830&lt;&gt;""), TransferLog!$L830,"")</f>
        <v/>
      </c>
      <c r="L815" s="97">
        <f t="array" ref="L815">RANK($N815,$N$6:$N$2005,0)+COUNTIF($N$6:$N815,N815)</f>
        <v>100</v>
      </c>
      <c r="Q815" s="93"/>
      <c r="U815" s="93"/>
      <c r="W815" s="51" t="str">
        <f>IF(AND(AdmittedwithRecentDischarge!$K837&lt;&gt;"",AdmittedwithRecentDischarge!$I837&lt;&gt;"",AdmittedwithRecentDischarge!$W837&lt;&gt;""), AdmittedwithRecentDischarge!$W837,"")</f>
        <v/>
      </c>
      <c r="X815" s="97">
        <f t="array" ref="X815">RANK($Z815,$Z$6:$Z$2005,0)+COUNTIF($Z$6:$Z815,Z815)</f>
        <v>100</v>
      </c>
      <c r="AD815" s="93"/>
    </row>
    <row r="816" spans="1:30" s="97" customFormat="1">
      <c r="A816" s="97">
        <f t="shared" si="12"/>
        <v>811</v>
      </c>
      <c r="C816" s="51" t="str">
        <f>IF(AND(AdmittedwithRecentDischarge!$K838&lt;&gt;"",AdmittedwithRecentDischarge!$I838&lt;&gt;"",AdmittedwithRecentDischarge!$S838&lt;&gt;""), AdmittedwithRecentDischarge!$S838,"")</f>
        <v/>
      </c>
      <c r="D816" s="97">
        <f>RANK($F816,$F$6:$F$2005,0)+COUNTIF($F$6:$F816,F816)</f>
        <v>100</v>
      </c>
      <c r="I816" s="93"/>
      <c r="K816" s="51" t="str">
        <f>IF(AND(TransferLog!$J831&lt;&gt;"",TransferLog!$L831&lt;&gt;""), TransferLog!$L831,"")</f>
        <v/>
      </c>
      <c r="L816" s="97">
        <f t="array" ref="L816">RANK($N816,$N$6:$N$2005,0)+COUNTIF($N$6:$N816,N816)</f>
        <v>100</v>
      </c>
      <c r="Q816" s="93"/>
      <c r="U816" s="93"/>
      <c r="W816" s="51" t="str">
        <f>IF(AND(AdmittedwithRecentDischarge!$K838&lt;&gt;"",AdmittedwithRecentDischarge!$I838&lt;&gt;"",AdmittedwithRecentDischarge!$W838&lt;&gt;""), AdmittedwithRecentDischarge!$W838,"")</f>
        <v/>
      </c>
      <c r="X816" s="97">
        <f t="array" ref="X816">RANK($Z816,$Z$6:$Z$2005,0)+COUNTIF($Z$6:$Z816,Z816)</f>
        <v>100</v>
      </c>
      <c r="AD816" s="93"/>
    </row>
    <row r="817" spans="1:30" s="97" customFormat="1">
      <c r="A817" s="97">
        <f t="shared" si="12"/>
        <v>812</v>
      </c>
      <c r="C817" s="51" t="str">
        <f>IF(AND(AdmittedwithRecentDischarge!$K839&lt;&gt;"",AdmittedwithRecentDischarge!$I839&lt;&gt;"",AdmittedwithRecentDischarge!$S839&lt;&gt;""), AdmittedwithRecentDischarge!$S839,"")</f>
        <v/>
      </c>
      <c r="D817" s="97">
        <f>RANK($F817,$F$6:$F$2005,0)+COUNTIF($F$6:$F817,F817)</f>
        <v>100</v>
      </c>
      <c r="I817" s="93"/>
      <c r="K817" s="51" t="str">
        <f>IF(AND(TransferLog!$J832&lt;&gt;"",TransferLog!$L832&lt;&gt;""), TransferLog!$L832,"")</f>
        <v/>
      </c>
      <c r="L817" s="97">
        <f t="array" ref="L817">RANK($N817,$N$6:$N$2005,0)+COUNTIF($N$6:$N817,N817)</f>
        <v>100</v>
      </c>
      <c r="Q817" s="93"/>
      <c r="U817" s="93"/>
      <c r="W817" s="51" t="str">
        <f>IF(AND(AdmittedwithRecentDischarge!$K839&lt;&gt;"",AdmittedwithRecentDischarge!$I839&lt;&gt;"",AdmittedwithRecentDischarge!$W839&lt;&gt;""), AdmittedwithRecentDischarge!$W839,"")</f>
        <v/>
      </c>
      <c r="X817" s="97">
        <f t="array" ref="X817">RANK($Z817,$Z$6:$Z$2005,0)+COUNTIF($Z$6:$Z817,Z817)</f>
        <v>100</v>
      </c>
      <c r="AD817" s="93"/>
    </row>
    <row r="818" spans="1:30" s="97" customFormat="1">
      <c r="A818" s="97">
        <f t="shared" si="12"/>
        <v>813</v>
      </c>
      <c r="C818" s="51" t="str">
        <f>IF(AND(AdmittedwithRecentDischarge!$K840&lt;&gt;"",AdmittedwithRecentDischarge!$I840&lt;&gt;"",AdmittedwithRecentDischarge!$S840&lt;&gt;""), AdmittedwithRecentDischarge!$S840,"")</f>
        <v/>
      </c>
      <c r="D818" s="97">
        <f>RANK($F818,$F$6:$F$2005,0)+COUNTIF($F$6:$F818,F818)</f>
        <v>100</v>
      </c>
      <c r="I818" s="93"/>
      <c r="K818" s="51" t="str">
        <f>IF(AND(TransferLog!$J833&lt;&gt;"",TransferLog!$L833&lt;&gt;""), TransferLog!$L833,"")</f>
        <v/>
      </c>
      <c r="L818" s="97">
        <f t="array" ref="L818">RANK($N818,$N$6:$N$2005,0)+COUNTIF($N$6:$N818,N818)</f>
        <v>100</v>
      </c>
      <c r="Q818" s="93"/>
      <c r="U818" s="93"/>
      <c r="W818" s="51" t="str">
        <f>IF(AND(AdmittedwithRecentDischarge!$K840&lt;&gt;"",AdmittedwithRecentDischarge!$I840&lt;&gt;"",AdmittedwithRecentDischarge!$W840&lt;&gt;""), AdmittedwithRecentDischarge!$W840,"")</f>
        <v/>
      </c>
      <c r="X818" s="97">
        <f t="array" ref="X818">RANK($Z818,$Z$6:$Z$2005,0)+COUNTIF($Z$6:$Z818,Z818)</f>
        <v>100</v>
      </c>
      <c r="AD818" s="93"/>
    </row>
    <row r="819" spans="1:30" s="97" customFormat="1">
      <c r="A819" s="97">
        <f t="shared" si="12"/>
        <v>814</v>
      </c>
      <c r="C819" s="51" t="str">
        <f>IF(AND(AdmittedwithRecentDischarge!$K841&lt;&gt;"",AdmittedwithRecentDischarge!$I841&lt;&gt;"",AdmittedwithRecentDischarge!$S841&lt;&gt;""), AdmittedwithRecentDischarge!$S841,"")</f>
        <v/>
      </c>
      <c r="D819" s="97">
        <f>RANK($F819,$F$6:$F$2005,0)+COUNTIF($F$6:$F819,F819)</f>
        <v>100</v>
      </c>
      <c r="I819" s="93"/>
      <c r="K819" s="51" t="str">
        <f>IF(AND(TransferLog!$J834&lt;&gt;"",TransferLog!$L834&lt;&gt;""), TransferLog!$L834,"")</f>
        <v/>
      </c>
      <c r="L819" s="97">
        <f t="array" ref="L819">RANK($N819,$N$6:$N$2005,0)+COUNTIF($N$6:$N819,N819)</f>
        <v>100</v>
      </c>
      <c r="Q819" s="93"/>
      <c r="U819" s="93"/>
      <c r="W819" s="51" t="str">
        <f>IF(AND(AdmittedwithRecentDischarge!$K841&lt;&gt;"",AdmittedwithRecentDischarge!$I841&lt;&gt;"",AdmittedwithRecentDischarge!$W841&lt;&gt;""), AdmittedwithRecentDischarge!$W841,"")</f>
        <v/>
      </c>
      <c r="X819" s="97">
        <f t="array" ref="X819">RANK($Z819,$Z$6:$Z$2005,0)+COUNTIF($Z$6:$Z819,Z819)</f>
        <v>100</v>
      </c>
      <c r="AD819" s="93"/>
    </row>
    <row r="820" spans="1:30" s="97" customFormat="1">
      <c r="A820" s="97">
        <f t="shared" si="12"/>
        <v>815</v>
      </c>
      <c r="C820" s="51" t="str">
        <f>IF(AND(AdmittedwithRecentDischarge!$K842&lt;&gt;"",AdmittedwithRecentDischarge!$I842&lt;&gt;"",AdmittedwithRecentDischarge!$S842&lt;&gt;""), AdmittedwithRecentDischarge!$S842,"")</f>
        <v/>
      </c>
      <c r="D820" s="97">
        <f>RANK($F820,$F$6:$F$2005,0)+COUNTIF($F$6:$F820,F820)</f>
        <v>100</v>
      </c>
      <c r="I820" s="93"/>
      <c r="K820" s="51" t="str">
        <f>IF(AND(TransferLog!$J835&lt;&gt;"",TransferLog!$L835&lt;&gt;""), TransferLog!$L835,"")</f>
        <v/>
      </c>
      <c r="L820" s="97">
        <f t="array" ref="L820">RANK($N820,$N$6:$N$2005,0)+COUNTIF($N$6:$N820,N820)</f>
        <v>100</v>
      </c>
      <c r="Q820" s="93"/>
      <c r="U820" s="93"/>
      <c r="W820" s="51" t="str">
        <f>IF(AND(AdmittedwithRecentDischarge!$K842&lt;&gt;"",AdmittedwithRecentDischarge!$I842&lt;&gt;"",AdmittedwithRecentDischarge!$W842&lt;&gt;""), AdmittedwithRecentDischarge!$W842,"")</f>
        <v/>
      </c>
      <c r="X820" s="97">
        <f t="array" ref="X820">RANK($Z820,$Z$6:$Z$2005,0)+COUNTIF($Z$6:$Z820,Z820)</f>
        <v>100</v>
      </c>
      <c r="AD820" s="93"/>
    </row>
    <row r="821" spans="1:30" s="97" customFormat="1">
      <c r="A821" s="97">
        <f t="shared" si="12"/>
        <v>816</v>
      </c>
      <c r="C821" s="51" t="str">
        <f>IF(AND(AdmittedwithRecentDischarge!$K843&lt;&gt;"",AdmittedwithRecentDischarge!$I843&lt;&gt;"",AdmittedwithRecentDischarge!$S843&lt;&gt;""), AdmittedwithRecentDischarge!$S843,"")</f>
        <v/>
      </c>
      <c r="D821" s="97">
        <f>RANK($F821,$F$6:$F$2005,0)+COUNTIF($F$6:$F821,F821)</f>
        <v>100</v>
      </c>
      <c r="I821" s="93"/>
      <c r="K821" s="51" t="str">
        <f>IF(AND(TransferLog!$J836&lt;&gt;"",TransferLog!$L836&lt;&gt;""), TransferLog!$L836,"")</f>
        <v/>
      </c>
      <c r="L821" s="97">
        <f t="array" ref="L821">RANK($N821,$N$6:$N$2005,0)+COUNTIF($N$6:$N821,N821)</f>
        <v>100</v>
      </c>
      <c r="Q821" s="93"/>
      <c r="U821" s="93"/>
      <c r="W821" s="51" t="str">
        <f>IF(AND(AdmittedwithRecentDischarge!$K843&lt;&gt;"",AdmittedwithRecentDischarge!$I843&lt;&gt;"",AdmittedwithRecentDischarge!$W843&lt;&gt;""), AdmittedwithRecentDischarge!$W843,"")</f>
        <v/>
      </c>
      <c r="X821" s="97">
        <f t="array" ref="X821">RANK($Z821,$Z$6:$Z$2005,0)+COUNTIF($Z$6:$Z821,Z821)</f>
        <v>100</v>
      </c>
      <c r="AD821" s="93"/>
    </row>
    <row r="822" spans="1:30" s="97" customFormat="1">
      <c r="A822" s="97">
        <f t="shared" si="12"/>
        <v>817</v>
      </c>
      <c r="C822" s="51" t="str">
        <f>IF(AND(AdmittedwithRecentDischarge!$K844&lt;&gt;"",AdmittedwithRecentDischarge!$I844&lt;&gt;"",AdmittedwithRecentDischarge!$S844&lt;&gt;""), AdmittedwithRecentDischarge!$S844,"")</f>
        <v/>
      </c>
      <c r="D822" s="97">
        <f>RANK($F822,$F$6:$F$2005,0)+COUNTIF($F$6:$F822,F822)</f>
        <v>100</v>
      </c>
      <c r="I822" s="93"/>
      <c r="K822" s="51" t="str">
        <f>IF(AND(TransferLog!$J837&lt;&gt;"",TransferLog!$L837&lt;&gt;""), TransferLog!$L837,"")</f>
        <v/>
      </c>
      <c r="L822" s="97">
        <f t="array" ref="L822">RANK($N822,$N$6:$N$2005,0)+COUNTIF($N$6:$N822,N822)</f>
        <v>100</v>
      </c>
      <c r="Q822" s="93"/>
      <c r="U822" s="93"/>
      <c r="W822" s="51" t="str">
        <f>IF(AND(AdmittedwithRecentDischarge!$K844&lt;&gt;"",AdmittedwithRecentDischarge!$I844&lt;&gt;"",AdmittedwithRecentDischarge!$W844&lt;&gt;""), AdmittedwithRecentDischarge!$W844,"")</f>
        <v/>
      </c>
      <c r="X822" s="97">
        <f t="array" ref="X822">RANK($Z822,$Z$6:$Z$2005,0)+COUNTIF($Z$6:$Z822,Z822)</f>
        <v>100</v>
      </c>
      <c r="AD822" s="93"/>
    </row>
    <row r="823" spans="1:30" s="97" customFormat="1">
      <c r="A823" s="97">
        <f t="shared" si="12"/>
        <v>818</v>
      </c>
      <c r="C823" s="51" t="str">
        <f>IF(AND(AdmittedwithRecentDischarge!$K845&lt;&gt;"",AdmittedwithRecentDischarge!$I845&lt;&gt;"",AdmittedwithRecentDischarge!$S845&lt;&gt;""), AdmittedwithRecentDischarge!$S845,"")</f>
        <v/>
      </c>
      <c r="D823" s="97">
        <f>RANK($F823,$F$6:$F$2005,0)+COUNTIF($F$6:$F823,F823)</f>
        <v>100</v>
      </c>
      <c r="I823" s="93"/>
      <c r="K823" s="51" t="str">
        <f>IF(AND(TransferLog!$J838&lt;&gt;"",TransferLog!$L838&lt;&gt;""), TransferLog!$L838,"")</f>
        <v/>
      </c>
      <c r="L823" s="97">
        <f t="array" ref="L823">RANK($N823,$N$6:$N$2005,0)+COUNTIF($N$6:$N823,N823)</f>
        <v>100</v>
      </c>
      <c r="Q823" s="93"/>
      <c r="U823" s="93"/>
      <c r="W823" s="51" t="str">
        <f>IF(AND(AdmittedwithRecentDischarge!$K845&lt;&gt;"",AdmittedwithRecentDischarge!$I845&lt;&gt;"",AdmittedwithRecentDischarge!$W845&lt;&gt;""), AdmittedwithRecentDischarge!$W845,"")</f>
        <v/>
      </c>
      <c r="X823" s="97">
        <f t="array" ref="X823">RANK($Z823,$Z$6:$Z$2005,0)+COUNTIF($Z$6:$Z823,Z823)</f>
        <v>100</v>
      </c>
      <c r="AD823" s="93"/>
    </row>
    <row r="824" spans="1:30" s="97" customFormat="1">
      <c r="A824" s="97">
        <f t="shared" si="12"/>
        <v>819</v>
      </c>
      <c r="C824" s="51" t="str">
        <f>IF(AND(AdmittedwithRecentDischarge!$K846&lt;&gt;"",AdmittedwithRecentDischarge!$I846&lt;&gt;"",AdmittedwithRecentDischarge!$S846&lt;&gt;""), AdmittedwithRecentDischarge!$S846,"")</f>
        <v/>
      </c>
      <c r="D824" s="97">
        <f>RANK($F824,$F$6:$F$2005,0)+COUNTIF($F$6:$F824,F824)</f>
        <v>100</v>
      </c>
      <c r="I824" s="93"/>
      <c r="K824" s="51" t="str">
        <f>IF(AND(TransferLog!$J839&lt;&gt;"",TransferLog!$L839&lt;&gt;""), TransferLog!$L839,"")</f>
        <v/>
      </c>
      <c r="L824" s="97">
        <f t="array" ref="L824">RANK($N824,$N$6:$N$2005,0)+COUNTIF($N$6:$N824,N824)</f>
        <v>100</v>
      </c>
      <c r="Q824" s="93"/>
      <c r="U824" s="93"/>
      <c r="W824" s="51" t="str">
        <f>IF(AND(AdmittedwithRecentDischarge!$K846&lt;&gt;"",AdmittedwithRecentDischarge!$I846&lt;&gt;"",AdmittedwithRecentDischarge!$W846&lt;&gt;""), AdmittedwithRecentDischarge!$W846,"")</f>
        <v/>
      </c>
      <c r="X824" s="97">
        <f t="array" ref="X824">RANK($Z824,$Z$6:$Z$2005,0)+COUNTIF($Z$6:$Z824,Z824)</f>
        <v>100</v>
      </c>
      <c r="AD824" s="93"/>
    </row>
    <row r="825" spans="1:30" s="97" customFormat="1">
      <c r="A825" s="97">
        <f t="shared" si="12"/>
        <v>820</v>
      </c>
      <c r="C825" s="51" t="str">
        <f>IF(AND(AdmittedwithRecentDischarge!$K847&lt;&gt;"",AdmittedwithRecentDischarge!$I847&lt;&gt;"",AdmittedwithRecentDischarge!$S847&lt;&gt;""), AdmittedwithRecentDischarge!$S847,"")</f>
        <v/>
      </c>
      <c r="D825" s="97">
        <f>RANK($F825,$F$6:$F$2005,0)+COUNTIF($F$6:$F825,F825)</f>
        <v>100</v>
      </c>
      <c r="I825" s="93"/>
      <c r="K825" s="51" t="str">
        <f>IF(AND(TransferLog!$J840&lt;&gt;"",TransferLog!$L840&lt;&gt;""), TransferLog!$L840,"")</f>
        <v/>
      </c>
      <c r="L825" s="97">
        <f t="array" ref="L825">RANK($N825,$N$6:$N$2005,0)+COUNTIF($N$6:$N825,N825)</f>
        <v>100</v>
      </c>
      <c r="Q825" s="93"/>
      <c r="U825" s="93"/>
      <c r="W825" s="51" t="str">
        <f>IF(AND(AdmittedwithRecentDischarge!$K847&lt;&gt;"",AdmittedwithRecentDischarge!$I847&lt;&gt;"",AdmittedwithRecentDischarge!$W847&lt;&gt;""), AdmittedwithRecentDischarge!$W847,"")</f>
        <v/>
      </c>
      <c r="X825" s="97">
        <f t="array" ref="X825">RANK($Z825,$Z$6:$Z$2005,0)+COUNTIF($Z$6:$Z825,Z825)</f>
        <v>100</v>
      </c>
      <c r="AD825" s="93"/>
    </row>
    <row r="826" spans="1:30" s="97" customFormat="1">
      <c r="A826" s="97">
        <f t="shared" si="12"/>
        <v>821</v>
      </c>
      <c r="C826" s="51" t="str">
        <f>IF(AND(AdmittedwithRecentDischarge!$K848&lt;&gt;"",AdmittedwithRecentDischarge!$I848&lt;&gt;"",AdmittedwithRecentDischarge!$S848&lt;&gt;""), AdmittedwithRecentDischarge!$S848,"")</f>
        <v/>
      </c>
      <c r="D826" s="97">
        <f>RANK($F826,$F$6:$F$2005,0)+COUNTIF($F$6:$F826,F826)</f>
        <v>100</v>
      </c>
      <c r="I826" s="93"/>
      <c r="K826" s="51" t="str">
        <f>IF(AND(TransferLog!$J841&lt;&gt;"",TransferLog!$L841&lt;&gt;""), TransferLog!$L841,"")</f>
        <v/>
      </c>
      <c r="L826" s="97">
        <f t="array" ref="L826">RANK($N826,$N$6:$N$2005,0)+COUNTIF($N$6:$N826,N826)</f>
        <v>100</v>
      </c>
      <c r="Q826" s="93"/>
      <c r="U826" s="93"/>
      <c r="W826" s="51" t="str">
        <f>IF(AND(AdmittedwithRecentDischarge!$K848&lt;&gt;"",AdmittedwithRecentDischarge!$I848&lt;&gt;"",AdmittedwithRecentDischarge!$W848&lt;&gt;""), AdmittedwithRecentDischarge!$W848,"")</f>
        <v/>
      </c>
      <c r="X826" s="97">
        <f t="array" ref="X826">RANK($Z826,$Z$6:$Z$2005,0)+COUNTIF($Z$6:$Z826,Z826)</f>
        <v>100</v>
      </c>
      <c r="AD826" s="93"/>
    </row>
    <row r="827" spans="1:30" s="97" customFormat="1">
      <c r="A827" s="97">
        <f t="shared" si="12"/>
        <v>822</v>
      </c>
      <c r="C827" s="51" t="str">
        <f>IF(AND(AdmittedwithRecentDischarge!$K849&lt;&gt;"",AdmittedwithRecentDischarge!$I849&lt;&gt;"",AdmittedwithRecentDischarge!$S849&lt;&gt;""), AdmittedwithRecentDischarge!$S849,"")</f>
        <v/>
      </c>
      <c r="D827" s="97">
        <f>RANK($F827,$F$6:$F$2005,0)+COUNTIF($F$6:$F827,F827)</f>
        <v>100</v>
      </c>
      <c r="I827" s="93"/>
      <c r="K827" s="51" t="str">
        <f>IF(AND(TransferLog!$J842&lt;&gt;"",TransferLog!$L842&lt;&gt;""), TransferLog!$L842,"")</f>
        <v/>
      </c>
      <c r="L827" s="97">
        <f t="array" ref="L827">RANK($N827,$N$6:$N$2005,0)+COUNTIF($N$6:$N827,N827)</f>
        <v>100</v>
      </c>
      <c r="Q827" s="93"/>
      <c r="U827" s="93"/>
      <c r="W827" s="51" t="str">
        <f>IF(AND(AdmittedwithRecentDischarge!$K849&lt;&gt;"",AdmittedwithRecentDischarge!$I849&lt;&gt;"",AdmittedwithRecentDischarge!$W849&lt;&gt;""), AdmittedwithRecentDischarge!$W849,"")</f>
        <v/>
      </c>
      <c r="X827" s="97">
        <f t="array" ref="X827">RANK($Z827,$Z$6:$Z$2005,0)+COUNTIF($Z$6:$Z827,Z827)</f>
        <v>100</v>
      </c>
      <c r="AD827" s="93"/>
    </row>
    <row r="828" spans="1:30" s="97" customFormat="1">
      <c r="A828" s="97">
        <f t="shared" si="12"/>
        <v>823</v>
      </c>
      <c r="C828" s="51" t="str">
        <f>IF(AND(AdmittedwithRecentDischarge!$K850&lt;&gt;"",AdmittedwithRecentDischarge!$I850&lt;&gt;"",AdmittedwithRecentDischarge!$S850&lt;&gt;""), AdmittedwithRecentDischarge!$S850,"")</f>
        <v/>
      </c>
      <c r="D828" s="97">
        <f>RANK($F828,$F$6:$F$2005,0)+COUNTIF($F$6:$F828,F828)</f>
        <v>100</v>
      </c>
      <c r="I828" s="93"/>
      <c r="K828" s="51" t="str">
        <f>IF(AND(TransferLog!$J843&lt;&gt;"",TransferLog!$L843&lt;&gt;""), TransferLog!$L843,"")</f>
        <v/>
      </c>
      <c r="L828" s="97">
        <f t="array" ref="L828">RANK($N828,$N$6:$N$2005,0)+COUNTIF($N$6:$N828,N828)</f>
        <v>100</v>
      </c>
      <c r="Q828" s="93"/>
      <c r="U828" s="93"/>
      <c r="W828" s="51" t="str">
        <f>IF(AND(AdmittedwithRecentDischarge!$K850&lt;&gt;"",AdmittedwithRecentDischarge!$I850&lt;&gt;"",AdmittedwithRecentDischarge!$W850&lt;&gt;""), AdmittedwithRecentDischarge!$W850,"")</f>
        <v/>
      </c>
      <c r="X828" s="97">
        <f t="array" ref="X828">RANK($Z828,$Z$6:$Z$2005,0)+COUNTIF($Z$6:$Z828,Z828)</f>
        <v>100</v>
      </c>
      <c r="AD828" s="93"/>
    </row>
    <row r="829" spans="1:30" s="97" customFormat="1">
      <c r="A829" s="97">
        <f t="shared" si="12"/>
        <v>824</v>
      </c>
      <c r="C829" s="51" t="str">
        <f>IF(AND(AdmittedwithRecentDischarge!$K851&lt;&gt;"",AdmittedwithRecentDischarge!$I851&lt;&gt;"",AdmittedwithRecentDischarge!$S851&lt;&gt;""), AdmittedwithRecentDischarge!$S851,"")</f>
        <v/>
      </c>
      <c r="D829" s="97">
        <f>RANK($F829,$F$6:$F$2005,0)+COUNTIF($F$6:$F829,F829)</f>
        <v>100</v>
      </c>
      <c r="I829" s="93"/>
      <c r="K829" s="51" t="str">
        <f>IF(AND(TransferLog!$J844&lt;&gt;"",TransferLog!$L844&lt;&gt;""), TransferLog!$L844,"")</f>
        <v/>
      </c>
      <c r="L829" s="97">
        <f t="array" ref="L829">RANK($N829,$N$6:$N$2005,0)+COUNTIF($N$6:$N829,N829)</f>
        <v>100</v>
      </c>
      <c r="Q829" s="93"/>
      <c r="U829" s="93"/>
      <c r="W829" s="51" t="str">
        <f>IF(AND(AdmittedwithRecentDischarge!$K851&lt;&gt;"",AdmittedwithRecentDischarge!$I851&lt;&gt;"",AdmittedwithRecentDischarge!$W851&lt;&gt;""), AdmittedwithRecentDischarge!$W851,"")</f>
        <v/>
      </c>
      <c r="X829" s="97">
        <f t="array" ref="X829">RANK($Z829,$Z$6:$Z$2005,0)+COUNTIF($Z$6:$Z829,Z829)</f>
        <v>100</v>
      </c>
      <c r="AD829" s="93"/>
    </row>
    <row r="830" spans="1:30" s="97" customFormat="1">
      <c r="A830" s="97">
        <f t="shared" si="12"/>
        <v>825</v>
      </c>
      <c r="C830" s="51" t="str">
        <f>IF(AND(AdmittedwithRecentDischarge!$K852&lt;&gt;"",AdmittedwithRecentDischarge!$I852&lt;&gt;"",AdmittedwithRecentDischarge!$S852&lt;&gt;""), AdmittedwithRecentDischarge!$S852,"")</f>
        <v/>
      </c>
      <c r="D830" s="97">
        <f>RANK($F830,$F$6:$F$2005,0)+COUNTIF($F$6:$F830,F830)</f>
        <v>100</v>
      </c>
      <c r="I830" s="93"/>
      <c r="K830" s="51" t="str">
        <f>IF(AND(TransferLog!$J845&lt;&gt;"",TransferLog!$L845&lt;&gt;""), TransferLog!$L845,"")</f>
        <v/>
      </c>
      <c r="L830" s="97">
        <f t="array" ref="L830">RANK($N830,$N$6:$N$2005,0)+COUNTIF($N$6:$N830,N830)</f>
        <v>100</v>
      </c>
      <c r="Q830" s="93"/>
      <c r="U830" s="93"/>
      <c r="W830" s="51" t="str">
        <f>IF(AND(AdmittedwithRecentDischarge!$K852&lt;&gt;"",AdmittedwithRecentDischarge!$I852&lt;&gt;"",AdmittedwithRecentDischarge!$W852&lt;&gt;""), AdmittedwithRecentDischarge!$W852,"")</f>
        <v/>
      </c>
      <c r="X830" s="97">
        <f t="array" ref="X830">RANK($Z830,$Z$6:$Z$2005,0)+COUNTIF($Z$6:$Z830,Z830)</f>
        <v>100</v>
      </c>
      <c r="AD830" s="93"/>
    </row>
    <row r="831" spans="1:30" s="97" customFormat="1">
      <c r="A831" s="97">
        <f t="shared" si="12"/>
        <v>826</v>
      </c>
      <c r="C831" s="51" t="str">
        <f>IF(AND(AdmittedwithRecentDischarge!$K853&lt;&gt;"",AdmittedwithRecentDischarge!$I853&lt;&gt;"",AdmittedwithRecentDischarge!$S853&lt;&gt;""), AdmittedwithRecentDischarge!$S853,"")</f>
        <v/>
      </c>
      <c r="D831" s="97">
        <f>RANK($F831,$F$6:$F$2005,0)+COUNTIF($F$6:$F831,F831)</f>
        <v>100</v>
      </c>
      <c r="I831" s="93"/>
      <c r="K831" s="51" t="str">
        <f>IF(AND(TransferLog!$J846&lt;&gt;"",TransferLog!$L846&lt;&gt;""), TransferLog!$L846,"")</f>
        <v/>
      </c>
      <c r="L831" s="97">
        <f t="array" ref="L831">RANK($N831,$N$6:$N$2005,0)+COUNTIF($N$6:$N831,N831)</f>
        <v>100</v>
      </c>
      <c r="Q831" s="93"/>
      <c r="U831" s="93"/>
      <c r="W831" s="51" t="str">
        <f>IF(AND(AdmittedwithRecentDischarge!$K853&lt;&gt;"",AdmittedwithRecentDischarge!$I853&lt;&gt;"",AdmittedwithRecentDischarge!$W853&lt;&gt;""), AdmittedwithRecentDischarge!$W853,"")</f>
        <v/>
      </c>
      <c r="X831" s="97">
        <f t="array" ref="X831">RANK($Z831,$Z$6:$Z$2005,0)+COUNTIF($Z$6:$Z831,Z831)</f>
        <v>100</v>
      </c>
      <c r="AD831" s="93"/>
    </row>
    <row r="832" spans="1:30" s="97" customFormat="1">
      <c r="A832" s="97">
        <f t="shared" si="12"/>
        <v>827</v>
      </c>
      <c r="C832" s="51" t="str">
        <f>IF(AND(AdmittedwithRecentDischarge!$K854&lt;&gt;"",AdmittedwithRecentDischarge!$I854&lt;&gt;"",AdmittedwithRecentDischarge!$S854&lt;&gt;""), AdmittedwithRecentDischarge!$S854,"")</f>
        <v/>
      </c>
      <c r="D832" s="97">
        <f>RANK($F832,$F$6:$F$2005,0)+COUNTIF($F$6:$F832,F832)</f>
        <v>100</v>
      </c>
      <c r="I832" s="93"/>
      <c r="K832" s="51" t="str">
        <f>IF(AND(TransferLog!$J847&lt;&gt;"",TransferLog!$L847&lt;&gt;""), TransferLog!$L847,"")</f>
        <v/>
      </c>
      <c r="L832" s="97">
        <f t="array" ref="L832">RANK($N832,$N$6:$N$2005,0)+COUNTIF($N$6:$N832,N832)</f>
        <v>100</v>
      </c>
      <c r="Q832" s="93"/>
      <c r="U832" s="93"/>
      <c r="W832" s="51" t="str">
        <f>IF(AND(AdmittedwithRecentDischarge!$K854&lt;&gt;"",AdmittedwithRecentDischarge!$I854&lt;&gt;"",AdmittedwithRecentDischarge!$W854&lt;&gt;""), AdmittedwithRecentDischarge!$W854,"")</f>
        <v/>
      </c>
      <c r="X832" s="97">
        <f t="array" ref="X832">RANK($Z832,$Z$6:$Z$2005,0)+COUNTIF($Z$6:$Z832,Z832)</f>
        <v>100</v>
      </c>
      <c r="AD832" s="93"/>
    </row>
    <row r="833" spans="1:30" s="97" customFormat="1">
      <c r="A833" s="97">
        <f t="shared" si="12"/>
        <v>828</v>
      </c>
      <c r="C833" s="51" t="str">
        <f>IF(AND(AdmittedwithRecentDischarge!$K855&lt;&gt;"",AdmittedwithRecentDischarge!$I855&lt;&gt;"",AdmittedwithRecentDischarge!$S855&lt;&gt;""), AdmittedwithRecentDischarge!$S855,"")</f>
        <v/>
      </c>
      <c r="D833" s="97">
        <f>RANK($F833,$F$6:$F$2005,0)+COUNTIF($F$6:$F833,F833)</f>
        <v>100</v>
      </c>
      <c r="I833" s="93"/>
      <c r="K833" s="51" t="str">
        <f>IF(AND(TransferLog!$J848&lt;&gt;"",TransferLog!$L848&lt;&gt;""), TransferLog!$L848,"")</f>
        <v/>
      </c>
      <c r="L833" s="97">
        <f t="array" ref="L833">RANK($N833,$N$6:$N$2005,0)+COUNTIF($N$6:$N833,N833)</f>
        <v>100</v>
      </c>
      <c r="Q833" s="93"/>
      <c r="U833" s="93"/>
      <c r="W833" s="51" t="str">
        <f>IF(AND(AdmittedwithRecentDischarge!$K855&lt;&gt;"",AdmittedwithRecentDischarge!$I855&lt;&gt;"",AdmittedwithRecentDischarge!$W855&lt;&gt;""), AdmittedwithRecentDischarge!$W855,"")</f>
        <v/>
      </c>
      <c r="X833" s="97">
        <f t="array" ref="X833">RANK($Z833,$Z$6:$Z$2005,0)+COUNTIF($Z$6:$Z833,Z833)</f>
        <v>100</v>
      </c>
      <c r="AD833" s="93"/>
    </row>
    <row r="834" spans="1:30" s="97" customFormat="1">
      <c r="A834" s="97">
        <f t="shared" si="12"/>
        <v>829</v>
      </c>
      <c r="C834" s="51" t="str">
        <f>IF(AND(AdmittedwithRecentDischarge!$K856&lt;&gt;"",AdmittedwithRecentDischarge!$I856&lt;&gt;"",AdmittedwithRecentDischarge!$S856&lt;&gt;""), AdmittedwithRecentDischarge!$S856,"")</f>
        <v/>
      </c>
      <c r="D834" s="97">
        <f>RANK($F834,$F$6:$F$2005,0)+COUNTIF($F$6:$F834,F834)</f>
        <v>100</v>
      </c>
      <c r="I834" s="93"/>
      <c r="K834" s="51" t="str">
        <f>IF(AND(TransferLog!$J849&lt;&gt;"",TransferLog!$L849&lt;&gt;""), TransferLog!$L849,"")</f>
        <v/>
      </c>
      <c r="L834" s="97">
        <f t="array" ref="L834">RANK($N834,$N$6:$N$2005,0)+COUNTIF($N$6:$N834,N834)</f>
        <v>100</v>
      </c>
      <c r="Q834" s="93"/>
      <c r="U834" s="93"/>
      <c r="W834" s="51" t="str">
        <f>IF(AND(AdmittedwithRecentDischarge!$K856&lt;&gt;"",AdmittedwithRecentDischarge!$I856&lt;&gt;"",AdmittedwithRecentDischarge!$W856&lt;&gt;""), AdmittedwithRecentDischarge!$W856,"")</f>
        <v/>
      </c>
      <c r="X834" s="97">
        <f t="array" ref="X834">RANK($Z834,$Z$6:$Z$2005,0)+COUNTIF($Z$6:$Z834,Z834)</f>
        <v>100</v>
      </c>
      <c r="AD834" s="93"/>
    </row>
    <row r="835" spans="1:30" s="97" customFormat="1">
      <c r="A835" s="97">
        <f t="shared" si="12"/>
        <v>830</v>
      </c>
      <c r="C835" s="51" t="str">
        <f>IF(AND(AdmittedwithRecentDischarge!$K857&lt;&gt;"",AdmittedwithRecentDischarge!$I857&lt;&gt;"",AdmittedwithRecentDischarge!$S857&lt;&gt;""), AdmittedwithRecentDischarge!$S857,"")</f>
        <v/>
      </c>
      <c r="D835" s="97">
        <f>RANK($F835,$F$6:$F$2005,0)+COUNTIF($F$6:$F835,F835)</f>
        <v>100</v>
      </c>
      <c r="I835" s="93"/>
      <c r="K835" s="51" t="str">
        <f>IF(AND(TransferLog!$J850&lt;&gt;"",TransferLog!$L850&lt;&gt;""), TransferLog!$L850,"")</f>
        <v/>
      </c>
      <c r="L835" s="97">
        <f t="array" ref="L835">RANK($N835,$N$6:$N$2005,0)+COUNTIF($N$6:$N835,N835)</f>
        <v>100</v>
      </c>
      <c r="Q835" s="93"/>
      <c r="U835" s="93"/>
      <c r="W835" s="51" t="str">
        <f>IF(AND(AdmittedwithRecentDischarge!$K857&lt;&gt;"",AdmittedwithRecentDischarge!$I857&lt;&gt;"",AdmittedwithRecentDischarge!$W857&lt;&gt;""), AdmittedwithRecentDischarge!$W857,"")</f>
        <v/>
      </c>
      <c r="X835" s="97">
        <f t="array" ref="X835">RANK($Z835,$Z$6:$Z$2005,0)+COUNTIF($Z$6:$Z835,Z835)</f>
        <v>100</v>
      </c>
      <c r="AD835" s="93"/>
    </row>
    <row r="836" spans="1:30" s="97" customFormat="1">
      <c r="A836" s="97">
        <f t="shared" si="12"/>
        <v>831</v>
      </c>
      <c r="C836" s="51" t="str">
        <f>IF(AND(AdmittedwithRecentDischarge!$K858&lt;&gt;"",AdmittedwithRecentDischarge!$I858&lt;&gt;"",AdmittedwithRecentDischarge!$S858&lt;&gt;""), AdmittedwithRecentDischarge!$S858,"")</f>
        <v/>
      </c>
      <c r="D836" s="97">
        <f>RANK($F836,$F$6:$F$2005,0)+COUNTIF($F$6:$F836,F836)</f>
        <v>100</v>
      </c>
      <c r="I836" s="93"/>
      <c r="K836" s="51" t="str">
        <f>IF(AND(TransferLog!$J851&lt;&gt;"",TransferLog!$L851&lt;&gt;""), TransferLog!$L851,"")</f>
        <v/>
      </c>
      <c r="L836" s="97">
        <f t="array" ref="L836">RANK($N836,$N$6:$N$2005,0)+COUNTIF($N$6:$N836,N836)</f>
        <v>100</v>
      </c>
      <c r="Q836" s="93"/>
      <c r="U836" s="93"/>
      <c r="W836" s="51" t="str">
        <f>IF(AND(AdmittedwithRecentDischarge!$K858&lt;&gt;"",AdmittedwithRecentDischarge!$I858&lt;&gt;"",AdmittedwithRecentDischarge!$W858&lt;&gt;""), AdmittedwithRecentDischarge!$W858,"")</f>
        <v/>
      </c>
      <c r="X836" s="97">
        <f t="array" ref="X836">RANK($Z836,$Z$6:$Z$2005,0)+COUNTIF($Z$6:$Z836,Z836)</f>
        <v>100</v>
      </c>
      <c r="AD836" s="93"/>
    </row>
    <row r="837" spans="1:30" s="97" customFormat="1">
      <c r="A837" s="97">
        <f t="shared" si="12"/>
        <v>832</v>
      </c>
      <c r="C837" s="51" t="str">
        <f>IF(AND(AdmittedwithRecentDischarge!$K859&lt;&gt;"",AdmittedwithRecentDischarge!$I859&lt;&gt;"",AdmittedwithRecentDischarge!$S859&lt;&gt;""), AdmittedwithRecentDischarge!$S859,"")</f>
        <v/>
      </c>
      <c r="D837" s="97">
        <f>RANK($F837,$F$6:$F$2005,0)+COUNTIF($F$6:$F837,F837)</f>
        <v>100</v>
      </c>
      <c r="I837" s="93"/>
      <c r="K837" s="51" t="str">
        <f>IF(AND(TransferLog!$J852&lt;&gt;"",TransferLog!$L852&lt;&gt;""), TransferLog!$L852,"")</f>
        <v/>
      </c>
      <c r="L837" s="97">
        <f t="array" ref="L837">RANK($N837,$N$6:$N$2005,0)+COUNTIF($N$6:$N837,N837)</f>
        <v>100</v>
      </c>
      <c r="Q837" s="93"/>
      <c r="U837" s="93"/>
      <c r="W837" s="51" t="str">
        <f>IF(AND(AdmittedwithRecentDischarge!$K859&lt;&gt;"",AdmittedwithRecentDischarge!$I859&lt;&gt;"",AdmittedwithRecentDischarge!$W859&lt;&gt;""), AdmittedwithRecentDischarge!$W859,"")</f>
        <v/>
      </c>
      <c r="X837" s="97">
        <f t="array" ref="X837">RANK($Z837,$Z$6:$Z$2005,0)+COUNTIF($Z$6:$Z837,Z837)</f>
        <v>100</v>
      </c>
      <c r="AD837" s="93"/>
    </row>
    <row r="838" spans="1:30" s="97" customFormat="1">
      <c r="A838" s="97">
        <f t="shared" si="12"/>
        <v>833</v>
      </c>
      <c r="C838" s="51" t="str">
        <f>IF(AND(AdmittedwithRecentDischarge!$K860&lt;&gt;"",AdmittedwithRecentDischarge!$I860&lt;&gt;"",AdmittedwithRecentDischarge!$S860&lt;&gt;""), AdmittedwithRecentDischarge!$S860,"")</f>
        <v/>
      </c>
      <c r="D838" s="97">
        <f>RANK($F838,$F$6:$F$2005,0)+COUNTIF($F$6:$F838,F838)</f>
        <v>100</v>
      </c>
      <c r="I838" s="93"/>
      <c r="K838" s="51" t="str">
        <f>IF(AND(TransferLog!$J853&lt;&gt;"",TransferLog!$L853&lt;&gt;""), TransferLog!$L853,"")</f>
        <v/>
      </c>
      <c r="L838" s="97">
        <f t="array" ref="L838">RANK($N838,$N$6:$N$2005,0)+COUNTIF($N$6:$N838,N838)</f>
        <v>100</v>
      </c>
      <c r="Q838" s="93"/>
      <c r="U838" s="93"/>
      <c r="W838" s="51" t="str">
        <f>IF(AND(AdmittedwithRecentDischarge!$K860&lt;&gt;"",AdmittedwithRecentDischarge!$I860&lt;&gt;"",AdmittedwithRecentDischarge!$W860&lt;&gt;""), AdmittedwithRecentDischarge!$W860,"")</f>
        <v/>
      </c>
      <c r="X838" s="97">
        <f t="array" ref="X838">RANK($Z838,$Z$6:$Z$2005,0)+COUNTIF($Z$6:$Z838,Z838)</f>
        <v>100</v>
      </c>
      <c r="AD838" s="93"/>
    </row>
    <row r="839" spans="1:30" s="97" customFormat="1">
      <c r="A839" s="97">
        <f t="shared" ref="A839:A902" si="13">ROW()-5</f>
        <v>834</v>
      </c>
      <c r="C839" s="51" t="str">
        <f>IF(AND(AdmittedwithRecentDischarge!$K861&lt;&gt;"",AdmittedwithRecentDischarge!$I861&lt;&gt;"",AdmittedwithRecentDischarge!$S861&lt;&gt;""), AdmittedwithRecentDischarge!$S861,"")</f>
        <v/>
      </c>
      <c r="D839" s="97">
        <f>RANK($F839,$F$6:$F$2005,0)+COUNTIF($F$6:$F839,F839)</f>
        <v>100</v>
      </c>
      <c r="I839" s="93"/>
      <c r="K839" s="51" t="str">
        <f>IF(AND(TransferLog!$J854&lt;&gt;"",TransferLog!$L854&lt;&gt;""), TransferLog!$L854,"")</f>
        <v/>
      </c>
      <c r="L839" s="97">
        <f t="array" ref="L839">RANK($N839,$N$6:$N$2005,0)+COUNTIF($N$6:$N839,N839)</f>
        <v>100</v>
      </c>
      <c r="Q839" s="93"/>
      <c r="U839" s="93"/>
      <c r="W839" s="51" t="str">
        <f>IF(AND(AdmittedwithRecentDischarge!$K861&lt;&gt;"",AdmittedwithRecentDischarge!$I861&lt;&gt;"",AdmittedwithRecentDischarge!$W861&lt;&gt;""), AdmittedwithRecentDischarge!$W861,"")</f>
        <v/>
      </c>
      <c r="X839" s="97">
        <f t="array" ref="X839">RANK($Z839,$Z$6:$Z$2005,0)+COUNTIF($Z$6:$Z839,Z839)</f>
        <v>100</v>
      </c>
      <c r="AD839" s="93"/>
    </row>
    <row r="840" spans="1:30" s="97" customFormat="1">
      <c r="A840" s="97">
        <f t="shared" si="13"/>
        <v>835</v>
      </c>
      <c r="C840" s="51" t="str">
        <f>IF(AND(AdmittedwithRecentDischarge!$K862&lt;&gt;"",AdmittedwithRecentDischarge!$I862&lt;&gt;"",AdmittedwithRecentDischarge!$S862&lt;&gt;""), AdmittedwithRecentDischarge!$S862,"")</f>
        <v/>
      </c>
      <c r="D840" s="97">
        <f>RANK($F840,$F$6:$F$2005,0)+COUNTIF($F$6:$F840,F840)</f>
        <v>100</v>
      </c>
      <c r="I840" s="93"/>
      <c r="K840" s="51" t="str">
        <f>IF(AND(TransferLog!$J855&lt;&gt;"",TransferLog!$L855&lt;&gt;""), TransferLog!$L855,"")</f>
        <v/>
      </c>
      <c r="L840" s="97">
        <f t="array" ref="L840">RANK($N840,$N$6:$N$2005,0)+COUNTIF($N$6:$N840,N840)</f>
        <v>100</v>
      </c>
      <c r="Q840" s="93"/>
      <c r="U840" s="93"/>
      <c r="W840" s="51" t="str">
        <f>IF(AND(AdmittedwithRecentDischarge!$K862&lt;&gt;"",AdmittedwithRecentDischarge!$I862&lt;&gt;"",AdmittedwithRecentDischarge!$W862&lt;&gt;""), AdmittedwithRecentDischarge!$W862,"")</f>
        <v/>
      </c>
      <c r="X840" s="97">
        <f t="array" ref="X840">RANK($Z840,$Z$6:$Z$2005,0)+COUNTIF($Z$6:$Z840,Z840)</f>
        <v>100</v>
      </c>
      <c r="AD840" s="93"/>
    </row>
    <row r="841" spans="1:30" s="97" customFormat="1">
      <c r="A841" s="97">
        <f t="shared" si="13"/>
        <v>836</v>
      </c>
      <c r="C841" s="51" t="str">
        <f>IF(AND(AdmittedwithRecentDischarge!$K863&lt;&gt;"",AdmittedwithRecentDischarge!$I863&lt;&gt;"",AdmittedwithRecentDischarge!$S863&lt;&gt;""), AdmittedwithRecentDischarge!$S863,"")</f>
        <v/>
      </c>
      <c r="D841" s="97">
        <f>RANK($F841,$F$6:$F$2005,0)+COUNTIF($F$6:$F841,F841)</f>
        <v>100</v>
      </c>
      <c r="I841" s="93"/>
      <c r="K841" s="51" t="str">
        <f>IF(AND(TransferLog!$J856&lt;&gt;"",TransferLog!$L856&lt;&gt;""), TransferLog!$L856,"")</f>
        <v/>
      </c>
      <c r="L841" s="97">
        <f t="array" ref="L841">RANK($N841,$N$6:$N$2005,0)+COUNTIF($N$6:$N841,N841)</f>
        <v>100</v>
      </c>
      <c r="Q841" s="93"/>
      <c r="U841" s="93"/>
      <c r="W841" s="51" t="str">
        <f>IF(AND(AdmittedwithRecentDischarge!$K863&lt;&gt;"",AdmittedwithRecentDischarge!$I863&lt;&gt;"",AdmittedwithRecentDischarge!$W863&lt;&gt;""), AdmittedwithRecentDischarge!$W863,"")</f>
        <v/>
      </c>
      <c r="X841" s="97">
        <f t="array" ref="X841">RANK($Z841,$Z$6:$Z$2005,0)+COUNTIF($Z$6:$Z841,Z841)</f>
        <v>100</v>
      </c>
      <c r="AD841" s="93"/>
    </row>
    <row r="842" spans="1:30" s="97" customFormat="1">
      <c r="A842" s="97">
        <f t="shared" si="13"/>
        <v>837</v>
      </c>
      <c r="C842" s="51" t="str">
        <f>IF(AND(AdmittedwithRecentDischarge!$K864&lt;&gt;"",AdmittedwithRecentDischarge!$I864&lt;&gt;"",AdmittedwithRecentDischarge!$S864&lt;&gt;""), AdmittedwithRecentDischarge!$S864,"")</f>
        <v/>
      </c>
      <c r="D842" s="97">
        <f>RANK($F842,$F$6:$F$2005,0)+COUNTIF($F$6:$F842,F842)</f>
        <v>100</v>
      </c>
      <c r="I842" s="93"/>
      <c r="K842" s="51" t="str">
        <f>IF(AND(TransferLog!$J857&lt;&gt;"",TransferLog!$L857&lt;&gt;""), TransferLog!$L857,"")</f>
        <v/>
      </c>
      <c r="L842" s="97">
        <f t="array" ref="L842">RANK($N842,$N$6:$N$2005,0)+COUNTIF($N$6:$N842,N842)</f>
        <v>100</v>
      </c>
      <c r="Q842" s="93"/>
      <c r="U842" s="93"/>
      <c r="W842" s="51" t="str">
        <f>IF(AND(AdmittedwithRecentDischarge!$K864&lt;&gt;"",AdmittedwithRecentDischarge!$I864&lt;&gt;"",AdmittedwithRecentDischarge!$W864&lt;&gt;""), AdmittedwithRecentDischarge!$W864,"")</f>
        <v/>
      </c>
      <c r="X842" s="97">
        <f t="array" ref="X842">RANK($Z842,$Z$6:$Z$2005,0)+COUNTIF($Z$6:$Z842,Z842)</f>
        <v>100</v>
      </c>
      <c r="AD842" s="93"/>
    </row>
    <row r="843" spans="1:30" s="97" customFormat="1">
      <c r="A843" s="97">
        <f t="shared" si="13"/>
        <v>838</v>
      </c>
      <c r="C843" s="51" t="str">
        <f>IF(AND(AdmittedwithRecentDischarge!$K865&lt;&gt;"",AdmittedwithRecentDischarge!$I865&lt;&gt;"",AdmittedwithRecentDischarge!$S865&lt;&gt;""), AdmittedwithRecentDischarge!$S865,"")</f>
        <v/>
      </c>
      <c r="D843" s="97">
        <f>RANK($F843,$F$6:$F$2005,0)+COUNTIF($F$6:$F843,F843)</f>
        <v>100</v>
      </c>
      <c r="I843" s="93"/>
      <c r="K843" s="51" t="str">
        <f>IF(AND(TransferLog!$J858&lt;&gt;"",TransferLog!$L858&lt;&gt;""), TransferLog!$L858,"")</f>
        <v/>
      </c>
      <c r="L843" s="97">
        <f t="array" ref="L843">RANK($N843,$N$6:$N$2005,0)+COUNTIF($N$6:$N843,N843)</f>
        <v>100</v>
      </c>
      <c r="Q843" s="93"/>
      <c r="U843" s="93"/>
      <c r="W843" s="51" t="str">
        <f>IF(AND(AdmittedwithRecentDischarge!$K865&lt;&gt;"",AdmittedwithRecentDischarge!$I865&lt;&gt;"",AdmittedwithRecentDischarge!$W865&lt;&gt;""), AdmittedwithRecentDischarge!$W865,"")</f>
        <v/>
      </c>
      <c r="X843" s="97">
        <f t="array" ref="X843">RANK($Z843,$Z$6:$Z$2005,0)+COUNTIF($Z$6:$Z843,Z843)</f>
        <v>100</v>
      </c>
      <c r="AD843" s="93"/>
    </row>
    <row r="844" spans="1:30" s="97" customFormat="1">
      <c r="A844" s="97">
        <f t="shared" si="13"/>
        <v>839</v>
      </c>
      <c r="C844" s="51" t="str">
        <f>IF(AND(AdmittedwithRecentDischarge!$K866&lt;&gt;"",AdmittedwithRecentDischarge!$I866&lt;&gt;"",AdmittedwithRecentDischarge!$S866&lt;&gt;""), AdmittedwithRecentDischarge!$S866,"")</f>
        <v/>
      </c>
      <c r="D844" s="97">
        <f>RANK($F844,$F$6:$F$2005,0)+COUNTIF($F$6:$F844,F844)</f>
        <v>100</v>
      </c>
      <c r="I844" s="93"/>
      <c r="K844" s="51" t="str">
        <f>IF(AND(TransferLog!$J859&lt;&gt;"",TransferLog!$L859&lt;&gt;""), TransferLog!$L859,"")</f>
        <v/>
      </c>
      <c r="L844" s="97">
        <f t="array" ref="L844">RANK($N844,$N$6:$N$2005,0)+COUNTIF($N$6:$N844,N844)</f>
        <v>100</v>
      </c>
      <c r="Q844" s="93"/>
      <c r="U844" s="93"/>
      <c r="W844" s="51" t="str">
        <f>IF(AND(AdmittedwithRecentDischarge!$K866&lt;&gt;"",AdmittedwithRecentDischarge!$I866&lt;&gt;"",AdmittedwithRecentDischarge!$W866&lt;&gt;""), AdmittedwithRecentDischarge!$W866,"")</f>
        <v/>
      </c>
      <c r="X844" s="97">
        <f t="array" ref="X844">RANK($Z844,$Z$6:$Z$2005,0)+COUNTIF($Z$6:$Z844,Z844)</f>
        <v>100</v>
      </c>
      <c r="AD844" s="93"/>
    </row>
    <row r="845" spans="1:30" s="97" customFormat="1">
      <c r="A845" s="97">
        <f t="shared" si="13"/>
        <v>840</v>
      </c>
      <c r="C845" s="51" t="str">
        <f>IF(AND(AdmittedwithRecentDischarge!$K867&lt;&gt;"",AdmittedwithRecentDischarge!$I867&lt;&gt;"",AdmittedwithRecentDischarge!$S867&lt;&gt;""), AdmittedwithRecentDischarge!$S867,"")</f>
        <v/>
      </c>
      <c r="D845" s="97">
        <f>RANK($F845,$F$6:$F$2005,0)+COUNTIF($F$6:$F845,F845)</f>
        <v>100</v>
      </c>
      <c r="I845" s="93"/>
      <c r="K845" s="51" t="str">
        <f>IF(AND(TransferLog!$J860&lt;&gt;"",TransferLog!$L860&lt;&gt;""), TransferLog!$L860,"")</f>
        <v/>
      </c>
      <c r="L845" s="97">
        <f t="array" ref="L845">RANK($N845,$N$6:$N$2005,0)+COUNTIF($N$6:$N845,N845)</f>
        <v>100</v>
      </c>
      <c r="Q845" s="93"/>
      <c r="U845" s="93"/>
      <c r="W845" s="51" t="str">
        <f>IF(AND(AdmittedwithRecentDischarge!$K867&lt;&gt;"",AdmittedwithRecentDischarge!$I867&lt;&gt;"",AdmittedwithRecentDischarge!$W867&lt;&gt;""), AdmittedwithRecentDischarge!$W867,"")</f>
        <v/>
      </c>
      <c r="X845" s="97">
        <f t="array" ref="X845">RANK($Z845,$Z$6:$Z$2005,0)+COUNTIF($Z$6:$Z845,Z845)</f>
        <v>100</v>
      </c>
      <c r="AD845" s="93"/>
    </row>
    <row r="846" spans="1:30" s="97" customFormat="1">
      <c r="A846" s="97">
        <f t="shared" si="13"/>
        <v>841</v>
      </c>
      <c r="C846" s="51" t="str">
        <f>IF(AND(AdmittedwithRecentDischarge!$K868&lt;&gt;"",AdmittedwithRecentDischarge!$I868&lt;&gt;"",AdmittedwithRecentDischarge!$S868&lt;&gt;""), AdmittedwithRecentDischarge!$S868,"")</f>
        <v/>
      </c>
      <c r="D846" s="97">
        <f>RANK($F846,$F$6:$F$2005,0)+COUNTIF($F$6:$F846,F846)</f>
        <v>100</v>
      </c>
      <c r="I846" s="93"/>
      <c r="K846" s="51" t="str">
        <f>IF(AND(TransferLog!$J861&lt;&gt;"",TransferLog!$L861&lt;&gt;""), TransferLog!$L861,"")</f>
        <v/>
      </c>
      <c r="L846" s="97">
        <f t="array" ref="L846">RANK($N846,$N$6:$N$2005,0)+COUNTIF($N$6:$N846,N846)</f>
        <v>100</v>
      </c>
      <c r="Q846" s="93"/>
      <c r="U846" s="93"/>
      <c r="W846" s="51" t="str">
        <f>IF(AND(AdmittedwithRecentDischarge!$K868&lt;&gt;"",AdmittedwithRecentDischarge!$I868&lt;&gt;"",AdmittedwithRecentDischarge!$W868&lt;&gt;""), AdmittedwithRecentDischarge!$W868,"")</f>
        <v/>
      </c>
      <c r="X846" s="97">
        <f t="array" ref="X846">RANK($Z846,$Z$6:$Z$2005,0)+COUNTIF($Z$6:$Z846,Z846)</f>
        <v>100</v>
      </c>
      <c r="AD846" s="93"/>
    </row>
    <row r="847" spans="1:30" s="97" customFormat="1">
      <c r="A847" s="97">
        <f t="shared" si="13"/>
        <v>842</v>
      </c>
      <c r="C847" s="51" t="str">
        <f>IF(AND(AdmittedwithRecentDischarge!$K869&lt;&gt;"",AdmittedwithRecentDischarge!$I869&lt;&gt;"",AdmittedwithRecentDischarge!$S869&lt;&gt;""), AdmittedwithRecentDischarge!$S869,"")</f>
        <v/>
      </c>
      <c r="D847" s="97">
        <f>RANK($F847,$F$6:$F$2005,0)+COUNTIF($F$6:$F847,F847)</f>
        <v>100</v>
      </c>
      <c r="I847" s="93"/>
      <c r="K847" s="51" t="str">
        <f>IF(AND(TransferLog!$J862&lt;&gt;"",TransferLog!$L862&lt;&gt;""), TransferLog!$L862,"")</f>
        <v/>
      </c>
      <c r="L847" s="97">
        <f t="array" ref="L847">RANK($N847,$N$6:$N$2005,0)+COUNTIF($N$6:$N847,N847)</f>
        <v>100</v>
      </c>
      <c r="Q847" s="93"/>
      <c r="U847" s="93"/>
      <c r="W847" s="51" t="str">
        <f>IF(AND(AdmittedwithRecentDischarge!$K869&lt;&gt;"",AdmittedwithRecentDischarge!$I869&lt;&gt;"",AdmittedwithRecentDischarge!$W869&lt;&gt;""), AdmittedwithRecentDischarge!$W869,"")</f>
        <v/>
      </c>
      <c r="X847" s="97">
        <f t="array" ref="X847">RANK($Z847,$Z$6:$Z$2005,0)+COUNTIF($Z$6:$Z847,Z847)</f>
        <v>100</v>
      </c>
      <c r="AD847" s="93"/>
    </row>
    <row r="848" spans="1:30" s="97" customFormat="1">
      <c r="A848" s="97">
        <f t="shared" si="13"/>
        <v>843</v>
      </c>
      <c r="C848" s="51" t="str">
        <f>IF(AND(AdmittedwithRecentDischarge!$K870&lt;&gt;"",AdmittedwithRecentDischarge!$I870&lt;&gt;"",AdmittedwithRecentDischarge!$S870&lt;&gt;""), AdmittedwithRecentDischarge!$S870,"")</f>
        <v/>
      </c>
      <c r="D848" s="97">
        <f>RANK($F848,$F$6:$F$2005,0)+COUNTIF($F$6:$F848,F848)</f>
        <v>100</v>
      </c>
      <c r="I848" s="93"/>
      <c r="K848" s="51" t="str">
        <f>IF(AND(TransferLog!$J863&lt;&gt;"",TransferLog!$L863&lt;&gt;""), TransferLog!$L863,"")</f>
        <v/>
      </c>
      <c r="L848" s="97">
        <f t="array" ref="L848">RANK($N848,$N$6:$N$2005,0)+COUNTIF($N$6:$N848,N848)</f>
        <v>100</v>
      </c>
      <c r="Q848" s="93"/>
      <c r="U848" s="93"/>
      <c r="W848" s="51" t="str">
        <f>IF(AND(AdmittedwithRecentDischarge!$K870&lt;&gt;"",AdmittedwithRecentDischarge!$I870&lt;&gt;"",AdmittedwithRecentDischarge!$W870&lt;&gt;""), AdmittedwithRecentDischarge!$W870,"")</f>
        <v/>
      </c>
      <c r="X848" s="97">
        <f t="array" ref="X848">RANK($Z848,$Z$6:$Z$2005,0)+COUNTIF($Z$6:$Z848,Z848)</f>
        <v>100</v>
      </c>
      <c r="AD848" s="93"/>
    </row>
    <row r="849" spans="1:30" s="97" customFormat="1">
      <c r="A849" s="97">
        <f t="shared" si="13"/>
        <v>844</v>
      </c>
      <c r="C849" s="51" t="str">
        <f>IF(AND(AdmittedwithRecentDischarge!$K871&lt;&gt;"",AdmittedwithRecentDischarge!$I871&lt;&gt;"",AdmittedwithRecentDischarge!$S871&lt;&gt;""), AdmittedwithRecentDischarge!$S871,"")</f>
        <v/>
      </c>
      <c r="D849" s="97">
        <f>RANK($F849,$F$6:$F$2005,0)+COUNTIF($F$6:$F849,F849)</f>
        <v>100</v>
      </c>
      <c r="I849" s="93"/>
      <c r="K849" s="51" t="str">
        <f>IF(AND(TransferLog!$J864&lt;&gt;"",TransferLog!$L864&lt;&gt;""), TransferLog!$L864,"")</f>
        <v/>
      </c>
      <c r="L849" s="97">
        <f t="array" ref="L849">RANK($N849,$N$6:$N$2005,0)+COUNTIF($N$6:$N849,N849)</f>
        <v>100</v>
      </c>
      <c r="Q849" s="93"/>
      <c r="U849" s="93"/>
      <c r="W849" s="51" t="str">
        <f>IF(AND(AdmittedwithRecentDischarge!$K871&lt;&gt;"",AdmittedwithRecentDischarge!$I871&lt;&gt;"",AdmittedwithRecentDischarge!$W871&lt;&gt;""), AdmittedwithRecentDischarge!$W871,"")</f>
        <v/>
      </c>
      <c r="X849" s="97">
        <f t="array" ref="X849">RANK($Z849,$Z$6:$Z$2005,0)+COUNTIF($Z$6:$Z849,Z849)</f>
        <v>100</v>
      </c>
      <c r="AD849" s="93"/>
    </row>
    <row r="850" spans="1:30" s="97" customFormat="1">
      <c r="A850" s="97">
        <f t="shared" si="13"/>
        <v>845</v>
      </c>
      <c r="C850" s="51" t="str">
        <f>IF(AND(AdmittedwithRecentDischarge!$K872&lt;&gt;"",AdmittedwithRecentDischarge!$I872&lt;&gt;"",AdmittedwithRecentDischarge!$S872&lt;&gt;""), AdmittedwithRecentDischarge!$S872,"")</f>
        <v/>
      </c>
      <c r="D850" s="97">
        <f>RANK($F850,$F$6:$F$2005,0)+COUNTIF($F$6:$F850,F850)</f>
        <v>100</v>
      </c>
      <c r="I850" s="93"/>
      <c r="K850" s="51" t="str">
        <f>IF(AND(TransferLog!$J865&lt;&gt;"",TransferLog!$L865&lt;&gt;""), TransferLog!$L865,"")</f>
        <v/>
      </c>
      <c r="L850" s="97">
        <f t="array" ref="L850">RANK($N850,$N$6:$N$2005,0)+COUNTIF($N$6:$N850,N850)</f>
        <v>100</v>
      </c>
      <c r="Q850" s="93"/>
      <c r="U850" s="93"/>
      <c r="W850" s="51" t="str">
        <f>IF(AND(AdmittedwithRecentDischarge!$K872&lt;&gt;"",AdmittedwithRecentDischarge!$I872&lt;&gt;"",AdmittedwithRecentDischarge!$W872&lt;&gt;""), AdmittedwithRecentDischarge!$W872,"")</f>
        <v/>
      </c>
      <c r="X850" s="97">
        <f t="array" ref="X850">RANK($Z850,$Z$6:$Z$2005,0)+COUNTIF($Z$6:$Z850,Z850)</f>
        <v>100</v>
      </c>
      <c r="AD850" s="93"/>
    </row>
    <row r="851" spans="1:30" s="97" customFormat="1">
      <c r="A851" s="97">
        <f t="shared" si="13"/>
        <v>846</v>
      </c>
      <c r="C851" s="51" t="str">
        <f>IF(AND(AdmittedwithRecentDischarge!$K873&lt;&gt;"",AdmittedwithRecentDischarge!$I873&lt;&gt;"",AdmittedwithRecentDischarge!$S873&lt;&gt;""), AdmittedwithRecentDischarge!$S873,"")</f>
        <v/>
      </c>
      <c r="D851" s="97">
        <f>RANK($F851,$F$6:$F$2005,0)+COUNTIF($F$6:$F851,F851)</f>
        <v>100</v>
      </c>
      <c r="I851" s="93"/>
      <c r="K851" s="51" t="str">
        <f>IF(AND(TransferLog!$J866&lt;&gt;"",TransferLog!$L866&lt;&gt;""), TransferLog!$L866,"")</f>
        <v/>
      </c>
      <c r="L851" s="97">
        <f t="array" ref="L851">RANK($N851,$N$6:$N$2005,0)+COUNTIF($N$6:$N851,N851)</f>
        <v>100</v>
      </c>
      <c r="Q851" s="93"/>
      <c r="U851" s="93"/>
      <c r="W851" s="51" t="str">
        <f>IF(AND(AdmittedwithRecentDischarge!$K873&lt;&gt;"",AdmittedwithRecentDischarge!$I873&lt;&gt;"",AdmittedwithRecentDischarge!$W873&lt;&gt;""), AdmittedwithRecentDischarge!$W873,"")</f>
        <v/>
      </c>
      <c r="X851" s="97">
        <f t="array" ref="X851">RANK($Z851,$Z$6:$Z$2005,0)+COUNTIF($Z$6:$Z851,Z851)</f>
        <v>100</v>
      </c>
      <c r="AD851" s="93"/>
    </row>
    <row r="852" spans="1:30" s="97" customFormat="1">
      <c r="A852" s="97">
        <f t="shared" si="13"/>
        <v>847</v>
      </c>
      <c r="C852" s="51" t="str">
        <f>IF(AND(AdmittedwithRecentDischarge!$K874&lt;&gt;"",AdmittedwithRecentDischarge!$I874&lt;&gt;"",AdmittedwithRecentDischarge!$S874&lt;&gt;""), AdmittedwithRecentDischarge!$S874,"")</f>
        <v/>
      </c>
      <c r="D852" s="97">
        <f>RANK($F852,$F$6:$F$2005,0)+COUNTIF($F$6:$F852,F852)</f>
        <v>100</v>
      </c>
      <c r="I852" s="93"/>
      <c r="K852" s="51" t="str">
        <f>IF(AND(TransferLog!$J867&lt;&gt;"",TransferLog!$L867&lt;&gt;""), TransferLog!$L867,"")</f>
        <v/>
      </c>
      <c r="L852" s="97">
        <f t="array" ref="L852">RANK($N852,$N$6:$N$2005,0)+COUNTIF($N$6:$N852,N852)</f>
        <v>100</v>
      </c>
      <c r="Q852" s="93"/>
      <c r="U852" s="93"/>
      <c r="W852" s="51" t="str">
        <f>IF(AND(AdmittedwithRecentDischarge!$K874&lt;&gt;"",AdmittedwithRecentDischarge!$I874&lt;&gt;"",AdmittedwithRecentDischarge!$W874&lt;&gt;""), AdmittedwithRecentDischarge!$W874,"")</f>
        <v/>
      </c>
      <c r="X852" s="97">
        <f t="array" ref="X852">RANK($Z852,$Z$6:$Z$2005,0)+COUNTIF($Z$6:$Z852,Z852)</f>
        <v>100</v>
      </c>
      <c r="AD852" s="93"/>
    </row>
    <row r="853" spans="1:30" s="97" customFormat="1">
      <c r="A853" s="97">
        <f t="shared" si="13"/>
        <v>848</v>
      </c>
      <c r="C853" s="51" t="str">
        <f>IF(AND(AdmittedwithRecentDischarge!$K875&lt;&gt;"",AdmittedwithRecentDischarge!$I875&lt;&gt;"",AdmittedwithRecentDischarge!$S875&lt;&gt;""), AdmittedwithRecentDischarge!$S875,"")</f>
        <v/>
      </c>
      <c r="D853" s="97">
        <f>RANK($F853,$F$6:$F$2005,0)+COUNTIF($F$6:$F853,F853)</f>
        <v>100</v>
      </c>
      <c r="I853" s="93"/>
      <c r="K853" s="51" t="str">
        <f>IF(AND(TransferLog!$J868&lt;&gt;"",TransferLog!$L868&lt;&gt;""), TransferLog!$L868,"")</f>
        <v/>
      </c>
      <c r="L853" s="97">
        <f t="array" ref="L853">RANK($N853,$N$6:$N$2005,0)+COUNTIF($N$6:$N853,N853)</f>
        <v>100</v>
      </c>
      <c r="Q853" s="93"/>
      <c r="U853" s="93"/>
      <c r="W853" s="51" t="str">
        <f>IF(AND(AdmittedwithRecentDischarge!$K875&lt;&gt;"",AdmittedwithRecentDischarge!$I875&lt;&gt;"",AdmittedwithRecentDischarge!$W875&lt;&gt;""), AdmittedwithRecentDischarge!$W875,"")</f>
        <v/>
      </c>
      <c r="X853" s="97">
        <f t="array" ref="X853">RANK($Z853,$Z$6:$Z$2005,0)+COUNTIF($Z$6:$Z853,Z853)</f>
        <v>100</v>
      </c>
      <c r="AD853" s="93"/>
    </row>
    <row r="854" spans="1:30" s="97" customFormat="1">
      <c r="A854" s="97">
        <f t="shared" si="13"/>
        <v>849</v>
      </c>
      <c r="C854" s="51" t="str">
        <f>IF(AND(AdmittedwithRecentDischarge!$K876&lt;&gt;"",AdmittedwithRecentDischarge!$I876&lt;&gt;"",AdmittedwithRecentDischarge!$S876&lt;&gt;""), AdmittedwithRecentDischarge!$S876,"")</f>
        <v/>
      </c>
      <c r="D854" s="97">
        <f>RANK($F854,$F$6:$F$2005,0)+COUNTIF($F$6:$F854,F854)</f>
        <v>100</v>
      </c>
      <c r="I854" s="93"/>
      <c r="K854" s="51" t="str">
        <f>IF(AND(TransferLog!$J869&lt;&gt;"",TransferLog!$L869&lt;&gt;""), TransferLog!$L869,"")</f>
        <v/>
      </c>
      <c r="L854" s="97">
        <f t="array" ref="L854">RANK($N854,$N$6:$N$2005,0)+COUNTIF($N$6:$N854,N854)</f>
        <v>100</v>
      </c>
      <c r="Q854" s="93"/>
      <c r="U854" s="93"/>
      <c r="W854" s="51" t="str">
        <f>IF(AND(AdmittedwithRecentDischarge!$K876&lt;&gt;"",AdmittedwithRecentDischarge!$I876&lt;&gt;"",AdmittedwithRecentDischarge!$W876&lt;&gt;""), AdmittedwithRecentDischarge!$W876,"")</f>
        <v/>
      </c>
      <c r="X854" s="97">
        <f t="array" ref="X854">RANK($Z854,$Z$6:$Z$2005,0)+COUNTIF($Z$6:$Z854,Z854)</f>
        <v>100</v>
      </c>
      <c r="AD854" s="93"/>
    </row>
    <row r="855" spans="1:30" s="97" customFormat="1">
      <c r="A855" s="97">
        <f t="shared" si="13"/>
        <v>850</v>
      </c>
      <c r="C855" s="51" t="str">
        <f>IF(AND(AdmittedwithRecentDischarge!$K877&lt;&gt;"",AdmittedwithRecentDischarge!$I877&lt;&gt;"",AdmittedwithRecentDischarge!$S877&lt;&gt;""), AdmittedwithRecentDischarge!$S877,"")</f>
        <v/>
      </c>
      <c r="D855" s="97">
        <f>RANK($F855,$F$6:$F$2005,0)+COUNTIF($F$6:$F855,F855)</f>
        <v>100</v>
      </c>
      <c r="I855" s="93"/>
      <c r="K855" s="51" t="str">
        <f>IF(AND(TransferLog!$J870&lt;&gt;"",TransferLog!$L870&lt;&gt;""), TransferLog!$L870,"")</f>
        <v/>
      </c>
      <c r="L855" s="97">
        <f t="array" ref="L855">RANK($N855,$N$6:$N$2005,0)+COUNTIF($N$6:$N855,N855)</f>
        <v>100</v>
      </c>
      <c r="Q855" s="93"/>
      <c r="U855" s="93"/>
      <c r="W855" s="51" t="str">
        <f>IF(AND(AdmittedwithRecentDischarge!$K877&lt;&gt;"",AdmittedwithRecentDischarge!$I877&lt;&gt;"",AdmittedwithRecentDischarge!$W877&lt;&gt;""), AdmittedwithRecentDischarge!$W877,"")</f>
        <v/>
      </c>
      <c r="X855" s="97">
        <f t="array" ref="X855">RANK($Z855,$Z$6:$Z$2005,0)+COUNTIF($Z$6:$Z855,Z855)</f>
        <v>100</v>
      </c>
      <c r="AD855" s="93"/>
    </row>
    <row r="856" spans="1:30" s="97" customFormat="1">
      <c r="A856" s="97">
        <f t="shared" si="13"/>
        <v>851</v>
      </c>
      <c r="C856" s="51" t="str">
        <f>IF(AND(AdmittedwithRecentDischarge!$K878&lt;&gt;"",AdmittedwithRecentDischarge!$I878&lt;&gt;"",AdmittedwithRecentDischarge!$S878&lt;&gt;""), AdmittedwithRecentDischarge!$S878,"")</f>
        <v/>
      </c>
      <c r="D856" s="97">
        <f>RANK($F856,$F$6:$F$2005,0)+COUNTIF($F$6:$F856,F856)</f>
        <v>100</v>
      </c>
      <c r="I856" s="93"/>
      <c r="K856" s="51" t="str">
        <f>IF(AND(TransferLog!$J871&lt;&gt;"",TransferLog!$L871&lt;&gt;""), TransferLog!$L871,"")</f>
        <v/>
      </c>
      <c r="L856" s="97">
        <f t="array" ref="L856">RANK($N856,$N$6:$N$2005,0)+COUNTIF($N$6:$N856,N856)</f>
        <v>100</v>
      </c>
      <c r="Q856" s="93"/>
      <c r="U856" s="93"/>
      <c r="W856" s="51" t="str">
        <f>IF(AND(AdmittedwithRecentDischarge!$K878&lt;&gt;"",AdmittedwithRecentDischarge!$I878&lt;&gt;"",AdmittedwithRecentDischarge!$W878&lt;&gt;""), AdmittedwithRecentDischarge!$W878,"")</f>
        <v/>
      </c>
      <c r="X856" s="97">
        <f t="array" ref="X856">RANK($Z856,$Z$6:$Z$2005,0)+COUNTIF($Z$6:$Z856,Z856)</f>
        <v>100</v>
      </c>
      <c r="AD856" s="93"/>
    </row>
    <row r="857" spans="1:30" s="97" customFormat="1">
      <c r="A857" s="97">
        <f t="shared" si="13"/>
        <v>852</v>
      </c>
      <c r="C857" s="51" t="str">
        <f>IF(AND(AdmittedwithRecentDischarge!$K879&lt;&gt;"",AdmittedwithRecentDischarge!$I879&lt;&gt;"",AdmittedwithRecentDischarge!$S879&lt;&gt;""), AdmittedwithRecentDischarge!$S879,"")</f>
        <v/>
      </c>
      <c r="D857" s="97">
        <f>RANK($F857,$F$6:$F$2005,0)+COUNTIF($F$6:$F857,F857)</f>
        <v>100</v>
      </c>
      <c r="I857" s="93"/>
      <c r="K857" s="51" t="str">
        <f>IF(AND(TransferLog!$J872&lt;&gt;"",TransferLog!$L872&lt;&gt;""), TransferLog!$L872,"")</f>
        <v/>
      </c>
      <c r="L857" s="97">
        <f t="array" ref="L857">RANK($N857,$N$6:$N$2005,0)+COUNTIF($N$6:$N857,N857)</f>
        <v>100</v>
      </c>
      <c r="Q857" s="93"/>
      <c r="U857" s="93"/>
      <c r="W857" s="51" t="str">
        <f>IF(AND(AdmittedwithRecentDischarge!$K879&lt;&gt;"",AdmittedwithRecentDischarge!$I879&lt;&gt;"",AdmittedwithRecentDischarge!$W879&lt;&gt;""), AdmittedwithRecentDischarge!$W879,"")</f>
        <v/>
      </c>
      <c r="X857" s="97">
        <f t="array" ref="X857">RANK($Z857,$Z$6:$Z$2005,0)+COUNTIF($Z$6:$Z857,Z857)</f>
        <v>100</v>
      </c>
      <c r="AD857" s="93"/>
    </row>
    <row r="858" spans="1:30" s="97" customFormat="1">
      <c r="A858" s="97">
        <f t="shared" si="13"/>
        <v>853</v>
      </c>
      <c r="C858" s="51" t="str">
        <f>IF(AND(AdmittedwithRecentDischarge!$K880&lt;&gt;"",AdmittedwithRecentDischarge!$I880&lt;&gt;"",AdmittedwithRecentDischarge!$S880&lt;&gt;""), AdmittedwithRecentDischarge!$S880,"")</f>
        <v/>
      </c>
      <c r="D858" s="97">
        <f>RANK($F858,$F$6:$F$2005,0)+COUNTIF($F$6:$F858,F858)</f>
        <v>100</v>
      </c>
      <c r="I858" s="93"/>
      <c r="K858" s="51" t="str">
        <f>IF(AND(TransferLog!$J873&lt;&gt;"",TransferLog!$L873&lt;&gt;""), TransferLog!$L873,"")</f>
        <v/>
      </c>
      <c r="L858" s="97">
        <f t="array" ref="L858">RANK($N858,$N$6:$N$2005,0)+COUNTIF($N$6:$N858,N858)</f>
        <v>100</v>
      </c>
      <c r="Q858" s="93"/>
      <c r="U858" s="93"/>
      <c r="W858" s="51" t="str">
        <f>IF(AND(AdmittedwithRecentDischarge!$K880&lt;&gt;"",AdmittedwithRecentDischarge!$I880&lt;&gt;"",AdmittedwithRecentDischarge!$W880&lt;&gt;""), AdmittedwithRecentDischarge!$W880,"")</f>
        <v/>
      </c>
      <c r="X858" s="97">
        <f t="array" ref="X858">RANK($Z858,$Z$6:$Z$2005,0)+COUNTIF($Z$6:$Z858,Z858)</f>
        <v>100</v>
      </c>
      <c r="AD858" s="93"/>
    </row>
    <row r="859" spans="1:30" s="97" customFormat="1">
      <c r="A859" s="97">
        <f t="shared" si="13"/>
        <v>854</v>
      </c>
      <c r="C859" s="51" t="str">
        <f>IF(AND(AdmittedwithRecentDischarge!$K881&lt;&gt;"",AdmittedwithRecentDischarge!$I881&lt;&gt;"",AdmittedwithRecentDischarge!$S881&lt;&gt;""), AdmittedwithRecentDischarge!$S881,"")</f>
        <v/>
      </c>
      <c r="D859" s="97">
        <f>RANK($F859,$F$6:$F$2005,0)+COUNTIF($F$6:$F859,F859)</f>
        <v>100</v>
      </c>
      <c r="I859" s="93"/>
      <c r="K859" s="51" t="str">
        <f>IF(AND(TransferLog!$J874&lt;&gt;"",TransferLog!$L874&lt;&gt;""), TransferLog!$L874,"")</f>
        <v/>
      </c>
      <c r="L859" s="97">
        <f t="array" ref="L859">RANK($N859,$N$6:$N$2005,0)+COUNTIF($N$6:$N859,N859)</f>
        <v>100</v>
      </c>
      <c r="Q859" s="93"/>
      <c r="U859" s="93"/>
      <c r="W859" s="51" t="str">
        <f>IF(AND(AdmittedwithRecentDischarge!$K881&lt;&gt;"",AdmittedwithRecentDischarge!$I881&lt;&gt;"",AdmittedwithRecentDischarge!$W881&lt;&gt;""), AdmittedwithRecentDischarge!$W881,"")</f>
        <v/>
      </c>
      <c r="X859" s="97">
        <f t="array" ref="X859">RANK($Z859,$Z$6:$Z$2005,0)+COUNTIF($Z$6:$Z859,Z859)</f>
        <v>100</v>
      </c>
      <c r="AD859" s="93"/>
    </row>
    <row r="860" spans="1:30" s="97" customFormat="1">
      <c r="A860" s="97">
        <f t="shared" si="13"/>
        <v>855</v>
      </c>
      <c r="C860" s="51" t="str">
        <f>IF(AND(AdmittedwithRecentDischarge!$K882&lt;&gt;"",AdmittedwithRecentDischarge!$I882&lt;&gt;"",AdmittedwithRecentDischarge!$S882&lt;&gt;""), AdmittedwithRecentDischarge!$S882,"")</f>
        <v/>
      </c>
      <c r="D860" s="97">
        <f>RANK($F860,$F$6:$F$2005,0)+COUNTIF($F$6:$F860,F860)</f>
        <v>100</v>
      </c>
      <c r="I860" s="93"/>
      <c r="K860" s="51" t="str">
        <f>IF(AND(TransferLog!$J875&lt;&gt;"",TransferLog!$L875&lt;&gt;""), TransferLog!$L875,"")</f>
        <v/>
      </c>
      <c r="L860" s="97">
        <f t="array" ref="L860">RANK($N860,$N$6:$N$2005,0)+COUNTIF($N$6:$N860,N860)</f>
        <v>100</v>
      </c>
      <c r="Q860" s="93"/>
      <c r="U860" s="93"/>
      <c r="W860" s="51" t="str">
        <f>IF(AND(AdmittedwithRecentDischarge!$K882&lt;&gt;"",AdmittedwithRecentDischarge!$I882&lt;&gt;"",AdmittedwithRecentDischarge!$W882&lt;&gt;""), AdmittedwithRecentDischarge!$W882,"")</f>
        <v/>
      </c>
      <c r="X860" s="97">
        <f t="array" ref="X860">RANK($Z860,$Z$6:$Z$2005,0)+COUNTIF($Z$6:$Z860,Z860)</f>
        <v>100</v>
      </c>
      <c r="AD860" s="93"/>
    </row>
    <row r="861" spans="1:30" s="97" customFormat="1">
      <c r="A861" s="97">
        <f t="shared" si="13"/>
        <v>856</v>
      </c>
      <c r="C861" s="51" t="str">
        <f>IF(AND(AdmittedwithRecentDischarge!$K883&lt;&gt;"",AdmittedwithRecentDischarge!$I883&lt;&gt;"",AdmittedwithRecentDischarge!$S883&lt;&gt;""), AdmittedwithRecentDischarge!$S883,"")</f>
        <v/>
      </c>
      <c r="D861" s="97">
        <f>RANK($F861,$F$6:$F$2005,0)+COUNTIF($F$6:$F861,F861)</f>
        <v>100</v>
      </c>
      <c r="I861" s="93"/>
      <c r="K861" s="51" t="str">
        <f>IF(AND(TransferLog!$J876&lt;&gt;"",TransferLog!$L876&lt;&gt;""), TransferLog!$L876,"")</f>
        <v/>
      </c>
      <c r="L861" s="97">
        <f t="array" ref="L861">RANK($N861,$N$6:$N$2005,0)+COUNTIF($N$6:$N861,N861)</f>
        <v>100</v>
      </c>
      <c r="Q861" s="93"/>
      <c r="U861" s="93"/>
      <c r="W861" s="51" t="str">
        <f>IF(AND(AdmittedwithRecentDischarge!$K883&lt;&gt;"",AdmittedwithRecentDischarge!$I883&lt;&gt;"",AdmittedwithRecentDischarge!$W883&lt;&gt;""), AdmittedwithRecentDischarge!$W883,"")</f>
        <v/>
      </c>
      <c r="X861" s="97">
        <f t="array" ref="X861">RANK($Z861,$Z$6:$Z$2005,0)+COUNTIF($Z$6:$Z861,Z861)</f>
        <v>100</v>
      </c>
      <c r="AD861" s="93"/>
    </row>
    <row r="862" spans="1:30" s="97" customFormat="1">
      <c r="A862" s="97">
        <f t="shared" si="13"/>
        <v>857</v>
      </c>
      <c r="C862" s="51" t="str">
        <f>IF(AND(AdmittedwithRecentDischarge!$K884&lt;&gt;"",AdmittedwithRecentDischarge!$I884&lt;&gt;"",AdmittedwithRecentDischarge!$S884&lt;&gt;""), AdmittedwithRecentDischarge!$S884,"")</f>
        <v/>
      </c>
      <c r="D862" s="97">
        <f>RANK($F862,$F$6:$F$2005,0)+COUNTIF($F$6:$F862,F862)</f>
        <v>100</v>
      </c>
      <c r="I862" s="93"/>
      <c r="K862" s="51" t="str">
        <f>IF(AND(TransferLog!$J877&lt;&gt;"",TransferLog!$L877&lt;&gt;""), TransferLog!$L877,"")</f>
        <v/>
      </c>
      <c r="L862" s="97">
        <f t="array" ref="L862">RANK($N862,$N$6:$N$2005,0)+COUNTIF($N$6:$N862,N862)</f>
        <v>100</v>
      </c>
      <c r="Q862" s="93"/>
      <c r="U862" s="93"/>
      <c r="W862" s="51" t="str">
        <f>IF(AND(AdmittedwithRecentDischarge!$K884&lt;&gt;"",AdmittedwithRecentDischarge!$I884&lt;&gt;"",AdmittedwithRecentDischarge!$W884&lt;&gt;""), AdmittedwithRecentDischarge!$W884,"")</f>
        <v/>
      </c>
      <c r="X862" s="97">
        <f t="array" ref="X862">RANK($Z862,$Z$6:$Z$2005,0)+COUNTIF($Z$6:$Z862,Z862)</f>
        <v>100</v>
      </c>
      <c r="AD862" s="93"/>
    </row>
    <row r="863" spans="1:30" s="97" customFormat="1">
      <c r="A863" s="97">
        <f t="shared" si="13"/>
        <v>858</v>
      </c>
      <c r="C863" s="51" t="str">
        <f>IF(AND(AdmittedwithRecentDischarge!$K885&lt;&gt;"",AdmittedwithRecentDischarge!$I885&lt;&gt;"",AdmittedwithRecentDischarge!$S885&lt;&gt;""), AdmittedwithRecentDischarge!$S885,"")</f>
        <v/>
      </c>
      <c r="D863" s="97">
        <f>RANK($F863,$F$6:$F$2005,0)+COUNTIF($F$6:$F863,F863)</f>
        <v>100</v>
      </c>
      <c r="I863" s="93"/>
      <c r="K863" s="51" t="str">
        <f>IF(AND(TransferLog!$J878&lt;&gt;"",TransferLog!$L878&lt;&gt;""), TransferLog!$L878,"")</f>
        <v/>
      </c>
      <c r="L863" s="97">
        <f t="array" ref="L863">RANK($N863,$N$6:$N$2005,0)+COUNTIF($N$6:$N863,N863)</f>
        <v>100</v>
      </c>
      <c r="Q863" s="93"/>
      <c r="U863" s="93"/>
      <c r="W863" s="51" t="str">
        <f>IF(AND(AdmittedwithRecentDischarge!$K885&lt;&gt;"",AdmittedwithRecentDischarge!$I885&lt;&gt;"",AdmittedwithRecentDischarge!$W885&lt;&gt;""), AdmittedwithRecentDischarge!$W885,"")</f>
        <v/>
      </c>
      <c r="X863" s="97">
        <f t="array" ref="X863">RANK($Z863,$Z$6:$Z$2005,0)+COUNTIF($Z$6:$Z863,Z863)</f>
        <v>100</v>
      </c>
      <c r="AD863" s="93"/>
    </row>
    <row r="864" spans="1:30" s="97" customFormat="1">
      <c r="A864" s="97">
        <f t="shared" si="13"/>
        <v>859</v>
      </c>
      <c r="C864" s="51" t="str">
        <f>IF(AND(AdmittedwithRecentDischarge!$K886&lt;&gt;"",AdmittedwithRecentDischarge!$I886&lt;&gt;"",AdmittedwithRecentDischarge!$S886&lt;&gt;""), AdmittedwithRecentDischarge!$S886,"")</f>
        <v/>
      </c>
      <c r="D864" s="97">
        <f>RANK($F864,$F$6:$F$2005,0)+COUNTIF($F$6:$F864,F864)</f>
        <v>100</v>
      </c>
      <c r="I864" s="93"/>
      <c r="K864" s="51" t="str">
        <f>IF(AND(TransferLog!$J879&lt;&gt;"",TransferLog!$L879&lt;&gt;""), TransferLog!$L879,"")</f>
        <v/>
      </c>
      <c r="L864" s="97">
        <f t="array" ref="L864">RANK($N864,$N$6:$N$2005,0)+COUNTIF($N$6:$N864,N864)</f>
        <v>100</v>
      </c>
      <c r="Q864" s="93"/>
      <c r="U864" s="93"/>
      <c r="W864" s="51" t="str">
        <f>IF(AND(AdmittedwithRecentDischarge!$K886&lt;&gt;"",AdmittedwithRecentDischarge!$I886&lt;&gt;"",AdmittedwithRecentDischarge!$W886&lt;&gt;""), AdmittedwithRecentDischarge!$W886,"")</f>
        <v/>
      </c>
      <c r="X864" s="97">
        <f t="array" ref="X864">RANK($Z864,$Z$6:$Z$2005,0)+COUNTIF($Z$6:$Z864,Z864)</f>
        <v>100</v>
      </c>
      <c r="AD864" s="93"/>
    </row>
    <row r="865" spans="1:30" s="97" customFormat="1">
      <c r="A865" s="97">
        <f t="shared" si="13"/>
        <v>860</v>
      </c>
      <c r="C865" s="51" t="str">
        <f>IF(AND(AdmittedwithRecentDischarge!$K887&lt;&gt;"",AdmittedwithRecentDischarge!$I887&lt;&gt;"",AdmittedwithRecentDischarge!$S887&lt;&gt;""), AdmittedwithRecentDischarge!$S887,"")</f>
        <v/>
      </c>
      <c r="D865" s="97">
        <f>RANK($F865,$F$6:$F$2005,0)+COUNTIF($F$6:$F865,F865)</f>
        <v>100</v>
      </c>
      <c r="I865" s="93"/>
      <c r="K865" s="51" t="str">
        <f>IF(AND(TransferLog!$J880&lt;&gt;"",TransferLog!$L880&lt;&gt;""), TransferLog!$L880,"")</f>
        <v/>
      </c>
      <c r="L865" s="97">
        <f t="array" ref="L865">RANK($N865,$N$6:$N$2005,0)+COUNTIF($N$6:$N865,N865)</f>
        <v>100</v>
      </c>
      <c r="Q865" s="93"/>
      <c r="U865" s="93"/>
      <c r="W865" s="51" t="str">
        <f>IF(AND(AdmittedwithRecentDischarge!$K887&lt;&gt;"",AdmittedwithRecentDischarge!$I887&lt;&gt;"",AdmittedwithRecentDischarge!$W887&lt;&gt;""), AdmittedwithRecentDischarge!$W887,"")</f>
        <v/>
      </c>
      <c r="X865" s="97">
        <f t="array" ref="X865">RANK($Z865,$Z$6:$Z$2005,0)+COUNTIF($Z$6:$Z865,Z865)</f>
        <v>100</v>
      </c>
      <c r="AD865" s="93"/>
    </row>
    <row r="866" spans="1:30" s="97" customFormat="1">
      <c r="A866" s="97">
        <f t="shared" si="13"/>
        <v>861</v>
      </c>
      <c r="C866" s="51" t="str">
        <f>IF(AND(AdmittedwithRecentDischarge!$K888&lt;&gt;"",AdmittedwithRecentDischarge!$I888&lt;&gt;"",AdmittedwithRecentDischarge!$S888&lt;&gt;""), AdmittedwithRecentDischarge!$S888,"")</f>
        <v/>
      </c>
      <c r="D866" s="97">
        <f>RANK($F866,$F$6:$F$2005,0)+COUNTIF($F$6:$F866,F866)</f>
        <v>100</v>
      </c>
      <c r="I866" s="93"/>
      <c r="K866" s="51" t="str">
        <f>IF(AND(TransferLog!$J881&lt;&gt;"",TransferLog!$L881&lt;&gt;""), TransferLog!$L881,"")</f>
        <v/>
      </c>
      <c r="L866" s="97">
        <f t="array" ref="L866">RANK($N866,$N$6:$N$2005,0)+COUNTIF($N$6:$N866,N866)</f>
        <v>100</v>
      </c>
      <c r="Q866" s="93"/>
      <c r="U866" s="93"/>
      <c r="W866" s="51" t="str">
        <f>IF(AND(AdmittedwithRecentDischarge!$K888&lt;&gt;"",AdmittedwithRecentDischarge!$I888&lt;&gt;"",AdmittedwithRecentDischarge!$W888&lt;&gt;""), AdmittedwithRecentDischarge!$W888,"")</f>
        <v/>
      </c>
      <c r="X866" s="97">
        <f t="array" ref="X866">RANK($Z866,$Z$6:$Z$2005,0)+COUNTIF($Z$6:$Z866,Z866)</f>
        <v>100</v>
      </c>
      <c r="AD866" s="93"/>
    </row>
    <row r="867" spans="1:30" s="97" customFormat="1">
      <c r="A867" s="97">
        <f t="shared" si="13"/>
        <v>862</v>
      </c>
      <c r="C867" s="51" t="str">
        <f>IF(AND(AdmittedwithRecentDischarge!$K889&lt;&gt;"",AdmittedwithRecentDischarge!$I889&lt;&gt;"",AdmittedwithRecentDischarge!$S889&lt;&gt;""), AdmittedwithRecentDischarge!$S889,"")</f>
        <v/>
      </c>
      <c r="D867" s="97">
        <f>RANK($F867,$F$6:$F$2005,0)+COUNTIF($F$6:$F867,F867)</f>
        <v>100</v>
      </c>
      <c r="I867" s="93"/>
      <c r="K867" s="51" t="str">
        <f>IF(AND(TransferLog!$J882&lt;&gt;"",TransferLog!$L882&lt;&gt;""), TransferLog!$L882,"")</f>
        <v/>
      </c>
      <c r="L867" s="97">
        <f t="array" ref="L867">RANK($N867,$N$6:$N$2005,0)+COUNTIF($N$6:$N867,N867)</f>
        <v>100</v>
      </c>
      <c r="Q867" s="93"/>
      <c r="U867" s="93"/>
      <c r="W867" s="51" t="str">
        <f>IF(AND(AdmittedwithRecentDischarge!$K889&lt;&gt;"",AdmittedwithRecentDischarge!$I889&lt;&gt;"",AdmittedwithRecentDischarge!$W889&lt;&gt;""), AdmittedwithRecentDischarge!$W889,"")</f>
        <v/>
      </c>
      <c r="X867" s="97">
        <f t="array" ref="X867">RANK($Z867,$Z$6:$Z$2005,0)+COUNTIF($Z$6:$Z867,Z867)</f>
        <v>100</v>
      </c>
      <c r="AD867" s="93"/>
    </row>
    <row r="868" spans="1:30" s="97" customFormat="1">
      <c r="A868" s="97">
        <f t="shared" si="13"/>
        <v>863</v>
      </c>
      <c r="C868" s="51" t="str">
        <f>IF(AND(AdmittedwithRecentDischarge!$K890&lt;&gt;"",AdmittedwithRecentDischarge!$I890&lt;&gt;"",AdmittedwithRecentDischarge!$S890&lt;&gt;""), AdmittedwithRecentDischarge!$S890,"")</f>
        <v/>
      </c>
      <c r="D868" s="97">
        <f>RANK($F868,$F$6:$F$2005,0)+COUNTIF($F$6:$F868,F868)</f>
        <v>100</v>
      </c>
      <c r="I868" s="93"/>
      <c r="K868" s="51" t="str">
        <f>IF(AND(TransferLog!$J883&lt;&gt;"",TransferLog!$L883&lt;&gt;""), TransferLog!$L883,"")</f>
        <v/>
      </c>
      <c r="L868" s="97">
        <f t="array" ref="L868">RANK($N868,$N$6:$N$2005,0)+COUNTIF($N$6:$N868,N868)</f>
        <v>100</v>
      </c>
      <c r="Q868" s="93"/>
      <c r="U868" s="93"/>
      <c r="W868" s="51" t="str">
        <f>IF(AND(AdmittedwithRecentDischarge!$K890&lt;&gt;"",AdmittedwithRecentDischarge!$I890&lt;&gt;"",AdmittedwithRecentDischarge!$W890&lt;&gt;""), AdmittedwithRecentDischarge!$W890,"")</f>
        <v/>
      </c>
      <c r="X868" s="97">
        <f t="array" ref="X868">RANK($Z868,$Z$6:$Z$2005,0)+COUNTIF($Z$6:$Z868,Z868)</f>
        <v>100</v>
      </c>
      <c r="AD868" s="93"/>
    </row>
    <row r="869" spans="1:30" s="97" customFormat="1">
      <c r="A869" s="97">
        <f t="shared" si="13"/>
        <v>864</v>
      </c>
      <c r="C869" s="51" t="str">
        <f>IF(AND(AdmittedwithRecentDischarge!$K891&lt;&gt;"",AdmittedwithRecentDischarge!$I891&lt;&gt;"",AdmittedwithRecentDischarge!$S891&lt;&gt;""), AdmittedwithRecentDischarge!$S891,"")</f>
        <v/>
      </c>
      <c r="D869" s="97">
        <f>RANK($F869,$F$6:$F$2005,0)+COUNTIF($F$6:$F869,F869)</f>
        <v>100</v>
      </c>
      <c r="I869" s="93"/>
      <c r="K869" s="51" t="str">
        <f>IF(AND(TransferLog!$J884&lt;&gt;"",TransferLog!$L884&lt;&gt;""), TransferLog!$L884,"")</f>
        <v/>
      </c>
      <c r="L869" s="97">
        <f t="array" ref="L869">RANK($N869,$N$6:$N$2005,0)+COUNTIF($N$6:$N869,N869)</f>
        <v>100</v>
      </c>
      <c r="Q869" s="93"/>
      <c r="U869" s="93"/>
      <c r="W869" s="51" t="str">
        <f>IF(AND(AdmittedwithRecentDischarge!$K891&lt;&gt;"",AdmittedwithRecentDischarge!$I891&lt;&gt;"",AdmittedwithRecentDischarge!$W891&lt;&gt;""), AdmittedwithRecentDischarge!$W891,"")</f>
        <v/>
      </c>
      <c r="X869" s="97">
        <f t="array" ref="X869">RANK($Z869,$Z$6:$Z$2005,0)+COUNTIF($Z$6:$Z869,Z869)</f>
        <v>100</v>
      </c>
      <c r="AD869" s="93"/>
    </row>
    <row r="870" spans="1:30" s="97" customFormat="1">
      <c r="A870" s="97">
        <f t="shared" si="13"/>
        <v>865</v>
      </c>
      <c r="C870" s="51" t="str">
        <f>IF(AND(AdmittedwithRecentDischarge!$K892&lt;&gt;"",AdmittedwithRecentDischarge!$I892&lt;&gt;"",AdmittedwithRecentDischarge!$S892&lt;&gt;""), AdmittedwithRecentDischarge!$S892,"")</f>
        <v/>
      </c>
      <c r="D870" s="97">
        <f>RANK($F870,$F$6:$F$2005,0)+COUNTIF($F$6:$F870,F870)</f>
        <v>100</v>
      </c>
      <c r="I870" s="93"/>
      <c r="K870" s="51" t="str">
        <f>IF(AND(TransferLog!$J885&lt;&gt;"",TransferLog!$L885&lt;&gt;""), TransferLog!$L885,"")</f>
        <v/>
      </c>
      <c r="L870" s="97">
        <f t="array" ref="L870">RANK($N870,$N$6:$N$2005,0)+COUNTIF($N$6:$N870,N870)</f>
        <v>100</v>
      </c>
      <c r="Q870" s="93"/>
      <c r="U870" s="93"/>
      <c r="W870" s="51" t="str">
        <f>IF(AND(AdmittedwithRecentDischarge!$K892&lt;&gt;"",AdmittedwithRecentDischarge!$I892&lt;&gt;"",AdmittedwithRecentDischarge!$W892&lt;&gt;""), AdmittedwithRecentDischarge!$W892,"")</f>
        <v/>
      </c>
      <c r="X870" s="97">
        <f t="array" ref="X870">RANK($Z870,$Z$6:$Z$2005,0)+COUNTIF($Z$6:$Z870,Z870)</f>
        <v>100</v>
      </c>
      <c r="AD870" s="93"/>
    </row>
    <row r="871" spans="1:30" s="97" customFormat="1">
      <c r="A871" s="97">
        <f t="shared" si="13"/>
        <v>866</v>
      </c>
      <c r="C871" s="51" t="str">
        <f>IF(AND(AdmittedwithRecentDischarge!$K893&lt;&gt;"",AdmittedwithRecentDischarge!$I893&lt;&gt;"",AdmittedwithRecentDischarge!$S893&lt;&gt;""), AdmittedwithRecentDischarge!$S893,"")</f>
        <v/>
      </c>
      <c r="D871" s="97">
        <f>RANK($F871,$F$6:$F$2005,0)+COUNTIF($F$6:$F871,F871)</f>
        <v>100</v>
      </c>
      <c r="I871" s="93"/>
      <c r="K871" s="51" t="str">
        <f>IF(AND(TransferLog!$J886&lt;&gt;"",TransferLog!$L886&lt;&gt;""), TransferLog!$L886,"")</f>
        <v/>
      </c>
      <c r="L871" s="97">
        <f t="array" ref="L871">RANK($N871,$N$6:$N$2005,0)+COUNTIF($N$6:$N871,N871)</f>
        <v>100</v>
      </c>
      <c r="Q871" s="93"/>
      <c r="U871" s="93"/>
      <c r="W871" s="51" t="str">
        <f>IF(AND(AdmittedwithRecentDischarge!$K893&lt;&gt;"",AdmittedwithRecentDischarge!$I893&lt;&gt;"",AdmittedwithRecentDischarge!$W893&lt;&gt;""), AdmittedwithRecentDischarge!$W893,"")</f>
        <v/>
      </c>
      <c r="X871" s="97">
        <f t="array" ref="X871">RANK($Z871,$Z$6:$Z$2005,0)+COUNTIF($Z$6:$Z871,Z871)</f>
        <v>100</v>
      </c>
      <c r="AD871" s="93"/>
    </row>
    <row r="872" spans="1:30" s="97" customFormat="1">
      <c r="A872" s="97">
        <f t="shared" si="13"/>
        <v>867</v>
      </c>
      <c r="C872" s="51" t="str">
        <f>IF(AND(AdmittedwithRecentDischarge!$K894&lt;&gt;"",AdmittedwithRecentDischarge!$I894&lt;&gt;"",AdmittedwithRecentDischarge!$S894&lt;&gt;""), AdmittedwithRecentDischarge!$S894,"")</f>
        <v/>
      </c>
      <c r="D872" s="97">
        <f>RANK($F872,$F$6:$F$2005,0)+COUNTIF($F$6:$F872,F872)</f>
        <v>100</v>
      </c>
      <c r="I872" s="93"/>
      <c r="K872" s="51" t="str">
        <f>IF(AND(TransferLog!$J887&lt;&gt;"",TransferLog!$L887&lt;&gt;""), TransferLog!$L887,"")</f>
        <v/>
      </c>
      <c r="L872" s="97">
        <f t="array" ref="L872">RANK($N872,$N$6:$N$2005,0)+COUNTIF($N$6:$N872,N872)</f>
        <v>100</v>
      </c>
      <c r="Q872" s="93"/>
      <c r="U872" s="93"/>
      <c r="W872" s="51" t="str">
        <f>IF(AND(AdmittedwithRecentDischarge!$K894&lt;&gt;"",AdmittedwithRecentDischarge!$I894&lt;&gt;"",AdmittedwithRecentDischarge!$W894&lt;&gt;""), AdmittedwithRecentDischarge!$W894,"")</f>
        <v/>
      </c>
      <c r="X872" s="97">
        <f t="array" ref="X872">RANK($Z872,$Z$6:$Z$2005,0)+COUNTIF($Z$6:$Z872,Z872)</f>
        <v>100</v>
      </c>
      <c r="AD872" s="93"/>
    </row>
    <row r="873" spans="1:30" s="97" customFormat="1">
      <c r="A873" s="97">
        <f t="shared" si="13"/>
        <v>868</v>
      </c>
      <c r="C873" s="51" t="str">
        <f>IF(AND(AdmittedwithRecentDischarge!$K895&lt;&gt;"",AdmittedwithRecentDischarge!$I895&lt;&gt;"",AdmittedwithRecentDischarge!$S895&lt;&gt;""), AdmittedwithRecentDischarge!$S895,"")</f>
        <v/>
      </c>
      <c r="D873" s="97">
        <f>RANK($F873,$F$6:$F$2005,0)+COUNTIF($F$6:$F873,F873)</f>
        <v>100</v>
      </c>
      <c r="I873" s="93"/>
      <c r="K873" s="51" t="str">
        <f>IF(AND(TransferLog!$J888&lt;&gt;"",TransferLog!$L888&lt;&gt;""), TransferLog!$L888,"")</f>
        <v/>
      </c>
      <c r="L873" s="97">
        <f t="array" ref="L873">RANK($N873,$N$6:$N$2005,0)+COUNTIF($N$6:$N873,N873)</f>
        <v>100</v>
      </c>
      <c r="Q873" s="93"/>
      <c r="U873" s="93"/>
      <c r="W873" s="51" t="str">
        <f>IF(AND(AdmittedwithRecentDischarge!$K895&lt;&gt;"",AdmittedwithRecentDischarge!$I895&lt;&gt;"",AdmittedwithRecentDischarge!$W895&lt;&gt;""), AdmittedwithRecentDischarge!$W895,"")</f>
        <v/>
      </c>
      <c r="X873" s="97">
        <f t="array" ref="X873">RANK($Z873,$Z$6:$Z$2005,0)+COUNTIF($Z$6:$Z873,Z873)</f>
        <v>100</v>
      </c>
      <c r="AD873" s="93"/>
    </row>
    <row r="874" spans="1:30" s="97" customFormat="1">
      <c r="A874" s="97">
        <f t="shared" si="13"/>
        <v>869</v>
      </c>
      <c r="C874" s="51" t="str">
        <f>IF(AND(AdmittedwithRecentDischarge!$K896&lt;&gt;"",AdmittedwithRecentDischarge!$I896&lt;&gt;"",AdmittedwithRecentDischarge!$S896&lt;&gt;""), AdmittedwithRecentDischarge!$S896,"")</f>
        <v/>
      </c>
      <c r="D874" s="97">
        <f>RANK($F874,$F$6:$F$2005,0)+COUNTIF($F$6:$F874,F874)</f>
        <v>100</v>
      </c>
      <c r="I874" s="93"/>
      <c r="K874" s="51" t="str">
        <f>IF(AND(TransferLog!$J889&lt;&gt;"",TransferLog!$L889&lt;&gt;""), TransferLog!$L889,"")</f>
        <v/>
      </c>
      <c r="L874" s="97">
        <f t="array" ref="L874">RANK($N874,$N$6:$N$2005,0)+COUNTIF($N$6:$N874,N874)</f>
        <v>100</v>
      </c>
      <c r="Q874" s="93"/>
      <c r="U874" s="93"/>
      <c r="W874" s="51" t="str">
        <f>IF(AND(AdmittedwithRecentDischarge!$K896&lt;&gt;"",AdmittedwithRecentDischarge!$I896&lt;&gt;"",AdmittedwithRecentDischarge!$W896&lt;&gt;""), AdmittedwithRecentDischarge!$W896,"")</f>
        <v/>
      </c>
      <c r="X874" s="97">
        <f t="array" ref="X874">RANK($Z874,$Z$6:$Z$2005,0)+COUNTIF($Z$6:$Z874,Z874)</f>
        <v>100</v>
      </c>
      <c r="AD874" s="93"/>
    </row>
    <row r="875" spans="1:30" s="97" customFormat="1">
      <c r="A875" s="97">
        <f t="shared" si="13"/>
        <v>870</v>
      </c>
      <c r="C875" s="51" t="str">
        <f>IF(AND(AdmittedwithRecentDischarge!$K897&lt;&gt;"",AdmittedwithRecentDischarge!$I897&lt;&gt;"",AdmittedwithRecentDischarge!$S897&lt;&gt;""), AdmittedwithRecentDischarge!$S897,"")</f>
        <v/>
      </c>
      <c r="D875" s="97">
        <f>RANK($F875,$F$6:$F$2005,0)+COUNTIF($F$6:$F875,F875)</f>
        <v>100</v>
      </c>
      <c r="I875" s="93"/>
      <c r="K875" s="51" t="str">
        <f>IF(AND(TransferLog!$J890&lt;&gt;"",TransferLog!$L890&lt;&gt;""), TransferLog!$L890,"")</f>
        <v/>
      </c>
      <c r="L875" s="97">
        <f t="array" ref="L875">RANK($N875,$N$6:$N$2005,0)+COUNTIF($N$6:$N875,N875)</f>
        <v>100</v>
      </c>
      <c r="Q875" s="93"/>
      <c r="U875" s="93"/>
      <c r="W875" s="51" t="str">
        <f>IF(AND(AdmittedwithRecentDischarge!$K897&lt;&gt;"",AdmittedwithRecentDischarge!$I897&lt;&gt;"",AdmittedwithRecentDischarge!$W897&lt;&gt;""), AdmittedwithRecentDischarge!$W897,"")</f>
        <v/>
      </c>
      <c r="X875" s="97">
        <f t="array" ref="X875">RANK($Z875,$Z$6:$Z$2005,0)+COUNTIF($Z$6:$Z875,Z875)</f>
        <v>100</v>
      </c>
      <c r="AD875" s="93"/>
    </row>
    <row r="876" spans="1:30" s="97" customFormat="1">
      <c r="A876" s="97">
        <f t="shared" si="13"/>
        <v>871</v>
      </c>
      <c r="C876" s="51" t="str">
        <f>IF(AND(AdmittedwithRecentDischarge!$K898&lt;&gt;"",AdmittedwithRecentDischarge!$I898&lt;&gt;"",AdmittedwithRecentDischarge!$S898&lt;&gt;""), AdmittedwithRecentDischarge!$S898,"")</f>
        <v/>
      </c>
      <c r="D876" s="97">
        <f>RANK($F876,$F$6:$F$2005,0)+COUNTIF($F$6:$F876,F876)</f>
        <v>100</v>
      </c>
      <c r="I876" s="93"/>
      <c r="K876" s="51" t="str">
        <f>IF(AND(TransferLog!$J891&lt;&gt;"",TransferLog!$L891&lt;&gt;""), TransferLog!$L891,"")</f>
        <v/>
      </c>
      <c r="L876" s="97">
        <f t="array" ref="L876">RANK($N876,$N$6:$N$2005,0)+COUNTIF($N$6:$N876,N876)</f>
        <v>100</v>
      </c>
      <c r="Q876" s="93"/>
      <c r="U876" s="93"/>
      <c r="W876" s="51" t="str">
        <f>IF(AND(AdmittedwithRecentDischarge!$K898&lt;&gt;"",AdmittedwithRecentDischarge!$I898&lt;&gt;"",AdmittedwithRecentDischarge!$W898&lt;&gt;""), AdmittedwithRecentDischarge!$W898,"")</f>
        <v/>
      </c>
      <c r="X876" s="97">
        <f t="array" ref="X876">RANK($Z876,$Z$6:$Z$2005,0)+COUNTIF($Z$6:$Z876,Z876)</f>
        <v>100</v>
      </c>
      <c r="AD876" s="93"/>
    </row>
    <row r="877" spans="1:30" s="97" customFormat="1">
      <c r="A877" s="97">
        <f t="shared" si="13"/>
        <v>872</v>
      </c>
      <c r="C877" s="51" t="str">
        <f>IF(AND(AdmittedwithRecentDischarge!$K899&lt;&gt;"",AdmittedwithRecentDischarge!$I899&lt;&gt;"",AdmittedwithRecentDischarge!$S899&lt;&gt;""), AdmittedwithRecentDischarge!$S899,"")</f>
        <v/>
      </c>
      <c r="D877" s="97">
        <f>RANK($F877,$F$6:$F$2005,0)+COUNTIF($F$6:$F877,F877)</f>
        <v>100</v>
      </c>
      <c r="I877" s="93"/>
      <c r="K877" s="51" t="str">
        <f>IF(AND(TransferLog!$J892&lt;&gt;"",TransferLog!$L892&lt;&gt;""), TransferLog!$L892,"")</f>
        <v/>
      </c>
      <c r="L877" s="97">
        <f t="array" ref="L877">RANK($N877,$N$6:$N$2005,0)+COUNTIF($N$6:$N877,N877)</f>
        <v>100</v>
      </c>
      <c r="Q877" s="93"/>
      <c r="U877" s="93"/>
      <c r="W877" s="51" t="str">
        <f>IF(AND(AdmittedwithRecentDischarge!$K899&lt;&gt;"",AdmittedwithRecentDischarge!$I899&lt;&gt;"",AdmittedwithRecentDischarge!$W899&lt;&gt;""), AdmittedwithRecentDischarge!$W899,"")</f>
        <v/>
      </c>
      <c r="X877" s="97">
        <f t="array" ref="X877">RANK($Z877,$Z$6:$Z$2005,0)+COUNTIF($Z$6:$Z877,Z877)</f>
        <v>100</v>
      </c>
      <c r="AD877" s="93"/>
    </row>
    <row r="878" spans="1:30" s="97" customFormat="1">
      <c r="A878" s="97">
        <f t="shared" si="13"/>
        <v>873</v>
      </c>
      <c r="C878" s="51" t="str">
        <f>IF(AND(AdmittedwithRecentDischarge!$K900&lt;&gt;"",AdmittedwithRecentDischarge!$I900&lt;&gt;"",AdmittedwithRecentDischarge!$S900&lt;&gt;""), AdmittedwithRecentDischarge!$S900,"")</f>
        <v/>
      </c>
      <c r="D878" s="97">
        <f>RANK($F878,$F$6:$F$2005,0)+COUNTIF($F$6:$F878,F878)</f>
        <v>100</v>
      </c>
      <c r="I878" s="93"/>
      <c r="K878" s="51" t="str">
        <f>IF(AND(TransferLog!$J893&lt;&gt;"",TransferLog!$L893&lt;&gt;""), TransferLog!$L893,"")</f>
        <v/>
      </c>
      <c r="L878" s="97">
        <f t="array" ref="L878">RANK($N878,$N$6:$N$2005,0)+COUNTIF($N$6:$N878,N878)</f>
        <v>100</v>
      </c>
      <c r="Q878" s="93"/>
      <c r="U878" s="93"/>
      <c r="W878" s="51" t="str">
        <f>IF(AND(AdmittedwithRecentDischarge!$K900&lt;&gt;"",AdmittedwithRecentDischarge!$I900&lt;&gt;"",AdmittedwithRecentDischarge!$W900&lt;&gt;""), AdmittedwithRecentDischarge!$W900,"")</f>
        <v/>
      </c>
      <c r="X878" s="97">
        <f t="array" ref="X878">RANK($Z878,$Z$6:$Z$2005,0)+COUNTIF($Z$6:$Z878,Z878)</f>
        <v>100</v>
      </c>
      <c r="AD878" s="93"/>
    </row>
    <row r="879" spans="1:30" s="97" customFormat="1">
      <c r="A879" s="97">
        <f t="shared" si="13"/>
        <v>874</v>
      </c>
      <c r="C879" s="51" t="str">
        <f>IF(AND(AdmittedwithRecentDischarge!$K901&lt;&gt;"",AdmittedwithRecentDischarge!$I901&lt;&gt;"",AdmittedwithRecentDischarge!$S901&lt;&gt;""), AdmittedwithRecentDischarge!$S901,"")</f>
        <v/>
      </c>
      <c r="D879" s="97">
        <f>RANK($F879,$F$6:$F$2005,0)+COUNTIF($F$6:$F879,F879)</f>
        <v>100</v>
      </c>
      <c r="I879" s="93"/>
      <c r="K879" s="51" t="str">
        <f>IF(AND(TransferLog!$J894&lt;&gt;"",TransferLog!$L894&lt;&gt;""), TransferLog!$L894,"")</f>
        <v/>
      </c>
      <c r="L879" s="97">
        <f t="array" ref="L879">RANK($N879,$N$6:$N$2005,0)+COUNTIF($N$6:$N879,N879)</f>
        <v>100</v>
      </c>
      <c r="Q879" s="93"/>
      <c r="U879" s="93"/>
      <c r="W879" s="51" t="str">
        <f>IF(AND(AdmittedwithRecentDischarge!$K901&lt;&gt;"",AdmittedwithRecentDischarge!$I901&lt;&gt;"",AdmittedwithRecentDischarge!$W901&lt;&gt;""), AdmittedwithRecentDischarge!$W901,"")</f>
        <v/>
      </c>
      <c r="X879" s="97">
        <f t="array" ref="X879">RANK($Z879,$Z$6:$Z$2005,0)+COUNTIF($Z$6:$Z879,Z879)</f>
        <v>100</v>
      </c>
      <c r="AD879" s="93"/>
    </row>
    <row r="880" spans="1:30" s="97" customFormat="1">
      <c r="A880" s="97">
        <f t="shared" si="13"/>
        <v>875</v>
      </c>
      <c r="C880" s="51" t="str">
        <f>IF(AND(AdmittedwithRecentDischarge!$K902&lt;&gt;"",AdmittedwithRecentDischarge!$I902&lt;&gt;"",AdmittedwithRecentDischarge!$S902&lt;&gt;""), AdmittedwithRecentDischarge!$S902,"")</f>
        <v/>
      </c>
      <c r="D880" s="97">
        <f>RANK($F880,$F$6:$F$2005,0)+COUNTIF($F$6:$F880,F880)</f>
        <v>100</v>
      </c>
      <c r="I880" s="93"/>
      <c r="K880" s="51" t="str">
        <f>IF(AND(TransferLog!$J895&lt;&gt;"",TransferLog!$L895&lt;&gt;""), TransferLog!$L895,"")</f>
        <v/>
      </c>
      <c r="L880" s="97">
        <f t="array" ref="L880">RANK($N880,$N$6:$N$2005,0)+COUNTIF($N$6:$N880,N880)</f>
        <v>100</v>
      </c>
      <c r="Q880" s="93"/>
      <c r="U880" s="93"/>
      <c r="W880" s="51" t="str">
        <f>IF(AND(AdmittedwithRecentDischarge!$K902&lt;&gt;"",AdmittedwithRecentDischarge!$I902&lt;&gt;"",AdmittedwithRecentDischarge!$W902&lt;&gt;""), AdmittedwithRecentDischarge!$W902,"")</f>
        <v/>
      </c>
      <c r="X880" s="97">
        <f t="array" ref="X880">RANK($Z880,$Z$6:$Z$2005,0)+COUNTIF($Z$6:$Z880,Z880)</f>
        <v>100</v>
      </c>
      <c r="AD880" s="93"/>
    </row>
    <row r="881" spans="1:30" s="97" customFormat="1">
      <c r="A881" s="97">
        <f t="shared" si="13"/>
        <v>876</v>
      </c>
      <c r="C881" s="51" t="str">
        <f>IF(AND(AdmittedwithRecentDischarge!$K903&lt;&gt;"",AdmittedwithRecentDischarge!$I903&lt;&gt;"",AdmittedwithRecentDischarge!$S903&lt;&gt;""), AdmittedwithRecentDischarge!$S903,"")</f>
        <v/>
      </c>
      <c r="D881" s="97">
        <f>RANK($F881,$F$6:$F$2005,0)+COUNTIF($F$6:$F881,F881)</f>
        <v>100</v>
      </c>
      <c r="I881" s="93"/>
      <c r="K881" s="51" t="str">
        <f>IF(AND(TransferLog!$J896&lt;&gt;"",TransferLog!$L896&lt;&gt;""), TransferLog!$L896,"")</f>
        <v/>
      </c>
      <c r="L881" s="97">
        <f t="array" ref="L881">RANK($N881,$N$6:$N$2005,0)+COUNTIF($N$6:$N881,N881)</f>
        <v>100</v>
      </c>
      <c r="Q881" s="93"/>
      <c r="U881" s="93"/>
      <c r="W881" s="51" t="str">
        <f>IF(AND(AdmittedwithRecentDischarge!$K903&lt;&gt;"",AdmittedwithRecentDischarge!$I903&lt;&gt;"",AdmittedwithRecentDischarge!$W903&lt;&gt;""), AdmittedwithRecentDischarge!$W903,"")</f>
        <v/>
      </c>
      <c r="X881" s="97">
        <f t="array" ref="X881">RANK($Z881,$Z$6:$Z$2005,0)+COUNTIF($Z$6:$Z881,Z881)</f>
        <v>100</v>
      </c>
      <c r="AD881" s="93"/>
    </row>
    <row r="882" spans="1:30" s="97" customFormat="1">
      <c r="A882" s="97">
        <f t="shared" si="13"/>
        <v>877</v>
      </c>
      <c r="C882" s="51" t="str">
        <f>IF(AND(AdmittedwithRecentDischarge!$K904&lt;&gt;"",AdmittedwithRecentDischarge!$I904&lt;&gt;"",AdmittedwithRecentDischarge!$S904&lt;&gt;""), AdmittedwithRecentDischarge!$S904,"")</f>
        <v/>
      </c>
      <c r="D882" s="97">
        <f>RANK($F882,$F$6:$F$2005,0)+COUNTIF($F$6:$F882,F882)</f>
        <v>100</v>
      </c>
      <c r="I882" s="93"/>
      <c r="K882" s="51" t="str">
        <f>IF(AND(TransferLog!$J897&lt;&gt;"",TransferLog!$L897&lt;&gt;""), TransferLog!$L897,"")</f>
        <v/>
      </c>
      <c r="L882" s="97">
        <f t="array" ref="L882">RANK($N882,$N$6:$N$2005,0)+COUNTIF($N$6:$N882,N882)</f>
        <v>100</v>
      </c>
      <c r="Q882" s="93"/>
      <c r="U882" s="93"/>
      <c r="W882" s="51" t="str">
        <f>IF(AND(AdmittedwithRecentDischarge!$K904&lt;&gt;"",AdmittedwithRecentDischarge!$I904&lt;&gt;"",AdmittedwithRecentDischarge!$W904&lt;&gt;""), AdmittedwithRecentDischarge!$W904,"")</f>
        <v/>
      </c>
      <c r="X882" s="97">
        <f t="array" ref="X882">RANK($Z882,$Z$6:$Z$2005,0)+COUNTIF($Z$6:$Z882,Z882)</f>
        <v>100</v>
      </c>
      <c r="AD882" s="93"/>
    </row>
    <row r="883" spans="1:30" s="97" customFormat="1">
      <c r="A883" s="97">
        <f t="shared" si="13"/>
        <v>878</v>
      </c>
      <c r="C883" s="51" t="str">
        <f>IF(AND(AdmittedwithRecentDischarge!$K905&lt;&gt;"",AdmittedwithRecentDischarge!$I905&lt;&gt;"",AdmittedwithRecentDischarge!$S905&lt;&gt;""), AdmittedwithRecentDischarge!$S905,"")</f>
        <v/>
      </c>
      <c r="D883" s="97">
        <f>RANK($F883,$F$6:$F$2005,0)+COUNTIF($F$6:$F883,F883)</f>
        <v>100</v>
      </c>
      <c r="I883" s="93"/>
      <c r="K883" s="51" t="str">
        <f>IF(AND(TransferLog!$J898&lt;&gt;"",TransferLog!$L898&lt;&gt;""), TransferLog!$L898,"")</f>
        <v/>
      </c>
      <c r="L883" s="97">
        <f t="array" ref="L883">RANK($N883,$N$6:$N$2005,0)+COUNTIF($N$6:$N883,N883)</f>
        <v>100</v>
      </c>
      <c r="Q883" s="93"/>
      <c r="U883" s="93"/>
      <c r="W883" s="51" t="str">
        <f>IF(AND(AdmittedwithRecentDischarge!$K905&lt;&gt;"",AdmittedwithRecentDischarge!$I905&lt;&gt;"",AdmittedwithRecentDischarge!$W905&lt;&gt;""), AdmittedwithRecentDischarge!$W905,"")</f>
        <v/>
      </c>
      <c r="X883" s="97">
        <f t="array" ref="X883">RANK($Z883,$Z$6:$Z$2005,0)+COUNTIF($Z$6:$Z883,Z883)</f>
        <v>100</v>
      </c>
      <c r="AD883" s="93"/>
    </row>
    <row r="884" spans="1:30" s="97" customFormat="1">
      <c r="A884" s="97">
        <f t="shared" si="13"/>
        <v>879</v>
      </c>
      <c r="C884" s="51" t="str">
        <f>IF(AND(AdmittedwithRecentDischarge!$K906&lt;&gt;"",AdmittedwithRecentDischarge!$I906&lt;&gt;"",AdmittedwithRecentDischarge!$S906&lt;&gt;""), AdmittedwithRecentDischarge!$S906,"")</f>
        <v/>
      </c>
      <c r="D884" s="97">
        <f>RANK($F884,$F$6:$F$2005,0)+COUNTIF($F$6:$F884,F884)</f>
        <v>100</v>
      </c>
      <c r="I884" s="93"/>
      <c r="K884" s="51" t="str">
        <f>IF(AND(TransferLog!$J899&lt;&gt;"",TransferLog!$L899&lt;&gt;""), TransferLog!$L899,"")</f>
        <v/>
      </c>
      <c r="L884" s="97">
        <f t="array" ref="L884">RANK($N884,$N$6:$N$2005,0)+COUNTIF($N$6:$N884,N884)</f>
        <v>100</v>
      </c>
      <c r="Q884" s="93"/>
      <c r="U884" s="93"/>
      <c r="W884" s="51" t="str">
        <f>IF(AND(AdmittedwithRecentDischarge!$K906&lt;&gt;"",AdmittedwithRecentDischarge!$I906&lt;&gt;"",AdmittedwithRecentDischarge!$W906&lt;&gt;""), AdmittedwithRecentDischarge!$W906,"")</f>
        <v/>
      </c>
      <c r="X884" s="97">
        <f t="array" ref="X884">RANK($Z884,$Z$6:$Z$2005,0)+COUNTIF($Z$6:$Z884,Z884)</f>
        <v>100</v>
      </c>
      <c r="AD884" s="93"/>
    </row>
    <row r="885" spans="1:30" s="97" customFormat="1">
      <c r="A885" s="97">
        <f t="shared" si="13"/>
        <v>880</v>
      </c>
      <c r="C885" s="51" t="str">
        <f>IF(AND(AdmittedwithRecentDischarge!$K907&lt;&gt;"",AdmittedwithRecentDischarge!$I907&lt;&gt;"",AdmittedwithRecentDischarge!$S907&lt;&gt;""), AdmittedwithRecentDischarge!$S907,"")</f>
        <v/>
      </c>
      <c r="D885" s="97">
        <f>RANK($F885,$F$6:$F$2005,0)+COUNTIF($F$6:$F885,F885)</f>
        <v>100</v>
      </c>
      <c r="I885" s="93"/>
      <c r="K885" s="51" t="str">
        <f>IF(AND(TransferLog!$J900&lt;&gt;"",TransferLog!$L900&lt;&gt;""), TransferLog!$L900,"")</f>
        <v/>
      </c>
      <c r="L885" s="97">
        <f t="array" ref="L885">RANK($N885,$N$6:$N$2005,0)+COUNTIF($N$6:$N885,N885)</f>
        <v>100</v>
      </c>
      <c r="Q885" s="93"/>
      <c r="U885" s="93"/>
      <c r="W885" s="51" t="str">
        <f>IF(AND(AdmittedwithRecentDischarge!$K907&lt;&gt;"",AdmittedwithRecentDischarge!$I907&lt;&gt;"",AdmittedwithRecentDischarge!$W907&lt;&gt;""), AdmittedwithRecentDischarge!$W907,"")</f>
        <v/>
      </c>
      <c r="X885" s="97">
        <f t="array" ref="X885">RANK($Z885,$Z$6:$Z$2005,0)+COUNTIF($Z$6:$Z885,Z885)</f>
        <v>100</v>
      </c>
      <c r="AD885" s="93"/>
    </row>
    <row r="886" spans="1:30" s="97" customFormat="1">
      <c r="A886" s="97">
        <f t="shared" si="13"/>
        <v>881</v>
      </c>
      <c r="C886" s="51" t="str">
        <f>IF(AND(AdmittedwithRecentDischarge!$K908&lt;&gt;"",AdmittedwithRecentDischarge!$I908&lt;&gt;"",AdmittedwithRecentDischarge!$S908&lt;&gt;""), AdmittedwithRecentDischarge!$S908,"")</f>
        <v/>
      </c>
      <c r="D886" s="97">
        <f>RANK($F886,$F$6:$F$2005,0)+COUNTIF($F$6:$F886,F886)</f>
        <v>100</v>
      </c>
      <c r="I886" s="93"/>
      <c r="K886" s="51" t="str">
        <f>IF(AND(TransferLog!$J901&lt;&gt;"",TransferLog!$L901&lt;&gt;""), TransferLog!$L901,"")</f>
        <v/>
      </c>
      <c r="L886" s="97">
        <f t="array" ref="L886">RANK($N886,$N$6:$N$2005,0)+COUNTIF($N$6:$N886,N886)</f>
        <v>100</v>
      </c>
      <c r="Q886" s="93"/>
      <c r="U886" s="93"/>
      <c r="W886" s="51" t="str">
        <f>IF(AND(AdmittedwithRecentDischarge!$K908&lt;&gt;"",AdmittedwithRecentDischarge!$I908&lt;&gt;"",AdmittedwithRecentDischarge!$W908&lt;&gt;""), AdmittedwithRecentDischarge!$W908,"")</f>
        <v/>
      </c>
      <c r="X886" s="97">
        <f t="array" ref="X886">RANK($Z886,$Z$6:$Z$2005,0)+COUNTIF($Z$6:$Z886,Z886)</f>
        <v>100</v>
      </c>
      <c r="AD886" s="93"/>
    </row>
    <row r="887" spans="1:30" s="97" customFormat="1">
      <c r="A887" s="97">
        <f t="shared" si="13"/>
        <v>882</v>
      </c>
      <c r="C887" s="51" t="str">
        <f>IF(AND(AdmittedwithRecentDischarge!$K909&lt;&gt;"",AdmittedwithRecentDischarge!$I909&lt;&gt;"",AdmittedwithRecentDischarge!$S909&lt;&gt;""), AdmittedwithRecentDischarge!$S909,"")</f>
        <v/>
      </c>
      <c r="D887" s="97">
        <f>RANK($F887,$F$6:$F$2005,0)+COUNTIF($F$6:$F887,F887)</f>
        <v>100</v>
      </c>
      <c r="I887" s="93"/>
      <c r="K887" s="51" t="str">
        <f>IF(AND(TransferLog!$J902&lt;&gt;"",TransferLog!$L902&lt;&gt;""), TransferLog!$L902,"")</f>
        <v/>
      </c>
      <c r="L887" s="97">
        <f t="array" ref="L887">RANK($N887,$N$6:$N$2005,0)+COUNTIF($N$6:$N887,N887)</f>
        <v>100</v>
      </c>
      <c r="Q887" s="93"/>
      <c r="U887" s="93"/>
      <c r="W887" s="51" t="str">
        <f>IF(AND(AdmittedwithRecentDischarge!$K909&lt;&gt;"",AdmittedwithRecentDischarge!$I909&lt;&gt;"",AdmittedwithRecentDischarge!$W909&lt;&gt;""), AdmittedwithRecentDischarge!$W909,"")</f>
        <v/>
      </c>
      <c r="X887" s="97">
        <f t="array" ref="X887">RANK($Z887,$Z$6:$Z$2005,0)+COUNTIF($Z$6:$Z887,Z887)</f>
        <v>100</v>
      </c>
      <c r="AD887" s="93"/>
    </row>
    <row r="888" spans="1:30" s="97" customFormat="1">
      <c r="A888" s="97">
        <f t="shared" si="13"/>
        <v>883</v>
      </c>
      <c r="C888" s="51" t="str">
        <f>IF(AND(AdmittedwithRecentDischarge!$K910&lt;&gt;"",AdmittedwithRecentDischarge!$I910&lt;&gt;"",AdmittedwithRecentDischarge!$S910&lt;&gt;""), AdmittedwithRecentDischarge!$S910,"")</f>
        <v/>
      </c>
      <c r="D888" s="97">
        <f>RANK($F888,$F$6:$F$2005,0)+COUNTIF($F$6:$F888,F888)</f>
        <v>100</v>
      </c>
      <c r="I888" s="93"/>
      <c r="K888" s="51" t="str">
        <f>IF(AND(TransferLog!$J903&lt;&gt;"",TransferLog!$L903&lt;&gt;""), TransferLog!$L903,"")</f>
        <v/>
      </c>
      <c r="L888" s="97">
        <f t="array" ref="L888">RANK($N888,$N$6:$N$2005,0)+COUNTIF($N$6:$N888,N888)</f>
        <v>100</v>
      </c>
      <c r="Q888" s="93"/>
      <c r="U888" s="93"/>
      <c r="W888" s="51" t="str">
        <f>IF(AND(AdmittedwithRecentDischarge!$K910&lt;&gt;"",AdmittedwithRecentDischarge!$I910&lt;&gt;"",AdmittedwithRecentDischarge!$W910&lt;&gt;""), AdmittedwithRecentDischarge!$W910,"")</f>
        <v/>
      </c>
      <c r="X888" s="97">
        <f t="array" ref="X888">RANK($Z888,$Z$6:$Z$2005,0)+COUNTIF($Z$6:$Z888,Z888)</f>
        <v>100</v>
      </c>
      <c r="AD888" s="93"/>
    </row>
    <row r="889" spans="1:30" s="97" customFormat="1">
      <c r="A889" s="97">
        <f t="shared" si="13"/>
        <v>884</v>
      </c>
      <c r="C889" s="51" t="str">
        <f>IF(AND(AdmittedwithRecentDischarge!$K911&lt;&gt;"",AdmittedwithRecentDischarge!$I911&lt;&gt;"",AdmittedwithRecentDischarge!$S911&lt;&gt;""), AdmittedwithRecentDischarge!$S911,"")</f>
        <v/>
      </c>
      <c r="D889" s="97">
        <f>RANK($F889,$F$6:$F$2005,0)+COUNTIF($F$6:$F889,F889)</f>
        <v>100</v>
      </c>
      <c r="I889" s="93"/>
      <c r="K889" s="51" t="str">
        <f>IF(AND(TransferLog!$J904&lt;&gt;"",TransferLog!$L904&lt;&gt;""), TransferLog!$L904,"")</f>
        <v/>
      </c>
      <c r="L889" s="97">
        <f t="array" ref="L889">RANK($N889,$N$6:$N$2005,0)+COUNTIF($N$6:$N889,N889)</f>
        <v>100</v>
      </c>
      <c r="Q889" s="93"/>
      <c r="U889" s="93"/>
      <c r="W889" s="51" t="str">
        <f>IF(AND(AdmittedwithRecentDischarge!$K911&lt;&gt;"",AdmittedwithRecentDischarge!$I911&lt;&gt;"",AdmittedwithRecentDischarge!$W911&lt;&gt;""), AdmittedwithRecentDischarge!$W911,"")</f>
        <v/>
      </c>
      <c r="X889" s="97">
        <f t="array" ref="X889">RANK($Z889,$Z$6:$Z$2005,0)+COUNTIF($Z$6:$Z889,Z889)</f>
        <v>100</v>
      </c>
      <c r="AD889" s="93"/>
    </row>
    <row r="890" spans="1:30" s="97" customFormat="1">
      <c r="A890" s="97">
        <f t="shared" si="13"/>
        <v>885</v>
      </c>
      <c r="C890" s="51" t="str">
        <f>IF(AND(AdmittedwithRecentDischarge!$K912&lt;&gt;"",AdmittedwithRecentDischarge!$I912&lt;&gt;"",AdmittedwithRecentDischarge!$S912&lt;&gt;""), AdmittedwithRecentDischarge!$S912,"")</f>
        <v/>
      </c>
      <c r="D890" s="97">
        <f>RANK($F890,$F$6:$F$2005,0)+COUNTIF($F$6:$F890,F890)</f>
        <v>100</v>
      </c>
      <c r="I890" s="93"/>
      <c r="K890" s="51" t="str">
        <f>IF(AND(TransferLog!$J905&lt;&gt;"",TransferLog!$L905&lt;&gt;""), TransferLog!$L905,"")</f>
        <v/>
      </c>
      <c r="L890" s="97">
        <f t="array" ref="L890">RANK($N890,$N$6:$N$2005,0)+COUNTIF($N$6:$N890,N890)</f>
        <v>100</v>
      </c>
      <c r="Q890" s="93"/>
      <c r="U890" s="93"/>
      <c r="W890" s="51" t="str">
        <f>IF(AND(AdmittedwithRecentDischarge!$K912&lt;&gt;"",AdmittedwithRecentDischarge!$I912&lt;&gt;"",AdmittedwithRecentDischarge!$W912&lt;&gt;""), AdmittedwithRecentDischarge!$W912,"")</f>
        <v/>
      </c>
      <c r="X890" s="97">
        <f t="array" ref="X890">RANK($Z890,$Z$6:$Z$2005,0)+COUNTIF($Z$6:$Z890,Z890)</f>
        <v>100</v>
      </c>
      <c r="AD890" s="93"/>
    </row>
    <row r="891" spans="1:30" s="97" customFormat="1">
      <c r="A891" s="97">
        <f t="shared" si="13"/>
        <v>886</v>
      </c>
      <c r="C891" s="51" t="str">
        <f>IF(AND(AdmittedwithRecentDischarge!$K913&lt;&gt;"",AdmittedwithRecentDischarge!$I913&lt;&gt;"",AdmittedwithRecentDischarge!$S913&lt;&gt;""), AdmittedwithRecentDischarge!$S913,"")</f>
        <v/>
      </c>
      <c r="D891" s="97">
        <f>RANK($F891,$F$6:$F$2005,0)+COUNTIF($F$6:$F891,F891)</f>
        <v>100</v>
      </c>
      <c r="I891" s="93"/>
      <c r="K891" s="51" t="str">
        <f>IF(AND(TransferLog!$J906&lt;&gt;"",TransferLog!$L906&lt;&gt;""), TransferLog!$L906,"")</f>
        <v/>
      </c>
      <c r="L891" s="97">
        <f t="array" ref="L891">RANK($N891,$N$6:$N$2005,0)+COUNTIF($N$6:$N891,N891)</f>
        <v>100</v>
      </c>
      <c r="Q891" s="93"/>
      <c r="U891" s="93"/>
      <c r="W891" s="51" t="str">
        <f>IF(AND(AdmittedwithRecentDischarge!$K913&lt;&gt;"",AdmittedwithRecentDischarge!$I913&lt;&gt;"",AdmittedwithRecentDischarge!$W913&lt;&gt;""), AdmittedwithRecentDischarge!$W913,"")</f>
        <v/>
      </c>
      <c r="X891" s="97">
        <f t="array" ref="X891">RANK($Z891,$Z$6:$Z$2005,0)+COUNTIF($Z$6:$Z891,Z891)</f>
        <v>100</v>
      </c>
      <c r="AD891" s="93"/>
    </row>
    <row r="892" spans="1:30" s="97" customFormat="1">
      <c r="A892" s="97">
        <f t="shared" si="13"/>
        <v>887</v>
      </c>
      <c r="C892" s="51" t="str">
        <f>IF(AND(AdmittedwithRecentDischarge!$K914&lt;&gt;"",AdmittedwithRecentDischarge!$I914&lt;&gt;"",AdmittedwithRecentDischarge!$S914&lt;&gt;""), AdmittedwithRecentDischarge!$S914,"")</f>
        <v/>
      </c>
      <c r="D892" s="97">
        <f>RANK($F892,$F$6:$F$2005,0)+COUNTIF($F$6:$F892,F892)</f>
        <v>100</v>
      </c>
      <c r="I892" s="93"/>
      <c r="K892" s="51" t="str">
        <f>IF(AND(TransferLog!$J907&lt;&gt;"",TransferLog!$L907&lt;&gt;""), TransferLog!$L907,"")</f>
        <v/>
      </c>
      <c r="L892" s="97">
        <f t="array" ref="L892">RANK($N892,$N$6:$N$2005,0)+COUNTIF($N$6:$N892,N892)</f>
        <v>100</v>
      </c>
      <c r="Q892" s="93"/>
      <c r="U892" s="93"/>
      <c r="W892" s="51" t="str">
        <f>IF(AND(AdmittedwithRecentDischarge!$K914&lt;&gt;"",AdmittedwithRecentDischarge!$I914&lt;&gt;"",AdmittedwithRecentDischarge!$W914&lt;&gt;""), AdmittedwithRecentDischarge!$W914,"")</f>
        <v/>
      </c>
      <c r="X892" s="97">
        <f t="array" ref="X892">RANK($Z892,$Z$6:$Z$2005,0)+COUNTIF($Z$6:$Z892,Z892)</f>
        <v>100</v>
      </c>
      <c r="AD892" s="93"/>
    </row>
    <row r="893" spans="1:30" s="97" customFormat="1">
      <c r="A893" s="97">
        <f t="shared" si="13"/>
        <v>888</v>
      </c>
      <c r="C893" s="51" t="str">
        <f>IF(AND(AdmittedwithRecentDischarge!$K915&lt;&gt;"",AdmittedwithRecentDischarge!$I915&lt;&gt;"",AdmittedwithRecentDischarge!$S915&lt;&gt;""), AdmittedwithRecentDischarge!$S915,"")</f>
        <v/>
      </c>
      <c r="D893" s="97">
        <f>RANK($F893,$F$6:$F$2005,0)+COUNTIF($F$6:$F893,F893)</f>
        <v>100</v>
      </c>
      <c r="I893" s="93"/>
      <c r="K893" s="51" t="str">
        <f>IF(AND(TransferLog!$J908&lt;&gt;"",TransferLog!$L908&lt;&gt;""), TransferLog!$L908,"")</f>
        <v/>
      </c>
      <c r="L893" s="97">
        <f t="array" ref="L893">RANK($N893,$N$6:$N$2005,0)+COUNTIF($N$6:$N893,N893)</f>
        <v>100</v>
      </c>
      <c r="Q893" s="93"/>
      <c r="U893" s="93"/>
      <c r="W893" s="51" t="str">
        <f>IF(AND(AdmittedwithRecentDischarge!$K915&lt;&gt;"",AdmittedwithRecentDischarge!$I915&lt;&gt;"",AdmittedwithRecentDischarge!$W915&lt;&gt;""), AdmittedwithRecentDischarge!$W915,"")</f>
        <v/>
      </c>
      <c r="X893" s="97">
        <f t="array" ref="X893">RANK($Z893,$Z$6:$Z$2005,0)+COUNTIF($Z$6:$Z893,Z893)</f>
        <v>100</v>
      </c>
      <c r="AD893" s="93"/>
    </row>
    <row r="894" spans="1:30" s="97" customFormat="1">
      <c r="A894" s="97">
        <f t="shared" si="13"/>
        <v>889</v>
      </c>
      <c r="C894" s="51" t="str">
        <f>IF(AND(AdmittedwithRecentDischarge!$K916&lt;&gt;"",AdmittedwithRecentDischarge!$I916&lt;&gt;"",AdmittedwithRecentDischarge!$S916&lt;&gt;""), AdmittedwithRecentDischarge!$S916,"")</f>
        <v/>
      </c>
      <c r="D894" s="97">
        <f>RANK($F894,$F$6:$F$2005,0)+COUNTIF($F$6:$F894,F894)</f>
        <v>100</v>
      </c>
      <c r="I894" s="93"/>
      <c r="K894" s="51" t="str">
        <f>IF(AND(TransferLog!$J909&lt;&gt;"",TransferLog!$L909&lt;&gt;""), TransferLog!$L909,"")</f>
        <v/>
      </c>
      <c r="L894" s="97">
        <f t="array" ref="L894">RANK($N894,$N$6:$N$2005,0)+COUNTIF($N$6:$N894,N894)</f>
        <v>100</v>
      </c>
      <c r="Q894" s="93"/>
      <c r="U894" s="93"/>
      <c r="W894" s="51" t="str">
        <f>IF(AND(AdmittedwithRecentDischarge!$K916&lt;&gt;"",AdmittedwithRecentDischarge!$I916&lt;&gt;"",AdmittedwithRecentDischarge!$W916&lt;&gt;""), AdmittedwithRecentDischarge!$W916,"")</f>
        <v/>
      </c>
      <c r="X894" s="97">
        <f t="array" ref="X894">RANK($Z894,$Z$6:$Z$2005,0)+COUNTIF($Z$6:$Z894,Z894)</f>
        <v>100</v>
      </c>
      <c r="AD894" s="93"/>
    </row>
    <row r="895" spans="1:30" s="97" customFormat="1">
      <c r="A895" s="97">
        <f t="shared" si="13"/>
        <v>890</v>
      </c>
      <c r="C895" s="51" t="str">
        <f>IF(AND(AdmittedwithRecentDischarge!$K917&lt;&gt;"",AdmittedwithRecentDischarge!$I917&lt;&gt;"",AdmittedwithRecentDischarge!$S917&lt;&gt;""), AdmittedwithRecentDischarge!$S917,"")</f>
        <v/>
      </c>
      <c r="D895" s="97">
        <f>RANK($F895,$F$6:$F$2005,0)+COUNTIF($F$6:$F895,F895)</f>
        <v>100</v>
      </c>
      <c r="I895" s="93"/>
      <c r="K895" s="51" t="str">
        <f>IF(AND(TransferLog!$J910&lt;&gt;"",TransferLog!$L910&lt;&gt;""), TransferLog!$L910,"")</f>
        <v/>
      </c>
      <c r="L895" s="97">
        <f t="array" ref="L895">RANK($N895,$N$6:$N$2005,0)+COUNTIF($N$6:$N895,N895)</f>
        <v>100</v>
      </c>
      <c r="Q895" s="93"/>
      <c r="U895" s="93"/>
      <c r="W895" s="51" t="str">
        <f>IF(AND(AdmittedwithRecentDischarge!$K917&lt;&gt;"",AdmittedwithRecentDischarge!$I917&lt;&gt;"",AdmittedwithRecentDischarge!$W917&lt;&gt;""), AdmittedwithRecentDischarge!$W917,"")</f>
        <v/>
      </c>
      <c r="X895" s="97">
        <f t="array" ref="X895">RANK($Z895,$Z$6:$Z$2005,0)+COUNTIF($Z$6:$Z895,Z895)</f>
        <v>100</v>
      </c>
      <c r="AD895" s="93"/>
    </row>
    <row r="896" spans="1:30" s="97" customFormat="1">
      <c r="A896" s="97">
        <f t="shared" si="13"/>
        <v>891</v>
      </c>
      <c r="C896" s="51" t="str">
        <f>IF(AND(AdmittedwithRecentDischarge!$K918&lt;&gt;"",AdmittedwithRecentDischarge!$I918&lt;&gt;"",AdmittedwithRecentDischarge!$S918&lt;&gt;""), AdmittedwithRecentDischarge!$S918,"")</f>
        <v/>
      </c>
      <c r="D896" s="97">
        <f>RANK($F896,$F$6:$F$2005,0)+COUNTIF($F$6:$F896,F896)</f>
        <v>100</v>
      </c>
      <c r="I896" s="93"/>
      <c r="K896" s="51" t="str">
        <f>IF(AND(TransferLog!$J911&lt;&gt;"",TransferLog!$L911&lt;&gt;""), TransferLog!$L911,"")</f>
        <v/>
      </c>
      <c r="L896" s="97">
        <f t="array" ref="L896">RANK($N896,$N$6:$N$2005,0)+COUNTIF($N$6:$N896,N896)</f>
        <v>100</v>
      </c>
      <c r="Q896" s="93"/>
      <c r="U896" s="93"/>
      <c r="W896" s="51" t="str">
        <f>IF(AND(AdmittedwithRecentDischarge!$K918&lt;&gt;"",AdmittedwithRecentDischarge!$I918&lt;&gt;"",AdmittedwithRecentDischarge!$W918&lt;&gt;""), AdmittedwithRecentDischarge!$W918,"")</f>
        <v/>
      </c>
      <c r="X896" s="97">
        <f t="array" ref="X896">RANK($Z896,$Z$6:$Z$2005,0)+COUNTIF($Z$6:$Z896,Z896)</f>
        <v>100</v>
      </c>
      <c r="AD896" s="93"/>
    </row>
    <row r="897" spans="1:30" s="97" customFormat="1">
      <c r="A897" s="97">
        <f t="shared" si="13"/>
        <v>892</v>
      </c>
      <c r="C897" s="51" t="str">
        <f>IF(AND(AdmittedwithRecentDischarge!$K919&lt;&gt;"",AdmittedwithRecentDischarge!$I919&lt;&gt;"",AdmittedwithRecentDischarge!$S919&lt;&gt;""), AdmittedwithRecentDischarge!$S919,"")</f>
        <v/>
      </c>
      <c r="D897" s="97">
        <f>RANK($F897,$F$6:$F$2005,0)+COUNTIF($F$6:$F897,F897)</f>
        <v>100</v>
      </c>
      <c r="I897" s="93"/>
      <c r="K897" s="51" t="str">
        <f>IF(AND(TransferLog!$J912&lt;&gt;"",TransferLog!$L912&lt;&gt;""), TransferLog!$L912,"")</f>
        <v/>
      </c>
      <c r="L897" s="97">
        <f t="array" ref="L897">RANK($N897,$N$6:$N$2005,0)+COUNTIF($N$6:$N897,N897)</f>
        <v>100</v>
      </c>
      <c r="Q897" s="93"/>
      <c r="U897" s="93"/>
      <c r="W897" s="51" t="str">
        <f>IF(AND(AdmittedwithRecentDischarge!$K919&lt;&gt;"",AdmittedwithRecentDischarge!$I919&lt;&gt;"",AdmittedwithRecentDischarge!$W919&lt;&gt;""), AdmittedwithRecentDischarge!$W919,"")</f>
        <v/>
      </c>
      <c r="X897" s="97">
        <f t="array" ref="X897">RANK($Z897,$Z$6:$Z$2005,0)+COUNTIF($Z$6:$Z897,Z897)</f>
        <v>100</v>
      </c>
      <c r="AD897" s="93"/>
    </row>
    <row r="898" spans="1:30" s="97" customFormat="1">
      <c r="A898" s="97">
        <f t="shared" si="13"/>
        <v>893</v>
      </c>
      <c r="C898" s="51" t="str">
        <f>IF(AND(AdmittedwithRecentDischarge!$K920&lt;&gt;"",AdmittedwithRecentDischarge!$I920&lt;&gt;"",AdmittedwithRecentDischarge!$S920&lt;&gt;""), AdmittedwithRecentDischarge!$S920,"")</f>
        <v/>
      </c>
      <c r="D898" s="97">
        <f>RANK($F898,$F$6:$F$2005,0)+COUNTIF($F$6:$F898,F898)</f>
        <v>100</v>
      </c>
      <c r="I898" s="93"/>
      <c r="K898" s="51" t="str">
        <f>IF(AND(TransferLog!$J913&lt;&gt;"",TransferLog!$L913&lt;&gt;""), TransferLog!$L913,"")</f>
        <v/>
      </c>
      <c r="L898" s="97">
        <f t="array" ref="L898">RANK($N898,$N$6:$N$2005,0)+COUNTIF($N$6:$N898,N898)</f>
        <v>100</v>
      </c>
      <c r="Q898" s="93"/>
      <c r="U898" s="93"/>
      <c r="W898" s="51" t="str">
        <f>IF(AND(AdmittedwithRecentDischarge!$K920&lt;&gt;"",AdmittedwithRecentDischarge!$I920&lt;&gt;"",AdmittedwithRecentDischarge!$W920&lt;&gt;""), AdmittedwithRecentDischarge!$W920,"")</f>
        <v/>
      </c>
      <c r="X898" s="97">
        <f t="array" ref="X898">RANK($Z898,$Z$6:$Z$2005,0)+COUNTIF($Z$6:$Z898,Z898)</f>
        <v>100</v>
      </c>
      <c r="AD898" s="93"/>
    </row>
    <row r="899" spans="1:30" s="97" customFormat="1">
      <c r="A899" s="97">
        <f t="shared" si="13"/>
        <v>894</v>
      </c>
      <c r="C899" s="51" t="str">
        <f>IF(AND(AdmittedwithRecentDischarge!$K921&lt;&gt;"",AdmittedwithRecentDischarge!$I921&lt;&gt;"",AdmittedwithRecentDischarge!$S921&lt;&gt;""), AdmittedwithRecentDischarge!$S921,"")</f>
        <v/>
      </c>
      <c r="D899" s="97">
        <f>RANK($F899,$F$6:$F$2005,0)+COUNTIF($F$6:$F899,F899)</f>
        <v>100</v>
      </c>
      <c r="I899" s="93"/>
      <c r="K899" s="51" t="str">
        <f>IF(AND(TransferLog!$J914&lt;&gt;"",TransferLog!$L914&lt;&gt;""), TransferLog!$L914,"")</f>
        <v/>
      </c>
      <c r="L899" s="97">
        <f t="array" ref="L899">RANK($N899,$N$6:$N$2005,0)+COUNTIF($N$6:$N899,N899)</f>
        <v>100</v>
      </c>
      <c r="Q899" s="93"/>
      <c r="U899" s="93"/>
      <c r="W899" s="51" t="str">
        <f>IF(AND(AdmittedwithRecentDischarge!$K921&lt;&gt;"",AdmittedwithRecentDischarge!$I921&lt;&gt;"",AdmittedwithRecentDischarge!$W921&lt;&gt;""), AdmittedwithRecentDischarge!$W921,"")</f>
        <v/>
      </c>
      <c r="X899" s="97">
        <f t="array" ref="X899">RANK($Z899,$Z$6:$Z$2005,0)+COUNTIF($Z$6:$Z899,Z899)</f>
        <v>100</v>
      </c>
      <c r="AD899" s="93"/>
    </row>
    <row r="900" spans="1:30" s="97" customFormat="1">
      <c r="A900" s="97">
        <f t="shared" si="13"/>
        <v>895</v>
      </c>
      <c r="C900" s="51" t="str">
        <f>IF(AND(AdmittedwithRecentDischarge!$K922&lt;&gt;"",AdmittedwithRecentDischarge!$I922&lt;&gt;"",AdmittedwithRecentDischarge!$S922&lt;&gt;""), AdmittedwithRecentDischarge!$S922,"")</f>
        <v/>
      </c>
      <c r="D900" s="97">
        <f>RANK($F900,$F$6:$F$2005,0)+COUNTIF($F$6:$F900,F900)</f>
        <v>100</v>
      </c>
      <c r="I900" s="93"/>
      <c r="K900" s="51" t="str">
        <f>IF(AND(TransferLog!$J915&lt;&gt;"",TransferLog!$L915&lt;&gt;""), TransferLog!$L915,"")</f>
        <v/>
      </c>
      <c r="L900" s="97">
        <f t="array" ref="L900">RANK($N900,$N$6:$N$2005,0)+COUNTIF($N$6:$N900,N900)</f>
        <v>100</v>
      </c>
      <c r="Q900" s="93"/>
      <c r="U900" s="93"/>
      <c r="W900" s="51" t="str">
        <f>IF(AND(AdmittedwithRecentDischarge!$K922&lt;&gt;"",AdmittedwithRecentDischarge!$I922&lt;&gt;"",AdmittedwithRecentDischarge!$W922&lt;&gt;""), AdmittedwithRecentDischarge!$W922,"")</f>
        <v/>
      </c>
      <c r="X900" s="97">
        <f t="array" ref="X900">RANK($Z900,$Z$6:$Z$2005,0)+COUNTIF($Z$6:$Z900,Z900)</f>
        <v>100</v>
      </c>
      <c r="AD900" s="93"/>
    </row>
    <row r="901" spans="1:30" s="97" customFormat="1">
      <c r="A901" s="97">
        <f t="shared" si="13"/>
        <v>896</v>
      </c>
      <c r="C901" s="51" t="str">
        <f>IF(AND(AdmittedwithRecentDischarge!$K923&lt;&gt;"",AdmittedwithRecentDischarge!$I923&lt;&gt;"",AdmittedwithRecentDischarge!$S923&lt;&gt;""), AdmittedwithRecentDischarge!$S923,"")</f>
        <v/>
      </c>
      <c r="D901" s="97">
        <f>RANK($F901,$F$6:$F$2005,0)+COUNTIF($F$6:$F901,F901)</f>
        <v>100</v>
      </c>
      <c r="I901" s="93"/>
      <c r="K901" s="51" t="str">
        <f>IF(AND(TransferLog!$J916&lt;&gt;"",TransferLog!$L916&lt;&gt;""), TransferLog!$L916,"")</f>
        <v/>
      </c>
      <c r="L901" s="97">
        <f t="array" ref="L901">RANK($N901,$N$6:$N$2005,0)+COUNTIF($N$6:$N901,N901)</f>
        <v>100</v>
      </c>
      <c r="Q901" s="93"/>
      <c r="U901" s="93"/>
      <c r="W901" s="51" t="str">
        <f>IF(AND(AdmittedwithRecentDischarge!$K923&lt;&gt;"",AdmittedwithRecentDischarge!$I923&lt;&gt;"",AdmittedwithRecentDischarge!$W923&lt;&gt;""), AdmittedwithRecentDischarge!$W923,"")</f>
        <v/>
      </c>
      <c r="X901" s="97">
        <f t="array" ref="X901">RANK($Z901,$Z$6:$Z$2005,0)+COUNTIF($Z$6:$Z901,Z901)</f>
        <v>100</v>
      </c>
      <c r="AD901" s="93"/>
    </row>
    <row r="902" spans="1:30" s="97" customFormat="1">
      <c r="A902" s="97">
        <f t="shared" si="13"/>
        <v>897</v>
      </c>
      <c r="C902" s="51" t="str">
        <f>IF(AND(AdmittedwithRecentDischarge!$K924&lt;&gt;"",AdmittedwithRecentDischarge!$I924&lt;&gt;"",AdmittedwithRecentDischarge!$S924&lt;&gt;""), AdmittedwithRecentDischarge!$S924,"")</f>
        <v/>
      </c>
      <c r="D902" s="97">
        <f>RANK($F902,$F$6:$F$2005,0)+COUNTIF($F$6:$F902,F902)</f>
        <v>100</v>
      </c>
      <c r="I902" s="93"/>
      <c r="K902" s="51" t="str">
        <f>IF(AND(TransferLog!$J917&lt;&gt;"",TransferLog!$L917&lt;&gt;""), TransferLog!$L917,"")</f>
        <v/>
      </c>
      <c r="L902" s="97">
        <f t="array" ref="L902">RANK($N902,$N$6:$N$2005,0)+COUNTIF($N$6:$N902,N902)</f>
        <v>100</v>
      </c>
      <c r="Q902" s="93"/>
      <c r="U902" s="93"/>
      <c r="W902" s="51" t="str">
        <f>IF(AND(AdmittedwithRecentDischarge!$K924&lt;&gt;"",AdmittedwithRecentDischarge!$I924&lt;&gt;"",AdmittedwithRecentDischarge!$W924&lt;&gt;""), AdmittedwithRecentDischarge!$W924,"")</f>
        <v/>
      </c>
      <c r="X902" s="97">
        <f t="array" ref="X902">RANK($Z902,$Z$6:$Z$2005,0)+COUNTIF($Z$6:$Z902,Z902)</f>
        <v>100</v>
      </c>
      <c r="AD902" s="93"/>
    </row>
    <row r="903" spans="1:30" s="97" customFormat="1">
      <c r="A903" s="97">
        <f t="shared" ref="A903:A966" si="14">ROW()-5</f>
        <v>898</v>
      </c>
      <c r="C903" s="51" t="str">
        <f>IF(AND(AdmittedwithRecentDischarge!$K925&lt;&gt;"",AdmittedwithRecentDischarge!$I925&lt;&gt;"",AdmittedwithRecentDischarge!$S925&lt;&gt;""), AdmittedwithRecentDischarge!$S925,"")</f>
        <v/>
      </c>
      <c r="D903" s="97">
        <f>RANK($F903,$F$6:$F$2005,0)+COUNTIF($F$6:$F903,F903)</f>
        <v>100</v>
      </c>
      <c r="I903" s="93"/>
      <c r="K903" s="51" t="str">
        <f>IF(AND(TransferLog!$J918&lt;&gt;"",TransferLog!$L918&lt;&gt;""), TransferLog!$L918,"")</f>
        <v/>
      </c>
      <c r="L903" s="97">
        <f t="array" ref="L903">RANK($N903,$N$6:$N$2005,0)+COUNTIF($N$6:$N903,N903)</f>
        <v>100</v>
      </c>
      <c r="Q903" s="93"/>
      <c r="U903" s="93"/>
      <c r="W903" s="51" t="str">
        <f>IF(AND(AdmittedwithRecentDischarge!$K925&lt;&gt;"",AdmittedwithRecentDischarge!$I925&lt;&gt;"",AdmittedwithRecentDischarge!$W925&lt;&gt;""), AdmittedwithRecentDischarge!$W925,"")</f>
        <v/>
      </c>
      <c r="X903" s="97">
        <f t="array" ref="X903">RANK($Z903,$Z$6:$Z$2005,0)+COUNTIF($Z$6:$Z903,Z903)</f>
        <v>100</v>
      </c>
      <c r="AD903" s="93"/>
    </row>
    <row r="904" spans="1:30" s="97" customFormat="1">
      <c r="A904" s="97">
        <f t="shared" si="14"/>
        <v>899</v>
      </c>
      <c r="C904" s="51" t="str">
        <f>IF(AND(AdmittedwithRecentDischarge!$K926&lt;&gt;"",AdmittedwithRecentDischarge!$I926&lt;&gt;"",AdmittedwithRecentDischarge!$S926&lt;&gt;""), AdmittedwithRecentDischarge!$S926,"")</f>
        <v/>
      </c>
      <c r="D904" s="97">
        <f>RANK($F904,$F$6:$F$2005,0)+COUNTIF($F$6:$F904,F904)</f>
        <v>100</v>
      </c>
      <c r="I904" s="93"/>
      <c r="K904" s="51" t="str">
        <f>IF(AND(TransferLog!$J919&lt;&gt;"",TransferLog!$L919&lt;&gt;""), TransferLog!$L919,"")</f>
        <v/>
      </c>
      <c r="L904" s="97">
        <f t="array" ref="L904">RANK($N904,$N$6:$N$2005,0)+COUNTIF($N$6:$N904,N904)</f>
        <v>100</v>
      </c>
      <c r="Q904" s="93"/>
      <c r="U904" s="93"/>
      <c r="W904" s="51" t="str">
        <f>IF(AND(AdmittedwithRecentDischarge!$K926&lt;&gt;"",AdmittedwithRecentDischarge!$I926&lt;&gt;"",AdmittedwithRecentDischarge!$W926&lt;&gt;""), AdmittedwithRecentDischarge!$W926,"")</f>
        <v/>
      </c>
      <c r="X904" s="97">
        <f t="array" ref="X904">RANK($Z904,$Z$6:$Z$2005,0)+COUNTIF($Z$6:$Z904,Z904)</f>
        <v>100</v>
      </c>
      <c r="AD904" s="93"/>
    </row>
    <row r="905" spans="1:30" s="97" customFormat="1">
      <c r="A905" s="97">
        <f t="shared" si="14"/>
        <v>900</v>
      </c>
      <c r="C905" s="51" t="str">
        <f>IF(AND(AdmittedwithRecentDischarge!$K927&lt;&gt;"",AdmittedwithRecentDischarge!$I927&lt;&gt;"",AdmittedwithRecentDischarge!$S927&lt;&gt;""), AdmittedwithRecentDischarge!$S927,"")</f>
        <v/>
      </c>
      <c r="D905" s="97">
        <f>RANK($F905,$F$6:$F$2005,0)+COUNTIF($F$6:$F905,F905)</f>
        <v>100</v>
      </c>
      <c r="I905" s="93"/>
      <c r="K905" s="51" t="str">
        <f>IF(AND(TransferLog!$J920&lt;&gt;"",TransferLog!$L920&lt;&gt;""), TransferLog!$L920,"")</f>
        <v/>
      </c>
      <c r="L905" s="97">
        <f t="array" ref="L905">RANK($N905,$N$6:$N$2005,0)+COUNTIF($N$6:$N905,N905)</f>
        <v>100</v>
      </c>
      <c r="Q905" s="93"/>
      <c r="U905" s="93"/>
      <c r="W905" s="51" t="str">
        <f>IF(AND(AdmittedwithRecentDischarge!$K927&lt;&gt;"",AdmittedwithRecentDischarge!$I927&lt;&gt;"",AdmittedwithRecentDischarge!$W927&lt;&gt;""), AdmittedwithRecentDischarge!$W927,"")</f>
        <v/>
      </c>
      <c r="X905" s="97">
        <f t="array" ref="X905">RANK($Z905,$Z$6:$Z$2005,0)+COUNTIF($Z$6:$Z905,Z905)</f>
        <v>100</v>
      </c>
      <c r="AD905" s="93"/>
    </row>
    <row r="906" spans="1:30" s="97" customFormat="1">
      <c r="A906" s="97">
        <f t="shared" si="14"/>
        <v>901</v>
      </c>
      <c r="C906" s="51" t="str">
        <f>IF(AND(AdmittedwithRecentDischarge!$K928&lt;&gt;"",AdmittedwithRecentDischarge!$I928&lt;&gt;"",AdmittedwithRecentDischarge!$S928&lt;&gt;""), AdmittedwithRecentDischarge!$S928,"")</f>
        <v/>
      </c>
      <c r="D906" s="97">
        <f>RANK($F906,$F$6:$F$2005,0)+COUNTIF($F$6:$F906,F906)</f>
        <v>100</v>
      </c>
      <c r="I906" s="93"/>
      <c r="K906" s="51" t="str">
        <f>IF(AND(TransferLog!$J921&lt;&gt;"",TransferLog!$L921&lt;&gt;""), TransferLog!$L921,"")</f>
        <v/>
      </c>
      <c r="L906" s="97">
        <f t="array" ref="L906">RANK($N906,$N$6:$N$2005,0)+COUNTIF($N$6:$N906,N906)</f>
        <v>100</v>
      </c>
      <c r="Q906" s="93"/>
      <c r="U906" s="93"/>
      <c r="W906" s="51" t="str">
        <f>IF(AND(AdmittedwithRecentDischarge!$K928&lt;&gt;"",AdmittedwithRecentDischarge!$I928&lt;&gt;"",AdmittedwithRecentDischarge!$W928&lt;&gt;""), AdmittedwithRecentDischarge!$W928,"")</f>
        <v/>
      </c>
      <c r="X906" s="97">
        <f t="array" ref="X906">RANK($Z906,$Z$6:$Z$2005,0)+COUNTIF($Z$6:$Z906,Z906)</f>
        <v>100</v>
      </c>
      <c r="AD906" s="93"/>
    </row>
    <row r="907" spans="1:30" s="97" customFormat="1">
      <c r="A907" s="97">
        <f t="shared" si="14"/>
        <v>902</v>
      </c>
      <c r="C907" s="51" t="str">
        <f>IF(AND(AdmittedwithRecentDischarge!$K929&lt;&gt;"",AdmittedwithRecentDischarge!$I929&lt;&gt;"",AdmittedwithRecentDischarge!$S929&lt;&gt;""), AdmittedwithRecentDischarge!$S929,"")</f>
        <v/>
      </c>
      <c r="D907" s="97">
        <f>RANK($F907,$F$6:$F$2005,0)+COUNTIF($F$6:$F907,F907)</f>
        <v>100</v>
      </c>
      <c r="I907" s="93"/>
      <c r="K907" s="51" t="str">
        <f>IF(AND(TransferLog!$J922&lt;&gt;"",TransferLog!$L922&lt;&gt;""), TransferLog!$L922,"")</f>
        <v/>
      </c>
      <c r="L907" s="97">
        <f t="array" ref="L907">RANK($N907,$N$6:$N$2005,0)+COUNTIF($N$6:$N907,N907)</f>
        <v>100</v>
      </c>
      <c r="Q907" s="93"/>
      <c r="U907" s="93"/>
      <c r="W907" s="51" t="str">
        <f>IF(AND(AdmittedwithRecentDischarge!$K929&lt;&gt;"",AdmittedwithRecentDischarge!$I929&lt;&gt;"",AdmittedwithRecentDischarge!$W929&lt;&gt;""), AdmittedwithRecentDischarge!$W929,"")</f>
        <v/>
      </c>
      <c r="X907" s="97">
        <f t="array" ref="X907">RANK($Z907,$Z$6:$Z$2005,0)+COUNTIF($Z$6:$Z907,Z907)</f>
        <v>100</v>
      </c>
      <c r="AD907" s="93"/>
    </row>
    <row r="908" spans="1:30" s="97" customFormat="1">
      <c r="A908" s="97">
        <f t="shared" si="14"/>
        <v>903</v>
      </c>
      <c r="C908" s="51" t="str">
        <f>IF(AND(AdmittedwithRecentDischarge!$K930&lt;&gt;"",AdmittedwithRecentDischarge!$I930&lt;&gt;"",AdmittedwithRecentDischarge!$S930&lt;&gt;""), AdmittedwithRecentDischarge!$S930,"")</f>
        <v/>
      </c>
      <c r="D908" s="97">
        <f>RANK($F908,$F$6:$F$2005,0)+COUNTIF($F$6:$F908,F908)</f>
        <v>100</v>
      </c>
      <c r="I908" s="93"/>
      <c r="K908" s="51" t="str">
        <f>IF(AND(TransferLog!$J923&lt;&gt;"",TransferLog!$L923&lt;&gt;""), TransferLog!$L923,"")</f>
        <v/>
      </c>
      <c r="L908" s="97">
        <f t="array" ref="L908">RANK($N908,$N$6:$N$2005,0)+COUNTIF($N$6:$N908,N908)</f>
        <v>100</v>
      </c>
      <c r="Q908" s="93"/>
      <c r="U908" s="93"/>
      <c r="W908" s="51" t="str">
        <f>IF(AND(AdmittedwithRecentDischarge!$K930&lt;&gt;"",AdmittedwithRecentDischarge!$I930&lt;&gt;"",AdmittedwithRecentDischarge!$W930&lt;&gt;""), AdmittedwithRecentDischarge!$W930,"")</f>
        <v/>
      </c>
      <c r="X908" s="97">
        <f t="array" ref="X908">RANK($Z908,$Z$6:$Z$2005,0)+COUNTIF($Z$6:$Z908,Z908)</f>
        <v>100</v>
      </c>
      <c r="AD908" s="93"/>
    </row>
    <row r="909" spans="1:30" s="97" customFormat="1">
      <c r="A909" s="97">
        <f t="shared" si="14"/>
        <v>904</v>
      </c>
      <c r="C909" s="51" t="str">
        <f>IF(AND(AdmittedwithRecentDischarge!$K931&lt;&gt;"",AdmittedwithRecentDischarge!$I931&lt;&gt;"",AdmittedwithRecentDischarge!$S931&lt;&gt;""), AdmittedwithRecentDischarge!$S931,"")</f>
        <v/>
      </c>
      <c r="D909" s="97">
        <f>RANK($F909,$F$6:$F$2005,0)+COUNTIF($F$6:$F909,F909)</f>
        <v>100</v>
      </c>
      <c r="I909" s="93"/>
      <c r="K909" s="51" t="str">
        <f>IF(AND(TransferLog!$J924&lt;&gt;"",TransferLog!$L924&lt;&gt;""), TransferLog!$L924,"")</f>
        <v/>
      </c>
      <c r="L909" s="97">
        <f t="array" ref="L909">RANK($N909,$N$6:$N$2005,0)+COUNTIF($N$6:$N909,N909)</f>
        <v>100</v>
      </c>
      <c r="Q909" s="93"/>
      <c r="U909" s="93"/>
      <c r="W909" s="51" t="str">
        <f>IF(AND(AdmittedwithRecentDischarge!$K931&lt;&gt;"",AdmittedwithRecentDischarge!$I931&lt;&gt;"",AdmittedwithRecentDischarge!$W931&lt;&gt;""), AdmittedwithRecentDischarge!$W931,"")</f>
        <v/>
      </c>
      <c r="X909" s="97">
        <f t="array" ref="X909">RANK($Z909,$Z$6:$Z$2005,0)+COUNTIF($Z$6:$Z909,Z909)</f>
        <v>100</v>
      </c>
      <c r="AD909" s="93"/>
    </row>
    <row r="910" spans="1:30" s="97" customFormat="1">
      <c r="A910" s="97">
        <f t="shared" si="14"/>
        <v>905</v>
      </c>
      <c r="C910" s="51" t="str">
        <f>IF(AND(AdmittedwithRecentDischarge!$K932&lt;&gt;"",AdmittedwithRecentDischarge!$I932&lt;&gt;"",AdmittedwithRecentDischarge!$S932&lt;&gt;""), AdmittedwithRecentDischarge!$S932,"")</f>
        <v/>
      </c>
      <c r="D910" s="97">
        <f>RANK($F910,$F$6:$F$2005,0)+COUNTIF($F$6:$F910,F910)</f>
        <v>100</v>
      </c>
      <c r="I910" s="93"/>
      <c r="K910" s="51" t="str">
        <f>IF(AND(TransferLog!$J925&lt;&gt;"",TransferLog!$L925&lt;&gt;""), TransferLog!$L925,"")</f>
        <v/>
      </c>
      <c r="L910" s="97">
        <f t="array" ref="L910">RANK($N910,$N$6:$N$2005,0)+COUNTIF($N$6:$N910,N910)</f>
        <v>100</v>
      </c>
      <c r="Q910" s="93"/>
      <c r="U910" s="93"/>
      <c r="W910" s="51" t="str">
        <f>IF(AND(AdmittedwithRecentDischarge!$K932&lt;&gt;"",AdmittedwithRecentDischarge!$I932&lt;&gt;"",AdmittedwithRecentDischarge!$W932&lt;&gt;""), AdmittedwithRecentDischarge!$W932,"")</f>
        <v/>
      </c>
      <c r="X910" s="97">
        <f t="array" ref="X910">RANK($Z910,$Z$6:$Z$2005,0)+COUNTIF($Z$6:$Z910,Z910)</f>
        <v>100</v>
      </c>
      <c r="AD910" s="93"/>
    </row>
    <row r="911" spans="1:30" s="97" customFormat="1">
      <c r="A911" s="97">
        <f t="shared" si="14"/>
        <v>906</v>
      </c>
      <c r="C911" s="51" t="str">
        <f>IF(AND(AdmittedwithRecentDischarge!$K933&lt;&gt;"",AdmittedwithRecentDischarge!$I933&lt;&gt;"",AdmittedwithRecentDischarge!$S933&lt;&gt;""), AdmittedwithRecentDischarge!$S933,"")</f>
        <v/>
      </c>
      <c r="D911" s="97">
        <f>RANK($F911,$F$6:$F$2005,0)+COUNTIF($F$6:$F911,F911)</f>
        <v>100</v>
      </c>
      <c r="I911" s="93"/>
      <c r="K911" s="51" t="str">
        <f>IF(AND(TransferLog!$J926&lt;&gt;"",TransferLog!$L926&lt;&gt;""), TransferLog!$L926,"")</f>
        <v/>
      </c>
      <c r="L911" s="97">
        <f t="array" ref="L911">RANK($N911,$N$6:$N$2005,0)+COUNTIF($N$6:$N911,N911)</f>
        <v>100</v>
      </c>
      <c r="Q911" s="93"/>
      <c r="U911" s="93"/>
      <c r="W911" s="51" t="str">
        <f>IF(AND(AdmittedwithRecentDischarge!$K933&lt;&gt;"",AdmittedwithRecentDischarge!$I933&lt;&gt;"",AdmittedwithRecentDischarge!$W933&lt;&gt;""), AdmittedwithRecentDischarge!$W933,"")</f>
        <v/>
      </c>
      <c r="X911" s="97">
        <f t="array" ref="X911">RANK($Z911,$Z$6:$Z$2005,0)+COUNTIF($Z$6:$Z911,Z911)</f>
        <v>100</v>
      </c>
      <c r="AD911" s="93"/>
    </row>
    <row r="912" spans="1:30" s="97" customFormat="1">
      <c r="A912" s="97">
        <f t="shared" si="14"/>
        <v>907</v>
      </c>
      <c r="C912" s="51" t="str">
        <f>IF(AND(AdmittedwithRecentDischarge!$K934&lt;&gt;"",AdmittedwithRecentDischarge!$I934&lt;&gt;"",AdmittedwithRecentDischarge!$S934&lt;&gt;""), AdmittedwithRecentDischarge!$S934,"")</f>
        <v/>
      </c>
      <c r="D912" s="97">
        <f>RANK($F912,$F$6:$F$2005,0)+COUNTIF($F$6:$F912,F912)</f>
        <v>100</v>
      </c>
      <c r="I912" s="93"/>
      <c r="K912" s="51" t="str">
        <f>IF(AND(TransferLog!$J927&lt;&gt;"",TransferLog!$L927&lt;&gt;""), TransferLog!$L927,"")</f>
        <v/>
      </c>
      <c r="L912" s="97">
        <f t="array" ref="L912">RANK($N912,$N$6:$N$2005,0)+COUNTIF($N$6:$N912,N912)</f>
        <v>100</v>
      </c>
      <c r="Q912" s="93"/>
      <c r="U912" s="93"/>
      <c r="W912" s="51" t="str">
        <f>IF(AND(AdmittedwithRecentDischarge!$K934&lt;&gt;"",AdmittedwithRecentDischarge!$I934&lt;&gt;"",AdmittedwithRecentDischarge!$W934&lt;&gt;""), AdmittedwithRecentDischarge!$W934,"")</f>
        <v/>
      </c>
      <c r="X912" s="97">
        <f t="array" ref="X912">RANK($Z912,$Z$6:$Z$2005,0)+COUNTIF($Z$6:$Z912,Z912)</f>
        <v>100</v>
      </c>
      <c r="AD912" s="93"/>
    </row>
    <row r="913" spans="1:30" s="97" customFormat="1">
      <c r="A913" s="97">
        <f t="shared" si="14"/>
        <v>908</v>
      </c>
      <c r="C913" s="51" t="str">
        <f>IF(AND(AdmittedwithRecentDischarge!$K935&lt;&gt;"",AdmittedwithRecentDischarge!$I935&lt;&gt;"",AdmittedwithRecentDischarge!$S935&lt;&gt;""), AdmittedwithRecentDischarge!$S935,"")</f>
        <v/>
      </c>
      <c r="D913" s="97">
        <f>RANK($F913,$F$6:$F$2005,0)+COUNTIF($F$6:$F913,F913)</f>
        <v>100</v>
      </c>
      <c r="I913" s="93"/>
      <c r="K913" s="51" t="str">
        <f>IF(AND(TransferLog!$J928&lt;&gt;"",TransferLog!$L928&lt;&gt;""), TransferLog!$L928,"")</f>
        <v/>
      </c>
      <c r="L913" s="97">
        <f t="array" ref="L913">RANK($N913,$N$6:$N$2005,0)+COUNTIF($N$6:$N913,N913)</f>
        <v>100</v>
      </c>
      <c r="Q913" s="93"/>
      <c r="U913" s="93"/>
      <c r="W913" s="51" t="str">
        <f>IF(AND(AdmittedwithRecentDischarge!$K935&lt;&gt;"",AdmittedwithRecentDischarge!$I935&lt;&gt;"",AdmittedwithRecentDischarge!$W935&lt;&gt;""), AdmittedwithRecentDischarge!$W935,"")</f>
        <v/>
      </c>
      <c r="X913" s="97">
        <f t="array" ref="X913">RANK($Z913,$Z$6:$Z$2005,0)+COUNTIF($Z$6:$Z913,Z913)</f>
        <v>100</v>
      </c>
      <c r="AD913" s="93"/>
    </row>
    <row r="914" spans="1:30" s="97" customFormat="1">
      <c r="A914" s="97">
        <f t="shared" si="14"/>
        <v>909</v>
      </c>
      <c r="C914" s="51" t="str">
        <f>IF(AND(AdmittedwithRecentDischarge!$K936&lt;&gt;"",AdmittedwithRecentDischarge!$I936&lt;&gt;"",AdmittedwithRecentDischarge!$S936&lt;&gt;""), AdmittedwithRecentDischarge!$S936,"")</f>
        <v/>
      </c>
      <c r="D914" s="97">
        <f>RANK($F914,$F$6:$F$2005,0)+COUNTIF($F$6:$F914,F914)</f>
        <v>100</v>
      </c>
      <c r="I914" s="93"/>
      <c r="K914" s="51" t="str">
        <f>IF(AND(TransferLog!$J929&lt;&gt;"",TransferLog!$L929&lt;&gt;""), TransferLog!$L929,"")</f>
        <v/>
      </c>
      <c r="L914" s="97">
        <f t="array" ref="L914">RANK($N914,$N$6:$N$2005,0)+COUNTIF($N$6:$N914,N914)</f>
        <v>100</v>
      </c>
      <c r="Q914" s="93"/>
      <c r="U914" s="93"/>
      <c r="W914" s="51" t="str">
        <f>IF(AND(AdmittedwithRecentDischarge!$K936&lt;&gt;"",AdmittedwithRecentDischarge!$I936&lt;&gt;"",AdmittedwithRecentDischarge!$W936&lt;&gt;""), AdmittedwithRecentDischarge!$W936,"")</f>
        <v/>
      </c>
      <c r="X914" s="97">
        <f t="array" ref="X914">RANK($Z914,$Z$6:$Z$2005,0)+COUNTIF($Z$6:$Z914,Z914)</f>
        <v>100</v>
      </c>
      <c r="AD914" s="93"/>
    </row>
    <row r="915" spans="1:30" s="97" customFormat="1">
      <c r="A915" s="97">
        <f t="shared" si="14"/>
        <v>910</v>
      </c>
      <c r="C915" s="51" t="str">
        <f>IF(AND(AdmittedwithRecentDischarge!$K937&lt;&gt;"",AdmittedwithRecentDischarge!$I937&lt;&gt;"",AdmittedwithRecentDischarge!$S937&lt;&gt;""), AdmittedwithRecentDischarge!$S937,"")</f>
        <v/>
      </c>
      <c r="D915" s="97">
        <f>RANK($F915,$F$6:$F$2005,0)+COUNTIF($F$6:$F915,F915)</f>
        <v>100</v>
      </c>
      <c r="I915" s="93"/>
      <c r="K915" s="51" t="str">
        <f>IF(AND(TransferLog!$J930&lt;&gt;"",TransferLog!$L930&lt;&gt;""), TransferLog!$L930,"")</f>
        <v/>
      </c>
      <c r="L915" s="97">
        <f t="array" ref="L915">RANK($N915,$N$6:$N$2005,0)+COUNTIF($N$6:$N915,N915)</f>
        <v>100</v>
      </c>
      <c r="Q915" s="93"/>
      <c r="U915" s="93"/>
      <c r="W915" s="51" t="str">
        <f>IF(AND(AdmittedwithRecentDischarge!$K937&lt;&gt;"",AdmittedwithRecentDischarge!$I937&lt;&gt;"",AdmittedwithRecentDischarge!$W937&lt;&gt;""), AdmittedwithRecentDischarge!$W937,"")</f>
        <v/>
      </c>
      <c r="X915" s="97">
        <f t="array" ref="X915">RANK($Z915,$Z$6:$Z$2005,0)+COUNTIF($Z$6:$Z915,Z915)</f>
        <v>100</v>
      </c>
      <c r="AD915" s="93"/>
    </row>
    <row r="916" spans="1:30" s="97" customFormat="1">
      <c r="A916" s="97">
        <f t="shared" si="14"/>
        <v>911</v>
      </c>
      <c r="C916" s="51" t="str">
        <f>IF(AND(AdmittedwithRecentDischarge!$K938&lt;&gt;"",AdmittedwithRecentDischarge!$I938&lt;&gt;"",AdmittedwithRecentDischarge!$S938&lt;&gt;""), AdmittedwithRecentDischarge!$S938,"")</f>
        <v/>
      </c>
      <c r="D916" s="97">
        <f>RANK($F916,$F$6:$F$2005,0)+COUNTIF($F$6:$F916,F916)</f>
        <v>100</v>
      </c>
      <c r="I916" s="93"/>
      <c r="K916" s="51" t="str">
        <f>IF(AND(TransferLog!$J931&lt;&gt;"",TransferLog!$L931&lt;&gt;""), TransferLog!$L931,"")</f>
        <v/>
      </c>
      <c r="L916" s="97">
        <f t="array" ref="L916">RANK($N916,$N$6:$N$2005,0)+COUNTIF($N$6:$N916,N916)</f>
        <v>100</v>
      </c>
      <c r="Q916" s="93"/>
      <c r="U916" s="93"/>
      <c r="W916" s="51" t="str">
        <f>IF(AND(AdmittedwithRecentDischarge!$K938&lt;&gt;"",AdmittedwithRecentDischarge!$I938&lt;&gt;"",AdmittedwithRecentDischarge!$W938&lt;&gt;""), AdmittedwithRecentDischarge!$W938,"")</f>
        <v/>
      </c>
      <c r="X916" s="97">
        <f t="array" ref="X916">RANK($Z916,$Z$6:$Z$2005,0)+COUNTIF($Z$6:$Z916,Z916)</f>
        <v>100</v>
      </c>
      <c r="AD916" s="93"/>
    </row>
    <row r="917" spans="1:30" s="97" customFormat="1">
      <c r="A917" s="97">
        <f t="shared" si="14"/>
        <v>912</v>
      </c>
      <c r="C917" s="51" t="str">
        <f>IF(AND(AdmittedwithRecentDischarge!$K939&lt;&gt;"",AdmittedwithRecentDischarge!$I939&lt;&gt;"",AdmittedwithRecentDischarge!$S939&lt;&gt;""), AdmittedwithRecentDischarge!$S939,"")</f>
        <v/>
      </c>
      <c r="D917" s="97">
        <f>RANK($F917,$F$6:$F$2005,0)+COUNTIF($F$6:$F917,F917)</f>
        <v>100</v>
      </c>
      <c r="I917" s="93"/>
      <c r="K917" s="51" t="str">
        <f>IF(AND(TransferLog!$J932&lt;&gt;"",TransferLog!$L932&lt;&gt;""), TransferLog!$L932,"")</f>
        <v/>
      </c>
      <c r="L917" s="97">
        <f t="array" ref="L917">RANK($N917,$N$6:$N$2005,0)+COUNTIF($N$6:$N917,N917)</f>
        <v>100</v>
      </c>
      <c r="Q917" s="93"/>
      <c r="U917" s="93"/>
      <c r="W917" s="51" t="str">
        <f>IF(AND(AdmittedwithRecentDischarge!$K939&lt;&gt;"",AdmittedwithRecentDischarge!$I939&lt;&gt;"",AdmittedwithRecentDischarge!$W939&lt;&gt;""), AdmittedwithRecentDischarge!$W939,"")</f>
        <v/>
      </c>
      <c r="X917" s="97">
        <f t="array" ref="X917">RANK($Z917,$Z$6:$Z$2005,0)+COUNTIF($Z$6:$Z917,Z917)</f>
        <v>100</v>
      </c>
      <c r="AD917" s="93"/>
    </row>
    <row r="918" spans="1:30" s="97" customFormat="1">
      <c r="A918" s="97">
        <f t="shared" si="14"/>
        <v>913</v>
      </c>
      <c r="C918" s="51" t="str">
        <f>IF(AND(AdmittedwithRecentDischarge!$K940&lt;&gt;"",AdmittedwithRecentDischarge!$I940&lt;&gt;"",AdmittedwithRecentDischarge!$S940&lt;&gt;""), AdmittedwithRecentDischarge!$S940,"")</f>
        <v/>
      </c>
      <c r="D918" s="97">
        <f>RANK($F918,$F$6:$F$2005,0)+COUNTIF($F$6:$F918,F918)</f>
        <v>100</v>
      </c>
      <c r="I918" s="93"/>
      <c r="K918" s="51" t="str">
        <f>IF(AND(TransferLog!$J933&lt;&gt;"",TransferLog!$L933&lt;&gt;""), TransferLog!$L933,"")</f>
        <v/>
      </c>
      <c r="L918" s="97">
        <f t="array" ref="L918">RANK($N918,$N$6:$N$2005,0)+COUNTIF($N$6:$N918,N918)</f>
        <v>100</v>
      </c>
      <c r="Q918" s="93"/>
      <c r="U918" s="93"/>
      <c r="W918" s="51" t="str">
        <f>IF(AND(AdmittedwithRecentDischarge!$K940&lt;&gt;"",AdmittedwithRecentDischarge!$I940&lt;&gt;"",AdmittedwithRecentDischarge!$W940&lt;&gt;""), AdmittedwithRecentDischarge!$W940,"")</f>
        <v/>
      </c>
      <c r="X918" s="97">
        <f t="array" ref="X918">RANK($Z918,$Z$6:$Z$2005,0)+COUNTIF($Z$6:$Z918,Z918)</f>
        <v>100</v>
      </c>
      <c r="AD918" s="93"/>
    </row>
    <row r="919" spans="1:30" s="97" customFormat="1">
      <c r="A919" s="97">
        <f t="shared" si="14"/>
        <v>914</v>
      </c>
      <c r="C919" s="51" t="str">
        <f>IF(AND(AdmittedwithRecentDischarge!$K941&lt;&gt;"",AdmittedwithRecentDischarge!$I941&lt;&gt;"",AdmittedwithRecentDischarge!$S941&lt;&gt;""), AdmittedwithRecentDischarge!$S941,"")</f>
        <v/>
      </c>
      <c r="D919" s="97">
        <f>RANK($F919,$F$6:$F$2005,0)+COUNTIF($F$6:$F919,F919)</f>
        <v>100</v>
      </c>
      <c r="I919" s="93"/>
      <c r="K919" s="51" t="str">
        <f>IF(AND(TransferLog!$J934&lt;&gt;"",TransferLog!$L934&lt;&gt;""), TransferLog!$L934,"")</f>
        <v/>
      </c>
      <c r="L919" s="97">
        <f t="array" ref="L919">RANK($N919,$N$6:$N$2005,0)+COUNTIF($N$6:$N919,N919)</f>
        <v>100</v>
      </c>
      <c r="Q919" s="93"/>
      <c r="U919" s="93"/>
      <c r="W919" s="51" t="str">
        <f>IF(AND(AdmittedwithRecentDischarge!$K941&lt;&gt;"",AdmittedwithRecentDischarge!$I941&lt;&gt;"",AdmittedwithRecentDischarge!$W941&lt;&gt;""), AdmittedwithRecentDischarge!$W941,"")</f>
        <v/>
      </c>
      <c r="X919" s="97">
        <f t="array" ref="X919">RANK($Z919,$Z$6:$Z$2005,0)+COUNTIF($Z$6:$Z919,Z919)</f>
        <v>100</v>
      </c>
      <c r="AD919" s="93"/>
    </row>
    <row r="920" spans="1:30" s="97" customFormat="1">
      <c r="A920" s="97">
        <f t="shared" si="14"/>
        <v>915</v>
      </c>
      <c r="C920" s="51" t="str">
        <f>IF(AND(AdmittedwithRecentDischarge!$K942&lt;&gt;"",AdmittedwithRecentDischarge!$I942&lt;&gt;"",AdmittedwithRecentDischarge!$S942&lt;&gt;""), AdmittedwithRecentDischarge!$S942,"")</f>
        <v/>
      </c>
      <c r="D920" s="97">
        <f>RANK($F920,$F$6:$F$2005,0)+COUNTIF($F$6:$F920,F920)</f>
        <v>100</v>
      </c>
      <c r="I920" s="93"/>
      <c r="K920" s="51" t="str">
        <f>IF(AND(TransferLog!$J935&lt;&gt;"",TransferLog!$L935&lt;&gt;""), TransferLog!$L935,"")</f>
        <v/>
      </c>
      <c r="L920" s="97">
        <f t="array" ref="L920">RANK($N920,$N$6:$N$2005,0)+COUNTIF($N$6:$N920,N920)</f>
        <v>100</v>
      </c>
      <c r="Q920" s="93"/>
      <c r="U920" s="93"/>
      <c r="W920" s="51" t="str">
        <f>IF(AND(AdmittedwithRecentDischarge!$K942&lt;&gt;"",AdmittedwithRecentDischarge!$I942&lt;&gt;"",AdmittedwithRecentDischarge!$W942&lt;&gt;""), AdmittedwithRecentDischarge!$W942,"")</f>
        <v/>
      </c>
      <c r="X920" s="97">
        <f t="array" ref="X920">RANK($Z920,$Z$6:$Z$2005,0)+COUNTIF($Z$6:$Z920,Z920)</f>
        <v>100</v>
      </c>
      <c r="AD920" s="93"/>
    </row>
    <row r="921" spans="1:30" s="97" customFormat="1">
      <c r="A921" s="97">
        <f t="shared" si="14"/>
        <v>916</v>
      </c>
      <c r="C921" s="51" t="str">
        <f>IF(AND(AdmittedwithRecentDischarge!$K943&lt;&gt;"",AdmittedwithRecentDischarge!$I943&lt;&gt;"",AdmittedwithRecentDischarge!$S943&lt;&gt;""), AdmittedwithRecentDischarge!$S943,"")</f>
        <v/>
      </c>
      <c r="D921" s="97">
        <f>RANK($F921,$F$6:$F$2005,0)+COUNTIF($F$6:$F921,F921)</f>
        <v>100</v>
      </c>
      <c r="I921" s="93"/>
      <c r="K921" s="51" t="str">
        <f>IF(AND(TransferLog!$J936&lt;&gt;"",TransferLog!$L936&lt;&gt;""), TransferLog!$L936,"")</f>
        <v/>
      </c>
      <c r="L921" s="97">
        <f t="array" ref="L921">RANK($N921,$N$6:$N$2005,0)+COUNTIF($N$6:$N921,N921)</f>
        <v>100</v>
      </c>
      <c r="Q921" s="93"/>
      <c r="U921" s="93"/>
      <c r="W921" s="51" t="str">
        <f>IF(AND(AdmittedwithRecentDischarge!$K943&lt;&gt;"",AdmittedwithRecentDischarge!$I943&lt;&gt;"",AdmittedwithRecentDischarge!$W943&lt;&gt;""), AdmittedwithRecentDischarge!$W943,"")</f>
        <v/>
      </c>
      <c r="X921" s="97">
        <f t="array" ref="X921">RANK($Z921,$Z$6:$Z$2005,0)+COUNTIF($Z$6:$Z921,Z921)</f>
        <v>100</v>
      </c>
      <c r="AD921" s="93"/>
    </row>
    <row r="922" spans="1:30" s="97" customFormat="1">
      <c r="A922" s="97">
        <f t="shared" si="14"/>
        <v>917</v>
      </c>
      <c r="C922" s="51" t="str">
        <f>IF(AND(AdmittedwithRecentDischarge!$K944&lt;&gt;"",AdmittedwithRecentDischarge!$I944&lt;&gt;"",AdmittedwithRecentDischarge!$S944&lt;&gt;""), AdmittedwithRecentDischarge!$S944,"")</f>
        <v/>
      </c>
      <c r="D922" s="97">
        <f>RANK($F922,$F$6:$F$2005,0)+COUNTIF($F$6:$F922,F922)</f>
        <v>100</v>
      </c>
      <c r="I922" s="93"/>
      <c r="K922" s="51" t="str">
        <f>IF(AND(TransferLog!$J937&lt;&gt;"",TransferLog!$L937&lt;&gt;""), TransferLog!$L937,"")</f>
        <v/>
      </c>
      <c r="L922" s="97">
        <f t="array" ref="L922">RANK($N922,$N$6:$N$2005,0)+COUNTIF($N$6:$N922,N922)</f>
        <v>100</v>
      </c>
      <c r="Q922" s="93"/>
      <c r="U922" s="93"/>
      <c r="W922" s="51" t="str">
        <f>IF(AND(AdmittedwithRecentDischarge!$K944&lt;&gt;"",AdmittedwithRecentDischarge!$I944&lt;&gt;"",AdmittedwithRecentDischarge!$W944&lt;&gt;""), AdmittedwithRecentDischarge!$W944,"")</f>
        <v/>
      </c>
      <c r="X922" s="97">
        <f t="array" ref="X922">RANK($Z922,$Z$6:$Z$2005,0)+COUNTIF($Z$6:$Z922,Z922)</f>
        <v>100</v>
      </c>
      <c r="AD922" s="93"/>
    </row>
    <row r="923" spans="1:30" s="97" customFormat="1">
      <c r="A923" s="97">
        <f t="shared" si="14"/>
        <v>918</v>
      </c>
      <c r="C923" s="51" t="str">
        <f>IF(AND(AdmittedwithRecentDischarge!$K945&lt;&gt;"",AdmittedwithRecentDischarge!$I945&lt;&gt;"",AdmittedwithRecentDischarge!$S945&lt;&gt;""), AdmittedwithRecentDischarge!$S945,"")</f>
        <v/>
      </c>
      <c r="D923" s="97">
        <f>RANK($F923,$F$6:$F$2005,0)+COUNTIF($F$6:$F923,F923)</f>
        <v>100</v>
      </c>
      <c r="I923" s="93"/>
      <c r="K923" s="51" t="str">
        <f>IF(AND(TransferLog!$J938&lt;&gt;"",TransferLog!$L938&lt;&gt;""), TransferLog!$L938,"")</f>
        <v/>
      </c>
      <c r="L923" s="97">
        <f t="array" ref="L923">RANK($N923,$N$6:$N$2005,0)+COUNTIF($N$6:$N923,N923)</f>
        <v>100</v>
      </c>
      <c r="Q923" s="93"/>
      <c r="U923" s="93"/>
      <c r="W923" s="51" t="str">
        <f>IF(AND(AdmittedwithRecentDischarge!$K945&lt;&gt;"",AdmittedwithRecentDischarge!$I945&lt;&gt;"",AdmittedwithRecentDischarge!$W945&lt;&gt;""), AdmittedwithRecentDischarge!$W945,"")</f>
        <v/>
      </c>
      <c r="X923" s="97">
        <f t="array" ref="X923">RANK($Z923,$Z$6:$Z$2005,0)+COUNTIF($Z$6:$Z923,Z923)</f>
        <v>100</v>
      </c>
      <c r="AD923" s="93"/>
    </row>
    <row r="924" spans="1:30" s="97" customFormat="1">
      <c r="A924" s="97">
        <f t="shared" si="14"/>
        <v>919</v>
      </c>
      <c r="C924" s="51" t="str">
        <f>IF(AND(AdmittedwithRecentDischarge!$K946&lt;&gt;"",AdmittedwithRecentDischarge!$I946&lt;&gt;"",AdmittedwithRecentDischarge!$S946&lt;&gt;""), AdmittedwithRecentDischarge!$S946,"")</f>
        <v/>
      </c>
      <c r="D924" s="97">
        <f>RANK($F924,$F$6:$F$2005,0)+COUNTIF($F$6:$F924,F924)</f>
        <v>100</v>
      </c>
      <c r="I924" s="93"/>
      <c r="K924" s="51" t="str">
        <f>IF(AND(TransferLog!$J939&lt;&gt;"",TransferLog!$L939&lt;&gt;""), TransferLog!$L939,"")</f>
        <v/>
      </c>
      <c r="L924" s="97">
        <f t="array" ref="L924">RANK($N924,$N$6:$N$2005,0)+COUNTIF($N$6:$N924,N924)</f>
        <v>100</v>
      </c>
      <c r="Q924" s="93"/>
      <c r="U924" s="93"/>
      <c r="W924" s="51" t="str">
        <f>IF(AND(AdmittedwithRecentDischarge!$K946&lt;&gt;"",AdmittedwithRecentDischarge!$I946&lt;&gt;"",AdmittedwithRecentDischarge!$W946&lt;&gt;""), AdmittedwithRecentDischarge!$W946,"")</f>
        <v/>
      </c>
      <c r="X924" s="97">
        <f t="array" ref="X924">RANK($Z924,$Z$6:$Z$2005,0)+COUNTIF($Z$6:$Z924,Z924)</f>
        <v>100</v>
      </c>
      <c r="AD924" s="93"/>
    </row>
    <row r="925" spans="1:30" s="97" customFormat="1">
      <c r="A925" s="97">
        <f t="shared" si="14"/>
        <v>920</v>
      </c>
      <c r="C925" s="51" t="str">
        <f>IF(AND(AdmittedwithRecentDischarge!$K947&lt;&gt;"",AdmittedwithRecentDischarge!$I947&lt;&gt;"",AdmittedwithRecentDischarge!$S947&lt;&gt;""), AdmittedwithRecentDischarge!$S947,"")</f>
        <v/>
      </c>
      <c r="D925" s="97">
        <f>RANK($F925,$F$6:$F$2005,0)+COUNTIF($F$6:$F925,F925)</f>
        <v>100</v>
      </c>
      <c r="I925" s="93"/>
      <c r="K925" s="51" t="str">
        <f>IF(AND(TransferLog!$J940&lt;&gt;"",TransferLog!$L940&lt;&gt;""), TransferLog!$L940,"")</f>
        <v/>
      </c>
      <c r="L925" s="97">
        <f t="array" ref="L925">RANK($N925,$N$6:$N$2005,0)+COUNTIF($N$6:$N925,N925)</f>
        <v>100</v>
      </c>
      <c r="Q925" s="93"/>
      <c r="U925" s="93"/>
      <c r="W925" s="51" t="str">
        <f>IF(AND(AdmittedwithRecentDischarge!$K947&lt;&gt;"",AdmittedwithRecentDischarge!$I947&lt;&gt;"",AdmittedwithRecentDischarge!$W947&lt;&gt;""), AdmittedwithRecentDischarge!$W947,"")</f>
        <v/>
      </c>
      <c r="X925" s="97">
        <f t="array" ref="X925">RANK($Z925,$Z$6:$Z$2005,0)+COUNTIF($Z$6:$Z925,Z925)</f>
        <v>100</v>
      </c>
      <c r="AD925" s="93"/>
    </row>
    <row r="926" spans="1:30" s="97" customFormat="1">
      <c r="A926" s="97">
        <f t="shared" si="14"/>
        <v>921</v>
      </c>
      <c r="C926" s="51" t="str">
        <f>IF(AND(AdmittedwithRecentDischarge!$K948&lt;&gt;"",AdmittedwithRecentDischarge!$I948&lt;&gt;"",AdmittedwithRecentDischarge!$S948&lt;&gt;""), AdmittedwithRecentDischarge!$S948,"")</f>
        <v/>
      </c>
      <c r="D926" s="97">
        <f>RANK($F926,$F$6:$F$2005,0)+COUNTIF($F$6:$F926,F926)</f>
        <v>100</v>
      </c>
      <c r="I926" s="93"/>
      <c r="K926" s="51" t="str">
        <f>IF(AND(TransferLog!$J941&lt;&gt;"",TransferLog!$L941&lt;&gt;""), TransferLog!$L941,"")</f>
        <v/>
      </c>
      <c r="L926" s="97">
        <f t="array" ref="L926">RANK($N926,$N$6:$N$2005,0)+COUNTIF($N$6:$N926,N926)</f>
        <v>100</v>
      </c>
      <c r="Q926" s="93"/>
      <c r="U926" s="93"/>
      <c r="W926" s="51" t="str">
        <f>IF(AND(AdmittedwithRecentDischarge!$K948&lt;&gt;"",AdmittedwithRecentDischarge!$I948&lt;&gt;"",AdmittedwithRecentDischarge!$W948&lt;&gt;""), AdmittedwithRecentDischarge!$W948,"")</f>
        <v/>
      </c>
      <c r="X926" s="97">
        <f t="array" ref="X926">RANK($Z926,$Z$6:$Z$2005,0)+COUNTIF($Z$6:$Z926,Z926)</f>
        <v>100</v>
      </c>
      <c r="AD926" s="93"/>
    </row>
    <row r="927" spans="1:30" s="97" customFormat="1">
      <c r="A927" s="97">
        <f t="shared" si="14"/>
        <v>922</v>
      </c>
      <c r="C927" s="51" t="str">
        <f>IF(AND(AdmittedwithRecentDischarge!$K949&lt;&gt;"",AdmittedwithRecentDischarge!$I949&lt;&gt;"",AdmittedwithRecentDischarge!$S949&lt;&gt;""), AdmittedwithRecentDischarge!$S949,"")</f>
        <v/>
      </c>
      <c r="D927" s="97">
        <f>RANK($F927,$F$6:$F$2005,0)+COUNTIF($F$6:$F927,F927)</f>
        <v>100</v>
      </c>
      <c r="I927" s="93"/>
      <c r="K927" s="51" t="str">
        <f>IF(AND(TransferLog!$J942&lt;&gt;"",TransferLog!$L942&lt;&gt;""), TransferLog!$L942,"")</f>
        <v/>
      </c>
      <c r="L927" s="97">
        <f t="array" ref="L927">RANK($N927,$N$6:$N$2005,0)+COUNTIF($N$6:$N927,N927)</f>
        <v>100</v>
      </c>
      <c r="Q927" s="93"/>
      <c r="U927" s="93"/>
      <c r="W927" s="51" t="str">
        <f>IF(AND(AdmittedwithRecentDischarge!$K949&lt;&gt;"",AdmittedwithRecentDischarge!$I949&lt;&gt;"",AdmittedwithRecentDischarge!$W949&lt;&gt;""), AdmittedwithRecentDischarge!$W949,"")</f>
        <v/>
      </c>
      <c r="X927" s="97">
        <f t="array" ref="X927">RANK($Z927,$Z$6:$Z$2005,0)+COUNTIF($Z$6:$Z927,Z927)</f>
        <v>100</v>
      </c>
      <c r="AD927" s="93"/>
    </row>
    <row r="928" spans="1:30" s="97" customFormat="1">
      <c r="A928" s="97">
        <f t="shared" si="14"/>
        <v>923</v>
      </c>
      <c r="C928" s="51" t="str">
        <f>IF(AND(AdmittedwithRecentDischarge!$K950&lt;&gt;"",AdmittedwithRecentDischarge!$I950&lt;&gt;"",AdmittedwithRecentDischarge!$S950&lt;&gt;""), AdmittedwithRecentDischarge!$S950,"")</f>
        <v/>
      </c>
      <c r="D928" s="97">
        <f>RANK($F928,$F$6:$F$2005,0)+COUNTIF($F$6:$F928,F928)</f>
        <v>100</v>
      </c>
      <c r="I928" s="93"/>
      <c r="K928" s="51" t="str">
        <f>IF(AND(TransferLog!$J943&lt;&gt;"",TransferLog!$L943&lt;&gt;""), TransferLog!$L943,"")</f>
        <v/>
      </c>
      <c r="L928" s="97">
        <f t="array" ref="L928">RANK($N928,$N$6:$N$2005,0)+COUNTIF($N$6:$N928,N928)</f>
        <v>100</v>
      </c>
      <c r="Q928" s="93"/>
      <c r="U928" s="93"/>
      <c r="W928" s="51" t="str">
        <f>IF(AND(AdmittedwithRecentDischarge!$K950&lt;&gt;"",AdmittedwithRecentDischarge!$I950&lt;&gt;"",AdmittedwithRecentDischarge!$W950&lt;&gt;""), AdmittedwithRecentDischarge!$W950,"")</f>
        <v/>
      </c>
      <c r="X928" s="97">
        <f t="array" ref="X928">RANK($Z928,$Z$6:$Z$2005,0)+COUNTIF($Z$6:$Z928,Z928)</f>
        <v>100</v>
      </c>
      <c r="AD928" s="93"/>
    </row>
    <row r="929" spans="1:30" s="97" customFormat="1">
      <c r="A929" s="97">
        <f t="shared" si="14"/>
        <v>924</v>
      </c>
      <c r="C929" s="51" t="str">
        <f>IF(AND(AdmittedwithRecentDischarge!$K951&lt;&gt;"",AdmittedwithRecentDischarge!$I951&lt;&gt;"",AdmittedwithRecentDischarge!$S951&lt;&gt;""), AdmittedwithRecentDischarge!$S951,"")</f>
        <v/>
      </c>
      <c r="D929" s="97">
        <f>RANK($F929,$F$6:$F$2005,0)+COUNTIF($F$6:$F929,F929)</f>
        <v>100</v>
      </c>
      <c r="I929" s="93"/>
      <c r="K929" s="51" t="str">
        <f>IF(AND(TransferLog!$J944&lt;&gt;"",TransferLog!$L944&lt;&gt;""), TransferLog!$L944,"")</f>
        <v/>
      </c>
      <c r="L929" s="97">
        <f t="array" ref="L929">RANK($N929,$N$6:$N$2005,0)+COUNTIF($N$6:$N929,N929)</f>
        <v>100</v>
      </c>
      <c r="Q929" s="93"/>
      <c r="U929" s="93"/>
      <c r="W929" s="51" t="str">
        <f>IF(AND(AdmittedwithRecentDischarge!$K951&lt;&gt;"",AdmittedwithRecentDischarge!$I951&lt;&gt;"",AdmittedwithRecentDischarge!$W951&lt;&gt;""), AdmittedwithRecentDischarge!$W951,"")</f>
        <v/>
      </c>
      <c r="X929" s="97">
        <f t="array" ref="X929">RANK($Z929,$Z$6:$Z$2005,0)+COUNTIF($Z$6:$Z929,Z929)</f>
        <v>100</v>
      </c>
      <c r="AD929" s="93"/>
    </row>
    <row r="930" spans="1:30" s="97" customFormat="1">
      <c r="A930" s="97">
        <f t="shared" si="14"/>
        <v>925</v>
      </c>
      <c r="C930" s="51" t="str">
        <f>IF(AND(AdmittedwithRecentDischarge!$K952&lt;&gt;"",AdmittedwithRecentDischarge!$I952&lt;&gt;"",AdmittedwithRecentDischarge!$S952&lt;&gt;""), AdmittedwithRecentDischarge!$S952,"")</f>
        <v/>
      </c>
      <c r="D930" s="97">
        <f>RANK($F930,$F$6:$F$2005,0)+COUNTIF($F$6:$F930,F930)</f>
        <v>100</v>
      </c>
      <c r="I930" s="93"/>
      <c r="K930" s="51" t="str">
        <f>IF(AND(TransferLog!$J945&lt;&gt;"",TransferLog!$L945&lt;&gt;""), TransferLog!$L945,"")</f>
        <v/>
      </c>
      <c r="L930" s="97">
        <f t="array" ref="L930">RANK($N930,$N$6:$N$2005,0)+COUNTIF($N$6:$N930,N930)</f>
        <v>100</v>
      </c>
      <c r="Q930" s="93"/>
      <c r="U930" s="93"/>
      <c r="W930" s="51" t="str">
        <f>IF(AND(AdmittedwithRecentDischarge!$K952&lt;&gt;"",AdmittedwithRecentDischarge!$I952&lt;&gt;"",AdmittedwithRecentDischarge!$W952&lt;&gt;""), AdmittedwithRecentDischarge!$W952,"")</f>
        <v/>
      </c>
      <c r="X930" s="97">
        <f t="array" ref="X930">RANK($Z930,$Z$6:$Z$2005,0)+COUNTIF($Z$6:$Z930,Z930)</f>
        <v>100</v>
      </c>
      <c r="AD930" s="93"/>
    </row>
    <row r="931" spans="1:30" s="97" customFormat="1">
      <c r="A931" s="97">
        <f t="shared" si="14"/>
        <v>926</v>
      </c>
      <c r="C931" s="51" t="str">
        <f>IF(AND(AdmittedwithRecentDischarge!$K953&lt;&gt;"",AdmittedwithRecentDischarge!$I953&lt;&gt;"",AdmittedwithRecentDischarge!$S953&lt;&gt;""), AdmittedwithRecentDischarge!$S953,"")</f>
        <v/>
      </c>
      <c r="D931" s="97">
        <f>RANK($F931,$F$6:$F$2005,0)+COUNTIF($F$6:$F931,F931)</f>
        <v>100</v>
      </c>
      <c r="I931" s="93"/>
      <c r="K931" s="51" t="str">
        <f>IF(AND(TransferLog!$J946&lt;&gt;"",TransferLog!$L946&lt;&gt;""), TransferLog!$L946,"")</f>
        <v/>
      </c>
      <c r="L931" s="97">
        <f t="array" ref="L931">RANK($N931,$N$6:$N$2005,0)+COUNTIF($N$6:$N931,N931)</f>
        <v>100</v>
      </c>
      <c r="Q931" s="93"/>
      <c r="U931" s="93"/>
      <c r="W931" s="51" t="str">
        <f>IF(AND(AdmittedwithRecentDischarge!$K953&lt;&gt;"",AdmittedwithRecentDischarge!$I953&lt;&gt;"",AdmittedwithRecentDischarge!$W953&lt;&gt;""), AdmittedwithRecentDischarge!$W953,"")</f>
        <v/>
      </c>
      <c r="X931" s="97">
        <f t="array" ref="X931">RANK($Z931,$Z$6:$Z$2005,0)+COUNTIF($Z$6:$Z931,Z931)</f>
        <v>100</v>
      </c>
      <c r="AD931" s="93"/>
    </row>
    <row r="932" spans="1:30" s="97" customFormat="1">
      <c r="A932" s="97">
        <f t="shared" si="14"/>
        <v>927</v>
      </c>
      <c r="C932" s="51" t="str">
        <f>IF(AND(AdmittedwithRecentDischarge!$K954&lt;&gt;"",AdmittedwithRecentDischarge!$I954&lt;&gt;"",AdmittedwithRecentDischarge!$S954&lt;&gt;""), AdmittedwithRecentDischarge!$S954,"")</f>
        <v/>
      </c>
      <c r="D932" s="97">
        <f>RANK($F932,$F$6:$F$2005,0)+COUNTIF($F$6:$F932,F932)</f>
        <v>100</v>
      </c>
      <c r="I932" s="93"/>
      <c r="K932" s="51" t="str">
        <f>IF(AND(TransferLog!$J947&lt;&gt;"",TransferLog!$L947&lt;&gt;""), TransferLog!$L947,"")</f>
        <v/>
      </c>
      <c r="L932" s="97">
        <f t="array" ref="L932">RANK($N932,$N$6:$N$2005,0)+COUNTIF($N$6:$N932,N932)</f>
        <v>100</v>
      </c>
      <c r="Q932" s="93"/>
      <c r="U932" s="93"/>
      <c r="W932" s="51" t="str">
        <f>IF(AND(AdmittedwithRecentDischarge!$K954&lt;&gt;"",AdmittedwithRecentDischarge!$I954&lt;&gt;"",AdmittedwithRecentDischarge!$W954&lt;&gt;""), AdmittedwithRecentDischarge!$W954,"")</f>
        <v/>
      </c>
      <c r="X932" s="97">
        <f t="array" ref="X932">RANK($Z932,$Z$6:$Z$2005,0)+COUNTIF($Z$6:$Z932,Z932)</f>
        <v>100</v>
      </c>
      <c r="AD932" s="93"/>
    </row>
    <row r="933" spans="1:30" s="97" customFormat="1">
      <c r="A933" s="97">
        <f t="shared" si="14"/>
        <v>928</v>
      </c>
      <c r="C933" s="51" t="str">
        <f>IF(AND(AdmittedwithRecentDischarge!$K955&lt;&gt;"",AdmittedwithRecentDischarge!$I955&lt;&gt;"",AdmittedwithRecentDischarge!$S955&lt;&gt;""), AdmittedwithRecentDischarge!$S955,"")</f>
        <v/>
      </c>
      <c r="D933" s="97">
        <f>RANK($F933,$F$6:$F$2005,0)+COUNTIF($F$6:$F933,F933)</f>
        <v>100</v>
      </c>
      <c r="I933" s="93"/>
      <c r="K933" s="51" t="str">
        <f>IF(AND(TransferLog!$J948&lt;&gt;"",TransferLog!$L948&lt;&gt;""), TransferLog!$L948,"")</f>
        <v/>
      </c>
      <c r="L933" s="97">
        <f t="array" ref="L933">RANK($N933,$N$6:$N$2005,0)+COUNTIF($N$6:$N933,N933)</f>
        <v>100</v>
      </c>
      <c r="Q933" s="93"/>
      <c r="U933" s="93"/>
      <c r="W933" s="51" t="str">
        <f>IF(AND(AdmittedwithRecentDischarge!$K955&lt;&gt;"",AdmittedwithRecentDischarge!$I955&lt;&gt;"",AdmittedwithRecentDischarge!$W955&lt;&gt;""), AdmittedwithRecentDischarge!$W955,"")</f>
        <v/>
      </c>
      <c r="X933" s="97">
        <f t="array" ref="X933">RANK($Z933,$Z$6:$Z$2005,0)+COUNTIF($Z$6:$Z933,Z933)</f>
        <v>100</v>
      </c>
      <c r="AD933" s="93"/>
    </row>
    <row r="934" spans="1:30" s="97" customFormat="1">
      <c r="A934" s="97">
        <f t="shared" si="14"/>
        <v>929</v>
      </c>
      <c r="C934" s="51" t="str">
        <f>IF(AND(AdmittedwithRecentDischarge!$K956&lt;&gt;"",AdmittedwithRecentDischarge!$I956&lt;&gt;"",AdmittedwithRecentDischarge!$S956&lt;&gt;""), AdmittedwithRecentDischarge!$S956,"")</f>
        <v/>
      </c>
      <c r="D934" s="97">
        <f>RANK($F934,$F$6:$F$2005,0)+COUNTIF($F$6:$F934,F934)</f>
        <v>100</v>
      </c>
      <c r="I934" s="93"/>
      <c r="K934" s="51" t="str">
        <f>IF(AND(TransferLog!$J949&lt;&gt;"",TransferLog!$L949&lt;&gt;""), TransferLog!$L949,"")</f>
        <v/>
      </c>
      <c r="L934" s="97">
        <f t="array" ref="L934">RANK($N934,$N$6:$N$2005,0)+COUNTIF($N$6:$N934,N934)</f>
        <v>100</v>
      </c>
      <c r="Q934" s="93"/>
      <c r="U934" s="93"/>
      <c r="W934" s="51" t="str">
        <f>IF(AND(AdmittedwithRecentDischarge!$K956&lt;&gt;"",AdmittedwithRecentDischarge!$I956&lt;&gt;"",AdmittedwithRecentDischarge!$W956&lt;&gt;""), AdmittedwithRecentDischarge!$W956,"")</f>
        <v/>
      </c>
      <c r="X934" s="97">
        <f t="array" ref="X934">RANK($Z934,$Z$6:$Z$2005,0)+COUNTIF($Z$6:$Z934,Z934)</f>
        <v>100</v>
      </c>
      <c r="AD934" s="93"/>
    </row>
    <row r="935" spans="1:30" s="97" customFormat="1">
      <c r="A935" s="97">
        <f t="shared" si="14"/>
        <v>930</v>
      </c>
      <c r="C935" s="51" t="str">
        <f>IF(AND(AdmittedwithRecentDischarge!$K957&lt;&gt;"",AdmittedwithRecentDischarge!$I957&lt;&gt;"",AdmittedwithRecentDischarge!$S957&lt;&gt;""), AdmittedwithRecentDischarge!$S957,"")</f>
        <v/>
      </c>
      <c r="D935" s="97">
        <f>RANK($F935,$F$6:$F$2005,0)+COUNTIF($F$6:$F935,F935)</f>
        <v>100</v>
      </c>
      <c r="I935" s="93"/>
      <c r="K935" s="51" t="str">
        <f>IF(AND(TransferLog!$J950&lt;&gt;"",TransferLog!$L950&lt;&gt;""), TransferLog!$L950,"")</f>
        <v/>
      </c>
      <c r="L935" s="97">
        <f t="array" ref="L935">RANK($N935,$N$6:$N$2005,0)+COUNTIF($N$6:$N935,N935)</f>
        <v>100</v>
      </c>
      <c r="Q935" s="93"/>
      <c r="U935" s="93"/>
      <c r="W935" s="51" t="str">
        <f>IF(AND(AdmittedwithRecentDischarge!$K957&lt;&gt;"",AdmittedwithRecentDischarge!$I957&lt;&gt;"",AdmittedwithRecentDischarge!$W957&lt;&gt;""), AdmittedwithRecentDischarge!$W957,"")</f>
        <v/>
      </c>
      <c r="X935" s="97">
        <f t="array" ref="X935">RANK($Z935,$Z$6:$Z$2005,0)+COUNTIF($Z$6:$Z935,Z935)</f>
        <v>100</v>
      </c>
      <c r="AD935" s="93"/>
    </row>
    <row r="936" spans="1:30" s="97" customFormat="1">
      <c r="A936" s="97">
        <f t="shared" si="14"/>
        <v>931</v>
      </c>
      <c r="C936" s="51" t="str">
        <f>IF(AND(AdmittedwithRecentDischarge!$K958&lt;&gt;"",AdmittedwithRecentDischarge!$I958&lt;&gt;"",AdmittedwithRecentDischarge!$S958&lt;&gt;""), AdmittedwithRecentDischarge!$S958,"")</f>
        <v/>
      </c>
      <c r="D936" s="97">
        <f>RANK($F936,$F$6:$F$2005,0)+COUNTIF($F$6:$F936,F936)</f>
        <v>100</v>
      </c>
      <c r="I936" s="93"/>
      <c r="K936" s="51" t="str">
        <f>IF(AND(TransferLog!$J951&lt;&gt;"",TransferLog!$L951&lt;&gt;""), TransferLog!$L951,"")</f>
        <v/>
      </c>
      <c r="L936" s="97">
        <f t="array" ref="L936">RANK($N936,$N$6:$N$2005,0)+COUNTIF($N$6:$N936,N936)</f>
        <v>100</v>
      </c>
      <c r="Q936" s="93"/>
      <c r="U936" s="93"/>
      <c r="W936" s="51" t="str">
        <f>IF(AND(AdmittedwithRecentDischarge!$K958&lt;&gt;"",AdmittedwithRecentDischarge!$I958&lt;&gt;"",AdmittedwithRecentDischarge!$W958&lt;&gt;""), AdmittedwithRecentDischarge!$W958,"")</f>
        <v/>
      </c>
      <c r="X936" s="97">
        <f t="array" ref="X936">RANK($Z936,$Z$6:$Z$2005,0)+COUNTIF($Z$6:$Z936,Z936)</f>
        <v>100</v>
      </c>
      <c r="AD936" s="93"/>
    </row>
    <row r="937" spans="1:30" s="97" customFormat="1">
      <c r="A937" s="97">
        <f t="shared" si="14"/>
        <v>932</v>
      </c>
      <c r="C937" s="51" t="str">
        <f>IF(AND(AdmittedwithRecentDischarge!$K959&lt;&gt;"",AdmittedwithRecentDischarge!$I959&lt;&gt;"",AdmittedwithRecentDischarge!$S959&lt;&gt;""), AdmittedwithRecentDischarge!$S959,"")</f>
        <v/>
      </c>
      <c r="D937" s="97">
        <f>RANK($F937,$F$6:$F$2005,0)+COUNTIF($F$6:$F937,F937)</f>
        <v>100</v>
      </c>
      <c r="I937" s="93"/>
      <c r="K937" s="51" t="str">
        <f>IF(AND(TransferLog!$J952&lt;&gt;"",TransferLog!$L952&lt;&gt;""), TransferLog!$L952,"")</f>
        <v/>
      </c>
      <c r="L937" s="97">
        <f t="array" ref="L937">RANK($N937,$N$6:$N$2005,0)+COUNTIF($N$6:$N937,N937)</f>
        <v>100</v>
      </c>
      <c r="Q937" s="93"/>
      <c r="U937" s="93"/>
      <c r="W937" s="51" t="str">
        <f>IF(AND(AdmittedwithRecentDischarge!$K959&lt;&gt;"",AdmittedwithRecentDischarge!$I959&lt;&gt;"",AdmittedwithRecentDischarge!$W959&lt;&gt;""), AdmittedwithRecentDischarge!$W959,"")</f>
        <v/>
      </c>
      <c r="X937" s="97">
        <f t="array" ref="X937">RANK($Z937,$Z$6:$Z$2005,0)+COUNTIF($Z$6:$Z937,Z937)</f>
        <v>100</v>
      </c>
      <c r="AD937" s="93"/>
    </row>
    <row r="938" spans="1:30" s="97" customFormat="1">
      <c r="A938" s="97">
        <f t="shared" si="14"/>
        <v>933</v>
      </c>
      <c r="C938" s="51" t="str">
        <f>IF(AND(AdmittedwithRecentDischarge!$K960&lt;&gt;"",AdmittedwithRecentDischarge!$I960&lt;&gt;"",AdmittedwithRecentDischarge!$S960&lt;&gt;""), AdmittedwithRecentDischarge!$S960,"")</f>
        <v/>
      </c>
      <c r="D938" s="97">
        <f>RANK($F938,$F$6:$F$2005,0)+COUNTIF($F$6:$F938,F938)</f>
        <v>100</v>
      </c>
      <c r="I938" s="93"/>
      <c r="K938" s="51" t="str">
        <f>IF(AND(TransferLog!$J953&lt;&gt;"",TransferLog!$L953&lt;&gt;""), TransferLog!$L953,"")</f>
        <v/>
      </c>
      <c r="L938" s="97">
        <f t="array" ref="L938">RANK($N938,$N$6:$N$2005,0)+COUNTIF($N$6:$N938,N938)</f>
        <v>100</v>
      </c>
      <c r="Q938" s="93"/>
      <c r="U938" s="93"/>
      <c r="W938" s="51" t="str">
        <f>IF(AND(AdmittedwithRecentDischarge!$K960&lt;&gt;"",AdmittedwithRecentDischarge!$I960&lt;&gt;"",AdmittedwithRecentDischarge!$W960&lt;&gt;""), AdmittedwithRecentDischarge!$W960,"")</f>
        <v/>
      </c>
      <c r="X938" s="97">
        <f t="array" ref="X938">RANK($Z938,$Z$6:$Z$2005,0)+COUNTIF($Z$6:$Z938,Z938)</f>
        <v>100</v>
      </c>
      <c r="AD938" s="93"/>
    </row>
    <row r="939" spans="1:30" s="97" customFormat="1">
      <c r="A939" s="97">
        <f t="shared" si="14"/>
        <v>934</v>
      </c>
      <c r="C939" s="51" t="str">
        <f>IF(AND(AdmittedwithRecentDischarge!$K961&lt;&gt;"",AdmittedwithRecentDischarge!$I961&lt;&gt;"",AdmittedwithRecentDischarge!$S961&lt;&gt;""), AdmittedwithRecentDischarge!$S961,"")</f>
        <v/>
      </c>
      <c r="D939" s="97">
        <f>RANK($F939,$F$6:$F$2005,0)+COUNTIF($F$6:$F939,F939)</f>
        <v>100</v>
      </c>
      <c r="I939" s="93"/>
      <c r="K939" s="51" t="str">
        <f>IF(AND(TransferLog!$J954&lt;&gt;"",TransferLog!$L954&lt;&gt;""), TransferLog!$L954,"")</f>
        <v/>
      </c>
      <c r="L939" s="97">
        <f t="array" ref="L939">RANK($N939,$N$6:$N$2005,0)+COUNTIF($N$6:$N939,N939)</f>
        <v>100</v>
      </c>
      <c r="Q939" s="93"/>
      <c r="U939" s="93"/>
      <c r="W939" s="51" t="str">
        <f>IF(AND(AdmittedwithRecentDischarge!$K961&lt;&gt;"",AdmittedwithRecentDischarge!$I961&lt;&gt;"",AdmittedwithRecentDischarge!$W961&lt;&gt;""), AdmittedwithRecentDischarge!$W961,"")</f>
        <v/>
      </c>
      <c r="X939" s="97">
        <f t="array" ref="X939">RANK($Z939,$Z$6:$Z$2005,0)+COUNTIF($Z$6:$Z939,Z939)</f>
        <v>100</v>
      </c>
      <c r="AD939" s="93"/>
    </row>
    <row r="940" spans="1:30" s="97" customFormat="1">
      <c r="A940" s="97">
        <f t="shared" si="14"/>
        <v>935</v>
      </c>
      <c r="C940" s="51" t="str">
        <f>IF(AND(AdmittedwithRecentDischarge!$K962&lt;&gt;"",AdmittedwithRecentDischarge!$I962&lt;&gt;"",AdmittedwithRecentDischarge!$S962&lt;&gt;""), AdmittedwithRecentDischarge!$S962,"")</f>
        <v/>
      </c>
      <c r="D940" s="97">
        <f>RANK($F940,$F$6:$F$2005,0)+COUNTIF($F$6:$F940,F940)</f>
        <v>100</v>
      </c>
      <c r="I940" s="93"/>
      <c r="K940" s="51" t="str">
        <f>IF(AND(TransferLog!$J955&lt;&gt;"",TransferLog!$L955&lt;&gt;""), TransferLog!$L955,"")</f>
        <v/>
      </c>
      <c r="L940" s="97">
        <f t="array" ref="L940">RANK($N940,$N$6:$N$2005,0)+COUNTIF($N$6:$N940,N940)</f>
        <v>100</v>
      </c>
      <c r="Q940" s="93"/>
      <c r="U940" s="93"/>
      <c r="W940" s="51" t="str">
        <f>IF(AND(AdmittedwithRecentDischarge!$K962&lt;&gt;"",AdmittedwithRecentDischarge!$I962&lt;&gt;"",AdmittedwithRecentDischarge!$W962&lt;&gt;""), AdmittedwithRecentDischarge!$W962,"")</f>
        <v/>
      </c>
      <c r="X940" s="97">
        <f t="array" ref="X940">RANK($Z940,$Z$6:$Z$2005,0)+COUNTIF($Z$6:$Z940,Z940)</f>
        <v>100</v>
      </c>
      <c r="AD940" s="93"/>
    </row>
    <row r="941" spans="1:30" s="97" customFormat="1">
      <c r="A941" s="97">
        <f t="shared" si="14"/>
        <v>936</v>
      </c>
      <c r="C941" s="51" t="str">
        <f>IF(AND(AdmittedwithRecentDischarge!$K963&lt;&gt;"",AdmittedwithRecentDischarge!$I963&lt;&gt;"",AdmittedwithRecentDischarge!$S963&lt;&gt;""), AdmittedwithRecentDischarge!$S963,"")</f>
        <v/>
      </c>
      <c r="D941" s="97">
        <f>RANK($F941,$F$6:$F$2005,0)+COUNTIF($F$6:$F941,F941)</f>
        <v>100</v>
      </c>
      <c r="I941" s="93"/>
      <c r="K941" s="51" t="str">
        <f>IF(AND(TransferLog!$J956&lt;&gt;"",TransferLog!$L956&lt;&gt;""), TransferLog!$L956,"")</f>
        <v/>
      </c>
      <c r="L941" s="97">
        <f t="array" ref="L941">RANK($N941,$N$6:$N$2005,0)+COUNTIF($N$6:$N941,N941)</f>
        <v>100</v>
      </c>
      <c r="Q941" s="93"/>
      <c r="U941" s="93"/>
      <c r="W941" s="51" t="str">
        <f>IF(AND(AdmittedwithRecentDischarge!$K963&lt;&gt;"",AdmittedwithRecentDischarge!$I963&lt;&gt;"",AdmittedwithRecentDischarge!$W963&lt;&gt;""), AdmittedwithRecentDischarge!$W963,"")</f>
        <v/>
      </c>
      <c r="X941" s="97">
        <f t="array" ref="X941">RANK($Z941,$Z$6:$Z$2005,0)+COUNTIF($Z$6:$Z941,Z941)</f>
        <v>100</v>
      </c>
      <c r="AD941" s="93"/>
    </row>
    <row r="942" spans="1:30" s="97" customFormat="1">
      <c r="A942" s="97">
        <f t="shared" si="14"/>
        <v>937</v>
      </c>
      <c r="C942" s="51" t="str">
        <f>IF(AND(AdmittedwithRecentDischarge!$K964&lt;&gt;"",AdmittedwithRecentDischarge!$I964&lt;&gt;"",AdmittedwithRecentDischarge!$S964&lt;&gt;""), AdmittedwithRecentDischarge!$S964,"")</f>
        <v/>
      </c>
      <c r="D942" s="97">
        <f>RANK($F942,$F$6:$F$2005,0)+COUNTIF($F$6:$F942,F942)</f>
        <v>100</v>
      </c>
      <c r="I942" s="93"/>
      <c r="K942" s="51" t="str">
        <f>IF(AND(TransferLog!$J957&lt;&gt;"",TransferLog!$L957&lt;&gt;""), TransferLog!$L957,"")</f>
        <v/>
      </c>
      <c r="L942" s="97">
        <f t="array" ref="L942">RANK($N942,$N$6:$N$2005,0)+COUNTIF($N$6:$N942,N942)</f>
        <v>100</v>
      </c>
      <c r="Q942" s="93"/>
      <c r="U942" s="93"/>
      <c r="W942" s="51" t="str">
        <f>IF(AND(AdmittedwithRecentDischarge!$K964&lt;&gt;"",AdmittedwithRecentDischarge!$I964&lt;&gt;"",AdmittedwithRecentDischarge!$W964&lt;&gt;""), AdmittedwithRecentDischarge!$W964,"")</f>
        <v/>
      </c>
      <c r="X942" s="97">
        <f t="array" ref="X942">RANK($Z942,$Z$6:$Z$2005,0)+COUNTIF($Z$6:$Z942,Z942)</f>
        <v>100</v>
      </c>
      <c r="AD942" s="93"/>
    </row>
    <row r="943" spans="1:30" s="97" customFormat="1">
      <c r="A943" s="97">
        <f t="shared" si="14"/>
        <v>938</v>
      </c>
      <c r="C943" s="51" t="str">
        <f>IF(AND(AdmittedwithRecentDischarge!$K965&lt;&gt;"",AdmittedwithRecentDischarge!$I965&lt;&gt;"",AdmittedwithRecentDischarge!$S965&lt;&gt;""), AdmittedwithRecentDischarge!$S965,"")</f>
        <v/>
      </c>
      <c r="D943" s="97">
        <f>RANK($F943,$F$6:$F$2005,0)+COUNTIF($F$6:$F943,F943)</f>
        <v>100</v>
      </c>
      <c r="I943" s="93"/>
      <c r="K943" s="51" t="str">
        <f>IF(AND(TransferLog!$J958&lt;&gt;"",TransferLog!$L958&lt;&gt;""), TransferLog!$L958,"")</f>
        <v/>
      </c>
      <c r="L943" s="97">
        <f t="array" ref="L943">RANK($N943,$N$6:$N$2005,0)+COUNTIF($N$6:$N943,N943)</f>
        <v>100</v>
      </c>
      <c r="Q943" s="93"/>
      <c r="U943" s="93"/>
      <c r="W943" s="51" t="str">
        <f>IF(AND(AdmittedwithRecentDischarge!$K965&lt;&gt;"",AdmittedwithRecentDischarge!$I965&lt;&gt;"",AdmittedwithRecentDischarge!$W965&lt;&gt;""), AdmittedwithRecentDischarge!$W965,"")</f>
        <v/>
      </c>
      <c r="X943" s="97">
        <f t="array" ref="X943">RANK($Z943,$Z$6:$Z$2005,0)+COUNTIF($Z$6:$Z943,Z943)</f>
        <v>100</v>
      </c>
      <c r="AD943" s="93"/>
    </row>
    <row r="944" spans="1:30" s="97" customFormat="1">
      <c r="A944" s="97">
        <f t="shared" si="14"/>
        <v>939</v>
      </c>
      <c r="C944" s="51" t="str">
        <f>IF(AND(AdmittedwithRecentDischarge!$K966&lt;&gt;"",AdmittedwithRecentDischarge!$I966&lt;&gt;"",AdmittedwithRecentDischarge!$S966&lt;&gt;""), AdmittedwithRecentDischarge!$S966,"")</f>
        <v/>
      </c>
      <c r="D944" s="97">
        <f>RANK($F944,$F$6:$F$2005,0)+COUNTIF($F$6:$F944,F944)</f>
        <v>100</v>
      </c>
      <c r="I944" s="93"/>
      <c r="K944" s="51" t="str">
        <f>IF(AND(TransferLog!$J959&lt;&gt;"",TransferLog!$L959&lt;&gt;""), TransferLog!$L959,"")</f>
        <v/>
      </c>
      <c r="L944" s="97">
        <f t="array" ref="L944">RANK($N944,$N$6:$N$2005,0)+COUNTIF($N$6:$N944,N944)</f>
        <v>100</v>
      </c>
      <c r="Q944" s="93"/>
      <c r="U944" s="93"/>
      <c r="W944" s="51" t="str">
        <f>IF(AND(AdmittedwithRecentDischarge!$K966&lt;&gt;"",AdmittedwithRecentDischarge!$I966&lt;&gt;"",AdmittedwithRecentDischarge!$W966&lt;&gt;""), AdmittedwithRecentDischarge!$W966,"")</f>
        <v/>
      </c>
      <c r="X944" s="97">
        <f t="array" ref="X944">RANK($Z944,$Z$6:$Z$2005,0)+COUNTIF($Z$6:$Z944,Z944)</f>
        <v>100</v>
      </c>
      <c r="AD944" s="93"/>
    </row>
    <row r="945" spans="1:30" s="97" customFormat="1">
      <c r="A945" s="97">
        <f t="shared" si="14"/>
        <v>940</v>
      </c>
      <c r="C945" s="51" t="str">
        <f>IF(AND(AdmittedwithRecentDischarge!$K967&lt;&gt;"",AdmittedwithRecentDischarge!$I967&lt;&gt;"",AdmittedwithRecentDischarge!$S967&lt;&gt;""), AdmittedwithRecentDischarge!$S967,"")</f>
        <v/>
      </c>
      <c r="D945" s="97">
        <f>RANK($F945,$F$6:$F$2005,0)+COUNTIF($F$6:$F945,F945)</f>
        <v>100</v>
      </c>
      <c r="I945" s="93"/>
      <c r="K945" s="51" t="str">
        <f>IF(AND(TransferLog!$J960&lt;&gt;"",TransferLog!$L960&lt;&gt;""), TransferLog!$L960,"")</f>
        <v/>
      </c>
      <c r="L945" s="97">
        <f t="array" ref="L945">RANK($N945,$N$6:$N$2005,0)+COUNTIF($N$6:$N945,N945)</f>
        <v>100</v>
      </c>
      <c r="Q945" s="93"/>
      <c r="U945" s="93"/>
      <c r="W945" s="51" t="str">
        <f>IF(AND(AdmittedwithRecentDischarge!$K967&lt;&gt;"",AdmittedwithRecentDischarge!$I967&lt;&gt;"",AdmittedwithRecentDischarge!$W967&lt;&gt;""), AdmittedwithRecentDischarge!$W967,"")</f>
        <v/>
      </c>
      <c r="X945" s="97">
        <f t="array" ref="X945">RANK($Z945,$Z$6:$Z$2005,0)+COUNTIF($Z$6:$Z945,Z945)</f>
        <v>100</v>
      </c>
      <c r="AD945" s="93"/>
    </row>
    <row r="946" spans="1:30" s="97" customFormat="1">
      <c r="A946" s="97">
        <f t="shared" si="14"/>
        <v>941</v>
      </c>
      <c r="C946" s="51" t="str">
        <f>IF(AND(AdmittedwithRecentDischarge!$K968&lt;&gt;"",AdmittedwithRecentDischarge!$I968&lt;&gt;"",AdmittedwithRecentDischarge!$S968&lt;&gt;""), AdmittedwithRecentDischarge!$S968,"")</f>
        <v/>
      </c>
      <c r="D946" s="97">
        <f>RANK($F946,$F$6:$F$2005,0)+COUNTIF($F$6:$F946,F946)</f>
        <v>100</v>
      </c>
      <c r="I946" s="93"/>
      <c r="K946" s="51" t="str">
        <f>IF(AND(TransferLog!$J961&lt;&gt;"",TransferLog!$L961&lt;&gt;""), TransferLog!$L961,"")</f>
        <v/>
      </c>
      <c r="L946" s="97">
        <f t="array" ref="L946">RANK($N946,$N$6:$N$2005,0)+COUNTIF($N$6:$N946,N946)</f>
        <v>100</v>
      </c>
      <c r="Q946" s="93"/>
      <c r="U946" s="93"/>
      <c r="W946" s="51" t="str">
        <f>IF(AND(AdmittedwithRecentDischarge!$K968&lt;&gt;"",AdmittedwithRecentDischarge!$I968&lt;&gt;"",AdmittedwithRecentDischarge!$W968&lt;&gt;""), AdmittedwithRecentDischarge!$W968,"")</f>
        <v/>
      </c>
      <c r="X946" s="97">
        <f t="array" ref="X946">RANK($Z946,$Z$6:$Z$2005,0)+COUNTIF($Z$6:$Z946,Z946)</f>
        <v>100</v>
      </c>
      <c r="AD946" s="93"/>
    </row>
    <row r="947" spans="1:30" s="97" customFormat="1">
      <c r="A947" s="97">
        <f t="shared" si="14"/>
        <v>942</v>
      </c>
      <c r="C947" s="51" t="str">
        <f>IF(AND(AdmittedwithRecentDischarge!$K969&lt;&gt;"",AdmittedwithRecentDischarge!$I969&lt;&gt;"",AdmittedwithRecentDischarge!$S969&lt;&gt;""), AdmittedwithRecentDischarge!$S969,"")</f>
        <v/>
      </c>
      <c r="D947" s="97">
        <f>RANK($F947,$F$6:$F$2005,0)+COUNTIF($F$6:$F947,F947)</f>
        <v>100</v>
      </c>
      <c r="I947" s="93"/>
      <c r="K947" s="51" t="str">
        <f>IF(AND(TransferLog!$J962&lt;&gt;"",TransferLog!$L962&lt;&gt;""), TransferLog!$L962,"")</f>
        <v/>
      </c>
      <c r="L947" s="97">
        <f t="array" ref="L947">RANK($N947,$N$6:$N$2005,0)+COUNTIF($N$6:$N947,N947)</f>
        <v>100</v>
      </c>
      <c r="Q947" s="93"/>
      <c r="U947" s="93"/>
      <c r="W947" s="51" t="str">
        <f>IF(AND(AdmittedwithRecentDischarge!$K969&lt;&gt;"",AdmittedwithRecentDischarge!$I969&lt;&gt;"",AdmittedwithRecentDischarge!$W969&lt;&gt;""), AdmittedwithRecentDischarge!$W969,"")</f>
        <v/>
      </c>
      <c r="X947" s="97">
        <f t="array" ref="X947">RANK($Z947,$Z$6:$Z$2005,0)+COUNTIF($Z$6:$Z947,Z947)</f>
        <v>100</v>
      </c>
      <c r="AD947" s="93"/>
    </row>
    <row r="948" spans="1:30" s="97" customFormat="1">
      <c r="A948" s="97">
        <f t="shared" si="14"/>
        <v>943</v>
      </c>
      <c r="C948" s="51" t="str">
        <f>IF(AND(AdmittedwithRecentDischarge!$K970&lt;&gt;"",AdmittedwithRecentDischarge!$I970&lt;&gt;"",AdmittedwithRecentDischarge!$S970&lt;&gt;""), AdmittedwithRecentDischarge!$S970,"")</f>
        <v/>
      </c>
      <c r="D948" s="97">
        <f>RANK($F948,$F$6:$F$2005,0)+COUNTIF($F$6:$F948,F948)</f>
        <v>100</v>
      </c>
      <c r="I948" s="93"/>
      <c r="K948" s="51" t="str">
        <f>IF(AND(TransferLog!$J963&lt;&gt;"",TransferLog!$L963&lt;&gt;""), TransferLog!$L963,"")</f>
        <v/>
      </c>
      <c r="L948" s="97">
        <f t="array" ref="L948">RANK($N948,$N$6:$N$2005,0)+COUNTIF($N$6:$N948,N948)</f>
        <v>100</v>
      </c>
      <c r="Q948" s="93"/>
      <c r="U948" s="93"/>
      <c r="W948" s="51" t="str">
        <f>IF(AND(AdmittedwithRecentDischarge!$K970&lt;&gt;"",AdmittedwithRecentDischarge!$I970&lt;&gt;"",AdmittedwithRecentDischarge!$W970&lt;&gt;""), AdmittedwithRecentDischarge!$W970,"")</f>
        <v/>
      </c>
      <c r="X948" s="97">
        <f t="array" ref="X948">RANK($Z948,$Z$6:$Z$2005,0)+COUNTIF($Z$6:$Z948,Z948)</f>
        <v>100</v>
      </c>
      <c r="AD948" s="93"/>
    </row>
    <row r="949" spans="1:30" s="97" customFormat="1">
      <c r="A949" s="97">
        <f t="shared" si="14"/>
        <v>944</v>
      </c>
      <c r="C949" s="51" t="str">
        <f>IF(AND(AdmittedwithRecentDischarge!$K971&lt;&gt;"",AdmittedwithRecentDischarge!$I971&lt;&gt;"",AdmittedwithRecentDischarge!$S971&lt;&gt;""), AdmittedwithRecentDischarge!$S971,"")</f>
        <v/>
      </c>
      <c r="D949" s="97">
        <f>RANK($F949,$F$6:$F$2005,0)+COUNTIF($F$6:$F949,F949)</f>
        <v>100</v>
      </c>
      <c r="I949" s="93"/>
      <c r="K949" s="51" t="str">
        <f>IF(AND(TransferLog!$J964&lt;&gt;"",TransferLog!$L964&lt;&gt;""), TransferLog!$L964,"")</f>
        <v/>
      </c>
      <c r="L949" s="97">
        <f t="array" ref="L949">RANK($N949,$N$6:$N$2005,0)+COUNTIF($N$6:$N949,N949)</f>
        <v>100</v>
      </c>
      <c r="Q949" s="93"/>
      <c r="U949" s="93"/>
      <c r="W949" s="51" t="str">
        <f>IF(AND(AdmittedwithRecentDischarge!$K971&lt;&gt;"",AdmittedwithRecentDischarge!$I971&lt;&gt;"",AdmittedwithRecentDischarge!$W971&lt;&gt;""), AdmittedwithRecentDischarge!$W971,"")</f>
        <v/>
      </c>
      <c r="X949" s="97">
        <f t="array" ref="X949">RANK($Z949,$Z$6:$Z$2005,0)+COUNTIF($Z$6:$Z949,Z949)</f>
        <v>100</v>
      </c>
      <c r="AD949" s="93"/>
    </row>
    <row r="950" spans="1:30" s="97" customFormat="1">
      <c r="A950" s="97">
        <f t="shared" si="14"/>
        <v>945</v>
      </c>
      <c r="C950" s="51" t="str">
        <f>IF(AND(AdmittedwithRecentDischarge!$K972&lt;&gt;"",AdmittedwithRecentDischarge!$I972&lt;&gt;"",AdmittedwithRecentDischarge!$S972&lt;&gt;""), AdmittedwithRecentDischarge!$S972,"")</f>
        <v/>
      </c>
      <c r="D950" s="97">
        <f>RANK($F950,$F$6:$F$2005,0)+COUNTIF($F$6:$F950,F950)</f>
        <v>100</v>
      </c>
      <c r="I950" s="93"/>
      <c r="K950" s="51" t="str">
        <f>IF(AND(TransferLog!$J965&lt;&gt;"",TransferLog!$L965&lt;&gt;""), TransferLog!$L965,"")</f>
        <v/>
      </c>
      <c r="L950" s="97">
        <f t="array" ref="L950">RANK($N950,$N$6:$N$2005,0)+COUNTIF($N$6:$N950,N950)</f>
        <v>100</v>
      </c>
      <c r="Q950" s="93"/>
      <c r="U950" s="93"/>
      <c r="W950" s="51" t="str">
        <f>IF(AND(AdmittedwithRecentDischarge!$K972&lt;&gt;"",AdmittedwithRecentDischarge!$I972&lt;&gt;"",AdmittedwithRecentDischarge!$W972&lt;&gt;""), AdmittedwithRecentDischarge!$W972,"")</f>
        <v/>
      </c>
      <c r="X950" s="97">
        <f t="array" ref="X950">RANK($Z950,$Z$6:$Z$2005,0)+COUNTIF($Z$6:$Z950,Z950)</f>
        <v>100</v>
      </c>
      <c r="AD950" s="93"/>
    </row>
    <row r="951" spans="1:30" s="97" customFormat="1">
      <c r="A951" s="97">
        <f t="shared" si="14"/>
        <v>946</v>
      </c>
      <c r="C951" s="51" t="str">
        <f>IF(AND(AdmittedwithRecentDischarge!$K973&lt;&gt;"",AdmittedwithRecentDischarge!$I973&lt;&gt;"",AdmittedwithRecentDischarge!$S973&lt;&gt;""), AdmittedwithRecentDischarge!$S973,"")</f>
        <v/>
      </c>
      <c r="D951" s="97">
        <f>RANK($F951,$F$6:$F$2005,0)+COUNTIF($F$6:$F951,F951)</f>
        <v>100</v>
      </c>
      <c r="I951" s="93"/>
      <c r="K951" s="51" t="str">
        <f>IF(AND(TransferLog!$J966&lt;&gt;"",TransferLog!$L966&lt;&gt;""), TransferLog!$L966,"")</f>
        <v/>
      </c>
      <c r="L951" s="97">
        <f t="array" ref="L951">RANK($N951,$N$6:$N$2005,0)+COUNTIF($N$6:$N951,N951)</f>
        <v>100</v>
      </c>
      <c r="Q951" s="93"/>
      <c r="U951" s="93"/>
      <c r="W951" s="51" t="str">
        <f>IF(AND(AdmittedwithRecentDischarge!$K973&lt;&gt;"",AdmittedwithRecentDischarge!$I973&lt;&gt;"",AdmittedwithRecentDischarge!$W973&lt;&gt;""), AdmittedwithRecentDischarge!$W973,"")</f>
        <v/>
      </c>
      <c r="X951" s="97">
        <f t="array" ref="X951">RANK($Z951,$Z$6:$Z$2005,0)+COUNTIF($Z$6:$Z951,Z951)</f>
        <v>100</v>
      </c>
      <c r="AD951" s="93"/>
    </row>
    <row r="952" spans="1:30" s="97" customFormat="1">
      <c r="A952" s="97">
        <f t="shared" si="14"/>
        <v>947</v>
      </c>
      <c r="C952" s="51" t="str">
        <f>IF(AND(AdmittedwithRecentDischarge!$K974&lt;&gt;"",AdmittedwithRecentDischarge!$I974&lt;&gt;"",AdmittedwithRecentDischarge!$S974&lt;&gt;""), AdmittedwithRecentDischarge!$S974,"")</f>
        <v/>
      </c>
      <c r="D952" s="97">
        <f>RANK($F952,$F$6:$F$2005,0)+COUNTIF($F$6:$F952,F952)</f>
        <v>100</v>
      </c>
      <c r="I952" s="93"/>
      <c r="K952" s="51" t="str">
        <f>IF(AND(TransferLog!$J967&lt;&gt;"",TransferLog!$L967&lt;&gt;""), TransferLog!$L967,"")</f>
        <v/>
      </c>
      <c r="L952" s="97">
        <f t="array" ref="L952">RANK($N952,$N$6:$N$2005,0)+COUNTIF($N$6:$N952,N952)</f>
        <v>100</v>
      </c>
      <c r="Q952" s="93"/>
      <c r="U952" s="93"/>
      <c r="W952" s="51" t="str">
        <f>IF(AND(AdmittedwithRecentDischarge!$K974&lt;&gt;"",AdmittedwithRecentDischarge!$I974&lt;&gt;"",AdmittedwithRecentDischarge!$W974&lt;&gt;""), AdmittedwithRecentDischarge!$W974,"")</f>
        <v/>
      </c>
      <c r="X952" s="97">
        <f t="array" ref="X952">RANK($Z952,$Z$6:$Z$2005,0)+COUNTIF($Z$6:$Z952,Z952)</f>
        <v>100</v>
      </c>
      <c r="AD952" s="93"/>
    </row>
    <row r="953" spans="1:30" s="97" customFormat="1">
      <c r="A953" s="97">
        <f t="shared" si="14"/>
        <v>948</v>
      </c>
      <c r="C953" s="51" t="str">
        <f>IF(AND(AdmittedwithRecentDischarge!$K975&lt;&gt;"",AdmittedwithRecentDischarge!$I975&lt;&gt;"",AdmittedwithRecentDischarge!$S975&lt;&gt;""), AdmittedwithRecentDischarge!$S975,"")</f>
        <v/>
      </c>
      <c r="D953" s="97">
        <f>RANK($F953,$F$6:$F$2005,0)+COUNTIF($F$6:$F953,F953)</f>
        <v>100</v>
      </c>
      <c r="I953" s="93"/>
      <c r="K953" s="51" t="str">
        <f>IF(AND(TransferLog!$J968&lt;&gt;"",TransferLog!$L968&lt;&gt;""), TransferLog!$L968,"")</f>
        <v/>
      </c>
      <c r="L953" s="97">
        <f t="array" ref="L953">RANK($N953,$N$6:$N$2005,0)+COUNTIF($N$6:$N953,N953)</f>
        <v>100</v>
      </c>
      <c r="Q953" s="93"/>
      <c r="U953" s="93"/>
      <c r="W953" s="51" t="str">
        <f>IF(AND(AdmittedwithRecentDischarge!$K975&lt;&gt;"",AdmittedwithRecentDischarge!$I975&lt;&gt;"",AdmittedwithRecentDischarge!$W975&lt;&gt;""), AdmittedwithRecentDischarge!$W975,"")</f>
        <v/>
      </c>
      <c r="X953" s="97">
        <f t="array" ref="X953">RANK($Z953,$Z$6:$Z$2005,0)+COUNTIF($Z$6:$Z953,Z953)</f>
        <v>100</v>
      </c>
      <c r="AD953" s="93"/>
    </row>
    <row r="954" spans="1:30" s="97" customFormat="1">
      <c r="A954" s="97">
        <f t="shared" si="14"/>
        <v>949</v>
      </c>
      <c r="C954" s="51" t="str">
        <f>IF(AND(AdmittedwithRecentDischarge!$K976&lt;&gt;"",AdmittedwithRecentDischarge!$I976&lt;&gt;"",AdmittedwithRecentDischarge!$S976&lt;&gt;""), AdmittedwithRecentDischarge!$S976,"")</f>
        <v/>
      </c>
      <c r="D954" s="97">
        <f>RANK($F954,$F$6:$F$2005,0)+COUNTIF($F$6:$F954,F954)</f>
        <v>100</v>
      </c>
      <c r="I954" s="93"/>
      <c r="K954" s="51" t="str">
        <f>IF(AND(TransferLog!$J969&lt;&gt;"",TransferLog!$L969&lt;&gt;""), TransferLog!$L969,"")</f>
        <v/>
      </c>
      <c r="L954" s="97">
        <f t="array" ref="L954">RANK($N954,$N$6:$N$2005,0)+COUNTIF($N$6:$N954,N954)</f>
        <v>100</v>
      </c>
      <c r="Q954" s="93"/>
      <c r="U954" s="93"/>
      <c r="W954" s="51" t="str">
        <f>IF(AND(AdmittedwithRecentDischarge!$K976&lt;&gt;"",AdmittedwithRecentDischarge!$I976&lt;&gt;"",AdmittedwithRecentDischarge!$W976&lt;&gt;""), AdmittedwithRecentDischarge!$W976,"")</f>
        <v/>
      </c>
      <c r="X954" s="97">
        <f t="array" ref="X954">RANK($Z954,$Z$6:$Z$2005,0)+COUNTIF($Z$6:$Z954,Z954)</f>
        <v>100</v>
      </c>
      <c r="AD954" s="93"/>
    </row>
    <row r="955" spans="1:30" s="97" customFormat="1">
      <c r="A955" s="97">
        <f t="shared" si="14"/>
        <v>950</v>
      </c>
      <c r="C955" s="51" t="str">
        <f>IF(AND(AdmittedwithRecentDischarge!$K977&lt;&gt;"",AdmittedwithRecentDischarge!$I977&lt;&gt;"",AdmittedwithRecentDischarge!$S977&lt;&gt;""), AdmittedwithRecentDischarge!$S977,"")</f>
        <v/>
      </c>
      <c r="D955" s="97">
        <f>RANK($F955,$F$6:$F$2005,0)+COUNTIF($F$6:$F955,F955)</f>
        <v>100</v>
      </c>
      <c r="I955" s="93"/>
      <c r="K955" s="51" t="str">
        <f>IF(AND(TransferLog!$J970&lt;&gt;"",TransferLog!$L970&lt;&gt;""), TransferLog!$L970,"")</f>
        <v/>
      </c>
      <c r="L955" s="97">
        <f t="array" ref="L955">RANK($N955,$N$6:$N$2005,0)+COUNTIF($N$6:$N955,N955)</f>
        <v>100</v>
      </c>
      <c r="Q955" s="93"/>
      <c r="U955" s="93"/>
      <c r="W955" s="51" t="str">
        <f>IF(AND(AdmittedwithRecentDischarge!$K977&lt;&gt;"",AdmittedwithRecentDischarge!$I977&lt;&gt;"",AdmittedwithRecentDischarge!$W977&lt;&gt;""), AdmittedwithRecentDischarge!$W977,"")</f>
        <v/>
      </c>
      <c r="X955" s="97">
        <f t="array" ref="X955">RANK($Z955,$Z$6:$Z$2005,0)+COUNTIF($Z$6:$Z955,Z955)</f>
        <v>100</v>
      </c>
      <c r="AD955" s="93"/>
    </row>
    <row r="956" spans="1:30" s="97" customFormat="1">
      <c r="A956" s="97">
        <f t="shared" si="14"/>
        <v>951</v>
      </c>
      <c r="C956" s="51" t="str">
        <f>IF(AND(AdmittedwithRecentDischarge!$K978&lt;&gt;"",AdmittedwithRecentDischarge!$I978&lt;&gt;"",AdmittedwithRecentDischarge!$S978&lt;&gt;""), AdmittedwithRecentDischarge!$S978,"")</f>
        <v/>
      </c>
      <c r="D956" s="97">
        <f>RANK($F956,$F$6:$F$2005,0)+COUNTIF($F$6:$F956,F956)</f>
        <v>100</v>
      </c>
      <c r="I956" s="93"/>
      <c r="K956" s="51" t="str">
        <f>IF(AND(TransferLog!$J971&lt;&gt;"",TransferLog!$L971&lt;&gt;""), TransferLog!$L971,"")</f>
        <v/>
      </c>
      <c r="L956" s="97">
        <f t="array" ref="L956">RANK($N956,$N$6:$N$2005,0)+COUNTIF($N$6:$N956,N956)</f>
        <v>100</v>
      </c>
      <c r="Q956" s="93"/>
      <c r="U956" s="93"/>
      <c r="W956" s="51" t="str">
        <f>IF(AND(AdmittedwithRecentDischarge!$K978&lt;&gt;"",AdmittedwithRecentDischarge!$I978&lt;&gt;"",AdmittedwithRecentDischarge!$W978&lt;&gt;""), AdmittedwithRecentDischarge!$W978,"")</f>
        <v/>
      </c>
      <c r="X956" s="97">
        <f t="array" ref="X956">RANK($Z956,$Z$6:$Z$2005,0)+COUNTIF($Z$6:$Z956,Z956)</f>
        <v>100</v>
      </c>
      <c r="AD956" s="93"/>
    </row>
    <row r="957" spans="1:30" s="97" customFormat="1">
      <c r="A957" s="97">
        <f t="shared" si="14"/>
        <v>952</v>
      </c>
      <c r="C957" s="51" t="str">
        <f>IF(AND(AdmittedwithRecentDischarge!$K979&lt;&gt;"",AdmittedwithRecentDischarge!$I979&lt;&gt;"",AdmittedwithRecentDischarge!$S979&lt;&gt;""), AdmittedwithRecentDischarge!$S979,"")</f>
        <v/>
      </c>
      <c r="D957" s="97">
        <f>RANK($F957,$F$6:$F$2005,0)+COUNTIF($F$6:$F957,F957)</f>
        <v>100</v>
      </c>
      <c r="I957" s="93"/>
      <c r="K957" s="51" t="str">
        <f>IF(AND(TransferLog!$J972&lt;&gt;"",TransferLog!$L972&lt;&gt;""), TransferLog!$L972,"")</f>
        <v/>
      </c>
      <c r="L957" s="97">
        <f t="array" ref="L957">RANK($N957,$N$6:$N$2005,0)+COUNTIF($N$6:$N957,N957)</f>
        <v>100</v>
      </c>
      <c r="Q957" s="93"/>
      <c r="U957" s="93"/>
      <c r="W957" s="51" t="str">
        <f>IF(AND(AdmittedwithRecentDischarge!$K979&lt;&gt;"",AdmittedwithRecentDischarge!$I979&lt;&gt;"",AdmittedwithRecentDischarge!$W979&lt;&gt;""), AdmittedwithRecentDischarge!$W979,"")</f>
        <v/>
      </c>
      <c r="X957" s="97">
        <f t="array" ref="X957">RANK($Z957,$Z$6:$Z$2005,0)+COUNTIF($Z$6:$Z957,Z957)</f>
        <v>100</v>
      </c>
      <c r="AD957" s="93"/>
    </row>
    <row r="958" spans="1:30" s="97" customFormat="1">
      <c r="A958" s="97">
        <f t="shared" si="14"/>
        <v>953</v>
      </c>
      <c r="C958" s="51" t="str">
        <f>IF(AND(AdmittedwithRecentDischarge!$K980&lt;&gt;"",AdmittedwithRecentDischarge!$I980&lt;&gt;"",AdmittedwithRecentDischarge!$S980&lt;&gt;""), AdmittedwithRecentDischarge!$S980,"")</f>
        <v/>
      </c>
      <c r="D958" s="97">
        <f>RANK($F958,$F$6:$F$2005,0)+COUNTIF($F$6:$F958,F958)</f>
        <v>100</v>
      </c>
      <c r="I958" s="93"/>
      <c r="K958" s="51" t="str">
        <f>IF(AND(TransferLog!$J973&lt;&gt;"",TransferLog!$L973&lt;&gt;""), TransferLog!$L973,"")</f>
        <v/>
      </c>
      <c r="L958" s="97">
        <f t="array" ref="L958">RANK($N958,$N$6:$N$2005,0)+COUNTIF($N$6:$N958,N958)</f>
        <v>100</v>
      </c>
      <c r="Q958" s="93"/>
      <c r="U958" s="93"/>
      <c r="W958" s="51" t="str">
        <f>IF(AND(AdmittedwithRecentDischarge!$K980&lt;&gt;"",AdmittedwithRecentDischarge!$I980&lt;&gt;"",AdmittedwithRecentDischarge!$W980&lt;&gt;""), AdmittedwithRecentDischarge!$W980,"")</f>
        <v/>
      </c>
      <c r="X958" s="97">
        <f t="array" ref="X958">RANK($Z958,$Z$6:$Z$2005,0)+COUNTIF($Z$6:$Z958,Z958)</f>
        <v>100</v>
      </c>
      <c r="AD958" s="93"/>
    </row>
    <row r="959" spans="1:30" s="97" customFormat="1">
      <c r="A959" s="97">
        <f t="shared" si="14"/>
        <v>954</v>
      </c>
      <c r="C959" s="51" t="str">
        <f>IF(AND(AdmittedwithRecentDischarge!$K981&lt;&gt;"",AdmittedwithRecentDischarge!$I981&lt;&gt;"",AdmittedwithRecentDischarge!$S981&lt;&gt;""), AdmittedwithRecentDischarge!$S981,"")</f>
        <v/>
      </c>
      <c r="D959" s="97">
        <f>RANK($F959,$F$6:$F$2005,0)+COUNTIF($F$6:$F959,F959)</f>
        <v>100</v>
      </c>
      <c r="I959" s="93"/>
      <c r="K959" s="51" t="str">
        <f>IF(AND(TransferLog!$J974&lt;&gt;"",TransferLog!$L974&lt;&gt;""), TransferLog!$L974,"")</f>
        <v/>
      </c>
      <c r="L959" s="97">
        <f t="array" ref="L959">RANK($N959,$N$6:$N$2005,0)+COUNTIF($N$6:$N959,N959)</f>
        <v>100</v>
      </c>
      <c r="Q959" s="93"/>
      <c r="U959" s="93"/>
      <c r="W959" s="51" t="str">
        <f>IF(AND(AdmittedwithRecentDischarge!$K981&lt;&gt;"",AdmittedwithRecentDischarge!$I981&lt;&gt;"",AdmittedwithRecentDischarge!$W981&lt;&gt;""), AdmittedwithRecentDischarge!$W981,"")</f>
        <v/>
      </c>
      <c r="X959" s="97">
        <f t="array" ref="X959">RANK($Z959,$Z$6:$Z$2005,0)+COUNTIF($Z$6:$Z959,Z959)</f>
        <v>100</v>
      </c>
      <c r="AD959" s="93"/>
    </row>
    <row r="960" spans="1:30" s="97" customFormat="1">
      <c r="A960" s="97">
        <f t="shared" si="14"/>
        <v>955</v>
      </c>
      <c r="C960" s="51" t="str">
        <f>IF(AND(AdmittedwithRecentDischarge!$K982&lt;&gt;"",AdmittedwithRecentDischarge!$I982&lt;&gt;"",AdmittedwithRecentDischarge!$S982&lt;&gt;""), AdmittedwithRecentDischarge!$S982,"")</f>
        <v/>
      </c>
      <c r="D960" s="97">
        <f>RANK($F960,$F$6:$F$2005,0)+COUNTIF($F$6:$F960,F960)</f>
        <v>100</v>
      </c>
      <c r="I960" s="93"/>
      <c r="K960" s="51" t="str">
        <f>IF(AND(TransferLog!$J975&lt;&gt;"",TransferLog!$L975&lt;&gt;""), TransferLog!$L975,"")</f>
        <v/>
      </c>
      <c r="L960" s="97">
        <f t="array" ref="L960">RANK($N960,$N$6:$N$2005,0)+COUNTIF($N$6:$N960,N960)</f>
        <v>100</v>
      </c>
      <c r="Q960" s="93"/>
      <c r="U960" s="93"/>
      <c r="W960" s="51" t="str">
        <f>IF(AND(AdmittedwithRecentDischarge!$K982&lt;&gt;"",AdmittedwithRecentDischarge!$I982&lt;&gt;"",AdmittedwithRecentDischarge!$W982&lt;&gt;""), AdmittedwithRecentDischarge!$W982,"")</f>
        <v/>
      </c>
      <c r="X960" s="97">
        <f t="array" ref="X960">RANK($Z960,$Z$6:$Z$2005,0)+COUNTIF($Z$6:$Z960,Z960)</f>
        <v>100</v>
      </c>
      <c r="AD960" s="93"/>
    </row>
    <row r="961" spans="1:30" s="97" customFormat="1">
      <c r="A961" s="97">
        <f t="shared" si="14"/>
        <v>956</v>
      </c>
      <c r="C961" s="51" t="str">
        <f>IF(AND(AdmittedwithRecentDischarge!$K983&lt;&gt;"",AdmittedwithRecentDischarge!$I983&lt;&gt;"",AdmittedwithRecentDischarge!$S983&lt;&gt;""), AdmittedwithRecentDischarge!$S983,"")</f>
        <v/>
      </c>
      <c r="D961" s="97">
        <f>RANK($F961,$F$6:$F$2005,0)+COUNTIF($F$6:$F961,F961)</f>
        <v>100</v>
      </c>
      <c r="I961" s="93"/>
      <c r="K961" s="51" t="str">
        <f>IF(AND(TransferLog!$J976&lt;&gt;"",TransferLog!$L976&lt;&gt;""), TransferLog!$L976,"")</f>
        <v/>
      </c>
      <c r="L961" s="97">
        <f t="array" ref="L961">RANK($N961,$N$6:$N$2005,0)+COUNTIF($N$6:$N961,N961)</f>
        <v>100</v>
      </c>
      <c r="Q961" s="93"/>
      <c r="U961" s="93"/>
      <c r="W961" s="51" t="str">
        <f>IF(AND(AdmittedwithRecentDischarge!$K983&lt;&gt;"",AdmittedwithRecentDischarge!$I983&lt;&gt;"",AdmittedwithRecentDischarge!$W983&lt;&gt;""), AdmittedwithRecentDischarge!$W983,"")</f>
        <v/>
      </c>
      <c r="X961" s="97">
        <f t="array" ref="X961">RANK($Z961,$Z$6:$Z$2005,0)+COUNTIF($Z$6:$Z961,Z961)</f>
        <v>100</v>
      </c>
      <c r="AD961" s="93"/>
    </row>
    <row r="962" spans="1:30" s="97" customFormat="1">
      <c r="A962" s="97">
        <f t="shared" si="14"/>
        <v>957</v>
      </c>
      <c r="C962" s="51" t="str">
        <f>IF(AND(AdmittedwithRecentDischarge!$K984&lt;&gt;"",AdmittedwithRecentDischarge!$I984&lt;&gt;"",AdmittedwithRecentDischarge!$S984&lt;&gt;""), AdmittedwithRecentDischarge!$S984,"")</f>
        <v/>
      </c>
      <c r="D962" s="97">
        <f>RANK($F962,$F$6:$F$2005,0)+COUNTIF($F$6:$F962,F962)</f>
        <v>100</v>
      </c>
      <c r="I962" s="93"/>
      <c r="K962" s="51" t="str">
        <f>IF(AND(TransferLog!$J977&lt;&gt;"",TransferLog!$L977&lt;&gt;""), TransferLog!$L977,"")</f>
        <v/>
      </c>
      <c r="L962" s="97">
        <f t="array" ref="L962">RANK($N962,$N$6:$N$2005,0)+COUNTIF($N$6:$N962,N962)</f>
        <v>100</v>
      </c>
      <c r="Q962" s="93"/>
      <c r="U962" s="93"/>
      <c r="W962" s="51" t="str">
        <f>IF(AND(AdmittedwithRecentDischarge!$K984&lt;&gt;"",AdmittedwithRecentDischarge!$I984&lt;&gt;"",AdmittedwithRecentDischarge!$W984&lt;&gt;""), AdmittedwithRecentDischarge!$W984,"")</f>
        <v/>
      </c>
      <c r="X962" s="97">
        <f t="array" ref="X962">RANK($Z962,$Z$6:$Z$2005,0)+COUNTIF($Z$6:$Z962,Z962)</f>
        <v>100</v>
      </c>
      <c r="AD962" s="93"/>
    </row>
    <row r="963" spans="1:30" s="97" customFormat="1">
      <c r="A963" s="97">
        <f t="shared" si="14"/>
        <v>958</v>
      </c>
      <c r="C963" s="51" t="str">
        <f>IF(AND(AdmittedwithRecentDischarge!$K985&lt;&gt;"",AdmittedwithRecentDischarge!$I985&lt;&gt;"",AdmittedwithRecentDischarge!$S985&lt;&gt;""), AdmittedwithRecentDischarge!$S985,"")</f>
        <v/>
      </c>
      <c r="D963" s="97">
        <f>RANK($F963,$F$6:$F$2005,0)+COUNTIF($F$6:$F963,F963)</f>
        <v>100</v>
      </c>
      <c r="I963" s="93"/>
      <c r="K963" s="51" t="str">
        <f>IF(AND(TransferLog!$J978&lt;&gt;"",TransferLog!$L978&lt;&gt;""), TransferLog!$L978,"")</f>
        <v/>
      </c>
      <c r="L963" s="97">
        <f t="array" ref="L963">RANK($N963,$N$6:$N$2005,0)+COUNTIF($N$6:$N963,N963)</f>
        <v>100</v>
      </c>
      <c r="Q963" s="93"/>
      <c r="U963" s="93"/>
      <c r="W963" s="51" t="str">
        <f>IF(AND(AdmittedwithRecentDischarge!$K985&lt;&gt;"",AdmittedwithRecentDischarge!$I985&lt;&gt;"",AdmittedwithRecentDischarge!$W985&lt;&gt;""), AdmittedwithRecentDischarge!$W985,"")</f>
        <v/>
      </c>
      <c r="X963" s="97">
        <f t="array" ref="X963">RANK($Z963,$Z$6:$Z$2005,0)+COUNTIF($Z$6:$Z963,Z963)</f>
        <v>100</v>
      </c>
      <c r="AD963" s="93"/>
    </row>
    <row r="964" spans="1:30" s="97" customFormat="1">
      <c r="A964" s="97">
        <f t="shared" si="14"/>
        <v>959</v>
      </c>
      <c r="C964" s="51" t="str">
        <f>IF(AND(AdmittedwithRecentDischarge!$K986&lt;&gt;"",AdmittedwithRecentDischarge!$I986&lt;&gt;"",AdmittedwithRecentDischarge!$S986&lt;&gt;""), AdmittedwithRecentDischarge!$S986,"")</f>
        <v/>
      </c>
      <c r="D964" s="97">
        <f>RANK($F964,$F$6:$F$2005,0)+COUNTIF($F$6:$F964,F964)</f>
        <v>100</v>
      </c>
      <c r="I964" s="93"/>
      <c r="K964" s="51" t="str">
        <f>IF(AND(TransferLog!$J979&lt;&gt;"",TransferLog!$L979&lt;&gt;""), TransferLog!$L979,"")</f>
        <v/>
      </c>
      <c r="L964" s="97">
        <f t="array" ref="L964">RANK($N964,$N$6:$N$2005,0)+COUNTIF($N$6:$N964,N964)</f>
        <v>100</v>
      </c>
      <c r="Q964" s="93"/>
      <c r="U964" s="93"/>
      <c r="W964" s="51" t="str">
        <f>IF(AND(AdmittedwithRecentDischarge!$K986&lt;&gt;"",AdmittedwithRecentDischarge!$I986&lt;&gt;"",AdmittedwithRecentDischarge!$W986&lt;&gt;""), AdmittedwithRecentDischarge!$W986,"")</f>
        <v/>
      </c>
      <c r="X964" s="97">
        <f t="array" ref="X964">RANK($Z964,$Z$6:$Z$2005,0)+COUNTIF($Z$6:$Z964,Z964)</f>
        <v>100</v>
      </c>
      <c r="AD964" s="93"/>
    </row>
    <row r="965" spans="1:30" s="97" customFormat="1">
      <c r="A965" s="97">
        <f t="shared" si="14"/>
        <v>960</v>
      </c>
      <c r="C965" s="51" t="str">
        <f>IF(AND(AdmittedwithRecentDischarge!$K987&lt;&gt;"",AdmittedwithRecentDischarge!$I987&lt;&gt;"",AdmittedwithRecentDischarge!$S987&lt;&gt;""), AdmittedwithRecentDischarge!$S987,"")</f>
        <v/>
      </c>
      <c r="D965" s="97">
        <f>RANK($F965,$F$6:$F$2005,0)+COUNTIF($F$6:$F965,F965)</f>
        <v>100</v>
      </c>
      <c r="I965" s="93"/>
      <c r="K965" s="51" t="str">
        <f>IF(AND(TransferLog!$J980&lt;&gt;"",TransferLog!$L980&lt;&gt;""), TransferLog!$L980,"")</f>
        <v/>
      </c>
      <c r="L965" s="97">
        <f t="array" ref="L965">RANK($N965,$N$6:$N$2005,0)+COUNTIF($N$6:$N965,N965)</f>
        <v>100</v>
      </c>
      <c r="Q965" s="93"/>
      <c r="U965" s="93"/>
      <c r="W965" s="51" t="str">
        <f>IF(AND(AdmittedwithRecentDischarge!$K987&lt;&gt;"",AdmittedwithRecentDischarge!$I987&lt;&gt;"",AdmittedwithRecentDischarge!$W987&lt;&gt;""), AdmittedwithRecentDischarge!$W987,"")</f>
        <v/>
      </c>
      <c r="X965" s="97">
        <f t="array" ref="X965">RANK($Z965,$Z$6:$Z$2005,0)+COUNTIF($Z$6:$Z965,Z965)</f>
        <v>100</v>
      </c>
      <c r="AD965" s="93"/>
    </row>
    <row r="966" spans="1:30" s="97" customFormat="1">
      <c r="A966" s="97">
        <f t="shared" si="14"/>
        <v>961</v>
      </c>
      <c r="C966" s="51" t="str">
        <f>IF(AND(AdmittedwithRecentDischarge!$K988&lt;&gt;"",AdmittedwithRecentDischarge!$I988&lt;&gt;"",AdmittedwithRecentDischarge!$S988&lt;&gt;""), AdmittedwithRecentDischarge!$S988,"")</f>
        <v/>
      </c>
      <c r="D966" s="97">
        <f>RANK($F966,$F$6:$F$2005,0)+COUNTIF($F$6:$F966,F966)</f>
        <v>100</v>
      </c>
      <c r="I966" s="93"/>
      <c r="K966" s="51" t="str">
        <f>IF(AND(TransferLog!$J981&lt;&gt;"",TransferLog!$L981&lt;&gt;""), TransferLog!$L981,"")</f>
        <v/>
      </c>
      <c r="L966" s="97">
        <f t="array" ref="L966">RANK($N966,$N$6:$N$2005,0)+COUNTIF($N$6:$N966,N966)</f>
        <v>100</v>
      </c>
      <c r="Q966" s="93"/>
      <c r="U966" s="93"/>
      <c r="W966" s="51" t="str">
        <f>IF(AND(AdmittedwithRecentDischarge!$K988&lt;&gt;"",AdmittedwithRecentDischarge!$I988&lt;&gt;"",AdmittedwithRecentDischarge!$W988&lt;&gt;""), AdmittedwithRecentDischarge!$W988,"")</f>
        <v/>
      </c>
      <c r="X966" s="97">
        <f t="array" ref="X966">RANK($Z966,$Z$6:$Z$2005,0)+COUNTIF($Z$6:$Z966,Z966)</f>
        <v>100</v>
      </c>
      <c r="AD966" s="93"/>
    </row>
    <row r="967" spans="1:30" s="97" customFormat="1">
      <c r="A967" s="97">
        <f t="shared" ref="A967:A1030" si="15">ROW()-5</f>
        <v>962</v>
      </c>
      <c r="C967" s="51" t="str">
        <f>IF(AND(AdmittedwithRecentDischarge!$K989&lt;&gt;"",AdmittedwithRecentDischarge!$I989&lt;&gt;"",AdmittedwithRecentDischarge!$S989&lt;&gt;""), AdmittedwithRecentDischarge!$S989,"")</f>
        <v/>
      </c>
      <c r="D967" s="97">
        <f>RANK($F967,$F$6:$F$2005,0)+COUNTIF($F$6:$F967,F967)</f>
        <v>100</v>
      </c>
      <c r="I967" s="93"/>
      <c r="K967" s="51" t="str">
        <f>IF(AND(TransferLog!$J982&lt;&gt;"",TransferLog!$L982&lt;&gt;""), TransferLog!$L982,"")</f>
        <v/>
      </c>
      <c r="L967" s="97">
        <f t="array" ref="L967">RANK($N967,$N$6:$N$2005,0)+COUNTIF($N$6:$N967,N967)</f>
        <v>100</v>
      </c>
      <c r="Q967" s="93"/>
      <c r="U967" s="93"/>
      <c r="W967" s="51" t="str">
        <f>IF(AND(AdmittedwithRecentDischarge!$K989&lt;&gt;"",AdmittedwithRecentDischarge!$I989&lt;&gt;"",AdmittedwithRecentDischarge!$W989&lt;&gt;""), AdmittedwithRecentDischarge!$W989,"")</f>
        <v/>
      </c>
      <c r="X967" s="97">
        <f t="array" ref="X967">RANK($Z967,$Z$6:$Z$2005,0)+COUNTIF($Z$6:$Z967,Z967)</f>
        <v>100</v>
      </c>
      <c r="AD967" s="93"/>
    </row>
    <row r="968" spans="1:30" s="97" customFormat="1">
      <c r="A968" s="97">
        <f t="shared" si="15"/>
        <v>963</v>
      </c>
      <c r="C968" s="51" t="str">
        <f>IF(AND(AdmittedwithRecentDischarge!$K990&lt;&gt;"",AdmittedwithRecentDischarge!$I990&lt;&gt;"",AdmittedwithRecentDischarge!$S990&lt;&gt;""), AdmittedwithRecentDischarge!$S990,"")</f>
        <v/>
      </c>
      <c r="D968" s="97">
        <f>RANK($F968,$F$6:$F$2005,0)+COUNTIF($F$6:$F968,F968)</f>
        <v>100</v>
      </c>
      <c r="I968" s="93"/>
      <c r="K968" s="51" t="str">
        <f>IF(AND(TransferLog!$J983&lt;&gt;"",TransferLog!$L983&lt;&gt;""), TransferLog!$L983,"")</f>
        <v/>
      </c>
      <c r="L968" s="97">
        <f t="array" ref="L968">RANK($N968,$N$6:$N$2005,0)+COUNTIF($N$6:$N968,N968)</f>
        <v>100</v>
      </c>
      <c r="Q968" s="93"/>
      <c r="U968" s="93"/>
      <c r="W968" s="51" t="str">
        <f>IF(AND(AdmittedwithRecentDischarge!$K990&lt;&gt;"",AdmittedwithRecentDischarge!$I990&lt;&gt;"",AdmittedwithRecentDischarge!$W990&lt;&gt;""), AdmittedwithRecentDischarge!$W990,"")</f>
        <v/>
      </c>
      <c r="X968" s="97">
        <f t="array" ref="X968">RANK($Z968,$Z$6:$Z$2005,0)+COUNTIF($Z$6:$Z968,Z968)</f>
        <v>100</v>
      </c>
      <c r="AD968" s="93"/>
    </row>
    <row r="969" spans="1:30" s="97" customFormat="1">
      <c r="A969" s="97">
        <f t="shared" si="15"/>
        <v>964</v>
      </c>
      <c r="C969" s="51" t="str">
        <f>IF(AND(AdmittedwithRecentDischarge!$K991&lt;&gt;"",AdmittedwithRecentDischarge!$I991&lt;&gt;"",AdmittedwithRecentDischarge!$S991&lt;&gt;""), AdmittedwithRecentDischarge!$S991,"")</f>
        <v/>
      </c>
      <c r="D969" s="97">
        <f>RANK($F969,$F$6:$F$2005,0)+COUNTIF($F$6:$F969,F969)</f>
        <v>100</v>
      </c>
      <c r="I969" s="93"/>
      <c r="K969" s="51" t="str">
        <f>IF(AND(TransferLog!$J984&lt;&gt;"",TransferLog!$L984&lt;&gt;""), TransferLog!$L984,"")</f>
        <v/>
      </c>
      <c r="L969" s="97">
        <f t="array" ref="L969">RANK($N969,$N$6:$N$2005,0)+COUNTIF($N$6:$N969,N969)</f>
        <v>100</v>
      </c>
      <c r="Q969" s="93"/>
      <c r="U969" s="93"/>
      <c r="W969" s="51" t="str">
        <f>IF(AND(AdmittedwithRecentDischarge!$K991&lt;&gt;"",AdmittedwithRecentDischarge!$I991&lt;&gt;"",AdmittedwithRecentDischarge!$W991&lt;&gt;""), AdmittedwithRecentDischarge!$W991,"")</f>
        <v/>
      </c>
      <c r="X969" s="97">
        <f t="array" ref="X969">RANK($Z969,$Z$6:$Z$2005,0)+COUNTIF($Z$6:$Z969,Z969)</f>
        <v>100</v>
      </c>
      <c r="AD969" s="93"/>
    </row>
    <row r="970" spans="1:30" s="97" customFormat="1">
      <c r="A970" s="97">
        <f t="shared" si="15"/>
        <v>965</v>
      </c>
      <c r="C970" s="51" t="str">
        <f>IF(AND(AdmittedwithRecentDischarge!$K992&lt;&gt;"",AdmittedwithRecentDischarge!$I992&lt;&gt;"",AdmittedwithRecentDischarge!$S992&lt;&gt;""), AdmittedwithRecentDischarge!$S992,"")</f>
        <v/>
      </c>
      <c r="D970" s="97">
        <f>RANK($F970,$F$6:$F$2005,0)+COUNTIF($F$6:$F970,F970)</f>
        <v>100</v>
      </c>
      <c r="I970" s="93"/>
      <c r="K970" s="51" t="str">
        <f>IF(AND(TransferLog!$J985&lt;&gt;"",TransferLog!$L985&lt;&gt;""), TransferLog!$L985,"")</f>
        <v/>
      </c>
      <c r="L970" s="97">
        <f t="array" ref="L970">RANK($N970,$N$6:$N$2005,0)+COUNTIF($N$6:$N970,N970)</f>
        <v>100</v>
      </c>
      <c r="Q970" s="93"/>
      <c r="U970" s="93"/>
      <c r="W970" s="51" t="str">
        <f>IF(AND(AdmittedwithRecentDischarge!$K992&lt;&gt;"",AdmittedwithRecentDischarge!$I992&lt;&gt;"",AdmittedwithRecentDischarge!$W992&lt;&gt;""), AdmittedwithRecentDischarge!$W992,"")</f>
        <v/>
      </c>
      <c r="X970" s="97">
        <f t="array" ref="X970">RANK($Z970,$Z$6:$Z$2005,0)+COUNTIF($Z$6:$Z970,Z970)</f>
        <v>100</v>
      </c>
      <c r="AD970" s="93"/>
    </row>
    <row r="971" spans="1:30" s="97" customFormat="1">
      <c r="A971" s="97">
        <f t="shared" si="15"/>
        <v>966</v>
      </c>
      <c r="C971" s="51" t="str">
        <f>IF(AND(AdmittedwithRecentDischarge!$K993&lt;&gt;"",AdmittedwithRecentDischarge!$I993&lt;&gt;"",AdmittedwithRecentDischarge!$S993&lt;&gt;""), AdmittedwithRecentDischarge!$S993,"")</f>
        <v/>
      </c>
      <c r="D971" s="97">
        <f>RANK($F971,$F$6:$F$2005,0)+COUNTIF($F$6:$F971,F971)</f>
        <v>100</v>
      </c>
      <c r="I971" s="93"/>
      <c r="K971" s="51" t="str">
        <f>IF(AND(TransferLog!$J986&lt;&gt;"",TransferLog!$L986&lt;&gt;""), TransferLog!$L986,"")</f>
        <v/>
      </c>
      <c r="L971" s="97">
        <f t="array" ref="L971">RANK($N971,$N$6:$N$2005,0)+COUNTIF($N$6:$N971,N971)</f>
        <v>100</v>
      </c>
      <c r="Q971" s="93"/>
      <c r="U971" s="93"/>
      <c r="W971" s="51" t="str">
        <f>IF(AND(AdmittedwithRecentDischarge!$K993&lt;&gt;"",AdmittedwithRecentDischarge!$I993&lt;&gt;"",AdmittedwithRecentDischarge!$W993&lt;&gt;""), AdmittedwithRecentDischarge!$W993,"")</f>
        <v/>
      </c>
      <c r="X971" s="97">
        <f t="array" ref="X971">RANK($Z971,$Z$6:$Z$2005,0)+COUNTIF($Z$6:$Z971,Z971)</f>
        <v>100</v>
      </c>
      <c r="AD971" s="93"/>
    </row>
    <row r="972" spans="1:30" s="97" customFormat="1">
      <c r="A972" s="97">
        <f t="shared" si="15"/>
        <v>967</v>
      </c>
      <c r="C972" s="51" t="str">
        <f>IF(AND(AdmittedwithRecentDischarge!$K994&lt;&gt;"",AdmittedwithRecentDischarge!$I994&lt;&gt;"",AdmittedwithRecentDischarge!$S994&lt;&gt;""), AdmittedwithRecentDischarge!$S994,"")</f>
        <v/>
      </c>
      <c r="D972" s="97">
        <f>RANK($F972,$F$6:$F$2005,0)+COUNTIF($F$6:$F972,F972)</f>
        <v>100</v>
      </c>
      <c r="I972" s="93"/>
      <c r="K972" s="51" t="str">
        <f>IF(AND(TransferLog!$J987&lt;&gt;"",TransferLog!$L987&lt;&gt;""), TransferLog!$L987,"")</f>
        <v/>
      </c>
      <c r="L972" s="97">
        <f t="array" ref="L972">RANK($N972,$N$6:$N$2005,0)+COUNTIF($N$6:$N972,N972)</f>
        <v>100</v>
      </c>
      <c r="Q972" s="93"/>
      <c r="U972" s="93"/>
      <c r="W972" s="51" t="str">
        <f>IF(AND(AdmittedwithRecentDischarge!$K994&lt;&gt;"",AdmittedwithRecentDischarge!$I994&lt;&gt;"",AdmittedwithRecentDischarge!$W994&lt;&gt;""), AdmittedwithRecentDischarge!$W994,"")</f>
        <v/>
      </c>
      <c r="X972" s="97">
        <f t="array" ref="X972">RANK($Z972,$Z$6:$Z$2005,0)+COUNTIF($Z$6:$Z972,Z972)</f>
        <v>100</v>
      </c>
      <c r="AD972" s="93"/>
    </row>
    <row r="973" spans="1:30" s="97" customFormat="1">
      <c r="A973" s="97">
        <f t="shared" si="15"/>
        <v>968</v>
      </c>
      <c r="C973" s="51" t="str">
        <f>IF(AND(AdmittedwithRecentDischarge!$K995&lt;&gt;"",AdmittedwithRecentDischarge!$I995&lt;&gt;"",AdmittedwithRecentDischarge!$S995&lt;&gt;""), AdmittedwithRecentDischarge!$S995,"")</f>
        <v/>
      </c>
      <c r="D973" s="97">
        <f>RANK($F973,$F$6:$F$2005,0)+COUNTIF($F$6:$F973,F973)</f>
        <v>100</v>
      </c>
      <c r="I973" s="93"/>
      <c r="K973" s="51" t="str">
        <f>IF(AND(TransferLog!$J988&lt;&gt;"",TransferLog!$L988&lt;&gt;""), TransferLog!$L988,"")</f>
        <v/>
      </c>
      <c r="L973" s="97">
        <f t="array" ref="L973">RANK($N973,$N$6:$N$2005,0)+COUNTIF($N$6:$N973,N973)</f>
        <v>100</v>
      </c>
      <c r="Q973" s="93"/>
      <c r="U973" s="93"/>
      <c r="W973" s="51" t="str">
        <f>IF(AND(AdmittedwithRecentDischarge!$K995&lt;&gt;"",AdmittedwithRecentDischarge!$I995&lt;&gt;"",AdmittedwithRecentDischarge!$W995&lt;&gt;""), AdmittedwithRecentDischarge!$W995,"")</f>
        <v/>
      </c>
      <c r="X973" s="97">
        <f t="array" ref="X973">RANK($Z973,$Z$6:$Z$2005,0)+COUNTIF($Z$6:$Z973,Z973)</f>
        <v>100</v>
      </c>
      <c r="AD973" s="93"/>
    </row>
    <row r="974" spans="1:30" s="97" customFormat="1">
      <c r="A974" s="97">
        <f t="shared" si="15"/>
        <v>969</v>
      </c>
      <c r="C974" s="51" t="str">
        <f>IF(AND(AdmittedwithRecentDischarge!$K996&lt;&gt;"",AdmittedwithRecentDischarge!$I996&lt;&gt;"",AdmittedwithRecentDischarge!$S996&lt;&gt;""), AdmittedwithRecentDischarge!$S996,"")</f>
        <v/>
      </c>
      <c r="D974" s="97">
        <f>RANK($F974,$F$6:$F$2005,0)+COUNTIF($F$6:$F974,F974)</f>
        <v>100</v>
      </c>
      <c r="I974" s="93"/>
      <c r="K974" s="51" t="str">
        <f>IF(AND(TransferLog!$J989&lt;&gt;"",TransferLog!$L989&lt;&gt;""), TransferLog!$L989,"")</f>
        <v/>
      </c>
      <c r="L974" s="97">
        <f t="array" ref="L974">RANK($N974,$N$6:$N$2005,0)+COUNTIF($N$6:$N974,N974)</f>
        <v>100</v>
      </c>
      <c r="Q974" s="93"/>
      <c r="U974" s="93"/>
      <c r="W974" s="51" t="str">
        <f>IF(AND(AdmittedwithRecentDischarge!$K996&lt;&gt;"",AdmittedwithRecentDischarge!$I996&lt;&gt;"",AdmittedwithRecentDischarge!$W996&lt;&gt;""), AdmittedwithRecentDischarge!$W996,"")</f>
        <v/>
      </c>
      <c r="X974" s="97">
        <f t="array" ref="X974">RANK($Z974,$Z$6:$Z$2005,0)+COUNTIF($Z$6:$Z974,Z974)</f>
        <v>100</v>
      </c>
      <c r="AD974" s="93"/>
    </row>
    <row r="975" spans="1:30" s="97" customFormat="1">
      <c r="A975" s="97">
        <f t="shared" si="15"/>
        <v>970</v>
      </c>
      <c r="C975" s="51" t="str">
        <f>IF(AND(AdmittedwithRecentDischarge!$K997&lt;&gt;"",AdmittedwithRecentDischarge!$I997&lt;&gt;"",AdmittedwithRecentDischarge!$S997&lt;&gt;""), AdmittedwithRecentDischarge!$S997,"")</f>
        <v/>
      </c>
      <c r="D975" s="97">
        <f>RANK($F975,$F$6:$F$2005,0)+COUNTIF($F$6:$F975,F975)</f>
        <v>100</v>
      </c>
      <c r="I975" s="93"/>
      <c r="K975" s="51" t="str">
        <f>IF(AND(TransferLog!$J990&lt;&gt;"",TransferLog!$L990&lt;&gt;""), TransferLog!$L990,"")</f>
        <v/>
      </c>
      <c r="L975" s="97">
        <f t="array" ref="L975">RANK($N975,$N$6:$N$2005,0)+COUNTIF($N$6:$N975,N975)</f>
        <v>100</v>
      </c>
      <c r="Q975" s="93"/>
      <c r="U975" s="93"/>
      <c r="W975" s="51" t="str">
        <f>IF(AND(AdmittedwithRecentDischarge!$K997&lt;&gt;"",AdmittedwithRecentDischarge!$I997&lt;&gt;"",AdmittedwithRecentDischarge!$W997&lt;&gt;""), AdmittedwithRecentDischarge!$W997,"")</f>
        <v/>
      </c>
      <c r="X975" s="97">
        <f t="array" ref="X975">RANK($Z975,$Z$6:$Z$2005,0)+COUNTIF($Z$6:$Z975,Z975)</f>
        <v>100</v>
      </c>
      <c r="AD975" s="93"/>
    </row>
    <row r="976" spans="1:30" s="97" customFormat="1">
      <c r="A976" s="97">
        <f t="shared" si="15"/>
        <v>971</v>
      </c>
      <c r="C976" s="51" t="str">
        <f>IF(AND(AdmittedwithRecentDischarge!$K998&lt;&gt;"",AdmittedwithRecentDischarge!$I998&lt;&gt;"",AdmittedwithRecentDischarge!$S998&lt;&gt;""), AdmittedwithRecentDischarge!$S998,"")</f>
        <v/>
      </c>
      <c r="D976" s="97">
        <f>RANK($F976,$F$6:$F$2005,0)+COUNTIF($F$6:$F976,F976)</f>
        <v>100</v>
      </c>
      <c r="I976" s="93"/>
      <c r="K976" s="51" t="str">
        <f>IF(AND(TransferLog!$J991&lt;&gt;"",TransferLog!$L991&lt;&gt;""), TransferLog!$L991,"")</f>
        <v/>
      </c>
      <c r="L976" s="97">
        <f t="array" ref="L976">RANK($N976,$N$6:$N$2005,0)+COUNTIF($N$6:$N976,N976)</f>
        <v>100</v>
      </c>
      <c r="Q976" s="93"/>
      <c r="U976" s="93"/>
      <c r="W976" s="51" t="str">
        <f>IF(AND(AdmittedwithRecentDischarge!$K998&lt;&gt;"",AdmittedwithRecentDischarge!$I998&lt;&gt;"",AdmittedwithRecentDischarge!$W998&lt;&gt;""), AdmittedwithRecentDischarge!$W998,"")</f>
        <v/>
      </c>
      <c r="X976" s="97">
        <f t="array" ref="X976">RANK($Z976,$Z$6:$Z$2005,0)+COUNTIF($Z$6:$Z976,Z976)</f>
        <v>100</v>
      </c>
      <c r="AD976" s="93"/>
    </row>
    <row r="977" spans="1:30" s="97" customFormat="1">
      <c r="A977" s="97">
        <f t="shared" si="15"/>
        <v>972</v>
      </c>
      <c r="C977" s="51" t="str">
        <f>IF(AND(AdmittedwithRecentDischarge!$K999&lt;&gt;"",AdmittedwithRecentDischarge!$I999&lt;&gt;"",AdmittedwithRecentDischarge!$S999&lt;&gt;""), AdmittedwithRecentDischarge!$S999,"")</f>
        <v/>
      </c>
      <c r="D977" s="97">
        <f>RANK($F977,$F$6:$F$2005,0)+COUNTIF($F$6:$F977,F977)</f>
        <v>100</v>
      </c>
      <c r="I977" s="93"/>
      <c r="K977" s="51" t="str">
        <f>IF(AND(TransferLog!$J992&lt;&gt;"",TransferLog!$L992&lt;&gt;""), TransferLog!$L992,"")</f>
        <v/>
      </c>
      <c r="L977" s="97">
        <f t="array" ref="L977">RANK($N977,$N$6:$N$2005,0)+COUNTIF($N$6:$N977,N977)</f>
        <v>100</v>
      </c>
      <c r="Q977" s="93"/>
      <c r="U977" s="93"/>
      <c r="W977" s="51" t="str">
        <f>IF(AND(AdmittedwithRecentDischarge!$K999&lt;&gt;"",AdmittedwithRecentDischarge!$I999&lt;&gt;"",AdmittedwithRecentDischarge!$W999&lt;&gt;""), AdmittedwithRecentDischarge!$W999,"")</f>
        <v/>
      </c>
      <c r="X977" s="97">
        <f t="array" ref="X977">RANK($Z977,$Z$6:$Z$2005,0)+COUNTIF($Z$6:$Z977,Z977)</f>
        <v>100</v>
      </c>
      <c r="AD977" s="93"/>
    </row>
    <row r="978" spans="1:30" s="97" customFormat="1">
      <c r="A978" s="97">
        <f t="shared" si="15"/>
        <v>973</v>
      </c>
      <c r="C978" s="51" t="str">
        <f>IF(AND(AdmittedwithRecentDischarge!$K1000&lt;&gt;"",AdmittedwithRecentDischarge!$I1000&lt;&gt;"",AdmittedwithRecentDischarge!$S1000&lt;&gt;""), AdmittedwithRecentDischarge!$S1000,"")</f>
        <v/>
      </c>
      <c r="D978" s="97">
        <f>RANK($F978,$F$6:$F$2005,0)+COUNTIF($F$6:$F978,F978)</f>
        <v>100</v>
      </c>
      <c r="I978" s="93"/>
      <c r="K978" s="51" t="str">
        <f>IF(AND(TransferLog!$J993&lt;&gt;"",TransferLog!$L993&lt;&gt;""), TransferLog!$L993,"")</f>
        <v/>
      </c>
      <c r="L978" s="97">
        <f t="array" ref="L978">RANK($N978,$N$6:$N$2005,0)+COUNTIF($N$6:$N978,N978)</f>
        <v>100</v>
      </c>
      <c r="Q978" s="93"/>
      <c r="U978" s="93"/>
      <c r="W978" s="51" t="str">
        <f>IF(AND(AdmittedwithRecentDischarge!$K1000&lt;&gt;"",AdmittedwithRecentDischarge!$I1000&lt;&gt;"",AdmittedwithRecentDischarge!$W1000&lt;&gt;""), AdmittedwithRecentDischarge!$W1000,"")</f>
        <v/>
      </c>
      <c r="X978" s="97">
        <f t="array" ref="X978">RANK($Z978,$Z$6:$Z$2005,0)+COUNTIF($Z$6:$Z978,Z978)</f>
        <v>100</v>
      </c>
      <c r="AD978" s="93"/>
    </row>
    <row r="979" spans="1:30" s="97" customFormat="1">
      <c r="A979" s="97">
        <f t="shared" si="15"/>
        <v>974</v>
      </c>
      <c r="C979" s="51" t="str">
        <f>IF(AND(AdmittedwithRecentDischarge!$K1001&lt;&gt;"",AdmittedwithRecentDischarge!$I1001&lt;&gt;"",AdmittedwithRecentDischarge!$S1001&lt;&gt;""), AdmittedwithRecentDischarge!$S1001,"")</f>
        <v/>
      </c>
      <c r="D979" s="97">
        <f>RANK($F979,$F$6:$F$2005,0)+COUNTIF($F$6:$F979,F979)</f>
        <v>100</v>
      </c>
      <c r="I979" s="93"/>
      <c r="K979" s="51" t="str">
        <f>IF(AND(TransferLog!$J994&lt;&gt;"",TransferLog!$L994&lt;&gt;""), TransferLog!$L994,"")</f>
        <v/>
      </c>
      <c r="L979" s="97">
        <f t="array" ref="L979">RANK($N979,$N$6:$N$2005,0)+COUNTIF($N$6:$N979,N979)</f>
        <v>100</v>
      </c>
      <c r="Q979" s="93"/>
      <c r="U979" s="93"/>
      <c r="W979" s="51" t="str">
        <f>IF(AND(AdmittedwithRecentDischarge!$K1001&lt;&gt;"",AdmittedwithRecentDischarge!$I1001&lt;&gt;"",AdmittedwithRecentDischarge!$W1001&lt;&gt;""), AdmittedwithRecentDischarge!$W1001,"")</f>
        <v/>
      </c>
      <c r="X979" s="97">
        <f t="array" ref="X979">RANK($Z979,$Z$6:$Z$2005,0)+COUNTIF($Z$6:$Z979,Z979)</f>
        <v>100</v>
      </c>
      <c r="AD979" s="93"/>
    </row>
    <row r="980" spans="1:30" s="97" customFormat="1">
      <c r="A980" s="97">
        <f t="shared" si="15"/>
        <v>975</v>
      </c>
      <c r="C980" s="51" t="str">
        <f>IF(AND(AdmittedwithRecentDischarge!$K1002&lt;&gt;"",AdmittedwithRecentDischarge!$I1002&lt;&gt;"",AdmittedwithRecentDischarge!$S1002&lt;&gt;""), AdmittedwithRecentDischarge!$S1002,"")</f>
        <v/>
      </c>
      <c r="D980" s="97">
        <f>RANK($F980,$F$6:$F$2005,0)+COUNTIF($F$6:$F980,F980)</f>
        <v>100</v>
      </c>
      <c r="I980" s="93"/>
      <c r="K980" s="51" t="str">
        <f>IF(AND(TransferLog!$J995&lt;&gt;"",TransferLog!$L995&lt;&gt;""), TransferLog!$L995,"")</f>
        <v/>
      </c>
      <c r="L980" s="97">
        <f t="array" ref="L980">RANK($N980,$N$6:$N$2005,0)+COUNTIF($N$6:$N980,N980)</f>
        <v>100</v>
      </c>
      <c r="Q980" s="93"/>
      <c r="U980" s="93"/>
      <c r="W980" s="51" t="str">
        <f>IF(AND(AdmittedwithRecentDischarge!$K1002&lt;&gt;"",AdmittedwithRecentDischarge!$I1002&lt;&gt;"",AdmittedwithRecentDischarge!$W1002&lt;&gt;""), AdmittedwithRecentDischarge!$W1002,"")</f>
        <v/>
      </c>
      <c r="X980" s="97">
        <f t="array" ref="X980">RANK($Z980,$Z$6:$Z$2005,0)+COUNTIF($Z$6:$Z980,Z980)</f>
        <v>100</v>
      </c>
      <c r="AD980" s="93"/>
    </row>
    <row r="981" spans="1:30" s="97" customFormat="1">
      <c r="A981" s="97">
        <f t="shared" si="15"/>
        <v>976</v>
      </c>
      <c r="C981" s="51" t="str">
        <f>IF(AND(AdmittedwithRecentDischarge!$K1003&lt;&gt;"",AdmittedwithRecentDischarge!$I1003&lt;&gt;"",AdmittedwithRecentDischarge!$S1003&lt;&gt;""), AdmittedwithRecentDischarge!$S1003,"")</f>
        <v/>
      </c>
      <c r="D981" s="97">
        <f>RANK($F981,$F$6:$F$2005,0)+COUNTIF($F$6:$F981,F981)</f>
        <v>100</v>
      </c>
      <c r="I981" s="93"/>
      <c r="K981" s="51" t="str">
        <f>IF(AND(TransferLog!$J996&lt;&gt;"",TransferLog!$L996&lt;&gt;""), TransferLog!$L996,"")</f>
        <v/>
      </c>
      <c r="L981" s="97">
        <f t="array" ref="L981">RANK($N981,$N$6:$N$2005,0)+COUNTIF($N$6:$N981,N981)</f>
        <v>100</v>
      </c>
      <c r="Q981" s="93"/>
      <c r="U981" s="93"/>
      <c r="W981" s="51" t="str">
        <f>IF(AND(AdmittedwithRecentDischarge!$K1003&lt;&gt;"",AdmittedwithRecentDischarge!$I1003&lt;&gt;"",AdmittedwithRecentDischarge!$W1003&lt;&gt;""), AdmittedwithRecentDischarge!$W1003,"")</f>
        <v/>
      </c>
      <c r="X981" s="97">
        <f t="array" ref="X981">RANK($Z981,$Z$6:$Z$2005,0)+COUNTIF($Z$6:$Z981,Z981)</f>
        <v>100</v>
      </c>
      <c r="AD981" s="93"/>
    </row>
    <row r="982" spans="1:30" s="97" customFormat="1">
      <c r="A982" s="97">
        <f t="shared" si="15"/>
        <v>977</v>
      </c>
      <c r="C982" s="51" t="str">
        <f>IF(AND(AdmittedwithRecentDischarge!$K1004&lt;&gt;"",AdmittedwithRecentDischarge!$I1004&lt;&gt;"",AdmittedwithRecentDischarge!$S1004&lt;&gt;""), AdmittedwithRecentDischarge!$S1004,"")</f>
        <v/>
      </c>
      <c r="D982" s="97">
        <f>RANK($F982,$F$6:$F$2005,0)+COUNTIF($F$6:$F982,F982)</f>
        <v>100</v>
      </c>
      <c r="I982" s="93"/>
      <c r="K982" s="51" t="str">
        <f>IF(AND(TransferLog!$J997&lt;&gt;"",TransferLog!$L997&lt;&gt;""), TransferLog!$L997,"")</f>
        <v/>
      </c>
      <c r="L982" s="97">
        <f t="array" ref="L982">RANK($N982,$N$6:$N$2005,0)+COUNTIF($N$6:$N982,N982)</f>
        <v>100</v>
      </c>
      <c r="Q982" s="93"/>
      <c r="U982" s="93"/>
      <c r="W982" s="51" t="str">
        <f>IF(AND(AdmittedwithRecentDischarge!$K1004&lt;&gt;"",AdmittedwithRecentDischarge!$I1004&lt;&gt;"",AdmittedwithRecentDischarge!$W1004&lt;&gt;""), AdmittedwithRecentDischarge!$W1004,"")</f>
        <v/>
      </c>
      <c r="X982" s="97">
        <f t="array" ref="X982">RANK($Z982,$Z$6:$Z$2005,0)+COUNTIF($Z$6:$Z982,Z982)</f>
        <v>100</v>
      </c>
      <c r="AD982" s="93"/>
    </row>
    <row r="983" spans="1:30" s="97" customFormat="1">
      <c r="A983" s="97">
        <f t="shared" si="15"/>
        <v>978</v>
      </c>
      <c r="C983" s="51" t="str">
        <f>IF(AND(AdmittedwithRecentDischarge!$K1005&lt;&gt;"",AdmittedwithRecentDischarge!$I1005&lt;&gt;"",AdmittedwithRecentDischarge!$S1005&lt;&gt;""), AdmittedwithRecentDischarge!$S1005,"")</f>
        <v/>
      </c>
      <c r="D983" s="97">
        <f>RANK($F983,$F$6:$F$2005,0)+COUNTIF($F$6:$F983,F983)</f>
        <v>100</v>
      </c>
      <c r="I983" s="93"/>
      <c r="K983" s="51" t="str">
        <f>IF(AND(TransferLog!$J998&lt;&gt;"",TransferLog!$L998&lt;&gt;""), TransferLog!$L998,"")</f>
        <v/>
      </c>
      <c r="L983" s="97">
        <f t="array" ref="L983">RANK($N983,$N$6:$N$2005,0)+COUNTIF($N$6:$N983,N983)</f>
        <v>100</v>
      </c>
      <c r="Q983" s="93"/>
      <c r="U983" s="93"/>
      <c r="W983" s="51" t="str">
        <f>IF(AND(AdmittedwithRecentDischarge!$K1005&lt;&gt;"",AdmittedwithRecentDischarge!$I1005&lt;&gt;"",AdmittedwithRecentDischarge!$W1005&lt;&gt;""), AdmittedwithRecentDischarge!$W1005,"")</f>
        <v/>
      </c>
      <c r="X983" s="97">
        <f t="array" ref="X983">RANK($Z983,$Z$6:$Z$2005,0)+COUNTIF($Z$6:$Z983,Z983)</f>
        <v>100</v>
      </c>
      <c r="AD983" s="93"/>
    </row>
    <row r="984" spans="1:30" s="97" customFormat="1">
      <c r="A984" s="97">
        <f t="shared" si="15"/>
        <v>979</v>
      </c>
      <c r="C984" s="51" t="str">
        <f>IF(AND(AdmittedwithRecentDischarge!$K1006&lt;&gt;"",AdmittedwithRecentDischarge!$I1006&lt;&gt;"",AdmittedwithRecentDischarge!$S1006&lt;&gt;""), AdmittedwithRecentDischarge!$S1006,"")</f>
        <v/>
      </c>
      <c r="D984" s="97">
        <f>RANK($F984,$F$6:$F$2005,0)+COUNTIF($F$6:$F984,F984)</f>
        <v>100</v>
      </c>
      <c r="I984" s="93"/>
      <c r="K984" s="51" t="str">
        <f>IF(AND(TransferLog!$J999&lt;&gt;"",TransferLog!$L999&lt;&gt;""), TransferLog!$L999,"")</f>
        <v/>
      </c>
      <c r="L984" s="97">
        <f t="array" ref="L984">RANK($N984,$N$6:$N$2005,0)+COUNTIF($N$6:$N984,N984)</f>
        <v>100</v>
      </c>
      <c r="Q984" s="93"/>
      <c r="U984" s="93"/>
      <c r="W984" s="51" t="str">
        <f>IF(AND(AdmittedwithRecentDischarge!$K1006&lt;&gt;"",AdmittedwithRecentDischarge!$I1006&lt;&gt;"",AdmittedwithRecentDischarge!$W1006&lt;&gt;""), AdmittedwithRecentDischarge!$W1006,"")</f>
        <v/>
      </c>
      <c r="X984" s="97">
        <f t="array" ref="X984">RANK($Z984,$Z$6:$Z$2005,0)+COUNTIF($Z$6:$Z984,Z984)</f>
        <v>100</v>
      </c>
      <c r="AD984" s="93"/>
    </row>
    <row r="985" spans="1:30" s="97" customFormat="1">
      <c r="A985" s="97">
        <f t="shared" si="15"/>
        <v>980</v>
      </c>
      <c r="C985" s="51" t="str">
        <f>IF(AND(AdmittedwithRecentDischarge!$K1007&lt;&gt;"",AdmittedwithRecentDischarge!$I1007&lt;&gt;"",AdmittedwithRecentDischarge!$S1007&lt;&gt;""), AdmittedwithRecentDischarge!$S1007,"")</f>
        <v/>
      </c>
      <c r="D985" s="97">
        <f>RANK($F985,$F$6:$F$2005,0)+COUNTIF($F$6:$F985,F985)</f>
        <v>100</v>
      </c>
      <c r="I985" s="93"/>
      <c r="K985" s="51" t="str">
        <f>IF(AND(TransferLog!$J1000&lt;&gt;"",TransferLog!$L1000&lt;&gt;""), TransferLog!$L1000,"")</f>
        <v/>
      </c>
      <c r="L985" s="97">
        <f t="array" ref="L985">RANK($N985,$N$6:$N$2005,0)+COUNTIF($N$6:$N985,N985)</f>
        <v>100</v>
      </c>
      <c r="Q985" s="93"/>
      <c r="U985" s="93"/>
      <c r="W985" s="51" t="str">
        <f>IF(AND(AdmittedwithRecentDischarge!$K1007&lt;&gt;"",AdmittedwithRecentDischarge!$I1007&lt;&gt;"",AdmittedwithRecentDischarge!$W1007&lt;&gt;""), AdmittedwithRecentDischarge!$W1007,"")</f>
        <v/>
      </c>
      <c r="X985" s="97">
        <f t="array" ref="X985">RANK($Z985,$Z$6:$Z$2005,0)+COUNTIF($Z$6:$Z985,Z985)</f>
        <v>100</v>
      </c>
      <c r="AD985" s="93"/>
    </row>
    <row r="986" spans="1:30" s="97" customFormat="1">
      <c r="A986" s="97">
        <f t="shared" si="15"/>
        <v>981</v>
      </c>
      <c r="C986" s="51" t="str">
        <f>IF(AND(AdmittedwithRecentDischarge!$K1008&lt;&gt;"",AdmittedwithRecentDischarge!$I1008&lt;&gt;"",AdmittedwithRecentDischarge!$S1008&lt;&gt;""), AdmittedwithRecentDischarge!$S1008,"")</f>
        <v/>
      </c>
      <c r="D986" s="97">
        <f>RANK($F986,$F$6:$F$2005,0)+COUNTIF($F$6:$F986,F986)</f>
        <v>100</v>
      </c>
      <c r="I986" s="93"/>
      <c r="K986" s="51" t="str">
        <f>IF(AND(TransferLog!$J1001&lt;&gt;"",TransferLog!$L1001&lt;&gt;""), TransferLog!$L1001,"")</f>
        <v/>
      </c>
      <c r="L986" s="97">
        <f t="array" ref="L986">RANK($N986,$N$6:$N$2005,0)+COUNTIF($N$6:$N986,N986)</f>
        <v>100</v>
      </c>
      <c r="Q986" s="93"/>
      <c r="U986" s="93"/>
      <c r="W986" s="51" t="str">
        <f>IF(AND(AdmittedwithRecentDischarge!$K1008&lt;&gt;"",AdmittedwithRecentDischarge!$I1008&lt;&gt;"",AdmittedwithRecentDischarge!$W1008&lt;&gt;""), AdmittedwithRecentDischarge!$W1008,"")</f>
        <v/>
      </c>
      <c r="X986" s="97">
        <f t="array" ref="X986">RANK($Z986,$Z$6:$Z$2005,0)+COUNTIF($Z$6:$Z986,Z986)</f>
        <v>100</v>
      </c>
      <c r="AD986" s="93"/>
    </row>
    <row r="987" spans="1:30" s="97" customFormat="1">
      <c r="A987" s="97">
        <f t="shared" si="15"/>
        <v>982</v>
      </c>
      <c r="C987" s="51" t="str">
        <f>IF(AND(AdmittedwithRecentDischarge!$K1009&lt;&gt;"",AdmittedwithRecentDischarge!$I1009&lt;&gt;"",AdmittedwithRecentDischarge!$S1009&lt;&gt;""), AdmittedwithRecentDischarge!$S1009,"")</f>
        <v/>
      </c>
      <c r="D987" s="97">
        <f>RANK($F987,$F$6:$F$2005,0)+COUNTIF($F$6:$F987,F987)</f>
        <v>100</v>
      </c>
      <c r="I987" s="93"/>
      <c r="K987" s="51" t="str">
        <f>IF(AND(TransferLog!$J1002&lt;&gt;"",TransferLog!$L1002&lt;&gt;""), TransferLog!$L1002,"")</f>
        <v/>
      </c>
      <c r="L987" s="97">
        <f t="array" ref="L987">RANK($N987,$N$6:$N$2005,0)+COUNTIF($N$6:$N987,N987)</f>
        <v>100</v>
      </c>
      <c r="Q987" s="93"/>
      <c r="U987" s="93"/>
      <c r="W987" s="51" t="str">
        <f>IF(AND(AdmittedwithRecentDischarge!$K1009&lt;&gt;"",AdmittedwithRecentDischarge!$I1009&lt;&gt;"",AdmittedwithRecentDischarge!$W1009&lt;&gt;""), AdmittedwithRecentDischarge!$W1009,"")</f>
        <v/>
      </c>
      <c r="X987" s="97">
        <f t="array" ref="X987">RANK($Z987,$Z$6:$Z$2005,0)+COUNTIF($Z$6:$Z987,Z987)</f>
        <v>100</v>
      </c>
      <c r="AD987" s="93"/>
    </row>
    <row r="988" spans="1:30" s="97" customFormat="1">
      <c r="A988" s="97">
        <f t="shared" si="15"/>
        <v>983</v>
      </c>
      <c r="C988" s="51" t="str">
        <f>IF(AND(AdmittedwithRecentDischarge!$K1010&lt;&gt;"",AdmittedwithRecentDischarge!$I1010&lt;&gt;"",AdmittedwithRecentDischarge!$S1010&lt;&gt;""), AdmittedwithRecentDischarge!$S1010,"")</f>
        <v/>
      </c>
      <c r="D988" s="97">
        <f>RANK($F988,$F$6:$F$2005,0)+COUNTIF($F$6:$F988,F988)</f>
        <v>100</v>
      </c>
      <c r="I988" s="93"/>
      <c r="K988" s="51" t="str">
        <f>IF(AND(TransferLog!$J1003&lt;&gt;"",TransferLog!$L1003&lt;&gt;""), TransferLog!$L1003,"")</f>
        <v/>
      </c>
      <c r="L988" s="97">
        <f t="array" ref="L988">RANK($N988,$N$6:$N$2005,0)+COUNTIF($N$6:$N988,N988)</f>
        <v>100</v>
      </c>
      <c r="Q988" s="93"/>
      <c r="U988" s="93"/>
      <c r="W988" s="51" t="str">
        <f>IF(AND(AdmittedwithRecentDischarge!$K1010&lt;&gt;"",AdmittedwithRecentDischarge!$I1010&lt;&gt;"",AdmittedwithRecentDischarge!$W1010&lt;&gt;""), AdmittedwithRecentDischarge!$W1010,"")</f>
        <v/>
      </c>
      <c r="X988" s="97">
        <f t="array" ref="X988">RANK($Z988,$Z$6:$Z$2005,0)+COUNTIF($Z$6:$Z988,Z988)</f>
        <v>100</v>
      </c>
      <c r="AD988" s="93"/>
    </row>
    <row r="989" spans="1:30" s="97" customFormat="1">
      <c r="A989" s="97">
        <f t="shared" si="15"/>
        <v>984</v>
      </c>
      <c r="C989" s="51" t="str">
        <f>IF(AND(AdmittedwithRecentDischarge!$K1011&lt;&gt;"",AdmittedwithRecentDischarge!$I1011&lt;&gt;"",AdmittedwithRecentDischarge!$S1011&lt;&gt;""), AdmittedwithRecentDischarge!$S1011,"")</f>
        <v/>
      </c>
      <c r="D989" s="97">
        <f>RANK($F989,$F$6:$F$2005,0)+COUNTIF($F$6:$F989,F989)</f>
        <v>100</v>
      </c>
      <c r="I989" s="93"/>
      <c r="K989" s="51" t="str">
        <f>IF(AND(TransferLog!$J1004&lt;&gt;"",TransferLog!$L1004&lt;&gt;""), TransferLog!$L1004,"")</f>
        <v/>
      </c>
      <c r="L989" s="97">
        <f t="array" ref="L989">RANK($N989,$N$6:$N$2005,0)+COUNTIF($N$6:$N989,N989)</f>
        <v>100</v>
      </c>
      <c r="Q989" s="93"/>
      <c r="U989" s="93"/>
      <c r="W989" s="51" t="str">
        <f>IF(AND(AdmittedwithRecentDischarge!$K1011&lt;&gt;"",AdmittedwithRecentDischarge!$I1011&lt;&gt;"",AdmittedwithRecentDischarge!$W1011&lt;&gt;""), AdmittedwithRecentDischarge!$W1011,"")</f>
        <v/>
      </c>
      <c r="X989" s="97">
        <f t="array" ref="X989">RANK($Z989,$Z$6:$Z$2005,0)+COUNTIF($Z$6:$Z989,Z989)</f>
        <v>100</v>
      </c>
      <c r="AD989" s="93"/>
    </row>
    <row r="990" spans="1:30" s="97" customFormat="1">
      <c r="A990" s="97">
        <f t="shared" si="15"/>
        <v>985</v>
      </c>
      <c r="C990" s="51" t="str">
        <f>IF(AND(AdmittedwithRecentDischarge!$K1012&lt;&gt;"",AdmittedwithRecentDischarge!$I1012&lt;&gt;"",AdmittedwithRecentDischarge!$S1012&lt;&gt;""), AdmittedwithRecentDischarge!$S1012,"")</f>
        <v/>
      </c>
      <c r="D990" s="97">
        <f>RANK($F990,$F$6:$F$2005,0)+COUNTIF($F$6:$F990,F990)</f>
        <v>100</v>
      </c>
      <c r="I990" s="93"/>
      <c r="K990" s="51" t="str">
        <f>IF(AND(TransferLog!$J1005&lt;&gt;"",TransferLog!$L1005&lt;&gt;""), TransferLog!$L1005,"")</f>
        <v/>
      </c>
      <c r="L990" s="97">
        <f t="array" ref="L990">RANK($N990,$N$6:$N$2005,0)+COUNTIF($N$6:$N990,N990)</f>
        <v>100</v>
      </c>
      <c r="Q990" s="93"/>
      <c r="U990" s="93"/>
      <c r="W990" s="51" t="str">
        <f>IF(AND(AdmittedwithRecentDischarge!$K1012&lt;&gt;"",AdmittedwithRecentDischarge!$I1012&lt;&gt;"",AdmittedwithRecentDischarge!$W1012&lt;&gt;""), AdmittedwithRecentDischarge!$W1012,"")</f>
        <v/>
      </c>
      <c r="X990" s="97">
        <f t="array" ref="X990">RANK($Z990,$Z$6:$Z$2005,0)+COUNTIF($Z$6:$Z990,Z990)</f>
        <v>100</v>
      </c>
      <c r="AD990" s="93"/>
    </row>
    <row r="991" spans="1:30" s="97" customFormat="1">
      <c r="A991" s="97">
        <f t="shared" si="15"/>
        <v>986</v>
      </c>
      <c r="C991" s="51" t="str">
        <f>IF(AND(AdmittedwithRecentDischarge!$K1013&lt;&gt;"",AdmittedwithRecentDischarge!$I1013&lt;&gt;"",AdmittedwithRecentDischarge!$S1013&lt;&gt;""), AdmittedwithRecentDischarge!$S1013,"")</f>
        <v/>
      </c>
      <c r="D991" s="97">
        <f>RANK($F991,$F$6:$F$2005,0)+COUNTIF($F$6:$F991,F991)</f>
        <v>100</v>
      </c>
      <c r="I991" s="93"/>
      <c r="K991" s="51" t="str">
        <f>IF(AND(TransferLog!$J1006&lt;&gt;"",TransferLog!$L1006&lt;&gt;""), TransferLog!$L1006,"")</f>
        <v/>
      </c>
      <c r="L991" s="97">
        <f t="array" ref="L991">RANK($N991,$N$6:$N$2005,0)+COUNTIF($N$6:$N991,N991)</f>
        <v>100</v>
      </c>
      <c r="Q991" s="93"/>
      <c r="U991" s="93"/>
      <c r="W991" s="51" t="str">
        <f>IF(AND(AdmittedwithRecentDischarge!$K1013&lt;&gt;"",AdmittedwithRecentDischarge!$I1013&lt;&gt;"",AdmittedwithRecentDischarge!$W1013&lt;&gt;""), AdmittedwithRecentDischarge!$W1013,"")</f>
        <v/>
      </c>
      <c r="X991" s="97">
        <f t="array" ref="X991">RANK($Z991,$Z$6:$Z$2005,0)+COUNTIF($Z$6:$Z991,Z991)</f>
        <v>100</v>
      </c>
      <c r="AD991" s="93"/>
    </row>
    <row r="992" spans="1:30" s="97" customFormat="1">
      <c r="A992" s="97">
        <f t="shared" si="15"/>
        <v>987</v>
      </c>
      <c r="C992" s="51" t="str">
        <f>IF(AND(AdmittedwithRecentDischarge!$K1014&lt;&gt;"",AdmittedwithRecentDischarge!$I1014&lt;&gt;"",AdmittedwithRecentDischarge!$S1014&lt;&gt;""), AdmittedwithRecentDischarge!$S1014,"")</f>
        <v/>
      </c>
      <c r="D992" s="97">
        <f>RANK($F992,$F$6:$F$2005,0)+COUNTIF($F$6:$F992,F992)</f>
        <v>100</v>
      </c>
      <c r="I992" s="93"/>
      <c r="K992" s="51" t="str">
        <f>IF(AND(TransferLog!$J1007&lt;&gt;"",TransferLog!$L1007&lt;&gt;""), TransferLog!$L1007,"")</f>
        <v/>
      </c>
      <c r="L992" s="97">
        <f t="array" ref="L992">RANK($N992,$N$6:$N$2005,0)+COUNTIF($N$6:$N992,N992)</f>
        <v>100</v>
      </c>
      <c r="Q992" s="93"/>
      <c r="U992" s="93"/>
      <c r="W992" s="51" t="str">
        <f>IF(AND(AdmittedwithRecentDischarge!$K1014&lt;&gt;"",AdmittedwithRecentDischarge!$I1014&lt;&gt;"",AdmittedwithRecentDischarge!$W1014&lt;&gt;""), AdmittedwithRecentDischarge!$W1014,"")</f>
        <v/>
      </c>
      <c r="X992" s="97">
        <f t="array" ref="X992">RANK($Z992,$Z$6:$Z$2005,0)+COUNTIF($Z$6:$Z992,Z992)</f>
        <v>100</v>
      </c>
      <c r="AD992" s="93"/>
    </row>
    <row r="993" spans="1:30" s="97" customFormat="1">
      <c r="A993" s="97">
        <f t="shared" si="15"/>
        <v>988</v>
      </c>
      <c r="C993" s="51" t="str">
        <f>IF(AND(AdmittedwithRecentDischarge!$K1015&lt;&gt;"",AdmittedwithRecentDischarge!$I1015&lt;&gt;"",AdmittedwithRecentDischarge!$S1015&lt;&gt;""), AdmittedwithRecentDischarge!$S1015,"")</f>
        <v/>
      </c>
      <c r="D993" s="97">
        <f>RANK($F993,$F$6:$F$2005,0)+COUNTIF($F$6:$F993,F993)</f>
        <v>100</v>
      </c>
      <c r="I993" s="93"/>
      <c r="K993" s="51" t="str">
        <f>IF(AND(TransferLog!$J1008&lt;&gt;"",TransferLog!$L1008&lt;&gt;""), TransferLog!$L1008,"")</f>
        <v/>
      </c>
      <c r="L993" s="97">
        <f t="array" ref="L993">RANK($N993,$N$6:$N$2005,0)+COUNTIF($N$6:$N993,N993)</f>
        <v>100</v>
      </c>
      <c r="Q993" s="93"/>
      <c r="U993" s="93"/>
      <c r="W993" s="51" t="str">
        <f>IF(AND(AdmittedwithRecentDischarge!$K1015&lt;&gt;"",AdmittedwithRecentDischarge!$I1015&lt;&gt;"",AdmittedwithRecentDischarge!$W1015&lt;&gt;""), AdmittedwithRecentDischarge!$W1015,"")</f>
        <v/>
      </c>
      <c r="X993" s="97">
        <f t="array" ref="X993">RANK($Z993,$Z$6:$Z$2005,0)+COUNTIF($Z$6:$Z993,Z993)</f>
        <v>100</v>
      </c>
      <c r="AD993" s="93"/>
    </row>
    <row r="994" spans="1:30" s="97" customFormat="1">
      <c r="A994" s="97">
        <f t="shared" si="15"/>
        <v>989</v>
      </c>
      <c r="C994" s="51" t="str">
        <f>IF(AND(AdmittedwithRecentDischarge!$K1016&lt;&gt;"",AdmittedwithRecentDischarge!$I1016&lt;&gt;"",AdmittedwithRecentDischarge!$S1016&lt;&gt;""), AdmittedwithRecentDischarge!$S1016,"")</f>
        <v/>
      </c>
      <c r="D994" s="97">
        <f>RANK($F994,$F$6:$F$2005,0)+COUNTIF($F$6:$F994,F994)</f>
        <v>100</v>
      </c>
      <c r="I994" s="93"/>
      <c r="K994" s="51" t="str">
        <f>IF(AND(TransferLog!$J1009&lt;&gt;"",TransferLog!$L1009&lt;&gt;""), TransferLog!$L1009,"")</f>
        <v/>
      </c>
      <c r="L994" s="97">
        <f t="array" ref="L994">RANK($N994,$N$6:$N$2005,0)+COUNTIF($N$6:$N994,N994)</f>
        <v>100</v>
      </c>
      <c r="Q994" s="93"/>
      <c r="U994" s="93"/>
      <c r="W994" s="51" t="str">
        <f>IF(AND(AdmittedwithRecentDischarge!$K1016&lt;&gt;"",AdmittedwithRecentDischarge!$I1016&lt;&gt;"",AdmittedwithRecentDischarge!$W1016&lt;&gt;""), AdmittedwithRecentDischarge!$W1016,"")</f>
        <v/>
      </c>
      <c r="X994" s="97">
        <f t="array" ref="X994">RANK($Z994,$Z$6:$Z$2005,0)+COUNTIF($Z$6:$Z994,Z994)</f>
        <v>100</v>
      </c>
      <c r="AD994" s="93"/>
    </row>
    <row r="995" spans="1:30" s="97" customFormat="1">
      <c r="A995" s="97">
        <f t="shared" si="15"/>
        <v>990</v>
      </c>
      <c r="C995" s="51" t="str">
        <f>IF(AND(AdmittedwithRecentDischarge!$K1017&lt;&gt;"",AdmittedwithRecentDischarge!$I1017&lt;&gt;"",AdmittedwithRecentDischarge!$S1017&lt;&gt;""), AdmittedwithRecentDischarge!$S1017,"")</f>
        <v/>
      </c>
      <c r="D995" s="97">
        <f>RANK($F995,$F$6:$F$2005,0)+COUNTIF($F$6:$F995,F995)</f>
        <v>100</v>
      </c>
      <c r="I995" s="93"/>
      <c r="K995" s="51" t="str">
        <f>IF(AND(TransferLog!$J1010&lt;&gt;"",TransferLog!$L1010&lt;&gt;""), TransferLog!$L1010,"")</f>
        <v/>
      </c>
      <c r="L995" s="97">
        <f t="array" ref="L995">RANK($N995,$N$6:$N$2005,0)+COUNTIF($N$6:$N995,N995)</f>
        <v>100</v>
      </c>
      <c r="Q995" s="93"/>
      <c r="U995" s="93"/>
      <c r="W995" s="51" t="str">
        <f>IF(AND(AdmittedwithRecentDischarge!$K1017&lt;&gt;"",AdmittedwithRecentDischarge!$I1017&lt;&gt;"",AdmittedwithRecentDischarge!$W1017&lt;&gt;""), AdmittedwithRecentDischarge!$W1017,"")</f>
        <v/>
      </c>
      <c r="X995" s="97">
        <f t="array" ref="X995">RANK($Z995,$Z$6:$Z$2005,0)+COUNTIF($Z$6:$Z995,Z995)</f>
        <v>100</v>
      </c>
      <c r="AD995" s="93"/>
    </row>
    <row r="996" spans="1:30" s="97" customFormat="1">
      <c r="A996" s="97">
        <f t="shared" si="15"/>
        <v>991</v>
      </c>
      <c r="C996" s="51" t="str">
        <f>IF(AND(AdmittedwithRecentDischarge!$K1018&lt;&gt;"",AdmittedwithRecentDischarge!$I1018&lt;&gt;"",AdmittedwithRecentDischarge!$S1018&lt;&gt;""), AdmittedwithRecentDischarge!$S1018,"")</f>
        <v/>
      </c>
      <c r="D996" s="97">
        <f>RANK($F996,$F$6:$F$2005,0)+COUNTIF($F$6:$F996,F996)</f>
        <v>100</v>
      </c>
      <c r="I996" s="93"/>
      <c r="K996" s="51" t="str">
        <f>IF(AND(TransferLog!$J1011&lt;&gt;"",TransferLog!$L1011&lt;&gt;""), TransferLog!$L1011,"")</f>
        <v/>
      </c>
      <c r="L996" s="97">
        <f t="array" ref="L996">RANK($N996,$N$6:$N$2005,0)+COUNTIF($N$6:$N996,N996)</f>
        <v>100</v>
      </c>
      <c r="Q996" s="93"/>
      <c r="U996" s="93"/>
      <c r="W996" s="51" t="str">
        <f>IF(AND(AdmittedwithRecentDischarge!$K1018&lt;&gt;"",AdmittedwithRecentDischarge!$I1018&lt;&gt;"",AdmittedwithRecentDischarge!$W1018&lt;&gt;""), AdmittedwithRecentDischarge!$W1018,"")</f>
        <v/>
      </c>
      <c r="X996" s="97">
        <f t="array" ref="X996">RANK($Z996,$Z$6:$Z$2005,0)+COUNTIF($Z$6:$Z996,Z996)</f>
        <v>100</v>
      </c>
      <c r="AD996" s="93"/>
    </row>
    <row r="997" spans="1:30" s="97" customFormat="1">
      <c r="A997" s="97">
        <f t="shared" si="15"/>
        <v>992</v>
      </c>
      <c r="C997" s="51" t="str">
        <f>IF(AND(AdmittedwithRecentDischarge!$K1019&lt;&gt;"",AdmittedwithRecentDischarge!$I1019&lt;&gt;"",AdmittedwithRecentDischarge!$S1019&lt;&gt;""), AdmittedwithRecentDischarge!$S1019,"")</f>
        <v/>
      </c>
      <c r="D997" s="97">
        <f>RANK($F997,$F$6:$F$2005,0)+COUNTIF($F$6:$F997,F997)</f>
        <v>100</v>
      </c>
      <c r="I997" s="93"/>
      <c r="K997" s="51" t="str">
        <f>IF(AND(TransferLog!$J1012&lt;&gt;"",TransferLog!$L1012&lt;&gt;""), TransferLog!$L1012,"")</f>
        <v/>
      </c>
      <c r="L997" s="97">
        <f t="array" ref="L997">RANK($N997,$N$6:$N$2005,0)+COUNTIF($N$6:$N997,N997)</f>
        <v>100</v>
      </c>
      <c r="Q997" s="93"/>
      <c r="U997" s="93"/>
      <c r="W997" s="51" t="str">
        <f>IF(AND(AdmittedwithRecentDischarge!$K1019&lt;&gt;"",AdmittedwithRecentDischarge!$I1019&lt;&gt;"",AdmittedwithRecentDischarge!$W1019&lt;&gt;""), AdmittedwithRecentDischarge!$W1019,"")</f>
        <v/>
      </c>
      <c r="X997" s="97">
        <f t="array" ref="X997">RANK($Z997,$Z$6:$Z$2005,0)+COUNTIF($Z$6:$Z997,Z997)</f>
        <v>100</v>
      </c>
      <c r="AD997" s="93"/>
    </row>
    <row r="998" spans="1:30" s="97" customFormat="1">
      <c r="A998" s="97">
        <f t="shared" si="15"/>
        <v>993</v>
      </c>
      <c r="C998" s="51" t="str">
        <f>IF(AND(AdmittedwithRecentDischarge!$K1020&lt;&gt;"",AdmittedwithRecentDischarge!$I1020&lt;&gt;"",AdmittedwithRecentDischarge!$S1020&lt;&gt;""), AdmittedwithRecentDischarge!$S1020,"")</f>
        <v/>
      </c>
      <c r="D998" s="97">
        <f>RANK($F998,$F$6:$F$2005,0)+COUNTIF($F$6:$F998,F998)</f>
        <v>100</v>
      </c>
      <c r="I998" s="93"/>
      <c r="K998" s="51" t="str">
        <f>IF(AND(TransferLog!$J1013&lt;&gt;"",TransferLog!$L1013&lt;&gt;""), TransferLog!$L1013,"")</f>
        <v/>
      </c>
      <c r="L998" s="97">
        <f t="array" ref="L998">RANK($N998,$N$6:$N$2005,0)+COUNTIF($N$6:$N998,N998)</f>
        <v>100</v>
      </c>
      <c r="Q998" s="93"/>
      <c r="U998" s="93"/>
      <c r="W998" s="51" t="str">
        <f>IF(AND(AdmittedwithRecentDischarge!$K1020&lt;&gt;"",AdmittedwithRecentDischarge!$I1020&lt;&gt;"",AdmittedwithRecentDischarge!$W1020&lt;&gt;""), AdmittedwithRecentDischarge!$W1020,"")</f>
        <v/>
      </c>
      <c r="X998" s="97">
        <f t="array" ref="X998">RANK($Z998,$Z$6:$Z$2005,0)+COUNTIF($Z$6:$Z998,Z998)</f>
        <v>100</v>
      </c>
      <c r="AD998" s="93"/>
    </row>
    <row r="999" spans="1:30" s="97" customFormat="1">
      <c r="A999" s="97">
        <f t="shared" si="15"/>
        <v>994</v>
      </c>
      <c r="C999" s="51" t="str">
        <f>IF(AND(AdmittedwithRecentDischarge!$K1021&lt;&gt;"",AdmittedwithRecentDischarge!$I1021&lt;&gt;"",AdmittedwithRecentDischarge!$S1021&lt;&gt;""), AdmittedwithRecentDischarge!$S1021,"")</f>
        <v/>
      </c>
      <c r="D999" s="97">
        <f>RANK($F999,$F$6:$F$2005,0)+COUNTIF($F$6:$F999,F999)</f>
        <v>100</v>
      </c>
      <c r="I999" s="93"/>
      <c r="K999" s="51" t="str">
        <f>IF(AND(TransferLog!$J1014&lt;&gt;"",TransferLog!$L1014&lt;&gt;""), TransferLog!$L1014,"")</f>
        <v/>
      </c>
      <c r="L999" s="97">
        <f t="array" ref="L999">RANK($N999,$N$6:$N$2005,0)+COUNTIF($N$6:$N999,N999)</f>
        <v>100</v>
      </c>
      <c r="Q999" s="93"/>
      <c r="U999" s="93"/>
      <c r="W999" s="51" t="str">
        <f>IF(AND(AdmittedwithRecentDischarge!$K1021&lt;&gt;"",AdmittedwithRecentDischarge!$I1021&lt;&gt;"",AdmittedwithRecentDischarge!$W1021&lt;&gt;""), AdmittedwithRecentDischarge!$W1021,"")</f>
        <v/>
      </c>
      <c r="X999" s="97">
        <f t="array" ref="X999">RANK($Z999,$Z$6:$Z$2005,0)+COUNTIF($Z$6:$Z999,Z999)</f>
        <v>100</v>
      </c>
      <c r="AD999" s="93"/>
    </row>
    <row r="1000" spans="1:30" s="97" customFormat="1">
      <c r="A1000" s="97">
        <f t="shared" si="15"/>
        <v>995</v>
      </c>
      <c r="C1000" s="51" t="str">
        <f>IF(AND(AdmittedwithRecentDischarge!$K1022&lt;&gt;"",AdmittedwithRecentDischarge!$I1022&lt;&gt;"",AdmittedwithRecentDischarge!$S1022&lt;&gt;""), AdmittedwithRecentDischarge!$S1022,"")</f>
        <v/>
      </c>
      <c r="D1000" s="97">
        <f>RANK($F1000,$F$6:$F$2005,0)+COUNTIF($F$6:$F1000,F1000)</f>
        <v>100</v>
      </c>
      <c r="I1000" s="93"/>
      <c r="K1000" s="51" t="str">
        <f>IF(AND(TransferLog!$J1015&lt;&gt;"",TransferLog!$L1015&lt;&gt;""), TransferLog!$L1015,"")</f>
        <v/>
      </c>
      <c r="L1000" s="97">
        <f t="array" ref="L1000">RANK($N1000,$N$6:$N$2005,0)+COUNTIF($N$6:$N1000,N1000)</f>
        <v>100</v>
      </c>
      <c r="Q1000" s="93"/>
      <c r="U1000" s="93"/>
      <c r="W1000" s="51" t="str">
        <f>IF(AND(AdmittedwithRecentDischarge!$K1022&lt;&gt;"",AdmittedwithRecentDischarge!$I1022&lt;&gt;"",AdmittedwithRecentDischarge!$W1022&lt;&gt;""), AdmittedwithRecentDischarge!$W1022,"")</f>
        <v/>
      </c>
      <c r="X1000" s="97">
        <f t="array" ref="X1000">RANK($Z1000,$Z$6:$Z$2005,0)+COUNTIF($Z$6:$Z1000,Z1000)</f>
        <v>100</v>
      </c>
      <c r="AD1000" s="93"/>
    </row>
    <row r="1001" spans="1:30" s="97" customFormat="1">
      <c r="A1001" s="97">
        <f t="shared" si="15"/>
        <v>996</v>
      </c>
      <c r="C1001" s="51" t="str">
        <f>IF(AND(AdmittedwithRecentDischarge!$K1023&lt;&gt;"",AdmittedwithRecentDischarge!$I1023&lt;&gt;"",AdmittedwithRecentDischarge!$S1023&lt;&gt;""), AdmittedwithRecentDischarge!$S1023,"")</f>
        <v/>
      </c>
      <c r="D1001" s="97">
        <f>RANK($F1001,$F$6:$F$2005,0)+COUNTIF($F$6:$F1001,F1001)</f>
        <v>100</v>
      </c>
      <c r="I1001" s="93"/>
      <c r="K1001" s="51" t="str">
        <f>IF(AND(TransferLog!$J1016&lt;&gt;"",TransferLog!$L1016&lt;&gt;""), TransferLog!$L1016,"")</f>
        <v/>
      </c>
      <c r="L1001" s="97">
        <f t="array" ref="L1001">RANK($N1001,$N$6:$N$2005,0)+COUNTIF($N$6:$N1001,N1001)</f>
        <v>100</v>
      </c>
      <c r="Q1001" s="93"/>
      <c r="U1001" s="93"/>
      <c r="W1001" s="51" t="str">
        <f>IF(AND(AdmittedwithRecentDischarge!$K1023&lt;&gt;"",AdmittedwithRecentDischarge!$I1023&lt;&gt;"",AdmittedwithRecentDischarge!$W1023&lt;&gt;""), AdmittedwithRecentDischarge!$W1023,"")</f>
        <v/>
      </c>
      <c r="X1001" s="97">
        <f t="array" ref="X1001">RANK($Z1001,$Z$6:$Z$2005,0)+COUNTIF($Z$6:$Z1001,Z1001)</f>
        <v>100</v>
      </c>
      <c r="AD1001" s="93"/>
    </row>
    <row r="1002" spans="1:30">
      <c r="A1002" s="97">
        <f t="shared" si="15"/>
        <v>997</v>
      </c>
      <c r="B1002" s="97"/>
      <c r="C1002" s="51" t="str">
        <f>IF(AND(AdmittedwithRecentDischarge!$K1024&lt;&gt;"",AdmittedwithRecentDischarge!$I1024&lt;&gt;"",AdmittedwithRecentDischarge!$S1024&lt;&gt;""), AdmittedwithRecentDischarge!$S1024,"")</f>
        <v/>
      </c>
      <c r="D1002" s="97">
        <f>RANK($F1002,$F$6:$F$2005,0)+COUNTIF($F$6:$F1002,F1002)</f>
        <v>100</v>
      </c>
      <c r="E1002" s="97"/>
      <c r="F1002" s="97"/>
      <c r="G1002" s="97"/>
      <c r="H1002" s="97"/>
      <c r="I1002" s="93"/>
      <c r="J1002" s="97"/>
      <c r="K1002" s="51" t="str">
        <f>IF(AND(TransferLog!$J1017&lt;&gt;"",TransferLog!$L1017&lt;&gt;""), TransferLog!$L1017,"")</f>
        <v/>
      </c>
      <c r="L1002" s="97">
        <f t="array" ref="L1002">RANK($N1002,$N$6:$N$2005,0)+COUNTIF($N$6:$N1002,N1002)</f>
        <v>100</v>
      </c>
      <c r="M1002" s="97"/>
      <c r="N1002" s="97"/>
      <c r="O1002" s="97"/>
      <c r="P1002" s="97"/>
      <c r="Q1002" s="93"/>
      <c r="U1002" s="93"/>
      <c r="W1002" s="51" t="str">
        <f>IF(AND(AdmittedwithRecentDischarge!$K1024&lt;&gt;"",AdmittedwithRecentDischarge!$I1024&lt;&gt;"",AdmittedwithRecentDischarge!$W1024&lt;&gt;""), AdmittedwithRecentDischarge!$W1024,"")</f>
        <v/>
      </c>
      <c r="X1002" s="97">
        <f t="array" ref="X1002">RANK($Z1002,$Z$6:$Z$2005,0)+COUNTIF($Z$6:$Z1002,Z1002)</f>
        <v>100</v>
      </c>
      <c r="AC1002" s="97"/>
      <c r="AD1002" s="93"/>
    </row>
    <row r="1003" spans="1:30">
      <c r="A1003" s="97">
        <f t="shared" si="15"/>
        <v>998</v>
      </c>
      <c r="B1003" s="97"/>
      <c r="C1003" s="51" t="str">
        <f>IF(AND(AdmittedwithRecentDischarge!$K1025&lt;&gt;"",AdmittedwithRecentDischarge!$I1025&lt;&gt;"",AdmittedwithRecentDischarge!$S1025&lt;&gt;""), AdmittedwithRecentDischarge!$S1025,"")</f>
        <v/>
      </c>
      <c r="D1003" s="97">
        <f>RANK($F1003,$F$6:$F$2005,0)+COUNTIF($F$6:$F1003,F1003)</f>
        <v>100</v>
      </c>
      <c r="E1003" s="97"/>
      <c r="F1003" s="97"/>
      <c r="G1003" s="97"/>
      <c r="H1003" s="97"/>
      <c r="I1003" s="93"/>
      <c r="J1003" s="97"/>
      <c r="K1003" s="51" t="str">
        <f>IF(AND(TransferLog!$J1018&lt;&gt;"",TransferLog!$L1018&lt;&gt;""), TransferLog!$L1018,"")</f>
        <v/>
      </c>
      <c r="L1003" s="97">
        <f t="array" ref="L1003">RANK($N1003,$N$6:$N$2005,0)+COUNTIF($N$6:$N1003,N1003)</f>
        <v>100</v>
      </c>
      <c r="M1003" s="97"/>
      <c r="N1003" s="97"/>
      <c r="O1003" s="97"/>
      <c r="P1003" s="97"/>
      <c r="Q1003" s="93"/>
      <c r="U1003" s="93"/>
      <c r="W1003" s="51" t="str">
        <f>IF(AND(AdmittedwithRecentDischarge!$K1025&lt;&gt;"",AdmittedwithRecentDischarge!$I1025&lt;&gt;"",AdmittedwithRecentDischarge!$W1025&lt;&gt;""), AdmittedwithRecentDischarge!$W1025,"")</f>
        <v/>
      </c>
      <c r="X1003" s="97">
        <f t="array" ref="X1003">RANK($Z1003,$Z$6:$Z$2005,0)+COUNTIF($Z$6:$Z1003,Z1003)</f>
        <v>100</v>
      </c>
      <c r="AC1003" s="97"/>
      <c r="AD1003" s="93"/>
    </row>
    <row r="1004" spans="1:30">
      <c r="A1004" s="97">
        <f t="shared" si="15"/>
        <v>999</v>
      </c>
      <c r="B1004" s="97"/>
      <c r="C1004" s="51" t="str">
        <f>IF(AND(AdmittedwithRecentDischarge!$K1026&lt;&gt;"",AdmittedwithRecentDischarge!$I1026&lt;&gt;"",AdmittedwithRecentDischarge!$S1026&lt;&gt;""), AdmittedwithRecentDischarge!$S1026,"")</f>
        <v/>
      </c>
      <c r="D1004" s="97">
        <f>RANK($F1004,$F$6:$F$2005,0)+COUNTIF($F$6:$F1004,F1004)</f>
        <v>100</v>
      </c>
      <c r="E1004" s="97"/>
      <c r="F1004" s="97"/>
      <c r="G1004" s="97"/>
      <c r="H1004" s="97"/>
      <c r="I1004" s="93"/>
      <c r="J1004" s="97"/>
      <c r="K1004" s="51" t="str">
        <f>IF(AND(TransferLog!$J1019&lt;&gt;"",TransferLog!$L1019&lt;&gt;""), TransferLog!$L1019,"")</f>
        <v/>
      </c>
      <c r="L1004" s="97">
        <f t="array" ref="L1004">RANK($N1004,$N$6:$N$2005,0)+COUNTIF($N$6:$N1004,N1004)</f>
        <v>100</v>
      </c>
      <c r="M1004" s="97"/>
      <c r="N1004" s="97"/>
      <c r="O1004" s="97"/>
      <c r="P1004" s="97"/>
      <c r="Q1004" s="93"/>
      <c r="U1004" s="93"/>
      <c r="W1004" s="51" t="str">
        <f>IF(AND(AdmittedwithRecentDischarge!$K1026&lt;&gt;"",AdmittedwithRecentDischarge!$I1026&lt;&gt;"",AdmittedwithRecentDischarge!$W1026&lt;&gt;""), AdmittedwithRecentDischarge!$W1026,"")</f>
        <v/>
      </c>
      <c r="X1004" s="97">
        <f t="array" ref="X1004">RANK($Z1004,$Z$6:$Z$2005,0)+COUNTIF($Z$6:$Z1004,Z1004)</f>
        <v>100</v>
      </c>
      <c r="AC1004" s="97"/>
      <c r="AD1004" s="93"/>
    </row>
    <row r="1005" spans="1:30">
      <c r="A1005" s="97">
        <f t="shared" si="15"/>
        <v>1000</v>
      </c>
      <c r="B1005" s="97"/>
      <c r="C1005" s="51" t="str">
        <f>IF(AND(AdmittedwithRecentDischarge!$K1027&lt;&gt;"",AdmittedwithRecentDischarge!$I1027&lt;&gt;"",AdmittedwithRecentDischarge!$S1027&lt;&gt;""), AdmittedwithRecentDischarge!$S1027,"")</f>
        <v/>
      </c>
      <c r="D1005" s="97">
        <f>RANK($F1005,$F$6:$F$2005,0)+COUNTIF($F$6:$F1005,F1005)</f>
        <v>100</v>
      </c>
      <c r="E1005" s="97"/>
      <c r="F1005" s="97"/>
      <c r="G1005" s="97"/>
      <c r="H1005" s="97"/>
      <c r="I1005" s="93"/>
      <c r="J1005" s="97"/>
      <c r="K1005" s="51" t="str">
        <f>IF(AND(TransferLog!$J1020&lt;&gt;"",TransferLog!$L1020&lt;&gt;""), TransferLog!$L1020,"")</f>
        <v/>
      </c>
      <c r="L1005" s="97">
        <f t="array" ref="L1005">RANK($N1005,$N$6:$N$2005,0)+COUNTIF($N$6:$N1005,N1005)</f>
        <v>100</v>
      </c>
      <c r="M1005" s="97"/>
      <c r="N1005" s="97"/>
      <c r="O1005" s="97"/>
      <c r="P1005" s="97"/>
      <c r="Q1005" s="93"/>
      <c r="U1005" s="93"/>
      <c r="W1005" s="51" t="str">
        <f>IF(AND(AdmittedwithRecentDischarge!$K1027&lt;&gt;"",AdmittedwithRecentDischarge!$I1027&lt;&gt;"",AdmittedwithRecentDischarge!$W1027&lt;&gt;""), AdmittedwithRecentDischarge!$W1027,"")</f>
        <v/>
      </c>
      <c r="X1005" s="97">
        <f t="array" ref="X1005">RANK($Z1005,$Z$6:$Z$2005,0)+COUNTIF($Z$6:$Z1005,Z1005)</f>
        <v>100</v>
      </c>
      <c r="AC1005" s="97"/>
      <c r="AD1005" s="93"/>
    </row>
    <row r="1006" spans="1:30">
      <c r="A1006" s="97">
        <f t="shared" si="15"/>
        <v>1001</v>
      </c>
      <c r="B1006" s="97"/>
      <c r="C1006" s="51" t="str">
        <f>IF(AND(AdmittedwithRecentDischarge!$K1028&lt;&gt;"",AdmittedwithRecentDischarge!$I1028&lt;&gt;"",AdmittedwithRecentDischarge!$S1028&lt;&gt;""), AdmittedwithRecentDischarge!$S1028,"")</f>
        <v/>
      </c>
      <c r="D1006" s="97">
        <f>RANK($F1006,$F$6:$F$2005,0)+COUNTIF($F$6:$F1006,F1006)</f>
        <v>100</v>
      </c>
      <c r="E1006" s="97"/>
      <c r="F1006" s="97"/>
      <c r="G1006" s="97"/>
      <c r="H1006" s="97"/>
      <c r="I1006" s="93"/>
      <c r="J1006" s="97"/>
      <c r="K1006" s="51" t="str">
        <f>IF(AND(TransferLog!$J1021&lt;&gt;"",TransferLog!$L1021&lt;&gt;""), TransferLog!$L1021,"")</f>
        <v/>
      </c>
      <c r="L1006" s="97">
        <f t="array" ref="L1006">RANK($N1006,$N$6:$N$2005,0)+COUNTIF($N$6:$N1006,N1006)</f>
        <v>100</v>
      </c>
      <c r="M1006" s="97"/>
      <c r="N1006" s="97"/>
      <c r="O1006" s="97"/>
      <c r="P1006" s="97"/>
      <c r="Q1006" s="93"/>
      <c r="U1006" s="93"/>
      <c r="W1006" s="51" t="str">
        <f>IF(AND(AdmittedwithRecentDischarge!$K1028&lt;&gt;"",AdmittedwithRecentDischarge!$I1028&lt;&gt;"",AdmittedwithRecentDischarge!$W1028&lt;&gt;""), AdmittedwithRecentDischarge!$W1028,"")</f>
        <v/>
      </c>
      <c r="X1006" s="97">
        <f t="array" ref="X1006">RANK($Z1006,$Z$6:$Z$2005,0)+COUNTIF($Z$6:$Z1006,Z1006)</f>
        <v>100</v>
      </c>
      <c r="AC1006" s="97"/>
      <c r="AD1006" s="93"/>
    </row>
    <row r="1007" spans="1:30">
      <c r="A1007" s="97">
        <f t="shared" si="15"/>
        <v>1002</v>
      </c>
      <c r="B1007" s="97"/>
      <c r="C1007" s="51" t="str">
        <f>IF(AND(AdmittedwithRecentDischarge!$K1029&lt;&gt;"",AdmittedwithRecentDischarge!$I1029&lt;&gt;"",AdmittedwithRecentDischarge!$S1029&lt;&gt;""), AdmittedwithRecentDischarge!$S1029,"")</f>
        <v/>
      </c>
      <c r="D1007" s="97">
        <f>RANK($F1007,$F$6:$F$2005,0)+COUNTIF($F$6:$F1007,F1007)</f>
        <v>100</v>
      </c>
      <c r="E1007" s="97"/>
      <c r="F1007" s="97"/>
      <c r="G1007" s="97"/>
      <c r="H1007" s="97"/>
      <c r="I1007" s="93"/>
      <c r="J1007" s="97"/>
      <c r="K1007" s="51" t="str">
        <f>IF(AND(TransferLog!$J1022&lt;&gt;"",TransferLog!$L1022&lt;&gt;""), TransferLog!$L1022,"")</f>
        <v/>
      </c>
      <c r="L1007" s="97">
        <f t="array" ref="L1007">RANK($N1007,$N$6:$N$2005,0)+COUNTIF($N$6:$N1007,N1007)</f>
        <v>100</v>
      </c>
      <c r="M1007" s="97"/>
      <c r="N1007" s="97"/>
      <c r="O1007" s="97"/>
      <c r="P1007" s="97"/>
      <c r="Q1007" s="93"/>
      <c r="U1007" s="93"/>
      <c r="W1007" s="51" t="str">
        <f>IF(AND(AdmittedwithRecentDischarge!$K1029&lt;&gt;"",AdmittedwithRecentDischarge!$I1029&lt;&gt;"",AdmittedwithRecentDischarge!$W1029&lt;&gt;""), AdmittedwithRecentDischarge!$W1029,"")</f>
        <v/>
      </c>
      <c r="X1007" s="97">
        <f t="array" ref="X1007">RANK($Z1007,$Z$6:$Z$2005,0)+COUNTIF($Z$6:$Z1007,Z1007)</f>
        <v>100</v>
      </c>
      <c r="AC1007" s="97"/>
      <c r="AD1007" s="93"/>
    </row>
    <row r="1008" spans="1:30">
      <c r="A1008" s="97">
        <f t="shared" si="15"/>
        <v>1003</v>
      </c>
      <c r="B1008" s="97"/>
      <c r="C1008" s="51" t="str">
        <f>IF(AND(AdmittedwithRecentDischarge!$K1030&lt;&gt;"",AdmittedwithRecentDischarge!$I1030&lt;&gt;"",AdmittedwithRecentDischarge!$S1030&lt;&gt;""), AdmittedwithRecentDischarge!$S1030,"")</f>
        <v/>
      </c>
      <c r="D1008" s="97">
        <f>RANK($F1008,$F$6:$F$2005,0)+COUNTIF($F$6:$F1008,F1008)</f>
        <v>100</v>
      </c>
      <c r="E1008" s="97"/>
      <c r="F1008" s="97"/>
      <c r="G1008" s="97"/>
      <c r="H1008" s="97"/>
      <c r="I1008" s="93"/>
      <c r="J1008" s="97"/>
      <c r="K1008" s="51" t="str">
        <f>IF(AND(TransferLog!$J1023&lt;&gt;"",TransferLog!$L1023&lt;&gt;""), TransferLog!$L1023,"")</f>
        <v/>
      </c>
      <c r="L1008" s="97">
        <f t="array" ref="L1008">RANK($N1008,$N$6:$N$2005,0)+COUNTIF($N$6:$N1008,N1008)</f>
        <v>100</v>
      </c>
      <c r="M1008" s="97"/>
      <c r="N1008" s="97"/>
      <c r="O1008" s="97"/>
      <c r="P1008" s="97"/>
      <c r="Q1008" s="93"/>
      <c r="U1008" s="93"/>
      <c r="W1008" s="51" t="str">
        <f>IF(AND(AdmittedwithRecentDischarge!$K1030&lt;&gt;"",AdmittedwithRecentDischarge!$I1030&lt;&gt;"",AdmittedwithRecentDischarge!$W1030&lt;&gt;""), AdmittedwithRecentDischarge!$W1030,"")</f>
        <v/>
      </c>
      <c r="X1008" s="97">
        <f t="array" ref="X1008">RANK($Z1008,$Z$6:$Z$2005,0)+COUNTIF($Z$6:$Z1008,Z1008)</f>
        <v>100</v>
      </c>
      <c r="AC1008" s="97"/>
      <c r="AD1008" s="93"/>
    </row>
    <row r="1009" spans="1:30">
      <c r="A1009" s="97">
        <f t="shared" si="15"/>
        <v>1004</v>
      </c>
      <c r="B1009" s="97"/>
      <c r="C1009" s="51" t="str">
        <f>IF(AND(AdmittedwithRecentDischarge!$K1031&lt;&gt;"",AdmittedwithRecentDischarge!$I1031&lt;&gt;"",AdmittedwithRecentDischarge!$S1031&lt;&gt;""), AdmittedwithRecentDischarge!$S1031,"")</f>
        <v/>
      </c>
      <c r="D1009" s="97">
        <f>RANK($F1009,$F$6:$F$2005,0)+COUNTIF($F$6:$F1009,F1009)</f>
        <v>100</v>
      </c>
      <c r="E1009" s="97"/>
      <c r="F1009" s="97"/>
      <c r="G1009" s="97"/>
      <c r="H1009" s="97"/>
      <c r="I1009" s="93"/>
      <c r="J1009" s="97"/>
      <c r="K1009" s="51" t="str">
        <f>IF(AND(TransferLog!$J1024&lt;&gt;"",TransferLog!$L1024&lt;&gt;""), TransferLog!$L1024,"")</f>
        <v/>
      </c>
      <c r="L1009" s="97">
        <f t="array" ref="L1009">RANK($N1009,$N$6:$N$2005,0)+COUNTIF($N$6:$N1009,N1009)</f>
        <v>100</v>
      </c>
      <c r="M1009" s="97"/>
      <c r="N1009" s="97"/>
      <c r="O1009" s="97"/>
      <c r="P1009" s="97"/>
      <c r="Q1009" s="93"/>
      <c r="U1009" s="93"/>
      <c r="W1009" s="51" t="str">
        <f>IF(AND(AdmittedwithRecentDischarge!$K1031&lt;&gt;"",AdmittedwithRecentDischarge!$I1031&lt;&gt;"",AdmittedwithRecentDischarge!$W1031&lt;&gt;""), AdmittedwithRecentDischarge!$W1031,"")</f>
        <v/>
      </c>
      <c r="X1009" s="97">
        <f t="array" ref="X1009">RANK($Z1009,$Z$6:$Z$2005,0)+COUNTIF($Z$6:$Z1009,Z1009)</f>
        <v>100</v>
      </c>
      <c r="AC1009" s="97"/>
      <c r="AD1009" s="93"/>
    </row>
    <row r="1010" spans="1:30">
      <c r="A1010" s="97">
        <f t="shared" si="15"/>
        <v>1005</v>
      </c>
      <c r="B1010" s="97"/>
      <c r="C1010" s="51" t="str">
        <f>IF(AND(AdmittedwithRecentDischarge!$K1032&lt;&gt;"",AdmittedwithRecentDischarge!$I1032&lt;&gt;"",AdmittedwithRecentDischarge!$S1032&lt;&gt;""), AdmittedwithRecentDischarge!$S1032,"")</f>
        <v/>
      </c>
      <c r="D1010" s="97">
        <f>RANK($F1010,$F$6:$F$2005,0)+COUNTIF($F$6:$F1010,F1010)</f>
        <v>100</v>
      </c>
      <c r="E1010" s="97"/>
      <c r="F1010" s="97"/>
      <c r="G1010" s="97"/>
      <c r="H1010" s="97"/>
      <c r="I1010" s="93"/>
      <c r="J1010" s="97"/>
      <c r="K1010" s="51" t="str">
        <f>IF(AND(TransferLog!$J1025&lt;&gt;"",TransferLog!$L1025&lt;&gt;""), TransferLog!$L1025,"")</f>
        <v/>
      </c>
      <c r="L1010" s="97">
        <f t="array" ref="L1010">RANK($N1010,$N$6:$N$2005,0)+COUNTIF($N$6:$N1010,N1010)</f>
        <v>100</v>
      </c>
      <c r="M1010" s="97"/>
      <c r="N1010" s="97"/>
      <c r="O1010" s="97"/>
      <c r="P1010" s="97"/>
      <c r="Q1010" s="93"/>
      <c r="U1010" s="93"/>
      <c r="W1010" s="51" t="str">
        <f>IF(AND(AdmittedwithRecentDischarge!$K1032&lt;&gt;"",AdmittedwithRecentDischarge!$I1032&lt;&gt;"",AdmittedwithRecentDischarge!$W1032&lt;&gt;""), AdmittedwithRecentDischarge!$W1032,"")</f>
        <v/>
      </c>
      <c r="X1010" s="97">
        <f t="array" ref="X1010">RANK($Z1010,$Z$6:$Z$2005,0)+COUNTIF($Z$6:$Z1010,Z1010)</f>
        <v>100</v>
      </c>
      <c r="AC1010" s="97"/>
      <c r="AD1010" s="93"/>
    </row>
    <row r="1011" spans="1:30">
      <c r="A1011" s="97">
        <f t="shared" si="15"/>
        <v>1006</v>
      </c>
      <c r="B1011" s="97"/>
      <c r="C1011" s="51" t="str">
        <f>IF(AND(AdmittedwithRecentDischarge!$K1033&lt;&gt;"",AdmittedwithRecentDischarge!$I1033&lt;&gt;"",AdmittedwithRecentDischarge!$S1033&lt;&gt;""), AdmittedwithRecentDischarge!$S1033,"")</f>
        <v/>
      </c>
      <c r="D1011" s="97">
        <f>RANK($F1011,$F$6:$F$2005,0)+COUNTIF($F$6:$F1011,F1011)</f>
        <v>100</v>
      </c>
      <c r="E1011" s="97"/>
      <c r="F1011" s="97"/>
      <c r="G1011" s="97"/>
      <c r="H1011" s="97"/>
      <c r="I1011" s="93"/>
      <c r="J1011" s="97"/>
      <c r="K1011" s="51" t="str">
        <f>IF(AND(TransferLog!$J1026&lt;&gt;"",TransferLog!$L1026&lt;&gt;""), TransferLog!$L1026,"")</f>
        <v/>
      </c>
      <c r="L1011" s="97">
        <f t="array" ref="L1011">RANK($N1011,$N$6:$N$2005,0)+COUNTIF($N$6:$N1011,N1011)</f>
        <v>100</v>
      </c>
      <c r="M1011" s="97"/>
      <c r="N1011" s="97"/>
      <c r="O1011" s="97"/>
      <c r="P1011" s="97"/>
      <c r="Q1011" s="93"/>
      <c r="U1011" s="93"/>
      <c r="W1011" s="51" t="str">
        <f>IF(AND(AdmittedwithRecentDischarge!$K1033&lt;&gt;"",AdmittedwithRecentDischarge!$I1033&lt;&gt;"",AdmittedwithRecentDischarge!$W1033&lt;&gt;""), AdmittedwithRecentDischarge!$W1033,"")</f>
        <v/>
      </c>
      <c r="X1011" s="97">
        <f t="array" ref="X1011">RANK($Z1011,$Z$6:$Z$2005,0)+COUNTIF($Z$6:$Z1011,Z1011)</f>
        <v>100</v>
      </c>
      <c r="AC1011" s="97"/>
      <c r="AD1011" s="93"/>
    </row>
    <row r="1012" spans="1:30">
      <c r="A1012" s="97">
        <f t="shared" si="15"/>
        <v>1007</v>
      </c>
      <c r="B1012" s="97"/>
      <c r="C1012" s="51" t="str">
        <f>IF(AND(AdmittedwithRecentDischarge!$K1034&lt;&gt;"",AdmittedwithRecentDischarge!$I1034&lt;&gt;"",AdmittedwithRecentDischarge!$S1034&lt;&gt;""), AdmittedwithRecentDischarge!$S1034,"")</f>
        <v/>
      </c>
      <c r="D1012" s="97">
        <f>RANK($F1012,$F$6:$F$2005,0)+COUNTIF($F$6:$F1012,F1012)</f>
        <v>100</v>
      </c>
      <c r="E1012" s="97"/>
      <c r="F1012" s="97"/>
      <c r="G1012" s="97"/>
      <c r="H1012" s="97"/>
      <c r="I1012" s="93"/>
      <c r="J1012" s="97"/>
      <c r="K1012" s="51" t="str">
        <f>IF(AND(TransferLog!$J1027&lt;&gt;"",TransferLog!$L1027&lt;&gt;""), TransferLog!$L1027,"")</f>
        <v/>
      </c>
      <c r="L1012" s="97">
        <f t="array" ref="L1012">RANK($N1012,$N$6:$N$2005,0)+COUNTIF($N$6:$N1012,N1012)</f>
        <v>100</v>
      </c>
      <c r="M1012" s="97"/>
      <c r="N1012" s="97"/>
      <c r="O1012" s="97"/>
      <c r="P1012" s="97"/>
      <c r="Q1012" s="93"/>
      <c r="U1012" s="93"/>
      <c r="W1012" s="51" t="str">
        <f>IF(AND(AdmittedwithRecentDischarge!$K1034&lt;&gt;"",AdmittedwithRecentDischarge!$I1034&lt;&gt;"",AdmittedwithRecentDischarge!$W1034&lt;&gt;""), AdmittedwithRecentDischarge!$W1034,"")</f>
        <v/>
      </c>
      <c r="X1012" s="97">
        <f t="array" ref="X1012">RANK($Z1012,$Z$6:$Z$2005,0)+COUNTIF($Z$6:$Z1012,Z1012)</f>
        <v>100</v>
      </c>
      <c r="AC1012" s="97"/>
      <c r="AD1012" s="93"/>
    </row>
    <row r="1013" spans="1:30">
      <c r="A1013" s="97">
        <f t="shared" si="15"/>
        <v>1008</v>
      </c>
      <c r="B1013" s="97"/>
      <c r="C1013" s="51" t="str">
        <f>IF(AND(AdmittedwithRecentDischarge!$K1035&lt;&gt;"",AdmittedwithRecentDischarge!$I1035&lt;&gt;"",AdmittedwithRecentDischarge!$S1035&lt;&gt;""), AdmittedwithRecentDischarge!$S1035,"")</f>
        <v/>
      </c>
      <c r="D1013" s="97">
        <f>RANK($F1013,$F$6:$F$2005,0)+COUNTIF($F$6:$F1013,F1013)</f>
        <v>100</v>
      </c>
      <c r="E1013" s="97"/>
      <c r="F1013" s="97"/>
      <c r="G1013" s="97"/>
      <c r="H1013" s="97"/>
      <c r="I1013" s="93"/>
      <c r="J1013" s="97"/>
      <c r="K1013" s="51" t="str">
        <f>IF(AND(TransferLog!$J1028&lt;&gt;"",TransferLog!$L1028&lt;&gt;""), TransferLog!$L1028,"")</f>
        <v/>
      </c>
      <c r="L1013" s="97">
        <f t="array" ref="L1013">RANK($N1013,$N$6:$N$2005,0)+COUNTIF($N$6:$N1013,N1013)</f>
        <v>100</v>
      </c>
      <c r="M1013" s="97"/>
      <c r="N1013" s="97"/>
      <c r="O1013" s="97"/>
      <c r="P1013" s="97"/>
      <c r="Q1013" s="93"/>
      <c r="U1013" s="93"/>
      <c r="W1013" s="51" t="str">
        <f>IF(AND(AdmittedwithRecentDischarge!$K1035&lt;&gt;"",AdmittedwithRecentDischarge!$I1035&lt;&gt;"",AdmittedwithRecentDischarge!$W1035&lt;&gt;""), AdmittedwithRecentDischarge!$W1035,"")</f>
        <v/>
      </c>
      <c r="X1013" s="97">
        <f t="array" ref="X1013">RANK($Z1013,$Z$6:$Z$2005,0)+COUNTIF($Z$6:$Z1013,Z1013)</f>
        <v>100</v>
      </c>
      <c r="AC1013" s="97"/>
      <c r="AD1013" s="93"/>
    </row>
    <row r="1014" spans="1:30">
      <c r="A1014" s="97">
        <f t="shared" si="15"/>
        <v>1009</v>
      </c>
      <c r="B1014" s="97"/>
      <c r="C1014" s="51" t="str">
        <f>IF(AND(AdmittedwithRecentDischarge!$K1036&lt;&gt;"",AdmittedwithRecentDischarge!$I1036&lt;&gt;"",AdmittedwithRecentDischarge!$S1036&lt;&gt;""), AdmittedwithRecentDischarge!$S1036,"")</f>
        <v/>
      </c>
      <c r="D1014" s="97">
        <f>RANK($F1014,$F$6:$F$2005,0)+COUNTIF($F$6:$F1014,F1014)</f>
        <v>100</v>
      </c>
      <c r="E1014" s="97"/>
      <c r="F1014" s="97"/>
      <c r="G1014" s="97"/>
      <c r="H1014" s="97"/>
      <c r="I1014" s="93"/>
      <c r="J1014" s="97"/>
      <c r="K1014" s="51" t="str">
        <f>IF(AND(TransferLog!$J1029&lt;&gt;"",TransferLog!$L1029&lt;&gt;""), TransferLog!$L1029,"")</f>
        <v/>
      </c>
      <c r="L1014" s="97">
        <f t="array" ref="L1014">RANK($N1014,$N$6:$N$2005,0)+COUNTIF($N$6:$N1014,N1014)</f>
        <v>100</v>
      </c>
      <c r="M1014" s="97"/>
      <c r="N1014" s="97"/>
      <c r="O1014" s="97"/>
      <c r="P1014" s="97"/>
      <c r="Q1014" s="93"/>
      <c r="U1014" s="93"/>
      <c r="W1014" s="51" t="str">
        <f>IF(AND(AdmittedwithRecentDischarge!$K1036&lt;&gt;"",AdmittedwithRecentDischarge!$I1036&lt;&gt;"",AdmittedwithRecentDischarge!$W1036&lt;&gt;""), AdmittedwithRecentDischarge!$W1036,"")</f>
        <v/>
      </c>
      <c r="X1014" s="97">
        <f t="array" ref="X1014">RANK($Z1014,$Z$6:$Z$2005,0)+COUNTIF($Z$6:$Z1014,Z1014)</f>
        <v>100</v>
      </c>
      <c r="AC1014" s="97"/>
      <c r="AD1014" s="93"/>
    </row>
    <row r="1015" spans="1:30">
      <c r="A1015" s="97">
        <f t="shared" si="15"/>
        <v>1010</v>
      </c>
      <c r="B1015" s="97"/>
      <c r="C1015" s="51" t="str">
        <f>IF(AND(AdmittedwithRecentDischarge!$K1037&lt;&gt;"",AdmittedwithRecentDischarge!$I1037&lt;&gt;"",AdmittedwithRecentDischarge!$S1037&lt;&gt;""), AdmittedwithRecentDischarge!$S1037,"")</f>
        <v/>
      </c>
      <c r="D1015" s="97">
        <f>RANK($F1015,$F$6:$F$2005,0)+COUNTIF($F$6:$F1015,F1015)</f>
        <v>100</v>
      </c>
      <c r="E1015" s="97"/>
      <c r="F1015" s="97"/>
      <c r="G1015" s="97"/>
      <c r="H1015" s="97"/>
      <c r="I1015" s="93"/>
      <c r="J1015" s="97"/>
      <c r="K1015" s="51" t="str">
        <f>IF(AND(TransferLog!$J1030&lt;&gt;"",TransferLog!$L1030&lt;&gt;""), TransferLog!$L1030,"")</f>
        <v/>
      </c>
      <c r="L1015" s="97">
        <f t="array" ref="L1015">RANK($N1015,$N$6:$N$2005,0)+COUNTIF($N$6:$N1015,N1015)</f>
        <v>100</v>
      </c>
      <c r="M1015" s="97"/>
      <c r="N1015" s="97"/>
      <c r="O1015" s="97"/>
      <c r="P1015" s="97"/>
      <c r="Q1015" s="93"/>
      <c r="U1015" s="93"/>
      <c r="W1015" s="51" t="str">
        <f>IF(AND(AdmittedwithRecentDischarge!$K1037&lt;&gt;"",AdmittedwithRecentDischarge!$I1037&lt;&gt;"",AdmittedwithRecentDischarge!$W1037&lt;&gt;""), AdmittedwithRecentDischarge!$W1037,"")</f>
        <v/>
      </c>
      <c r="X1015" s="97">
        <f t="array" ref="X1015">RANK($Z1015,$Z$6:$Z$2005,0)+COUNTIF($Z$6:$Z1015,Z1015)</f>
        <v>100</v>
      </c>
      <c r="AC1015" s="97"/>
      <c r="AD1015" s="93"/>
    </row>
    <row r="1016" spans="1:30">
      <c r="A1016" s="97">
        <f t="shared" si="15"/>
        <v>1011</v>
      </c>
      <c r="B1016" s="97"/>
      <c r="C1016" s="51" t="str">
        <f>IF(AND(AdmittedwithRecentDischarge!$K1038&lt;&gt;"",AdmittedwithRecentDischarge!$I1038&lt;&gt;"",AdmittedwithRecentDischarge!$S1038&lt;&gt;""), AdmittedwithRecentDischarge!$S1038,"")</f>
        <v/>
      </c>
      <c r="D1016" s="97">
        <f>RANK($F1016,$F$6:$F$2005,0)+COUNTIF($F$6:$F1016,F1016)</f>
        <v>100</v>
      </c>
      <c r="E1016" s="97"/>
      <c r="F1016" s="97"/>
      <c r="G1016" s="97"/>
      <c r="H1016" s="97"/>
      <c r="I1016" s="93"/>
      <c r="J1016" s="97"/>
      <c r="K1016" s="51" t="str">
        <f>IF(AND(TransferLog!$J1031&lt;&gt;"",TransferLog!$L1031&lt;&gt;""), TransferLog!$L1031,"")</f>
        <v/>
      </c>
      <c r="L1016" s="97">
        <f t="array" ref="L1016">RANK($N1016,$N$6:$N$2005,0)+COUNTIF($N$6:$N1016,N1016)</f>
        <v>100</v>
      </c>
      <c r="M1016" s="97"/>
      <c r="N1016" s="97"/>
      <c r="O1016" s="97"/>
      <c r="P1016" s="97"/>
      <c r="Q1016" s="93"/>
      <c r="U1016" s="93"/>
      <c r="W1016" s="51" t="str">
        <f>IF(AND(AdmittedwithRecentDischarge!$K1038&lt;&gt;"",AdmittedwithRecentDischarge!$I1038&lt;&gt;"",AdmittedwithRecentDischarge!$W1038&lt;&gt;""), AdmittedwithRecentDischarge!$W1038,"")</f>
        <v/>
      </c>
      <c r="X1016" s="97">
        <f t="array" ref="X1016">RANK($Z1016,$Z$6:$Z$2005,0)+COUNTIF($Z$6:$Z1016,Z1016)</f>
        <v>100</v>
      </c>
      <c r="AC1016" s="97"/>
      <c r="AD1016" s="93"/>
    </row>
    <row r="1017" spans="1:30">
      <c r="A1017" s="97">
        <f t="shared" si="15"/>
        <v>1012</v>
      </c>
      <c r="B1017" s="97"/>
      <c r="C1017" s="51" t="str">
        <f>IF(AND(AdmittedwithRecentDischarge!$K1039&lt;&gt;"",AdmittedwithRecentDischarge!$I1039&lt;&gt;"",AdmittedwithRecentDischarge!$S1039&lt;&gt;""), AdmittedwithRecentDischarge!$S1039,"")</f>
        <v/>
      </c>
      <c r="D1017" s="97">
        <f>RANK($F1017,$F$6:$F$2005,0)+COUNTIF($F$6:$F1017,F1017)</f>
        <v>100</v>
      </c>
      <c r="E1017" s="97"/>
      <c r="F1017" s="97"/>
      <c r="G1017" s="97"/>
      <c r="H1017" s="97"/>
      <c r="I1017" s="93"/>
      <c r="J1017" s="97"/>
      <c r="K1017" s="51" t="str">
        <f>IF(AND(TransferLog!$J1032&lt;&gt;"",TransferLog!$L1032&lt;&gt;""), TransferLog!$L1032,"")</f>
        <v/>
      </c>
      <c r="L1017" s="97">
        <f t="array" ref="L1017">RANK($N1017,$N$6:$N$2005,0)+COUNTIF($N$6:$N1017,N1017)</f>
        <v>100</v>
      </c>
      <c r="M1017" s="97"/>
      <c r="N1017" s="97"/>
      <c r="O1017" s="97"/>
      <c r="P1017" s="97"/>
      <c r="Q1017" s="93"/>
      <c r="U1017" s="93"/>
      <c r="W1017" s="51" t="str">
        <f>IF(AND(AdmittedwithRecentDischarge!$K1039&lt;&gt;"",AdmittedwithRecentDischarge!$I1039&lt;&gt;"",AdmittedwithRecentDischarge!$W1039&lt;&gt;""), AdmittedwithRecentDischarge!$W1039,"")</f>
        <v/>
      </c>
      <c r="X1017" s="97">
        <f t="array" ref="X1017">RANK($Z1017,$Z$6:$Z$2005,0)+COUNTIF($Z$6:$Z1017,Z1017)</f>
        <v>100</v>
      </c>
      <c r="AC1017" s="97"/>
      <c r="AD1017" s="93"/>
    </row>
    <row r="1018" spans="1:30">
      <c r="A1018" s="97">
        <f t="shared" si="15"/>
        <v>1013</v>
      </c>
      <c r="B1018" s="97"/>
      <c r="C1018" s="51" t="str">
        <f>IF(AND(AdmittedwithRecentDischarge!$K1040&lt;&gt;"",AdmittedwithRecentDischarge!$I1040&lt;&gt;"",AdmittedwithRecentDischarge!$S1040&lt;&gt;""), AdmittedwithRecentDischarge!$S1040,"")</f>
        <v/>
      </c>
      <c r="D1018" s="97">
        <f>RANK($F1018,$F$6:$F$2005,0)+COUNTIF($F$6:$F1018,F1018)</f>
        <v>100</v>
      </c>
      <c r="E1018" s="97"/>
      <c r="F1018" s="97"/>
      <c r="G1018" s="97"/>
      <c r="H1018" s="97"/>
      <c r="I1018" s="93"/>
      <c r="J1018" s="97"/>
      <c r="K1018" s="51" t="str">
        <f>IF(AND(TransferLog!$J1033&lt;&gt;"",TransferLog!$L1033&lt;&gt;""), TransferLog!$L1033,"")</f>
        <v/>
      </c>
      <c r="L1018" s="97">
        <f t="array" ref="L1018">RANK($N1018,$N$6:$N$2005,0)+COUNTIF($N$6:$N1018,N1018)</f>
        <v>100</v>
      </c>
      <c r="M1018" s="97"/>
      <c r="N1018" s="97"/>
      <c r="O1018" s="97"/>
      <c r="P1018" s="97"/>
      <c r="Q1018" s="93"/>
      <c r="U1018" s="93"/>
      <c r="W1018" s="51" t="str">
        <f>IF(AND(AdmittedwithRecentDischarge!$K1040&lt;&gt;"",AdmittedwithRecentDischarge!$I1040&lt;&gt;"",AdmittedwithRecentDischarge!$W1040&lt;&gt;""), AdmittedwithRecentDischarge!$W1040,"")</f>
        <v/>
      </c>
      <c r="X1018" s="97">
        <f t="array" ref="X1018">RANK($Z1018,$Z$6:$Z$2005,0)+COUNTIF($Z$6:$Z1018,Z1018)</f>
        <v>100</v>
      </c>
      <c r="AC1018" s="97"/>
      <c r="AD1018" s="93"/>
    </row>
    <row r="1019" spans="1:30">
      <c r="A1019" s="97">
        <f t="shared" si="15"/>
        <v>1014</v>
      </c>
      <c r="B1019" s="97"/>
      <c r="C1019" s="51" t="str">
        <f>IF(AND(AdmittedwithRecentDischarge!$K1041&lt;&gt;"",AdmittedwithRecentDischarge!$I1041&lt;&gt;"",AdmittedwithRecentDischarge!$S1041&lt;&gt;""), AdmittedwithRecentDischarge!$S1041,"")</f>
        <v/>
      </c>
      <c r="D1019" s="97">
        <f>RANK($F1019,$F$6:$F$2005,0)+COUNTIF($F$6:$F1019,F1019)</f>
        <v>100</v>
      </c>
      <c r="E1019" s="97"/>
      <c r="F1019" s="97"/>
      <c r="G1019" s="97"/>
      <c r="H1019" s="97"/>
      <c r="I1019" s="93"/>
      <c r="J1019" s="97"/>
      <c r="K1019" s="51" t="str">
        <f>IF(AND(TransferLog!$J1034&lt;&gt;"",TransferLog!$L1034&lt;&gt;""), TransferLog!$L1034,"")</f>
        <v/>
      </c>
      <c r="L1019" s="97">
        <f t="array" ref="L1019">RANK($N1019,$N$6:$N$2005,0)+COUNTIF($N$6:$N1019,N1019)</f>
        <v>100</v>
      </c>
      <c r="M1019" s="97"/>
      <c r="N1019" s="97"/>
      <c r="O1019" s="97"/>
      <c r="P1019" s="97"/>
      <c r="Q1019" s="93"/>
      <c r="U1019" s="93"/>
      <c r="W1019" s="51" t="str">
        <f>IF(AND(AdmittedwithRecentDischarge!$K1041&lt;&gt;"",AdmittedwithRecentDischarge!$I1041&lt;&gt;"",AdmittedwithRecentDischarge!$W1041&lt;&gt;""), AdmittedwithRecentDischarge!$W1041,"")</f>
        <v/>
      </c>
      <c r="X1019" s="97">
        <f t="array" ref="X1019">RANK($Z1019,$Z$6:$Z$2005,0)+COUNTIF($Z$6:$Z1019,Z1019)</f>
        <v>100</v>
      </c>
      <c r="AC1019" s="97"/>
      <c r="AD1019" s="93"/>
    </row>
    <row r="1020" spans="1:30">
      <c r="A1020" s="97">
        <f t="shared" si="15"/>
        <v>1015</v>
      </c>
      <c r="B1020" s="97"/>
      <c r="C1020" s="51" t="str">
        <f>IF(AND(AdmittedwithRecentDischarge!$K1042&lt;&gt;"",AdmittedwithRecentDischarge!$I1042&lt;&gt;"",AdmittedwithRecentDischarge!$S1042&lt;&gt;""), AdmittedwithRecentDischarge!$S1042,"")</f>
        <v/>
      </c>
      <c r="D1020" s="97">
        <f>RANK($F1020,$F$6:$F$2005,0)+COUNTIF($F$6:$F1020,F1020)</f>
        <v>100</v>
      </c>
      <c r="E1020" s="97"/>
      <c r="F1020" s="97"/>
      <c r="G1020" s="97"/>
      <c r="H1020" s="97"/>
      <c r="I1020" s="93"/>
      <c r="J1020" s="97"/>
      <c r="K1020" s="51" t="str">
        <f>IF(AND(TransferLog!$J1035&lt;&gt;"",TransferLog!$L1035&lt;&gt;""), TransferLog!$L1035,"")</f>
        <v/>
      </c>
      <c r="L1020" s="97">
        <f t="array" ref="L1020">RANK($N1020,$N$6:$N$2005,0)+COUNTIF($N$6:$N1020,N1020)</f>
        <v>100</v>
      </c>
      <c r="M1020" s="97"/>
      <c r="N1020" s="97"/>
      <c r="O1020" s="97"/>
      <c r="P1020" s="97"/>
      <c r="Q1020" s="93"/>
      <c r="U1020" s="93"/>
      <c r="W1020" s="51" t="str">
        <f>IF(AND(AdmittedwithRecentDischarge!$K1042&lt;&gt;"",AdmittedwithRecentDischarge!$I1042&lt;&gt;"",AdmittedwithRecentDischarge!$W1042&lt;&gt;""), AdmittedwithRecentDischarge!$W1042,"")</f>
        <v/>
      </c>
      <c r="X1020" s="97">
        <f t="array" ref="X1020">RANK($Z1020,$Z$6:$Z$2005,0)+COUNTIF($Z$6:$Z1020,Z1020)</f>
        <v>100</v>
      </c>
      <c r="AC1020" s="97"/>
      <c r="AD1020" s="93"/>
    </row>
    <row r="1021" spans="1:30">
      <c r="A1021" s="97">
        <f t="shared" si="15"/>
        <v>1016</v>
      </c>
      <c r="B1021" s="97"/>
      <c r="C1021" s="51" t="str">
        <f>IF(AND(AdmittedwithRecentDischarge!$K1043&lt;&gt;"",AdmittedwithRecentDischarge!$I1043&lt;&gt;"",AdmittedwithRecentDischarge!$S1043&lt;&gt;""), AdmittedwithRecentDischarge!$S1043,"")</f>
        <v/>
      </c>
      <c r="D1021" s="97">
        <f>RANK($F1021,$F$6:$F$2005,0)+COUNTIF($F$6:$F1021,F1021)</f>
        <v>100</v>
      </c>
      <c r="E1021" s="97"/>
      <c r="F1021" s="97"/>
      <c r="G1021" s="97"/>
      <c r="H1021" s="97"/>
      <c r="I1021" s="93"/>
      <c r="J1021" s="97"/>
      <c r="K1021" s="51" t="str">
        <f>IF(AND(TransferLog!$J1036&lt;&gt;"",TransferLog!$L1036&lt;&gt;""), TransferLog!$L1036,"")</f>
        <v/>
      </c>
      <c r="L1021" s="97">
        <f t="array" ref="L1021">RANK($N1021,$N$6:$N$2005,0)+COUNTIF($N$6:$N1021,N1021)</f>
        <v>100</v>
      </c>
      <c r="M1021" s="97"/>
      <c r="N1021" s="97"/>
      <c r="O1021" s="97"/>
      <c r="P1021" s="97"/>
      <c r="Q1021" s="93"/>
      <c r="U1021" s="93"/>
      <c r="W1021" s="51" t="str">
        <f>IF(AND(AdmittedwithRecentDischarge!$K1043&lt;&gt;"",AdmittedwithRecentDischarge!$I1043&lt;&gt;"",AdmittedwithRecentDischarge!$W1043&lt;&gt;""), AdmittedwithRecentDischarge!$W1043,"")</f>
        <v/>
      </c>
      <c r="X1021" s="97">
        <f t="array" ref="X1021">RANK($Z1021,$Z$6:$Z$2005,0)+COUNTIF($Z$6:$Z1021,Z1021)</f>
        <v>100</v>
      </c>
      <c r="AC1021" s="97"/>
      <c r="AD1021" s="93"/>
    </row>
    <row r="1022" spans="1:30">
      <c r="A1022" s="97">
        <f t="shared" si="15"/>
        <v>1017</v>
      </c>
      <c r="B1022" s="97"/>
      <c r="C1022" s="51" t="str">
        <f>IF(AND(AdmittedwithRecentDischarge!$K1044&lt;&gt;"",AdmittedwithRecentDischarge!$I1044&lt;&gt;"",AdmittedwithRecentDischarge!$S1044&lt;&gt;""), AdmittedwithRecentDischarge!$S1044,"")</f>
        <v/>
      </c>
      <c r="D1022" s="97">
        <f>RANK($F1022,$F$6:$F$2005,0)+COUNTIF($F$6:$F1022,F1022)</f>
        <v>100</v>
      </c>
      <c r="E1022" s="97"/>
      <c r="F1022" s="97"/>
      <c r="G1022" s="97"/>
      <c r="H1022" s="97"/>
      <c r="I1022" s="93"/>
      <c r="J1022" s="97"/>
      <c r="K1022" s="51" t="str">
        <f>IF(AND(TransferLog!$J1037&lt;&gt;"",TransferLog!$L1037&lt;&gt;""), TransferLog!$L1037,"")</f>
        <v/>
      </c>
      <c r="L1022" s="97">
        <f t="array" ref="L1022">RANK($N1022,$N$6:$N$2005,0)+COUNTIF($N$6:$N1022,N1022)</f>
        <v>100</v>
      </c>
      <c r="M1022" s="97"/>
      <c r="N1022" s="97"/>
      <c r="O1022" s="97"/>
      <c r="P1022" s="97"/>
      <c r="Q1022" s="93"/>
      <c r="U1022" s="93"/>
      <c r="W1022" s="51" t="str">
        <f>IF(AND(AdmittedwithRecentDischarge!$K1044&lt;&gt;"",AdmittedwithRecentDischarge!$I1044&lt;&gt;"",AdmittedwithRecentDischarge!$W1044&lt;&gt;""), AdmittedwithRecentDischarge!$W1044,"")</f>
        <v/>
      </c>
      <c r="X1022" s="97">
        <f t="array" ref="X1022">RANK($Z1022,$Z$6:$Z$2005,0)+COUNTIF($Z$6:$Z1022,Z1022)</f>
        <v>100</v>
      </c>
      <c r="AC1022" s="97"/>
      <c r="AD1022" s="93"/>
    </row>
    <row r="1023" spans="1:30">
      <c r="A1023" s="97">
        <f t="shared" si="15"/>
        <v>1018</v>
      </c>
      <c r="B1023" s="97"/>
      <c r="C1023" s="51" t="str">
        <f>IF(AND(AdmittedwithRecentDischarge!$K1045&lt;&gt;"",AdmittedwithRecentDischarge!$I1045&lt;&gt;"",AdmittedwithRecentDischarge!$S1045&lt;&gt;""), AdmittedwithRecentDischarge!$S1045,"")</f>
        <v/>
      </c>
      <c r="D1023" s="97">
        <f>RANK($F1023,$F$6:$F$2005,0)+COUNTIF($F$6:$F1023,F1023)</f>
        <v>100</v>
      </c>
      <c r="E1023" s="97"/>
      <c r="F1023" s="97"/>
      <c r="G1023" s="97"/>
      <c r="H1023" s="97"/>
      <c r="I1023" s="93"/>
      <c r="J1023" s="97"/>
      <c r="K1023" s="51" t="str">
        <f>IF(AND(TransferLog!$J1038&lt;&gt;"",TransferLog!$L1038&lt;&gt;""), TransferLog!$L1038,"")</f>
        <v/>
      </c>
      <c r="L1023" s="97">
        <f t="array" ref="L1023">RANK($N1023,$N$6:$N$2005,0)+COUNTIF($N$6:$N1023,N1023)</f>
        <v>100</v>
      </c>
      <c r="M1023" s="97"/>
      <c r="N1023" s="97"/>
      <c r="O1023" s="97"/>
      <c r="P1023" s="97"/>
      <c r="Q1023" s="93"/>
      <c r="U1023" s="93"/>
      <c r="W1023" s="51" t="str">
        <f>IF(AND(AdmittedwithRecentDischarge!$K1045&lt;&gt;"",AdmittedwithRecentDischarge!$I1045&lt;&gt;"",AdmittedwithRecentDischarge!$W1045&lt;&gt;""), AdmittedwithRecentDischarge!$W1045,"")</f>
        <v/>
      </c>
      <c r="X1023" s="97">
        <f t="array" ref="X1023">RANK($Z1023,$Z$6:$Z$2005,0)+COUNTIF($Z$6:$Z1023,Z1023)</f>
        <v>100</v>
      </c>
      <c r="AC1023" s="97"/>
      <c r="AD1023" s="93"/>
    </row>
    <row r="1024" spans="1:30">
      <c r="A1024" s="97">
        <f t="shared" si="15"/>
        <v>1019</v>
      </c>
      <c r="B1024" s="97"/>
      <c r="C1024" s="51" t="str">
        <f>IF(AND(AdmittedwithRecentDischarge!$K1046&lt;&gt;"",AdmittedwithRecentDischarge!$I1046&lt;&gt;"",AdmittedwithRecentDischarge!$S1046&lt;&gt;""), AdmittedwithRecentDischarge!$S1046,"")</f>
        <v/>
      </c>
      <c r="D1024" s="97">
        <f>RANK($F1024,$F$6:$F$2005,0)+COUNTIF($F$6:$F1024,F1024)</f>
        <v>100</v>
      </c>
      <c r="E1024" s="97"/>
      <c r="F1024" s="97"/>
      <c r="G1024" s="97"/>
      <c r="H1024" s="97"/>
      <c r="I1024" s="93"/>
      <c r="J1024" s="97"/>
      <c r="K1024" s="51" t="str">
        <f>IF(AND(TransferLog!$J1039&lt;&gt;"",TransferLog!$L1039&lt;&gt;""), TransferLog!$L1039,"")</f>
        <v/>
      </c>
      <c r="L1024" s="97">
        <f t="array" ref="L1024">RANK($N1024,$N$6:$N$2005,0)+COUNTIF($N$6:$N1024,N1024)</f>
        <v>100</v>
      </c>
      <c r="M1024" s="97"/>
      <c r="N1024" s="97"/>
      <c r="O1024" s="97"/>
      <c r="P1024" s="97"/>
      <c r="Q1024" s="93"/>
      <c r="U1024" s="93"/>
      <c r="W1024" s="51" t="str">
        <f>IF(AND(AdmittedwithRecentDischarge!$K1046&lt;&gt;"",AdmittedwithRecentDischarge!$I1046&lt;&gt;"",AdmittedwithRecentDischarge!$W1046&lt;&gt;""), AdmittedwithRecentDischarge!$W1046,"")</f>
        <v/>
      </c>
      <c r="X1024" s="97">
        <f t="array" ref="X1024">RANK($Z1024,$Z$6:$Z$2005,0)+COUNTIF($Z$6:$Z1024,Z1024)</f>
        <v>100</v>
      </c>
      <c r="AC1024" s="97"/>
      <c r="AD1024" s="93"/>
    </row>
    <row r="1025" spans="1:30">
      <c r="A1025" s="97">
        <f t="shared" si="15"/>
        <v>1020</v>
      </c>
      <c r="B1025" s="97"/>
      <c r="C1025" s="51" t="str">
        <f>IF(AND(AdmittedwithRecentDischarge!$K1047&lt;&gt;"",AdmittedwithRecentDischarge!$I1047&lt;&gt;"",AdmittedwithRecentDischarge!$S1047&lt;&gt;""), AdmittedwithRecentDischarge!$S1047,"")</f>
        <v/>
      </c>
      <c r="D1025" s="97">
        <f>RANK($F1025,$F$6:$F$2005,0)+COUNTIF($F$6:$F1025,F1025)</f>
        <v>100</v>
      </c>
      <c r="E1025" s="97"/>
      <c r="F1025" s="97"/>
      <c r="G1025" s="97"/>
      <c r="H1025" s="97"/>
      <c r="I1025" s="93"/>
      <c r="J1025" s="97"/>
      <c r="K1025" s="51" t="str">
        <f>IF(AND(TransferLog!$J1040&lt;&gt;"",TransferLog!$L1040&lt;&gt;""), TransferLog!$L1040,"")</f>
        <v/>
      </c>
      <c r="L1025" s="97">
        <f t="array" ref="L1025">RANK($N1025,$N$6:$N$2005,0)+COUNTIF($N$6:$N1025,N1025)</f>
        <v>100</v>
      </c>
      <c r="M1025" s="97"/>
      <c r="N1025" s="97"/>
      <c r="O1025" s="97"/>
      <c r="P1025" s="97"/>
      <c r="Q1025" s="93"/>
      <c r="U1025" s="93"/>
      <c r="W1025" s="51" t="str">
        <f>IF(AND(AdmittedwithRecentDischarge!$K1047&lt;&gt;"",AdmittedwithRecentDischarge!$I1047&lt;&gt;"",AdmittedwithRecentDischarge!$W1047&lt;&gt;""), AdmittedwithRecentDischarge!$W1047,"")</f>
        <v/>
      </c>
      <c r="X1025" s="97">
        <f t="array" ref="X1025">RANK($Z1025,$Z$6:$Z$2005,0)+COUNTIF($Z$6:$Z1025,Z1025)</f>
        <v>100</v>
      </c>
      <c r="AC1025" s="97"/>
      <c r="AD1025" s="93"/>
    </row>
    <row r="1026" spans="1:30">
      <c r="A1026" s="97">
        <f t="shared" si="15"/>
        <v>1021</v>
      </c>
      <c r="B1026" s="97"/>
      <c r="C1026" s="51" t="str">
        <f>IF(AND(AdmittedwithRecentDischarge!$K1048&lt;&gt;"",AdmittedwithRecentDischarge!$I1048&lt;&gt;"",AdmittedwithRecentDischarge!$S1048&lt;&gt;""), AdmittedwithRecentDischarge!$S1048,"")</f>
        <v/>
      </c>
      <c r="D1026" s="97">
        <f>RANK($F1026,$F$6:$F$2005,0)+COUNTIF($F$6:$F1026,F1026)</f>
        <v>100</v>
      </c>
      <c r="E1026" s="97"/>
      <c r="F1026" s="97"/>
      <c r="G1026" s="97"/>
      <c r="H1026" s="97"/>
      <c r="I1026" s="93"/>
      <c r="J1026" s="97"/>
      <c r="K1026" s="51" t="str">
        <f>IF(AND(TransferLog!$J1041&lt;&gt;"",TransferLog!$L1041&lt;&gt;""), TransferLog!$L1041,"")</f>
        <v/>
      </c>
      <c r="L1026" s="97">
        <f t="array" ref="L1026">RANK($N1026,$N$6:$N$2005,0)+COUNTIF($N$6:$N1026,N1026)</f>
        <v>100</v>
      </c>
      <c r="M1026" s="97"/>
      <c r="N1026" s="97"/>
      <c r="O1026" s="97"/>
      <c r="P1026" s="97"/>
      <c r="Q1026" s="93"/>
      <c r="U1026" s="93"/>
      <c r="W1026" s="51" t="str">
        <f>IF(AND(AdmittedwithRecentDischarge!$K1048&lt;&gt;"",AdmittedwithRecentDischarge!$I1048&lt;&gt;"",AdmittedwithRecentDischarge!$W1048&lt;&gt;""), AdmittedwithRecentDischarge!$W1048,"")</f>
        <v/>
      </c>
      <c r="X1026" s="97">
        <f t="array" ref="X1026">RANK($Z1026,$Z$6:$Z$2005,0)+COUNTIF($Z$6:$Z1026,Z1026)</f>
        <v>100</v>
      </c>
      <c r="AC1026" s="97"/>
      <c r="AD1026" s="93"/>
    </row>
    <row r="1027" spans="1:30">
      <c r="A1027" s="97">
        <f t="shared" si="15"/>
        <v>1022</v>
      </c>
      <c r="B1027" s="97"/>
      <c r="C1027" s="51" t="str">
        <f>IF(AND(AdmittedwithRecentDischarge!$K1049&lt;&gt;"",AdmittedwithRecentDischarge!$I1049&lt;&gt;"",AdmittedwithRecentDischarge!$S1049&lt;&gt;""), AdmittedwithRecentDischarge!$S1049,"")</f>
        <v/>
      </c>
      <c r="D1027" s="97">
        <f>RANK($F1027,$F$6:$F$2005,0)+COUNTIF($F$6:$F1027,F1027)</f>
        <v>100</v>
      </c>
      <c r="E1027" s="97"/>
      <c r="F1027" s="97"/>
      <c r="G1027" s="97"/>
      <c r="H1027" s="97"/>
      <c r="I1027" s="93"/>
      <c r="J1027" s="97"/>
      <c r="K1027" s="51" t="str">
        <f>IF(AND(TransferLog!$J1042&lt;&gt;"",TransferLog!$L1042&lt;&gt;""), TransferLog!$L1042,"")</f>
        <v/>
      </c>
      <c r="L1027" s="97">
        <f t="array" ref="L1027">RANK($N1027,$N$6:$N$2005,0)+COUNTIF($N$6:$N1027,N1027)</f>
        <v>100</v>
      </c>
      <c r="M1027" s="97"/>
      <c r="N1027" s="97"/>
      <c r="O1027" s="97"/>
      <c r="P1027" s="97"/>
      <c r="Q1027" s="93"/>
      <c r="U1027" s="93"/>
      <c r="W1027" s="51" t="str">
        <f>IF(AND(AdmittedwithRecentDischarge!$K1049&lt;&gt;"",AdmittedwithRecentDischarge!$I1049&lt;&gt;"",AdmittedwithRecentDischarge!$W1049&lt;&gt;""), AdmittedwithRecentDischarge!$W1049,"")</f>
        <v/>
      </c>
      <c r="X1027" s="97">
        <f t="array" ref="X1027">RANK($Z1027,$Z$6:$Z$2005,0)+COUNTIF($Z$6:$Z1027,Z1027)</f>
        <v>100</v>
      </c>
      <c r="AC1027" s="97"/>
      <c r="AD1027" s="93"/>
    </row>
    <row r="1028" spans="1:30">
      <c r="A1028" s="97">
        <f t="shared" si="15"/>
        <v>1023</v>
      </c>
      <c r="B1028" s="97"/>
      <c r="C1028" s="51" t="str">
        <f>IF(AND(AdmittedwithRecentDischarge!$K1050&lt;&gt;"",AdmittedwithRecentDischarge!$I1050&lt;&gt;"",AdmittedwithRecentDischarge!$S1050&lt;&gt;""), AdmittedwithRecentDischarge!$S1050,"")</f>
        <v/>
      </c>
      <c r="D1028" s="97">
        <f>RANK($F1028,$F$6:$F$2005,0)+COUNTIF($F$6:$F1028,F1028)</f>
        <v>100</v>
      </c>
      <c r="E1028" s="97"/>
      <c r="F1028" s="97"/>
      <c r="G1028" s="97"/>
      <c r="H1028" s="97"/>
      <c r="I1028" s="93"/>
      <c r="J1028" s="97"/>
      <c r="K1028" s="51" t="str">
        <f>IF(AND(TransferLog!$J1043&lt;&gt;"",TransferLog!$L1043&lt;&gt;""), TransferLog!$L1043,"")</f>
        <v/>
      </c>
      <c r="L1028" s="97">
        <f t="array" ref="L1028">RANK($N1028,$N$6:$N$2005,0)+COUNTIF($N$6:$N1028,N1028)</f>
        <v>100</v>
      </c>
      <c r="M1028" s="97"/>
      <c r="N1028" s="97"/>
      <c r="O1028" s="97"/>
      <c r="P1028" s="97"/>
      <c r="Q1028" s="93"/>
      <c r="U1028" s="93"/>
      <c r="W1028" s="51" t="str">
        <f>IF(AND(AdmittedwithRecentDischarge!$K1050&lt;&gt;"",AdmittedwithRecentDischarge!$I1050&lt;&gt;"",AdmittedwithRecentDischarge!$W1050&lt;&gt;""), AdmittedwithRecentDischarge!$W1050,"")</f>
        <v/>
      </c>
      <c r="X1028" s="97">
        <f t="array" ref="X1028">RANK($Z1028,$Z$6:$Z$2005,0)+COUNTIF($Z$6:$Z1028,Z1028)</f>
        <v>100</v>
      </c>
      <c r="AC1028" s="97"/>
      <c r="AD1028" s="93"/>
    </row>
    <row r="1029" spans="1:30">
      <c r="A1029" s="97">
        <f t="shared" si="15"/>
        <v>1024</v>
      </c>
      <c r="B1029" s="97"/>
      <c r="C1029" s="51" t="str">
        <f>IF(AND(AdmittedwithRecentDischarge!$K1051&lt;&gt;"",AdmittedwithRecentDischarge!$I1051&lt;&gt;"",AdmittedwithRecentDischarge!$S1051&lt;&gt;""), AdmittedwithRecentDischarge!$S1051,"")</f>
        <v/>
      </c>
      <c r="D1029" s="97">
        <f>RANK($F1029,$F$6:$F$2005,0)+COUNTIF($F$6:$F1029,F1029)</f>
        <v>100</v>
      </c>
      <c r="E1029" s="97"/>
      <c r="F1029" s="97"/>
      <c r="G1029" s="97"/>
      <c r="H1029" s="97"/>
      <c r="I1029" s="93"/>
      <c r="J1029" s="97"/>
      <c r="K1029" s="51" t="str">
        <f>IF(AND(TransferLog!$J1044&lt;&gt;"",TransferLog!$L1044&lt;&gt;""), TransferLog!$L1044,"")</f>
        <v/>
      </c>
      <c r="L1029" s="97">
        <f t="array" ref="L1029">RANK($N1029,$N$6:$N$2005,0)+COUNTIF($N$6:$N1029,N1029)</f>
        <v>100</v>
      </c>
      <c r="M1029" s="97"/>
      <c r="N1029" s="97"/>
      <c r="O1029" s="97"/>
      <c r="P1029" s="97"/>
      <c r="Q1029" s="93"/>
      <c r="U1029" s="93"/>
      <c r="W1029" s="51" t="str">
        <f>IF(AND(AdmittedwithRecentDischarge!$K1051&lt;&gt;"",AdmittedwithRecentDischarge!$I1051&lt;&gt;"",AdmittedwithRecentDischarge!$W1051&lt;&gt;""), AdmittedwithRecentDischarge!$W1051,"")</f>
        <v/>
      </c>
      <c r="X1029" s="97">
        <f t="array" ref="X1029">RANK($Z1029,$Z$6:$Z$2005,0)+COUNTIF($Z$6:$Z1029,Z1029)</f>
        <v>100</v>
      </c>
      <c r="AC1029" s="97"/>
      <c r="AD1029" s="93"/>
    </row>
    <row r="1030" spans="1:30">
      <c r="A1030" s="97">
        <f t="shared" si="15"/>
        <v>1025</v>
      </c>
      <c r="B1030" s="97"/>
      <c r="C1030" s="51" t="str">
        <f>IF(AND(AdmittedwithRecentDischarge!$K1052&lt;&gt;"",AdmittedwithRecentDischarge!$I1052&lt;&gt;"",AdmittedwithRecentDischarge!$S1052&lt;&gt;""), AdmittedwithRecentDischarge!$S1052,"")</f>
        <v/>
      </c>
      <c r="D1030" s="97">
        <f>RANK($F1030,$F$6:$F$2005,0)+COUNTIF($F$6:$F1030,F1030)</f>
        <v>100</v>
      </c>
      <c r="E1030" s="97"/>
      <c r="F1030" s="97"/>
      <c r="G1030" s="97"/>
      <c r="H1030" s="97"/>
      <c r="I1030" s="93"/>
      <c r="J1030" s="97"/>
      <c r="K1030" s="51" t="str">
        <f>IF(AND(TransferLog!$J1045&lt;&gt;"",TransferLog!$L1045&lt;&gt;""), TransferLog!$L1045,"")</f>
        <v/>
      </c>
      <c r="L1030" s="97">
        <f t="array" ref="L1030">RANK($N1030,$N$6:$N$2005,0)+COUNTIF($N$6:$N1030,N1030)</f>
        <v>100</v>
      </c>
      <c r="M1030" s="97"/>
      <c r="N1030" s="97"/>
      <c r="O1030" s="97"/>
      <c r="P1030" s="97"/>
      <c r="Q1030" s="93"/>
      <c r="U1030" s="93"/>
      <c r="W1030" s="51" t="str">
        <f>IF(AND(AdmittedwithRecentDischarge!$K1052&lt;&gt;"",AdmittedwithRecentDischarge!$I1052&lt;&gt;"",AdmittedwithRecentDischarge!$W1052&lt;&gt;""), AdmittedwithRecentDischarge!$W1052,"")</f>
        <v/>
      </c>
      <c r="X1030" s="97">
        <f t="array" ref="X1030">RANK($Z1030,$Z$6:$Z$2005,0)+COUNTIF($Z$6:$Z1030,Z1030)</f>
        <v>100</v>
      </c>
      <c r="AC1030" s="97"/>
      <c r="AD1030" s="93"/>
    </row>
    <row r="1031" spans="1:30">
      <c r="A1031" s="97">
        <f t="shared" ref="A1031:A1094" si="16">ROW()-5</f>
        <v>1026</v>
      </c>
      <c r="B1031" s="97"/>
      <c r="C1031" s="51" t="str">
        <f>IF(AND(AdmittedwithRecentDischarge!$K1053&lt;&gt;"",AdmittedwithRecentDischarge!$I1053&lt;&gt;"",AdmittedwithRecentDischarge!$S1053&lt;&gt;""), AdmittedwithRecentDischarge!$S1053,"")</f>
        <v/>
      </c>
      <c r="D1031" s="97">
        <f>RANK($F1031,$F$6:$F$2005,0)+COUNTIF($F$6:$F1031,F1031)</f>
        <v>100</v>
      </c>
      <c r="E1031" s="97"/>
      <c r="F1031" s="97"/>
      <c r="G1031" s="97"/>
      <c r="H1031" s="97"/>
      <c r="I1031" s="93"/>
      <c r="J1031" s="97"/>
      <c r="K1031" s="51" t="str">
        <f>IF(AND(TransferLog!$J1046&lt;&gt;"",TransferLog!$L1046&lt;&gt;""), TransferLog!$L1046,"")</f>
        <v/>
      </c>
      <c r="L1031" s="97">
        <f t="array" ref="L1031">RANK($N1031,$N$6:$N$2005,0)+COUNTIF($N$6:$N1031,N1031)</f>
        <v>100</v>
      </c>
      <c r="M1031" s="97"/>
      <c r="N1031" s="97"/>
      <c r="O1031" s="97"/>
      <c r="P1031" s="97"/>
      <c r="Q1031" s="93"/>
      <c r="U1031" s="93"/>
      <c r="W1031" s="51" t="str">
        <f>IF(AND(AdmittedwithRecentDischarge!$K1053&lt;&gt;"",AdmittedwithRecentDischarge!$I1053&lt;&gt;"",AdmittedwithRecentDischarge!$W1053&lt;&gt;""), AdmittedwithRecentDischarge!$W1053,"")</f>
        <v/>
      </c>
      <c r="X1031" s="97">
        <f t="array" ref="X1031">RANK($Z1031,$Z$6:$Z$2005,0)+COUNTIF($Z$6:$Z1031,Z1031)</f>
        <v>100</v>
      </c>
      <c r="AC1031" s="97"/>
      <c r="AD1031" s="93"/>
    </row>
    <row r="1032" spans="1:30">
      <c r="A1032" s="97">
        <f t="shared" si="16"/>
        <v>1027</v>
      </c>
      <c r="B1032" s="97"/>
      <c r="C1032" s="51" t="str">
        <f>IF(AND(AdmittedwithRecentDischarge!$K1054&lt;&gt;"",AdmittedwithRecentDischarge!$I1054&lt;&gt;"",AdmittedwithRecentDischarge!$S1054&lt;&gt;""), AdmittedwithRecentDischarge!$S1054,"")</f>
        <v/>
      </c>
      <c r="D1032" s="97">
        <f>RANK($F1032,$F$6:$F$2005,0)+COUNTIF($F$6:$F1032,F1032)</f>
        <v>100</v>
      </c>
      <c r="E1032" s="97"/>
      <c r="F1032" s="97"/>
      <c r="G1032" s="97"/>
      <c r="H1032" s="97"/>
      <c r="I1032" s="93"/>
      <c r="J1032" s="97"/>
      <c r="K1032" s="51" t="str">
        <f>IF(AND(TransferLog!$J1047&lt;&gt;"",TransferLog!$L1047&lt;&gt;""), TransferLog!$L1047,"")</f>
        <v/>
      </c>
      <c r="L1032" s="97">
        <f t="array" ref="L1032">RANK($N1032,$N$6:$N$2005,0)+COUNTIF($N$6:$N1032,N1032)</f>
        <v>100</v>
      </c>
      <c r="M1032" s="97"/>
      <c r="N1032" s="97"/>
      <c r="O1032" s="97"/>
      <c r="P1032" s="97"/>
      <c r="Q1032" s="93"/>
      <c r="U1032" s="93"/>
      <c r="W1032" s="51" t="str">
        <f>IF(AND(AdmittedwithRecentDischarge!$K1054&lt;&gt;"",AdmittedwithRecentDischarge!$I1054&lt;&gt;"",AdmittedwithRecentDischarge!$W1054&lt;&gt;""), AdmittedwithRecentDischarge!$W1054,"")</f>
        <v/>
      </c>
      <c r="X1032" s="97">
        <f t="array" ref="X1032">RANK($Z1032,$Z$6:$Z$2005,0)+COUNTIF($Z$6:$Z1032,Z1032)</f>
        <v>100</v>
      </c>
      <c r="AC1032" s="97"/>
      <c r="AD1032" s="93"/>
    </row>
    <row r="1033" spans="1:30">
      <c r="A1033" s="97">
        <f t="shared" si="16"/>
        <v>1028</v>
      </c>
      <c r="B1033" s="97"/>
      <c r="C1033" s="51" t="str">
        <f>IF(AND(AdmittedwithRecentDischarge!$K1055&lt;&gt;"",AdmittedwithRecentDischarge!$I1055&lt;&gt;"",AdmittedwithRecentDischarge!$S1055&lt;&gt;""), AdmittedwithRecentDischarge!$S1055,"")</f>
        <v/>
      </c>
      <c r="D1033" s="97">
        <f>RANK($F1033,$F$6:$F$2005,0)+COUNTIF($F$6:$F1033,F1033)</f>
        <v>100</v>
      </c>
      <c r="E1033" s="97"/>
      <c r="F1033" s="97"/>
      <c r="G1033" s="97"/>
      <c r="H1033" s="97"/>
      <c r="I1033" s="93"/>
      <c r="J1033" s="97"/>
      <c r="K1033" s="51" t="str">
        <f>IF(AND(TransferLog!$J1048&lt;&gt;"",TransferLog!$L1048&lt;&gt;""), TransferLog!$L1048,"")</f>
        <v/>
      </c>
      <c r="L1033" s="97">
        <f t="array" ref="L1033">RANK($N1033,$N$6:$N$2005,0)+COUNTIF($N$6:$N1033,N1033)</f>
        <v>100</v>
      </c>
      <c r="M1033" s="97"/>
      <c r="N1033" s="97"/>
      <c r="O1033" s="97"/>
      <c r="P1033" s="97"/>
      <c r="Q1033" s="93"/>
      <c r="U1033" s="93"/>
      <c r="W1033" s="51" t="str">
        <f>IF(AND(AdmittedwithRecentDischarge!$K1055&lt;&gt;"",AdmittedwithRecentDischarge!$I1055&lt;&gt;"",AdmittedwithRecentDischarge!$W1055&lt;&gt;""), AdmittedwithRecentDischarge!$W1055,"")</f>
        <v/>
      </c>
      <c r="X1033" s="97">
        <f t="array" ref="X1033">RANK($Z1033,$Z$6:$Z$2005,0)+COUNTIF($Z$6:$Z1033,Z1033)</f>
        <v>100</v>
      </c>
      <c r="AC1033" s="97"/>
      <c r="AD1033" s="93"/>
    </row>
    <row r="1034" spans="1:30">
      <c r="A1034" s="97">
        <f t="shared" si="16"/>
        <v>1029</v>
      </c>
      <c r="B1034" s="97"/>
      <c r="C1034" s="51" t="str">
        <f>IF(AND(AdmittedwithRecentDischarge!$K1056&lt;&gt;"",AdmittedwithRecentDischarge!$I1056&lt;&gt;"",AdmittedwithRecentDischarge!$S1056&lt;&gt;""), AdmittedwithRecentDischarge!$S1056,"")</f>
        <v/>
      </c>
      <c r="D1034" s="97">
        <f>RANK($F1034,$F$6:$F$2005,0)+COUNTIF($F$6:$F1034,F1034)</f>
        <v>100</v>
      </c>
      <c r="E1034" s="97"/>
      <c r="F1034" s="97"/>
      <c r="G1034" s="97"/>
      <c r="H1034" s="97"/>
      <c r="I1034" s="93"/>
      <c r="J1034" s="97"/>
      <c r="K1034" s="51" t="str">
        <f>IF(AND(TransferLog!$J1049&lt;&gt;"",TransferLog!$L1049&lt;&gt;""), TransferLog!$L1049,"")</f>
        <v/>
      </c>
      <c r="L1034" s="97">
        <f t="array" ref="L1034">RANK($N1034,$N$6:$N$2005,0)+COUNTIF($N$6:$N1034,N1034)</f>
        <v>100</v>
      </c>
      <c r="M1034" s="97"/>
      <c r="N1034" s="97"/>
      <c r="O1034" s="97"/>
      <c r="P1034" s="97"/>
      <c r="Q1034" s="93"/>
      <c r="U1034" s="93"/>
      <c r="W1034" s="51" t="str">
        <f>IF(AND(AdmittedwithRecentDischarge!$K1056&lt;&gt;"",AdmittedwithRecentDischarge!$I1056&lt;&gt;"",AdmittedwithRecentDischarge!$W1056&lt;&gt;""), AdmittedwithRecentDischarge!$W1056,"")</f>
        <v/>
      </c>
      <c r="X1034" s="97">
        <f t="array" ref="X1034">RANK($Z1034,$Z$6:$Z$2005,0)+COUNTIF($Z$6:$Z1034,Z1034)</f>
        <v>100</v>
      </c>
      <c r="AC1034" s="97"/>
      <c r="AD1034" s="93"/>
    </row>
    <row r="1035" spans="1:30">
      <c r="A1035" s="97">
        <f t="shared" si="16"/>
        <v>1030</v>
      </c>
      <c r="B1035" s="97"/>
      <c r="C1035" s="51" t="str">
        <f>IF(AND(AdmittedwithRecentDischarge!$K1057&lt;&gt;"",AdmittedwithRecentDischarge!$I1057&lt;&gt;"",AdmittedwithRecentDischarge!$S1057&lt;&gt;""), AdmittedwithRecentDischarge!$S1057,"")</f>
        <v/>
      </c>
      <c r="D1035" s="97">
        <f>RANK($F1035,$F$6:$F$2005,0)+COUNTIF($F$6:$F1035,F1035)</f>
        <v>100</v>
      </c>
      <c r="E1035" s="97"/>
      <c r="F1035" s="97"/>
      <c r="G1035" s="97"/>
      <c r="H1035" s="97"/>
      <c r="I1035" s="93"/>
      <c r="J1035" s="97"/>
      <c r="K1035" s="51" t="str">
        <f>IF(AND(TransferLog!$J1050&lt;&gt;"",TransferLog!$L1050&lt;&gt;""), TransferLog!$L1050,"")</f>
        <v/>
      </c>
      <c r="L1035" s="97">
        <f t="array" ref="L1035">RANK($N1035,$N$6:$N$2005,0)+COUNTIF($N$6:$N1035,N1035)</f>
        <v>100</v>
      </c>
      <c r="M1035" s="97"/>
      <c r="N1035" s="97"/>
      <c r="O1035" s="97"/>
      <c r="P1035" s="97"/>
      <c r="Q1035" s="93"/>
      <c r="U1035" s="93"/>
      <c r="W1035" s="51" t="str">
        <f>IF(AND(AdmittedwithRecentDischarge!$K1057&lt;&gt;"",AdmittedwithRecentDischarge!$I1057&lt;&gt;"",AdmittedwithRecentDischarge!$W1057&lt;&gt;""), AdmittedwithRecentDischarge!$W1057,"")</f>
        <v/>
      </c>
      <c r="X1035" s="97">
        <f t="array" ref="X1035">RANK($Z1035,$Z$6:$Z$2005,0)+COUNTIF($Z$6:$Z1035,Z1035)</f>
        <v>100</v>
      </c>
      <c r="AC1035" s="97"/>
      <c r="AD1035" s="93"/>
    </row>
    <row r="1036" spans="1:30">
      <c r="A1036" s="97">
        <f t="shared" si="16"/>
        <v>1031</v>
      </c>
      <c r="B1036" s="97"/>
      <c r="C1036" s="51" t="str">
        <f>IF(AND(AdmittedwithRecentDischarge!$K1058&lt;&gt;"",AdmittedwithRecentDischarge!$I1058&lt;&gt;"",AdmittedwithRecentDischarge!$S1058&lt;&gt;""), AdmittedwithRecentDischarge!$S1058,"")</f>
        <v/>
      </c>
      <c r="D1036" s="97">
        <f>RANK($F1036,$F$6:$F$2005,0)+COUNTIF($F$6:$F1036,F1036)</f>
        <v>100</v>
      </c>
      <c r="E1036" s="97"/>
      <c r="F1036" s="97"/>
      <c r="G1036" s="97"/>
      <c r="H1036" s="97"/>
      <c r="I1036" s="93"/>
      <c r="J1036" s="97"/>
      <c r="K1036" s="51" t="str">
        <f>IF(AND(TransferLog!$J1051&lt;&gt;"",TransferLog!$L1051&lt;&gt;""), TransferLog!$L1051,"")</f>
        <v/>
      </c>
      <c r="L1036" s="97">
        <f t="array" ref="L1036">RANK($N1036,$N$6:$N$2005,0)+COUNTIF($N$6:$N1036,N1036)</f>
        <v>100</v>
      </c>
      <c r="M1036" s="97"/>
      <c r="N1036" s="97"/>
      <c r="O1036" s="97"/>
      <c r="P1036" s="97"/>
      <c r="Q1036" s="93"/>
      <c r="U1036" s="93"/>
      <c r="W1036" s="51" t="str">
        <f>IF(AND(AdmittedwithRecentDischarge!$K1058&lt;&gt;"",AdmittedwithRecentDischarge!$I1058&lt;&gt;"",AdmittedwithRecentDischarge!$W1058&lt;&gt;""), AdmittedwithRecentDischarge!$W1058,"")</f>
        <v/>
      </c>
      <c r="X1036" s="97">
        <f t="array" ref="X1036">RANK($Z1036,$Z$6:$Z$2005,0)+COUNTIF($Z$6:$Z1036,Z1036)</f>
        <v>100</v>
      </c>
      <c r="AC1036" s="97"/>
      <c r="AD1036" s="93"/>
    </row>
    <row r="1037" spans="1:30">
      <c r="A1037" s="97">
        <f t="shared" si="16"/>
        <v>1032</v>
      </c>
      <c r="B1037" s="97"/>
      <c r="C1037" s="51" t="str">
        <f>IF(AND(AdmittedwithRecentDischarge!$K1059&lt;&gt;"",AdmittedwithRecentDischarge!$I1059&lt;&gt;"",AdmittedwithRecentDischarge!$S1059&lt;&gt;""), AdmittedwithRecentDischarge!$S1059,"")</f>
        <v/>
      </c>
      <c r="D1037" s="97">
        <f>RANK($F1037,$F$6:$F$2005,0)+COUNTIF($F$6:$F1037,F1037)</f>
        <v>100</v>
      </c>
      <c r="E1037" s="97"/>
      <c r="F1037" s="97"/>
      <c r="G1037" s="97"/>
      <c r="H1037" s="97"/>
      <c r="I1037" s="93"/>
      <c r="J1037" s="97"/>
      <c r="K1037" s="51" t="str">
        <f>IF(AND(TransferLog!$J1052&lt;&gt;"",TransferLog!$L1052&lt;&gt;""), TransferLog!$L1052,"")</f>
        <v/>
      </c>
      <c r="L1037" s="97">
        <f t="array" ref="L1037">RANK($N1037,$N$6:$N$2005,0)+COUNTIF($N$6:$N1037,N1037)</f>
        <v>100</v>
      </c>
      <c r="M1037" s="97"/>
      <c r="N1037" s="97"/>
      <c r="O1037" s="97"/>
      <c r="P1037" s="97"/>
      <c r="Q1037" s="93"/>
      <c r="U1037" s="93"/>
      <c r="W1037" s="51" t="str">
        <f>IF(AND(AdmittedwithRecentDischarge!$K1059&lt;&gt;"",AdmittedwithRecentDischarge!$I1059&lt;&gt;"",AdmittedwithRecentDischarge!$W1059&lt;&gt;""), AdmittedwithRecentDischarge!$W1059,"")</f>
        <v/>
      </c>
      <c r="X1037" s="97">
        <f t="array" ref="X1037">RANK($Z1037,$Z$6:$Z$2005,0)+COUNTIF($Z$6:$Z1037,Z1037)</f>
        <v>100</v>
      </c>
      <c r="AC1037" s="97"/>
      <c r="AD1037" s="93"/>
    </row>
    <row r="1038" spans="1:30">
      <c r="A1038" s="97">
        <f t="shared" si="16"/>
        <v>1033</v>
      </c>
      <c r="B1038" s="97"/>
      <c r="C1038" s="51" t="str">
        <f>IF(AND(AdmittedwithRecentDischarge!$K1060&lt;&gt;"",AdmittedwithRecentDischarge!$I1060&lt;&gt;"",AdmittedwithRecentDischarge!$S1060&lt;&gt;""), AdmittedwithRecentDischarge!$S1060,"")</f>
        <v/>
      </c>
      <c r="D1038" s="97">
        <f>RANK($F1038,$F$6:$F$2005,0)+COUNTIF($F$6:$F1038,F1038)</f>
        <v>100</v>
      </c>
      <c r="E1038" s="97"/>
      <c r="F1038" s="97"/>
      <c r="G1038" s="97"/>
      <c r="H1038" s="97"/>
      <c r="I1038" s="93"/>
      <c r="J1038" s="97"/>
      <c r="K1038" s="51" t="str">
        <f>IF(AND(TransferLog!$J1053&lt;&gt;"",TransferLog!$L1053&lt;&gt;""), TransferLog!$L1053,"")</f>
        <v/>
      </c>
      <c r="L1038" s="97">
        <f t="array" ref="L1038">RANK($N1038,$N$6:$N$2005,0)+COUNTIF($N$6:$N1038,N1038)</f>
        <v>100</v>
      </c>
      <c r="M1038" s="97"/>
      <c r="N1038" s="97"/>
      <c r="O1038" s="97"/>
      <c r="P1038" s="97"/>
      <c r="Q1038" s="93"/>
      <c r="U1038" s="93"/>
      <c r="W1038" s="51" t="str">
        <f>IF(AND(AdmittedwithRecentDischarge!$K1060&lt;&gt;"",AdmittedwithRecentDischarge!$I1060&lt;&gt;"",AdmittedwithRecentDischarge!$W1060&lt;&gt;""), AdmittedwithRecentDischarge!$W1060,"")</f>
        <v/>
      </c>
      <c r="X1038" s="97">
        <f t="array" ref="X1038">RANK($Z1038,$Z$6:$Z$2005,0)+COUNTIF($Z$6:$Z1038,Z1038)</f>
        <v>100</v>
      </c>
      <c r="AC1038" s="97"/>
      <c r="AD1038" s="93"/>
    </row>
    <row r="1039" spans="1:30">
      <c r="A1039" s="97">
        <f t="shared" si="16"/>
        <v>1034</v>
      </c>
      <c r="B1039" s="97"/>
      <c r="C1039" s="51" t="str">
        <f>IF(AND(AdmittedwithRecentDischarge!$K1061&lt;&gt;"",AdmittedwithRecentDischarge!$I1061&lt;&gt;"",AdmittedwithRecentDischarge!$S1061&lt;&gt;""), AdmittedwithRecentDischarge!$S1061,"")</f>
        <v/>
      </c>
      <c r="D1039" s="97">
        <f>RANK($F1039,$F$6:$F$2005,0)+COUNTIF($F$6:$F1039,F1039)</f>
        <v>100</v>
      </c>
      <c r="E1039" s="97"/>
      <c r="F1039" s="97"/>
      <c r="G1039" s="97"/>
      <c r="H1039" s="97"/>
      <c r="I1039" s="93"/>
      <c r="J1039" s="97"/>
      <c r="K1039" s="51" t="str">
        <f>IF(AND(TransferLog!$J1054&lt;&gt;"",TransferLog!$L1054&lt;&gt;""), TransferLog!$L1054,"")</f>
        <v/>
      </c>
      <c r="L1039" s="97">
        <f t="array" ref="L1039">RANK($N1039,$N$6:$N$2005,0)+COUNTIF($N$6:$N1039,N1039)</f>
        <v>100</v>
      </c>
      <c r="M1039" s="97"/>
      <c r="N1039" s="97"/>
      <c r="O1039" s="97"/>
      <c r="P1039" s="97"/>
      <c r="Q1039" s="93"/>
      <c r="U1039" s="93"/>
      <c r="W1039" s="51" t="str">
        <f>IF(AND(AdmittedwithRecentDischarge!$K1061&lt;&gt;"",AdmittedwithRecentDischarge!$I1061&lt;&gt;"",AdmittedwithRecentDischarge!$W1061&lt;&gt;""), AdmittedwithRecentDischarge!$W1061,"")</f>
        <v/>
      </c>
      <c r="X1039" s="97">
        <f t="array" ref="X1039">RANK($Z1039,$Z$6:$Z$2005,0)+COUNTIF($Z$6:$Z1039,Z1039)</f>
        <v>100</v>
      </c>
      <c r="AC1039" s="97"/>
      <c r="AD1039" s="93"/>
    </row>
    <row r="1040" spans="1:30">
      <c r="A1040" s="97">
        <f t="shared" si="16"/>
        <v>1035</v>
      </c>
      <c r="B1040" s="97"/>
      <c r="C1040" s="51" t="str">
        <f>IF(AND(AdmittedwithRecentDischarge!$K1062&lt;&gt;"",AdmittedwithRecentDischarge!$I1062&lt;&gt;"",AdmittedwithRecentDischarge!$S1062&lt;&gt;""), AdmittedwithRecentDischarge!$S1062,"")</f>
        <v/>
      </c>
      <c r="D1040" s="97">
        <f>RANK($F1040,$F$6:$F$2005,0)+COUNTIF($F$6:$F1040,F1040)</f>
        <v>100</v>
      </c>
      <c r="E1040" s="97"/>
      <c r="F1040" s="97"/>
      <c r="G1040" s="97"/>
      <c r="H1040" s="97"/>
      <c r="I1040" s="93"/>
      <c r="J1040" s="97"/>
      <c r="K1040" s="51" t="str">
        <f>IF(AND(TransferLog!$J1055&lt;&gt;"",TransferLog!$L1055&lt;&gt;""), TransferLog!$L1055,"")</f>
        <v/>
      </c>
      <c r="L1040" s="97">
        <f t="array" ref="L1040">RANK($N1040,$N$6:$N$2005,0)+COUNTIF($N$6:$N1040,N1040)</f>
        <v>100</v>
      </c>
      <c r="M1040" s="97"/>
      <c r="N1040" s="97"/>
      <c r="O1040" s="97"/>
      <c r="P1040" s="97"/>
      <c r="Q1040" s="93"/>
      <c r="U1040" s="93"/>
      <c r="W1040" s="51" t="str">
        <f>IF(AND(AdmittedwithRecentDischarge!$K1062&lt;&gt;"",AdmittedwithRecentDischarge!$I1062&lt;&gt;"",AdmittedwithRecentDischarge!$W1062&lt;&gt;""), AdmittedwithRecentDischarge!$W1062,"")</f>
        <v/>
      </c>
      <c r="X1040" s="97">
        <f t="array" ref="X1040">RANK($Z1040,$Z$6:$Z$2005,0)+COUNTIF($Z$6:$Z1040,Z1040)</f>
        <v>100</v>
      </c>
      <c r="AC1040" s="97"/>
      <c r="AD1040" s="93"/>
    </row>
    <row r="1041" spans="1:30">
      <c r="A1041" s="97">
        <f t="shared" si="16"/>
        <v>1036</v>
      </c>
      <c r="B1041" s="97"/>
      <c r="C1041" s="51" t="str">
        <f>IF(AND(AdmittedwithRecentDischarge!$K1063&lt;&gt;"",AdmittedwithRecentDischarge!$I1063&lt;&gt;"",AdmittedwithRecentDischarge!$S1063&lt;&gt;""), AdmittedwithRecentDischarge!$S1063,"")</f>
        <v/>
      </c>
      <c r="D1041" s="97">
        <f>RANK($F1041,$F$6:$F$2005,0)+COUNTIF($F$6:$F1041,F1041)</f>
        <v>100</v>
      </c>
      <c r="E1041" s="97"/>
      <c r="F1041" s="97"/>
      <c r="G1041" s="97"/>
      <c r="H1041" s="97"/>
      <c r="I1041" s="93"/>
      <c r="J1041" s="97"/>
      <c r="K1041" s="51" t="str">
        <f>IF(AND(TransferLog!$J1056&lt;&gt;"",TransferLog!$L1056&lt;&gt;""), TransferLog!$L1056,"")</f>
        <v/>
      </c>
      <c r="L1041" s="97">
        <f t="array" ref="L1041">RANK($N1041,$N$6:$N$2005,0)+COUNTIF($N$6:$N1041,N1041)</f>
        <v>100</v>
      </c>
      <c r="M1041" s="97"/>
      <c r="N1041" s="97"/>
      <c r="O1041" s="97"/>
      <c r="P1041" s="97"/>
      <c r="Q1041" s="93"/>
      <c r="U1041" s="93"/>
      <c r="W1041" s="51" t="str">
        <f>IF(AND(AdmittedwithRecentDischarge!$K1063&lt;&gt;"",AdmittedwithRecentDischarge!$I1063&lt;&gt;"",AdmittedwithRecentDischarge!$W1063&lt;&gt;""), AdmittedwithRecentDischarge!$W1063,"")</f>
        <v/>
      </c>
      <c r="X1041" s="97">
        <f t="array" ref="X1041">RANK($Z1041,$Z$6:$Z$2005,0)+COUNTIF($Z$6:$Z1041,Z1041)</f>
        <v>100</v>
      </c>
      <c r="AC1041" s="97"/>
      <c r="AD1041" s="93"/>
    </row>
    <row r="1042" spans="1:30">
      <c r="A1042" s="97">
        <f t="shared" si="16"/>
        <v>1037</v>
      </c>
      <c r="B1042" s="97"/>
      <c r="C1042" s="51" t="str">
        <f>IF(AND(AdmittedwithRecentDischarge!$K1064&lt;&gt;"",AdmittedwithRecentDischarge!$I1064&lt;&gt;"",AdmittedwithRecentDischarge!$S1064&lt;&gt;""), AdmittedwithRecentDischarge!$S1064,"")</f>
        <v/>
      </c>
      <c r="D1042" s="97">
        <f>RANK($F1042,$F$6:$F$2005,0)+COUNTIF($F$6:$F1042,F1042)</f>
        <v>100</v>
      </c>
      <c r="E1042" s="97"/>
      <c r="F1042" s="97"/>
      <c r="G1042" s="97"/>
      <c r="H1042" s="97"/>
      <c r="I1042" s="93"/>
      <c r="J1042" s="97"/>
      <c r="K1042" s="51" t="str">
        <f>IF(AND(TransferLog!$J1057&lt;&gt;"",TransferLog!$L1057&lt;&gt;""), TransferLog!$L1057,"")</f>
        <v/>
      </c>
      <c r="L1042" s="97">
        <f t="array" ref="L1042">RANK($N1042,$N$6:$N$2005,0)+COUNTIF($N$6:$N1042,N1042)</f>
        <v>100</v>
      </c>
      <c r="M1042" s="97"/>
      <c r="N1042" s="97"/>
      <c r="O1042" s="97"/>
      <c r="P1042" s="97"/>
      <c r="Q1042" s="93"/>
      <c r="U1042" s="93"/>
      <c r="W1042" s="51" t="str">
        <f>IF(AND(AdmittedwithRecentDischarge!$K1064&lt;&gt;"",AdmittedwithRecentDischarge!$I1064&lt;&gt;"",AdmittedwithRecentDischarge!$W1064&lt;&gt;""), AdmittedwithRecentDischarge!$W1064,"")</f>
        <v/>
      </c>
      <c r="X1042" s="97">
        <f t="array" ref="X1042">RANK($Z1042,$Z$6:$Z$2005,0)+COUNTIF($Z$6:$Z1042,Z1042)</f>
        <v>100</v>
      </c>
      <c r="AC1042" s="97"/>
      <c r="AD1042" s="93"/>
    </row>
    <row r="1043" spans="1:30">
      <c r="A1043" s="97">
        <f t="shared" si="16"/>
        <v>1038</v>
      </c>
      <c r="B1043" s="97"/>
      <c r="C1043" s="51" t="str">
        <f>IF(AND(AdmittedwithRecentDischarge!$K1065&lt;&gt;"",AdmittedwithRecentDischarge!$I1065&lt;&gt;"",AdmittedwithRecentDischarge!$S1065&lt;&gt;""), AdmittedwithRecentDischarge!$S1065,"")</f>
        <v/>
      </c>
      <c r="D1043" s="97">
        <f>RANK($F1043,$F$6:$F$2005,0)+COUNTIF($F$6:$F1043,F1043)</f>
        <v>100</v>
      </c>
      <c r="E1043" s="97"/>
      <c r="F1043" s="97"/>
      <c r="G1043" s="97"/>
      <c r="H1043" s="97"/>
      <c r="I1043" s="93"/>
      <c r="J1043" s="97"/>
      <c r="K1043" s="51" t="str">
        <f>IF(AND(TransferLog!$J1058&lt;&gt;"",TransferLog!$L1058&lt;&gt;""), TransferLog!$L1058,"")</f>
        <v/>
      </c>
      <c r="L1043" s="97">
        <f t="array" ref="L1043">RANK($N1043,$N$6:$N$2005,0)+COUNTIF($N$6:$N1043,N1043)</f>
        <v>100</v>
      </c>
      <c r="M1043" s="97"/>
      <c r="N1043" s="97"/>
      <c r="O1043" s="97"/>
      <c r="P1043" s="97"/>
      <c r="Q1043" s="93"/>
      <c r="U1043" s="93"/>
      <c r="W1043" s="51" t="str">
        <f>IF(AND(AdmittedwithRecentDischarge!$K1065&lt;&gt;"",AdmittedwithRecentDischarge!$I1065&lt;&gt;"",AdmittedwithRecentDischarge!$W1065&lt;&gt;""), AdmittedwithRecentDischarge!$W1065,"")</f>
        <v/>
      </c>
      <c r="X1043" s="97">
        <f t="array" ref="X1043">RANK($Z1043,$Z$6:$Z$2005,0)+COUNTIF($Z$6:$Z1043,Z1043)</f>
        <v>100</v>
      </c>
      <c r="AC1043" s="97"/>
      <c r="AD1043" s="93"/>
    </row>
    <row r="1044" spans="1:30">
      <c r="A1044" s="97">
        <f t="shared" si="16"/>
        <v>1039</v>
      </c>
      <c r="B1044" s="97"/>
      <c r="C1044" s="51" t="str">
        <f>IF(AND(AdmittedwithRecentDischarge!$K1066&lt;&gt;"",AdmittedwithRecentDischarge!$I1066&lt;&gt;"",AdmittedwithRecentDischarge!$S1066&lt;&gt;""), AdmittedwithRecentDischarge!$S1066,"")</f>
        <v/>
      </c>
      <c r="D1044" s="97">
        <f>RANK($F1044,$F$6:$F$2005,0)+COUNTIF($F$6:$F1044,F1044)</f>
        <v>100</v>
      </c>
      <c r="E1044" s="97"/>
      <c r="F1044" s="97"/>
      <c r="G1044" s="97"/>
      <c r="H1044" s="97"/>
      <c r="I1044" s="93"/>
      <c r="J1044" s="97"/>
      <c r="K1044" s="51" t="str">
        <f>IF(AND(TransferLog!$J1059&lt;&gt;"",TransferLog!$L1059&lt;&gt;""), TransferLog!$L1059,"")</f>
        <v/>
      </c>
      <c r="L1044" s="97">
        <f t="array" ref="L1044">RANK($N1044,$N$6:$N$2005,0)+COUNTIF($N$6:$N1044,N1044)</f>
        <v>100</v>
      </c>
      <c r="M1044" s="97"/>
      <c r="N1044" s="97"/>
      <c r="O1044" s="97"/>
      <c r="P1044" s="97"/>
      <c r="Q1044" s="93"/>
      <c r="U1044" s="93"/>
      <c r="W1044" s="51" t="str">
        <f>IF(AND(AdmittedwithRecentDischarge!$K1066&lt;&gt;"",AdmittedwithRecentDischarge!$I1066&lt;&gt;"",AdmittedwithRecentDischarge!$W1066&lt;&gt;""), AdmittedwithRecentDischarge!$W1066,"")</f>
        <v/>
      </c>
      <c r="X1044" s="97">
        <f t="array" ref="X1044">RANK($Z1044,$Z$6:$Z$2005,0)+COUNTIF($Z$6:$Z1044,Z1044)</f>
        <v>100</v>
      </c>
      <c r="AC1044" s="97"/>
      <c r="AD1044" s="93"/>
    </row>
    <row r="1045" spans="1:30">
      <c r="A1045" s="97">
        <f t="shared" si="16"/>
        <v>1040</v>
      </c>
      <c r="B1045" s="97"/>
      <c r="C1045" s="51" t="str">
        <f>IF(AND(AdmittedwithRecentDischarge!$K1067&lt;&gt;"",AdmittedwithRecentDischarge!$I1067&lt;&gt;"",AdmittedwithRecentDischarge!$S1067&lt;&gt;""), AdmittedwithRecentDischarge!$S1067,"")</f>
        <v/>
      </c>
      <c r="D1045" s="97">
        <f>RANK($F1045,$F$6:$F$2005,0)+COUNTIF($F$6:$F1045,F1045)</f>
        <v>100</v>
      </c>
      <c r="E1045" s="97"/>
      <c r="F1045" s="97"/>
      <c r="G1045" s="97"/>
      <c r="H1045" s="97"/>
      <c r="I1045" s="93"/>
      <c r="J1045" s="97"/>
      <c r="K1045" s="51" t="str">
        <f>IF(AND(TransferLog!$J1060&lt;&gt;"",TransferLog!$L1060&lt;&gt;""), TransferLog!$L1060,"")</f>
        <v/>
      </c>
      <c r="L1045" s="97">
        <f t="array" ref="L1045">RANK($N1045,$N$6:$N$2005,0)+COUNTIF($N$6:$N1045,N1045)</f>
        <v>100</v>
      </c>
      <c r="M1045" s="97"/>
      <c r="N1045" s="97"/>
      <c r="O1045" s="97"/>
      <c r="P1045" s="97"/>
      <c r="Q1045" s="93"/>
      <c r="U1045" s="93"/>
      <c r="W1045" s="51" t="str">
        <f>IF(AND(AdmittedwithRecentDischarge!$K1067&lt;&gt;"",AdmittedwithRecentDischarge!$I1067&lt;&gt;"",AdmittedwithRecentDischarge!$W1067&lt;&gt;""), AdmittedwithRecentDischarge!$W1067,"")</f>
        <v/>
      </c>
      <c r="X1045" s="97">
        <f t="array" ref="X1045">RANK($Z1045,$Z$6:$Z$2005,0)+COUNTIF($Z$6:$Z1045,Z1045)</f>
        <v>100</v>
      </c>
      <c r="AC1045" s="97"/>
      <c r="AD1045" s="93"/>
    </row>
    <row r="1046" spans="1:30">
      <c r="A1046" s="97">
        <f t="shared" si="16"/>
        <v>1041</v>
      </c>
      <c r="B1046" s="97"/>
      <c r="C1046" s="51" t="str">
        <f>IF(AND(AdmittedwithRecentDischarge!$K1068&lt;&gt;"",AdmittedwithRecentDischarge!$I1068&lt;&gt;"",AdmittedwithRecentDischarge!$S1068&lt;&gt;""), AdmittedwithRecentDischarge!$S1068,"")</f>
        <v/>
      </c>
      <c r="D1046" s="97">
        <f>RANK($F1046,$F$6:$F$2005,0)+COUNTIF($F$6:$F1046,F1046)</f>
        <v>100</v>
      </c>
      <c r="E1046" s="97"/>
      <c r="F1046" s="97"/>
      <c r="G1046" s="97"/>
      <c r="H1046" s="97"/>
      <c r="I1046" s="93"/>
      <c r="J1046" s="97"/>
      <c r="K1046" s="51" t="str">
        <f>IF(AND(TransferLog!$J1061&lt;&gt;"",TransferLog!$L1061&lt;&gt;""), TransferLog!$L1061,"")</f>
        <v/>
      </c>
      <c r="L1046" s="97">
        <f t="array" ref="L1046">RANK($N1046,$N$6:$N$2005,0)+COUNTIF($N$6:$N1046,N1046)</f>
        <v>100</v>
      </c>
      <c r="M1046" s="97"/>
      <c r="N1046" s="97"/>
      <c r="O1046" s="97"/>
      <c r="P1046" s="97"/>
      <c r="Q1046" s="93"/>
      <c r="U1046" s="93"/>
      <c r="W1046" s="51" t="str">
        <f>IF(AND(AdmittedwithRecentDischarge!$K1068&lt;&gt;"",AdmittedwithRecentDischarge!$I1068&lt;&gt;"",AdmittedwithRecentDischarge!$W1068&lt;&gt;""), AdmittedwithRecentDischarge!$W1068,"")</f>
        <v/>
      </c>
      <c r="X1046" s="97">
        <f t="array" ref="X1046">RANK($Z1046,$Z$6:$Z$2005,0)+COUNTIF($Z$6:$Z1046,Z1046)</f>
        <v>100</v>
      </c>
      <c r="AC1046" s="97"/>
      <c r="AD1046" s="93"/>
    </row>
    <row r="1047" spans="1:30">
      <c r="A1047" s="97">
        <f t="shared" si="16"/>
        <v>1042</v>
      </c>
      <c r="B1047" s="97"/>
      <c r="C1047" s="51" t="str">
        <f>IF(AND(AdmittedwithRecentDischarge!$K1069&lt;&gt;"",AdmittedwithRecentDischarge!$I1069&lt;&gt;"",AdmittedwithRecentDischarge!$S1069&lt;&gt;""), AdmittedwithRecentDischarge!$S1069,"")</f>
        <v/>
      </c>
      <c r="D1047" s="97">
        <f>RANK($F1047,$F$6:$F$2005,0)+COUNTIF($F$6:$F1047,F1047)</f>
        <v>100</v>
      </c>
      <c r="E1047" s="97"/>
      <c r="F1047" s="97"/>
      <c r="G1047" s="97"/>
      <c r="H1047" s="97"/>
      <c r="I1047" s="93"/>
      <c r="J1047" s="97"/>
      <c r="K1047" s="51" t="str">
        <f>IF(AND(TransferLog!$J1062&lt;&gt;"",TransferLog!$L1062&lt;&gt;""), TransferLog!$L1062,"")</f>
        <v/>
      </c>
      <c r="L1047" s="97">
        <f t="array" ref="L1047">RANK($N1047,$N$6:$N$2005,0)+COUNTIF($N$6:$N1047,N1047)</f>
        <v>100</v>
      </c>
      <c r="M1047" s="97"/>
      <c r="N1047" s="97"/>
      <c r="O1047" s="97"/>
      <c r="P1047" s="97"/>
      <c r="Q1047" s="93"/>
      <c r="U1047" s="93"/>
      <c r="W1047" s="51" t="str">
        <f>IF(AND(AdmittedwithRecentDischarge!$K1069&lt;&gt;"",AdmittedwithRecentDischarge!$I1069&lt;&gt;"",AdmittedwithRecentDischarge!$W1069&lt;&gt;""), AdmittedwithRecentDischarge!$W1069,"")</f>
        <v/>
      </c>
      <c r="X1047" s="97">
        <f t="array" ref="X1047">RANK($Z1047,$Z$6:$Z$2005,0)+COUNTIF($Z$6:$Z1047,Z1047)</f>
        <v>100</v>
      </c>
      <c r="AC1047" s="97"/>
      <c r="AD1047" s="93"/>
    </row>
    <row r="1048" spans="1:30">
      <c r="A1048" s="97">
        <f t="shared" si="16"/>
        <v>1043</v>
      </c>
      <c r="B1048" s="97"/>
      <c r="C1048" s="51" t="str">
        <f>IF(AND(AdmittedwithRecentDischarge!$K1070&lt;&gt;"",AdmittedwithRecentDischarge!$I1070&lt;&gt;"",AdmittedwithRecentDischarge!$S1070&lt;&gt;""), AdmittedwithRecentDischarge!$S1070,"")</f>
        <v/>
      </c>
      <c r="D1048" s="97">
        <f>RANK($F1048,$F$6:$F$2005,0)+COUNTIF($F$6:$F1048,F1048)</f>
        <v>100</v>
      </c>
      <c r="E1048" s="97"/>
      <c r="F1048" s="97"/>
      <c r="G1048" s="97"/>
      <c r="H1048" s="97"/>
      <c r="I1048" s="93"/>
      <c r="J1048" s="97"/>
      <c r="K1048" s="51" t="str">
        <f>IF(AND(TransferLog!$J1063&lt;&gt;"",TransferLog!$L1063&lt;&gt;""), TransferLog!$L1063,"")</f>
        <v/>
      </c>
      <c r="L1048" s="97">
        <f t="array" ref="L1048">RANK($N1048,$N$6:$N$2005,0)+COUNTIF($N$6:$N1048,N1048)</f>
        <v>100</v>
      </c>
      <c r="M1048" s="97"/>
      <c r="N1048" s="97"/>
      <c r="O1048" s="97"/>
      <c r="P1048" s="97"/>
      <c r="Q1048" s="93"/>
      <c r="U1048" s="93"/>
      <c r="W1048" s="51" t="str">
        <f>IF(AND(AdmittedwithRecentDischarge!$K1070&lt;&gt;"",AdmittedwithRecentDischarge!$I1070&lt;&gt;"",AdmittedwithRecentDischarge!$W1070&lt;&gt;""), AdmittedwithRecentDischarge!$W1070,"")</f>
        <v/>
      </c>
      <c r="X1048" s="97">
        <f t="array" ref="X1048">RANK($Z1048,$Z$6:$Z$2005,0)+COUNTIF($Z$6:$Z1048,Z1048)</f>
        <v>100</v>
      </c>
      <c r="AC1048" s="97"/>
      <c r="AD1048" s="93"/>
    </row>
    <row r="1049" spans="1:30">
      <c r="A1049" s="97">
        <f t="shared" si="16"/>
        <v>1044</v>
      </c>
      <c r="B1049" s="97"/>
      <c r="C1049" s="51" t="str">
        <f>IF(AND(AdmittedwithRecentDischarge!$K1071&lt;&gt;"",AdmittedwithRecentDischarge!$I1071&lt;&gt;"",AdmittedwithRecentDischarge!$S1071&lt;&gt;""), AdmittedwithRecentDischarge!$S1071,"")</f>
        <v/>
      </c>
      <c r="D1049" s="97">
        <f>RANK($F1049,$F$6:$F$2005,0)+COUNTIF($F$6:$F1049,F1049)</f>
        <v>100</v>
      </c>
      <c r="E1049" s="97"/>
      <c r="F1049" s="97"/>
      <c r="G1049" s="97"/>
      <c r="H1049" s="97"/>
      <c r="I1049" s="93"/>
      <c r="J1049" s="97"/>
      <c r="K1049" s="51" t="str">
        <f>IF(AND(TransferLog!$J1064&lt;&gt;"",TransferLog!$L1064&lt;&gt;""), TransferLog!$L1064,"")</f>
        <v/>
      </c>
      <c r="L1049" s="97">
        <f t="array" ref="L1049">RANK($N1049,$N$6:$N$2005,0)+COUNTIF($N$6:$N1049,N1049)</f>
        <v>100</v>
      </c>
      <c r="M1049" s="97"/>
      <c r="N1049" s="97"/>
      <c r="O1049" s="97"/>
      <c r="P1049" s="97"/>
      <c r="Q1049" s="93"/>
      <c r="U1049" s="93"/>
      <c r="W1049" s="51" t="str">
        <f>IF(AND(AdmittedwithRecentDischarge!$K1071&lt;&gt;"",AdmittedwithRecentDischarge!$I1071&lt;&gt;"",AdmittedwithRecentDischarge!$W1071&lt;&gt;""), AdmittedwithRecentDischarge!$W1071,"")</f>
        <v/>
      </c>
      <c r="X1049" s="97">
        <f t="array" ref="X1049">RANK($Z1049,$Z$6:$Z$2005,0)+COUNTIF($Z$6:$Z1049,Z1049)</f>
        <v>100</v>
      </c>
      <c r="AC1049" s="97"/>
      <c r="AD1049" s="93"/>
    </row>
    <row r="1050" spans="1:30">
      <c r="A1050" s="97">
        <f t="shared" si="16"/>
        <v>1045</v>
      </c>
      <c r="B1050" s="97"/>
      <c r="C1050" s="51" t="str">
        <f>IF(AND(AdmittedwithRecentDischarge!$K1072&lt;&gt;"",AdmittedwithRecentDischarge!$I1072&lt;&gt;"",AdmittedwithRecentDischarge!$S1072&lt;&gt;""), AdmittedwithRecentDischarge!$S1072,"")</f>
        <v/>
      </c>
      <c r="D1050" s="97">
        <f>RANK($F1050,$F$6:$F$2005,0)+COUNTIF($F$6:$F1050,F1050)</f>
        <v>100</v>
      </c>
      <c r="E1050" s="97"/>
      <c r="F1050" s="97"/>
      <c r="G1050" s="97"/>
      <c r="H1050" s="97"/>
      <c r="I1050" s="93"/>
      <c r="J1050" s="97"/>
      <c r="K1050" s="51" t="str">
        <f>IF(AND(TransferLog!$J1065&lt;&gt;"",TransferLog!$L1065&lt;&gt;""), TransferLog!$L1065,"")</f>
        <v/>
      </c>
      <c r="L1050" s="97">
        <f t="array" ref="L1050">RANK($N1050,$N$6:$N$2005,0)+COUNTIF($N$6:$N1050,N1050)</f>
        <v>100</v>
      </c>
      <c r="M1050" s="97"/>
      <c r="N1050" s="97"/>
      <c r="O1050" s="97"/>
      <c r="P1050" s="97"/>
      <c r="Q1050" s="93"/>
      <c r="U1050" s="93"/>
      <c r="W1050" s="51" t="str">
        <f>IF(AND(AdmittedwithRecentDischarge!$K1072&lt;&gt;"",AdmittedwithRecentDischarge!$I1072&lt;&gt;"",AdmittedwithRecentDischarge!$W1072&lt;&gt;""), AdmittedwithRecentDischarge!$W1072,"")</f>
        <v/>
      </c>
      <c r="X1050" s="97">
        <f t="array" ref="X1050">RANK($Z1050,$Z$6:$Z$2005,0)+COUNTIF($Z$6:$Z1050,Z1050)</f>
        <v>100</v>
      </c>
      <c r="AC1050" s="97"/>
      <c r="AD1050" s="93"/>
    </row>
    <row r="1051" spans="1:30">
      <c r="A1051" s="97">
        <f t="shared" si="16"/>
        <v>1046</v>
      </c>
      <c r="B1051" s="97"/>
      <c r="C1051" s="51" t="str">
        <f>IF(AND(AdmittedwithRecentDischarge!$K1073&lt;&gt;"",AdmittedwithRecentDischarge!$I1073&lt;&gt;"",AdmittedwithRecentDischarge!$S1073&lt;&gt;""), AdmittedwithRecentDischarge!$S1073,"")</f>
        <v/>
      </c>
      <c r="D1051" s="97">
        <f>RANK($F1051,$F$6:$F$2005,0)+COUNTIF($F$6:$F1051,F1051)</f>
        <v>100</v>
      </c>
      <c r="E1051" s="97"/>
      <c r="F1051" s="97"/>
      <c r="G1051" s="97"/>
      <c r="H1051" s="97"/>
      <c r="I1051" s="93"/>
      <c r="J1051" s="97"/>
      <c r="K1051" s="51" t="str">
        <f>IF(AND(TransferLog!$J1066&lt;&gt;"",TransferLog!$L1066&lt;&gt;""), TransferLog!$L1066,"")</f>
        <v/>
      </c>
      <c r="L1051" s="97">
        <f t="array" ref="L1051">RANK($N1051,$N$6:$N$2005,0)+COUNTIF($N$6:$N1051,N1051)</f>
        <v>100</v>
      </c>
      <c r="M1051" s="97"/>
      <c r="N1051" s="97"/>
      <c r="O1051" s="97"/>
      <c r="P1051" s="97"/>
      <c r="Q1051" s="93"/>
      <c r="U1051" s="93"/>
      <c r="W1051" s="51" t="str">
        <f>IF(AND(AdmittedwithRecentDischarge!$K1073&lt;&gt;"",AdmittedwithRecentDischarge!$I1073&lt;&gt;"",AdmittedwithRecentDischarge!$W1073&lt;&gt;""), AdmittedwithRecentDischarge!$W1073,"")</f>
        <v/>
      </c>
      <c r="X1051" s="97">
        <f t="array" ref="X1051">RANK($Z1051,$Z$6:$Z$2005,0)+COUNTIF($Z$6:$Z1051,Z1051)</f>
        <v>100</v>
      </c>
      <c r="AC1051" s="97"/>
      <c r="AD1051" s="93"/>
    </row>
    <row r="1052" spans="1:30">
      <c r="A1052" s="97">
        <f t="shared" si="16"/>
        <v>1047</v>
      </c>
      <c r="B1052" s="97"/>
      <c r="C1052" s="51" t="str">
        <f>IF(AND(AdmittedwithRecentDischarge!$K1074&lt;&gt;"",AdmittedwithRecentDischarge!$I1074&lt;&gt;"",AdmittedwithRecentDischarge!$S1074&lt;&gt;""), AdmittedwithRecentDischarge!$S1074,"")</f>
        <v/>
      </c>
      <c r="D1052" s="97">
        <f>RANK($F1052,$F$6:$F$2005,0)+COUNTIF($F$6:$F1052,F1052)</f>
        <v>100</v>
      </c>
      <c r="E1052" s="97"/>
      <c r="F1052" s="97"/>
      <c r="G1052" s="97"/>
      <c r="H1052" s="97"/>
      <c r="I1052" s="93"/>
      <c r="J1052" s="97"/>
      <c r="K1052" s="51" t="str">
        <f>IF(AND(TransferLog!$J1067&lt;&gt;"",TransferLog!$L1067&lt;&gt;""), TransferLog!$L1067,"")</f>
        <v/>
      </c>
      <c r="L1052" s="97">
        <f t="array" ref="L1052">RANK($N1052,$N$6:$N$2005,0)+COUNTIF($N$6:$N1052,N1052)</f>
        <v>100</v>
      </c>
      <c r="M1052" s="97"/>
      <c r="N1052" s="97"/>
      <c r="O1052" s="97"/>
      <c r="P1052" s="97"/>
      <c r="Q1052" s="93"/>
      <c r="U1052" s="93"/>
      <c r="W1052" s="51" t="str">
        <f>IF(AND(AdmittedwithRecentDischarge!$K1074&lt;&gt;"",AdmittedwithRecentDischarge!$I1074&lt;&gt;"",AdmittedwithRecentDischarge!$W1074&lt;&gt;""), AdmittedwithRecentDischarge!$W1074,"")</f>
        <v/>
      </c>
      <c r="X1052" s="97">
        <f t="array" ref="X1052">RANK($Z1052,$Z$6:$Z$2005,0)+COUNTIF($Z$6:$Z1052,Z1052)</f>
        <v>100</v>
      </c>
      <c r="AC1052" s="97"/>
      <c r="AD1052" s="93"/>
    </row>
    <row r="1053" spans="1:30">
      <c r="A1053" s="97">
        <f t="shared" si="16"/>
        <v>1048</v>
      </c>
      <c r="B1053" s="97"/>
      <c r="C1053" s="51" t="str">
        <f>IF(AND(AdmittedwithRecentDischarge!$K1075&lt;&gt;"",AdmittedwithRecentDischarge!$I1075&lt;&gt;"",AdmittedwithRecentDischarge!$S1075&lt;&gt;""), AdmittedwithRecentDischarge!$S1075,"")</f>
        <v/>
      </c>
      <c r="D1053" s="97">
        <f>RANK($F1053,$F$6:$F$2005,0)+COUNTIF($F$6:$F1053,F1053)</f>
        <v>100</v>
      </c>
      <c r="E1053" s="97"/>
      <c r="F1053" s="97"/>
      <c r="G1053" s="97"/>
      <c r="H1053" s="97"/>
      <c r="I1053" s="93"/>
      <c r="J1053" s="97"/>
      <c r="K1053" s="51" t="str">
        <f>IF(AND(TransferLog!$J1068&lt;&gt;"",TransferLog!$L1068&lt;&gt;""), TransferLog!$L1068,"")</f>
        <v/>
      </c>
      <c r="L1053" s="97">
        <f t="array" ref="L1053">RANK($N1053,$N$6:$N$2005,0)+COUNTIF($N$6:$N1053,N1053)</f>
        <v>100</v>
      </c>
      <c r="M1053" s="97"/>
      <c r="N1053" s="97"/>
      <c r="O1053" s="97"/>
      <c r="P1053" s="97"/>
      <c r="Q1053" s="93"/>
      <c r="U1053" s="93"/>
      <c r="W1053" s="51" t="str">
        <f>IF(AND(AdmittedwithRecentDischarge!$K1075&lt;&gt;"",AdmittedwithRecentDischarge!$I1075&lt;&gt;"",AdmittedwithRecentDischarge!$W1075&lt;&gt;""), AdmittedwithRecentDischarge!$W1075,"")</f>
        <v/>
      </c>
      <c r="X1053" s="97">
        <f t="array" ref="X1053">RANK($Z1053,$Z$6:$Z$2005,0)+COUNTIF($Z$6:$Z1053,Z1053)</f>
        <v>100</v>
      </c>
      <c r="AC1053" s="97"/>
      <c r="AD1053" s="93"/>
    </row>
    <row r="1054" spans="1:30">
      <c r="A1054" s="97">
        <f t="shared" si="16"/>
        <v>1049</v>
      </c>
      <c r="B1054" s="97"/>
      <c r="C1054" s="51" t="str">
        <f>IF(AND(AdmittedwithRecentDischarge!$K1076&lt;&gt;"",AdmittedwithRecentDischarge!$I1076&lt;&gt;"",AdmittedwithRecentDischarge!$S1076&lt;&gt;""), AdmittedwithRecentDischarge!$S1076,"")</f>
        <v/>
      </c>
      <c r="D1054" s="97">
        <f>RANK($F1054,$F$6:$F$2005,0)+COUNTIF($F$6:$F1054,F1054)</f>
        <v>100</v>
      </c>
      <c r="E1054" s="97"/>
      <c r="F1054" s="97"/>
      <c r="G1054" s="97"/>
      <c r="H1054" s="97"/>
      <c r="I1054" s="93"/>
      <c r="J1054" s="97"/>
      <c r="K1054" s="51" t="str">
        <f>IF(AND(TransferLog!$J1069&lt;&gt;"",TransferLog!$L1069&lt;&gt;""), TransferLog!$L1069,"")</f>
        <v/>
      </c>
      <c r="L1054" s="97">
        <f t="array" ref="L1054">RANK($N1054,$N$6:$N$2005,0)+COUNTIF($N$6:$N1054,N1054)</f>
        <v>100</v>
      </c>
      <c r="M1054" s="97"/>
      <c r="N1054" s="97"/>
      <c r="O1054" s="97"/>
      <c r="P1054" s="97"/>
      <c r="Q1054" s="93"/>
      <c r="U1054" s="93"/>
      <c r="W1054" s="51" t="str">
        <f>IF(AND(AdmittedwithRecentDischarge!$K1076&lt;&gt;"",AdmittedwithRecentDischarge!$I1076&lt;&gt;"",AdmittedwithRecentDischarge!$W1076&lt;&gt;""), AdmittedwithRecentDischarge!$W1076,"")</f>
        <v/>
      </c>
      <c r="X1054" s="97">
        <f t="array" ref="X1054">RANK($Z1054,$Z$6:$Z$2005,0)+COUNTIF($Z$6:$Z1054,Z1054)</f>
        <v>100</v>
      </c>
      <c r="AC1054" s="97"/>
      <c r="AD1054" s="93"/>
    </row>
    <row r="1055" spans="1:30">
      <c r="A1055" s="97">
        <f t="shared" si="16"/>
        <v>1050</v>
      </c>
      <c r="B1055" s="97"/>
      <c r="C1055" s="51" t="str">
        <f>IF(AND(AdmittedwithRecentDischarge!$K1077&lt;&gt;"",AdmittedwithRecentDischarge!$I1077&lt;&gt;"",AdmittedwithRecentDischarge!$S1077&lt;&gt;""), AdmittedwithRecentDischarge!$S1077,"")</f>
        <v/>
      </c>
      <c r="D1055" s="97">
        <f>RANK($F1055,$F$6:$F$2005,0)+COUNTIF($F$6:$F1055,F1055)</f>
        <v>100</v>
      </c>
      <c r="E1055" s="97"/>
      <c r="F1055" s="97"/>
      <c r="G1055" s="97"/>
      <c r="H1055" s="97"/>
      <c r="I1055" s="93"/>
      <c r="J1055" s="97"/>
      <c r="K1055" s="51" t="str">
        <f>IF(AND(TransferLog!$J1070&lt;&gt;"",TransferLog!$L1070&lt;&gt;""), TransferLog!$L1070,"")</f>
        <v/>
      </c>
      <c r="L1055" s="97">
        <f t="array" ref="L1055">RANK($N1055,$N$6:$N$2005,0)+COUNTIF($N$6:$N1055,N1055)</f>
        <v>100</v>
      </c>
      <c r="M1055" s="97"/>
      <c r="N1055" s="97"/>
      <c r="O1055" s="97"/>
      <c r="P1055" s="97"/>
      <c r="Q1055" s="93"/>
      <c r="U1055" s="93"/>
      <c r="W1055" s="51" t="str">
        <f>IF(AND(AdmittedwithRecentDischarge!$K1077&lt;&gt;"",AdmittedwithRecentDischarge!$I1077&lt;&gt;"",AdmittedwithRecentDischarge!$W1077&lt;&gt;""), AdmittedwithRecentDischarge!$W1077,"")</f>
        <v/>
      </c>
      <c r="X1055" s="97">
        <f t="array" ref="X1055">RANK($Z1055,$Z$6:$Z$2005,0)+COUNTIF($Z$6:$Z1055,Z1055)</f>
        <v>100</v>
      </c>
      <c r="AC1055" s="97"/>
      <c r="AD1055" s="93"/>
    </row>
    <row r="1056" spans="1:30">
      <c r="A1056" s="97">
        <f t="shared" si="16"/>
        <v>1051</v>
      </c>
      <c r="B1056" s="97"/>
      <c r="C1056" s="51" t="str">
        <f>IF(AND(AdmittedwithRecentDischarge!$K1078&lt;&gt;"",AdmittedwithRecentDischarge!$I1078&lt;&gt;"",AdmittedwithRecentDischarge!$S1078&lt;&gt;""), AdmittedwithRecentDischarge!$S1078,"")</f>
        <v/>
      </c>
      <c r="D1056" s="97">
        <f>RANK($F1056,$F$6:$F$2005,0)+COUNTIF($F$6:$F1056,F1056)</f>
        <v>100</v>
      </c>
      <c r="E1056" s="97"/>
      <c r="F1056" s="97"/>
      <c r="G1056" s="97"/>
      <c r="H1056" s="97"/>
      <c r="I1056" s="93"/>
      <c r="J1056" s="97"/>
      <c r="K1056" s="51" t="str">
        <f>IF(AND(TransferLog!$J1071&lt;&gt;"",TransferLog!$L1071&lt;&gt;""), TransferLog!$L1071,"")</f>
        <v/>
      </c>
      <c r="L1056" s="97">
        <f t="array" ref="L1056">RANK($N1056,$N$6:$N$2005,0)+COUNTIF($N$6:$N1056,N1056)</f>
        <v>100</v>
      </c>
      <c r="M1056" s="97"/>
      <c r="N1056" s="97"/>
      <c r="O1056" s="97"/>
      <c r="P1056" s="97"/>
      <c r="Q1056" s="93"/>
      <c r="U1056" s="93"/>
      <c r="W1056" s="51" t="str">
        <f>IF(AND(AdmittedwithRecentDischarge!$K1078&lt;&gt;"",AdmittedwithRecentDischarge!$I1078&lt;&gt;"",AdmittedwithRecentDischarge!$W1078&lt;&gt;""), AdmittedwithRecentDischarge!$W1078,"")</f>
        <v/>
      </c>
      <c r="X1056" s="97">
        <f t="array" ref="X1056">RANK($Z1056,$Z$6:$Z$2005,0)+COUNTIF($Z$6:$Z1056,Z1056)</f>
        <v>100</v>
      </c>
      <c r="AC1056" s="97"/>
      <c r="AD1056" s="93"/>
    </row>
    <row r="1057" spans="1:30">
      <c r="A1057" s="97">
        <f t="shared" si="16"/>
        <v>1052</v>
      </c>
      <c r="B1057" s="97"/>
      <c r="C1057" s="51" t="str">
        <f>IF(AND(AdmittedwithRecentDischarge!$K1079&lt;&gt;"",AdmittedwithRecentDischarge!$I1079&lt;&gt;"",AdmittedwithRecentDischarge!$S1079&lt;&gt;""), AdmittedwithRecentDischarge!$S1079,"")</f>
        <v/>
      </c>
      <c r="D1057" s="97">
        <f>RANK($F1057,$F$6:$F$2005,0)+COUNTIF($F$6:$F1057,F1057)</f>
        <v>100</v>
      </c>
      <c r="E1057" s="97"/>
      <c r="F1057" s="97"/>
      <c r="G1057" s="97"/>
      <c r="H1057" s="97"/>
      <c r="I1057" s="93"/>
      <c r="J1057" s="97"/>
      <c r="K1057" s="51" t="str">
        <f>IF(AND(TransferLog!$J1072&lt;&gt;"",TransferLog!$L1072&lt;&gt;""), TransferLog!$L1072,"")</f>
        <v/>
      </c>
      <c r="L1057" s="97">
        <f t="array" ref="L1057">RANK($N1057,$N$6:$N$2005,0)+COUNTIF($N$6:$N1057,N1057)</f>
        <v>100</v>
      </c>
      <c r="M1057" s="97"/>
      <c r="N1057" s="97"/>
      <c r="O1057" s="97"/>
      <c r="P1057" s="97"/>
      <c r="Q1057" s="93"/>
      <c r="U1057" s="93"/>
      <c r="W1057" s="51" t="str">
        <f>IF(AND(AdmittedwithRecentDischarge!$K1079&lt;&gt;"",AdmittedwithRecentDischarge!$I1079&lt;&gt;"",AdmittedwithRecentDischarge!$W1079&lt;&gt;""), AdmittedwithRecentDischarge!$W1079,"")</f>
        <v/>
      </c>
      <c r="X1057" s="97">
        <f t="array" ref="X1057">RANK($Z1057,$Z$6:$Z$2005,0)+COUNTIF($Z$6:$Z1057,Z1057)</f>
        <v>100</v>
      </c>
      <c r="AC1057" s="97"/>
      <c r="AD1057" s="93"/>
    </row>
    <row r="1058" spans="1:30">
      <c r="A1058" s="97">
        <f t="shared" si="16"/>
        <v>1053</v>
      </c>
      <c r="B1058" s="97"/>
      <c r="C1058" s="51" t="str">
        <f>IF(AND(AdmittedwithRecentDischarge!$K1080&lt;&gt;"",AdmittedwithRecentDischarge!$I1080&lt;&gt;"",AdmittedwithRecentDischarge!$S1080&lt;&gt;""), AdmittedwithRecentDischarge!$S1080,"")</f>
        <v/>
      </c>
      <c r="D1058" s="97">
        <f>RANK($F1058,$F$6:$F$2005,0)+COUNTIF($F$6:$F1058,F1058)</f>
        <v>100</v>
      </c>
      <c r="E1058" s="97"/>
      <c r="F1058" s="97"/>
      <c r="G1058" s="97"/>
      <c r="H1058" s="97"/>
      <c r="I1058" s="93"/>
      <c r="J1058" s="97"/>
      <c r="K1058" s="51" t="str">
        <f>IF(AND(TransferLog!$J1073&lt;&gt;"",TransferLog!$L1073&lt;&gt;""), TransferLog!$L1073,"")</f>
        <v/>
      </c>
      <c r="L1058" s="97">
        <f t="array" ref="L1058">RANK($N1058,$N$6:$N$2005,0)+COUNTIF($N$6:$N1058,N1058)</f>
        <v>100</v>
      </c>
      <c r="M1058" s="97"/>
      <c r="N1058" s="97"/>
      <c r="O1058" s="97"/>
      <c r="P1058" s="97"/>
      <c r="Q1058" s="93"/>
      <c r="U1058" s="93"/>
      <c r="W1058" s="51" t="str">
        <f>IF(AND(AdmittedwithRecentDischarge!$K1080&lt;&gt;"",AdmittedwithRecentDischarge!$I1080&lt;&gt;"",AdmittedwithRecentDischarge!$W1080&lt;&gt;""), AdmittedwithRecentDischarge!$W1080,"")</f>
        <v/>
      </c>
      <c r="X1058" s="97">
        <f t="array" ref="X1058">RANK($Z1058,$Z$6:$Z$2005,0)+COUNTIF($Z$6:$Z1058,Z1058)</f>
        <v>100</v>
      </c>
      <c r="AC1058" s="97"/>
      <c r="AD1058" s="93"/>
    </row>
    <row r="1059" spans="1:30">
      <c r="A1059" s="97">
        <f t="shared" si="16"/>
        <v>1054</v>
      </c>
      <c r="B1059" s="97"/>
      <c r="C1059" s="51" t="str">
        <f>IF(AND(AdmittedwithRecentDischarge!$K1081&lt;&gt;"",AdmittedwithRecentDischarge!$I1081&lt;&gt;"",AdmittedwithRecentDischarge!$S1081&lt;&gt;""), AdmittedwithRecentDischarge!$S1081,"")</f>
        <v/>
      </c>
      <c r="D1059" s="97">
        <f>RANK($F1059,$F$6:$F$2005,0)+COUNTIF($F$6:$F1059,F1059)</f>
        <v>100</v>
      </c>
      <c r="E1059" s="97"/>
      <c r="F1059" s="97"/>
      <c r="G1059" s="97"/>
      <c r="H1059" s="97"/>
      <c r="I1059" s="93"/>
      <c r="J1059" s="97"/>
      <c r="K1059" s="51" t="str">
        <f>IF(AND(TransferLog!$J1074&lt;&gt;"",TransferLog!$L1074&lt;&gt;""), TransferLog!$L1074,"")</f>
        <v/>
      </c>
      <c r="L1059" s="97">
        <f t="array" ref="L1059">RANK($N1059,$N$6:$N$2005,0)+COUNTIF($N$6:$N1059,N1059)</f>
        <v>100</v>
      </c>
      <c r="M1059" s="97"/>
      <c r="N1059" s="97"/>
      <c r="O1059" s="97"/>
      <c r="P1059" s="97"/>
      <c r="Q1059" s="93"/>
      <c r="U1059" s="93"/>
      <c r="W1059" s="51" t="str">
        <f>IF(AND(AdmittedwithRecentDischarge!$K1081&lt;&gt;"",AdmittedwithRecentDischarge!$I1081&lt;&gt;"",AdmittedwithRecentDischarge!$W1081&lt;&gt;""), AdmittedwithRecentDischarge!$W1081,"")</f>
        <v/>
      </c>
      <c r="X1059" s="97">
        <f t="array" ref="X1059">RANK($Z1059,$Z$6:$Z$2005,0)+COUNTIF($Z$6:$Z1059,Z1059)</f>
        <v>100</v>
      </c>
      <c r="AC1059" s="97"/>
      <c r="AD1059" s="93"/>
    </row>
    <row r="1060" spans="1:30">
      <c r="A1060" s="97">
        <f t="shared" si="16"/>
        <v>1055</v>
      </c>
      <c r="B1060" s="97"/>
      <c r="C1060" s="51" t="str">
        <f>IF(AND(AdmittedwithRecentDischarge!$K1082&lt;&gt;"",AdmittedwithRecentDischarge!$I1082&lt;&gt;"",AdmittedwithRecentDischarge!$S1082&lt;&gt;""), AdmittedwithRecentDischarge!$S1082,"")</f>
        <v/>
      </c>
      <c r="D1060" s="97">
        <f>RANK($F1060,$F$6:$F$2005,0)+COUNTIF($F$6:$F1060,F1060)</f>
        <v>100</v>
      </c>
      <c r="E1060" s="97"/>
      <c r="F1060" s="97"/>
      <c r="G1060" s="97"/>
      <c r="H1060" s="97"/>
      <c r="I1060" s="93"/>
      <c r="J1060" s="97"/>
      <c r="K1060" s="51" t="str">
        <f>IF(AND(TransferLog!$J1075&lt;&gt;"",TransferLog!$L1075&lt;&gt;""), TransferLog!$L1075,"")</f>
        <v/>
      </c>
      <c r="L1060" s="97">
        <f t="array" ref="L1060">RANK($N1060,$N$6:$N$2005,0)+COUNTIF($N$6:$N1060,N1060)</f>
        <v>100</v>
      </c>
      <c r="M1060" s="97"/>
      <c r="N1060" s="97"/>
      <c r="O1060" s="97"/>
      <c r="P1060" s="97"/>
      <c r="Q1060" s="93"/>
      <c r="U1060" s="93"/>
      <c r="W1060" s="51" t="str">
        <f>IF(AND(AdmittedwithRecentDischarge!$K1082&lt;&gt;"",AdmittedwithRecentDischarge!$I1082&lt;&gt;"",AdmittedwithRecentDischarge!$W1082&lt;&gt;""), AdmittedwithRecentDischarge!$W1082,"")</f>
        <v/>
      </c>
      <c r="X1060" s="97">
        <f t="array" ref="X1060">RANK($Z1060,$Z$6:$Z$2005,0)+COUNTIF($Z$6:$Z1060,Z1060)</f>
        <v>100</v>
      </c>
      <c r="AC1060" s="97"/>
      <c r="AD1060" s="93"/>
    </row>
    <row r="1061" spans="1:30">
      <c r="A1061" s="97">
        <f t="shared" si="16"/>
        <v>1056</v>
      </c>
      <c r="B1061" s="97"/>
      <c r="C1061" s="51" t="str">
        <f>IF(AND(AdmittedwithRecentDischarge!$K1083&lt;&gt;"",AdmittedwithRecentDischarge!$I1083&lt;&gt;"",AdmittedwithRecentDischarge!$S1083&lt;&gt;""), AdmittedwithRecentDischarge!$S1083,"")</f>
        <v/>
      </c>
      <c r="D1061" s="97">
        <f>RANK($F1061,$F$6:$F$2005,0)+COUNTIF($F$6:$F1061,F1061)</f>
        <v>100</v>
      </c>
      <c r="E1061" s="97"/>
      <c r="F1061" s="97"/>
      <c r="G1061" s="97"/>
      <c r="H1061" s="97"/>
      <c r="I1061" s="93"/>
      <c r="J1061" s="97"/>
      <c r="K1061" s="51" t="str">
        <f>IF(AND(TransferLog!$J1076&lt;&gt;"",TransferLog!$L1076&lt;&gt;""), TransferLog!$L1076,"")</f>
        <v/>
      </c>
      <c r="L1061" s="97">
        <f t="array" ref="L1061">RANK($N1061,$N$6:$N$2005,0)+COUNTIF($N$6:$N1061,N1061)</f>
        <v>100</v>
      </c>
      <c r="M1061" s="97"/>
      <c r="N1061" s="97"/>
      <c r="O1061" s="97"/>
      <c r="P1061" s="97"/>
      <c r="Q1061" s="93"/>
      <c r="U1061" s="93"/>
      <c r="W1061" s="51" t="str">
        <f>IF(AND(AdmittedwithRecentDischarge!$K1083&lt;&gt;"",AdmittedwithRecentDischarge!$I1083&lt;&gt;"",AdmittedwithRecentDischarge!$W1083&lt;&gt;""), AdmittedwithRecentDischarge!$W1083,"")</f>
        <v/>
      </c>
      <c r="X1061" s="97">
        <f t="array" ref="X1061">RANK($Z1061,$Z$6:$Z$2005,0)+COUNTIF($Z$6:$Z1061,Z1061)</f>
        <v>100</v>
      </c>
      <c r="AC1061" s="97"/>
      <c r="AD1061" s="93"/>
    </row>
    <row r="1062" spans="1:30">
      <c r="A1062" s="97">
        <f t="shared" si="16"/>
        <v>1057</v>
      </c>
      <c r="B1062" s="97"/>
      <c r="C1062" s="51" t="str">
        <f>IF(AND(AdmittedwithRecentDischarge!$K1084&lt;&gt;"",AdmittedwithRecentDischarge!$I1084&lt;&gt;"",AdmittedwithRecentDischarge!$S1084&lt;&gt;""), AdmittedwithRecentDischarge!$S1084,"")</f>
        <v/>
      </c>
      <c r="D1062" s="97">
        <f>RANK($F1062,$F$6:$F$2005,0)+COUNTIF($F$6:$F1062,F1062)</f>
        <v>100</v>
      </c>
      <c r="E1062" s="97"/>
      <c r="F1062" s="97"/>
      <c r="G1062" s="97"/>
      <c r="H1062" s="97"/>
      <c r="I1062" s="93"/>
      <c r="J1062" s="97"/>
      <c r="K1062" s="51" t="str">
        <f>IF(AND(TransferLog!$J1077&lt;&gt;"",TransferLog!$L1077&lt;&gt;""), TransferLog!$L1077,"")</f>
        <v/>
      </c>
      <c r="L1062" s="97">
        <f t="array" ref="L1062">RANK($N1062,$N$6:$N$2005,0)+COUNTIF($N$6:$N1062,N1062)</f>
        <v>100</v>
      </c>
      <c r="M1062" s="97"/>
      <c r="N1062" s="97"/>
      <c r="O1062" s="97"/>
      <c r="P1062" s="97"/>
      <c r="Q1062" s="93"/>
      <c r="U1062" s="93"/>
      <c r="W1062" s="51" t="str">
        <f>IF(AND(AdmittedwithRecentDischarge!$K1084&lt;&gt;"",AdmittedwithRecentDischarge!$I1084&lt;&gt;"",AdmittedwithRecentDischarge!$W1084&lt;&gt;""), AdmittedwithRecentDischarge!$W1084,"")</f>
        <v/>
      </c>
      <c r="X1062" s="97">
        <f t="array" ref="X1062">RANK($Z1062,$Z$6:$Z$2005,0)+COUNTIF($Z$6:$Z1062,Z1062)</f>
        <v>100</v>
      </c>
      <c r="AC1062" s="97"/>
      <c r="AD1062" s="93"/>
    </row>
    <row r="1063" spans="1:30">
      <c r="A1063" s="97">
        <f t="shared" si="16"/>
        <v>1058</v>
      </c>
      <c r="B1063" s="97"/>
      <c r="C1063" s="51" t="str">
        <f>IF(AND(AdmittedwithRecentDischarge!$K1085&lt;&gt;"",AdmittedwithRecentDischarge!$I1085&lt;&gt;"",AdmittedwithRecentDischarge!$S1085&lt;&gt;""), AdmittedwithRecentDischarge!$S1085,"")</f>
        <v/>
      </c>
      <c r="D1063" s="97">
        <f>RANK($F1063,$F$6:$F$2005,0)+COUNTIF($F$6:$F1063,F1063)</f>
        <v>100</v>
      </c>
      <c r="E1063" s="97"/>
      <c r="F1063" s="97"/>
      <c r="G1063" s="97"/>
      <c r="H1063" s="97"/>
      <c r="I1063" s="93"/>
      <c r="J1063" s="97"/>
      <c r="K1063" s="51" t="str">
        <f>IF(AND(TransferLog!$J1078&lt;&gt;"",TransferLog!$L1078&lt;&gt;""), TransferLog!$L1078,"")</f>
        <v/>
      </c>
      <c r="L1063" s="97">
        <f t="array" ref="L1063">RANK($N1063,$N$6:$N$2005,0)+COUNTIF($N$6:$N1063,N1063)</f>
        <v>100</v>
      </c>
      <c r="M1063" s="97"/>
      <c r="N1063" s="97"/>
      <c r="O1063" s="97"/>
      <c r="P1063" s="97"/>
      <c r="Q1063" s="93"/>
      <c r="U1063" s="93"/>
      <c r="W1063" s="51" t="str">
        <f>IF(AND(AdmittedwithRecentDischarge!$K1085&lt;&gt;"",AdmittedwithRecentDischarge!$I1085&lt;&gt;"",AdmittedwithRecentDischarge!$W1085&lt;&gt;""), AdmittedwithRecentDischarge!$W1085,"")</f>
        <v/>
      </c>
      <c r="X1063" s="97">
        <f t="array" ref="X1063">RANK($Z1063,$Z$6:$Z$2005,0)+COUNTIF($Z$6:$Z1063,Z1063)</f>
        <v>100</v>
      </c>
      <c r="AC1063" s="97"/>
      <c r="AD1063" s="93"/>
    </row>
    <row r="1064" spans="1:30">
      <c r="A1064" s="97">
        <f t="shared" si="16"/>
        <v>1059</v>
      </c>
      <c r="B1064" s="97"/>
      <c r="C1064" s="51" t="str">
        <f>IF(AND(AdmittedwithRecentDischarge!$K1086&lt;&gt;"",AdmittedwithRecentDischarge!$I1086&lt;&gt;"",AdmittedwithRecentDischarge!$S1086&lt;&gt;""), AdmittedwithRecentDischarge!$S1086,"")</f>
        <v/>
      </c>
      <c r="D1064" s="97">
        <f>RANK($F1064,$F$6:$F$2005,0)+COUNTIF($F$6:$F1064,F1064)</f>
        <v>100</v>
      </c>
      <c r="E1064" s="97"/>
      <c r="F1064" s="97"/>
      <c r="G1064" s="97"/>
      <c r="H1064" s="97"/>
      <c r="I1064" s="93"/>
      <c r="J1064" s="97"/>
      <c r="K1064" s="51" t="str">
        <f>IF(AND(TransferLog!$J1079&lt;&gt;"",TransferLog!$L1079&lt;&gt;""), TransferLog!$L1079,"")</f>
        <v/>
      </c>
      <c r="L1064" s="97">
        <f t="array" ref="L1064">RANK($N1064,$N$6:$N$2005,0)+COUNTIF($N$6:$N1064,N1064)</f>
        <v>100</v>
      </c>
      <c r="M1064" s="97"/>
      <c r="N1064" s="97"/>
      <c r="O1064" s="97"/>
      <c r="P1064" s="97"/>
      <c r="Q1064" s="93"/>
      <c r="U1064" s="93"/>
      <c r="W1064" s="51" t="str">
        <f>IF(AND(AdmittedwithRecentDischarge!$K1086&lt;&gt;"",AdmittedwithRecentDischarge!$I1086&lt;&gt;"",AdmittedwithRecentDischarge!$W1086&lt;&gt;""), AdmittedwithRecentDischarge!$W1086,"")</f>
        <v/>
      </c>
      <c r="X1064" s="97">
        <f t="array" ref="X1064">RANK($Z1064,$Z$6:$Z$2005,0)+COUNTIF($Z$6:$Z1064,Z1064)</f>
        <v>100</v>
      </c>
      <c r="AC1064" s="97"/>
      <c r="AD1064" s="93"/>
    </row>
    <row r="1065" spans="1:30">
      <c r="A1065" s="97">
        <f t="shared" si="16"/>
        <v>1060</v>
      </c>
      <c r="B1065" s="97"/>
      <c r="C1065" s="51" t="str">
        <f>IF(AND(AdmittedwithRecentDischarge!$K1087&lt;&gt;"",AdmittedwithRecentDischarge!$I1087&lt;&gt;"",AdmittedwithRecentDischarge!$S1087&lt;&gt;""), AdmittedwithRecentDischarge!$S1087,"")</f>
        <v/>
      </c>
      <c r="D1065" s="97">
        <f>RANK($F1065,$F$6:$F$2005,0)+COUNTIF($F$6:$F1065,F1065)</f>
        <v>100</v>
      </c>
      <c r="E1065" s="97"/>
      <c r="F1065" s="97"/>
      <c r="G1065" s="97"/>
      <c r="H1065" s="97"/>
      <c r="I1065" s="93"/>
      <c r="J1065" s="97"/>
      <c r="K1065" s="51" t="str">
        <f>IF(AND(TransferLog!$J1080&lt;&gt;"",TransferLog!$L1080&lt;&gt;""), TransferLog!$L1080,"")</f>
        <v/>
      </c>
      <c r="L1065" s="97">
        <f t="array" ref="L1065">RANK($N1065,$N$6:$N$2005,0)+COUNTIF($N$6:$N1065,N1065)</f>
        <v>100</v>
      </c>
      <c r="M1065" s="97"/>
      <c r="N1065" s="97"/>
      <c r="O1065" s="97"/>
      <c r="P1065" s="97"/>
      <c r="Q1065" s="93"/>
      <c r="U1065" s="93"/>
      <c r="W1065" s="51" t="str">
        <f>IF(AND(AdmittedwithRecentDischarge!$K1087&lt;&gt;"",AdmittedwithRecentDischarge!$I1087&lt;&gt;"",AdmittedwithRecentDischarge!$W1087&lt;&gt;""), AdmittedwithRecentDischarge!$W1087,"")</f>
        <v/>
      </c>
      <c r="X1065" s="97">
        <f t="array" ref="X1065">RANK($Z1065,$Z$6:$Z$2005,0)+COUNTIF($Z$6:$Z1065,Z1065)</f>
        <v>100</v>
      </c>
      <c r="AC1065" s="97"/>
      <c r="AD1065" s="93"/>
    </row>
    <row r="1066" spans="1:30">
      <c r="A1066" s="97">
        <f t="shared" si="16"/>
        <v>1061</v>
      </c>
      <c r="B1066" s="97"/>
      <c r="C1066" s="51" t="str">
        <f>IF(AND(AdmittedwithRecentDischarge!$K1088&lt;&gt;"",AdmittedwithRecentDischarge!$I1088&lt;&gt;"",AdmittedwithRecentDischarge!$S1088&lt;&gt;""), AdmittedwithRecentDischarge!$S1088,"")</f>
        <v/>
      </c>
      <c r="D1066" s="97">
        <f>RANK($F1066,$F$6:$F$2005,0)+COUNTIF($F$6:$F1066,F1066)</f>
        <v>100</v>
      </c>
      <c r="E1066" s="97"/>
      <c r="F1066" s="97"/>
      <c r="G1066" s="97"/>
      <c r="H1066" s="97"/>
      <c r="I1066" s="93"/>
      <c r="J1066" s="97"/>
      <c r="K1066" s="51" t="str">
        <f>IF(AND(TransferLog!$J1081&lt;&gt;"",TransferLog!$L1081&lt;&gt;""), TransferLog!$L1081,"")</f>
        <v/>
      </c>
      <c r="L1066" s="97">
        <f t="array" ref="L1066">RANK($N1066,$N$6:$N$2005,0)+COUNTIF($N$6:$N1066,N1066)</f>
        <v>100</v>
      </c>
      <c r="M1066" s="97"/>
      <c r="N1066" s="97"/>
      <c r="O1066" s="97"/>
      <c r="P1066" s="97"/>
      <c r="Q1066" s="93"/>
      <c r="U1066" s="93"/>
      <c r="W1066" s="51" t="str">
        <f>IF(AND(AdmittedwithRecentDischarge!$K1088&lt;&gt;"",AdmittedwithRecentDischarge!$I1088&lt;&gt;"",AdmittedwithRecentDischarge!$W1088&lt;&gt;""), AdmittedwithRecentDischarge!$W1088,"")</f>
        <v/>
      </c>
      <c r="X1066" s="97">
        <f t="array" ref="X1066">RANK($Z1066,$Z$6:$Z$2005,0)+COUNTIF($Z$6:$Z1066,Z1066)</f>
        <v>100</v>
      </c>
      <c r="AC1066" s="97"/>
      <c r="AD1066" s="93"/>
    </row>
    <row r="1067" spans="1:30">
      <c r="A1067" s="97">
        <f t="shared" si="16"/>
        <v>1062</v>
      </c>
      <c r="B1067" s="97"/>
      <c r="C1067" s="51" t="str">
        <f>IF(AND(AdmittedwithRecentDischarge!$K1089&lt;&gt;"",AdmittedwithRecentDischarge!$I1089&lt;&gt;"",AdmittedwithRecentDischarge!$S1089&lt;&gt;""), AdmittedwithRecentDischarge!$S1089,"")</f>
        <v/>
      </c>
      <c r="D1067" s="97">
        <f>RANK($F1067,$F$6:$F$2005,0)+COUNTIF($F$6:$F1067,F1067)</f>
        <v>100</v>
      </c>
      <c r="E1067" s="97"/>
      <c r="F1067" s="97"/>
      <c r="G1067" s="97"/>
      <c r="H1067" s="97"/>
      <c r="I1067" s="93"/>
      <c r="J1067" s="97"/>
      <c r="K1067" s="51" t="str">
        <f>IF(AND(TransferLog!$J1082&lt;&gt;"",TransferLog!$L1082&lt;&gt;""), TransferLog!$L1082,"")</f>
        <v/>
      </c>
      <c r="L1067" s="97">
        <f t="array" ref="L1067">RANK($N1067,$N$6:$N$2005,0)+COUNTIF($N$6:$N1067,N1067)</f>
        <v>100</v>
      </c>
      <c r="M1067" s="97"/>
      <c r="N1067" s="97"/>
      <c r="O1067" s="97"/>
      <c r="P1067" s="97"/>
      <c r="Q1067" s="93"/>
      <c r="U1067" s="93"/>
      <c r="W1067" s="51" t="str">
        <f>IF(AND(AdmittedwithRecentDischarge!$K1089&lt;&gt;"",AdmittedwithRecentDischarge!$I1089&lt;&gt;"",AdmittedwithRecentDischarge!$W1089&lt;&gt;""), AdmittedwithRecentDischarge!$W1089,"")</f>
        <v/>
      </c>
      <c r="X1067" s="97">
        <f t="array" ref="X1067">RANK($Z1067,$Z$6:$Z$2005,0)+COUNTIF($Z$6:$Z1067,Z1067)</f>
        <v>100</v>
      </c>
      <c r="AC1067" s="97"/>
      <c r="AD1067" s="93"/>
    </row>
    <row r="1068" spans="1:30">
      <c r="A1068" s="97">
        <f t="shared" si="16"/>
        <v>1063</v>
      </c>
      <c r="B1068" s="97"/>
      <c r="C1068" s="51" t="str">
        <f>IF(AND(AdmittedwithRecentDischarge!$K1090&lt;&gt;"",AdmittedwithRecentDischarge!$I1090&lt;&gt;"",AdmittedwithRecentDischarge!$S1090&lt;&gt;""), AdmittedwithRecentDischarge!$S1090,"")</f>
        <v/>
      </c>
      <c r="D1068" s="97">
        <f>RANK($F1068,$F$6:$F$2005,0)+COUNTIF($F$6:$F1068,F1068)</f>
        <v>100</v>
      </c>
      <c r="E1068" s="97"/>
      <c r="F1068" s="97"/>
      <c r="G1068" s="97"/>
      <c r="H1068" s="97"/>
      <c r="I1068" s="93"/>
      <c r="J1068" s="97"/>
      <c r="K1068" s="51" t="str">
        <f>IF(AND(TransferLog!$J1083&lt;&gt;"",TransferLog!$L1083&lt;&gt;""), TransferLog!$L1083,"")</f>
        <v/>
      </c>
      <c r="L1068" s="97">
        <f t="array" ref="L1068">RANK($N1068,$N$6:$N$2005,0)+COUNTIF($N$6:$N1068,N1068)</f>
        <v>100</v>
      </c>
      <c r="M1068" s="97"/>
      <c r="N1068" s="97"/>
      <c r="O1068" s="97"/>
      <c r="P1068" s="97"/>
      <c r="Q1068" s="93"/>
      <c r="U1068" s="93"/>
      <c r="W1068" s="51" t="str">
        <f>IF(AND(AdmittedwithRecentDischarge!$K1090&lt;&gt;"",AdmittedwithRecentDischarge!$I1090&lt;&gt;"",AdmittedwithRecentDischarge!$W1090&lt;&gt;""), AdmittedwithRecentDischarge!$W1090,"")</f>
        <v/>
      </c>
      <c r="X1068" s="97">
        <f t="array" ref="X1068">RANK($Z1068,$Z$6:$Z$2005,0)+COUNTIF($Z$6:$Z1068,Z1068)</f>
        <v>100</v>
      </c>
      <c r="AC1068" s="97"/>
      <c r="AD1068" s="93"/>
    </row>
    <row r="1069" spans="1:30">
      <c r="A1069" s="97">
        <f t="shared" si="16"/>
        <v>1064</v>
      </c>
      <c r="B1069" s="97"/>
      <c r="C1069" s="51" t="str">
        <f>IF(AND(AdmittedwithRecentDischarge!$K1091&lt;&gt;"",AdmittedwithRecentDischarge!$I1091&lt;&gt;"",AdmittedwithRecentDischarge!$S1091&lt;&gt;""), AdmittedwithRecentDischarge!$S1091,"")</f>
        <v/>
      </c>
      <c r="D1069" s="97">
        <f>RANK($F1069,$F$6:$F$2005,0)+COUNTIF($F$6:$F1069,F1069)</f>
        <v>100</v>
      </c>
      <c r="E1069" s="97"/>
      <c r="F1069" s="97"/>
      <c r="G1069" s="97"/>
      <c r="H1069" s="97"/>
      <c r="I1069" s="93"/>
      <c r="J1069" s="97"/>
      <c r="K1069" s="51" t="str">
        <f>IF(AND(TransferLog!$J1084&lt;&gt;"",TransferLog!$L1084&lt;&gt;""), TransferLog!$L1084,"")</f>
        <v/>
      </c>
      <c r="L1069" s="97">
        <f t="array" ref="L1069">RANK($N1069,$N$6:$N$2005,0)+COUNTIF($N$6:$N1069,N1069)</f>
        <v>100</v>
      </c>
      <c r="M1069" s="97"/>
      <c r="N1069" s="97"/>
      <c r="O1069" s="97"/>
      <c r="P1069" s="97"/>
      <c r="Q1069" s="93"/>
      <c r="U1069" s="93"/>
      <c r="W1069" s="51" t="str">
        <f>IF(AND(AdmittedwithRecentDischarge!$K1091&lt;&gt;"",AdmittedwithRecentDischarge!$I1091&lt;&gt;"",AdmittedwithRecentDischarge!$W1091&lt;&gt;""), AdmittedwithRecentDischarge!$W1091,"")</f>
        <v/>
      </c>
      <c r="X1069" s="97">
        <f t="array" ref="X1069">RANK($Z1069,$Z$6:$Z$2005,0)+COUNTIF($Z$6:$Z1069,Z1069)</f>
        <v>100</v>
      </c>
      <c r="AC1069" s="97"/>
      <c r="AD1069" s="93"/>
    </row>
    <row r="1070" spans="1:30">
      <c r="A1070" s="97">
        <f t="shared" si="16"/>
        <v>1065</v>
      </c>
      <c r="B1070" s="97"/>
      <c r="C1070" s="51" t="str">
        <f>IF(AND(AdmittedwithRecentDischarge!$K1092&lt;&gt;"",AdmittedwithRecentDischarge!$I1092&lt;&gt;"",AdmittedwithRecentDischarge!$S1092&lt;&gt;""), AdmittedwithRecentDischarge!$S1092,"")</f>
        <v/>
      </c>
      <c r="D1070" s="97">
        <f>RANK($F1070,$F$6:$F$2005,0)+COUNTIF($F$6:$F1070,F1070)</f>
        <v>100</v>
      </c>
      <c r="E1070" s="97"/>
      <c r="F1070" s="97"/>
      <c r="G1070" s="97"/>
      <c r="H1070" s="97"/>
      <c r="I1070" s="93"/>
      <c r="J1070" s="97"/>
      <c r="K1070" s="51" t="str">
        <f>IF(AND(TransferLog!$J1085&lt;&gt;"",TransferLog!$L1085&lt;&gt;""), TransferLog!$L1085,"")</f>
        <v/>
      </c>
      <c r="L1070" s="97">
        <f t="array" ref="L1070">RANK($N1070,$N$6:$N$2005,0)+COUNTIF($N$6:$N1070,N1070)</f>
        <v>100</v>
      </c>
      <c r="M1070" s="97"/>
      <c r="N1070" s="97"/>
      <c r="O1070" s="97"/>
      <c r="P1070" s="97"/>
      <c r="Q1070" s="93"/>
      <c r="U1070" s="93"/>
      <c r="W1070" s="51" t="str">
        <f>IF(AND(AdmittedwithRecentDischarge!$K1092&lt;&gt;"",AdmittedwithRecentDischarge!$I1092&lt;&gt;"",AdmittedwithRecentDischarge!$W1092&lt;&gt;""), AdmittedwithRecentDischarge!$W1092,"")</f>
        <v/>
      </c>
      <c r="X1070" s="97">
        <f t="array" ref="X1070">RANK($Z1070,$Z$6:$Z$2005,0)+COUNTIF($Z$6:$Z1070,Z1070)</f>
        <v>100</v>
      </c>
      <c r="AC1070" s="97"/>
      <c r="AD1070" s="93"/>
    </row>
    <row r="1071" spans="1:30">
      <c r="A1071" s="97">
        <f t="shared" si="16"/>
        <v>1066</v>
      </c>
      <c r="B1071" s="97"/>
      <c r="C1071" s="51" t="str">
        <f>IF(AND(AdmittedwithRecentDischarge!$K1093&lt;&gt;"",AdmittedwithRecentDischarge!$I1093&lt;&gt;"",AdmittedwithRecentDischarge!$S1093&lt;&gt;""), AdmittedwithRecentDischarge!$S1093,"")</f>
        <v/>
      </c>
      <c r="D1071" s="97">
        <f>RANK($F1071,$F$6:$F$2005,0)+COUNTIF($F$6:$F1071,F1071)</f>
        <v>100</v>
      </c>
      <c r="E1071" s="97"/>
      <c r="F1071" s="97"/>
      <c r="G1071" s="97"/>
      <c r="H1071" s="97"/>
      <c r="I1071" s="93"/>
      <c r="J1071" s="97"/>
      <c r="K1071" s="51" t="str">
        <f>IF(AND(TransferLog!$J1086&lt;&gt;"",TransferLog!$L1086&lt;&gt;""), TransferLog!$L1086,"")</f>
        <v/>
      </c>
      <c r="L1071" s="97">
        <f t="array" ref="L1071">RANK($N1071,$N$6:$N$2005,0)+COUNTIF($N$6:$N1071,N1071)</f>
        <v>100</v>
      </c>
      <c r="M1071" s="97"/>
      <c r="N1071" s="97"/>
      <c r="O1071" s="97"/>
      <c r="P1071" s="97"/>
      <c r="Q1071" s="93"/>
      <c r="U1071" s="93"/>
      <c r="W1071" s="51" t="str">
        <f>IF(AND(AdmittedwithRecentDischarge!$K1093&lt;&gt;"",AdmittedwithRecentDischarge!$I1093&lt;&gt;"",AdmittedwithRecentDischarge!$W1093&lt;&gt;""), AdmittedwithRecentDischarge!$W1093,"")</f>
        <v/>
      </c>
      <c r="X1071" s="97">
        <f t="array" ref="X1071">RANK($Z1071,$Z$6:$Z$2005,0)+COUNTIF($Z$6:$Z1071,Z1071)</f>
        <v>100</v>
      </c>
      <c r="AC1071" s="97"/>
      <c r="AD1071" s="93"/>
    </row>
    <row r="1072" spans="1:30">
      <c r="A1072" s="97">
        <f t="shared" si="16"/>
        <v>1067</v>
      </c>
      <c r="B1072" s="97"/>
      <c r="C1072" s="51" t="str">
        <f>IF(AND(AdmittedwithRecentDischarge!$K1094&lt;&gt;"",AdmittedwithRecentDischarge!$I1094&lt;&gt;"",AdmittedwithRecentDischarge!$S1094&lt;&gt;""), AdmittedwithRecentDischarge!$S1094,"")</f>
        <v/>
      </c>
      <c r="D1072" s="97">
        <f>RANK($F1072,$F$6:$F$2005,0)+COUNTIF($F$6:$F1072,F1072)</f>
        <v>100</v>
      </c>
      <c r="E1072" s="97"/>
      <c r="F1072" s="97"/>
      <c r="G1072" s="97"/>
      <c r="H1072" s="97"/>
      <c r="I1072" s="93"/>
      <c r="J1072" s="97"/>
      <c r="K1072" s="51" t="str">
        <f>IF(AND(TransferLog!$J1087&lt;&gt;"",TransferLog!$L1087&lt;&gt;""), TransferLog!$L1087,"")</f>
        <v/>
      </c>
      <c r="L1072" s="97">
        <f t="array" ref="L1072">RANK($N1072,$N$6:$N$2005,0)+COUNTIF($N$6:$N1072,N1072)</f>
        <v>100</v>
      </c>
      <c r="M1072" s="97"/>
      <c r="N1072" s="97"/>
      <c r="O1072" s="97"/>
      <c r="P1072" s="97"/>
      <c r="Q1072" s="93"/>
      <c r="U1072" s="93"/>
      <c r="W1072" s="51" t="str">
        <f>IF(AND(AdmittedwithRecentDischarge!$K1094&lt;&gt;"",AdmittedwithRecentDischarge!$I1094&lt;&gt;"",AdmittedwithRecentDischarge!$W1094&lt;&gt;""), AdmittedwithRecentDischarge!$W1094,"")</f>
        <v/>
      </c>
      <c r="X1072" s="97">
        <f t="array" ref="X1072">RANK($Z1072,$Z$6:$Z$2005,0)+COUNTIF($Z$6:$Z1072,Z1072)</f>
        <v>100</v>
      </c>
      <c r="AC1072" s="97"/>
      <c r="AD1072" s="93"/>
    </row>
    <row r="1073" spans="1:30">
      <c r="A1073" s="97">
        <f t="shared" si="16"/>
        <v>1068</v>
      </c>
      <c r="B1073" s="97"/>
      <c r="C1073" s="51" t="str">
        <f>IF(AND(AdmittedwithRecentDischarge!$K1095&lt;&gt;"",AdmittedwithRecentDischarge!$I1095&lt;&gt;"",AdmittedwithRecentDischarge!$S1095&lt;&gt;""), AdmittedwithRecentDischarge!$S1095,"")</f>
        <v/>
      </c>
      <c r="D1073" s="97">
        <f>RANK($F1073,$F$6:$F$2005,0)+COUNTIF($F$6:$F1073,F1073)</f>
        <v>100</v>
      </c>
      <c r="E1073" s="97"/>
      <c r="F1073" s="97"/>
      <c r="G1073" s="97"/>
      <c r="H1073" s="97"/>
      <c r="I1073" s="93"/>
      <c r="J1073" s="97"/>
      <c r="K1073" s="51" t="str">
        <f>IF(AND(TransferLog!$J1088&lt;&gt;"",TransferLog!$L1088&lt;&gt;""), TransferLog!$L1088,"")</f>
        <v/>
      </c>
      <c r="L1073" s="97">
        <f t="array" ref="L1073">RANK($N1073,$N$6:$N$2005,0)+COUNTIF($N$6:$N1073,N1073)</f>
        <v>100</v>
      </c>
      <c r="M1073" s="97"/>
      <c r="N1073" s="97"/>
      <c r="O1073" s="97"/>
      <c r="P1073" s="97"/>
      <c r="Q1073" s="93"/>
      <c r="U1073" s="93"/>
      <c r="W1073" s="51" t="str">
        <f>IF(AND(AdmittedwithRecentDischarge!$K1095&lt;&gt;"",AdmittedwithRecentDischarge!$I1095&lt;&gt;"",AdmittedwithRecentDischarge!$W1095&lt;&gt;""), AdmittedwithRecentDischarge!$W1095,"")</f>
        <v/>
      </c>
      <c r="X1073" s="97">
        <f t="array" ref="X1073">RANK($Z1073,$Z$6:$Z$2005,0)+COUNTIF($Z$6:$Z1073,Z1073)</f>
        <v>100</v>
      </c>
      <c r="AC1073" s="97"/>
      <c r="AD1073" s="93"/>
    </row>
    <row r="1074" spans="1:30">
      <c r="A1074" s="97">
        <f t="shared" si="16"/>
        <v>1069</v>
      </c>
      <c r="B1074" s="97"/>
      <c r="C1074" s="51" t="str">
        <f>IF(AND(AdmittedwithRecentDischarge!$K1096&lt;&gt;"",AdmittedwithRecentDischarge!$I1096&lt;&gt;"",AdmittedwithRecentDischarge!$S1096&lt;&gt;""), AdmittedwithRecentDischarge!$S1096,"")</f>
        <v/>
      </c>
      <c r="D1074" s="97">
        <f>RANK($F1074,$F$6:$F$2005,0)+COUNTIF($F$6:$F1074,F1074)</f>
        <v>100</v>
      </c>
      <c r="E1074" s="97"/>
      <c r="F1074" s="97"/>
      <c r="G1074" s="97"/>
      <c r="H1074" s="97"/>
      <c r="I1074" s="93"/>
      <c r="J1074" s="97"/>
      <c r="K1074" s="51" t="str">
        <f>IF(AND(TransferLog!$J1089&lt;&gt;"",TransferLog!$L1089&lt;&gt;""), TransferLog!$L1089,"")</f>
        <v/>
      </c>
      <c r="L1074" s="97">
        <f t="array" ref="L1074">RANK($N1074,$N$6:$N$2005,0)+COUNTIF($N$6:$N1074,N1074)</f>
        <v>100</v>
      </c>
      <c r="M1074" s="97"/>
      <c r="N1074" s="97"/>
      <c r="O1074" s="97"/>
      <c r="P1074" s="97"/>
      <c r="Q1074" s="93"/>
      <c r="U1074" s="93"/>
      <c r="W1074" s="51" t="str">
        <f>IF(AND(AdmittedwithRecentDischarge!$K1096&lt;&gt;"",AdmittedwithRecentDischarge!$I1096&lt;&gt;"",AdmittedwithRecentDischarge!$W1096&lt;&gt;""), AdmittedwithRecentDischarge!$W1096,"")</f>
        <v/>
      </c>
      <c r="X1074" s="97">
        <f t="array" ref="X1074">RANK($Z1074,$Z$6:$Z$2005,0)+COUNTIF($Z$6:$Z1074,Z1074)</f>
        <v>100</v>
      </c>
      <c r="AC1074" s="97"/>
      <c r="AD1074" s="93"/>
    </row>
    <row r="1075" spans="1:30">
      <c r="A1075" s="97">
        <f t="shared" si="16"/>
        <v>1070</v>
      </c>
      <c r="B1075" s="97"/>
      <c r="C1075" s="51" t="str">
        <f>IF(AND(AdmittedwithRecentDischarge!$K1097&lt;&gt;"",AdmittedwithRecentDischarge!$I1097&lt;&gt;"",AdmittedwithRecentDischarge!$S1097&lt;&gt;""), AdmittedwithRecentDischarge!$S1097,"")</f>
        <v/>
      </c>
      <c r="D1075" s="97">
        <f>RANK($F1075,$F$6:$F$2005,0)+COUNTIF($F$6:$F1075,F1075)</f>
        <v>100</v>
      </c>
      <c r="E1075" s="97"/>
      <c r="F1075" s="97"/>
      <c r="G1075" s="97"/>
      <c r="H1075" s="97"/>
      <c r="I1075" s="93"/>
      <c r="J1075" s="97"/>
      <c r="K1075" s="51" t="str">
        <f>IF(AND(TransferLog!$J1090&lt;&gt;"",TransferLog!$L1090&lt;&gt;""), TransferLog!$L1090,"")</f>
        <v/>
      </c>
      <c r="L1075" s="97">
        <f t="array" ref="L1075">RANK($N1075,$N$6:$N$2005,0)+COUNTIF($N$6:$N1075,N1075)</f>
        <v>100</v>
      </c>
      <c r="M1075" s="97"/>
      <c r="N1075" s="97"/>
      <c r="O1075" s="97"/>
      <c r="P1075" s="97"/>
      <c r="Q1075" s="93"/>
      <c r="U1075" s="93"/>
      <c r="W1075" s="51" t="str">
        <f>IF(AND(AdmittedwithRecentDischarge!$K1097&lt;&gt;"",AdmittedwithRecentDischarge!$I1097&lt;&gt;"",AdmittedwithRecentDischarge!$W1097&lt;&gt;""), AdmittedwithRecentDischarge!$W1097,"")</f>
        <v/>
      </c>
      <c r="X1075" s="97">
        <f t="array" ref="X1075">RANK($Z1075,$Z$6:$Z$2005,0)+COUNTIF($Z$6:$Z1075,Z1075)</f>
        <v>100</v>
      </c>
      <c r="AC1075" s="97"/>
      <c r="AD1075" s="93"/>
    </row>
    <row r="1076" spans="1:30">
      <c r="A1076" s="97">
        <f t="shared" si="16"/>
        <v>1071</v>
      </c>
      <c r="B1076" s="97"/>
      <c r="C1076" s="51" t="str">
        <f>IF(AND(AdmittedwithRecentDischarge!$K1098&lt;&gt;"",AdmittedwithRecentDischarge!$I1098&lt;&gt;"",AdmittedwithRecentDischarge!$S1098&lt;&gt;""), AdmittedwithRecentDischarge!$S1098,"")</f>
        <v/>
      </c>
      <c r="D1076" s="97">
        <f>RANK($F1076,$F$6:$F$2005,0)+COUNTIF($F$6:$F1076,F1076)</f>
        <v>100</v>
      </c>
      <c r="E1076" s="97"/>
      <c r="F1076" s="97"/>
      <c r="G1076" s="97"/>
      <c r="H1076" s="97"/>
      <c r="I1076" s="93"/>
      <c r="J1076" s="97"/>
      <c r="K1076" s="51" t="str">
        <f>IF(AND(TransferLog!$J1091&lt;&gt;"",TransferLog!$L1091&lt;&gt;""), TransferLog!$L1091,"")</f>
        <v/>
      </c>
      <c r="L1076" s="97">
        <f t="array" ref="L1076">RANK($N1076,$N$6:$N$2005,0)+COUNTIF($N$6:$N1076,N1076)</f>
        <v>100</v>
      </c>
      <c r="M1076" s="97"/>
      <c r="N1076" s="97"/>
      <c r="O1076" s="97"/>
      <c r="P1076" s="97"/>
      <c r="Q1076" s="93"/>
      <c r="U1076" s="93"/>
      <c r="W1076" s="51" t="str">
        <f>IF(AND(AdmittedwithRecentDischarge!$K1098&lt;&gt;"",AdmittedwithRecentDischarge!$I1098&lt;&gt;"",AdmittedwithRecentDischarge!$W1098&lt;&gt;""), AdmittedwithRecentDischarge!$W1098,"")</f>
        <v/>
      </c>
      <c r="X1076" s="97">
        <f t="array" ref="X1076">RANK($Z1076,$Z$6:$Z$2005,0)+COUNTIF($Z$6:$Z1076,Z1076)</f>
        <v>100</v>
      </c>
      <c r="AC1076" s="97"/>
      <c r="AD1076" s="93"/>
    </row>
    <row r="1077" spans="1:30">
      <c r="A1077" s="97">
        <f t="shared" si="16"/>
        <v>1072</v>
      </c>
      <c r="B1077" s="97"/>
      <c r="C1077" s="51" t="str">
        <f>IF(AND(AdmittedwithRecentDischarge!$K1099&lt;&gt;"",AdmittedwithRecentDischarge!$I1099&lt;&gt;"",AdmittedwithRecentDischarge!$S1099&lt;&gt;""), AdmittedwithRecentDischarge!$S1099,"")</f>
        <v/>
      </c>
      <c r="D1077" s="97">
        <f>RANK($F1077,$F$6:$F$2005,0)+COUNTIF($F$6:$F1077,F1077)</f>
        <v>100</v>
      </c>
      <c r="E1077" s="97"/>
      <c r="F1077" s="97"/>
      <c r="G1077" s="97"/>
      <c r="H1077" s="97"/>
      <c r="I1077" s="93"/>
      <c r="J1077" s="97"/>
      <c r="K1077" s="51" t="str">
        <f>IF(AND(TransferLog!$J1092&lt;&gt;"",TransferLog!$L1092&lt;&gt;""), TransferLog!$L1092,"")</f>
        <v/>
      </c>
      <c r="L1077" s="97">
        <f t="array" ref="L1077">RANK($N1077,$N$6:$N$2005,0)+COUNTIF($N$6:$N1077,N1077)</f>
        <v>100</v>
      </c>
      <c r="M1077" s="97"/>
      <c r="N1077" s="97"/>
      <c r="O1077" s="97"/>
      <c r="P1077" s="97"/>
      <c r="Q1077" s="93"/>
      <c r="U1077" s="93"/>
      <c r="W1077" s="51" t="str">
        <f>IF(AND(AdmittedwithRecentDischarge!$K1099&lt;&gt;"",AdmittedwithRecentDischarge!$I1099&lt;&gt;"",AdmittedwithRecentDischarge!$W1099&lt;&gt;""), AdmittedwithRecentDischarge!$W1099,"")</f>
        <v/>
      </c>
      <c r="X1077" s="97">
        <f t="array" ref="X1077">RANK($Z1077,$Z$6:$Z$2005,0)+COUNTIF($Z$6:$Z1077,Z1077)</f>
        <v>100</v>
      </c>
      <c r="AC1077" s="97"/>
      <c r="AD1077" s="93"/>
    </row>
    <row r="1078" spans="1:30">
      <c r="A1078" s="97">
        <f t="shared" si="16"/>
        <v>1073</v>
      </c>
      <c r="B1078" s="97"/>
      <c r="C1078" s="51" t="str">
        <f>IF(AND(AdmittedwithRecentDischarge!$K1100&lt;&gt;"",AdmittedwithRecentDischarge!$I1100&lt;&gt;"",AdmittedwithRecentDischarge!$S1100&lt;&gt;""), AdmittedwithRecentDischarge!$S1100,"")</f>
        <v/>
      </c>
      <c r="D1078" s="97">
        <f>RANK($F1078,$F$6:$F$2005,0)+COUNTIF($F$6:$F1078,F1078)</f>
        <v>100</v>
      </c>
      <c r="E1078" s="97"/>
      <c r="F1078" s="97"/>
      <c r="G1078" s="97"/>
      <c r="H1078" s="97"/>
      <c r="I1078" s="93"/>
      <c r="J1078" s="97"/>
      <c r="K1078" s="51" t="str">
        <f>IF(AND(TransferLog!$J1093&lt;&gt;"",TransferLog!$L1093&lt;&gt;""), TransferLog!$L1093,"")</f>
        <v/>
      </c>
      <c r="L1078" s="97">
        <f t="array" ref="L1078">RANK($N1078,$N$6:$N$2005,0)+COUNTIF($N$6:$N1078,N1078)</f>
        <v>100</v>
      </c>
      <c r="M1078" s="97"/>
      <c r="N1078" s="97"/>
      <c r="O1078" s="97"/>
      <c r="P1078" s="97"/>
      <c r="Q1078" s="93"/>
      <c r="U1078" s="93"/>
      <c r="W1078" s="51" t="str">
        <f>IF(AND(AdmittedwithRecentDischarge!$K1100&lt;&gt;"",AdmittedwithRecentDischarge!$I1100&lt;&gt;"",AdmittedwithRecentDischarge!$W1100&lt;&gt;""), AdmittedwithRecentDischarge!$W1100,"")</f>
        <v/>
      </c>
      <c r="X1078" s="97">
        <f t="array" ref="X1078">RANK($Z1078,$Z$6:$Z$2005,0)+COUNTIF($Z$6:$Z1078,Z1078)</f>
        <v>100</v>
      </c>
      <c r="AC1078" s="97"/>
      <c r="AD1078" s="93"/>
    </row>
    <row r="1079" spans="1:30">
      <c r="A1079" s="97">
        <f t="shared" si="16"/>
        <v>1074</v>
      </c>
      <c r="B1079" s="97"/>
      <c r="C1079" s="51" t="str">
        <f>IF(AND(AdmittedwithRecentDischarge!$K1101&lt;&gt;"",AdmittedwithRecentDischarge!$I1101&lt;&gt;"",AdmittedwithRecentDischarge!$S1101&lt;&gt;""), AdmittedwithRecentDischarge!$S1101,"")</f>
        <v/>
      </c>
      <c r="D1079" s="97">
        <f>RANK($F1079,$F$6:$F$2005,0)+COUNTIF($F$6:$F1079,F1079)</f>
        <v>100</v>
      </c>
      <c r="E1079" s="97"/>
      <c r="F1079" s="97"/>
      <c r="G1079" s="97"/>
      <c r="H1079" s="97"/>
      <c r="I1079" s="93"/>
      <c r="J1079" s="97"/>
      <c r="K1079" s="51" t="str">
        <f>IF(AND(TransferLog!$J1094&lt;&gt;"",TransferLog!$L1094&lt;&gt;""), TransferLog!$L1094,"")</f>
        <v/>
      </c>
      <c r="L1079" s="97">
        <f t="array" ref="L1079">RANK($N1079,$N$6:$N$2005,0)+COUNTIF($N$6:$N1079,N1079)</f>
        <v>100</v>
      </c>
      <c r="M1079" s="97"/>
      <c r="N1079" s="97"/>
      <c r="O1079" s="97"/>
      <c r="P1079" s="97"/>
      <c r="Q1079" s="93"/>
      <c r="U1079" s="93"/>
      <c r="W1079" s="51" t="str">
        <f>IF(AND(AdmittedwithRecentDischarge!$K1101&lt;&gt;"",AdmittedwithRecentDischarge!$I1101&lt;&gt;"",AdmittedwithRecentDischarge!$W1101&lt;&gt;""), AdmittedwithRecentDischarge!$W1101,"")</f>
        <v/>
      </c>
      <c r="X1079" s="97">
        <f t="array" ref="X1079">RANK($Z1079,$Z$6:$Z$2005,0)+COUNTIF($Z$6:$Z1079,Z1079)</f>
        <v>100</v>
      </c>
      <c r="AC1079" s="97"/>
      <c r="AD1079" s="93"/>
    </row>
    <row r="1080" spans="1:30">
      <c r="A1080" s="97">
        <f t="shared" si="16"/>
        <v>1075</v>
      </c>
      <c r="B1080" s="97"/>
      <c r="C1080" s="51" t="str">
        <f>IF(AND(AdmittedwithRecentDischarge!$K1102&lt;&gt;"",AdmittedwithRecentDischarge!$I1102&lt;&gt;"",AdmittedwithRecentDischarge!$S1102&lt;&gt;""), AdmittedwithRecentDischarge!$S1102,"")</f>
        <v/>
      </c>
      <c r="D1080" s="97">
        <f>RANK($F1080,$F$6:$F$2005,0)+COUNTIF($F$6:$F1080,F1080)</f>
        <v>100</v>
      </c>
      <c r="E1080" s="97"/>
      <c r="F1080" s="97"/>
      <c r="G1080" s="97"/>
      <c r="H1080" s="97"/>
      <c r="I1080" s="93"/>
      <c r="J1080" s="97"/>
      <c r="K1080" s="51" t="str">
        <f>IF(AND(TransferLog!$J1095&lt;&gt;"",TransferLog!$L1095&lt;&gt;""), TransferLog!$L1095,"")</f>
        <v/>
      </c>
      <c r="L1080" s="97">
        <f t="array" ref="L1080">RANK($N1080,$N$6:$N$2005,0)+COUNTIF($N$6:$N1080,N1080)</f>
        <v>100</v>
      </c>
      <c r="M1080" s="97"/>
      <c r="N1080" s="97"/>
      <c r="O1080" s="97"/>
      <c r="P1080" s="97"/>
      <c r="Q1080" s="93"/>
      <c r="U1080" s="93"/>
      <c r="W1080" s="51" t="str">
        <f>IF(AND(AdmittedwithRecentDischarge!$K1102&lt;&gt;"",AdmittedwithRecentDischarge!$I1102&lt;&gt;"",AdmittedwithRecentDischarge!$W1102&lt;&gt;""), AdmittedwithRecentDischarge!$W1102,"")</f>
        <v/>
      </c>
      <c r="X1080" s="97">
        <f t="array" ref="X1080">RANK($Z1080,$Z$6:$Z$2005,0)+COUNTIF($Z$6:$Z1080,Z1080)</f>
        <v>100</v>
      </c>
      <c r="AC1080" s="97"/>
      <c r="AD1080" s="93"/>
    </row>
    <row r="1081" spans="1:30">
      <c r="A1081" s="97">
        <f t="shared" si="16"/>
        <v>1076</v>
      </c>
      <c r="B1081" s="97"/>
      <c r="C1081" s="51" t="str">
        <f>IF(AND(AdmittedwithRecentDischarge!$K1103&lt;&gt;"",AdmittedwithRecentDischarge!$I1103&lt;&gt;"",AdmittedwithRecentDischarge!$S1103&lt;&gt;""), AdmittedwithRecentDischarge!$S1103,"")</f>
        <v/>
      </c>
      <c r="D1081" s="97">
        <f>RANK($F1081,$F$6:$F$2005,0)+COUNTIF($F$6:$F1081,F1081)</f>
        <v>100</v>
      </c>
      <c r="E1081" s="97"/>
      <c r="F1081" s="97"/>
      <c r="G1081" s="97"/>
      <c r="H1081" s="97"/>
      <c r="I1081" s="93"/>
      <c r="J1081" s="97"/>
      <c r="K1081" s="51" t="str">
        <f>IF(AND(TransferLog!$J1096&lt;&gt;"",TransferLog!$L1096&lt;&gt;""), TransferLog!$L1096,"")</f>
        <v/>
      </c>
      <c r="L1081" s="97">
        <f t="array" ref="L1081">RANK($N1081,$N$6:$N$2005,0)+COUNTIF($N$6:$N1081,N1081)</f>
        <v>100</v>
      </c>
      <c r="M1081" s="97"/>
      <c r="N1081" s="97"/>
      <c r="O1081" s="97"/>
      <c r="P1081" s="97"/>
      <c r="Q1081" s="93"/>
      <c r="U1081" s="93"/>
      <c r="W1081" s="51" t="str">
        <f>IF(AND(AdmittedwithRecentDischarge!$K1103&lt;&gt;"",AdmittedwithRecentDischarge!$I1103&lt;&gt;"",AdmittedwithRecentDischarge!$W1103&lt;&gt;""), AdmittedwithRecentDischarge!$W1103,"")</f>
        <v/>
      </c>
      <c r="X1081" s="97">
        <f t="array" ref="X1081">RANK($Z1081,$Z$6:$Z$2005,0)+COUNTIF($Z$6:$Z1081,Z1081)</f>
        <v>100</v>
      </c>
      <c r="AC1081" s="97"/>
      <c r="AD1081" s="93"/>
    </row>
    <row r="1082" spans="1:30">
      <c r="A1082" s="97">
        <f t="shared" si="16"/>
        <v>1077</v>
      </c>
      <c r="B1082" s="97"/>
      <c r="C1082" s="51" t="str">
        <f>IF(AND(AdmittedwithRecentDischarge!$K1104&lt;&gt;"",AdmittedwithRecentDischarge!$I1104&lt;&gt;"",AdmittedwithRecentDischarge!$S1104&lt;&gt;""), AdmittedwithRecentDischarge!$S1104,"")</f>
        <v/>
      </c>
      <c r="D1082" s="97">
        <f>RANK($F1082,$F$6:$F$2005,0)+COUNTIF($F$6:$F1082,F1082)</f>
        <v>100</v>
      </c>
      <c r="E1082" s="97"/>
      <c r="F1082" s="97"/>
      <c r="G1082" s="97"/>
      <c r="H1082" s="97"/>
      <c r="I1082" s="93"/>
      <c r="J1082" s="97"/>
      <c r="K1082" s="51" t="str">
        <f>IF(AND(TransferLog!$J1097&lt;&gt;"",TransferLog!$L1097&lt;&gt;""), TransferLog!$L1097,"")</f>
        <v/>
      </c>
      <c r="L1082" s="97">
        <f t="array" ref="L1082">RANK($N1082,$N$6:$N$2005,0)+COUNTIF($N$6:$N1082,N1082)</f>
        <v>100</v>
      </c>
      <c r="M1082" s="97"/>
      <c r="N1082" s="97"/>
      <c r="O1082" s="97"/>
      <c r="P1082" s="97"/>
      <c r="Q1082" s="93"/>
      <c r="U1082" s="93"/>
      <c r="W1082" s="51" t="str">
        <f>IF(AND(AdmittedwithRecentDischarge!$K1104&lt;&gt;"",AdmittedwithRecentDischarge!$I1104&lt;&gt;"",AdmittedwithRecentDischarge!$W1104&lt;&gt;""), AdmittedwithRecentDischarge!$W1104,"")</f>
        <v/>
      </c>
      <c r="X1082" s="97">
        <f t="array" ref="X1082">RANK($Z1082,$Z$6:$Z$2005,0)+COUNTIF($Z$6:$Z1082,Z1082)</f>
        <v>100</v>
      </c>
      <c r="AC1082" s="97"/>
      <c r="AD1082" s="93"/>
    </row>
    <row r="1083" spans="1:30">
      <c r="A1083" s="97">
        <f t="shared" si="16"/>
        <v>1078</v>
      </c>
      <c r="B1083" s="97"/>
      <c r="C1083" s="51" t="str">
        <f>IF(AND(AdmittedwithRecentDischarge!$K1105&lt;&gt;"",AdmittedwithRecentDischarge!$I1105&lt;&gt;"",AdmittedwithRecentDischarge!$S1105&lt;&gt;""), AdmittedwithRecentDischarge!$S1105,"")</f>
        <v/>
      </c>
      <c r="D1083" s="97">
        <f>RANK($F1083,$F$6:$F$2005,0)+COUNTIF($F$6:$F1083,F1083)</f>
        <v>100</v>
      </c>
      <c r="E1083" s="97"/>
      <c r="F1083" s="97"/>
      <c r="G1083" s="97"/>
      <c r="H1083" s="97"/>
      <c r="I1083" s="93"/>
      <c r="J1083" s="97"/>
      <c r="K1083" s="51" t="str">
        <f>IF(AND(TransferLog!$J1098&lt;&gt;"",TransferLog!$L1098&lt;&gt;""), TransferLog!$L1098,"")</f>
        <v/>
      </c>
      <c r="L1083" s="97">
        <f t="array" ref="L1083">RANK($N1083,$N$6:$N$2005,0)+COUNTIF($N$6:$N1083,N1083)</f>
        <v>100</v>
      </c>
      <c r="M1083" s="97"/>
      <c r="N1083" s="97"/>
      <c r="O1083" s="97"/>
      <c r="P1083" s="97"/>
      <c r="Q1083" s="93"/>
      <c r="U1083" s="93"/>
      <c r="W1083" s="51" t="str">
        <f>IF(AND(AdmittedwithRecentDischarge!$K1105&lt;&gt;"",AdmittedwithRecentDischarge!$I1105&lt;&gt;"",AdmittedwithRecentDischarge!$W1105&lt;&gt;""), AdmittedwithRecentDischarge!$W1105,"")</f>
        <v/>
      </c>
      <c r="X1083" s="97">
        <f t="array" ref="X1083">RANK($Z1083,$Z$6:$Z$2005,0)+COUNTIF($Z$6:$Z1083,Z1083)</f>
        <v>100</v>
      </c>
      <c r="AC1083" s="97"/>
      <c r="AD1083" s="93"/>
    </row>
    <row r="1084" spans="1:30">
      <c r="A1084" s="97">
        <f t="shared" si="16"/>
        <v>1079</v>
      </c>
      <c r="B1084" s="97"/>
      <c r="C1084" s="51" t="str">
        <f>IF(AND(AdmittedwithRecentDischarge!$K1106&lt;&gt;"",AdmittedwithRecentDischarge!$I1106&lt;&gt;"",AdmittedwithRecentDischarge!$S1106&lt;&gt;""), AdmittedwithRecentDischarge!$S1106,"")</f>
        <v/>
      </c>
      <c r="D1084" s="97">
        <f>RANK($F1084,$F$6:$F$2005,0)+COUNTIF($F$6:$F1084,F1084)</f>
        <v>100</v>
      </c>
      <c r="E1084" s="97"/>
      <c r="F1084" s="97"/>
      <c r="G1084" s="97"/>
      <c r="H1084" s="97"/>
      <c r="I1084" s="93"/>
      <c r="J1084" s="97"/>
      <c r="K1084" s="51" t="str">
        <f>IF(AND(TransferLog!$J1099&lt;&gt;"",TransferLog!$L1099&lt;&gt;""), TransferLog!$L1099,"")</f>
        <v/>
      </c>
      <c r="L1084" s="97">
        <f t="array" ref="L1084">RANK($N1084,$N$6:$N$2005,0)+COUNTIF($N$6:$N1084,N1084)</f>
        <v>100</v>
      </c>
      <c r="M1084" s="97"/>
      <c r="N1084" s="97"/>
      <c r="O1084" s="97"/>
      <c r="P1084" s="97"/>
      <c r="Q1084" s="93"/>
      <c r="U1084" s="93"/>
      <c r="W1084" s="51" t="str">
        <f>IF(AND(AdmittedwithRecentDischarge!$K1106&lt;&gt;"",AdmittedwithRecentDischarge!$I1106&lt;&gt;"",AdmittedwithRecentDischarge!$W1106&lt;&gt;""), AdmittedwithRecentDischarge!$W1106,"")</f>
        <v/>
      </c>
      <c r="X1084" s="97">
        <f t="array" ref="X1084">RANK($Z1084,$Z$6:$Z$2005,0)+COUNTIF($Z$6:$Z1084,Z1084)</f>
        <v>100</v>
      </c>
      <c r="AC1084" s="97"/>
      <c r="AD1084" s="93"/>
    </row>
    <row r="1085" spans="1:30">
      <c r="A1085" s="97">
        <f t="shared" si="16"/>
        <v>1080</v>
      </c>
      <c r="B1085" s="97"/>
      <c r="C1085" s="51" t="str">
        <f>IF(AND(AdmittedwithRecentDischarge!$K1107&lt;&gt;"",AdmittedwithRecentDischarge!$I1107&lt;&gt;"",AdmittedwithRecentDischarge!$S1107&lt;&gt;""), AdmittedwithRecentDischarge!$S1107,"")</f>
        <v/>
      </c>
      <c r="D1085" s="97">
        <f>RANK($F1085,$F$6:$F$2005,0)+COUNTIF($F$6:$F1085,F1085)</f>
        <v>100</v>
      </c>
      <c r="E1085" s="97"/>
      <c r="F1085" s="97"/>
      <c r="G1085" s="97"/>
      <c r="H1085" s="97"/>
      <c r="I1085" s="93"/>
      <c r="J1085" s="97"/>
      <c r="K1085" s="51" t="str">
        <f>IF(AND(TransferLog!$J1100&lt;&gt;"",TransferLog!$L1100&lt;&gt;""), TransferLog!$L1100,"")</f>
        <v/>
      </c>
      <c r="L1085" s="97">
        <f t="array" ref="L1085">RANK($N1085,$N$6:$N$2005,0)+COUNTIF($N$6:$N1085,N1085)</f>
        <v>100</v>
      </c>
      <c r="M1085" s="97"/>
      <c r="N1085" s="97"/>
      <c r="O1085" s="97"/>
      <c r="P1085" s="97"/>
      <c r="Q1085" s="93"/>
      <c r="U1085" s="93"/>
      <c r="W1085" s="51" t="str">
        <f>IF(AND(AdmittedwithRecentDischarge!$K1107&lt;&gt;"",AdmittedwithRecentDischarge!$I1107&lt;&gt;"",AdmittedwithRecentDischarge!$W1107&lt;&gt;""), AdmittedwithRecentDischarge!$W1107,"")</f>
        <v/>
      </c>
      <c r="X1085" s="97">
        <f t="array" ref="X1085">RANK($Z1085,$Z$6:$Z$2005,0)+COUNTIF($Z$6:$Z1085,Z1085)</f>
        <v>100</v>
      </c>
      <c r="AC1085" s="97"/>
      <c r="AD1085" s="93"/>
    </row>
    <row r="1086" spans="1:30">
      <c r="A1086" s="97">
        <f t="shared" si="16"/>
        <v>1081</v>
      </c>
      <c r="B1086" s="97"/>
      <c r="C1086" s="51" t="str">
        <f>IF(AND(AdmittedwithRecentDischarge!$K1108&lt;&gt;"",AdmittedwithRecentDischarge!$I1108&lt;&gt;"",AdmittedwithRecentDischarge!$S1108&lt;&gt;""), AdmittedwithRecentDischarge!$S1108,"")</f>
        <v/>
      </c>
      <c r="D1086" s="97">
        <f>RANK($F1086,$F$6:$F$2005,0)+COUNTIF($F$6:$F1086,F1086)</f>
        <v>100</v>
      </c>
      <c r="E1086" s="97"/>
      <c r="F1086" s="97"/>
      <c r="G1086" s="97"/>
      <c r="H1086" s="97"/>
      <c r="I1086" s="93"/>
      <c r="J1086" s="97"/>
      <c r="K1086" s="51" t="str">
        <f>IF(AND(TransferLog!$J1101&lt;&gt;"",TransferLog!$L1101&lt;&gt;""), TransferLog!$L1101,"")</f>
        <v/>
      </c>
      <c r="L1086" s="97">
        <f t="array" ref="L1086">RANK($N1086,$N$6:$N$2005,0)+COUNTIF($N$6:$N1086,N1086)</f>
        <v>100</v>
      </c>
      <c r="M1086" s="97"/>
      <c r="N1086" s="97"/>
      <c r="O1086" s="97"/>
      <c r="P1086" s="97"/>
      <c r="Q1086" s="93"/>
      <c r="U1086" s="93"/>
      <c r="W1086" s="51" t="str">
        <f>IF(AND(AdmittedwithRecentDischarge!$K1108&lt;&gt;"",AdmittedwithRecentDischarge!$I1108&lt;&gt;"",AdmittedwithRecentDischarge!$W1108&lt;&gt;""), AdmittedwithRecentDischarge!$W1108,"")</f>
        <v/>
      </c>
      <c r="X1086" s="97">
        <f t="array" ref="X1086">RANK($Z1086,$Z$6:$Z$2005,0)+COUNTIF($Z$6:$Z1086,Z1086)</f>
        <v>100</v>
      </c>
      <c r="AC1086" s="97"/>
      <c r="AD1086" s="93"/>
    </row>
    <row r="1087" spans="1:30">
      <c r="A1087" s="97">
        <f t="shared" si="16"/>
        <v>1082</v>
      </c>
      <c r="B1087" s="97"/>
      <c r="C1087" s="51" t="str">
        <f>IF(AND(AdmittedwithRecentDischarge!$K1109&lt;&gt;"",AdmittedwithRecentDischarge!$I1109&lt;&gt;"",AdmittedwithRecentDischarge!$S1109&lt;&gt;""), AdmittedwithRecentDischarge!$S1109,"")</f>
        <v/>
      </c>
      <c r="D1087" s="97">
        <f>RANK($F1087,$F$6:$F$2005,0)+COUNTIF($F$6:$F1087,F1087)</f>
        <v>100</v>
      </c>
      <c r="E1087" s="97"/>
      <c r="F1087" s="97"/>
      <c r="G1087" s="97"/>
      <c r="H1087" s="97"/>
      <c r="I1087" s="93"/>
      <c r="J1087" s="97"/>
      <c r="K1087" s="51" t="str">
        <f>IF(AND(TransferLog!$J1102&lt;&gt;"",TransferLog!$L1102&lt;&gt;""), TransferLog!$L1102,"")</f>
        <v/>
      </c>
      <c r="L1087" s="97">
        <f t="array" ref="L1087">RANK($N1087,$N$6:$N$2005,0)+COUNTIF($N$6:$N1087,N1087)</f>
        <v>100</v>
      </c>
      <c r="M1087" s="97"/>
      <c r="N1087" s="97"/>
      <c r="O1087" s="97"/>
      <c r="P1087" s="97"/>
      <c r="Q1087" s="93"/>
      <c r="U1087" s="93"/>
      <c r="W1087" s="51" t="str">
        <f>IF(AND(AdmittedwithRecentDischarge!$K1109&lt;&gt;"",AdmittedwithRecentDischarge!$I1109&lt;&gt;"",AdmittedwithRecentDischarge!$W1109&lt;&gt;""), AdmittedwithRecentDischarge!$W1109,"")</f>
        <v/>
      </c>
      <c r="X1087" s="97">
        <f t="array" ref="X1087">RANK($Z1087,$Z$6:$Z$2005,0)+COUNTIF($Z$6:$Z1087,Z1087)</f>
        <v>100</v>
      </c>
      <c r="AC1087" s="97"/>
      <c r="AD1087" s="93"/>
    </row>
    <row r="1088" spans="1:30">
      <c r="A1088" s="97">
        <f t="shared" si="16"/>
        <v>1083</v>
      </c>
      <c r="B1088" s="97"/>
      <c r="C1088" s="51" t="str">
        <f>IF(AND(AdmittedwithRecentDischarge!$K1110&lt;&gt;"",AdmittedwithRecentDischarge!$I1110&lt;&gt;"",AdmittedwithRecentDischarge!$S1110&lt;&gt;""), AdmittedwithRecentDischarge!$S1110,"")</f>
        <v/>
      </c>
      <c r="D1088" s="97">
        <f>RANK($F1088,$F$6:$F$2005,0)+COUNTIF($F$6:$F1088,F1088)</f>
        <v>100</v>
      </c>
      <c r="E1088" s="97"/>
      <c r="F1088" s="97"/>
      <c r="G1088" s="97"/>
      <c r="H1088" s="97"/>
      <c r="I1088" s="93"/>
      <c r="J1088" s="97"/>
      <c r="K1088" s="51" t="str">
        <f>IF(AND(TransferLog!$J1103&lt;&gt;"",TransferLog!$L1103&lt;&gt;""), TransferLog!$L1103,"")</f>
        <v/>
      </c>
      <c r="L1088" s="97">
        <f t="array" ref="L1088">RANK($N1088,$N$6:$N$2005,0)+COUNTIF($N$6:$N1088,N1088)</f>
        <v>100</v>
      </c>
      <c r="M1088" s="97"/>
      <c r="N1088" s="97"/>
      <c r="O1088" s="97"/>
      <c r="P1088" s="97"/>
      <c r="Q1088" s="93"/>
      <c r="U1088" s="93"/>
      <c r="W1088" s="51" t="str">
        <f>IF(AND(AdmittedwithRecentDischarge!$K1110&lt;&gt;"",AdmittedwithRecentDischarge!$I1110&lt;&gt;"",AdmittedwithRecentDischarge!$W1110&lt;&gt;""), AdmittedwithRecentDischarge!$W1110,"")</f>
        <v/>
      </c>
      <c r="X1088" s="97">
        <f t="array" ref="X1088">RANK($Z1088,$Z$6:$Z$2005,0)+COUNTIF($Z$6:$Z1088,Z1088)</f>
        <v>100</v>
      </c>
      <c r="AC1088" s="97"/>
      <c r="AD1088" s="93"/>
    </row>
    <row r="1089" spans="1:30">
      <c r="A1089" s="97">
        <f t="shared" si="16"/>
        <v>1084</v>
      </c>
      <c r="B1089" s="97"/>
      <c r="C1089" s="51" t="str">
        <f>IF(AND(AdmittedwithRecentDischarge!$K1111&lt;&gt;"",AdmittedwithRecentDischarge!$I1111&lt;&gt;"",AdmittedwithRecentDischarge!$S1111&lt;&gt;""), AdmittedwithRecentDischarge!$S1111,"")</f>
        <v/>
      </c>
      <c r="D1089" s="97">
        <f>RANK($F1089,$F$6:$F$2005,0)+COUNTIF($F$6:$F1089,F1089)</f>
        <v>100</v>
      </c>
      <c r="E1089" s="97"/>
      <c r="F1089" s="97"/>
      <c r="G1089" s="97"/>
      <c r="H1089" s="97"/>
      <c r="I1089" s="93"/>
      <c r="J1089" s="97"/>
      <c r="K1089" s="51" t="str">
        <f>IF(AND(TransferLog!$J1104&lt;&gt;"",TransferLog!$L1104&lt;&gt;""), TransferLog!$L1104,"")</f>
        <v/>
      </c>
      <c r="L1089" s="97">
        <f t="array" ref="L1089">RANK($N1089,$N$6:$N$2005,0)+COUNTIF($N$6:$N1089,N1089)</f>
        <v>100</v>
      </c>
      <c r="M1089" s="97"/>
      <c r="N1089" s="97"/>
      <c r="O1089" s="97"/>
      <c r="P1089" s="97"/>
      <c r="Q1089" s="93"/>
      <c r="U1089" s="93"/>
      <c r="W1089" s="51" t="str">
        <f>IF(AND(AdmittedwithRecentDischarge!$K1111&lt;&gt;"",AdmittedwithRecentDischarge!$I1111&lt;&gt;"",AdmittedwithRecentDischarge!$W1111&lt;&gt;""), AdmittedwithRecentDischarge!$W1111,"")</f>
        <v/>
      </c>
      <c r="X1089" s="97">
        <f t="array" ref="X1089">RANK($Z1089,$Z$6:$Z$2005,0)+COUNTIF($Z$6:$Z1089,Z1089)</f>
        <v>100</v>
      </c>
      <c r="AC1089" s="97"/>
      <c r="AD1089" s="93"/>
    </row>
    <row r="1090" spans="1:30">
      <c r="A1090" s="97">
        <f t="shared" si="16"/>
        <v>1085</v>
      </c>
      <c r="B1090" s="97"/>
      <c r="C1090" s="51" t="str">
        <f>IF(AND(AdmittedwithRecentDischarge!$K1112&lt;&gt;"",AdmittedwithRecentDischarge!$I1112&lt;&gt;"",AdmittedwithRecentDischarge!$S1112&lt;&gt;""), AdmittedwithRecentDischarge!$S1112,"")</f>
        <v/>
      </c>
      <c r="D1090" s="97">
        <f>RANK($F1090,$F$6:$F$2005,0)+COUNTIF($F$6:$F1090,F1090)</f>
        <v>100</v>
      </c>
      <c r="E1090" s="97"/>
      <c r="F1090" s="97"/>
      <c r="G1090" s="97"/>
      <c r="H1090" s="97"/>
      <c r="I1090" s="93"/>
      <c r="J1090" s="97"/>
      <c r="K1090" s="51" t="str">
        <f>IF(AND(TransferLog!$J1105&lt;&gt;"",TransferLog!$L1105&lt;&gt;""), TransferLog!$L1105,"")</f>
        <v/>
      </c>
      <c r="L1090" s="97">
        <f t="array" ref="L1090">RANK($N1090,$N$6:$N$2005,0)+COUNTIF($N$6:$N1090,N1090)</f>
        <v>100</v>
      </c>
      <c r="M1090" s="97"/>
      <c r="N1090" s="97"/>
      <c r="O1090" s="97"/>
      <c r="P1090" s="97"/>
      <c r="Q1090" s="93"/>
      <c r="U1090" s="93"/>
      <c r="W1090" s="51" t="str">
        <f>IF(AND(AdmittedwithRecentDischarge!$K1112&lt;&gt;"",AdmittedwithRecentDischarge!$I1112&lt;&gt;"",AdmittedwithRecentDischarge!$W1112&lt;&gt;""), AdmittedwithRecentDischarge!$W1112,"")</f>
        <v/>
      </c>
      <c r="X1090" s="97">
        <f t="array" ref="X1090">RANK($Z1090,$Z$6:$Z$2005,0)+COUNTIF($Z$6:$Z1090,Z1090)</f>
        <v>100</v>
      </c>
      <c r="AC1090" s="97"/>
      <c r="AD1090" s="93"/>
    </row>
    <row r="1091" spans="1:30">
      <c r="A1091" s="97">
        <f t="shared" si="16"/>
        <v>1086</v>
      </c>
      <c r="B1091" s="97"/>
      <c r="C1091" s="51" t="str">
        <f>IF(AND(AdmittedwithRecentDischarge!$K1113&lt;&gt;"",AdmittedwithRecentDischarge!$I1113&lt;&gt;"",AdmittedwithRecentDischarge!$S1113&lt;&gt;""), AdmittedwithRecentDischarge!$S1113,"")</f>
        <v/>
      </c>
      <c r="D1091" s="97">
        <f>RANK($F1091,$F$6:$F$2005,0)+COUNTIF($F$6:$F1091,F1091)</f>
        <v>100</v>
      </c>
      <c r="E1091" s="97"/>
      <c r="F1091" s="97"/>
      <c r="G1091" s="97"/>
      <c r="H1091" s="97"/>
      <c r="I1091" s="93"/>
      <c r="J1091" s="97"/>
      <c r="K1091" s="51" t="str">
        <f>IF(AND(TransferLog!$J1106&lt;&gt;"",TransferLog!$L1106&lt;&gt;""), TransferLog!$L1106,"")</f>
        <v/>
      </c>
      <c r="L1091" s="97">
        <f t="array" ref="L1091">RANK($N1091,$N$6:$N$2005,0)+COUNTIF($N$6:$N1091,N1091)</f>
        <v>100</v>
      </c>
      <c r="M1091" s="97"/>
      <c r="N1091" s="97"/>
      <c r="O1091" s="97"/>
      <c r="P1091" s="97"/>
      <c r="Q1091" s="93"/>
      <c r="U1091" s="93"/>
      <c r="W1091" s="51" t="str">
        <f>IF(AND(AdmittedwithRecentDischarge!$K1113&lt;&gt;"",AdmittedwithRecentDischarge!$I1113&lt;&gt;"",AdmittedwithRecentDischarge!$W1113&lt;&gt;""), AdmittedwithRecentDischarge!$W1113,"")</f>
        <v/>
      </c>
      <c r="X1091" s="97">
        <f t="array" ref="X1091">RANK($Z1091,$Z$6:$Z$2005,0)+COUNTIF($Z$6:$Z1091,Z1091)</f>
        <v>100</v>
      </c>
      <c r="AC1091" s="97"/>
      <c r="AD1091" s="93"/>
    </row>
    <row r="1092" spans="1:30">
      <c r="A1092" s="97">
        <f t="shared" si="16"/>
        <v>1087</v>
      </c>
      <c r="B1092" s="97"/>
      <c r="C1092" s="51" t="str">
        <f>IF(AND(AdmittedwithRecentDischarge!$K1114&lt;&gt;"",AdmittedwithRecentDischarge!$I1114&lt;&gt;"",AdmittedwithRecentDischarge!$S1114&lt;&gt;""), AdmittedwithRecentDischarge!$S1114,"")</f>
        <v/>
      </c>
      <c r="D1092" s="97">
        <f>RANK($F1092,$F$6:$F$2005,0)+COUNTIF($F$6:$F1092,F1092)</f>
        <v>100</v>
      </c>
      <c r="E1092" s="97"/>
      <c r="F1092" s="97"/>
      <c r="G1092" s="97"/>
      <c r="H1092" s="97"/>
      <c r="I1092" s="93"/>
      <c r="J1092" s="97"/>
      <c r="K1092" s="51" t="str">
        <f>IF(AND(TransferLog!$J1107&lt;&gt;"",TransferLog!$L1107&lt;&gt;""), TransferLog!$L1107,"")</f>
        <v/>
      </c>
      <c r="L1092" s="97">
        <f t="array" ref="L1092">RANK($N1092,$N$6:$N$2005,0)+COUNTIF($N$6:$N1092,N1092)</f>
        <v>100</v>
      </c>
      <c r="M1092" s="97"/>
      <c r="N1092" s="97"/>
      <c r="O1092" s="97"/>
      <c r="P1092" s="97"/>
      <c r="Q1092" s="93"/>
      <c r="U1092" s="93"/>
      <c r="W1092" s="51" t="str">
        <f>IF(AND(AdmittedwithRecentDischarge!$K1114&lt;&gt;"",AdmittedwithRecentDischarge!$I1114&lt;&gt;"",AdmittedwithRecentDischarge!$W1114&lt;&gt;""), AdmittedwithRecentDischarge!$W1114,"")</f>
        <v/>
      </c>
      <c r="X1092" s="97">
        <f t="array" ref="X1092">RANK($Z1092,$Z$6:$Z$2005,0)+COUNTIF($Z$6:$Z1092,Z1092)</f>
        <v>100</v>
      </c>
      <c r="AC1092" s="97"/>
      <c r="AD1092" s="93"/>
    </row>
    <row r="1093" spans="1:30">
      <c r="A1093" s="97">
        <f t="shared" si="16"/>
        <v>1088</v>
      </c>
      <c r="B1093" s="97"/>
      <c r="C1093" s="51" t="str">
        <f>IF(AND(AdmittedwithRecentDischarge!$K1115&lt;&gt;"",AdmittedwithRecentDischarge!$I1115&lt;&gt;"",AdmittedwithRecentDischarge!$S1115&lt;&gt;""), AdmittedwithRecentDischarge!$S1115,"")</f>
        <v/>
      </c>
      <c r="D1093" s="97">
        <f>RANK($F1093,$F$6:$F$2005,0)+COUNTIF($F$6:$F1093,F1093)</f>
        <v>100</v>
      </c>
      <c r="E1093" s="97"/>
      <c r="F1093" s="97"/>
      <c r="G1093" s="97"/>
      <c r="H1093" s="97"/>
      <c r="I1093" s="93"/>
      <c r="J1093" s="97"/>
      <c r="K1093" s="51" t="str">
        <f>IF(AND(TransferLog!$J1108&lt;&gt;"",TransferLog!$L1108&lt;&gt;""), TransferLog!$L1108,"")</f>
        <v/>
      </c>
      <c r="L1093" s="97">
        <f t="array" ref="L1093">RANK($N1093,$N$6:$N$2005,0)+COUNTIF($N$6:$N1093,N1093)</f>
        <v>100</v>
      </c>
      <c r="M1093" s="97"/>
      <c r="N1093" s="97"/>
      <c r="O1093" s="97"/>
      <c r="P1093" s="97"/>
      <c r="Q1093" s="93"/>
      <c r="U1093" s="93"/>
      <c r="W1093" s="51" t="str">
        <f>IF(AND(AdmittedwithRecentDischarge!$K1115&lt;&gt;"",AdmittedwithRecentDischarge!$I1115&lt;&gt;"",AdmittedwithRecentDischarge!$W1115&lt;&gt;""), AdmittedwithRecentDischarge!$W1115,"")</f>
        <v/>
      </c>
      <c r="X1093" s="97">
        <f t="array" ref="X1093">RANK($Z1093,$Z$6:$Z$2005,0)+COUNTIF($Z$6:$Z1093,Z1093)</f>
        <v>100</v>
      </c>
      <c r="AC1093" s="97"/>
      <c r="AD1093" s="93"/>
    </row>
    <row r="1094" spans="1:30">
      <c r="A1094" s="97">
        <f t="shared" si="16"/>
        <v>1089</v>
      </c>
      <c r="B1094" s="97"/>
      <c r="C1094" s="51" t="str">
        <f>IF(AND(AdmittedwithRecentDischarge!$K1116&lt;&gt;"",AdmittedwithRecentDischarge!$I1116&lt;&gt;"",AdmittedwithRecentDischarge!$S1116&lt;&gt;""), AdmittedwithRecentDischarge!$S1116,"")</f>
        <v/>
      </c>
      <c r="D1094" s="97">
        <f>RANK($F1094,$F$6:$F$2005,0)+COUNTIF($F$6:$F1094,F1094)</f>
        <v>100</v>
      </c>
      <c r="E1094" s="97"/>
      <c r="F1094" s="97"/>
      <c r="G1094" s="97"/>
      <c r="H1094" s="97"/>
      <c r="I1094" s="93"/>
      <c r="J1094" s="97"/>
      <c r="K1094" s="51" t="str">
        <f>IF(AND(TransferLog!$J1109&lt;&gt;"",TransferLog!$L1109&lt;&gt;""), TransferLog!$L1109,"")</f>
        <v/>
      </c>
      <c r="L1094" s="97">
        <f t="array" ref="L1094">RANK($N1094,$N$6:$N$2005,0)+COUNTIF($N$6:$N1094,N1094)</f>
        <v>100</v>
      </c>
      <c r="M1094" s="97"/>
      <c r="N1094" s="97"/>
      <c r="O1094" s="97"/>
      <c r="P1094" s="97"/>
      <c r="Q1094" s="93"/>
      <c r="U1094" s="93"/>
      <c r="W1094" s="51" t="str">
        <f>IF(AND(AdmittedwithRecentDischarge!$K1116&lt;&gt;"",AdmittedwithRecentDischarge!$I1116&lt;&gt;"",AdmittedwithRecentDischarge!$W1116&lt;&gt;""), AdmittedwithRecentDischarge!$W1116,"")</f>
        <v/>
      </c>
      <c r="X1094" s="97">
        <f t="array" ref="X1094">RANK($Z1094,$Z$6:$Z$2005,0)+COUNTIF($Z$6:$Z1094,Z1094)</f>
        <v>100</v>
      </c>
      <c r="AC1094" s="97"/>
      <c r="AD1094" s="93"/>
    </row>
    <row r="1095" spans="1:30">
      <c r="A1095" s="97">
        <f t="shared" ref="A1095:A1158" si="17">ROW()-5</f>
        <v>1090</v>
      </c>
      <c r="B1095" s="97"/>
      <c r="C1095" s="51" t="str">
        <f>IF(AND(AdmittedwithRecentDischarge!$K1117&lt;&gt;"",AdmittedwithRecentDischarge!$I1117&lt;&gt;"",AdmittedwithRecentDischarge!$S1117&lt;&gt;""), AdmittedwithRecentDischarge!$S1117,"")</f>
        <v/>
      </c>
      <c r="D1095" s="97">
        <f>RANK($F1095,$F$6:$F$2005,0)+COUNTIF($F$6:$F1095,F1095)</f>
        <v>100</v>
      </c>
      <c r="E1095" s="97"/>
      <c r="F1095" s="97"/>
      <c r="G1095" s="97"/>
      <c r="H1095" s="97"/>
      <c r="I1095" s="93"/>
      <c r="J1095" s="97"/>
      <c r="K1095" s="51" t="str">
        <f>IF(AND(TransferLog!$J1110&lt;&gt;"",TransferLog!$L1110&lt;&gt;""), TransferLog!$L1110,"")</f>
        <v/>
      </c>
      <c r="L1095" s="97">
        <f t="array" ref="L1095">RANK($N1095,$N$6:$N$2005,0)+COUNTIF($N$6:$N1095,N1095)</f>
        <v>100</v>
      </c>
      <c r="M1095" s="97"/>
      <c r="N1095" s="97"/>
      <c r="O1095" s="97"/>
      <c r="P1095" s="97"/>
      <c r="Q1095" s="93"/>
      <c r="U1095" s="93"/>
      <c r="W1095" s="51" t="str">
        <f>IF(AND(AdmittedwithRecentDischarge!$K1117&lt;&gt;"",AdmittedwithRecentDischarge!$I1117&lt;&gt;"",AdmittedwithRecentDischarge!$W1117&lt;&gt;""), AdmittedwithRecentDischarge!$W1117,"")</f>
        <v/>
      </c>
      <c r="X1095" s="97">
        <f t="array" ref="X1095">RANK($Z1095,$Z$6:$Z$2005,0)+COUNTIF($Z$6:$Z1095,Z1095)</f>
        <v>100</v>
      </c>
      <c r="AC1095" s="97"/>
      <c r="AD1095" s="93"/>
    </row>
    <row r="1096" spans="1:30">
      <c r="A1096" s="97">
        <f t="shared" si="17"/>
        <v>1091</v>
      </c>
      <c r="B1096" s="97"/>
      <c r="C1096" s="51" t="str">
        <f>IF(AND(AdmittedwithRecentDischarge!$K1118&lt;&gt;"",AdmittedwithRecentDischarge!$I1118&lt;&gt;"",AdmittedwithRecentDischarge!$S1118&lt;&gt;""), AdmittedwithRecentDischarge!$S1118,"")</f>
        <v/>
      </c>
      <c r="D1096" s="97">
        <f>RANK($F1096,$F$6:$F$2005,0)+COUNTIF($F$6:$F1096,F1096)</f>
        <v>100</v>
      </c>
      <c r="E1096" s="97"/>
      <c r="F1096" s="97"/>
      <c r="G1096" s="97"/>
      <c r="H1096" s="97"/>
      <c r="I1096" s="93"/>
      <c r="J1096" s="97"/>
      <c r="K1096" s="51" t="str">
        <f>IF(AND(TransferLog!$J1111&lt;&gt;"",TransferLog!$L1111&lt;&gt;""), TransferLog!$L1111,"")</f>
        <v/>
      </c>
      <c r="L1096" s="97">
        <f t="array" ref="L1096">RANK($N1096,$N$6:$N$2005,0)+COUNTIF($N$6:$N1096,N1096)</f>
        <v>100</v>
      </c>
      <c r="M1096" s="97"/>
      <c r="N1096" s="97"/>
      <c r="O1096" s="97"/>
      <c r="P1096" s="97"/>
      <c r="Q1096" s="93"/>
      <c r="U1096" s="93"/>
      <c r="W1096" s="51" t="str">
        <f>IF(AND(AdmittedwithRecentDischarge!$K1118&lt;&gt;"",AdmittedwithRecentDischarge!$I1118&lt;&gt;"",AdmittedwithRecentDischarge!$W1118&lt;&gt;""), AdmittedwithRecentDischarge!$W1118,"")</f>
        <v/>
      </c>
      <c r="X1096" s="97">
        <f t="array" ref="X1096">RANK($Z1096,$Z$6:$Z$2005,0)+COUNTIF($Z$6:$Z1096,Z1096)</f>
        <v>100</v>
      </c>
      <c r="AC1096" s="97"/>
      <c r="AD1096" s="93"/>
    </row>
    <row r="1097" spans="1:30">
      <c r="A1097" s="97">
        <f t="shared" si="17"/>
        <v>1092</v>
      </c>
      <c r="B1097" s="97"/>
      <c r="C1097" s="51" t="str">
        <f>IF(AND(AdmittedwithRecentDischarge!$K1119&lt;&gt;"",AdmittedwithRecentDischarge!$I1119&lt;&gt;"",AdmittedwithRecentDischarge!$S1119&lt;&gt;""), AdmittedwithRecentDischarge!$S1119,"")</f>
        <v/>
      </c>
      <c r="D1097" s="97">
        <f>RANK($F1097,$F$6:$F$2005,0)+COUNTIF($F$6:$F1097,F1097)</f>
        <v>100</v>
      </c>
      <c r="E1097" s="97"/>
      <c r="F1097" s="97"/>
      <c r="G1097" s="97"/>
      <c r="H1097" s="97"/>
      <c r="I1097" s="93"/>
      <c r="J1097" s="97"/>
      <c r="K1097" s="51" t="str">
        <f>IF(AND(TransferLog!$J1112&lt;&gt;"",TransferLog!$L1112&lt;&gt;""), TransferLog!$L1112,"")</f>
        <v/>
      </c>
      <c r="L1097" s="97">
        <f t="array" ref="L1097">RANK($N1097,$N$6:$N$2005,0)+COUNTIF($N$6:$N1097,N1097)</f>
        <v>100</v>
      </c>
      <c r="M1097" s="97"/>
      <c r="N1097" s="97"/>
      <c r="O1097" s="97"/>
      <c r="P1097" s="97"/>
      <c r="Q1097" s="93"/>
      <c r="U1097" s="93"/>
      <c r="W1097" s="51" t="str">
        <f>IF(AND(AdmittedwithRecentDischarge!$K1119&lt;&gt;"",AdmittedwithRecentDischarge!$I1119&lt;&gt;"",AdmittedwithRecentDischarge!$W1119&lt;&gt;""), AdmittedwithRecentDischarge!$W1119,"")</f>
        <v/>
      </c>
      <c r="X1097" s="97">
        <f t="array" ref="X1097">RANK($Z1097,$Z$6:$Z$2005,0)+COUNTIF($Z$6:$Z1097,Z1097)</f>
        <v>100</v>
      </c>
      <c r="AC1097" s="97"/>
      <c r="AD1097" s="93"/>
    </row>
    <row r="1098" spans="1:30">
      <c r="A1098" s="97">
        <f t="shared" si="17"/>
        <v>1093</v>
      </c>
      <c r="B1098" s="97"/>
      <c r="C1098" s="51" t="str">
        <f>IF(AND(AdmittedwithRecentDischarge!$K1120&lt;&gt;"",AdmittedwithRecentDischarge!$I1120&lt;&gt;"",AdmittedwithRecentDischarge!$S1120&lt;&gt;""), AdmittedwithRecentDischarge!$S1120,"")</f>
        <v/>
      </c>
      <c r="D1098" s="97">
        <f>RANK($F1098,$F$6:$F$2005,0)+COUNTIF($F$6:$F1098,F1098)</f>
        <v>100</v>
      </c>
      <c r="E1098" s="97"/>
      <c r="F1098" s="97"/>
      <c r="G1098" s="97"/>
      <c r="H1098" s="97"/>
      <c r="I1098" s="93"/>
      <c r="J1098" s="97"/>
      <c r="K1098" s="51" t="str">
        <f>IF(AND(TransferLog!$J1113&lt;&gt;"",TransferLog!$L1113&lt;&gt;""), TransferLog!$L1113,"")</f>
        <v/>
      </c>
      <c r="L1098" s="97">
        <f t="array" ref="L1098">RANK($N1098,$N$6:$N$2005,0)+COUNTIF($N$6:$N1098,N1098)</f>
        <v>100</v>
      </c>
      <c r="M1098" s="97"/>
      <c r="N1098" s="97"/>
      <c r="O1098" s="97"/>
      <c r="P1098" s="97"/>
      <c r="Q1098" s="93"/>
      <c r="U1098" s="93"/>
      <c r="W1098" s="51" t="str">
        <f>IF(AND(AdmittedwithRecentDischarge!$K1120&lt;&gt;"",AdmittedwithRecentDischarge!$I1120&lt;&gt;"",AdmittedwithRecentDischarge!$W1120&lt;&gt;""), AdmittedwithRecentDischarge!$W1120,"")</f>
        <v/>
      </c>
      <c r="X1098" s="97">
        <f t="array" ref="X1098">RANK($Z1098,$Z$6:$Z$2005,0)+COUNTIF($Z$6:$Z1098,Z1098)</f>
        <v>100</v>
      </c>
      <c r="AC1098" s="97"/>
      <c r="AD1098" s="93"/>
    </row>
    <row r="1099" spans="1:30">
      <c r="A1099" s="97">
        <f t="shared" si="17"/>
        <v>1094</v>
      </c>
      <c r="B1099" s="97"/>
      <c r="C1099" s="51" t="str">
        <f>IF(AND(AdmittedwithRecentDischarge!$K1121&lt;&gt;"",AdmittedwithRecentDischarge!$I1121&lt;&gt;"",AdmittedwithRecentDischarge!$S1121&lt;&gt;""), AdmittedwithRecentDischarge!$S1121,"")</f>
        <v/>
      </c>
      <c r="D1099" s="97">
        <f>RANK($F1099,$F$6:$F$2005,0)+COUNTIF($F$6:$F1099,F1099)</f>
        <v>100</v>
      </c>
      <c r="E1099" s="97"/>
      <c r="F1099" s="97"/>
      <c r="G1099" s="97"/>
      <c r="H1099" s="97"/>
      <c r="I1099" s="93"/>
      <c r="J1099" s="97"/>
      <c r="K1099" s="51" t="str">
        <f>IF(AND(TransferLog!$J1114&lt;&gt;"",TransferLog!$L1114&lt;&gt;""), TransferLog!$L1114,"")</f>
        <v/>
      </c>
      <c r="L1099" s="97">
        <f t="array" ref="L1099">RANK($N1099,$N$6:$N$2005,0)+COUNTIF($N$6:$N1099,N1099)</f>
        <v>100</v>
      </c>
      <c r="M1099" s="97"/>
      <c r="N1099" s="97"/>
      <c r="O1099" s="97"/>
      <c r="P1099" s="97"/>
      <c r="Q1099" s="93"/>
      <c r="U1099" s="93"/>
      <c r="W1099" s="51" t="str">
        <f>IF(AND(AdmittedwithRecentDischarge!$K1121&lt;&gt;"",AdmittedwithRecentDischarge!$I1121&lt;&gt;"",AdmittedwithRecentDischarge!$W1121&lt;&gt;""), AdmittedwithRecentDischarge!$W1121,"")</f>
        <v/>
      </c>
      <c r="X1099" s="97">
        <f t="array" ref="X1099">RANK($Z1099,$Z$6:$Z$2005,0)+COUNTIF($Z$6:$Z1099,Z1099)</f>
        <v>100</v>
      </c>
      <c r="AC1099" s="97"/>
      <c r="AD1099" s="93"/>
    </row>
    <row r="1100" spans="1:30">
      <c r="A1100" s="97">
        <f t="shared" si="17"/>
        <v>1095</v>
      </c>
      <c r="B1100" s="97"/>
      <c r="C1100" s="51" t="str">
        <f>IF(AND(AdmittedwithRecentDischarge!$K1122&lt;&gt;"",AdmittedwithRecentDischarge!$I1122&lt;&gt;"",AdmittedwithRecentDischarge!$S1122&lt;&gt;""), AdmittedwithRecentDischarge!$S1122,"")</f>
        <v/>
      </c>
      <c r="D1100" s="97">
        <f>RANK($F1100,$F$6:$F$2005,0)+COUNTIF($F$6:$F1100,F1100)</f>
        <v>100</v>
      </c>
      <c r="E1100" s="97"/>
      <c r="F1100" s="97"/>
      <c r="G1100" s="97"/>
      <c r="H1100" s="97"/>
      <c r="I1100" s="93"/>
      <c r="J1100" s="97"/>
      <c r="K1100" s="51" t="str">
        <f>IF(AND(TransferLog!$J1115&lt;&gt;"",TransferLog!$L1115&lt;&gt;""), TransferLog!$L1115,"")</f>
        <v/>
      </c>
      <c r="L1100" s="97">
        <f t="array" ref="L1100">RANK($N1100,$N$6:$N$2005,0)+COUNTIF($N$6:$N1100,N1100)</f>
        <v>100</v>
      </c>
      <c r="M1100" s="97"/>
      <c r="N1100" s="97"/>
      <c r="O1100" s="97"/>
      <c r="P1100" s="97"/>
      <c r="Q1100" s="93"/>
      <c r="U1100" s="93"/>
      <c r="W1100" s="51" t="str">
        <f>IF(AND(AdmittedwithRecentDischarge!$K1122&lt;&gt;"",AdmittedwithRecentDischarge!$I1122&lt;&gt;"",AdmittedwithRecentDischarge!$W1122&lt;&gt;""), AdmittedwithRecentDischarge!$W1122,"")</f>
        <v/>
      </c>
      <c r="X1100" s="97">
        <f t="array" ref="X1100">RANK($Z1100,$Z$6:$Z$2005,0)+COUNTIF($Z$6:$Z1100,Z1100)</f>
        <v>100</v>
      </c>
      <c r="AC1100" s="97"/>
      <c r="AD1100" s="93"/>
    </row>
    <row r="1101" spans="1:30">
      <c r="A1101" s="97">
        <f t="shared" si="17"/>
        <v>1096</v>
      </c>
      <c r="B1101" s="97"/>
      <c r="C1101" s="51" t="str">
        <f>IF(AND(AdmittedwithRecentDischarge!$K1123&lt;&gt;"",AdmittedwithRecentDischarge!$I1123&lt;&gt;"",AdmittedwithRecentDischarge!$S1123&lt;&gt;""), AdmittedwithRecentDischarge!$S1123,"")</f>
        <v/>
      </c>
      <c r="D1101" s="97">
        <f>RANK($F1101,$F$6:$F$2005,0)+COUNTIF($F$6:$F1101,F1101)</f>
        <v>100</v>
      </c>
      <c r="E1101" s="97"/>
      <c r="F1101" s="97"/>
      <c r="G1101" s="97"/>
      <c r="H1101" s="97"/>
      <c r="I1101" s="93"/>
      <c r="J1101" s="97"/>
      <c r="K1101" s="51" t="str">
        <f>IF(AND(TransferLog!$J1116&lt;&gt;"",TransferLog!$L1116&lt;&gt;""), TransferLog!$L1116,"")</f>
        <v/>
      </c>
      <c r="L1101" s="97">
        <f t="array" ref="L1101">RANK($N1101,$N$6:$N$2005,0)+COUNTIF($N$6:$N1101,N1101)</f>
        <v>100</v>
      </c>
      <c r="M1101" s="97"/>
      <c r="N1101" s="97"/>
      <c r="O1101" s="97"/>
      <c r="P1101" s="97"/>
      <c r="Q1101" s="93"/>
      <c r="U1101" s="93"/>
      <c r="W1101" s="51" t="str">
        <f>IF(AND(AdmittedwithRecentDischarge!$K1123&lt;&gt;"",AdmittedwithRecentDischarge!$I1123&lt;&gt;"",AdmittedwithRecentDischarge!$W1123&lt;&gt;""), AdmittedwithRecentDischarge!$W1123,"")</f>
        <v/>
      </c>
      <c r="X1101" s="97">
        <f t="array" ref="X1101">RANK($Z1101,$Z$6:$Z$2005,0)+COUNTIF($Z$6:$Z1101,Z1101)</f>
        <v>100</v>
      </c>
      <c r="AC1101" s="97"/>
      <c r="AD1101" s="93"/>
    </row>
    <row r="1102" spans="1:30">
      <c r="A1102" s="97">
        <f t="shared" si="17"/>
        <v>1097</v>
      </c>
      <c r="B1102" s="97"/>
      <c r="C1102" s="51" t="str">
        <f>IF(AND(AdmittedwithRecentDischarge!$K1124&lt;&gt;"",AdmittedwithRecentDischarge!$I1124&lt;&gt;"",AdmittedwithRecentDischarge!$S1124&lt;&gt;""), AdmittedwithRecentDischarge!$S1124,"")</f>
        <v/>
      </c>
      <c r="D1102" s="97">
        <f>RANK($F1102,$F$6:$F$2005,0)+COUNTIF($F$6:$F1102,F1102)</f>
        <v>100</v>
      </c>
      <c r="E1102" s="97"/>
      <c r="F1102" s="97"/>
      <c r="G1102" s="97"/>
      <c r="H1102" s="97"/>
      <c r="I1102" s="93"/>
      <c r="J1102" s="97"/>
      <c r="K1102" s="51" t="str">
        <f>IF(AND(TransferLog!$J1117&lt;&gt;"",TransferLog!$L1117&lt;&gt;""), TransferLog!$L1117,"")</f>
        <v/>
      </c>
      <c r="L1102" s="97">
        <f t="array" ref="L1102">RANK($N1102,$N$6:$N$2005,0)+COUNTIF($N$6:$N1102,N1102)</f>
        <v>100</v>
      </c>
      <c r="M1102" s="97"/>
      <c r="N1102" s="97"/>
      <c r="O1102" s="97"/>
      <c r="P1102" s="97"/>
      <c r="Q1102" s="93"/>
      <c r="U1102" s="93"/>
      <c r="W1102" s="51" t="str">
        <f>IF(AND(AdmittedwithRecentDischarge!$K1124&lt;&gt;"",AdmittedwithRecentDischarge!$I1124&lt;&gt;"",AdmittedwithRecentDischarge!$W1124&lt;&gt;""), AdmittedwithRecentDischarge!$W1124,"")</f>
        <v/>
      </c>
      <c r="X1102" s="97">
        <f t="array" ref="X1102">RANK($Z1102,$Z$6:$Z$2005,0)+COUNTIF($Z$6:$Z1102,Z1102)</f>
        <v>100</v>
      </c>
      <c r="AC1102" s="97"/>
      <c r="AD1102" s="93"/>
    </row>
    <row r="1103" spans="1:30">
      <c r="A1103" s="97">
        <f t="shared" si="17"/>
        <v>1098</v>
      </c>
      <c r="B1103" s="97"/>
      <c r="C1103" s="51" t="str">
        <f>IF(AND(AdmittedwithRecentDischarge!$K1125&lt;&gt;"",AdmittedwithRecentDischarge!$I1125&lt;&gt;"",AdmittedwithRecentDischarge!$S1125&lt;&gt;""), AdmittedwithRecentDischarge!$S1125,"")</f>
        <v/>
      </c>
      <c r="D1103" s="97">
        <f>RANK($F1103,$F$6:$F$2005,0)+COUNTIF($F$6:$F1103,F1103)</f>
        <v>100</v>
      </c>
      <c r="E1103" s="97"/>
      <c r="F1103" s="97"/>
      <c r="G1103" s="97"/>
      <c r="H1103" s="97"/>
      <c r="I1103" s="93"/>
      <c r="J1103" s="97"/>
      <c r="K1103" s="51" t="str">
        <f>IF(AND(TransferLog!$J1118&lt;&gt;"",TransferLog!$L1118&lt;&gt;""), TransferLog!$L1118,"")</f>
        <v/>
      </c>
      <c r="L1103" s="97">
        <f t="array" ref="L1103">RANK($N1103,$N$6:$N$2005,0)+COUNTIF($N$6:$N1103,N1103)</f>
        <v>100</v>
      </c>
      <c r="M1103" s="97"/>
      <c r="N1103" s="97"/>
      <c r="O1103" s="97"/>
      <c r="P1103" s="97"/>
      <c r="Q1103" s="93"/>
      <c r="U1103" s="93"/>
      <c r="W1103" s="51" t="str">
        <f>IF(AND(AdmittedwithRecentDischarge!$K1125&lt;&gt;"",AdmittedwithRecentDischarge!$I1125&lt;&gt;"",AdmittedwithRecentDischarge!$W1125&lt;&gt;""), AdmittedwithRecentDischarge!$W1125,"")</f>
        <v/>
      </c>
      <c r="X1103" s="97">
        <f t="array" ref="X1103">RANK($Z1103,$Z$6:$Z$2005,0)+COUNTIF($Z$6:$Z1103,Z1103)</f>
        <v>100</v>
      </c>
      <c r="AC1103" s="97"/>
      <c r="AD1103" s="93"/>
    </row>
    <row r="1104" spans="1:30">
      <c r="A1104" s="97">
        <f t="shared" si="17"/>
        <v>1099</v>
      </c>
      <c r="B1104" s="97"/>
      <c r="C1104" s="51" t="str">
        <f>IF(AND(AdmittedwithRecentDischarge!$K1126&lt;&gt;"",AdmittedwithRecentDischarge!$I1126&lt;&gt;"",AdmittedwithRecentDischarge!$S1126&lt;&gt;""), AdmittedwithRecentDischarge!$S1126,"")</f>
        <v/>
      </c>
      <c r="D1104" s="97">
        <f>RANK($F1104,$F$6:$F$2005,0)+COUNTIF($F$6:$F1104,F1104)</f>
        <v>100</v>
      </c>
      <c r="E1104" s="97"/>
      <c r="F1104" s="97"/>
      <c r="G1104" s="97"/>
      <c r="H1104" s="97"/>
      <c r="I1104" s="93"/>
      <c r="J1104" s="97"/>
      <c r="K1104" s="51" t="str">
        <f>IF(AND(TransferLog!$J1119&lt;&gt;"",TransferLog!$L1119&lt;&gt;""), TransferLog!$L1119,"")</f>
        <v/>
      </c>
      <c r="L1104" s="97">
        <f t="array" ref="L1104">RANK($N1104,$N$6:$N$2005,0)+COUNTIF($N$6:$N1104,N1104)</f>
        <v>100</v>
      </c>
      <c r="M1104" s="97"/>
      <c r="N1104" s="97"/>
      <c r="O1104" s="97"/>
      <c r="P1104" s="97"/>
      <c r="Q1104" s="93"/>
      <c r="U1104" s="93"/>
      <c r="W1104" s="51" t="str">
        <f>IF(AND(AdmittedwithRecentDischarge!$K1126&lt;&gt;"",AdmittedwithRecentDischarge!$I1126&lt;&gt;"",AdmittedwithRecentDischarge!$W1126&lt;&gt;""), AdmittedwithRecentDischarge!$W1126,"")</f>
        <v/>
      </c>
      <c r="X1104" s="97">
        <f t="array" ref="X1104">RANK($Z1104,$Z$6:$Z$2005,0)+COUNTIF($Z$6:$Z1104,Z1104)</f>
        <v>100</v>
      </c>
      <c r="AC1104" s="97"/>
      <c r="AD1104" s="93"/>
    </row>
    <row r="1105" spans="1:30">
      <c r="A1105" s="97">
        <f t="shared" si="17"/>
        <v>1100</v>
      </c>
      <c r="B1105" s="97"/>
      <c r="C1105" s="51" t="str">
        <f>IF(AND(AdmittedwithRecentDischarge!$K1127&lt;&gt;"",AdmittedwithRecentDischarge!$I1127&lt;&gt;"",AdmittedwithRecentDischarge!$S1127&lt;&gt;""), AdmittedwithRecentDischarge!$S1127,"")</f>
        <v/>
      </c>
      <c r="D1105" s="97">
        <f>RANK($F1105,$F$6:$F$2005,0)+COUNTIF($F$6:$F1105,F1105)</f>
        <v>100</v>
      </c>
      <c r="E1105" s="97"/>
      <c r="F1105" s="97"/>
      <c r="G1105" s="97"/>
      <c r="H1105" s="97"/>
      <c r="I1105" s="93"/>
      <c r="J1105" s="97"/>
      <c r="K1105" s="51" t="str">
        <f>IF(AND(TransferLog!$J1120&lt;&gt;"",TransferLog!$L1120&lt;&gt;""), TransferLog!$L1120,"")</f>
        <v/>
      </c>
      <c r="L1105" s="97">
        <f t="array" ref="L1105">RANK($N1105,$N$6:$N$2005,0)+COUNTIF($N$6:$N1105,N1105)</f>
        <v>100</v>
      </c>
      <c r="M1105" s="97"/>
      <c r="N1105" s="97"/>
      <c r="O1105" s="97"/>
      <c r="P1105" s="97"/>
      <c r="Q1105" s="93"/>
      <c r="U1105" s="93"/>
      <c r="W1105" s="51" t="str">
        <f>IF(AND(AdmittedwithRecentDischarge!$K1127&lt;&gt;"",AdmittedwithRecentDischarge!$I1127&lt;&gt;"",AdmittedwithRecentDischarge!$W1127&lt;&gt;""), AdmittedwithRecentDischarge!$W1127,"")</f>
        <v/>
      </c>
      <c r="X1105" s="97">
        <f t="array" ref="X1105">RANK($Z1105,$Z$6:$Z$2005,0)+COUNTIF($Z$6:$Z1105,Z1105)</f>
        <v>100</v>
      </c>
      <c r="AC1105" s="97"/>
      <c r="AD1105" s="93"/>
    </row>
    <row r="1106" spans="1:30">
      <c r="A1106" s="97">
        <f t="shared" si="17"/>
        <v>1101</v>
      </c>
      <c r="B1106" s="97"/>
      <c r="C1106" s="51" t="str">
        <f>IF(AND(AdmittedwithRecentDischarge!$K1128&lt;&gt;"",AdmittedwithRecentDischarge!$I1128&lt;&gt;"",AdmittedwithRecentDischarge!$S1128&lt;&gt;""), AdmittedwithRecentDischarge!$S1128,"")</f>
        <v/>
      </c>
      <c r="D1106" s="97">
        <f>RANK($F1106,$F$6:$F$2005,0)+COUNTIF($F$6:$F1106,F1106)</f>
        <v>100</v>
      </c>
      <c r="E1106" s="97"/>
      <c r="F1106" s="97"/>
      <c r="G1106" s="97"/>
      <c r="H1106" s="97"/>
      <c r="I1106" s="93"/>
      <c r="J1106" s="97"/>
      <c r="K1106" s="51" t="str">
        <f>IF(AND(TransferLog!$J1121&lt;&gt;"",TransferLog!$L1121&lt;&gt;""), TransferLog!$L1121,"")</f>
        <v/>
      </c>
      <c r="L1106" s="97">
        <f t="array" ref="L1106">RANK($N1106,$N$6:$N$2005,0)+COUNTIF($N$6:$N1106,N1106)</f>
        <v>100</v>
      </c>
      <c r="M1106" s="97"/>
      <c r="N1106" s="97"/>
      <c r="O1106" s="97"/>
      <c r="P1106" s="97"/>
      <c r="Q1106" s="93"/>
      <c r="U1106" s="93"/>
      <c r="W1106" s="51" t="str">
        <f>IF(AND(AdmittedwithRecentDischarge!$K1128&lt;&gt;"",AdmittedwithRecentDischarge!$I1128&lt;&gt;"",AdmittedwithRecentDischarge!$W1128&lt;&gt;""), AdmittedwithRecentDischarge!$W1128,"")</f>
        <v/>
      </c>
      <c r="X1106" s="97">
        <f t="array" ref="X1106">RANK($Z1106,$Z$6:$Z$2005,0)+COUNTIF($Z$6:$Z1106,Z1106)</f>
        <v>100</v>
      </c>
      <c r="AC1106" s="97"/>
      <c r="AD1106" s="93"/>
    </row>
    <row r="1107" spans="1:30">
      <c r="A1107" s="97">
        <f t="shared" si="17"/>
        <v>1102</v>
      </c>
      <c r="B1107" s="97"/>
      <c r="C1107" s="51" t="str">
        <f>IF(AND(AdmittedwithRecentDischarge!$K1129&lt;&gt;"",AdmittedwithRecentDischarge!$I1129&lt;&gt;"",AdmittedwithRecentDischarge!$S1129&lt;&gt;""), AdmittedwithRecentDischarge!$S1129,"")</f>
        <v/>
      </c>
      <c r="D1107" s="97">
        <f>RANK($F1107,$F$6:$F$2005,0)+COUNTIF($F$6:$F1107,F1107)</f>
        <v>100</v>
      </c>
      <c r="E1107" s="97"/>
      <c r="F1107" s="97"/>
      <c r="G1107" s="97"/>
      <c r="H1107" s="97"/>
      <c r="I1107" s="93"/>
      <c r="J1107" s="97"/>
      <c r="K1107" s="51" t="str">
        <f>IF(AND(TransferLog!$J1122&lt;&gt;"",TransferLog!$L1122&lt;&gt;""), TransferLog!$L1122,"")</f>
        <v/>
      </c>
      <c r="L1107" s="97">
        <f t="array" ref="L1107">RANK($N1107,$N$6:$N$2005,0)+COUNTIF($N$6:$N1107,N1107)</f>
        <v>100</v>
      </c>
      <c r="M1107" s="97"/>
      <c r="N1107" s="97"/>
      <c r="O1107" s="97"/>
      <c r="P1107" s="97"/>
      <c r="Q1107" s="93"/>
      <c r="U1107" s="93"/>
      <c r="W1107" s="51" t="str">
        <f>IF(AND(AdmittedwithRecentDischarge!$K1129&lt;&gt;"",AdmittedwithRecentDischarge!$I1129&lt;&gt;"",AdmittedwithRecentDischarge!$W1129&lt;&gt;""), AdmittedwithRecentDischarge!$W1129,"")</f>
        <v/>
      </c>
      <c r="X1107" s="97">
        <f t="array" ref="X1107">RANK($Z1107,$Z$6:$Z$2005,0)+COUNTIF($Z$6:$Z1107,Z1107)</f>
        <v>100</v>
      </c>
      <c r="AC1107" s="97"/>
      <c r="AD1107" s="93"/>
    </row>
    <row r="1108" spans="1:30">
      <c r="A1108" s="97">
        <f t="shared" si="17"/>
        <v>1103</v>
      </c>
      <c r="B1108" s="97"/>
      <c r="C1108" s="51" t="str">
        <f>IF(AND(AdmittedwithRecentDischarge!$K1130&lt;&gt;"",AdmittedwithRecentDischarge!$I1130&lt;&gt;"",AdmittedwithRecentDischarge!$S1130&lt;&gt;""), AdmittedwithRecentDischarge!$S1130,"")</f>
        <v/>
      </c>
      <c r="D1108" s="97">
        <f>RANK($F1108,$F$6:$F$2005,0)+COUNTIF($F$6:$F1108,F1108)</f>
        <v>100</v>
      </c>
      <c r="E1108" s="97"/>
      <c r="F1108" s="97"/>
      <c r="G1108" s="97"/>
      <c r="H1108" s="97"/>
      <c r="I1108" s="93"/>
      <c r="J1108" s="97"/>
      <c r="K1108" s="51" t="str">
        <f>IF(AND(TransferLog!$J1123&lt;&gt;"",TransferLog!$L1123&lt;&gt;""), TransferLog!$L1123,"")</f>
        <v/>
      </c>
      <c r="L1108" s="97">
        <f t="array" ref="L1108">RANK($N1108,$N$6:$N$2005,0)+COUNTIF($N$6:$N1108,N1108)</f>
        <v>100</v>
      </c>
      <c r="M1108" s="97"/>
      <c r="N1108" s="97"/>
      <c r="O1108" s="97"/>
      <c r="P1108" s="97"/>
      <c r="Q1108" s="93"/>
      <c r="U1108" s="93"/>
      <c r="W1108" s="51" t="str">
        <f>IF(AND(AdmittedwithRecentDischarge!$K1130&lt;&gt;"",AdmittedwithRecentDischarge!$I1130&lt;&gt;"",AdmittedwithRecentDischarge!$W1130&lt;&gt;""), AdmittedwithRecentDischarge!$W1130,"")</f>
        <v/>
      </c>
      <c r="X1108" s="97">
        <f t="array" ref="X1108">RANK($Z1108,$Z$6:$Z$2005,0)+COUNTIF($Z$6:$Z1108,Z1108)</f>
        <v>100</v>
      </c>
      <c r="AC1108" s="97"/>
      <c r="AD1108" s="93"/>
    </row>
    <row r="1109" spans="1:30">
      <c r="A1109" s="97">
        <f t="shared" si="17"/>
        <v>1104</v>
      </c>
      <c r="B1109" s="97"/>
      <c r="C1109" s="51" t="str">
        <f>IF(AND(AdmittedwithRecentDischarge!$K1131&lt;&gt;"",AdmittedwithRecentDischarge!$I1131&lt;&gt;"",AdmittedwithRecentDischarge!$S1131&lt;&gt;""), AdmittedwithRecentDischarge!$S1131,"")</f>
        <v/>
      </c>
      <c r="D1109" s="97">
        <f>RANK($F1109,$F$6:$F$2005,0)+COUNTIF($F$6:$F1109,F1109)</f>
        <v>100</v>
      </c>
      <c r="E1109" s="97"/>
      <c r="F1109" s="97"/>
      <c r="G1109" s="97"/>
      <c r="H1109" s="97"/>
      <c r="I1109" s="93"/>
      <c r="J1109" s="97"/>
      <c r="K1109" s="51" t="str">
        <f>IF(AND(TransferLog!$J1124&lt;&gt;"",TransferLog!$L1124&lt;&gt;""), TransferLog!$L1124,"")</f>
        <v/>
      </c>
      <c r="L1109" s="97">
        <f t="array" ref="L1109">RANK($N1109,$N$6:$N$2005,0)+COUNTIF($N$6:$N1109,N1109)</f>
        <v>100</v>
      </c>
      <c r="M1109" s="97"/>
      <c r="N1109" s="97"/>
      <c r="O1109" s="97"/>
      <c r="P1109" s="97"/>
      <c r="Q1109" s="93"/>
      <c r="U1109" s="93"/>
      <c r="W1109" s="51" t="str">
        <f>IF(AND(AdmittedwithRecentDischarge!$K1131&lt;&gt;"",AdmittedwithRecentDischarge!$I1131&lt;&gt;"",AdmittedwithRecentDischarge!$W1131&lt;&gt;""), AdmittedwithRecentDischarge!$W1131,"")</f>
        <v/>
      </c>
      <c r="X1109" s="97">
        <f t="array" ref="X1109">RANK($Z1109,$Z$6:$Z$2005,0)+COUNTIF($Z$6:$Z1109,Z1109)</f>
        <v>100</v>
      </c>
      <c r="AC1109" s="97"/>
      <c r="AD1109" s="93"/>
    </row>
    <row r="1110" spans="1:30">
      <c r="A1110" s="97">
        <f t="shared" si="17"/>
        <v>1105</v>
      </c>
      <c r="B1110" s="97"/>
      <c r="C1110" s="51" t="str">
        <f>IF(AND(AdmittedwithRecentDischarge!$K1132&lt;&gt;"",AdmittedwithRecentDischarge!$I1132&lt;&gt;"",AdmittedwithRecentDischarge!$S1132&lt;&gt;""), AdmittedwithRecentDischarge!$S1132,"")</f>
        <v/>
      </c>
      <c r="D1110" s="97">
        <f>RANK($F1110,$F$6:$F$2005,0)+COUNTIF($F$6:$F1110,F1110)</f>
        <v>100</v>
      </c>
      <c r="E1110" s="97"/>
      <c r="F1110" s="97"/>
      <c r="G1110" s="97"/>
      <c r="H1110" s="97"/>
      <c r="I1110" s="93"/>
      <c r="J1110" s="97"/>
      <c r="K1110" s="51" t="str">
        <f>IF(AND(TransferLog!$J1125&lt;&gt;"",TransferLog!$L1125&lt;&gt;""), TransferLog!$L1125,"")</f>
        <v/>
      </c>
      <c r="L1110" s="97">
        <f t="array" ref="L1110">RANK($N1110,$N$6:$N$2005,0)+COUNTIF($N$6:$N1110,N1110)</f>
        <v>100</v>
      </c>
      <c r="M1110" s="97"/>
      <c r="N1110" s="97"/>
      <c r="O1110" s="97"/>
      <c r="P1110" s="97"/>
      <c r="Q1110" s="93"/>
      <c r="U1110" s="93"/>
      <c r="W1110" s="51" t="str">
        <f>IF(AND(AdmittedwithRecentDischarge!$K1132&lt;&gt;"",AdmittedwithRecentDischarge!$I1132&lt;&gt;"",AdmittedwithRecentDischarge!$W1132&lt;&gt;""), AdmittedwithRecentDischarge!$W1132,"")</f>
        <v/>
      </c>
      <c r="X1110" s="97">
        <f t="array" ref="X1110">RANK($Z1110,$Z$6:$Z$2005,0)+COUNTIF($Z$6:$Z1110,Z1110)</f>
        <v>100</v>
      </c>
      <c r="AC1110" s="97"/>
      <c r="AD1110" s="93"/>
    </row>
    <row r="1111" spans="1:30">
      <c r="A1111" s="97">
        <f t="shared" si="17"/>
        <v>1106</v>
      </c>
      <c r="B1111" s="97"/>
      <c r="C1111" s="51" t="str">
        <f>IF(AND(AdmittedwithRecentDischarge!$K1133&lt;&gt;"",AdmittedwithRecentDischarge!$I1133&lt;&gt;"",AdmittedwithRecentDischarge!$S1133&lt;&gt;""), AdmittedwithRecentDischarge!$S1133,"")</f>
        <v/>
      </c>
      <c r="D1111" s="97">
        <f>RANK($F1111,$F$6:$F$2005,0)+COUNTIF($F$6:$F1111,F1111)</f>
        <v>100</v>
      </c>
      <c r="E1111" s="97"/>
      <c r="F1111" s="97"/>
      <c r="G1111" s="97"/>
      <c r="H1111" s="97"/>
      <c r="I1111" s="93"/>
      <c r="J1111" s="97"/>
      <c r="K1111" s="51" t="str">
        <f>IF(AND(TransferLog!$J1126&lt;&gt;"",TransferLog!$L1126&lt;&gt;""), TransferLog!$L1126,"")</f>
        <v/>
      </c>
      <c r="L1111" s="97">
        <f t="array" ref="L1111">RANK($N1111,$N$6:$N$2005,0)+COUNTIF($N$6:$N1111,N1111)</f>
        <v>100</v>
      </c>
      <c r="M1111" s="97"/>
      <c r="N1111" s="97"/>
      <c r="O1111" s="97"/>
      <c r="P1111" s="97"/>
      <c r="Q1111" s="93"/>
      <c r="U1111" s="93"/>
      <c r="W1111" s="51" t="str">
        <f>IF(AND(AdmittedwithRecentDischarge!$K1133&lt;&gt;"",AdmittedwithRecentDischarge!$I1133&lt;&gt;"",AdmittedwithRecentDischarge!$W1133&lt;&gt;""), AdmittedwithRecentDischarge!$W1133,"")</f>
        <v/>
      </c>
      <c r="X1111" s="97">
        <f t="array" ref="X1111">RANK($Z1111,$Z$6:$Z$2005,0)+COUNTIF($Z$6:$Z1111,Z1111)</f>
        <v>100</v>
      </c>
      <c r="AC1111" s="97"/>
      <c r="AD1111" s="93"/>
    </row>
    <row r="1112" spans="1:30">
      <c r="A1112" s="97">
        <f t="shared" si="17"/>
        <v>1107</v>
      </c>
      <c r="B1112" s="97"/>
      <c r="C1112" s="51" t="str">
        <f>IF(AND(AdmittedwithRecentDischarge!$K1134&lt;&gt;"",AdmittedwithRecentDischarge!$I1134&lt;&gt;"",AdmittedwithRecentDischarge!$S1134&lt;&gt;""), AdmittedwithRecentDischarge!$S1134,"")</f>
        <v/>
      </c>
      <c r="D1112" s="97">
        <f>RANK($F1112,$F$6:$F$2005,0)+COUNTIF($F$6:$F1112,F1112)</f>
        <v>100</v>
      </c>
      <c r="E1112" s="97"/>
      <c r="F1112" s="97"/>
      <c r="G1112" s="97"/>
      <c r="H1112" s="97"/>
      <c r="I1112" s="93"/>
      <c r="J1112" s="97"/>
      <c r="K1112" s="51" t="str">
        <f>IF(AND(TransferLog!$J1127&lt;&gt;"",TransferLog!$L1127&lt;&gt;""), TransferLog!$L1127,"")</f>
        <v/>
      </c>
      <c r="L1112" s="97">
        <f t="array" ref="L1112">RANK($N1112,$N$6:$N$2005,0)+COUNTIF($N$6:$N1112,N1112)</f>
        <v>100</v>
      </c>
      <c r="M1112" s="97"/>
      <c r="N1112" s="97"/>
      <c r="O1112" s="97"/>
      <c r="P1112" s="97"/>
      <c r="Q1112" s="93"/>
      <c r="U1112" s="93"/>
      <c r="W1112" s="51" t="str">
        <f>IF(AND(AdmittedwithRecentDischarge!$K1134&lt;&gt;"",AdmittedwithRecentDischarge!$I1134&lt;&gt;"",AdmittedwithRecentDischarge!$W1134&lt;&gt;""), AdmittedwithRecentDischarge!$W1134,"")</f>
        <v/>
      </c>
      <c r="X1112" s="97">
        <f t="array" ref="X1112">RANK($Z1112,$Z$6:$Z$2005,0)+COUNTIF($Z$6:$Z1112,Z1112)</f>
        <v>100</v>
      </c>
      <c r="AC1112" s="97"/>
      <c r="AD1112" s="93"/>
    </row>
    <row r="1113" spans="1:30">
      <c r="A1113" s="97">
        <f t="shared" si="17"/>
        <v>1108</v>
      </c>
      <c r="B1113" s="97"/>
      <c r="C1113" s="51" t="str">
        <f>IF(AND(AdmittedwithRecentDischarge!$K1135&lt;&gt;"",AdmittedwithRecentDischarge!$I1135&lt;&gt;"",AdmittedwithRecentDischarge!$S1135&lt;&gt;""), AdmittedwithRecentDischarge!$S1135,"")</f>
        <v/>
      </c>
      <c r="D1113" s="97">
        <f>RANK($F1113,$F$6:$F$2005,0)+COUNTIF($F$6:$F1113,F1113)</f>
        <v>100</v>
      </c>
      <c r="E1113" s="97"/>
      <c r="F1113" s="97"/>
      <c r="G1113" s="97"/>
      <c r="H1113" s="97"/>
      <c r="I1113" s="93"/>
      <c r="J1113" s="97"/>
      <c r="K1113" s="51" t="str">
        <f>IF(AND(TransferLog!$J1128&lt;&gt;"",TransferLog!$L1128&lt;&gt;""), TransferLog!$L1128,"")</f>
        <v/>
      </c>
      <c r="L1113" s="97">
        <f t="array" ref="L1113">RANK($N1113,$N$6:$N$2005,0)+COUNTIF($N$6:$N1113,N1113)</f>
        <v>100</v>
      </c>
      <c r="M1113" s="97"/>
      <c r="N1113" s="97"/>
      <c r="O1113" s="97"/>
      <c r="P1113" s="97"/>
      <c r="Q1113" s="93"/>
      <c r="U1113" s="93"/>
      <c r="W1113" s="51" t="str">
        <f>IF(AND(AdmittedwithRecentDischarge!$K1135&lt;&gt;"",AdmittedwithRecentDischarge!$I1135&lt;&gt;"",AdmittedwithRecentDischarge!$W1135&lt;&gt;""), AdmittedwithRecentDischarge!$W1135,"")</f>
        <v/>
      </c>
      <c r="X1113" s="97">
        <f t="array" ref="X1113">RANK($Z1113,$Z$6:$Z$2005,0)+COUNTIF($Z$6:$Z1113,Z1113)</f>
        <v>100</v>
      </c>
      <c r="AC1113" s="97"/>
      <c r="AD1113" s="93"/>
    </row>
    <row r="1114" spans="1:30">
      <c r="A1114" s="97">
        <f t="shared" si="17"/>
        <v>1109</v>
      </c>
      <c r="B1114" s="97"/>
      <c r="C1114" s="51" t="str">
        <f>IF(AND(AdmittedwithRecentDischarge!$K1136&lt;&gt;"",AdmittedwithRecentDischarge!$I1136&lt;&gt;"",AdmittedwithRecentDischarge!$S1136&lt;&gt;""), AdmittedwithRecentDischarge!$S1136,"")</f>
        <v/>
      </c>
      <c r="D1114" s="97">
        <f>RANK($F1114,$F$6:$F$2005,0)+COUNTIF($F$6:$F1114,F1114)</f>
        <v>100</v>
      </c>
      <c r="E1114" s="97"/>
      <c r="F1114" s="97"/>
      <c r="G1114" s="97"/>
      <c r="H1114" s="97"/>
      <c r="I1114" s="93"/>
      <c r="J1114" s="97"/>
      <c r="K1114" s="51" t="str">
        <f>IF(AND(TransferLog!$J1129&lt;&gt;"",TransferLog!$L1129&lt;&gt;""), TransferLog!$L1129,"")</f>
        <v/>
      </c>
      <c r="L1114" s="97">
        <f t="array" ref="L1114">RANK($N1114,$N$6:$N$2005,0)+COUNTIF($N$6:$N1114,N1114)</f>
        <v>100</v>
      </c>
      <c r="M1114" s="97"/>
      <c r="N1114" s="97"/>
      <c r="O1114" s="97"/>
      <c r="P1114" s="97"/>
      <c r="Q1114" s="93"/>
      <c r="U1114" s="93"/>
      <c r="W1114" s="51" t="str">
        <f>IF(AND(AdmittedwithRecentDischarge!$K1136&lt;&gt;"",AdmittedwithRecentDischarge!$I1136&lt;&gt;"",AdmittedwithRecentDischarge!$W1136&lt;&gt;""), AdmittedwithRecentDischarge!$W1136,"")</f>
        <v/>
      </c>
      <c r="X1114" s="97">
        <f t="array" ref="X1114">RANK($Z1114,$Z$6:$Z$2005,0)+COUNTIF($Z$6:$Z1114,Z1114)</f>
        <v>100</v>
      </c>
      <c r="AC1114" s="97"/>
      <c r="AD1114" s="93"/>
    </row>
    <row r="1115" spans="1:30">
      <c r="A1115" s="97">
        <f t="shared" si="17"/>
        <v>1110</v>
      </c>
      <c r="B1115" s="97"/>
      <c r="C1115" s="51" t="str">
        <f>IF(AND(AdmittedwithRecentDischarge!$K1137&lt;&gt;"",AdmittedwithRecentDischarge!$I1137&lt;&gt;"",AdmittedwithRecentDischarge!$S1137&lt;&gt;""), AdmittedwithRecentDischarge!$S1137,"")</f>
        <v/>
      </c>
      <c r="D1115" s="97">
        <f>RANK($F1115,$F$6:$F$2005,0)+COUNTIF($F$6:$F1115,F1115)</f>
        <v>100</v>
      </c>
      <c r="E1115" s="97"/>
      <c r="F1115" s="97"/>
      <c r="G1115" s="97"/>
      <c r="H1115" s="97"/>
      <c r="I1115" s="93"/>
      <c r="J1115" s="97"/>
      <c r="K1115" s="51" t="str">
        <f>IF(AND(TransferLog!$J1130&lt;&gt;"",TransferLog!$L1130&lt;&gt;""), TransferLog!$L1130,"")</f>
        <v/>
      </c>
      <c r="L1115" s="97">
        <f t="array" ref="L1115">RANK($N1115,$N$6:$N$2005,0)+COUNTIF($N$6:$N1115,N1115)</f>
        <v>100</v>
      </c>
      <c r="M1115" s="97"/>
      <c r="N1115" s="97"/>
      <c r="O1115" s="97"/>
      <c r="P1115" s="97"/>
      <c r="Q1115" s="93"/>
      <c r="U1115" s="93"/>
      <c r="W1115" s="51" t="str">
        <f>IF(AND(AdmittedwithRecentDischarge!$K1137&lt;&gt;"",AdmittedwithRecentDischarge!$I1137&lt;&gt;"",AdmittedwithRecentDischarge!$W1137&lt;&gt;""), AdmittedwithRecentDischarge!$W1137,"")</f>
        <v/>
      </c>
      <c r="X1115" s="97">
        <f t="array" ref="X1115">RANK($Z1115,$Z$6:$Z$2005,0)+COUNTIF($Z$6:$Z1115,Z1115)</f>
        <v>100</v>
      </c>
      <c r="AC1115" s="97"/>
      <c r="AD1115" s="93"/>
    </row>
    <row r="1116" spans="1:30">
      <c r="A1116" s="97">
        <f t="shared" si="17"/>
        <v>1111</v>
      </c>
      <c r="B1116" s="97"/>
      <c r="C1116" s="51" t="str">
        <f>IF(AND(AdmittedwithRecentDischarge!$K1138&lt;&gt;"",AdmittedwithRecentDischarge!$I1138&lt;&gt;"",AdmittedwithRecentDischarge!$S1138&lt;&gt;""), AdmittedwithRecentDischarge!$S1138,"")</f>
        <v/>
      </c>
      <c r="D1116" s="97">
        <f>RANK($F1116,$F$6:$F$2005,0)+COUNTIF($F$6:$F1116,F1116)</f>
        <v>100</v>
      </c>
      <c r="E1116" s="97"/>
      <c r="F1116" s="97"/>
      <c r="G1116" s="97"/>
      <c r="H1116" s="97"/>
      <c r="I1116" s="93"/>
      <c r="J1116" s="97"/>
      <c r="K1116" s="51" t="str">
        <f>IF(AND(TransferLog!$J1131&lt;&gt;"",TransferLog!$L1131&lt;&gt;""), TransferLog!$L1131,"")</f>
        <v/>
      </c>
      <c r="L1116" s="97">
        <f t="array" ref="L1116">RANK($N1116,$N$6:$N$2005,0)+COUNTIF($N$6:$N1116,N1116)</f>
        <v>100</v>
      </c>
      <c r="M1116" s="97"/>
      <c r="N1116" s="97"/>
      <c r="O1116" s="97"/>
      <c r="P1116" s="97"/>
      <c r="Q1116" s="93"/>
      <c r="U1116" s="93"/>
      <c r="W1116" s="51" t="str">
        <f>IF(AND(AdmittedwithRecentDischarge!$K1138&lt;&gt;"",AdmittedwithRecentDischarge!$I1138&lt;&gt;"",AdmittedwithRecentDischarge!$W1138&lt;&gt;""), AdmittedwithRecentDischarge!$W1138,"")</f>
        <v/>
      </c>
      <c r="X1116" s="97">
        <f t="array" ref="X1116">RANK($Z1116,$Z$6:$Z$2005,0)+COUNTIF($Z$6:$Z1116,Z1116)</f>
        <v>100</v>
      </c>
      <c r="AC1116" s="97"/>
      <c r="AD1116" s="93"/>
    </row>
    <row r="1117" spans="1:30">
      <c r="A1117" s="97">
        <f t="shared" si="17"/>
        <v>1112</v>
      </c>
      <c r="B1117" s="97"/>
      <c r="C1117" s="51" t="str">
        <f>IF(AND(AdmittedwithRecentDischarge!$K1139&lt;&gt;"",AdmittedwithRecentDischarge!$I1139&lt;&gt;"",AdmittedwithRecentDischarge!$S1139&lt;&gt;""), AdmittedwithRecentDischarge!$S1139,"")</f>
        <v/>
      </c>
      <c r="D1117" s="97">
        <f>RANK($F1117,$F$6:$F$2005,0)+COUNTIF($F$6:$F1117,F1117)</f>
        <v>100</v>
      </c>
      <c r="E1117" s="97"/>
      <c r="F1117" s="97"/>
      <c r="G1117" s="97"/>
      <c r="H1117" s="97"/>
      <c r="I1117" s="93"/>
      <c r="J1117" s="97"/>
      <c r="K1117" s="51" t="str">
        <f>IF(AND(TransferLog!$J1132&lt;&gt;"",TransferLog!$L1132&lt;&gt;""), TransferLog!$L1132,"")</f>
        <v/>
      </c>
      <c r="L1117" s="97">
        <f t="array" ref="L1117">RANK($N1117,$N$6:$N$2005,0)+COUNTIF($N$6:$N1117,N1117)</f>
        <v>100</v>
      </c>
      <c r="M1117" s="97"/>
      <c r="N1117" s="97"/>
      <c r="O1117" s="97"/>
      <c r="P1117" s="97"/>
      <c r="Q1117" s="93"/>
      <c r="U1117" s="93"/>
      <c r="W1117" s="51" t="str">
        <f>IF(AND(AdmittedwithRecentDischarge!$K1139&lt;&gt;"",AdmittedwithRecentDischarge!$I1139&lt;&gt;"",AdmittedwithRecentDischarge!$W1139&lt;&gt;""), AdmittedwithRecentDischarge!$W1139,"")</f>
        <v/>
      </c>
      <c r="X1117" s="97">
        <f t="array" ref="X1117">RANK($Z1117,$Z$6:$Z$2005,0)+COUNTIF($Z$6:$Z1117,Z1117)</f>
        <v>100</v>
      </c>
      <c r="AC1117" s="97"/>
      <c r="AD1117" s="93"/>
    </row>
    <row r="1118" spans="1:30">
      <c r="A1118" s="97">
        <f t="shared" si="17"/>
        <v>1113</v>
      </c>
      <c r="B1118" s="97"/>
      <c r="C1118" s="51" t="str">
        <f>IF(AND(AdmittedwithRecentDischarge!$K1140&lt;&gt;"",AdmittedwithRecentDischarge!$I1140&lt;&gt;"",AdmittedwithRecentDischarge!$S1140&lt;&gt;""), AdmittedwithRecentDischarge!$S1140,"")</f>
        <v/>
      </c>
      <c r="D1118" s="97">
        <f>RANK($F1118,$F$6:$F$2005,0)+COUNTIF($F$6:$F1118,F1118)</f>
        <v>100</v>
      </c>
      <c r="E1118" s="97"/>
      <c r="F1118" s="97"/>
      <c r="G1118" s="97"/>
      <c r="H1118" s="97"/>
      <c r="I1118" s="93"/>
      <c r="J1118" s="97"/>
      <c r="K1118" s="51" t="str">
        <f>IF(AND(TransferLog!$J1133&lt;&gt;"",TransferLog!$L1133&lt;&gt;""), TransferLog!$L1133,"")</f>
        <v/>
      </c>
      <c r="L1118" s="97">
        <f t="array" ref="L1118">RANK($N1118,$N$6:$N$2005,0)+COUNTIF($N$6:$N1118,N1118)</f>
        <v>100</v>
      </c>
      <c r="M1118" s="97"/>
      <c r="N1118" s="97"/>
      <c r="O1118" s="97"/>
      <c r="P1118" s="97"/>
      <c r="Q1118" s="93"/>
      <c r="U1118" s="93"/>
      <c r="W1118" s="51" t="str">
        <f>IF(AND(AdmittedwithRecentDischarge!$K1140&lt;&gt;"",AdmittedwithRecentDischarge!$I1140&lt;&gt;"",AdmittedwithRecentDischarge!$W1140&lt;&gt;""), AdmittedwithRecentDischarge!$W1140,"")</f>
        <v/>
      </c>
      <c r="X1118" s="97">
        <f t="array" ref="X1118">RANK($Z1118,$Z$6:$Z$2005,0)+COUNTIF($Z$6:$Z1118,Z1118)</f>
        <v>100</v>
      </c>
      <c r="AC1118" s="97"/>
      <c r="AD1118" s="93"/>
    </row>
    <row r="1119" spans="1:30">
      <c r="A1119" s="97">
        <f t="shared" si="17"/>
        <v>1114</v>
      </c>
      <c r="B1119" s="97"/>
      <c r="C1119" s="51" t="str">
        <f>IF(AND(AdmittedwithRecentDischarge!$K1141&lt;&gt;"",AdmittedwithRecentDischarge!$I1141&lt;&gt;"",AdmittedwithRecentDischarge!$S1141&lt;&gt;""), AdmittedwithRecentDischarge!$S1141,"")</f>
        <v/>
      </c>
      <c r="D1119" s="97">
        <f>RANK($F1119,$F$6:$F$2005,0)+COUNTIF($F$6:$F1119,F1119)</f>
        <v>100</v>
      </c>
      <c r="E1119" s="97"/>
      <c r="F1119" s="97"/>
      <c r="G1119" s="97"/>
      <c r="H1119" s="97"/>
      <c r="I1119" s="93"/>
      <c r="J1119" s="97"/>
      <c r="K1119" s="51" t="str">
        <f>IF(AND(TransferLog!$J1134&lt;&gt;"",TransferLog!$L1134&lt;&gt;""), TransferLog!$L1134,"")</f>
        <v/>
      </c>
      <c r="L1119" s="97">
        <f t="array" ref="L1119">RANK($N1119,$N$6:$N$2005,0)+COUNTIF($N$6:$N1119,N1119)</f>
        <v>100</v>
      </c>
      <c r="M1119" s="97"/>
      <c r="N1119" s="97"/>
      <c r="O1119" s="97"/>
      <c r="P1119" s="97"/>
      <c r="Q1119" s="93"/>
      <c r="U1119" s="93"/>
      <c r="W1119" s="51" t="str">
        <f>IF(AND(AdmittedwithRecentDischarge!$K1141&lt;&gt;"",AdmittedwithRecentDischarge!$I1141&lt;&gt;"",AdmittedwithRecentDischarge!$W1141&lt;&gt;""), AdmittedwithRecentDischarge!$W1141,"")</f>
        <v/>
      </c>
      <c r="X1119" s="97">
        <f t="array" ref="X1119">RANK($Z1119,$Z$6:$Z$2005,0)+COUNTIF($Z$6:$Z1119,Z1119)</f>
        <v>100</v>
      </c>
      <c r="AC1119" s="97"/>
      <c r="AD1119" s="93"/>
    </row>
    <row r="1120" spans="1:30">
      <c r="A1120" s="97">
        <f t="shared" si="17"/>
        <v>1115</v>
      </c>
      <c r="B1120" s="97"/>
      <c r="C1120" s="51" t="str">
        <f>IF(AND(AdmittedwithRecentDischarge!$K1142&lt;&gt;"",AdmittedwithRecentDischarge!$I1142&lt;&gt;"",AdmittedwithRecentDischarge!$S1142&lt;&gt;""), AdmittedwithRecentDischarge!$S1142,"")</f>
        <v/>
      </c>
      <c r="D1120" s="97">
        <f>RANK($F1120,$F$6:$F$2005,0)+COUNTIF($F$6:$F1120,F1120)</f>
        <v>100</v>
      </c>
      <c r="E1120" s="97"/>
      <c r="F1120" s="97"/>
      <c r="G1120" s="97"/>
      <c r="H1120" s="97"/>
      <c r="I1120" s="93"/>
      <c r="J1120" s="97"/>
      <c r="K1120" s="51" t="str">
        <f>IF(AND(TransferLog!$J1135&lt;&gt;"",TransferLog!$L1135&lt;&gt;""), TransferLog!$L1135,"")</f>
        <v/>
      </c>
      <c r="L1120" s="97">
        <f t="array" ref="L1120">RANK($N1120,$N$6:$N$2005,0)+COUNTIF($N$6:$N1120,N1120)</f>
        <v>100</v>
      </c>
      <c r="M1120" s="97"/>
      <c r="N1120" s="97"/>
      <c r="O1120" s="97"/>
      <c r="P1120" s="97"/>
      <c r="Q1120" s="93"/>
      <c r="U1120" s="93"/>
      <c r="W1120" s="51" t="str">
        <f>IF(AND(AdmittedwithRecentDischarge!$K1142&lt;&gt;"",AdmittedwithRecentDischarge!$I1142&lt;&gt;"",AdmittedwithRecentDischarge!$W1142&lt;&gt;""), AdmittedwithRecentDischarge!$W1142,"")</f>
        <v/>
      </c>
      <c r="X1120" s="97">
        <f t="array" ref="X1120">RANK($Z1120,$Z$6:$Z$2005,0)+COUNTIF($Z$6:$Z1120,Z1120)</f>
        <v>100</v>
      </c>
      <c r="AC1120" s="97"/>
      <c r="AD1120" s="93"/>
    </row>
    <row r="1121" spans="1:30">
      <c r="A1121" s="97">
        <f t="shared" si="17"/>
        <v>1116</v>
      </c>
      <c r="B1121" s="97"/>
      <c r="C1121" s="51" t="str">
        <f>IF(AND(AdmittedwithRecentDischarge!$K1143&lt;&gt;"",AdmittedwithRecentDischarge!$I1143&lt;&gt;"",AdmittedwithRecentDischarge!$S1143&lt;&gt;""), AdmittedwithRecentDischarge!$S1143,"")</f>
        <v/>
      </c>
      <c r="D1121" s="97">
        <f>RANK($F1121,$F$6:$F$2005,0)+COUNTIF($F$6:$F1121,F1121)</f>
        <v>100</v>
      </c>
      <c r="E1121" s="97"/>
      <c r="F1121" s="97"/>
      <c r="G1121" s="97"/>
      <c r="H1121" s="97"/>
      <c r="I1121" s="93"/>
      <c r="J1121" s="97"/>
      <c r="K1121" s="51" t="str">
        <f>IF(AND(TransferLog!$J1136&lt;&gt;"",TransferLog!$L1136&lt;&gt;""), TransferLog!$L1136,"")</f>
        <v/>
      </c>
      <c r="L1121" s="97">
        <f t="array" ref="L1121">RANK($N1121,$N$6:$N$2005,0)+COUNTIF($N$6:$N1121,N1121)</f>
        <v>100</v>
      </c>
      <c r="M1121" s="97"/>
      <c r="N1121" s="97"/>
      <c r="O1121" s="97"/>
      <c r="P1121" s="97"/>
      <c r="Q1121" s="93"/>
      <c r="U1121" s="93"/>
      <c r="W1121" s="51" t="str">
        <f>IF(AND(AdmittedwithRecentDischarge!$K1143&lt;&gt;"",AdmittedwithRecentDischarge!$I1143&lt;&gt;"",AdmittedwithRecentDischarge!$W1143&lt;&gt;""), AdmittedwithRecentDischarge!$W1143,"")</f>
        <v/>
      </c>
      <c r="X1121" s="97">
        <f t="array" ref="X1121">RANK($Z1121,$Z$6:$Z$2005,0)+COUNTIF($Z$6:$Z1121,Z1121)</f>
        <v>100</v>
      </c>
      <c r="AC1121" s="97"/>
      <c r="AD1121" s="93"/>
    </row>
    <row r="1122" spans="1:30">
      <c r="A1122" s="97">
        <f t="shared" si="17"/>
        <v>1117</v>
      </c>
      <c r="B1122" s="97"/>
      <c r="C1122" s="51" t="str">
        <f>IF(AND(AdmittedwithRecentDischarge!$K1144&lt;&gt;"",AdmittedwithRecentDischarge!$I1144&lt;&gt;"",AdmittedwithRecentDischarge!$S1144&lt;&gt;""), AdmittedwithRecentDischarge!$S1144,"")</f>
        <v/>
      </c>
      <c r="D1122" s="97">
        <f>RANK($F1122,$F$6:$F$2005,0)+COUNTIF($F$6:$F1122,F1122)</f>
        <v>100</v>
      </c>
      <c r="E1122" s="97"/>
      <c r="F1122" s="97"/>
      <c r="G1122" s="97"/>
      <c r="H1122" s="97"/>
      <c r="I1122" s="93"/>
      <c r="J1122" s="97"/>
      <c r="K1122" s="51" t="str">
        <f>IF(AND(TransferLog!$J1137&lt;&gt;"",TransferLog!$L1137&lt;&gt;""), TransferLog!$L1137,"")</f>
        <v/>
      </c>
      <c r="L1122" s="97">
        <f t="array" ref="L1122">RANK($N1122,$N$6:$N$2005,0)+COUNTIF($N$6:$N1122,N1122)</f>
        <v>100</v>
      </c>
      <c r="M1122" s="97"/>
      <c r="N1122" s="97"/>
      <c r="O1122" s="97"/>
      <c r="P1122" s="97"/>
      <c r="Q1122" s="93"/>
      <c r="U1122" s="93"/>
      <c r="W1122" s="51" t="str">
        <f>IF(AND(AdmittedwithRecentDischarge!$K1144&lt;&gt;"",AdmittedwithRecentDischarge!$I1144&lt;&gt;"",AdmittedwithRecentDischarge!$W1144&lt;&gt;""), AdmittedwithRecentDischarge!$W1144,"")</f>
        <v/>
      </c>
      <c r="X1122" s="97">
        <f t="array" ref="X1122">RANK($Z1122,$Z$6:$Z$2005,0)+COUNTIF($Z$6:$Z1122,Z1122)</f>
        <v>100</v>
      </c>
      <c r="AC1122" s="97"/>
      <c r="AD1122" s="93"/>
    </row>
    <row r="1123" spans="1:30">
      <c r="A1123" s="97">
        <f t="shared" si="17"/>
        <v>1118</v>
      </c>
      <c r="B1123" s="97"/>
      <c r="C1123" s="51" t="str">
        <f>IF(AND(AdmittedwithRecentDischarge!$K1145&lt;&gt;"",AdmittedwithRecentDischarge!$I1145&lt;&gt;"",AdmittedwithRecentDischarge!$S1145&lt;&gt;""), AdmittedwithRecentDischarge!$S1145,"")</f>
        <v/>
      </c>
      <c r="D1123" s="97">
        <f>RANK($F1123,$F$6:$F$2005,0)+COUNTIF($F$6:$F1123,F1123)</f>
        <v>100</v>
      </c>
      <c r="E1123" s="97"/>
      <c r="F1123" s="97"/>
      <c r="G1123" s="97"/>
      <c r="H1123" s="97"/>
      <c r="I1123" s="93"/>
      <c r="J1123" s="97"/>
      <c r="K1123" s="51" t="str">
        <f>IF(AND(TransferLog!$J1138&lt;&gt;"",TransferLog!$L1138&lt;&gt;""), TransferLog!$L1138,"")</f>
        <v/>
      </c>
      <c r="L1123" s="97">
        <f t="array" ref="L1123">RANK($N1123,$N$6:$N$2005,0)+COUNTIF($N$6:$N1123,N1123)</f>
        <v>100</v>
      </c>
      <c r="M1123" s="97"/>
      <c r="N1123" s="97"/>
      <c r="O1123" s="97"/>
      <c r="P1123" s="97"/>
      <c r="Q1123" s="93"/>
      <c r="U1123" s="93"/>
      <c r="W1123" s="51" t="str">
        <f>IF(AND(AdmittedwithRecentDischarge!$K1145&lt;&gt;"",AdmittedwithRecentDischarge!$I1145&lt;&gt;"",AdmittedwithRecentDischarge!$W1145&lt;&gt;""), AdmittedwithRecentDischarge!$W1145,"")</f>
        <v/>
      </c>
      <c r="X1123" s="97">
        <f t="array" ref="X1123">RANK($Z1123,$Z$6:$Z$2005,0)+COUNTIF($Z$6:$Z1123,Z1123)</f>
        <v>100</v>
      </c>
      <c r="AC1123" s="97"/>
      <c r="AD1123" s="93"/>
    </row>
    <row r="1124" spans="1:30">
      <c r="A1124" s="97">
        <f t="shared" si="17"/>
        <v>1119</v>
      </c>
      <c r="B1124" s="97"/>
      <c r="C1124" s="51" t="str">
        <f>IF(AND(AdmittedwithRecentDischarge!$K1146&lt;&gt;"",AdmittedwithRecentDischarge!$I1146&lt;&gt;"",AdmittedwithRecentDischarge!$S1146&lt;&gt;""), AdmittedwithRecentDischarge!$S1146,"")</f>
        <v/>
      </c>
      <c r="D1124" s="97">
        <f>RANK($F1124,$F$6:$F$2005,0)+COUNTIF($F$6:$F1124,F1124)</f>
        <v>100</v>
      </c>
      <c r="E1124" s="97"/>
      <c r="F1124" s="97"/>
      <c r="G1124" s="97"/>
      <c r="H1124" s="97"/>
      <c r="I1124" s="93"/>
      <c r="J1124" s="97"/>
      <c r="K1124" s="51" t="str">
        <f>IF(AND(TransferLog!$J1139&lt;&gt;"",TransferLog!$L1139&lt;&gt;""), TransferLog!$L1139,"")</f>
        <v/>
      </c>
      <c r="L1124" s="97">
        <f t="array" ref="L1124">RANK($N1124,$N$6:$N$2005,0)+COUNTIF($N$6:$N1124,N1124)</f>
        <v>100</v>
      </c>
      <c r="M1124" s="97"/>
      <c r="N1124" s="97"/>
      <c r="O1124" s="97"/>
      <c r="P1124" s="97"/>
      <c r="Q1124" s="93"/>
      <c r="U1124" s="93"/>
      <c r="W1124" s="51" t="str">
        <f>IF(AND(AdmittedwithRecentDischarge!$K1146&lt;&gt;"",AdmittedwithRecentDischarge!$I1146&lt;&gt;"",AdmittedwithRecentDischarge!$W1146&lt;&gt;""), AdmittedwithRecentDischarge!$W1146,"")</f>
        <v/>
      </c>
      <c r="X1124" s="97">
        <f t="array" ref="X1124">RANK($Z1124,$Z$6:$Z$2005,0)+COUNTIF($Z$6:$Z1124,Z1124)</f>
        <v>100</v>
      </c>
      <c r="AC1124" s="97"/>
      <c r="AD1124" s="93"/>
    </row>
    <row r="1125" spans="1:30">
      <c r="A1125" s="97">
        <f t="shared" si="17"/>
        <v>1120</v>
      </c>
      <c r="B1125" s="97"/>
      <c r="C1125" s="51" t="str">
        <f>IF(AND(AdmittedwithRecentDischarge!$K1147&lt;&gt;"",AdmittedwithRecentDischarge!$I1147&lt;&gt;"",AdmittedwithRecentDischarge!$S1147&lt;&gt;""), AdmittedwithRecentDischarge!$S1147,"")</f>
        <v/>
      </c>
      <c r="D1125" s="97">
        <f>RANK($F1125,$F$6:$F$2005,0)+COUNTIF($F$6:$F1125,F1125)</f>
        <v>100</v>
      </c>
      <c r="E1125" s="97"/>
      <c r="F1125" s="97"/>
      <c r="G1125" s="97"/>
      <c r="H1125" s="97"/>
      <c r="I1125" s="93"/>
      <c r="J1125" s="97"/>
      <c r="K1125" s="51" t="str">
        <f>IF(AND(TransferLog!$J1140&lt;&gt;"",TransferLog!$L1140&lt;&gt;""), TransferLog!$L1140,"")</f>
        <v/>
      </c>
      <c r="L1125" s="97">
        <f t="array" ref="L1125">RANK($N1125,$N$6:$N$2005,0)+COUNTIF($N$6:$N1125,N1125)</f>
        <v>100</v>
      </c>
      <c r="M1125" s="97"/>
      <c r="N1125" s="97"/>
      <c r="O1125" s="97"/>
      <c r="P1125" s="97"/>
      <c r="Q1125" s="93"/>
      <c r="U1125" s="93"/>
      <c r="W1125" s="51" t="str">
        <f>IF(AND(AdmittedwithRecentDischarge!$K1147&lt;&gt;"",AdmittedwithRecentDischarge!$I1147&lt;&gt;"",AdmittedwithRecentDischarge!$W1147&lt;&gt;""), AdmittedwithRecentDischarge!$W1147,"")</f>
        <v/>
      </c>
      <c r="X1125" s="97">
        <f t="array" ref="X1125">RANK($Z1125,$Z$6:$Z$2005,0)+COUNTIF($Z$6:$Z1125,Z1125)</f>
        <v>100</v>
      </c>
      <c r="AC1125" s="97"/>
      <c r="AD1125" s="93"/>
    </row>
    <row r="1126" spans="1:30">
      <c r="A1126" s="97">
        <f t="shared" si="17"/>
        <v>1121</v>
      </c>
      <c r="B1126" s="97"/>
      <c r="C1126" s="51" t="str">
        <f>IF(AND(AdmittedwithRecentDischarge!$K1148&lt;&gt;"",AdmittedwithRecentDischarge!$I1148&lt;&gt;"",AdmittedwithRecentDischarge!$S1148&lt;&gt;""), AdmittedwithRecentDischarge!$S1148,"")</f>
        <v/>
      </c>
      <c r="D1126" s="97">
        <f>RANK($F1126,$F$6:$F$2005,0)+COUNTIF($F$6:$F1126,F1126)</f>
        <v>100</v>
      </c>
      <c r="E1126" s="97"/>
      <c r="F1126" s="97"/>
      <c r="G1126" s="97"/>
      <c r="H1126" s="97"/>
      <c r="I1126" s="93"/>
      <c r="J1126" s="97"/>
      <c r="K1126" s="51" t="str">
        <f>IF(AND(TransferLog!$J1141&lt;&gt;"",TransferLog!$L1141&lt;&gt;""), TransferLog!$L1141,"")</f>
        <v/>
      </c>
      <c r="L1126" s="97">
        <f t="array" ref="L1126">RANK($N1126,$N$6:$N$2005,0)+COUNTIF($N$6:$N1126,N1126)</f>
        <v>100</v>
      </c>
      <c r="M1126" s="97"/>
      <c r="N1126" s="97"/>
      <c r="O1126" s="97"/>
      <c r="P1126" s="97"/>
      <c r="Q1126" s="93"/>
      <c r="U1126" s="93"/>
      <c r="W1126" s="51" t="str">
        <f>IF(AND(AdmittedwithRecentDischarge!$K1148&lt;&gt;"",AdmittedwithRecentDischarge!$I1148&lt;&gt;"",AdmittedwithRecentDischarge!$W1148&lt;&gt;""), AdmittedwithRecentDischarge!$W1148,"")</f>
        <v/>
      </c>
      <c r="X1126" s="97">
        <f t="array" ref="X1126">RANK($Z1126,$Z$6:$Z$2005,0)+COUNTIF($Z$6:$Z1126,Z1126)</f>
        <v>100</v>
      </c>
      <c r="AC1126" s="97"/>
      <c r="AD1126" s="93"/>
    </row>
    <row r="1127" spans="1:30">
      <c r="A1127" s="97">
        <f t="shared" si="17"/>
        <v>1122</v>
      </c>
      <c r="B1127" s="97"/>
      <c r="C1127" s="51" t="str">
        <f>IF(AND(AdmittedwithRecentDischarge!$K1149&lt;&gt;"",AdmittedwithRecentDischarge!$I1149&lt;&gt;"",AdmittedwithRecentDischarge!$S1149&lt;&gt;""), AdmittedwithRecentDischarge!$S1149,"")</f>
        <v/>
      </c>
      <c r="D1127" s="97">
        <f>RANK($F1127,$F$6:$F$2005,0)+COUNTIF($F$6:$F1127,F1127)</f>
        <v>100</v>
      </c>
      <c r="E1127" s="97"/>
      <c r="F1127" s="97"/>
      <c r="G1127" s="97"/>
      <c r="H1127" s="97"/>
      <c r="I1127" s="93"/>
      <c r="J1127" s="97"/>
      <c r="K1127" s="51" t="str">
        <f>IF(AND(TransferLog!$J1142&lt;&gt;"",TransferLog!$L1142&lt;&gt;""), TransferLog!$L1142,"")</f>
        <v/>
      </c>
      <c r="L1127" s="97">
        <f t="array" ref="L1127">RANK($N1127,$N$6:$N$2005,0)+COUNTIF($N$6:$N1127,N1127)</f>
        <v>100</v>
      </c>
      <c r="M1127" s="97"/>
      <c r="N1127" s="97"/>
      <c r="O1127" s="97"/>
      <c r="P1127" s="97"/>
      <c r="Q1127" s="93"/>
      <c r="U1127" s="93"/>
      <c r="W1127" s="51" t="str">
        <f>IF(AND(AdmittedwithRecentDischarge!$K1149&lt;&gt;"",AdmittedwithRecentDischarge!$I1149&lt;&gt;"",AdmittedwithRecentDischarge!$W1149&lt;&gt;""), AdmittedwithRecentDischarge!$W1149,"")</f>
        <v/>
      </c>
      <c r="X1127" s="97">
        <f t="array" ref="X1127">RANK($Z1127,$Z$6:$Z$2005,0)+COUNTIF($Z$6:$Z1127,Z1127)</f>
        <v>100</v>
      </c>
      <c r="AC1127" s="97"/>
      <c r="AD1127" s="93"/>
    </row>
    <row r="1128" spans="1:30">
      <c r="A1128" s="97">
        <f t="shared" si="17"/>
        <v>1123</v>
      </c>
      <c r="B1128" s="97"/>
      <c r="C1128" s="51" t="str">
        <f>IF(AND(AdmittedwithRecentDischarge!$K1150&lt;&gt;"",AdmittedwithRecentDischarge!$I1150&lt;&gt;"",AdmittedwithRecentDischarge!$S1150&lt;&gt;""), AdmittedwithRecentDischarge!$S1150,"")</f>
        <v/>
      </c>
      <c r="D1128" s="97">
        <f>RANK($F1128,$F$6:$F$2005,0)+COUNTIF($F$6:$F1128,F1128)</f>
        <v>100</v>
      </c>
      <c r="E1128" s="97"/>
      <c r="F1128" s="97"/>
      <c r="G1128" s="97"/>
      <c r="H1128" s="97"/>
      <c r="I1128" s="93"/>
      <c r="J1128" s="97"/>
      <c r="K1128" s="51" t="str">
        <f>IF(AND(TransferLog!$J1143&lt;&gt;"",TransferLog!$L1143&lt;&gt;""), TransferLog!$L1143,"")</f>
        <v/>
      </c>
      <c r="L1128" s="97">
        <f t="array" ref="L1128">RANK($N1128,$N$6:$N$2005,0)+COUNTIF($N$6:$N1128,N1128)</f>
        <v>100</v>
      </c>
      <c r="M1128" s="97"/>
      <c r="N1128" s="97"/>
      <c r="O1128" s="97"/>
      <c r="P1128" s="97"/>
      <c r="Q1128" s="93"/>
      <c r="U1128" s="93"/>
      <c r="W1128" s="51" t="str">
        <f>IF(AND(AdmittedwithRecentDischarge!$K1150&lt;&gt;"",AdmittedwithRecentDischarge!$I1150&lt;&gt;"",AdmittedwithRecentDischarge!$W1150&lt;&gt;""), AdmittedwithRecentDischarge!$W1150,"")</f>
        <v/>
      </c>
      <c r="X1128" s="97">
        <f t="array" ref="X1128">RANK($Z1128,$Z$6:$Z$2005,0)+COUNTIF($Z$6:$Z1128,Z1128)</f>
        <v>100</v>
      </c>
      <c r="AC1128" s="97"/>
      <c r="AD1128" s="93"/>
    </row>
    <row r="1129" spans="1:30">
      <c r="A1129" s="97">
        <f t="shared" si="17"/>
        <v>1124</v>
      </c>
      <c r="B1129" s="97"/>
      <c r="C1129" s="51" t="str">
        <f>IF(AND(AdmittedwithRecentDischarge!$K1151&lt;&gt;"",AdmittedwithRecentDischarge!$I1151&lt;&gt;"",AdmittedwithRecentDischarge!$S1151&lt;&gt;""), AdmittedwithRecentDischarge!$S1151,"")</f>
        <v/>
      </c>
      <c r="D1129" s="97">
        <f>RANK($F1129,$F$6:$F$2005,0)+COUNTIF($F$6:$F1129,F1129)</f>
        <v>100</v>
      </c>
      <c r="E1129" s="97"/>
      <c r="F1129" s="97"/>
      <c r="G1129" s="97"/>
      <c r="H1129" s="97"/>
      <c r="I1129" s="93"/>
      <c r="J1129" s="97"/>
      <c r="K1129" s="51" t="str">
        <f>IF(AND(TransferLog!$J1144&lt;&gt;"",TransferLog!$L1144&lt;&gt;""), TransferLog!$L1144,"")</f>
        <v/>
      </c>
      <c r="L1129" s="97">
        <f t="array" ref="L1129">RANK($N1129,$N$6:$N$2005,0)+COUNTIF($N$6:$N1129,N1129)</f>
        <v>100</v>
      </c>
      <c r="M1129" s="97"/>
      <c r="N1129" s="97"/>
      <c r="O1129" s="97"/>
      <c r="P1129" s="97"/>
      <c r="Q1129" s="93"/>
      <c r="U1129" s="93"/>
      <c r="W1129" s="51" t="str">
        <f>IF(AND(AdmittedwithRecentDischarge!$K1151&lt;&gt;"",AdmittedwithRecentDischarge!$I1151&lt;&gt;"",AdmittedwithRecentDischarge!$W1151&lt;&gt;""), AdmittedwithRecentDischarge!$W1151,"")</f>
        <v/>
      </c>
      <c r="X1129" s="97">
        <f t="array" ref="X1129">RANK($Z1129,$Z$6:$Z$2005,0)+COUNTIF($Z$6:$Z1129,Z1129)</f>
        <v>100</v>
      </c>
      <c r="AC1129" s="97"/>
      <c r="AD1129" s="93"/>
    </row>
    <row r="1130" spans="1:30">
      <c r="A1130" s="97">
        <f t="shared" si="17"/>
        <v>1125</v>
      </c>
      <c r="B1130" s="97"/>
      <c r="C1130" s="51" t="str">
        <f>IF(AND(AdmittedwithRecentDischarge!$K1152&lt;&gt;"",AdmittedwithRecentDischarge!$I1152&lt;&gt;"",AdmittedwithRecentDischarge!$S1152&lt;&gt;""), AdmittedwithRecentDischarge!$S1152,"")</f>
        <v/>
      </c>
      <c r="D1130" s="97">
        <f>RANK($F1130,$F$6:$F$2005,0)+COUNTIF($F$6:$F1130,F1130)</f>
        <v>100</v>
      </c>
      <c r="E1130" s="97"/>
      <c r="F1130" s="97"/>
      <c r="G1130" s="97"/>
      <c r="H1130" s="97"/>
      <c r="I1130" s="93"/>
      <c r="J1130" s="97"/>
      <c r="K1130" s="51" t="str">
        <f>IF(AND(TransferLog!$J1145&lt;&gt;"",TransferLog!$L1145&lt;&gt;""), TransferLog!$L1145,"")</f>
        <v/>
      </c>
      <c r="L1130" s="97">
        <f t="array" ref="L1130">RANK($N1130,$N$6:$N$2005,0)+COUNTIF($N$6:$N1130,N1130)</f>
        <v>100</v>
      </c>
      <c r="M1130" s="97"/>
      <c r="N1130" s="97"/>
      <c r="O1130" s="97"/>
      <c r="P1130" s="97"/>
      <c r="Q1130" s="93"/>
      <c r="U1130" s="93"/>
      <c r="W1130" s="51" t="str">
        <f>IF(AND(AdmittedwithRecentDischarge!$K1152&lt;&gt;"",AdmittedwithRecentDischarge!$I1152&lt;&gt;"",AdmittedwithRecentDischarge!$W1152&lt;&gt;""), AdmittedwithRecentDischarge!$W1152,"")</f>
        <v/>
      </c>
      <c r="X1130" s="97">
        <f t="array" ref="X1130">RANK($Z1130,$Z$6:$Z$2005,0)+COUNTIF($Z$6:$Z1130,Z1130)</f>
        <v>100</v>
      </c>
      <c r="AC1130" s="97"/>
      <c r="AD1130" s="93"/>
    </row>
    <row r="1131" spans="1:30">
      <c r="A1131" s="97">
        <f t="shared" si="17"/>
        <v>1126</v>
      </c>
      <c r="B1131" s="97"/>
      <c r="C1131" s="51" t="str">
        <f>IF(AND(AdmittedwithRecentDischarge!$K1153&lt;&gt;"",AdmittedwithRecentDischarge!$I1153&lt;&gt;"",AdmittedwithRecentDischarge!$S1153&lt;&gt;""), AdmittedwithRecentDischarge!$S1153,"")</f>
        <v/>
      </c>
      <c r="D1131" s="97">
        <f>RANK($F1131,$F$6:$F$2005,0)+COUNTIF($F$6:$F1131,F1131)</f>
        <v>100</v>
      </c>
      <c r="E1131" s="97"/>
      <c r="F1131" s="97"/>
      <c r="G1131" s="97"/>
      <c r="H1131" s="97"/>
      <c r="I1131" s="93"/>
      <c r="J1131" s="97"/>
      <c r="K1131" s="51" t="str">
        <f>IF(AND(TransferLog!$J1146&lt;&gt;"",TransferLog!$L1146&lt;&gt;""), TransferLog!$L1146,"")</f>
        <v/>
      </c>
      <c r="L1131" s="97">
        <f t="array" ref="L1131">RANK($N1131,$N$6:$N$2005,0)+COUNTIF($N$6:$N1131,N1131)</f>
        <v>100</v>
      </c>
      <c r="M1131" s="97"/>
      <c r="N1131" s="97"/>
      <c r="O1131" s="97"/>
      <c r="P1131" s="97"/>
      <c r="Q1131" s="93"/>
      <c r="U1131" s="93"/>
      <c r="W1131" s="51" t="str">
        <f>IF(AND(AdmittedwithRecentDischarge!$K1153&lt;&gt;"",AdmittedwithRecentDischarge!$I1153&lt;&gt;"",AdmittedwithRecentDischarge!$W1153&lt;&gt;""), AdmittedwithRecentDischarge!$W1153,"")</f>
        <v/>
      </c>
      <c r="X1131" s="97">
        <f t="array" ref="X1131">RANK($Z1131,$Z$6:$Z$2005,0)+COUNTIF($Z$6:$Z1131,Z1131)</f>
        <v>100</v>
      </c>
      <c r="AC1131" s="97"/>
      <c r="AD1131" s="93"/>
    </row>
    <row r="1132" spans="1:30">
      <c r="A1132" s="97">
        <f t="shared" si="17"/>
        <v>1127</v>
      </c>
      <c r="B1132" s="97"/>
      <c r="C1132" s="51" t="str">
        <f>IF(AND(AdmittedwithRecentDischarge!$K1154&lt;&gt;"",AdmittedwithRecentDischarge!$I1154&lt;&gt;"",AdmittedwithRecentDischarge!$S1154&lt;&gt;""), AdmittedwithRecentDischarge!$S1154,"")</f>
        <v/>
      </c>
      <c r="D1132" s="97">
        <f>RANK($F1132,$F$6:$F$2005,0)+COUNTIF($F$6:$F1132,F1132)</f>
        <v>100</v>
      </c>
      <c r="E1132" s="97"/>
      <c r="F1132" s="97"/>
      <c r="G1132" s="97"/>
      <c r="H1132" s="97"/>
      <c r="I1132" s="93"/>
      <c r="J1132" s="97"/>
      <c r="K1132" s="51" t="str">
        <f>IF(AND(TransferLog!$J1147&lt;&gt;"",TransferLog!$L1147&lt;&gt;""), TransferLog!$L1147,"")</f>
        <v/>
      </c>
      <c r="L1132" s="97">
        <f t="array" ref="L1132">RANK($N1132,$N$6:$N$2005,0)+COUNTIF($N$6:$N1132,N1132)</f>
        <v>100</v>
      </c>
      <c r="M1132" s="97"/>
      <c r="N1132" s="97"/>
      <c r="O1132" s="97"/>
      <c r="P1132" s="97"/>
      <c r="Q1132" s="93"/>
      <c r="U1132" s="93"/>
      <c r="W1132" s="51" t="str">
        <f>IF(AND(AdmittedwithRecentDischarge!$K1154&lt;&gt;"",AdmittedwithRecentDischarge!$I1154&lt;&gt;"",AdmittedwithRecentDischarge!$W1154&lt;&gt;""), AdmittedwithRecentDischarge!$W1154,"")</f>
        <v/>
      </c>
      <c r="X1132" s="97">
        <f t="array" ref="X1132">RANK($Z1132,$Z$6:$Z$2005,0)+COUNTIF($Z$6:$Z1132,Z1132)</f>
        <v>100</v>
      </c>
      <c r="AC1132" s="97"/>
      <c r="AD1132" s="93"/>
    </row>
    <row r="1133" spans="1:30">
      <c r="A1133" s="97">
        <f t="shared" si="17"/>
        <v>1128</v>
      </c>
      <c r="B1133" s="97"/>
      <c r="C1133" s="51" t="str">
        <f>IF(AND(AdmittedwithRecentDischarge!$K1155&lt;&gt;"",AdmittedwithRecentDischarge!$I1155&lt;&gt;"",AdmittedwithRecentDischarge!$S1155&lt;&gt;""), AdmittedwithRecentDischarge!$S1155,"")</f>
        <v/>
      </c>
      <c r="D1133" s="97">
        <f>RANK($F1133,$F$6:$F$2005,0)+COUNTIF($F$6:$F1133,F1133)</f>
        <v>100</v>
      </c>
      <c r="E1133" s="97"/>
      <c r="F1133" s="97"/>
      <c r="G1133" s="97"/>
      <c r="H1133" s="97"/>
      <c r="I1133" s="93"/>
      <c r="J1133" s="97"/>
      <c r="K1133" s="51" t="str">
        <f>IF(AND(TransferLog!$J1148&lt;&gt;"",TransferLog!$L1148&lt;&gt;""), TransferLog!$L1148,"")</f>
        <v/>
      </c>
      <c r="L1133" s="97">
        <f t="array" ref="L1133">RANK($N1133,$N$6:$N$2005,0)+COUNTIF($N$6:$N1133,N1133)</f>
        <v>100</v>
      </c>
      <c r="M1133" s="97"/>
      <c r="N1133" s="97"/>
      <c r="O1133" s="97"/>
      <c r="P1133" s="97"/>
      <c r="Q1133" s="93"/>
      <c r="U1133" s="93"/>
      <c r="W1133" s="51" t="str">
        <f>IF(AND(AdmittedwithRecentDischarge!$K1155&lt;&gt;"",AdmittedwithRecentDischarge!$I1155&lt;&gt;"",AdmittedwithRecentDischarge!$W1155&lt;&gt;""), AdmittedwithRecentDischarge!$W1155,"")</f>
        <v/>
      </c>
      <c r="X1133" s="97">
        <f t="array" ref="X1133">RANK($Z1133,$Z$6:$Z$2005,0)+COUNTIF($Z$6:$Z1133,Z1133)</f>
        <v>100</v>
      </c>
      <c r="AC1133" s="97"/>
      <c r="AD1133" s="93"/>
    </row>
    <row r="1134" spans="1:30">
      <c r="A1134" s="97">
        <f t="shared" si="17"/>
        <v>1129</v>
      </c>
      <c r="B1134" s="97"/>
      <c r="C1134" s="51" t="str">
        <f>IF(AND(AdmittedwithRecentDischarge!$K1156&lt;&gt;"",AdmittedwithRecentDischarge!$I1156&lt;&gt;"",AdmittedwithRecentDischarge!$S1156&lt;&gt;""), AdmittedwithRecentDischarge!$S1156,"")</f>
        <v/>
      </c>
      <c r="D1134" s="97">
        <f>RANK($F1134,$F$6:$F$2005,0)+COUNTIF($F$6:$F1134,F1134)</f>
        <v>100</v>
      </c>
      <c r="E1134" s="97"/>
      <c r="F1134" s="97"/>
      <c r="G1134" s="97"/>
      <c r="H1134" s="97"/>
      <c r="I1134" s="93"/>
      <c r="J1134" s="97"/>
      <c r="K1134" s="51" t="str">
        <f>IF(AND(TransferLog!$J1149&lt;&gt;"",TransferLog!$L1149&lt;&gt;""), TransferLog!$L1149,"")</f>
        <v/>
      </c>
      <c r="L1134" s="97">
        <f t="array" ref="L1134">RANK($N1134,$N$6:$N$2005,0)+COUNTIF($N$6:$N1134,N1134)</f>
        <v>100</v>
      </c>
      <c r="M1134" s="97"/>
      <c r="N1134" s="97"/>
      <c r="O1134" s="97"/>
      <c r="P1134" s="97"/>
      <c r="Q1134" s="93"/>
      <c r="U1134" s="93"/>
      <c r="W1134" s="51" t="str">
        <f>IF(AND(AdmittedwithRecentDischarge!$K1156&lt;&gt;"",AdmittedwithRecentDischarge!$I1156&lt;&gt;"",AdmittedwithRecentDischarge!$W1156&lt;&gt;""), AdmittedwithRecentDischarge!$W1156,"")</f>
        <v/>
      </c>
      <c r="X1134" s="97">
        <f t="array" ref="X1134">RANK($Z1134,$Z$6:$Z$2005,0)+COUNTIF($Z$6:$Z1134,Z1134)</f>
        <v>100</v>
      </c>
      <c r="AC1134" s="97"/>
      <c r="AD1134" s="93"/>
    </row>
    <row r="1135" spans="1:30">
      <c r="A1135" s="97">
        <f t="shared" si="17"/>
        <v>1130</v>
      </c>
      <c r="B1135" s="97"/>
      <c r="C1135" s="51" t="str">
        <f>IF(AND(AdmittedwithRecentDischarge!$K1157&lt;&gt;"",AdmittedwithRecentDischarge!$I1157&lt;&gt;"",AdmittedwithRecentDischarge!$S1157&lt;&gt;""), AdmittedwithRecentDischarge!$S1157,"")</f>
        <v/>
      </c>
      <c r="D1135" s="97">
        <f>RANK($F1135,$F$6:$F$2005,0)+COUNTIF($F$6:$F1135,F1135)</f>
        <v>100</v>
      </c>
      <c r="E1135" s="97"/>
      <c r="F1135" s="97"/>
      <c r="G1135" s="97"/>
      <c r="H1135" s="97"/>
      <c r="I1135" s="93"/>
      <c r="J1135" s="97"/>
      <c r="K1135" s="51" t="str">
        <f>IF(AND(TransferLog!$J1150&lt;&gt;"",TransferLog!$L1150&lt;&gt;""), TransferLog!$L1150,"")</f>
        <v/>
      </c>
      <c r="L1135" s="97">
        <f t="array" ref="L1135">RANK($N1135,$N$6:$N$2005,0)+COUNTIF($N$6:$N1135,N1135)</f>
        <v>100</v>
      </c>
      <c r="M1135" s="97"/>
      <c r="N1135" s="97"/>
      <c r="O1135" s="97"/>
      <c r="P1135" s="97"/>
      <c r="Q1135" s="93"/>
      <c r="U1135" s="93"/>
      <c r="W1135" s="51" t="str">
        <f>IF(AND(AdmittedwithRecentDischarge!$K1157&lt;&gt;"",AdmittedwithRecentDischarge!$I1157&lt;&gt;"",AdmittedwithRecentDischarge!$W1157&lt;&gt;""), AdmittedwithRecentDischarge!$W1157,"")</f>
        <v/>
      </c>
      <c r="X1135" s="97">
        <f t="array" ref="X1135">RANK($Z1135,$Z$6:$Z$2005,0)+COUNTIF($Z$6:$Z1135,Z1135)</f>
        <v>100</v>
      </c>
      <c r="AC1135" s="97"/>
      <c r="AD1135" s="93"/>
    </row>
    <row r="1136" spans="1:30">
      <c r="A1136" s="97">
        <f t="shared" si="17"/>
        <v>1131</v>
      </c>
      <c r="B1136" s="97"/>
      <c r="C1136" s="51" t="str">
        <f>IF(AND(AdmittedwithRecentDischarge!$K1158&lt;&gt;"",AdmittedwithRecentDischarge!$I1158&lt;&gt;"",AdmittedwithRecentDischarge!$S1158&lt;&gt;""), AdmittedwithRecentDischarge!$S1158,"")</f>
        <v/>
      </c>
      <c r="D1136" s="97">
        <f>RANK($F1136,$F$6:$F$2005,0)+COUNTIF($F$6:$F1136,F1136)</f>
        <v>100</v>
      </c>
      <c r="E1136" s="97"/>
      <c r="F1136" s="97"/>
      <c r="G1136" s="97"/>
      <c r="H1136" s="97"/>
      <c r="I1136" s="93"/>
      <c r="J1136" s="97"/>
      <c r="K1136" s="51" t="str">
        <f>IF(AND(TransferLog!$J1151&lt;&gt;"",TransferLog!$L1151&lt;&gt;""), TransferLog!$L1151,"")</f>
        <v/>
      </c>
      <c r="L1136" s="97">
        <f t="array" ref="L1136">RANK($N1136,$N$6:$N$2005,0)+COUNTIF($N$6:$N1136,N1136)</f>
        <v>100</v>
      </c>
      <c r="M1136" s="97"/>
      <c r="N1136" s="97"/>
      <c r="O1136" s="97"/>
      <c r="P1136" s="97"/>
      <c r="Q1136" s="93"/>
      <c r="U1136" s="93"/>
      <c r="W1136" s="51" t="str">
        <f>IF(AND(AdmittedwithRecentDischarge!$K1158&lt;&gt;"",AdmittedwithRecentDischarge!$I1158&lt;&gt;"",AdmittedwithRecentDischarge!$W1158&lt;&gt;""), AdmittedwithRecentDischarge!$W1158,"")</f>
        <v/>
      </c>
      <c r="X1136" s="97">
        <f t="array" ref="X1136">RANK($Z1136,$Z$6:$Z$2005,0)+COUNTIF($Z$6:$Z1136,Z1136)</f>
        <v>100</v>
      </c>
      <c r="AC1136" s="97"/>
      <c r="AD1136" s="93"/>
    </row>
    <row r="1137" spans="1:30">
      <c r="A1137" s="97">
        <f t="shared" si="17"/>
        <v>1132</v>
      </c>
      <c r="B1137" s="97"/>
      <c r="C1137" s="51" t="str">
        <f>IF(AND(AdmittedwithRecentDischarge!$K1159&lt;&gt;"",AdmittedwithRecentDischarge!$I1159&lt;&gt;"",AdmittedwithRecentDischarge!$S1159&lt;&gt;""), AdmittedwithRecentDischarge!$S1159,"")</f>
        <v/>
      </c>
      <c r="D1137" s="97">
        <f>RANK($F1137,$F$6:$F$2005,0)+COUNTIF($F$6:$F1137,F1137)</f>
        <v>100</v>
      </c>
      <c r="E1137" s="97"/>
      <c r="F1137" s="97"/>
      <c r="G1137" s="97"/>
      <c r="H1137" s="97"/>
      <c r="I1137" s="93"/>
      <c r="J1137" s="97"/>
      <c r="K1137" s="51" t="str">
        <f>IF(AND(TransferLog!$J1152&lt;&gt;"",TransferLog!$L1152&lt;&gt;""), TransferLog!$L1152,"")</f>
        <v/>
      </c>
      <c r="L1137" s="97">
        <f t="array" ref="L1137">RANK($N1137,$N$6:$N$2005,0)+COUNTIF($N$6:$N1137,N1137)</f>
        <v>100</v>
      </c>
      <c r="M1137" s="97"/>
      <c r="N1137" s="97"/>
      <c r="O1137" s="97"/>
      <c r="P1137" s="97"/>
      <c r="Q1137" s="93"/>
      <c r="U1137" s="93"/>
      <c r="W1137" s="51" t="str">
        <f>IF(AND(AdmittedwithRecentDischarge!$K1159&lt;&gt;"",AdmittedwithRecentDischarge!$I1159&lt;&gt;"",AdmittedwithRecentDischarge!$W1159&lt;&gt;""), AdmittedwithRecentDischarge!$W1159,"")</f>
        <v/>
      </c>
      <c r="X1137" s="97">
        <f t="array" ref="X1137">RANK($Z1137,$Z$6:$Z$2005,0)+COUNTIF($Z$6:$Z1137,Z1137)</f>
        <v>100</v>
      </c>
      <c r="AC1137" s="97"/>
      <c r="AD1137" s="93"/>
    </row>
    <row r="1138" spans="1:30">
      <c r="A1138" s="97">
        <f t="shared" si="17"/>
        <v>1133</v>
      </c>
      <c r="B1138" s="97"/>
      <c r="C1138" s="51" t="str">
        <f>IF(AND(AdmittedwithRecentDischarge!$K1160&lt;&gt;"",AdmittedwithRecentDischarge!$I1160&lt;&gt;"",AdmittedwithRecentDischarge!$S1160&lt;&gt;""), AdmittedwithRecentDischarge!$S1160,"")</f>
        <v/>
      </c>
      <c r="D1138" s="97">
        <f>RANK($F1138,$F$6:$F$2005,0)+COUNTIF($F$6:$F1138,F1138)</f>
        <v>100</v>
      </c>
      <c r="E1138" s="97"/>
      <c r="F1138" s="97"/>
      <c r="G1138" s="97"/>
      <c r="H1138" s="97"/>
      <c r="I1138" s="93"/>
      <c r="J1138" s="97"/>
      <c r="K1138" s="51" t="str">
        <f>IF(AND(TransferLog!$J1153&lt;&gt;"",TransferLog!$L1153&lt;&gt;""), TransferLog!$L1153,"")</f>
        <v/>
      </c>
      <c r="L1138" s="97">
        <f t="array" ref="L1138">RANK($N1138,$N$6:$N$2005,0)+COUNTIF($N$6:$N1138,N1138)</f>
        <v>100</v>
      </c>
      <c r="M1138" s="97"/>
      <c r="N1138" s="97"/>
      <c r="O1138" s="97"/>
      <c r="P1138" s="97"/>
      <c r="Q1138" s="93"/>
      <c r="U1138" s="93"/>
      <c r="W1138" s="51" t="str">
        <f>IF(AND(AdmittedwithRecentDischarge!$K1160&lt;&gt;"",AdmittedwithRecentDischarge!$I1160&lt;&gt;"",AdmittedwithRecentDischarge!$W1160&lt;&gt;""), AdmittedwithRecentDischarge!$W1160,"")</f>
        <v/>
      </c>
      <c r="X1138" s="97">
        <f t="array" ref="X1138">RANK($Z1138,$Z$6:$Z$2005,0)+COUNTIF($Z$6:$Z1138,Z1138)</f>
        <v>100</v>
      </c>
      <c r="AC1138" s="97"/>
      <c r="AD1138" s="93"/>
    </row>
    <row r="1139" spans="1:30">
      <c r="A1139" s="97">
        <f t="shared" si="17"/>
        <v>1134</v>
      </c>
      <c r="B1139" s="97"/>
      <c r="C1139" s="51" t="str">
        <f>IF(AND(AdmittedwithRecentDischarge!$K1161&lt;&gt;"",AdmittedwithRecentDischarge!$I1161&lt;&gt;"",AdmittedwithRecentDischarge!$S1161&lt;&gt;""), AdmittedwithRecentDischarge!$S1161,"")</f>
        <v/>
      </c>
      <c r="D1139" s="97">
        <f>RANK($F1139,$F$6:$F$2005,0)+COUNTIF($F$6:$F1139,F1139)</f>
        <v>100</v>
      </c>
      <c r="E1139" s="97"/>
      <c r="F1139" s="97"/>
      <c r="G1139" s="97"/>
      <c r="H1139" s="97"/>
      <c r="I1139" s="93"/>
      <c r="J1139" s="97"/>
      <c r="K1139" s="51" t="str">
        <f>IF(AND(TransferLog!$J1154&lt;&gt;"",TransferLog!$L1154&lt;&gt;""), TransferLog!$L1154,"")</f>
        <v/>
      </c>
      <c r="L1139" s="97">
        <f t="array" ref="L1139">RANK($N1139,$N$6:$N$2005,0)+COUNTIF($N$6:$N1139,N1139)</f>
        <v>100</v>
      </c>
      <c r="M1139" s="97"/>
      <c r="N1139" s="97"/>
      <c r="O1139" s="97"/>
      <c r="P1139" s="97"/>
      <c r="Q1139" s="93"/>
      <c r="U1139" s="93"/>
      <c r="W1139" s="51" t="str">
        <f>IF(AND(AdmittedwithRecentDischarge!$K1161&lt;&gt;"",AdmittedwithRecentDischarge!$I1161&lt;&gt;"",AdmittedwithRecentDischarge!$W1161&lt;&gt;""), AdmittedwithRecentDischarge!$W1161,"")</f>
        <v/>
      </c>
      <c r="X1139" s="97">
        <f t="array" ref="X1139">RANK($Z1139,$Z$6:$Z$2005,0)+COUNTIF($Z$6:$Z1139,Z1139)</f>
        <v>100</v>
      </c>
      <c r="AC1139" s="97"/>
      <c r="AD1139" s="93"/>
    </row>
    <row r="1140" spans="1:30">
      <c r="A1140" s="97">
        <f t="shared" si="17"/>
        <v>1135</v>
      </c>
      <c r="B1140" s="97"/>
      <c r="C1140" s="51" t="str">
        <f>IF(AND(AdmittedwithRecentDischarge!$K1162&lt;&gt;"",AdmittedwithRecentDischarge!$I1162&lt;&gt;"",AdmittedwithRecentDischarge!$S1162&lt;&gt;""), AdmittedwithRecentDischarge!$S1162,"")</f>
        <v/>
      </c>
      <c r="D1140" s="97">
        <f>RANK($F1140,$F$6:$F$2005,0)+COUNTIF($F$6:$F1140,F1140)</f>
        <v>100</v>
      </c>
      <c r="E1140" s="97"/>
      <c r="F1140" s="97"/>
      <c r="G1140" s="97"/>
      <c r="H1140" s="97"/>
      <c r="I1140" s="93"/>
      <c r="J1140" s="97"/>
      <c r="K1140" s="51" t="str">
        <f>IF(AND(TransferLog!$J1155&lt;&gt;"",TransferLog!$L1155&lt;&gt;""), TransferLog!$L1155,"")</f>
        <v/>
      </c>
      <c r="L1140" s="97">
        <f t="array" ref="L1140">RANK($N1140,$N$6:$N$2005,0)+COUNTIF($N$6:$N1140,N1140)</f>
        <v>100</v>
      </c>
      <c r="M1140" s="97"/>
      <c r="N1140" s="97"/>
      <c r="O1140" s="97"/>
      <c r="P1140" s="97"/>
      <c r="Q1140" s="93"/>
      <c r="U1140" s="93"/>
      <c r="W1140" s="51" t="str">
        <f>IF(AND(AdmittedwithRecentDischarge!$K1162&lt;&gt;"",AdmittedwithRecentDischarge!$I1162&lt;&gt;"",AdmittedwithRecentDischarge!$W1162&lt;&gt;""), AdmittedwithRecentDischarge!$W1162,"")</f>
        <v/>
      </c>
      <c r="X1140" s="97">
        <f t="array" ref="X1140">RANK($Z1140,$Z$6:$Z$2005,0)+COUNTIF($Z$6:$Z1140,Z1140)</f>
        <v>100</v>
      </c>
      <c r="AC1140" s="97"/>
      <c r="AD1140" s="93"/>
    </row>
    <row r="1141" spans="1:30">
      <c r="A1141" s="97">
        <f t="shared" si="17"/>
        <v>1136</v>
      </c>
      <c r="B1141" s="97"/>
      <c r="C1141" s="51" t="str">
        <f>IF(AND(AdmittedwithRecentDischarge!$K1163&lt;&gt;"",AdmittedwithRecentDischarge!$I1163&lt;&gt;"",AdmittedwithRecentDischarge!$S1163&lt;&gt;""), AdmittedwithRecentDischarge!$S1163,"")</f>
        <v/>
      </c>
      <c r="D1141" s="97">
        <f>RANK($F1141,$F$6:$F$2005,0)+COUNTIF($F$6:$F1141,F1141)</f>
        <v>100</v>
      </c>
      <c r="E1141" s="97"/>
      <c r="F1141" s="97"/>
      <c r="G1141" s="97"/>
      <c r="H1141" s="97"/>
      <c r="I1141" s="93"/>
      <c r="J1141" s="97"/>
      <c r="K1141" s="51" t="str">
        <f>IF(AND(TransferLog!$J1156&lt;&gt;"",TransferLog!$L1156&lt;&gt;""), TransferLog!$L1156,"")</f>
        <v/>
      </c>
      <c r="L1141" s="97">
        <f t="array" ref="L1141">RANK($N1141,$N$6:$N$2005,0)+COUNTIF($N$6:$N1141,N1141)</f>
        <v>100</v>
      </c>
      <c r="M1141" s="97"/>
      <c r="N1141" s="97"/>
      <c r="O1141" s="97"/>
      <c r="P1141" s="97"/>
      <c r="Q1141" s="93"/>
      <c r="U1141" s="93"/>
      <c r="W1141" s="51" t="str">
        <f>IF(AND(AdmittedwithRecentDischarge!$K1163&lt;&gt;"",AdmittedwithRecentDischarge!$I1163&lt;&gt;"",AdmittedwithRecentDischarge!$W1163&lt;&gt;""), AdmittedwithRecentDischarge!$W1163,"")</f>
        <v/>
      </c>
      <c r="X1141" s="97">
        <f t="array" ref="X1141">RANK($Z1141,$Z$6:$Z$2005,0)+COUNTIF($Z$6:$Z1141,Z1141)</f>
        <v>100</v>
      </c>
      <c r="AC1141" s="97"/>
      <c r="AD1141" s="93"/>
    </row>
    <row r="1142" spans="1:30">
      <c r="A1142" s="97">
        <f t="shared" si="17"/>
        <v>1137</v>
      </c>
      <c r="B1142" s="97"/>
      <c r="C1142" s="51" t="str">
        <f>IF(AND(AdmittedwithRecentDischarge!$K1164&lt;&gt;"",AdmittedwithRecentDischarge!$I1164&lt;&gt;"",AdmittedwithRecentDischarge!$S1164&lt;&gt;""), AdmittedwithRecentDischarge!$S1164,"")</f>
        <v/>
      </c>
      <c r="D1142" s="97">
        <f>RANK($F1142,$F$6:$F$2005,0)+COUNTIF($F$6:$F1142,F1142)</f>
        <v>100</v>
      </c>
      <c r="E1142" s="97"/>
      <c r="F1142" s="97"/>
      <c r="G1142" s="97"/>
      <c r="H1142" s="97"/>
      <c r="I1142" s="93"/>
      <c r="J1142" s="97"/>
      <c r="K1142" s="51" t="str">
        <f>IF(AND(TransferLog!$J1157&lt;&gt;"",TransferLog!$L1157&lt;&gt;""), TransferLog!$L1157,"")</f>
        <v/>
      </c>
      <c r="L1142" s="97">
        <f t="array" ref="L1142">RANK($N1142,$N$6:$N$2005,0)+COUNTIF($N$6:$N1142,N1142)</f>
        <v>100</v>
      </c>
      <c r="M1142" s="97"/>
      <c r="N1142" s="97"/>
      <c r="O1142" s="97"/>
      <c r="P1142" s="97"/>
      <c r="Q1142" s="93"/>
      <c r="U1142" s="93"/>
      <c r="W1142" s="51" t="str">
        <f>IF(AND(AdmittedwithRecentDischarge!$K1164&lt;&gt;"",AdmittedwithRecentDischarge!$I1164&lt;&gt;"",AdmittedwithRecentDischarge!$W1164&lt;&gt;""), AdmittedwithRecentDischarge!$W1164,"")</f>
        <v/>
      </c>
      <c r="X1142" s="97">
        <f t="array" ref="X1142">RANK($Z1142,$Z$6:$Z$2005,0)+COUNTIF($Z$6:$Z1142,Z1142)</f>
        <v>100</v>
      </c>
      <c r="AC1142" s="97"/>
      <c r="AD1142" s="93"/>
    </row>
    <row r="1143" spans="1:30">
      <c r="A1143" s="97">
        <f t="shared" si="17"/>
        <v>1138</v>
      </c>
      <c r="B1143" s="97"/>
      <c r="C1143" s="51" t="str">
        <f>IF(AND(AdmittedwithRecentDischarge!$K1165&lt;&gt;"",AdmittedwithRecentDischarge!$I1165&lt;&gt;"",AdmittedwithRecentDischarge!$S1165&lt;&gt;""), AdmittedwithRecentDischarge!$S1165,"")</f>
        <v/>
      </c>
      <c r="D1143" s="97">
        <f>RANK($F1143,$F$6:$F$2005,0)+COUNTIF($F$6:$F1143,F1143)</f>
        <v>100</v>
      </c>
      <c r="E1143" s="97"/>
      <c r="F1143" s="97"/>
      <c r="G1143" s="97"/>
      <c r="H1143" s="97"/>
      <c r="I1143" s="93"/>
      <c r="J1143" s="97"/>
      <c r="K1143" s="51" t="str">
        <f>IF(AND(TransferLog!$J1158&lt;&gt;"",TransferLog!$L1158&lt;&gt;""), TransferLog!$L1158,"")</f>
        <v/>
      </c>
      <c r="L1143" s="97">
        <f t="array" ref="L1143">RANK($N1143,$N$6:$N$2005,0)+COUNTIF($N$6:$N1143,N1143)</f>
        <v>100</v>
      </c>
      <c r="M1143" s="97"/>
      <c r="N1143" s="97"/>
      <c r="O1143" s="97"/>
      <c r="P1143" s="97"/>
      <c r="Q1143" s="93"/>
      <c r="U1143" s="93"/>
      <c r="W1143" s="51" t="str">
        <f>IF(AND(AdmittedwithRecentDischarge!$K1165&lt;&gt;"",AdmittedwithRecentDischarge!$I1165&lt;&gt;"",AdmittedwithRecentDischarge!$W1165&lt;&gt;""), AdmittedwithRecentDischarge!$W1165,"")</f>
        <v/>
      </c>
      <c r="X1143" s="97">
        <f t="array" ref="X1143">RANK($Z1143,$Z$6:$Z$2005,0)+COUNTIF($Z$6:$Z1143,Z1143)</f>
        <v>100</v>
      </c>
      <c r="AC1143" s="97"/>
      <c r="AD1143" s="93"/>
    </row>
    <row r="1144" spans="1:30">
      <c r="A1144" s="97">
        <f t="shared" si="17"/>
        <v>1139</v>
      </c>
      <c r="B1144" s="97"/>
      <c r="C1144" s="51" t="str">
        <f>IF(AND(AdmittedwithRecentDischarge!$K1166&lt;&gt;"",AdmittedwithRecentDischarge!$I1166&lt;&gt;"",AdmittedwithRecentDischarge!$S1166&lt;&gt;""), AdmittedwithRecentDischarge!$S1166,"")</f>
        <v/>
      </c>
      <c r="D1144" s="97">
        <f>RANK($F1144,$F$6:$F$2005,0)+COUNTIF($F$6:$F1144,F1144)</f>
        <v>100</v>
      </c>
      <c r="E1144" s="97"/>
      <c r="F1144" s="97"/>
      <c r="G1144" s="97"/>
      <c r="H1144" s="97"/>
      <c r="I1144" s="93"/>
      <c r="J1144" s="97"/>
      <c r="K1144" s="51" t="str">
        <f>IF(AND(TransferLog!$J1159&lt;&gt;"",TransferLog!$L1159&lt;&gt;""), TransferLog!$L1159,"")</f>
        <v/>
      </c>
      <c r="L1144" s="97">
        <f t="array" ref="L1144">RANK($N1144,$N$6:$N$2005,0)+COUNTIF($N$6:$N1144,N1144)</f>
        <v>100</v>
      </c>
      <c r="M1144" s="97"/>
      <c r="N1144" s="97"/>
      <c r="O1144" s="97"/>
      <c r="P1144" s="97"/>
      <c r="Q1144" s="93"/>
      <c r="U1144" s="93"/>
      <c r="W1144" s="51" t="str">
        <f>IF(AND(AdmittedwithRecentDischarge!$K1166&lt;&gt;"",AdmittedwithRecentDischarge!$I1166&lt;&gt;"",AdmittedwithRecentDischarge!$W1166&lt;&gt;""), AdmittedwithRecentDischarge!$W1166,"")</f>
        <v/>
      </c>
      <c r="X1144" s="97">
        <f t="array" ref="X1144">RANK($Z1144,$Z$6:$Z$2005,0)+COUNTIF($Z$6:$Z1144,Z1144)</f>
        <v>100</v>
      </c>
      <c r="AC1144" s="97"/>
      <c r="AD1144" s="93"/>
    </row>
    <row r="1145" spans="1:30">
      <c r="A1145" s="97">
        <f t="shared" si="17"/>
        <v>1140</v>
      </c>
      <c r="B1145" s="97"/>
      <c r="C1145" s="51" t="str">
        <f>IF(AND(AdmittedwithRecentDischarge!$K1167&lt;&gt;"",AdmittedwithRecentDischarge!$I1167&lt;&gt;"",AdmittedwithRecentDischarge!$S1167&lt;&gt;""), AdmittedwithRecentDischarge!$S1167,"")</f>
        <v/>
      </c>
      <c r="D1145" s="97">
        <f>RANK($F1145,$F$6:$F$2005,0)+COUNTIF($F$6:$F1145,F1145)</f>
        <v>100</v>
      </c>
      <c r="E1145" s="97"/>
      <c r="F1145" s="97"/>
      <c r="G1145" s="97"/>
      <c r="H1145" s="97"/>
      <c r="I1145" s="93"/>
      <c r="J1145" s="97"/>
      <c r="K1145" s="51" t="str">
        <f>IF(AND(TransferLog!$J1160&lt;&gt;"",TransferLog!$L1160&lt;&gt;""), TransferLog!$L1160,"")</f>
        <v/>
      </c>
      <c r="L1145" s="97">
        <f t="array" ref="L1145">RANK($N1145,$N$6:$N$2005,0)+COUNTIF($N$6:$N1145,N1145)</f>
        <v>100</v>
      </c>
      <c r="M1145" s="97"/>
      <c r="N1145" s="97"/>
      <c r="O1145" s="97"/>
      <c r="P1145" s="97"/>
      <c r="Q1145" s="93"/>
      <c r="U1145" s="93"/>
      <c r="W1145" s="51" t="str">
        <f>IF(AND(AdmittedwithRecentDischarge!$K1167&lt;&gt;"",AdmittedwithRecentDischarge!$I1167&lt;&gt;"",AdmittedwithRecentDischarge!$W1167&lt;&gt;""), AdmittedwithRecentDischarge!$W1167,"")</f>
        <v/>
      </c>
      <c r="X1145" s="97">
        <f t="array" ref="X1145">RANK($Z1145,$Z$6:$Z$2005,0)+COUNTIF($Z$6:$Z1145,Z1145)</f>
        <v>100</v>
      </c>
      <c r="AC1145" s="97"/>
      <c r="AD1145" s="93"/>
    </row>
    <row r="1146" spans="1:30">
      <c r="A1146" s="97">
        <f t="shared" si="17"/>
        <v>1141</v>
      </c>
      <c r="B1146" s="97"/>
      <c r="C1146" s="51" t="str">
        <f>IF(AND(AdmittedwithRecentDischarge!$K1168&lt;&gt;"",AdmittedwithRecentDischarge!$I1168&lt;&gt;"",AdmittedwithRecentDischarge!$S1168&lt;&gt;""), AdmittedwithRecentDischarge!$S1168,"")</f>
        <v/>
      </c>
      <c r="D1146" s="97">
        <f>RANK($F1146,$F$6:$F$2005,0)+COUNTIF($F$6:$F1146,F1146)</f>
        <v>100</v>
      </c>
      <c r="E1146" s="97"/>
      <c r="F1146" s="97"/>
      <c r="G1146" s="97"/>
      <c r="H1146" s="97"/>
      <c r="I1146" s="93"/>
      <c r="J1146" s="97"/>
      <c r="K1146" s="51" t="str">
        <f>IF(AND(TransferLog!$J1161&lt;&gt;"",TransferLog!$L1161&lt;&gt;""), TransferLog!$L1161,"")</f>
        <v/>
      </c>
      <c r="L1146" s="97">
        <f t="array" ref="L1146">RANK($N1146,$N$6:$N$2005,0)+COUNTIF($N$6:$N1146,N1146)</f>
        <v>100</v>
      </c>
      <c r="M1146" s="97"/>
      <c r="N1146" s="97"/>
      <c r="O1146" s="97"/>
      <c r="P1146" s="97"/>
      <c r="Q1146" s="93"/>
      <c r="U1146" s="93"/>
      <c r="W1146" s="51" t="str">
        <f>IF(AND(AdmittedwithRecentDischarge!$K1168&lt;&gt;"",AdmittedwithRecentDischarge!$I1168&lt;&gt;"",AdmittedwithRecentDischarge!$W1168&lt;&gt;""), AdmittedwithRecentDischarge!$W1168,"")</f>
        <v/>
      </c>
      <c r="X1146" s="97">
        <f t="array" ref="X1146">RANK($Z1146,$Z$6:$Z$2005,0)+COUNTIF($Z$6:$Z1146,Z1146)</f>
        <v>100</v>
      </c>
      <c r="AC1146" s="97"/>
      <c r="AD1146" s="93"/>
    </row>
    <row r="1147" spans="1:30">
      <c r="A1147" s="97">
        <f t="shared" si="17"/>
        <v>1142</v>
      </c>
      <c r="B1147" s="97"/>
      <c r="C1147" s="51" t="str">
        <f>IF(AND(AdmittedwithRecentDischarge!$K1169&lt;&gt;"",AdmittedwithRecentDischarge!$I1169&lt;&gt;"",AdmittedwithRecentDischarge!$S1169&lt;&gt;""), AdmittedwithRecentDischarge!$S1169,"")</f>
        <v/>
      </c>
      <c r="D1147" s="97">
        <f>RANK($F1147,$F$6:$F$2005,0)+COUNTIF($F$6:$F1147,F1147)</f>
        <v>100</v>
      </c>
      <c r="E1147" s="97"/>
      <c r="F1147" s="97"/>
      <c r="G1147" s="97"/>
      <c r="H1147" s="97"/>
      <c r="I1147" s="93"/>
      <c r="J1147" s="97"/>
      <c r="K1147" s="51" t="str">
        <f>IF(AND(TransferLog!$J1162&lt;&gt;"",TransferLog!$L1162&lt;&gt;""), TransferLog!$L1162,"")</f>
        <v/>
      </c>
      <c r="L1147" s="97">
        <f t="array" ref="L1147">RANK($N1147,$N$6:$N$2005,0)+COUNTIF($N$6:$N1147,N1147)</f>
        <v>100</v>
      </c>
      <c r="M1147" s="97"/>
      <c r="N1147" s="97"/>
      <c r="O1147" s="97"/>
      <c r="P1147" s="97"/>
      <c r="Q1147" s="93"/>
      <c r="U1147" s="93"/>
      <c r="W1147" s="51" t="str">
        <f>IF(AND(AdmittedwithRecentDischarge!$K1169&lt;&gt;"",AdmittedwithRecentDischarge!$I1169&lt;&gt;"",AdmittedwithRecentDischarge!$W1169&lt;&gt;""), AdmittedwithRecentDischarge!$W1169,"")</f>
        <v/>
      </c>
      <c r="X1147" s="97">
        <f t="array" ref="X1147">RANK($Z1147,$Z$6:$Z$2005,0)+COUNTIF($Z$6:$Z1147,Z1147)</f>
        <v>100</v>
      </c>
      <c r="AC1147" s="97"/>
      <c r="AD1147" s="93"/>
    </row>
    <row r="1148" spans="1:30">
      <c r="A1148" s="97">
        <f t="shared" si="17"/>
        <v>1143</v>
      </c>
      <c r="B1148" s="97"/>
      <c r="C1148" s="51" t="str">
        <f>IF(AND(AdmittedwithRecentDischarge!$K1170&lt;&gt;"",AdmittedwithRecentDischarge!$I1170&lt;&gt;"",AdmittedwithRecentDischarge!$S1170&lt;&gt;""), AdmittedwithRecentDischarge!$S1170,"")</f>
        <v/>
      </c>
      <c r="D1148" s="97">
        <f>RANK($F1148,$F$6:$F$2005,0)+COUNTIF($F$6:$F1148,F1148)</f>
        <v>100</v>
      </c>
      <c r="E1148" s="97"/>
      <c r="F1148" s="97"/>
      <c r="G1148" s="97"/>
      <c r="H1148" s="97"/>
      <c r="I1148" s="93"/>
      <c r="J1148" s="97"/>
      <c r="K1148" s="51" t="str">
        <f>IF(AND(TransferLog!$J1163&lt;&gt;"",TransferLog!$L1163&lt;&gt;""), TransferLog!$L1163,"")</f>
        <v/>
      </c>
      <c r="L1148" s="97">
        <f t="array" ref="L1148">RANK($N1148,$N$6:$N$2005,0)+COUNTIF($N$6:$N1148,N1148)</f>
        <v>100</v>
      </c>
      <c r="M1148" s="97"/>
      <c r="N1148" s="97"/>
      <c r="O1148" s="97"/>
      <c r="P1148" s="97"/>
      <c r="Q1148" s="93"/>
      <c r="U1148" s="93"/>
      <c r="W1148" s="51" t="str">
        <f>IF(AND(AdmittedwithRecentDischarge!$K1170&lt;&gt;"",AdmittedwithRecentDischarge!$I1170&lt;&gt;"",AdmittedwithRecentDischarge!$W1170&lt;&gt;""), AdmittedwithRecentDischarge!$W1170,"")</f>
        <v/>
      </c>
      <c r="X1148" s="97">
        <f t="array" ref="X1148">RANK($Z1148,$Z$6:$Z$2005,0)+COUNTIF($Z$6:$Z1148,Z1148)</f>
        <v>100</v>
      </c>
      <c r="AC1148" s="97"/>
      <c r="AD1148" s="93"/>
    </row>
    <row r="1149" spans="1:30">
      <c r="A1149" s="97">
        <f t="shared" si="17"/>
        <v>1144</v>
      </c>
      <c r="B1149" s="97"/>
      <c r="C1149" s="51" t="str">
        <f>IF(AND(AdmittedwithRecentDischarge!$K1171&lt;&gt;"",AdmittedwithRecentDischarge!$I1171&lt;&gt;"",AdmittedwithRecentDischarge!$S1171&lt;&gt;""), AdmittedwithRecentDischarge!$S1171,"")</f>
        <v/>
      </c>
      <c r="D1149" s="97">
        <f>RANK($F1149,$F$6:$F$2005,0)+COUNTIF($F$6:$F1149,F1149)</f>
        <v>100</v>
      </c>
      <c r="E1149" s="97"/>
      <c r="F1149" s="97"/>
      <c r="G1149" s="97"/>
      <c r="H1149" s="97"/>
      <c r="I1149" s="93"/>
      <c r="J1149" s="97"/>
      <c r="K1149" s="51" t="str">
        <f>IF(AND(TransferLog!$J1164&lt;&gt;"",TransferLog!$L1164&lt;&gt;""), TransferLog!$L1164,"")</f>
        <v/>
      </c>
      <c r="L1149" s="97">
        <f t="array" ref="L1149">RANK($N1149,$N$6:$N$2005,0)+COUNTIF($N$6:$N1149,N1149)</f>
        <v>100</v>
      </c>
      <c r="M1149" s="97"/>
      <c r="N1149" s="97"/>
      <c r="O1149" s="97"/>
      <c r="P1149" s="97"/>
      <c r="Q1149" s="93"/>
      <c r="U1149" s="93"/>
      <c r="W1149" s="51" t="str">
        <f>IF(AND(AdmittedwithRecentDischarge!$K1171&lt;&gt;"",AdmittedwithRecentDischarge!$I1171&lt;&gt;"",AdmittedwithRecentDischarge!$W1171&lt;&gt;""), AdmittedwithRecentDischarge!$W1171,"")</f>
        <v/>
      </c>
      <c r="X1149" s="97">
        <f t="array" ref="X1149">RANK($Z1149,$Z$6:$Z$2005,0)+COUNTIF($Z$6:$Z1149,Z1149)</f>
        <v>100</v>
      </c>
      <c r="AC1149" s="97"/>
      <c r="AD1149" s="93"/>
    </row>
    <row r="1150" spans="1:30">
      <c r="A1150" s="97">
        <f t="shared" si="17"/>
        <v>1145</v>
      </c>
      <c r="B1150" s="97"/>
      <c r="C1150" s="51" t="str">
        <f>IF(AND(AdmittedwithRecentDischarge!$K1172&lt;&gt;"",AdmittedwithRecentDischarge!$I1172&lt;&gt;"",AdmittedwithRecentDischarge!$S1172&lt;&gt;""), AdmittedwithRecentDischarge!$S1172,"")</f>
        <v/>
      </c>
      <c r="D1150" s="97">
        <f>RANK($F1150,$F$6:$F$2005,0)+COUNTIF($F$6:$F1150,F1150)</f>
        <v>100</v>
      </c>
      <c r="E1150" s="97"/>
      <c r="F1150" s="97"/>
      <c r="G1150" s="97"/>
      <c r="H1150" s="97"/>
      <c r="I1150" s="93"/>
      <c r="J1150" s="97"/>
      <c r="K1150" s="51" t="str">
        <f>IF(AND(TransferLog!$J1165&lt;&gt;"",TransferLog!$L1165&lt;&gt;""), TransferLog!$L1165,"")</f>
        <v/>
      </c>
      <c r="L1150" s="97">
        <f t="array" ref="L1150">RANK($N1150,$N$6:$N$2005,0)+COUNTIF($N$6:$N1150,N1150)</f>
        <v>100</v>
      </c>
      <c r="M1150" s="97"/>
      <c r="N1150" s="97"/>
      <c r="O1150" s="97"/>
      <c r="P1150" s="97"/>
      <c r="Q1150" s="93"/>
      <c r="U1150" s="93"/>
      <c r="W1150" s="51" t="str">
        <f>IF(AND(AdmittedwithRecentDischarge!$K1172&lt;&gt;"",AdmittedwithRecentDischarge!$I1172&lt;&gt;"",AdmittedwithRecentDischarge!$W1172&lt;&gt;""), AdmittedwithRecentDischarge!$W1172,"")</f>
        <v/>
      </c>
      <c r="X1150" s="97">
        <f t="array" ref="X1150">RANK($Z1150,$Z$6:$Z$2005,0)+COUNTIF($Z$6:$Z1150,Z1150)</f>
        <v>100</v>
      </c>
      <c r="AC1150" s="97"/>
      <c r="AD1150" s="93"/>
    </row>
    <row r="1151" spans="1:30">
      <c r="A1151" s="97">
        <f t="shared" si="17"/>
        <v>1146</v>
      </c>
      <c r="B1151" s="97"/>
      <c r="C1151" s="51" t="str">
        <f>IF(AND(AdmittedwithRecentDischarge!$K1173&lt;&gt;"",AdmittedwithRecentDischarge!$I1173&lt;&gt;"",AdmittedwithRecentDischarge!$S1173&lt;&gt;""), AdmittedwithRecentDischarge!$S1173,"")</f>
        <v/>
      </c>
      <c r="D1151" s="97">
        <f>RANK($F1151,$F$6:$F$2005,0)+COUNTIF($F$6:$F1151,F1151)</f>
        <v>100</v>
      </c>
      <c r="E1151" s="97"/>
      <c r="F1151" s="97"/>
      <c r="G1151" s="97"/>
      <c r="H1151" s="97"/>
      <c r="I1151" s="93"/>
      <c r="J1151" s="97"/>
      <c r="K1151" s="51" t="str">
        <f>IF(AND(TransferLog!$J1166&lt;&gt;"",TransferLog!$L1166&lt;&gt;""), TransferLog!$L1166,"")</f>
        <v/>
      </c>
      <c r="L1151" s="97">
        <f t="array" ref="L1151">RANK($N1151,$N$6:$N$2005,0)+COUNTIF($N$6:$N1151,N1151)</f>
        <v>100</v>
      </c>
      <c r="M1151" s="97"/>
      <c r="N1151" s="97"/>
      <c r="O1151" s="97"/>
      <c r="P1151" s="97"/>
      <c r="Q1151" s="93"/>
      <c r="U1151" s="93"/>
      <c r="W1151" s="51" t="str">
        <f>IF(AND(AdmittedwithRecentDischarge!$K1173&lt;&gt;"",AdmittedwithRecentDischarge!$I1173&lt;&gt;"",AdmittedwithRecentDischarge!$W1173&lt;&gt;""), AdmittedwithRecentDischarge!$W1173,"")</f>
        <v/>
      </c>
      <c r="X1151" s="97">
        <f t="array" ref="X1151">RANK($Z1151,$Z$6:$Z$2005,0)+COUNTIF($Z$6:$Z1151,Z1151)</f>
        <v>100</v>
      </c>
      <c r="AC1151" s="97"/>
      <c r="AD1151" s="93"/>
    </row>
    <row r="1152" spans="1:30">
      <c r="A1152" s="97">
        <f t="shared" si="17"/>
        <v>1147</v>
      </c>
      <c r="B1152" s="97"/>
      <c r="C1152" s="51" t="str">
        <f>IF(AND(AdmittedwithRecentDischarge!$K1174&lt;&gt;"",AdmittedwithRecentDischarge!$I1174&lt;&gt;"",AdmittedwithRecentDischarge!$S1174&lt;&gt;""), AdmittedwithRecentDischarge!$S1174,"")</f>
        <v/>
      </c>
      <c r="D1152" s="97">
        <f>RANK($F1152,$F$6:$F$2005,0)+COUNTIF($F$6:$F1152,F1152)</f>
        <v>100</v>
      </c>
      <c r="E1152" s="97"/>
      <c r="F1152" s="97"/>
      <c r="G1152" s="97"/>
      <c r="H1152" s="97"/>
      <c r="I1152" s="93"/>
      <c r="J1152" s="97"/>
      <c r="K1152" s="51" t="str">
        <f>IF(AND(TransferLog!$J1167&lt;&gt;"",TransferLog!$L1167&lt;&gt;""), TransferLog!$L1167,"")</f>
        <v/>
      </c>
      <c r="L1152" s="97">
        <f t="array" ref="L1152">RANK($N1152,$N$6:$N$2005,0)+COUNTIF($N$6:$N1152,N1152)</f>
        <v>100</v>
      </c>
      <c r="M1152" s="97"/>
      <c r="N1152" s="97"/>
      <c r="O1152" s="97"/>
      <c r="P1152" s="97"/>
      <c r="Q1152" s="93"/>
      <c r="U1152" s="93"/>
      <c r="W1152" s="51" t="str">
        <f>IF(AND(AdmittedwithRecentDischarge!$K1174&lt;&gt;"",AdmittedwithRecentDischarge!$I1174&lt;&gt;"",AdmittedwithRecentDischarge!$W1174&lt;&gt;""), AdmittedwithRecentDischarge!$W1174,"")</f>
        <v/>
      </c>
      <c r="X1152" s="97">
        <f t="array" ref="X1152">RANK($Z1152,$Z$6:$Z$2005,0)+COUNTIF($Z$6:$Z1152,Z1152)</f>
        <v>100</v>
      </c>
      <c r="AC1152" s="97"/>
      <c r="AD1152" s="93"/>
    </row>
    <row r="1153" spans="1:30">
      <c r="A1153" s="97">
        <f t="shared" si="17"/>
        <v>1148</v>
      </c>
      <c r="B1153" s="97"/>
      <c r="C1153" s="51" t="str">
        <f>IF(AND(AdmittedwithRecentDischarge!$K1175&lt;&gt;"",AdmittedwithRecentDischarge!$I1175&lt;&gt;"",AdmittedwithRecentDischarge!$S1175&lt;&gt;""), AdmittedwithRecentDischarge!$S1175,"")</f>
        <v/>
      </c>
      <c r="D1153" s="97">
        <f>RANK($F1153,$F$6:$F$2005,0)+COUNTIF($F$6:$F1153,F1153)</f>
        <v>100</v>
      </c>
      <c r="E1153" s="97"/>
      <c r="F1153" s="97"/>
      <c r="G1153" s="97"/>
      <c r="H1153" s="97"/>
      <c r="I1153" s="93"/>
      <c r="J1153" s="97"/>
      <c r="K1153" s="51" t="str">
        <f>IF(AND(TransferLog!$J1168&lt;&gt;"",TransferLog!$L1168&lt;&gt;""), TransferLog!$L1168,"")</f>
        <v/>
      </c>
      <c r="L1153" s="97">
        <f t="array" ref="L1153">RANK($N1153,$N$6:$N$2005,0)+COUNTIF($N$6:$N1153,N1153)</f>
        <v>100</v>
      </c>
      <c r="M1153" s="97"/>
      <c r="N1153" s="97"/>
      <c r="O1153" s="97"/>
      <c r="P1153" s="97"/>
      <c r="Q1153" s="93"/>
      <c r="U1153" s="93"/>
      <c r="W1153" s="51" t="str">
        <f>IF(AND(AdmittedwithRecentDischarge!$K1175&lt;&gt;"",AdmittedwithRecentDischarge!$I1175&lt;&gt;"",AdmittedwithRecentDischarge!$W1175&lt;&gt;""), AdmittedwithRecentDischarge!$W1175,"")</f>
        <v/>
      </c>
      <c r="X1153" s="97">
        <f t="array" ref="X1153">RANK($Z1153,$Z$6:$Z$2005,0)+COUNTIF($Z$6:$Z1153,Z1153)</f>
        <v>100</v>
      </c>
      <c r="AC1153" s="97"/>
      <c r="AD1153" s="93"/>
    </row>
    <row r="1154" spans="1:30">
      <c r="A1154" s="97">
        <f t="shared" si="17"/>
        <v>1149</v>
      </c>
      <c r="B1154" s="97"/>
      <c r="C1154" s="51" t="str">
        <f>IF(AND(AdmittedwithRecentDischarge!$K1176&lt;&gt;"",AdmittedwithRecentDischarge!$I1176&lt;&gt;"",AdmittedwithRecentDischarge!$S1176&lt;&gt;""), AdmittedwithRecentDischarge!$S1176,"")</f>
        <v/>
      </c>
      <c r="D1154" s="97">
        <f>RANK($F1154,$F$6:$F$2005,0)+COUNTIF($F$6:$F1154,F1154)</f>
        <v>100</v>
      </c>
      <c r="E1154" s="97"/>
      <c r="F1154" s="97"/>
      <c r="G1154" s="97"/>
      <c r="H1154" s="97"/>
      <c r="I1154" s="93"/>
      <c r="J1154" s="97"/>
      <c r="K1154" s="51" t="str">
        <f>IF(AND(TransferLog!$J1169&lt;&gt;"",TransferLog!$L1169&lt;&gt;""), TransferLog!$L1169,"")</f>
        <v/>
      </c>
      <c r="L1154" s="97">
        <f t="array" ref="L1154">RANK($N1154,$N$6:$N$2005,0)+COUNTIF($N$6:$N1154,N1154)</f>
        <v>100</v>
      </c>
      <c r="M1154" s="97"/>
      <c r="N1154" s="97"/>
      <c r="O1154" s="97"/>
      <c r="P1154" s="97"/>
      <c r="Q1154" s="93"/>
      <c r="U1154" s="93"/>
      <c r="W1154" s="51" t="str">
        <f>IF(AND(AdmittedwithRecentDischarge!$K1176&lt;&gt;"",AdmittedwithRecentDischarge!$I1176&lt;&gt;"",AdmittedwithRecentDischarge!$W1176&lt;&gt;""), AdmittedwithRecentDischarge!$W1176,"")</f>
        <v/>
      </c>
      <c r="X1154" s="97">
        <f t="array" ref="X1154">RANK($Z1154,$Z$6:$Z$2005,0)+COUNTIF($Z$6:$Z1154,Z1154)</f>
        <v>100</v>
      </c>
      <c r="AC1154" s="97"/>
      <c r="AD1154" s="93"/>
    </row>
    <row r="1155" spans="1:30">
      <c r="A1155" s="97">
        <f t="shared" si="17"/>
        <v>1150</v>
      </c>
      <c r="B1155" s="97"/>
      <c r="C1155" s="51" t="str">
        <f>IF(AND(AdmittedwithRecentDischarge!$K1177&lt;&gt;"",AdmittedwithRecentDischarge!$I1177&lt;&gt;"",AdmittedwithRecentDischarge!$S1177&lt;&gt;""), AdmittedwithRecentDischarge!$S1177,"")</f>
        <v/>
      </c>
      <c r="D1155" s="97">
        <f>RANK($F1155,$F$6:$F$2005,0)+COUNTIF($F$6:$F1155,F1155)</f>
        <v>100</v>
      </c>
      <c r="E1155" s="97"/>
      <c r="F1155" s="97"/>
      <c r="G1155" s="97"/>
      <c r="H1155" s="97"/>
      <c r="I1155" s="93"/>
      <c r="J1155" s="97"/>
      <c r="K1155" s="51" t="str">
        <f>IF(AND(TransferLog!$J1170&lt;&gt;"",TransferLog!$L1170&lt;&gt;""), TransferLog!$L1170,"")</f>
        <v/>
      </c>
      <c r="L1155" s="97">
        <f t="array" ref="L1155">RANK($N1155,$N$6:$N$2005,0)+COUNTIF($N$6:$N1155,N1155)</f>
        <v>100</v>
      </c>
      <c r="M1155" s="97"/>
      <c r="N1155" s="97"/>
      <c r="O1155" s="97"/>
      <c r="P1155" s="97"/>
      <c r="Q1155" s="93"/>
      <c r="U1155" s="93"/>
      <c r="W1155" s="51" t="str">
        <f>IF(AND(AdmittedwithRecentDischarge!$K1177&lt;&gt;"",AdmittedwithRecentDischarge!$I1177&lt;&gt;"",AdmittedwithRecentDischarge!$W1177&lt;&gt;""), AdmittedwithRecentDischarge!$W1177,"")</f>
        <v/>
      </c>
      <c r="X1155" s="97">
        <f t="array" ref="X1155">RANK($Z1155,$Z$6:$Z$2005,0)+COUNTIF($Z$6:$Z1155,Z1155)</f>
        <v>100</v>
      </c>
      <c r="AC1155" s="97"/>
      <c r="AD1155" s="93"/>
    </row>
    <row r="1156" spans="1:30">
      <c r="A1156" s="97">
        <f t="shared" si="17"/>
        <v>1151</v>
      </c>
      <c r="B1156" s="97"/>
      <c r="C1156" s="51" t="str">
        <f>IF(AND(AdmittedwithRecentDischarge!$K1178&lt;&gt;"",AdmittedwithRecentDischarge!$I1178&lt;&gt;"",AdmittedwithRecentDischarge!$S1178&lt;&gt;""), AdmittedwithRecentDischarge!$S1178,"")</f>
        <v/>
      </c>
      <c r="D1156" s="97">
        <f>RANK($F1156,$F$6:$F$2005,0)+COUNTIF($F$6:$F1156,F1156)</f>
        <v>100</v>
      </c>
      <c r="E1156" s="97"/>
      <c r="F1156" s="97"/>
      <c r="G1156" s="97"/>
      <c r="H1156" s="97"/>
      <c r="I1156" s="93"/>
      <c r="J1156" s="97"/>
      <c r="K1156" s="51" t="str">
        <f>IF(AND(TransferLog!$J1171&lt;&gt;"",TransferLog!$L1171&lt;&gt;""), TransferLog!$L1171,"")</f>
        <v/>
      </c>
      <c r="L1156" s="97">
        <f t="array" ref="L1156">RANK($N1156,$N$6:$N$2005,0)+COUNTIF($N$6:$N1156,N1156)</f>
        <v>100</v>
      </c>
      <c r="M1156" s="97"/>
      <c r="N1156" s="97"/>
      <c r="O1156" s="97"/>
      <c r="P1156" s="97"/>
      <c r="Q1156" s="93"/>
      <c r="U1156" s="93"/>
      <c r="W1156" s="51" t="str">
        <f>IF(AND(AdmittedwithRecentDischarge!$K1178&lt;&gt;"",AdmittedwithRecentDischarge!$I1178&lt;&gt;"",AdmittedwithRecentDischarge!$W1178&lt;&gt;""), AdmittedwithRecentDischarge!$W1178,"")</f>
        <v/>
      </c>
      <c r="X1156" s="97">
        <f t="array" ref="X1156">RANK($Z1156,$Z$6:$Z$2005,0)+COUNTIF($Z$6:$Z1156,Z1156)</f>
        <v>100</v>
      </c>
      <c r="AC1156" s="97"/>
      <c r="AD1156" s="93"/>
    </row>
    <row r="1157" spans="1:30">
      <c r="A1157" s="97">
        <f t="shared" si="17"/>
        <v>1152</v>
      </c>
      <c r="B1157" s="97"/>
      <c r="C1157" s="51" t="str">
        <f>IF(AND(AdmittedwithRecentDischarge!$K1179&lt;&gt;"",AdmittedwithRecentDischarge!$I1179&lt;&gt;"",AdmittedwithRecentDischarge!$S1179&lt;&gt;""), AdmittedwithRecentDischarge!$S1179,"")</f>
        <v/>
      </c>
      <c r="D1157" s="97">
        <f>RANK($F1157,$F$6:$F$2005,0)+COUNTIF($F$6:$F1157,F1157)</f>
        <v>100</v>
      </c>
      <c r="E1157" s="97"/>
      <c r="F1157" s="97"/>
      <c r="G1157" s="97"/>
      <c r="H1157" s="97"/>
      <c r="I1157" s="93"/>
      <c r="J1157" s="97"/>
      <c r="K1157" s="51" t="str">
        <f>IF(AND(TransferLog!$J1172&lt;&gt;"",TransferLog!$L1172&lt;&gt;""), TransferLog!$L1172,"")</f>
        <v/>
      </c>
      <c r="L1157" s="97">
        <f t="array" ref="L1157">RANK($N1157,$N$6:$N$2005,0)+COUNTIF($N$6:$N1157,N1157)</f>
        <v>100</v>
      </c>
      <c r="M1157" s="97"/>
      <c r="N1157" s="97"/>
      <c r="O1157" s="97"/>
      <c r="P1157" s="97"/>
      <c r="Q1157" s="93"/>
      <c r="U1157" s="93"/>
      <c r="W1157" s="51" t="str">
        <f>IF(AND(AdmittedwithRecentDischarge!$K1179&lt;&gt;"",AdmittedwithRecentDischarge!$I1179&lt;&gt;"",AdmittedwithRecentDischarge!$W1179&lt;&gt;""), AdmittedwithRecentDischarge!$W1179,"")</f>
        <v/>
      </c>
      <c r="X1157" s="97">
        <f t="array" ref="X1157">RANK($Z1157,$Z$6:$Z$2005,0)+COUNTIF($Z$6:$Z1157,Z1157)</f>
        <v>100</v>
      </c>
      <c r="AC1157" s="97"/>
      <c r="AD1157" s="93"/>
    </row>
    <row r="1158" spans="1:30">
      <c r="A1158" s="97">
        <f t="shared" si="17"/>
        <v>1153</v>
      </c>
      <c r="B1158" s="97"/>
      <c r="C1158" s="51" t="str">
        <f>IF(AND(AdmittedwithRecentDischarge!$K1180&lt;&gt;"",AdmittedwithRecentDischarge!$I1180&lt;&gt;"",AdmittedwithRecentDischarge!$S1180&lt;&gt;""), AdmittedwithRecentDischarge!$S1180,"")</f>
        <v/>
      </c>
      <c r="D1158" s="97">
        <f>RANK($F1158,$F$6:$F$2005,0)+COUNTIF($F$6:$F1158,F1158)</f>
        <v>100</v>
      </c>
      <c r="E1158" s="97"/>
      <c r="F1158" s="97"/>
      <c r="G1158" s="97"/>
      <c r="H1158" s="97"/>
      <c r="I1158" s="93"/>
      <c r="J1158" s="97"/>
      <c r="K1158" s="51" t="str">
        <f>IF(AND(TransferLog!$J1173&lt;&gt;"",TransferLog!$L1173&lt;&gt;""), TransferLog!$L1173,"")</f>
        <v/>
      </c>
      <c r="L1158" s="97">
        <f t="array" ref="L1158">RANK($N1158,$N$6:$N$2005,0)+COUNTIF($N$6:$N1158,N1158)</f>
        <v>100</v>
      </c>
      <c r="M1158" s="97"/>
      <c r="N1158" s="97"/>
      <c r="O1158" s="97"/>
      <c r="P1158" s="97"/>
      <c r="Q1158" s="93"/>
      <c r="U1158" s="93"/>
      <c r="W1158" s="51" t="str">
        <f>IF(AND(AdmittedwithRecentDischarge!$K1180&lt;&gt;"",AdmittedwithRecentDischarge!$I1180&lt;&gt;"",AdmittedwithRecentDischarge!$W1180&lt;&gt;""), AdmittedwithRecentDischarge!$W1180,"")</f>
        <v/>
      </c>
      <c r="X1158" s="97">
        <f t="array" ref="X1158">RANK($Z1158,$Z$6:$Z$2005,0)+COUNTIF($Z$6:$Z1158,Z1158)</f>
        <v>100</v>
      </c>
      <c r="AC1158" s="97"/>
      <c r="AD1158" s="93"/>
    </row>
    <row r="1159" spans="1:30">
      <c r="A1159" s="97">
        <f t="shared" ref="A1159:A1222" si="18">ROW()-5</f>
        <v>1154</v>
      </c>
      <c r="B1159" s="97"/>
      <c r="C1159" s="51" t="str">
        <f>IF(AND(AdmittedwithRecentDischarge!$K1181&lt;&gt;"",AdmittedwithRecentDischarge!$I1181&lt;&gt;"",AdmittedwithRecentDischarge!$S1181&lt;&gt;""), AdmittedwithRecentDischarge!$S1181,"")</f>
        <v/>
      </c>
      <c r="D1159" s="97">
        <f>RANK($F1159,$F$6:$F$2005,0)+COUNTIF($F$6:$F1159,F1159)</f>
        <v>100</v>
      </c>
      <c r="E1159" s="97"/>
      <c r="F1159" s="97"/>
      <c r="G1159" s="97"/>
      <c r="H1159" s="97"/>
      <c r="I1159" s="93"/>
      <c r="J1159" s="97"/>
      <c r="K1159" s="51" t="str">
        <f>IF(AND(TransferLog!$J1174&lt;&gt;"",TransferLog!$L1174&lt;&gt;""), TransferLog!$L1174,"")</f>
        <v/>
      </c>
      <c r="L1159" s="97">
        <f t="array" ref="L1159">RANK($N1159,$N$6:$N$2005,0)+COUNTIF($N$6:$N1159,N1159)</f>
        <v>100</v>
      </c>
      <c r="M1159" s="97"/>
      <c r="N1159" s="97"/>
      <c r="O1159" s="97"/>
      <c r="P1159" s="97"/>
      <c r="Q1159" s="93"/>
      <c r="U1159" s="93"/>
      <c r="W1159" s="51" t="str">
        <f>IF(AND(AdmittedwithRecentDischarge!$K1181&lt;&gt;"",AdmittedwithRecentDischarge!$I1181&lt;&gt;"",AdmittedwithRecentDischarge!$W1181&lt;&gt;""), AdmittedwithRecentDischarge!$W1181,"")</f>
        <v/>
      </c>
      <c r="X1159" s="97">
        <f t="array" ref="X1159">RANK($Z1159,$Z$6:$Z$2005,0)+COUNTIF($Z$6:$Z1159,Z1159)</f>
        <v>100</v>
      </c>
      <c r="AC1159" s="97"/>
      <c r="AD1159" s="93"/>
    </row>
    <row r="1160" spans="1:30">
      <c r="A1160" s="97">
        <f t="shared" si="18"/>
        <v>1155</v>
      </c>
      <c r="B1160" s="97"/>
      <c r="C1160" s="51" t="str">
        <f>IF(AND(AdmittedwithRecentDischarge!$K1182&lt;&gt;"",AdmittedwithRecentDischarge!$I1182&lt;&gt;"",AdmittedwithRecentDischarge!$S1182&lt;&gt;""), AdmittedwithRecentDischarge!$S1182,"")</f>
        <v/>
      </c>
      <c r="D1160" s="97">
        <f>RANK($F1160,$F$6:$F$2005,0)+COUNTIF($F$6:$F1160,F1160)</f>
        <v>100</v>
      </c>
      <c r="E1160" s="97"/>
      <c r="F1160" s="97"/>
      <c r="G1160" s="97"/>
      <c r="H1160" s="97"/>
      <c r="I1160" s="93"/>
      <c r="J1160" s="97"/>
      <c r="K1160" s="51" t="str">
        <f>IF(AND(TransferLog!$J1175&lt;&gt;"",TransferLog!$L1175&lt;&gt;""), TransferLog!$L1175,"")</f>
        <v/>
      </c>
      <c r="L1160" s="97">
        <f t="array" ref="L1160">RANK($N1160,$N$6:$N$2005,0)+COUNTIF($N$6:$N1160,N1160)</f>
        <v>100</v>
      </c>
      <c r="M1160" s="97"/>
      <c r="N1160" s="97"/>
      <c r="O1160" s="97"/>
      <c r="P1160" s="97"/>
      <c r="Q1160" s="93"/>
      <c r="U1160" s="93"/>
      <c r="W1160" s="51" t="str">
        <f>IF(AND(AdmittedwithRecentDischarge!$K1182&lt;&gt;"",AdmittedwithRecentDischarge!$I1182&lt;&gt;"",AdmittedwithRecentDischarge!$W1182&lt;&gt;""), AdmittedwithRecentDischarge!$W1182,"")</f>
        <v/>
      </c>
      <c r="X1160" s="97">
        <f t="array" ref="X1160">RANK($Z1160,$Z$6:$Z$2005,0)+COUNTIF($Z$6:$Z1160,Z1160)</f>
        <v>100</v>
      </c>
      <c r="AC1160" s="97"/>
      <c r="AD1160" s="93"/>
    </row>
    <row r="1161" spans="1:30">
      <c r="A1161" s="97">
        <f t="shared" si="18"/>
        <v>1156</v>
      </c>
      <c r="B1161" s="97"/>
      <c r="C1161" s="51" t="str">
        <f>IF(AND(AdmittedwithRecentDischarge!$K1183&lt;&gt;"",AdmittedwithRecentDischarge!$I1183&lt;&gt;"",AdmittedwithRecentDischarge!$S1183&lt;&gt;""), AdmittedwithRecentDischarge!$S1183,"")</f>
        <v/>
      </c>
      <c r="D1161" s="97">
        <f>RANK($F1161,$F$6:$F$2005,0)+COUNTIF($F$6:$F1161,F1161)</f>
        <v>100</v>
      </c>
      <c r="E1161" s="97"/>
      <c r="F1161" s="97"/>
      <c r="G1161" s="97"/>
      <c r="H1161" s="97"/>
      <c r="I1161" s="93"/>
      <c r="J1161" s="97"/>
      <c r="K1161" s="51" t="str">
        <f>IF(AND(TransferLog!$J1176&lt;&gt;"",TransferLog!$L1176&lt;&gt;""), TransferLog!$L1176,"")</f>
        <v/>
      </c>
      <c r="L1161" s="97">
        <f t="array" ref="L1161">RANK($N1161,$N$6:$N$2005,0)+COUNTIF($N$6:$N1161,N1161)</f>
        <v>100</v>
      </c>
      <c r="M1161" s="97"/>
      <c r="N1161" s="97"/>
      <c r="O1161" s="97"/>
      <c r="P1161" s="97"/>
      <c r="Q1161" s="93"/>
      <c r="U1161" s="93"/>
      <c r="W1161" s="51" t="str">
        <f>IF(AND(AdmittedwithRecentDischarge!$K1183&lt;&gt;"",AdmittedwithRecentDischarge!$I1183&lt;&gt;"",AdmittedwithRecentDischarge!$W1183&lt;&gt;""), AdmittedwithRecentDischarge!$W1183,"")</f>
        <v/>
      </c>
      <c r="X1161" s="97">
        <f t="array" ref="X1161">RANK($Z1161,$Z$6:$Z$2005,0)+COUNTIF($Z$6:$Z1161,Z1161)</f>
        <v>100</v>
      </c>
      <c r="AC1161" s="97"/>
      <c r="AD1161" s="93"/>
    </row>
    <row r="1162" spans="1:30">
      <c r="A1162" s="97">
        <f t="shared" si="18"/>
        <v>1157</v>
      </c>
      <c r="B1162" s="97"/>
      <c r="C1162" s="51" t="str">
        <f>IF(AND(AdmittedwithRecentDischarge!$K1184&lt;&gt;"",AdmittedwithRecentDischarge!$I1184&lt;&gt;"",AdmittedwithRecentDischarge!$S1184&lt;&gt;""), AdmittedwithRecentDischarge!$S1184,"")</f>
        <v/>
      </c>
      <c r="D1162" s="97">
        <f>RANK($F1162,$F$6:$F$2005,0)+COUNTIF($F$6:$F1162,F1162)</f>
        <v>100</v>
      </c>
      <c r="E1162" s="97"/>
      <c r="F1162" s="97"/>
      <c r="G1162" s="97"/>
      <c r="H1162" s="97"/>
      <c r="I1162" s="93"/>
      <c r="J1162" s="97"/>
      <c r="K1162" s="51" t="str">
        <f>IF(AND(TransferLog!$J1177&lt;&gt;"",TransferLog!$L1177&lt;&gt;""), TransferLog!$L1177,"")</f>
        <v/>
      </c>
      <c r="L1162" s="97">
        <f t="array" ref="L1162">RANK($N1162,$N$6:$N$2005,0)+COUNTIF($N$6:$N1162,N1162)</f>
        <v>100</v>
      </c>
      <c r="M1162" s="97"/>
      <c r="N1162" s="97"/>
      <c r="O1162" s="97"/>
      <c r="P1162" s="97"/>
      <c r="Q1162" s="93"/>
      <c r="U1162" s="93"/>
      <c r="W1162" s="51" t="str">
        <f>IF(AND(AdmittedwithRecentDischarge!$K1184&lt;&gt;"",AdmittedwithRecentDischarge!$I1184&lt;&gt;"",AdmittedwithRecentDischarge!$W1184&lt;&gt;""), AdmittedwithRecentDischarge!$W1184,"")</f>
        <v/>
      </c>
      <c r="X1162" s="97">
        <f t="array" ref="X1162">RANK($Z1162,$Z$6:$Z$2005,0)+COUNTIF($Z$6:$Z1162,Z1162)</f>
        <v>100</v>
      </c>
      <c r="AC1162" s="97"/>
      <c r="AD1162" s="93"/>
    </row>
    <row r="1163" spans="1:30">
      <c r="A1163" s="97">
        <f t="shared" si="18"/>
        <v>1158</v>
      </c>
      <c r="B1163" s="97"/>
      <c r="C1163" s="51" t="str">
        <f>IF(AND(AdmittedwithRecentDischarge!$K1185&lt;&gt;"",AdmittedwithRecentDischarge!$I1185&lt;&gt;"",AdmittedwithRecentDischarge!$S1185&lt;&gt;""), AdmittedwithRecentDischarge!$S1185,"")</f>
        <v/>
      </c>
      <c r="D1163" s="97">
        <f>RANK($F1163,$F$6:$F$2005,0)+COUNTIF($F$6:$F1163,F1163)</f>
        <v>100</v>
      </c>
      <c r="E1163" s="97"/>
      <c r="F1163" s="97"/>
      <c r="G1163" s="97"/>
      <c r="H1163" s="97"/>
      <c r="I1163" s="93"/>
      <c r="J1163" s="97"/>
      <c r="K1163" s="51" t="str">
        <f>IF(AND(TransferLog!$J1178&lt;&gt;"",TransferLog!$L1178&lt;&gt;""), TransferLog!$L1178,"")</f>
        <v/>
      </c>
      <c r="L1163" s="97">
        <f t="array" ref="L1163">RANK($N1163,$N$6:$N$2005,0)+COUNTIF($N$6:$N1163,N1163)</f>
        <v>100</v>
      </c>
      <c r="M1163" s="97"/>
      <c r="N1163" s="97"/>
      <c r="O1163" s="97"/>
      <c r="P1163" s="97"/>
      <c r="Q1163" s="93"/>
      <c r="U1163" s="93"/>
      <c r="W1163" s="51" t="str">
        <f>IF(AND(AdmittedwithRecentDischarge!$K1185&lt;&gt;"",AdmittedwithRecentDischarge!$I1185&lt;&gt;"",AdmittedwithRecentDischarge!$W1185&lt;&gt;""), AdmittedwithRecentDischarge!$W1185,"")</f>
        <v/>
      </c>
      <c r="X1163" s="97">
        <f t="array" ref="X1163">RANK($Z1163,$Z$6:$Z$2005,0)+COUNTIF($Z$6:$Z1163,Z1163)</f>
        <v>100</v>
      </c>
      <c r="AC1163" s="97"/>
      <c r="AD1163" s="93"/>
    </row>
    <row r="1164" spans="1:30">
      <c r="A1164" s="97">
        <f t="shared" si="18"/>
        <v>1159</v>
      </c>
      <c r="B1164" s="97"/>
      <c r="C1164" s="51" t="str">
        <f>IF(AND(AdmittedwithRecentDischarge!$K1186&lt;&gt;"",AdmittedwithRecentDischarge!$I1186&lt;&gt;"",AdmittedwithRecentDischarge!$S1186&lt;&gt;""), AdmittedwithRecentDischarge!$S1186,"")</f>
        <v/>
      </c>
      <c r="D1164" s="97">
        <f>RANK($F1164,$F$6:$F$2005,0)+COUNTIF($F$6:$F1164,F1164)</f>
        <v>100</v>
      </c>
      <c r="E1164" s="97"/>
      <c r="F1164" s="97"/>
      <c r="G1164" s="97"/>
      <c r="H1164" s="97"/>
      <c r="I1164" s="93"/>
      <c r="J1164" s="97"/>
      <c r="K1164" s="51" t="str">
        <f>IF(AND(TransferLog!$J1179&lt;&gt;"",TransferLog!$L1179&lt;&gt;""), TransferLog!$L1179,"")</f>
        <v/>
      </c>
      <c r="L1164" s="97">
        <f t="array" ref="L1164">RANK($N1164,$N$6:$N$2005,0)+COUNTIF($N$6:$N1164,N1164)</f>
        <v>100</v>
      </c>
      <c r="M1164" s="97"/>
      <c r="N1164" s="97"/>
      <c r="O1164" s="97"/>
      <c r="P1164" s="97"/>
      <c r="Q1164" s="93"/>
      <c r="U1164" s="93"/>
      <c r="W1164" s="51" t="str">
        <f>IF(AND(AdmittedwithRecentDischarge!$K1186&lt;&gt;"",AdmittedwithRecentDischarge!$I1186&lt;&gt;"",AdmittedwithRecentDischarge!$W1186&lt;&gt;""), AdmittedwithRecentDischarge!$W1186,"")</f>
        <v/>
      </c>
      <c r="X1164" s="97">
        <f t="array" ref="X1164">RANK($Z1164,$Z$6:$Z$2005,0)+COUNTIF($Z$6:$Z1164,Z1164)</f>
        <v>100</v>
      </c>
      <c r="AC1164" s="97"/>
      <c r="AD1164" s="93"/>
    </row>
    <row r="1165" spans="1:30">
      <c r="A1165" s="97">
        <f t="shared" si="18"/>
        <v>1160</v>
      </c>
      <c r="B1165" s="97"/>
      <c r="C1165" s="51" t="str">
        <f>IF(AND(AdmittedwithRecentDischarge!$K1187&lt;&gt;"",AdmittedwithRecentDischarge!$I1187&lt;&gt;"",AdmittedwithRecentDischarge!$S1187&lt;&gt;""), AdmittedwithRecentDischarge!$S1187,"")</f>
        <v/>
      </c>
      <c r="D1165" s="97">
        <f>RANK($F1165,$F$6:$F$2005,0)+COUNTIF($F$6:$F1165,F1165)</f>
        <v>100</v>
      </c>
      <c r="E1165" s="97"/>
      <c r="F1165" s="97"/>
      <c r="G1165" s="97"/>
      <c r="H1165" s="97"/>
      <c r="I1165" s="93"/>
      <c r="J1165" s="97"/>
      <c r="K1165" s="51" t="str">
        <f>IF(AND(TransferLog!$J1180&lt;&gt;"",TransferLog!$L1180&lt;&gt;""), TransferLog!$L1180,"")</f>
        <v/>
      </c>
      <c r="L1165" s="97">
        <f t="array" ref="L1165">RANK($N1165,$N$6:$N$2005,0)+COUNTIF($N$6:$N1165,N1165)</f>
        <v>100</v>
      </c>
      <c r="M1165" s="97"/>
      <c r="N1165" s="97"/>
      <c r="O1165" s="97"/>
      <c r="P1165" s="97"/>
      <c r="Q1165" s="93"/>
      <c r="U1165" s="93"/>
      <c r="W1165" s="51" t="str">
        <f>IF(AND(AdmittedwithRecentDischarge!$K1187&lt;&gt;"",AdmittedwithRecentDischarge!$I1187&lt;&gt;"",AdmittedwithRecentDischarge!$W1187&lt;&gt;""), AdmittedwithRecentDischarge!$W1187,"")</f>
        <v/>
      </c>
      <c r="X1165" s="97">
        <f t="array" ref="X1165">RANK($Z1165,$Z$6:$Z$2005,0)+COUNTIF($Z$6:$Z1165,Z1165)</f>
        <v>100</v>
      </c>
      <c r="AC1165" s="97"/>
      <c r="AD1165" s="93"/>
    </row>
    <row r="1166" spans="1:30">
      <c r="A1166" s="97">
        <f t="shared" si="18"/>
        <v>1161</v>
      </c>
      <c r="B1166" s="97"/>
      <c r="C1166" s="51" t="str">
        <f>IF(AND(AdmittedwithRecentDischarge!$K1188&lt;&gt;"",AdmittedwithRecentDischarge!$I1188&lt;&gt;"",AdmittedwithRecentDischarge!$S1188&lt;&gt;""), AdmittedwithRecentDischarge!$S1188,"")</f>
        <v/>
      </c>
      <c r="D1166" s="97">
        <f>RANK($F1166,$F$6:$F$2005,0)+COUNTIF($F$6:$F1166,F1166)</f>
        <v>100</v>
      </c>
      <c r="E1166" s="97"/>
      <c r="F1166" s="97"/>
      <c r="G1166" s="97"/>
      <c r="H1166" s="97"/>
      <c r="I1166" s="93"/>
      <c r="J1166" s="97"/>
      <c r="K1166" s="51" t="str">
        <f>IF(AND(TransferLog!$J1181&lt;&gt;"",TransferLog!$L1181&lt;&gt;""), TransferLog!$L1181,"")</f>
        <v/>
      </c>
      <c r="L1166" s="97">
        <f t="array" ref="L1166">RANK($N1166,$N$6:$N$2005,0)+COUNTIF($N$6:$N1166,N1166)</f>
        <v>100</v>
      </c>
      <c r="M1166" s="97"/>
      <c r="N1166" s="97"/>
      <c r="O1166" s="97"/>
      <c r="P1166" s="97"/>
      <c r="Q1166" s="93"/>
      <c r="U1166" s="93"/>
      <c r="W1166" s="51" t="str">
        <f>IF(AND(AdmittedwithRecentDischarge!$K1188&lt;&gt;"",AdmittedwithRecentDischarge!$I1188&lt;&gt;"",AdmittedwithRecentDischarge!$W1188&lt;&gt;""), AdmittedwithRecentDischarge!$W1188,"")</f>
        <v/>
      </c>
      <c r="X1166" s="97">
        <f t="array" ref="X1166">RANK($Z1166,$Z$6:$Z$2005,0)+COUNTIF($Z$6:$Z1166,Z1166)</f>
        <v>100</v>
      </c>
      <c r="AC1166" s="97"/>
      <c r="AD1166" s="93"/>
    </row>
    <row r="1167" spans="1:30">
      <c r="A1167" s="97">
        <f t="shared" si="18"/>
        <v>1162</v>
      </c>
      <c r="B1167" s="97"/>
      <c r="C1167" s="51" t="str">
        <f>IF(AND(AdmittedwithRecentDischarge!$K1189&lt;&gt;"",AdmittedwithRecentDischarge!$I1189&lt;&gt;"",AdmittedwithRecentDischarge!$S1189&lt;&gt;""), AdmittedwithRecentDischarge!$S1189,"")</f>
        <v/>
      </c>
      <c r="D1167" s="97">
        <f>RANK($F1167,$F$6:$F$2005,0)+COUNTIF($F$6:$F1167,F1167)</f>
        <v>100</v>
      </c>
      <c r="E1167" s="97"/>
      <c r="F1167" s="97"/>
      <c r="G1167" s="97"/>
      <c r="H1167" s="97"/>
      <c r="I1167" s="93"/>
      <c r="J1167" s="97"/>
      <c r="K1167" s="51" t="str">
        <f>IF(AND(TransferLog!$J1182&lt;&gt;"",TransferLog!$L1182&lt;&gt;""), TransferLog!$L1182,"")</f>
        <v/>
      </c>
      <c r="L1167" s="97">
        <f t="array" ref="L1167">RANK($N1167,$N$6:$N$2005,0)+COUNTIF($N$6:$N1167,N1167)</f>
        <v>100</v>
      </c>
      <c r="M1167" s="97"/>
      <c r="N1167" s="97"/>
      <c r="O1167" s="97"/>
      <c r="P1167" s="97"/>
      <c r="Q1167" s="93"/>
      <c r="U1167" s="93"/>
      <c r="W1167" s="51" t="str">
        <f>IF(AND(AdmittedwithRecentDischarge!$K1189&lt;&gt;"",AdmittedwithRecentDischarge!$I1189&lt;&gt;"",AdmittedwithRecentDischarge!$W1189&lt;&gt;""), AdmittedwithRecentDischarge!$W1189,"")</f>
        <v/>
      </c>
      <c r="X1167" s="97">
        <f t="array" ref="X1167">RANK($Z1167,$Z$6:$Z$2005,0)+COUNTIF($Z$6:$Z1167,Z1167)</f>
        <v>100</v>
      </c>
      <c r="AC1167" s="97"/>
      <c r="AD1167" s="93"/>
    </row>
    <row r="1168" spans="1:30">
      <c r="A1168" s="97">
        <f t="shared" si="18"/>
        <v>1163</v>
      </c>
      <c r="B1168" s="97"/>
      <c r="C1168" s="51" t="str">
        <f>IF(AND(AdmittedwithRecentDischarge!$K1190&lt;&gt;"",AdmittedwithRecentDischarge!$I1190&lt;&gt;"",AdmittedwithRecentDischarge!$S1190&lt;&gt;""), AdmittedwithRecentDischarge!$S1190,"")</f>
        <v/>
      </c>
      <c r="D1168" s="97">
        <f>RANK($F1168,$F$6:$F$2005,0)+COUNTIF($F$6:$F1168,F1168)</f>
        <v>100</v>
      </c>
      <c r="E1168" s="97"/>
      <c r="F1168" s="97"/>
      <c r="G1168" s="97"/>
      <c r="H1168" s="97"/>
      <c r="I1168" s="93"/>
      <c r="J1168" s="97"/>
      <c r="K1168" s="51" t="str">
        <f>IF(AND(TransferLog!$J1183&lt;&gt;"",TransferLog!$L1183&lt;&gt;""), TransferLog!$L1183,"")</f>
        <v/>
      </c>
      <c r="L1168" s="97">
        <f t="array" ref="L1168">RANK($N1168,$N$6:$N$2005,0)+COUNTIF($N$6:$N1168,N1168)</f>
        <v>100</v>
      </c>
      <c r="M1168" s="97"/>
      <c r="N1168" s="97"/>
      <c r="O1168" s="97"/>
      <c r="P1168" s="97"/>
      <c r="Q1168" s="93"/>
      <c r="U1168" s="93"/>
      <c r="W1168" s="51" t="str">
        <f>IF(AND(AdmittedwithRecentDischarge!$K1190&lt;&gt;"",AdmittedwithRecentDischarge!$I1190&lt;&gt;"",AdmittedwithRecentDischarge!$W1190&lt;&gt;""), AdmittedwithRecentDischarge!$W1190,"")</f>
        <v/>
      </c>
      <c r="X1168" s="97">
        <f t="array" ref="X1168">RANK($Z1168,$Z$6:$Z$2005,0)+COUNTIF($Z$6:$Z1168,Z1168)</f>
        <v>100</v>
      </c>
      <c r="AC1168" s="97"/>
      <c r="AD1168" s="93"/>
    </row>
    <row r="1169" spans="1:30">
      <c r="A1169" s="97">
        <f t="shared" si="18"/>
        <v>1164</v>
      </c>
      <c r="B1169" s="97"/>
      <c r="C1169" s="51" t="str">
        <f>IF(AND(AdmittedwithRecentDischarge!$K1191&lt;&gt;"",AdmittedwithRecentDischarge!$I1191&lt;&gt;"",AdmittedwithRecentDischarge!$S1191&lt;&gt;""), AdmittedwithRecentDischarge!$S1191,"")</f>
        <v/>
      </c>
      <c r="D1169" s="97">
        <f>RANK($F1169,$F$6:$F$2005,0)+COUNTIF($F$6:$F1169,F1169)</f>
        <v>100</v>
      </c>
      <c r="E1169" s="97"/>
      <c r="F1169" s="97"/>
      <c r="G1169" s="97"/>
      <c r="H1169" s="97"/>
      <c r="I1169" s="93"/>
      <c r="J1169" s="97"/>
      <c r="K1169" s="51" t="str">
        <f>IF(AND(TransferLog!$J1184&lt;&gt;"",TransferLog!$L1184&lt;&gt;""), TransferLog!$L1184,"")</f>
        <v/>
      </c>
      <c r="L1169" s="97">
        <f t="array" ref="L1169">RANK($N1169,$N$6:$N$2005,0)+COUNTIF($N$6:$N1169,N1169)</f>
        <v>100</v>
      </c>
      <c r="M1169" s="97"/>
      <c r="N1169" s="97"/>
      <c r="O1169" s="97"/>
      <c r="P1169" s="97"/>
      <c r="Q1169" s="93"/>
      <c r="U1169" s="93"/>
      <c r="W1169" s="51" t="str">
        <f>IF(AND(AdmittedwithRecentDischarge!$K1191&lt;&gt;"",AdmittedwithRecentDischarge!$I1191&lt;&gt;"",AdmittedwithRecentDischarge!$W1191&lt;&gt;""), AdmittedwithRecentDischarge!$W1191,"")</f>
        <v/>
      </c>
      <c r="X1169" s="97">
        <f t="array" ref="X1169">RANK($Z1169,$Z$6:$Z$2005,0)+COUNTIF($Z$6:$Z1169,Z1169)</f>
        <v>100</v>
      </c>
      <c r="AC1169" s="97"/>
      <c r="AD1169" s="93"/>
    </row>
    <row r="1170" spans="1:30">
      <c r="A1170" s="97">
        <f t="shared" si="18"/>
        <v>1165</v>
      </c>
      <c r="B1170" s="97"/>
      <c r="C1170" s="51" t="str">
        <f>IF(AND(AdmittedwithRecentDischarge!$K1192&lt;&gt;"",AdmittedwithRecentDischarge!$I1192&lt;&gt;"",AdmittedwithRecentDischarge!$S1192&lt;&gt;""), AdmittedwithRecentDischarge!$S1192,"")</f>
        <v/>
      </c>
      <c r="D1170" s="97">
        <f>RANK($F1170,$F$6:$F$2005,0)+COUNTIF($F$6:$F1170,F1170)</f>
        <v>100</v>
      </c>
      <c r="E1170" s="97"/>
      <c r="F1170" s="97"/>
      <c r="G1170" s="97"/>
      <c r="H1170" s="97"/>
      <c r="I1170" s="93"/>
      <c r="J1170" s="97"/>
      <c r="K1170" s="51" t="str">
        <f>IF(AND(TransferLog!$J1185&lt;&gt;"",TransferLog!$L1185&lt;&gt;""), TransferLog!$L1185,"")</f>
        <v/>
      </c>
      <c r="L1170" s="97">
        <f t="array" ref="L1170">RANK($N1170,$N$6:$N$2005,0)+COUNTIF($N$6:$N1170,N1170)</f>
        <v>100</v>
      </c>
      <c r="M1170" s="97"/>
      <c r="N1170" s="97"/>
      <c r="O1170" s="97"/>
      <c r="P1170" s="97"/>
      <c r="Q1170" s="93"/>
      <c r="U1170" s="93"/>
      <c r="W1170" s="51" t="str">
        <f>IF(AND(AdmittedwithRecentDischarge!$K1192&lt;&gt;"",AdmittedwithRecentDischarge!$I1192&lt;&gt;"",AdmittedwithRecentDischarge!$W1192&lt;&gt;""), AdmittedwithRecentDischarge!$W1192,"")</f>
        <v/>
      </c>
      <c r="X1170" s="97">
        <f t="array" ref="X1170">RANK($Z1170,$Z$6:$Z$2005,0)+COUNTIF($Z$6:$Z1170,Z1170)</f>
        <v>100</v>
      </c>
      <c r="AC1170" s="97"/>
      <c r="AD1170" s="93"/>
    </row>
    <row r="1171" spans="1:30">
      <c r="A1171" s="97">
        <f t="shared" si="18"/>
        <v>1166</v>
      </c>
      <c r="B1171" s="97"/>
      <c r="C1171" s="51" t="str">
        <f>IF(AND(AdmittedwithRecentDischarge!$K1193&lt;&gt;"",AdmittedwithRecentDischarge!$I1193&lt;&gt;"",AdmittedwithRecentDischarge!$S1193&lt;&gt;""), AdmittedwithRecentDischarge!$S1193,"")</f>
        <v/>
      </c>
      <c r="D1171" s="97">
        <f>RANK($F1171,$F$6:$F$2005,0)+COUNTIF($F$6:$F1171,F1171)</f>
        <v>100</v>
      </c>
      <c r="E1171" s="97"/>
      <c r="F1171" s="97"/>
      <c r="G1171" s="97"/>
      <c r="H1171" s="97"/>
      <c r="I1171" s="93"/>
      <c r="J1171" s="97"/>
      <c r="K1171" s="51" t="str">
        <f>IF(AND(TransferLog!$J1186&lt;&gt;"",TransferLog!$L1186&lt;&gt;""), TransferLog!$L1186,"")</f>
        <v/>
      </c>
      <c r="L1171" s="97">
        <f t="array" ref="L1171">RANK($N1171,$N$6:$N$2005,0)+COUNTIF($N$6:$N1171,N1171)</f>
        <v>100</v>
      </c>
      <c r="M1171" s="97"/>
      <c r="N1171" s="97"/>
      <c r="O1171" s="97"/>
      <c r="P1171" s="97"/>
      <c r="Q1171" s="93"/>
      <c r="U1171" s="93"/>
      <c r="W1171" s="51" t="str">
        <f>IF(AND(AdmittedwithRecentDischarge!$K1193&lt;&gt;"",AdmittedwithRecentDischarge!$I1193&lt;&gt;"",AdmittedwithRecentDischarge!$W1193&lt;&gt;""), AdmittedwithRecentDischarge!$W1193,"")</f>
        <v/>
      </c>
      <c r="X1171" s="97">
        <f t="array" ref="X1171">RANK($Z1171,$Z$6:$Z$2005,0)+COUNTIF($Z$6:$Z1171,Z1171)</f>
        <v>100</v>
      </c>
      <c r="AC1171" s="97"/>
      <c r="AD1171" s="93"/>
    </row>
    <row r="1172" spans="1:30">
      <c r="A1172" s="97">
        <f t="shared" si="18"/>
        <v>1167</v>
      </c>
      <c r="B1172" s="97"/>
      <c r="C1172" s="51" t="str">
        <f>IF(AND(AdmittedwithRecentDischarge!$K1194&lt;&gt;"",AdmittedwithRecentDischarge!$I1194&lt;&gt;"",AdmittedwithRecentDischarge!$S1194&lt;&gt;""), AdmittedwithRecentDischarge!$S1194,"")</f>
        <v/>
      </c>
      <c r="D1172" s="97">
        <f>RANK($F1172,$F$6:$F$2005,0)+COUNTIF($F$6:$F1172,F1172)</f>
        <v>100</v>
      </c>
      <c r="E1172" s="97"/>
      <c r="F1172" s="97"/>
      <c r="G1172" s="97"/>
      <c r="H1172" s="97"/>
      <c r="I1172" s="93"/>
      <c r="J1172" s="97"/>
      <c r="K1172" s="51" t="str">
        <f>IF(AND(TransferLog!$J1187&lt;&gt;"",TransferLog!$L1187&lt;&gt;""), TransferLog!$L1187,"")</f>
        <v/>
      </c>
      <c r="L1172" s="97">
        <f t="array" ref="L1172">RANK($N1172,$N$6:$N$2005,0)+COUNTIF($N$6:$N1172,N1172)</f>
        <v>100</v>
      </c>
      <c r="M1172" s="97"/>
      <c r="N1172" s="97"/>
      <c r="O1172" s="97"/>
      <c r="P1172" s="97"/>
      <c r="Q1172" s="93"/>
      <c r="U1172" s="93"/>
      <c r="W1172" s="51" t="str">
        <f>IF(AND(AdmittedwithRecentDischarge!$K1194&lt;&gt;"",AdmittedwithRecentDischarge!$I1194&lt;&gt;"",AdmittedwithRecentDischarge!$W1194&lt;&gt;""), AdmittedwithRecentDischarge!$W1194,"")</f>
        <v/>
      </c>
      <c r="X1172" s="97">
        <f t="array" ref="X1172">RANK($Z1172,$Z$6:$Z$2005,0)+COUNTIF($Z$6:$Z1172,Z1172)</f>
        <v>100</v>
      </c>
      <c r="AC1172" s="97"/>
      <c r="AD1172" s="93"/>
    </row>
    <row r="1173" spans="1:30">
      <c r="A1173" s="97">
        <f t="shared" si="18"/>
        <v>1168</v>
      </c>
      <c r="B1173" s="97"/>
      <c r="C1173" s="51" t="str">
        <f>IF(AND(AdmittedwithRecentDischarge!$K1195&lt;&gt;"",AdmittedwithRecentDischarge!$I1195&lt;&gt;"",AdmittedwithRecentDischarge!$S1195&lt;&gt;""), AdmittedwithRecentDischarge!$S1195,"")</f>
        <v/>
      </c>
      <c r="D1173" s="97">
        <f>RANK($F1173,$F$6:$F$2005,0)+COUNTIF($F$6:$F1173,F1173)</f>
        <v>100</v>
      </c>
      <c r="E1173" s="97"/>
      <c r="F1173" s="97"/>
      <c r="G1173" s="97"/>
      <c r="H1173" s="97"/>
      <c r="I1173" s="93"/>
      <c r="J1173" s="97"/>
      <c r="K1173" s="51" t="str">
        <f>IF(AND(TransferLog!$J1188&lt;&gt;"",TransferLog!$L1188&lt;&gt;""), TransferLog!$L1188,"")</f>
        <v/>
      </c>
      <c r="L1173" s="97">
        <f t="array" ref="L1173">RANK($N1173,$N$6:$N$2005,0)+COUNTIF($N$6:$N1173,N1173)</f>
        <v>100</v>
      </c>
      <c r="M1173" s="97"/>
      <c r="N1173" s="97"/>
      <c r="O1173" s="97"/>
      <c r="P1173" s="97"/>
      <c r="Q1173" s="93"/>
      <c r="U1173" s="93"/>
      <c r="W1173" s="51" t="str">
        <f>IF(AND(AdmittedwithRecentDischarge!$K1195&lt;&gt;"",AdmittedwithRecentDischarge!$I1195&lt;&gt;"",AdmittedwithRecentDischarge!$W1195&lt;&gt;""), AdmittedwithRecentDischarge!$W1195,"")</f>
        <v/>
      </c>
      <c r="X1173" s="97">
        <f t="array" ref="X1173">RANK($Z1173,$Z$6:$Z$2005,0)+COUNTIF($Z$6:$Z1173,Z1173)</f>
        <v>100</v>
      </c>
      <c r="AC1173" s="97"/>
      <c r="AD1173" s="93"/>
    </row>
    <row r="1174" spans="1:30">
      <c r="A1174" s="97">
        <f t="shared" si="18"/>
        <v>1169</v>
      </c>
      <c r="B1174" s="97"/>
      <c r="C1174" s="51" t="str">
        <f>IF(AND(AdmittedwithRecentDischarge!$K1196&lt;&gt;"",AdmittedwithRecentDischarge!$I1196&lt;&gt;"",AdmittedwithRecentDischarge!$S1196&lt;&gt;""), AdmittedwithRecentDischarge!$S1196,"")</f>
        <v/>
      </c>
      <c r="D1174" s="97">
        <f>RANK($F1174,$F$6:$F$2005,0)+COUNTIF($F$6:$F1174,F1174)</f>
        <v>100</v>
      </c>
      <c r="E1174" s="97"/>
      <c r="F1174" s="97"/>
      <c r="G1174" s="97"/>
      <c r="H1174" s="97"/>
      <c r="I1174" s="93"/>
      <c r="J1174" s="97"/>
      <c r="K1174" s="51" t="str">
        <f>IF(AND(TransferLog!$J1189&lt;&gt;"",TransferLog!$L1189&lt;&gt;""), TransferLog!$L1189,"")</f>
        <v/>
      </c>
      <c r="L1174" s="97">
        <f t="array" ref="L1174">RANK($N1174,$N$6:$N$2005,0)+COUNTIF($N$6:$N1174,N1174)</f>
        <v>100</v>
      </c>
      <c r="M1174" s="97"/>
      <c r="N1174" s="97"/>
      <c r="O1174" s="97"/>
      <c r="P1174" s="97"/>
      <c r="Q1174" s="93"/>
      <c r="U1174" s="93"/>
      <c r="W1174" s="51" t="str">
        <f>IF(AND(AdmittedwithRecentDischarge!$K1196&lt;&gt;"",AdmittedwithRecentDischarge!$I1196&lt;&gt;"",AdmittedwithRecentDischarge!$W1196&lt;&gt;""), AdmittedwithRecentDischarge!$W1196,"")</f>
        <v/>
      </c>
      <c r="X1174" s="97">
        <f t="array" ref="X1174">RANK($Z1174,$Z$6:$Z$2005,0)+COUNTIF($Z$6:$Z1174,Z1174)</f>
        <v>100</v>
      </c>
      <c r="AC1174" s="97"/>
      <c r="AD1174" s="93"/>
    </row>
    <row r="1175" spans="1:30">
      <c r="A1175" s="97">
        <f t="shared" si="18"/>
        <v>1170</v>
      </c>
      <c r="B1175" s="97"/>
      <c r="C1175" s="51" t="str">
        <f>IF(AND(AdmittedwithRecentDischarge!$K1197&lt;&gt;"",AdmittedwithRecentDischarge!$I1197&lt;&gt;"",AdmittedwithRecentDischarge!$S1197&lt;&gt;""), AdmittedwithRecentDischarge!$S1197,"")</f>
        <v/>
      </c>
      <c r="D1175" s="97">
        <f>RANK($F1175,$F$6:$F$2005,0)+COUNTIF($F$6:$F1175,F1175)</f>
        <v>100</v>
      </c>
      <c r="E1175" s="97"/>
      <c r="F1175" s="97"/>
      <c r="G1175" s="97"/>
      <c r="H1175" s="97"/>
      <c r="I1175" s="93"/>
      <c r="J1175" s="97"/>
      <c r="K1175" s="51" t="str">
        <f>IF(AND(TransferLog!$J1190&lt;&gt;"",TransferLog!$L1190&lt;&gt;""), TransferLog!$L1190,"")</f>
        <v/>
      </c>
      <c r="L1175" s="97">
        <f t="array" ref="L1175">RANK($N1175,$N$6:$N$2005,0)+COUNTIF($N$6:$N1175,N1175)</f>
        <v>100</v>
      </c>
      <c r="M1175" s="97"/>
      <c r="N1175" s="97"/>
      <c r="O1175" s="97"/>
      <c r="P1175" s="97"/>
      <c r="Q1175" s="93"/>
      <c r="U1175" s="93"/>
      <c r="W1175" s="51" t="str">
        <f>IF(AND(AdmittedwithRecentDischarge!$K1197&lt;&gt;"",AdmittedwithRecentDischarge!$I1197&lt;&gt;"",AdmittedwithRecentDischarge!$W1197&lt;&gt;""), AdmittedwithRecentDischarge!$W1197,"")</f>
        <v/>
      </c>
      <c r="X1175" s="97">
        <f t="array" ref="X1175">RANK($Z1175,$Z$6:$Z$2005,0)+COUNTIF($Z$6:$Z1175,Z1175)</f>
        <v>100</v>
      </c>
      <c r="AC1175" s="97"/>
      <c r="AD1175" s="93"/>
    </row>
    <row r="1176" spans="1:30">
      <c r="A1176" s="97">
        <f t="shared" si="18"/>
        <v>1171</v>
      </c>
      <c r="B1176" s="97"/>
      <c r="C1176" s="51" t="str">
        <f>IF(AND(AdmittedwithRecentDischarge!$K1198&lt;&gt;"",AdmittedwithRecentDischarge!$I1198&lt;&gt;"",AdmittedwithRecentDischarge!$S1198&lt;&gt;""), AdmittedwithRecentDischarge!$S1198,"")</f>
        <v/>
      </c>
      <c r="D1176" s="97">
        <f>RANK($F1176,$F$6:$F$2005,0)+COUNTIF($F$6:$F1176,F1176)</f>
        <v>100</v>
      </c>
      <c r="E1176" s="97"/>
      <c r="F1176" s="97"/>
      <c r="G1176" s="97"/>
      <c r="H1176" s="97"/>
      <c r="I1176" s="93"/>
      <c r="J1176" s="97"/>
      <c r="K1176" s="51" t="str">
        <f>IF(AND(TransferLog!$J1191&lt;&gt;"",TransferLog!$L1191&lt;&gt;""), TransferLog!$L1191,"")</f>
        <v/>
      </c>
      <c r="L1176" s="97">
        <f t="array" ref="L1176">RANK($N1176,$N$6:$N$2005,0)+COUNTIF($N$6:$N1176,N1176)</f>
        <v>100</v>
      </c>
      <c r="M1176" s="97"/>
      <c r="N1176" s="97"/>
      <c r="O1176" s="97"/>
      <c r="P1176" s="97"/>
      <c r="Q1176" s="93"/>
      <c r="U1176" s="93"/>
      <c r="W1176" s="51" t="str">
        <f>IF(AND(AdmittedwithRecentDischarge!$K1198&lt;&gt;"",AdmittedwithRecentDischarge!$I1198&lt;&gt;"",AdmittedwithRecentDischarge!$W1198&lt;&gt;""), AdmittedwithRecentDischarge!$W1198,"")</f>
        <v/>
      </c>
      <c r="X1176" s="97">
        <f t="array" ref="X1176">RANK($Z1176,$Z$6:$Z$2005,0)+COUNTIF($Z$6:$Z1176,Z1176)</f>
        <v>100</v>
      </c>
      <c r="AC1176" s="97"/>
      <c r="AD1176" s="93"/>
    </row>
    <row r="1177" spans="1:30">
      <c r="A1177" s="97">
        <f t="shared" si="18"/>
        <v>1172</v>
      </c>
      <c r="B1177" s="97"/>
      <c r="C1177" s="51" t="str">
        <f>IF(AND(AdmittedwithRecentDischarge!$K1199&lt;&gt;"",AdmittedwithRecentDischarge!$I1199&lt;&gt;"",AdmittedwithRecentDischarge!$S1199&lt;&gt;""), AdmittedwithRecentDischarge!$S1199,"")</f>
        <v/>
      </c>
      <c r="D1177" s="97">
        <f>RANK($F1177,$F$6:$F$2005,0)+COUNTIF($F$6:$F1177,F1177)</f>
        <v>100</v>
      </c>
      <c r="E1177" s="97"/>
      <c r="F1177" s="97"/>
      <c r="G1177" s="97"/>
      <c r="H1177" s="97"/>
      <c r="I1177" s="93"/>
      <c r="J1177" s="97"/>
      <c r="K1177" s="51" t="str">
        <f>IF(AND(TransferLog!$J1192&lt;&gt;"",TransferLog!$L1192&lt;&gt;""), TransferLog!$L1192,"")</f>
        <v/>
      </c>
      <c r="L1177" s="97">
        <f t="array" ref="L1177">RANK($N1177,$N$6:$N$2005,0)+COUNTIF($N$6:$N1177,N1177)</f>
        <v>100</v>
      </c>
      <c r="M1177" s="97"/>
      <c r="N1177" s="97"/>
      <c r="O1177" s="97"/>
      <c r="P1177" s="97"/>
      <c r="Q1177" s="93"/>
      <c r="U1177" s="93"/>
      <c r="W1177" s="51" t="str">
        <f>IF(AND(AdmittedwithRecentDischarge!$K1199&lt;&gt;"",AdmittedwithRecentDischarge!$I1199&lt;&gt;"",AdmittedwithRecentDischarge!$W1199&lt;&gt;""), AdmittedwithRecentDischarge!$W1199,"")</f>
        <v/>
      </c>
      <c r="X1177" s="97">
        <f t="array" ref="X1177">RANK($Z1177,$Z$6:$Z$2005,0)+COUNTIF($Z$6:$Z1177,Z1177)</f>
        <v>100</v>
      </c>
      <c r="AC1177" s="97"/>
      <c r="AD1177" s="93"/>
    </row>
    <row r="1178" spans="1:30">
      <c r="A1178" s="97">
        <f t="shared" si="18"/>
        <v>1173</v>
      </c>
      <c r="B1178" s="97"/>
      <c r="C1178" s="51" t="str">
        <f>IF(AND(AdmittedwithRecentDischarge!$K1200&lt;&gt;"",AdmittedwithRecentDischarge!$I1200&lt;&gt;"",AdmittedwithRecentDischarge!$S1200&lt;&gt;""), AdmittedwithRecentDischarge!$S1200,"")</f>
        <v/>
      </c>
      <c r="D1178" s="97">
        <f>RANK($F1178,$F$6:$F$2005,0)+COUNTIF($F$6:$F1178,F1178)</f>
        <v>100</v>
      </c>
      <c r="E1178" s="97"/>
      <c r="F1178" s="97"/>
      <c r="G1178" s="97"/>
      <c r="H1178" s="97"/>
      <c r="I1178" s="93"/>
      <c r="J1178" s="97"/>
      <c r="K1178" s="51" t="str">
        <f>IF(AND(TransferLog!$J1193&lt;&gt;"",TransferLog!$L1193&lt;&gt;""), TransferLog!$L1193,"")</f>
        <v/>
      </c>
      <c r="L1178" s="97">
        <f t="array" ref="L1178">RANK($N1178,$N$6:$N$2005,0)+COUNTIF($N$6:$N1178,N1178)</f>
        <v>100</v>
      </c>
      <c r="M1178" s="97"/>
      <c r="N1178" s="97"/>
      <c r="O1178" s="97"/>
      <c r="P1178" s="97"/>
      <c r="Q1178" s="93"/>
      <c r="U1178" s="93"/>
      <c r="W1178" s="51" t="str">
        <f>IF(AND(AdmittedwithRecentDischarge!$K1200&lt;&gt;"",AdmittedwithRecentDischarge!$I1200&lt;&gt;"",AdmittedwithRecentDischarge!$W1200&lt;&gt;""), AdmittedwithRecentDischarge!$W1200,"")</f>
        <v/>
      </c>
      <c r="X1178" s="97">
        <f t="array" ref="X1178">RANK($Z1178,$Z$6:$Z$2005,0)+COUNTIF($Z$6:$Z1178,Z1178)</f>
        <v>100</v>
      </c>
      <c r="AC1178" s="97"/>
      <c r="AD1178" s="93"/>
    </row>
    <row r="1179" spans="1:30">
      <c r="A1179" s="97">
        <f t="shared" si="18"/>
        <v>1174</v>
      </c>
      <c r="B1179" s="97"/>
      <c r="C1179" s="51" t="str">
        <f>IF(AND(AdmittedwithRecentDischarge!$K1201&lt;&gt;"",AdmittedwithRecentDischarge!$I1201&lt;&gt;"",AdmittedwithRecentDischarge!$S1201&lt;&gt;""), AdmittedwithRecentDischarge!$S1201,"")</f>
        <v/>
      </c>
      <c r="D1179" s="97">
        <f>RANK($F1179,$F$6:$F$2005,0)+COUNTIF($F$6:$F1179,F1179)</f>
        <v>100</v>
      </c>
      <c r="E1179" s="97"/>
      <c r="F1179" s="97"/>
      <c r="G1179" s="97"/>
      <c r="H1179" s="97"/>
      <c r="I1179" s="93"/>
      <c r="J1179" s="97"/>
      <c r="K1179" s="51" t="str">
        <f>IF(AND(TransferLog!$J1194&lt;&gt;"",TransferLog!$L1194&lt;&gt;""), TransferLog!$L1194,"")</f>
        <v/>
      </c>
      <c r="L1179" s="97">
        <f t="array" ref="L1179">RANK($N1179,$N$6:$N$2005,0)+COUNTIF($N$6:$N1179,N1179)</f>
        <v>100</v>
      </c>
      <c r="M1179" s="97"/>
      <c r="N1179" s="97"/>
      <c r="O1179" s="97"/>
      <c r="P1179" s="97"/>
      <c r="Q1179" s="93"/>
      <c r="U1179" s="93"/>
      <c r="W1179" s="51" t="str">
        <f>IF(AND(AdmittedwithRecentDischarge!$K1201&lt;&gt;"",AdmittedwithRecentDischarge!$I1201&lt;&gt;"",AdmittedwithRecentDischarge!$W1201&lt;&gt;""), AdmittedwithRecentDischarge!$W1201,"")</f>
        <v/>
      </c>
      <c r="X1179" s="97">
        <f t="array" ref="X1179">RANK($Z1179,$Z$6:$Z$2005,0)+COUNTIF($Z$6:$Z1179,Z1179)</f>
        <v>100</v>
      </c>
      <c r="AC1179" s="97"/>
      <c r="AD1179" s="93"/>
    </row>
    <row r="1180" spans="1:30">
      <c r="A1180" s="97">
        <f t="shared" si="18"/>
        <v>1175</v>
      </c>
      <c r="B1180" s="97"/>
      <c r="C1180" s="51" t="str">
        <f>IF(AND(AdmittedwithRecentDischarge!$K1202&lt;&gt;"",AdmittedwithRecentDischarge!$I1202&lt;&gt;"",AdmittedwithRecentDischarge!$S1202&lt;&gt;""), AdmittedwithRecentDischarge!$S1202,"")</f>
        <v/>
      </c>
      <c r="D1180" s="97">
        <f>RANK($F1180,$F$6:$F$2005,0)+COUNTIF($F$6:$F1180,F1180)</f>
        <v>100</v>
      </c>
      <c r="E1180" s="97"/>
      <c r="F1180" s="97"/>
      <c r="G1180" s="97"/>
      <c r="H1180" s="97"/>
      <c r="I1180" s="93"/>
      <c r="J1180" s="97"/>
      <c r="K1180" s="51" t="str">
        <f>IF(AND(TransferLog!$J1195&lt;&gt;"",TransferLog!$L1195&lt;&gt;""), TransferLog!$L1195,"")</f>
        <v/>
      </c>
      <c r="L1180" s="97">
        <f t="array" ref="L1180">RANK($N1180,$N$6:$N$2005,0)+COUNTIF($N$6:$N1180,N1180)</f>
        <v>100</v>
      </c>
      <c r="M1180" s="97"/>
      <c r="N1180" s="97"/>
      <c r="O1180" s="97"/>
      <c r="P1180" s="97"/>
      <c r="Q1180" s="93"/>
      <c r="U1180" s="93"/>
      <c r="W1180" s="51" t="str">
        <f>IF(AND(AdmittedwithRecentDischarge!$K1202&lt;&gt;"",AdmittedwithRecentDischarge!$I1202&lt;&gt;"",AdmittedwithRecentDischarge!$W1202&lt;&gt;""), AdmittedwithRecentDischarge!$W1202,"")</f>
        <v/>
      </c>
      <c r="X1180" s="97">
        <f t="array" ref="X1180">RANK($Z1180,$Z$6:$Z$2005,0)+COUNTIF($Z$6:$Z1180,Z1180)</f>
        <v>100</v>
      </c>
      <c r="AC1180" s="97"/>
      <c r="AD1180" s="93"/>
    </row>
    <row r="1181" spans="1:30">
      <c r="A1181" s="97">
        <f t="shared" si="18"/>
        <v>1176</v>
      </c>
      <c r="B1181" s="97"/>
      <c r="C1181" s="51" t="str">
        <f>IF(AND(AdmittedwithRecentDischarge!$K1203&lt;&gt;"",AdmittedwithRecentDischarge!$I1203&lt;&gt;"",AdmittedwithRecentDischarge!$S1203&lt;&gt;""), AdmittedwithRecentDischarge!$S1203,"")</f>
        <v/>
      </c>
      <c r="D1181" s="97">
        <f>RANK($F1181,$F$6:$F$2005,0)+COUNTIF($F$6:$F1181,F1181)</f>
        <v>100</v>
      </c>
      <c r="E1181" s="97"/>
      <c r="F1181" s="97"/>
      <c r="G1181" s="97"/>
      <c r="H1181" s="97"/>
      <c r="I1181" s="93"/>
      <c r="J1181" s="97"/>
      <c r="K1181" s="51" t="str">
        <f>IF(AND(TransferLog!$J1196&lt;&gt;"",TransferLog!$L1196&lt;&gt;""), TransferLog!$L1196,"")</f>
        <v/>
      </c>
      <c r="L1181" s="97">
        <f t="array" ref="L1181">RANK($N1181,$N$6:$N$2005,0)+COUNTIF($N$6:$N1181,N1181)</f>
        <v>100</v>
      </c>
      <c r="M1181" s="97"/>
      <c r="N1181" s="97"/>
      <c r="O1181" s="97"/>
      <c r="P1181" s="97"/>
      <c r="Q1181" s="93"/>
      <c r="U1181" s="93"/>
      <c r="W1181" s="51" t="str">
        <f>IF(AND(AdmittedwithRecentDischarge!$K1203&lt;&gt;"",AdmittedwithRecentDischarge!$I1203&lt;&gt;"",AdmittedwithRecentDischarge!$W1203&lt;&gt;""), AdmittedwithRecentDischarge!$W1203,"")</f>
        <v/>
      </c>
      <c r="X1181" s="97">
        <f t="array" ref="X1181">RANK($Z1181,$Z$6:$Z$2005,0)+COUNTIF($Z$6:$Z1181,Z1181)</f>
        <v>100</v>
      </c>
      <c r="AC1181" s="97"/>
      <c r="AD1181" s="93"/>
    </row>
    <row r="1182" spans="1:30">
      <c r="A1182" s="97">
        <f t="shared" si="18"/>
        <v>1177</v>
      </c>
      <c r="B1182" s="97"/>
      <c r="C1182" s="51" t="str">
        <f>IF(AND(AdmittedwithRecentDischarge!$K1204&lt;&gt;"",AdmittedwithRecentDischarge!$I1204&lt;&gt;"",AdmittedwithRecentDischarge!$S1204&lt;&gt;""), AdmittedwithRecentDischarge!$S1204,"")</f>
        <v/>
      </c>
      <c r="D1182" s="97">
        <f>RANK($F1182,$F$6:$F$2005,0)+COUNTIF($F$6:$F1182,F1182)</f>
        <v>100</v>
      </c>
      <c r="E1182" s="97"/>
      <c r="F1182" s="97"/>
      <c r="G1182" s="97"/>
      <c r="H1182" s="97"/>
      <c r="I1182" s="93"/>
      <c r="J1182" s="97"/>
      <c r="K1182" s="51" t="str">
        <f>IF(AND(TransferLog!$J1197&lt;&gt;"",TransferLog!$L1197&lt;&gt;""), TransferLog!$L1197,"")</f>
        <v/>
      </c>
      <c r="L1182" s="97">
        <f t="array" ref="L1182">RANK($N1182,$N$6:$N$2005,0)+COUNTIF($N$6:$N1182,N1182)</f>
        <v>100</v>
      </c>
      <c r="M1182" s="97"/>
      <c r="N1182" s="97"/>
      <c r="O1182" s="97"/>
      <c r="P1182" s="97"/>
      <c r="Q1182" s="93"/>
      <c r="U1182" s="93"/>
      <c r="W1182" s="51" t="str">
        <f>IF(AND(AdmittedwithRecentDischarge!$K1204&lt;&gt;"",AdmittedwithRecentDischarge!$I1204&lt;&gt;"",AdmittedwithRecentDischarge!$W1204&lt;&gt;""), AdmittedwithRecentDischarge!$W1204,"")</f>
        <v/>
      </c>
      <c r="X1182" s="97">
        <f t="array" ref="X1182">RANK($Z1182,$Z$6:$Z$2005,0)+COUNTIF($Z$6:$Z1182,Z1182)</f>
        <v>100</v>
      </c>
      <c r="AC1182" s="97"/>
      <c r="AD1182" s="93"/>
    </row>
    <row r="1183" spans="1:30">
      <c r="A1183" s="97">
        <f t="shared" si="18"/>
        <v>1178</v>
      </c>
      <c r="B1183" s="97"/>
      <c r="C1183" s="51" t="str">
        <f>IF(AND(AdmittedwithRecentDischarge!$K1205&lt;&gt;"",AdmittedwithRecentDischarge!$I1205&lt;&gt;"",AdmittedwithRecentDischarge!$S1205&lt;&gt;""), AdmittedwithRecentDischarge!$S1205,"")</f>
        <v/>
      </c>
      <c r="D1183" s="97">
        <f>RANK($F1183,$F$6:$F$2005,0)+COUNTIF($F$6:$F1183,F1183)</f>
        <v>100</v>
      </c>
      <c r="E1183" s="97"/>
      <c r="F1183" s="97"/>
      <c r="G1183" s="97"/>
      <c r="H1183" s="97"/>
      <c r="I1183" s="93"/>
      <c r="J1183" s="97"/>
      <c r="K1183" s="51" t="str">
        <f>IF(AND(TransferLog!$J1198&lt;&gt;"",TransferLog!$L1198&lt;&gt;""), TransferLog!$L1198,"")</f>
        <v/>
      </c>
      <c r="L1183" s="97">
        <f t="array" ref="L1183">RANK($N1183,$N$6:$N$2005,0)+COUNTIF($N$6:$N1183,N1183)</f>
        <v>100</v>
      </c>
      <c r="M1183" s="97"/>
      <c r="N1183" s="97"/>
      <c r="O1183" s="97"/>
      <c r="P1183" s="97"/>
      <c r="Q1183" s="93"/>
      <c r="U1183" s="93"/>
      <c r="W1183" s="51" t="str">
        <f>IF(AND(AdmittedwithRecentDischarge!$K1205&lt;&gt;"",AdmittedwithRecentDischarge!$I1205&lt;&gt;"",AdmittedwithRecentDischarge!$W1205&lt;&gt;""), AdmittedwithRecentDischarge!$W1205,"")</f>
        <v/>
      </c>
      <c r="X1183" s="97">
        <f t="array" ref="X1183">RANK($Z1183,$Z$6:$Z$2005,0)+COUNTIF($Z$6:$Z1183,Z1183)</f>
        <v>100</v>
      </c>
      <c r="AC1183" s="97"/>
      <c r="AD1183" s="93"/>
    </row>
    <row r="1184" spans="1:30">
      <c r="A1184" s="97">
        <f t="shared" si="18"/>
        <v>1179</v>
      </c>
      <c r="B1184" s="97"/>
      <c r="C1184" s="51" t="str">
        <f>IF(AND(AdmittedwithRecentDischarge!$K1206&lt;&gt;"",AdmittedwithRecentDischarge!$I1206&lt;&gt;"",AdmittedwithRecentDischarge!$S1206&lt;&gt;""), AdmittedwithRecentDischarge!$S1206,"")</f>
        <v/>
      </c>
      <c r="D1184" s="97">
        <f>RANK($F1184,$F$6:$F$2005,0)+COUNTIF($F$6:$F1184,F1184)</f>
        <v>100</v>
      </c>
      <c r="E1184" s="97"/>
      <c r="F1184" s="97"/>
      <c r="G1184" s="97"/>
      <c r="H1184" s="97"/>
      <c r="I1184" s="93"/>
      <c r="J1184" s="97"/>
      <c r="K1184" s="51" t="str">
        <f>IF(AND(TransferLog!$J1199&lt;&gt;"",TransferLog!$L1199&lt;&gt;""), TransferLog!$L1199,"")</f>
        <v/>
      </c>
      <c r="L1184" s="97">
        <f t="array" ref="L1184">RANK($N1184,$N$6:$N$2005,0)+COUNTIF($N$6:$N1184,N1184)</f>
        <v>100</v>
      </c>
      <c r="M1184" s="97"/>
      <c r="N1184" s="97"/>
      <c r="O1184" s="97"/>
      <c r="P1184" s="97"/>
      <c r="Q1184" s="93"/>
      <c r="U1184" s="93"/>
      <c r="W1184" s="51" t="str">
        <f>IF(AND(AdmittedwithRecentDischarge!$K1206&lt;&gt;"",AdmittedwithRecentDischarge!$I1206&lt;&gt;"",AdmittedwithRecentDischarge!$W1206&lt;&gt;""), AdmittedwithRecentDischarge!$W1206,"")</f>
        <v/>
      </c>
      <c r="X1184" s="97">
        <f t="array" ref="X1184">RANK($Z1184,$Z$6:$Z$2005,0)+COUNTIF($Z$6:$Z1184,Z1184)</f>
        <v>100</v>
      </c>
      <c r="AC1184" s="97"/>
      <c r="AD1184" s="93"/>
    </row>
    <row r="1185" spans="1:30">
      <c r="A1185" s="97">
        <f t="shared" si="18"/>
        <v>1180</v>
      </c>
      <c r="B1185" s="97"/>
      <c r="C1185" s="51" t="str">
        <f>IF(AND(AdmittedwithRecentDischarge!$K1207&lt;&gt;"",AdmittedwithRecentDischarge!$I1207&lt;&gt;"",AdmittedwithRecentDischarge!$S1207&lt;&gt;""), AdmittedwithRecentDischarge!$S1207,"")</f>
        <v/>
      </c>
      <c r="D1185" s="97">
        <f>RANK($F1185,$F$6:$F$2005,0)+COUNTIF($F$6:$F1185,F1185)</f>
        <v>100</v>
      </c>
      <c r="E1185" s="97"/>
      <c r="F1185" s="97"/>
      <c r="G1185" s="97"/>
      <c r="H1185" s="97"/>
      <c r="I1185" s="93"/>
      <c r="J1185" s="97"/>
      <c r="K1185" s="51" t="str">
        <f>IF(AND(TransferLog!$J1200&lt;&gt;"",TransferLog!$L1200&lt;&gt;""), TransferLog!$L1200,"")</f>
        <v/>
      </c>
      <c r="L1185" s="97">
        <f t="array" ref="L1185">RANK($N1185,$N$6:$N$2005,0)+COUNTIF($N$6:$N1185,N1185)</f>
        <v>100</v>
      </c>
      <c r="M1185" s="97"/>
      <c r="N1185" s="97"/>
      <c r="O1185" s="97"/>
      <c r="P1185" s="97"/>
      <c r="Q1185" s="93"/>
      <c r="U1185" s="93"/>
      <c r="W1185" s="51" t="str">
        <f>IF(AND(AdmittedwithRecentDischarge!$K1207&lt;&gt;"",AdmittedwithRecentDischarge!$I1207&lt;&gt;"",AdmittedwithRecentDischarge!$W1207&lt;&gt;""), AdmittedwithRecentDischarge!$W1207,"")</f>
        <v/>
      </c>
      <c r="X1185" s="97">
        <f t="array" ref="X1185">RANK($Z1185,$Z$6:$Z$2005,0)+COUNTIF($Z$6:$Z1185,Z1185)</f>
        <v>100</v>
      </c>
      <c r="AC1185" s="97"/>
      <c r="AD1185" s="93"/>
    </row>
    <row r="1186" spans="1:30">
      <c r="A1186" s="97">
        <f t="shared" si="18"/>
        <v>1181</v>
      </c>
      <c r="B1186" s="97"/>
      <c r="C1186" s="51" t="str">
        <f>IF(AND(AdmittedwithRecentDischarge!$K1208&lt;&gt;"",AdmittedwithRecentDischarge!$I1208&lt;&gt;"",AdmittedwithRecentDischarge!$S1208&lt;&gt;""), AdmittedwithRecentDischarge!$S1208,"")</f>
        <v/>
      </c>
      <c r="D1186" s="97">
        <f>RANK($F1186,$F$6:$F$2005,0)+COUNTIF($F$6:$F1186,F1186)</f>
        <v>100</v>
      </c>
      <c r="E1186" s="97"/>
      <c r="F1186" s="97"/>
      <c r="G1186" s="97"/>
      <c r="H1186" s="97"/>
      <c r="I1186" s="93"/>
      <c r="J1186" s="97"/>
      <c r="K1186" s="51" t="str">
        <f>IF(AND(TransferLog!$J1201&lt;&gt;"",TransferLog!$L1201&lt;&gt;""), TransferLog!$L1201,"")</f>
        <v/>
      </c>
      <c r="L1186" s="97">
        <f t="array" ref="L1186">RANK($N1186,$N$6:$N$2005,0)+COUNTIF($N$6:$N1186,N1186)</f>
        <v>100</v>
      </c>
      <c r="M1186" s="97"/>
      <c r="N1186" s="97"/>
      <c r="O1186" s="97"/>
      <c r="P1186" s="97"/>
      <c r="Q1186" s="93"/>
      <c r="U1186" s="93"/>
      <c r="W1186" s="51" t="str">
        <f>IF(AND(AdmittedwithRecentDischarge!$K1208&lt;&gt;"",AdmittedwithRecentDischarge!$I1208&lt;&gt;"",AdmittedwithRecentDischarge!$W1208&lt;&gt;""), AdmittedwithRecentDischarge!$W1208,"")</f>
        <v/>
      </c>
      <c r="X1186" s="97">
        <f t="array" ref="X1186">RANK($Z1186,$Z$6:$Z$2005,0)+COUNTIF($Z$6:$Z1186,Z1186)</f>
        <v>100</v>
      </c>
      <c r="AC1186" s="97"/>
      <c r="AD1186" s="93"/>
    </row>
    <row r="1187" spans="1:30">
      <c r="A1187" s="97">
        <f t="shared" si="18"/>
        <v>1182</v>
      </c>
      <c r="B1187" s="97"/>
      <c r="C1187" s="51" t="str">
        <f>IF(AND(AdmittedwithRecentDischarge!$K1209&lt;&gt;"",AdmittedwithRecentDischarge!$I1209&lt;&gt;"",AdmittedwithRecentDischarge!$S1209&lt;&gt;""), AdmittedwithRecentDischarge!$S1209,"")</f>
        <v/>
      </c>
      <c r="D1187" s="97">
        <f>RANK($F1187,$F$6:$F$2005,0)+COUNTIF($F$6:$F1187,F1187)</f>
        <v>100</v>
      </c>
      <c r="E1187" s="97"/>
      <c r="F1187" s="97"/>
      <c r="G1187" s="97"/>
      <c r="H1187" s="97"/>
      <c r="I1187" s="93"/>
      <c r="J1187" s="97"/>
      <c r="K1187" s="51" t="str">
        <f>IF(AND(TransferLog!$J1202&lt;&gt;"",TransferLog!$L1202&lt;&gt;""), TransferLog!$L1202,"")</f>
        <v/>
      </c>
      <c r="L1187" s="97">
        <f t="array" ref="L1187">RANK($N1187,$N$6:$N$2005,0)+COUNTIF($N$6:$N1187,N1187)</f>
        <v>100</v>
      </c>
      <c r="M1187" s="97"/>
      <c r="N1187" s="97"/>
      <c r="O1187" s="97"/>
      <c r="P1187" s="97"/>
      <c r="Q1187" s="93"/>
      <c r="U1187" s="93"/>
      <c r="W1187" s="51" t="str">
        <f>IF(AND(AdmittedwithRecentDischarge!$K1209&lt;&gt;"",AdmittedwithRecentDischarge!$I1209&lt;&gt;"",AdmittedwithRecentDischarge!$W1209&lt;&gt;""), AdmittedwithRecentDischarge!$W1209,"")</f>
        <v/>
      </c>
      <c r="X1187" s="97">
        <f t="array" ref="X1187">RANK($Z1187,$Z$6:$Z$2005,0)+COUNTIF($Z$6:$Z1187,Z1187)</f>
        <v>100</v>
      </c>
      <c r="AC1187" s="97"/>
      <c r="AD1187" s="93"/>
    </row>
    <row r="1188" spans="1:30">
      <c r="A1188" s="97">
        <f t="shared" si="18"/>
        <v>1183</v>
      </c>
      <c r="B1188" s="97"/>
      <c r="C1188" s="51" t="str">
        <f>IF(AND(AdmittedwithRecentDischarge!$K1210&lt;&gt;"",AdmittedwithRecentDischarge!$I1210&lt;&gt;"",AdmittedwithRecentDischarge!$S1210&lt;&gt;""), AdmittedwithRecentDischarge!$S1210,"")</f>
        <v/>
      </c>
      <c r="D1188" s="97">
        <f>RANK($F1188,$F$6:$F$2005,0)+COUNTIF($F$6:$F1188,F1188)</f>
        <v>100</v>
      </c>
      <c r="E1188" s="97"/>
      <c r="F1188" s="97"/>
      <c r="G1188" s="97"/>
      <c r="H1188" s="97"/>
      <c r="I1188" s="93"/>
      <c r="J1188" s="97"/>
      <c r="K1188" s="51" t="str">
        <f>IF(AND(TransferLog!$J1203&lt;&gt;"",TransferLog!$L1203&lt;&gt;""), TransferLog!$L1203,"")</f>
        <v/>
      </c>
      <c r="L1188" s="97">
        <f t="array" ref="L1188">RANK($N1188,$N$6:$N$2005,0)+COUNTIF($N$6:$N1188,N1188)</f>
        <v>100</v>
      </c>
      <c r="M1188" s="97"/>
      <c r="N1188" s="97"/>
      <c r="O1188" s="97"/>
      <c r="P1188" s="97"/>
      <c r="Q1188" s="93"/>
      <c r="U1188" s="93"/>
      <c r="W1188" s="51" t="str">
        <f>IF(AND(AdmittedwithRecentDischarge!$K1210&lt;&gt;"",AdmittedwithRecentDischarge!$I1210&lt;&gt;"",AdmittedwithRecentDischarge!$W1210&lt;&gt;""), AdmittedwithRecentDischarge!$W1210,"")</f>
        <v/>
      </c>
      <c r="X1188" s="97">
        <f t="array" ref="X1188">RANK($Z1188,$Z$6:$Z$2005,0)+COUNTIF($Z$6:$Z1188,Z1188)</f>
        <v>100</v>
      </c>
      <c r="AC1188" s="97"/>
      <c r="AD1188" s="93"/>
    </row>
    <row r="1189" spans="1:30">
      <c r="A1189" s="97">
        <f t="shared" si="18"/>
        <v>1184</v>
      </c>
      <c r="B1189" s="97"/>
      <c r="C1189" s="51" t="str">
        <f>IF(AND(AdmittedwithRecentDischarge!$K1211&lt;&gt;"",AdmittedwithRecentDischarge!$I1211&lt;&gt;"",AdmittedwithRecentDischarge!$S1211&lt;&gt;""), AdmittedwithRecentDischarge!$S1211,"")</f>
        <v/>
      </c>
      <c r="D1189" s="97">
        <f>RANK($F1189,$F$6:$F$2005,0)+COUNTIF($F$6:$F1189,F1189)</f>
        <v>100</v>
      </c>
      <c r="E1189" s="97"/>
      <c r="F1189" s="97"/>
      <c r="G1189" s="97"/>
      <c r="H1189" s="97"/>
      <c r="I1189" s="93"/>
      <c r="J1189" s="97"/>
      <c r="K1189" s="51" t="str">
        <f>IF(AND(TransferLog!$J1204&lt;&gt;"",TransferLog!$L1204&lt;&gt;""), TransferLog!$L1204,"")</f>
        <v/>
      </c>
      <c r="L1189" s="97">
        <f t="array" ref="L1189">RANK($N1189,$N$6:$N$2005,0)+COUNTIF($N$6:$N1189,N1189)</f>
        <v>100</v>
      </c>
      <c r="M1189" s="97"/>
      <c r="N1189" s="97"/>
      <c r="O1189" s="97"/>
      <c r="P1189" s="97"/>
      <c r="Q1189" s="93"/>
      <c r="U1189" s="93"/>
      <c r="W1189" s="51" t="str">
        <f>IF(AND(AdmittedwithRecentDischarge!$K1211&lt;&gt;"",AdmittedwithRecentDischarge!$I1211&lt;&gt;"",AdmittedwithRecentDischarge!$W1211&lt;&gt;""), AdmittedwithRecentDischarge!$W1211,"")</f>
        <v/>
      </c>
      <c r="X1189" s="97">
        <f t="array" ref="X1189">RANK($Z1189,$Z$6:$Z$2005,0)+COUNTIF($Z$6:$Z1189,Z1189)</f>
        <v>100</v>
      </c>
      <c r="AC1189" s="97"/>
      <c r="AD1189" s="93"/>
    </row>
    <row r="1190" spans="1:30">
      <c r="A1190" s="97">
        <f t="shared" si="18"/>
        <v>1185</v>
      </c>
      <c r="B1190" s="97"/>
      <c r="C1190" s="51" t="str">
        <f>IF(AND(AdmittedwithRecentDischarge!$K1212&lt;&gt;"",AdmittedwithRecentDischarge!$I1212&lt;&gt;"",AdmittedwithRecentDischarge!$S1212&lt;&gt;""), AdmittedwithRecentDischarge!$S1212,"")</f>
        <v/>
      </c>
      <c r="D1190" s="97">
        <f>RANK($F1190,$F$6:$F$2005,0)+COUNTIF($F$6:$F1190,F1190)</f>
        <v>100</v>
      </c>
      <c r="E1190" s="97"/>
      <c r="F1190" s="97"/>
      <c r="G1190" s="97"/>
      <c r="H1190" s="97"/>
      <c r="I1190" s="93"/>
      <c r="J1190" s="97"/>
      <c r="K1190" s="51" t="str">
        <f>IF(AND(TransferLog!$J1205&lt;&gt;"",TransferLog!$L1205&lt;&gt;""), TransferLog!$L1205,"")</f>
        <v/>
      </c>
      <c r="L1190" s="97">
        <f t="array" ref="L1190">RANK($N1190,$N$6:$N$2005,0)+COUNTIF($N$6:$N1190,N1190)</f>
        <v>100</v>
      </c>
      <c r="M1190" s="97"/>
      <c r="N1190" s="97"/>
      <c r="O1190" s="97"/>
      <c r="P1190" s="97"/>
      <c r="Q1190" s="93"/>
      <c r="U1190" s="93"/>
      <c r="W1190" s="51" t="str">
        <f>IF(AND(AdmittedwithRecentDischarge!$K1212&lt;&gt;"",AdmittedwithRecentDischarge!$I1212&lt;&gt;"",AdmittedwithRecentDischarge!$W1212&lt;&gt;""), AdmittedwithRecentDischarge!$W1212,"")</f>
        <v/>
      </c>
      <c r="X1190" s="97">
        <f t="array" ref="X1190">RANK($Z1190,$Z$6:$Z$2005,0)+COUNTIF($Z$6:$Z1190,Z1190)</f>
        <v>100</v>
      </c>
      <c r="AC1190" s="97"/>
      <c r="AD1190" s="93"/>
    </row>
    <row r="1191" spans="1:30">
      <c r="A1191" s="97">
        <f t="shared" si="18"/>
        <v>1186</v>
      </c>
      <c r="B1191" s="97"/>
      <c r="C1191" s="51" t="str">
        <f>IF(AND(AdmittedwithRecentDischarge!$K1213&lt;&gt;"",AdmittedwithRecentDischarge!$I1213&lt;&gt;"",AdmittedwithRecentDischarge!$S1213&lt;&gt;""), AdmittedwithRecentDischarge!$S1213,"")</f>
        <v/>
      </c>
      <c r="D1191" s="97">
        <f>RANK($F1191,$F$6:$F$2005,0)+COUNTIF($F$6:$F1191,F1191)</f>
        <v>100</v>
      </c>
      <c r="E1191" s="97"/>
      <c r="F1191" s="97"/>
      <c r="G1191" s="97"/>
      <c r="H1191" s="97"/>
      <c r="I1191" s="93"/>
      <c r="J1191" s="97"/>
      <c r="K1191" s="51" t="str">
        <f>IF(AND(TransferLog!$J1206&lt;&gt;"",TransferLog!$L1206&lt;&gt;""), TransferLog!$L1206,"")</f>
        <v/>
      </c>
      <c r="L1191" s="97">
        <f t="array" ref="L1191">RANK($N1191,$N$6:$N$2005,0)+COUNTIF($N$6:$N1191,N1191)</f>
        <v>100</v>
      </c>
      <c r="M1191" s="97"/>
      <c r="N1191" s="97"/>
      <c r="O1191" s="97"/>
      <c r="P1191" s="97"/>
      <c r="Q1191" s="93"/>
      <c r="U1191" s="93"/>
      <c r="W1191" s="51" t="str">
        <f>IF(AND(AdmittedwithRecentDischarge!$K1213&lt;&gt;"",AdmittedwithRecentDischarge!$I1213&lt;&gt;"",AdmittedwithRecentDischarge!$W1213&lt;&gt;""), AdmittedwithRecentDischarge!$W1213,"")</f>
        <v/>
      </c>
      <c r="X1191" s="97">
        <f t="array" ref="X1191">RANK($Z1191,$Z$6:$Z$2005,0)+COUNTIF($Z$6:$Z1191,Z1191)</f>
        <v>100</v>
      </c>
      <c r="AC1191" s="97"/>
      <c r="AD1191" s="93"/>
    </row>
    <row r="1192" spans="1:30">
      <c r="A1192" s="97">
        <f t="shared" si="18"/>
        <v>1187</v>
      </c>
      <c r="B1192" s="97"/>
      <c r="C1192" s="51" t="str">
        <f>IF(AND(AdmittedwithRecentDischarge!$K1214&lt;&gt;"",AdmittedwithRecentDischarge!$I1214&lt;&gt;"",AdmittedwithRecentDischarge!$S1214&lt;&gt;""), AdmittedwithRecentDischarge!$S1214,"")</f>
        <v/>
      </c>
      <c r="D1192" s="97">
        <f>RANK($F1192,$F$6:$F$2005,0)+COUNTIF($F$6:$F1192,F1192)</f>
        <v>100</v>
      </c>
      <c r="E1192" s="97"/>
      <c r="F1192" s="97"/>
      <c r="G1192" s="97"/>
      <c r="H1192" s="97"/>
      <c r="I1192" s="93"/>
      <c r="J1192" s="97"/>
      <c r="K1192" s="51" t="str">
        <f>IF(AND(TransferLog!$J1207&lt;&gt;"",TransferLog!$L1207&lt;&gt;""), TransferLog!$L1207,"")</f>
        <v/>
      </c>
      <c r="L1192" s="97">
        <f t="array" ref="L1192">RANK($N1192,$N$6:$N$2005,0)+COUNTIF($N$6:$N1192,N1192)</f>
        <v>100</v>
      </c>
      <c r="M1192" s="97"/>
      <c r="N1192" s="97"/>
      <c r="O1192" s="97"/>
      <c r="P1192" s="97"/>
      <c r="Q1192" s="93"/>
      <c r="U1192" s="93"/>
      <c r="W1192" s="51" t="str">
        <f>IF(AND(AdmittedwithRecentDischarge!$K1214&lt;&gt;"",AdmittedwithRecentDischarge!$I1214&lt;&gt;"",AdmittedwithRecentDischarge!$W1214&lt;&gt;""), AdmittedwithRecentDischarge!$W1214,"")</f>
        <v/>
      </c>
      <c r="X1192" s="97">
        <f t="array" ref="X1192">RANK($Z1192,$Z$6:$Z$2005,0)+COUNTIF($Z$6:$Z1192,Z1192)</f>
        <v>100</v>
      </c>
      <c r="AC1192" s="97"/>
      <c r="AD1192" s="93"/>
    </row>
    <row r="1193" spans="1:30">
      <c r="A1193" s="97">
        <f t="shared" si="18"/>
        <v>1188</v>
      </c>
      <c r="B1193" s="97"/>
      <c r="C1193" s="51" t="str">
        <f>IF(AND(AdmittedwithRecentDischarge!$K1215&lt;&gt;"",AdmittedwithRecentDischarge!$I1215&lt;&gt;"",AdmittedwithRecentDischarge!$S1215&lt;&gt;""), AdmittedwithRecentDischarge!$S1215,"")</f>
        <v/>
      </c>
      <c r="D1193" s="97">
        <f>RANK($F1193,$F$6:$F$2005,0)+COUNTIF($F$6:$F1193,F1193)</f>
        <v>100</v>
      </c>
      <c r="E1193" s="97"/>
      <c r="F1193" s="97"/>
      <c r="G1193" s="97"/>
      <c r="H1193" s="97"/>
      <c r="I1193" s="93"/>
      <c r="J1193" s="97"/>
      <c r="K1193" s="51" t="str">
        <f>IF(AND(TransferLog!$J1208&lt;&gt;"",TransferLog!$L1208&lt;&gt;""), TransferLog!$L1208,"")</f>
        <v/>
      </c>
      <c r="L1193" s="97">
        <f t="array" ref="L1193">RANK($N1193,$N$6:$N$2005,0)+COUNTIF($N$6:$N1193,N1193)</f>
        <v>100</v>
      </c>
      <c r="M1193" s="97"/>
      <c r="N1193" s="97"/>
      <c r="O1193" s="97"/>
      <c r="P1193" s="97"/>
      <c r="Q1193" s="93"/>
      <c r="U1193" s="93"/>
      <c r="W1193" s="51" t="str">
        <f>IF(AND(AdmittedwithRecentDischarge!$K1215&lt;&gt;"",AdmittedwithRecentDischarge!$I1215&lt;&gt;"",AdmittedwithRecentDischarge!$W1215&lt;&gt;""), AdmittedwithRecentDischarge!$W1215,"")</f>
        <v/>
      </c>
      <c r="X1193" s="97">
        <f t="array" ref="X1193">RANK($Z1193,$Z$6:$Z$2005,0)+COUNTIF($Z$6:$Z1193,Z1193)</f>
        <v>100</v>
      </c>
      <c r="AC1193" s="97"/>
      <c r="AD1193" s="93"/>
    </row>
    <row r="1194" spans="1:30">
      <c r="A1194" s="97">
        <f t="shared" si="18"/>
        <v>1189</v>
      </c>
      <c r="B1194" s="97"/>
      <c r="C1194" s="51" t="str">
        <f>IF(AND(AdmittedwithRecentDischarge!$K1216&lt;&gt;"",AdmittedwithRecentDischarge!$I1216&lt;&gt;"",AdmittedwithRecentDischarge!$S1216&lt;&gt;""), AdmittedwithRecentDischarge!$S1216,"")</f>
        <v/>
      </c>
      <c r="D1194" s="97">
        <f>RANK($F1194,$F$6:$F$2005,0)+COUNTIF($F$6:$F1194,F1194)</f>
        <v>100</v>
      </c>
      <c r="E1194" s="97"/>
      <c r="F1194" s="97"/>
      <c r="G1194" s="97"/>
      <c r="H1194" s="97"/>
      <c r="I1194" s="93"/>
      <c r="J1194" s="97"/>
      <c r="K1194" s="51" t="str">
        <f>IF(AND(TransferLog!$J1209&lt;&gt;"",TransferLog!$L1209&lt;&gt;""), TransferLog!$L1209,"")</f>
        <v/>
      </c>
      <c r="L1194" s="97">
        <f t="array" ref="L1194">RANK($N1194,$N$6:$N$2005,0)+COUNTIF($N$6:$N1194,N1194)</f>
        <v>100</v>
      </c>
      <c r="M1194" s="97"/>
      <c r="N1194" s="97"/>
      <c r="O1194" s="97"/>
      <c r="P1194" s="97"/>
      <c r="Q1194" s="93"/>
      <c r="U1194" s="93"/>
      <c r="W1194" s="51" t="str">
        <f>IF(AND(AdmittedwithRecentDischarge!$K1216&lt;&gt;"",AdmittedwithRecentDischarge!$I1216&lt;&gt;"",AdmittedwithRecentDischarge!$W1216&lt;&gt;""), AdmittedwithRecentDischarge!$W1216,"")</f>
        <v/>
      </c>
      <c r="X1194" s="97">
        <f t="array" ref="X1194">RANK($Z1194,$Z$6:$Z$2005,0)+COUNTIF($Z$6:$Z1194,Z1194)</f>
        <v>100</v>
      </c>
      <c r="AC1194" s="97"/>
      <c r="AD1194" s="93"/>
    </row>
    <row r="1195" spans="1:30">
      <c r="A1195" s="97">
        <f t="shared" si="18"/>
        <v>1190</v>
      </c>
      <c r="B1195" s="97"/>
      <c r="C1195" s="51" t="str">
        <f>IF(AND(AdmittedwithRecentDischarge!$K1217&lt;&gt;"",AdmittedwithRecentDischarge!$I1217&lt;&gt;"",AdmittedwithRecentDischarge!$S1217&lt;&gt;""), AdmittedwithRecentDischarge!$S1217,"")</f>
        <v/>
      </c>
      <c r="D1195" s="97">
        <f>RANK($F1195,$F$6:$F$2005,0)+COUNTIF($F$6:$F1195,F1195)</f>
        <v>100</v>
      </c>
      <c r="E1195" s="97"/>
      <c r="F1195" s="97"/>
      <c r="G1195" s="97"/>
      <c r="H1195" s="97"/>
      <c r="I1195" s="93"/>
      <c r="J1195" s="97"/>
      <c r="K1195" s="51" t="str">
        <f>IF(AND(TransferLog!$J1210&lt;&gt;"",TransferLog!$L1210&lt;&gt;""), TransferLog!$L1210,"")</f>
        <v/>
      </c>
      <c r="L1195" s="97">
        <f t="array" ref="L1195">RANK($N1195,$N$6:$N$2005,0)+COUNTIF($N$6:$N1195,N1195)</f>
        <v>100</v>
      </c>
      <c r="M1195" s="97"/>
      <c r="N1195" s="97"/>
      <c r="O1195" s="97"/>
      <c r="P1195" s="97"/>
      <c r="Q1195" s="93"/>
      <c r="U1195" s="93"/>
      <c r="W1195" s="51" t="str">
        <f>IF(AND(AdmittedwithRecentDischarge!$K1217&lt;&gt;"",AdmittedwithRecentDischarge!$I1217&lt;&gt;"",AdmittedwithRecentDischarge!$W1217&lt;&gt;""), AdmittedwithRecentDischarge!$W1217,"")</f>
        <v/>
      </c>
      <c r="X1195" s="97">
        <f t="array" ref="X1195">RANK($Z1195,$Z$6:$Z$2005,0)+COUNTIF($Z$6:$Z1195,Z1195)</f>
        <v>100</v>
      </c>
      <c r="AC1195" s="97"/>
      <c r="AD1195" s="93"/>
    </row>
    <row r="1196" spans="1:30">
      <c r="A1196" s="97">
        <f t="shared" si="18"/>
        <v>1191</v>
      </c>
      <c r="B1196" s="97"/>
      <c r="C1196" s="51" t="str">
        <f>IF(AND(AdmittedwithRecentDischarge!$K1218&lt;&gt;"",AdmittedwithRecentDischarge!$I1218&lt;&gt;"",AdmittedwithRecentDischarge!$S1218&lt;&gt;""), AdmittedwithRecentDischarge!$S1218,"")</f>
        <v/>
      </c>
      <c r="D1196" s="97">
        <f>RANK($F1196,$F$6:$F$2005,0)+COUNTIF($F$6:$F1196,F1196)</f>
        <v>100</v>
      </c>
      <c r="E1196" s="97"/>
      <c r="F1196" s="97"/>
      <c r="G1196" s="97"/>
      <c r="H1196" s="97"/>
      <c r="I1196" s="93"/>
      <c r="J1196" s="97"/>
      <c r="K1196" s="51" t="str">
        <f>IF(AND(TransferLog!$J1211&lt;&gt;"",TransferLog!$L1211&lt;&gt;""), TransferLog!$L1211,"")</f>
        <v/>
      </c>
      <c r="L1196" s="97">
        <f t="array" ref="L1196">RANK($N1196,$N$6:$N$2005,0)+COUNTIF($N$6:$N1196,N1196)</f>
        <v>100</v>
      </c>
      <c r="M1196" s="97"/>
      <c r="N1196" s="97"/>
      <c r="O1196" s="97"/>
      <c r="P1196" s="97"/>
      <c r="Q1196" s="93"/>
      <c r="U1196" s="93"/>
      <c r="W1196" s="51" t="str">
        <f>IF(AND(AdmittedwithRecentDischarge!$K1218&lt;&gt;"",AdmittedwithRecentDischarge!$I1218&lt;&gt;"",AdmittedwithRecentDischarge!$W1218&lt;&gt;""), AdmittedwithRecentDischarge!$W1218,"")</f>
        <v/>
      </c>
      <c r="X1196" s="97">
        <f t="array" ref="X1196">RANK($Z1196,$Z$6:$Z$2005,0)+COUNTIF($Z$6:$Z1196,Z1196)</f>
        <v>100</v>
      </c>
      <c r="AC1196" s="97"/>
      <c r="AD1196" s="93"/>
    </row>
    <row r="1197" spans="1:30">
      <c r="A1197" s="97">
        <f t="shared" si="18"/>
        <v>1192</v>
      </c>
      <c r="B1197" s="97"/>
      <c r="C1197" s="51" t="str">
        <f>IF(AND(AdmittedwithRecentDischarge!$K1219&lt;&gt;"",AdmittedwithRecentDischarge!$I1219&lt;&gt;"",AdmittedwithRecentDischarge!$S1219&lt;&gt;""), AdmittedwithRecentDischarge!$S1219,"")</f>
        <v/>
      </c>
      <c r="D1197" s="97">
        <f>RANK($F1197,$F$6:$F$2005,0)+COUNTIF($F$6:$F1197,F1197)</f>
        <v>100</v>
      </c>
      <c r="E1197" s="97"/>
      <c r="F1197" s="97"/>
      <c r="G1197" s="97"/>
      <c r="H1197" s="97"/>
      <c r="I1197" s="93"/>
      <c r="J1197" s="97"/>
      <c r="K1197" s="51" t="str">
        <f>IF(AND(TransferLog!$J1212&lt;&gt;"",TransferLog!$L1212&lt;&gt;""), TransferLog!$L1212,"")</f>
        <v/>
      </c>
      <c r="L1197" s="97">
        <f t="array" ref="L1197">RANK($N1197,$N$6:$N$2005,0)+COUNTIF($N$6:$N1197,N1197)</f>
        <v>100</v>
      </c>
      <c r="M1197" s="97"/>
      <c r="N1197" s="97"/>
      <c r="O1197" s="97"/>
      <c r="P1197" s="97"/>
      <c r="Q1197" s="93"/>
      <c r="U1197" s="93"/>
      <c r="W1197" s="51" t="str">
        <f>IF(AND(AdmittedwithRecentDischarge!$K1219&lt;&gt;"",AdmittedwithRecentDischarge!$I1219&lt;&gt;"",AdmittedwithRecentDischarge!$W1219&lt;&gt;""), AdmittedwithRecentDischarge!$W1219,"")</f>
        <v/>
      </c>
      <c r="X1197" s="97">
        <f t="array" ref="X1197">RANK($Z1197,$Z$6:$Z$2005,0)+COUNTIF($Z$6:$Z1197,Z1197)</f>
        <v>100</v>
      </c>
      <c r="AC1197" s="97"/>
      <c r="AD1197" s="93"/>
    </row>
    <row r="1198" spans="1:30">
      <c r="A1198" s="97">
        <f t="shared" si="18"/>
        <v>1193</v>
      </c>
      <c r="B1198" s="97"/>
      <c r="C1198" s="51" t="str">
        <f>IF(AND(AdmittedwithRecentDischarge!$K1220&lt;&gt;"",AdmittedwithRecentDischarge!$I1220&lt;&gt;"",AdmittedwithRecentDischarge!$S1220&lt;&gt;""), AdmittedwithRecentDischarge!$S1220,"")</f>
        <v/>
      </c>
      <c r="D1198" s="97">
        <f>RANK($F1198,$F$6:$F$2005,0)+COUNTIF($F$6:$F1198,F1198)</f>
        <v>100</v>
      </c>
      <c r="E1198" s="97"/>
      <c r="F1198" s="97"/>
      <c r="G1198" s="97"/>
      <c r="H1198" s="97"/>
      <c r="I1198" s="93"/>
      <c r="J1198" s="97"/>
      <c r="K1198" s="51" t="str">
        <f>IF(AND(TransferLog!$J1213&lt;&gt;"",TransferLog!$L1213&lt;&gt;""), TransferLog!$L1213,"")</f>
        <v/>
      </c>
      <c r="L1198" s="97">
        <f t="array" ref="L1198">RANK($N1198,$N$6:$N$2005,0)+COUNTIF($N$6:$N1198,N1198)</f>
        <v>100</v>
      </c>
      <c r="M1198" s="97"/>
      <c r="N1198" s="97"/>
      <c r="O1198" s="97"/>
      <c r="P1198" s="97"/>
      <c r="Q1198" s="93"/>
      <c r="U1198" s="93"/>
      <c r="W1198" s="51" t="str">
        <f>IF(AND(AdmittedwithRecentDischarge!$K1220&lt;&gt;"",AdmittedwithRecentDischarge!$I1220&lt;&gt;"",AdmittedwithRecentDischarge!$W1220&lt;&gt;""), AdmittedwithRecentDischarge!$W1220,"")</f>
        <v/>
      </c>
      <c r="X1198" s="97">
        <f t="array" ref="X1198">RANK($Z1198,$Z$6:$Z$2005,0)+COUNTIF($Z$6:$Z1198,Z1198)</f>
        <v>100</v>
      </c>
      <c r="AC1198" s="97"/>
      <c r="AD1198" s="93"/>
    </row>
    <row r="1199" spans="1:30">
      <c r="A1199" s="97">
        <f t="shared" si="18"/>
        <v>1194</v>
      </c>
      <c r="B1199" s="97"/>
      <c r="C1199" s="51" t="str">
        <f>IF(AND(AdmittedwithRecentDischarge!$K1221&lt;&gt;"",AdmittedwithRecentDischarge!$I1221&lt;&gt;"",AdmittedwithRecentDischarge!$S1221&lt;&gt;""), AdmittedwithRecentDischarge!$S1221,"")</f>
        <v/>
      </c>
      <c r="D1199" s="97">
        <f>RANK($F1199,$F$6:$F$2005,0)+COUNTIF($F$6:$F1199,F1199)</f>
        <v>100</v>
      </c>
      <c r="E1199" s="97"/>
      <c r="F1199" s="97"/>
      <c r="G1199" s="97"/>
      <c r="H1199" s="97"/>
      <c r="I1199" s="93"/>
      <c r="J1199" s="97"/>
      <c r="K1199" s="51" t="str">
        <f>IF(AND(TransferLog!$J1214&lt;&gt;"",TransferLog!$L1214&lt;&gt;""), TransferLog!$L1214,"")</f>
        <v/>
      </c>
      <c r="L1199" s="97">
        <f t="array" ref="L1199">RANK($N1199,$N$6:$N$2005,0)+COUNTIF($N$6:$N1199,N1199)</f>
        <v>100</v>
      </c>
      <c r="M1199" s="97"/>
      <c r="N1199" s="97"/>
      <c r="O1199" s="97"/>
      <c r="P1199" s="97"/>
      <c r="Q1199" s="93"/>
      <c r="U1199" s="93"/>
      <c r="W1199" s="51" t="str">
        <f>IF(AND(AdmittedwithRecentDischarge!$K1221&lt;&gt;"",AdmittedwithRecentDischarge!$I1221&lt;&gt;"",AdmittedwithRecentDischarge!$W1221&lt;&gt;""), AdmittedwithRecentDischarge!$W1221,"")</f>
        <v/>
      </c>
      <c r="X1199" s="97">
        <f t="array" ref="X1199">RANK($Z1199,$Z$6:$Z$2005,0)+COUNTIF($Z$6:$Z1199,Z1199)</f>
        <v>100</v>
      </c>
      <c r="AC1199" s="97"/>
      <c r="AD1199" s="93"/>
    </row>
    <row r="1200" spans="1:30">
      <c r="A1200" s="97">
        <f t="shared" si="18"/>
        <v>1195</v>
      </c>
      <c r="B1200" s="97"/>
      <c r="C1200" s="51" t="str">
        <f>IF(AND(AdmittedwithRecentDischarge!$K1222&lt;&gt;"",AdmittedwithRecentDischarge!$I1222&lt;&gt;"",AdmittedwithRecentDischarge!$S1222&lt;&gt;""), AdmittedwithRecentDischarge!$S1222,"")</f>
        <v/>
      </c>
      <c r="D1200" s="97">
        <f>RANK($F1200,$F$6:$F$2005,0)+COUNTIF($F$6:$F1200,F1200)</f>
        <v>100</v>
      </c>
      <c r="E1200" s="97"/>
      <c r="F1200" s="97"/>
      <c r="G1200" s="97"/>
      <c r="H1200" s="97"/>
      <c r="I1200" s="93"/>
      <c r="J1200" s="97"/>
      <c r="K1200" s="51" t="str">
        <f>IF(AND(TransferLog!$J1215&lt;&gt;"",TransferLog!$L1215&lt;&gt;""), TransferLog!$L1215,"")</f>
        <v/>
      </c>
      <c r="L1200" s="97">
        <f t="array" ref="L1200">RANK($N1200,$N$6:$N$2005,0)+COUNTIF($N$6:$N1200,N1200)</f>
        <v>100</v>
      </c>
      <c r="M1200" s="97"/>
      <c r="N1200" s="97"/>
      <c r="O1200" s="97"/>
      <c r="P1200" s="97"/>
      <c r="Q1200" s="93"/>
      <c r="U1200" s="93"/>
      <c r="W1200" s="51" t="str">
        <f>IF(AND(AdmittedwithRecentDischarge!$K1222&lt;&gt;"",AdmittedwithRecentDischarge!$I1222&lt;&gt;"",AdmittedwithRecentDischarge!$W1222&lt;&gt;""), AdmittedwithRecentDischarge!$W1222,"")</f>
        <v/>
      </c>
      <c r="X1200" s="97">
        <f t="array" ref="X1200">RANK($Z1200,$Z$6:$Z$2005,0)+COUNTIF($Z$6:$Z1200,Z1200)</f>
        <v>100</v>
      </c>
      <c r="AC1200" s="97"/>
      <c r="AD1200" s="93"/>
    </row>
    <row r="1201" spans="1:30">
      <c r="A1201" s="97">
        <f t="shared" si="18"/>
        <v>1196</v>
      </c>
      <c r="B1201" s="97"/>
      <c r="C1201" s="51" t="str">
        <f>IF(AND(AdmittedwithRecentDischarge!$K1223&lt;&gt;"",AdmittedwithRecentDischarge!$I1223&lt;&gt;"",AdmittedwithRecentDischarge!$S1223&lt;&gt;""), AdmittedwithRecentDischarge!$S1223,"")</f>
        <v/>
      </c>
      <c r="D1201" s="97">
        <f>RANK($F1201,$F$6:$F$2005,0)+COUNTIF($F$6:$F1201,F1201)</f>
        <v>100</v>
      </c>
      <c r="E1201" s="97"/>
      <c r="F1201" s="97"/>
      <c r="G1201" s="97"/>
      <c r="H1201" s="97"/>
      <c r="I1201" s="93"/>
      <c r="J1201" s="97"/>
      <c r="K1201" s="51" t="str">
        <f>IF(AND(TransferLog!$J1216&lt;&gt;"",TransferLog!$L1216&lt;&gt;""), TransferLog!$L1216,"")</f>
        <v/>
      </c>
      <c r="L1201" s="97">
        <f t="array" ref="L1201">RANK($N1201,$N$6:$N$2005,0)+COUNTIF($N$6:$N1201,N1201)</f>
        <v>100</v>
      </c>
      <c r="M1201" s="97"/>
      <c r="N1201" s="97"/>
      <c r="O1201" s="97"/>
      <c r="P1201" s="97"/>
      <c r="Q1201" s="93"/>
      <c r="U1201" s="93"/>
      <c r="W1201" s="51" t="str">
        <f>IF(AND(AdmittedwithRecentDischarge!$K1223&lt;&gt;"",AdmittedwithRecentDischarge!$I1223&lt;&gt;"",AdmittedwithRecentDischarge!$W1223&lt;&gt;""), AdmittedwithRecentDischarge!$W1223,"")</f>
        <v/>
      </c>
      <c r="X1201" s="97">
        <f t="array" ref="X1201">RANK($Z1201,$Z$6:$Z$2005,0)+COUNTIF($Z$6:$Z1201,Z1201)</f>
        <v>100</v>
      </c>
      <c r="AC1201" s="97"/>
      <c r="AD1201" s="93"/>
    </row>
    <row r="1202" spans="1:30">
      <c r="A1202" s="97">
        <f t="shared" si="18"/>
        <v>1197</v>
      </c>
      <c r="B1202" s="97"/>
      <c r="C1202" s="51" t="str">
        <f>IF(AND(AdmittedwithRecentDischarge!$K1224&lt;&gt;"",AdmittedwithRecentDischarge!$I1224&lt;&gt;"",AdmittedwithRecentDischarge!$S1224&lt;&gt;""), AdmittedwithRecentDischarge!$S1224,"")</f>
        <v/>
      </c>
      <c r="D1202" s="97">
        <f>RANK($F1202,$F$6:$F$2005,0)+COUNTIF($F$6:$F1202,F1202)</f>
        <v>100</v>
      </c>
      <c r="E1202" s="97"/>
      <c r="F1202" s="97"/>
      <c r="G1202" s="97"/>
      <c r="H1202" s="97"/>
      <c r="I1202" s="93"/>
      <c r="J1202" s="97"/>
      <c r="K1202" s="51" t="str">
        <f>IF(AND(TransferLog!$J1217&lt;&gt;"",TransferLog!$L1217&lt;&gt;""), TransferLog!$L1217,"")</f>
        <v/>
      </c>
      <c r="L1202" s="97">
        <f t="array" ref="L1202">RANK($N1202,$N$6:$N$2005,0)+COUNTIF($N$6:$N1202,N1202)</f>
        <v>100</v>
      </c>
      <c r="M1202" s="97"/>
      <c r="N1202" s="97"/>
      <c r="O1202" s="97"/>
      <c r="P1202" s="97"/>
      <c r="Q1202" s="93"/>
      <c r="U1202" s="93"/>
      <c r="W1202" s="51" t="str">
        <f>IF(AND(AdmittedwithRecentDischarge!$K1224&lt;&gt;"",AdmittedwithRecentDischarge!$I1224&lt;&gt;"",AdmittedwithRecentDischarge!$W1224&lt;&gt;""), AdmittedwithRecentDischarge!$W1224,"")</f>
        <v/>
      </c>
      <c r="X1202" s="97">
        <f t="array" ref="X1202">RANK($Z1202,$Z$6:$Z$2005,0)+COUNTIF($Z$6:$Z1202,Z1202)</f>
        <v>100</v>
      </c>
      <c r="AC1202" s="97"/>
      <c r="AD1202" s="93"/>
    </row>
    <row r="1203" spans="1:30">
      <c r="A1203" s="97">
        <f t="shared" si="18"/>
        <v>1198</v>
      </c>
      <c r="B1203" s="97"/>
      <c r="C1203" s="51" t="str">
        <f>IF(AND(AdmittedwithRecentDischarge!$K1225&lt;&gt;"",AdmittedwithRecentDischarge!$I1225&lt;&gt;"",AdmittedwithRecentDischarge!$S1225&lt;&gt;""), AdmittedwithRecentDischarge!$S1225,"")</f>
        <v/>
      </c>
      <c r="D1203" s="97">
        <f>RANK($F1203,$F$6:$F$2005,0)+COUNTIF($F$6:$F1203,F1203)</f>
        <v>100</v>
      </c>
      <c r="E1203" s="97"/>
      <c r="F1203" s="97"/>
      <c r="G1203" s="97"/>
      <c r="H1203" s="97"/>
      <c r="I1203" s="93"/>
      <c r="J1203" s="97"/>
      <c r="K1203" s="51" t="str">
        <f>IF(AND(TransferLog!$J1218&lt;&gt;"",TransferLog!$L1218&lt;&gt;""), TransferLog!$L1218,"")</f>
        <v/>
      </c>
      <c r="L1203" s="97">
        <f t="array" ref="L1203">RANK($N1203,$N$6:$N$2005,0)+COUNTIF($N$6:$N1203,N1203)</f>
        <v>100</v>
      </c>
      <c r="M1203" s="97"/>
      <c r="N1203" s="97"/>
      <c r="O1203" s="97"/>
      <c r="P1203" s="97"/>
      <c r="Q1203" s="93"/>
      <c r="U1203" s="93"/>
      <c r="W1203" s="51" t="str">
        <f>IF(AND(AdmittedwithRecentDischarge!$K1225&lt;&gt;"",AdmittedwithRecentDischarge!$I1225&lt;&gt;"",AdmittedwithRecentDischarge!$W1225&lt;&gt;""), AdmittedwithRecentDischarge!$W1225,"")</f>
        <v/>
      </c>
      <c r="X1203" s="97">
        <f t="array" ref="X1203">RANK($Z1203,$Z$6:$Z$2005,0)+COUNTIF($Z$6:$Z1203,Z1203)</f>
        <v>100</v>
      </c>
      <c r="AC1203" s="97"/>
      <c r="AD1203" s="93"/>
    </row>
    <row r="1204" spans="1:30">
      <c r="A1204" s="97">
        <f t="shared" si="18"/>
        <v>1199</v>
      </c>
      <c r="B1204" s="97"/>
      <c r="C1204" s="51" t="str">
        <f>IF(AND(AdmittedwithRecentDischarge!$K1226&lt;&gt;"",AdmittedwithRecentDischarge!$I1226&lt;&gt;"",AdmittedwithRecentDischarge!$S1226&lt;&gt;""), AdmittedwithRecentDischarge!$S1226,"")</f>
        <v/>
      </c>
      <c r="D1204" s="97">
        <f>RANK($F1204,$F$6:$F$2005,0)+COUNTIF($F$6:$F1204,F1204)</f>
        <v>100</v>
      </c>
      <c r="E1204" s="97"/>
      <c r="F1204" s="97"/>
      <c r="G1204" s="97"/>
      <c r="H1204" s="97"/>
      <c r="I1204" s="93"/>
      <c r="J1204" s="97"/>
      <c r="K1204" s="51" t="str">
        <f>IF(AND(TransferLog!$J1219&lt;&gt;"",TransferLog!$L1219&lt;&gt;""), TransferLog!$L1219,"")</f>
        <v/>
      </c>
      <c r="L1204" s="97">
        <f t="array" ref="L1204">RANK($N1204,$N$6:$N$2005,0)+COUNTIF($N$6:$N1204,N1204)</f>
        <v>100</v>
      </c>
      <c r="M1204" s="97"/>
      <c r="N1204" s="97"/>
      <c r="O1204" s="97"/>
      <c r="P1204" s="97"/>
      <c r="Q1204" s="93"/>
      <c r="U1204" s="93"/>
      <c r="W1204" s="51" t="str">
        <f>IF(AND(AdmittedwithRecentDischarge!$K1226&lt;&gt;"",AdmittedwithRecentDischarge!$I1226&lt;&gt;"",AdmittedwithRecentDischarge!$W1226&lt;&gt;""), AdmittedwithRecentDischarge!$W1226,"")</f>
        <v/>
      </c>
      <c r="X1204" s="97">
        <f t="array" ref="X1204">RANK($Z1204,$Z$6:$Z$2005,0)+COUNTIF($Z$6:$Z1204,Z1204)</f>
        <v>100</v>
      </c>
      <c r="AC1204" s="97"/>
      <c r="AD1204" s="93"/>
    </row>
    <row r="1205" spans="1:30">
      <c r="A1205" s="97">
        <f t="shared" si="18"/>
        <v>1200</v>
      </c>
      <c r="B1205" s="97"/>
      <c r="C1205" s="51" t="str">
        <f>IF(AND(AdmittedwithRecentDischarge!$K1227&lt;&gt;"",AdmittedwithRecentDischarge!$I1227&lt;&gt;"",AdmittedwithRecentDischarge!$S1227&lt;&gt;""), AdmittedwithRecentDischarge!$S1227,"")</f>
        <v/>
      </c>
      <c r="D1205" s="97">
        <f>RANK($F1205,$F$6:$F$2005,0)+COUNTIF($F$6:$F1205,F1205)</f>
        <v>100</v>
      </c>
      <c r="E1205" s="97"/>
      <c r="F1205" s="97"/>
      <c r="G1205" s="97"/>
      <c r="H1205" s="97"/>
      <c r="I1205" s="93"/>
      <c r="J1205" s="97"/>
      <c r="K1205" s="51" t="str">
        <f>IF(AND(TransferLog!$J1220&lt;&gt;"",TransferLog!$L1220&lt;&gt;""), TransferLog!$L1220,"")</f>
        <v/>
      </c>
      <c r="L1205" s="97">
        <f t="array" ref="L1205">RANK($N1205,$N$6:$N$2005,0)+COUNTIF($N$6:$N1205,N1205)</f>
        <v>100</v>
      </c>
      <c r="M1205" s="97"/>
      <c r="N1205" s="97"/>
      <c r="O1205" s="97"/>
      <c r="P1205" s="97"/>
      <c r="Q1205" s="93"/>
      <c r="U1205" s="93"/>
      <c r="W1205" s="51" t="str">
        <f>IF(AND(AdmittedwithRecentDischarge!$K1227&lt;&gt;"",AdmittedwithRecentDischarge!$I1227&lt;&gt;"",AdmittedwithRecentDischarge!$W1227&lt;&gt;""), AdmittedwithRecentDischarge!$W1227,"")</f>
        <v/>
      </c>
      <c r="X1205" s="97">
        <f t="array" ref="X1205">RANK($Z1205,$Z$6:$Z$2005,0)+COUNTIF($Z$6:$Z1205,Z1205)</f>
        <v>100</v>
      </c>
      <c r="AC1205" s="97"/>
      <c r="AD1205" s="93"/>
    </row>
    <row r="1206" spans="1:30">
      <c r="A1206" s="97">
        <f t="shared" si="18"/>
        <v>1201</v>
      </c>
      <c r="B1206" s="97"/>
      <c r="C1206" s="51" t="str">
        <f>IF(AND(AdmittedwithRecentDischarge!$K1228&lt;&gt;"",AdmittedwithRecentDischarge!$I1228&lt;&gt;"",AdmittedwithRecentDischarge!$S1228&lt;&gt;""), AdmittedwithRecentDischarge!$S1228,"")</f>
        <v/>
      </c>
      <c r="D1206" s="97">
        <f>RANK($F1206,$F$6:$F$2005,0)+COUNTIF($F$6:$F1206,F1206)</f>
        <v>100</v>
      </c>
      <c r="E1206" s="97"/>
      <c r="F1206" s="97"/>
      <c r="G1206" s="97"/>
      <c r="H1206" s="97"/>
      <c r="I1206" s="93"/>
      <c r="J1206" s="97"/>
      <c r="K1206" s="51" t="str">
        <f>IF(AND(TransferLog!$J1221&lt;&gt;"",TransferLog!$L1221&lt;&gt;""), TransferLog!$L1221,"")</f>
        <v/>
      </c>
      <c r="L1206" s="97">
        <f t="array" ref="L1206">RANK($N1206,$N$6:$N$2005,0)+COUNTIF($N$6:$N1206,N1206)</f>
        <v>100</v>
      </c>
      <c r="M1206" s="97"/>
      <c r="N1206" s="97"/>
      <c r="O1206" s="97"/>
      <c r="P1206" s="97"/>
      <c r="Q1206" s="93"/>
      <c r="U1206" s="93"/>
      <c r="W1206" s="51" t="str">
        <f>IF(AND(AdmittedwithRecentDischarge!$K1228&lt;&gt;"",AdmittedwithRecentDischarge!$I1228&lt;&gt;"",AdmittedwithRecentDischarge!$W1228&lt;&gt;""), AdmittedwithRecentDischarge!$W1228,"")</f>
        <v/>
      </c>
      <c r="X1206" s="97">
        <f t="array" ref="X1206">RANK($Z1206,$Z$6:$Z$2005,0)+COUNTIF($Z$6:$Z1206,Z1206)</f>
        <v>100</v>
      </c>
      <c r="AC1206" s="97"/>
      <c r="AD1206" s="93"/>
    </row>
    <row r="1207" spans="1:30">
      <c r="A1207" s="97">
        <f t="shared" si="18"/>
        <v>1202</v>
      </c>
      <c r="B1207" s="97"/>
      <c r="C1207" s="51" t="str">
        <f>IF(AND(AdmittedwithRecentDischarge!$K1229&lt;&gt;"",AdmittedwithRecentDischarge!$I1229&lt;&gt;"",AdmittedwithRecentDischarge!$S1229&lt;&gt;""), AdmittedwithRecentDischarge!$S1229,"")</f>
        <v/>
      </c>
      <c r="D1207" s="97">
        <f>RANK($F1207,$F$6:$F$2005,0)+COUNTIF($F$6:$F1207,F1207)</f>
        <v>100</v>
      </c>
      <c r="E1207" s="97"/>
      <c r="F1207" s="97"/>
      <c r="G1207" s="97"/>
      <c r="H1207" s="97"/>
      <c r="I1207" s="93"/>
      <c r="J1207" s="97"/>
      <c r="K1207" s="51" t="str">
        <f>IF(AND(TransferLog!$J1222&lt;&gt;"",TransferLog!$L1222&lt;&gt;""), TransferLog!$L1222,"")</f>
        <v/>
      </c>
      <c r="L1207" s="97">
        <f t="array" ref="L1207">RANK($N1207,$N$6:$N$2005,0)+COUNTIF($N$6:$N1207,N1207)</f>
        <v>100</v>
      </c>
      <c r="M1207" s="97"/>
      <c r="N1207" s="97"/>
      <c r="O1207" s="97"/>
      <c r="P1207" s="97"/>
      <c r="Q1207" s="93"/>
      <c r="U1207" s="93"/>
      <c r="W1207" s="51" t="str">
        <f>IF(AND(AdmittedwithRecentDischarge!$K1229&lt;&gt;"",AdmittedwithRecentDischarge!$I1229&lt;&gt;"",AdmittedwithRecentDischarge!$W1229&lt;&gt;""), AdmittedwithRecentDischarge!$W1229,"")</f>
        <v/>
      </c>
      <c r="X1207" s="97">
        <f t="array" ref="X1207">RANK($Z1207,$Z$6:$Z$2005,0)+COUNTIF($Z$6:$Z1207,Z1207)</f>
        <v>100</v>
      </c>
      <c r="AC1207" s="97"/>
      <c r="AD1207" s="93"/>
    </row>
    <row r="1208" spans="1:30">
      <c r="A1208" s="97">
        <f t="shared" si="18"/>
        <v>1203</v>
      </c>
      <c r="B1208" s="97"/>
      <c r="C1208" s="51" t="str">
        <f>IF(AND(AdmittedwithRecentDischarge!$K1230&lt;&gt;"",AdmittedwithRecentDischarge!$I1230&lt;&gt;"",AdmittedwithRecentDischarge!$S1230&lt;&gt;""), AdmittedwithRecentDischarge!$S1230,"")</f>
        <v/>
      </c>
      <c r="D1208" s="97">
        <f>RANK($F1208,$F$6:$F$2005,0)+COUNTIF($F$6:$F1208,F1208)</f>
        <v>100</v>
      </c>
      <c r="E1208" s="97"/>
      <c r="F1208" s="97"/>
      <c r="G1208" s="97"/>
      <c r="H1208" s="97"/>
      <c r="I1208" s="93"/>
      <c r="J1208" s="97"/>
      <c r="K1208" s="51" t="str">
        <f>IF(AND(TransferLog!$J1223&lt;&gt;"",TransferLog!$L1223&lt;&gt;""), TransferLog!$L1223,"")</f>
        <v/>
      </c>
      <c r="L1208" s="97">
        <f t="array" ref="L1208">RANK($N1208,$N$6:$N$2005,0)+COUNTIF($N$6:$N1208,N1208)</f>
        <v>100</v>
      </c>
      <c r="M1208" s="97"/>
      <c r="N1208" s="97"/>
      <c r="O1208" s="97"/>
      <c r="P1208" s="97"/>
      <c r="Q1208" s="93"/>
      <c r="U1208" s="93"/>
      <c r="W1208" s="51" t="str">
        <f>IF(AND(AdmittedwithRecentDischarge!$K1230&lt;&gt;"",AdmittedwithRecentDischarge!$I1230&lt;&gt;"",AdmittedwithRecentDischarge!$W1230&lt;&gt;""), AdmittedwithRecentDischarge!$W1230,"")</f>
        <v/>
      </c>
      <c r="X1208" s="97">
        <f t="array" ref="X1208">RANK($Z1208,$Z$6:$Z$2005,0)+COUNTIF($Z$6:$Z1208,Z1208)</f>
        <v>100</v>
      </c>
      <c r="AC1208" s="97"/>
      <c r="AD1208" s="93"/>
    </row>
    <row r="1209" spans="1:30">
      <c r="A1209" s="97">
        <f t="shared" si="18"/>
        <v>1204</v>
      </c>
      <c r="B1209" s="97"/>
      <c r="C1209" s="51" t="str">
        <f>IF(AND(AdmittedwithRecentDischarge!$K1231&lt;&gt;"",AdmittedwithRecentDischarge!$I1231&lt;&gt;"",AdmittedwithRecentDischarge!$S1231&lt;&gt;""), AdmittedwithRecentDischarge!$S1231,"")</f>
        <v/>
      </c>
      <c r="D1209" s="97">
        <f>RANK($F1209,$F$6:$F$2005,0)+COUNTIF($F$6:$F1209,F1209)</f>
        <v>100</v>
      </c>
      <c r="E1209" s="97"/>
      <c r="F1209" s="97"/>
      <c r="G1209" s="97"/>
      <c r="H1209" s="97"/>
      <c r="I1209" s="93"/>
      <c r="J1209" s="97"/>
      <c r="K1209" s="51" t="str">
        <f>IF(AND(TransferLog!$J1224&lt;&gt;"",TransferLog!$L1224&lt;&gt;""), TransferLog!$L1224,"")</f>
        <v/>
      </c>
      <c r="L1209" s="97">
        <f t="array" ref="L1209">RANK($N1209,$N$6:$N$2005,0)+COUNTIF($N$6:$N1209,N1209)</f>
        <v>100</v>
      </c>
      <c r="M1209" s="97"/>
      <c r="N1209" s="97"/>
      <c r="O1209" s="97"/>
      <c r="P1209" s="97"/>
      <c r="Q1209" s="93"/>
      <c r="U1209" s="93"/>
      <c r="W1209" s="51" t="str">
        <f>IF(AND(AdmittedwithRecentDischarge!$K1231&lt;&gt;"",AdmittedwithRecentDischarge!$I1231&lt;&gt;"",AdmittedwithRecentDischarge!$W1231&lt;&gt;""), AdmittedwithRecentDischarge!$W1231,"")</f>
        <v/>
      </c>
      <c r="X1209" s="97">
        <f t="array" ref="X1209">RANK($Z1209,$Z$6:$Z$2005,0)+COUNTIF($Z$6:$Z1209,Z1209)</f>
        <v>100</v>
      </c>
      <c r="AC1209" s="97"/>
      <c r="AD1209" s="93"/>
    </row>
    <row r="1210" spans="1:30">
      <c r="A1210" s="97">
        <f t="shared" si="18"/>
        <v>1205</v>
      </c>
      <c r="B1210" s="97"/>
      <c r="C1210" s="51" t="str">
        <f>IF(AND(AdmittedwithRecentDischarge!$K1232&lt;&gt;"",AdmittedwithRecentDischarge!$I1232&lt;&gt;"",AdmittedwithRecentDischarge!$S1232&lt;&gt;""), AdmittedwithRecentDischarge!$S1232,"")</f>
        <v/>
      </c>
      <c r="D1210" s="97">
        <f>RANK($F1210,$F$6:$F$2005,0)+COUNTIF($F$6:$F1210,F1210)</f>
        <v>100</v>
      </c>
      <c r="E1210" s="97"/>
      <c r="F1210" s="97"/>
      <c r="G1210" s="97"/>
      <c r="H1210" s="97"/>
      <c r="I1210" s="93"/>
      <c r="J1210" s="97"/>
      <c r="K1210" s="51" t="str">
        <f>IF(AND(TransferLog!$J1225&lt;&gt;"",TransferLog!$L1225&lt;&gt;""), TransferLog!$L1225,"")</f>
        <v/>
      </c>
      <c r="L1210" s="97">
        <f t="array" ref="L1210">RANK($N1210,$N$6:$N$2005,0)+COUNTIF($N$6:$N1210,N1210)</f>
        <v>100</v>
      </c>
      <c r="M1210" s="97"/>
      <c r="N1210" s="97"/>
      <c r="O1210" s="97"/>
      <c r="P1210" s="97"/>
      <c r="Q1210" s="93"/>
      <c r="U1210" s="93"/>
      <c r="W1210" s="51" t="str">
        <f>IF(AND(AdmittedwithRecentDischarge!$K1232&lt;&gt;"",AdmittedwithRecentDischarge!$I1232&lt;&gt;"",AdmittedwithRecentDischarge!$W1232&lt;&gt;""), AdmittedwithRecentDischarge!$W1232,"")</f>
        <v/>
      </c>
      <c r="X1210" s="97">
        <f t="array" ref="X1210">RANK($Z1210,$Z$6:$Z$2005,0)+COUNTIF($Z$6:$Z1210,Z1210)</f>
        <v>100</v>
      </c>
      <c r="AC1210" s="97"/>
      <c r="AD1210" s="93"/>
    </row>
    <row r="1211" spans="1:30">
      <c r="A1211" s="97">
        <f t="shared" si="18"/>
        <v>1206</v>
      </c>
      <c r="B1211" s="97"/>
      <c r="C1211" s="51" t="str">
        <f>IF(AND(AdmittedwithRecentDischarge!$K1233&lt;&gt;"",AdmittedwithRecentDischarge!$I1233&lt;&gt;"",AdmittedwithRecentDischarge!$S1233&lt;&gt;""), AdmittedwithRecentDischarge!$S1233,"")</f>
        <v/>
      </c>
      <c r="D1211" s="97">
        <f>RANK($F1211,$F$6:$F$2005,0)+COUNTIF($F$6:$F1211,F1211)</f>
        <v>100</v>
      </c>
      <c r="E1211" s="97"/>
      <c r="F1211" s="97"/>
      <c r="G1211" s="97"/>
      <c r="H1211" s="97"/>
      <c r="I1211" s="93"/>
      <c r="J1211" s="97"/>
      <c r="K1211" s="51" t="str">
        <f>IF(AND(TransferLog!$J1226&lt;&gt;"",TransferLog!$L1226&lt;&gt;""), TransferLog!$L1226,"")</f>
        <v/>
      </c>
      <c r="L1211" s="97">
        <f t="array" ref="L1211">RANK($N1211,$N$6:$N$2005,0)+COUNTIF($N$6:$N1211,N1211)</f>
        <v>100</v>
      </c>
      <c r="M1211" s="97"/>
      <c r="N1211" s="97"/>
      <c r="O1211" s="97"/>
      <c r="P1211" s="97"/>
      <c r="Q1211" s="93"/>
      <c r="U1211" s="93"/>
      <c r="W1211" s="51" t="str">
        <f>IF(AND(AdmittedwithRecentDischarge!$K1233&lt;&gt;"",AdmittedwithRecentDischarge!$I1233&lt;&gt;"",AdmittedwithRecentDischarge!$W1233&lt;&gt;""), AdmittedwithRecentDischarge!$W1233,"")</f>
        <v/>
      </c>
      <c r="X1211" s="97">
        <f t="array" ref="X1211">RANK($Z1211,$Z$6:$Z$2005,0)+COUNTIF($Z$6:$Z1211,Z1211)</f>
        <v>100</v>
      </c>
      <c r="AC1211" s="97"/>
      <c r="AD1211" s="93"/>
    </row>
    <row r="1212" spans="1:30">
      <c r="A1212" s="97">
        <f t="shared" si="18"/>
        <v>1207</v>
      </c>
      <c r="B1212" s="97"/>
      <c r="C1212" s="51" t="str">
        <f>IF(AND(AdmittedwithRecentDischarge!$K1234&lt;&gt;"",AdmittedwithRecentDischarge!$I1234&lt;&gt;"",AdmittedwithRecentDischarge!$S1234&lt;&gt;""), AdmittedwithRecentDischarge!$S1234,"")</f>
        <v/>
      </c>
      <c r="D1212" s="97">
        <f>RANK($F1212,$F$6:$F$2005,0)+COUNTIF($F$6:$F1212,F1212)</f>
        <v>100</v>
      </c>
      <c r="E1212" s="97"/>
      <c r="F1212" s="97"/>
      <c r="G1212" s="97"/>
      <c r="H1212" s="97"/>
      <c r="I1212" s="93"/>
      <c r="J1212" s="97"/>
      <c r="K1212" s="51" t="str">
        <f>IF(AND(TransferLog!$J1227&lt;&gt;"",TransferLog!$L1227&lt;&gt;""), TransferLog!$L1227,"")</f>
        <v/>
      </c>
      <c r="L1212" s="97">
        <f t="array" ref="L1212">RANK($N1212,$N$6:$N$2005,0)+COUNTIF($N$6:$N1212,N1212)</f>
        <v>100</v>
      </c>
      <c r="M1212" s="97"/>
      <c r="N1212" s="97"/>
      <c r="O1212" s="97"/>
      <c r="P1212" s="97"/>
      <c r="Q1212" s="93"/>
      <c r="U1212" s="93"/>
      <c r="W1212" s="51" t="str">
        <f>IF(AND(AdmittedwithRecentDischarge!$K1234&lt;&gt;"",AdmittedwithRecentDischarge!$I1234&lt;&gt;"",AdmittedwithRecentDischarge!$W1234&lt;&gt;""), AdmittedwithRecentDischarge!$W1234,"")</f>
        <v/>
      </c>
      <c r="X1212" s="97">
        <f t="array" ref="X1212">RANK($Z1212,$Z$6:$Z$2005,0)+COUNTIF($Z$6:$Z1212,Z1212)</f>
        <v>100</v>
      </c>
      <c r="AC1212" s="97"/>
      <c r="AD1212" s="93"/>
    </row>
    <row r="1213" spans="1:30">
      <c r="A1213" s="97">
        <f t="shared" si="18"/>
        <v>1208</v>
      </c>
      <c r="B1213" s="97"/>
      <c r="C1213" s="51" t="str">
        <f>IF(AND(AdmittedwithRecentDischarge!$K1235&lt;&gt;"",AdmittedwithRecentDischarge!$I1235&lt;&gt;"",AdmittedwithRecentDischarge!$S1235&lt;&gt;""), AdmittedwithRecentDischarge!$S1235,"")</f>
        <v/>
      </c>
      <c r="D1213" s="97">
        <f>RANK($F1213,$F$6:$F$2005,0)+COUNTIF($F$6:$F1213,F1213)</f>
        <v>100</v>
      </c>
      <c r="E1213" s="97"/>
      <c r="F1213" s="97"/>
      <c r="G1213" s="97"/>
      <c r="H1213" s="97"/>
      <c r="I1213" s="93"/>
      <c r="J1213" s="97"/>
      <c r="K1213" s="51" t="str">
        <f>IF(AND(TransferLog!$J1228&lt;&gt;"",TransferLog!$L1228&lt;&gt;""), TransferLog!$L1228,"")</f>
        <v/>
      </c>
      <c r="L1213" s="97">
        <f t="array" ref="L1213">RANK($N1213,$N$6:$N$2005,0)+COUNTIF($N$6:$N1213,N1213)</f>
        <v>100</v>
      </c>
      <c r="M1213" s="97"/>
      <c r="N1213" s="97"/>
      <c r="O1213" s="97"/>
      <c r="P1213" s="97"/>
      <c r="Q1213" s="93"/>
      <c r="U1213" s="93"/>
      <c r="W1213" s="51" t="str">
        <f>IF(AND(AdmittedwithRecentDischarge!$K1235&lt;&gt;"",AdmittedwithRecentDischarge!$I1235&lt;&gt;"",AdmittedwithRecentDischarge!$W1235&lt;&gt;""), AdmittedwithRecentDischarge!$W1235,"")</f>
        <v/>
      </c>
      <c r="X1213" s="97">
        <f t="array" ref="X1213">RANK($Z1213,$Z$6:$Z$2005,0)+COUNTIF($Z$6:$Z1213,Z1213)</f>
        <v>100</v>
      </c>
      <c r="AC1213" s="97"/>
      <c r="AD1213" s="93"/>
    </row>
    <row r="1214" spans="1:30">
      <c r="A1214" s="97">
        <f t="shared" si="18"/>
        <v>1209</v>
      </c>
      <c r="B1214" s="97"/>
      <c r="C1214" s="51" t="str">
        <f>IF(AND(AdmittedwithRecentDischarge!$K1236&lt;&gt;"",AdmittedwithRecentDischarge!$I1236&lt;&gt;"",AdmittedwithRecentDischarge!$S1236&lt;&gt;""), AdmittedwithRecentDischarge!$S1236,"")</f>
        <v/>
      </c>
      <c r="D1214" s="97">
        <f>RANK($F1214,$F$6:$F$2005,0)+COUNTIF($F$6:$F1214,F1214)</f>
        <v>100</v>
      </c>
      <c r="E1214" s="97"/>
      <c r="F1214" s="97"/>
      <c r="G1214" s="97"/>
      <c r="H1214" s="97"/>
      <c r="I1214" s="93"/>
      <c r="J1214" s="97"/>
      <c r="K1214" s="51" t="str">
        <f>IF(AND(TransferLog!$J1229&lt;&gt;"",TransferLog!$L1229&lt;&gt;""), TransferLog!$L1229,"")</f>
        <v/>
      </c>
      <c r="L1214" s="97">
        <f t="array" ref="L1214">RANK($N1214,$N$6:$N$2005,0)+COUNTIF($N$6:$N1214,N1214)</f>
        <v>100</v>
      </c>
      <c r="M1214" s="97"/>
      <c r="N1214" s="97"/>
      <c r="O1214" s="97"/>
      <c r="P1214" s="97"/>
      <c r="Q1214" s="93"/>
      <c r="U1214" s="93"/>
      <c r="W1214" s="51" t="str">
        <f>IF(AND(AdmittedwithRecentDischarge!$K1236&lt;&gt;"",AdmittedwithRecentDischarge!$I1236&lt;&gt;"",AdmittedwithRecentDischarge!$W1236&lt;&gt;""), AdmittedwithRecentDischarge!$W1236,"")</f>
        <v/>
      </c>
      <c r="X1214" s="97">
        <f t="array" ref="X1214">RANK($Z1214,$Z$6:$Z$2005,0)+COUNTIF($Z$6:$Z1214,Z1214)</f>
        <v>100</v>
      </c>
      <c r="AC1214" s="97"/>
      <c r="AD1214" s="93"/>
    </row>
    <row r="1215" spans="1:30">
      <c r="A1215" s="97">
        <f t="shared" si="18"/>
        <v>1210</v>
      </c>
      <c r="B1215" s="97"/>
      <c r="C1215" s="51" t="str">
        <f>IF(AND(AdmittedwithRecentDischarge!$K1237&lt;&gt;"",AdmittedwithRecentDischarge!$I1237&lt;&gt;"",AdmittedwithRecentDischarge!$S1237&lt;&gt;""), AdmittedwithRecentDischarge!$S1237,"")</f>
        <v/>
      </c>
      <c r="D1215" s="97">
        <f>RANK($F1215,$F$6:$F$2005,0)+COUNTIF($F$6:$F1215,F1215)</f>
        <v>100</v>
      </c>
      <c r="E1215" s="97"/>
      <c r="F1215" s="97"/>
      <c r="G1215" s="97"/>
      <c r="H1215" s="97"/>
      <c r="I1215" s="93"/>
      <c r="J1215" s="97"/>
      <c r="K1215" s="51" t="str">
        <f>IF(AND(TransferLog!$J1230&lt;&gt;"",TransferLog!$L1230&lt;&gt;""), TransferLog!$L1230,"")</f>
        <v/>
      </c>
      <c r="L1215" s="97">
        <f t="array" ref="L1215">RANK($N1215,$N$6:$N$2005,0)+COUNTIF($N$6:$N1215,N1215)</f>
        <v>100</v>
      </c>
      <c r="M1215" s="97"/>
      <c r="N1215" s="97"/>
      <c r="O1215" s="97"/>
      <c r="P1215" s="97"/>
      <c r="Q1215" s="93"/>
      <c r="U1215" s="93"/>
      <c r="W1215" s="51" t="str">
        <f>IF(AND(AdmittedwithRecentDischarge!$K1237&lt;&gt;"",AdmittedwithRecentDischarge!$I1237&lt;&gt;"",AdmittedwithRecentDischarge!$W1237&lt;&gt;""), AdmittedwithRecentDischarge!$W1237,"")</f>
        <v/>
      </c>
      <c r="X1215" s="97">
        <f t="array" ref="X1215">RANK($Z1215,$Z$6:$Z$2005,0)+COUNTIF($Z$6:$Z1215,Z1215)</f>
        <v>100</v>
      </c>
      <c r="AC1215" s="97"/>
      <c r="AD1215" s="93"/>
    </row>
    <row r="1216" spans="1:30">
      <c r="A1216" s="97">
        <f t="shared" si="18"/>
        <v>1211</v>
      </c>
      <c r="B1216" s="97"/>
      <c r="C1216" s="51" t="str">
        <f>IF(AND(AdmittedwithRecentDischarge!$K1238&lt;&gt;"",AdmittedwithRecentDischarge!$I1238&lt;&gt;"",AdmittedwithRecentDischarge!$S1238&lt;&gt;""), AdmittedwithRecentDischarge!$S1238,"")</f>
        <v/>
      </c>
      <c r="D1216" s="97">
        <f>RANK($F1216,$F$6:$F$2005,0)+COUNTIF($F$6:$F1216,F1216)</f>
        <v>100</v>
      </c>
      <c r="E1216" s="97"/>
      <c r="F1216" s="97"/>
      <c r="G1216" s="97"/>
      <c r="H1216" s="97"/>
      <c r="I1216" s="93"/>
      <c r="J1216" s="97"/>
      <c r="K1216" s="51" t="str">
        <f>IF(AND(TransferLog!$J1231&lt;&gt;"",TransferLog!$L1231&lt;&gt;""), TransferLog!$L1231,"")</f>
        <v/>
      </c>
      <c r="L1216" s="97">
        <f t="array" ref="L1216">RANK($N1216,$N$6:$N$2005,0)+COUNTIF($N$6:$N1216,N1216)</f>
        <v>100</v>
      </c>
      <c r="M1216" s="97"/>
      <c r="N1216" s="97"/>
      <c r="O1216" s="97"/>
      <c r="P1216" s="97"/>
      <c r="Q1216" s="93"/>
      <c r="U1216" s="93"/>
      <c r="W1216" s="51" t="str">
        <f>IF(AND(AdmittedwithRecentDischarge!$K1238&lt;&gt;"",AdmittedwithRecentDischarge!$I1238&lt;&gt;"",AdmittedwithRecentDischarge!$W1238&lt;&gt;""), AdmittedwithRecentDischarge!$W1238,"")</f>
        <v/>
      </c>
      <c r="X1216" s="97">
        <f t="array" ref="X1216">RANK($Z1216,$Z$6:$Z$2005,0)+COUNTIF($Z$6:$Z1216,Z1216)</f>
        <v>100</v>
      </c>
      <c r="AC1216" s="97"/>
      <c r="AD1216" s="93"/>
    </row>
    <row r="1217" spans="1:30">
      <c r="A1217" s="97">
        <f t="shared" si="18"/>
        <v>1212</v>
      </c>
      <c r="B1217" s="97"/>
      <c r="C1217" s="51" t="str">
        <f>IF(AND(AdmittedwithRecentDischarge!$K1239&lt;&gt;"",AdmittedwithRecentDischarge!$I1239&lt;&gt;"",AdmittedwithRecentDischarge!$S1239&lt;&gt;""), AdmittedwithRecentDischarge!$S1239,"")</f>
        <v/>
      </c>
      <c r="D1217" s="97">
        <f>RANK($F1217,$F$6:$F$2005,0)+COUNTIF($F$6:$F1217,F1217)</f>
        <v>100</v>
      </c>
      <c r="E1217" s="97"/>
      <c r="F1217" s="97"/>
      <c r="G1217" s="97"/>
      <c r="H1217" s="97"/>
      <c r="I1217" s="93"/>
      <c r="J1217" s="97"/>
      <c r="K1217" s="51" t="str">
        <f>IF(AND(TransferLog!$J1232&lt;&gt;"",TransferLog!$L1232&lt;&gt;""), TransferLog!$L1232,"")</f>
        <v/>
      </c>
      <c r="L1217" s="97">
        <f t="array" ref="L1217">RANK($N1217,$N$6:$N$2005,0)+COUNTIF($N$6:$N1217,N1217)</f>
        <v>100</v>
      </c>
      <c r="M1217" s="97"/>
      <c r="N1217" s="97"/>
      <c r="O1217" s="97"/>
      <c r="P1217" s="97"/>
      <c r="Q1217" s="93"/>
      <c r="U1217" s="93"/>
      <c r="W1217" s="51" t="str">
        <f>IF(AND(AdmittedwithRecentDischarge!$K1239&lt;&gt;"",AdmittedwithRecentDischarge!$I1239&lt;&gt;"",AdmittedwithRecentDischarge!$W1239&lt;&gt;""), AdmittedwithRecentDischarge!$W1239,"")</f>
        <v/>
      </c>
      <c r="X1217" s="97">
        <f t="array" ref="X1217">RANK($Z1217,$Z$6:$Z$2005,0)+COUNTIF($Z$6:$Z1217,Z1217)</f>
        <v>100</v>
      </c>
      <c r="AC1217" s="97"/>
      <c r="AD1217" s="93"/>
    </row>
    <row r="1218" spans="1:30">
      <c r="A1218" s="97">
        <f t="shared" si="18"/>
        <v>1213</v>
      </c>
      <c r="B1218" s="97"/>
      <c r="C1218" s="51" t="str">
        <f>IF(AND(AdmittedwithRecentDischarge!$K1240&lt;&gt;"",AdmittedwithRecentDischarge!$I1240&lt;&gt;"",AdmittedwithRecentDischarge!$S1240&lt;&gt;""), AdmittedwithRecentDischarge!$S1240,"")</f>
        <v/>
      </c>
      <c r="D1218" s="97">
        <f>RANK($F1218,$F$6:$F$2005,0)+COUNTIF($F$6:$F1218,F1218)</f>
        <v>100</v>
      </c>
      <c r="E1218" s="97"/>
      <c r="F1218" s="97"/>
      <c r="G1218" s="97"/>
      <c r="H1218" s="97"/>
      <c r="I1218" s="93"/>
      <c r="J1218" s="97"/>
      <c r="K1218" s="51" t="str">
        <f>IF(AND(TransferLog!$J1233&lt;&gt;"",TransferLog!$L1233&lt;&gt;""), TransferLog!$L1233,"")</f>
        <v/>
      </c>
      <c r="L1218" s="97">
        <f t="array" ref="L1218">RANK($N1218,$N$6:$N$2005,0)+COUNTIF($N$6:$N1218,N1218)</f>
        <v>100</v>
      </c>
      <c r="M1218" s="97"/>
      <c r="N1218" s="97"/>
      <c r="O1218" s="97"/>
      <c r="P1218" s="97"/>
      <c r="Q1218" s="93"/>
      <c r="U1218" s="93"/>
      <c r="W1218" s="51" t="str">
        <f>IF(AND(AdmittedwithRecentDischarge!$K1240&lt;&gt;"",AdmittedwithRecentDischarge!$I1240&lt;&gt;"",AdmittedwithRecentDischarge!$W1240&lt;&gt;""), AdmittedwithRecentDischarge!$W1240,"")</f>
        <v/>
      </c>
      <c r="X1218" s="97">
        <f t="array" ref="X1218">RANK($Z1218,$Z$6:$Z$2005,0)+COUNTIF($Z$6:$Z1218,Z1218)</f>
        <v>100</v>
      </c>
      <c r="AC1218" s="97"/>
      <c r="AD1218" s="93"/>
    </row>
    <row r="1219" spans="1:30">
      <c r="A1219" s="97">
        <f t="shared" si="18"/>
        <v>1214</v>
      </c>
      <c r="B1219" s="97"/>
      <c r="C1219" s="51" t="str">
        <f>IF(AND(AdmittedwithRecentDischarge!$K1241&lt;&gt;"",AdmittedwithRecentDischarge!$I1241&lt;&gt;"",AdmittedwithRecentDischarge!$S1241&lt;&gt;""), AdmittedwithRecentDischarge!$S1241,"")</f>
        <v/>
      </c>
      <c r="D1219" s="97">
        <f>RANK($F1219,$F$6:$F$2005,0)+COUNTIF($F$6:$F1219,F1219)</f>
        <v>100</v>
      </c>
      <c r="E1219" s="97"/>
      <c r="F1219" s="97"/>
      <c r="G1219" s="97"/>
      <c r="H1219" s="97"/>
      <c r="I1219" s="93"/>
      <c r="J1219" s="97"/>
      <c r="K1219" s="51" t="str">
        <f>IF(AND(TransferLog!$J1234&lt;&gt;"",TransferLog!$L1234&lt;&gt;""), TransferLog!$L1234,"")</f>
        <v/>
      </c>
      <c r="L1219" s="97">
        <f t="array" ref="L1219">RANK($N1219,$N$6:$N$2005,0)+COUNTIF($N$6:$N1219,N1219)</f>
        <v>100</v>
      </c>
      <c r="M1219" s="97"/>
      <c r="N1219" s="97"/>
      <c r="O1219" s="97"/>
      <c r="P1219" s="97"/>
      <c r="Q1219" s="93"/>
      <c r="U1219" s="93"/>
      <c r="W1219" s="51" t="str">
        <f>IF(AND(AdmittedwithRecentDischarge!$K1241&lt;&gt;"",AdmittedwithRecentDischarge!$I1241&lt;&gt;"",AdmittedwithRecentDischarge!$W1241&lt;&gt;""), AdmittedwithRecentDischarge!$W1241,"")</f>
        <v/>
      </c>
      <c r="X1219" s="97">
        <f t="array" ref="X1219">RANK($Z1219,$Z$6:$Z$2005,0)+COUNTIF($Z$6:$Z1219,Z1219)</f>
        <v>100</v>
      </c>
      <c r="AC1219" s="97"/>
      <c r="AD1219" s="93"/>
    </row>
    <row r="1220" spans="1:30">
      <c r="A1220" s="97">
        <f t="shared" si="18"/>
        <v>1215</v>
      </c>
      <c r="B1220" s="97"/>
      <c r="C1220" s="51" t="str">
        <f>IF(AND(AdmittedwithRecentDischarge!$K1242&lt;&gt;"",AdmittedwithRecentDischarge!$I1242&lt;&gt;"",AdmittedwithRecentDischarge!$S1242&lt;&gt;""), AdmittedwithRecentDischarge!$S1242,"")</f>
        <v/>
      </c>
      <c r="D1220" s="97">
        <f>RANK($F1220,$F$6:$F$2005,0)+COUNTIF($F$6:$F1220,F1220)</f>
        <v>100</v>
      </c>
      <c r="E1220" s="97"/>
      <c r="F1220" s="97"/>
      <c r="G1220" s="97"/>
      <c r="H1220" s="97"/>
      <c r="I1220" s="93"/>
      <c r="J1220" s="97"/>
      <c r="K1220" s="51" t="str">
        <f>IF(AND(TransferLog!$J1235&lt;&gt;"",TransferLog!$L1235&lt;&gt;""), TransferLog!$L1235,"")</f>
        <v/>
      </c>
      <c r="L1220" s="97">
        <f t="array" ref="L1220">RANK($N1220,$N$6:$N$2005,0)+COUNTIF($N$6:$N1220,N1220)</f>
        <v>100</v>
      </c>
      <c r="M1220" s="97"/>
      <c r="N1220" s="97"/>
      <c r="O1220" s="97"/>
      <c r="P1220" s="97"/>
      <c r="Q1220" s="93"/>
      <c r="U1220" s="93"/>
      <c r="W1220" s="51" t="str">
        <f>IF(AND(AdmittedwithRecentDischarge!$K1242&lt;&gt;"",AdmittedwithRecentDischarge!$I1242&lt;&gt;"",AdmittedwithRecentDischarge!$W1242&lt;&gt;""), AdmittedwithRecentDischarge!$W1242,"")</f>
        <v/>
      </c>
      <c r="X1220" s="97">
        <f t="array" ref="X1220">RANK($Z1220,$Z$6:$Z$2005,0)+COUNTIF($Z$6:$Z1220,Z1220)</f>
        <v>100</v>
      </c>
      <c r="AC1220" s="97"/>
      <c r="AD1220" s="93"/>
    </row>
    <row r="1221" spans="1:30">
      <c r="A1221" s="97">
        <f t="shared" si="18"/>
        <v>1216</v>
      </c>
      <c r="B1221" s="97"/>
      <c r="C1221" s="51" t="str">
        <f>IF(AND(AdmittedwithRecentDischarge!$K1243&lt;&gt;"",AdmittedwithRecentDischarge!$I1243&lt;&gt;"",AdmittedwithRecentDischarge!$S1243&lt;&gt;""), AdmittedwithRecentDischarge!$S1243,"")</f>
        <v/>
      </c>
      <c r="D1221" s="97">
        <f>RANK($F1221,$F$6:$F$2005,0)+COUNTIF($F$6:$F1221,F1221)</f>
        <v>100</v>
      </c>
      <c r="E1221" s="97"/>
      <c r="F1221" s="97"/>
      <c r="G1221" s="97"/>
      <c r="H1221" s="97"/>
      <c r="I1221" s="93"/>
      <c r="J1221" s="97"/>
      <c r="K1221" s="51" t="str">
        <f>IF(AND(TransferLog!$J1236&lt;&gt;"",TransferLog!$L1236&lt;&gt;""), TransferLog!$L1236,"")</f>
        <v/>
      </c>
      <c r="L1221" s="97">
        <f t="array" ref="L1221">RANK($N1221,$N$6:$N$2005,0)+COUNTIF($N$6:$N1221,N1221)</f>
        <v>100</v>
      </c>
      <c r="M1221" s="97"/>
      <c r="N1221" s="97"/>
      <c r="O1221" s="97"/>
      <c r="P1221" s="97"/>
      <c r="Q1221" s="93"/>
      <c r="U1221" s="93"/>
      <c r="W1221" s="51" t="str">
        <f>IF(AND(AdmittedwithRecentDischarge!$K1243&lt;&gt;"",AdmittedwithRecentDischarge!$I1243&lt;&gt;"",AdmittedwithRecentDischarge!$W1243&lt;&gt;""), AdmittedwithRecentDischarge!$W1243,"")</f>
        <v/>
      </c>
      <c r="X1221" s="97">
        <f t="array" ref="X1221">RANK($Z1221,$Z$6:$Z$2005,0)+COUNTIF($Z$6:$Z1221,Z1221)</f>
        <v>100</v>
      </c>
      <c r="AC1221" s="97"/>
      <c r="AD1221" s="93"/>
    </row>
    <row r="1222" spans="1:30">
      <c r="A1222" s="97">
        <f t="shared" si="18"/>
        <v>1217</v>
      </c>
      <c r="B1222" s="97"/>
      <c r="C1222" s="51" t="str">
        <f>IF(AND(AdmittedwithRecentDischarge!$K1244&lt;&gt;"",AdmittedwithRecentDischarge!$I1244&lt;&gt;"",AdmittedwithRecentDischarge!$S1244&lt;&gt;""), AdmittedwithRecentDischarge!$S1244,"")</f>
        <v/>
      </c>
      <c r="D1222" s="97">
        <f>RANK($F1222,$F$6:$F$2005,0)+COUNTIF($F$6:$F1222,F1222)</f>
        <v>100</v>
      </c>
      <c r="E1222" s="97"/>
      <c r="F1222" s="97"/>
      <c r="G1222" s="97"/>
      <c r="H1222" s="97"/>
      <c r="I1222" s="93"/>
      <c r="J1222" s="97"/>
      <c r="K1222" s="51" t="str">
        <f>IF(AND(TransferLog!$J1237&lt;&gt;"",TransferLog!$L1237&lt;&gt;""), TransferLog!$L1237,"")</f>
        <v/>
      </c>
      <c r="L1222" s="97">
        <f t="array" ref="L1222">RANK($N1222,$N$6:$N$2005,0)+COUNTIF($N$6:$N1222,N1222)</f>
        <v>100</v>
      </c>
      <c r="M1222" s="97"/>
      <c r="N1222" s="97"/>
      <c r="O1222" s="97"/>
      <c r="P1222" s="97"/>
      <c r="Q1222" s="93"/>
      <c r="U1222" s="93"/>
      <c r="W1222" s="51" t="str">
        <f>IF(AND(AdmittedwithRecentDischarge!$K1244&lt;&gt;"",AdmittedwithRecentDischarge!$I1244&lt;&gt;"",AdmittedwithRecentDischarge!$W1244&lt;&gt;""), AdmittedwithRecentDischarge!$W1244,"")</f>
        <v/>
      </c>
      <c r="X1222" s="97">
        <f t="array" ref="X1222">RANK($Z1222,$Z$6:$Z$2005,0)+COUNTIF($Z$6:$Z1222,Z1222)</f>
        <v>100</v>
      </c>
      <c r="AC1222" s="97"/>
      <c r="AD1222" s="93"/>
    </row>
    <row r="1223" spans="1:30">
      <c r="A1223" s="97">
        <f t="shared" ref="A1223:A1286" si="19">ROW()-5</f>
        <v>1218</v>
      </c>
      <c r="B1223" s="97"/>
      <c r="C1223" s="51" t="str">
        <f>IF(AND(AdmittedwithRecentDischarge!$K1245&lt;&gt;"",AdmittedwithRecentDischarge!$I1245&lt;&gt;"",AdmittedwithRecentDischarge!$S1245&lt;&gt;""), AdmittedwithRecentDischarge!$S1245,"")</f>
        <v/>
      </c>
      <c r="D1223" s="97">
        <f>RANK($F1223,$F$6:$F$2005,0)+COUNTIF($F$6:$F1223,F1223)</f>
        <v>100</v>
      </c>
      <c r="E1223" s="97"/>
      <c r="F1223" s="97"/>
      <c r="G1223" s="97"/>
      <c r="H1223" s="97"/>
      <c r="I1223" s="93"/>
      <c r="J1223" s="97"/>
      <c r="K1223" s="51" t="str">
        <f>IF(AND(TransferLog!$J1238&lt;&gt;"",TransferLog!$L1238&lt;&gt;""), TransferLog!$L1238,"")</f>
        <v/>
      </c>
      <c r="L1223" s="97">
        <f t="array" ref="L1223">RANK($N1223,$N$6:$N$2005,0)+COUNTIF($N$6:$N1223,N1223)</f>
        <v>100</v>
      </c>
      <c r="M1223" s="97"/>
      <c r="N1223" s="97"/>
      <c r="O1223" s="97"/>
      <c r="P1223" s="97"/>
      <c r="Q1223" s="93"/>
      <c r="U1223" s="93"/>
      <c r="W1223" s="51" t="str">
        <f>IF(AND(AdmittedwithRecentDischarge!$K1245&lt;&gt;"",AdmittedwithRecentDischarge!$I1245&lt;&gt;"",AdmittedwithRecentDischarge!$W1245&lt;&gt;""), AdmittedwithRecentDischarge!$W1245,"")</f>
        <v/>
      </c>
      <c r="X1223" s="97">
        <f t="array" ref="X1223">RANK($Z1223,$Z$6:$Z$2005,0)+COUNTIF($Z$6:$Z1223,Z1223)</f>
        <v>100</v>
      </c>
      <c r="AC1223" s="97"/>
      <c r="AD1223" s="93"/>
    </row>
    <row r="1224" spans="1:30">
      <c r="A1224" s="97">
        <f t="shared" si="19"/>
        <v>1219</v>
      </c>
      <c r="B1224" s="97"/>
      <c r="C1224" s="51" t="str">
        <f>IF(AND(AdmittedwithRecentDischarge!$K1246&lt;&gt;"",AdmittedwithRecentDischarge!$I1246&lt;&gt;"",AdmittedwithRecentDischarge!$S1246&lt;&gt;""), AdmittedwithRecentDischarge!$S1246,"")</f>
        <v/>
      </c>
      <c r="D1224" s="97">
        <f>RANK($F1224,$F$6:$F$2005,0)+COUNTIF($F$6:$F1224,F1224)</f>
        <v>100</v>
      </c>
      <c r="E1224" s="97"/>
      <c r="F1224" s="97"/>
      <c r="G1224" s="97"/>
      <c r="H1224" s="97"/>
      <c r="I1224" s="93"/>
      <c r="J1224" s="97"/>
      <c r="K1224" s="51" t="str">
        <f>IF(AND(TransferLog!$J1239&lt;&gt;"",TransferLog!$L1239&lt;&gt;""), TransferLog!$L1239,"")</f>
        <v/>
      </c>
      <c r="L1224" s="97">
        <f t="array" ref="L1224">RANK($N1224,$N$6:$N$2005,0)+COUNTIF($N$6:$N1224,N1224)</f>
        <v>100</v>
      </c>
      <c r="M1224" s="97"/>
      <c r="N1224" s="97"/>
      <c r="O1224" s="97"/>
      <c r="P1224" s="97"/>
      <c r="Q1224" s="93"/>
      <c r="U1224" s="93"/>
      <c r="W1224" s="51" t="str">
        <f>IF(AND(AdmittedwithRecentDischarge!$K1246&lt;&gt;"",AdmittedwithRecentDischarge!$I1246&lt;&gt;"",AdmittedwithRecentDischarge!$W1246&lt;&gt;""), AdmittedwithRecentDischarge!$W1246,"")</f>
        <v/>
      </c>
      <c r="X1224" s="97">
        <f t="array" ref="X1224">RANK($Z1224,$Z$6:$Z$2005,0)+COUNTIF($Z$6:$Z1224,Z1224)</f>
        <v>100</v>
      </c>
      <c r="AC1224" s="97"/>
      <c r="AD1224" s="93"/>
    </row>
    <row r="1225" spans="1:30">
      <c r="A1225" s="97">
        <f t="shared" si="19"/>
        <v>1220</v>
      </c>
      <c r="B1225" s="97"/>
      <c r="C1225" s="51" t="str">
        <f>IF(AND(AdmittedwithRecentDischarge!$K1247&lt;&gt;"",AdmittedwithRecentDischarge!$I1247&lt;&gt;"",AdmittedwithRecentDischarge!$S1247&lt;&gt;""), AdmittedwithRecentDischarge!$S1247,"")</f>
        <v/>
      </c>
      <c r="D1225" s="97">
        <f>RANK($F1225,$F$6:$F$2005,0)+COUNTIF($F$6:$F1225,F1225)</f>
        <v>100</v>
      </c>
      <c r="E1225" s="97"/>
      <c r="F1225" s="97"/>
      <c r="G1225" s="97"/>
      <c r="H1225" s="97"/>
      <c r="I1225" s="93"/>
      <c r="J1225" s="97"/>
      <c r="K1225" s="51" t="str">
        <f>IF(AND(TransferLog!$J1240&lt;&gt;"",TransferLog!$L1240&lt;&gt;""), TransferLog!$L1240,"")</f>
        <v/>
      </c>
      <c r="L1225" s="97">
        <f t="array" ref="L1225">RANK($N1225,$N$6:$N$2005,0)+COUNTIF($N$6:$N1225,N1225)</f>
        <v>100</v>
      </c>
      <c r="M1225" s="97"/>
      <c r="N1225" s="97"/>
      <c r="O1225" s="97"/>
      <c r="P1225" s="97"/>
      <c r="Q1225" s="93"/>
      <c r="U1225" s="93"/>
      <c r="W1225" s="51" t="str">
        <f>IF(AND(AdmittedwithRecentDischarge!$K1247&lt;&gt;"",AdmittedwithRecentDischarge!$I1247&lt;&gt;"",AdmittedwithRecentDischarge!$W1247&lt;&gt;""), AdmittedwithRecentDischarge!$W1247,"")</f>
        <v/>
      </c>
      <c r="X1225" s="97">
        <f t="array" ref="X1225">RANK($Z1225,$Z$6:$Z$2005,0)+COUNTIF($Z$6:$Z1225,Z1225)</f>
        <v>100</v>
      </c>
      <c r="AC1225" s="97"/>
      <c r="AD1225" s="93"/>
    </row>
    <row r="1226" spans="1:30">
      <c r="A1226" s="97">
        <f t="shared" si="19"/>
        <v>1221</v>
      </c>
      <c r="B1226" s="97"/>
      <c r="C1226" s="51" t="str">
        <f>IF(AND(AdmittedwithRecentDischarge!$K1248&lt;&gt;"",AdmittedwithRecentDischarge!$I1248&lt;&gt;"",AdmittedwithRecentDischarge!$S1248&lt;&gt;""), AdmittedwithRecentDischarge!$S1248,"")</f>
        <v/>
      </c>
      <c r="D1226" s="97">
        <f>RANK($F1226,$F$6:$F$2005,0)+COUNTIF($F$6:$F1226,F1226)</f>
        <v>100</v>
      </c>
      <c r="E1226" s="97"/>
      <c r="F1226" s="97"/>
      <c r="G1226" s="97"/>
      <c r="H1226" s="97"/>
      <c r="I1226" s="93"/>
      <c r="J1226" s="97"/>
      <c r="K1226" s="51" t="str">
        <f>IF(AND(TransferLog!$J1241&lt;&gt;"",TransferLog!$L1241&lt;&gt;""), TransferLog!$L1241,"")</f>
        <v/>
      </c>
      <c r="L1226" s="97">
        <f t="array" ref="L1226">RANK($N1226,$N$6:$N$2005,0)+COUNTIF($N$6:$N1226,N1226)</f>
        <v>100</v>
      </c>
      <c r="M1226" s="97"/>
      <c r="N1226" s="97"/>
      <c r="O1226" s="97"/>
      <c r="P1226" s="97"/>
      <c r="Q1226" s="93"/>
      <c r="U1226" s="93"/>
      <c r="W1226" s="51" t="str">
        <f>IF(AND(AdmittedwithRecentDischarge!$K1248&lt;&gt;"",AdmittedwithRecentDischarge!$I1248&lt;&gt;"",AdmittedwithRecentDischarge!$W1248&lt;&gt;""), AdmittedwithRecentDischarge!$W1248,"")</f>
        <v/>
      </c>
      <c r="X1226" s="97">
        <f t="array" ref="X1226">RANK($Z1226,$Z$6:$Z$2005,0)+COUNTIF($Z$6:$Z1226,Z1226)</f>
        <v>100</v>
      </c>
      <c r="AC1226" s="97"/>
      <c r="AD1226" s="93"/>
    </row>
    <row r="1227" spans="1:30">
      <c r="A1227" s="97">
        <f t="shared" si="19"/>
        <v>1222</v>
      </c>
      <c r="B1227" s="97"/>
      <c r="C1227" s="51" t="str">
        <f>IF(AND(AdmittedwithRecentDischarge!$K1249&lt;&gt;"",AdmittedwithRecentDischarge!$I1249&lt;&gt;"",AdmittedwithRecentDischarge!$S1249&lt;&gt;""), AdmittedwithRecentDischarge!$S1249,"")</f>
        <v/>
      </c>
      <c r="D1227" s="97">
        <f>RANK($F1227,$F$6:$F$2005,0)+COUNTIF($F$6:$F1227,F1227)</f>
        <v>100</v>
      </c>
      <c r="E1227" s="97"/>
      <c r="F1227" s="97"/>
      <c r="G1227" s="97"/>
      <c r="H1227" s="97"/>
      <c r="I1227" s="93"/>
      <c r="J1227" s="97"/>
      <c r="K1227" s="51" t="str">
        <f>IF(AND(TransferLog!$J1242&lt;&gt;"",TransferLog!$L1242&lt;&gt;""), TransferLog!$L1242,"")</f>
        <v/>
      </c>
      <c r="L1227" s="97">
        <f t="array" ref="L1227">RANK($N1227,$N$6:$N$2005,0)+COUNTIF($N$6:$N1227,N1227)</f>
        <v>100</v>
      </c>
      <c r="M1227" s="97"/>
      <c r="N1227" s="97"/>
      <c r="O1227" s="97"/>
      <c r="P1227" s="97"/>
      <c r="Q1227" s="93"/>
      <c r="U1227" s="93"/>
      <c r="W1227" s="51" t="str">
        <f>IF(AND(AdmittedwithRecentDischarge!$K1249&lt;&gt;"",AdmittedwithRecentDischarge!$I1249&lt;&gt;"",AdmittedwithRecentDischarge!$W1249&lt;&gt;""), AdmittedwithRecentDischarge!$W1249,"")</f>
        <v/>
      </c>
      <c r="X1227" s="97">
        <f t="array" ref="X1227">RANK($Z1227,$Z$6:$Z$2005,0)+COUNTIF($Z$6:$Z1227,Z1227)</f>
        <v>100</v>
      </c>
      <c r="AC1227" s="97"/>
      <c r="AD1227" s="93"/>
    </row>
    <row r="1228" spans="1:30">
      <c r="A1228" s="97">
        <f t="shared" si="19"/>
        <v>1223</v>
      </c>
      <c r="B1228" s="97"/>
      <c r="C1228" s="51" t="str">
        <f>IF(AND(AdmittedwithRecentDischarge!$K1250&lt;&gt;"",AdmittedwithRecentDischarge!$I1250&lt;&gt;"",AdmittedwithRecentDischarge!$S1250&lt;&gt;""), AdmittedwithRecentDischarge!$S1250,"")</f>
        <v/>
      </c>
      <c r="D1228" s="97">
        <f>RANK($F1228,$F$6:$F$2005,0)+COUNTIF($F$6:$F1228,F1228)</f>
        <v>100</v>
      </c>
      <c r="E1228" s="97"/>
      <c r="F1228" s="97"/>
      <c r="G1228" s="97"/>
      <c r="H1228" s="97"/>
      <c r="I1228" s="93"/>
      <c r="J1228" s="97"/>
      <c r="K1228" s="51" t="str">
        <f>IF(AND(TransferLog!$J1243&lt;&gt;"",TransferLog!$L1243&lt;&gt;""), TransferLog!$L1243,"")</f>
        <v/>
      </c>
      <c r="L1228" s="97">
        <f t="array" ref="L1228">RANK($N1228,$N$6:$N$2005,0)+COUNTIF($N$6:$N1228,N1228)</f>
        <v>100</v>
      </c>
      <c r="M1228" s="97"/>
      <c r="N1228" s="97"/>
      <c r="O1228" s="97"/>
      <c r="P1228" s="97"/>
      <c r="Q1228" s="93"/>
      <c r="U1228" s="93"/>
      <c r="W1228" s="51" t="str">
        <f>IF(AND(AdmittedwithRecentDischarge!$K1250&lt;&gt;"",AdmittedwithRecentDischarge!$I1250&lt;&gt;"",AdmittedwithRecentDischarge!$W1250&lt;&gt;""), AdmittedwithRecentDischarge!$W1250,"")</f>
        <v/>
      </c>
      <c r="X1228" s="97">
        <f t="array" ref="X1228">RANK($Z1228,$Z$6:$Z$2005,0)+COUNTIF($Z$6:$Z1228,Z1228)</f>
        <v>100</v>
      </c>
      <c r="AC1228" s="97"/>
      <c r="AD1228" s="93"/>
    </row>
    <row r="1229" spans="1:30">
      <c r="A1229" s="97">
        <f t="shared" si="19"/>
        <v>1224</v>
      </c>
      <c r="B1229" s="97"/>
      <c r="C1229" s="51" t="str">
        <f>IF(AND(AdmittedwithRecentDischarge!$K1251&lt;&gt;"",AdmittedwithRecentDischarge!$I1251&lt;&gt;"",AdmittedwithRecentDischarge!$S1251&lt;&gt;""), AdmittedwithRecentDischarge!$S1251,"")</f>
        <v/>
      </c>
      <c r="D1229" s="97">
        <f>RANK($F1229,$F$6:$F$2005,0)+COUNTIF($F$6:$F1229,F1229)</f>
        <v>100</v>
      </c>
      <c r="E1229" s="97"/>
      <c r="F1229" s="97"/>
      <c r="G1229" s="97"/>
      <c r="H1229" s="97"/>
      <c r="I1229" s="93"/>
      <c r="J1229" s="97"/>
      <c r="K1229" s="51" t="str">
        <f>IF(AND(TransferLog!$J1244&lt;&gt;"",TransferLog!$L1244&lt;&gt;""), TransferLog!$L1244,"")</f>
        <v/>
      </c>
      <c r="L1229" s="97">
        <f t="array" ref="L1229">RANK($N1229,$N$6:$N$2005,0)+COUNTIF($N$6:$N1229,N1229)</f>
        <v>100</v>
      </c>
      <c r="M1229" s="97"/>
      <c r="N1229" s="97"/>
      <c r="O1229" s="97"/>
      <c r="P1229" s="97"/>
      <c r="Q1229" s="93"/>
      <c r="U1229" s="93"/>
      <c r="W1229" s="51" t="str">
        <f>IF(AND(AdmittedwithRecentDischarge!$K1251&lt;&gt;"",AdmittedwithRecentDischarge!$I1251&lt;&gt;"",AdmittedwithRecentDischarge!$W1251&lt;&gt;""), AdmittedwithRecentDischarge!$W1251,"")</f>
        <v/>
      </c>
      <c r="X1229" s="97">
        <f t="array" ref="X1229">RANK($Z1229,$Z$6:$Z$2005,0)+COUNTIF($Z$6:$Z1229,Z1229)</f>
        <v>100</v>
      </c>
      <c r="AC1229" s="97"/>
      <c r="AD1229" s="93"/>
    </row>
    <row r="1230" spans="1:30">
      <c r="A1230" s="97">
        <f t="shared" si="19"/>
        <v>1225</v>
      </c>
      <c r="B1230" s="97"/>
      <c r="C1230" s="51" t="str">
        <f>IF(AND(AdmittedwithRecentDischarge!$K1252&lt;&gt;"",AdmittedwithRecentDischarge!$I1252&lt;&gt;"",AdmittedwithRecentDischarge!$S1252&lt;&gt;""), AdmittedwithRecentDischarge!$S1252,"")</f>
        <v/>
      </c>
      <c r="D1230" s="97">
        <f>RANK($F1230,$F$6:$F$2005,0)+COUNTIF($F$6:$F1230,F1230)</f>
        <v>100</v>
      </c>
      <c r="E1230" s="97"/>
      <c r="F1230" s="97"/>
      <c r="G1230" s="97"/>
      <c r="H1230" s="97"/>
      <c r="I1230" s="93"/>
      <c r="J1230" s="97"/>
      <c r="K1230" s="51" t="str">
        <f>IF(AND(TransferLog!$J1245&lt;&gt;"",TransferLog!$L1245&lt;&gt;""), TransferLog!$L1245,"")</f>
        <v/>
      </c>
      <c r="L1230" s="97">
        <f t="array" ref="L1230">RANK($N1230,$N$6:$N$2005,0)+COUNTIF($N$6:$N1230,N1230)</f>
        <v>100</v>
      </c>
      <c r="M1230" s="97"/>
      <c r="N1230" s="97"/>
      <c r="O1230" s="97"/>
      <c r="P1230" s="97"/>
      <c r="Q1230" s="93"/>
      <c r="U1230" s="93"/>
      <c r="W1230" s="51" t="str">
        <f>IF(AND(AdmittedwithRecentDischarge!$K1252&lt;&gt;"",AdmittedwithRecentDischarge!$I1252&lt;&gt;"",AdmittedwithRecentDischarge!$W1252&lt;&gt;""), AdmittedwithRecentDischarge!$W1252,"")</f>
        <v/>
      </c>
      <c r="X1230" s="97">
        <f t="array" ref="X1230">RANK($Z1230,$Z$6:$Z$2005,0)+COUNTIF($Z$6:$Z1230,Z1230)</f>
        <v>100</v>
      </c>
      <c r="AC1230" s="97"/>
      <c r="AD1230" s="93"/>
    </row>
    <row r="1231" spans="1:30">
      <c r="A1231" s="97">
        <f t="shared" si="19"/>
        <v>1226</v>
      </c>
      <c r="B1231" s="97"/>
      <c r="C1231" s="51" t="str">
        <f>IF(AND(AdmittedwithRecentDischarge!$K1253&lt;&gt;"",AdmittedwithRecentDischarge!$I1253&lt;&gt;"",AdmittedwithRecentDischarge!$S1253&lt;&gt;""), AdmittedwithRecentDischarge!$S1253,"")</f>
        <v/>
      </c>
      <c r="D1231" s="97">
        <f>RANK($F1231,$F$6:$F$2005,0)+COUNTIF($F$6:$F1231,F1231)</f>
        <v>100</v>
      </c>
      <c r="E1231" s="97"/>
      <c r="F1231" s="97"/>
      <c r="G1231" s="97"/>
      <c r="H1231" s="97"/>
      <c r="I1231" s="93"/>
      <c r="J1231" s="97"/>
      <c r="K1231" s="51" t="str">
        <f>IF(AND(TransferLog!$J1246&lt;&gt;"",TransferLog!$L1246&lt;&gt;""), TransferLog!$L1246,"")</f>
        <v/>
      </c>
      <c r="L1231" s="97">
        <f t="array" ref="L1231">RANK($N1231,$N$6:$N$2005,0)+COUNTIF($N$6:$N1231,N1231)</f>
        <v>100</v>
      </c>
      <c r="M1231" s="97"/>
      <c r="N1231" s="97"/>
      <c r="O1231" s="97"/>
      <c r="P1231" s="97"/>
      <c r="Q1231" s="93"/>
      <c r="U1231" s="93"/>
      <c r="W1231" s="51" t="str">
        <f>IF(AND(AdmittedwithRecentDischarge!$K1253&lt;&gt;"",AdmittedwithRecentDischarge!$I1253&lt;&gt;"",AdmittedwithRecentDischarge!$W1253&lt;&gt;""), AdmittedwithRecentDischarge!$W1253,"")</f>
        <v/>
      </c>
      <c r="X1231" s="97">
        <f t="array" ref="X1231">RANK($Z1231,$Z$6:$Z$2005,0)+COUNTIF($Z$6:$Z1231,Z1231)</f>
        <v>100</v>
      </c>
      <c r="AC1231" s="97"/>
      <c r="AD1231" s="93"/>
    </row>
    <row r="1232" spans="1:30">
      <c r="A1232" s="97">
        <f t="shared" si="19"/>
        <v>1227</v>
      </c>
      <c r="B1232" s="97"/>
      <c r="C1232" s="51" t="str">
        <f>IF(AND(AdmittedwithRecentDischarge!$K1254&lt;&gt;"",AdmittedwithRecentDischarge!$I1254&lt;&gt;"",AdmittedwithRecentDischarge!$S1254&lt;&gt;""), AdmittedwithRecentDischarge!$S1254,"")</f>
        <v/>
      </c>
      <c r="D1232" s="97">
        <f>RANK($F1232,$F$6:$F$2005,0)+COUNTIF($F$6:$F1232,F1232)</f>
        <v>100</v>
      </c>
      <c r="E1232" s="97"/>
      <c r="F1232" s="97"/>
      <c r="G1232" s="97"/>
      <c r="H1232" s="97"/>
      <c r="I1232" s="93"/>
      <c r="J1232" s="97"/>
      <c r="K1232" s="51" t="str">
        <f>IF(AND(TransferLog!$J1247&lt;&gt;"",TransferLog!$L1247&lt;&gt;""), TransferLog!$L1247,"")</f>
        <v/>
      </c>
      <c r="L1232" s="97">
        <f t="array" ref="L1232">RANK($N1232,$N$6:$N$2005,0)+COUNTIF($N$6:$N1232,N1232)</f>
        <v>100</v>
      </c>
      <c r="M1232" s="97"/>
      <c r="N1232" s="97"/>
      <c r="O1232" s="97"/>
      <c r="P1232" s="97"/>
      <c r="Q1232" s="93"/>
      <c r="U1232" s="93"/>
      <c r="W1232" s="51" t="str">
        <f>IF(AND(AdmittedwithRecentDischarge!$K1254&lt;&gt;"",AdmittedwithRecentDischarge!$I1254&lt;&gt;"",AdmittedwithRecentDischarge!$W1254&lt;&gt;""), AdmittedwithRecentDischarge!$W1254,"")</f>
        <v/>
      </c>
      <c r="X1232" s="97">
        <f t="array" ref="X1232">RANK($Z1232,$Z$6:$Z$2005,0)+COUNTIF($Z$6:$Z1232,Z1232)</f>
        <v>100</v>
      </c>
      <c r="AC1232" s="97"/>
      <c r="AD1232" s="93"/>
    </row>
    <row r="1233" spans="1:30">
      <c r="A1233" s="97">
        <f t="shared" si="19"/>
        <v>1228</v>
      </c>
      <c r="B1233" s="97"/>
      <c r="C1233" s="51" t="str">
        <f>IF(AND(AdmittedwithRecentDischarge!$K1255&lt;&gt;"",AdmittedwithRecentDischarge!$I1255&lt;&gt;"",AdmittedwithRecentDischarge!$S1255&lt;&gt;""), AdmittedwithRecentDischarge!$S1255,"")</f>
        <v/>
      </c>
      <c r="D1233" s="97">
        <f>RANK($F1233,$F$6:$F$2005,0)+COUNTIF($F$6:$F1233,F1233)</f>
        <v>100</v>
      </c>
      <c r="E1233" s="97"/>
      <c r="F1233" s="97"/>
      <c r="G1233" s="97"/>
      <c r="H1233" s="97"/>
      <c r="I1233" s="93"/>
      <c r="J1233" s="97"/>
      <c r="K1233" s="51" t="str">
        <f>IF(AND(TransferLog!$J1248&lt;&gt;"",TransferLog!$L1248&lt;&gt;""), TransferLog!$L1248,"")</f>
        <v/>
      </c>
      <c r="L1233" s="97">
        <f t="array" ref="L1233">RANK($N1233,$N$6:$N$2005,0)+COUNTIF($N$6:$N1233,N1233)</f>
        <v>100</v>
      </c>
      <c r="M1233" s="97"/>
      <c r="N1233" s="97"/>
      <c r="O1233" s="97"/>
      <c r="P1233" s="97"/>
      <c r="Q1233" s="93"/>
      <c r="U1233" s="93"/>
      <c r="W1233" s="51" t="str">
        <f>IF(AND(AdmittedwithRecentDischarge!$K1255&lt;&gt;"",AdmittedwithRecentDischarge!$I1255&lt;&gt;"",AdmittedwithRecentDischarge!$W1255&lt;&gt;""), AdmittedwithRecentDischarge!$W1255,"")</f>
        <v/>
      </c>
      <c r="X1233" s="97">
        <f t="array" ref="X1233">RANK($Z1233,$Z$6:$Z$2005,0)+COUNTIF($Z$6:$Z1233,Z1233)</f>
        <v>100</v>
      </c>
      <c r="AC1233" s="97"/>
      <c r="AD1233" s="93"/>
    </row>
    <row r="1234" spans="1:30">
      <c r="A1234" s="97">
        <f t="shared" si="19"/>
        <v>1229</v>
      </c>
      <c r="B1234" s="97"/>
      <c r="C1234" s="51" t="str">
        <f>IF(AND(AdmittedwithRecentDischarge!$K1256&lt;&gt;"",AdmittedwithRecentDischarge!$I1256&lt;&gt;"",AdmittedwithRecentDischarge!$S1256&lt;&gt;""), AdmittedwithRecentDischarge!$S1256,"")</f>
        <v/>
      </c>
      <c r="D1234" s="97">
        <f>RANK($F1234,$F$6:$F$2005,0)+COUNTIF($F$6:$F1234,F1234)</f>
        <v>100</v>
      </c>
      <c r="E1234" s="97"/>
      <c r="F1234" s="97"/>
      <c r="G1234" s="97"/>
      <c r="H1234" s="97"/>
      <c r="I1234" s="93"/>
      <c r="J1234" s="97"/>
      <c r="K1234" s="51" t="str">
        <f>IF(AND(TransferLog!$J1249&lt;&gt;"",TransferLog!$L1249&lt;&gt;""), TransferLog!$L1249,"")</f>
        <v/>
      </c>
      <c r="L1234" s="97">
        <f t="array" ref="L1234">RANK($N1234,$N$6:$N$2005,0)+COUNTIF($N$6:$N1234,N1234)</f>
        <v>100</v>
      </c>
      <c r="M1234" s="97"/>
      <c r="N1234" s="97"/>
      <c r="O1234" s="97"/>
      <c r="P1234" s="97"/>
      <c r="Q1234" s="93"/>
      <c r="U1234" s="93"/>
      <c r="W1234" s="51" t="str">
        <f>IF(AND(AdmittedwithRecentDischarge!$K1256&lt;&gt;"",AdmittedwithRecentDischarge!$I1256&lt;&gt;"",AdmittedwithRecentDischarge!$W1256&lt;&gt;""), AdmittedwithRecentDischarge!$W1256,"")</f>
        <v/>
      </c>
      <c r="X1234" s="97">
        <f t="array" ref="X1234">RANK($Z1234,$Z$6:$Z$2005,0)+COUNTIF($Z$6:$Z1234,Z1234)</f>
        <v>100</v>
      </c>
      <c r="AC1234" s="97"/>
      <c r="AD1234" s="93"/>
    </row>
    <row r="1235" spans="1:30">
      <c r="A1235" s="97">
        <f t="shared" si="19"/>
        <v>1230</v>
      </c>
      <c r="B1235" s="97"/>
      <c r="C1235" s="51" t="str">
        <f>IF(AND(AdmittedwithRecentDischarge!$K1257&lt;&gt;"",AdmittedwithRecentDischarge!$I1257&lt;&gt;"",AdmittedwithRecentDischarge!$S1257&lt;&gt;""), AdmittedwithRecentDischarge!$S1257,"")</f>
        <v/>
      </c>
      <c r="D1235" s="97">
        <f>RANK($F1235,$F$6:$F$2005,0)+COUNTIF($F$6:$F1235,F1235)</f>
        <v>100</v>
      </c>
      <c r="E1235" s="97"/>
      <c r="F1235" s="97"/>
      <c r="G1235" s="97"/>
      <c r="H1235" s="97"/>
      <c r="I1235" s="93"/>
      <c r="J1235" s="97"/>
      <c r="K1235" s="51" t="str">
        <f>IF(AND(TransferLog!$J1250&lt;&gt;"",TransferLog!$L1250&lt;&gt;""), TransferLog!$L1250,"")</f>
        <v/>
      </c>
      <c r="L1235" s="97">
        <f t="array" ref="L1235">RANK($N1235,$N$6:$N$2005,0)+COUNTIF($N$6:$N1235,N1235)</f>
        <v>100</v>
      </c>
      <c r="M1235" s="97"/>
      <c r="N1235" s="97"/>
      <c r="O1235" s="97"/>
      <c r="P1235" s="97"/>
      <c r="Q1235" s="93"/>
      <c r="U1235" s="93"/>
      <c r="W1235" s="51" t="str">
        <f>IF(AND(AdmittedwithRecentDischarge!$K1257&lt;&gt;"",AdmittedwithRecentDischarge!$I1257&lt;&gt;"",AdmittedwithRecentDischarge!$W1257&lt;&gt;""), AdmittedwithRecentDischarge!$W1257,"")</f>
        <v/>
      </c>
      <c r="X1235" s="97">
        <f t="array" ref="X1235">RANK($Z1235,$Z$6:$Z$2005,0)+COUNTIF($Z$6:$Z1235,Z1235)</f>
        <v>100</v>
      </c>
      <c r="AC1235" s="97"/>
      <c r="AD1235" s="93"/>
    </row>
    <row r="1236" spans="1:30">
      <c r="A1236" s="97">
        <f t="shared" si="19"/>
        <v>1231</v>
      </c>
      <c r="B1236" s="97"/>
      <c r="C1236" s="51" t="str">
        <f>IF(AND(AdmittedwithRecentDischarge!$K1258&lt;&gt;"",AdmittedwithRecentDischarge!$I1258&lt;&gt;"",AdmittedwithRecentDischarge!$S1258&lt;&gt;""), AdmittedwithRecentDischarge!$S1258,"")</f>
        <v/>
      </c>
      <c r="D1236" s="97">
        <f>RANK($F1236,$F$6:$F$2005,0)+COUNTIF($F$6:$F1236,F1236)</f>
        <v>100</v>
      </c>
      <c r="E1236" s="97"/>
      <c r="F1236" s="97"/>
      <c r="G1236" s="97"/>
      <c r="H1236" s="97"/>
      <c r="I1236" s="93"/>
      <c r="J1236" s="97"/>
      <c r="K1236" s="51" t="str">
        <f>IF(AND(TransferLog!$J1251&lt;&gt;"",TransferLog!$L1251&lt;&gt;""), TransferLog!$L1251,"")</f>
        <v/>
      </c>
      <c r="L1236" s="97">
        <f t="array" ref="L1236">RANK($N1236,$N$6:$N$2005,0)+COUNTIF($N$6:$N1236,N1236)</f>
        <v>100</v>
      </c>
      <c r="M1236" s="97"/>
      <c r="N1236" s="97"/>
      <c r="O1236" s="97"/>
      <c r="P1236" s="97"/>
      <c r="Q1236" s="93"/>
      <c r="U1236" s="93"/>
      <c r="W1236" s="51" t="str">
        <f>IF(AND(AdmittedwithRecentDischarge!$K1258&lt;&gt;"",AdmittedwithRecentDischarge!$I1258&lt;&gt;"",AdmittedwithRecentDischarge!$W1258&lt;&gt;""), AdmittedwithRecentDischarge!$W1258,"")</f>
        <v/>
      </c>
      <c r="X1236" s="97">
        <f t="array" ref="X1236">RANK($Z1236,$Z$6:$Z$2005,0)+COUNTIF($Z$6:$Z1236,Z1236)</f>
        <v>100</v>
      </c>
      <c r="AC1236" s="97"/>
      <c r="AD1236" s="93"/>
    </row>
    <row r="1237" spans="1:30">
      <c r="A1237" s="97">
        <f t="shared" si="19"/>
        <v>1232</v>
      </c>
      <c r="B1237" s="97"/>
      <c r="C1237" s="51" t="str">
        <f>IF(AND(AdmittedwithRecentDischarge!$K1259&lt;&gt;"",AdmittedwithRecentDischarge!$I1259&lt;&gt;"",AdmittedwithRecentDischarge!$S1259&lt;&gt;""), AdmittedwithRecentDischarge!$S1259,"")</f>
        <v/>
      </c>
      <c r="D1237" s="97">
        <f>RANK($F1237,$F$6:$F$2005,0)+COUNTIF($F$6:$F1237,F1237)</f>
        <v>100</v>
      </c>
      <c r="E1237" s="97"/>
      <c r="F1237" s="97"/>
      <c r="G1237" s="97"/>
      <c r="H1237" s="97"/>
      <c r="I1237" s="93"/>
      <c r="J1237" s="97"/>
      <c r="K1237" s="51" t="str">
        <f>IF(AND(TransferLog!$J1252&lt;&gt;"",TransferLog!$L1252&lt;&gt;""), TransferLog!$L1252,"")</f>
        <v/>
      </c>
      <c r="L1237" s="97">
        <f t="array" ref="L1237">RANK($N1237,$N$6:$N$2005,0)+COUNTIF($N$6:$N1237,N1237)</f>
        <v>100</v>
      </c>
      <c r="M1237" s="97"/>
      <c r="N1237" s="97"/>
      <c r="O1237" s="97"/>
      <c r="P1237" s="97"/>
      <c r="Q1237" s="93"/>
      <c r="U1237" s="93"/>
      <c r="W1237" s="51" t="str">
        <f>IF(AND(AdmittedwithRecentDischarge!$K1259&lt;&gt;"",AdmittedwithRecentDischarge!$I1259&lt;&gt;"",AdmittedwithRecentDischarge!$W1259&lt;&gt;""), AdmittedwithRecentDischarge!$W1259,"")</f>
        <v/>
      </c>
      <c r="X1237" s="97">
        <f t="array" ref="X1237">RANK($Z1237,$Z$6:$Z$2005,0)+COUNTIF($Z$6:$Z1237,Z1237)</f>
        <v>100</v>
      </c>
      <c r="AC1237" s="97"/>
      <c r="AD1237" s="93"/>
    </row>
    <row r="1238" spans="1:30">
      <c r="A1238" s="97">
        <f t="shared" si="19"/>
        <v>1233</v>
      </c>
      <c r="B1238" s="97"/>
      <c r="C1238" s="51" t="str">
        <f>IF(AND(AdmittedwithRecentDischarge!$K1260&lt;&gt;"",AdmittedwithRecentDischarge!$I1260&lt;&gt;"",AdmittedwithRecentDischarge!$S1260&lt;&gt;""), AdmittedwithRecentDischarge!$S1260,"")</f>
        <v/>
      </c>
      <c r="D1238" s="97">
        <f>RANK($F1238,$F$6:$F$2005,0)+COUNTIF($F$6:$F1238,F1238)</f>
        <v>100</v>
      </c>
      <c r="E1238" s="97"/>
      <c r="F1238" s="97"/>
      <c r="G1238" s="97"/>
      <c r="H1238" s="97"/>
      <c r="I1238" s="93"/>
      <c r="J1238" s="97"/>
      <c r="K1238" s="51" t="str">
        <f>IF(AND(TransferLog!$J1253&lt;&gt;"",TransferLog!$L1253&lt;&gt;""), TransferLog!$L1253,"")</f>
        <v/>
      </c>
      <c r="L1238" s="97">
        <f t="array" ref="L1238">RANK($N1238,$N$6:$N$2005,0)+COUNTIF($N$6:$N1238,N1238)</f>
        <v>100</v>
      </c>
      <c r="M1238" s="97"/>
      <c r="N1238" s="97"/>
      <c r="O1238" s="97"/>
      <c r="P1238" s="97"/>
      <c r="Q1238" s="93"/>
      <c r="U1238" s="93"/>
      <c r="W1238" s="51" t="str">
        <f>IF(AND(AdmittedwithRecentDischarge!$K1260&lt;&gt;"",AdmittedwithRecentDischarge!$I1260&lt;&gt;"",AdmittedwithRecentDischarge!$W1260&lt;&gt;""), AdmittedwithRecentDischarge!$W1260,"")</f>
        <v/>
      </c>
      <c r="X1238" s="97">
        <f t="array" ref="X1238">RANK($Z1238,$Z$6:$Z$2005,0)+COUNTIF($Z$6:$Z1238,Z1238)</f>
        <v>100</v>
      </c>
      <c r="AC1238" s="97"/>
      <c r="AD1238" s="93"/>
    </row>
    <row r="1239" spans="1:30">
      <c r="A1239" s="97">
        <f t="shared" si="19"/>
        <v>1234</v>
      </c>
      <c r="B1239" s="97"/>
      <c r="C1239" s="51" t="str">
        <f>IF(AND(AdmittedwithRecentDischarge!$K1261&lt;&gt;"",AdmittedwithRecentDischarge!$I1261&lt;&gt;"",AdmittedwithRecentDischarge!$S1261&lt;&gt;""), AdmittedwithRecentDischarge!$S1261,"")</f>
        <v/>
      </c>
      <c r="D1239" s="97">
        <f>RANK($F1239,$F$6:$F$2005,0)+COUNTIF($F$6:$F1239,F1239)</f>
        <v>100</v>
      </c>
      <c r="E1239" s="97"/>
      <c r="F1239" s="97"/>
      <c r="G1239" s="97"/>
      <c r="H1239" s="97"/>
      <c r="I1239" s="93"/>
      <c r="J1239" s="97"/>
      <c r="K1239" s="51" t="str">
        <f>IF(AND(TransferLog!$J1254&lt;&gt;"",TransferLog!$L1254&lt;&gt;""), TransferLog!$L1254,"")</f>
        <v/>
      </c>
      <c r="L1239" s="97">
        <f t="array" ref="L1239">RANK($N1239,$N$6:$N$2005,0)+COUNTIF($N$6:$N1239,N1239)</f>
        <v>100</v>
      </c>
      <c r="M1239" s="97"/>
      <c r="N1239" s="97"/>
      <c r="O1239" s="97"/>
      <c r="P1239" s="97"/>
      <c r="Q1239" s="93"/>
      <c r="U1239" s="93"/>
      <c r="W1239" s="51" t="str">
        <f>IF(AND(AdmittedwithRecentDischarge!$K1261&lt;&gt;"",AdmittedwithRecentDischarge!$I1261&lt;&gt;"",AdmittedwithRecentDischarge!$W1261&lt;&gt;""), AdmittedwithRecentDischarge!$W1261,"")</f>
        <v/>
      </c>
      <c r="X1239" s="97">
        <f t="array" ref="X1239">RANK($Z1239,$Z$6:$Z$2005,0)+COUNTIF($Z$6:$Z1239,Z1239)</f>
        <v>100</v>
      </c>
      <c r="AC1239" s="97"/>
      <c r="AD1239" s="93"/>
    </row>
    <row r="1240" spans="1:30">
      <c r="A1240" s="97">
        <f t="shared" si="19"/>
        <v>1235</v>
      </c>
      <c r="B1240" s="97"/>
      <c r="C1240" s="51" t="str">
        <f>IF(AND(AdmittedwithRecentDischarge!$K1262&lt;&gt;"",AdmittedwithRecentDischarge!$I1262&lt;&gt;"",AdmittedwithRecentDischarge!$S1262&lt;&gt;""), AdmittedwithRecentDischarge!$S1262,"")</f>
        <v/>
      </c>
      <c r="D1240" s="97">
        <f>RANK($F1240,$F$6:$F$2005,0)+COUNTIF($F$6:$F1240,F1240)</f>
        <v>100</v>
      </c>
      <c r="E1240" s="97"/>
      <c r="F1240" s="97"/>
      <c r="G1240" s="97"/>
      <c r="H1240" s="97"/>
      <c r="I1240" s="93"/>
      <c r="J1240" s="97"/>
      <c r="K1240" s="51" t="str">
        <f>IF(AND(TransferLog!$J1255&lt;&gt;"",TransferLog!$L1255&lt;&gt;""), TransferLog!$L1255,"")</f>
        <v/>
      </c>
      <c r="L1240" s="97">
        <f t="array" ref="L1240">RANK($N1240,$N$6:$N$2005,0)+COUNTIF($N$6:$N1240,N1240)</f>
        <v>100</v>
      </c>
      <c r="M1240" s="97"/>
      <c r="N1240" s="97"/>
      <c r="O1240" s="97"/>
      <c r="P1240" s="97"/>
      <c r="Q1240" s="93"/>
      <c r="U1240" s="93"/>
      <c r="W1240" s="51" t="str">
        <f>IF(AND(AdmittedwithRecentDischarge!$K1262&lt;&gt;"",AdmittedwithRecentDischarge!$I1262&lt;&gt;"",AdmittedwithRecentDischarge!$W1262&lt;&gt;""), AdmittedwithRecentDischarge!$W1262,"")</f>
        <v/>
      </c>
      <c r="X1240" s="97">
        <f t="array" ref="X1240">RANK($Z1240,$Z$6:$Z$2005,0)+COUNTIF($Z$6:$Z1240,Z1240)</f>
        <v>100</v>
      </c>
      <c r="AC1240" s="97"/>
      <c r="AD1240" s="93"/>
    </row>
    <row r="1241" spans="1:30">
      <c r="A1241" s="97">
        <f t="shared" si="19"/>
        <v>1236</v>
      </c>
      <c r="B1241" s="97"/>
      <c r="C1241" s="51" t="str">
        <f>IF(AND(AdmittedwithRecentDischarge!$K1263&lt;&gt;"",AdmittedwithRecentDischarge!$I1263&lt;&gt;"",AdmittedwithRecentDischarge!$S1263&lt;&gt;""), AdmittedwithRecentDischarge!$S1263,"")</f>
        <v/>
      </c>
      <c r="D1241" s="97">
        <f>RANK($F1241,$F$6:$F$2005,0)+COUNTIF($F$6:$F1241,F1241)</f>
        <v>100</v>
      </c>
      <c r="E1241" s="97"/>
      <c r="F1241" s="97"/>
      <c r="G1241" s="97"/>
      <c r="H1241" s="97"/>
      <c r="I1241" s="93"/>
      <c r="J1241" s="97"/>
      <c r="K1241" s="51" t="str">
        <f>IF(AND(TransferLog!$J1256&lt;&gt;"",TransferLog!$L1256&lt;&gt;""), TransferLog!$L1256,"")</f>
        <v/>
      </c>
      <c r="L1241" s="97">
        <f t="array" ref="L1241">RANK($N1241,$N$6:$N$2005,0)+COUNTIF($N$6:$N1241,N1241)</f>
        <v>100</v>
      </c>
      <c r="M1241" s="97"/>
      <c r="N1241" s="97"/>
      <c r="O1241" s="97"/>
      <c r="P1241" s="97"/>
      <c r="Q1241" s="93"/>
      <c r="U1241" s="93"/>
      <c r="W1241" s="51" t="str">
        <f>IF(AND(AdmittedwithRecentDischarge!$K1263&lt;&gt;"",AdmittedwithRecentDischarge!$I1263&lt;&gt;"",AdmittedwithRecentDischarge!$W1263&lt;&gt;""), AdmittedwithRecentDischarge!$W1263,"")</f>
        <v/>
      </c>
      <c r="X1241" s="97">
        <f t="array" ref="X1241">RANK($Z1241,$Z$6:$Z$2005,0)+COUNTIF($Z$6:$Z1241,Z1241)</f>
        <v>100</v>
      </c>
      <c r="AC1241" s="97"/>
      <c r="AD1241" s="93"/>
    </row>
    <row r="1242" spans="1:30">
      <c r="A1242" s="97">
        <f t="shared" si="19"/>
        <v>1237</v>
      </c>
      <c r="B1242" s="97"/>
      <c r="C1242" s="51" t="str">
        <f>IF(AND(AdmittedwithRecentDischarge!$K1264&lt;&gt;"",AdmittedwithRecentDischarge!$I1264&lt;&gt;"",AdmittedwithRecentDischarge!$S1264&lt;&gt;""), AdmittedwithRecentDischarge!$S1264,"")</f>
        <v/>
      </c>
      <c r="D1242" s="97">
        <f>RANK($F1242,$F$6:$F$2005,0)+COUNTIF($F$6:$F1242,F1242)</f>
        <v>100</v>
      </c>
      <c r="E1242" s="97"/>
      <c r="F1242" s="97"/>
      <c r="G1242" s="97"/>
      <c r="H1242" s="97"/>
      <c r="I1242" s="93"/>
      <c r="J1242" s="97"/>
      <c r="K1242" s="51" t="str">
        <f>IF(AND(TransferLog!$J1257&lt;&gt;"",TransferLog!$L1257&lt;&gt;""), TransferLog!$L1257,"")</f>
        <v/>
      </c>
      <c r="L1242" s="97">
        <f t="array" ref="L1242">RANK($N1242,$N$6:$N$2005,0)+COUNTIF($N$6:$N1242,N1242)</f>
        <v>100</v>
      </c>
      <c r="M1242" s="97"/>
      <c r="N1242" s="97"/>
      <c r="O1242" s="97"/>
      <c r="P1242" s="97"/>
      <c r="Q1242" s="93"/>
      <c r="U1242" s="93"/>
      <c r="W1242" s="51" t="str">
        <f>IF(AND(AdmittedwithRecentDischarge!$K1264&lt;&gt;"",AdmittedwithRecentDischarge!$I1264&lt;&gt;"",AdmittedwithRecentDischarge!$W1264&lt;&gt;""), AdmittedwithRecentDischarge!$W1264,"")</f>
        <v/>
      </c>
      <c r="X1242" s="97">
        <f t="array" ref="X1242">RANK($Z1242,$Z$6:$Z$2005,0)+COUNTIF($Z$6:$Z1242,Z1242)</f>
        <v>100</v>
      </c>
      <c r="AC1242" s="97"/>
      <c r="AD1242" s="93"/>
    </row>
    <row r="1243" spans="1:30">
      <c r="A1243" s="97">
        <f t="shared" si="19"/>
        <v>1238</v>
      </c>
      <c r="B1243" s="97"/>
      <c r="C1243" s="51" t="str">
        <f>IF(AND(AdmittedwithRecentDischarge!$K1265&lt;&gt;"",AdmittedwithRecentDischarge!$I1265&lt;&gt;"",AdmittedwithRecentDischarge!$S1265&lt;&gt;""), AdmittedwithRecentDischarge!$S1265,"")</f>
        <v/>
      </c>
      <c r="D1243" s="97">
        <f>RANK($F1243,$F$6:$F$2005,0)+COUNTIF($F$6:$F1243,F1243)</f>
        <v>100</v>
      </c>
      <c r="E1243" s="97"/>
      <c r="F1243" s="97"/>
      <c r="G1243" s="97"/>
      <c r="H1243" s="97"/>
      <c r="I1243" s="93"/>
      <c r="J1243" s="97"/>
      <c r="K1243" s="51" t="str">
        <f>IF(AND(TransferLog!$J1258&lt;&gt;"",TransferLog!$L1258&lt;&gt;""), TransferLog!$L1258,"")</f>
        <v/>
      </c>
      <c r="L1243" s="97">
        <f t="array" ref="L1243">RANK($N1243,$N$6:$N$2005,0)+COUNTIF($N$6:$N1243,N1243)</f>
        <v>100</v>
      </c>
      <c r="M1243" s="97"/>
      <c r="N1243" s="97"/>
      <c r="O1243" s="97"/>
      <c r="P1243" s="97"/>
      <c r="Q1243" s="93"/>
      <c r="U1243" s="93"/>
      <c r="W1243" s="51" t="str">
        <f>IF(AND(AdmittedwithRecentDischarge!$K1265&lt;&gt;"",AdmittedwithRecentDischarge!$I1265&lt;&gt;"",AdmittedwithRecentDischarge!$W1265&lt;&gt;""), AdmittedwithRecentDischarge!$W1265,"")</f>
        <v/>
      </c>
      <c r="X1243" s="97">
        <f t="array" ref="X1243">RANK($Z1243,$Z$6:$Z$2005,0)+COUNTIF($Z$6:$Z1243,Z1243)</f>
        <v>100</v>
      </c>
      <c r="AC1243" s="97"/>
      <c r="AD1243" s="93"/>
    </row>
    <row r="1244" spans="1:30">
      <c r="A1244" s="97">
        <f t="shared" si="19"/>
        <v>1239</v>
      </c>
      <c r="B1244" s="97"/>
      <c r="C1244" s="51" t="str">
        <f>IF(AND(AdmittedwithRecentDischarge!$K1266&lt;&gt;"",AdmittedwithRecentDischarge!$I1266&lt;&gt;"",AdmittedwithRecentDischarge!$S1266&lt;&gt;""), AdmittedwithRecentDischarge!$S1266,"")</f>
        <v/>
      </c>
      <c r="D1244" s="97">
        <f>RANK($F1244,$F$6:$F$2005,0)+COUNTIF($F$6:$F1244,F1244)</f>
        <v>100</v>
      </c>
      <c r="E1244" s="97"/>
      <c r="F1244" s="97"/>
      <c r="G1244" s="97"/>
      <c r="H1244" s="97"/>
      <c r="I1244" s="93"/>
      <c r="J1244" s="97"/>
      <c r="K1244" s="51" t="str">
        <f>IF(AND(TransferLog!$J1259&lt;&gt;"",TransferLog!$L1259&lt;&gt;""), TransferLog!$L1259,"")</f>
        <v/>
      </c>
      <c r="L1244" s="97">
        <f t="array" ref="L1244">RANK($N1244,$N$6:$N$2005,0)+COUNTIF($N$6:$N1244,N1244)</f>
        <v>100</v>
      </c>
      <c r="M1244" s="97"/>
      <c r="N1244" s="97"/>
      <c r="O1244" s="97"/>
      <c r="P1244" s="97"/>
      <c r="Q1244" s="93"/>
      <c r="U1244" s="93"/>
      <c r="W1244" s="51" t="str">
        <f>IF(AND(AdmittedwithRecentDischarge!$K1266&lt;&gt;"",AdmittedwithRecentDischarge!$I1266&lt;&gt;"",AdmittedwithRecentDischarge!$W1266&lt;&gt;""), AdmittedwithRecentDischarge!$W1266,"")</f>
        <v/>
      </c>
      <c r="X1244" s="97">
        <f t="array" ref="X1244">RANK($Z1244,$Z$6:$Z$2005,0)+COUNTIF($Z$6:$Z1244,Z1244)</f>
        <v>100</v>
      </c>
      <c r="AC1244" s="97"/>
      <c r="AD1244" s="93"/>
    </row>
    <row r="1245" spans="1:30">
      <c r="A1245" s="97">
        <f t="shared" si="19"/>
        <v>1240</v>
      </c>
      <c r="B1245" s="97"/>
      <c r="C1245" s="51" t="str">
        <f>IF(AND(AdmittedwithRecentDischarge!$K1267&lt;&gt;"",AdmittedwithRecentDischarge!$I1267&lt;&gt;"",AdmittedwithRecentDischarge!$S1267&lt;&gt;""), AdmittedwithRecentDischarge!$S1267,"")</f>
        <v/>
      </c>
      <c r="D1245" s="97">
        <f>RANK($F1245,$F$6:$F$2005,0)+COUNTIF($F$6:$F1245,F1245)</f>
        <v>100</v>
      </c>
      <c r="E1245" s="97"/>
      <c r="F1245" s="97"/>
      <c r="G1245" s="97"/>
      <c r="H1245" s="97"/>
      <c r="I1245" s="93"/>
      <c r="J1245" s="97"/>
      <c r="K1245" s="51" t="str">
        <f>IF(AND(TransferLog!$J1260&lt;&gt;"",TransferLog!$L1260&lt;&gt;""), TransferLog!$L1260,"")</f>
        <v/>
      </c>
      <c r="L1245" s="97">
        <f t="array" ref="L1245">RANK($N1245,$N$6:$N$2005,0)+COUNTIF($N$6:$N1245,N1245)</f>
        <v>100</v>
      </c>
      <c r="M1245" s="97"/>
      <c r="N1245" s="97"/>
      <c r="O1245" s="97"/>
      <c r="P1245" s="97"/>
      <c r="Q1245" s="93"/>
      <c r="U1245" s="93"/>
      <c r="W1245" s="51" t="str">
        <f>IF(AND(AdmittedwithRecentDischarge!$K1267&lt;&gt;"",AdmittedwithRecentDischarge!$I1267&lt;&gt;"",AdmittedwithRecentDischarge!$W1267&lt;&gt;""), AdmittedwithRecentDischarge!$W1267,"")</f>
        <v/>
      </c>
      <c r="X1245" s="97">
        <f t="array" ref="X1245">RANK($Z1245,$Z$6:$Z$2005,0)+COUNTIF($Z$6:$Z1245,Z1245)</f>
        <v>100</v>
      </c>
      <c r="AC1245" s="97"/>
      <c r="AD1245" s="93"/>
    </row>
    <row r="1246" spans="1:30">
      <c r="A1246" s="97">
        <f t="shared" si="19"/>
        <v>1241</v>
      </c>
      <c r="B1246" s="97"/>
      <c r="C1246" s="51" t="str">
        <f>IF(AND(AdmittedwithRecentDischarge!$K1268&lt;&gt;"",AdmittedwithRecentDischarge!$I1268&lt;&gt;"",AdmittedwithRecentDischarge!$S1268&lt;&gt;""), AdmittedwithRecentDischarge!$S1268,"")</f>
        <v/>
      </c>
      <c r="D1246" s="97">
        <f>RANK($F1246,$F$6:$F$2005,0)+COUNTIF($F$6:$F1246,F1246)</f>
        <v>100</v>
      </c>
      <c r="E1246" s="97"/>
      <c r="F1246" s="97"/>
      <c r="G1246" s="97"/>
      <c r="H1246" s="97"/>
      <c r="I1246" s="93"/>
      <c r="J1246" s="97"/>
      <c r="K1246" s="51" t="str">
        <f>IF(AND(TransferLog!$J1261&lt;&gt;"",TransferLog!$L1261&lt;&gt;""), TransferLog!$L1261,"")</f>
        <v/>
      </c>
      <c r="L1246" s="97">
        <f t="array" ref="L1246">RANK($N1246,$N$6:$N$2005,0)+COUNTIF($N$6:$N1246,N1246)</f>
        <v>100</v>
      </c>
      <c r="M1246" s="97"/>
      <c r="N1246" s="97"/>
      <c r="O1246" s="97"/>
      <c r="P1246" s="97"/>
      <c r="Q1246" s="93"/>
      <c r="U1246" s="93"/>
      <c r="W1246" s="51" t="str">
        <f>IF(AND(AdmittedwithRecentDischarge!$K1268&lt;&gt;"",AdmittedwithRecentDischarge!$I1268&lt;&gt;"",AdmittedwithRecentDischarge!$W1268&lt;&gt;""), AdmittedwithRecentDischarge!$W1268,"")</f>
        <v/>
      </c>
      <c r="X1246" s="97">
        <f t="array" ref="X1246">RANK($Z1246,$Z$6:$Z$2005,0)+COUNTIF($Z$6:$Z1246,Z1246)</f>
        <v>100</v>
      </c>
      <c r="AC1246" s="97"/>
      <c r="AD1246" s="93"/>
    </row>
    <row r="1247" spans="1:30">
      <c r="A1247" s="97">
        <f t="shared" si="19"/>
        <v>1242</v>
      </c>
      <c r="B1247" s="97"/>
      <c r="C1247" s="51" t="str">
        <f>IF(AND(AdmittedwithRecentDischarge!$K1269&lt;&gt;"",AdmittedwithRecentDischarge!$I1269&lt;&gt;"",AdmittedwithRecentDischarge!$S1269&lt;&gt;""), AdmittedwithRecentDischarge!$S1269,"")</f>
        <v/>
      </c>
      <c r="D1247" s="97">
        <f>RANK($F1247,$F$6:$F$2005,0)+COUNTIF($F$6:$F1247,F1247)</f>
        <v>100</v>
      </c>
      <c r="E1247" s="97"/>
      <c r="F1247" s="97"/>
      <c r="G1247" s="97"/>
      <c r="H1247" s="97"/>
      <c r="I1247" s="93"/>
      <c r="J1247" s="97"/>
      <c r="K1247" s="51" t="str">
        <f>IF(AND(TransferLog!$J1262&lt;&gt;"",TransferLog!$L1262&lt;&gt;""), TransferLog!$L1262,"")</f>
        <v/>
      </c>
      <c r="L1247" s="97">
        <f t="array" ref="L1247">RANK($N1247,$N$6:$N$2005,0)+COUNTIF($N$6:$N1247,N1247)</f>
        <v>100</v>
      </c>
      <c r="M1247" s="97"/>
      <c r="N1247" s="97"/>
      <c r="O1247" s="97"/>
      <c r="P1247" s="97"/>
      <c r="Q1247" s="93"/>
      <c r="U1247" s="93"/>
      <c r="W1247" s="51" t="str">
        <f>IF(AND(AdmittedwithRecentDischarge!$K1269&lt;&gt;"",AdmittedwithRecentDischarge!$I1269&lt;&gt;"",AdmittedwithRecentDischarge!$W1269&lt;&gt;""), AdmittedwithRecentDischarge!$W1269,"")</f>
        <v/>
      </c>
      <c r="X1247" s="97">
        <f t="array" ref="X1247">RANK($Z1247,$Z$6:$Z$2005,0)+COUNTIF($Z$6:$Z1247,Z1247)</f>
        <v>100</v>
      </c>
      <c r="AC1247" s="97"/>
      <c r="AD1247" s="93"/>
    </row>
    <row r="1248" spans="1:30">
      <c r="A1248" s="97">
        <f t="shared" si="19"/>
        <v>1243</v>
      </c>
      <c r="B1248" s="97"/>
      <c r="C1248" s="51" t="str">
        <f>IF(AND(AdmittedwithRecentDischarge!$K1270&lt;&gt;"",AdmittedwithRecentDischarge!$I1270&lt;&gt;"",AdmittedwithRecentDischarge!$S1270&lt;&gt;""), AdmittedwithRecentDischarge!$S1270,"")</f>
        <v/>
      </c>
      <c r="D1248" s="97">
        <f>RANK($F1248,$F$6:$F$2005,0)+COUNTIF($F$6:$F1248,F1248)</f>
        <v>100</v>
      </c>
      <c r="E1248" s="97"/>
      <c r="F1248" s="97"/>
      <c r="G1248" s="97"/>
      <c r="H1248" s="97"/>
      <c r="I1248" s="93"/>
      <c r="J1248" s="97"/>
      <c r="K1248" s="51" t="str">
        <f>IF(AND(TransferLog!$J1263&lt;&gt;"",TransferLog!$L1263&lt;&gt;""), TransferLog!$L1263,"")</f>
        <v/>
      </c>
      <c r="L1248" s="97">
        <f t="array" ref="L1248">RANK($N1248,$N$6:$N$2005,0)+COUNTIF($N$6:$N1248,N1248)</f>
        <v>100</v>
      </c>
      <c r="M1248" s="97"/>
      <c r="N1248" s="97"/>
      <c r="O1248" s="97"/>
      <c r="P1248" s="97"/>
      <c r="Q1248" s="93"/>
      <c r="U1248" s="93"/>
      <c r="W1248" s="51" t="str">
        <f>IF(AND(AdmittedwithRecentDischarge!$K1270&lt;&gt;"",AdmittedwithRecentDischarge!$I1270&lt;&gt;"",AdmittedwithRecentDischarge!$W1270&lt;&gt;""), AdmittedwithRecentDischarge!$W1270,"")</f>
        <v/>
      </c>
      <c r="X1248" s="97">
        <f t="array" ref="X1248">RANK($Z1248,$Z$6:$Z$2005,0)+COUNTIF($Z$6:$Z1248,Z1248)</f>
        <v>100</v>
      </c>
      <c r="AC1248" s="97"/>
      <c r="AD1248" s="93"/>
    </row>
    <row r="1249" spans="1:30">
      <c r="A1249" s="97">
        <f t="shared" si="19"/>
        <v>1244</v>
      </c>
      <c r="B1249" s="97"/>
      <c r="C1249" s="51" t="str">
        <f>IF(AND(AdmittedwithRecentDischarge!$K1271&lt;&gt;"",AdmittedwithRecentDischarge!$I1271&lt;&gt;"",AdmittedwithRecentDischarge!$S1271&lt;&gt;""), AdmittedwithRecentDischarge!$S1271,"")</f>
        <v/>
      </c>
      <c r="D1249" s="97">
        <f>RANK($F1249,$F$6:$F$2005,0)+COUNTIF($F$6:$F1249,F1249)</f>
        <v>100</v>
      </c>
      <c r="E1249" s="97"/>
      <c r="F1249" s="97"/>
      <c r="G1249" s="97"/>
      <c r="H1249" s="97"/>
      <c r="I1249" s="93"/>
      <c r="J1249" s="97"/>
      <c r="K1249" s="51" t="str">
        <f>IF(AND(TransferLog!$J1264&lt;&gt;"",TransferLog!$L1264&lt;&gt;""), TransferLog!$L1264,"")</f>
        <v/>
      </c>
      <c r="L1249" s="97">
        <f t="array" ref="L1249">RANK($N1249,$N$6:$N$2005,0)+COUNTIF($N$6:$N1249,N1249)</f>
        <v>100</v>
      </c>
      <c r="M1249" s="97"/>
      <c r="N1249" s="97"/>
      <c r="O1249" s="97"/>
      <c r="P1249" s="97"/>
      <c r="Q1249" s="93"/>
      <c r="U1249" s="93"/>
      <c r="W1249" s="51" t="str">
        <f>IF(AND(AdmittedwithRecentDischarge!$K1271&lt;&gt;"",AdmittedwithRecentDischarge!$I1271&lt;&gt;"",AdmittedwithRecentDischarge!$W1271&lt;&gt;""), AdmittedwithRecentDischarge!$W1271,"")</f>
        <v/>
      </c>
      <c r="X1249" s="97">
        <f t="array" ref="X1249">RANK($Z1249,$Z$6:$Z$2005,0)+COUNTIF($Z$6:$Z1249,Z1249)</f>
        <v>100</v>
      </c>
      <c r="AC1249" s="97"/>
      <c r="AD1249" s="93"/>
    </row>
    <row r="1250" spans="1:30">
      <c r="A1250" s="97">
        <f t="shared" si="19"/>
        <v>1245</v>
      </c>
      <c r="B1250" s="97"/>
      <c r="C1250" s="51" t="str">
        <f>IF(AND(AdmittedwithRecentDischarge!$K1272&lt;&gt;"",AdmittedwithRecentDischarge!$I1272&lt;&gt;"",AdmittedwithRecentDischarge!$S1272&lt;&gt;""), AdmittedwithRecentDischarge!$S1272,"")</f>
        <v/>
      </c>
      <c r="D1250" s="97">
        <f>RANK($F1250,$F$6:$F$2005,0)+COUNTIF($F$6:$F1250,F1250)</f>
        <v>100</v>
      </c>
      <c r="E1250" s="97"/>
      <c r="F1250" s="97"/>
      <c r="G1250" s="97"/>
      <c r="H1250" s="97"/>
      <c r="I1250" s="93"/>
      <c r="J1250" s="97"/>
      <c r="K1250" s="51" t="str">
        <f>IF(AND(TransferLog!$J1265&lt;&gt;"",TransferLog!$L1265&lt;&gt;""), TransferLog!$L1265,"")</f>
        <v/>
      </c>
      <c r="L1250" s="97">
        <f t="array" ref="L1250">RANK($N1250,$N$6:$N$2005,0)+COUNTIF($N$6:$N1250,N1250)</f>
        <v>100</v>
      </c>
      <c r="M1250" s="97"/>
      <c r="N1250" s="97"/>
      <c r="O1250" s="97"/>
      <c r="P1250" s="97"/>
      <c r="Q1250" s="93"/>
      <c r="U1250" s="93"/>
      <c r="W1250" s="51" t="str">
        <f>IF(AND(AdmittedwithRecentDischarge!$K1272&lt;&gt;"",AdmittedwithRecentDischarge!$I1272&lt;&gt;"",AdmittedwithRecentDischarge!$W1272&lt;&gt;""), AdmittedwithRecentDischarge!$W1272,"")</f>
        <v/>
      </c>
      <c r="X1250" s="97">
        <f t="array" ref="X1250">RANK($Z1250,$Z$6:$Z$2005,0)+COUNTIF($Z$6:$Z1250,Z1250)</f>
        <v>100</v>
      </c>
      <c r="AC1250" s="97"/>
      <c r="AD1250" s="93"/>
    </row>
    <row r="1251" spans="1:30">
      <c r="A1251" s="97">
        <f t="shared" si="19"/>
        <v>1246</v>
      </c>
      <c r="B1251" s="97"/>
      <c r="C1251" s="51" t="str">
        <f>IF(AND(AdmittedwithRecentDischarge!$K1273&lt;&gt;"",AdmittedwithRecentDischarge!$I1273&lt;&gt;"",AdmittedwithRecentDischarge!$S1273&lt;&gt;""), AdmittedwithRecentDischarge!$S1273,"")</f>
        <v/>
      </c>
      <c r="D1251" s="97">
        <f>RANK($F1251,$F$6:$F$2005,0)+COUNTIF($F$6:$F1251,F1251)</f>
        <v>100</v>
      </c>
      <c r="E1251" s="97"/>
      <c r="F1251" s="97"/>
      <c r="G1251" s="97"/>
      <c r="H1251" s="97"/>
      <c r="I1251" s="93"/>
      <c r="J1251" s="97"/>
      <c r="K1251" s="51" t="str">
        <f>IF(AND(TransferLog!$J1266&lt;&gt;"",TransferLog!$L1266&lt;&gt;""), TransferLog!$L1266,"")</f>
        <v/>
      </c>
      <c r="L1251" s="97">
        <f t="array" ref="L1251">RANK($N1251,$N$6:$N$2005,0)+COUNTIF($N$6:$N1251,N1251)</f>
        <v>100</v>
      </c>
      <c r="M1251" s="97"/>
      <c r="N1251" s="97"/>
      <c r="O1251" s="97"/>
      <c r="P1251" s="97"/>
      <c r="Q1251" s="93"/>
      <c r="U1251" s="93"/>
      <c r="W1251" s="51" t="str">
        <f>IF(AND(AdmittedwithRecentDischarge!$K1273&lt;&gt;"",AdmittedwithRecentDischarge!$I1273&lt;&gt;"",AdmittedwithRecentDischarge!$W1273&lt;&gt;""), AdmittedwithRecentDischarge!$W1273,"")</f>
        <v/>
      </c>
      <c r="X1251" s="97">
        <f t="array" ref="X1251">RANK($Z1251,$Z$6:$Z$2005,0)+COUNTIF($Z$6:$Z1251,Z1251)</f>
        <v>100</v>
      </c>
      <c r="AC1251" s="97"/>
      <c r="AD1251" s="93"/>
    </row>
    <row r="1252" spans="1:30">
      <c r="A1252" s="97">
        <f t="shared" si="19"/>
        <v>1247</v>
      </c>
      <c r="B1252" s="97"/>
      <c r="C1252" s="51" t="str">
        <f>IF(AND(AdmittedwithRecentDischarge!$K1274&lt;&gt;"",AdmittedwithRecentDischarge!$I1274&lt;&gt;"",AdmittedwithRecentDischarge!$S1274&lt;&gt;""), AdmittedwithRecentDischarge!$S1274,"")</f>
        <v/>
      </c>
      <c r="D1252" s="97">
        <f>RANK($F1252,$F$6:$F$2005,0)+COUNTIF($F$6:$F1252,F1252)</f>
        <v>100</v>
      </c>
      <c r="E1252" s="97"/>
      <c r="F1252" s="97"/>
      <c r="G1252" s="97"/>
      <c r="H1252" s="97"/>
      <c r="I1252" s="93"/>
      <c r="J1252" s="97"/>
      <c r="K1252" s="51" t="str">
        <f>IF(AND(TransferLog!$J1267&lt;&gt;"",TransferLog!$L1267&lt;&gt;""), TransferLog!$L1267,"")</f>
        <v/>
      </c>
      <c r="L1252" s="97">
        <f t="array" ref="L1252">RANK($N1252,$N$6:$N$2005,0)+COUNTIF($N$6:$N1252,N1252)</f>
        <v>100</v>
      </c>
      <c r="M1252" s="97"/>
      <c r="N1252" s="97"/>
      <c r="O1252" s="97"/>
      <c r="P1252" s="97"/>
      <c r="Q1252" s="93"/>
      <c r="U1252" s="93"/>
      <c r="W1252" s="51" t="str">
        <f>IF(AND(AdmittedwithRecentDischarge!$K1274&lt;&gt;"",AdmittedwithRecentDischarge!$I1274&lt;&gt;"",AdmittedwithRecentDischarge!$W1274&lt;&gt;""), AdmittedwithRecentDischarge!$W1274,"")</f>
        <v/>
      </c>
      <c r="X1252" s="97">
        <f t="array" ref="X1252">RANK($Z1252,$Z$6:$Z$2005,0)+COUNTIF($Z$6:$Z1252,Z1252)</f>
        <v>100</v>
      </c>
      <c r="AC1252" s="97"/>
      <c r="AD1252" s="93"/>
    </row>
    <row r="1253" spans="1:30">
      <c r="A1253" s="97">
        <f t="shared" si="19"/>
        <v>1248</v>
      </c>
      <c r="B1253" s="97"/>
      <c r="C1253" s="51" t="str">
        <f>IF(AND(AdmittedwithRecentDischarge!$K1275&lt;&gt;"",AdmittedwithRecentDischarge!$I1275&lt;&gt;"",AdmittedwithRecentDischarge!$S1275&lt;&gt;""), AdmittedwithRecentDischarge!$S1275,"")</f>
        <v/>
      </c>
      <c r="D1253" s="97">
        <f>RANK($F1253,$F$6:$F$2005,0)+COUNTIF($F$6:$F1253,F1253)</f>
        <v>100</v>
      </c>
      <c r="E1253" s="97"/>
      <c r="F1253" s="97"/>
      <c r="G1253" s="97"/>
      <c r="H1253" s="97"/>
      <c r="I1253" s="93"/>
      <c r="J1253" s="97"/>
      <c r="K1253" s="51" t="str">
        <f>IF(AND(TransferLog!$J1268&lt;&gt;"",TransferLog!$L1268&lt;&gt;""), TransferLog!$L1268,"")</f>
        <v/>
      </c>
      <c r="L1253" s="97">
        <f t="array" ref="L1253">RANK($N1253,$N$6:$N$2005,0)+COUNTIF($N$6:$N1253,N1253)</f>
        <v>100</v>
      </c>
      <c r="M1253" s="97"/>
      <c r="N1253" s="97"/>
      <c r="O1253" s="97"/>
      <c r="P1253" s="97"/>
      <c r="Q1253" s="93"/>
      <c r="U1253" s="93"/>
      <c r="W1253" s="51" t="str">
        <f>IF(AND(AdmittedwithRecentDischarge!$K1275&lt;&gt;"",AdmittedwithRecentDischarge!$I1275&lt;&gt;"",AdmittedwithRecentDischarge!$W1275&lt;&gt;""), AdmittedwithRecentDischarge!$W1275,"")</f>
        <v/>
      </c>
      <c r="X1253" s="97">
        <f t="array" ref="X1253">RANK($Z1253,$Z$6:$Z$2005,0)+COUNTIF($Z$6:$Z1253,Z1253)</f>
        <v>100</v>
      </c>
      <c r="AC1253" s="97"/>
      <c r="AD1253" s="93"/>
    </row>
    <row r="1254" spans="1:30">
      <c r="A1254" s="97">
        <f t="shared" si="19"/>
        <v>1249</v>
      </c>
      <c r="B1254" s="97"/>
      <c r="C1254" s="51" t="str">
        <f>IF(AND(AdmittedwithRecentDischarge!$K1276&lt;&gt;"",AdmittedwithRecentDischarge!$I1276&lt;&gt;"",AdmittedwithRecentDischarge!$S1276&lt;&gt;""), AdmittedwithRecentDischarge!$S1276,"")</f>
        <v/>
      </c>
      <c r="D1254" s="97">
        <f>RANK($F1254,$F$6:$F$2005,0)+COUNTIF($F$6:$F1254,F1254)</f>
        <v>100</v>
      </c>
      <c r="E1254" s="97"/>
      <c r="F1254" s="97"/>
      <c r="G1254" s="97"/>
      <c r="H1254" s="97"/>
      <c r="I1254" s="93"/>
      <c r="J1254" s="97"/>
      <c r="K1254" s="51" t="str">
        <f>IF(AND(TransferLog!$J1269&lt;&gt;"",TransferLog!$L1269&lt;&gt;""), TransferLog!$L1269,"")</f>
        <v/>
      </c>
      <c r="L1254" s="97">
        <f t="array" ref="L1254">RANK($N1254,$N$6:$N$2005,0)+COUNTIF($N$6:$N1254,N1254)</f>
        <v>100</v>
      </c>
      <c r="M1254" s="97"/>
      <c r="N1254" s="97"/>
      <c r="O1254" s="97"/>
      <c r="P1254" s="97"/>
      <c r="Q1254" s="93"/>
      <c r="U1254" s="93"/>
      <c r="W1254" s="51" t="str">
        <f>IF(AND(AdmittedwithRecentDischarge!$K1276&lt;&gt;"",AdmittedwithRecentDischarge!$I1276&lt;&gt;"",AdmittedwithRecentDischarge!$W1276&lt;&gt;""), AdmittedwithRecentDischarge!$W1276,"")</f>
        <v/>
      </c>
      <c r="X1254" s="97">
        <f t="array" ref="X1254">RANK($Z1254,$Z$6:$Z$2005,0)+COUNTIF($Z$6:$Z1254,Z1254)</f>
        <v>100</v>
      </c>
      <c r="AC1254" s="97"/>
      <c r="AD1254" s="93"/>
    </row>
    <row r="1255" spans="1:30">
      <c r="A1255" s="97">
        <f t="shared" si="19"/>
        <v>1250</v>
      </c>
      <c r="B1255" s="97"/>
      <c r="C1255" s="51" t="str">
        <f>IF(AND(AdmittedwithRecentDischarge!$K1278&lt;&gt;"",AdmittedwithRecentDischarge!$I1278&lt;&gt;"",AdmittedwithRecentDischarge!$S1278&lt;&gt;""), AdmittedwithRecentDischarge!$S1278,"")</f>
        <v/>
      </c>
      <c r="D1255" s="97">
        <f>RANK($F1255,$F$6:$F$2005,0)+COUNTIF($F$6:$F1255,F1255)</f>
        <v>100</v>
      </c>
      <c r="E1255" s="97"/>
      <c r="F1255" s="97"/>
      <c r="G1255" s="97"/>
      <c r="H1255" s="97"/>
      <c r="I1255" s="93"/>
      <c r="J1255" s="97"/>
      <c r="K1255" s="51" t="str">
        <f>IF(AND(TransferLog!$J1270&lt;&gt;"",TransferLog!$L1270&lt;&gt;""), TransferLog!$L1270,"")</f>
        <v/>
      </c>
      <c r="L1255" s="97">
        <f t="array" ref="L1255">RANK($N1255,$N$6:$N$2005,0)+COUNTIF($N$6:$N1255,N1255)</f>
        <v>100</v>
      </c>
      <c r="M1255" s="97"/>
      <c r="N1255" s="97"/>
      <c r="O1255" s="97"/>
      <c r="P1255" s="97"/>
      <c r="Q1255" s="93"/>
      <c r="U1255" s="93"/>
      <c r="W1255" s="51" t="str">
        <f>IF(AND(AdmittedwithRecentDischarge!$K1278&lt;&gt;"",AdmittedwithRecentDischarge!$I1278&lt;&gt;"",AdmittedwithRecentDischarge!$W1278&lt;&gt;""), AdmittedwithRecentDischarge!$W1278,"")</f>
        <v/>
      </c>
      <c r="X1255" s="97">
        <f t="array" ref="X1255">RANK($Z1255,$Z$6:$Z$2005,0)+COUNTIF($Z$6:$Z1255,Z1255)</f>
        <v>100</v>
      </c>
      <c r="AC1255" s="97"/>
      <c r="AD1255" s="93"/>
    </row>
    <row r="1256" spans="1:30">
      <c r="A1256" s="97">
        <f t="shared" si="19"/>
        <v>1251</v>
      </c>
      <c r="B1256" s="97"/>
      <c r="C1256" s="51" t="str">
        <f>IF(AND(AdmittedwithRecentDischarge!$K1528&lt;&gt;"",AdmittedwithRecentDischarge!$I1528&lt;&gt;"",AdmittedwithRecentDischarge!$S1528&lt;&gt;""), AdmittedwithRecentDischarge!$S1528,"")</f>
        <v/>
      </c>
      <c r="D1256" s="97">
        <f>RANK($F1256,$F$6:$F$2005,0)+COUNTIF($F$6:$F1256,F1256)</f>
        <v>100</v>
      </c>
      <c r="E1256" s="97"/>
      <c r="F1256" s="97"/>
      <c r="G1256" s="97"/>
      <c r="H1256" s="97"/>
      <c r="I1256" s="93"/>
      <c r="J1256" s="97"/>
      <c r="K1256" s="51" t="str">
        <f>IF(AND(TransferLog!$J1272&lt;&gt;"",TransferLog!$L1272&lt;&gt;""), TransferLog!$L1272,"")</f>
        <v/>
      </c>
      <c r="L1256" s="97">
        <f t="array" ref="L1256">RANK($N1256,$N$6:$N$2005,0)+COUNTIF($N$6:$N1256,N1256)</f>
        <v>100</v>
      </c>
      <c r="M1256" s="97"/>
      <c r="N1256" s="97"/>
      <c r="O1256" s="97"/>
      <c r="P1256" s="97"/>
      <c r="Q1256" s="93"/>
      <c r="U1256" s="93"/>
      <c r="W1256" s="51" t="str">
        <f>IF(AND(AdmittedwithRecentDischarge!$K1528&lt;&gt;"",AdmittedwithRecentDischarge!$I1528&lt;&gt;"",AdmittedwithRecentDischarge!$W1528&lt;&gt;""), AdmittedwithRecentDischarge!$W1528,"")</f>
        <v/>
      </c>
      <c r="X1256" s="97">
        <f t="array" ref="X1256">RANK($Z1256,$Z$6:$Z$2005,0)+COUNTIF($Z$6:$Z1256,Z1256)</f>
        <v>100</v>
      </c>
      <c r="AC1256" s="97"/>
      <c r="AD1256" s="93"/>
    </row>
    <row r="1257" spans="1:30">
      <c r="A1257" s="97">
        <f t="shared" si="19"/>
        <v>1252</v>
      </c>
      <c r="B1257" s="97"/>
      <c r="C1257" s="51" t="str">
        <f>IF(AND(AdmittedwithRecentDischarge!$K1529&lt;&gt;"",AdmittedwithRecentDischarge!$I1529&lt;&gt;"",AdmittedwithRecentDischarge!$S1529&lt;&gt;""), AdmittedwithRecentDischarge!$S1529,"")</f>
        <v/>
      </c>
      <c r="D1257" s="97">
        <f>RANK($F1257,$F$6:$F$2005,0)+COUNTIF($F$6:$F1257,F1257)</f>
        <v>100</v>
      </c>
      <c r="E1257" s="97"/>
      <c r="F1257" s="97"/>
      <c r="G1257" s="97"/>
      <c r="H1257" s="97"/>
      <c r="I1257" s="93"/>
      <c r="J1257" s="97"/>
      <c r="K1257" s="51" t="str">
        <f>IF(AND(TransferLog!$J1273&lt;&gt;"",TransferLog!$L1273&lt;&gt;""), TransferLog!$L1273,"")</f>
        <v/>
      </c>
      <c r="L1257" s="97">
        <f t="array" ref="L1257">RANK($N1257,$N$6:$N$2005,0)+COUNTIF($N$6:$N1257,N1257)</f>
        <v>100</v>
      </c>
      <c r="M1257" s="97"/>
      <c r="N1257" s="97"/>
      <c r="O1257" s="97"/>
      <c r="P1257" s="97"/>
      <c r="Q1257" s="93"/>
      <c r="U1257" s="93"/>
      <c r="W1257" s="51" t="str">
        <f>IF(AND(AdmittedwithRecentDischarge!$K1529&lt;&gt;"",AdmittedwithRecentDischarge!$I1529&lt;&gt;"",AdmittedwithRecentDischarge!$W1529&lt;&gt;""), AdmittedwithRecentDischarge!$W1529,"")</f>
        <v/>
      </c>
      <c r="X1257" s="97">
        <f t="array" ref="X1257">RANK($Z1257,$Z$6:$Z$2005,0)+COUNTIF($Z$6:$Z1257,Z1257)</f>
        <v>100</v>
      </c>
      <c r="AC1257" s="97"/>
      <c r="AD1257" s="93"/>
    </row>
    <row r="1258" spans="1:30">
      <c r="A1258" s="97">
        <f t="shared" si="19"/>
        <v>1253</v>
      </c>
      <c r="B1258" s="97"/>
      <c r="C1258" s="51" t="str">
        <f>IF(AND(AdmittedwithRecentDischarge!$O1530&lt;&gt;"",AdmittedwithRecentDischarge!$I1530&lt;&gt;"",AdmittedwithRecentDischarge!$S1530&lt;&gt;""), AdmittedwithRecentDischarge!$S1530,"")</f>
        <v/>
      </c>
      <c r="D1258" s="97">
        <f>RANK($F1258,$F$6:$F$2005,0)+COUNTIF($F$6:$F1258,F1258)</f>
        <v>100</v>
      </c>
      <c r="E1258" s="97"/>
      <c r="F1258" s="97"/>
      <c r="G1258" s="97"/>
      <c r="H1258" s="97"/>
      <c r="I1258" s="93"/>
      <c r="J1258" s="97"/>
      <c r="K1258" s="51" t="str">
        <f>IF(AND(TransferLog!$J1274&lt;&gt;"",TransferLog!$L1274&lt;&gt;""), TransferLog!$L1274,"")</f>
        <v/>
      </c>
      <c r="L1258" s="97">
        <f t="array" ref="L1258">RANK($N1258,$N$6:$N$2005,0)+COUNTIF($N$6:$N1258,N1258)</f>
        <v>100</v>
      </c>
      <c r="M1258" s="97"/>
      <c r="N1258" s="97"/>
      <c r="O1258" s="97"/>
      <c r="P1258" s="97"/>
      <c r="Q1258" s="93"/>
      <c r="U1258" s="93"/>
      <c r="W1258" s="51" t="str">
        <f>IF(AND(AdmittedwithRecentDischarge!$O1530&lt;&gt;"",AdmittedwithRecentDischarge!$I1530&lt;&gt;"",AdmittedwithRecentDischarge!$W1530&lt;&gt;""), AdmittedwithRecentDischarge!$W1530,"")</f>
        <v/>
      </c>
      <c r="X1258" s="97">
        <f t="array" ref="X1258">RANK($Z1258,$Z$6:$Z$2005,0)+COUNTIF($Z$6:$Z1258,Z1258)</f>
        <v>100</v>
      </c>
      <c r="AC1258" s="97"/>
      <c r="AD1258" s="93"/>
    </row>
    <row r="1259" spans="1:30">
      <c r="A1259" s="97">
        <f t="shared" si="19"/>
        <v>1254</v>
      </c>
      <c r="B1259" s="97"/>
      <c r="C1259" s="51" t="str">
        <f>IF(AND(AdmittedwithRecentDischarge!$O1531&lt;&gt;"",AdmittedwithRecentDischarge!$I1531&lt;&gt;"",AdmittedwithRecentDischarge!$S1531&lt;&gt;""), AdmittedwithRecentDischarge!$S1531,"")</f>
        <v/>
      </c>
      <c r="D1259" s="97">
        <f>RANK($F1259,$F$6:$F$2005,0)+COUNTIF($F$6:$F1259,F1259)</f>
        <v>100</v>
      </c>
      <c r="E1259" s="97"/>
      <c r="F1259" s="97"/>
      <c r="G1259" s="97"/>
      <c r="H1259" s="97"/>
      <c r="I1259" s="93"/>
      <c r="J1259" s="97"/>
      <c r="K1259" s="51" t="str">
        <f>IF(AND(TransferLog!$J1275&lt;&gt;"",TransferLog!$L1275&lt;&gt;""), TransferLog!$L1275,"")</f>
        <v/>
      </c>
      <c r="L1259" s="97">
        <f t="array" ref="L1259">RANK($N1259,$N$6:$N$2005,0)+COUNTIF($N$6:$N1259,N1259)</f>
        <v>100</v>
      </c>
      <c r="M1259" s="97"/>
      <c r="N1259" s="97"/>
      <c r="O1259" s="97"/>
      <c r="P1259" s="97"/>
      <c r="Q1259" s="93"/>
      <c r="U1259" s="93"/>
      <c r="W1259" s="51" t="str">
        <f>IF(AND(AdmittedwithRecentDischarge!$O1531&lt;&gt;"",AdmittedwithRecentDischarge!$I1531&lt;&gt;"",AdmittedwithRecentDischarge!$W1531&lt;&gt;""), AdmittedwithRecentDischarge!$W1531,"")</f>
        <v/>
      </c>
      <c r="X1259" s="97">
        <f t="array" ref="X1259">RANK($Z1259,$Z$6:$Z$2005,0)+COUNTIF($Z$6:$Z1259,Z1259)</f>
        <v>100</v>
      </c>
      <c r="AC1259" s="97"/>
      <c r="AD1259" s="93"/>
    </row>
    <row r="1260" spans="1:30">
      <c r="A1260" s="97">
        <f t="shared" si="19"/>
        <v>1255</v>
      </c>
      <c r="B1260" s="97"/>
      <c r="C1260" s="51" t="str">
        <f>IF(AND(AdmittedwithRecentDischarge!$O1532&lt;&gt;"",AdmittedwithRecentDischarge!$I1532&lt;&gt;"",AdmittedwithRecentDischarge!$S1532&lt;&gt;""), AdmittedwithRecentDischarge!$S1532,"")</f>
        <v/>
      </c>
      <c r="D1260" s="97">
        <f>RANK($F1260,$F$6:$F$2005,0)+COUNTIF($F$6:$F1260,F1260)</f>
        <v>100</v>
      </c>
      <c r="E1260" s="97"/>
      <c r="F1260" s="97"/>
      <c r="G1260" s="97"/>
      <c r="H1260" s="97"/>
      <c r="I1260" s="93"/>
      <c r="J1260" s="97"/>
      <c r="K1260" s="51" t="str">
        <f>IF(AND(TransferLog!$J1276&lt;&gt;"",TransferLog!$L1276&lt;&gt;""), TransferLog!$L1276,"")</f>
        <v/>
      </c>
      <c r="L1260" s="97">
        <f t="array" ref="L1260">RANK($N1260,$N$6:$N$2005,0)+COUNTIF($N$6:$N1260,N1260)</f>
        <v>100</v>
      </c>
      <c r="M1260" s="97"/>
      <c r="N1260" s="97"/>
      <c r="O1260" s="97"/>
      <c r="P1260" s="97"/>
      <c r="Q1260" s="93"/>
      <c r="U1260" s="93"/>
      <c r="W1260" s="51" t="str">
        <f>IF(AND(AdmittedwithRecentDischarge!$O1532&lt;&gt;"",AdmittedwithRecentDischarge!$I1532&lt;&gt;"",AdmittedwithRecentDischarge!$W1532&lt;&gt;""), AdmittedwithRecentDischarge!$W1532,"")</f>
        <v/>
      </c>
      <c r="X1260" s="97">
        <f t="array" ref="X1260">RANK($Z1260,$Z$6:$Z$2005,0)+COUNTIF($Z$6:$Z1260,Z1260)</f>
        <v>100</v>
      </c>
      <c r="AC1260" s="97"/>
      <c r="AD1260" s="93"/>
    </row>
    <row r="1261" spans="1:30">
      <c r="A1261" s="97">
        <f t="shared" si="19"/>
        <v>1256</v>
      </c>
      <c r="B1261" s="97"/>
      <c r="C1261" s="51" t="str">
        <f>IF(AND(AdmittedwithRecentDischarge!$O1533&lt;&gt;"",AdmittedwithRecentDischarge!$I1533&lt;&gt;"",AdmittedwithRecentDischarge!$S1533&lt;&gt;""), AdmittedwithRecentDischarge!$S1533,"")</f>
        <v/>
      </c>
      <c r="D1261" s="97">
        <f>RANK($F1261,$F$6:$F$2005,0)+COUNTIF($F$6:$F1261,F1261)</f>
        <v>100</v>
      </c>
      <c r="E1261" s="97"/>
      <c r="F1261" s="97"/>
      <c r="G1261" s="97"/>
      <c r="H1261" s="97"/>
      <c r="I1261" s="93"/>
      <c r="J1261" s="97"/>
      <c r="K1261" s="51" t="str">
        <f>IF(AND(TransferLog!$J1277&lt;&gt;"",TransferLog!$L1277&lt;&gt;""), TransferLog!$L1277,"")</f>
        <v/>
      </c>
      <c r="L1261" s="97">
        <f t="array" ref="L1261">RANK($N1261,$N$6:$N$2005,0)+COUNTIF($N$6:$N1261,N1261)</f>
        <v>100</v>
      </c>
      <c r="M1261" s="97"/>
      <c r="N1261" s="97"/>
      <c r="O1261" s="97"/>
      <c r="P1261" s="97"/>
      <c r="Q1261" s="93"/>
      <c r="U1261" s="93"/>
      <c r="W1261" s="51" t="str">
        <f>IF(AND(AdmittedwithRecentDischarge!$O1533&lt;&gt;"",AdmittedwithRecentDischarge!$I1533&lt;&gt;"",AdmittedwithRecentDischarge!$W1533&lt;&gt;""), AdmittedwithRecentDischarge!$W1533,"")</f>
        <v/>
      </c>
      <c r="X1261" s="97">
        <f t="array" ref="X1261">RANK($Z1261,$Z$6:$Z$2005,0)+COUNTIF($Z$6:$Z1261,Z1261)</f>
        <v>100</v>
      </c>
      <c r="AC1261" s="97"/>
      <c r="AD1261" s="93"/>
    </row>
    <row r="1262" spans="1:30">
      <c r="A1262" s="97">
        <f t="shared" si="19"/>
        <v>1257</v>
      </c>
      <c r="B1262" s="97"/>
      <c r="C1262" s="51" t="str">
        <f>IF(AND(AdmittedwithRecentDischarge!$O1534&lt;&gt;"",AdmittedwithRecentDischarge!$I1534&lt;&gt;"",AdmittedwithRecentDischarge!$S1534&lt;&gt;""), AdmittedwithRecentDischarge!$S1534,"")</f>
        <v/>
      </c>
      <c r="D1262" s="97">
        <f>RANK($F1262,$F$6:$F$2005,0)+COUNTIF($F$6:$F1262,F1262)</f>
        <v>100</v>
      </c>
      <c r="E1262" s="97"/>
      <c r="F1262" s="97"/>
      <c r="G1262" s="97"/>
      <c r="H1262" s="97"/>
      <c r="I1262" s="93"/>
      <c r="J1262" s="97"/>
      <c r="K1262" s="51" t="str">
        <f>IF(AND(TransferLog!$J1278&lt;&gt;"",TransferLog!$L1278&lt;&gt;""), TransferLog!$L1278,"")</f>
        <v/>
      </c>
      <c r="L1262" s="97">
        <f t="array" ref="L1262">RANK($N1262,$N$6:$N$2005,0)+COUNTIF($N$6:$N1262,N1262)</f>
        <v>100</v>
      </c>
      <c r="M1262" s="97"/>
      <c r="N1262" s="97"/>
      <c r="O1262" s="97"/>
      <c r="P1262" s="97"/>
      <c r="Q1262" s="93"/>
      <c r="U1262" s="93"/>
      <c r="W1262" s="51" t="str">
        <f>IF(AND(AdmittedwithRecentDischarge!$O1534&lt;&gt;"",AdmittedwithRecentDischarge!$I1534&lt;&gt;"",AdmittedwithRecentDischarge!$W1534&lt;&gt;""), AdmittedwithRecentDischarge!$W1534,"")</f>
        <v/>
      </c>
      <c r="X1262" s="97">
        <f t="array" ref="X1262">RANK($Z1262,$Z$6:$Z$2005,0)+COUNTIF($Z$6:$Z1262,Z1262)</f>
        <v>100</v>
      </c>
      <c r="AC1262" s="97"/>
      <c r="AD1262" s="93"/>
    </row>
    <row r="1263" spans="1:30">
      <c r="A1263" s="97">
        <f t="shared" si="19"/>
        <v>1258</v>
      </c>
      <c r="B1263" s="97"/>
      <c r="C1263" s="51" t="str">
        <f>IF(AND(AdmittedwithRecentDischarge!$O1535&lt;&gt;"",AdmittedwithRecentDischarge!$I1535&lt;&gt;"",AdmittedwithRecentDischarge!$S1535&lt;&gt;""), AdmittedwithRecentDischarge!$S1535,"")</f>
        <v/>
      </c>
      <c r="D1263" s="97">
        <f>RANK($F1263,$F$6:$F$2005,0)+COUNTIF($F$6:$F1263,F1263)</f>
        <v>100</v>
      </c>
      <c r="E1263" s="97"/>
      <c r="F1263" s="97"/>
      <c r="G1263" s="97"/>
      <c r="H1263" s="97"/>
      <c r="I1263" s="93"/>
      <c r="J1263" s="97"/>
      <c r="K1263" s="51" t="str">
        <f>IF(AND(TransferLog!$J1279&lt;&gt;"",TransferLog!$L1279&lt;&gt;""), TransferLog!$L1279,"")</f>
        <v/>
      </c>
      <c r="L1263" s="97">
        <f t="array" ref="L1263">RANK($N1263,$N$6:$N$2005,0)+COUNTIF($N$6:$N1263,N1263)</f>
        <v>100</v>
      </c>
      <c r="M1263" s="97"/>
      <c r="N1263" s="97"/>
      <c r="O1263" s="97"/>
      <c r="P1263" s="97"/>
      <c r="Q1263" s="93"/>
      <c r="U1263" s="93"/>
      <c r="W1263" s="51" t="str">
        <f>IF(AND(AdmittedwithRecentDischarge!$O1535&lt;&gt;"",AdmittedwithRecentDischarge!$I1535&lt;&gt;"",AdmittedwithRecentDischarge!$W1535&lt;&gt;""), AdmittedwithRecentDischarge!$W1535,"")</f>
        <v/>
      </c>
      <c r="X1263" s="97">
        <f t="array" ref="X1263">RANK($Z1263,$Z$6:$Z$2005,0)+COUNTIF($Z$6:$Z1263,Z1263)</f>
        <v>100</v>
      </c>
      <c r="AC1263" s="97"/>
      <c r="AD1263" s="93"/>
    </row>
    <row r="1264" spans="1:30">
      <c r="A1264" s="97">
        <f t="shared" si="19"/>
        <v>1259</v>
      </c>
      <c r="B1264" s="97"/>
      <c r="C1264" s="51" t="str">
        <f>IF(AND(AdmittedwithRecentDischarge!$O1536&lt;&gt;"",AdmittedwithRecentDischarge!$I1536&lt;&gt;"",AdmittedwithRecentDischarge!$S1536&lt;&gt;""), AdmittedwithRecentDischarge!$S1536,"")</f>
        <v/>
      </c>
      <c r="D1264" s="97">
        <f>RANK($F1264,$F$6:$F$2005,0)+COUNTIF($F$6:$F1264,F1264)</f>
        <v>100</v>
      </c>
      <c r="E1264" s="97"/>
      <c r="F1264" s="97"/>
      <c r="G1264" s="97"/>
      <c r="H1264" s="97"/>
      <c r="I1264" s="93"/>
      <c r="J1264" s="97"/>
      <c r="K1264" s="51" t="str">
        <f>IF(AND(TransferLog!$J1280&lt;&gt;"",TransferLog!$L1280&lt;&gt;""), TransferLog!$L1280,"")</f>
        <v/>
      </c>
      <c r="L1264" s="97">
        <f t="array" ref="L1264">RANK($N1264,$N$6:$N$2005,0)+COUNTIF($N$6:$N1264,N1264)</f>
        <v>100</v>
      </c>
      <c r="M1264" s="97"/>
      <c r="N1264" s="97"/>
      <c r="O1264" s="97"/>
      <c r="P1264" s="97"/>
      <c r="Q1264" s="93"/>
      <c r="U1264" s="93"/>
      <c r="W1264" s="51" t="str">
        <f>IF(AND(AdmittedwithRecentDischarge!$O1536&lt;&gt;"",AdmittedwithRecentDischarge!$I1536&lt;&gt;"",AdmittedwithRecentDischarge!$W1536&lt;&gt;""), AdmittedwithRecentDischarge!$W1536,"")</f>
        <v/>
      </c>
      <c r="X1264" s="97">
        <f t="array" ref="X1264">RANK($Z1264,$Z$6:$Z$2005,0)+COUNTIF($Z$6:$Z1264,Z1264)</f>
        <v>100</v>
      </c>
      <c r="AC1264" s="97"/>
      <c r="AD1264" s="93"/>
    </row>
    <row r="1265" spans="1:30">
      <c r="A1265" s="97">
        <f t="shared" si="19"/>
        <v>1260</v>
      </c>
      <c r="B1265" s="97"/>
      <c r="C1265" s="51" t="str">
        <f>IF(AND(AdmittedwithRecentDischarge!$O1537&lt;&gt;"",AdmittedwithRecentDischarge!$I1537&lt;&gt;"",AdmittedwithRecentDischarge!$S1537&lt;&gt;""), AdmittedwithRecentDischarge!$S1537,"")</f>
        <v/>
      </c>
      <c r="D1265" s="97">
        <f>RANK($F1265,$F$6:$F$2005,0)+COUNTIF($F$6:$F1265,F1265)</f>
        <v>100</v>
      </c>
      <c r="E1265" s="97"/>
      <c r="F1265" s="97"/>
      <c r="G1265" s="97"/>
      <c r="H1265" s="97"/>
      <c r="I1265" s="93"/>
      <c r="J1265" s="97"/>
      <c r="K1265" s="51" t="str">
        <f>IF(AND(TransferLog!$J1281&lt;&gt;"",TransferLog!$L1281&lt;&gt;""), TransferLog!$L1281,"")</f>
        <v/>
      </c>
      <c r="L1265" s="97">
        <f t="array" ref="L1265">RANK($N1265,$N$6:$N$2005,0)+COUNTIF($N$6:$N1265,N1265)</f>
        <v>100</v>
      </c>
      <c r="M1265" s="97"/>
      <c r="N1265" s="97"/>
      <c r="O1265" s="97"/>
      <c r="P1265" s="97"/>
      <c r="Q1265" s="93"/>
      <c r="U1265" s="93"/>
      <c r="W1265" s="51" t="str">
        <f>IF(AND(AdmittedwithRecentDischarge!$O1537&lt;&gt;"",AdmittedwithRecentDischarge!$I1537&lt;&gt;"",AdmittedwithRecentDischarge!$W1537&lt;&gt;""), AdmittedwithRecentDischarge!$W1537,"")</f>
        <v/>
      </c>
      <c r="X1265" s="97">
        <f t="array" ref="X1265">RANK($Z1265,$Z$6:$Z$2005,0)+COUNTIF($Z$6:$Z1265,Z1265)</f>
        <v>100</v>
      </c>
      <c r="AC1265" s="97"/>
      <c r="AD1265" s="93"/>
    </row>
    <row r="1266" spans="1:30">
      <c r="A1266" s="97">
        <f t="shared" si="19"/>
        <v>1261</v>
      </c>
      <c r="B1266" s="97"/>
      <c r="C1266" s="51" t="str">
        <f>IF(AND(AdmittedwithRecentDischarge!$O1538&lt;&gt;"",AdmittedwithRecentDischarge!$I1538&lt;&gt;"",AdmittedwithRecentDischarge!$S1538&lt;&gt;""), AdmittedwithRecentDischarge!$S1538,"")</f>
        <v/>
      </c>
      <c r="D1266" s="97">
        <f>RANK($F1266,$F$6:$F$2005,0)+COUNTIF($F$6:$F1266,F1266)</f>
        <v>100</v>
      </c>
      <c r="E1266" s="97"/>
      <c r="F1266" s="97"/>
      <c r="G1266" s="97"/>
      <c r="H1266" s="97"/>
      <c r="I1266" s="93"/>
      <c r="J1266" s="97"/>
      <c r="K1266" s="51" t="str">
        <f>IF(AND(TransferLog!$J1282&lt;&gt;"",TransferLog!$L1282&lt;&gt;""), TransferLog!$L1282,"")</f>
        <v/>
      </c>
      <c r="L1266" s="97">
        <f t="array" ref="L1266">RANK($N1266,$N$6:$N$2005,0)+COUNTIF($N$6:$N1266,N1266)</f>
        <v>100</v>
      </c>
      <c r="M1266" s="97"/>
      <c r="N1266" s="97"/>
      <c r="O1266" s="97"/>
      <c r="P1266" s="97"/>
      <c r="Q1266" s="93"/>
      <c r="U1266" s="93"/>
      <c r="W1266" s="51" t="str">
        <f>IF(AND(AdmittedwithRecentDischarge!$O1538&lt;&gt;"",AdmittedwithRecentDischarge!$I1538&lt;&gt;"",AdmittedwithRecentDischarge!$W1538&lt;&gt;""), AdmittedwithRecentDischarge!$W1538,"")</f>
        <v/>
      </c>
      <c r="X1266" s="97">
        <f t="array" ref="X1266">RANK($Z1266,$Z$6:$Z$2005,0)+COUNTIF($Z$6:$Z1266,Z1266)</f>
        <v>100</v>
      </c>
      <c r="AC1266" s="97"/>
      <c r="AD1266" s="93"/>
    </row>
    <row r="1267" spans="1:30">
      <c r="A1267" s="97">
        <f t="shared" si="19"/>
        <v>1262</v>
      </c>
      <c r="B1267" s="97"/>
      <c r="C1267" s="51" t="str">
        <f>IF(AND(AdmittedwithRecentDischarge!$O1539&lt;&gt;"",AdmittedwithRecentDischarge!$I1539&lt;&gt;"",AdmittedwithRecentDischarge!$S1539&lt;&gt;""), AdmittedwithRecentDischarge!$S1539,"")</f>
        <v/>
      </c>
      <c r="D1267" s="97">
        <f>RANK($F1267,$F$6:$F$2005,0)+COUNTIF($F$6:$F1267,F1267)</f>
        <v>100</v>
      </c>
      <c r="E1267" s="97"/>
      <c r="F1267" s="97"/>
      <c r="G1267" s="97"/>
      <c r="H1267" s="97"/>
      <c r="I1267" s="93"/>
      <c r="J1267" s="97"/>
      <c r="K1267" s="51" t="str">
        <f>IF(AND(TransferLog!$J1283&lt;&gt;"",TransferLog!$L1283&lt;&gt;""), TransferLog!$L1283,"")</f>
        <v/>
      </c>
      <c r="L1267" s="97">
        <f t="array" ref="L1267">RANK($N1267,$N$6:$N$2005,0)+COUNTIF($N$6:$N1267,N1267)</f>
        <v>100</v>
      </c>
      <c r="M1267" s="97"/>
      <c r="N1267" s="97"/>
      <c r="O1267" s="97"/>
      <c r="P1267" s="97"/>
      <c r="Q1267" s="93"/>
      <c r="U1267" s="93"/>
      <c r="W1267" s="51" t="str">
        <f>IF(AND(AdmittedwithRecentDischarge!$O1539&lt;&gt;"",AdmittedwithRecentDischarge!$I1539&lt;&gt;"",AdmittedwithRecentDischarge!$W1539&lt;&gt;""), AdmittedwithRecentDischarge!$W1539,"")</f>
        <v/>
      </c>
      <c r="X1267" s="97">
        <f t="array" ref="X1267">RANK($Z1267,$Z$6:$Z$2005,0)+COUNTIF($Z$6:$Z1267,Z1267)</f>
        <v>100</v>
      </c>
      <c r="AC1267" s="97"/>
      <c r="AD1267" s="93"/>
    </row>
    <row r="1268" spans="1:30">
      <c r="A1268" s="97">
        <f t="shared" si="19"/>
        <v>1263</v>
      </c>
      <c r="B1268" s="97"/>
      <c r="C1268" s="51" t="str">
        <f>IF(AND(AdmittedwithRecentDischarge!$O1540&lt;&gt;"",AdmittedwithRecentDischarge!$I1540&lt;&gt;"",AdmittedwithRecentDischarge!$S1540&lt;&gt;""), AdmittedwithRecentDischarge!$S1540,"")</f>
        <v/>
      </c>
      <c r="D1268" s="97">
        <f>RANK($F1268,$F$6:$F$2005,0)+COUNTIF($F$6:$F1268,F1268)</f>
        <v>100</v>
      </c>
      <c r="E1268" s="97"/>
      <c r="F1268" s="97"/>
      <c r="G1268" s="97"/>
      <c r="H1268" s="97"/>
      <c r="I1268" s="93"/>
      <c r="J1268" s="97"/>
      <c r="K1268" s="51" t="str">
        <f>IF(AND(TransferLog!$J1284&lt;&gt;"",TransferLog!$L1284&lt;&gt;""), TransferLog!$L1284,"")</f>
        <v/>
      </c>
      <c r="L1268" s="97">
        <f t="array" ref="L1268">RANK($N1268,$N$6:$N$2005,0)+COUNTIF($N$6:$N1268,N1268)</f>
        <v>100</v>
      </c>
      <c r="M1268" s="97"/>
      <c r="N1268" s="97"/>
      <c r="O1268" s="97"/>
      <c r="P1268" s="97"/>
      <c r="Q1268" s="93"/>
      <c r="U1268" s="93"/>
      <c r="W1268" s="51" t="str">
        <f>IF(AND(AdmittedwithRecentDischarge!$O1540&lt;&gt;"",AdmittedwithRecentDischarge!$I1540&lt;&gt;"",AdmittedwithRecentDischarge!$W1540&lt;&gt;""), AdmittedwithRecentDischarge!$W1540,"")</f>
        <v/>
      </c>
      <c r="X1268" s="97">
        <f t="array" ref="X1268">RANK($Z1268,$Z$6:$Z$2005,0)+COUNTIF($Z$6:$Z1268,Z1268)</f>
        <v>100</v>
      </c>
      <c r="AC1268" s="97"/>
      <c r="AD1268" s="93"/>
    </row>
    <row r="1269" spans="1:30">
      <c r="A1269" s="97">
        <f t="shared" si="19"/>
        <v>1264</v>
      </c>
      <c r="B1269" s="97"/>
      <c r="C1269" s="51" t="str">
        <f>IF(AND(AdmittedwithRecentDischarge!$O1541&lt;&gt;"",AdmittedwithRecentDischarge!$I1541&lt;&gt;"",AdmittedwithRecentDischarge!$S1541&lt;&gt;""), AdmittedwithRecentDischarge!$S1541,"")</f>
        <v/>
      </c>
      <c r="D1269" s="97">
        <f>RANK($F1269,$F$6:$F$2005,0)+COUNTIF($F$6:$F1269,F1269)</f>
        <v>100</v>
      </c>
      <c r="E1269" s="97"/>
      <c r="F1269" s="97"/>
      <c r="G1269" s="97"/>
      <c r="H1269" s="97"/>
      <c r="I1269" s="93"/>
      <c r="J1269" s="97"/>
      <c r="K1269" s="51" t="str">
        <f>IF(AND(TransferLog!$J1285&lt;&gt;"",TransferLog!$L1285&lt;&gt;""), TransferLog!$L1285,"")</f>
        <v/>
      </c>
      <c r="L1269" s="97">
        <f t="array" ref="L1269">RANK($N1269,$N$6:$N$2005,0)+COUNTIF($N$6:$N1269,N1269)</f>
        <v>100</v>
      </c>
      <c r="M1269" s="97"/>
      <c r="N1269" s="97"/>
      <c r="O1269" s="97"/>
      <c r="P1269" s="97"/>
      <c r="Q1269" s="93"/>
      <c r="U1269" s="93"/>
      <c r="W1269" s="51" t="str">
        <f>IF(AND(AdmittedwithRecentDischarge!$O1541&lt;&gt;"",AdmittedwithRecentDischarge!$I1541&lt;&gt;"",AdmittedwithRecentDischarge!$W1541&lt;&gt;""), AdmittedwithRecentDischarge!$W1541,"")</f>
        <v/>
      </c>
      <c r="X1269" s="97">
        <f t="array" ref="X1269">RANK($Z1269,$Z$6:$Z$2005,0)+COUNTIF($Z$6:$Z1269,Z1269)</f>
        <v>100</v>
      </c>
      <c r="AC1269" s="97"/>
      <c r="AD1269" s="93"/>
    </row>
    <row r="1270" spans="1:30">
      <c r="A1270" s="97">
        <f t="shared" si="19"/>
        <v>1265</v>
      </c>
      <c r="B1270" s="97"/>
      <c r="C1270" s="51" t="str">
        <f>IF(AND(AdmittedwithRecentDischarge!$O1542&lt;&gt;"",AdmittedwithRecentDischarge!$I1542&lt;&gt;"",AdmittedwithRecentDischarge!$S1542&lt;&gt;""), AdmittedwithRecentDischarge!$S1542,"")</f>
        <v/>
      </c>
      <c r="D1270" s="97">
        <f>RANK($F1270,$F$6:$F$2005,0)+COUNTIF($F$6:$F1270,F1270)</f>
        <v>100</v>
      </c>
      <c r="E1270" s="97"/>
      <c r="F1270" s="97"/>
      <c r="G1270" s="97"/>
      <c r="H1270" s="97"/>
      <c r="I1270" s="93"/>
      <c r="J1270" s="97"/>
      <c r="K1270" s="51" t="str">
        <f>IF(AND(TransferLog!$J1286&lt;&gt;"",TransferLog!$L1286&lt;&gt;""), TransferLog!$L1286,"")</f>
        <v/>
      </c>
      <c r="L1270" s="97">
        <f t="array" ref="L1270">RANK($N1270,$N$6:$N$2005,0)+COUNTIF($N$6:$N1270,N1270)</f>
        <v>100</v>
      </c>
      <c r="M1270" s="97"/>
      <c r="N1270" s="97"/>
      <c r="O1270" s="97"/>
      <c r="P1270" s="97"/>
      <c r="Q1270" s="93"/>
      <c r="U1270" s="93"/>
      <c r="W1270" s="51" t="str">
        <f>IF(AND(AdmittedwithRecentDischarge!$O1542&lt;&gt;"",AdmittedwithRecentDischarge!$I1542&lt;&gt;"",AdmittedwithRecentDischarge!$W1542&lt;&gt;""), AdmittedwithRecentDischarge!$W1542,"")</f>
        <v/>
      </c>
      <c r="X1270" s="97">
        <f t="array" ref="X1270">RANK($Z1270,$Z$6:$Z$2005,0)+COUNTIF($Z$6:$Z1270,Z1270)</f>
        <v>100</v>
      </c>
      <c r="AC1270" s="97"/>
      <c r="AD1270" s="93"/>
    </row>
    <row r="1271" spans="1:30">
      <c r="A1271" s="97">
        <f t="shared" si="19"/>
        <v>1266</v>
      </c>
      <c r="B1271" s="97"/>
      <c r="C1271" s="51" t="str">
        <f>IF(AND(AdmittedwithRecentDischarge!$O1543&lt;&gt;"",AdmittedwithRecentDischarge!$I1543&lt;&gt;"",AdmittedwithRecentDischarge!$S1543&lt;&gt;""), AdmittedwithRecentDischarge!$S1543,"")</f>
        <v/>
      </c>
      <c r="D1271" s="97">
        <f>RANK($F1271,$F$6:$F$2005,0)+COUNTIF($F$6:$F1271,F1271)</f>
        <v>100</v>
      </c>
      <c r="E1271" s="97"/>
      <c r="F1271" s="97"/>
      <c r="G1271" s="97"/>
      <c r="H1271" s="97"/>
      <c r="I1271" s="93"/>
      <c r="J1271" s="97"/>
      <c r="K1271" s="51" t="str">
        <f>IF(AND(TransferLog!$J1287&lt;&gt;"",TransferLog!$L1287&lt;&gt;""), TransferLog!$L1287,"")</f>
        <v/>
      </c>
      <c r="L1271" s="97">
        <f t="array" ref="L1271">RANK($N1271,$N$6:$N$2005,0)+COUNTIF($N$6:$N1271,N1271)</f>
        <v>100</v>
      </c>
      <c r="M1271" s="97"/>
      <c r="N1271" s="97"/>
      <c r="O1271" s="97"/>
      <c r="P1271" s="97"/>
      <c r="Q1271" s="93"/>
      <c r="U1271" s="93"/>
      <c r="W1271" s="51" t="str">
        <f>IF(AND(AdmittedwithRecentDischarge!$O1543&lt;&gt;"",AdmittedwithRecentDischarge!$I1543&lt;&gt;"",AdmittedwithRecentDischarge!$W1543&lt;&gt;""), AdmittedwithRecentDischarge!$W1543,"")</f>
        <v/>
      </c>
      <c r="X1271" s="97">
        <f t="array" ref="X1271">RANK($Z1271,$Z$6:$Z$2005,0)+COUNTIF($Z$6:$Z1271,Z1271)</f>
        <v>100</v>
      </c>
      <c r="AC1271" s="97"/>
      <c r="AD1271" s="93"/>
    </row>
    <row r="1272" spans="1:30">
      <c r="A1272" s="97">
        <f t="shared" si="19"/>
        <v>1267</v>
      </c>
      <c r="B1272" s="97"/>
      <c r="C1272" s="51" t="str">
        <f>IF(AND(AdmittedwithRecentDischarge!$O1544&lt;&gt;"",AdmittedwithRecentDischarge!$I1544&lt;&gt;"",AdmittedwithRecentDischarge!$S1544&lt;&gt;""), AdmittedwithRecentDischarge!$S1544,"")</f>
        <v/>
      </c>
      <c r="D1272" s="97">
        <f>RANK($F1272,$F$6:$F$2005,0)+COUNTIF($F$6:$F1272,F1272)</f>
        <v>100</v>
      </c>
      <c r="E1272" s="97"/>
      <c r="F1272" s="97"/>
      <c r="G1272" s="97"/>
      <c r="H1272" s="97"/>
      <c r="I1272" s="93"/>
      <c r="J1272" s="97"/>
      <c r="K1272" s="51" t="str">
        <f>IF(AND(TransferLog!$J1288&lt;&gt;"",TransferLog!$L1288&lt;&gt;""), TransferLog!$L1288,"")</f>
        <v/>
      </c>
      <c r="L1272" s="97">
        <f t="array" ref="L1272">RANK($N1272,$N$6:$N$2005,0)+COUNTIF($N$6:$N1272,N1272)</f>
        <v>100</v>
      </c>
      <c r="M1272" s="97"/>
      <c r="N1272" s="97"/>
      <c r="O1272" s="97"/>
      <c r="P1272" s="97"/>
      <c r="Q1272" s="93"/>
      <c r="U1272" s="93"/>
      <c r="W1272" s="51" t="str">
        <f>IF(AND(AdmittedwithRecentDischarge!$O1544&lt;&gt;"",AdmittedwithRecentDischarge!$I1544&lt;&gt;"",AdmittedwithRecentDischarge!$W1544&lt;&gt;""), AdmittedwithRecentDischarge!$W1544,"")</f>
        <v/>
      </c>
      <c r="X1272" s="97">
        <f t="array" ref="X1272">RANK($Z1272,$Z$6:$Z$2005,0)+COUNTIF($Z$6:$Z1272,Z1272)</f>
        <v>100</v>
      </c>
      <c r="AC1272" s="97"/>
      <c r="AD1272" s="93"/>
    </row>
    <row r="1273" spans="1:30">
      <c r="A1273" s="97">
        <f t="shared" si="19"/>
        <v>1268</v>
      </c>
      <c r="B1273" s="97"/>
      <c r="C1273" s="51" t="str">
        <f>IF(AND(AdmittedwithRecentDischarge!$O1545&lt;&gt;"",AdmittedwithRecentDischarge!$I1545&lt;&gt;"",AdmittedwithRecentDischarge!$S1545&lt;&gt;""), AdmittedwithRecentDischarge!$S1545,"")</f>
        <v/>
      </c>
      <c r="D1273" s="97">
        <f>RANK($F1273,$F$6:$F$2005,0)+COUNTIF($F$6:$F1273,F1273)</f>
        <v>100</v>
      </c>
      <c r="E1273" s="97"/>
      <c r="F1273" s="97"/>
      <c r="G1273" s="97"/>
      <c r="H1273" s="97"/>
      <c r="I1273" s="93"/>
      <c r="J1273" s="97"/>
      <c r="K1273" s="51" t="str">
        <f>IF(AND(TransferLog!$J1289&lt;&gt;"",TransferLog!$L1289&lt;&gt;""), TransferLog!$L1289,"")</f>
        <v/>
      </c>
      <c r="L1273" s="97">
        <f t="array" ref="L1273">RANK($N1273,$N$6:$N$2005,0)+COUNTIF($N$6:$N1273,N1273)</f>
        <v>100</v>
      </c>
      <c r="M1273" s="97"/>
      <c r="N1273" s="97"/>
      <c r="O1273" s="97"/>
      <c r="P1273" s="97"/>
      <c r="Q1273" s="93"/>
      <c r="U1273" s="93"/>
      <c r="W1273" s="51" t="str">
        <f>IF(AND(AdmittedwithRecentDischarge!$O1545&lt;&gt;"",AdmittedwithRecentDischarge!$I1545&lt;&gt;"",AdmittedwithRecentDischarge!$W1545&lt;&gt;""), AdmittedwithRecentDischarge!$W1545,"")</f>
        <v/>
      </c>
      <c r="X1273" s="97">
        <f t="array" ref="X1273">RANK($Z1273,$Z$6:$Z$2005,0)+COUNTIF($Z$6:$Z1273,Z1273)</f>
        <v>100</v>
      </c>
      <c r="AC1273" s="97"/>
      <c r="AD1273" s="93"/>
    </row>
    <row r="1274" spans="1:30">
      <c r="A1274" s="97">
        <f t="shared" si="19"/>
        <v>1269</v>
      </c>
      <c r="B1274" s="97"/>
      <c r="C1274" s="51" t="str">
        <f>IF(AND(AdmittedwithRecentDischarge!$O1546&lt;&gt;"",AdmittedwithRecentDischarge!$I1546&lt;&gt;"",AdmittedwithRecentDischarge!$S1546&lt;&gt;""), AdmittedwithRecentDischarge!$S1546,"")</f>
        <v/>
      </c>
      <c r="D1274" s="97">
        <f>RANK($F1274,$F$6:$F$2005,0)+COUNTIF($F$6:$F1274,F1274)</f>
        <v>100</v>
      </c>
      <c r="E1274" s="97"/>
      <c r="F1274" s="97"/>
      <c r="G1274" s="97"/>
      <c r="H1274" s="97"/>
      <c r="I1274" s="93"/>
      <c r="J1274" s="97"/>
      <c r="K1274" s="51" t="str">
        <f>IF(AND(TransferLog!$J1290&lt;&gt;"",TransferLog!$L1290&lt;&gt;""), TransferLog!$L1290,"")</f>
        <v/>
      </c>
      <c r="L1274" s="97">
        <f t="array" ref="L1274">RANK($N1274,$N$6:$N$2005,0)+COUNTIF($N$6:$N1274,N1274)</f>
        <v>100</v>
      </c>
      <c r="M1274" s="97"/>
      <c r="N1274" s="97"/>
      <c r="O1274" s="97"/>
      <c r="P1274" s="97"/>
      <c r="Q1274" s="93"/>
      <c r="U1274" s="93"/>
      <c r="W1274" s="51" t="str">
        <f>IF(AND(AdmittedwithRecentDischarge!$O1546&lt;&gt;"",AdmittedwithRecentDischarge!$I1546&lt;&gt;"",AdmittedwithRecentDischarge!$W1546&lt;&gt;""), AdmittedwithRecentDischarge!$W1546,"")</f>
        <v/>
      </c>
      <c r="X1274" s="97">
        <f t="array" ref="X1274">RANK($Z1274,$Z$6:$Z$2005,0)+COUNTIF($Z$6:$Z1274,Z1274)</f>
        <v>100</v>
      </c>
      <c r="AC1274" s="97"/>
      <c r="AD1274" s="93"/>
    </row>
    <row r="1275" spans="1:30">
      <c r="A1275" s="97">
        <f t="shared" si="19"/>
        <v>1270</v>
      </c>
      <c r="B1275" s="97"/>
      <c r="C1275" s="51" t="str">
        <f>IF(AND(AdmittedwithRecentDischarge!$O1547&lt;&gt;"",AdmittedwithRecentDischarge!$I1547&lt;&gt;"",AdmittedwithRecentDischarge!$S1547&lt;&gt;""), AdmittedwithRecentDischarge!$S1547,"")</f>
        <v/>
      </c>
      <c r="D1275" s="97">
        <f>RANK($F1275,$F$6:$F$2005,0)+COUNTIF($F$6:$F1275,F1275)</f>
        <v>100</v>
      </c>
      <c r="E1275" s="97"/>
      <c r="F1275" s="97"/>
      <c r="G1275" s="97"/>
      <c r="H1275" s="97"/>
      <c r="I1275" s="93"/>
      <c r="J1275" s="97"/>
      <c r="K1275" s="51" t="str">
        <f>IF(AND(TransferLog!$J1291&lt;&gt;"",TransferLog!$L1291&lt;&gt;""), TransferLog!$L1291,"")</f>
        <v/>
      </c>
      <c r="L1275" s="97">
        <f t="array" ref="L1275">RANK($N1275,$N$6:$N$2005,0)+COUNTIF($N$6:$N1275,N1275)</f>
        <v>100</v>
      </c>
      <c r="M1275" s="97"/>
      <c r="N1275" s="97"/>
      <c r="O1275" s="97"/>
      <c r="P1275" s="97"/>
      <c r="Q1275" s="93"/>
      <c r="U1275" s="93"/>
      <c r="W1275" s="51" t="str">
        <f>IF(AND(AdmittedwithRecentDischarge!$O1547&lt;&gt;"",AdmittedwithRecentDischarge!$I1547&lt;&gt;"",AdmittedwithRecentDischarge!$W1547&lt;&gt;""), AdmittedwithRecentDischarge!$W1547,"")</f>
        <v/>
      </c>
      <c r="X1275" s="97">
        <f t="array" ref="X1275">RANK($Z1275,$Z$6:$Z$2005,0)+COUNTIF($Z$6:$Z1275,Z1275)</f>
        <v>100</v>
      </c>
      <c r="AC1275" s="97"/>
      <c r="AD1275" s="93"/>
    </row>
    <row r="1276" spans="1:30">
      <c r="A1276" s="97">
        <f t="shared" si="19"/>
        <v>1271</v>
      </c>
      <c r="B1276" s="97"/>
      <c r="C1276" s="51" t="str">
        <f>IF(AND(AdmittedwithRecentDischarge!$O1548&lt;&gt;"",AdmittedwithRecentDischarge!$I1548&lt;&gt;"",AdmittedwithRecentDischarge!$S1548&lt;&gt;""), AdmittedwithRecentDischarge!$S1548,"")</f>
        <v/>
      </c>
      <c r="D1276" s="97">
        <f>RANK($F1276,$F$6:$F$2005,0)+COUNTIF($F$6:$F1276,F1276)</f>
        <v>100</v>
      </c>
      <c r="E1276" s="97"/>
      <c r="F1276" s="97"/>
      <c r="G1276" s="97"/>
      <c r="H1276" s="97"/>
      <c r="I1276" s="93"/>
      <c r="J1276" s="97"/>
      <c r="K1276" s="51" t="str">
        <f>IF(AND(TransferLog!$J1292&lt;&gt;"",TransferLog!$L1292&lt;&gt;""), TransferLog!$L1292,"")</f>
        <v/>
      </c>
      <c r="L1276" s="97">
        <f t="array" ref="L1276">RANK($N1276,$N$6:$N$2005,0)+COUNTIF($N$6:$N1276,N1276)</f>
        <v>100</v>
      </c>
      <c r="M1276" s="97"/>
      <c r="N1276" s="97"/>
      <c r="O1276" s="97"/>
      <c r="P1276" s="97"/>
      <c r="Q1276" s="93"/>
      <c r="U1276" s="93"/>
      <c r="W1276" s="51" t="str">
        <f>IF(AND(AdmittedwithRecentDischarge!$O1548&lt;&gt;"",AdmittedwithRecentDischarge!$I1548&lt;&gt;"",AdmittedwithRecentDischarge!$W1548&lt;&gt;""), AdmittedwithRecentDischarge!$W1548,"")</f>
        <v/>
      </c>
      <c r="X1276" s="97">
        <f t="array" ref="X1276">RANK($Z1276,$Z$6:$Z$2005,0)+COUNTIF($Z$6:$Z1276,Z1276)</f>
        <v>100</v>
      </c>
      <c r="AC1276" s="97"/>
      <c r="AD1276" s="93"/>
    </row>
    <row r="1277" spans="1:30">
      <c r="A1277" s="97">
        <f t="shared" si="19"/>
        <v>1272</v>
      </c>
      <c r="B1277" s="97"/>
      <c r="C1277" s="51" t="str">
        <f>IF(AND(AdmittedwithRecentDischarge!$O1549&lt;&gt;"",AdmittedwithRecentDischarge!$I1549&lt;&gt;"",AdmittedwithRecentDischarge!$S1549&lt;&gt;""), AdmittedwithRecentDischarge!$S1549,"")</f>
        <v/>
      </c>
      <c r="D1277" s="97">
        <f>RANK($F1277,$F$6:$F$2005,0)+COUNTIF($F$6:$F1277,F1277)</f>
        <v>100</v>
      </c>
      <c r="E1277" s="97"/>
      <c r="F1277" s="97"/>
      <c r="G1277" s="97"/>
      <c r="H1277" s="97"/>
      <c r="I1277" s="93"/>
      <c r="J1277" s="97"/>
      <c r="K1277" s="51" t="str">
        <f>IF(AND(TransferLog!$J1293&lt;&gt;"",TransferLog!$L1293&lt;&gt;""), TransferLog!$L1293,"")</f>
        <v/>
      </c>
      <c r="L1277" s="97">
        <f t="array" ref="L1277">RANK($N1277,$N$6:$N$2005,0)+COUNTIF($N$6:$N1277,N1277)</f>
        <v>100</v>
      </c>
      <c r="M1277" s="97"/>
      <c r="N1277" s="97"/>
      <c r="O1277" s="97"/>
      <c r="P1277" s="97"/>
      <c r="Q1277" s="93"/>
      <c r="U1277" s="93"/>
      <c r="W1277" s="51" t="str">
        <f>IF(AND(AdmittedwithRecentDischarge!$O1549&lt;&gt;"",AdmittedwithRecentDischarge!$I1549&lt;&gt;"",AdmittedwithRecentDischarge!$W1549&lt;&gt;""), AdmittedwithRecentDischarge!$W1549,"")</f>
        <v/>
      </c>
      <c r="X1277" s="97">
        <f t="array" ref="X1277">RANK($Z1277,$Z$6:$Z$2005,0)+COUNTIF($Z$6:$Z1277,Z1277)</f>
        <v>100</v>
      </c>
      <c r="AC1277" s="97"/>
      <c r="AD1277" s="93"/>
    </row>
    <row r="1278" spans="1:30">
      <c r="A1278" s="97">
        <f t="shared" si="19"/>
        <v>1273</v>
      </c>
      <c r="B1278" s="97"/>
      <c r="C1278" s="51" t="str">
        <f>IF(AND(AdmittedwithRecentDischarge!$O1550&lt;&gt;"",AdmittedwithRecentDischarge!$I1550&lt;&gt;"",AdmittedwithRecentDischarge!$S1550&lt;&gt;""), AdmittedwithRecentDischarge!$S1550,"")</f>
        <v/>
      </c>
      <c r="D1278" s="97">
        <f>RANK($F1278,$F$6:$F$2005,0)+COUNTIF($F$6:$F1278,F1278)</f>
        <v>100</v>
      </c>
      <c r="E1278" s="97"/>
      <c r="F1278" s="97"/>
      <c r="G1278" s="97"/>
      <c r="H1278" s="97"/>
      <c r="I1278" s="93"/>
      <c r="J1278" s="97"/>
      <c r="K1278" s="51" t="str">
        <f>IF(AND(TransferLog!$J1294&lt;&gt;"",TransferLog!$L1294&lt;&gt;""), TransferLog!$L1294,"")</f>
        <v/>
      </c>
      <c r="L1278" s="97">
        <f t="array" ref="L1278">RANK($N1278,$N$6:$N$2005,0)+COUNTIF($N$6:$N1278,N1278)</f>
        <v>100</v>
      </c>
      <c r="M1278" s="97"/>
      <c r="N1278" s="97"/>
      <c r="O1278" s="97"/>
      <c r="P1278" s="97"/>
      <c r="Q1278" s="93"/>
      <c r="U1278" s="93"/>
      <c r="W1278" s="51" t="str">
        <f>IF(AND(AdmittedwithRecentDischarge!$O1550&lt;&gt;"",AdmittedwithRecentDischarge!$I1550&lt;&gt;"",AdmittedwithRecentDischarge!$W1550&lt;&gt;""), AdmittedwithRecentDischarge!$W1550,"")</f>
        <v/>
      </c>
      <c r="X1278" s="97">
        <f t="array" ref="X1278">RANK($Z1278,$Z$6:$Z$2005,0)+COUNTIF($Z$6:$Z1278,Z1278)</f>
        <v>100</v>
      </c>
      <c r="AC1278" s="97"/>
      <c r="AD1278" s="93"/>
    </row>
    <row r="1279" spans="1:30">
      <c r="A1279" s="97">
        <f t="shared" si="19"/>
        <v>1274</v>
      </c>
      <c r="B1279" s="97"/>
      <c r="C1279" s="51" t="str">
        <f>IF(AND(AdmittedwithRecentDischarge!$O1531&lt;&gt;"",AdmittedwithRecentDischarge!$I1531&lt;&gt;"",AdmittedwithRecentDischarge!$S1531&lt;&gt;""), AdmittedwithRecentDischarge!$S1531,"")</f>
        <v/>
      </c>
      <c r="D1279" s="97">
        <f>RANK($F1279,$F$6:$F$2005,0)+COUNTIF($F$6:$F1279,F1279)</f>
        <v>100</v>
      </c>
      <c r="E1279" s="97"/>
      <c r="F1279" s="97"/>
      <c r="G1279" s="97"/>
      <c r="H1279" s="97"/>
      <c r="I1279" s="93"/>
      <c r="J1279" s="97"/>
      <c r="K1279" s="51" t="str">
        <f>IF(AND(TransferLog!$J1295&lt;&gt;"",TransferLog!$L1295&lt;&gt;""), TransferLog!$L1295,"")</f>
        <v/>
      </c>
      <c r="L1279" s="97">
        <f t="array" ref="L1279">RANK($N1279,$N$6:$N$2005,0)+COUNTIF($N$6:$N1279,N1279)</f>
        <v>100</v>
      </c>
      <c r="M1279" s="97"/>
      <c r="N1279" s="97"/>
      <c r="O1279" s="97"/>
      <c r="P1279" s="97"/>
      <c r="Q1279" s="93"/>
      <c r="U1279" s="93"/>
      <c r="W1279" s="51" t="str">
        <f>IF(AND(AdmittedwithRecentDischarge!$O1551&lt;&gt;"",AdmittedwithRecentDischarge!$I1551&lt;&gt;"",AdmittedwithRecentDischarge!$W1551&lt;&gt;""), AdmittedwithRecentDischarge!$W1551,"")</f>
        <v/>
      </c>
      <c r="X1279" s="97">
        <f t="array" ref="X1279">RANK($Z1279,$Z$6:$Z$2005,0)+COUNTIF($Z$6:$Z1279,Z1279)</f>
        <v>100</v>
      </c>
      <c r="AC1279" s="97"/>
      <c r="AD1279" s="93"/>
    </row>
    <row r="1280" spans="1:30">
      <c r="A1280" s="97">
        <f t="shared" si="19"/>
        <v>1275</v>
      </c>
      <c r="B1280" s="97"/>
      <c r="C1280" s="51" t="str">
        <f>IF(AND(AdmittedwithRecentDischarge!$O1532&lt;&gt;"",AdmittedwithRecentDischarge!$I1532&lt;&gt;"",AdmittedwithRecentDischarge!$S1532&lt;&gt;""), AdmittedwithRecentDischarge!$S1532,"")</f>
        <v/>
      </c>
      <c r="D1280" s="97">
        <f>RANK($F1280,$F$6:$F$2005,0)+COUNTIF($F$6:$F1280,F1280)</f>
        <v>100</v>
      </c>
      <c r="E1280" s="97"/>
      <c r="F1280" s="97"/>
      <c r="G1280" s="97"/>
      <c r="H1280" s="97"/>
      <c r="I1280" s="93"/>
      <c r="J1280" s="97"/>
      <c r="K1280" s="51" t="str">
        <f>IF(AND(TransferLog!$J1296&lt;&gt;"",TransferLog!$L1296&lt;&gt;""), TransferLog!$L1296,"")</f>
        <v/>
      </c>
      <c r="L1280" s="97">
        <f t="array" ref="L1280">RANK($N1280,$N$6:$N$2005,0)+COUNTIF($N$6:$N1280,N1280)</f>
        <v>100</v>
      </c>
      <c r="M1280" s="97"/>
      <c r="N1280" s="97"/>
      <c r="O1280" s="97"/>
      <c r="P1280" s="97"/>
      <c r="Q1280" s="93"/>
      <c r="U1280" s="93"/>
      <c r="W1280" s="51" t="str">
        <f>IF(AND(AdmittedwithRecentDischarge!$O1532&lt;&gt;"",AdmittedwithRecentDischarge!$I1532&lt;&gt;"",AdmittedwithRecentDischarge!$W1532&lt;&gt;""), AdmittedwithRecentDischarge!$W1532,"")</f>
        <v/>
      </c>
      <c r="X1280" s="97">
        <f t="array" ref="X1280">RANK($Z1280,$Z$6:$Z$2005,0)+COUNTIF($Z$6:$Z1280,Z1280)</f>
        <v>100</v>
      </c>
      <c r="AC1280" s="97"/>
      <c r="AD1280" s="93"/>
    </row>
    <row r="1281" spans="1:30">
      <c r="A1281" s="97">
        <f t="shared" si="19"/>
        <v>1276</v>
      </c>
      <c r="B1281" s="97"/>
      <c r="C1281" s="51" t="str">
        <f>IF(AND(AdmittedwithRecentDischarge!$O1533&lt;&gt;"",AdmittedwithRecentDischarge!$I1533&lt;&gt;"",AdmittedwithRecentDischarge!$S1533&lt;&gt;""), AdmittedwithRecentDischarge!$S1533,"")</f>
        <v/>
      </c>
      <c r="D1281" s="97">
        <f>RANK($F1281,$F$6:$F$2005,0)+COUNTIF($F$6:$F1281,F1281)</f>
        <v>100</v>
      </c>
      <c r="E1281" s="97"/>
      <c r="F1281" s="97"/>
      <c r="G1281" s="97"/>
      <c r="H1281" s="97"/>
      <c r="I1281" s="93"/>
      <c r="J1281" s="97"/>
      <c r="K1281" s="51" t="str">
        <f>IF(AND(TransferLog!$J1297&lt;&gt;"",TransferLog!$L1297&lt;&gt;""), TransferLog!$L1297,"")</f>
        <v/>
      </c>
      <c r="L1281" s="97">
        <f t="array" ref="L1281">RANK($N1281,$N$6:$N$2005,0)+COUNTIF($N$6:$N1281,N1281)</f>
        <v>100</v>
      </c>
      <c r="M1281" s="97"/>
      <c r="N1281" s="97"/>
      <c r="O1281" s="97"/>
      <c r="P1281" s="97"/>
      <c r="Q1281" s="93"/>
      <c r="U1281" s="93"/>
      <c r="W1281" s="51" t="str">
        <f>IF(AND(AdmittedwithRecentDischarge!$O1533&lt;&gt;"",AdmittedwithRecentDischarge!$I1533&lt;&gt;"",AdmittedwithRecentDischarge!$W1533&lt;&gt;""), AdmittedwithRecentDischarge!$W1533,"")</f>
        <v/>
      </c>
      <c r="X1281" s="97">
        <f t="array" ref="X1281">RANK($Z1281,$Z$6:$Z$2005,0)+COUNTIF($Z$6:$Z1281,Z1281)</f>
        <v>100</v>
      </c>
      <c r="AC1281" s="97"/>
      <c r="AD1281" s="93"/>
    </row>
    <row r="1282" spans="1:30">
      <c r="A1282" s="97">
        <f t="shared" si="19"/>
        <v>1277</v>
      </c>
      <c r="B1282" s="97"/>
      <c r="C1282" s="51" t="str">
        <f>IF(AND(AdmittedwithRecentDischarge!$O1534&lt;&gt;"",AdmittedwithRecentDischarge!$I1534&lt;&gt;"",AdmittedwithRecentDischarge!$S1534&lt;&gt;""), AdmittedwithRecentDischarge!$S1534,"")</f>
        <v/>
      </c>
      <c r="D1282" s="97">
        <f>RANK($F1282,$F$6:$F$2005,0)+COUNTIF($F$6:$F1282,F1282)</f>
        <v>100</v>
      </c>
      <c r="E1282" s="97"/>
      <c r="F1282" s="97"/>
      <c r="G1282" s="97"/>
      <c r="H1282" s="97"/>
      <c r="I1282" s="93"/>
      <c r="J1282" s="97"/>
      <c r="K1282" s="51" t="str">
        <f>IF(AND(TransferLog!$J1298&lt;&gt;"",TransferLog!$L1298&lt;&gt;""), TransferLog!$L1298,"")</f>
        <v/>
      </c>
      <c r="L1282" s="97">
        <f t="array" ref="L1282">RANK($N1282,$N$6:$N$2005,0)+COUNTIF($N$6:$N1282,N1282)</f>
        <v>100</v>
      </c>
      <c r="M1282" s="97"/>
      <c r="N1282" s="97"/>
      <c r="O1282" s="97"/>
      <c r="P1282" s="97"/>
      <c r="Q1282" s="93"/>
      <c r="U1282" s="93"/>
      <c r="W1282" s="51" t="str">
        <f>IF(AND(AdmittedwithRecentDischarge!$O1534&lt;&gt;"",AdmittedwithRecentDischarge!$I1534&lt;&gt;"",AdmittedwithRecentDischarge!$W1534&lt;&gt;""), AdmittedwithRecentDischarge!$W1534,"")</f>
        <v/>
      </c>
      <c r="X1282" s="97">
        <f t="array" ref="X1282">RANK($Z1282,$Z$6:$Z$2005,0)+COUNTIF($Z$6:$Z1282,Z1282)</f>
        <v>100</v>
      </c>
      <c r="AC1282" s="97"/>
      <c r="AD1282" s="93"/>
    </row>
    <row r="1283" spans="1:30">
      <c r="A1283" s="97">
        <f t="shared" si="19"/>
        <v>1278</v>
      </c>
      <c r="B1283" s="97"/>
      <c r="C1283" s="51" t="str">
        <f>IF(AND(AdmittedwithRecentDischarge!$O1535&lt;&gt;"",AdmittedwithRecentDischarge!$I1535&lt;&gt;"",AdmittedwithRecentDischarge!$S1535&lt;&gt;""), AdmittedwithRecentDischarge!$S1535,"")</f>
        <v/>
      </c>
      <c r="D1283" s="97">
        <f>RANK($F1283,$F$6:$F$2005,0)+COUNTIF($F$6:$F1283,F1283)</f>
        <v>100</v>
      </c>
      <c r="E1283" s="97"/>
      <c r="F1283" s="97"/>
      <c r="G1283" s="97"/>
      <c r="H1283" s="97"/>
      <c r="I1283" s="93"/>
      <c r="J1283" s="97"/>
      <c r="K1283" s="51" t="str">
        <f>IF(AND(TransferLog!$J1299&lt;&gt;"",TransferLog!$L1299&lt;&gt;""), TransferLog!$L1299,"")</f>
        <v/>
      </c>
      <c r="L1283" s="97">
        <f t="array" ref="L1283">RANK($N1283,$N$6:$N$2005,0)+COUNTIF($N$6:$N1283,N1283)</f>
        <v>100</v>
      </c>
      <c r="M1283" s="97"/>
      <c r="N1283" s="97"/>
      <c r="O1283" s="97"/>
      <c r="P1283" s="97"/>
      <c r="Q1283" s="93"/>
      <c r="U1283" s="93"/>
      <c r="W1283" s="51" t="str">
        <f>IF(AND(AdmittedwithRecentDischarge!$O1535&lt;&gt;"",AdmittedwithRecentDischarge!$I1535&lt;&gt;"",AdmittedwithRecentDischarge!$W1535&lt;&gt;""), AdmittedwithRecentDischarge!$W1535,"")</f>
        <v/>
      </c>
      <c r="X1283" s="97">
        <f t="array" ref="X1283">RANK($Z1283,$Z$6:$Z$2005,0)+COUNTIF($Z$6:$Z1283,Z1283)</f>
        <v>100</v>
      </c>
      <c r="AC1283" s="97"/>
      <c r="AD1283" s="93"/>
    </row>
    <row r="1284" spans="1:30">
      <c r="A1284" s="97">
        <f t="shared" si="19"/>
        <v>1279</v>
      </c>
      <c r="B1284" s="97"/>
      <c r="C1284" s="51" t="str">
        <f>IF(AND(AdmittedwithRecentDischarge!$O1536&lt;&gt;"",AdmittedwithRecentDischarge!$I1536&lt;&gt;"",AdmittedwithRecentDischarge!$S1536&lt;&gt;""), AdmittedwithRecentDischarge!$S1536,"")</f>
        <v/>
      </c>
      <c r="D1284" s="97">
        <f>RANK($F1284,$F$6:$F$2005,0)+COUNTIF($F$6:$F1284,F1284)</f>
        <v>100</v>
      </c>
      <c r="E1284" s="97"/>
      <c r="F1284" s="97"/>
      <c r="G1284" s="97"/>
      <c r="H1284" s="97"/>
      <c r="I1284" s="93"/>
      <c r="J1284" s="97"/>
      <c r="K1284" s="51" t="str">
        <f>IF(AND(TransferLog!$J1300&lt;&gt;"",TransferLog!$L1300&lt;&gt;""), TransferLog!$L1300,"")</f>
        <v/>
      </c>
      <c r="L1284" s="97">
        <f t="array" ref="L1284">RANK($N1284,$N$6:$N$2005,0)+COUNTIF($N$6:$N1284,N1284)</f>
        <v>100</v>
      </c>
      <c r="M1284" s="97"/>
      <c r="N1284" s="97"/>
      <c r="O1284" s="97"/>
      <c r="P1284" s="97"/>
      <c r="Q1284" s="93"/>
      <c r="U1284" s="93"/>
      <c r="W1284" s="51" t="str">
        <f>IF(AND(AdmittedwithRecentDischarge!$O1536&lt;&gt;"",AdmittedwithRecentDischarge!$I1536&lt;&gt;"",AdmittedwithRecentDischarge!$W1536&lt;&gt;""), AdmittedwithRecentDischarge!$W1536,"")</f>
        <v/>
      </c>
      <c r="X1284" s="97">
        <f t="array" ref="X1284">RANK($Z1284,$Z$6:$Z$2005,0)+COUNTIF($Z$6:$Z1284,Z1284)</f>
        <v>100</v>
      </c>
      <c r="AC1284" s="97"/>
      <c r="AD1284" s="93"/>
    </row>
    <row r="1285" spans="1:30">
      <c r="A1285" s="97">
        <f t="shared" si="19"/>
        <v>1280</v>
      </c>
      <c r="B1285" s="97"/>
      <c r="C1285" s="51" t="str">
        <f>IF(AND(AdmittedwithRecentDischarge!$O1537&lt;&gt;"",AdmittedwithRecentDischarge!$I1537&lt;&gt;"",AdmittedwithRecentDischarge!$S1537&lt;&gt;""), AdmittedwithRecentDischarge!$S1537,"")</f>
        <v/>
      </c>
      <c r="D1285" s="97">
        <f>RANK($F1285,$F$6:$F$2005,0)+COUNTIF($F$6:$F1285,F1285)</f>
        <v>100</v>
      </c>
      <c r="E1285" s="97"/>
      <c r="F1285" s="97"/>
      <c r="G1285" s="97"/>
      <c r="H1285" s="97"/>
      <c r="I1285" s="93"/>
      <c r="J1285" s="97"/>
      <c r="K1285" s="51" t="str">
        <f>IF(AND(TransferLog!$J1301&lt;&gt;"",TransferLog!$L1301&lt;&gt;""), TransferLog!$L1301,"")</f>
        <v/>
      </c>
      <c r="L1285" s="97">
        <f t="array" ref="L1285">RANK($N1285,$N$6:$N$2005,0)+COUNTIF($N$6:$N1285,N1285)</f>
        <v>100</v>
      </c>
      <c r="M1285" s="97"/>
      <c r="N1285" s="97"/>
      <c r="O1285" s="97"/>
      <c r="P1285" s="97"/>
      <c r="Q1285" s="93"/>
      <c r="U1285" s="93"/>
      <c r="W1285" s="51" t="str">
        <f>IF(AND(AdmittedwithRecentDischarge!$O1537&lt;&gt;"",AdmittedwithRecentDischarge!$I1537&lt;&gt;"",AdmittedwithRecentDischarge!$W1537&lt;&gt;""), AdmittedwithRecentDischarge!$W1537,"")</f>
        <v/>
      </c>
      <c r="X1285" s="97">
        <f t="array" ref="X1285">RANK($Z1285,$Z$6:$Z$2005,0)+COUNTIF($Z$6:$Z1285,Z1285)</f>
        <v>100</v>
      </c>
      <c r="AC1285" s="97"/>
      <c r="AD1285" s="93"/>
    </row>
    <row r="1286" spans="1:30">
      <c r="A1286" s="97">
        <f t="shared" si="19"/>
        <v>1281</v>
      </c>
      <c r="B1286" s="97"/>
      <c r="C1286" s="51" t="str">
        <f>IF(AND(AdmittedwithRecentDischarge!$O1538&lt;&gt;"",AdmittedwithRecentDischarge!$I1538&lt;&gt;"",AdmittedwithRecentDischarge!$S1538&lt;&gt;""), AdmittedwithRecentDischarge!$S1538,"")</f>
        <v/>
      </c>
      <c r="D1286" s="97">
        <f>RANK($F1286,$F$6:$F$2005,0)+COUNTIF($F$6:$F1286,F1286)</f>
        <v>100</v>
      </c>
      <c r="E1286" s="97"/>
      <c r="F1286" s="97"/>
      <c r="G1286" s="97"/>
      <c r="H1286" s="97"/>
      <c r="I1286" s="93"/>
      <c r="J1286" s="97"/>
      <c r="K1286" s="51" t="str">
        <f>IF(AND(TransferLog!$J1302&lt;&gt;"",TransferLog!$L1302&lt;&gt;""), TransferLog!$L1302,"")</f>
        <v/>
      </c>
      <c r="L1286" s="97">
        <f t="array" ref="L1286">RANK($N1286,$N$6:$N$2005,0)+COUNTIF($N$6:$N1286,N1286)</f>
        <v>100</v>
      </c>
      <c r="M1286" s="97"/>
      <c r="N1286" s="97"/>
      <c r="O1286" s="97"/>
      <c r="P1286" s="97"/>
      <c r="Q1286" s="93"/>
      <c r="U1286" s="93"/>
      <c r="W1286" s="51" t="str">
        <f>IF(AND(AdmittedwithRecentDischarge!$O1538&lt;&gt;"",AdmittedwithRecentDischarge!$I1538&lt;&gt;"",AdmittedwithRecentDischarge!$W1538&lt;&gt;""), AdmittedwithRecentDischarge!$W1538,"")</f>
        <v/>
      </c>
      <c r="X1286" s="97">
        <f t="array" ref="X1286">RANK($Z1286,$Z$6:$Z$2005,0)+COUNTIF($Z$6:$Z1286,Z1286)</f>
        <v>100</v>
      </c>
      <c r="AC1286" s="97"/>
      <c r="AD1286" s="93"/>
    </row>
    <row r="1287" spans="1:30">
      <c r="A1287" s="97">
        <f t="shared" ref="A1287:A1350" si="20">ROW()-5</f>
        <v>1282</v>
      </c>
      <c r="B1287" s="97"/>
      <c r="C1287" s="51" t="str">
        <f>IF(AND(AdmittedwithRecentDischarge!$O1539&lt;&gt;"",AdmittedwithRecentDischarge!$I1539&lt;&gt;"",AdmittedwithRecentDischarge!$S1539&lt;&gt;""), AdmittedwithRecentDischarge!$S1539,"")</f>
        <v/>
      </c>
      <c r="D1287" s="97">
        <f>RANK($F1287,$F$6:$F$2005,0)+COUNTIF($F$6:$F1287,F1287)</f>
        <v>100</v>
      </c>
      <c r="E1287" s="97"/>
      <c r="F1287" s="97"/>
      <c r="G1287" s="97"/>
      <c r="H1287" s="97"/>
      <c r="I1287" s="93"/>
      <c r="J1287" s="97"/>
      <c r="K1287" s="51" t="str">
        <f>IF(AND(TransferLog!$J1303&lt;&gt;"",TransferLog!$L1303&lt;&gt;""), TransferLog!$L1303,"")</f>
        <v/>
      </c>
      <c r="L1287" s="97">
        <f t="array" ref="L1287">RANK($N1287,$N$6:$N$2005,0)+COUNTIF($N$6:$N1287,N1287)</f>
        <v>100</v>
      </c>
      <c r="M1287" s="97"/>
      <c r="N1287" s="97"/>
      <c r="O1287" s="97"/>
      <c r="P1287" s="97"/>
      <c r="Q1287" s="93"/>
      <c r="U1287" s="93"/>
      <c r="W1287" s="51" t="str">
        <f>IF(AND(AdmittedwithRecentDischarge!$O1539&lt;&gt;"",AdmittedwithRecentDischarge!$I1539&lt;&gt;"",AdmittedwithRecentDischarge!$W1539&lt;&gt;""), AdmittedwithRecentDischarge!$W1539,"")</f>
        <v/>
      </c>
      <c r="X1287" s="97">
        <f t="array" ref="X1287">RANK($Z1287,$Z$6:$Z$2005,0)+COUNTIF($Z$6:$Z1287,Z1287)</f>
        <v>100</v>
      </c>
      <c r="AC1287" s="97"/>
      <c r="AD1287" s="93"/>
    </row>
    <row r="1288" spans="1:30">
      <c r="A1288" s="97">
        <f t="shared" si="20"/>
        <v>1283</v>
      </c>
      <c r="B1288" s="97"/>
      <c r="C1288" s="51" t="str">
        <f>IF(AND(AdmittedwithRecentDischarge!$O1540&lt;&gt;"",AdmittedwithRecentDischarge!$I1540&lt;&gt;"",AdmittedwithRecentDischarge!$S1540&lt;&gt;""), AdmittedwithRecentDischarge!$S1540,"")</f>
        <v/>
      </c>
      <c r="D1288" s="97">
        <f>RANK($F1288,$F$6:$F$2005,0)+COUNTIF($F$6:$F1288,F1288)</f>
        <v>100</v>
      </c>
      <c r="E1288" s="97"/>
      <c r="F1288" s="97"/>
      <c r="G1288" s="97"/>
      <c r="H1288" s="97"/>
      <c r="I1288" s="93"/>
      <c r="J1288" s="97"/>
      <c r="K1288" s="51" t="str">
        <f>IF(AND(TransferLog!$J1304&lt;&gt;"",TransferLog!$L1304&lt;&gt;""), TransferLog!$L1304,"")</f>
        <v/>
      </c>
      <c r="L1288" s="97">
        <f t="array" ref="L1288">RANK($N1288,$N$6:$N$2005,0)+COUNTIF($N$6:$N1288,N1288)</f>
        <v>100</v>
      </c>
      <c r="M1288" s="97"/>
      <c r="N1288" s="97"/>
      <c r="O1288" s="97"/>
      <c r="P1288" s="97"/>
      <c r="Q1288" s="93"/>
      <c r="U1288" s="93"/>
      <c r="W1288" s="51" t="str">
        <f>IF(AND(AdmittedwithRecentDischarge!$O1540&lt;&gt;"",AdmittedwithRecentDischarge!$I1540&lt;&gt;"",AdmittedwithRecentDischarge!$W1540&lt;&gt;""), AdmittedwithRecentDischarge!$W1540,"")</f>
        <v/>
      </c>
      <c r="X1288" s="97">
        <f t="array" ref="X1288">RANK($Z1288,$Z$6:$Z$2005,0)+COUNTIF($Z$6:$Z1288,Z1288)</f>
        <v>100</v>
      </c>
      <c r="AC1288" s="97"/>
      <c r="AD1288" s="93"/>
    </row>
    <row r="1289" spans="1:30">
      <c r="A1289" s="97">
        <f t="shared" si="20"/>
        <v>1284</v>
      </c>
      <c r="B1289" s="97"/>
      <c r="C1289" s="51" t="str">
        <f>IF(AND(AdmittedwithRecentDischarge!$O1541&lt;&gt;"",AdmittedwithRecentDischarge!$I1541&lt;&gt;"",AdmittedwithRecentDischarge!$S1541&lt;&gt;""), AdmittedwithRecentDischarge!$S1541,"")</f>
        <v/>
      </c>
      <c r="D1289" s="97">
        <f>RANK($F1289,$F$6:$F$2005,0)+COUNTIF($F$6:$F1289,F1289)</f>
        <v>100</v>
      </c>
      <c r="E1289" s="97"/>
      <c r="F1289" s="97"/>
      <c r="G1289" s="97"/>
      <c r="H1289" s="97"/>
      <c r="I1289" s="93"/>
      <c r="J1289" s="97"/>
      <c r="K1289" s="51" t="str">
        <f>IF(AND(TransferLog!$J1305&lt;&gt;"",TransferLog!$L1305&lt;&gt;""), TransferLog!$L1305,"")</f>
        <v/>
      </c>
      <c r="L1289" s="97">
        <f t="array" ref="L1289">RANK($N1289,$N$6:$N$2005,0)+COUNTIF($N$6:$N1289,N1289)</f>
        <v>100</v>
      </c>
      <c r="M1289" s="97"/>
      <c r="N1289" s="97"/>
      <c r="O1289" s="97"/>
      <c r="P1289" s="97"/>
      <c r="Q1289" s="93"/>
      <c r="U1289" s="93"/>
      <c r="W1289" s="51" t="str">
        <f>IF(AND(AdmittedwithRecentDischarge!$O1541&lt;&gt;"",AdmittedwithRecentDischarge!$I1541&lt;&gt;"",AdmittedwithRecentDischarge!$W1541&lt;&gt;""), AdmittedwithRecentDischarge!$W1541,"")</f>
        <v/>
      </c>
      <c r="X1289" s="97">
        <f t="array" ref="X1289">RANK($Z1289,$Z$6:$Z$2005,0)+COUNTIF($Z$6:$Z1289,Z1289)</f>
        <v>100</v>
      </c>
      <c r="AC1289" s="97"/>
      <c r="AD1289" s="93"/>
    </row>
    <row r="1290" spans="1:30">
      <c r="A1290" s="97">
        <f t="shared" si="20"/>
        <v>1285</v>
      </c>
      <c r="B1290" s="97"/>
      <c r="C1290" s="51" t="str">
        <f>IF(AND(AdmittedwithRecentDischarge!$O1542&lt;&gt;"",AdmittedwithRecentDischarge!$I1542&lt;&gt;"",AdmittedwithRecentDischarge!$S1542&lt;&gt;""), AdmittedwithRecentDischarge!$S1542,"")</f>
        <v/>
      </c>
      <c r="D1290" s="97">
        <f>RANK($F1290,$F$6:$F$2005,0)+COUNTIF($F$6:$F1290,F1290)</f>
        <v>100</v>
      </c>
      <c r="E1290" s="97"/>
      <c r="F1290" s="97"/>
      <c r="G1290" s="97"/>
      <c r="H1290" s="97"/>
      <c r="I1290" s="93"/>
      <c r="J1290" s="97"/>
      <c r="K1290" s="51" t="str">
        <f>IF(AND(TransferLog!$J1306&lt;&gt;"",TransferLog!$L1306&lt;&gt;""), TransferLog!$L1306,"")</f>
        <v/>
      </c>
      <c r="L1290" s="97">
        <f t="array" ref="L1290">RANK($N1290,$N$6:$N$2005,0)+COUNTIF($N$6:$N1290,N1290)</f>
        <v>100</v>
      </c>
      <c r="M1290" s="97"/>
      <c r="N1290" s="97"/>
      <c r="O1290" s="97"/>
      <c r="P1290" s="97"/>
      <c r="Q1290" s="93"/>
      <c r="U1290" s="93"/>
      <c r="W1290" s="51" t="str">
        <f>IF(AND(AdmittedwithRecentDischarge!$O1542&lt;&gt;"",AdmittedwithRecentDischarge!$I1542&lt;&gt;"",AdmittedwithRecentDischarge!$W1542&lt;&gt;""), AdmittedwithRecentDischarge!$W1542,"")</f>
        <v/>
      </c>
      <c r="X1290" s="97">
        <f t="array" ref="X1290">RANK($Z1290,$Z$6:$Z$2005,0)+COUNTIF($Z$6:$Z1290,Z1290)</f>
        <v>100</v>
      </c>
      <c r="AC1290" s="97"/>
      <c r="AD1290" s="93"/>
    </row>
    <row r="1291" spans="1:30">
      <c r="A1291" s="97">
        <f t="shared" si="20"/>
        <v>1286</v>
      </c>
      <c r="B1291" s="97"/>
      <c r="C1291" s="51" t="str">
        <f>IF(AND(AdmittedwithRecentDischarge!$O1543&lt;&gt;"",AdmittedwithRecentDischarge!$I1543&lt;&gt;"",AdmittedwithRecentDischarge!$S1543&lt;&gt;""), AdmittedwithRecentDischarge!$S1543,"")</f>
        <v/>
      </c>
      <c r="D1291" s="97">
        <f>RANK($F1291,$F$6:$F$2005,0)+COUNTIF($F$6:$F1291,F1291)</f>
        <v>100</v>
      </c>
      <c r="E1291" s="97"/>
      <c r="F1291" s="97"/>
      <c r="G1291" s="97"/>
      <c r="H1291" s="97"/>
      <c r="I1291" s="93"/>
      <c r="J1291" s="97"/>
      <c r="K1291" s="51" t="str">
        <f>IF(AND(TransferLog!$J1307&lt;&gt;"",TransferLog!$L1307&lt;&gt;""), TransferLog!$L1307,"")</f>
        <v/>
      </c>
      <c r="L1291" s="97">
        <f t="array" ref="L1291">RANK($N1291,$N$6:$N$2005,0)+COUNTIF($N$6:$N1291,N1291)</f>
        <v>100</v>
      </c>
      <c r="M1291" s="97"/>
      <c r="N1291" s="97"/>
      <c r="O1291" s="97"/>
      <c r="P1291" s="97"/>
      <c r="Q1291" s="93"/>
      <c r="U1291" s="93"/>
      <c r="W1291" s="51" t="str">
        <f>IF(AND(AdmittedwithRecentDischarge!$O1543&lt;&gt;"",AdmittedwithRecentDischarge!$I1543&lt;&gt;"",AdmittedwithRecentDischarge!$W1543&lt;&gt;""), AdmittedwithRecentDischarge!$W1543,"")</f>
        <v/>
      </c>
      <c r="X1291" s="97">
        <f t="array" ref="X1291">RANK($Z1291,$Z$6:$Z$2005,0)+COUNTIF($Z$6:$Z1291,Z1291)</f>
        <v>100</v>
      </c>
      <c r="AC1291" s="97"/>
      <c r="AD1291" s="93"/>
    </row>
    <row r="1292" spans="1:30">
      <c r="A1292" s="97">
        <f t="shared" si="20"/>
        <v>1287</v>
      </c>
      <c r="B1292" s="97"/>
      <c r="C1292" s="51" t="str">
        <f>IF(AND(AdmittedwithRecentDischarge!$O1544&lt;&gt;"",AdmittedwithRecentDischarge!$I1544&lt;&gt;"",AdmittedwithRecentDischarge!$S1544&lt;&gt;""), AdmittedwithRecentDischarge!$S1544,"")</f>
        <v/>
      </c>
      <c r="D1292" s="97">
        <f>RANK($F1292,$F$6:$F$2005,0)+COUNTIF($F$6:$F1292,F1292)</f>
        <v>100</v>
      </c>
      <c r="E1292" s="97"/>
      <c r="F1292" s="97"/>
      <c r="G1292" s="97"/>
      <c r="H1292" s="97"/>
      <c r="I1292" s="93"/>
      <c r="J1292" s="97"/>
      <c r="K1292" s="51" t="str">
        <f>IF(AND(TransferLog!$J1308&lt;&gt;"",TransferLog!$L1308&lt;&gt;""), TransferLog!$L1308,"")</f>
        <v/>
      </c>
      <c r="L1292" s="97">
        <f t="array" ref="L1292">RANK($N1292,$N$6:$N$2005,0)+COUNTIF($N$6:$N1292,N1292)</f>
        <v>100</v>
      </c>
      <c r="M1292" s="97"/>
      <c r="N1292" s="97"/>
      <c r="O1292" s="97"/>
      <c r="P1292" s="97"/>
      <c r="Q1292" s="93"/>
      <c r="U1292" s="93"/>
      <c r="W1292" s="51" t="str">
        <f>IF(AND(AdmittedwithRecentDischarge!$O1544&lt;&gt;"",AdmittedwithRecentDischarge!$I1544&lt;&gt;"",AdmittedwithRecentDischarge!$W1544&lt;&gt;""), AdmittedwithRecentDischarge!$W1544,"")</f>
        <v/>
      </c>
      <c r="X1292" s="97">
        <f t="array" ref="X1292">RANK($Z1292,$Z$6:$Z$2005,0)+COUNTIF($Z$6:$Z1292,Z1292)</f>
        <v>100</v>
      </c>
      <c r="AC1292" s="97"/>
      <c r="AD1292" s="93"/>
    </row>
    <row r="1293" spans="1:30">
      <c r="A1293" s="97">
        <f t="shared" si="20"/>
        <v>1288</v>
      </c>
      <c r="B1293" s="97"/>
      <c r="C1293" s="51" t="str">
        <f>IF(AND(AdmittedwithRecentDischarge!$O1545&lt;&gt;"",AdmittedwithRecentDischarge!$I1545&lt;&gt;"",AdmittedwithRecentDischarge!$S1545&lt;&gt;""), AdmittedwithRecentDischarge!$S1545,"")</f>
        <v/>
      </c>
      <c r="D1293" s="97">
        <f>RANK($F1293,$F$6:$F$2005,0)+COUNTIF($F$6:$F1293,F1293)</f>
        <v>100</v>
      </c>
      <c r="E1293" s="97"/>
      <c r="F1293" s="97"/>
      <c r="G1293" s="97"/>
      <c r="H1293" s="97"/>
      <c r="I1293" s="93"/>
      <c r="J1293" s="97"/>
      <c r="K1293" s="51" t="str">
        <f>IF(AND(TransferLog!$J1309&lt;&gt;"",TransferLog!$L1309&lt;&gt;""), TransferLog!$L1309,"")</f>
        <v/>
      </c>
      <c r="L1293" s="97">
        <f t="array" ref="L1293">RANK($N1293,$N$6:$N$2005,0)+COUNTIF($N$6:$N1293,N1293)</f>
        <v>100</v>
      </c>
      <c r="M1293" s="97"/>
      <c r="N1293" s="97"/>
      <c r="O1293" s="97"/>
      <c r="P1293" s="97"/>
      <c r="Q1293" s="93"/>
      <c r="U1293" s="93"/>
      <c r="W1293" s="51" t="str">
        <f>IF(AND(AdmittedwithRecentDischarge!$O1545&lt;&gt;"",AdmittedwithRecentDischarge!$I1545&lt;&gt;"",AdmittedwithRecentDischarge!$W1545&lt;&gt;""), AdmittedwithRecentDischarge!$W1545,"")</f>
        <v/>
      </c>
      <c r="X1293" s="97">
        <f t="array" ref="X1293">RANK($Z1293,$Z$6:$Z$2005,0)+COUNTIF($Z$6:$Z1293,Z1293)</f>
        <v>100</v>
      </c>
      <c r="AC1293" s="97"/>
      <c r="AD1293" s="93"/>
    </row>
    <row r="1294" spans="1:30">
      <c r="A1294" s="97">
        <f t="shared" si="20"/>
        <v>1289</v>
      </c>
      <c r="B1294" s="97"/>
      <c r="C1294" s="51" t="str">
        <f>IF(AND(AdmittedwithRecentDischarge!$O1546&lt;&gt;"",AdmittedwithRecentDischarge!$I1546&lt;&gt;"",AdmittedwithRecentDischarge!$S1546&lt;&gt;""), AdmittedwithRecentDischarge!$S1546,"")</f>
        <v/>
      </c>
      <c r="D1294" s="97">
        <f>RANK($F1294,$F$6:$F$2005,0)+COUNTIF($F$6:$F1294,F1294)</f>
        <v>100</v>
      </c>
      <c r="E1294" s="97"/>
      <c r="F1294" s="97"/>
      <c r="G1294" s="97"/>
      <c r="H1294" s="97"/>
      <c r="I1294" s="93"/>
      <c r="J1294" s="97"/>
      <c r="K1294" s="51" t="str">
        <f>IF(AND(TransferLog!$J1310&lt;&gt;"",TransferLog!$L1310&lt;&gt;""), TransferLog!$L1310,"")</f>
        <v/>
      </c>
      <c r="L1294" s="97">
        <f t="array" ref="L1294">RANK($N1294,$N$6:$N$2005,0)+COUNTIF($N$6:$N1294,N1294)</f>
        <v>100</v>
      </c>
      <c r="M1294" s="97"/>
      <c r="N1294" s="97"/>
      <c r="O1294" s="97"/>
      <c r="P1294" s="97"/>
      <c r="Q1294" s="93"/>
      <c r="U1294" s="93"/>
      <c r="W1294" s="51" t="str">
        <f>IF(AND(AdmittedwithRecentDischarge!$O1546&lt;&gt;"",AdmittedwithRecentDischarge!$I1546&lt;&gt;"",AdmittedwithRecentDischarge!$W1546&lt;&gt;""), AdmittedwithRecentDischarge!$W1546,"")</f>
        <v/>
      </c>
      <c r="X1294" s="97">
        <f t="array" ref="X1294">RANK($Z1294,$Z$6:$Z$2005,0)+COUNTIF($Z$6:$Z1294,Z1294)</f>
        <v>100</v>
      </c>
      <c r="AC1294" s="97"/>
      <c r="AD1294" s="93"/>
    </row>
    <row r="1295" spans="1:30">
      <c r="A1295" s="97">
        <f t="shared" si="20"/>
        <v>1290</v>
      </c>
      <c r="B1295" s="97"/>
      <c r="C1295" s="51" t="str">
        <f>IF(AND(AdmittedwithRecentDischarge!$O1547&lt;&gt;"",AdmittedwithRecentDischarge!$I1547&lt;&gt;"",AdmittedwithRecentDischarge!$S1547&lt;&gt;""), AdmittedwithRecentDischarge!$S1547,"")</f>
        <v/>
      </c>
      <c r="D1295" s="97">
        <f>RANK($F1295,$F$6:$F$2005,0)+COUNTIF($F$6:$F1295,F1295)</f>
        <v>100</v>
      </c>
      <c r="E1295" s="97"/>
      <c r="F1295" s="97"/>
      <c r="G1295" s="97"/>
      <c r="H1295" s="97"/>
      <c r="I1295" s="93"/>
      <c r="J1295" s="97"/>
      <c r="K1295" s="51" t="str">
        <f>IF(AND(TransferLog!$J1311&lt;&gt;"",TransferLog!$L1311&lt;&gt;""), TransferLog!$L1311,"")</f>
        <v/>
      </c>
      <c r="L1295" s="97">
        <f t="array" ref="L1295">RANK($N1295,$N$6:$N$2005,0)+COUNTIF($N$6:$N1295,N1295)</f>
        <v>100</v>
      </c>
      <c r="M1295" s="97"/>
      <c r="N1295" s="97"/>
      <c r="O1295" s="97"/>
      <c r="P1295" s="97"/>
      <c r="Q1295" s="93"/>
      <c r="U1295" s="93"/>
      <c r="W1295" s="51" t="str">
        <f>IF(AND(AdmittedwithRecentDischarge!$O1547&lt;&gt;"",AdmittedwithRecentDischarge!$I1547&lt;&gt;"",AdmittedwithRecentDischarge!$W1547&lt;&gt;""), AdmittedwithRecentDischarge!$W1547,"")</f>
        <v/>
      </c>
      <c r="X1295" s="97">
        <f t="array" ref="X1295">RANK($Z1295,$Z$6:$Z$2005,0)+COUNTIF($Z$6:$Z1295,Z1295)</f>
        <v>100</v>
      </c>
      <c r="AC1295" s="97"/>
      <c r="AD1295" s="93"/>
    </row>
    <row r="1296" spans="1:30">
      <c r="A1296" s="97">
        <f t="shared" si="20"/>
        <v>1291</v>
      </c>
      <c r="B1296" s="97"/>
      <c r="C1296" s="51" t="str">
        <f>IF(AND(AdmittedwithRecentDischarge!$O1548&lt;&gt;"",AdmittedwithRecentDischarge!$I1548&lt;&gt;"",AdmittedwithRecentDischarge!$S1548&lt;&gt;""), AdmittedwithRecentDischarge!$S1548,"")</f>
        <v/>
      </c>
      <c r="D1296" s="97">
        <f>RANK($F1296,$F$6:$F$2005,0)+COUNTIF($F$6:$F1296,F1296)</f>
        <v>100</v>
      </c>
      <c r="E1296" s="97"/>
      <c r="F1296" s="97"/>
      <c r="G1296" s="97"/>
      <c r="H1296" s="97"/>
      <c r="I1296" s="93"/>
      <c r="J1296" s="97"/>
      <c r="K1296" s="51" t="str">
        <f>IF(AND(TransferLog!$J1312&lt;&gt;"",TransferLog!$L1312&lt;&gt;""), TransferLog!$L1312,"")</f>
        <v/>
      </c>
      <c r="L1296" s="97">
        <f t="array" ref="L1296">RANK($N1296,$N$6:$N$2005,0)+COUNTIF($N$6:$N1296,N1296)</f>
        <v>100</v>
      </c>
      <c r="M1296" s="97"/>
      <c r="N1296" s="97"/>
      <c r="O1296" s="97"/>
      <c r="P1296" s="97"/>
      <c r="Q1296" s="93"/>
      <c r="U1296" s="93"/>
      <c r="W1296" s="51" t="str">
        <f>IF(AND(AdmittedwithRecentDischarge!$O1548&lt;&gt;"",AdmittedwithRecentDischarge!$I1548&lt;&gt;"",AdmittedwithRecentDischarge!$W1548&lt;&gt;""), AdmittedwithRecentDischarge!$W1548,"")</f>
        <v/>
      </c>
      <c r="X1296" s="97">
        <f t="array" ref="X1296">RANK($Z1296,$Z$6:$Z$2005,0)+COUNTIF($Z$6:$Z1296,Z1296)</f>
        <v>100</v>
      </c>
      <c r="AC1296" s="97"/>
      <c r="AD1296" s="93"/>
    </row>
    <row r="1297" spans="1:30">
      <c r="A1297" s="97">
        <f t="shared" si="20"/>
        <v>1292</v>
      </c>
      <c r="B1297" s="97"/>
      <c r="C1297" s="51" t="str">
        <f>IF(AND(AdmittedwithRecentDischarge!$O1549&lt;&gt;"",AdmittedwithRecentDischarge!$I1549&lt;&gt;"",AdmittedwithRecentDischarge!$S1549&lt;&gt;""), AdmittedwithRecentDischarge!$S1549,"")</f>
        <v/>
      </c>
      <c r="D1297" s="97">
        <f>RANK($F1297,$F$6:$F$2005,0)+COUNTIF($F$6:$F1297,F1297)</f>
        <v>100</v>
      </c>
      <c r="E1297" s="97"/>
      <c r="F1297" s="97"/>
      <c r="G1297" s="97"/>
      <c r="H1297" s="97"/>
      <c r="I1297" s="93"/>
      <c r="J1297" s="97"/>
      <c r="K1297" s="51" t="str">
        <f>IF(AND(TransferLog!$J1313&lt;&gt;"",TransferLog!$L1313&lt;&gt;""), TransferLog!$L1313,"")</f>
        <v/>
      </c>
      <c r="L1297" s="97">
        <f t="array" ref="L1297">RANK($N1297,$N$6:$N$2005,0)+COUNTIF($N$6:$N1297,N1297)</f>
        <v>100</v>
      </c>
      <c r="M1297" s="97"/>
      <c r="N1297" s="97"/>
      <c r="O1297" s="97"/>
      <c r="P1297" s="97"/>
      <c r="Q1297" s="93"/>
      <c r="U1297" s="93"/>
      <c r="W1297" s="51" t="str">
        <f>IF(AND(AdmittedwithRecentDischarge!$O1549&lt;&gt;"",AdmittedwithRecentDischarge!$I1549&lt;&gt;"",AdmittedwithRecentDischarge!$W1549&lt;&gt;""), AdmittedwithRecentDischarge!$W1549,"")</f>
        <v/>
      </c>
      <c r="X1297" s="97">
        <f t="array" ref="X1297">RANK($Z1297,$Z$6:$Z$2005,0)+COUNTIF($Z$6:$Z1297,Z1297)</f>
        <v>100</v>
      </c>
      <c r="AC1297" s="97"/>
      <c r="AD1297" s="93"/>
    </row>
    <row r="1298" spans="1:30">
      <c r="A1298" s="97">
        <f t="shared" si="20"/>
        <v>1293</v>
      </c>
      <c r="B1298" s="97"/>
      <c r="C1298" s="51" t="str">
        <f>IF(AND(AdmittedwithRecentDischarge!$O1550&lt;&gt;"",AdmittedwithRecentDischarge!$I1550&lt;&gt;"",AdmittedwithRecentDischarge!$S1550&lt;&gt;""), AdmittedwithRecentDischarge!$S1550,"")</f>
        <v/>
      </c>
      <c r="D1298" s="97">
        <f>RANK($F1298,$F$6:$F$2005,0)+COUNTIF($F$6:$F1298,F1298)</f>
        <v>100</v>
      </c>
      <c r="E1298" s="97"/>
      <c r="F1298" s="97"/>
      <c r="G1298" s="97"/>
      <c r="H1298" s="97"/>
      <c r="I1298" s="93"/>
      <c r="J1298" s="97"/>
      <c r="K1298" s="51" t="str">
        <f>IF(AND(TransferLog!$J1314&lt;&gt;"",TransferLog!$L1314&lt;&gt;""), TransferLog!$L1314,"")</f>
        <v/>
      </c>
      <c r="L1298" s="97">
        <f t="array" ref="L1298">RANK($N1298,$N$6:$N$2005,0)+COUNTIF($N$6:$N1298,N1298)</f>
        <v>100</v>
      </c>
      <c r="M1298" s="97"/>
      <c r="N1298" s="97"/>
      <c r="O1298" s="97"/>
      <c r="P1298" s="97"/>
      <c r="Q1298" s="93"/>
      <c r="U1298" s="93"/>
      <c r="W1298" s="51" t="str">
        <f>IF(AND(AdmittedwithRecentDischarge!$O1550&lt;&gt;"",AdmittedwithRecentDischarge!$I1550&lt;&gt;"",AdmittedwithRecentDischarge!$W1550&lt;&gt;""), AdmittedwithRecentDischarge!$W1550,"")</f>
        <v/>
      </c>
      <c r="X1298" s="97">
        <f t="array" ref="X1298">RANK($Z1298,$Z$6:$Z$2005,0)+COUNTIF($Z$6:$Z1298,Z1298)</f>
        <v>100</v>
      </c>
      <c r="AC1298" s="97"/>
      <c r="AD1298" s="93"/>
    </row>
    <row r="1299" spans="1:30">
      <c r="A1299" s="97">
        <f t="shared" si="20"/>
        <v>1294</v>
      </c>
      <c r="B1299" s="97"/>
      <c r="C1299" s="51" t="str">
        <f>IF(AND(AdmittedwithRecentDischarge!$O1551&lt;&gt;"",AdmittedwithRecentDischarge!$I1551&lt;&gt;"",AdmittedwithRecentDischarge!$S1551&lt;&gt;""), AdmittedwithRecentDischarge!$S1551,"")</f>
        <v/>
      </c>
      <c r="D1299" s="97">
        <f>RANK($F1299,$F$6:$F$2005,0)+COUNTIF($F$6:$F1299,F1299)</f>
        <v>100</v>
      </c>
      <c r="E1299" s="97"/>
      <c r="F1299" s="97"/>
      <c r="G1299" s="97"/>
      <c r="H1299" s="97"/>
      <c r="I1299" s="93"/>
      <c r="J1299" s="97"/>
      <c r="K1299" s="51" t="str">
        <f>IF(AND(TransferLog!$J1315&lt;&gt;"",TransferLog!$L1315&lt;&gt;""), TransferLog!$L1315,"")</f>
        <v/>
      </c>
      <c r="L1299" s="97">
        <f t="array" ref="L1299">RANK($N1299,$N$6:$N$2005,0)+COUNTIF($N$6:$N1299,N1299)</f>
        <v>100</v>
      </c>
      <c r="M1299" s="97"/>
      <c r="N1299" s="97"/>
      <c r="O1299" s="97"/>
      <c r="P1299" s="97"/>
      <c r="Q1299" s="93"/>
      <c r="U1299" s="93"/>
      <c r="W1299" s="51" t="str">
        <f>IF(AND(AdmittedwithRecentDischarge!$O1551&lt;&gt;"",AdmittedwithRecentDischarge!$I1551&lt;&gt;"",AdmittedwithRecentDischarge!$W1551&lt;&gt;""), AdmittedwithRecentDischarge!$W1551,"")</f>
        <v/>
      </c>
      <c r="X1299" s="97">
        <f t="array" ref="X1299">RANK($Z1299,$Z$6:$Z$2005,0)+COUNTIF($Z$6:$Z1299,Z1299)</f>
        <v>100</v>
      </c>
      <c r="AC1299" s="97"/>
      <c r="AD1299" s="93"/>
    </row>
    <row r="1300" spans="1:30">
      <c r="A1300" s="97">
        <f t="shared" si="20"/>
        <v>1295</v>
      </c>
      <c r="B1300" s="97"/>
      <c r="C1300" s="51" t="str">
        <f>IF(AND(AdmittedwithRecentDischarge!$O1552&lt;&gt;"",AdmittedwithRecentDischarge!$I1552&lt;&gt;"",AdmittedwithRecentDischarge!$S1552&lt;&gt;""), AdmittedwithRecentDischarge!$S1552,"")</f>
        <v/>
      </c>
      <c r="D1300" s="97">
        <f>RANK($F1300,$F$6:$F$2005,0)+COUNTIF($F$6:$F1300,F1300)</f>
        <v>100</v>
      </c>
      <c r="E1300" s="97"/>
      <c r="F1300" s="97"/>
      <c r="G1300" s="97"/>
      <c r="H1300" s="97"/>
      <c r="I1300" s="93"/>
      <c r="J1300" s="97"/>
      <c r="K1300" s="51" t="str">
        <f>IF(AND(TransferLog!$J1316&lt;&gt;"",TransferLog!$L1316&lt;&gt;""), TransferLog!$L1316,"")</f>
        <v/>
      </c>
      <c r="L1300" s="97">
        <f t="array" ref="L1300">RANK($N1300,$N$6:$N$2005,0)+COUNTIF($N$6:$N1300,N1300)</f>
        <v>100</v>
      </c>
      <c r="M1300" s="97"/>
      <c r="N1300" s="97"/>
      <c r="O1300" s="97"/>
      <c r="P1300" s="97"/>
      <c r="Q1300" s="93"/>
      <c r="U1300" s="93"/>
      <c r="W1300" s="51" t="str">
        <f>IF(AND(AdmittedwithRecentDischarge!$O1552&lt;&gt;"",AdmittedwithRecentDischarge!$I1552&lt;&gt;"",AdmittedwithRecentDischarge!$W1552&lt;&gt;""), AdmittedwithRecentDischarge!$W1552,"")</f>
        <v/>
      </c>
      <c r="X1300" s="97">
        <f t="array" ref="X1300">RANK($Z1300,$Z$6:$Z$2005,0)+COUNTIF($Z$6:$Z1300,Z1300)</f>
        <v>100</v>
      </c>
      <c r="AC1300" s="97"/>
      <c r="AD1300" s="93"/>
    </row>
    <row r="1301" spans="1:30">
      <c r="A1301" s="97">
        <f t="shared" si="20"/>
        <v>1296</v>
      </c>
      <c r="B1301" s="97"/>
      <c r="C1301" s="51" t="str">
        <f>IF(AND(AdmittedwithRecentDischarge!$O1553&lt;&gt;"",AdmittedwithRecentDischarge!$I1553&lt;&gt;"",AdmittedwithRecentDischarge!$S1553&lt;&gt;""), AdmittedwithRecentDischarge!$S1553,"")</f>
        <v/>
      </c>
      <c r="D1301" s="97">
        <f>RANK($F1301,$F$6:$F$2005,0)+COUNTIF($F$6:$F1301,F1301)</f>
        <v>100</v>
      </c>
      <c r="E1301" s="97"/>
      <c r="F1301" s="97"/>
      <c r="G1301" s="97"/>
      <c r="H1301" s="97"/>
      <c r="I1301" s="93"/>
      <c r="J1301" s="97"/>
      <c r="K1301" s="51" t="str">
        <f>IF(AND(TransferLog!$J1317&lt;&gt;"",TransferLog!$L1317&lt;&gt;""), TransferLog!$L1317,"")</f>
        <v/>
      </c>
      <c r="L1301" s="97">
        <f t="array" ref="L1301">RANK($N1301,$N$6:$N$2005,0)+COUNTIF($N$6:$N1301,N1301)</f>
        <v>100</v>
      </c>
      <c r="M1301" s="97"/>
      <c r="N1301" s="97"/>
      <c r="O1301" s="97"/>
      <c r="P1301" s="97"/>
      <c r="Q1301" s="93"/>
      <c r="U1301" s="93"/>
      <c r="W1301" s="51" t="str">
        <f>IF(AND(AdmittedwithRecentDischarge!$O1553&lt;&gt;"",AdmittedwithRecentDischarge!$I1553&lt;&gt;"",AdmittedwithRecentDischarge!$W1553&lt;&gt;""), AdmittedwithRecentDischarge!$W1553,"")</f>
        <v/>
      </c>
      <c r="X1301" s="97">
        <f t="array" ref="X1301">RANK($Z1301,$Z$6:$Z$2005,0)+COUNTIF($Z$6:$Z1301,Z1301)</f>
        <v>100</v>
      </c>
      <c r="AC1301" s="97"/>
      <c r="AD1301" s="93"/>
    </row>
    <row r="1302" spans="1:30">
      <c r="A1302" s="97">
        <f t="shared" si="20"/>
        <v>1297</v>
      </c>
      <c r="B1302" s="97"/>
      <c r="C1302" s="51" t="str">
        <f>IF(AND(AdmittedwithRecentDischarge!$O1554&lt;&gt;"",AdmittedwithRecentDischarge!$I1554&lt;&gt;"",AdmittedwithRecentDischarge!$S1554&lt;&gt;""), AdmittedwithRecentDischarge!$S1554,"")</f>
        <v/>
      </c>
      <c r="D1302" s="97">
        <f>RANK($F1302,$F$6:$F$2005,0)+COUNTIF($F$6:$F1302,F1302)</f>
        <v>100</v>
      </c>
      <c r="E1302" s="97"/>
      <c r="F1302" s="97"/>
      <c r="G1302" s="97"/>
      <c r="H1302" s="97"/>
      <c r="I1302" s="93"/>
      <c r="J1302" s="97"/>
      <c r="K1302" s="51" t="str">
        <f>IF(AND(TransferLog!$J1318&lt;&gt;"",TransferLog!$L1318&lt;&gt;""), TransferLog!$L1318,"")</f>
        <v/>
      </c>
      <c r="L1302" s="97">
        <f t="array" ref="L1302">RANK($N1302,$N$6:$N$2005,0)+COUNTIF($N$6:$N1302,N1302)</f>
        <v>100</v>
      </c>
      <c r="M1302" s="97"/>
      <c r="N1302" s="97"/>
      <c r="O1302" s="97"/>
      <c r="P1302" s="97"/>
      <c r="Q1302" s="93"/>
      <c r="U1302" s="93"/>
      <c r="W1302" s="51" t="str">
        <f>IF(AND(AdmittedwithRecentDischarge!$O1554&lt;&gt;"",AdmittedwithRecentDischarge!$I1554&lt;&gt;"",AdmittedwithRecentDischarge!$W1554&lt;&gt;""), AdmittedwithRecentDischarge!$W1554,"")</f>
        <v/>
      </c>
      <c r="X1302" s="97">
        <f t="array" ref="X1302">RANK($Z1302,$Z$6:$Z$2005,0)+COUNTIF($Z$6:$Z1302,Z1302)</f>
        <v>100</v>
      </c>
      <c r="AC1302" s="97"/>
      <c r="AD1302" s="93"/>
    </row>
    <row r="1303" spans="1:30">
      <c r="A1303" s="97">
        <f t="shared" si="20"/>
        <v>1298</v>
      </c>
      <c r="B1303" s="97"/>
      <c r="C1303" s="51" t="str">
        <f>IF(AND(AdmittedwithRecentDischarge!$O1555&lt;&gt;"",AdmittedwithRecentDischarge!$I1555&lt;&gt;"",AdmittedwithRecentDischarge!$S1555&lt;&gt;""), AdmittedwithRecentDischarge!$S1555,"")</f>
        <v/>
      </c>
      <c r="D1303" s="97">
        <f>RANK($F1303,$F$6:$F$2005,0)+COUNTIF($F$6:$F1303,F1303)</f>
        <v>100</v>
      </c>
      <c r="E1303" s="97"/>
      <c r="F1303" s="97"/>
      <c r="G1303" s="97"/>
      <c r="H1303" s="97"/>
      <c r="I1303" s="93"/>
      <c r="J1303" s="97"/>
      <c r="K1303" s="51" t="str">
        <f>IF(AND(TransferLog!$J1319&lt;&gt;"",TransferLog!$L1319&lt;&gt;""), TransferLog!$L1319,"")</f>
        <v/>
      </c>
      <c r="L1303" s="97">
        <f t="array" ref="L1303">RANK($N1303,$N$6:$N$2005,0)+COUNTIF($N$6:$N1303,N1303)</f>
        <v>100</v>
      </c>
      <c r="M1303" s="97"/>
      <c r="N1303" s="97"/>
      <c r="O1303" s="97"/>
      <c r="P1303" s="97"/>
      <c r="Q1303" s="93"/>
      <c r="U1303" s="93"/>
      <c r="W1303" s="51" t="str">
        <f>IF(AND(AdmittedwithRecentDischarge!$O1555&lt;&gt;"",AdmittedwithRecentDischarge!$I1555&lt;&gt;"",AdmittedwithRecentDischarge!$W1555&lt;&gt;""), AdmittedwithRecentDischarge!$W1555,"")</f>
        <v/>
      </c>
      <c r="X1303" s="97">
        <f t="array" ref="X1303">RANK($Z1303,$Z$6:$Z$2005,0)+COUNTIF($Z$6:$Z1303,Z1303)</f>
        <v>100</v>
      </c>
      <c r="AC1303" s="97"/>
      <c r="AD1303" s="93"/>
    </row>
    <row r="1304" spans="1:30">
      <c r="A1304" s="97">
        <f t="shared" si="20"/>
        <v>1299</v>
      </c>
      <c r="B1304" s="97"/>
      <c r="C1304" s="51" t="str">
        <f>IF(AND(AdmittedwithRecentDischarge!$O1556&lt;&gt;"",AdmittedwithRecentDischarge!$I1556&lt;&gt;"",AdmittedwithRecentDischarge!$S1556&lt;&gt;""), AdmittedwithRecentDischarge!$S1556,"")</f>
        <v/>
      </c>
      <c r="D1304" s="97">
        <f>RANK($F1304,$F$6:$F$2005,0)+COUNTIF($F$6:$F1304,F1304)</f>
        <v>100</v>
      </c>
      <c r="E1304" s="97"/>
      <c r="F1304" s="97"/>
      <c r="G1304" s="97"/>
      <c r="H1304" s="97"/>
      <c r="I1304" s="93"/>
      <c r="J1304" s="97"/>
      <c r="K1304" s="51" t="str">
        <f>IF(AND(TransferLog!$J1320&lt;&gt;"",TransferLog!$L1320&lt;&gt;""), TransferLog!$L1320,"")</f>
        <v/>
      </c>
      <c r="L1304" s="97">
        <f t="array" ref="L1304">RANK($N1304,$N$6:$N$2005,0)+COUNTIF($N$6:$N1304,N1304)</f>
        <v>100</v>
      </c>
      <c r="M1304" s="97"/>
      <c r="N1304" s="97"/>
      <c r="O1304" s="97"/>
      <c r="P1304" s="97"/>
      <c r="Q1304" s="93"/>
      <c r="U1304" s="93"/>
      <c r="W1304" s="51" t="str">
        <f>IF(AND(AdmittedwithRecentDischarge!$O1556&lt;&gt;"",AdmittedwithRecentDischarge!$I1556&lt;&gt;"",AdmittedwithRecentDischarge!$W1556&lt;&gt;""), AdmittedwithRecentDischarge!$W1556,"")</f>
        <v/>
      </c>
      <c r="X1304" s="97">
        <f t="array" ref="X1304">RANK($Z1304,$Z$6:$Z$2005,0)+COUNTIF($Z$6:$Z1304,Z1304)</f>
        <v>100</v>
      </c>
      <c r="AC1304" s="97"/>
      <c r="AD1304" s="93"/>
    </row>
    <row r="1305" spans="1:30">
      <c r="A1305" s="97">
        <f t="shared" si="20"/>
        <v>1300</v>
      </c>
      <c r="B1305" s="97"/>
      <c r="C1305" s="51" t="str">
        <f>IF(AND(AdmittedwithRecentDischarge!$O1557&lt;&gt;"",AdmittedwithRecentDischarge!$I1557&lt;&gt;"",AdmittedwithRecentDischarge!$S1557&lt;&gt;""), AdmittedwithRecentDischarge!$S1557,"")</f>
        <v/>
      </c>
      <c r="D1305" s="97">
        <f>RANK($F1305,$F$6:$F$2005,0)+COUNTIF($F$6:$F1305,F1305)</f>
        <v>100</v>
      </c>
      <c r="E1305" s="97"/>
      <c r="F1305" s="97"/>
      <c r="G1305" s="97"/>
      <c r="H1305" s="97"/>
      <c r="I1305" s="93"/>
      <c r="J1305" s="97"/>
      <c r="K1305" s="51" t="str">
        <f>IF(AND(TransferLog!$J1321&lt;&gt;"",TransferLog!$L1321&lt;&gt;""), TransferLog!$L1321,"")</f>
        <v/>
      </c>
      <c r="L1305" s="97">
        <f t="array" ref="L1305">RANK($N1305,$N$6:$N$2005,0)+COUNTIF($N$6:$N1305,N1305)</f>
        <v>100</v>
      </c>
      <c r="M1305" s="97"/>
      <c r="N1305" s="97"/>
      <c r="O1305" s="97"/>
      <c r="P1305" s="97"/>
      <c r="Q1305" s="93"/>
      <c r="U1305" s="93"/>
      <c r="W1305" s="51" t="str">
        <f>IF(AND(AdmittedwithRecentDischarge!$O1557&lt;&gt;"",AdmittedwithRecentDischarge!$I1557&lt;&gt;"",AdmittedwithRecentDischarge!$W1557&lt;&gt;""), AdmittedwithRecentDischarge!$W1557,"")</f>
        <v/>
      </c>
      <c r="X1305" s="97">
        <f t="array" ref="X1305">RANK($Z1305,$Z$6:$Z$2005,0)+COUNTIF($Z$6:$Z1305,Z1305)</f>
        <v>100</v>
      </c>
      <c r="AC1305" s="97"/>
      <c r="AD1305" s="93"/>
    </row>
    <row r="1306" spans="1:30">
      <c r="A1306" s="97">
        <f t="shared" si="20"/>
        <v>1301</v>
      </c>
      <c r="B1306" s="97"/>
      <c r="C1306" s="51" t="str">
        <f>IF(AND(AdmittedwithRecentDischarge!$O1558&lt;&gt;"",AdmittedwithRecentDischarge!$I1558&lt;&gt;"",AdmittedwithRecentDischarge!$S1558&lt;&gt;""), AdmittedwithRecentDischarge!$S1558,"")</f>
        <v/>
      </c>
      <c r="D1306" s="97">
        <f>RANK($F1306,$F$6:$F$2005,0)+COUNTIF($F$6:$F1306,F1306)</f>
        <v>100</v>
      </c>
      <c r="E1306" s="97"/>
      <c r="F1306" s="97"/>
      <c r="G1306" s="97"/>
      <c r="H1306" s="97"/>
      <c r="I1306" s="93"/>
      <c r="J1306" s="97"/>
      <c r="K1306" s="51" t="str">
        <f>IF(AND(TransferLog!$J1322&lt;&gt;"",TransferLog!$L1322&lt;&gt;""), TransferLog!$L1322,"")</f>
        <v/>
      </c>
      <c r="L1306" s="97">
        <f t="array" ref="L1306">RANK($N1306,$N$6:$N$2005,0)+COUNTIF($N$6:$N1306,N1306)</f>
        <v>100</v>
      </c>
      <c r="M1306" s="97"/>
      <c r="N1306" s="97"/>
      <c r="O1306" s="97"/>
      <c r="P1306" s="97"/>
      <c r="Q1306" s="93"/>
      <c r="U1306" s="93"/>
      <c r="W1306" s="51" t="str">
        <f>IF(AND(AdmittedwithRecentDischarge!$O1558&lt;&gt;"",AdmittedwithRecentDischarge!$I1558&lt;&gt;"",AdmittedwithRecentDischarge!$W1558&lt;&gt;""), AdmittedwithRecentDischarge!$W1558,"")</f>
        <v/>
      </c>
      <c r="X1306" s="97">
        <f t="array" ref="X1306">RANK($Z1306,$Z$6:$Z$2005,0)+COUNTIF($Z$6:$Z1306,Z1306)</f>
        <v>100</v>
      </c>
      <c r="AC1306" s="97"/>
      <c r="AD1306" s="93"/>
    </row>
    <row r="1307" spans="1:30">
      <c r="A1307" s="97">
        <f t="shared" si="20"/>
        <v>1302</v>
      </c>
      <c r="B1307" s="97"/>
      <c r="C1307" s="51" t="str">
        <f>IF(AND(AdmittedwithRecentDischarge!$O1559&lt;&gt;"",AdmittedwithRecentDischarge!$I1559&lt;&gt;"",AdmittedwithRecentDischarge!$S1559&lt;&gt;""), AdmittedwithRecentDischarge!$S1559,"")</f>
        <v/>
      </c>
      <c r="D1307" s="97">
        <f>RANK($F1307,$F$6:$F$2005,0)+COUNTIF($F$6:$F1307,F1307)</f>
        <v>100</v>
      </c>
      <c r="E1307" s="97"/>
      <c r="F1307" s="97"/>
      <c r="G1307" s="97"/>
      <c r="H1307" s="97"/>
      <c r="I1307" s="93"/>
      <c r="J1307" s="97"/>
      <c r="K1307" s="51" t="str">
        <f>IF(AND(TransferLog!$J1323&lt;&gt;"",TransferLog!$L1323&lt;&gt;""), TransferLog!$L1323,"")</f>
        <v/>
      </c>
      <c r="L1307" s="97">
        <f t="array" ref="L1307">RANK($N1307,$N$6:$N$2005,0)+COUNTIF($N$6:$N1307,N1307)</f>
        <v>100</v>
      </c>
      <c r="M1307" s="97"/>
      <c r="N1307" s="97"/>
      <c r="O1307" s="97"/>
      <c r="P1307" s="97"/>
      <c r="Q1307" s="93"/>
      <c r="U1307" s="93"/>
      <c r="W1307" s="51" t="str">
        <f>IF(AND(AdmittedwithRecentDischarge!$O1559&lt;&gt;"",AdmittedwithRecentDischarge!$I1559&lt;&gt;"",AdmittedwithRecentDischarge!$W1559&lt;&gt;""), AdmittedwithRecentDischarge!$W1559,"")</f>
        <v/>
      </c>
      <c r="X1307" s="97">
        <f t="array" ref="X1307">RANK($Z1307,$Z$6:$Z$2005,0)+COUNTIF($Z$6:$Z1307,Z1307)</f>
        <v>100</v>
      </c>
      <c r="AC1307" s="97"/>
      <c r="AD1307" s="93"/>
    </row>
    <row r="1308" spans="1:30">
      <c r="A1308" s="97">
        <f t="shared" si="20"/>
        <v>1303</v>
      </c>
      <c r="B1308" s="97"/>
      <c r="C1308" s="51" t="str">
        <f>IF(AND(AdmittedwithRecentDischarge!$O1560&lt;&gt;"",AdmittedwithRecentDischarge!$I1560&lt;&gt;"",AdmittedwithRecentDischarge!$S1560&lt;&gt;""), AdmittedwithRecentDischarge!$S1560,"")</f>
        <v/>
      </c>
      <c r="D1308" s="97">
        <f>RANK($F1308,$F$6:$F$2005,0)+COUNTIF($F$6:$F1308,F1308)</f>
        <v>100</v>
      </c>
      <c r="E1308" s="97"/>
      <c r="F1308" s="97"/>
      <c r="G1308" s="97"/>
      <c r="H1308" s="97"/>
      <c r="I1308" s="93"/>
      <c r="J1308" s="97"/>
      <c r="K1308" s="51" t="str">
        <f>IF(AND(TransferLog!$J1324&lt;&gt;"",TransferLog!$L1324&lt;&gt;""), TransferLog!$L1324,"")</f>
        <v/>
      </c>
      <c r="L1308" s="97">
        <f t="array" ref="L1308">RANK($N1308,$N$6:$N$2005,0)+COUNTIF($N$6:$N1308,N1308)</f>
        <v>100</v>
      </c>
      <c r="M1308" s="97"/>
      <c r="N1308" s="97"/>
      <c r="O1308" s="97"/>
      <c r="P1308" s="97"/>
      <c r="Q1308" s="93"/>
      <c r="U1308" s="93"/>
      <c r="W1308" s="51" t="str">
        <f>IF(AND(AdmittedwithRecentDischarge!$O1560&lt;&gt;"",AdmittedwithRecentDischarge!$I1560&lt;&gt;"",AdmittedwithRecentDischarge!$W1560&lt;&gt;""), AdmittedwithRecentDischarge!$W1560,"")</f>
        <v/>
      </c>
      <c r="X1308" s="97">
        <f t="array" ref="X1308">RANK($Z1308,$Z$6:$Z$2005,0)+COUNTIF($Z$6:$Z1308,Z1308)</f>
        <v>100</v>
      </c>
      <c r="AC1308" s="97"/>
      <c r="AD1308" s="93"/>
    </row>
    <row r="1309" spans="1:30">
      <c r="A1309" s="97">
        <f t="shared" si="20"/>
        <v>1304</v>
      </c>
      <c r="B1309" s="97"/>
      <c r="C1309" s="51" t="str">
        <f>IF(AND(AdmittedwithRecentDischarge!$O1561&lt;&gt;"",AdmittedwithRecentDischarge!$I1561&lt;&gt;"",AdmittedwithRecentDischarge!$S1561&lt;&gt;""), AdmittedwithRecentDischarge!$S1561,"")</f>
        <v/>
      </c>
      <c r="D1309" s="97">
        <f>RANK($F1309,$F$6:$F$2005,0)+COUNTIF($F$6:$F1309,F1309)</f>
        <v>100</v>
      </c>
      <c r="E1309" s="97"/>
      <c r="F1309" s="97"/>
      <c r="G1309" s="97"/>
      <c r="H1309" s="97"/>
      <c r="I1309" s="93"/>
      <c r="J1309" s="97"/>
      <c r="K1309" s="51" t="str">
        <f>IF(AND(TransferLog!$J1325&lt;&gt;"",TransferLog!$L1325&lt;&gt;""), TransferLog!$L1325,"")</f>
        <v/>
      </c>
      <c r="L1309" s="97">
        <f t="array" ref="L1309">RANK($N1309,$N$6:$N$2005,0)+COUNTIF($N$6:$N1309,N1309)</f>
        <v>100</v>
      </c>
      <c r="M1309" s="97"/>
      <c r="N1309" s="97"/>
      <c r="O1309" s="97"/>
      <c r="P1309" s="97"/>
      <c r="Q1309" s="93"/>
      <c r="U1309" s="93"/>
      <c r="W1309" s="51" t="str">
        <f>IF(AND(AdmittedwithRecentDischarge!$O1561&lt;&gt;"",AdmittedwithRecentDischarge!$I1561&lt;&gt;"",AdmittedwithRecentDischarge!$W1561&lt;&gt;""), AdmittedwithRecentDischarge!$W1561,"")</f>
        <v/>
      </c>
      <c r="X1309" s="97">
        <f t="array" ref="X1309">RANK($Z1309,$Z$6:$Z$2005,0)+COUNTIF($Z$6:$Z1309,Z1309)</f>
        <v>100</v>
      </c>
      <c r="AC1309" s="97"/>
      <c r="AD1309" s="93"/>
    </row>
    <row r="1310" spans="1:30">
      <c r="A1310" s="97">
        <f t="shared" si="20"/>
        <v>1305</v>
      </c>
      <c r="B1310" s="97"/>
      <c r="C1310" s="51" t="str">
        <f>IF(AND(AdmittedwithRecentDischarge!$O1562&lt;&gt;"",AdmittedwithRecentDischarge!$I1562&lt;&gt;"",AdmittedwithRecentDischarge!$S1562&lt;&gt;""), AdmittedwithRecentDischarge!$S1562,"")</f>
        <v/>
      </c>
      <c r="D1310" s="97">
        <f>RANK($F1310,$F$6:$F$2005,0)+COUNTIF($F$6:$F1310,F1310)</f>
        <v>100</v>
      </c>
      <c r="E1310" s="97"/>
      <c r="F1310" s="97"/>
      <c r="G1310" s="97"/>
      <c r="H1310" s="97"/>
      <c r="I1310" s="93"/>
      <c r="J1310" s="97"/>
      <c r="K1310" s="51" t="str">
        <f>IF(AND(TransferLog!$J1326&lt;&gt;"",TransferLog!$L1326&lt;&gt;""), TransferLog!$L1326,"")</f>
        <v/>
      </c>
      <c r="L1310" s="97">
        <f t="array" ref="L1310">RANK($N1310,$N$6:$N$2005,0)+COUNTIF($N$6:$N1310,N1310)</f>
        <v>100</v>
      </c>
      <c r="M1310" s="97"/>
      <c r="N1310" s="97"/>
      <c r="O1310" s="97"/>
      <c r="P1310" s="97"/>
      <c r="Q1310" s="93"/>
      <c r="U1310" s="93"/>
      <c r="W1310" s="51" t="str">
        <f>IF(AND(AdmittedwithRecentDischarge!$O1562&lt;&gt;"",AdmittedwithRecentDischarge!$I1562&lt;&gt;"",AdmittedwithRecentDischarge!$W1562&lt;&gt;""), AdmittedwithRecentDischarge!$W1562,"")</f>
        <v/>
      </c>
      <c r="X1310" s="97">
        <f t="array" ref="X1310">RANK($Z1310,$Z$6:$Z$2005,0)+COUNTIF($Z$6:$Z1310,Z1310)</f>
        <v>100</v>
      </c>
      <c r="AC1310" s="97"/>
      <c r="AD1310" s="93"/>
    </row>
    <row r="1311" spans="1:30">
      <c r="A1311" s="97">
        <f t="shared" si="20"/>
        <v>1306</v>
      </c>
      <c r="B1311" s="97"/>
      <c r="C1311" s="51" t="str">
        <f>IF(AND(AdmittedwithRecentDischarge!$O1563&lt;&gt;"",AdmittedwithRecentDischarge!$I1563&lt;&gt;"",AdmittedwithRecentDischarge!$S1563&lt;&gt;""), AdmittedwithRecentDischarge!$S1563,"")</f>
        <v/>
      </c>
      <c r="D1311" s="97">
        <f>RANK($F1311,$F$6:$F$2005,0)+COUNTIF($F$6:$F1311,F1311)</f>
        <v>100</v>
      </c>
      <c r="E1311" s="97"/>
      <c r="F1311" s="97"/>
      <c r="G1311" s="97"/>
      <c r="H1311" s="97"/>
      <c r="I1311" s="93"/>
      <c r="J1311" s="97"/>
      <c r="K1311" s="51" t="str">
        <f>IF(AND(TransferLog!$J1327&lt;&gt;"",TransferLog!$L1327&lt;&gt;""), TransferLog!$L1327,"")</f>
        <v/>
      </c>
      <c r="L1311" s="97">
        <f t="array" ref="L1311">RANK($N1311,$N$6:$N$2005,0)+COUNTIF($N$6:$N1311,N1311)</f>
        <v>100</v>
      </c>
      <c r="M1311" s="97"/>
      <c r="N1311" s="97"/>
      <c r="O1311" s="97"/>
      <c r="P1311" s="97"/>
      <c r="Q1311" s="93"/>
      <c r="U1311" s="93"/>
      <c r="W1311" s="51" t="str">
        <f>IF(AND(AdmittedwithRecentDischarge!$O1563&lt;&gt;"",AdmittedwithRecentDischarge!$I1563&lt;&gt;"",AdmittedwithRecentDischarge!$W1563&lt;&gt;""), AdmittedwithRecentDischarge!$W1563,"")</f>
        <v/>
      </c>
      <c r="X1311" s="97">
        <f t="array" ref="X1311">RANK($Z1311,$Z$6:$Z$2005,0)+COUNTIF($Z$6:$Z1311,Z1311)</f>
        <v>100</v>
      </c>
      <c r="AC1311" s="97"/>
      <c r="AD1311" s="93"/>
    </row>
    <row r="1312" spans="1:30">
      <c r="A1312" s="97">
        <f t="shared" si="20"/>
        <v>1307</v>
      </c>
      <c r="B1312" s="97"/>
      <c r="C1312" s="51" t="str">
        <f>IF(AND(AdmittedwithRecentDischarge!$O1564&lt;&gt;"",AdmittedwithRecentDischarge!$I1564&lt;&gt;"",AdmittedwithRecentDischarge!$S1564&lt;&gt;""), AdmittedwithRecentDischarge!$S1564,"")</f>
        <v/>
      </c>
      <c r="D1312" s="97">
        <f>RANK($F1312,$F$6:$F$2005,0)+COUNTIF($F$6:$F1312,F1312)</f>
        <v>100</v>
      </c>
      <c r="E1312" s="97"/>
      <c r="F1312" s="97"/>
      <c r="G1312" s="97"/>
      <c r="H1312" s="97"/>
      <c r="I1312" s="93"/>
      <c r="J1312" s="97"/>
      <c r="K1312" s="51" t="str">
        <f>IF(AND(TransferLog!$J1328&lt;&gt;"",TransferLog!$L1328&lt;&gt;""), TransferLog!$L1328,"")</f>
        <v/>
      </c>
      <c r="L1312" s="97">
        <f t="array" ref="L1312">RANK($N1312,$N$6:$N$2005,0)+COUNTIF($N$6:$N1312,N1312)</f>
        <v>100</v>
      </c>
      <c r="M1312" s="97"/>
      <c r="N1312" s="97"/>
      <c r="O1312" s="97"/>
      <c r="P1312" s="97"/>
      <c r="Q1312" s="93"/>
      <c r="U1312" s="93"/>
      <c r="W1312" s="51" t="str">
        <f>IF(AND(AdmittedwithRecentDischarge!$O1564&lt;&gt;"",AdmittedwithRecentDischarge!$I1564&lt;&gt;"",AdmittedwithRecentDischarge!$W1564&lt;&gt;""), AdmittedwithRecentDischarge!$W1564,"")</f>
        <v/>
      </c>
      <c r="X1312" s="97">
        <f t="array" ref="X1312">RANK($Z1312,$Z$6:$Z$2005,0)+COUNTIF($Z$6:$Z1312,Z1312)</f>
        <v>100</v>
      </c>
      <c r="AC1312" s="97"/>
      <c r="AD1312" s="93"/>
    </row>
    <row r="1313" spans="1:30">
      <c r="A1313" s="97">
        <f t="shared" si="20"/>
        <v>1308</v>
      </c>
      <c r="B1313" s="97"/>
      <c r="C1313" s="51" t="str">
        <f>IF(AND(AdmittedwithRecentDischarge!$O1565&lt;&gt;"",AdmittedwithRecentDischarge!$I1565&lt;&gt;"",AdmittedwithRecentDischarge!$S1565&lt;&gt;""), AdmittedwithRecentDischarge!$S1565,"")</f>
        <v/>
      </c>
      <c r="D1313" s="97">
        <f>RANK($F1313,$F$6:$F$2005,0)+COUNTIF($F$6:$F1313,F1313)</f>
        <v>100</v>
      </c>
      <c r="E1313" s="97"/>
      <c r="F1313" s="97"/>
      <c r="G1313" s="97"/>
      <c r="H1313" s="97"/>
      <c r="I1313" s="93"/>
      <c r="J1313" s="97"/>
      <c r="K1313" s="51" t="str">
        <f>IF(AND(TransferLog!$J1329&lt;&gt;"",TransferLog!$L1329&lt;&gt;""), TransferLog!$L1329,"")</f>
        <v/>
      </c>
      <c r="L1313" s="97">
        <f t="array" ref="L1313">RANK($N1313,$N$6:$N$2005,0)+COUNTIF($N$6:$N1313,N1313)</f>
        <v>100</v>
      </c>
      <c r="M1313" s="97"/>
      <c r="N1313" s="97"/>
      <c r="O1313" s="97"/>
      <c r="P1313" s="97"/>
      <c r="Q1313" s="93"/>
      <c r="U1313" s="93"/>
      <c r="W1313" s="51" t="str">
        <f>IF(AND(AdmittedwithRecentDischarge!$O1565&lt;&gt;"",AdmittedwithRecentDischarge!$I1565&lt;&gt;"",AdmittedwithRecentDischarge!$W1565&lt;&gt;""), AdmittedwithRecentDischarge!$W1565,"")</f>
        <v/>
      </c>
      <c r="X1313" s="97">
        <f t="array" ref="X1313">RANK($Z1313,$Z$6:$Z$2005,0)+COUNTIF($Z$6:$Z1313,Z1313)</f>
        <v>100</v>
      </c>
      <c r="AC1313" s="97"/>
      <c r="AD1313" s="93"/>
    </row>
    <row r="1314" spans="1:30">
      <c r="A1314" s="97">
        <f t="shared" si="20"/>
        <v>1309</v>
      </c>
      <c r="B1314" s="97"/>
      <c r="C1314" s="51" t="str">
        <f>IF(AND(AdmittedwithRecentDischarge!$O1566&lt;&gt;"",AdmittedwithRecentDischarge!$I1566&lt;&gt;"",AdmittedwithRecentDischarge!$S1566&lt;&gt;""), AdmittedwithRecentDischarge!$S1566,"")</f>
        <v/>
      </c>
      <c r="D1314" s="97">
        <f>RANK($F1314,$F$6:$F$2005,0)+COUNTIF($F$6:$F1314,F1314)</f>
        <v>100</v>
      </c>
      <c r="E1314" s="97"/>
      <c r="F1314" s="97"/>
      <c r="G1314" s="97"/>
      <c r="H1314" s="97"/>
      <c r="I1314" s="93"/>
      <c r="J1314" s="97"/>
      <c r="K1314" s="51" t="str">
        <f>IF(AND(TransferLog!$J1330&lt;&gt;"",TransferLog!$L1330&lt;&gt;""), TransferLog!$L1330,"")</f>
        <v/>
      </c>
      <c r="L1314" s="97">
        <f t="array" ref="L1314">RANK($N1314,$N$6:$N$2005,0)+COUNTIF($N$6:$N1314,N1314)</f>
        <v>100</v>
      </c>
      <c r="M1314" s="97"/>
      <c r="N1314" s="97"/>
      <c r="O1314" s="97"/>
      <c r="P1314" s="97"/>
      <c r="Q1314" s="93"/>
      <c r="U1314" s="93"/>
      <c r="W1314" s="51" t="str">
        <f>IF(AND(AdmittedwithRecentDischarge!$O1566&lt;&gt;"",AdmittedwithRecentDischarge!$I1566&lt;&gt;"",AdmittedwithRecentDischarge!$W1566&lt;&gt;""), AdmittedwithRecentDischarge!$W1566,"")</f>
        <v/>
      </c>
      <c r="X1314" s="97">
        <f t="array" ref="X1314">RANK($Z1314,$Z$6:$Z$2005,0)+COUNTIF($Z$6:$Z1314,Z1314)</f>
        <v>100</v>
      </c>
      <c r="AC1314" s="97"/>
      <c r="AD1314" s="93"/>
    </row>
    <row r="1315" spans="1:30">
      <c r="A1315" s="97">
        <f t="shared" si="20"/>
        <v>1310</v>
      </c>
      <c r="B1315" s="97"/>
      <c r="C1315" s="51" t="str">
        <f>IF(AND(AdmittedwithRecentDischarge!$O1567&lt;&gt;"",AdmittedwithRecentDischarge!$I1567&lt;&gt;"",AdmittedwithRecentDischarge!$S1567&lt;&gt;""), AdmittedwithRecentDischarge!$S1567,"")</f>
        <v/>
      </c>
      <c r="D1315" s="97">
        <f>RANK($F1315,$F$6:$F$2005,0)+COUNTIF($F$6:$F1315,F1315)</f>
        <v>100</v>
      </c>
      <c r="E1315" s="97"/>
      <c r="F1315" s="97"/>
      <c r="G1315" s="97"/>
      <c r="H1315" s="97"/>
      <c r="I1315" s="93"/>
      <c r="J1315" s="97"/>
      <c r="K1315" s="51" t="str">
        <f>IF(AND(TransferLog!$J1331&lt;&gt;"",TransferLog!$L1331&lt;&gt;""), TransferLog!$L1331,"")</f>
        <v/>
      </c>
      <c r="L1315" s="97">
        <f t="array" ref="L1315">RANK($N1315,$N$6:$N$2005,0)+COUNTIF($N$6:$N1315,N1315)</f>
        <v>100</v>
      </c>
      <c r="M1315" s="97"/>
      <c r="N1315" s="97"/>
      <c r="O1315" s="97"/>
      <c r="P1315" s="97"/>
      <c r="Q1315" s="93"/>
      <c r="U1315" s="93"/>
      <c r="W1315" s="51" t="str">
        <f>IF(AND(AdmittedwithRecentDischarge!$O1567&lt;&gt;"",AdmittedwithRecentDischarge!$I1567&lt;&gt;"",AdmittedwithRecentDischarge!$W1567&lt;&gt;""), AdmittedwithRecentDischarge!$W1567,"")</f>
        <v/>
      </c>
      <c r="X1315" s="97">
        <f t="array" ref="X1315">RANK($Z1315,$Z$6:$Z$2005,0)+COUNTIF($Z$6:$Z1315,Z1315)</f>
        <v>100</v>
      </c>
      <c r="AC1315" s="97"/>
      <c r="AD1315" s="93"/>
    </row>
    <row r="1316" spans="1:30">
      <c r="A1316" s="97">
        <f t="shared" si="20"/>
        <v>1311</v>
      </c>
      <c r="B1316" s="97"/>
      <c r="C1316" s="51" t="str">
        <f>IF(AND(AdmittedwithRecentDischarge!$O1568&lt;&gt;"",AdmittedwithRecentDischarge!$I1568&lt;&gt;"",AdmittedwithRecentDischarge!$S1568&lt;&gt;""), AdmittedwithRecentDischarge!$S1568,"")</f>
        <v/>
      </c>
      <c r="D1316" s="97">
        <f>RANK($F1316,$F$6:$F$2005,0)+COUNTIF($F$6:$F1316,F1316)</f>
        <v>100</v>
      </c>
      <c r="E1316" s="97"/>
      <c r="F1316" s="97"/>
      <c r="G1316" s="97"/>
      <c r="H1316" s="97"/>
      <c r="I1316" s="93"/>
      <c r="J1316" s="97"/>
      <c r="K1316" s="51" t="str">
        <f>IF(AND(TransferLog!$J1332&lt;&gt;"",TransferLog!$L1332&lt;&gt;""), TransferLog!$L1332,"")</f>
        <v/>
      </c>
      <c r="L1316" s="97">
        <f t="array" ref="L1316">RANK($N1316,$N$6:$N$2005,0)+COUNTIF($N$6:$N1316,N1316)</f>
        <v>100</v>
      </c>
      <c r="M1316" s="97"/>
      <c r="N1316" s="97"/>
      <c r="O1316" s="97"/>
      <c r="P1316" s="97"/>
      <c r="Q1316" s="93"/>
      <c r="U1316" s="93"/>
      <c r="W1316" s="51" t="str">
        <f>IF(AND(AdmittedwithRecentDischarge!$O1568&lt;&gt;"",AdmittedwithRecentDischarge!$I1568&lt;&gt;"",AdmittedwithRecentDischarge!$W1568&lt;&gt;""), AdmittedwithRecentDischarge!$W1568,"")</f>
        <v/>
      </c>
      <c r="X1316" s="97">
        <f t="array" ref="X1316">RANK($Z1316,$Z$6:$Z$2005,0)+COUNTIF($Z$6:$Z1316,Z1316)</f>
        <v>100</v>
      </c>
      <c r="AC1316" s="97"/>
      <c r="AD1316" s="93"/>
    </row>
    <row r="1317" spans="1:30">
      <c r="A1317" s="97">
        <f t="shared" si="20"/>
        <v>1312</v>
      </c>
      <c r="B1317" s="97"/>
      <c r="C1317" s="51" t="str">
        <f>IF(AND(AdmittedwithRecentDischarge!$O1569&lt;&gt;"",AdmittedwithRecentDischarge!$I1569&lt;&gt;"",AdmittedwithRecentDischarge!$S1569&lt;&gt;""), AdmittedwithRecentDischarge!$S1569,"")</f>
        <v/>
      </c>
      <c r="D1317" s="97">
        <f>RANK($F1317,$F$6:$F$2005,0)+COUNTIF($F$6:$F1317,F1317)</f>
        <v>100</v>
      </c>
      <c r="E1317" s="97"/>
      <c r="F1317" s="97"/>
      <c r="G1317" s="97"/>
      <c r="H1317" s="97"/>
      <c r="I1317" s="93"/>
      <c r="J1317" s="97"/>
      <c r="K1317" s="51" t="str">
        <f>IF(AND(TransferLog!$J1333&lt;&gt;"",TransferLog!$L1333&lt;&gt;""), TransferLog!$L1333,"")</f>
        <v/>
      </c>
      <c r="L1317" s="97">
        <f t="array" ref="L1317">RANK($N1317,$N$6:$N$2005,0)+COUNTIF($N$6:$N1317,N1317)</f>
        <v>100</v>
      </c>
      <c r="M1317" s="97"/>
      <c r="N1317" s="97"/>
      <c r="O1317" s="97"/>
      <c r="P1317" s="97"/>
      <c r="Q1317" s="93"/>
      <c r="U1317" s="93"/>
      <c r="W1317" s="51" t="str">
        <f>IF(AND(AdmittedwithRecentDischarge!$O1569&lt;&gt;"",AdmittedwithRecentDischarge!$I1569&lt;&gt;"",AdmittedwithRecentDischarge!$W1569&lt;&gt;""), AdmittedwithRecentDischarge!$W1569,"")</f>
        <v/>
      </c>
      <c r="X1317" s="97">
        <f t="array" ref="X1317">RANK($Z1317,$Z$6:$Z$2005,0)+COUNTIF($Z$6:$Z1317,Z1317)</f>
        <v>100</v>
      </c>
      <c r="AC1317" s="97"/>
      <c r="AD1317" s="93"/>
    </row>
    <row r="1318" spans="1:30">
      <c r="A1318" s="97">
        <f t="shared" si="20"/>
        <v>1313</v>
      </c>
      <c r="B1318" s="97"/>
      <c r="C1318" s="51" t="str">
        <f>IF(AND(AdmittedwithRecentDischarge!$O1570&lt;&gt;"",AdmittedwithRecentDischarge!$I1570&lt;&gt;"",AdmittedwithRecentDischarge!$S1570&lt;&gt;""), AdmittedwithRecentDischarge!$S1570,"")</f>
        <v/>
      </c>
      <c r="D1318" s="97">
        <f>RANK($F1318,$F$6:$F$2005,0)+COUNTIF($F$6:$F1318,F1318)</f>
        <v>100</v>
      </c>
      <c r="E1318" s="97"/>
      <c r="F1318" s="97"/>
      <c r="G1318" s="97"/>
      <c r="H1318" s="97"/>
      <c r="I1318" s="93"/>
      <c r="J1318" s="97"/>
      <c r="K1318" s="51" t="str">
        <f>IF(AND(TransferLog!$J1334&lt;&gt;"",TransferLog!$L1334&lt;&gt;""), TransferLog!$L1334,"")</f>
        <v/>
      </c>
      <c r="L1318" s="97">
        <f t="array" ref="L1318">RANK($N1318,$N$6:$N$2005,0)+COUNTIF($N$6:$N1318,N1318)</f>
        <v>100</v>
      </c>
      <c r="M1318" s="97"/>
      <c r="N1318" s="97"/>
      <c r="O1318" s="97"/>
      <c r="P1318" s="97"/>
      <c r="Q1318" s="93"/>
      <c r="U1318" s="93"/>
      <c r="W1318" s="51" t="str">
        <f>IF(AND(AdmittedwithRecentDischarge!$O1570&lt;&gt;"",AdmittedwithRecentDischarge!$I1570&lt;&gt;"",AdmittedwithRecentDischarge!$W1570&lt;&gt;""), AdmittedwithRecentDischarge!$W1570,"")</f>
        <v/>
      </c>
      <c r="X1318" s="97">
        <f t="array" ref="X1318">RANK($Z1318,$Z$6:$Z$2005,0)+COUNTIF($Z$6:$Z1318,Z1318)</f>
        <v>100</v>
      </c>
      <c r="AC1318" s="97"/>
      <c r="AD1318" s="93"/>
    </row>
    <row r="1319" spans="1:30">
      <c r="A1319" s="97">
        <f t="shared" si="20"/>
        <v>1314</v>
      </c>
      <c r="B1319" s="97"/>
      <c r="C1319" s="51" t="str">
        <f>IF(AND(AdmittedwithRecentDischarge!$O1571&lt;&gt;"",AdmittedwithRecentDischarge!$I1571&lt;&gt;"",AdmittedwithRecentDischarge!$S1571&lt;&gt;""), AdmittedwithRecentDischarge!$S1571,"")</f>
        <v/>
      </c>
      <c r="D1319" s="97">
        <f>RANK($F1319,$F$6:$F$2005,0)+COUNTIF($F$6:$F1319,F1319)</f>
        <v>100</v>
      </c>
      <c r="E1319" s="97"/>
      <c r="F1319" s="97"/>
      <c r="G1319" s="97"/>
      <c r="H1319" s="97"/>
      <c r="I1319" s="93"/>
      <c r="J1319" s="97"/>
      <c r="K1319" s="51" t="str">
        <f>IF(AND(TransferLog!$J1335&lt;&gt;"",TransferLog!$L1335&lt;&gt;""), TransferLog!$L1335,"")</f>
        <v/>
      </c>
      <c r="L1319" s="97">
        <f t="array" ref="L1319">RANK($N1319,$N$6:$N$2005,0)+COUNTIF($N$6:$N1319,N1319)</f>
        <v>100</v>
      </c>
      <c r="M1319" s="97"/>
      <c r="N1319" s="97"/>
      <c r="O1319" s="97"/>
      <c r="P1319" s="97"/>
      <c r="Q1319" s="93"/>
      <c r="U1319" s="93"/>
      <c r="W1319" s="51" t="str">
        <f>IF(AND(AdmittedwithRecentDischarge!$O1571&lt;&gt;"",AdmittedwithRecentDischarge!$I1571&lt;&gt;"",AdmittedwithRecentDischarge!$W1571&lt;&gt;""), AdmittedwithRecentDischarge!$W1571,"")</f>
        <v/>
      </c>
      <c r="X1319" s="97">
        <f t="array" ref="X1319">RANK($Z1319,$Z$6:$Z$2005,0)+COUNTIF($Z$6:$Z1319,Z1319)</f>
        <v>100</v>
      </c>
      <c r="AC1319" s="97"/>
      <c r="AD1319" s="93"/>
    </row>
    <row r="1320" spans="1:30">
      <c r="A1320" s="97">
        <f t="shared" si="20"/>
        <v>1315</v>
      </c>
      <c r="B1320" s="97"/>
      <c r="C1320" s="51" t="str">
        <f>IF(AND(AdmittedwithRecentDischarge!$O1572&lt;&gt;"",AdmittedwithRecentDischarge!$I1572&lt;&gt;"",AdmittedwithRecentDischarge!$S1572&lt;&gt;""), AdmittedwithRecentDischarge!$S1572,"")</f>
        <v/>
      </c>
      <c r="D1320" s="97">
        <f>RANK($F1320,$F$6:$F$2005,0)+COUNTIF($F$6:$F1320,F1320)</f>
        <v>100</v>
      </c>
      <c r="E1320" s="97"/>
      <c r="F1320" s="97"/>
      <c r="G1320" s="97"/>
      <c r="H1320" s="97"/>
      <c r="I1320" s="93"/>
      <c r="J1320" s="97"/>
      <c r="K1320" s="51" t="str">
        <f>IF(AND(TransferLog!$J1336&lt;&gt;"",TransferLog!$L1336&lt;&gt;""), TransferLog!$L1336,"")</f>
        <v/>
      </c>
      <c r="L1320" s="97">
        <f t="array" ref="L1320">RANK($N1320,$N$6:$N$2005,0)+COUNTIF($N$6:$N1320,N1320)</f>
        <v>100</v>
      </c>
      <c r="M1320" s="97"/>
      <c r="N1320" s="97"/>
      <c r="O1320" s="97"/>
      <c r="P1320" s="97"/>
      <c r="Q1320" s="93"/>
      <c r="U1320" s="93"/>
      <c r="W1320" s="51" t="str">
        <f>IF(AND(AdmittedwithRecentDischarge!$O1572&lt;&gt;"",AdmittedwithRecentDischarge!$I1572&lt;&gt;"",AdmittedwithRecentDischarge!$W1572&lt;&gt;""), AdmittedwithRecentDischarge!$W1572,"")</f>
        <v/>
      </c>
      <c r="X1320" s="97">
        <f t="array" ref="X1320">RANK($Z1320,$Z$6:$Z$2005,0)+COUNTIF($Z$6:$Z1320,Z1320)</f>
        <v>100</v>
      </c>
      <c r="AC1320" s="97"/>
      <c r="AD1320" s="93"/>
    </row>
    <row r="1321" spans="1:30">
      <c r="A1321" s="97">
        <f t="shared" si="20"/>
        <v>1316</v>
      </c>
      <c r="B1321" s="97"/>
      <c r="C1321" s="51" t="str">
        <f>IF(AND(AdmittedwithRecentDischarge!$O1573&lt;&gt;"",AdmittedwithRecentDischarge!$I1573&lt;&gt;"",AdmittedwithRecentDischarge!$S1573&lt;&gt;""), AdmittedwithRecentDischarge!$S1573,"")</f>
        <v/>
      </c>
      <c r="D1321" s="97">
        <f>RANK($F1321,$F$6:$F$2005,0)+COUNTIF($F$6:$F1321,F1321)</f>
        <v>100</v>
      </c>
      <c r="E1321" s="97"/>
      <c r="F1321" s="97"/>
      <c r="G1321" s="97"/>
      <c r="H1321" s="97"/>
      <c r="I1321" s="93"/>
      <c r="J1321" s="97"/>
      <c r="K1321" s="51" t="str">
        <f>IF(AND(TransferLog!$J1337&lt;&gt;"",TransferLog!$L1337&lt;&gt;""), TransferLog!$L1337,"")</f>
        <v/>
      </c>
      <c r="L1321" s="97">
        <f t="array" ref="L1321">RANK($N1321,$N$6:$N$2005,0)+COUNTIF($N$6:$N1321,N1321)</f>
        <v>100</v>
      </c>
      <c r="M1321" s="97"/>
      <c r="N1321" s="97"/>
      <c r="O1321" s="97"/>
      <c r="P1321" s="97"/>
      <c r="Q1321" s="93"/>
      <c r="U1321" s="93"/>
      <c r="W1321" s="51" t="str">
        <f>IF(AND(AdmittedwithRecentDischarge!$O1573&lt;&gt;"",AdmittedwithRecentDischarge!$I1573&lt;&gt;"",AdmittedwithRecentDischarge!$W1573&lt;&gt;""), AdmittedwithRecentDischarge!$W1573,"")</f>
        <v/>
      </c>
      <c r="X1321" s="97">
        <f t="array" ref="X1321">RANK($Z1321,$Z$6:$Z$2005,0)+COUNTIF($Z$6:$Z1321,Z1321)</f>
        <v>100</v>
      </c>
      <c r="AC1321" s="97"/>
      <c r="AD1321" s="93"/>
    </row>
    <row r="1322" spans="1:30">
      <c r="A1322" s="97">
        <f t="shared" si="20"/>
        <v>1317</v>
      </c>
      <c r="B1322" s="97"/>
      <c r="C1322" s="51" t="str">
        <f>IF(AND(AdmittedwithRecentDischarge!$O1574&lt;&gt;"",AdmittedwithRecentDischarge!$I1574&lt;&gt;"",AdmittedwithRecentDischarge!$S1574&lt;&gt;""), AdmittedwithRecentDischarge!$S1574,"")</f>
        <v/>
      </c>
      <c r="D1322" s="97">
        <f>RANK($F1322,$F$6:$F$2005,0)+COUNTIF($F$6:$F1322,F1322)</f>
        <v>100</v>
      </c>
      <c r="E1322" s="97"/>
      <c r="F1322" s="97"/>
      <c r="G1322" s="97"/>
      <c r="H1322" s="97"/>
      <c r="I1322" s="93"/>
      <c r="J1322" s="97"/>
      <c r="K1322" s="51" t="str">
        <f>IF(AND(TransferLog!$J1338&lt;&gt;"",TransferLog!$L1338&lt;&gt;""), TransferLog!$L1338,"")</f>
        <v/>
      </c>
      <c r="L1322" s="97">
        <f t="array" ref="L1322">RANK($N1322,$N$6:$N$2005,0)+COUNTIF($N$6:$N1322,N1322)</f>
        <v>100</v>
      </c>
      <c r="M1322" s="97"/>
      <c r="N1322" s="97"/>
      <c r="O1322" s="97"/>
      <c r="P1322" s="97"/>
      <c r="Q1322" s="93"/>
      <c r="U1322" s="93"/>
      <c r="W1322" s="51" t="str">
        <f>IF(AND(AdmittedwithRecentDischarge!$O1574&lt;&gt;"",AdmittedwithRecentDischarge!$I1574&lt;&gt;"",AdmittedwithRecentDischarge!$W1574&lt;&gt;""), AdmittedwithRecentDischarge!$W1574,"")</f>
        <v/>
      </c>
      <c r="X1322" s="97">
        <f t="array" ref="X1322">RANK($Z1322,$Z$6:$Z$2005,0)+COUNTIF($Z$6:$Z1322,Z1322)</f>
        <v>100</v>
      </c>
      <c r="AC1322" s="97"/>
      <c r="AD1322" s="93"/>
    </row>
    <row r="1323" spans="1:30">
      <c r="A1323" s="97">
        <f t="shared" si="20"/>
        <v>1318</v>
      </c>
      <c r="B1323" s="97"/>
      <c r="C1323" s="51" t="str">
        <f>IF(AND(AdmittedwithRecentDischarge!$O1575&lt;&gt;"",AdmittedwithRecentDischarge!$I1575&lt;&gt;"",AdmittedwithRecentDischarge!$S1575&lt;&gt;""), AdmittedwithRecentDischarge!$S1575,"")</f>
        <v/>
      </c>
      <c r="D1323" s="97">
        <f>RANK($F1323,$F$6:$F$2005,0)+COUNTIF($F$6:$F1323,F1323)</f>
        <v>100</v>
      </c>
      <c r="E1323" s="97"/>
      <c r="F1323" s="97"/>
      <c r="G1323" s="97"/>
      <c r="H1323" s="97"/>
      <c r="I1323" s="93"/>
      <c r="J1323" s="97"/>
      <c r="K1323" s="51" t="str">
        <f>IF(AND(TransferLog!$J1339&lt;&gt;"",TransferLog!$L1339&lt;&gt;""), TransferLog!$L1339,"")</f>
        <v/>
      </c>
      <c r="L1323" s="97">
        <f t="array" ref="L1323">RANK($N1323,$N$6:$N$2005,0)+COUNTIF($N$6:$N1323,N1323)</f>
        <v>100</v>
      </c>
      <c r="M1323" s="97"/>
      <c r="N1323" s="97"/>
      <c r="O1323" s="97"/>
      <c r="P1323" s="97"/>
      <c r="Q1323" s="93"/>
      <c r="U1323" s="93"/>
      <c r="W1323" s="51" t="str">
        <f>IF(AND(AdmittedwithRecentDischarge!$O1575&lt;&gt;"",AdmittedwithRecentDischarge!$I1575&lt;&gt;"",AdmittedwithRecentDischarge!$W1575&lt;&gt;""), AdmittedwithRecentDischarge!$W1575,"")</f>
        <v/>
      </c>
      <c r="X1323" s="97">
        <f t="array" ref="X1323">RANK($Z1323,$Z$6:$Z$2005,0)+COUNTIF($Z$6:$Z1323,Z1323)</f>
        <v>100</v>
      </c>
      <c r="AC1323" s="97"/>
      <c r="AD1323" s="93"/>
    </row>
    <row r="1324" spans="1:30">
      <c r="A1324" s="97">
        <f t="shared" si="20"/>
        <v>1319</v>
      </c>
      <c r="B1324" s="97"/>
      <c r="C1324" s="51" t="str">
        <f>IF(AND(AdmittedwithRecentDischarge!$O1576&lt;&gt;"",AdmittedwithRecentDischarge!$I1576&lt;&gt;"",AdmittedwithRecentDischarge!$S1576&lt;&gt;""), AdmittedwithRecentDischarge!$S1576,"")</f>
        <v/>
      </c>
      <c r="D1324" s="97">
        <f>RANK($F1324,$F$6:$F$2005,0)+COUNTIF($F$6:$F1324,F1324)</f>
        <v>100</v>
      </c>
      <c r="E1324" s="97"/>
      <c r="F1324" s="97"/>
      <c r="G1324" s="97"/>
      <c r="H1324" s="97"/>
      <c r="I1324" s="93"/>
      <c r="J1324" s="97"/>
      <c r="K1324" s="51" t="str">
        <f>IF(AND(TransferLog!$J1340&lt;&gt;"",TransferLog!$L1340&lt;&gt;""), TransferLog!$L1340,"")</f>
        <v/>
      </c>
      <c r="L1324" s="97">
        <f t="array" ref="L1324">RANK($N1324,$N$6:$N$2005,0)+COUNTIF($N$6:$N1324,N1324)</f>
        <v>100</v>
      </c>
      <c r="M1324" s="97"/>
      <c r="N1324" s="97"/>
      <c r="O1324" s="97"/>
      <c r="P1324" s="97"/>
      <c r="Q1324" s="93"/>
      <c r="U1324" s="93"/>
      <c r="W1324" s="51" t="str">
        <f>IF(AND(AdmittedwithRecentDischarge!$O1576&lt;&gt;"",AdmittedwithRecentDischarge!$I1576&lt;&gt;"",AdmittedwithRecentDischarge!$W1576&lt;&gt;""), AdmittedwithRecentDischarge!$W1576,"")</f>
        <v/>
      </c>
      <c r="X1324" s="97">
        <f t="array" ref="X1324">RANK($Z1324,$Z$6:$Z$2005,0)+COUNTIF($Z$6:$Z1324,Z1324)</f>
        <v>100</v>
      </c>
      <c r="AC1324" s="97"/>
      <c r="AD1324" s="93"/>
    </row>
    <row r="1325" spans="1:30">
      <c r="A1325" s="97">
        <f t="shared" si="20"/>
        <v>1320</v>
      </c>
      <c r="B1325" s="97"/>
      <c r="C1325" s="51" t="str">
        <f>IF(AND(AdmittedwithRecentDischarge!$O1577&lt;&gt;"",AdmittedwithRecentDischarge!$I1577&lt;&gt;"",AdmittedwithRecentDischarge!$S1577&lt;&gt;""), AdmittedwithRecentDischarge!$S1577,"")</f>
        <v/>
      </c>
      <c r="D1325" s="97">
        <f>RANK($F1325,$F$6:$F$2005,0)+COUNTIF($F$6:$F1325,F1325)</f>
        <v>100</v>
      </c>
      <c r="E1325" s="97"/>
      <c r="F1325" s="97"/>
      <c r="G1325" s="97"/>
      <c r="H1325" s="97"/>
      <c r="I1325" s="93"/>
      <c r="J1325" s="97"/>
      <c r="K1325" s="51" t="str">
        <f>IF(AND(TransferLog!$J1341&lt;&gt;"",TransferLog!$L1341&lt;&gt;""), TransferLog!$L1341,"")</f>
        <v/>
      </c>
      <c r="L1325" s="97">
        <f t="array" ref="L1325">RANK($N1325,$N$6:$N$2005,0)+COUNTIF($N$6:$N1325,N1325)</f>
        <v>100</v>
      </c>
      <c r="M1325" s="97"/>
      <c r="N1325" s="97"/>
      <c r="O1325" s="97"/>
      <c r="P1325" s="97"/>
      <c r="Q1325" s="93"/>
      <c r="U1325" s="93"/>
      <c r="W1325" s="51" t="str">
        <f>IF(AND(AdmittedwithRecentDischarge!$O1577&lt;&gt;"",AdmittedwithRecentDischarge!$I1577&lt;&gt;"",AdmittedwithRecentDischarge!$W1577&lt;&gt;""), AdmittedwithRecentDischarge!$W1577,"")</f>
        <v/>
      </c>
      <c r="X1325" s="97">
        <f t="array" ref="X1325">RANK($Z1325,$Z$6:$Z$2005,0)+COUNTIF($Z$6:$Z1325,Z1325)</f>
        <v>100</v>
      </c>
      <c r="AC1325" s="97"/>
      <c r="AD1325" s="93"/>
    </row>
    <row r="1326" spans="1:30">
      <c r="A1326" s="97">
        <f t="shared" si="20"/>
        <v>1321</v>
      </c>
      <c r="B1326" s="97"/>
      <c r="C1326" s="51" t="str">
        <f>IF(AND(AdmittedwithRecentDischarge!$O1578&lt;&gt;"",AdmittedwithRecentDischarge!$I1578&lt;&gt;"",AdmittedwithRecentDischarge!$S1578&lt;&gt;""), AdmittedwithRecentDischarge!$S1578,"")</f>
        <v/>
      </c>
      <c r="D1326" s="97">
        <f>RANK($F1326,$F$6:$F$2005,0)+COUNTIF($F$6:$F1326,F1326)</f>
        <v>100</v>
      </c>
      <c r="E1326" s="97"/>
      <c r="F1326" s="97"/>
      <c r="G1326" s="97"/>
      <c r="H1326" s="97"/>
      <c r="I1326" s="93"/>
      <c r="J1326" s="97"/>
      <c r="K1326" s="51" t="str">
        <f>IF(AND(TransferLog!$J1342&lt;&gt;"",TransferLog!$L1342&lt;&gt;""), TransferLog!$L1342,"")</f>
        <v/>
      </c>
      <c r="L1326" s="97">
        <f t="array" ref="L1326">RANK($N1326,$N$6:$N$2005,0)+COUNTIF($N$6:$N1326,N1326)</f>
        <v>100</v>
      </c>
      <c r="M1326" s="97"/>
      <c r="N1326" s="97"/>
      <c r="O1326" s="97"/>
      <c r="P1326" s="97"/>
      <c r="Q1326" s="93"/>
      <c r="U1326" s="93"/>
      <c r="W1326" s="51" t="str">
        <f>IF(AND(AdmittedwithRecentDischarge!$O1578&lt;&gt;"",AdmittedwithRecentDischarge!$I1578&lt;&gt;"",AdmittedwithRecentDischarge!$W1578&lt;&gt;""), AdmittedwithRecentDischarge!$W1578,"")</f>
        <v/>
      </c>
      <c r="X1326" s="97">
        <f t="array" ref="X1326">RANK($Z1326,$Z$6:$Z$2005,0)+COUNTIF($Z$6:$Z1326,Z1326)</f>
        <v>100</v>
      </c>
      <c r="AC1326" s="97"/>
      <c r="AD1326" s="93"/>
    </row>
    <row r="1327" spans="1:30">
      <c r="A1327" s="97">
        <f t="shared" si="20"/>
        <v>1322</v>
      </c>
      <c r="B1327" s="97"/>
      <c r="C1327" s="51" t="str">
        <f>IF(AND(AdmittedwithRecentDischarge!$O1579&lt;&gt;"",AdmittedwithRecentDischarge!$I1579&lt;&gt;"",AdmittedwithRecentDischarge!$S1579&lt;&gt;""), AdmittedwithRecentDischarge!$S1579,"")</f>
        <v/>
      </c>
      <c r="D1327" s="97">
        <f>RANK($F1327,$F$6:$F$2005,0)+COUNTIF($F$6:$F1327,F1327)</f>
        <v>100</v>
      </c>
      <c r="E1327" s="97"/>
      <c r="F1327" s="97"/>
      <c r="G1327" s="97"/>
      <c r="H1327" s="97"/>
      <c r="I1327" s="93"/>
      <c r="J1327" s="97"/>
      <c r="K1327" s="51" t="str">
        <f>IF(AND(TransferLog!$J1343&lt;&gt;"",TransferLog!$L1343&lt;&gt;""), TransferLog!$L1343,"")</f>
        <v/>
      </c>
      <c r="L1327" s="97">
        <f t="array" ref="L1327">RANK($N1327,$N$6:$N$2005,0)+COUNTIF($N$6:$N1327,N1327)</f>
        <v>100</v>
      </c>
      <c r="M1327" s="97"/>
      <c r="N1327" s="97"/>
      <c r="O1327" s="97"/>
      <c r="P1327" s="97"/>
      <c r="Q1327" s="93"/>
      <c r="U1327" s="93"/>
      <c r="W1327" s="51" t="str">
        <f>IF(AND(AdmittedwithRecentDischarge!$O1579&lt;&gt;"",AdmittedwithRecentDischarge!$I1579&lt;&gt;"",AdmittedwithRecentDischarge!$W1579&lt;&gt;""), AdmittedwithRecentDischarge!$W1579,"")</f>
        <v/>
      </c>
      <c r="X1327" s="97">
        <f t="array" ref="X1327">RANK($Z1327,$Z$6:$Z$2005,0)+COUNTIF($Z$6:$Z1327,Z1327)</f>
        <v>100</v>
      </c>
      <c r="AC1327" s="97"/>
      <c r="AD1327" s="93"/>
    </row>
    <row r="1328" spans="1:30">
      <c r="A1328" s="97">
        <f t="shared" si="20"/>
        <v>1323</v>
      </c>
      <c r="B1328" s="97"/>
      <c r="C1328" s="51" t="str">
        <f>IF(AND(AdmittedwithRecentDischarge!$O1580&lt;&gt;"",AdmittedwithRecentDischarge!$I1580&lt;&gt;"",AdmittedwithRecentDischarge!$S1580&lt;&gt;""), AdmittedwithRecentDischarge!$S1580,"")</f>
        <v/>
      </c>
      <c r="D1328" s="97">
        <f>RANK($F1328,$F$6:$F$2005,0)+COUNTIF($F$6:$F1328,F1328)</f>
        <v>100</v>
      </c>
      <c r="E1328" s="97"/>
      <c r="F1328" s="97"/>
      <c r="G1328" s="97"/>
      <c r="H1328" s="97"/>
      <c r="I1328" s="93"/>
      <c r="J1328" s="97"/>
      <c r="K1328" s="51" t="str">
        <f>IF(AND(TransferLog!$J1344&lt;&gt;"",TransferLog!$L1344&lt;&gt;""), TransferLog!$L1344,"")</f>
        <v/>
      </c>
      <c r="L1328" s="97">
        <f t="array" ref="L1328">RANK($N1328,$N$6:$N$2005,0)+COUNTIF($N$6:$N1328,N1328)</f>
        <v>100</v>
      </c>
      <c r="M1328" s="97"/>
      <c r="N1328" s="97"/>
      <c r="O1328" s="97"/>
      <c r="P1328" s="97"/>
      <c r="Q1328" s="93"/>
      <c r="U1328" s="93"/>
      <c r="W1328" s="51" t="str">
        <f>IF(AND(AdmittedwithRecentDischarge!$O1580&lt;&gt;"",AdmittedwithRecentDischarge!$I1580&lt;&gt;"",AdmittedwithRecentDischarge!$W1580&lt;&gt;""), AdmittedwithRecentDischarge!$W1580,"")</f>
        <v/>
      </c>
      <c r="X1328" s="97">
        <f t="array" ref="X1328">RANK($Z1328,$Z$6:$Z$2005,0)+COUNTIF($Z$6:$Z1328,Z1328)</f>
        <v>100</v>
      </c>
      <c r="AC1328" s="97"/>
      <c r="AD1328" s="93"/>
    </row>
    <row r="1329" spans="1:30">
      <c r="A1329" s="97">
        <f t="shared" si="20"/>
        <v>1324</v>
      </c>
      <c r="B1329" s="97"/>
      <c r="C1329" s="51" t="str">
        <f>IF(AND(AdmittedwithRecentDischarge!$O1581&lt;&gt;"",AdmittedwithRecentDischarge!$I1581&lt;&gt;"",AdmittedwithRecentDischarge!$S1581&lt;&gt;""), AdmittedwithRecentDischarge!$S1581,"")</f>
        <v/>
      </c>
      <c r="D1329" s="97">
        <f>RANK($F1329,$F$6:$F$2005,0)+COUNTIF($F$6:$F1329,F1329)</f>
        <v>100</v>
      </c>
      <c r="E1329" s="97"/>
      <c r="F1329" s="97"/>
      <c r="G1329" s="97"/>
      <c r="H1329" s="97"/>
      <c r="I1329" s="93"/>
      <c r="J1329" s="97"/>
      <c r="K1329" s="51" t="str">
        <f>IF(AND(TransferLog!$J1345&lt;&gt;"",TransferLog!$L1345&lt;&gt;""), TransferLog!$L1345,"")</f>
        <v/>
      </c>
      <c r="L1329" s="97">
        <f t="array" ref="L1329">RANK($N1329,$N$6:$N$2005,0)+COUNTIF($N$6:$N1329,N1329)</f>
        <v>100</v>
      </c>
      <c r="M1329" s="97"/>
      <c r="N1329" s="97"/>
      <c r="O1329" s="97"/>
      <c r="P1329" s="97"/>
      <c r="Q1329" s="93"/>
      <c r="U1329" s="93"/>
      <c r="W1329" s="51" t="str">
        <f>IF(AND(AdmittedwithRecentDischarge!$O1581&lt;&gt;"",AdmittedwithRecentDischarge!$I1581&lt;&gt;"",AdmittedwithRecentDischarge!$W1581&lt;&gt;""), AdmittedwithRecentDischarge!$W1581,"")</f>
        <v/>
      </c>
      <c r="X1329" s="97">
        <f t="array" ref="X1329">RANK($Z1329,$Z$6:$Z$2005,0)+COUNTIF($Z$6:$Z1329,Z1329)</f>
        <v>100</v>
      </c>
      <c r="AC1329" s="97"/>
      <c r="AD1329" s="93"/>
    </row>
    <row r="1330" spans="1:30">
      <c r="A1330" s="97">
        <f t="shared" si="20"/>
        <v>1325</v>
      </c>
      <c r="B1330" s="97"/>
      <c r="C1330" s="51" t="str">
        <f>IF(AND(AdmittedwithRecentDischarge!$O1582&lt;&gt;"",AdmittedwithRecentDischarge!$I1582&lt;&gt;"",AdmittedwithRecentDischarge!$S1582&lt;&gt;""), AdmittedwithRecentDischarge!$S1582,"")</f>
        <v/>
      </c>
      <c r="D1330" s="97">
        <f>RANK($F1330,$F$6:$F$2005,0)+COUNTIF($F$6:$F1330,F1330)</f>
        <v>100</v>
      </c>
      <c r="E1330" s="97"/>
      <c r="F1330" s="97"/>
      <c r="G1330" s="97"/>
      <c r="H1330" s="97"/>
      <c r="I1330" s="93"/>
      <c r="J1330" s="97"/>
      <c r="K1330" s="51" t="str">
        <f>IF(AND(TransferLog!$J1346&lt;&gt;"",TransferLog!$L1346&lt;&gt;""), TransferLog!$L1346,"")</f>
        <v/>
      </c>
      <c r="L1330" s="97">
        <f t="array" ref="L1330">RANK($N1330,$N$6:$N$2005,0)+COUNTIF($N$6:$N1330,N1330)</f>
        <v>100</v>
      </c>
      <c r="M1330" s="97"/>
      <c r="N1330" s="97"/>
      <c r="O1330" s="97"/>
      <c r="P1330" s="97"/>
      <c r="Q1330" s="93"/>
      <c r="U1330" s="93"/>
      <c r="W1330" s="51" t="str">
        <f>IF(AND(AdmittedwithRecentDischarge!$O1582&lt;&gt;"",AdmittedwithRecentDischarge!$I1582&lt;&gt;"",AdmittedwithRecentDischarge!$W1582&lt;&gt;""), AdmittedwithRecentDischarge!$W1582,"")</f>
        <v/>
      </c>
      <c r="X1330" s="97">
        <f t="array" ref="X1330">RANK($Z1330,$Z$6:$Z$2005,0)+COUNTIF($Z$6:$Z1330,Z1330)</f>
        <v>100</v>
      </c>
      <c r="AC1330" s="97"/>
      <c r="AD1330" s="93"/>
    </row>
    <row r="1331" spans="1:30">
      <c r="A1331" s="97">
        <f t="shared" si="20"/>
        <v>1326</v>
      </c>
      <c r="B1331" s="97"/>
      <c r="C1331" s="51" t="str">
        <f>IF(AND(AdmittedwithRecentDischarge!$O1583&lt;&gt;"",AdmittedwithRecentDischarge!$I1583&lt;&gt;"",AdmittedwithRecentDischarge!$S1583&lt;&gt;""), AdmittedwithRecentDischarge!$S1583,"")</f>
        <v/>
      </c>
      <c r="D1331" s="97">
        <f>RANK($F1331,$F$6:$F$2005,0)+COUNTIF($F$6:$F1331,F1331)</f>
        <v>100</v>
      </c>
      <c r="E1331" s="97"/>
      <c r="F1331" s="97"/>
      <c r="G1331" s="97"/>
      <c r="H1331" s="97"/>
      <c r="I1331" s="93"/>
      <c r="J1331" s="97"/>
      <c r="K1331" s="51" t="str">
        <f>IF(AND(TransferLog!$J1347&lt;&gt;"",TransferLog!$L1347&lt;&gt;""), TransferLog!$L1347,"")</f>
        <v/>
      </c>
      <c r="L1331" s="97">
        <f t="array" ref="L1331">RANK($N1331,$N$6:$N$2005,0)+COUNTIF($N$6:$N1331,N1331)</f>
        <v>100</v>
      </c>
      <c r="M1331" s="97"/>
      <c r="N1331" s="97"/>
      <c r="O1331" s="97"/>
      <c r="P1331" s="97"/>
      <c r="Q1331" s="93"/>
      <c r="U1331" s="93"/>
      <c r="W1331" s="51" t="str">
        <f>IF(AND(AdmittedwithRecentDischarge!$O1583&lt;&gt;"",AdmittedwithRecentDischarge!$I1583&lt;&gt;"",AdmittedwithRecentDischarge!$W1583&lt;&gt;""), AdmittedwithRecentDischarge!$W1583,"")</f>
        <v/>
      </c>
      <c r="X1331" s="97">
        <f t="array" ref="X1331">RANK($Z1331,$Z$6:$Z$2005,0)+COUNTIF($Z$6:$Z1331,Z1331)</f>
        <v>100</v>
      </c>
      <c r="AC1331" s="97"/>
      <c r="AD1331" s="93"/>
    </row>
    <row r="1332" spans="1:30">
      <c r="A1332" s="97">
        <f t="shared" si="20"/>
        <v>1327</v>
      </c>
      <c r="B1332" s="97"/>
      <c r="C1332" s="51" t="str">
        <f>IF(AND(AdmittedwithRecentDischarge!$O1584&lt;&gt;"",AdmittedwithRecentDischarge!$I1584&lt;&gt;"",AdmittedwithRecentDischarge!$S1584&lt;&gt;""), AdmittedwithRecentDischarge!$S1584,"")</f>
        <v/>
      </c>
      <c r="D1332" s="97">
        <f>RANK($F1332,$F$6:$F$2005,0)+COUNTIF($F$6:$F1332,F1332)</f>
        <v>100</v>
      </c>
      <c r="E1332" s="97"/>
      <c r="F1332" s="97"/>
      <c r="G1332" s="97"/>
      <c r="H1332" s="97"/>
      <c r="I1332" s="93"/>
      <c r="J1332" s="97"/>
      <c r="K1332" s="51" t="str">
        <f>IF(AND(TransferLog!$J1348&lt;&gt;"",TransferLog!$L1348&lt;&gt;""), TransferLog!$L1348,"")</f>
        <v/>
      </c>
      <c r="L1332" s="97">
        <f t="array" ref="L1332">RANK($N1332,$N$6:$N$2005,0)+COUNTIF($N$6:$N1332,N1332)</f>
        <v>100</v>
      </c>
      <c r="M1332" s="97"/>
      <c r="N1332" s="97"/>
      <c r="O1332" s="97"/>
      <c r="P1332" s="97"/>
      <c r="Q1332" s="93"/>
      <c r="U1332" s="93"/>
      <c r="W1332" s="51" t="str">
        <f>IF(AND(AdmittedwithRecentDischarge!$O1584&lt;&gt;"",AdmittedwithRecentDischarge!$I1584&lt;&gt;"",AdmittedwithRecentDischarge!$W1584&lt;&gt;""), AdmittedwithRecentDischarge!$W1584,"")</f>
        <v/>
      </c>
      <c r="X1332" s="97">
        <f t="array" ref="X1332">RANK($Z1332,$Z$6:$Z$2005,0)+COUNTIF($Z$6:$Z1332,Z1332)</f>
        <v>100</v>
      </c>
      <c r="AC1332" s="97"/>
      <c r="AD1332" s="93"/>
    </row>
    <row r="1333" spans="1:30">
      <c r="A1333" s="97">
        <f t="shared" si="20"/>
        <v>1328</v>
      </c>
      <c r="B1333" s="97"/>
      <c r="C1333" s="51" t="str">
        <f>IF(AND(AdmittedwithRecentDischarge!$O1585&lt;&gt;"",AdmittedwithRecentDischarge!$I1585&lt;&gt;"",AdmittedwithRecentDischarge!$S1585&lt;&gt;""), AdmittedwithRecentDischarge!$S1585,"")</f>
        <v/>
      </c>
      <c r="D1333" s="97">
        <f>RANK($F1333,$F$6:$F$2005,0)+COUNTIF($F$6:$F1333,F1333)</f>
        <v>100</v>
      </c>
      <c r="E1333" s="97"/>
      <c r="F1333" s="97"/>
      <c r="G1333" s="97"/>
      <c r="H1333" s="97"/>
      <c r="I1333" s="93"/>
      <c r="J1333" s="97"/>
      <c r="K1333" s="51" t="str">
        <f>IF(AND(TransferLog!$J1349&lt;&gt;"",TransferLog!$L1349&lt;&gt;""), TransferLog!$L1349,"")</f>
        <v/>
      </c>
      <c r="L1333" s="97">
        <f t="array" ref="L1333">RANK($N1333,$N$6:$N$2005,0)+COUNTIF($N$6:$N1333,N1333)</f>
        <v>100</v>
      </c>
      <c r="M1333" s="97"/>
      <c r="N1333" s="97"/>
      <c r="O1333" s="97"/>
      <c r="P1333" s="97"/>
      <c r="Q1333" s="93"/>
      <c r="U1333" s="93"/>
      <c r="W1333" s="51" t="str">
        <f>IF(AND(AdmittedwithRecentDischarge!$O1585&lt;&gt;"",AdmittedwithRecentDischarge!$I1585&lt;&gt;"",AdmittedwithRecentDischarge!$W1585&lt;&gt;""), AdmittedwithRecentDischarge!$W1585,"")</f>
        <v/>
      </c>
      <c r="X1333" s="97">
        <f t="array" ref="X1333">RANK($Z1333,$Z$6:$Z$2005,0)+COUNTIF($Z$6:$Z1333,Z1333)</f>
        <v>100</v>
      </c>
      <c r="AC1333" s="97"/>
      <c r="AD1333" s="93"/>
    </row>
    <row r="1334" spans="1:30">
      <c r="A1334" s="97">
        <f t="shared" si="20"/>
        <v>1329</v>
      </c>
      <c r="B1334" s="97"/>
      <c r="C1334" s="51" t="str">
        <f>IF(AND(AdmittedwithRecentDischarge!$O1586&lt;&gt;"",AdmittedwithRecentDischarge!$I1586&lt;&gt;"",AdmittedwithRecentDischarge!$S1586&lt;&gt;""), AdmittedwithRecentDischarge!$S1586,"")</f>
        <v/>
      </c>
      <c r="D1334" s="97">
        <f>RANK($F1334,$F$6:$F$2005,0)+COUNTIF($F$6:$F1334,F1334)</f>
        <v>100</v>
      </c>
      <c r="E1334" s="97"/>
      <c r="F1334" s="97"/>
      <c r="G1334" s="97"/>
      <c r="H1334" s="97"/>
      <c r="I1334" s="93"/>
      <c r="J1334" s="97"/>
      <c r="K1334" s="51" t="str">
        <f>IF(AND(TransferLog!$J1350&lt;&gt;"",TransferLog!$L1350&lt;&gt;""), TransferLog!$L1350,"")</f>
        <v/>
      </c>
      <c r="L1334" s="97">
        <f t="array" ref="L1334">RANK($N1334,$N$6:$N$2005,0)+COUNTIF($N$6:$N1334,N1334)</f>
        <v>100</v>
      </c>
      <c r="M1334" s="97"/>
      <c r="N1334" s="97"/>
      <c r="O1334" s="97"/>
      <c r="P1334" s="97"/>
      <c r="Q1334" s="93"/>
      <c r="U1334" s="93"/>
      <c r="W1334" s="51" t="str">
        <f>IF(AND(AdmittedwithRecentDischarge!$O1586&lt;&gt;"",AdmittedwithRecentDischarge!$I1586&lt;&gt;"",AdmittedwithRecentDischarge!$W1586&lt;&gt;""), AdmittedwithRecentDischarge!$W1586,"")</f>
        <v/>
      </c>
      <c r="X1334" s="97">
        <f t="array" ref="X1334">RANK($Z1334,$Z$6:$Z$2005,0)+COUNTIF($Z$6:$Z1334,Z1334)</f>
        <v>100</v>
      </c>
      <c r="AC1334" s="97"/>
      <c r="AD1334" s="93"/>
    </row>
    <row r="1335" spans="1:30">
      <c r="A1335" s="97">
        <f t="shared" si="20"/>
        <v>1330</v>
      </c>
      <c r="B1335" s="97"/>
      <c r="C1335" s="51" t="str">
        <f>IF(AND(AdmittedwithRecentDischarge!$O1587&lt;&gt;"",AdmittedwithRecentDischarge!$I1587&lt;&gt;"",AdmittedwithRecentDischarge!$S1587&lt;&gt;""), AdmittedwithRecentDischarge!$S1587,"")</f>
        <v/>
      </c>
      <c r="D1335" s="97">
        <f>RANK($F1335,$F$6:$F$2005,0)+COUNTIF($F$6:$F1335,F1335)</f>
        <v>100</v>
      </c>
      <c r="E1335" s="97"/>
      <c r="F1335" s="97"/>
      <c r="G1335" s="97"/>
      <c r="H1335" s="97"/>
      <c r="I1335" s="93"/>
      <c r="J1335" s="97"/>
      <c r="K1335" s="51" t="str">
        <f>IF(AND(TransferLog!$J1351&lt;&gt;"",TransferLog!$L1351&lt;&gt;""), TransferLog!$L1351,"")</f>
        <v/>
      </c>
      <c r="L1335" s="97">
        <f t="array" ref="L1335">RANK($N1335,$N$6:$N$2005,0)+COUNTIF($N$6:$N1335,N1335)</f>
        <v>100</v>
      </c>
      <c r="M1335" s="97"/>
      <c r="N1335" s="97"/>
      <c r="O1335" s="97"/>
      <c r="P1335" s="97"/>
      <c r="Q1335" s="93"/>
      <c r="U1335" s="93"/>
      <c r="W1335" s="51" t="str">
        <f>IF(AND(AdmittedwithRecentDischarge!$O1587&lt;&gt;"",AdmittedwithRecentDischarge!$I1587&lt;&gt;"",AdmittedwithRecentDischarge!$W1587&lt;&gt;""), AdmittedwithRecentDischarge!$W1587,"")</f>
        <v/>
      </c>
      <c r="X1335" s="97">
        <f t="array" ref="X1335">RANK($Z1335,$Z$6:$Z$2005,0)+COUNTIF($Z$6:$Z1335,Z1335)</f>
        <v>100</v>
      </c>
      <c r="AC1335" s="97"/>
      <c r="AD1335" s="93"/>
    </row>
    <row r="1336" spans="1:30">
      <c r="A1336" s="97">
        <f t="shared" si="20"/>
        <v>1331</v>
      </c>
      <c r="B1336" s="97"/>
      <c r="C1336" s="51" t="str">
        <f>IF(AND(AdmittedwithRecentDischarge!$O1588&lt;&gt;"",AdmittedwithRecentDischarge!$I1588&lt;&gt;"",AdmittedwithRecentDischarge!$S1588&lt;&gt;""), AdmittedwithRecentDischarge!$S1588,"")</f>
        <v/>
      </c>
      <c r="D1336" s="97">
        <f>RANK($F1336,$F$6:$F$2005,0)+COUNTIF($F$6:$F1336,F1336)</f>
        <v>100</v>
      </c>
      <c r="E1336" s="97"/>
      <c r="F1336" s="97"/>
      <c r="G1336" s="97"/>
      <c r="H1336" s="97"/>
      <c r="I1336" s="93"/>
      <c r="J1336" s="97"/>
      <c r="K1336" s="51" t="str">
        <f>IF(AND(TransferLog!$J1352&lt;&gt;"",TransferLog!$L1352&lt;&gt;""), TransferLog!$L1352,"")</f>
        <v/>
      </c>
      <c r="L1336" s="97">
        <f t="array" ref="L1336">RANK($N1336,$N$6:$N$2005,0)+COUNTIF($N$6:$N1336,N1336)</f>
        <v>100</v>
      </c>
      <c r="M1336" s="97"/>
      <c r="N1336" s="97"/>
      <c r="O1336" s="97"/>
      <c r="P1336" s="97"/>
      <c r="Q1336" s="93"/>
      <c r="U1336" s="93"/>
      <c r="W1336" s="51" t="str">
        <f>IF(AND(AdmittedwithRecentDischarge!$O1588&lt;&gt;"",AdmittedwithRecentDischarge!$I1588&lt;&gt;"",AdmittedwithRecentDischarge!$W1588&lt;&gt;""), AdmittedwithRecentDischarge!$W1588,"")</f>
        <v/>
      </c>
      <c r="X1336" s="97">
        <f t="array" ref="X1336">RANK($Z1336,$Z$6:$Z$2005,0)+COUNTIF($Z$6:$Z1336,Z1336)</f>
        <v>100</v>
      </c>
      <c r="AC1336" s="97"/>
      <c r="AD1336" s="93"/>
    </row>
    <row r="1337" spans="1:30">
      <c r="A1337" s="97">
        <f t="shared" si="20"/>
        <v>1332</v>
      </c>
      <c r="B1337" s="97"/>
      <c r="C1337" s="51" t="str">
        <f>IF(AND(AdmittedwithRecentDischarge!$O1589&lt;&gt;"",AdmittedwithRecentDischarge!$I1589&lt;&gt;"",AdmittedwithRecentDischarge!$S1589&lt;&gt;""), AdmittedwithRecentDischarge!$S1589,"")</f>
        <v/>
      </c>
      <c r="D1337" s="97">
        <f>RANK($F1337,$F$6:$F$2005,0)+COUNTIF($F$6:$F1337,F1337)</f>
        <v>100</v>
      </c>
      <c r="E1337" s="97"/>
      <c r="F1337" s="97"/>
      <c r="G1337" s="97"/>
      <c r="H1337" s="97"/>
      <c r="I1337" s="93"/>
      <c r="J1337" s="97"/>
      <c r="K1337" s="51" t="str">
        <f>IF(AND(TransferLog!$J1353&lt;&gt;"",TransferLog!$L1353&lt;&gt;""), TransferLog!$L1353,"")</f>
        <v/>
      </c>
      <c r="L1337" s="97">
        <f t="array" ref="L1337">RANK($N1337,$N$6:$N$2005,0)+COUNTIF($N$6:$N1337,N1337)</f>
        <v>100</v>
      </c>
      <c r="M1337" s="97"/>
      <c r="N1337" s="97"/>
      <c r="O1337" s="97"/>
      <c r="P1337" s="97"/>
      <c r="Q1337" s="93"/>
      <c r="U1337" s="93"/>
      <c r="W1337" s="51" t="str">
        <f>IF(AND(AdmittedwithRecentDischarge!$O1589&lt;&gt;"",AdmittedwithRecentDischarge!$I1589&lt;&gt;"",AdmittedwithRecentDischarge!$W1589&lt;&gt;""), AdmittedwithRecentDischarge!$W1589,"")</f>
        <v/>
      </c>
      <c r="X1337" s="97">
        <f t="array" ref="X1337">RANK($Z1337,$Z$6:$Z$2005,0)+COUNTIF($Z$6:$Z1337,Z1337)</f>
        <v>100</v>
      </c>
      <c r="AC1337" s="97"/>
      <c r="AD1337" s="93"/>
    </row>
    <row r="1338" spans="1:30">
      <c r="A1338" s="97">
        <f t="shared" si="20"/>
        <v>1333</v>
      </c>
      <c r="B1338" s="97"/>
      <c r="C1338" s="51" t="str">
        <f>IF(AND(AdmittedwithRecentDischarge!$O1590&lt;&gt;"",AdmittedwithRecentDischarge!$I1590&lt;&gt;"",AdmittedwithRecentDischarge!$S1590&lt;&gt;""), AdmittedwithRecentDischarge!$S1590,"")</f>
        <v/>
      </c>
      <c r="D1338" s="97">
        <f>RANK($F1338,$F$6:$F$2005,0)+COUNTIF($F$6:$F1338,F1338)</f>
        <v>100</v>
      </c>
      <c r="E1338" s="97"/>
      <c r="F1338" s="97"/>
      <c r="G1338" s="97"/>
      <c r="H1338" s="97"/>
      <c r="I1338" s="93"/>
      <c r="J1338" s="97"/>
      <c r="K1338" s="51" t="str">
        <f>IF(AND(TransferLog!$J1354&lt;&gt;"",TransferLog!$L1354&lt;&gt;""), TransferLog!$L1354,"")</f>
        <v/>
      </c>
      <c r="L1338" s="97">
        <f t="array" ref="L1338">RANK($N1338,$N$6:$N$2005,0)+COUNTIF($N$6:$N1338,N1338)</f>
        <v>100</v>
      </c>
      <c r="M1338" s="97"/>
      <c r="N1338" s="97"/>
      <c r="O1338" s="97"/>
      <c r="P1338" s="97"/>
      <c r="Q1338" s="93"/>
      <c r="U1338" s="93"/>
      <c r="W1338" s="51" t="str">
        <f>IF(AND(AdmittedwithRecentDischarge!$O1590&lt;&gt;"",AdmittedwithRecentDischarge!$I1590&lt;&gt;"",AdmittedwithRecentDischarge!$W1590&lt;&gt;""), AdmittedwithRecentDischarge!$W1590,"")</f>
        <v/>
      </c>
      <c r="X1338" s="97">
        <f t="array" ref="X1338">RANK($Z1338,$Z$6:$Z$2005,0)+COUNTIF($Z$6:$Z1338,Z1338)</f>
        <v>100</v>
      </c>
      <c r="AC1338" s="97"/>
      <c r="AD1338" s="93"/>
    </row>
    <row r="1339" spans="1:30">
      <c r="A1339" s="97">
        <f t="shared" si="20"/>
        <v>1334</v>
      </c>
      <c r="B1339" s="97"/>
      <c r="C1339" s="51" t="str">
        <f>IF(AND(AdmittedwithRecentDischarge!$O1591&lt;&gt;"",AdmittedwithRecentDischarge!$I1591&lt;&gt;"",AdmittedwithRecentDischarge!$S1591&lt;&gt;""), AdmittedwithRecentDischarge!$S1591,"")</f>
        <v/>
      </c>
      <c r="D1339" s="97">
        <f>RANK($F1339,$F$6:$F$2005,0)+COUNTIF($F$6:$F1339,F1339)</f>
        <v>100</v>
      </c>
      <c r="E1339" s="97"/>
      <c r="F1339" s="97"/>
      <c r="G1339" s="97"/>
      <c r="H1339" s="97"/>
      <c r="I1339" s="93"/>
      <c r="J1339" s="97"/>
      <c r="K1339" s="51" t="str">
        <f>IF(AND(TransferLog!$J1355&lt;&gt;"",TransferLog!$L1355&lt;&gt;""), TransferLog!$L1355,"")</f>
        <v/>
      </c>
      <c r="L1339" s="97">
        <f t="array" ref="L1339">RANK($N1339,$N$6:$N$2005,0)+COUNTIF($N$6:$N1339,N1339)</f>
        <v>100</v>
      </c>
      <c r="M1339" s="97"/>
      <c r="N1339" s="97"/>
      <c r="O1339" s="97"/>
      <c r="P1339" s="97"/>
      <c r="Q1339" s="93"/>
      <c r="U1339" s="93"/>
      <c r="W1339" s="51" t="str">
        <f>IF(AND(AdmittedwithRecentDischarge!$O1591&lt;&gt;"",AdmittedwithRecentDischarge!$I1591&lt;&gt;"",AdmittedwithRecentDischarge!$W1591&lt;&gt;""), AdmittedwithRecentDischarge!$W1591,"")</f>
        <v/>
      </c>
      <c r="X1339" s="97">
        <f t="array" ref="X1339">RANK($Z1339,$Z$6:$Z$2005,0)+COUNTIF($Z$6:$Z1339,Z1339)</f>
        <v>100</v>
      </c>
      <c r="AC1339" s="97"/>
      <c r="AD1339" s="93"/>
    </row>
    <row r="1340" spans="1:30">
      <c r="A1340" s="97">
        <f t="shared" si="20"/>
        <v>1335</v>
      </c>
      <c r="B1340" s="97"/>
      <c r="C1340" s="51" t="str">
        <f>IF(AND(AdmittedwithRecentDischarge!$O1592&lt;&gt;"",AdmittedwithRecentDischarge!$I1592&lt;&gt;"",AdmittedwithRecentDischarge!$S1592&lt;&gt;""), AdmittedwithRecentDischarge!$S1592,"")</f>
        <v/>
      </c>
      <c r="D1340" s="97">
        <f>RANK($F1340,$F$6:$F$2005,0)+COUNTIF($F$6:$F1340,F1340)</f>
        <v>100</v>
      </c>
      <c r="E1340" s="97"/>
      <c r="F1340" s="97"/>
      <c r="G1340" s="97"/>
      <c r="H1340" s="97"/>
      <c r="I1340" s="93"/>
      <c r="J1340" s="97"/>
      <c r="K1340" s="51" t="str">
        <f>IF(AND(TransferLog!$J1356&lt;&gt;"",TransferLog!$L1356&lt;&gt;""), TransferLog!$L1356,"")</f>
        <v/>
      </c>
      <c r="L1340" s="97">
        <f t="array" ref="L1340">RANK($N1340,$N$6:$N$2005,0)+COUNTIF($N$6:$N1340,N1340)</f>
        <v>100</v>
      </c>
      <c r="M1340" s="97"/>
      <c r="N1340" s="97"/>
      <c r="O1340" s="97"/>
      <c r="P1340" s="97"/>
      <c r="Q1340" s="93"/>
      <c r="U1340" s="93"/>
      <c r="W1340" s="51" t="str">
        <f>IF(AND(AdmittedwithRecentDischarge!$O1592&lt;&gt;"",AdmittedwithRecentDischarge!$I1592&lt;&gt;"",AdmittedwithRecentDischarge!$W1592&lt;&gt;""), AdmittedwithRecentDischarge!$W1592,"")</f>
        <v/>
      </c>
      <c r="X1340" s="97">
        <f t="array" ref="X1340">RANK($Z1340,$Z$6:$Z$2005,0)+COUNTIF($Z$6:$Z1340,Z1340)</f>
        <v>100</v>
      </c>
      <c r="AC1340" s="97"/>
      <c r="AD1340" s="93"/>
    </row>
    <row r="1341" spans="1:30">
      <c r="A1341" s="97">
        <f t="shared" si="20"/>
        <v>1336</v>
      </c>
      <c r="B1341" s="97"/>
      <c r="C1341" s="51" t="str">
        <f>IF(AND(AdmittedwithRecentDischarge!$O1593&lt;&gt;"",AdmittedwithRecentDischarge!$I1593&lt;&gt;"",AdmittedwithRecentDischarge!$S1593&lt;&gt;""), AdmittedwithRecentDischarge!$S1593,"")</f>
        <v/>
      </c>
      <c r="D1341" s="97">
        <f>RANK($F1341,$F$6:$F$2005,0)+COUNTIF($F$6:$F1341,F1341)</f>
        <v>100</v>
      </c>
      <c r="E1341" s="97"/>
      <c r="F1341" s="97"/>
      <c r="G1341" s="97"/>
      <c r="H1341" s="97"/>
      <c r="I1341" s="93"/>
      <c r="J1341" s="97"/>
      <c r="K1341" s="51" t="str">
        <f>IF(AND(TransferLog!$J1357&lt;&gt;"",TransferLog!$L1357&lt;&gt;""), TransferLog!$L1357,"")</f>
        <v/>
      </c>
      <c r="L1341" s="97">
        <f t="array" ref="L1341">RANK($N1341,$N$6:$N$2005,0)+COUNTIF($N$6:$N1341,N1341)</f>
        <v>100</v>
      </c>
      <c r="M1341" s="97"/>
      <c r="N1341" s="97"/>
      <c r="O1341" s="97"/>
      <c r="P1341" s="97"/>
      <c r="Q1341" s="93"/>
      <c r="U1341" s="93"/>
      <c r="W1341" s="51" t="str">
        <f>IF(AND(AdmittedwithRecentDischarge!$O1593&lt;&gt;"",AdmittedwithRecentDischarge!$I1593&lt;&gt;"",AdmittedwithRecentDischarge!$W1593&lt;&gt;""), AdmittedwithRecentDischarge!$W1593,"")</f>
        <v/>
      </c>
      <c r="X1341" s="97">
        <f t="array" ref="X1341">RANK($Z1341,$Z$6:$Z$2005,0)+COUNTIF($Z$6:$Z1341,Z1341)</f>
        <v>100</v>
      </c>
      <c r="AC1341" s="97"/>
      <c r="AD1341" s="93"/>
    </row>
    <row r="1342" spans="1:30">
      <c r="A1342" s="97">
        <f t="shared" si="20"/>
        <v>1337</v>
      </c>
      <c r="B1342" s="97"/>
      <c r="C1342" s="51" t="str">
        <f>IF(AND(AdmittedwithRecentDischarge!$O1594&lt;&gt;"",AdmittedwithRecentDischarge!$I1594&lt;&gt;"",AdmittedwithRecentDischarge!$S1594&lt;&gt;""), AdmittedwithRecentDischarge!$S1594,"")</f>
        <v/>
      </c>
      <c r="D1342" s="97">
        <f>RANK($F1342,$F$6:$F$2005,0)+COUNTIF($F$6:$F1342,F1342)</f>
        <v>100</v>
      </c>
      <c r="E1342" s="97"/>
      <c r="F1342" s="97"/>
      <c r="G1342" s="97"/>
      <c r="H1342" s="97"/>
      <c r="I1342" s="93"/>
      <c r="J1342" s="97"/>
      <c r="K1342" s="51" t="str">
        <f>IF(AND(TransferLog!$J1358&lt;&gt;"",TransferLog!$L1358&lt;&gt;""), TransferLog!$L1358,"")</f>
        <v/>
      </c>
      <c r="L1342" s="97">
        <f t="array" ref="L1342">RANK($N1342,$N$6:$N$2005,0)+COUNTIF($N$6:$N1342,N1342)</f>
        <v>100</v>
      </c>
      <c r="M1342" s="97"/>
      <c r="N1342" s="97"/>
      <c r="O1342" s="97"/>
      <c r="P1342" s="97"/>
      <c r="Q1342" s="93"/>
      <c r="U1342" s="93"/>
      <c r="W1342" s="51" t="str">
        <f>IF(AND(AdmittedwithRecentDischarge!$O1594&lt;&gt;"",AdmittedwithRecentDischarge!$I1594&lt;&gt;"",AdmittedwithRecentDischarge!$W1594&lt;&gt;""), AdmittedwithRecentDischarge!$W1594,"")</f>
        <v/>
      </c>
      <c r="X1342" s="97">
        <f t="array" ref="X1342">RANK($Z1342,$Z$6:$Z$2005,0)+COUNTIF($Z$6:$Z1342,Z1342)</f>
        <v>100</v>
      </c>
      <c r="AC1342" s="97"/>
      <c r="AD1342" s="93"/>
    </row>
    <row r="1343" spans="1:30">
      <c r="A1343" s="97">
        <f t="shared" si="20"/>
        <v>1338</v>
      </c>
      <c r="B1343" s="97"/>
      <c r="C1343" s="51" t="str">
        <f>IF(AND(AdmittedwithRecentDischarge!$O1595&lt;&gt;"",AdmittedwithRecentDischarge!$I1595&lt;&gt;"",AdmittedwithRecentDischarge!$S1595&lt;&gt;""), AdmittedwithRecentDischarge!$S1595,"")</f>
        <v/>
      </c>
      <c r="D1343" s="97">
        <f>RANK($F1343,$F$6:$F$2005,0)+COUNTIF($F$6:$F1343,F1343)</f>
        <v>100</v>
      </c>
      <c r="E1343" s="97"/>
      <c r="F1343" s="97"/>
      <c r="G1343" s="97"/>
      <c r="H1343" s="97"/>
      <c r="I1343" s="93"/>
      <c r="J1343" s="97"/>
      <c r="K1343" s="51" t="str">
        <f>IF(AND(TransferLog!$J1359&lt;&gt;"",TransferLog!$L1359&lt;&gt;""), TransferLog!$L1359,"")</f>
        <v/>
      </c>
      <c r="L1343" s="97">
        <f t="array" ref="L1343">RANK($N1343,$N$6:$N$2005,0)+COUNTIF($N$6:$N1343,N1343)</f>
        <v>100</v>
      </c>
      <c r="M1343" s="97"/>
      <c r="N1343" s="97"/>
      <c r="O1343" s="97"/>
      <c r="P1343" s="97"/>
      <c r="Q1343" s="93"/>
      <c r="U1343" s="93"/>
      <c r="W1343" s="51" t="str">
        <f>IF(AND(AdmittedwithRecentDischarge!$O1595&lt;&gt;"",AdmittedwithRecentDischarge!$I1595&lt;&gt;"",AdmittedwithRecentDischarge!$W1595&lt;&gt;""), AdmittedwithRecentDischarge!$W1595,"")</f>
        <v/>
      </c>
      <c r="X1343" s="97">
        <f t="array" ref="X1343">RANK($Z1343,$Z$6:$Z$2005,0)+COUNTIF($Z$6:$Z1343,Z1343)</f>
        <v>100</v>
      </c>
      <c r="AC1343" s="97"/>
      <c r="AD1343" s="93"/>
    </row>
    <row r="1344" spans="1:30">
      <c r="A1344" s="97">
        <f t="shared" si="20"/>
        <v>1339</v>
      </c>
      <c r="B1344" s="97"/>
      <c r="C1344" s="51" t="str">
        <f>IF(AND(AdmittedwithRecentDischarge!$O1596&lt;&gt;"",AdmittedwithRecentDischarge!$I1596&lt;&gt;"",AdmittedwithRecentDischarge!$S1596&lt;&gt;""), AdmittedwithRecentDischarge!$S1596,"")</f>
        <v/>
      </c>
      <c r="D1344" s="97">
        <f>RANK($F1344,$F$6:$F$2005,0)+COUNTIF($F$6:$F1344,F1344)</f>
        <v>100</v>
      </c>
      <c r="E1344" s="97"/>
      <c r="F1344" s="97"/>
      <c r="G1344" s="97"/>
      <c r="H1344" s="97"/>
      <c r="I1344" s="93"/>
      <c r="J1344" s="97"/>
      <c r="K1344" s="51" t="str">
        <f>IF(AND(TransferLog!$J1360&lt;&gt;"",TransferLog!$L1360&lt;&gt;""), TransferLog!$L1360,"")</f>
        <v/>
      </c>
      <c r="L1344" s="97">
        <f t="array" ref="L1344">RANK($N1344,$N$6:$N$2005,0)+COUNTIF($N$6:$N1344,N1344)</f>
        <v>100</v>
      </c>
      <c r="M1344" s="97"/>
      <c r="N1344" s="97"/>
      <c r="O1344" s="97"/>
      <c r="P1344" s="97"/>
      <c r="Q1344" s="93"/>
      <c r="U1344" s="93"/>
      <c r="W1344" s="51" t="str">
        <f>IF(AND(AdmittedwithRecentDischarge!$O1596&lt;&gt;"",AdmittedwithRecentDischarge!$I1596&lt;&gt;"",AdmittedwithRecentDischarge!$W1596&lt;&gt;""), AdmittedwithRecentDischarge!$W1596,"")</f>
        <v/>
      </c>
      <c r="X1344" s="97">
        <f t="array" ref="X1344">RANK($Z1344,$Z$6:$Z$2005,0)+COUNTIF($Z$6:$Z1344,Z1344)</f>
        <v>100</v>
      </c>
      <c r="AC1344" s="97"/>
      <c r="AD1344" s="93"/>
    </row>
    <row r="1345" spans="1:30">
      <c r="A1345" s="97">
        <f t="shared" si="20"/>
        <v>1340</v>
      </c>
      <c r="B1345" s="97"/>
      <c r="C1345" s="51" t="str">
        <f>IF(AND(AdmittedwithRecentDischarge!$O1597&lt;&gt;"",AdmittedwithRecentDischarge!$I1597&lt;&gt;"",AdmittedwithRecentDischarge!$S1597&lt;&gt;""), AdmittedwithRecentDischarge!$S1597,"")</f>
        <v/>
      </c>
      <c r="D1345" s="97">
        <f>RANK($F1345,$F$6:$F$2005,0)+COUNTIF($F$6:$F1345,F1345)</f>
        <v>100</v>
      </c>
      <c r="E1345" s="97"/>
      <c r="F1345" s="97"/>
      <c r="G1345" s="97"/>
      <c r="H1345" s="97"/>
      <c r="I1345" s="93"/>
      <c r="J1345" s="97"/>
      <c r="K1345" s="51" t="str">
        <f>IF(AND(TransferLog!$J1361&lt;&gt;"",TransferLog!$L1361&lt;&gt;""), TransferLog!$L1361,"")</f>
        <v/>
      </c>
      <c r="L1345" s="97">
        <f t="array" ref="L1345">RANK($N1345,$N$6:$N$2005,0)+COUNTIF($N$6:$N1345,N1345)</f>
        <v>100</v>
      </c>
      <c r="M1345" s="97"/>
      <c r="N1345" s="97"/>
      <c r="O1345" s="97"/>
      <c r="P1345" s="97"/>
      <c r="Q1345" s="93"/>
      <c r="U1345" s="93"/>
      <c r="W1345" s="51" t="str">
        <f>IF(AND(AdmittedwithRecentDischarge!$O1597&lt;&gt;"",AdmittedwithRecentDischarge!$I1597&lt;&gt;"",AdmittedwithRecentDischarge!$W1597&lt;&gt;""), AdmittedwithRecentDischarge!$W1597,"")</f>
        <v/>
      </c>
      <c r="X1345" s="97">
        <f t="array" ref="X1345">RANK($Z1345,$Z$6:$Z$2005,0)+COUNTIF($Z$6:$Z1345,Z1345)</f>
        <v>100</v>
      </c>
      <c r="AC1345" s="97"/>
      <c r="AD1345" s="93"/>
    </row>
    <row r="1346" spans="1:30">
      <c r="A1346" s="97">
        <f t="shared" si="20"/>
        <v>1341</v>
      </c>
      <c r="B1346" s="97"/>
      <c r="C1346" s="51" t="str">
        <f>IF(AND(AdmittedwithRecentDischarge!$O1598&lt;&gt;"",AdmittedwithRecentDischarge!$I1598&lt;&gt;"",AdmittedwithRecentDischarge!$S1598&lt;&gt;""), AdmittedwithRecentDischarge!$S1598,"")</f>
        <v/>
      </c>
      <c r="D1346" s="97">
        <f>RANK($F1346,$F$6:$F$2005,0)+COUNTIF($F$6:$F1346,F1346)</f>
        <v>100</v>
      </c>
      <c r="E1346" s="97"/>
      <c r="F1346" s="97"/>
      <c r="G1346" s="97"/>
      <c r="H1346" s="97"/>
      <c r="I1346" s="93"/>
      <c r="J1346" s="97"/>
      <c r="K1346" s="51" t="str">
        <f>IF(AND(TransferLog!$J1362&lt;&gt;"",TransferLog!$L1362&lt;&gt;""), TransferLog!$L1362,"")</f>
        <v/>
      </c>
      <c r="L1346" s="97">
        <f t="array" ref="L1346">RANK($N1346,$N$6:$N$2005,0)+COUNTIF($N$6:$N1346,N1346)</f>
        <v>100</v>
      </c>
      <c r="M1346" s="97"/>
      <c r="N1346" s="97"/>
      <c r="O1346" s="97"/>
      <c r="P1346" s="97"/>
      <c r="Q1346" s="93"/>
      <c r="U1346" s="93"/>
      <c r="W1346" s="51" t="str">
        <f>IF(AND(AdmittedwithRecentDischarge!$O1598&lt;&gt;"",AdmittedwithRecentDischarge!$I1598&lt;&gt;"",AdmittedwithRecentDischarge!$W1598&lt;&gt;""), AdmittedwithRecentDischarge!$W1598,"")</f>
        <v/>
      </c>
      <c r="X1346" s="97">
        <f t="array" ref="X1346">RANK($Z1346,$Z$6:$Z$2005,0)+COUNTIF($Z$6:$Z1346,Z1346)</f>
        <v>100</v>
      </c>
      <c r="AC1346" s="97"/>
      <c r="AD1346" s="93"/>
    </row>
    <row r="1347" spans="1:30">
      <c r="A1347" s="97">
        <f t="shared" si="20"/>
        <v>1342</v>
      </c>
      <c r="B1347" s="97"/>
      <c r="C1347" s="51" t="str">
        <f>IF(AND(AdmittedwithRecentDischarge!$O1599&lt;&gt;"",AdmittedwithRecentDischarge!$I1599&lt;&gt;"",AdmittedwithRecentDischarge!$S1599&lt;&gt;""), AdmittedwithRecentDischarge!$S1599,"")</f>
        <v/>
      </c>
      <c r="D1347" s="97">
        <f>RANK($F1347,$F$6:$F$2005,0)+COUNTIF($F$6:$F1347,F1347)</f>
        <v>100</v>
      </c>
      <c r="E1347" s="97"/>
      <c r="F1347" s="97"/>
      <c r="G1347" s="97"/>
      <c r="H1347" s="97"/>
      <c r="I1347" s="93"/>
      <c r="J1347" s="97"/>
      <c r="K1347" s="51" t="str">
        <f>IF(AND(TransferLog!$J1363&lt;&gt;"",TransferLog!$L1363&lt;&gt;""), TransferLog!$L1363,"")</f>
        <v/>
      </c>
      <c r="L1347" s="97">
        <f t="array" ref="L1347">RANK($N1347,$N$6:$N$2005,0)+COUNTIF($N$6:$N1347,N1347)</f>
        <v>100</v>
      </c>
      <c r="M1347" s="97"/>
      <c r="N1347" s="97"/>
      <c r="O1347" s="97"/>
      <c r="P1347" s="97"/>
      <c r="Q1347" s="93"/>
      <c r="U1347" s="93"/>
      <c r="W1347" s="51" t="str">
        <f>IF(AND(AdmittedwithRecentDischarge!$O1599&lt;&gt;"",AdmittedwithRecentDischarge!$I1599&lt;&gt;"",AdmittedwithRecentDischarge!$W1599&lt;&gt;""), AdmittedwithRecentDischarge!$W1599,"")</f>
        <v/>
      </c>
      <c r="X1347" s="97">
        <f t="array" ref="X1347">RANK($Z1347,$Z$6:$Z$2005,0)+COUNTIF($Z$6:$Z1347,Z1347)</f>
        <v>100</v>
      </c>
      <c r="AC1347" s="97"/>
      <c r="AD1347" s="93"/>
    </row>
    <row r="1348" spans="1:30">
      <c r="A1348" s="97">
        <f t="shared" si="20"/>
        <v>1343</v>
      </c>
      <c r="B1348" s="97"/>
      <c r="C1348" s="51" t="str">
        <f>IF(AND(AdmittedwithRecentDischarge!$O1600&lt;&gt;"",AdmittedwithRecentDischarge!$I1600&lt;&gt;"",AdmittedwithRecentDischarge!$S1600&lt;&gt;""), AdmittedwithRecentDischarge!$S1600,"")</f>
        <v/>
      </c>
      <c r="D1348" s="97">
        <f>RANK($F1348,$F$6:$F$2005,0)+COUNTIF($F$6:$F1348,F1348)</f>
        <v>100</v>
      </c>
      <c r="E1348" s="97"/>
      <c r="F1348" s="97"/>
      <c r="G1348" s="97"/>
      <c r="H1348" s="97"/>
      <c r="I1348" s="93"/>
      <c r="J1348" s="97"/>
      <c r="K1348" s="51" t="str">
        <f>IF(AND(TransferLog!$J1364&lt;&gt;"",TransferLog!$L1364&lt;&gt;""), TransferLog!$L1364,"")</f>
        <v/>
      </c>
      <c r="L1348" s="97">
        <f t="array" ref="L1348">RANK($N1348,$N$6:$N$2005,0)+COUNTIF($N$6:$N1348,N1348)</f>
        <v>100</v>
      </c>
      <c r="M1348" s="97"/>
      <c r="N1348" s="97"/>
      <c r="O1348" s="97"/>
      <c r="P1348" s="97"/>
      <c r="Q1348" s="93"/>
      <c r="U1348" s="93"/>
      <c r="W1348" s="51" t="str">
        <f>IF(AND(AdmittedwithRecentDischarge!$O1600&lt;&gt;"",AdmittedwithRecentDischarge!$I1600&lt;&gt;"",AdmittedwithRecentDischarge!$W1600&lt;&gt;""), AdmittedwithRecentDischarge!$W1600,"")</f>
        <v/>
      </c>
      <c r="X1348" s="97">
        <f t="array" ref="X1348">RANK($Z1348,$Z$6:$Z$2005,0)+COUNTIF($Z$6:$Z1348,Z1348)</f>
        <v>100</v>
      </c>
      <c r="AC1348" s="97"/>
      <c r="AD1348" s="93"/>
    </row>
    <row r="1349" spans="1:30">
      <c r="A1349" s="97">
        <f t="shared" si="20"/>
        <v>1344</v>
      </c>
      <c r="B1349" s="97"/>
      <c r="C1349" s="51" t="str">
        <f>IF(AND(AdmittedwithRecentDischarge!$O1601&lt;&gt;"",AdmittedwithRecentDischarge!$I1601&lt;&gt;"",AdmittedwithRecentDischarge!$S1601&lt;&gt;""), AdmittedwithRecentDischarge!$S1601,"")</f>
        <v/>
      </c>
      <c r="D1349" s="97">
        <f>RANK($F1349,$F$6:$F$2005,0)+COUNTIF($F$6:$F1349,F1349)</f>
        <v>100</v>
      </c>
      <c r="E1349" s="97"/>
      <c r="F1349" s="97"/>
      <c r="G1349" s="97"/>
      <c r="H1349" s="97"/>
      <c r="I1349" s="93"/>
      <c r="J1349" s="97"/>
      <c r="K1349" s="51" t="str">
        <f>IF(AND(TransferLog!$J1365&lt;&gt;"",TransferLog!$L1365&lt;&gt;""), TransferLog!$L1365,"")</f>
        <v/>
      </c>
      <c r="L1349" s="97">
        <f t="array" ref="L1349">RANK($N1349,$N$6:$N$2005,0)+COUNTIF($N$6:$N1349,N1349)</f>
        <v>100</v>
      </c>
      <c r="M1349" s="97"/>
      <c r="N1349" s="97"/>
      <c r="O1349" s="97"/>
      <c r="P1349" s="97"/>
      <c r="Q1349" s="93"/>
      <c r="U1349" s="93"/>
      <c r="W1349" s="51" t="str">
        <f>IF(AND(AdmittedwithRecentDischarge!$O1601&lt;&gt;"",AdmittedwithRecentDischarge!$I1601&lt;&gt;"",AdmittedwithRecentDischarge!$W1601&lt;&gt;""), AdmittedwithRecentDischarge!$W1601,"")</f>
        <v/>
      </c>
      <c r="X1349" s="97">
        <f t="array" ref="X1349">RANK($Z1349,$Z$6:$Z$2005,0)+COUNTIF($Z$6:$Z1349,Z1349)</f>
        <v>100</v>
      </c>
      <c r="AC1349" s="97"/>
      <c r="AD1349" s="93"/>
    </row>
    <row r="1350" spans="1:30">
      <c r="A1350" s="97">
        <f t="shared" si="20"/>
        <v>1345</v>
      </c>
      <c r="B1350" s="97"/>
      <c r="C1350" s="51" t="str">
        <f>IF(AND(AdmittedwithRecentDischarge!$O1602&lt;&gt;"",AdmittedwithRecentDischarge!$I1602&lt;&gt;"",AdmittedwithRecentDischarge!$S1602&lt;&gt;""), AdmittedwithRecentDischarge!$S1602,"")</f>
        <v/>
      </c>
      <c r="D1350" s="97">
        <f>RANK($F1350,$F$6:$F$2005,0)+COUNTIF($F$6:$F1350,F1350)</f>
        <v>100</v>
      </c>
      <c r="E1350" s="97"/>
      <c r="F1350" s="97"/>
      <c r="G1350" s="97"/>
      <c r="H1350" s="97"/>
      <c r="I1350" s="93"/>
      <c r="J1350" s="97"/>
      <c r="K1350" s="51" t="str">
        <f>IF(AND(TransferLog!$J1366&lt;&gt;"",TransferLog!$L1366&lt;&gt;""), TransferLog!$L1366,"")</f>
        <v/>
      </c>
      <c r="L1350" s="97">
        <f t="array" ref="L1350">RANK($N1350,$N$6:$N$2005,0)+COUNTIF($N$6:$N1350,N1350)</f>
        <v>100</v>
      </c>
      <c r="M1350" s="97"/>
      <c r="N1350" s="97"/>
      <c r="O1350" s="97"/>
      <c r="P1350" s="97"/>
      <c r="Q1350" s="93"/>
      <c r="U1350" s="93"/>
      <c r="W1350" s="51" t="str">
        <f>IF(AND(AdmittedwithRecentDischarge!$O1602&lt;&gt;"",AdmittedwithRecentDischarge!$I1602&lt;&gt;"",AdmittedwithRecentDischarge!$W1602&lt;&gt;""), AdmittedwithRecentDischarge!$W1602,"")</f>
        <v/>
      </c>
      <c r="X1350" s="97">
        <f t="array" ref="X1350">RANK($Z1350,$Z$6:$Z$2005,0)+COUNTIF($Z$6:$Z1350,Z1350)</f>
        <v>100</v>
      </c>
      <c r="AC1350" s="97"/>
      <c r="AD1350" s="93"/>
    </row>
    <row r="1351" spans="1:30">
      <c r="A1351" s="97">
        <f t="shared" ref="A1351:A1414" si="21">ROW()-5</f>
        <v>1346</v>
      </c>
      <c r="B1351" s="97"/>
      <c r="C1351" s="51" t="str">
        <f>IF(AND(AdmittedwithRecentDischarge!$O1603&lt;&gt;"",AdmittedwithRecentDischarge!$I1603&lt;&gt;"",AdmittedwithRecentDischarge!$S1603&lt;&gt;""), AdmittedwithRecentDischarge!$S1603,"")</f>
        <v/>
      </c>
      <c r="D1351" s="97">
        <f>RANK($F1351,$F$6:$F$2005,0)+COUNTIF($F$6:$F1351,F1351)</f>
        <v>100</v>
      </c>
      <c r="E1351" s="97"/>
      <c r="F1351" s="97"/>
      <c r="G1351" s="97"/>
      <c r="H1351" s="97"/>
      <c r="I1351" s="93"/>
      <c r="J1351" s="97"/>
      <c r="K1351" s="51" t="str">
        <f>IF(AND(TransferLog!$J1367&lt;&gt;"",TransferLog!$L1367&lt;&gt;""), TransferLog!$L1367,"")</f>
        <v/>
      </c>
      <c r="L1351" s="97">
        <f t="array" ref="L1351">RANK($N1351,$N$6:$N$2005,0)+COUNTIF($N$6:$N1351,N1351)</f>
        <v>100</v>
      </c>
      <c r="M1351" s="97"/>
      <c r="N1351" s="97"/>
      <c r="O1351" s="97"/>
      <c r="P1351" s="97"/>
      <c r="Q1351" s="93"/>
      <c r="U1351" s="93"/>
      <c r="W1351" s="51" t="str">
        <f>IF(AND(AdmittedwithRecentDischarge!$O1603&lt;&gt;"",AdmittedwithRecentDischarge!$I1603&lt;&gt;"",AdmittedwithRecentDischarge!$W1603&lt;&gt;""), AdmittedwithRecentDischarge!$W1603,"")</f>
        <v/>
      </c>
      <c r="X1351" s="97">
        <f t="array" ref="X1351">RANK($Z1351,$Z$6:$Z$2005,0)+COUNTIF($Z$6:$Z1351,Z1351)</f>
        <v>100</v>
      </c>
      <c r="AC1351" s="97"/>
      <c r="AD1351" s="93"/>
    </row>
    <row r="1352" spans="1:30">
      <c r="A1352" s="97">
        <f t="shared" si="21"/>
        <v>1347</v>
      </c>
      <c r="B1352" s="97"/>
      <c r="C1352" s="51" t="str">
        <f>IF(AND(AdmittedwithRecentDischarge!$O1604&lt;&gt;"",AdmittedwithRecentDischarge!$I1604&lt;&gt;"",AdmittedwithRecentDischarge!$S1604&lt;&gt;""), AdmittedwithRecentDischarge!$S1604,"")</f>
        <v/>
      </c>
      <c r="D1352" s="97">
        <f>RANK($F1352,$F$6:$F$2005,0)+COUNTIF($F$6:$F1352,F1352)</f>
        <v>100</v>
      </c>
      <c r="E1352" s="97"/>
      <c r="F1352" s="97"/>
      <c r="G1352" s="97"/>
      <c r="H1352" s="97"/>
      <c r="I1352" s="93"/>
      <c r="J1352" s="97"/>
      <c r="K1352" s="51" t="str">
        <f>IF(AND(TransferLog!$J1368&lt;&gt;"",TransferLog!$L1368&lt;&gt;""), TransferLog!$L1368,"")</f>
        <v/>
      </c>
      <c r="L1352" s="97">
        <f t="array" ref="L1352">RANK($N1352,$N$6:$N$2005,0)+COUNTIF($N$6:$N1352,N1352)</f>
        <v>100</v>
      </c>
      <c r="M1352" s="97"/>
      <c r="N1352" s="97"/>
      <c r="O1352" s="97"/>
      <c r="P1352" s="97"/>
      <c r="Q1352" s="93"/>
      <c r="U1352" s="93"/>
      <c r="W1352" s="51" t="str">
        <f>IF(AND(AdmittedwithRecentDischarge!$O1604&lt;&gt;"",AdmittedwithRecentDischarge!$I1604&lt;&gt;"",AdmittedwithRecentDischarge!$W1604&lt;&gt;""), AdmittedwithRecentDischarge!$W1604,"")</f>
        <v/>
      </c>
      <c r="X1352" s="97">
        <f t="array" ref="X1352">RANK($Z1352,$Z$6:$Z$2005,0)+COUNTIF($Z$6:$Z1352,Z1352)</f>
        <v>100</v>
      </c>
      <c r="AC1352" s="97"/>
      <c r="AD1352" s="93"/>
    </row>
    <row r="1353" spans="1:30">
      <c r="A1353" s="97">
        <f t="shared" si="21"/>
        <v>1348</v>
      </c>
      <c r="B1353" s="97"/>
      <c r="C1353" s="51" t="str">
        <f>IF(AND(AdmittedwithRecentDischarge!$O1605&lt;&gt;"",AdmittedwithRecentDischarge!$I1605&lt;&gt;"",AdmittedwithRecentDischarge!$S1605&lt;&gt;""), AdmittedwithRecentDischarge!$S1605,"")</f>
        <v/>
      </c>
      <c r="D1353" s="97">
        <f>RANK($F1353,$F$6:$F$2005,0)+COUNTIF($F$6:$F1353,F1353)</f>
        <v>100</v>
      </c>
      <c r="E1353" s="97"/>
      <c r="F1353" s="97"/>
      <c r="G1353" s="97"/>
      <c r="H1353" s="97"/>
      <c r="I1353" s="93"/>
      <c r="J1353" s="97"/>
      <c r="K1353" s="51" t="str">
        <f>IF(AND(TransferLog!$J1369&lt;&gt;"",TransferLog!$L1369&lt;&gt;""), TransferLog!$L1369,"")</f>
        <v/>
      </c>
      <c r="L1353" s="97">
        <f t="array" ref="L1353">RANK($N1353,$N$6:$N$2005,0)+COUNTIF($N$6:$N1353,N1353)</f>
        <v>100</v>
      </c>
      <c r="M1353" s="97"/>
      <c r="N1353" s="97"/>
      <c r="O1353" s="97"/>
      <c r="P1353" s="97"/>
      <c r="Q1353" s="93"/>
      <c r="U1353" s="93"/>
      <c r="W1353" s="51" t="str">
        <f>IF(AND(AdmittedwithRecentDischarge!$O1605&lt;&gt;"",AdmittedwithRecentDischarge!$I1605&lt;&gt;"",AdmittedwithRecentDischarge!$W1605&lt;&gt;""), AdmittedwithRecentDischarge!$W1605,"")</f>
        <v/>
      </c>
      <c r="X1353" s="97">
        <f t="array" ref="X1353">RANK($Z1353,$Z$6:$Z$2005,0)+COUNTIF($Z$6:$Z1353,Z1353)</f>
        <v>100</v>
      </c>
      <c r="AC1353" s="97"/>
      <c r="AD1353" s="93"/>
    </row>
    <row r="1354" spans="1:30">
      <c r="A1354" s="97">
        <f t="shared" si="21"/>
        <v>1349</v>
      </c>
      <c r="B1354" s="97"/>
      <c r="C1354" s="51" t="str">
        <f>IF(AND(AdmittedwithRecentDischarge!$O1606&lt;&gt;"",AdmittedwithRecentDischarge!$I1606&lt;&gt;"",AdmittedwithRecentDischarge!$S1606&lt;&gt;""), AdmittedwithRecentDischarge!$S1606,"")</f>
        <v/>
      </c>
      <c r="D1354" s="97">
        <f>RANK($F1354,$F$6:$F$2005,0)+COUNTIF($F$6:$F1354,F1354)</f>
        <v>100</v>
      </c>
      <c r="E1354" s="97"/>
      <c r="F1354" s="97"/>
      <c r="G1354" s="97"/>
      <c r="H1354" s="97"/>
      <c r="I1354" s="93"/>
      <c r="J1354" s="97"/>
      <c r="K1354" s="51" t="str">
        <f>IF(AND(TransferLog!$J1370&lt;&gt;"",TransferLog!$L1370&lt;&gt;""), TransferLog!$L1370,"")</f>
        <v/>
      </c>
      <c r="L1354" s="97">
        <f t="array" ref="L1354">RANK($N1354,$N$6:$N$2005,0)+COUNTIF($N$6:$N1354,N1354)</f>
        <v>100</v>
      </c>
      <c r="M1354" s="97"/>
      <c r="N1354" s="97"/>
      <c r="O1354" s="97"/>
      <c r="P1354" s="97"/>
      <c r="Q1354" s="93"/>
      <c r="U1354" s="93"/>
      <c r="W1354" s="51" t="str">
        <f>IF(AND(AdmittedwithRecentDischarge!$O1606&lt;&gt;"",AdmittedwithRecentDischarge!$I1606&lt;&gt;"",AdmittedwithRecentDischarge!$W1606&lt;&gt;""), AdmittedwithRecentDischarge!$W1606,"")</f>
        <v/>
      </c>
      <c r="X1354" s="97">
        <f t="array" ref="X1354">RANK($Z1354,$Z$6:$Z$2005,0)+COUNTIF($Z$6:$Z1354,Z1354)</f>
        <v>100</v>
      </c>
      <c r="AC1354" s="97"/>
      <c r="AD1354" s="93"/>
    </row>
    <row r="1355" spans="1:30">
      <c r="A1355" s="97">
        <f t="shared" si="21"/>
        <v>1350</v>
      </c>
      <c r="B1355" s="97"/>
      <c r="C1355" s="51" t="str">
        <f>IF(AND(AdmittedwithRecentDischarge!$O1607&lt;&gt;"",AdmittedwithRecentDischarge!$I1607&lt;&gt;"",AdmittedwithRecentDischarge!$S1607&lt;&gt;""), AdmittedwithRecentDischarge!$S1607,"")</f>
        <v/>
      </c>
      <c r="D1355" s="97">
        <f>RANK($F1355,$F$6:$F$2005,0)+COUNTIF($F$6:$F1355,F1355)</f>
        <v>100</v>
      </c>
      <c r="E1355" s="97"/>
      <c r="F1355" s="97"/>
      <c r="G1355" s="97"/>
      <c r="H1355" s="97"/>
      <c r="I1355" s="93"/>
      <c r="J1355" s="97"/>
      <c r="K1355" s="51" t="str">
        <f>IF(AND(TransferLog!$J1371&lt;&gt;"",TransferLog!$L1371&lt;&gt;""), TransferLog!$L1371,"")</f>
        <v/>
      </c>
      <c r="L1355" s="97">
        <f t="array" ref="L1355">RANK($N1355,$N$6:$N$2005,0)+COUNTIF($N$6:$N1355,N1355)</f>
        <v>100</v>
      </c>
      <c r="M1355" s="97"/>
      <c r="N1355" s="97"/>
      <c r="O1355" s="97"/>
      <c r="P1355" s="97"/>
      <c r="Q1355" s="93"/>
      <c r="U1355" s="93"/>
      <c r="W1355" s="51" t="str">
        <f>IF(AND(AdmittedwithRecentDischarge!$O1607&lt;&gt;"",AdmittedwithRecentDischarge!$I1607&lt;&gt;"",AdmittedwithRecentDischarge!$W1607&lt;&gt;""), AdmittedwithRecentDischarge!$W1607,"")</f>
        <v/>
      </c>
      <c r="X1355" s="97">
        <f t="array" ref="X1355">RANK($Z1355,$Z$6:$Z$2005,0)+COUNTIF($Z$6:$Z1355,Z1355)</f>
        <v>100</v>
      </c>
      <c r="AC1355" s="97"/>
      <c r="AD1355" s="93"/>
    </row>
    <row r="1356" spans="1:30">
      <c r="A1356" s="97">
        <f t="shared" si="21"/>
        <v>1351</v>
      </c>
      <c r="B1356" s="97"/>
      <c r="C1356" s="51" t="str">
        <f>IF(AND(AdmittedwithRecentDischarge!$O1608&lt;&gt;"",AdmittedwithRecentDischarge!$I1608&lt;&gt;"",AdmittedwithRecentDischarge!$S1608&lt;&gt;""), AdmittedwithRecentDischarge!$S1608,"")</f>
        <v/>
      </c>
      <c r="D1356" s="97">
        <f>RANK($F1356,$F$6:$F$2005,0)+COUNTIF($F$6:$F1356,F1356)</f>
        <v>100</v>
      </c>
      <c r="E1356" s="97"/>
      <c r="F1356" s="97"/>
      <c r="G1356" s="97"/>
      <c r="H1356" s="97"/>
      <c r="I1356" s="93"/>
      <c r="J1356" s="97"/>
      <c r="K1356" s="51" t="str">
        <f>IF(AND(TransferLog!$J1372&lt;&gt;"",TransferLog!$L1372&lt;&gt;""), TransferLog!$L1372,"")</f>
        <v/>
      </c>
      <c r="L1356" s="97">
        <f t="array" ref="L1356">RANK($N1356,$N$6:$N$2005,0)+COUNTIF($N$6:$N1356,N1356)</f>
        <v>100</v>
      </c>
      <c r="M1356" s="97"/>
      <c r="N1356" s="97"/>
      <c r="O1356" s="97"/>
      <c r="P1356" s="97"/>
      <c r="Q1356" s="93"/>
      <c r="U1356" s="93"/>
      <c r="W1356" s="51" t="str">
        <f>IF(AND(AdmittedwithRecentDischarge!$O1608&lt;&gt;"",AdmittedwithRecentDischarge!$I1608&lt;&gt;"",AdmittedwithRecentDischarge!$W1608&lt;&gt;""), AdmittedwithRecentDischarge!$W1608,"")</f>
        <v/>
      </c>
      <c r="X1356" s="97">
        <f t="array" ref="X1356">RANK($Z1356,$Z$6:$Z$2005,0)+COUNTIF($Z$6:$Z1356,Z1356)</f>
        <v>100</v>
      </c>
      <c r="AC1356" s="97"/>
      <c r="AD1356" s="93"/>
    </row>
    <row r="1357" spans="1:30">
      <c r="A1357" s="97">
        <f t="shared" si="21"/>
        <v>1352</v>
      </c>
      <c r="B1357" s="97"/>
      <c r="C1357" s="51" t="str">
        <f>IF(AND(AdmittedwithRecentDischarge!$O1609&lt;&gt;"",AdmittedwithRecentDischarge!$I1609&lt;&gt;"",AdmittedwithRecentDischarge!$S1609&lt;&gt;""), AdmittedwithRecentDischarge!$S1609,"")</f>
        <v/>
      </c>
      <c r="D1357" s="97">
        <f>RANK($F1357,$F$6:$F$2005,0)+COUNTIF($F$6:$F1357,F1357)</f>
        <v>100</v>
      </c>
      <c r="E1357" s="97"/>
      <c r="F1357" s="97"/>
      <c r="G1357" s="97"/>
      <c r="H1357" s="97"/>
      <c r="I1357" s="93"/>
      <c r="J1357" s="97"/>
      <c r="K1357" s="51" t="str">
        <f>IF(AND(TransferLog!$J1373&lt;&gt;"",TransferLog!$L1373&lt;&gt;""), TransferLog!$L1373,"")</f>
        <v/>
      </c>
      <c r="L1357" s="97">
        <f t="array" ref="L1357">RANK($N1357,$N$6:$N$2005,0)+COUNTIF($N$6:$N1357,N1357)</f>
        <v>100</v>
      </c>
      <c r="M1357" s="97"/>
      <c r="N1357" s="97"/>
      <c r="O1357" s="97"/>
      <c r="P1357" s="97"/>
      <c r="Q1357" s="93"/>
      <c r="U1357" s="93"/>
      <c r="W1357" s="51" t="str">
        <f>IF(AND(AdmittedwithRecentDischarge!$O1609&lt;&gt;"",AdmittedwithRecentDischarge!$I1609&lt;&gt;"",AdmittedwithRecentDischarge!$W1609&lt;&gt;""), AdmittedwithRecentDischarge!$W1609,"")</f>
        <v/>
      </c>
      <c r="X1357" s="97">
        <f t="array" ref="X1357">RANK($Z1357,$Z$6:$Z$2005,0)+COUNTIF($Z$6:$Z1357,Z1357)</f>
        <v>100</v>
      </c>
      <c r="AC1357" s="97"/>
      <c r="AD1357" s="93"/>
    </row>
    <row r="1358" spans="1:30">
      <c r="A1358" s="97">
        <f t="shared" si="21"/>
        <v>1353</v>
      </c>
      <c r="B1358" s="97"/>
      <c r="C1358" s="51" t="str">
        <f>IF(AND(AdmittedwithRecentDischarge!$O1610&lt;&gt;"",AdmittedwithRecentDischarge!$I1610&lt;&gt;"",AdmittedwithRecentDischarge!$S1610&lt;&gt;""), AdmittedwithRecentDischarge!$S1610,"")</f>
        <v/>
      </c>
      <c r="D1358" s="97">
        <f>RANK($F1358,$F$6:$F$2005,0)+COUNTIF($F$6:$F1358,F1358)</f>
        <v>100</v>
      </c>
      <c r="E1358" s="97"/>
      <c r="F1358" s="97"/>
      <c r="G1358" s="97"/>
      <c r="H1358" s="97"/>
      <c r="I1358" s="93"/>
      <c r="J1358" s="97"/>
      <c r="K1358" s="51" t="str">
        <f>IF(AND(TransferLog!$J1374&lt;&gt;"",TransferLog!$L1374&lt;&gt;""), TransferLog!$L1374,"")</f>
        <v/>
      </c>
      <c r="L1358" s="97">
        <f t="array" ref="L1358">RANK($N1358,$N$6:$N$2005,0)+COUNTIF($N$6:$N1358,N1358)</f>
        <v>100</v>
      </c>
      <c r="M1358" s="97"/>
      <c r="N1358" s="97"/>
      <c r="O1358" s="97"/>
      <c r="P1358" s="97"/>
      <c r="Q1358" s="93"/>
      <c r="U1358" s="93"/>
      <c r="W1358" s="51" t="str">
        <f>IF(AND(AdmittedwithRecentDischarge!$O1610&lt;&gt;"",AdmittedwithRecentDischarge!$I1610&lt;&gt;"",AdmittedwithRecentDischarge!$W1610&lt;&gt;""), AdmittedwithRecentDischarge!$W1610,"")</f>
        <v/>
      </c>
      <c r="X1358" s="97">
        <f t="array" ref="X1358">RANK($Z1358,$Z$6:$Z$2005,0)+COUNTIF($Z$6:$Z1358,Z1358)</f>
        <v>100</v>
      </c>
      <c r="AC1358" s="97"/>
      <c r="AD1358" s="93"/>
    </row>
    <row r="1359" spans="1:30">
      <c r="A1359" s="97">
        <f t="shared" si="21"/>
        <v>1354</v>
      </c>
      <c r="B1359" s="97"/>
      <c r="C1359" s="51" t="str">
        <f>IF(AND(AdmittedwithRecentDischarge!$O1611&lt;&gt;"",AdmittedwithRecentDischarge!$I1611&lt;&gt;"",AdmittedwithRecentDischarge!$S1611&lt;&gt;""), AdmittedwithRecentDischarge!$S1611,"")</f>
        <v/>
      </c>
      <c r="D1359" s="97">
        <f>RANK($F1359,$F$6:$F$2005,0)+COUNTIF($F$6:$F1359,F1359)</f>
        <v>100</v>
      </c>
      <c r="E1359" s="97"/>
      <c r="F1359" s="97"/>
      <c r="G1359" s="97"/>
      <c r="H1359" s="97"/>
      <c r="I1359" s="93"/>
      <c r="J1359" s="97"/>
      <c r="K1359" s="51" t="str">
        <f>IF(AND(TransferLog!$J1375&lt;&gt;"",TransferLog!$L1375&lt;&gt;""), TransferLog!$L1375,"")</f>
        <v/>
      </c>
      <c r="L1359" s="97">
        <f t="array" ref="L1359">RANK($N1359,$N$6:$N$2005,0)+COUNTIF($N$6:$N1359,N1359)</f>
        <v>100</v>
      </c>
      <c r="M1359" s="97"/>
      <c r="N1359" s="97"/>
      <c r="O1359" s="97"/>
      <c r="P1359" s="97"/>
      <c r="Q1359" s="93"/>
      <c r="U1359" s="93"/>
      <c r="W1359" s="51" t="str">
        <f>IF(AND(AdmittedwithRecentDischarge!$O1611&lt;&gt;"",AdmittedwithRecentDischarge!$I1611&lt;&gt;"",AdmittedwithRecentDischarge!$W1611&lt;&gt;""), AdmittedwithRecentDischarge!$W1611,"")</f>
        <v/>
      </c>
      <c r="X1359" s="97">
        <f t="array" ref="X1359">RANK($Z1359,$Z$6:$Z$2005,0)+COUNTIF($Z$6:$Z1359,Z1359)</f>
        <v>100</v>
      </c>
      <c r="AC1359" s="97"/>
      <c r="AD1359" s="93"/>
    </row>
    <row r="1360" spans="1:30">
      <c r="A1360" s="97">
        <f t="shared" si="21"/>
        <v>1355</v>
      </c>
      <c r="B1360" s="97"/>
      <c r="C1360" s="51" t="str">
        <f>IF(AND(AdmittedwithRecentDischarge!$O1612&lt;&gt;"",AdmittedwithRecentDischarge!$I1612&lt;&gt;"",AdmittedwithRecentDischarge!$S1612&lt;&gt;""), AdmittedwithRecentDischarge!$S1612,"")</f>
        <v/>
      </c>
      <c r="D1360" s="97">
        <f>RANK($F1360,$F$6:$F$2005,0)+COUNTIF($F$6:$F1360,F1360)</f>
        <v>100</v>
      </c>
      <c r="E1360" s="97"/>
      <c r="F1360" s="97"/>
      <c r="G1360" s="97"/>
      <c r="H1360" s="97"/>
      <c r="I1360" s="93"/>
      <c r="J1360" s="97"/>
      <c r="K1360" s="51" t="str">
        <f>IF(AND(TransferLog!$J1376&lt;&gt;"",TransferLog!$L1376&lt;&gt;""), TransferLog!$L1376,"")</f>
        <v/>
      </c>
      <c r="L1360" s="97">
        <f t="array" ref="L1360">RANK($N1360,$N$6:$N$2005,0)+COUNTIF($N$6:$N1360,N1360)</f>
        <v>100</v>
      </c>
      <c r="M1360" s="97"/>
      <c r="N1360" s="97"/>
      <c r="O1360" s="97"/>
      <c r="P1360" s="97"/>
      <c r="Q1360" s="93"/>
      <c r="U1360" s="93"/>
      <c r="W1360" s="51" t="str">
        <f>IF(AND(AdmittedwithRecentDischarge!$O1612&lt;&gt;"",AdmittedwithRecentDischarge!$I1612&lt;&gt;"",AdmittedwithRecentDischarge!$W1612&lt;&gt;""), AdmittedwithRecentDischarge!$W1612,"")</f>
        <v/>
      </c>
      <c r="X1360" s="97">
        <f t="array" ref="X1360">RANK($Z1360,$Z$6:$Z$2005,0)+COUNTIF($Z$6:$Z1360,Z1360)</f>
        <v>100</v>
      </c>
      <c r="AC1360" s="97"/>
      <c r="AD1360" s="93"/>
    </row>
    <row r="1361" spans="1:30">
      <c r="A1361" s="97">
        <f t="shared" si="21"/>
        <v>1356</v>
      </c>
      <c r="B1361" s="97"/>
      <c r="C1361" s="51" t="str">
        <f>IF(AND(AdmittedwithRecentDischarge!$O1613&lt;&gt;"",AdmittedwithRecentDischarge!$I1613&lt;&gt;"",AdmittedwithRecentDischarge!$S1613&lt;&gt;""), AdmittedwithRecentDischarge!$S1613,"")</f>
        <v/>
      </c>
      <c r="D1361" s="97">
        <f>RANK($F1361,$F$6:$F$2005,0)+COUNTIF($F$6:$F1361,F1361)</f>
        <v>100</v>
      </c>
      <c r="E1361" s="97"/>
      <c r="F1361" s="97"/>
      <c r="G1361" s="97"/>
      <c r="H1361" s="97"/>
      <c r="I1361" s="93"/>
      <c r="J1361" s="97"/>
      <c r="K1361" s="51" t="str">
        <f>IF(AND(TransferLog!$J1377&lt;&gt;"",TransferLog!$L1377&lt;&gt;""), TransferLog!$L1377,"")</f>
        <v/>
      </c>
      <c r="L1361" s="97">
        <f t="array" ref="L1361">RANK($N1361,$N$6:$N$2005,0)+COUNTIF($N$6:$N1361,N1361)</f>
        <v>100</v>
      </c>
      <c r="M1361" s="97"/>
      <c r="N1361" s="97"/>
      <c r="O1361" s="97"/>
      <c r="P1361" s="97"/>
      <c r="Q1361" s="93"/>
      <c r="U1361" s="93"/>
      <c r="W1361" s="51" t="str">
        <f>IF(AND(AdmittedwithRecentDischarge!$O1613&lt;&gt;"",AdmittedwithRecentDischarge!$I1613&lt;&gt;"",AdmittedwithRecentDischarge!$W1613&lt;&gt;""), AdmittedwithRecentDischarge!$W1613,"")</f>
        <v/>
      </c>
      <c r="X1361" s="97">
        <f t="array" ref="X1361">RANK($Z1361,$Z$6:$Z$2005,0)+COUNTIF($Z$6:$Z1361,Z1361)</f>
        <v>100</v>
      </c>
      <c r="AC1361" s="97"/>
      <c r="AD1361" s="93"/>
    </row>
    <row r="1362" spans="1:30">
      <c r="A1362" s="97">
        <f t="shared" si="21"/>
        <v>1357</v>
      </c>
      <c r="B1362" s="97"/>
      <c r="C1362" s="51" t="str">
        <f>IF(AND(AdmittedwithRecentDischarge!$O1614&lt;&gt;"",AdmittedwithRecentDischarge!$I1614&lt;&gt;"",AdmittedwithRecentDischarge!$S1614&lt;&gt;""), AdmittedwithRecentDischarge!$S1614,"")</f>
        <v/>
      </c>
      <c r="D1362" s="97">
        <f>RANK($F1362,$F$6:$F$2005,0)+COUNTIF($F$6:$F1362,F1362)</f>
        <v>100</v>
      </c>
      <c r="E1362" s="97"/>
      <c r="F1362" s="97"/>
      <c r="G1362" s="97"/>
      <c r="H1362" s="97"/>
      <c r="I1362" s="93"/>
      <c r="J1362" s="97"/>
      <c r="K1362" s="51" t="str">
        <f>IF(AND(TransferLog!$J1378&lt;&gt;"",TransferLog!$L1378&lt;&gt;""), TransferLog!$L1378,"")</f>
        <v/>
      </c>
      <c r="L1362" s="97">
        <f t="array" ref="L1362">RANK($N1362,$N$6:$N$2005,0)+COUNTIF($N$6:$N1362,N1362)</f>
        <v>100</v>
      </c>
      <c r="M1362" s="97"/>
      <c r="N1362" s="97"/>
      <c r="O1362" s="97"/>
      <c r="P1362" s="97"/>
      <c r="Q1362" s="93"/>
      <c r="U1362" s="93"/>
      <c r="W1362" s="51" t="str">
        <f>IF(AND(AdmittedwithRecentDischarge!$O1614&lt;&gt;"",AdmittedwithRecentDischarge!$I1614&lt;&gt;"",AdmittedwithRecentDischarge!$W1614&lt;&gt;""), AdmittedwithRecentDischarge!$W1614,"")</f>
        <v/>
      </c>
      <c r="X1362" s="97">
        <f t="array" ref="X1362">RANK($Z1362,$Z$6:$Z$2005,0)+COUNTIF($Z$6:$Z1362,Z1362)</f>
        <v>100</v>
      </c>
      <c r="AC1362" s="97"/>
      <c r="AD1362" s="93"/>
    </row>
    <row r="1363" spans="1:30">
      <c r="A1363" s="97">
        <f t="shared" si="21"/>
        <v>1358</v>
      </c>
      <c r="B1363" s="97"/>
      <c r="C1363" s="51" t="str">
        <f>IF(AND(AdmittedwithRecentDischarge!$O1615&lt;&gt;"",AdmittedwithRecentDischarge!$I1615&lt;&gt;"",AdmittedwithRecentDischarge!$S1615&lt;&gt;""), AdmittedwithRecentDischarge!$S1615,"")</f>
        <v/>
      </c>
      <c r="D1363" s="97">
        <f>RANK($F1363,$F$6:$F$2005,0)+COUNTIF($F$6:$F1363,F1363)</f>
        <v>100</v>
      </c>
      <c r="E1363" s="97"/>
      <c r="F1363" s="97"/>
      <c r="G1363" s="97"/>
      <c r="H1363" s="97"/>
      <c r="I1363" s="93"/>
      <c r="J1363" s="97"/>
      <c r="K1363" s="51" t="str">
        <f>IF(AND(TransferLog!$J1379&lt;&gt;"",TransferLog!$L1379&lt;&gt;""), TransferLog!$L1379,"")</f>
        <v/>
      </c>
      <c r="L1363" s="97">
        <f t="array" ref="L1363">RANK($N1363,$N$6:$N$2005,0)+COUNTIF($N$6:$N1363,N1363)</f>
        <v>100</v>
      </c>
      <c r="M1363" s="97"/>
      <c r="N1363" s="97"/>
      <c r="O1363" s="97"/>
      <c r="P1363" s="97"/>
      <c r="Q1363" s="93"/>
      <c r="U1363" s="93"/>
      <c r="W1363" s="51" t="str">
        <f>IF(AND(AdmittedwithRecentDischarge!$O1615&lt;&gt;"",AdmittedwithRecentDischarge!$I1615&lt;&gt;"",AdmittedwithRecentDischarge!$W1615&lt;&gt;""), AdmittedwithRecentDischarge!$W1615,"")</f>
        <v/>
      </c>
      <c r="X1363" s="97">
        <f t="array" ref="X1363">RANK($Z1363,$Z$6:$Z$2005,0)+COUNTIF($Z$6:$Z1363,Z1363)</f>
        <v>100</v>
      </c>
      <c r="AC1363" s="97"/>
      <c r="AD1363" s="93"/>
    </row>
    <row r="1364" spans="1:30">
      <c r="A1364" s="97">
        <f t="shared" si="21"/>
        <v>1359</v>
      </c>
      <c r="B1364" s="97"/>
      <c r="C1364" s="51" t="str">
        <f>IF(AND(AdmittedwithRecentDischarge!$O1616&lt;&gt;"",AdmittedwithRecentDischarge!$I1616&lt;&gt;"",AdmittedwithRecentDischarge!$S1616&lt;&gt;""), AdmittedwithRecentDischarge!$S1616,"")</f>
        <v/>
      </c>
      <c r="D1364" s="97">
        <f>RANK($F1364,$F$6:$F$2005,0)+COUNTIF($F$6:$F1364,F1364)</f>
        <v>100</v>
      </c>
      <c r="E1364" s="97"/>
      <c r="F1364" s="97"/>
      <c r="G1364" s="97"/>
      <c r="H1364" s="97"/>
      <c r="I1364" s="93"/>
      <c r="J1364" s="97"/>
      <c r="K1364" s="51" t="str">
        <f>IF(AND(TransferLog!$J1380&lt;&gt;"",TransferLog!$L1380&lt;&gt;""), TransferLog!$L1380,"")</f>
        <v/>
      </c>
      <c r="L1364" s="97">
        <f t="array" ref="L1364">RANK($N1364,$N$6:$N$2005,0)+COUNTIF($N$6:$N1364,N1364)</f>
        <v>100</v>
      </c>
      <c r="M1364" s="97"/>
      <c r="N1364" s="97"/>
      <c r="O1364" s="97"/>
      <c r="P1364" s="97"/>
      <c r="Q1364" s="93"/>
      <c r="U1364" s="93"/>
      <c r="W1364" s="51" t="str">
        <f>IF(AND(AdmittedwithRecentDischarge!$O1616&lt;&gt;"",AdmittedwithRecentDischarge!$I1616&lt;&gt;"",AdmittedwithRecentDischarge!$W1616&lt;&gt;""), AdmittedwithRecentDischarge!$W1616,"")</f>
        <v/>
      </c>
      <c r="X1364" s="97">
        <f t="array" ref="X1364">RANK($Z1364,$Z$6:$Z$2005,0)+COUNTIF($Z$6:$Z1364,Z1364)</f>
        <v>100</v>
      </c>
      <c r="AC1364" s="97"/>
      <c r="AD1364" s="93"/>
    </row>
    <row r="1365" spans="1:30">
      <c r="A1365" s="97">
        <f t="shared" si="21"/>
        <v>1360</v>
      </c>
      <c r="B1365" s="97"/>
      <c r="C1365" s="51" t="str">
        <f>IF(AND(AdmittedwithRecentDischarge!$O1617&lt;&gt;"",AdmittedwithRecentDischarge!$I1617&lt;&gt;"",AdmittedwithRecentDischarge!$S1617&lt;&gt;""), AdmittedwithRecentDischarge!$S1617,"")</f>
        <v/>
      </c>
      <c r="D1365" s="97">
        <f>RANK($F1365,$F$6:$F$2005,0)+COUNTIF($F$6:$F1365,F1365)</f>
        <v>100</v>
      </c>
      <c r="E1365" s="97"/>
      <c r="F1365" s="97"/>
      <c r="G1365" s="97"/>
      <c r="H1365" s="97"/>
      <c r="I1365" s="93"/>
      <c r="J1365" s="97"/>
      <c r="K1365" s="51" t="str">
        <f>IF(AND(TransferLog!$J1381&lt;&gt;"",TransferLog!$L1381&lt;&gt;""), TransferLog!$L1381,"")</f>
        <v/>
      </c>
      <c r="L1365" s="97">
        <f t="array" ref="L1365">RANK($N1365,$N$6:$N$2005,0)+COUNTIF($N$6:$N1365,N1365)</f>
        <v>100</v>
      </c>
      <c r="M1365" s="97"/>
      <c r="N1365" s="97"/>
      <c r="O1365" s="97"/>
      <c r="P1365" s="97"/>
      <c r="Q1365" s="93"/>
      <c r="U1365" s="93"/>
      <c r="W1365" s="51" t="str">
        <f>IF(AND(AdmittedwithRecentDischarge!$O1617&lt;&gt;"",AdmittedwithRecentDischarge!$I1617&lt;&gt;"",AdmittedwithRecentDischarge!$W1617&lt;&gt;""), AdmittedwithRecentDischarge!$W1617,"")</f>
        <v/>
      </c>
      <c r="X1365" s="97">
        <f t="array" ref="X1365">RANK($Z1365,$Z$6:$Z$2005,0)+COUNTIF($Z$6:$Z1365,Z1365)</f>
        <v>100</v>
      </c>
      <c r="AC1365" s="97"/>
      <c r="AD1365" s="93"/>
    </row>
    <row r="1366" spans="1:30">
      <c r="A1366" s="97">
        <f t="shared" si="21"/>
        <v>1361</v>
      </c>
      <c r="B1366" s="97"/>
      <c r="C1366" s="51" t="str">
        <f>IF(AND(AdmittedwithRecentDischarge!$O1618&lt;&gt;"",AdmittedwithRecentDischarge!$I1618&lt;&gt;"",AdmittedwithRecentDischarge!$S1618&lt;&gt;""), AdmittedwithRecentDischarge!$S1618,"")</f>
        <v/>
      </c>
      <c r="D1366" s="97">
        <f>RANK($F1366,$F$6:$F$2005,0)+COUNTIF($F$6:$F1366,F1366)</f>
        <v>100</v>
      </c>
      <c r="E1366" s="97"/>
      <c r="F1366" s="97"/>
      <c r="G1366" s="97"/>
      <c r="H1366" s="97"/>
      <c r="I1366" s="93"/>
      <c r="J1366" s="97"/>
      <c r="K1366" s="51" t="str">
        <f>IF(AND(TransferLog!$J1382&lt;&gt;"",TransferLog!$L1382&lt;&gt;""), TransferLog!$L1382,"")</f>
        <v/>
      </c>
      <c r="L1366" s="97">
        <f t="array" ref="L1366">RANK($N1366,$N$6:$N$2005,0)+COUNTIF($N$6:$N1366,N1366)</f>
        <v>100</v>
      </c>
      <c r="M1366" s="97"/>
      <c r="N1366" s="97"/>
      <c r="O1366" s="97"/>
      <c r="P1366" s="97"/>
      <c r="Q1366" s="93"/>
      <c r="U1366" s="93"/>
      <c r="W1366" s="51" t="str">
        <f>IF(AND(AdmittedwithRecentDischarge!$O1618&lt;&gt;"",AdmittedwithRecentDischarge!$I1618&lt;&gt;"",AdmittedwithRecentDischarge!$W1618&lt;&gt;""), AdmittedwithRecentDischarge!$W1618,"")</f>
        <v/>
      </c>
      <c r="X1366" s="97">
        <f t="array" ref="X1366">RANK($Z1366,$Z$6:$Z$2005,0)+COUNTIF($Z$6:$Z1366,Z1366)</f>
        <v>100</v>
      </c>
      <c r="AC1366" s="97"/>
      <c r="AD1366" s="93"/>
    </row>
    <row r="1367" spans="1:30">
      <c r="A1367" s="97">
        <f t="shared" si="21"/>
        <v>1362</v>
      </c>
      <c r="B1367" s="97"/>
      <c r="C1367" s="51" t="str">
        <f>IF(AND(AdmittedwithRecentDischarge!$O1619&lt;&gt;"",AdmittedwithRecentDischarge!$I1619&lt;&gt;"",AdmittedwithRecentDischarge!$S1619&lt;&gt;""), AdmittedwithRecentDischarge!$S1619,"")</f>
        <v/>
      </c>
      <c r="D1367" s="97">
        <f>RANK($F1367,$F$6:$F$2005,0)+COUNTIF($F$6:$F1367,F1367)</f>
        <v>100</v>
      </c>
      <c r="E1367" s="97"/>
      <c r="F1367" s="97"/>
      <c r="G1367" s="97"/>
      <c r="H1367" s="97"/>
      <c r="I1367" s="93"/>
      <c r="J1367" s="97"/>
      <c r="K1367" s="51" t="str">
        <f>IF(AND(TransferLog!$J1383&lt;&gt;"",TransferLog!$L1383&lt;&gt;""), TransferLog!$L1383,"")</f>
        <v/>
      </c>
      <c r="L1367" s="97">
        <f t="array" ref="L1367">RANK($N1367,$N$6:$N$2005,0)+COUNTIF($N$6:$N1367,N1367)</f>
        <v>100</v>
      </c>
      <c r="M1367" s="97"/>
      <c r="N1367" s="97"/>
      <c r="O1367" s="97"/>
      <c r="P1367" s="97"/>
      <c r="Q1367" s="93"/>
      <c r="U1367" s="93"/>
      <c r="W1367" s="51" t="str">
        <f>IF(AND(AdmittedwithRecentDischarge!$O1619&lt;&gt;"",AdmittedwithRecentDischarge!$I1619&lt;&gt;"",AdmittedwithRecentDischarge!$W1619&lt;&gt;""), AdmittedwithRecentDischarge!$W1619,"")</f>
        <v/>
      </c>
      <c r="X1367" s="97">
        <f t="array" ref="X1367">RANK($Z1367,$Z$6:$Z$2005,0)+COUNTIF($Z$6:$Z1367,Z1367)</f>
        <v>100</v>
      </c>
      <c r="AC1367" s="97"/>
      <c r="AD1367" s="93"/>
    </row>
    <row r="1368" spans="1:30">
      <c r="A1368" s="97">
        <f t="shared" si="21"/>
        <v>1363</v>
      </c>
      <c r="B1368" s="97"/>
      <c r="C1368" s="51" t="str">
        <f>IF(AND(AdmittedwithRecentDischarge!$O1620&lt;&gt;"",AdmittedwithRecentDischarge!$I1620&lt;&gt;"",AdmittedwithRecentDischarge!$S1620&lt;&gt;""), AdmittedwithRecentDischarge!$S1620,"")</f>
        <v/>
      </c>
      <c r="D1368" s="97">
        <f>RANK($F1368,$F$6:$F$2005,0)+COUNTIF($F$6:$F1368,F1368)</f>
        <v>100</v>
      </c>
      <c r="E1368" s="97"/>
      <c r="F1368" s="97"/>
      <c r="G1368" s="97"/>
      <c r="H1368" s="97"/>
      <c r="I1368" s="93"/>
      <c r="J1368" s="97"/>
      <c r="K1368" s="51" t="str">
        <f>IF(AND(TransferLog!$J1384&lt;&gt;"",TransferLog!$L1384&lt;&gt;""), TransferLog!$L1384,"")</f>
        <v/>
      </c>
      <c r="L1368" s="97">
        <f t="array" ref="L1368">RANK($N1368,$N$6:$N$2005,0)+COUNTIF($N$6:$N1368,N1368)</f>
        <v>100</v>
      </c>
      <c r="M1368" s="97"/>
      <c r="N1368" s="97"/>
      <c r="O1368" s="97"/>
      <c r="P1368" s="97"/>
      <c r="Q1368" s="93"/>
      <c r="U1368" s="93"/>
      <c r="W1368" s="51" t="str">
        <f>IF(AND(AdmittedwithRecentDischarge!$O1620&lt;&gt;"",AdmittedwithRecentDischarge!$I1620&lt;&gt;"",AdmittedwithRecentDischarge!$W1620&lt;&gt;""), AdmittedwithRecentDischarge!$W1620,"")</f>
        <v/>
      </c>
      <c r="X1368" s="97">
        <f t="array" ref="X1368">RANK($Z1368,$Z$6:$Z$2005,0)+COUNTIF($Z$6:$Z1368,Z1368)</f>
        <v>100</v>
      </c>
      <c r="AC1368" s="97"/>
      <c r="AD1368" s="93"/>
    </row>
    <row r="1369" spans="1:30">
      <c r="A1369" s="97">
        <f t="shared" si="21"/>
        <v>1364</v>
      </c>
      <c r="B1369" s="97"/>
      <c r="C1369" s="51" t="str">
        <f>IF(AND(AdmittedwithRecentDischarge!$O1621&lt;&gt;"",AdmittedwithRecentDischarge!$I1621&lt;&gt;"",AdmittedwithRecentDischarge!$S1621&lt;&gt;""), AdmittedwithRecentDischarge!$S1621,"")</f>
        <v/>
      </c>
      <c r="D1369" s="97">
        <f>RANK($F1369,$F$6:$F$2005,0)+COUNTIF($F$6:$F1369,F1369)</f>
        <v>100</v>
      </c>
      <c r="E1369" s="97"/>
      <c r="F1369" s="97"/>
      <c r="G1369" s="97"/>
      <c r="H1369" s="97"/>
      <c r="I1369" s="93"/>
      <c r="J1369" s="97"/>
      <c r="K1369" s="51" t="str">
        <f>IF(AND(TransferLog!$J1385&lt;&gt;"",TransferLog!$L1385&lt;&gt;""), TransferLog!$L1385,"")</f>
        <v/>
      </c>
      <c r="L1369" s="97">
        <f t="array" ref="L1369">RANK($N1369,$N$6:$N$2005,0)+COUNTIF($N$6:$N1369,N1369)</f>
        <v>100</v>
      </c>
      <c r="M1369" s="97"/>
      <c r="N1369" s="97"/>
      <c r="O1369" s="97"/>
      <c r="P1369" s="97"/>
      <c r="Q1369" s="93"/>
      <c r="U1369" s="93"/>
      <c r="W1369" s="51" t="str">
        <f>IF(AND(AdmittedwithRecentDischarge!$O1621&lt;&gt;"",AdmittedwithRecentDischarge!$I1621&lt;&gt;"",AdmittedwithRecentDischarge!$W1621&lt;&gt;""), AdmittedwithRecentDischarge!$W1621,"")</f>
        <v/>
      </c>
      <c r="X1369" s="97">
        <f t="array" ref="X1369">RANK($Z1369,$Z$6:$Z$2005,0)+COUNTIF($Z$6:$Z1369,Z1369)</f>
        <v>100</v>
      </c>
      <c r="AC1369" s="97"/>
      <c r="AD1369" s="93"/>
    </row>
    <row r="1370" spans="1:30">
      <c r="A1370" s="97">
        <f t="shared" si="21"/>
        <v>1365</v>
      </c>
      <c r="B1370" s="97"/>
      <c r="C1370" s="51" t="str">
        <f>IF(AND(AdmittedwithRecentDischarge!$O1622&lt;&gt;"",AdmittedwithRecentDischarge!$I1622&lt;&gt;"",AdmittedwithRecentDischarge!$S1622&lt;&gt;""), AdmittedwithRecentDischarge!$S1622,"")</f>
        <v/>
      </c>
      <c r="D1370" s="97">
        <f>RANK($F1370,$F$6:$F$2005,0)+COUNTIF($F$6:$F1370,F1370)</f>
        <v>100</v>
      </c>
      <c r="E1370" s="97"/>
      <c r="F1370" s="97"/>
      <c r="G1370" s="97"/>
      <c r="H1370" s="97"/>
      <c r="I1370" s="93"/>
      <c r="J1370" s="97"/>
      <c r="K1370" s="51" t="str">
        <f>IF(AND(TransferLog!$J1386&lt;&gt;"",TransferLog!$L1386&lt;&gt;""), TransferLog!$L1386,"")</f>
        <v/>
      </c>
      <c r="L1370" s="97">
        <f t="array" ref="L1370">RANK($N1370,$N$6:$N$2005,0)+COUNTIF($N$6:$N1370,N1370)</f>
        <v>100</v>
      </c>
      <c r="M1370" s="97"/>
      <c r="N1370" s="97"/>
      <c r="O1370" s="97"/>
      <c r="P1370" s="97"/>
      <c r="Q1370" s="93"/>
      <c r="U1370" s="93"/>
      <c r="W1370" s="51" t="str">
        <f>IF(AND(AdmittedwithRecentDischarge!$O1622&lt;&gt;"",AdmittedwithRecentDischarge!$I1622&lt;&gt;"",AdmittedwithRecentDischarge!$W1622&lt;&gt;""), AdmittedwithRecentDischarge!$W1622,"")</f>
        <v/>
      </c>
      <c r="X1370" s="97">
        <f t="array" ref="X1370">RANK($Z1370,$Z$6:$Z$2005,0)+COUNTIF($Z$6:$Z1370,Z1370)</f>
        <v>100</v>
      </c>
      <c r="AC1370" s="97"/>
      <c r="AD1370" s="93"/>
    </row>
    <row r="1371" spans="1:30">
      <c r="A1371" s="97">
        <f t="shared" si="21"/>
        <v>1366</v>
      </c>
      <c r="B1371" s="97"/>
      <c r="C1371" s="51" t="str">
        <f>IF(AND(AdmittedwithRecentDischarge!$O1623&lt;&gt;"",AdmittedwithRecentDischarge!$I1623&lt;&gt;"",AdmittedwithRecentDischarge!$S1623&lt;&gt;""), AdmittedwithRecentDischarge!$S1623,"")</f>
        <v/>
      </c>
      <c r="D1371" s="97">
        <f>RANK($F1371,$F$6:$F$2005,0)+COUNTIF($F$6:$F1371,F1371)</f>
        <v>100</v>
      </c>
      <c r="E1371" s="97"/>
      <c r="F1371" s="97"/>
      <c r="G1371" s="97"/>
      <c r="H1371" s="97"/>
      <c r="I1371" s="93"/>
      <c r="J1371" s="97"/>
      <c r="K1371" s="51" t="str">
        <f>IF(AND(TransferLog!$J1387&lt;&gt;"",TransferLog!$L1387&lt;&gt;""), TransferLog!$L1387,"")</f>
        <v/>
      </c>
      <c r="L1371" s="97">
        <f t="array" ref="L1371">RANK($N1371,$N$6:$N$2005,0)+COUNTIF($N$6:$N1371,N1371)</f>
        <v>100</v>
      </c>
      <c r="M1371" s="97"/>
      <c r="N1371" s="97"/>
      <c r="O1371" s="97"/>
      <c r="P1371" s="97"/>
      <c r="Q1371" s="93"/>
      <c r="U1371" s="93"/>
      <c r="W1371" s="51" t="str">
        <f>IF(AND(AdmittedwithRecentDischarge!$O1623&lt;&gt;"",AdmittedwithRecentDischarge!$I1623&lt;&gt;"",AdmittedwithRecentDischarge!$W1623&lt;&gt;""), AdmittedwithRecentDischarge!$W1623,"")</f>
        <v/>
      </c>
      <c r="X1371" s="97">
        <f t="array" ref="X1371">RANK($Z1371,$Z$6:$Z$2005,0)+COUNTIF($Z$6:$Z1371,Z1371)</f>
        <v>100</v>
      </c>
      <c r="AC1371" s="97"/>
      <c r="AD1371" s="93"/>
    </row>
    <row r="1372" spans="1:30">
      <c r="A1372" s="97">
        <f t="shared" si="21"/>
        <v>1367</v>
      </c>
      <c r="B1372" s="97"/>
      <c r="C1372" s="51" t="str">
        <f>IF(AND(AdmittedwithRecentDischarge!$O1624&lt;&gt;"",AdmittedwithRecentDischarge!$I1624&lt;&gt;"",AdmittedwithRecentDischarge!$S1624&lt;&gt;""), AdmittedwithRecentDischarge!$S1624,"")</f>
        <v/>
      </c>
      <c r="D1372" s="97">
        <f>RANK($F1372,$F$6:$F$2005,0)+COUNTIF($F$6:$F1372,F1372)</f>
        <v>100</v>
      </c>
      <c r="E1372" s="97"/>
      <c r="F1372" s="97"/>
      <c r="G1372" s="97"/>
      <c r="H1372" s="97"/>
      <c r="I1372" s="93"/>
      <c r="J1372" s="97"/>
      <c r="K1372" s="51" t="str">
        <f>IF(AND(TransferLog!$J1388&lt;&gt;"",TransferLog!$L1388&lt;&gt;""), TransferLog!$L1388,"")</f>
        <v/>
      </c>
      <c r="L1372" s="97">
        <f t="array" ref="L1372">RANK($N1372,$N$6:$N$2005,0)+COUNTIF($N$6:$N1372,N1372)</f>
        <v>100</v>
      </c>
      <c r="M1372" s="97"/>
      <c r="N1372" s="97"/>
      <c r="O1372" s="97"/>
      <c r="P1372" s="97"/>
      <c r="Q1372" s="93"/>
      <c r="U1372" s="93"/>
      <c r="W1372" s="51" t="str">
        <f>IF(AND(AdmittedwithRecentDischarge!$O1624&lt;&gt;"",AdmittedwithRecentDischarge!$I1624&lt;&gt;"",AdmittedwithRecentDischarge!$W1624&lt;&gt;""), AdmittedwithRecentDischarge!$W1624,"")</f>
        <v/>
      </c>
      <c r="X1372" s="97">
        <f t="array" ref="X1372">RANK($Z1372,$Z$6:$Z$2005,0)+COUNTIF($Z$6:$Z1372,Z1372)</f>
        <v>100</v>
      </c>
      <c r="AC1372" s="97"/>
      <c r="AD1372" s="93"/>
    </row>
    <row r="1373" spans="1:30">
      <c r="A1373" s="97">
        <f t="shared" si="21"/>
        <v>1368</v>
      </c>
      <c r="B1373" s="97"/>
      <c r="C1373" s="51" t="str">
        <f>IF(AND(AdmittedwithRecentDischarge!$O1625&lt;&gt;"",AdmittedwithRecentDischarge!$I1625&lt;&gt;"",AdmittedwithRecentDischarge!$S1625&lt;&gt;""), AdmittedwithRecentDischarge!$S1625,"")</f>
        <v/>
      </c>
      <c r="D1373" s="97">
        <f>RANK($F1373,$F$6:$F$2005,0)+COUNTIF($F$6:$F1373,F1373)</f>
        <v>100</v>
      </c>
      <c r="E1373" s="97"/>
      <c r="F1373" s="97"/>
      <c r="G1373" s="97"/>
      <c r="H1373" s="97"/>
      <c r="I1373" s="93"/>
      <c r="J1373" s="97"/>
      <c r="K1373" s="51" t="str">
        <f>IF(AND(TransferLog!$J1389&lt;&gt;"",TransferLog!$L1389&lt;&gt;""), TransferLog!$L1389,"")</f>
        <v/>
      </c>
      <c r="L1373" s="97">
        <f t="array" ref="L1373">RANK($N1373,$N$6:$N$2005,0)+COUNTIF($N$6:$N1373,N1373)</f>
        <v>100</v>
      </c>
      <c r="M1373" s="97"/>
      <c r="N1373" s="97"/>
      <c r="O1373" s="97"/>
      <c r="P1373" s="97"/>
      <c r="Q1373" s="93"/>
      <c r="U1373" s="93"/>
      <c r="W1373" s="51" t="str">
        <f>IF(AND(AdmittedwithRecentDischarge!$O1625&lt;&gt;"",AdmittedwithRecentDischarge!$I1625&lt;&gt;"",AdmittedwithRecentDischarge!$W1625&lt;&gt;""), AdmittedwithRecentDischarge!$W1625,"")</f>
        <v/>
      </c>
      <c r="X1373" s="97">
        <f t="array" ref="X1373">RANK($Z1373,$Z$6:$Z$2005,0)+COUNTIF($Z$6:$Z1373,Z1373)</f>
        <v>100</v>
      </c>
      <c r="AC1373" s="97"/>
      <c r="AD1373" s="93"/>
    </row>
    <row r="1374" spans="1:30">
      <c r="A1374" s="97">
        <f t="shared" si="21"/>
        <v>1369</v>
      </c>
      <c r="B1374" s="97"/>
      <c r="C1374" s="51" t="str">
        <f>IF(AND(AdmittedwithRecentDischarge!$O1626&lt;&gt;"",AdmittedwithRecentDischarge!$I1626&lt;&gt;"",AdmittedwithRecentDischarge!$S1626&lt;&gt;""), AdmittedwithRecentDischarge!$S1626,"")</f>
        <v/>
      </c>
      <c r="D1374" s="97">
        <f>RANK($F1374,$F$6:$F$2005,0)+COUNTIF($F$6:$F1374,F1374)</f>
        <v>100</v>
      </c>
      <c r="E1374" s="97"/>
      <c r="F1374" s="97"/>
      <c r="G1374" s="97"/>
      <c r="H1374" s="97"/>
      <c r="I1374" s="93"/>
      <c r="J1374" s="97"/>
      <c r="K1374" s="51" t="str">
        <f>IF(AND(TransferLog!$J1390&lt;&gt;"",TransferLog!$L1390&lt;&gt;""), TransferLog!$L1390,"")</f>
        <v/>
      </c>
      <c r="L1374" s="97">
        <f t="array" ref="L1374">RANK($N1374,$N$6:$N$2005,0)+COUNTIF($N$6:$N1374,N1374)</f>
        <v>100</v>
      </c>
      <c r="M1374" s="97"/>
      <c r="N1374" s="97"/>
      <c r="O1374" s="97"/>
      <c r="P1374" s="97"/>
      <c r="Q1374" s="93"/>
      <c r="U1374" s="93"/>
      <c r="W1374" s="51" t="str">
        <f>IF(AND(AdmittedwithRecentDischarge!$O1626&lt;&gt;"",AdmittedwithRecentDischarge!$I1626&lt;&gt;"",AdmittedwithRecentDischarge!$W1626&lt;&gt;""), AdmittedwithRecentDischarge!$W1626,"")</f>
        <v/>
      </c>
      <c r="X1374" s="97">
        <f t="array" ref="X1374">RANK($Z1374,$Z$6:$Z$2005,0)+COUNTIF($Z$6:$Z1374,Z1374)</f>
        <v>100</v>
      </c>
      <c r="AC1374" s="97"/>
      <c r="AD1374" s="93"/>
    </row>
    <row r="1375" spans="1:30">
      <c r="A1375" s="97">
        <f t="shared" si="21"/>
        <v>1370</v>
      </c>
      <c r="B1375" s="97"/>
      <c r="C1375" s="51" t="str">
        <f>IF(AND(AdmittedwithRecentDischarge!$O1627&lt;&gt;"",AdmittedwithRecentDischarge!$I1627&lt;&gt;"",AdmittedwithRecentDischarge!$S1627&lt;&gt;""), AdmittedwithRecentDischarge!$S1627,"")</f>
        <v/>
      </c>
      <c r="D1375" s="97">
        <f>RANK($F1375,$F$6:$F$2005,0)+COUNTIF($F$6:$F1375,F1375)</f>
        <v>100</v>
      </c>
      <c r="E1375" s="97"/>
      <c r="F1375" s="97"/>
      <c r="G1375" s="97"/>
      <c r="H1375" s="97"/>
      <c r="I1375" s="93"/>
      <c r="J1375" s="97"/>
      <c r="K1375" s="51" t="str">
        <f>IF(AND(TransferLog!$J1391&lt;&gt;"",TransferLog!$L1391&lt;&gt;""), TransferLog!$L1391,"")</f>
        <v/>
      </c>
      <c r="L1375" s="97">
        <f t="array" ref="L1375">RANK($N1375,$N$6:$N$2005,0)+COUNTIF($N$6:$N1375,N1375)</f>
        <v>100</v>
      </c>
      <c r="M1375" s="97"/>
      <c r="N1375" s="97"/>
      <c r="O1375" s="97"/>
      <c r="P1375" s="97"/>
      <c r="Q1375" s="93"/>
      <c r="U1375" s="93"/>
      <c r="W1375" s="51" t="str">
        <f>IF(AND(AdmittedwithRecentDischarge!$O1627&lt;&gt;"",AdmittedwithRecentDischarge!$I1627&lt;&gt;"",AdmittedwithRecentDischarge!$W1627&lt;&gt;""), AdmittedwithRecentDischarge!$W1627,"")</f>
        <v/>
      </c>
      <c r="X1375" s="97">
        <f t="array" ref="X1375">RANK($Z1375,$Z$6:$Z$2005,0)+COUNTIF($Z$6:$Z1375,Z1375)</f>
        <v>100</v>
      </c>
      <c r="AC1375" s="97"/>
      <c r="AD1375" s="93"/>
    </row>
    <row r="1376" spans="1:30">
      <c r="A1376" s="97">
        <f t="shared" si="21"/>
        <v>1371</v>
      </c>
      <c r="B1376" s="97"/>
      <c r="C1376" s="51" t="str">
        <f>IF(AND(AdmittedwithRecentDischarge!$O1628&lt;&gt;"",AdmittedwithRecentDischarge!$I1628&lt;&gt;"",AdmittedwithRecentDischarge!$S1628&lt;&gt;""), AdmittedwithRecentDischarge!$S1628,"")</f>
        <v/>
      </c>
      <c r="D1376" s="97">
        <f>RANK($F1376,$F$6:$F$2005,0)+COUNTIF($F$6:$F1376,F1376)</f>
        <v>100</v>
      </c>
      <c r="E1376" s="97"/>
      <c r="F1376" s="97"/>
      <c r="G1376" s="97"/>
      <c r="H1376" s="97"/>
      <c r="I1376" s="93"/>
      <c r="J1376" s="97"/>
      <c r="K1376" s="51" t="str">
        <f>IF(AND(TransferLog!$J1392&lt;&gt;"",TransferLog!$L1392&lt;&gt;""), TransferLog!$L1392,"")</f>
        <v/>
      </c>
      <c r="L1376" s="97">
        <f t="array" ref="L1376">RANK($N1376,$N$6:$N$2005,0)+COUNTIF($N$6:$N1376,N1376)</f>
        <v>100</v>
      </c>
      <c r="M1376" s="97"/>
      <c r="N1376" s="97"/>
      <c r="O1376" s="97"/>
      <c r="P1376" s="97"/>
      <c r="Q1376" s="93"/>
      <c r="U1376" s="93"/>
      <c r="W1376" s="51" t="str">
        <f>IF(AND(AdmittedwithRecentDischarge!$O1628&lt;&gt;"",AdmittedwithRecentDischarge!$I1628&lt;&gt;"",AdmittedwithRecentDischarge!$W1628&lt;&gt;""), AdmittedwithRecentDischarge!$W1628,"")</f>
        <v/>
      </c>
      <c r="X1376" s="97">
        <f t="array" ref="X1376">RANK($Z1376,$Z$6:$Z$2005,0)+COUNTIF($Z$6:$Z1376,Z1376)</f>
        <v>100</v>
      </c>
      <c r="AC1376" s="97"/>
      <c r="AD1376" s="93"/>
    </row>
    <row r="1377" spans="1:30">
      <c r="A1377" s="97">
        <f t="shared" si="21"/>
        <v>1372</v>
      </c>
      <c r="B1377" s="97"/>
      <c r="C1377" s="51" t="str">
        <f>IF(AND(AdmittedwithRecentDischarge!$O1629&lt;&gt;"",AdmittedwithRecentDischarge!$I1629&lt;&gt;"",AdmittedwithRecentDischarge!$S1629&lt;&gt;""), AdmittedwithRecentDischarge!$S1629,"")</f>
        <v/>
      </c>
      <c r="D1377" s="97">
        <f>RANK($F1377,$F$6:$F$2005,0)+COUNTIF($F$6:$F1377,F1377)</f>
        <v>100</v>
      </c>
      <c r="E1377" s="97"/>
      <c r="F1377" s="97"/>
      <c r="G1377" s="97"/>
      <c r="H1377" s="97"/>
      <c r="I1377" s="93"/>
      <c r="J1377" s="97"/>
      <c r="K1377" s="51" t="str">
        <f>IF(AND(TransferLog!$J1393&lt;&gt;"",TransferLog!$L1393&lt;&gt;""), TransferLog!$L1393,"")</f>
        <v/>
      </c>
      <c r="L1377" s="97">
        <f t="array" ref="L1377">RANK($N1377,$N$6:$N$2005,0)+COUNTIF($N$6:$N1377,N1377)</f>
        <v>100</v>
      </c>
      <c r="M1377" s="97"/>
      <c r="N1377" s="97"/>
      <c r="O1377" s="97"/>
      <c r="P1377" s="97"/>
      <c r="Q1377" s="93"/>
      <c r="U1377" s="93"/>
      <c r="W1377" s="51" t="str">
        <f>IF(AND(AdmittedwithRecentDischarge!$O1629&lt;&gt;"",AdmittedwithRecentDischarge!$I1629&lt;&gt;"",AdmittedwithRecentDischarge!$W1629&lt;&gt;""), AdmittedwithRecentDischarge!$W1629,"")</f>
        <v/>
      </c>
      <c r="X1377" s="97">
        <f t="array" ref="X1377">RANK($Z1377,$Z$6:$Z$2005,0)+COUNTIF($Z$6:$Z1377,Z1377)</f>
        <v>100</v>
      </c>
      <c r="AC1377" s="97"/>
      <c r="AD1377" s="93"/>
    </row>
    <row r="1378" spans="1:30">
      <c r="A1378" s="97">
        <f t="shared" si="21"/>
        <v>1373</v>
      </c>
      <c r="B1378" s="97"/>
      <c r="C1378" s="51" t="str">
        <f>IF(AND(AdmittedwithRecentDischarge!$O1630&lt;&gt;"",AdmittedwithRecentDischarge!$I1630&lt;&gt;"",AdmittedwithRecentDischarge!$S1630&lt;&gt;""), AdmittedwithRecentDischarge!$S1630,"")</f>
        <v/>
      </c>
      <c r="D1378" s="97">
        <f>RANK($F1378,$F$6:$F$2005,0)+COUNTIF($F$6:$F1378,F1378)</f>
        <v>100</v>
      </c>
      <c r="E1378" s="97"/>
      <c r="F1378" s="97"/>
      <c r="G1378" s="97"/>
      <c r="H1378" s="97"/>
      <c r="I1378" s="93"/>
      <c r="J1378" s="97"/>
      <c r="K1378" s="51" t="str">
        <f>IF(AND(TransferLog!$J1394&lt;&gt;"",TransferLog!$L1394&lt;&gt;""), TransferLog!$L1394,"")</f>
        <v/>
      </c>
      <c r="L1378" s="97">
        <f t="array" ref="L1378">RANK($N1378,$N$6:$N$2005,0)+COUNTIF($N$6:$N1378,N1378)</f>
        <v>100</v>
      </c>
      <c r="M1378" s="97"/>
      <c r="N1378" s="97"/>
      <c r="O1378" s="97"/>
      <c r="P1378" s="97"/>
      <c r="Q1378" s="93"/>
      <c r="U1378" s="93"/>
      <c r="W1378" s="51" t="str">
        <f>IF(AND(AdmittedwithRecentDischarge!$O1630&lt;&gt;"",AdmittedwithRecentDischarge!$I1630&lt;&gt;"",AdmittedwithRecentDischarge!$W1630&lt;&gt;""), AdmittedwithRecentDischarge!$W1630,"")</f>
        <v/>
      </c>
      <c r="X1378" s="97">
        <f t="array" ref="X1378">RANK($Z1378,$Z$6:$Z$2005,0)+COUNTIF($Z$6:$Z1378,Z1378)</f>
        <v>100</v>
      </c>
      <c r="AC1378" s="97"/>
      <c r="AD1378" s="93"/>
    </row>
    <row r="1379" spans="1:30">
      <c r="A1379" s="97">
        <f t="shared" si="21"/>
        <v>1374</v>
      </c>
      <c r="B1379" s="97"/>
      <c r="C1379" s="51" t="str">
        <f>IF(AND(AdmittedwithRecentDischarge!$O1631&lt;&gt;"",AdmittedwithRecentDischarge!$I1631&lt;&gt;"",AdmittedwithRecentDischarge!$S1631&lt;&gt;""), AdmittedwithRecentDischarge!$S1631,"")</f>
        <v/>
      </c>
      <c r="D1379" s="97">
        <f>RANK($F1379,$F$6:$F$2005,0)+COUNTIF($F$6:$F1379,F1379)</f>
        <v>100</v>
      </c>
      <c r="E1379" s="97"/>
      <c r="F1379" s="97"/>
      <c r="G1379" s="97"/>
      <c r="H1379" s="97"/>
      <c r="I1379" s="93"/>
      <c r="J1379" s="97"/>
      <c r="K1379" s="51" t="str">
        <f>IF(AND(TransferLog!$J1395&lt;&gt;"",TransferLog!$L1395&lt;&gt;""), TransferLog!$L1395,"")</f>
        <v/>
      </c>
      <c r="L1379" s="97">
        <f t="array" ref="L1379">RANK($N1379,$N$6:$N$2005,0)+COUNTIF($N$6:$N1379,N1379)</f>
        <v>100</v>
      </c>
      <c r="M1379" s="97"/>
      <c r="N1379" s="97"/>
      <c r="O1379" s="97"/>
      <c r="P1379" s="97"/>
      <c r="Q1379" s="93"/>
      <c r="U1379" s="93"/>
      <c r="W1379" s="51" t="str">
        <f>IF(AND(AdmittedwithRecentDischarge!$O1631&lt;&gt;"",AdmittedwithRecentDischarge!$I1631&lt;&gt;"",AdmittedwithRecentDischarge!$W1631&lt;&gt;""), AdmittedwithRecentDischarge!$W1631,"")</f>
        <v/>
      </c>
      <c r="X1379" s="97">
        <f t="array" ref="X1379">RANK($Z1379,$Z$6:$Z$2005,0)+COUNTIF($Z$6:$Z1379,Z1379)</f>
        <v>100</v>
      </c>
      <c r="AC1379" s="97"/>
      <c r="AD1379" s="93"/>
    </row>
    <row r="1380" spans="1:30">
      <c r="A1380" s="97">
        <f t="shared" si="21"/>
        <v>1375</v>
      </c>
      <c r="B1380" s="97"/>
      <c r="C1380" s="51" t="str">
        <f>IF(AND(AdmittedwithRecentDischarge!$O1632&lt;&gt;"",AdmittedwithRecentDischarge!$I1632&lt;&gt;"",AdmittedwithRecentDischarge!$S1632&lt;&gt;""), AdmittedwithRecentDischarge!$S1632,"")</f>
        <v/>
      </c>
      <c r="D1380" s="97">
        <f>RANK($F1380,$F$6:$F$2005,0)+COUNTIF($F$6:$F1380,F1380)</f>
        <v>100</v>
      </c>
      <c r="E1380" s="97"/>
      <c r="F1380" s="97"/>
      <c r="G1380" s="97"/>
      <c r="H1380" s="97"/>
      <c r="I1380" s="93"/>
      <c r="J1380" s="97"/>
      <c r="K1380" s="51" t="str">
        <f>IF(AND(TransferLog!$J1396&lt;&gt;"",TransferLog!$L1396&lt;&gt;""), TransferLog!$L1396,"")</f>
        <v/>
      </c>
      <c r="L1380" s="97">
        <f t="array" ref="L1380">RANK($N1380,$N$6:$N$2005,0)+COUNTIF($N$6:$N1380,N1380)</f>
        <v>100</v>
      </c>
      <c r="M1380" s="97"/>
      <c r="N1380" s="97"/>
      <c r="O1380" s="97"/>
      <c r="P1380" s="97"/>
      <c r="Q1380" s="93"/>
      <c r="U1380" s="93"/>
      <c r="W1380" s="51" t="str">
        <f>IF(AND(AdmittedwithRecentDischarge!$O1632&lt;&gt;"",AdmittedwithRecentDischarge!$I1632&lt;&gt;"",AdmittedwithRecentDischarge!$W1632&lt;&gt;""), AdmittedwithRecentDischarge!$W1632,"")</f>
        <v/>
      </c>
      <c r="X1380" s="97">
        <f t="array" ref="X1380">RANK($Z1380,$Z$6:$Z$2005,0)+COUNTIF($Z$6:$Z1380,Z1380)</f>
        <v>100</v>
      </c>
      <c r="AC1380" s="97"/>
      <c r="AD1380" s="93"/>
    </row>
    <row r="1381" spans="1:30">
      <c r="A1381" s="97">
        <f t="shared" si="21"/>
        <v>1376</v>
      </c>
      <c r="B1381" s="97"/>
      <c r="C1381" s="51" t="str">
        <f>IF(AND(AdmittedwithRecentDischarge!$O1633&lt;&gt;"",AdmittedwithRecentDischarge!$I1633&lt;&gt;"",AdmittedwithRecentDischarge!$S1633&lt;&gt;""), AdmittedwithRecentDischarge!$S1633,"")</f>
        <v/>
      </c>
      <c r="D1381" s="97">
        <f>RANK($F1381,$F$6:$F$2005,0)+COUNTIF($F$6:$F1381,F1381)</f>
        <v>100</v>
      </c>
      <c r="E1381" s="97"/>
      <c r="F1381" s="97"/>
      <c r="G1381" s="97"/>
      <c r="H1381" s="97"/>
      <c r="I1381" s="93"/>
      <c r="J1381" s="97"/>
      <c r="K1381" s="51" t="str">
        <f>IF(AND(TransferLog!$J1397&lt;&gt;"",TransferLog!$L1397&lt;&gt;""), TransferLog!$L1397,"")</f>
        <v/>
      </c>
      <c r="L1381" s="97">
        <f t="array" ref="L1381">RANK($N1381,$N$6:$N$2005,0)+COUNTIF($N$6:$N1381,N1381)</f>
        <v>100</v>
      </c>
      <c r="M1381" s="97"/>
      <c r="N1381" s="97"/>
      <c r="O1381" s="97"/>
      <c r="P1381" s="97"/>
      <c r="Q1381" s="93"/>
      <c r="U1381" s="93"/>
      <c r="W1381" s="51" t="str">
        <f>IF(AND(AdmittedwithRecentDischarge!$O1633&lt;&gt;"",AdmittedwithRecentDischarge!$I1633&lt;&gt;"",AdmittedwithRecentDischarge!$W1633&lt;&gt;""), AdmittedwithRecentDischarge!$W1633,"")</f>
        <v/>
      </c>
      <c r="X1381" s="97">
        <f t="array" ref="X1381">RANK($Z1381,$Z$6:$Z$2005,0)+COUNTIF($Z$6:$Z1381,Z1381)</f>
        <v>100</v>
      </c>
      <c r="AC1381" s="97"/>
      <c r="AD1381" s="93"/>
    </row>
    <row r="1382" spans="1:30">
      <c r="A1382" s="97">
        <f t="shared" si="21"/>
        <v>1377</v>
      </c>
      <c r="B1382" s="97"/>
      <c r="C1382" s="51" t="str">
        <f>IF(AND(AdmittedwithRecentDischarge!$O1634&lt;&gt;"",AdmittedwithRecentDischarge!$I1634&lt;&gt;"",AdmittedwithRecentDischarge!$S1634&lt;&gt;""), AdmittedwithRecentDischarge!$S1634,"")</f>
        <v/>
      </c>
      <c r="D1382" s="97">
        <f>RANK($F1382,$F$6:$F$2005,0)+COUNTIF($F$6:$F1382,F1382)</f>
        <v>100</v>
      </c>
      <c r="E1382" s="97"/>
      <c r="F1382" s="97"/>
      <c r="G1382" s="97"/>
      <c r="H1382" s="97"/>
      <c r="I1382" s="93"/>
      <c r="J1382" s="97"/>
      <c r="K1382" s="51" t="str">
        <f>IF(AND(TransferLog!$J1398&lt;&gt;"",TransferLog!$L1398&lt;&gt;""), TransferLog!$L1398,"")</f>
        <v/>
      </c>
      <c r="L1382" s="97">
        <f t="array" ref="L1382">RANK($N1382,$N$6:$N$2005,0)+COUNTIF($N$6:$N1382,N1382)</f>
        <v>100</v>
      </c>
      <c r="M1382" s="97"/>
      <c r="N1382" s="97"/>
      <c r="O1382" s="97"/>
      <c r="P1382" s="97"/>
      <c r="Q1382" s="93"/>
      <c r="U1382" s="93"/>
      <c r="W1382" s="51" t="str">
        <f>IF(AND(AdmittedwithRecentDischarge!$O1634&lt;&gt;"",AdmittedwithRecentDischarge!$I1634&lt;&gt;"",AdmittedwithRecentDischarge!$W1634&lt;&gt;""), AdmittedwithRecentDischarge!$W1634,"")</f>
        <v/>
      </c>
      <c r="X1382" s="97">
        <f t="array" ref="X1382">RANK($Z1382,$Z$6:$Z$2005,0)+COUNTIF($Z$6:$Z1382,Z1382)</f>
        <v>100</v>
      </c>
      <c r="AC1382" s="97"/>
      <c r="AD1382" s="93"/>
    </row>
    <row r="1383" spans="1:30">
      <c r="A1383" s="97">
        <f t="shared" si="21"/>
        <v>1378</v>
      </c>
      <c r="B1383" s="97"/>
      <c r="C1383" s="51" t="str">
        <f>IF(AND(AdmittedwithRecentDischarge!$O1635&lt;&gt;"",AdmittedwithRecentDischarge!$I1635&lt;&gt;"",AdmittedwithRecentDischarge!$S1635&lt;&gt;""), AdmittedwithRecentDischarge!$S1635,"")</f>
        <v/>
      </c>
      <c r="D1383" s="97">
        <f>RANK($F1383,$F$6:$F$2005,0)+COUNTIF($F$6:$F1383,F1383)</f>
        <v>100</v>
      </c>
      <c r="E1383" s="97"/>
      <c r="F1383" s="97"/>
      <c r="G1383" s="97"/>
      <c r="H1383" s="97"/>
      <c r="I1383" s="93"/>
      <c r="J1383" s="97"/>
      <c r="K1383" s="51" t="str">
        <f>IF(AND(TransferLog!$J1399&lt;&gt;"",TransferLog!$L1399&lt;&gt;""), TransferLog!$L1399,"")</f>
        <v/>
      </c>
      <c r="L1383" s="97">
        <f t="array" ref="L1383">RANK($N1383,$N$6:$N$2005,0)+COUNTIF($N$6:$N1383,N1383)</f>
        <v>100</v>
      </c>
      <c r="M1383" s="97"/>
      <c r="N1383" s="97"/>
      <c r="O1383" s="97"/>
      <c r="P1383" s="97"/>
      <c r="Q1383" s="93"/>
      <c r="U1383" s="93"/>
      <c r="W1383" s="51" t="str">
        <f>IF(AND(AdmittedwithRecentDischarge!$O1635&lt;&gt;"",AdmittedwithRecentDischarge!$I1635&lt;&gt;"",AdmittedwithRecentDischarge!$W1635&lt;&gt;""), AdmittedwithRecentDischarge!$W1635,"")</f>
        <v/>
      </c>
      <c r="X1383" s="97">
        <f t="array" ref="X1383">RANK($Z1383,$Z$6:$Z$2005,0)+COUNTIF($Z$6:$Z1383,Z1383)</f>
        <v>100</v>
      </c>
      <c r="AC1383" s="97"/>
      <c r="AD1383" s="93"/>
    </row>
    <row r="1384" spans="1:30">
      <c r="A1384" s="97">
        <f t="shared" si="21"/>
        <v>1379</v>
      </c>
      <c r="B1384" s="97"/>
      <c r="C1384" s="51" t="str">
        <f>IF(AND(AdmittedwithRecentDischarge!$O1636&lt;&gt;"",AdmittedwithRecentDischarge!$I1636&lt;&gt;"",AdmittedwithRecentDischarge!$S1636&lt;&gt;""), AdmittedwithRecentDischarge!$S1636,"")</f>
        <v/>
      </c>
      <c r="D1384" s="97">
        <f>RANK($F1384,$F$6:$F$2005,0)+COUNTIF($F$6:$F1384,F1384)</f>
        <v>100</v>
      </c>
      <c r="E1384" s="97"/>
      <c r="F1384" s="97"/>
      <c r="G1384" s="97"/>
      <c r="H1384" s="97"/>
      <c r="I1384" s="93"/>
      <c r="J1384" s="97"/>
      <c r="K1384" s="51" t="str">
        <f>IF(AND(TransferLog!$J1400&lt;&gt;"",TransferLog!$L1400&lt;&gt;""), TransferLog!$L1400,"")</f>
        <v/>
      </c>
      <c r="L1384" s="97">
        <f t="array" ref="L1384">RANK($N1384,$N$6:$N$2005,0)+COUNTIF($N$6:$N1384,N1384)</f>
        <v>100</v>
      </c>
      <c r="M1384" s="97"/>
      <c r="N1384" s="97"/>
      <c r="O1384" s="97"/>
      <c r="P1384" s="97"/>
      <c r="Q1384" s="93"/>
      <c r="U1384" s="93"/>
      <c r="W1384" s="51" t="str">
        <f>IF(AND(AdmittedwithRecentDischarge!$O1636&lt;&gt;"",AdmittedwithRecentDischarge!$I1636&lt;&gt;"",AdmittedwithRecentDischarge!$W1636&lt;&gt;""), AdmittedwithRecentDischarge!$W1636,"")</f>
        <v/>
      </c>
      <c r="X1384" s="97">
        <f t="array" ref="X1384">RANK($Z1384,$Z$6:$Z$2005,0)+COUNTIF($Z$6:$Z1384,Z1384)</f>
        <v>100</v>
      </c>
      <c r="AC1384" s="97"/>
      <c r="AD1384" s="93"/>
    </row>
    <row r="1385" spans="1:30">
      <c r="A1385" s="97">
        <f t="shared" si="21"/>
        <v>1380</v>
      </c>
      <c r="B1385" s="97"/>
      <c r="C1385" s="51" t="str">
        <f>IF(AND(AdmittedwithRecentDischarge!$O1637&lt;&gt;"",AdmittedwithRecentDischarge!$I1637&lt;&gt;"",AdmittedwithRecentDischarge!$S1637&lt;&gt;""), AdmittedwithRecentDischarge!$S1637,"")</f>
        <v/>
      </c>
      <c r="D1385" s="97">
        <f>RANK($F1385,$F$6:$F$2005,0)+COUNTIF($F$6:$F1385,F1385)</f>
        <v>100</v>
      </c>
      <c r="E1385" s="97"/>
      <c r="F1385" s="97"/>
      <c r="G1385" s="97"/>
      <c r="H1385" s="97"/>
      <c r="I1385" s="93"/>
      <c r="J1385" s="97"/>
      <c r="K1385" s="51" t="str">
        <f>IF(AND(TransferLog!$J1401&lt;&gt;"",TransferLog!$L1401&lt;&gt;""), TransferLog!$L1401,"")</f>
        <v/>
      </c>
      <c r="L1385" s="97">
        <f t="array" ref="L1385">RANK($N1385,$N$6:$N$2005,0)+COUNTIF($N$6:$N1385,N1385)</f>
        <v>100</v>
      </c>
      <c r="M1385" s="97"/>
      <c r="N1385" s="97"/>
      <c r="O1385" s="97"/>
      <c r="P1385" s="97"/>
      <c r="Q1385" s="93"/>
      <c r="U1385" s="93"/>
      <c r="W1385" s="51" t="str">
        <f>IF(AND(AdmittedwithRecentDischarge!$O1637&lt;&gt;"",AdmittedwithRecentDischarge!$I1637&lt;&gt;"",AdmittedwithRecentDischarge!$W1637&lt;&gt;""), AdmittedwithRecentDischarge!$W1637,"")</f>
        <v/>
      </c>
      <c r="X1385" s="97">
        <f t="array" ref="X1385">RANK($Z1385,$Z$6:$Z$2005,0)+COUNTIF($Z$6:$Z1385,Z1385)</f>
        <v>100</v>
      </c>
      <c r="AC1385" s="97"/>
      <c r="AD1385" s="93"/>
    </row>
    <row r="1386" spans="1:30">
      <c r="A1386" s="97">
        <f t="shared" si="21"/>
        <v>1381</v>
      </c>
      <c r="B1386" s="97"/>
      <c r="C1386" s="51" t="str">
        <f>IF(AND(AdmittedwithRecentDischarge!$O1638&lt;&gt;"",AdmittedwithRecentDischarge!$I1638&lt;&gt;"",AdmittedwithRecentDischarge!$S1638&lt;&gt;""), AdmittedwithRecentDischarge!$S1638,"")</f>
        <v/>
      </c>
      <c r="D1386" s="97">
        <f>RANK($F1386,$F$6:$F$2005,0)+COUNTIF($F$6:$F1386,F1386)</f>
        <v>100</v>
      </c>
      <c r="E1386" s="97"/>
      <c r="F1386" s="97"/>
      <c r="G1386" s="97"/>
      <c r="H1386" s="97"/>
      <c r="I1386" s="93"/>
      <c r="J1386" s="97"/>
      <c r="K1386" s="51" t="str">
        <f>IF(AND(TransferLog!$J1402&lt;&gt;"",TransferLog!$L1402&lt;&gt;""), TransferLog!$L1402,"")</f>
        <v/>
      </c>
      <c r="L1386" s="97">
        <f t="array" ref="L1386">RANK($N1386,$N$6:$N$2005,0)+COUNTIF($N$6:$N1386,N1386)</f>
        <v>100</v>
      </c>
      <c r="M1386" s="97"/>
      <c r="N1386" s="97"/>
      <c r="O1386" s="97"/>
      <c r="P1386" s="97"/>
      <c r="Q1386" s="93"/>
      <c r="U1386" s="93"/>
      <c r="W1386" s="51" t="str">
        <f>IF(AND(AdmittedwithRecentDischarge!$O1638&lt;&gt;"",AdmittedwithRecentDischarge!$I1638&lt;&gt;"",AdmittedwithRecentDischarge!$W1638&lt;&gt;""), AdmittedwithRecentDischarge!$W1638,"")</f>
        <v/>
      </c>
      <c r="X1386" s="97">
        <f t="array" ref="X1386">RANK($Z1386,$Z$6:$Z$2005,0)+COUNTIF($Z$6:$Z1386,Z1386)</f>
        <v>100</v>
      </c>
      <c r="AC1386" s="97"/>
      <c r="AD1386" s="93"/>
    </row>
    <row r="1387" spans="1:30">
      <c r="A1387" s="97">
        <f t="shared" si="21"/>
        <v>1382</v>
      </c>
      <c r="B1387" s="97"/>
      <c r="C1387" s="51" t="str">
        <f>IF(AND(AdmittedwithRecentDischarge!$O1639&lt;&gt;"",AdmittedwithRecentDischarge!$I1639&lt;&gt;"",AdmittedwithRecentDischarge!$S1639&lt;&gt;""), AdmittedwithRecentDischarge!$S1639,"")</f>
        <v/>
      </c>
      <c r="D1387" s="97">
        <f>RANK($F1387,$F$6:$F$2005,0)+COUNTIF($F$6:$F1387,F1387)</f>
        <v>100</v>
      </c>
      <c r="E1387" s="97"/>
      <c r="F1387" s="97"/>
      <c r="G1387" s="97"/>
      <c r="H1387" s="97"/>
      <c r="I1387" s="93"/>
      <c r="J1387" s="97"/>
      <c r="K1387" s="51" t="str">
        <f>IF(AND(TransferLog!$J1403&lt;&gt;"",TransferLog!$L1403&lt;&gt;""), TransferLog!$L1403,"")</f>
        <v/>
      </c>
      <c r="L1387" s="97">
        <f t="array" ref="L1387">RANK($N1387,$N$6:$N$2005,0)+COUNTIF($N$6:$N1387,N1387)</f>
        <v>100</v>
      </c>
      <c r="M1387" s="97"/>
      <c r="N1387" s="97"/>
      <c r="O1387" s="97"/>
      <c r="P1387" s="97"/>
      <c r="Q1387" s="93"/>
      <c r="U1387" s="93"/>
      <c r="W1387" s="51" t="str">
        <f>IF(AND(AdmittedwithRecentDischarge!$O1639&lt;&gt;"",AdmittedwithRecentDischarge!$I1639&lt;&gt;"",AdmittedwithRecentDischarge!$W1639&lt;&gt;""), AdmittedwithRecentDischarge!$W1639,"")</f>
        <v/>
      </c>
      <c r="X1387" s="97">
        <f t="array" ref="X1387">RANK($Z1387,$Z$6:$Z$2005,0)+COUNTIF($Z$6:$Z1387,Z1387)</f>
        <v>100</v>
      </c>
      <c r="AC1387" s="97"/>
      <c r="AD1387" s="93"/>
    </row>
    <row r="1388" spans="1:30">
      <c r="A1388" s="97">
        <f t="shared" si="21"/>
        <v>1383</v>
      </c>
      <c r="B1388" s="97"/>
      <c r="C1388" s="51" t="str">
        <f>IF(AND(AdmittedwithRecentDischarge!$O1640&lt;&gt;"",AdmittedwithRecentDischarge!$I1640&lt;&gt;"",AdmittedwithRecentDischarge!$S1640&lt;&gt;""), AdmittedwithRecentDischarge!$S1640,"")</f>
        <v/>
      </c>
      <c r="D1388" s="97">
        <f>RANK($F1388,$F$6:$F$2005,0)+COUNTIF($F$6:$F1388,F1388)</f>
        <v>100</v>
      </c>
      <c r="E1388" s="97"/>
      <c r="F1388" s="97"/>
      <c r="G1388" s="97"/>
      <c r="H1388" s="97"/>
      <c r="I1388" s="93"/>
      <c r="J1388" s="97"/>
      <c r="K1388" s="51" t="str">
        <f>IF(AND(TransferLog!$J1404&lt;&gt;"",TransferLog!$L1404&lt;&gt;""), TransferLog!$L1404,"")</f>
        <v/>
      </c>
      <c r="L1388" s="97">
        <f t="array" ref="L1388">RANK($N1388,$N$6:$N$2005,0)+COUNTIF($N$6:$N1388,N1388)</f>
        <v>100</v>
      </c>
      <c r="M1388" s="97"/>
      <c r="N1388" s="97"/>
      <c r="O1388" s="97"/>
      <c r="P1388" s="97"/>
      <c r="Q1388" s="93"/>
      <c r="U1388" s="93"/>
      <c r="W1388" s="51" t="str">
        <f>IF(AND(AdmittedwithRecentDischarge!$O1640&lt;&gt;"",AdmittedwithRecentDischarge!$I1640&lt;&gt;"",AdmittedwithRecentDischarge!$W1640&lt;&gt;""), AdmittedwithRecentDischarge!$W1640,"")</f>
        <v/>
      </c>
      <c r="X1388" s="97">
        <f t="array" ref="X1388">RANK($Z1388,$Z$6:$Z$2005,0)+COUNTIF($Z$6:$Z1388,Z1388)</f>
        <v>100</v>
      </c>
      <c r="AC1388" s="97"/>
      <c r="AD1388" s="93"/>
    </row>
    <row r="1389" spans="1:30">
      <c r="A1389" s="97">
        <f t="shared" si="21"/>
        <v>1384</v>
      </c>
      <c r="B1389" s="97"/>
      <c r="C1389" s="51" t="str">
        <f>IF(AND(AdmittedwithRecentDischarge!$O1641&lt;&gt;"",AdmittedwithRecentDischarge!$I1641&lt;&gt;"",AdmittedwithRecentDischarge!$S1641&lt;&gt;""), AdmittedwithRecentDischarge!$S1641,"")</f>
        <v/>
      </c>
      <c r="D1389" s="97">
        <f>RANK($F1389,$F$6:$F$2005,0)+COUNTIF($F$6:$F1389,F1389)</f>
        <v>100</v>
      </c>
      <c r="E1389" s="97"/>
      <c r="F1389" s="97"/>
      <c r="G1389" s="97"/>
      <c r="H1389" s="97"/>
      <c r="I1389" s="93"/>
      <c r="J1389" s="97"/>
      <c r="K1389" s="51" t="str">
        <f>IF(AND(TransferLog!$J1405&lt;&gt;"",TransferLog!$L1405&lt;&gt;""), TransferLog!$L1405,"")</f>
        <v/>
      </c>
      <c r="L1389" s="97">
        <f t="array" ref="L1389">RANK($N1389,$N$6:$N$2005,0)+COUNTIF($N$6:$N1389,N1389)</f>
        <v>100</v>
      </c>
      <c r="M1389" s="97"/>
      <c r="N1389" s="97"/>
      <c r="O1389" s="97"/>
      <c r="P1389" s="97"/>
      <c r="Q1389" s="93"/>
      <c r="U1389" s="93"/>
      <c r="W1389" s="51" t="str">
        <f>IF(AND(AdmittedwithRecentDischarge!$O1641&lt;&gt;"",AdmittedwithRecentDischarge!$I1641&lt;&gt;"",AdmittedwithRecentDischarge!$W1641&lt;&gt;""), AdmittedwithRecentDischarge!$W1641,"")</f>
        <v/>
      </c>
      <c r="X1389" s="97">
        <f t="array" ref="X1389">RANK($Z1389,$Z$6:$Z$2005,0)+COUNTIF($Z$6:$Z1389,Z1389)</f>
        <v>100</v>
      </c>
      <c r="AC1389" s="97"/>
      <c r="AD1389" s="93"/>
    </row>
    <row r="1390" spans="1:30">
      <c r="A1390" s="97">
        <f t="shared" si="21"/>
        <v>1385</v>
      </c>
      <c r="B1390" s="97"/>
      <c r="C1390" s="51" t="str">
        <f>IF(AND(AdmittedwithRecentDischarge!$O1642&lt;&gt;"",AdmittedwithRecentDischarge!$I1642&lt;&gt;"",AdmittedwithRecentDischarge!$S1642&lt;&gt;""), AdmittedwithRecentDischarge!$S1642,"")</f>
        <v/>
      </c>
      <c r="D1390" s="97">
        <f>RANK($F1390,$F$6:$F$2005,0)+COUNTIF($F$6:$F1390,F1390)</f>
        <v>100</v>
      </c>
      <c r="E1390" s="97"/>
      <c r="F1390" s="97"/>
      <c r="G1390" s="97"/>
      <c r="H1390" s="97"/>
      <c r="I1390" s="93"/>
      <c r="J1390" s="97"/>
      <c r="K1390" s="51" t="str">
        <f>IF(AND(TransferLog!$J1406&lt;&gt;"",TransferLog!$L1406&lt;&gt;""), TransferLog!$L1406,"")</f>
        <v/>
      </c>
      <c r="L1390" s="97">
        <f t="array" ref="L1390">RANK($N1390,$N$6:$N$2005,0)+COUNTIF($N$6:$N1390,N1390)</f>
        <v>100</v>
      </c>
      <c r="M1390" s="97"/>
      <c r="N1390" s="97"/>
      <c r="O1390" s="97"/>
      <c r="P1390" s="97"/>
      <c r="Q1390" s="93"/>
      <c r="U1390" s="93"/>
      <c r="W1390" s="51" t="str">
        <f>IF(AND(AdmittedwithRecentDischarge!$O1642&lt;&gt;"",AdmittedwithRecentDischarge!$I1642&lt;&gt;"",AdmittedwithRecentDischarge!$W1642&lt;&gt;""), AdmittedwithRecentDischarge!$W1642,"")</f>
        <v/>
      </c>
      <c r="X1390" s="97">
        <f t="array" ref="X1390">RANK($Z1390,$Z$6:$Z$2005,0)+COUNTIF($Z$6:$Z1390,Z1390)</f>
        <v>100</v>
      </c>
      <c r="AC1390" s="97"/>
      <c r="AD1390" s="93"/>
    </row>
    <row r="1391" spans="1:30">
      <c r="A1391" s="97">
        <f t="shared" si="21"/>
        <v>1386</v>
      </c>
      <c r="B1391" s="97"/>
      <c r="C1391" s="51" t="str">
        <f>IF(AND(AdmittedwithRecentDischarge!$O1643&lt;&gt;"",AdmittedwithRecentDischarge!$I1643&lt;&gt;"",AdmittedwithRecentDischarge!$S1643&lt;&gt;""), AdmittedwithRecentDischarge!$S1643,"")</f>
        <v/>
      </c>
      <c r="D1391" s="97">
        <f>RANK($F1391,$F$6:$F$2005,0)+COUNTIF($F$6:$F1391,F1391)</f>
        <v>100</v>
      </c>
      <c r="E1391" s="97"/>
      <c r="F1391" s="97"/>
      <c r="G1391" s="97"/>
      <c r="H1391" s="97"/>
      <c r="I1391" s="93"/>
      <c r="J1391" s="97"/>
      <c r="K1391" s="51" t="str">
        <f>IF(AND(TransferLog!$J1407&lt;&gt;"",TransferLog!$L1407&lt;&gt;""), TransferLog!$L1407,"")</f>
        <v/>
      </c>
      <c r="L1391" s="97">
        <f t="array" ref="L1391">RANK($N1391,$N$6:$N$2005,0)+COUNTIF($N$6:$N1391,N1391)</f>
        <v>100</v>
      </c>
      <c r="M1391" s="97"/>
      <c r="N1391" s="97"/>
      <c r="O1391" s="97"/>
      <c r="P1391" s="97"/>
      <c r="Q1391" s="93"/>
      <c r="U1391" s="93"/>
      <c r="W1391" s="51" t="str">
        <f>IF(AND(AdmittedwithRecentDischarge!$O1643&lt;&gt;"",AdmittedwithRecentDischarge!$I1643&lt;&gt;"",AdmittedwithRecentDischarge!$W1643&lt;&gt;""), AdmittedwithRecentDischarge!$W1643,"")</f>
        <v/>
      </c>
      <c r="X1391" s="97">
        <f t="array" ref="X1391">RANK($Z1391,$Z$6:$Z$2005,0)+COUNTIF($Z$6:$Z1391,Z1391)</f>
        <v>100</v>
      </c>
      <c r="AC1391" s="97"/>
      <c r="AD1391" s="93"/>
    </row>
    <row r="1392" spans="1:30">
      <c r="A1392" s="97">
        <f t="shared" si="21"/>
        <v>1387</v>
      </c>
      <c r="B1392" s="97"/>
      <c r="C1392" s="51" t="str">
        <f>IF(AND(AdmittedwithRecentDischarge!$O1644&lt;&gt;"",AdmittedwithRecentDischarge!$I1644&lt;&gt;"",AdmittedwithRecentDischarge!$S1644&lt;&gt;""), AdmittedwithRecentDischarge!$S1644,"")</f>
        <v/>
      </c>
      <c r="D1392" s="97">
        <f>RANK($F1392,$F$6:$F$2005,0)+COUNTIF($F$6:$F1392,F1392)</f>
        <v>100</v>
      </c>
      <c r="E1392" s="97"/>
      <c r="F1392" s="97"/>
      <c r="G1392" s="97"/>
      <c r="H1392" s="97"/>
      <c r="I1392" s="93"/>
      <c r="J1392" s="97"/>
      <c r="K1392" s="51" t="str">
        <f>IF(AND(TransferLog!$J1408&lt;&gt;"",TransferLog!$L1408&lt;&gt;""), TransferLog!$L1408,"")</f>
        <v/>
      </c>
      <c r="L1392" s="97">
        <f t="array" ref="L1392">RANK($N1392,$N$6:$N$2005,0)+COUNTIF($N$6:$N1392,N1392)</f>
        <v>100</v>
      </c>
      <c r="M1392" s="97"/>
      <c r="N1392" s="97"/>
      <c r="O1392" s="97"/>
      <c r="P1392" s="97"/>
      <c r="Q1392" s="93"/>
      <c r="U1392" s="93"/>
      <c r="W1392" s="51" t="str">
        <f>IF(AND(AdmittedwithRecentDischarge!$O1644&lt;&gt;"",AdmittedwithRecentDischarge!$I1644&lt;&gt;"",AdmittedwithRecentDischarge!$W1644&lt;&gt;""), AdmittedwithRecentDischarge!$W1644,"")</f>
        <v/>
      </c>
      <c r="X1392" s="97">
        <f t="array" ref="X1392">RANK($Z1392,$Z$6:$Z$2005,0)+COUNTIF($Z$6:$Z1392,Z1392)</f>
        <v>100</v>
      </c>
      <c r="AC1392" s="97"/>
      <c r="AD1392" s="93"/>
    </row>
    <row r="1393" spans="1:30">
      <c r="A1393" s="97">
        <f t="shared" si="21"/>
        <v>1388</v>
      </c>
      <c r="B1393" s="97"/>
      <c r="C1393" s="51" t="str">
        <f>IF(AND(AdmittedwithRecentDischarge!$O1645&lt;&gt;"",AdmittedwithRecentDischarge!$I1645&lt;&gt;"",AdmittedwithRecentDischarge!$S1645&lt;&gt;""), AdmittedwithRecentDischarge!$S1645,"")</f>
        <v/>
      </c>
      <c r="D1393" s="97">
        <f>RANK($F1393,$F$6:$F$2005,0)+COUNTIF($F$6:$F1393,F1393)</f>
        <v>100</v>
      </c>
      <c r="E1393" s="97"/>
      <c r="F1393" s="97"/>
      <c r="G1393" s="97"/>
      <c r="H1393" s="97"/>
      <c r="I1393" s="93"/>
      <c r="J1393" s="97"/>
      <c r="K1393" s="51" t="str">
        <f>IF(AND(TransferLog!$J1409&lt;&gt;"",TransferLog!$L1409&lt;&gt;""), TransferLog!$L1409,"")</f>
        <v/>
      </c>
      <c r="L1393" s="97">
        <f t="array" ref="L1393">RANK($N1393,$N$6:$N$2005,0)+COUNTIF($N$6:$N1393,N1393)</f>
        <v>100</v>
      </c>
      <c r="M1393" s="97"/>
      <c r="N1393" s="97"/>
      <c r="O1393" s="97"/>
      <c r="P1393" s="97"/>
      <c r="Q1393" s="93"/>
      <c r="U1393" s="93"/>
      <c r="W1393" s="51" t="str">
        <f>IF(AND(AdmittedwithRecentDischarge!$O1645&lt;&gt;"",AdmittedwithRecentDischarge!$I1645&lt;&gt;"",AdmittedwithRecentDischarge!$W1645&lt;&gt;""), AdmittedwithRecentDischarge!$W1645,"")</f>
        <v/>
      </c>
      <c r="X1393" s="97">
        <f t="array" ref="X1393">RANK($Z1393,$Z$6:$Z$2005,0)+COUNTIF($Z$6:$Z1393,Z1393)</f>
        <v>100</v>
      </c>
      <c r="AC1393" s="97"/>
      <c r="AD1393" s="93"/>
    </row>
    <row r="1394" spans="1:30">
      <c r="A1394" s="97">
        <f t="shared" si="21"/>
        <v>1389</v>
      </c>
      <c r="B1394" s="97"/>
      <c r="C1394" s="51" t="str">
        <f>IF(AND(AdmittedwithRecentDischarge!$O1646&lt;&gt;"",AdmittedwithRecentDischarge!$I1646&lt;&gt;"",AdmittedwithRecentDischarge!$S1646&lt;&gt;""), AdmittedwithRecentDischarge!$S1646,"")</f>
        <v/>
      </c>
      <c r="D1394" s="97">
        <f>RANK($F1394,$F$6:$F$2005,0)+COUNTIF($F$6:$F1394,F1394)</f>
        <v>100</v>
      </c>
      <c r="E1394" s="97"/>
      <c r="F1394" s="97"/>
      <c r="G1394" s="97"/>
      <c r="H1394" s="97"/>
      <c r="I1394" s="93"/>
      <c r="J1394" s="97"/>
      <c r="K1394" s="51" t="str">
        <f>IF(AND(TransferLog!$J1410&lt;&gt;"",TransferLog!$L1410&lt;&gt;""), TransferLog!$L1410,"")</f>
        <v/>
      </c>
      <c r="L1394" s="97">
        <f t="array" ref="L1394">RANK($N1394,$N$6:$N$2005,0)+COUNTIF($N$6:$N1394,N1394)</f>
        <v>100</v>
      </c>
      <c r="M1394" s="97"/>
      <c r="N1394" s="97"/>
      <c r="O1394" s="97"/>
      <c r="P1394" s="97"/>
      <c r="Q1394" s="93"/>
      <c r="U1394" s="93"/>
      <c r="W1394" s="51" t="str">
        <f>IF(AND(AdmittedwithRecentDischarge!$O1646&lt;&gt;"",AdmittedwithRecentDischarge!$I1646&lt;&gt;"",AdmittedwithRecentDischarge!$W1646&lt;&gt;""), AdmittedwithRecentDischarge!$W1646,"")</f>
        <v/>
      </c>
      <c r="X1394" s="97">
        <f t="array" ref="X1394">RANK($Z1394,$Z$6:$Z$2005,0)+COUNTIF($Z$6:$Z1394,Z1394)</f>
        <v>100</v>
      </c>
      <c r="AC1394" s="97"/>
      <c r="AD1394" s="93"/>
    </row>
    <row r="1395" spans="1:30">
      <c r="A1395" s="97">
        <f t="shared" si="21"/>
        <v>1390</v>
      </c>
      <c r="B1395" s="97"/>
      <c r="C1395" s="51" t="str">
        <f>IF(AND(AdmittedwithRecentDischarge!$O1647&lt;&gt;"",AdmittedwithRecentDischarge!$I1647&lt;&gt;"",AdmittedwithRecentDischarge!$S1647&lt;&gt;""), AdmittedwithRecentDischarge!$S1647,"")</f>
        <v/>
      </c>
      <c r="D1395" s="97">
        <f>RANK($F1395,$F$6:$F$2005,0)+COUNTIF($F$6:$F1395,F1395)</f>
        <v>100</v>
      </c>
      <c r="E1395" s="97"/>
      <c r="F1395" s="97"/>
      <c r="G1395" s="97"/>
      <c r="H1395" s="97"/>
      <c r="I1395" s="93"/>
      <c r="J1395" s="97"/>
      <c r="K1395" s="51" t="str">
        <f>IF(AND(TransferLog!$J1411&lt;&gt;"",TransferLog!$L1411&lt;&gt;""), TransferLog!$L1411,"")</f>
        <v/>
      </c>
      <c r="L1395" s="97">
        <f t="array" ref="L1395">RANK($N1395,$N$6:$N$2005,0)+COUNTIF($N$6:$N1395,N1395)</f>
        <v>100</v>
      </c>
      <c r="M1395" s="97"/>
      <c r="N1395" s="97"/>
      <c r="O1395" s="97"/>
      <c r="P1395" s="97"/>
      <c r="Q1395" s="93"/>
      <c r="U1395" s="93"/>
      <c r="W1395" s="51" t="str">
        <f>IF(AND(AdmittedwithRecentDischarge!$O1647&lt;&gt;"",AdmittedwithRecentDischarge!$I1647&lt;&gt;"",AdmittedwithRecentDischarge!$W1647&lt;&gt;""), AdmittedwithRecentDischarge!$W1647,"")</f>
        <v/>
      </c>
      <c r="X1395" s="97">
        <f t="array" ref="X1395">RANK($Z1395,$Z$6:$Z$2005,0)+COUNTIF($Z$6:$Z1395,Z1395)</f>
        <v>100</v>
      </c>
      <c r="AC1395" s="97"/>
      <c r="AD1395" s="93"/>
    </row>
    <row r="1396" spans="1:30">
      <c r="A1396" s="97">
        <f t="shared" si="21"/>
        <v>1391</v>
      </c>
      <c r="B1396" s="97"/>
      <c r="C1396" s="51" t="str">
        <f>IF(AND(AdmittedwithRecentDischarge!$O1648&lt;&gt;"",AdmittedwithRecentDischarge!$I1648&lt;&gt;"",AdmittedwithRecentDischarge!$S1648&lt;&gt;""), AdmittedwithRecentDischarge!$S1648,"")</f>
        <v/>
      </c>
      <c r="D1396" s="97">
        <f>RANK($F1396,$F$6:$F$2005,0)+COUNTIF($F$6:$F1396,F1396)</f>
        <v>100</v>
      </c>
      <c r="E1396" s="97"/>
      <c r="F1396" s="97"/>
      <c r="G1396" s="97"/>
      <c r="H1396" s="97"/>
      <c r="I1396" s="93"/>
      <c r="J1396" s="97"/>
      <c r="K1396" s="51" t="str">
        <f>IF(AND(TransferLog!$J1412&lt;&gt;"",TransferLog!$L1412&lt;&gt;""), TransferLog!$L1412,"")</f>
        <v/>
      </c>
      <c r="L1396" s="97">
        <f t="array" ref="L1396">RANK($N1396,$N$6:$N$2005,0)+COUNTIF($N$6:$N1396,N1396)</f>
        <v>100</v>
      </c>
      <c r="M1396" s="97"/>
      <c r="N1396" s="97"/>
      <c r="O1396" s="97"/>
      <c r="P1396" s="97"/>
      <c r="Q1396" s="93"/>
      <c r="U1396" s="93"/>
      <c r="W1396" s="51" t="str">
        <f>IF(AND(AdmittedwithRecentDischarge!$O1648&lt;&gt;"",AdmittedwithRecentDischarge!$I1648&lt;&gt;"",AdmittedwithRecentDischarge!$W1648&lt;&gt;""), AdmittedwithRecentDischarge!$W1648,"")</f>
        <v/>
      </c>
      <c r="X1396" s="97">
        <f t="array" ref="X1396">RANK($Z1396,$Z$6:$Z$2005,0)+COUNTIF($Z$6:$Z1396,Z1396)</f>
        <v>100</v>
      </c>
      <c r="AC1396" s="97"/>
      <c r="AD1396" s="93"/>
    </row>
    <row r="1397" spans="1:30">
      <c r="A1397" s="97">
        <f t="shared" si="21"/>
        <v>1392</v>
      </c>
      <c r="B1397" s="97"/>
      <c r="C1397" s="51" t="str">
        <f>IF(AND(AdmittedwithRecentDischarge!$O1649&lt;&gt;"",AdmittedwithRecentDischarge!$I1649&lt;&gt;"",AdmittedwithRecentDischarge!$S1649&lt;&gt;""), AdmittedwithRecentDischarge!$S1649,"")</f>
        <v/>
      </c>
      <c r="D1397" s="97">
        <f>RANK($F1397,$F$6:$F$2005,0)+COUNTIF($F$6:$F1397,F1397)</f>
        <v>100</v>
      </c>
      <c r="E1397" s="97"/>
      <c r="F1397" s="97"/>
      <c r="G1397" s="97"/>
      <c r="H1397" s="97"/>
      <c r="I1397" s="93"/>
      <c r="J1397" s="97"/>
      <c r="K1397" s="51" t="str">
        <f>IF(AND(TransferLog!$J1413&lt;&gt;"",TransferLog!$L1413&lt;&gt;""), TransferLog!$L1413,"")</f>
        <v/>
      </c>
      <c r="L1397" s="97">
        <f t="array" ref="L1397">RANK($N1397,$N$6:$N$2005,0)+COUNTIF($N$6:$N1397,N1397)</f>
        <v>100</v>
      </c>
      <c r="M1397" s="97"/>
      <c r="N1397" s="97"/>
      <c r="O1397" s="97"/>
      <c r="P1397" s="97"/>
      <c r="Q1397" s="93"/>
      <c r="U1397" s="93"/>
      <c r="W1397" s="51" t="str">
        <f>IF(AND(AdmittedwithRecentDischarge!$O1649&lt;&gt;"",AdmittedwithRecentDischarge!$I1649&lt;&gt;"",AdmittedwithRecentDischarge!$W1649&lt;&gt;""), AdmittedwithRecentDischarge!$W1649,"")</f>
        <v/>
      </c>
      <c r="X1397" s="97">
        <f t="array" ref="X1397">RANK($Z1397,$Z$6:$Z$2005,0)+COUNTIF($Z$6:$Z1397,Z1397)</f>
        <v>100</v>
      </c>
      <c r="AC1397" s="97"/>
      <c r="AD1397" s="93"/>
    </row>
    <row r="1398" spans="1:30">
      <c r="A1398" s="97">
        <f t="shared" si="21"/>
        <v>1393</v>
      </c>
      <c r="B1398" s="97"/>
      <c r="C1398" s="51" t="str">
        <f>IF(AND(AdmittedwithRecentDischarge!$O1650&lt;&gt;"",AdmittedwithRecentDischarge!$I1650&lt;&gt;"",AdmittedwithRecentDischarge!$S1650&lt;&gt;""), AdmittedwithRecentDischarge!$S1650,"")</f>
        <v/>
      </c>
      <c r="D1398" s="97">
        <f>RANK($F1398,$F$6:$F$2005,0)+COUNTIF($F$6:$F1398,F1398)</f>
        <v>100</v>
      </c>
      <c r="E1398" s="97"/>
      <c r="F1398" s="97"/>
      <c r="G1398" s="97"/>
      <c r="H1398" s="97"/>
      <c r="I1398" s="93"/>
      <c r="J1398" s="97"/>
      <c r="K1398" s="51" t="str">
        <f>IF(AND(TransferLog!$J1414&lt;&gt;"",TransferLog!$L1414&lt;&gt;""), TransferLog!$L1414,"")</f>
        <v/>
      </c>
      <c r="L1398" s="97">
        <f t="array" ref="L1398">RANK($N1398,$N$6:$N$2005,0)+COUNTIF($N$6:$N1398,N1398)</f>
        <v>100</v>
      </c>
      <c r="M1398" s="97"/>
      <c r="N1398" s="97"/>
      <c r="O1398" s="97"/>
      <c r="P1398" s="97"/>
      <c r="Q1398" s="93"/>
      <c r="U1398" s="93"/>
      <c r="W1398" s="51" t="str">
        <f>IF(AND(AdmittedwithRecentDischarge!$O1650&lt;&gt;"",AdmittedwithRecentDischarge!$I1650&lt;&gt;"",AdmittedwithRecentDischarge!$W1650&lt;&gt;""), AdmittedwithRecentDischarge!$W1650,"")</f>
        <v/>
      </c>
      <c r="X1398" s="97">
        <f t="array" ref="X1398">RANK($Z1398,$Z$6:$Z$2005,0)+COUNTIF($Z$6:$Z1398,Z1398)</f>
        <v>100</v>
      </c>
      <c r="AC1398" s="97"/>
      <c r="AD1398" s="93"/>
    </row>
    <row r="1399" spans="1:30">
      <c r="A1399" s="97">
        <f t="shared" si="21"/>
        <v>1394</v>
      </c>
      <c r="B1399" s="97"/>
      <c r="C1399" s="51" t="str">
        <f>IF(AND(AdmittedwithRecentDischarge!$O1651&lt;&gt;"",AdmittedwithRecentDischarge!$I1651&lt;&gt;"",AdmittedwithRecentDischarge!$S1651&lt;&gt;""), AdmittedwithRecentDischarge!$S1651,"")</f>
        <v/>
      </c>
      <c r="D1399" s="97">
        <f>RANK($F1399,$F$6:$F$2005,0)+COUNTIF($F$6:$F1399,F1399)</f>
        <v>100</v>
      </c>
      <c r="E1399" s="97"/>
      <c r="F1399" s="97"/>
      <c r="G1399" s="97"/>
      <c r="H1399" s="97"/>
      <c r="I1399" s="93"/>
      <c r="J1399" s="97"/>
      <c r="K1399" s="51" t="str">
        <f>IF(AND(TransferLog!$J1415&lt;&gt;"",TransferLog!$L1415&lt;&gt;""), TransferLog!$L1415,"")</f>
        <v/>
      </c>
      <c r="L1399" s="97">
        <f t="array" ref="L1399">RANK($N1399,$N$6:$N$2005,0)+COUNTIF($N$6:$N1399,N1399)</f>
        <v>100</v>
      </c>
      <c r="M1399" s="97"/>
      <c r="N1399" s="97"/>
      <c r="O1399" s="97"/>
      <c r="P1399" s="97"/>
      <c r="Q1399" s="93"/>
      <c r="U1399" s="93"/>
      <c r="W1399" s="51" t="str">
        <f>IF(AND(AdmittedwithRecentDischarge!$O1651&lt;&gt;"",AdmittedwithRecentDischarge!$I1651&lt;&gt;"",AdmittedwithRecentDischarge!$W1651&lt;&gt;""), AdmittedwithRecentDischarge!$W1651,"")</f>
        <v/>
      </c>
      <c r="X1399" s="97">
        <f t="array" ref="X1399">RANK($Z1399,$Z$6:$Z$2005,0)+COUNTIF($Z$6:$Z1399,Z1399)</f>
        <v>100</v>
      </c>
      <c r="AC1399" s="97"/>
      <c r="AD1399" s="93"/>
    </row>
    <row r="1400" spans="1:30">
      <c r="A1400" s="97">
        <f t="shared" si="21"/>
        <v>1395</v>
      </c>
      <c r="B1400" s="97"/>
      <c r="C1400" s="51" t="str">
        <f>IF(AND(AdmittedwithRecentDischarge!$O1652&lt;&gt;"",AdmittedwithRecentDischarge!$I1652&lt;&gt;"",AdmittedwithRecentDischarge!$S1652&lt;&gt;""), AdmittedwithRecentDischarge!$S1652,"")</f>
        <v/>
      </c>
      <c r="D1400" s="97">
        <f>RANK($F1400,$F$6:$F$2005,0)+COUNTIF($F$6:$F1400,F1400)</f>
        <v>100</v>
      </c>
      <c r="E1400" s="97"/>
      <c r="F1400" s="97"/>
      <c r="G1400" s="97"/>
      <c r="H1400" s="97"/>
      <c r="I1400" s="93"/>
      <c r="J1400" s="97"/>
      <c r="K1400" s="51" t="str">
        <f>IF(AND(TransferLog!$J1416&lt;&gt;"",TransferLog!$L1416&lt;&gt;""), TransferLog!$L1416,"")</f>
        <v/>
      </c>
      <c r="L1400" s="97">
        <f t="array" ref="L1400">RANK($N1400,$N$6:$N$2005,0)+COUNTIF($N$6:$N1400,N1400)</f>
        <v>100</v>
      </c>
      <c r="M1400" s="97"/>
      <c r="N1400" s="97"/>
      <c r="O1400" s="97"/>
      <c r="P1400" s="97"/>
      <c r="Q1400" s="93"/>
      <c r="U1400" s="93"/>
      <c r="W1400" s="51" t="str">
        <f>IF(AND(AdmittedwithRecentDischarge!$O1652&lt;&gt;"",AdmittedwithRecentDischarge!$I1652&lt;&gt;"",AdmittedwithRecentDischarge!$W1652&lt;&gt;""), AdmittedwithRecentDischarge!$W1652,"")</f>
        <v/>
      </c>
      <c r="X1400" s="97">
        <f t="array" ref="X1400">RANK($Z1400,$Z$6:$Z$2005,0)+COUNTIF($Z$6:$Z1400,Z1400)</f>
        <v>100</v>
      </c>
      <c r="AC1400" s="97"/>
      <c r="AD1400" s="93"/>
    </row>
    <row r="1401" spans="1:30">
      <c r="A1401" s="97">
        <f t="shared" si="21"/>
        <v>1396</v>
      </c>
      <c r="B1401" s="97"/>
      <c r="C1401" s="51" t="str">
        <f>IF(AND(AdmittedwithRecentDischarge!$O1653&lt;&gt;"",AdmittedwithRecentDischarge!$I1653&lt;&gt;"",AdmittedwithRecentDischarge!$S1653&lt;&gt;""), AdmittedwithRecentDischarge!$S1653,"")</f>
        <v/>
      </c>
      <c r="D1401" s="97">
        <f>RANK($F1401,$F$6:$F$2005,0)+COUNTIF($F$6:$F1401,F1401)</f>
        <v>100</v>
      </c>
      <c r="E1401" s="97"/>
      <c r="F1401" s="97"/>
      <c r="G1401" s="97"/>
      <c r="H1401" s="97"/>
      <c r="I1401" s="93"/>
      <c r="J1401" s="97"/>
      <c r="K1401" s="51" t="str">
        <f>IF(AND(TransferLog!$J1417&lt;&gt;"",TransferLog!$L1417&lt;&gt;""), TransferLog!$L1417,"")</f>
        <v/>
      </c>
      <c r="L1401" s="97">
        <f t="array" ref="L1401">RANK($N1401,$N$6:$N$2005,0)+COUNTIF($N$6:$N1401,N1401)</f>
        <v>100</v>
      </c>
      <c r="M1401" s="97"/>
      <c r="N1401" s="97"/>
      <c r="O1401" s="97"/>
      <c r="P1401" s="97"/>
      <c r="Q1401" s="93"/>
      <c r="U1401" s="93"/>
      <c r="W1401" s="51" t="str">
        <f>IF(AND(AdmittedwithRecentDischarge!$O1653&lt;&gt;"",AdmittedwithRecentDischarge!$I1653&lt;&gt;"",AdmittedwithRecentDischarge!$W1653&lt;&gt;""), AdmittedwithRecentDischarge!$W1653,"")</f>
        <v/>
      </c>
      <c r="X1401" s="97">
        <f t="array" ref="X1401">RANK($Z1401,$Z$6:$Z$2005,0)+COUNTIF($Z$6:$Z1401,Z1401)</f>
        <v>100</v>
      </c>
      <c r="AC1401" s="97"/>
      <c r="AD1401" s="93"/>
    </row>
    <row r="1402" spans="1:30">
      <c r="A1402" s="97">
        <f t="shared" si="21"/>
        <v>1397</v>
      </c>
      <c r="B1402" s="97"/>
      <c r="C1402" s="51" t="str">
        <f>IF(AND(AdmittedwithRecentDischarge!$O1654&lt;&gt;"",AdmittedwithRecentDischarge!$I1654&lt;&gt;"",AdmittedwithRecentDischarge!$S1654&lt;&gt;""), AdmittedwithRecentDischarge!$S1654,"")</f>
        <v/>
      </c>
      <c r="D1402" s="97">
        <f>RANK($F1402,$F$6:$F$2005,0)+COUNTIF($F$6:$F1402,F1402)</f>
        <v>100</v>
      </c>
      <c r="E1402" s="97"/>
      <c r="F1402" s="97"/>
      <c r="G1402" s="97"/>
      <c r="H1402" s="97"/>
      <c r="I1402" s="93"/>
      <c r="J1402" s="97"/>
      <c r="K1402" s="51" t="str">
        <f>IF(AND(TransferLog!$J1418&lt;&gt;"",TransferLog!$L1418&lt;&gt;""), TransferLog!$L1418,"")</f>
        <v/>
      </c>
      <c r="L1402" s="97">
        <f t="array" ref="L1402">RANK($N1402,$N$6:$N$2005,0)+COUNTIF($N$6:$N1402,N1402)</f>
        <v>100</v>
      </c>
      <c r="M1402" s="97"/>
      <c r="N1402" s="97"/>
      <c r="O1402" s="97"/>
      <c r="P1402" s="97"/>
      <c r="Q1402" s="93"/>
      <c r="U1402" s="93"/>
      <c r="W1402" s="51" t="str">
        <f>IF(AND(AdmittedwithRecentDischarge!$O1654&lt;&gt;"",AdmittedwithRecentDischarge!$I1654&lt;&gt;"",AdmittedwithRecentDischarge!$W1654&lt;&gt;""), AdmittedwithRecentDischarge!$W1654,"")</f>
        <v/>
      </c>
      <c r="X1402" s="97">
        <f t="array" ref="X1402">RANK($Z1402,$Z$6:$Z$2005,0)+COUNTIF($Z$6:$Z1402,Z1402)</f>
        <v>100</v>
      </c>
      <c r="AC1402" s="97"/>
      <c r="AD1402" s="93"/>
    </row>
    <row r="1403" spans="1:30">
      <c r="A1403" s="97">
        <f t="shared" si="21"/>
        <v>1398</v>
      </c>
      <c r="B1403" s="97"/>
      <c r="C1403" s="51" t="str">
        <f>IF(AND(AdmittedwithRecentDischarge!$O1655&lt;&gt;"",AdmittedwithRecentDischarge!$I1655&lt;&gt;"",AdmittedwithRecentDischarge!$S1655&lt;&gt;""), AdmittedwithRecentDischarge!$S1655,"")</f>
        <v/>
      </c>
      <c r="D1403" s="97">
        <f>RANK($F1403,$F$6:$F$2005,0)+COUNTIF($F$6:$F1403,F1403)</f>
        <v>100</v>
      </c>
      <c r="E1403" s="97"/>
      <c r="F1403" s="97"/>
      <c r="G1403" s="97"/>
      <c r="H1403" s="97"/>
      <c r="I1403" s="93"/>
      <c r="J1403" s="97"/>
      <c r="K1403" s="51" t="str">
        <f>IF(AND(TransferLog!$J1419&lt;&gt;"",TransferLog!$L1419&lt;&gt;""), TransferLog!$L1419,"")</f>
        <v/>
      </c>
      <c r="L1403" s="97">
        <f t="array" ref="L1403">RANK($N1403,$N$6:$N$2005,0)+COUNTIF($N$6:$N1403,N1403)</f>
        <v>100</v>
      </c>
      <c r="M1403" s="97"/>
      <c r="N1403" s="97"/>
      <c r="O1403" s="97"/>
      <c r="P1403" s="97"/>
      <c r="Q1403" s="93"/>
      <c r="U1403" s="93"/>
      <c r="W1403" s="51" t="str">
        <f>IF(AND(AdmittedwithRecentDischarge!$O1655&lt;&gt;"",AdmittedwithRecentDischarge!$I1655&lt;&gt;"",AdmittedwithRecentDischarge!$W1655&lt;&gt;""), AdmittedwithRecentDischarge!$W1655,"")</f>
        <v/>
      </c>
      <c r="X1403" s="97">
        <f t="array" ref="X1403">RANK($Z1403,$Z$6:$Z$2005,0)+COUNTIF($Z$6:$Z1403,Z1403)</f>
        <v>100</v>
      </c>
      <c r="AC1403" s="97"/>
      <c r="AD1403" s="93"/>
    </row>
    <row r="1404" spans="1:30">
      <c r="A1404" s="97">
        <f t="shared" si="21"/>
        <v>1399</v>
      </c>
      <c r="B1404" s="97"/>
      <c r="C1404" s="51" t="str">
        <f>IF(AND(AdmittedwithRecentDischarge!$O1656&lt;&gt;"",AdmittedwithRecentDischarge!$I1656&lt;&gt;"",AdmittedwithRecentDischarge!$S1656&lt;&gt;""), AdmittedwithRecentDischarge!$S1656,"")</f>
        <v/>
      </c>
      <c r="D1404" s="97">
        <f>RANK($F1404,$F$6:$F$2005,0)+COUNTIF($F$6:$F1404,F1404)</f>
        <v>100</v>
      </c>
      <c r="E1404" s="97"/>
      <c r="F1404" s="97"/>
      <c r="G1404" s="97"/>
      <c r="H1404" s="97"/>
      <c r="I1404" s="93"/>
      <c r="J1404" s="97"/>
      <c r="K1404" s="51" t="str">
        <f>IF(AND(TransferLog!$J1420&lt;&gt;"",TransferLog!$L1420&lt;&gt;""), TransferLog!$L1420,"")</f>
        <v/>
      </c>
      <c r="L1404" s="97">
        <f t="array" ref="L1404">RANK($N1404,$N$6:$N$2005,0)+COUNTIF($N$6:$N1404,N1404)</f>
        <v>100</v>
      </c>
      <c r="M1404" s="97"/>
      <c r="N1404" s="97"/>
      <c r="O1404" s="97"/>
      <c r="P1404" s="97"/>
      <c r="Q1404" s="93"/>
      <c r="U1404" s="93"/>
      <c r="W1404" s="51" t="str">
        <f>IF(AND(AdmittedwithRecentDischarge!$O1656&lt;&gt;"",AdmittedwithRecentDischarge!$I1656&lt;&gt;"",AdmittedwithRecentDischarge!$W1656&lt;&gt;""), AdmittedwithRecentDischarge!$W1656,"")</f>
        <v/>
      </c>
      <c r="X1404" s="97">
        <f t="array" ref="X1404">RANK($Z1404,$Z$6:$Z$2005,0)+COUNTIF($Z$6:$Z1404,Z1404)</f>
        <v>100</v>
      </c>
      <c r="AC1404" s="97"/>
      <c r="AD1404" s="93"/>
    </row>
    <row r="1405" spans="1:30">
      <c r="A1405" s="97">
        <f t="shared" si="21"/>
        <v>1400</v>
      </c>
      <c r="B1405" s="97"/>
      <c r="C1405" s="51" t="str">
        <f>IF(AND(AdmittedwithRecentDischarge!$O1657&lt;&gt;"",AdmittedwithRecentDischarge!$I1657&lt;&gt;"",AdmittedwithRecentDischarge!$S1657&lt;&gt;""), AdmittedwithRecentDischarge!$S1657,"")</f>
        <v/>
      </c>
      <c r="D1405" s="97">
        <f>RANK($F1405,$F$6:$F$2005,0)+COUNTIF($F$6:$F1405,F1405)</f>
        <v>100</v>
      </c>
      <c r="E1405" s="97"/>
      <c r="F1405" s="97"/>
      <c r="G1405" s="97"/>
      <c r="H1405" s="97"/>
      <c r="I1405" s="93"/>
      <c r="J1405" s="97"/>
      <c r="K1405" s="51" t="str">
        <f>IF(AND(TransferLog!$J1421&lt;&gt;"",TransferLog!$L1421&lt;&gt;""), TransferLog!$L1421,"")</f>
        <v/>
      </c>
      <c r="L1405" s="97">
        <f t="array" ref="L1405">RANK($N1405,$N$6:$N$2005,0)+COUNTIF($N$6:$N1405,N1405)</f>
        <v>100</v>
      </c>
      <c r="M1405" s="97"/>
      <c r="N1405" s="97"/>
      <c r="O1405" s="97"/>
      <c r="P1405" s="97"/>
      <c r="Q1405" s="93"/>
      <c r="U1405" s="93"/>
      <c r="W1405" s="51" t="str">
        <f>IF(AND(AdmittedwithRecentDischarge!$O1657&lt;&gt;"",AdmittedwithRecentDischarge!$I1657&lt;&gt;"",AdmittedwithRecentDischarge!$W1657&lt;&gt;""), AdmittedwithRecentDischarge!$W1657,"")</f>
        <v/>
      </c>
      <c r="X1405" s="97">
        <f t="array" ref="X1405">RANK($Z1405,$Z$6:$Z$2005,0)+COUNTIF($Z$6:$Z1405,Z1405)</f>
        <v>100</v>
      </c>
      <c r="AC1405" s="97"/>
      <c r="AD1405" s="93"/>
    </row>
    <row r="1406" spans="1:30">
      <c r="A1406" s="97">
        <f t="shared" si="21"/>
        <v>1401</v>
      </c>
      <c r="B1406" s="97"/>
      <c r="C1406" s="51" t="str">
        <f>IF(AND(AdmittedwithRecentDischarge!$O1658&lt;&gt;"",AdmittedwithRecentDischarge!$I1658&lt;&gt;"",AdmittedwithRecentDischarge!$S1658&lt;&gt;""), AdmittedwithRecentDischarge!$S1658,"")</f>
        <v/>
      </c>
      <c r="D1406" s="97">
        <f>RANK($F1406,$F$6:$F$2005,0)+COUNTIF($F$6:$F1406,F1406)</f>
        <v>100</v>
      </c>
      <c r="E1406" s="97"/>
      <c r="F1406" s="97"/>
      <c r="G1406" s="97"/>
      <c r="H1406" s="97"/>
      <c r="I1406" s="93"/>
      <c r="J1406" s="97"/>
      <c r="K1406" s="51" t="str">
        <f>IF(AND(TransferLog!$J1422&lt;&gt;"",TransferLog!$L1422&lt;&gt;""), TransferLog!$L1422,"")</f>
        <v/>
      </c>
      <c r="L1406" s="97">
        <f t="array" ref="L1406">RANK($N1406,$N$6:$N$2005,0)+COUNTIF($N$6:$N1406,N1406)</f>
        <v>100</v>
      </c>
      <c r="M1406" s="97"/>
      <c r="N1406" s="97"/>
      <c r="O1406" s="97"/>
      <c r="P1406" s="97"/>
      <c r="Q1406" s="93"/>
      <c r="U1406" s="93"/>
      <c r="W1406" s="51" t="str">
        <f>IF(AND(AdmittedwithRecentDischarge!$O1658&lt;&gt;"",AdmittedwithRecentDischarge!$I1658&lt;&gt;"",AdmittedwithRecentDischarge!$W1658&lt;&gt;""), AdmittedwithRecentDischarge!$W1658,"")</f>
        <v/>
      </c>
      <c r="X1406" s="97">
        <f t="array" ref="X1406">RANK($Z1406,$Z$6:$Z$2005,0)+COUNTIF($Z$6:$Z1406,Z1406)</f>
        <v>100</v>
      </c>
      <c r="AC1406" s="97"/>
      <c r="AD1406" s="93"/>
    </row>
    <row r="1407" spans="1:30">
      <c r="A1407" s="97">
        <f t="shared" si="21"/>
        <v>1402</v>
      </c>
      <c r="B1407" s="97"/>
      <c r="C1407" s="51" t="str">
        <f>IF(AND(AdmittedwithRecentDischarge!$O1659&lt;&gt;"",AdmittedwithRecentDischarge!$I1659&lt;&gt;"",AdmittedwithRecentDischarge!$S1659&lt;&gt;""), AdmittedwithRecentDischarge!$S1659,"")</f>
        <v/>
      </c>
      <c r="D1407" s="97">
        <f>RANK($F1407,$F$6:$F$2005,0)+COUNTIF($F$6:$F1407,F1407)</f>
        <v>100</v>
      </c>
      <c r="E1407" s="97"/>
      <c r="F1407" s="97"/>
      <c r="G1407" s="97"/>
      <c r="H1407" s="97"/>
      <c r="I1407" s="93"/>
      <c r="J1407" s="97"/>
      <c r="K1407" s="51" t="str">
        <f>IF(AND(TransferLog!$J1423&lt;&gt;"",TransferLog!$L1423&lt;&gt;""), TransferLog!$L1423,"")</f>
        <v/>
      </c>
      <c r="L1407" s="97">
        <f t="array" ref="L1407">RANK($N1407,$N$6:$N$2005,0)+COUNTIF($N$6:$N1407,N1407)</f>
        <v>100</v>
      </c>
      <c r="M1407" s="97"/>
      <c r="N1407" s="97"/>
      <c r="O1407" s="97"/>
      <c r="P1407" s="97"/>
      <c r="Q1407" s="93"/>
      <c r="U1407" s="93"/>
      <c r="W1407" s="51" t="str">
        <f>IF(AND(AdmittedwithRecentDischarge!$O1659&lt;&gt;"",AdmittedwithRecentDischarge!$I1659&lt;&gt;"",AdmittedwithRecentDischarge!$W1659&lt;&gt;""), AdmittedwithRecentDischarge!$W1659,"")</f>
        <v/>
      </c>
      <c r="X1407" s="97">
        <f t="array" ref="X1407">RANK($Z1407,$Z$6:$Z$2005,0)+COUNTIF($Z$6:$Z1407,Z1407)</f>
        <v>100</v>
      </c>
      <c r="AC1407" s="97"/>
      <c r="AD1407" s="93"/>
    </row>
    <row r="1408" spans="1:30">
      <c r="A1408" s="97">
        <f t="shared" si="21"/>
        <v>1403</v>
      </c>
      <c r="B1408" s="97"/>
      <c r="C1408" s="51" t="str">
        <f>IF(AND(AdmittedwithRecentDischarge!$O1660&lt;&gt;"",AdmittedwithRecentDischarge!$I1660&lt;&gt;"",AdmittedwithRecentDischarge!$S1660&lt;&gt;""), AdmittedwithRecentDischarge!$S1660,"")</f>
        <v/>
      </c>
      <c r="D1408" s="97">
        <f>RANK($F1408,$F$6:$F$2005,0)+COUNTIF($F$6:$F1408,F1408)</f>
        <v>100</v>
      </c>
      <c r="E1408" s="97"/>
      <c r="F1408" s="97"/>
      <c r="G1408" s="97"/>
      <c r="H1408" s="97"/>
      <c r="I1408" s="93"/>
      <c r="J1408" s="97"/>
      <c r="K1408" s="51" t="str">
        <f>IF(AND(TransferLog!$J1424&lt;&gt;"",TransferLog!$L1424&lt;&gt;""), TransferLog!$L1424,"")</f>
        <v/>
      </c>
      <c r="L1408" s="97">
        <f t="array" ref="L1408">RANK($N1408,$N$6:$N$2005,0)+COUNTIF($N$6:$N1408,N1408)</f>
        <v>100</v>
      </c>
      <c r="M1408" s="97"/>
      <c r="N1408" s="97"/>
      <c r="O1408" s="97"/>
      <c r="P1408" s="97"/>
      <c r="Q1408" s="93"/>
      <c r="U1408" s="93"/>
      <c r="W1408" s="51" t="str">
        <f>IF(AND(AdmittedwithRecentDischarge!$O1660&lt;&gt;"",AdmittedwithRecentDischarge!$I1660&lt;&gt;"",AdmittedwithRecentDischarge!$W1660&lt;&gt;""), AdmittedwithRecentDischarge!$W1660,"")</f>
        <v/>
      </c>
      <c r="X1408" s="97">
        <f t="array" ref="X1408">RANK($Z1408,$Z$6:$Z$2005,0)+COUNTIF($Z$6:$Z1408,Z1408)</f>
        <v>100</v>
      </c>
      <c r="AC1408" s="97"/>
      <c r="AD1408" s="93"/>
    </row>
    <row r="1409" spans="1:30">
      <c r="A1409" s="97">
        <f t="shared" si="21"/>
        <v>1404</v>
      </c>
      <c r="B1409" s="97"/>
      <c r="C1409" s="51" t="str">
        <f>IF(AND(AdmittedwithRecentDischarge!$O1661&lt;&gt;"",AdmittedwithRecentDischarge!$I1661&lt;&gt;"",AdmittedwithRecentDischarge!$S1661&lt;&gt;""), AdmittedwithRecentDischarge!$S1661,"")</f>
        <v/>
      </c>
      <c r="D1409" s="97">
        <f>RANK($F1409,$F$6:$F$2005,0)+COUNTIF($F$6:$F1409,F1409)</f>
        <v>100</v>
      </c>
      <c r="E1409" s="97"/>
      <c r="F1409" s="97"/>
      <c r="G1409" s="97"/>
      <c r="H1409" s="97"/>
      <c r="I1409" s="93"/>
      <c r="J1409" s="97"/>
      <c r="K1409" s="51" t="str">
        <f>IF(AND(TransferLog!$J1425&lt;&gt;"",TransferLog!$L1425&lt;&gt;""), TransferLog!$L1425,"")</f>
        <v/>
      </c>
      <c r="L1409" s="97">
        <f t="array" ref="L1409">RANK($N1409,$N$6:$N$2005,0)+COUNTIF($N$6:$N1409,N1409)</f>
        <v>100</v>
      </c>
      <c r="M1409" s="97"/>
      <c r="N1409" s="97"/>
      <c r="O1409" s="97"/>
      <c r="P1409" s="97"/>
      <c r="Q1409" s="93"/>
      <c r="U1409" s="93"/>
      <c r="W1409" s="51" t="str">
        <f>IF(AND(AdmittedwithRecentDischarge!$O1661&lt;&gt;"",AdmittedwithRecentDischarge!$I1661&lt;&gt;"",AdmittedwithRecentDischarge!$W1661&lt;&gt;""), AdmittedwithRecentDischarge!$W1661,"")</f>
        <v/>
      </c>
      <c r="X1409" s="97">
        <f t="array" ref="X1409">RANK($Z1409,$Z$6:$Z$2005,0)+COUNTIF($Z$6:$Z1409,Z1409)</f>
        <v>100</v>
      </c>
      <c r="AC1409" s="97"/>
      <c r="AD1409" s="93"/>
    </row>
    <row r="1410" spans="1:30">
      <c r="A1410" s="97">
        <f t="shared" si="21"/>
        <v>1405</v>
      </c>
      <c r="B1410" s="97"/>
      <c r="C1410" s="51" t="str">
        <f>IF(AND(AdmittedwithRecentDischarge!$O1662&lt;&gt;"",AdmittedwithRecentDischarge!$I1662&lt;&gt;"",AdmittedwithRecentDischarge!$S1662&lt;&gt;""), AdmittedwithRecentDischarge!$S1662,"")</f>
        <v/>
      </c>
      <c r="D1410" s="97">
        <f>RANK($F1410,$F$6:$F$2005,0)+COUNTIF($F$6:$F1410,F1410)</f>
        <v>100</v>
      </c>
      <c r="E1410" s="97"/>
      <c r="F1410" s="97"/>
      <c r="G1410" s="97"/>
      <c r="H1410" s="97"/>
      <c r="I1410" s="93"/>
      <c r="J1410" s="97"/>
      <c r="K1410" s="51" t="str">
        <f>IF(AND(TransferLog!$J1426&lt;&gt;"",TransferLog!$L1426&lt;&gt;""), TransferLog!$L1426,"")</f>
        <v/>
      </c>
      <c r="L1410" s="97">
        <f t="array" ref="L1410">RANK($N1410,$N$6:$N$2005,0)+COUNTIF($N$6:$N1410,N1410)</f>
        <v>100</v>
      </c>
      <c r="M1410" s="97"/>
      <c r="N1410" s="97"/>
      <c r="O1410" s="97"/>
      <c r="P1410" s="97"/>
      <c r="Q1410" s="93"/>
      <c r="U1410" s="93"/>
      <c r="W1410" s="51" t="str">
        <f>IF(AND(AdmittedwithRecentDischarge!$O1662&lt;&gt;"",AdmittedwithRecentDischarge!$I1662&lt;&gt;"",AdmittedwithRecentDischarge!$W1662&lt;&gt;""), AdmittedwithRecentDischarge!$W1662,"")</f>
        <v/>
      </c>
      <c r="X1410" s="97">
        <f t="array" ref="X1410">RANK($Z1410,$Z$6:$Z$2005,0)+COUNTIF($Z$6:$Z1410,Z1410)</f>
        <v>100</v>
      </c>
      <c r="AC1410" s="97"/>
      <c r="AD1410" s="93"/>
    </row>
    <row r="1411" spans="1:30">
      <c r="A1411" s="97">
        <f t="shared" si="21"/>
        <v>1406</v>
      </c>
      <c r="B1411" s="97"/>
      <c r="C1411" s="51" t="str">
        <f>IF(AND(AdmittedwithRecentDischarge!$O1663&lt;&gt;"",AdmittedwithRecentDischarge!$I1663&lt;&gt;"",AdmittedwithRecentDischarge!$S1663&lt;&gt;""), AdmittedwithRecentDischarge!$S1663,"")</f>
        <v/>
      </c>
      <c r="D1411" s="97">
        <f>RANK($F1411,$F$6:$F$2005,0)+COUNTIF($F$6:$F1411,F1411)</f>
        <v>100</v>
      </c>
      <c r="E1411" s="97"/>
      <c r="F1411" s="97"/>
      <c r="G1411" s="97"/>
      <c r="H1411" s="97"/>
      <c r="I1411" s="93"/>
      <c r="J1411" s="97"/>
      <c r="K1411" s="51" t="str">
        <f>IF(AND(TransferLog!$J1427&lt;&gt;"",TransferLog!$L1427&lt;&gt;""), TransferLog!$L1427,"")</f>
        <v/>
      </c>
      <c r="L1411" s="97">
        <f t="array" ref="L1411">RANK($N1411,$N$6:$N$2005,0)+COUNTIF($N$6:$N1411,N1411)</f>
        <v>100</v>
      </c>
      <c r="M1411" s="97"/>
      <c r="N1411" s="97"/>
      <c r="O1411" s="97"/>
      <c r="P1411" s="97"/>
      <c r="Q1411" s="93"/>
      <c r="U1411" s="93"/>
      <c r="W1411" s="51" t="str">
        <f>IF(AND(AdmittedwithRecentDischarge!$O1663&lt;&gt;"",AdmittedwithRecentDischarge!$I1663&lt;&gt;"",AdmittedwithRecentDischarge!$W1663&lt;&gt;""), AdmittedwithRecentDischarge!$W1663,"")</f>
        <v/>
      </c>
      <c r="X1411" s="97">
        <f t="array" ref="X1411">RANK($Z1411,$Z$6:$Z$2005,0)+COUNTIF($Z$6:$Z1411,Z1411)</f>
        <v>100</v>
      </c>
      <c r="AC1411" s="97"/>
      <c r="AD1411" s="93"/>
    </row>
    <row r="1412" spans="1:30">
      <c r="A1412" s="97">
        <f t="shared" si="21"/>
        <v>1407</v>
      </c>
      <c r="B1412" s="97"/>
      <c r="C1412" s="51" t="str">
        <f>IF(AND(AdmittedwithRecentDischarge!$O1664&lt;&gt;"",AdmittedwithRecentDischarge!$I1664&lt;&gt;"",AdmittedwithRecentDischarge!$S1664&lt;&gt;""), AdmittedwithRecentDischarge!$S1664,"")</f>
        <v/>
      </c>
      <c r="D1412" s="97">
        <f>RANK($F1412,$F$6:$F$2005,0)+COUNTIF($F$6:$F1412,F1412)</f>
        <v>100</v>
      </c>
      <c r="E1412" s="97"/>
      <c r="F1412" s="97"/>
      <c r="G1412" s="97"/>
      <c r="H1412" s="97"/>
      <c r="I1412" s="93"/>
      <c r="J1412" s="97"/>
      <c r="K1412" s="51" t="str">
        <f>IF(AND(TransferLog!$J1428&lt;&gt;"",TransferLog!$L1428&lt;&gt;""), TransferLog!$L1428,"")</f>
        <v/>
      </c>
      <c r="L1412" s="97">
        <f t="array" ref="L1412">RANK($N1412,$N$6:$N$2005,0)+COUNTIF($N$6:$N1412,N1412)</f>
        <v>100</v>
      </c>
      <c r="M1412" s="97"/>
      <c r="N1412" s="97"/>
      <c r="O1412" s="97"/>
      <c r="P1412" s="97"/>
      <c r="Q1412" s="93"/>
      <c r="U1412" s="93"/>
      <c r="W1412" s="51" t="str">
        <f>IF(AND(AdmittedwithRecentDischarge!$O1664&lt;&gt;"",AdmittedwithRecentDischarge!$I1664&lt;&gt;"",AdmittedwithRecentDischarge!$W1664&lt;&gt;""), AdmittedwithRecentDischarge!$W1664,"")</f>
        <v/>
      </c>
      <c r="X1412" s="97">
        <f t="array" ref="X1412">RANK($Z1412,$Z$6:$Z$2005,0)+COUNTIF($Z$6:$Z1412,Z1412)</f>
        <v>100</v>
      </c>
      <c r="AC1412" s="97"/>
      <c r="AD1412" s="93"/>
    </row>
    <row r="1413" spans="1:30">
      <c r="A1413" s="97">
        <f t="shared" si="21"/>
        <v>1408</v>
      </c>
      <c r="B1413" s="97"/>
      <c r="C1413" s="51" t="str">
        <f>IF(AND(AdmittedwithRecentDischarge!$O1665&lt;&gt;"",AdmittedwithRecentDischarge!$I1665&lt;&gt;"",AdmittedwithRecentDischarge!$S1665&lt;&gt;""), AdmittedwithRecentDischarge!$S1665,"")</f>
        <v/>
      </c>
      <c r="D1413" s="97">
        <f>RANK($F1413,$F$6:$F$2005,0)+COUNTIF($F$6:$F1413,F1413)</f>
        <v>100</v>
      </c>
      <c r="E1413" s="97"/>
      <c r="F1413" s="97"/>
      <c r="G1413" s="97"/>
      <c r="H1413" s="97"/>
      <c r="I1413" s="93"/>
      <c r="J1413" s="97"/>
      <c r="K1413" s="51" t="str">
        <f>IF(AND(TransferLog!$J1429&lt;&gt;"",TransferLog!$L1429&lt;&gt;""), TransferLog!$L1429,"")</f>
        <v/>
      </c>
      <c r="L1413" s="97">
        <f t="array" ref="L1413">RANK($N1413,$N$6:$N$2005,0)+COUNTIF($N$6:$N1413,N1413)</f>
        <v>100</v>
      </c>
      <c r="M1413" s="97"/>
      <c r="N1413" s="97"/>
      <c r="O1413" s="97"/>
      <c r="P1413" s="97"/>
      <c r="Q1413" s="93"/>
      <c r="U1413" s="93"/>
      <c r="W1413" s="51" t="str">
        <f>IF(AND(AdmittedwithRecentDischarge!$O1665&lt;&gt;"",AdmittedwithRecentDischarge!$I1665&lt;&gt;"",AdmittedwithRecentDischarge!$W1665&lt;&gt;""), AdmittedwithRecentDischarge!$W1665,"")</f>
        <v/>
      </c>
      <c r="X1413" s="97">
        <f t="array" ref="X1413">RANK($Z1413,$Z$6:$Z$2005,0)+COUNTIF($Z$6:$Z1413,Z1413)</f>
        <v>100</v>
      </c>
      <c r="AC1413" s="97"/>
      <c r="AD1413" s="93"/>
    </row>
    <row r="1414" spans="1:30">
      <c r="A1414" s="97">
        <f t="shared" si="21"/>
        <v>1409</v>
      </c>
      <c r="B1414" s="97"/>
      <c r="C1414" s="51" t="str">
        <f>IF(AND(AdmittedwithRecentDischarge!$O1666&lt;&gt;"",AdmittedwithRecentDischarge!$I1666&lt;&gt;"",AdmittedwithRecentDischarge!$S1666&lt;&gt;""), AdmittedwithRecentDischarge!$S1666,"")</f>
        <v/>
      </c>
      <c r="D1414" s="97">
        <f>RANK($F1414,$F$6:$F$2005,0)+COUNTIF($F$6:$F1414,F1414)</f>
        <v>100</v>
      </c>
      <c r="E1414" s="97"/>
      <c r="F1414" s="97"/>
      <c r="G1414" s="97"/>
      <c r="H1414" s="97"/>
      <c r="I1414" s="93"/>
      <c r="J1414" s="97"/>
      <c r="K1414" s="51" t="str">
        <f>IF(AND(TransferLog!$J1430&lt;&gt;"",TransferLog!$L1430&lt;&gt;""), TransferLog!$L1430,"")</f>
        <v/>
      </c>
      <c r="L1414" s="97">
        <f t="array" ref="L1414">RANK($N1414,$N$6:$N$2005,0)+COUNTIF($N$6:$N1414,N1414)</f>
        <v>100</v>
      </c>
      <c r="M1414" s="97"/>
      <c r="N1414" s="97"/>
      <c r="O1414" s="97"/>
      <c r="P1414" s="97"/>
      <c r="Q1414" s="93"/>
      <c r="U1414" s="93"/>
      <c r="W1414" s="51" t="str">
        <f>IF(AND(AdmittedwithRecentDischarge!$O1666&lt;&gt;"",AdmittedwithRecentDischarge!$I1666&lt;&gt;"",AdmittedwithRecentDischarge!$W1666&lt;&gt;""), AdmittedwithRecentDischarge!$W1666,"")</f>
        <v/>
      </c>
      <c r="X1414" s="97">
        <f t="array" ref="X1414">RANK($Z1414,$Z$6:$Z$2005,0)+COUNTIF($Z$6:$Z1414,Z1414)</f>
        <v>100</v>
      </c>
      <c r="AC1414" s="97"/>
      <c r="AD1414" s="93"/>
    </row>
    <row r="1415" spans="1:30">
      <c r="A1415" s="97">
        <f t="shared" ref="A1415:A1478" si="22">ROW()-5</f>
        <v>1410</v>
      </c>
      <c r="B1415" s="97"/>
      <c r="C1415" s="51" t="str">
        <f>IF(AND(AdmittedwithRecentDischarge!$O1667&lt;&gt;"",AdmittedwithRecentDischarge!$I1667&lt;&gt;"",AdmittedwithRecentDischarge!$S1667&lt;&gt;""), AdmittedwithRecentDischarge!$S1667,"")</f>
        <v/>
      </c>
      <c r="D1415" s="97">
        <f>RANK($F1415,$F$6:$F$2005,0)+COUNTIF($F$6:$F1415,F1415)</f>
        <v>100</v>
      </c>
      <c r="E1415" s="97"/>
      <c r="F1415" s="97"/>
      <c r="G1415" s="97"/>
      <c r="H1415" s="97"/>
      <c r="I1415" s="93"/>
      <c r="J1415" s="97"/>
      <c r="K1415" s="51" t="str">
        <f>IF(AND(TransferLog!$J1431&lt;&gt;"",TransferLog!$L1431&lt;&gt;""), TransferLog!$L1431,"")</f>
        <v/>
      </c>
      <c r="L1415" s="97">
        <f t="array" ref="L1415">RANK($N1415,$N$6:$N$2005,0)+COUNTIF($N$6:$N1415,N1415)</f>
        <v>100</v>
      </c>
      <c r="M1415" s="97"/>
      <c r="N1415" s="97"/>
      <c r="O1415" s="97"/>
      <c r="P1415" s="97"/>
      <c r="Q1415" s="93"/>
      <c r="U1415" s="93"/>
      <c r="W1415" s="51" t="str">
        <f>IF(AND(AdmittedwithRecentDischarge!$O1667&lt;&gt;"",AdmittedwithRecentDischarge!$I1667&lt;&gt;"",AdmittedwithRecentDischarge!$W1667&lt;&gt;""), AdmittedwithRecentDischarge!$W1667,"")</f>
        <v/>
      </c>
      <c r="X1415" s="97">
        <f t="array" ref="X1415">RANK($Z1415,$Z$6:$Z$2005,0)+COUNTIF($Z$6:$Z1415,Z1415)</f>
        <v>100</v>
      </c>
      <c r="AC1415" s="97"/>
      <c r="AD1415" s="93"/>
    </row>
    <row r="1416" spans="1:30">
      <c r="A1416" s="97">
        <f t="shared" si="22"/>
        <v>1411</v>
      </c>
      <c r="B1416" s="97"/>
      <c r="C1416" s="51" t="str">
        <f>IF(AND(AdmittedwithRecentDischarge!$O1668&lt;&gt;"",AdmittedwithRecentDischarge!$I1668&lt;&gt;"",AdmittedwithRecentDischarge!$S1668&lt;&gt;""), AdmittedwithRecentDischarge!$S1668,"")</f>
        <v/>
      </c>
      <c r="D1416" s="97">
        <f>RANK($F1416,$F$6:$F$2005,0)+COUNTIF($F$6:$F1416,F1416)</f>
        <v>100</v>
      </c>
      <c r="E1416" s="97"/>
      <c r="F1416" s="97"/>
      <c r="G1416" s="97"/>
      <c r="H1416" s="97"/>
      <c r="I1416" s="93"/>
      <c r="J1416" s="97"/>
      <c r="K1416" s="51" t="str">
        <f>IF(AND(TransferLog!$J1432&lt;&gt;"",TransferLog!$L1432&lt;&gt;""), TransferLog!$L1432,"")</f>
        <v/>
      </c>
      <c r="L1416" s="97">
        <f t="array" ref="L1416">RANK($N1416,$N$6:$N$2005,0)+COUNTIF($N$6:$N1416,N1416)</f>
        <v>100</v>
      </c>
      <c r="M1416" s="97"/>
      <c r="N1416" s="97"/>
      <c r="O1416" s="97"/>
      <c r="P1416" s="97"/>
      <c r="Q1416" s="93"/>
      <c r="U1416" s="93"/>
      <c r="W1416" s="51" t="str">
        <f>IF(AND(AdmittedwithRecentDischarge!$O1668&lt;&gt;"",AdmittedwithRecentDischarge!$I1668&lt;&gt;"",AdmittedwithRecentDischarge!$W1668&lt;&gt;""), AdmittedwithRecentDischarge!$W1668,"")</f>
        <v/>
      </c>
      <c r="X1416" s="97">
        <f t="array" ref="X1416">RANK($Z1416,$Z$6:$Z$2005,0)+COUNTIF($Z$6:$Z1416,Z1416)</f>
        <v>100</v>
      </c>
      <c r="AC1416" s="97"/>
      <c r="AD1416" s="93"/>
    </row>
    <row r="1417" spans="1:30">
      <c r="A1417" s="97">
        <f t="shared" si="22"/>
        <v>1412</v>
      </c>
      <c r="B1417" s="97"/>
      <c r="C1417" s="51" t="str">
        <f>IF(AND(AdmittedwithRecentDischarge!$O1669&lt;&gt;"",AdmittedwithRecentDischarge!$I1669&lt;&gt;"",AdmittedwithRecentDischarge!$S1669&lt;&gt;""), AdmittedwithRecentDischarge!$S1669,"")</f>
        <v/>
      </c>
      <c r="D1417" s="97">
        <f>RANK($F1417,$F$6:$F$2005,0)+COUNTIF($F$6:$F1417,F1417)</f>
        <v>100</v>
      </c>
      <c r="E1417" s="97"/>
      <c r="F1417" s="97"/>
      <c r="G1417" s="97"/>
      <c r="H1417" s="97"/>
      <c r="I1417" s="93"/>
      <c r="J1417" s="97"/>
      <c r="K1417" s="51" t="str">
        <f>IF(AND(TransferLog!$J1433&lt;&gt;"",TransferLog!$L1433&lt;&gt;""), TransferLog!$L1433,"")</f>
        <v/>
      </c>
      <c r="L1417" s="97">
        <f t="array" ref="L1417">RANK($N1417,$N$6:$N$2005,0)+COUNTIF($N$6:$N1417,N1417)</f>
        <v>100</v>
      </c>
      <c r="M1417" s="97"/>
      <c r="N1417" s="97"/>
      <c r="O1417" s="97"/>
      <c r="P1417" s="97"/>
      <c r="Q1417" s="93"/>
      <c r="U1417" s="93"/>
      <c r="W1417" s="51" t="str">
        <f>IF(AND(AdmittedwithRecentDischarge!$O1669&lt;&gt;"",AdmittedwithRecentDischarge!$I1669&lt;&gt;"",AdmittedwithRecentDischarge!$W1669&lt;&gt;""), AdmittedwithRecentDischarge!$W1669,"")</f>
        <v/>
      </c>
      <c r="X1417" s="97">
        <f t="array" ref="X1417">RANK($Z1417,$Z$6:$Z$2005,0)+COUNTIF($Z$6:$Z1417,Z1417)</f>
        <v>100</v>
      </c>
      <c r="AC1417" s="97"/>
      <c r="AD1417" s="93"/>
    </row>
    <row r="1418" spans="1:30">
      <c r="A1418" s="97">
        <f t="shared" si="22"/>
        <v>1413</v>
      </c>
      <c r="B1418" s="97"/>
      <c r="C1418" s="51" t="str">
        <f>IF(AND(AdmittedwithRecentDischarge!$O1670&lt;&gt;"",AdmittedwithRecentDischarge!$I1670&lt;&gt;"",AdmittedwithRecentDischarge!$S1670&lt;&gt;""), AdmittedwithRecentDischarge!$S1670,"")</f>
        <v/>
      </c>
      <c r="D1418" s="97">
        <f>RANK($F1418,$F$6:$F$2005,0)+COUNTIF($F$6:$F1418,F1418)</f>
        <v>100</v>
      </c>
      <c r="E1418" s="97"/>
      <c r="F1418" s="97"/>
      <c r="G1418" s="97"/>
      <c r="H1418" s="97"/>
      <c r="I1418" s="93"/>
      <c r="J1418" s="97"/>
      <c r="K1418" s="51" t="str">
        <f>IF(AND(TransferLog!$J1434&lt;&gt;"",TransferLog!$L1434&lt;&gt;""), TransferLog!$L1434,"")</f>
        <v/>
      </c>
      <c r="L1418" s="97">
        <f t="array" ref="L1418">RANK($N1418,$N$6:$N$2005,0)+COUNTIF($N$6:$N1418,N1418)</f>
        <v>100</v>
      </c>
      <c r="M1418" s="97"/>
      <c r="N1418" s="97"/>
      <c r="O1418" s="97"/>
      <c r="P1418" s="97"/>
      <c r="Q1418" s="93"/>
      <c r="U1418" s="93"/>
      <c r="W1418" s="51" t="str">
        <f>IF(AND(AdmittedwithRecentDischarge!$O1670&lt;&gt;"",AdmittedwithRecentDischarge!$I1670&lt;&gt;"",AdmittedwithRecentDischarge!$W1670&lt;&gt;""), AdmittedwithRecentDischarge!$W1670,"")</f>
        <v/>
      </c>
      <c r="X1418" s="97">
        <f t="array" ref="X1418">RANK($Z1418,$Z$6:$Z$2005,0)+COUNTIF($Z$6:$Z1418,Z1418)</f>
        <v>100</v>
      </c>
      <c r="AC1418" s="97"/>
      <c r="AD1418" s="93"/>
    </row>
    <row r="1419" spans="1:30">
      <c r="A1419" s="97">
        <f t="shared" si="22"/>
        <v>1414</v>
      </c>
      <c r="B1419" s="97"/>
      <c r="C1419" s="51" t="str">
        <f>IF(AND(AdmittedwithRecentDischarge!$O1671&lt;&gt;"",AdmittedwithRecentDischarge!$I1671&lt;&gt;"",AdmittedwithRecentDischarge!$S1671&lt;&gt;""), AdmittedwithRecentDischarge!$S1671,"")</f>
        <v/>
      </c>
      <c r="D1419" s="97">
        <f>RANK($F1419,$F$6:$F$2005,0)+COUNTIF($F$6:$F1419,F1419)</f>
        <v>100</v>
      </c>
      <c r="E1419" s="97"/>
      <c r="F1419" s="97"/>
      <c r="G1419" s="97"/>
      <c r="H1419" s="97"/>
      <c r="I1419" s="93"/>
      <c r="J1419" s="97"/>
      <c r="K1419" s="51" t="str">
        <f>IF(AND(TransferLog!$J1435&lt;&gt;"",TransferLog!$L1435&lt;&gt;""), TransferLog!$L1435,"")</f>
        <v/>
      </c>
      <c r="L1419" s="97">
        <f t="array" ref="L1419">RANK($N1419,$N$6:$N$2005,0)+COUNTIF($N$6:$N1419,N1419)</f>
        <v>100</v>
      </c>
      <c r="M1419" s="97"/>
      <c r="N1419" s="97"/>
      <c r="O1419" s="97"/>
      <c r="P1419" s="97"/>
      <c r="Q1419" s="93"/>
      <c r="U1419" s="93"/>
      <c r="W1419" s="51" t="str">
        <f>IF(AND(AdmittedwithRecentDischarge!$O1671&lt;&gt;"",AdmittedwithRecentDischarge!$I1671&lt;&gt;"",AdmittedwithRecentDischarge!$W1671&lt;&gt;""), AdmittedwithRecentDischarge!$W1671,"")</f>
        <v/>
      </c>
      <c r="X1419" s="97">
        <f t="array" ref="X1419">RANK($Z1419,$Z$6:$Z$2005,0)+COUNTIF($Z$6:$Z1419,Z1419)</f>
        <v>100</v>
      </c>
      <c r="AC1419" s="97"/>
      <c r="AD1419" s="93"/>
    </row>
    <row r="1420" spans="1:30">
      <c r="A1420" s="97">
        <f t="shared" si="22"/>
        <v>1415</v>
      </c>
      <c r="B1420" s="97"/>
      <c r="C1420" s="51" t="str">
        <f>IF(AND(AdmittedwithRecentDischarge!$O1672&lt;&gt;"",AdmittedwithRecentDischarge!$I1672&lt;&gt;"",AdmittedwithRecentDischarge!$S1672&lt;&gt;""), AdmittedwithRecentDischarge!$S1672,"")</f>
        <v/>
      </c>
      <c r="D1420" s="97">
        <f>RANK($F1420,$F$6:$F$2005,0)+COUNTIF($F$6:$F1420,F1420)</f>
        <v>100</v>
      </c>
      <c r="E1420" s="97"/>
      <c r="F1420" s="97"/>
      <c r="G1420" s="97"/>
      <c r="H1420" s="97"/>
      <c r="I1420" s="93"/>
      <c r="J1420" s="97"/>
      <c r="K1420" s="51" t="str">
        <f>IF(AND(TransferLog!$J1436&lt;&gt;"",TransferLog!$L1436&lt;&gt;""), TransferLog!$L1436,"")</f>
        <v/>
      </c>
      <c r="L1420" s="97">
        <f t="array" ref="L1420">RANK($N1420,$N$6:$N$2005,0)+COUNTIF($N$6:$N1420,N1420)</f>
        <v>100</v>
      </c>
      <c r="M1420" s="97"/>
      <c r="N1420" s="97"/>
      <c r="O1420" s="97"/>
      <c r="P1420" s="97"/>
      <c r="Q1420" s="93"/>
      <c r="U1420" s="93"/>
      <c r="W1420" s="51" t="str">
        <f>IF(AND(AdmittedwithRecentDischarge!$O1672&lt;&gt;"",AdmittedwithRecentDischarge!$I1672&lt;&gt;"",AdmittedwithRecentDischarge!$W1672&lt;&gt;""), AdmittedwithRecentDischarge!$W1672,"")</f>
        <v/>
      </c>
      <c r="X1420" s="97">
        <f t="array" ref="X1420">RANK($Z1420,$Z$6:$Z$2005,0)+COUNTIF($Z$6:$Z1420,Z1420)</f>
        <v>100</v>
      </c>
      <c r="AC1420" s="97"/>
      <c r="AD1420" s="93"/>
    </row>
    <row r="1421" spans="1:30">
      <c r="A1421" s="97">
        <f t="shared" si="22"/>
        <v>1416</v>
      </c>
      <c r="B1421" s="97"/>
      <c r="C1421" s="51" t="str">
        <f>IF(AND(AdmittedwithRecentDischarge!$O1673&lt;&gt;"",AdmittedwithRecentDischarge!$I1673&lt;&gt;"",AdmittedwithRecentDischarge!$S1673&lt;&gt;""), AdmittedwithRecentDischarge!$S1673,"")</f>
        <v/>
      </c>
      <c r="D1421" s="97">
        <f>RANK($F1421,$F$6:$F$2005,0)+COUNTIF($F$6:$F1421,F1421)</f>
        <v>100</v>
      </c>
      <c r="E1421" s="97"/>
      <c r="F1421" s="97"/>
      <c r="G1421" s="97"/>
      <c r="H1421" s="97"/>
      <c r="I1421" s="93"/>
      <c r="J1421" s="97"/>
      <c r="K1421" s="51" t="str">
        <f>IF(AND(TransferLog!$J1437&lt;&gt;"",TransferLog!$L1437&lt;&gt;""), TransferLog!$L1437,"")</f>
        <v/>
      </c>
      <c r="L1421" s="97">
        <f t="array" ref="L1421">RANK($N1421,$N$6:$N$2005,0)+COUNTIF($N$6:$N1421,N1421)</f>
        <v>100</v>
      </c>
      <c r="M1421" s="97"/>
      <c r="N1421" s="97"/>
      <c r="O1421" s="97"/>
      <c r="P1421" s="97"/>
      <c r="Q1421" s="93"/>
      <c r="U1421" s="93"/>
      <c r="W1421" s="51" t="str">
        <f>IF(AND(AdmittedwithRecentDischarge!$O1673&lt;&gt;"",AdmittedwithRecentDischarge!$I1673&lt;&gt;"",AdmittedwithRecentDischarge!$W1673&lt;&gt;""), AdmittedwithRecentDischarge!$W1673,"")</f>
        <v/>
      </c>
      <c r="X1421" s="97">
        <f t="array" ref="X1421">RANK($Z1421,$Z$6:$Z$2005,0)+COUNTIF($Z$6:$Z1421,Z1421)</f>
        <v>100</v>
      </c>
      <c r="AC1421" s="97"/>
      <c r="AD1421" s="93"/>
    </row>
    <row r="1422" spans="1:30">
      <c r="A1422" s="97">
        <f t="shared" si="22"/>
        <v>1417</v>
      </c>
      <c r="B1422" s="97"/>
      <c r="C1422" s="51" t="str">
        <f>IF(AND(AdmittedwithRecentDischarge!$O1674&lt;&gt;"",AdmittedwithRecentDischarge!$I1674&lt;&gt;"",AdmittedwithRecentDischarge!$S1674&lt;&gt;""), AdmittedwithRecentDischarge!$S1674,"")</f>
        <v/>
      </c>
      <c r="D1422" s="97">
        <f>RANK($F1422,$F$6:$F$2005,0)+COUNTIF($F$6:$F1422,F1422)</f>
        <v>100</v>
      </c>
      <c r="E1422" s="97"/>
      <c r="F1422" s="97"/>
      <c r="G1422" s="97"/>
      <c r="H1422" s="97"/>
      <c r="I1422" s="93"/>
      <c r="J1422" s="97"/>
      <c r="K1422" s="51" t="str">
        <f>IF(AND(TransferLog!$J1438&lt;&gt;"",TransferLog!$L1438&lt;&gt;""), TransferLog!$L1438,"")</f>
        <v/>
      </c>
      <c r="L1422" s="97">
        <f t="array" ref="L1422">RANK($N1422,$N$6:$N$2005,0)+COUNTIF($N$6:$N1422,N1422)</f>
        <v>100</v>
      </c>
      <c r="M1422" s="97"/>
      <c r="N1422" s="97"/>
      <c r="O1422" s="97"/>
      <c r="P1422" s="97"/>
      <c r="Q1422" s="93"/>
      <c r="U1422" s="93"/>
      <c r="W1422" s="51" t="str">
        <f>IF(AND(AdmittedwithRecentDischarge!$O1674&lt;&gt;"",AdmittedwithRecentDischarge!$I1674&lt;&gt;"",AdmittedwithRecentDischarge!$W1674&lt;&gt;""), AdmittedwithRecentDischarge!$W1674,"")</f>
        <v/>
      </c>
      <c r="X1422" s="97">
        <f t="array" ref="X1422">RANK($Z1422,$Z$6:$Z$2005,0)+COUNTIF($Z$6:$Z1422,Z1422)</f>
        <v>100</v>
      </c>
      <c r="AC1422" s="97"/>
      <c r="AD1422" s="93"/>
    </row>
    <row r="1423" spans="1:30">
      <c r="A1423" s="97">
        <f t="shared" si="22"/>
        <v>1418</v>
      </c>
      <c r="B1423" s="97"/>
      <c r="C1423" s="51" t="str">
        <f>IF(AND(AdmittedwithRecentDischarge!$O1675&lt;&gt;"",AdmittedwithRecentDischarge!$I1675&lt;&gt;"",AdmittedwithRecentDischarge!$S1675&lt;&gt;""), AdmittedwithRecentDischarge!$S1675,"")</f>
        <v/>
      </c>
      <c r="D1423" s="97">
        <f>RANK($F1423,$F$6:$F$2005,0)+COUNTIF($F$6:$F1423,F1423)</f>
        <v>100</v>
      </c>
      <c r="E1423" s="97"/>
      <c r="F1423" s="97"/>
      <c r="G1423" s="97"/>
      <c r="H1423" s="97"/>
      <c r="I1423" s="93"/>
      <c r="J1423" s="97"/>
      <c r="K1423" s="51" t="str">
        <f>IF(AND(TransferLog!$J1439&lt;&gt;"",TransferLog!$L1439&lt;&gt;""), TransferLog!$L1439,"")</f>
        <v/>
      </c>
      <c r="L1423" s="97">
        <f t="array" ref="L1423">RANK($N1423,$N$6:$N$2005,0)+COUNTIF($N$6:$N1423,N1423)</f>
        <v>100</v>
      </c>
      <c r="M1423" s="97"/>
      <c r="N1423" s="97"/>
      <c r="O1423" s="97"/>
      <c r="P1423" s="97"/>
      <c r="Q1423" s="93"/>
      <c r="U1423" s="93"/>
      <c r="W1423" s="51" t="str">
        <f>IF(AND(AdmittedwithRecentDischarge!$O1675&lt;&gt;"",AdmittedwithRecentDischarge!$I1675&lt;&gt;"",AdmittedwithRecentDischarge!$W1675&lt;&gt;""), AdmittedwithRecentDischarge!$W1675,"")</f>
        <v/>
      </c>
      <c r="X1423" s="97">
        <f t="array" ref="X1423">RANK($Z1423,$Z$6:$Z$2005,0)+COUNTIF($Z$6:$Z1423,Z1423)</f>
        <v>100</v>
      </c>
      <c r="AC1423" s="97"/>
      <c r="AD1423" s="93"/>
    </row>
    <row r="1424" spans="1:30">
      <c r="A1424" s="97">
        <f t="shared" si="22"/>
        <v>1419</v>
      </c>
      <c r="B1424" s="97"/>
      <c r="C1424" s="51" t="str">
        <f>IF(AND(AdmittedwithRecentDischarge!$O1676&lt;&gt;"",AdmittedwithRecentDischarge!$I1676&lt;&gt;"",AdmittedwithRecentDischarge!$S1676&lt;&gt;""), AdmittedwithRecentDischarge!$S1676,"")</f>
        <v/>
      </c>
      <c r="D1424" s="97">
        <f>RANK($F1424,$F$6:$F$2005,0)+COUNTIF($F$6:$F1424,F1424)</f>
        <v>100</v>
      </c>
      <c r="E1424" s="97"/>
      <c r="F1424" s="97"/>
      <c r="G1424" s="97"/>
      <c r="H1424" s="97"/>
      <c r="I1424" s="93"/>
      <c r="J1424" s="97"/>
      <c r="K1424" s="51" t="str">
        <f>IF(AND(TransferLog!$J1440&lt;&gt;"",TransferLog!$L1440&lt;&gt;""), TransferLog!$L1440,"")</f>
        <v/>
      </c>
      <c r="L1424" s="97">
        <f t="array" ref="L1424">RANK($N1424,$N$6:$N$2005,0)+COUNTIF($N$6:$N1424,N1424)</f>
        <v>100</v>
      </c>
      <c r="M1424" s="97"/>
      <c r="N1424" s="97"/>
      <c r="O1424" s="97"/>
      <c r="P1424" s="97"/>
      <c r="Q1424" s="93"/>
      <c r="U1424" s="93"/>
      <c r="W1424" s="51" t="str">
        <f>IF(AND(AdmittedwithRecentDischarge!$O1676&lt;&gt;"",AdmittedwithRecentDischarge!$I1676&lt;&gt;"",AdmittedwithRecentDischarge!$W1676&lt;&gt;""), AdmittedwithRecentDischarge!$W1676,"")</f>
        <v/>
      </c>
      <c r="X1424" s="97">
        <f t="array" ref="X1424">RANK($Z1424,$Z$6:$Z$2005,0)+COUNTIF($Z$6:$Z1424,Z1424)</f>
        <v>100</v>
      </c>
      <c r="AC1424" s="97"/>
      <c r="AD1424" s="93"/>
    </row>
    <row r="1425" spans="1:30">
      <c r="A1425" s="97">
        <f t="shared" si="22"/>
        <v>1420</v>
      </c>
      <c r="B1425" s="97"/>
      <c r="C1425" s="51" t="str">
        <f>IF(AND(AdmittedwithRecentDischarge!$O1677&lt;&gt;"",AdmittedwithRecentDischarge!$I1677&lt;&gt;"",AdmittedwithRecentDischarge!$S1677&lt;&gt;""), AdmittedwithRecentDischarge!$S1677,"")</f>
        <v/>
      </c>
      <c r="D1425" s="97">
        <f>RANK($F1425,$F$6:$F$2005,0)+COUNTIF($F$6:$F1425,F1425)</f>
        <v>100</v>
      </c>
      <c r="E1425" s="97"/>
      <c r="F1425" s="97"/>
      <c r="G1425" s="97"/>
      <c r="H1425" s="97"/>
      <c r="I1425" s="93"/>
      <c r="J1425" s="97"/>
      <c r="K1425" s="51" t="str">
        <f>IF(AND(TransferLog!$J1441&lt;&gt;"",TransferLog!$L1441&lt;&gt;""), TransferLog!$L1441,"")</f>
        <v/>
      </c>
      <c r="L1425" s="97">
        <f t="array" ref="L1425">RANK($N1425,$N$6:$N$2005,0)+COUNTIF($N$6:$N1425,N1425)</f>
        <v>100</v>
      </c>
      <c r="M1425" s="97"/>
      <c r="N1425" s="97"/>
      <c r="O1425" s="97"/>
      <c r="P1425" s="97"/>
      <c r="Q1425" s="93"/>
      <c r="U1425" s="93"/>
      <c r="W1425" s="51" t="str">
        <f>IF(AND(AdmittedwithRecentDischarge!$O1677&lt;&gt;"",AdmittedwithRecentDischarge!$I1677&lt;&gt;"",AdmittedwithRecentDischarge!$W1677&lt;&gt;""), AdmittedwithRecentDischarge!$W1677,"")</f>
        <v/>
      </c>
      <c r="X1425" s="97">
        <f t="array" ref="X1425">RANK($Z1425,$Z$6:$Z$2005,0)+COUNTIF($Z$6:$Z1425,Z1425)</f>
        <v>100</v>
      </c>
      <c r="AC1425" s="97"/>
      <c r="AD1425" s="93"/>
    </row>
    <row r="1426" spans="1:30">
      <c r="A1426" s="97">
        <f t="shared" si="22"/>
        <v>1421</v>
      </c>
      <c r="B1426" s="97"/>
      <c r="C1426" s="51" t="str">
        <f>IF(AND(AdmittedwithRecentDischarge!$O1678&lt;&gt;"",AdmittedwithRecentDischarge!$I1678&lt;&gt;"",AdmittedwithRecentDischarge!$S1678&lt;&gt;""), AdmittedwithRecentDischarge!$S1678,"")</f>
        <v/>
      </c>
      <c r="D1426" s="97">
        <f>RANK($F1426,$F$6:$F$2005,0)+COUNTIF($F$6:$F1426,F1426)</f>
        <v>100</v>
      </c>
      <c r="E1426" s="97"/>
      <c r="F1426" s="97"/>
      <c r="G1426" s="97"/>
      <c r="H1426" s="97"/>
      <c r="I1426" s="93"/>
      <c r="J1426" s="97"/>
      <c r="K1426" s="51" t="str">
        <f>IF(AND(TransferLog!$J1442&lt;&gt;"",TransferLog!$L1442&lt;&gt;""), TransferLog!$L1442,"")</f>
        <v/>
      </c>
      <c r="L1426" s="97">
        <f t="array" ref="L1426">RANK($N1426,$N$6:$N$2005,0)+COUNTIF($N$6:$N1426,N1426)</f>
        <v>100</v>
      </c>
      <c r="M1426" s="97"/>
      <c r="N1426" s="97"/>
      <c r="O1426" s="97"/>
      <c r="P1426" s="97"/>
      <c r="Q1426" s="93"/>
      <c r="U1426" s="93"/>
      <c r="W1426" s="51" t="str">
        <f>IF(AND(AdmittedwithRecentDischarge!$O1678&lt;&gt;"",AdmittedwithRecentDischarge!$I1678&lt;&gt;"",AdmittedwithRecentDischarge!$W1678&lt;&gt;""), AdmittedwithRecentDischarge!$W1678,"")</f>
        <v/>
      </c>
      <c r="X1426" s="97">
        <f t="array" ref="X1426">RANK($Z1426,$Z$6:$Z$2005,0)+COUNTIF($Z$6:$Z1426,Z1426)</f>
        <v>100</v>
      </c>
      <c r="AC1426" s="97"/>
      <c r="AD1426" s="93"/>
    </row>
    <row r="1427" spans="1:30">
      <c r="A1427" s="97">
        <f t="shared" si="22"/>
        <v>1422</v>
      </c>
      <c r="B1427" s="97"/>
      <c r="C1427" s="51" t="str">
        <f>IF(AND(AdmittedwithRecentDischarge!$O1679&lt;&gt;"",AdmittedwithRecentDischarge!$I1679&lt;&gt;"",AdmittedwithRecentDischarge!$S1679&lt;&gt;""), AdmittedwithRecentDischarge!$S1679,"")</f>
        <v/>
      </c>
      <c r="D1427" s="97">
        <f>RANK($F1427,$F$6:$F$2005,0)+COUNTIF($F$6:$F1427,F1427)</f>
        <v>100</v>
      </c>
      <c r="E1427" s="97"/>
      <c r="F1427" s="97"/>
      <c r="G1427" s="97"/>
      <c r="H1427" s="97"/>
      <c r="I1427" s="93"/>
      <c r="J1427" s="97"/>
      <c r="K1427" s="51" t="str">
        <f>IF(AND(TransferLog!$J1443&lt;&gt;"",TransferLog!$L1443&lt;&gt;""), TransferLog!$L1443,"")</f>
        <v/>
      </c>
      <c r="L1427" s="97">
        <f t="array" ref="L1427">RANK($N1427,$N$6:$N$2005,0)+COUNTIF($N$6:$N1427,N1427)</f>
        <v>100</v>
      </c>
      <c r="M1427" s="97"/>
      <c r="N1427" s="97"/>
      <c r="O1427" s="97"/>
      <c r="P1427" s="97"/>
      <c r="Q1427" s="93"/>
      <c r="U1427" s="93"/>
      <c r="W1427" s="51" t="str">
        <f>IF(AND(AdmittedwithRecentDischarge!$O1679&lt;&gt;"",AdmittedwithRecentDischarge!$I1679&lt;&gt;"",AdmittedwithRecentDischarge!$W1679&lt;&gt;""), AdmittedwithRecentDischarge!$W1679,"")</f>
        <v/>
      </c>
      <c r="X1427" s="97">
        <f t="array" ref="X1427">RANK($Z1427,$Z$6:$Z$2005,0)+COUNTIF($Z$6:$Z1427,Z1427)</f>
        <v>100</v>
      </c>
      <c r="AC1427" s="97"/>
      <c r="AD1427" s="93"/>
    </row>
    <row r="1428" spans="1:30">
      <c r="A1428" s="97">
        <f t="shared" si="22"/>
        <v>1423</v>
      </c>
      <c r="B1428" s="97"/>
      <c r="C1428" s="51" t="str">
        <f>IF(AND(AdmittedwithRecentDischarge!$O1680&lt;&gt;"",AdmittedwithRecentDischarge!$I1680&lt;&gt;"",AdmittedwithRecentDischarge!$S1680&lt;&gt;""), AdmittedwithRecentDischarge!$S1680,"")</f>
        <v/>
      </c>
      <c r="D1428" s="97">
        <f>RANK($F1428,$F$6:$F$2005,0)+COUNTIF($F$6:$F1428,F1428)</f>
        <v>100</v>
      </c>
      <c r="E1428" s="97"/>
      <c r="F1428" s="97"/>
      <c r="G1428" s="97"/>
      <c r="H1428" s="97"/>
      <c r="I1428" s="93"/>
      <c r="J1428" s="97"/>
      <c r="K1428" s="51" t="str">
        <f>IF(AND(TransferLog!$J1444&lt;&gt;"",TransferLog!$L1444&lt;&gt;""), TransferLog!$L1444,"")</f>
        <v/>
      </c>
      <c r="L1428" s="97">
        <f t="array" ref="L1428">RANK($N1428,$N$6:$N$2005,0)+COUNTIF($N$6:$N1428,N1428)</f>
        <v>100</v>
      </c>
      <c r="M1428" s="97"/>
      <c r="N1428" s="97"/>
      <c r="O1428" s="97"/>
      <c r="P1428" s="97"/>
      <c r="Q1428" s="93"/>
      <c r="U1428" s="93"/>
      <c r="W1428" s="51" t="str">
        <f>IF(AND(AdmittedwithRecentDischarge!$O1680&lt;&gt;"",AdmittedwithRecentDischarge!$I1680&lt;&gt;"",AdmittedwithRecentDischarge!$W1680&lt;&gt;""), AdmittedwithRecentDischarge!$W1680,"")</f>
        <v/>
      </c>
      <c r="X1428" s="97">
        <f t="array" ref="X1428">RANK($Z1428,$Z$6:$Z$2005,0)+COUNTIF($Z$6:$Z1428,Z1428)</f>
        <v>100</v>
      </c>
      <c r="AC1428" s="97"/>
      <c r="AD1428" s="93"/>
    </row>
    <row r="1429" spans="1:30">
      <c r="A1429" s="97">
        <f t="shared" si="22"/>
        <v>1424</v>
      </c>
      <c r="B1429" s="97"/>
      <c r="C1429" s="51" t="str">
        <f>IF(AND(AdmittedwithRecentDischarge!$O1681&lt;&gt;"",AdmittedwithRecentDischarge!$I1681&lt;&gt;"",AdmittedwithRecentDischarge!$S1681&lt;&gt;""), AdmittedwithRecentDischarge!$S1681,"")</f>
        <v/>
      </c>
      <c r="D1429" s="97">
        <f>RANK($F1429,$F$6:$F$2005,0)+COUNTIF($F$6:$F1429,F1429)</f>
        <v>100</v>
      </c>
      <c r="E1429" s="97"/>
      <c r="F1429" s="97"/>
      <c r="G1429" s="97"/>
      <c r="H1429" s="97"/>
      <c r="I1429" s="93"/>
      <c r="J1429" s="97"/>
      <c r="K1429" s="51" t="str">
        <f>IF(AND(TransferLog!$J1445&lt;&gt;"",TransferLog!$L1445&lt;&gt;""), TransferLog!$L1445,"")</f>
        <v/>
      </c>
      <c r="L1429" s="97">
        <f t="array" ref="L1429">RANK($N1429,$N$6:$N$2005,0)+COUNTIF($N$6:$N1429,N1429)</f>
        <v>100</v>
      </c>
      <c r="M1429" s="97"/>
      <c r="N1429" s="97"/>
      <c r="O1429" s="97"/>
      <c r="P1429" s="97"/>
      <c r="Q1429" s="93"/>
      <c r="U1429" s="93"/>
      <c r="W1429" s="51" t="str">
        <f>IF(AND(AdmittedwithRecentDischarge!$O1681&lt;&gt;"",AdmittedwithRecentDischarge!$I1681&lt;&gt;"",AdmittedwithRecentDischarge!$W1681&lt;&gt;""), AdmittedwithRecentDischarge!$W1681,"")</f>
        <v/>
      </c>
      <c r="X1429" s="97">
        <f t="array" ref="X1429">RANK($Z1429,$Z$6:$Z$2005,0)+COUNTIF($Z$6:$Z1429,Z1429)</f>
        <v>100</v>
      </c>
      <c r="AC1429" s="97"/>
      <c r="AD1429" s="93"/>
    </row>
    <row r="1430" spans="1:30">
      <c r="A1430" s="97">
        <f t="shared" si="22"/>
        <v>1425</v>
      </c>
      <c r="B1430" s="97"/>
      <c r="C1430" s="51" t="str">
        <f>IF(AND(AdmittedwithRecentDischarge!$O1682&lt;&gt;"",AdmittedwithRecentDischarge!$I1682&lt;&gt;"",AdmittedwithRecentDischarge!$S1682&lt;&gt;""), AdmittedwithRecentDischarge!$S1682,"")</f>
        <v/>
      </c>
      <c r="D1430" s="97">
        <f>RANK($F1430,$F$6:$F$2005,0)+COUNTIF($F$6:$F1430,F1430)</f>
        <v>100</v>
      </c>
      <c r="E1430" s="97"/>
      <c r="F1430" s="97"/>
      <c r="G1430" s="97"/>
      <c r="H1430" s="97"/>
      <c r="I1430" s="93"/>
      <c r="J1430" s="97"/>
      <c r="K1430" s="51" t="str">
        <f>IF(AND(TransferLog!$J1446&lt;&gt;"",TransferLog!$L1446&lt;&gt;""), TransferLog!$L1446,"")</f>
        <v/>
      </c>
      <c r="L1430" s="97">
        <f t="array" ref="L1430">RANK($N1430,$N$6:$N$2005,0)+COUNTIF($N$6:$N1430,N1430)</f>
        <v>100</v>
      </c>
      <c r="M1430" s="97"/>
      <c r="N1430" s="97"/>
      <c r="O1430" s="97"/>
      <c r="P1430" s="97"/>
      <c r="Q1430" s="93"/>
      <c r="U1430" s="93"/>
      <c r="W1430" s="51" t="str">
        <f>IF(AND(AdmittedwithRecentDischarge!$O1682&lt;&gt;"",AdmittedwithRecentDischarge!$I1682&lt;&gt;"",AdmittedwithRecentDischarge!$W1682&lt;&gt;""), AdmittedwithRecentDischarge!$W1682,"")</f>
        <v/>
      </c>
      <c r="X1430" s="97">
        <f t="array" ref="X1430">RANK($Z1430,$Z$6:$Z$2005,0)+COUNTIF($Z$6:$Z1430,Z1430)</f>
        <v>100</v>
      </c>
      <c r="AC1430" s="97"/>
      <c r="AD1430" s="93"/>
    </row>
    <row r="1431" spans="1:30">
      <c r="A1431" s="97">
        <f t="shared" si="22"/>
        <v>1426</v>
      </c>
      <c r="B1431" s="97"/>
      <c r="C1431" s="51" t="str">
        <f>IF(AND(AdmittedwithRecentDischarge!$O1683&lt;&gt;"",AdmittedwithRecentDischarge!$I1683&lt;&gt;"",AdmittedwithRecentDischarge!$S1683&lt;&gt;""), AdmittedwithRecentDischarge!$S1683,"")</f>
        <v/>
      </c>
      <c r="D1431" s="97">
        <f>RANK($F1431,$F$6:$F$2005,0)+COUNTIF($F$6:$F1431,F1431)</f>
        <v>100</v>
      </c>
      <c r="E1431" s="97"/>
      <c r="F1431" s="97"/>
      <c r="G1431" s="97"/>
      <c r="H1431" s="97"/>
      <c r="I1431" s="93"/>
      <c r="J1431" s="97"/>
      <c r="K1431" s="51" t="str">
        <f>IF(AND(TransferLog!$J1447&lt;&gt;"",TransferLog!$L1447&lt;&gt;""), TransferLog!$L1447,"")</f>
        <v/>
      </c>
      <c r="L1431" s="97">
        <f t="array" ref="L1431">RANK($N1431,$N$6:$N$2005,0)+COUNTIF($N$6:$N1431,N1431)</f>
        <v>100</v>
      </c>
      <c r="M1431" s="97"/>
      <c r="N1431" s="97"/>
      <c r="O1431" s="97"/>
      <c r="P1431" s="97"/>
      <c r="Q1431" s="93"/>
      <c r="U1431" s="93"/>
      <c r="W1431" s="51" t="str">
        <f>IF(AND(AdmittedwithRecentDischarge!$O1683&lt;&gt;"",AdmittedwithRecentDischarge!$I1683&lt;&gt;"",AdmittedwithRecentDischarge!$W1683&lt;&gt;""), AdmittedwithRecentDischarge!$W1683,"")</f>
        <v/>
      </c>
      <c r="X1431" s="97">
        <f t="array" ref="X1431">RANK($Z1431,$Z$6:$Z$2005,0)+COUNTIF($Z$6:$Z1431,Z1431)</f>
        <v>100</v>
      </c>
      <c r="AC1431" s="97"/>
      <c r="AD1431" s="93"/>
    </row>
    <row r="1432" spans="1:30">
      <c r="A1432" s="97">
        <f t="shared" si="22"/>
        <v>1427</v>
      </c>
      <c r="B1432" s="97"/>
      <c r="C1432" s="51" t="str">
        <f>IF(AND(AdmittedwithRecentDischarge!$O1684&lt;&gt;"",AdmittedwithRecentDischarge!$I1684&lt;&gt;"",AdmittedwithRecentDischarge!$S1684&lt;&gt;""), AdmittedwithRecentDischarge!$S1684,"")</f>
        <v/>
      </c>
      <c r="D1432" s="97">
        <f>RANK($F1432,$F$6:$F$2005,0)+COUNTIF($F$6:$F1432,F1432)</f>
        <v>100</v>
      </c>
      <c r="E1432" s="97"/>
      <c r="F1432" s="97"/>
      <c r="G1432" s="97"/>
      <c r="H1432" s="97"/>
      <c r="I1432" s="93"/>
      <c r="J1432" s="97"/>
      <c r="K1432" s="51" t="str">
        <f>IF(AND(TransferLog!$J1448&lt;&gt;"",TransferLog!$L1448&lt;&gt;""), TransferLog!$L1448,"")</f>
        <v/>
      </c>
      <c r="L1432" s="97">
        <f t="array" ref="L1432">RANK($N1432,$N$6:$N$2005,0)+COUNTIF($N$6:$N1432,N1432)</f>
        <v>100</v>
      </c>
      <c r="M1432" s="97"/>
      <c r="N1432" s="97"/>
      <c r="O1432" s="97"/>
      <c r="P1432" s="97"/>
      <c r="Q1432" s="93"/>
      <c r="U1432" s="93"/>
      <c r="W1432" s="51" t="str">
        <f>IF(AND(AdmittedwithRecentDischarge!$O1684&lt;&gt;"",AdmittedwithRecentDischarge!$I1684&lt;&gt;"",AdmittedwithRecentDischarge!$W1684&lt;&gt;""), AdmittedwithRecentDischarge!$W1684,"")</f>
        <v/>
      </c>
      <c r="X1432" s="97">
        <f t="array" ref="X1432">RANK($Z1432,$Z$6:$Z$2005,0)+COUNTIF($Z$6:$Z1432,Z1432)</f>
        <v>100</v>
      </c>
      <c r="AC1432" s="97"/>
      <c r="AD1432" s="93"/>
    </row>
    <row r="1433" spans="1:30">
      <c r="A1433" s="97">
        <f t="shared" si="22"/>
        <v>1428</v>
      </c>
      <c r="B1433" s="97"/>
      <c r="C1433" s="51" t="str">
        <f>IF(AND(AdmittedwithRecentDischarge!$O1685&lt;&gt;"",AdmittedwithRecentDischarge!$I1685&lt;&gt;"",AdmittedwithRecentDischarge!$S1685&lt;&gt;""), AdmittedwithRecentDischarge!$S1685,"")</f>
        <v/>
      </c>
      <c r="D1433" s="97">
        <f>RANK($F1433,$F$6:$F$2005,0)+COUNTIF($F$6:$F1433,F1433)</f>
        <v>100</v>
      </c>
      <c r="E1433" s="97"/>
      <c r="F1433" s="97"/>
      <c r="G1433" s="97"/>
      <c r="H1433" s="97"/>
      <c r="I1433" s="93"/>
      <c r="J1433" s="97"/>
      <c r="K1433" s="51" t="str">
        <f>IF(AND(TransferLog!$J1449&lt;&gt;"",TransferLog!$L1449&lt;&gt;""), TransferLog!$L1449,"")</f>
        <v/>
      </c>
      <c r="L1433" s="97">
        <f t="array" ref="L1433">RANK($N1433,$N$6:$N$2005,0)+COUNTIF($N$6:$N1433,N1433)</f>
        <v>100</v>
      </c>
      <c r="M1433" s="97"/>
      <c r="N1433" s="97"/>
      <c r="O1433" s="97"/>
      <c r="P1433" s="97"/>
      <c r="Q1433" s="93"/>
      <c r="U1433" s="93"/>
      <c r="W1433" s="51" t="str">
        <f>IF(AND(AdmittedwithRecentDischarge!$O1685&lt;&gt;"",AdmittedwithRecentDischarge!$I1685&lt;&gt;"",AdmittedwithRecentDischarge!$W1685&lt;&gt;""), AdmittedwithRecentDischarge!$W1685,"")</f>
        <v/>
      </c>
      <c r="X1433" s="97">
        <f t="array" ref="X1433">RANK($Z1433,$Z$6:$Z$2005,0)+COUNTIF($Z$6:$Z1433,Z1433)</f>
        <v>100</v>
      </c>
      <c r="AC1433" s="97"/>
      <c r="AD1433" s="93"/>
    </row>
    <row r="1434" spans="1:30">
      <c r="A1434" s="97">
        <f t="shared" si="22"/>
        <v>1429</v>
      </c>
      <c r="B1434" s="97"/>
      <c r="C1434" s="51" t="str">
        <f>IF(AND(AdmittedwithRecentDischarge!$O1686&lt;&gt;"",AdmittedwithRecentDischarge!$I1686&lt;&gt;"",AdmittedwithRecentDischarge!$S1686&lt;&gt;""), AdmittedwithRecentDischarge!$S1686,"")</f>
        <v/>
      </c>
      <c r="D1434" s="97">
        <f>RANK($F1434,$F$6:$F$2005,0)+COUNTIF($F$6:$F1434,F1434)</f>
        <v>100</v>
      </c>
      <c r="E1434" s="97"/>
      <c r="F1434" s="97"/>
      <c r="G1434" s="97"/>
      <c r="H1434" s="97"/>
      <c r="I1434" s="93"/>
      <c r="J1434" s="97"/>
      <c r="K1434" s="51" t="str">
        <f>IF(AND(TransferLog!$J1450&lt;&gt;"",TransferLog!$L1450&lt;&gt;""), TransferLog!$L1450,"")</f>
        <v/>
      </c>
      <c r="L1434" s="97">
        <f t="array" ref="L1434">RANK($N1434,$N$6:$N$2005,0)+COUNTIF($N$6:$N1434,N1434)</f>
        <v>100</v>
      </c>
      <c r="M1434" s="97"/>
      <c r="N1434" s="97"/>
      <c r="O1434" s="97"/>
      <c r="P1434" s="97"/>
      <c r="Q1434" s="93"/>
      <c r="U1434" s="93"/>
      <c r="W1434" s="51" t="str">
        <f>IF(AND(AdmittedwithRecentDischarge!$O1686&lt;&gt;"",AdmittedwithRecentDischarge!$I1686&lt;&gt;"",AdmittedwithRecentDischarge!$W1686&lt;&gt;""), AdmittedwithRecentDischarge!$W1686,"")</f>
        <v/>
      </c>
      <c r="X1434" s="97">
        <f t="array" ref="X1434">RANK($Z1434,$Z$6:$Z$2005,0)+COUNTIF($Z$6:$Z1434,Z1434)</f>
        <v>100</v>
      </c>
      <c r="AC1434" s="97"/>
      <c r="AD1434" s="93"/>
    </row>
    <row r="1435" spans="1:30">
      <c r="A1435" s="97">
        <f t="shared" si="22"/>
        <v>1430</v>
      </c>
      <c r="B1435" s="97"/>
      <c r="C1435" s="51" t="str">
        <f>IF(AND(AdmittedwithRecentDischarge!$O1687&lt;&gt;"",AdmittedwithRecentDischarge!$I1687&lt;&gt;"",AdmittedwithRecentDischarge!$S1687&lt;&gt;""), AdmittedwithRecentDischarge!$S1687,"")</f>
        <v/>
      </c>
      <c r="D1435" s="97">
        <f>RANK($F1435,$F$6:$F$2005,0)+COUNTIF($F$6:$F1435,F1435)</f>
        <v>100</v>
      </c>
      <c r="E1435" s="97"/>
      <c r="F1435" s="97"/>
      <c r="G1435" s="97"/>
      <c r="H1435" s="97"/>
      <c r="I1435" s="93"/>
      <c r="J1435" s="97"/>
      <c r="K1435" s="51" t="str">
        <f>IF(AND(TransferLog!$J1451&lt;&gt;"",TransferLog!$L1451&lt;&gt;""), TransferLog!$L1451,"")</f>
        <v/>
      </c>
      <c r="L1435" s="97">
        <f t="array" ref="L1435">RANK($N1435,$N$6:$N$2005,0)+COUNTIF($N$6:$N1435,N1435)</f>
        <v>100</v>
      </c>
      <c r="M1435" s="97"/>
      <c r="N1435" s="97"/>
      <c r="O1435" s="97"/>
      <c r="P1435" s="97"/>
      <c r="Q1435" s="93"/>
      <c r="U1435" s="93"/>
      <c r="W1435" s="51" t="str">
        <f>IF(AND(AdmittedwithRecentDischarge!$O1687&lt;&gt;"",AdmittedwithRecentDischarge!$I1687&lt;&gt;"",AdmittedwithRecentDischarge!$W1687&lt;&gt;""), AdmittedwithRecentDischarge!$W1687,"")</f>
        <v/>
      </c>
      <c r="X1435" s="97">
        <f t="array" ref="X1435">RANK($Z1435,$Z$6:$Z$2005,0)+COUNTIF($Z$6:$Z1435,Z1435)</f>
        <v>100</v>
      </c>
      <c r="AC1435" s="97"/>
      <c r="AD1435" s="93"/>
    </row>
    <row r="1436" spans="1:30">
      <c r="A1436" s="97">
        <f t="shared" si="22"/>
        <v>1431</v>
      </c>
      <c r="B1436" s="97"/>
      <c r="C1436" s="51" t="str">
        <f>IF(AND(AdmittedwithRecentDischarge!$O1688&lt;&gt;"",AdmittedwithRecentDischarge!$I1688&lt;&gt;"",AdmittedwithRecentDischarge!$S1688&lt;&gt;""), AdmittedwithRecentDischarge!$S1688,"")</f>
        <v/>
      </c>
      <c r="D1436" s="97">
        <f>RANK($F1436,$F$6:$F$2005,0)+COUNTIF($F$6:$F1436,F1436)</f>
        <v>100</v>
      </c>
      <c r="E1436" s="97"/>
      <c r="F1436" s="97"/>
      <c r="G1436" s="97"/>
      <c r="H1436" s="97"/>
      <c r="I1436" s="93"/>
      <c r="J1436" s="97"/>
      <c r="K1436" s="51" t="str">
        <f>IF(AND(TransferLog!$J1452&lt;&gt;"",TransferLog!$L1452&lt;&gt;""), TransferLog!$L1452,"")</f>
        <v/>
      </c>
      <c r="L1436" s="97">
        <f t="array" ref="L1436">RANK($N1436,$N$6:$N$2005,0)+COUNTIF($N$6:$N1436,N1436)</f>
        <v>100</v>
      </c>
      <c r="M1436" s="97"/>
      <c r="N1436" s="97"/>
      <c r="O1436" s="97"/>
      <c r="P1436" s="97"/>
      <c r="Q1436" s="93"/>
      <c r="U1436" s="93"/>
      <c r="W1436" s="51" t="str">
        <f>IF(AND(AdmittedwithRecentDischarge!$O1688&lt;&gt;"",AdmittedwithRecentDischarge!$I1688&lt;&gt;"",AdmittedwithRecentDischarge!$W1688&lt;&gt;""), AdmittedwithRecentDischarge!$W1688,"")</f>
        <v/>
      </c>
      <c r="X1436" s="97">
        <f t="array" ref="X1436">RANK($Z1436,$Z$6:$Z$2005,0)+COUNTIF($Z$6:$Z1436,Z1436)</f>
        <v>100</v>
      </c>
      <c r="AC1436" s="97"/>
      <c r="AD1436" s="93"/>
    </row>
    <row r="1437" spans="1:30">
      <c r="A1437" s="97">
        <f t="shared" si="22"/>
        <v>1432</v>
      </c>
      <c r="B1437" s="97"/>
      <c r="C1437" s="51" t="str">
        <f>IF(AND(AdmittedwithRecentDischarge!$O1689&lt;&gt;"",AdmittedwithRecentDischarge!$I1689&lt;&gt;"",AdmittedwithRecentDischarge!$S1689&lt;&gt;""), AdmittedwithRecentDischarge!$S1689,"")</f>
        <v/>
      </c>
      <c r="D1437" s="97">
        <f>RANK($F1437,$F$6:$F$2005,0)+COUNTIF($F$6:$F1437,F1437)</f>
        <v>100</v>
      </c>
      <c r="E1437" s="97"/>
      <c r="F1437" s="97"/>
      <c r="G1437" s="97"/>
      <c r="H1437" s="97"/>
      <c r="I1437" s="93"/>
      <c r="J1437" s="97"/>
      <c r="K1437" s="51" t="str">
        <f>IF(AND(TransferLog!$J1453&lt;&gt;"",TransferLog!$L1453&lt;&gt;""), TransferLog!$L1453,"")</f>
        <v/>
      </c>
      <c r="L1437" s="97">
        <f t="array" ref="L1437">RANK($N1437,$N$6:$N$2005,0)+COUNTIF($N$6:$N1437,N1437)</f>
        <v>100</v>
      </c>
      <c r="M1437" s="97"/>
      <c r="N1437" s="97"/>
      <c r="O1437" s="97"/>
      <c r="P1437" s="97"/>
      <c r="Q1437" s="93"/>
      <c r="U1437" s="93"/>
      <c r="W1437" s="51" t="str">
        <f>IF(AND(AdmittedwithRecentDischarge!$O1689&lt;&gt;"",AdmittedwithRecentDischarge!$I1689&lt;&gt;"",AdmittedwithRecentDischarge!$W1689&lt;&gt;""), AdmittedwithRecentDischarge!$W1689,"")</f>
        <v/>
      </c>
      <c r="X1437" s="97">
        <f t="array" ref="X1437">RANK($Z1437,$Z$6:$Z$2005,0)+COUNTIF($Z$6:$Z1437,Z1437)</f>
        <v>100</v>
      </c>
      <c r="AC1437" s="97"/>
      <c r="AD1437" s="93"/>
    </row>
    <row r="1438" spans="1:30">
      <c r="A1438" s="97">
        <f t="shared" si="22"/>
        <v>1433</v>
      </c>
      <c r="B1438" s="97"/>
      <c r="C1438" s="51" t="str">
        <f>IF(AND(AdmittedwithRecentDischarge!$O1690&lt;&gt;"",AdmittedwithRecentDischarge!$I1690&lt;&gt;"",AdmittedwithRecentDischarge!$S1690&lt;&gt;""), AdmittedwithRecentDischarge!$S1690,"")</f>
        <v/>
      </c>
      <c r="D1438" s="97">
        <f>RANK($F1438,$F$6:$F$2005,0)+COUNTIF($F$6:$F1438,F1438)</f>
        <v>100</v>
      </c>
      <c r="E1438" s="97"/>
      <c r="F1438" s="97"/>
      <c r="G1438" s="97"/>
      <c r="H1438" s="97"/>
      <c r="I1438" s="93"/>
      <c r="J1438" s="97"/>
      <c r="K1438" s="51" t="str">
        <f>IF(AND(TransferLog!$J1454&lt;&gt;"",TransferLog!$L1454&lt;&gt;""), TransferLog!$L1454,"")</f>
        <v/>
      </c>
      <c r="L1438" s="97">
        <f t="array" ref="L1438">RANK($N1438,$N$6:$N$2005,0)+COUNTIF($N$6:$N1438,N1438)</f>
        <v>100</v>
      </c>
      <c r="M1438" s="97"/>
      <c r="N1438" s="97"/>
      <c r="O1438" s="97"/>
      <c r="P1438" s="97"/>
      <c r="Q1438" s="93"/>
      <c r="U1438" s="93"/>
      <c r="W1438" s="51" t="str">
        <f>IF(AND(AdmittedwithRecentDischarge!$O1690&lt;&gt;"",AdmittedwithRecentDischarge!$I1690&lt;&gt;"",AdmittedwithRecentDischarge!$W1690&lt;&gt;""), AdmittedwithRecentDischarge!$W1690,"")</f>
        <v/>
      </c>
      <c r="X1438" s="97">
        <f t="array" ref="X1438">RANK($Z1438,$Z$6:$Z$2005,0)+COUNTIF($Z$6:$Z1438,Z1438)</f>
        <v>100</v>
      </c>
      <c r="AC1438" s="97"/>
      <c r="AD1438" s="93"/>
    </row>
    <row r="1439" spans="1:30">
      <c r="A1439" s="97">
        <f t="shared" si="22"/>
        <v>1434</v>
      </c>
      <c r="B1439" s="97"/>
      <c r="C1439" s="51" t="str">
        <f>IF(AND(AdmittedwithRecentDischarge!$O1691&lt;&gt;"",AdmittedwithRecentDischarge!$I1691&lt;&gt;"",AdmittedwithRecentDischarge!$S1691&lt;&gt;""), AdmittedwithRecentDischarge!$S1691,"")</f>
        <v/>
      </c>
      <c r="D1439" s="97">
        <f>RANK($F1439,$F$6:$F$2005,0)+COUNTIF($F$6:$F1439,F1439)</f>
        <v>100</v>
      </c>
      <c r="E1439" s="97"/>
      <c r="F1439" s="97"/>
      <c r="G1439" s="97"/>
      <c r="H1439" s="97"/>
      <c r="I1439" s="93"/>
      <c r="J1439" s="97"/>
      <c r="K1439" s="51" t="str">
        <f>IF(AND(TransferLog!$J1455&lt;&gt;"",TransferLog!$L1455&lt;&gt;""), TransferLog!$L1455,"")</f>
        <v/>
      </c>
      <c r="L1439" s="97">
        <f t="array" ref="L1439">RANK($N1439,$N$6:$N$2005,0)+COUNTIF($N$6:$N1439,N1439)</f>
        <v>100</v>
      </c>
      <c r="M1439" s="97"/>
      <c r="N1439" s="97"/>
      <c r="O1439" s="97"/>
      <c r="P1439" s="97"/>
      <c r="Q1439" s="93"/>
      <c r="U1439" s="93"/>
      <c r="W1439" s="51" t="str">
        <f>IF(AND(AdmittedwithRecentDischarge!$O1691&lt;&gt;"",AdmittedwithRecentDischarge!$I1691&lt;&gt;"",AdmittedwithRecentDischarge!$W1691&lt;&gt;""), AdmittedwithRecentDischarge!$W1691,"")</f>
        <v/>
      </c>
      <c r="X1439" s="97">
        <f t="array" ref="X1439">RANK($Z1439,$Z$6:$Z$2005,0)+COUNTIF($Z$6:$Z1439,Z1439)</f>
        <v>100</v>
      </c>
      <c r="AC1439" s="97"/>
      <c r="AD1439" s="93"/>
    </row>
    <row r="1440" spans="1:30">
      <c r="A1440" s="97">
        <f t="shared" si="22"/>
        <v>1435</v>
      </c>
      <c r="B1440" s="97"/>
      <c r="C1440" s="51" t="str">
        <f>IF(AND(AdmittedwithRecentDischarge!$O1692&lt;&gt;"",AdmittedwithRecentDischarge!$I1692&lt;&gt;"",AdmittedwithRecentDischarge!$S1692&lt;&gt;""), AdmittedwithRecentDischarge!$S1692,"")</f>
        <v/>
      </c>
      <c r="D1440" s="97">
        <f>RANK($F1440,$F$6:$F$2005,0)+COUNTIF($F$6:$F1440,F1440)</f>
        <v>100</v>
      </c>
      <c r="E1440" s="97"/>
      <c r="F1440" s="97"/>
      <c r="G1440" s="97"/>
      <c r="H1440" s="97"/>
      <c r="I1440" s="93"/>
      <c r="J1440" s="97"/>
      <c r="K1440" s="51" t="str">
        <f>IF(AND(TransferLog!$J1456&lt;&gt;"",TransferLog!$L1456&lt;&gt;""), TransferLog!$L1456,"")</f>
        <v/>
      </c>
      <c r="L1440" s="97">
        <f t="array" ref="L1440">RANK($N1440,$N$6:$N$2005,0)+COUNTIF($N$6:$N1440,N1440)</f>
        <v>100</v>
      </c>
      <c r="M1440" s="97"/>
      <c r="N1440" s="97"/>
      <c r="O1440" s="97"/>
      <c r="P1440" s="97"/>
      <c r="Q1440" s="93"/>
      <c r="U1440" s="93"/>
      <c r="W1440" s="51" t="str">
        <f>IF(AND(AdmittedwithRecentDischarge!$O1692&lt;&gt;"",AdmittedwithRecentDischarge!$I1692&lt;&gt;"",AdmittedwithRecentDischarge!$W1692&lt;&gt;""), AdmittedwithRecentDischarge!$W1692,"")</f>
        <v/>
      </c>
      <c r="X1440" s="97">
        <f t="array" ref="X1440">RANK($Z1440,$Z$6:$Z$2005,0)+COUNTIF($Z$6:$Z1440,Z1440)</f>
        <v>100</v>
      </c>
      <c r="AC1440" s="97"/>
      <c r="AD1440" s="93"/>
    </row>
    <row r="1441" spans="1:30">
      <c r="A1441" s="97">
        <f t="shared" si="22"/>
        <v>1436</v>
      </c>
      <c r="B1441" s="97"/>
      <c r="C1441" s="51" t="str">
        <f>IF(AND(AdmittedwithRecentDischarge!$O1693&lt;&gt;"",AdmittedwithRecentDischarge!$I1693&lt;&gt;"",AdmittedwithRecentDischarge!$S1693&lt;&gt;""), AdmittedwithRecentDischarge!$S1693,"")</f>
        <v/>
      </c>
      <c r="D1441" s="97">
        <f>RANK($F1441,$F$6:$F$2005,0)+COUNTIF($F$6:$F1441,F1441)</f>
        <v>100</v>
      </c>
      <c r="E1441" s="97"/>
      <c r="F1441" s="97"/>
      <c r="G1441" s="97"/>
      <c r="H1441" s="97"/>
      <c r="I1441" s="93"/>
      <c r="J1441" s="97"/>
      <c r="K1441" s="51" t="str">
        <f>IF(AND(TransferLog!$J1457&lt;&gt;"",TransferLog!$L1457&lt;&gt;""), TransferLog!$L1457,"")</f>
        <v/>
      </c>
      <c r="L1441" s="97">
        <f t="array" ref="L1441">RANK($N1441,$N$6:$N$2005,0)+COUNTIF($N$6:$N1441,N1441)</f>
        <v>100</v>
      </c>
      <c r="M1441" s="97"/>
      <c r="N1441" s="97"/>
      <c r="O1441" s="97"/>
      <c r="P1441" s="97"/>
      <c r="Q1441" s="93"/>
      <c r="U1441" s="93"/>
      <c r="W1441" s="51" t="str">
        <f>IF(AND(AdmittedwithRecentDischarge!$O1693&lt;&gt;"",AdmittedwithRecentDischarge!$I1693&lt;&gt;"",AdmittedwithRecentDischarge!$W1693&lt;&gt;""), AdmittedwithRecentDischarge!$W1693,"")</f>
        <v/>
      </c>
      <c r="X1441" s="97">
        <f t="array" ref="X1441">RANK($Z1441,$Z$6:$Z$2005,0)+COUNTIF($Z$6:$Z1441,Z1441)</f>
        <v>100</v>
      </c>
      <c r="AC1441" s="97"/>
      <c r="AD1441" s="93"/>
    </row>
    <row r="1442" spans="1:30">
      <c r="A1442" s="97">
        <f t="shared" si="22"/>
        <v>1437</v>
      </c>
      <c r="B1442" s="97"/>
      <c r="C1442" s="51" t="str">
        <f>IF(AND(AdmittedwithRecentDischarge!$O1694&lt;&gt;"",AdmittedwithRecentDischarge!$I1694&lt;&gt;"",AdmittedwithRecentDischarge!$S1694&lt;&gt;""), AdmittedwithRecentDischarge!$S1694,"")</f>
        <v/>
      </c>
      <c r="D1442" s="97">
        <f>RANK($F1442,$F$6:$F$2005,0)+COUNTIF($F$6:$F1442,F1442)</f>
        <v>100</v>
      </c>
      <c r="E1442" s="97"/>
      <c r="F1442" s="97"/>
      <c r="G1442" s="97"/>
      <c r="H1442" s="97"/>
      <c r="I1442" s="93"/>
      <c r="J1442" s="97"/>
      <c r="K1442" s="51" t="str">
        <f>IF(AND(TransferLog!$J1458&lt;&gt;"",TransferLog!$L1458&lt;&gt;""), TransferLog!$L1458,"")</f>
        <v/>
      </c>
      <c r="L1442" s="97">
        <f t="array" ref="L1442">RANK($N1442,$N$6:$N$2005,0)+COUNTIF($N$6:$N1442,N1442)</f>
        <v>100</v>
      </c>
      <c r="M1442" s="97"/>
      <c r="N1442" s="97"/>
      <c r="O1442" s="97"/>
      <c r="P1442" s="97"/>
      <c r="Q1442" s="93"/>
      <c r="U1442" s="93"/>
      <c r="W1442" s="51" t="str">
        <f>IF(AND(AdmittedwithRecentDischarge!$O1694&lt;&gt;"",AdmittedwithRecentDischarge!$I1694&lt;&gt;"",AdmittedwithRecentDischarge!$W1694&lt;&gt;""), AdmittedwithRecentDischarge!$W1694,"")</f>
        <v/>
      </c>
      <c r="X1442" s="97">
        <f t="array" ref="X1442">RANK($Z1442,$Z$6:$Z$2005,0)+COUNTIF($Z$6:$Z1442,Z1442)</f>
        <v>100</v>
      </c>
      <c r="AC1442" s="97"/>
      <c r="AD1442" s="93"/>
    </row>
    <row r="1443" spans="1:30">
      <c r="A1443" s="97">
        <f t="shared" si="22"/>
        <v>1438</v>
      </c>
      <c r="B1443" s="97"/>
      <c r="C1443" s="51" t="str">
        <f>IF(AND(AdmittedwithRecentDischarge!$O1695&lt;&gt;"",AdmittedwithRecentDischarge!$I1695&lt;&gt;"",AdmittedwithRecentDischarge!$S1695&lt;&gt;""), AdmittedwithRecentDischarge!$S1695,"")</f>
        <v/>
      </c>
      <c r="D1443" s="97">
        <f>RANK($F1443,$F$6:$F$2005,0)+COUNTIF($F$6:$F1443,F1443)</f>
        <v>100</v>
      </c>
      <c r="E1443" s="97"/>
      <c r="F1443" s="97"/>
      <c r="G1443" s="97"/>
      <c r="H1443" s="97"/>
      <c r="I1443" s="93"/>
      <c r="J1443" s="97"/>
      <c r="K1443" s="51" t="str">
        <f>IF(AND(TransferLog!$J1459&lt;&gt;"",TransferLog!$L1459&lt;&gt;""), TransferLog!$L1459,"")</f>
        <v/>
      </c>
      <c r="L1443" s="97">
        <f t="array" ref="L1443">RANK($N1443,$N$6:$N$2005,0)+COUNTIF($N$6:$N1443,N1443)</f>
        <v>100</v>
      </c>
      <c r="M1443" s="97"/>
      <c r="N1443" s="97"/>
      <c r="O1443" s="97"/>
      <c r="P1443" s="97"/>
      <c r="Q1443" s="93"/>
      <c r="U1443" s="93"/>
      <c r="W1443" s="51" t="str">
        <f>IF(AND(AdmittedwithRecentDischarge!$O1695&lt;&gt;"",AdmittedwithRecentDischarge!$I1695&lt;&gt;"",AdmittedwithRecentDischarge!$W1695&lt;&gt;""), AdmittedwithRecentDischarge!$W1695,"")</f>
        <v/>
      </c>
      <c r="X1443" s="97">
        <f t="array" ref="X1443">RANK($Z1443,$Z$6:$Z$2005,0)+COUNTIF($Z$6:$Z1443,Z1443)</f>
        <v>100</v>
      </c>
      <c r="AC1443" s="97"/>
      <c r="AD1443" s="93"/>
    </row>
    <row r="1444" spans="1:30">
      <c r="A1444" s="97">
        <f t="shared" si="22"/>
        <v>1439</v>
      </c>
      <c r="B1444" s="97"/>
      <c r="C1444" s="51" t="str">
        <f>IF(AND(AdmittedwithRecentDischarge!$O1696&lt;&gt;"",AdmittedwithRecentDischarge!$I1696&lt;&gt;"",AdmittedwithRecentDischarge!$S1696&lt;&gt;""), AdmittedwithRecentDischarge!$S1696,"")</f>
        <v/>
      </c>
      <c r="D1444" s="97">
        <f>RANK($F1444,$F$6:$F$2005,0)+COUNTIF($F$6:$F1444,F1444)</f>
        <v>100</v>
      </c>
      <c r="E1444" s="97"/>
      <c r="F1444" s="97"/>
      <c r="G1444" s="97"/>
      <c r="H1444" s="97"/>
      <c r="I1444" s="93"/>
      <c r="J1444" s="97"/>
      <c r="K1444" s="51" t="str">
        <f>IF(AND(TransferLog!$J1460&lt;&gt;"",TransferLog!$L1460&lt;&gt;""), TransferLog!$L1460,"")</f>
        <v/>
      </c>
      <c r="L1444" s="97">
        <f t="array" ref="L1444">RANK($N1444,$N$6:$N$2005,0)+COUNTIF($N$6:$N1444,N1444)</f>
        <v>100</v>
      </c>
      <c r="M1444" s="97"/>
      <c r="N1444" s="97"/>
      <c r="O1444" s="97"/>
      <c r="P1444" s="97"/>
      <c r="Q1444" s="93"/>
      <c r="U1444" s="93"/>
      <c r="W1444" s="51" t="str">
        <f>IF(AND(AdmittedwithRecentDischarge!$O1696&lt;&gt;"",AdmittedwithRecentDischarge!$I1696&lt;&gt;"",AdmittedwithRecentDischarge!$W1696&lt;&gt;""), AdmittedwithRecentDischarge!$W1696,"")</f>
        <v/>
      </c>
      <c r="X1444" s="97">
        <f t="array" ref="X1444">RANK($Z1444,$Z$6:$Z$2005,0)+COUNTIF($Z$6:$Z1444,Z1444)</f>
        <v>100</v>
      </c>
      <c r="AC1444" s="97"/>
      <c r="AD1444" s="93"/>
    </row>
    <row r="1445" spans="1:30">
      <c r="A1445" s="97">
        <f t="shared" si="22"/>
        <v>1440</v>
      </c>
      <c r="B1445" s="97"/>
      <c r="C1445" s="51" t="str">
        <f>IF(AND(AdmittedwithRecentDischarge!$O1697&lt;&gt;"",AdmittedwithRecentDischarge!$I1697&lt;&gt;"",AdmittedwithRecentDischarge!$S1697&lt;&gt;""), AdmittedwithRecentDischarge!$S1697,"")</f>
        <v/>
      </c>
      <c r="D1445" s="97">
        <f>RANK($F1445,$F$6:$F$2005,0)+COUNTIF($F$6:$F1445,F1445)</f>
        <v>100</v>
      </c>
      <c r="E1445" s="97"/>
      <c r="F1445" s="97"/>
      <c r="G1445" s="97"/>
      <c r="H1445" s="97"/>
      <c r="I1445" s="93"/>
      <c r="J1445" s="97"/>
      <c r="K1445" s="51" t="str">
        <f>IF(AND(TransferLog!$J1461&lt;&gt;"",TransferLog!$L1461&lt;&gt;""), TransferLog!$L1461,"")</f>
        <v/>
      </c>
      <c r="L1445" s="97">
        <f t="array" ref="L1445">RANK($N1445,$N$6:$N$2005,0)+COUNTIF($N$6:$N1445,N1445)</f>
        <v>100</v>
      </c>
      <c r="M1445" s="97"/>
      <c r="N1445" s="97"/>
      <c r="O1445" s="97"/>
      <c r="P1445" s="97"/>
      <c r="Q1445" s="93"/>
      <c r="U1445" s="93"/>
      <c r="W1445" s="51" t="str">
        <f>IF(AND(AdmittedwithRecentDischarge!$O1697&lt;&gt;"",AdmittedwithRecentDischarge!$I1697&lt;&gt;"",AdmittedwithRecentDischarge!$W1697&lt;&gt;""), AdmittedwithRecentDischarge!$W1697,"")</f>
        <v/>
      </c>
      <c r="X1445" s="97">
        <f t="array" ref="X1445">RANK($Z1445,$Z$6:$Z$2005,0)+COUNTIF($Z$6:$Z1445,Z1445)</f>
        <v>100</v>
      </c>
      <c r="AC1445" s="97"/>
      <c r="AD1445" s="93"/>
    </row>
    <row r="1446" spans="1:30">
      <c r="A1446" s="97">
        <f t="shared" si="22"/>
        <v>1441</v>
      </c>
      <c r="B1446" s="97"/>
      <c r="C1446" s="51" t="str">
        <f>IF(AND(AdmittedwithRecentDischarge!$O1698&lt;&gt;"",AdmittedwithRecentDischarge!$I1698&lt;&gt;"",AdmittedwithRecentDischarge!$S1698&lt;&gt;""), AdmittedwithRecentDischarge!$S1698,"")</f>
        <v/>
      </c>
      <c r="D1446" s="97">
        <f>RANK($F1446,$F$6:$F$2005,0)+COUNTIF($F$6:$F1446,F1446)</f>
        <v>100</v>
      </c>
      <c r="E1446" s="97"/>
      <c r="F1446" s="97"/>
      <c r="G1446" s="97"/>
      <c r="H1446" s="97"/>
      <c r="I1446" s="93"/>
      <c r="J1446" s="97"/>
      <c r="K1446" s="51" t="str">
        <f>IF(AND(TransferLog!$J1462&lt;&gt;"",TransferLog!$L1462&lt;&gt;""), TransferLog!$L1462,"")</f>
        <v/>
      </c>
      <c r="L1446" s="97">
        <f t="array" ref="L1446">RANK($N1446,$N$6:$N$2005,0)+COUNTIF($N$6:$N1446,N1446)</f>
        <v>100</v>
      </c>
      <c r="M1446" s="97"/>
      <c r="N1446" s="97"/>
      <c r="O1446" s="97"/>
      <c r="P1446" s="97"/>
      <c r="Q1446" s="93"/>
      <c r="U1446" s="93"/>
      <c r="W1446" s="51" t="str">
        <f>IF(AND(AdmittedwithRecentDischarge!$O1698&lt;&gt;"",AdmittedwithRecentDischarge!$I1698&lt;&gt;"",AdmittedwithRecentDischarge!$W1698&lt;&gt;""), AdmittedwithRecentDischarge!$W1698,"")</f>
        <v/>
      </c>
      <c r="X1446" s="97">
        <f t="array" ref="X1446">RANK($Z1446,$Z$6:$Z$2005,0)+COUNTIF($Z$6:$Z1446,Z1446)</f>
        <v>100</v>
      </c>
      <c r="AC1446" s="97"/>
      <c r="AD1446" s="93"/>
    </row>
    <row r="1447" spans="1:30">
      <c r="A1447" s="97">
        <f t="shared" si="22"/>
        <v>1442</v>
      </c>
      <c r="B1447" s="97"/>
      <c r="C1447" s="51" t="str">
        <f>IF(AND(AdmittedwithRecentDischarge!$O1699&lt;&gt;"",AdmittedwithRecentDischarge!$I1699&lt;&gt;"",AdmittedwithRecentDischarge!$S1699&lt;&gt;""), AdmittedwithRecentDischarge!$S1699,"")</f>
        <v/>
      </c>
      <c r="D1447" s="97">
        <f>RANK($F1447,$F$6:$F$2005,0)+COUNTIF($F$6:$F1447,F1447)</f>
        <v>100</v>
      </c>
      <c r="E1447" s="97"/>
      <c r="F1447" s="97"/>
      <c r="G1447" s="97"/>
      <c r="H1447" s="97"/>
      <c r="I1447" s="93"/>
      <c r="J1447" s="97"/>
      <c r="K1447" s="51" t="str">
        <f>IF(AND(TransferLog!$J1463&lt;&gt;"",TransferLog!$L1463&lt;&gt;""), TransferLog!$L1463,"")</f>
        <v/>
      </c>
      <c r="L1447" s="97">
        <f t="array" ref="L1447">RANK($N1447,$N$6:$N$2005,0)+COUNTIF($N$6:$N1447,N1447)</f>
        <v>100</v>
      </c>
      <c r="M1447" s="97"/>
      <c r="N1447" s="97"/>
      <c r="O1447" s="97"/>
      <c r="P1447" s="97"/>
      <c r="Q1447" s="93"/>
      <c r="U1447" s="93"/>
      <c r="W1447" s="51" t="str">
        <f>IF(AND(AdmittedwithRecentDischarge!$O1699&lt;&gt;"",AdmittedwithRecentDischarge!$I1699&lt;&gt;"",AdmittedwithRecentDischarge!$W1699&lt;&gt;""), AdmittedwithRecentDischarge!$W1699,"")</f>
        <v/>
      </c>
      <c r="X1447" s="97">
        <f t="array" ref="X1447">RANK($Z1447,$Z$6:$Z$2005,0)+COUNTIF($Z$6:$Z1447,Z1447)</f>
        <v>100</v>
      </c>
      <c r="AC1447" s="97"/>
      <c r="AD1447" s="93"/>
    </row>
    <row r="1448" spans="1:30">
      <c r="A1448" s="97">
        <f t="shared" si="22"/>
        <v>1443</v>
      </c>
      <c r="B1448" s="97"/>
      <c r="C1448" s="51" t="str">
        <f>IF(AND(AdmittedwithRecentDischarge!$O1700&lt;&gt;"",AdmittedwithRecentDischarge!$I1700&lt;&gt;"",AdmittedwithRecentDischarge!$S1700&lt;&gt;""), AdmittedwithRecentDischarge!$S1700,"")</f>
        <v/>
      </c>
      <c r="D1448" s="97">
        <f>RANK($F1448,$F$6:$F$2005,0)+COUNTIF($F$6:$F1448,F1448)</f>
        <v>100</v>
      </c>
      <c r="E1448" s="97"/>
      <c r="F1448" s="97"/>
      <c r="G1448" s="97"/>
      <c r="H1448" s="97"/>
      <c r="I1448" s="93"/>
      <c r="J1448" s="97"/>
      <c r="K1448" s="51" t="str">
        <f>IF(AND(TransferLog!$J1464&lt;&gt;"",TransferLog!$L1464&lt;&gt;""), TransferLog!$L1464,"")</f>
        <v/>
      </c>
      <c r="L1448" s="97">
        <f t="array" ref="L1448">RANK($N1448,$N$6:$N$2005,0)+COUNTIF($N$6:$N1448,N1448)</f>
        <v>100</v>
      </c>
      <c r="M1448" s="97"/>
      <c r="N1448" s="97"/>
      <c r="O1448" s="97"/>
      <c r="P1448" s="97"/>
      <c r="Q1448" s="93"/>
      <c r="U1448" s="93"/>
      <c r="W1448" s="51" t="str">
        <f>IF(AND(AdmittedwithRecentDischarge!$O1700&lt;&gt;"",AdmittedwithRecentDischarge!$I1700&lt;&gt;"",AdmittedwithRecentDischarge!$W1700&lt;&gt;""), AdmittedwithRecentDischarge!$W1700,"")</f>
        <v/>
      </c>
      <c r="X1448" s="97">
        <f t="array" ref="X1448">RANK($Z1448,$Z$6:$Z$2005,0)+COUNTIF($Z$6:$Z1448,Z1448)</f>
        <v>100</v>
      </c>
      <c r="AC1448" s="97"/>
      <c r="AD1448" s="93"/>
    </row>
    <row r="1449" spans="1:30">
      <c r="A1449" s="97">
        <f t="shared" si="22"/>
        <v>1444</v>
      </c>
      <c r="B1449" s="97"/>
      <c r="C1449" s="51" t="str">
        <f>IF(AND(AdmittedwithRecentDischarge!$O1701&lt;&gt;"",AdmittedwithRecentDischarge!$I1701&lt;&gt;"",AdmittedwithRecentDischarge!$S1701&lt;&gt;""), AdmittedwithRecentDischarge!$S1701,"")</f>
        <v/>
      </c>
      <c r="D1449" s="97">
        <f>RANK($F1449,$F$6:$F$2005,0)+COUNTIF($F$6:$F1449,F1449)</f>
        <v>100</v>
      </c>
      <c r="E1449" s="97"/>
      <c r="F1449" s="97"/>
      <c r="G1449" s="97"/>
      <c r="H1449" s="97"/>
      <c r="I1449" s="93"/>
      <c r="J1449" s="97"/>
      <c r="K1449" s="51" t="str">
        <f>IF(AND(TransferLog!$J1465&lt;&gt;"",TransferLog!$L1465&lt;&gt;""), TransferLog!$L1465,"")</f>
        <v/>
      </c>
      <c r="L1449" s="97">
        <f t="array" ref="L1449">RANK($N1449,$N$6:$N$2005,0)+COUNTIF($N$6:$N1449,N1449)</f>
        <v>100</v>
      </c>
      <c r="M1449" s="97"/>
      <c r="N1449" s="97"/>
      <c r="O1449" s="97"/>
      <c r="P1449" s="97"/>
      <c r="Q1449" s="93"/>
      <c r="U1449" s="93"/>
      <c r="W1449" s="51" t="str">
        <f>IF(AND(AdmittedwithRecentDischarge!$O1701&lt;&gt;"",AdmittedwithRecentDischarge!$I1701&lt;&gt;"",AdmittedwithRecentDischarge!$W1701&lt;&gt;""), AdmittedwithRecentDischarge!$W1701,"")</f>
        <v/>
      </c>
      <c r="X1449" s="97">
        <f t="array" ref="X1449">RANK($Z1449,$Z$6:$Z$2005,0)+COUNTIF($Z$6:$Z1449,Z1449)</f>
        <v>100</v>
      </c>
      <c r="AC1449" s="97"/>
      <c r="AD1449" s="93"/>
    </row>
    <row r="1450" spans="1:30">
      <c r="A1450" s="97">
        <f t="shared" si="22"/>
        <v>1445</v>
      </c>
      <c r="B1450" s="97"/>
      <c r="C1450" s="51" t="str">
        <f>IF(AND(AdmittedwithRecentDischarge!$O1702&lt;&gt;"",AdmittedwithRecentDischarge!$I1702&lt;&gt;"",AdmittedwithRecentDischarge!$S1702&lt;&gt;""), AdmittedwithRecentDischarge!$S1702,"")</f>
        <v/>
      </c>
      <c r="D1450" s="97">
        <f>RANK($F1450,$F$6:$F$2005,0)+COUNTIF($F$6:$F1450,F1450)</f>
        <v>100</v>
      </c>
      <c r="E1450" s="97"/>
      <c r="F1450" s="97"/>
      <c r="G1450" s="97"/>
      <c r="H1450" s="97"/>
      <c r="I1450" s="93"/>
      <c r="J1450" s="97"/>
      <c r="K1450" s="51" t="str">
        <f>IF(AND(TransferLog!$J1466&lt;&gt;"",TransferLog!$L1466&lt;&gt;""), TransferLog!$L1466,"")</f>
        <v/>
      </c>
      <c r="L1450" s="97">
        <f t="array" ref="L1450">RANK($N1450,$N$6:$N$2005,0)+COUNTIF($N$6:$N1450,N1450)</f>
        <v>100</v>
      </c>
      <c r="M1450" s="97"/>
      <c r="N1450" s="97"/>
      <c r="O1450" s="97"/>
      <c r="P1450" s="97"/>
      <c r="Q1450" s="93"/>
      <c r="U1450" s="93"/>
      <c r="W1450" s="51" t="str">
        <f>IF(AND(AdmittedwithRecentDischarge!$O1702&lt;&gt;"",AdmittedwithRecentDischarge!$I1702&lt;&gt;"",AdmittedwithRecentDischarge!$W1702&lt;&gt;""), AdmittedwithRecentDischarge!$W1702,"")</f>
        <v/>
      </c>
      <c r="X1450" s="97">
        <f t="array" ref="X1450">RANK($Z1450,$Z$6:$Z$2005,0)+COUNTIF($Z$6:$Z1450,Z1450)</f>
        <v>100</v>
      </c>
      <c r="AC1450" s="97"/>
      <c r="AD1450" s="93"/>
    </row>
    <row r="1451" spans="1:30">
      <c r="A1451" s="97">
        <f t="shared" si="22"/>
        <v>1446</v>
      </c>
      <c r="B1451" s="97"/>
      <c r="C1451" s="51" t="str">
        <f>IF(AND(AdmittedwithRecentDischarge!$O1703&lt;&gt;"",AdmittedwithRecentDischarge!$I1703&lt;&gt;"",AdmittedwithRecentDischarge!$S1703&lt;&gt;""), AdmittedwithRecentDischarge!$S1703,"")</f>
        <v/>
      </c>
      <c r="D1451" s="97">
        <f>RANK($F1451,$F$6:$F$2005,0)+COUNTIF($F$6:$F1451,F1451)</f>
        <v>100</v>
      </c>
      <c r="E1451" s="97"/>
      <c r="F1451" s="97"/>
      <c r="G1451" s="97"/>
      <c r="H1451" s="97"/>
      <c r="I1451" s="93"/>
      <c r="J1451" s="97"/>
      <c r="K1451" s="51" t="str">
        <f>IF(AND(TransferLog!$J1467&lt;&gt;"",TransferLog!$L1467&lt;&gt;""), TransferLog!$L1467,"")</f>
        <v/>
      </c>
      <c r="L1451" s="97">
        <f t="array" ref="L1451">RANK($N1451,$N$6:$N$2005,0)+COUNTIF($N$6:$N1451,N1451)</f>
        <v>100</v>
      </c>
      <c r="M1451" s="97"/>
      <c r="N1451" s="97"/>
      <c r="O1451" s="97"/>
      <c r="P1451" s="97"/>
      <c r="Q1451" s="93"/>
      <c r="U1451" s="93"/>
      <c r="W1451" s="51" t="str">
        <f>IF(AND(AdmittedwithRecentDischarge!$O1703&lt;&gt;"",AdmittedwithRecentDischarge!$I1703&lt;&gt;"",AdmittedwithRecentDischarge!$W1703&lt;&gt;""), AdmittedwithRecentDischarge!$W1703,"")</f>
        <v/>
      </c>
      <c r="X1451" s="97">
        <f t="array" ref="X1451">RANK($Z1451,$Z$6:$Z$2005,0)+COUNTIF($Z$6:$Z1451,Z1451)</f>
        <v>100</v>
      </c>
      <c r="AC1451" s="97"/>
      <c r="AD1451" s="93"/>
    </row>
    <row r="1452" spans="1:30">
      <c r="A1452" s="97">
        <f t="shared" si="22"/>
        <v>1447</v>
      </c>
      <c r="B1452" s="97"/>
      <c r="C1452" s="51" t="str">
        <f>IF(AND(AdmittedwithRecentDischarge!$O1704&lt;&gt;"",AdmittedwithRecentDischarge!$I1704&lt;&gt;"",AdmittedwithRecentDischarge!$S1704&lt;&gt;""), AdmittedwithRecentDischarge!$S1704,"")</f>
        <v/>
      </c>
      <c r="D1452" s="97">
        <f>RANK($F1452,$F$6:$F$2005,0)+COUNTIF($F$6:$F1452,F1452)</f>
        <v>100</v>
      </c>
      <c r="E1452" s="97"/>
      <c r="F1452" s="97"/>
      <c r="G1452" s="97"/>
      <c r="H1452" s="97"/>
      <c r="I1452" s="93"/>
      <c r="J1452" s="97"/>
      <c r="K1452" s="51" t="str">
        <f>IF(AND(TransferLog!$J1468&lt;&gt;"",TransferLog!$L1468&lt;&gt;""), TransferLog!$L1468,"")</f>
        <v/>
      </c>
      <c r="L1452" s="97">
        <f t="array" ref="L1452">RANK($N1452,$N$6:$N$2005,0)+COUNTIF($N$6:$N1452,N1452)</f>
        <v>100</v>
      </c>
      <c r="M1452" s="97"/>
      <c r="N1452" s="97"/>
      <c r="O1452" s="97"/>
      <c r="P1452" s="97"/>
      <c r="Q1452" s="93"/>
      <c r="U1452" s="93"/>
      <c r="W1452" s="51" t="str">
        <f>IF(AND(AdmittedwithRecentDischarge!$O1704&lt;&gt;"",AdmittedwithRecentDischarge!$I1704&lt;&gt;"",AdmittedwithRecentDischarge!$W1704&lt;&gt;""), AdmittedwithRecentDischarge!$W1704,"")</f>
        <v/>
      </c>
      <c r="X1452" s="97">
        <f t="array" ref="X1452">RANK($Z1452,$Z$6:$Z$2005,0)+COUNTIF($Z$6:$Z1452,Z1452)</f>
        <v>100</v>
      </c>
      <c r="AC1452" s="97"/>
      <c r="AD1452" s="93"/>
    </row>
    <row r="1453" spans="1:30">
      <c r="A1453" s="97">
        <f t="shared" si="22"/>
        <v>1448</v>
      </c>
      <c r="B1453" s="97"/>
      <c r="C1453" s="51" t="str">
        <f>IF(AND(AdmittedwithRecentDischarge!$O1705&lt;&gt;"",AdmittedwithRecentDischarge!$I1705&lt;&gt;"",AdmittedwithRecentDischarge!$S1705&lt;&gt;""), AdmittedwithRecentDischarge!$S1705,"")</f>
        <v/>
      </c>
      <c r="D1453" s="97">
        <f>RANK($F1453,$F$6:$F$2005,0)+COUNTIF($F$6:$F1453,F1453)</f>
        <v>100</v>
      </c>
      <c r="E1453" s="97"/>
      <c r="F1453" s="97"/>
      <c r="G1453" s="97"/>
      <c r="H1453" s="97"/>
      <c r="I1453" s="93"/>
      <c r="J1453" s="97"/>
      <c r="K1453" s="51" t="str">
        <f>IF(AND(TransferLog!$J1469&lt;&gt;"",TransferLog!$L1469&lt;&gt;""), TransferLog!$L1469,"")</f>
        <v/>
      </c>
      <c r="L1453" s="97">
        <f t="array" ref="L1453">RANK($N1453,$N$6:$N$2005,0)+COUNTIF($N$6:$N1453,N1453)</f>
        <v>100</v>
      </c>
      <c r="M1453" s="97"/>
      <c r="N1453" s="97"/>
      <c r="O1453" s="97"/>
      <c r="P1453" s="97"/>
      <c r="Q1453" s="93"/>
      <c r="U1453" s="93"/>
      <c r="W1453" s="51" t="str">
        <f>IF(AND(AdmittedwithRecentDischarge!$O1705&lt;&gt;"",AdmittedwithRecentDischarge!$I1705&lt;&gt;"",AdmittedwithRecentDischarge!$W1705&lt;&gt;""), AdmittedwithRecentDischarge!$W1705,"")</f>
        <v/>
      </c>
      <c r="X1453" s="97">
        <f t="array" ref="X1453">RANK($Z1453,$Z$6:$Z$2005,0)+COUNTIF($Z$6:$Z1453,Z1453)</f>
        <v>100</v>
      </c>
      <c r="AC1453" s="97"/>
      <c r="AD1453" s="93"/>
    </row>
    <row r="1454" spans="1:30">
      <c r="A1454" s="97">
        <f t="shared" si="22"/>
        <v>1449</v>
      </c>
      <c r="B1454" s="97"/>
      <c r="C1454" s="51" t="str">
        <f>IF(AND(AdmittedwithRecentDischarge!$O1706&lt;&gt;"",AdmittedwithRecentDischarge!$I1706&lt;&gt;"",AdmittedwithRecentDischarge!$S1706&lt;&gt;""), AdmittedwithRecentDischarge!$S1706,"")</f>
        <v/>
      </c>
      <c r="D1454" s="97">
        <f>RANK($F1454,$F$6:$F$2005,0)+COUNTIF($F$6:$F1454,F1454)</f>
        <v>100</v>
      </c>
      <c r="E1454" s="97"/>
      <c r="F1454" s="97"/>
      <c r="G1454" s="97"/>
      <c r="H1454" s="97"/>
      <c r="I1454" s="93"/>
      <c r="J1454" s="97"/>
      <c r="K1454" s="51" t="str">
        <f>IF(AND(TransferLog!$J1470&lt;&gt;"",TransferLog!$L1470&lt;&gt;""), TransferLog!$L1470,"")</f>
        <v/>
      </c>
      <c r="L1454" s="97">
        <f t="array" ref="L1454">RANK($N1454,$N$6:$N$2005,0)+COUNTIF($N$6:$N1454,N1454)</f>
        <v>100</v>
      </c>
      <c r="M1454" s="97"/>
      <c r="N1454" s="97"/>
      <c r="O1454" s="97"/>
      <c r="P1454" s="97"/>
      <c r="Q1454" s="93"/>
      <c r="U1454" s="93"/>
      <c r="W1454" s="51" t="str">
        <f>IF(AND(AdmittedwithRecentDischarge!$O1706&lt;&gt;"",AdmittedwithRecentDischarge!$I1706&lt;&gt;"",AdmittedwithRecentDischarge!$W1706&lt;&gt;""), AdmittedwithRecentDischarge!$W1706,"")</f>
        <v/>
      </c>
      <c r="X1454" s="97">
        <f t="array" ref="X1454">RANK($Z1454,$Z$6:$Z$2005,0)+COUNTIF($Z$6:$Z1454,Z1454)</f>
        <v>100</v>
      </c>
      <c r="AC1454" s="97"/>
      <c r="AD1454" s="93"/>
    </row>
    <row r="1455" spans="1:30">
      <c r="A1455" s="97">
        <f t="shared" si="22"/>
        <v>1450</v>
      </c>
      <c r="B1455" s="97"/>
      <c r="C1455" s="51" t="str">
        <f>IF(AND(AdmittedwithRecentDischarge!$O1707&lt;&gt;"",AdmittedwithRecentDischarge!$I1707&lt;&gt;"",AdmittedwithRecentDischarge!$S1707&lt;&gt;""), AdmittedwithRecentDischarge!$S1707,"")</f>
        <v/>
      </c>
      <c r="D1455" s="97">
        <f>RANK($F1455,$F$6:$F$2005,0)+COUNTIF($F$6:$F1455,F1455)</f>
        <v>100</v>
      </c>
      <c r="E1455" s="97"/>
      <c r="F1455" s="97"/>
      <c r="G1455" s="97"/>
      <c r="H1455" s="97"/>
      <c r="I1455" s="93"/>
      <c r="J1455" s="97"/>
      <c r="K1455" s="51" t="str">
        <f>IF(AND(TransferLog!$J1471&lt;&gt;"",TransferLog!$L1471&lt;&gt;""), TransferLog!$L1471,"")</f>
        <v/>
      </c>
      <c r="L1455" s="97">
        <f t="array" ref="L1455">RANK($N1455,$N$6:$N$2005,0)+COUNTIF($N$6:$N1455,N1455)</f>
        <v>100</v>
      </c>
      <c r="M1455" s="97"/>
      <c r="N1455" s="97"/>
      <c r="O1455" s="97"/>
      <c r="P1455" s="97"/>
      <c r="Q1455" s="93"/>
      <c r="U1455" s="93"/>
      <c r="W1455" s="51" t="str">
        <f>IF(AND(AdmittedwithRecentDischarge!$O1707&lt;&gt;"",AdmittedwithRecentDischarge!$I1707&lt;&gt;"",AdmittedwithRecentDischarge!$W1707&lt;&gt;""), AdmittedwithRecentDischarge!$W1707,"")</f>
        <v/>
      </c>
      <c r="X1455" s="97">
        <f t="array" ref="X1455">RANK($Z1455,$Z$6:$Z$2005,0)+COUNTIF($Z$6:$Z1455,Z1455)</f>
        <v>100</v>
      </c>
      <c r="AC1455" s="97"/>
      <c r="AD1455" s="93"/>
    </row>
    <row r="1456" spans="1:30">
      <c r="A1456" s="97">
        <f t="shared" si="22"/>
        <v>1451</v>
      </c>
      <c r="B1456" s="97"/>
      <c r="C1456" s="51" t="str">
        <f>IF(AND(AdmittedwithRecentDischarge!$O1708&lt;&gt;"",AdmittedwithRecentDischarge!$I1708&lt;&gt;"",AdmittedwithRecentDischarge!$S1708&lt;&gt;""), AdmittedwithRecentDischarge!$S1708,"")</f>
        <v/>
      </c>
      <c r="D1456" s="97">
        <f>RANK($F1456,$F$6:$F$2005,0)+COUNTIF($F$6:$F1456,F1456)</f>
        <v>100</v>
      </c>
      <c r="E1456" s="97"/>
      <c r="F1456" s="97"/>
      <c r="G1456" s="97"/>
      <c r="H1456" s="97"/>
      <c r="I1456" s="93"/>
      <c r="J1456" s="97"/>
      <c r="K1456" s="51" t="str">
        <f>IF(AND(TransferLog!$J1472&lt;&gt;"",TransferLog!$L1472&lt;&gt;""), TransferLog!$L1472,"")</f>
        <v/>
      </c>
      <c r="L1456" s="97">
        <f t="array" ref="L1456">RANK($N1456,$N$6:$N$2005,0)+COUNTIF($N$6:$N1456,N1456)</f>
        <v>100</v>
      </c>
      <c r="M1456" s="97"/>
      <c r="N1456" s="97"/>
      <c r="O1456" s="97"/>
      <c r="P1456" s="97"/>
      <c r="Q1456" s="93"/>
      <c r="U1456" s="93"/>
      <c r="W1456" s="51" t="str">
        <f>IF(AND(AdmittedwithRecentDischarge!$O1708&lt;&gt;"",AdmittedwithRecentDischarge!$I1708&lt;&gt;"",AdmittedwithRecentDischarge!$W1708&lt;&gt;""), AdmittedwithRecentDischarge!$W1708,"")</f>
        <v/>
      </c>
      <c r="X1456" s="97">
        <f t="array" ref="X1456">RANK($Z1456,$Z$6:$Z$2005,0)+COUNTIF($Z$6:$Z1456,Z1456)</f>
        <v>100</v>
      </c>
      <c r="AC1456" s="97"/>
      <c r="AD1456" s="93"/>
    </row>
    <row r="1457" spans="1:30">
      <c r="A1457" s="97">
        <f t="shared" si="22"/>
        <v>1452</v>
      </c>
      <c r="B1457" s="97"/>
      <c r="C1457" s="51" t="str">
        <f>IF(AND(AdmittedwithRecentDischarge!$O1709&lt;&gt;"",AdmittedwithRecentDischarge!$I1709&lt;&gt;"",AdmittedwithRecentDischarge!$S1709&lt;&gt;""), AdmittedwithRecentDischarge!$S1709,"")</f>
        <v/>
      </c>
      <c r="D1457" s="97">
        <f>RANK($F1457,$F$6:$F$2005,0)+COUNTIF($F$6:$F1457,F1457)</f>
        <v>100</v>
      </c>
      <c r="E1457" s="97"/>
      <c r="F1457" s="97"/>
      <c r="G1457" s="97"/>
      <c r="H1457" s="97"/>
      <c r="I1457" s="93"/>
      <c r="J1457" s="97"/>
      <c r="K1457" s="51" t="str">
        <f>IF(AND(TransferLog!$J1473&lt;&gt;"",TransferLog!$L1473&lt;&gt;""), TransferLog!$L1473,"")</f>
        <v/>
      </c>
      <c r="L1457" s="97">
        <f t="array" ref="L1457">RANK($N1457,$N$6:$N$2005,0)+COUNTIF($N$6:$N1457,N1457)</f>
        <v>100</v>
      </c>
      <c r="M1457" s="97"/>
      <c r="N1457" s="97"/>
      <c r="O1457" s="97"/>
      <c r="P1457" s="97"/>
      <c r="Q1457" s="93"/>
      <c r="U1457" s="93"/>
      <c r="W1457" s="51" t="str">
        <f>IF(AND(AdmittedwithRecentDischarge!$O1709&lt;&gt;"",AdmittedwithRecentDischarge!$I1709&lt;&gt;"",AdmittedwithRecentDischarge!$W1709&lt;&gt;""), AdmittedwithRecentDischarge!$W1709,"")</f>
        <v/>
      </c>
      <c r="X1457" s="97">
        <f t="array" ref="X1457">RANK($Z1457,$Z$6:$Z$2005,0)+COUNTIF($Z$6:$Z1457,Z1457)</f>
        <v>100</v>
      </c>
      <c r="AC1457" s="97"/>
      <c r="AD1457" s="93"/>
    </row>
    <row r="1458" spans="1:30">
      <c r="A1458" s="97">
        <f t="shared" si="22"/>
        <v>1453</v>
      </c>
      <c r="B1458" s="97"/>
      <c r="C1458" s="51" t="str">
        <f>IF(AND(AdmittedwithRecentDischarge!$O1710&lt;&gt;"",AdmittedwithRecentDischarge!$I1710&lt;&gt;"",AdmittedwithRecentDischarge!$S1710&lt;&gt;""), AdmittedwithRecentDischarge!$S1710,"")</f>
        <v/>
      </c>
      <c r="D1458" s="97">
        <f>RANK($F1458,$F$6:$F$2005,0)+COUNTIF($F$6:$F1458,F1458)</f>
        <v>100</v>
      </c>
      <c r="E1458" s="97"/>
      <c r="F1458" s="97"/>
      <c r="G1458" s="97"/>
      <c r="H1458" s="97"/>
      <c r="I1458" s="93"/>
      <c r="J1458" s="97"/>
      <c r="K1458" s="51" t="str">
        <f>IF(AND(TransferLog!$J1474&lt;&gt;"",TransferLog!$L1474&lt;&gt;""), TransferLog!$L1474,"")</f>
        <v/>
      </c>
      <c r="L1458" s="97">
        <f t="array" ref="L1458">RANK($N1458,$N$6:$N$2005,0)+COUNTIF($N$6:$N1458,N1458)</f>
        <v>100</v>
      </c>
      <c r="M1458" s="97"/>
      <c r="N1458" s="97"/>
      <c r="O1458" s="97"/>
      <c r="P1458" s="97"/>
      <c r="Q1458" s="93"/>
      <c r="U1458" s="93"/>
      <c r="W1458" s="51" t="str">
        <f>IF(AND(AdmittedwithRecentDischarge!$O1710&lt;&gt;"",AdmittedwithRecentDischarge!$I1710&lt;&gt;"",AdmittedwithRecentDischarge!$W1710&lt;&gt;""), AdmittedwithRecentDischarge!$W1710,"")</f>
        <v/>
      </c>
      <c r="X1458" s="97">
        <f t="array" ref="X1458">RANK($Z1458,$Z$6:$Z$2005,0)+COUNTIF($Z$6:$Z1458,Z1458)</f>
        <v>100</v>
      </c>
      <c r="AC1458" s="97"/>
      <c r="AD1458" s="93"/>
    </row>
    <row r="1459" spans="1:30">
      <c r="A1459" s="97">
        <f t="shared" si="22"/>
        <v>1454</v>
      </c>
      <c r="B1459" s="97"/>
      <c r="C1459" s="51" t="str">
        <f>IF(AND(AdmittedwithRecentDischarge!$O1711&lt;&gt;"",AdmittedwithRecentDischarge!$I1711&lt;&gt;"",AdmittedwithRecentDischarge!$S1711&lt;&gt;""), AdmittedwithRecentDischarge!$S1711,"")</f>
        <v/>
      </c>
      <c r="D1459" s="97">
        <f>RANK($F1459,$F$6:$F$2005,0)+COUNTIF($F$6:$F1459,F1459)</f>
        <v>100</v>
      </c>
      <c r="E1459" s="97"/>
      <c r="F1459" s="97"/>
      <c r="G1459" s="97"/>
      <c r="H1459" s="97"/>
      <c r="I1459" s="93"/>
      <c r="J1459" s="97"/>
      <c r="K1459" s="51" t="str">
        <f>IF(AND(TransferLog!$J1475&lt;&gt;"",TransferLog!$L1475&lt;&gt;""), TransferLog!$L1475,"")</f>
        <v/>
      </c>
      <c r="L1459" s="97">
        <f t="array" ref="L1459">RANK($N1459,$N$6:$N$2005,0)+COUNTIF($N$6:$N1459,N1459)</f>
        <v>100</v>
      </c>
      <c r="M1459" s="97"/>
      <c r="N1459" s="97"/>
      <c r="O1459" s="97"/>
      <c r="P1459" s="97"/>
      <c r="Q1459" s="93"/>
      <c r="U1459" s="93"/>
      <c r="W1459" s="51" t="str">
        <f>IF(AND(AdmittedwithRecentDischarge!$O1711&lt;&gt;"",AdmittedwithRecentDischarge!$I1711&lt;&gt;"",AdmittedwithRecentDischarge!$W1711&lt;&gt;""), AdmittedwithRecentDischarge!$W1711,"")</f>
        <v/>
      </c>
      <c r="X1459" s="97">
        <f t="array" ref="X1459">RANK($Z1459,$Z$6:$Z$2005,0)+COUNTIF($Z$6:$Z1459,Z1459)</f>
        <v>100</v>
      </c>
      <c r="AC1459" s="97"/>
      <c r="AD1459" s="93"/>
    </row>
    <row r="1460" spans="1:30">
      <c r="A1460" s="97">
        <f t="shared" si="22"/>
        <v>1455</v>
      </c>
      <c r="B1460" s="97"/>
      <c r="C1460" s="51" t="str">
        <f>IF(AND(AdmittedwithRecentDischarge!$O1712&lt;&gt;"",AdmittedwithRecentDischarge!$I1712&lt;&gt;"",AdmittedwithRecentDischarge!$S1712&lt;&gt;""), AdmittedwithRecentDischarge!$S1712,"")</f>
        <v/>
      </c>
      <c r="D1460" s="97">
        <f>RANK($F1460,$F$6:$F$2005,0)+COUNTIF($F$6:$F1460,F1460)</f>
        <v>100</v>
      </c>
      <c r="E1460" s="97"/>
      <c r="F1460" s="97"/>
      <c r="G1460" s="97"/>
      <c r="H1460" s="97"/>
      <c r="I1460" s="93"/>
      <c r="J1460" s="97"/>
      <c r="K1460" s="51" t="str">
        <f>IF(AND(TransferLog!$J1476&lt;&gt;"",TransferLog!$L1476&lt;&gt;""), TransferLog!$L1476,"")</f>
        <v/>
      </c>
      <c r="L1460" s="97">
        <f t="array" ref="L1460">RANK($N1460,$N$6:$N$2005,0)+COUNTIF($N$6:$N1460,N1460)</f>
        <v>100</v>
      </c>
      <c r="M1460" s="97"/>
      <c r="N1460" s="97"/>
      <c r="O1460" s="97"/>
      <c r="P1460" s="97"/>
      <c r="Q1460" s="93"/>
      <c r="U1460" s="93"/>
      <c r="W1460" s="51" t="str">
        <f>IF(AND(AdmittedwithRecentDischarge!$O1712&lt;&gt;"",AdmittedwithRecentDischarge!$I1712&lt;&gt;"",AdmittedwithRecentDischarge!$W1712&lt;&gt;""), AdmittedwithRecentDischarge!$W1712,"")</f>
        <v/>
      </c>
      <c r="X1460" s="97">
        <f t="array" ref="X1460">RANK($Z1460,$Z$6:$Z$2005,0)+COUNTIF($Z$6:$Z1460,Z1460)</f>
        <v>100</v>
      </c>
      <c r="AC1460" s="97"/>
      <c r="AD1460" s="93"/>
    </row>
    <row r="1461" spans="1:30">
      <c r="A1461" s="97">
        <f t="shared" si="22"/>
        <v>1456</v>
      </c>
      <c r="B1461" s="97"/>
      <c r="C1461" s="51" t="str">
        <f>IF(AND(AdmittedwithRecentDischarge!$O1713&lt;&gt;"",AdmittedwithRecentDischarge!$I1713&lt;&gt;"",AdmittedwithRecentDischarge!$S1713&lt;&gt;""), AdmittedwithRecentDischarge!$S1713,"")</f>
        <v/>
      </c>
      <c r="D1461" s="97">
        <f>RANK($F1461,$F$6:$F$2005,0)+COUNTIF($F$6:$F1461,F1461)</f>
        <v>100</v>
      </c>
      <c r="E1461" s="97"/>
      <c r="F1461" s="97"/>
      <c r="G1461" s="97"/>
      <c r="H1461" s="97"/>
      <c r="I1461" s="93"/>
      <c r="J1461" s="97"/>
      <c r="K1461" s="51" t="str">
        <f>IF(AND(TransferLog!$J1477&lt;&gt;"",TransferLog!$L1477&lt;&gt;""), TransferLog!$L1477,"")</f>
        <v/>
      </c>
      <c r="L1461" s="97">
        <f t="array" ref="L1461">RANK($N1461,$N$6:$N$2005,0)+COUNTIF($N$6:$N1461,N1461)</f>
        <v>100</v>
      </c>
      <c r="M1461" s="97"/>
      <c r="N1461" s="97"/>
      <c r="O1461" s="97"/>
      <c r="P1461" s="97"/>
      <c r="Q1461" s="93"/>
      <c r="U1461" s="93"/>
      <c r="W1461" s="51" t="str">
        <f>IF(AND(AdmittedwithRecentDischarge!$O1713&lt;&gt;"",AdmittedwithRecentDischarge!$I1713&lt;&gt;"",AdmittedwithRecentDischarge!$W1713&lt;&gt;""), AdmittedwithRecentDischarge!$W1713,"")</f>
        <v/>
      </c>
      <c r="X1461" s="97">
        <f t="array" ref="X1461">RANK($Z1461,$Z$6:$Z$2005,0)+COUNTIF($Z$6:$Z1461,Z1461)</f>
        <v>100</v>
      </c>
      <c r="AC1461" s="97"/>
      <c r="AD1461" s="93"/>
    </row>
    <row r="1462" spans="1:30">
      <c r="A1462" s="97">
        <f t="shared" si="22"/>
        <v>1457</v>
      </c>
      <c r="B1462" s="97"/>
      <c r="C1462" s="51" t="str">
        <f>IF(AND(AdmittedwithRecentDischarge!$O1714&lt;&gt;"",AdmittedwithRecentDischarge!$I1714&lt;&gt;"",AdmittedwithRecentDischarge!$S1714&lt;&gt;""), AdmittedwithRecentDischarge!$S1714,"")</f>
        <v/>
      </c>
      <c r="D1462" s="97">
        <f>RANK($F1462,$F$6:$F$2005,0)+COUNTIF($F$6:$F1462,F1462)</f>
        <v>100</v>
      </c>
      <c r="E1462" s="97"/>
      <c r="F1462" s="97"/>
      <c r="G1462" s="97"/>
      <c r="H1462" s="97"/>
      <c r="I1462" s="93"/>
      <c r="J1462" s="97"/>
      <c r="K1462" s="51" t="str">
        <f>IF(AND(TransferLog!$J1478&lt;&gt;"",TransferLog!$L1478&lt;&gt;""), TransferLog!$L1478,"")</f>
        <v/>
      </c>
      <c r="L1462" s="97">
        <f t="array" ref="L1462">RANK($N1462,$N$6:$N$2005,0)+COUNTIF($N$6:$N1462,N1462)</f>
        <v>100</v>
      </c>
      <c r="M1462" s="97"/>
      <c r="N1462" s="97"/>
      <c r="O1462" s="97"/>
      <c r="P1462" s="97"/>
      <c r="Q1462" s="93"/>
      <c r="U1462" s="93"/>
      <c r="W1462" s="51" t="str">
        <f>IF(AND(AdmittedwithRecentDischarge!$O1714&lt;&gt;"",AdmittedwithRecentDischarge!$I1714&lt;&gt;"",AdmittedwithRecentDischarge!$W1714&lt;&gt;""), AdmittedwithRecentDischarge!$W1714,"")</f>
        <v/>
      </c>
      <c r="X1462" s="97">
        <f t="array" ref="X1462">RANK($Z1462,$Z$6:$Z$2005,0)+COUNTIF($Z$6:$Z1462,Z1462)</f>
        <v>100</v>
      </c>
      <c r="AC1462" s="97"/>
      <c r="AD1462" s="93"/>
    </row>
    <row r="1463" spans="1:30">
      <c r="A1463" s="97">
        <f t="shared" si="22"/>
        <v>1458</v>
      </c>
      <c r="B1463" s="97"/>
      <c r="C1463" s="51" t="str">
        <f>IF(AND(AdmittedwithRecentDischarge!$O1715&lt;&gt;"",AdmittedwithRecentDischarge!$I1715&lt;&gt;"",AdmittedwithRecentDischarge!$S1715&lt;&gt;""), AdmittedwithRecentDischarge!$S1715,"")</f>
        <v/>
      </c>
      <c r="D1463" s="97">
        <f>RANK($F1463,$F$6:$F$2005,0)+COUNTIF($F$6:$F1463,F1463)</f>
        <v>100</v>
      </c>
      <c r="E1463" s="97"/>
      <c r="F1463" s="97"/>
      <c r="G1463" s="97"/>
      <c r="H1463" s="97"/>
      <c r="I1463" s="93"/>
      <c r="J1463" s="97"/>
      <c r="K1463" s="51" t="str">
        <f>IF(AND(TransferLog!$J1479&lt;&gt;"",TransferLog!$L1479&lt;&gt;""), TransferLog!$L1479,"")</f>
        <v/>
      </c>
      <c r="L1463" s="97">
        <f t="array" ref="L1463">RANK($N1463,$N$6:$N$2005,0)+COUNTIF($N$6:$N1463,N1463)</f>
        <v>100</v>
      </c>
      <c r="M1463" s="97"/>
      <c r="N1463" s="97"/>
      <c r="O1463" s="97"/>
      <c r="P1463" s="97"/>
      <c r="Q1463" s="93"/>
      <c r="U1463" s="93"/>
      <c r="W1463" s="51" t="str">
        <f>IF(AND(AdmittedwithRecentDischarge!$O1715&lt;&gt;"",AdmittedwithRecentDischarge!$I1715&lt;&gt;"",AdmittedwithRecentDischarge!$W1715&lt;&gt;""), AdmittedwithRecentDischarge!$W1715,"")</f>
        <v/>
      </c>
      <c r="X1463" s="97">
        <f t="array" ref="X1463">RANK($Z1463,$Z$6:$Z$2005,0)+COUNTIF($Z$6:$Z1463,Z1463)</f>
        <v>100</v>
      </c>
      <c r="AC1463" s="97"/>
      <c r="AD1463" s="93"/>
    </row>
    <row r="1464" spans="1:30">
      <c r="A1464" s="97">
        <f t="shared" si="22"/>
        <v>1459</v>
      </c>
      <c r="B1464" s="97"/>
      <c r="C1464" s="51" t="str">
        <f>IF(AND(AdmittedwithRecentDischarge!$O1716&lt;&gt;"",AdmittedwithRecentDischarge!$I1716&lt;&gt;"",AdmittedwithRecentDischarge!$S1716&lt;&gt;""), AdmittedwithRecentDischarge!$S1716,"")</f>
        <v/>
      </c>
      <c r="D1464" s="97">
        <f>RANK($F1464,$F$6:$F$2005,0)+COUNTIF($F$6:$F1464,F1464)</f>
        <v>100</v>
      </c>
      <c r="E1464" s="97"/>
      <c r="F1464" s="97"/>
      <c r="G1464" s="97"/>
      <c r="H1464" s="97"/>
      <c r="I1464" s="93"/>
      <c r="J1464" s="97"/>
      <c r="K1464" s="51" t="str">
        <f>IF(AND(TransferLog!$J1480&lt;&gt;"",TransferLog!$L1480&lt;&gt;""), TransferLog!$L1480,"")</f>
        <v/>
      </c>
      <c r="L1464" s="97">
        <f t="array" ref="L1464">RANK($N1464,$N$6:$N$2005,0)+COUNTIF($N$6:$N1464,N1464)</f>
        <v>100</v>
      </c>
      <c r="M1464" s="97"/>
      <c r="N1464" s="97"/>
      <c r="O1464" s="97"/>
      <c r="P1464" s="97"/>
      <c r="Q1464" s="93"/>
      <c r="U1464" s="93"/>
      <c r="W1464" s="51" t="str">
        <f>IF(AND(AdmittedwithRecentDischarge!$O1716&lt;&gt;"",AdmittedwithRecentDischarge!$I1716&lt;&gt;"",AdmittedwithRecentDischarge!$W1716&lt;&gt;""), AdmittedwithRecentDischarge!$W1716,"")</f>
        <v/>
      </c>
      <c r="X1464" s="97">
        <f t="array" ref="X1464">RANK($Z1464,$Z$6:$Z$2005,0)+COUNTIF($Z$6:$Z1464,Z1464)</f>
        <v>100</v>
      </c>
      <c r="AC1464" s="97"/>
      <c r="AD1464" s="93"/>
    </row>
    <row r="1465" spans="1:30">
      <c r="A1465" s="97">
        <f t="shared" si="22"/>
        <v>1460</v>
      </c>
      <c r="B1465" s="97"/>
      <c r="C1465" s="51" t="str">
        <f>IF(AND(AdmittedwithRecentDischarge!$O1717&lt;&gt;"",AdmittedwithRecentDischarge!$I1717&lt;&gt;"",AdmittedwithRecentDischarge!$S1717&lt;&gt;""), AdmittedwithRecentDischarge!$S1717,"")</f>
        <v/>
      </c>
      <c r="D1465" s="97">
        <f>RANK($F1465,$F$6:$F$2005,0)+COUNTIF($F$6:$F1465,F1465)</f>
        <v>100</v>
      </c>
      <c r="E1465" s="97"/>
      <c r="F1465" s="97"/>
      <c r="G1465" s="97"/>
      <c r="H1465" s="97"/>
      <c r="I1465" s="93"/>
      <c r="J1465" s="97"/>
      <c r="K1465" s="51" t="str">
        <f>IF(AND(TransferLog!$J1481&lt;&gt;"",TransferLog!$L1481&lt;&gt;""), TransferLog!$L1481,"")</f>
        <v/>
      </c>
      <c r="L1465" s="97">
        <f t="array" ref="L1465">RANK($N1465,$N$6:$N$2005,0)+COUNTIF($N$6:$N1465,N1465)</f>
        <v>100</v>
      </c>
      <c r="M1465" s="97"/>
      <c r="N1465" s="97"/>
      <c r="O1465" s="97"/>
      <c r="P1465" s="97"/>
      <c r="Q1465" s="93"/>
      <c r="U1465" s="93"/>
      <c r="W1465" s="51" t="str">
        <f>IF(AND(AdmittedwithRecentDischarge!$O1717&lt;&gt;"",AdmittedwithRecentDischarge!$I1717&lt;&gt;"",AdmittedwithRecentDischarge!$W1717&lt;&gt;""), AdmittedwithRecentDischarge!$W1717,"")</f>
        <v/>
      </c>
      <c r="X1465" s="97">
        <f t="array" ref="X1465">RANK($Z1465,$Z$6:$Z$2005,0)+COUNTIF($Z$6:$Z1465,Z1465)</f>
        <v>100</v>
      </c>
      <c r="AC1465" s="97"/>
      <c r="AD1465" s="93"/>
    </row>
    <row r="1466" spans="1:30">
      <c r="A1466" s="97">
        <f t="shared" si="22"/>
        <v>1461</v>
      </c>
      <c r="B1466" s="97"/>
      <c r="C1466" s="51" t="str">
        <f>IF(AND(AdmittedwithRecentDischarge!$O1718&lt;&gt;"",AdmittedwithRecentDischarge!$I1718&lt;&gt;"",AdmittedwithRecentDischarge!$S1718&lt;&gt;""), AdmittedwithRecentDischarge!$S1718,"")</f>
        <v/>
      </c>
      <c r="D1466" s="97">
        <f>RANK($F1466,$F$6:$F$2005,0)+COUNTIF($F$6:$F1466,F1466)</f>
        <v>100</v>
      </c>
      <c r="E1466" s="97"/>
      <c r="F1466" s="97"/>
      <c r="G1466" s="97"/>
      <c r="H1466" s="97"/>
      <c r="I1466" s="93"/>
      <c r="J1466" s="97"/>
      <c r="K1466" s="51" t="str">
        <f>IF(AND(TransferLog!$J1482&lt;&gt;"",TransferLog!$L1482&lt;&gt;""), TransferLog!$L1482,"")</f>
        <v/>
      </c>
      <c r="L1466" s="97">
        <f t="array" ref="L1466">RANK($N1466,$N$6:$N$2005,0)+COUNTIF($N$6:$N1466,N1466)</f>
        <v>100</v>
      </c>
      <c r="M1466" s="97"/>
      <c r="N1466" s="97"/>
      <c r="O1466" s="97"/>
      <c r="P1466" s="97"/>
      <c r="Q1466" s="93"/>
      <c r="U1466" s="93"/>
      <c r="W1466" s="51" t="str">
        <f>IF(AND(AdmittedwithRecentDischarge!$O1718&lt;&gt;"",AdmittedwithRecentDischarge!$I1718&lt;&gt;"",AdmittedwithRecentDischarge!$W1718&lt;&gt;""), AdmittedwithRecentDischarge!$W1718,"")</f>
        <v/>
      </c>
      <c r="X1466" s="97">
        <f t="array" ref="X1466">RANK($Z1466,$Z$6:$Z$2005,0)+COUNTIF($Z$6:$Z1466,Z1466)</f>
        <v>100</v>
      </c>
      <c r="AC1466" s="97"/>
      <c r="AD1466" s="93"/>
    </row>
    <row r="1467" spans="1:30">
      <c r="A1467" s="97">
        <f t="shared" si="22"/>
        <v>1462</v>
      </c>
      <c r="B1467" s="97"/>
      <c r="C1467" s="51" t="str">
        <f>IF(AND(AdmittedwithRecentDischarge!$O1719&lt;&gt;"",AdmittedwithRecentDischarge!$I1719&lt;&gt;"",AdmittedwithRecentDischarge!$S1719&lt;&gt;""), AdmittedwithRecentDischarge!$S1719,"")</f>
        <v/>
      </c>
      <c r="D1467" s="97">
        <f>RANK($F1467,$F$6:$F$2005,0)+COUNTIF($F$6:$F1467,F1467)</f>
        <v>100</v>
      </c>
      <c r="E1467" s="97"/>
      <c r="F1467" s="97"/>
      <c r="G1467" s="97"/>
      <c r="H1467" s="97"/>
      <c r="I1467" s="93"/>
      <c r="J1467" s="97"/>
      <c r="K1467" s="51" t="str">
        <f>IF(AND(TransferLog!$J1483&lt;&gt;"",TransferLog!$L1483&lt;&gt;""), TransferLog!$L1483,"")</f>
        <v/>
      </c>
      <c r="L1467" s="97">
        <f t="array" ref="L1467">RANK($N1467,$N$6:$N$2005,0)+COUNTIF($N$6:$N1467,N1467)</f>
        <v>100</v>
      </c>
      <c r="M1467" s="97"/>
      <c r="N1467" s="97"/>
      <c r="O1467" s="97"/>
      <c r="P1467" s="97"/>
      <c r="Q1467" s="93"/>
      <c r="U1467" s="93"/>
      <c r="W1467" s="51" t="str">
        <f>IF(AND(AdmittedwithRecentDischarge!$O1719&lt;&gt;"",AdmittedwithRecentDischarge!$I1719&lt;&gt;"",AdmittedwithRecentDischarge!$W1719&lt;&gt;""), AdmittedwithRecentDischarge!$W1719,"")</f>
        <v/>
      </c>
      <c r="X1467" s="97">
        <f t="array" ref="X1467">RANK($Z1467,$Z$6:$Z$2005,0)+COUNTIF($Z$6:$Z1467,Z1467)</f>
        <v>100</v>
      </c>
      <c r="AC1467" s="97"/>
      <c r="AD1467" s="93"/>
    </row>
    <row r="1468" spans="1:30">
      <c r="A1468" s="97">
        <f t="shared" si="22"/>
        <v>1463</v>
      </c>
      <c r="B1468" s="97"/>
      <c r="C1468" s="51" t="str">
        <f>IF(AND(AdmittedwithRecentDischarge!$O1720&lt;&gt;"",AdmittedwithRecentDischarge!$I1720&lt;&gt;"",AdmittedwithRecentDischarge!$S1720&lt;&gt;""), AdmittedwithRecentDischarge!$S1720,"")</f>
        <v/>
      </c>
      <c r="D1468" s="97">
        <f>RANK($F1468,$F$6:$F$2005,0)+COUNTIF($F$6:$F1468,F1468)</f>
        <v>100</v>
      </c>
      <c r="E1468" s="97"/>
      <c r="F1468" s="97"/>
      <c r="G1468" s="97"/>
      <c r="H1468" s="97"/>
      <c r="I1468" s="93"/>
      <c r="J1468" s="97"/>
      <c r="K1468" s="51" t="str">
        <f>IF(AND(TransferLog!$J1484&lt;&gt;"",TransferLog!$L1484&lt;&gt;""), TransferLog!$L1484,"")</f>
        <v/>
      </c>
      <c r="L1468" s="97">
        <f t="array" ref="L1468">RANK($N1468,$N$6:$N$2005,0)+COUNTIF($N$6:$N1468,N1468)</f>
        <v>100</v>
      </c>
      <c r="M1468" s="97"/>
      <c r="N1468" s="97"/>
      <c r="O1468" s="97"/>
      <c r="P1468" s="97"/>
      <c r="Q1468" s="93"/>
      <c r="U1468" s="93"/>
      <c r="W1468" s="51" t="str">
        <f>IF(AND(AdmittedwithRecentDischarge!$O1720&lt;&gt;"",AdmittedwithRecentDischarge!$I1720&lt;&gt;"",AdmittedwithRecentDischarge!$W1720&lt;&gt;""), AdmittedwithRecentDischarge!$W1720,"")</f>
        <v/>
      </c>
      <c r="X1468" s="97">
        <f t="array" ref="X1468">RANK($Z1468,$Z$6:$Z$2005,0)+COUNTIF($Z$6:$Z1468,Z1468)</f>
        <v>100</v>
      </c>
      <c r="AC1468" s="97"/>
      <c r="AD1468" s="93"/>
    </row>
    <row r="1469" spans="1:30">
      <c r="A1469" s="97">
        <f t="shared" si="22"/>
        <v>1464</v>
      </c>
      <c r="B1469" s="97"/>
      <c r="C1469" s="51" t="str">
        <f>IF(AND(AdmittedwithRecentDischarge!$O1721&lt;&gt;"",AdmittedwithRecentDischarge!$I1721&lt;&gt;"",AdmittedwithRecentDischarge!$S1721&lt;&gt;""), AdmittedwithRecentDischarge!$S1721,"")</f>
        <v/>
      </c>
      <c r="D1469" s="97">
        <f>RANK($F1469,$F$6:$F$2005,0)+COUNTIF($F$6:$F1469,F1469)</f>
        <v>100</v>
      </c>
      <c r="E1469" s="97"/>
      <c r="F1469" s="97"/>
      <c r="G1469" s="97"/>
      <c r="H1469" s="97"/>
      <c r="I1469" s="93"/>
      <c r="J1469" s="97"/>
      <c r="K1469" s="51" t="str">
        <f>IF(AND(TransferLog!$J1485&lt;&gt;"",TransferLog!$L1485&lt;&gt;""), TransferLog!$L1485,"")</f>
        <v/>
      </c>
      <c r="L1469" s="97">
        <f t="array" ref="L1469">RANK($N1469,$N$6:$N$2005,0)+COUNTIF($N$6:$N1469,N1469)</f>
        <v>100</v>
      </c>
      <c r="M1469" s="97"/>
      <c r="N1469" s="97"/>
      <c r="O1469" s="97"/>
      <c r="P1469" s="97"/>
      <c r="Q1469" s="93"/>
      <c r="U1469" s="93"/>
      <c r="W1469" s="51" t="str">
        <f>IF(AND(AdmittedwithRecentDischarge!$O1721&lt;&gt;"",AdmittedwithRecentDischarge!$I1721&lt;&gt;"",AdmittedwithRecentDischarge!$W1721&lt;&gt;""), AdmittedwithRecentDischarge!$W1721,"")</f>
        <v/>
      </c>
      <c r="X1469" s="97">
        <f t="array" ref="X1469">RANK($Z1469,$Z$6:$Z$2005,0)+COUNTIF($Z$6:$Z1469,Z1469)</f>
        <v>100</v>
      </c>
      <c r="AC1469" s="97"/>
      <c r="AD1469" s="93"/>
    </row>
    <row r="1470" spans="1:30">
      <c r="A1470" s="97">
        <f t="shared" si="22"/>
        <v>1465</v>
      </c>
      <c r="B1470" s="97"/>
      <c r="C1470" s="51" t="str">
        <f>IF(AND(AdmittedwithRecentDischarge!$O1722&lt;&gt;"",AdmittedwithRecentDischarge!$I1722&lt;&gt;"",AdmittedwithRecentDischarge!$S1722&lt;&gt;""), AdmittedwithRecentDischarge!$S1722,"")</f>
        <v/>
      </c>
      <c r="D1470" s="97">
        <f>RANK($F1470,$F$6:$F$2005,0)+COUNTIF($F$6:$F1470,F1470)</f>
        <v>100</v>
      </c>
      <c r="E1470" s="97"/>
      <c r="F1470" s="97"/>
      <c r="G1470" s="97"/>
      <c r="H1470" s="97"/>
      <c r="I1470" s="93"/>
      <c r="J1470" s="97"/>
      <c r="K1470" s="51" t="str">
        <f>IF(AND(TransferLog!$J1486&lt;&gt;"",TransferLog!$L1486&lt;&gt;""), TransferLog!$L1486,"")</f>
        <v/>
      </c>
      <c r="L1470" s="97">
        <f t="array" ref="L1470">RANK($N1470,$N$6:$N$2005,0)+COUNTIF($N$6:$N1470,N1470)</f>
        <v>100</v>
      </c>
      <c r="M1470" s="97"/>
      <c r="N1470" s="97"/>
      <c r="O1470" s="97"/>
      <c r="P1470" s="97"/>
      <c r="Q1470" s="93"/>
      <c r="U1470" s="93"/>
      <c r="W1470" s="51" t="str">
        <f>IF(AND(AdmittedwithRecentDischarge!$O1722&lt;&gt;"",AdmittedwithRecentDischarge!$I1722&lt;&gt;"",AdmittedwithRecentDischarge!$W1722&lt;&gt;""), AdmittedwithRecentDischarge!$W1722,"")</f>
        <v/>
      </c>
      <c r="X1470" s="97">
        <f t="array" ref="X1470">RANK($Z1470,$Z$6:$Z$2005,0)+COUNTIF($Z$6:$Z1470,Z1470)</f>
        <v>100</v>
      </c>
      <c r="AC1470" s="97"/>
      <c r="AD1470" s="93"/>
    </row>
    <row r="1471" spans="1:30">
      <c r="A1471" s="97">
        <f t="shared" si="22"/>
        <v>1466</v>
      </c>
      <c r="B1471" s="97"/>
      <c r="C1471" s="51" t="str">
        <f>IF(AND(AdmittedwithRecentDischarge!$O1723&lt;&gt;"",AdmittedwithRecentDischarge!$I1723&lt;&gt;"",AdmittedwithRecentDischarge!$S1723&lt;&gt;""), AdmittedwithRecentDischarge!$S1723,"")</f>
        <v/>
      </c>
      <c r="D1471" s="97">
        <f>RANK($F1471,$F$6:$F$2005,0)+COUNTIF($F$6:$F1471,F1471)</f>
        <v>100</v>
      </c>
      <c r="E1471" s="97"/>
      <c r="F1471" s="97"/>
      <c r="G1471" s="97"/>
      <c r="H1471" s="97"/>
      <c r="I1471" s="93"/>
      <c r="J1471" s="97"/>
      <c r="K1471" s="51" t="str">
        <f>IF(AND(TransferLog!$J1487&lt;&gt;"",TransferLog!$L1487&lt;&gt;""), TransferLog!$L1487,"")</f>
        <v/>
      </c>
      <c r="L1471" s="97">
        <f t="array" ref="L1471">RANK($N1471,$N$6:$N$2005,0)+COUNTIF($N$6:$N1471,N1471)</f>
        <v>100</v>
      </c>
      <c r="M1471" s="97"/>
      <c r="N1471" s="97"/>
      <c r="O1471" s="97"/>
      <c r="P1471" s="97"/>
      <c r="Q1471" s="93"/>
      <c r="U1471" s="93"/>
      <c r="W1471" s="51" t="str">
        <f>IF(AND(AdmittedwithRecentDischarge!$O1723&lt;&gt;"",AdmittedwithRecentDischarge!$I1723&lt;&gt;"",AdmittedwithRecentDischarge!$W1723&lt;&gt;""), AdmittedwithRecentDischarge!$W1723,"")</f>
        <v/>
      </c>
      <c r="X1471" s="97">
        <f t="array" ref="X1471">RANK($Z1471,$Z$6:$Z$2005,0)+COUNTIF($Z$6:$Z1471,Z1471)</f>
        <v>100</v>
      </c>
      <c r="AC1471" s="97"/>
      <c r="AD1471" s="93"/>
    </row>
    <row r="1472" spans="1:30">
      <c r="A1472" s="97">
        <f t="shared" si="22"/>
        <v>1467</v>
      </c>
      <c r="B1472" s="97"/>
      <c r="C1472" s="51" t="str">
        <f>IF(AND(AdmittedwithRecentDischarge!$O1724&lt;&gt;"",AdmittedwithRecentDischarge!$I1724&lt;&gt;"",AdmittedwithRecentDischarge!$S1724&lt;&gt;""), AdmittedwithRecentDischarge!$S1724,"")</f>
        <v/>
      </c>
      <c r="D1472" s="97">
        <f>RANK($F1472,$F$6:$F$2005,0)+COUNTIF($F$6:$F1472,F1472)</f>
        <v>100</v>
      </c>
      <c r="E1472" s="97"/>
      <c r="F1472" s="97"/>
      <c r="G1472" s="97"/>
      <c r="H1472" s="97"/>
      <c r="I1472" s="93"/>
      <c r="J1472" s="97"/>
      <c r="K1472" s="51" t="str">
        <f>IF(AND(TransferLog!$J1488&lt;&gt;"",TransferLog!$L1488&lt;&gt;""), TransferLog!$L1488,"")</f>
        <v/>
      </c>
      <c r="L1472" s="97">
        <f t="array" ref="L1472">RANK($N1472,$N$6:$N$2005,0)+COUNTIF($N$6:$N1472,N1472)</f>
        <v>100</v>
      </c>
      <c r="M1472" s="97"/>
      <c r="N1472" s="97"/>
      <c r="O1472" s="97"/>
      <c r="P1472" s="97"/>
      <c r="Q1472" s="93"/>
      <c r="U1472" s="93"/>
      <c r="W1472" s="51" t="str">
        <f>IF(AND(AdmittedwithRecentDischarge!$O1724&lt;&gt;"",AdmittedwithRecentDischarge!$I1724&lt;&gt;"",AdmittedwithRecentDischarge!$W1724&lt;&gt;""), AdmittedwithRecentDischarge!$W1724,"")</f>
        <v/>
      </c>
      <c r="X1472" s="97">
        <f t="array" ref="X1472">RANK($Z1472,$Z$6:$Z$2005,0)+COUNTIF($Z$6:$Z1472,Z1472)</f>
        <v>100</v>
      </c>
      <c r="AC1472" s="97"/>
      <c r="AD1472" s="93"/>
    </row>
    <row r="1473" spans="1:30">
      <c r="A1473" s="97">
        <f t="shared" si="22"/>
        <v>1468</v>
      </c>
      <c r="B1473" s="97"/>
      <c r="C1473" s="51" t="str">
        <f>IF(AND(AdmittedwithRecentDischarge!$O1725&lt;&gt;"",AdmittedwithRecentDischarge!$I1725&lt;&gt;"",AdmittedwithRecentDischarge!$S1725&lt;&gt;""), AdmittedwithRecentDischarge!$S1725,"")</f>
        <v/>
      </c>
      <c r="D1473" s="97">
        <f>RANK($F1473,$F$6:$F$2005,0)+COUNTIF($F$6:$F1473,F1473)</f>
        <v>100</v>
      </c>
      <c r="E1473" s="97"/>
      <c r="F1473" s="97"/>
      <c r="G1473" s="97"/>
      <c r="H1473" s="97"/>
      <c r="I1473" s="93"/>
      <c r="J1473" s="97"/>
      <c r="K1473" s="51" t="str">
        <f>IF(AND(TransferLog!$J1489&lt;&gt;"",TransferLog!$L1489&lt;&gt;""), TransferLog!$L1489,"")</f>
        <v/>
      </c>
      <c r="L1473" s="97">
        <f t="array" ref="L1473">RANK($N1473,$N$6:$N$2005,0)+COUNTIF($N$6:$N1473,N1473)</f>
        <v>100</v>
      </c>
      <c r="M1473" s="97"/>
      <c r="N1473" s="97"/>
      <c r="O1473" s="97"/>
      <c r="P1473" s="97"/>
      <c r="Q1473" s="93"/>
      <c r="U1473" s="93"/>
      <c r="W1473" s="51" t="str">
        <f>IF(AND(AdmittedwithRecentDischarge!$O1725&lt;&gt;"",AdmittedwithRecentDischarge!$I1725&lt;&gt;"",AdmittedwithRecentDischarge!$W1725&lt;&gt;""), AdmittedwithRecentDischarge!$W1725,"")</f>
        <v/>
      </c>
      <c r="X1473" s="97">
        <f t="array" ref="X1473">RANK($Z1473,$Z$6:$Z$2005,0)+COUNTIF($Z$6:$Z1473,Z1473)</f>
        <v>100</v>
      </c>
      <c r="AC1473" s="97"/>
      <c r="AD1473" s="93"/>
    </row>
    <row r="1474" spans="1:30">
      <c r="A1474" s="97">
        <f t="shared" si="22"/>
        <v>1469</v>
      </c>
      <c r="B1474" s="97"/>
      <c r="C1474" s="51" t="str">
        <f>IF(AND(AdmittedwithRecentDischarge!$O1726&lt;&gt;"",AdmittedwithRecentDischarge!$I1726&lt;&gt;"",AdmittedwithRecentDischarge!$S1726&lt;&gt;""), AdmittedwithRecentDischarge!$S1726,"")</f>
        <v/>
      </c>
      <c r="D1474" s="97">
        <f>RANK($F1474,$F$6:$F$2005,0)+COUNTIF($F$6:$F1474,F1474)</f>
        <v>100</v>
      </c>
      <c r="E1474" s="97"/>
      <c r="F1474" s="97"/>
      <c r="G1474" s="97"/>
      <c r="H1474" s="97"/>
      <c r="I1474" s="93"/>
      <c r="J1474" s="97"/>
      <c r="K1474" s="51" t="str">
        <f>IF(AND(TransferLog!$J1490&lt;&gt;"",TransferLog!$L1490&lt;&gt;""), TransferLog!$L1490,"")</f>
        <v/>
      </c>
      <c r="L1474" s="97">
        <f t="array" ref="L1474">RANK($N1474,$N$6:$N$2005,0)+COUNTIF($N$6:$N1474,N1474)</f>
        <v>100</v>
      </c>
      <c r="M1474" s="97"/>
      <c r="N1474" s="97"/>
      <c r="O1474" s="97"/>
      <c r="P1474" s="97"/>
      <c r="Q1474" s="93"/>
      <c r="U1474" s="93"/>
      <c r="W1474" s="51" t="str">
        <f>IF(AND(AdmittedwithRecentDischarge!$O1726&lt;&gt;"",AdmittedwithRecentDischarge!$I1726&lt;&gt;"",AdmittedwithRecentDischarge!$W1726&lt;&gt;""), AdmittedwithRecentDischarge!$W1726,"")</f>
        <v/>
      </c>
      <c r="X1474" s="97">
        <f t="array" ref="X1474">RANK($Z1474,$Z$6:$Z$2005,0)+COUNTIF($Z$6:$Z1474,Z1474)</f>
        <v>100</v>
      </c>
      <c r="AC1474" s="97"/>
      <c r="AD1474" s="93"/>
    </row>
    <row r="1475" spans="1:30">
      <c r="A1475" s="97">
        <f t="shared" si="22"/>
        <v>1470</v>
      </c>
      <c r="B1475" s="97"/>
      <c r="C1475" s="51" t="str">
        <f>IF(AND(AdmittedwithRecentDischarge!$O1727&lt;&gt;"",AdmittedwithRecentDischarge!$I1727&lt;&gt;"",AdmittedwithRecentDischarge!$S1727&lt;&gt;""), AdmittedwithRecentDischarge!$S1727,"")</f>
        <v/>
      </c>
      <c r="D1475" s="97">
        <f>RANK($F1475,$F$6:$F$2005,0)+COUNTIF($F$6:$F1475,F1475)</f>
        <v>100</v>
      </c>
      <c r="E1475" s="97"/>
      <c r="F1475" s="97"/>
      <c r="G1475" s="97"/>
      <c r="H1475" s="97"/>
      <c r="I1475" s="93"/>
      <c r="J1475" s="97"/>
      <c r="K1475" s="51" t="str">
        <f>IF(AND(TransferLog!$J1491&lt;&gt;"",TransferLog!$L1491&lt;&gt;""), TransferLog!$L1491,"")</f>
        <v/>
      </c>
      <c r="L1475" s="97">
        <f t="array" ref="L1475">RANK($N1475,$N$6:$N$2005,0)+COUNTIF($N$6:$N1475,N1475)</f>
        <v>100</v>
      </c>
      <c r="M1475" s="97"/>
      <c r="N1475" s="97"/>
      <c r="O1475" s="97"/>
      <c r="P1475" s="97"/>
      <c r="Q1475" s="93"/>
      <c r="U1475" s="93"/>
      <c r="W1475" s="51" t="str">
        <f>IF(AND(AdmittedwithRecentDischarge!$O1727&lt;&gt;"",AdmittedwithRecentDischarge!$I1727&lt;&gt;"",AdmittedwithRecentDischarge!$W1727&lt;&gt;""), AdmittedwithRecentDischarge!$W1727,"")</f>
        <v/>
      </c>
      <c r="X1475" s="97">
        <f t="array" ref="X1475">RANK($Z1475,$Z$6:$Z$2005,0)+COUNTIF($Z$6:$Z1475,Z1475)</f>
        <v>100</v>
      </c>
      <c r="AC1475" s="97"/>
      <c r="AD1475" s="93"/>
    </row>
    <row r="1476" spans="1:30">
      <c r="A1476" s="97">
        <f t="shared" si="22"/>
        <v>1471</v>
      </c>
      <c r="B1476" s="97"/>
      <c r="C1476" s="51" t="str">
        <f>IF(AND(AdmittedwithRecentDischarge!$O1728&lt;&gt;"",AdmittedwithRecentDischarge!$I1728&lt;&gt;"",AdmittedwithRecentDischarge!$S1728&lt;&gt;""), AdmittedwithRecentDischarge!$S1728,"")</f>
        <v/>
      </c>
      <c r="D1476" s="97">
        <f>RANK($F1476,$F$6:$F$2005,0)+COUNTIF($F$6:$F1476,F1476)</f>
        <v>100</v>
      </c>
      <c r="E1476" s="97"/>
      <c r="F1476" s="97"/>
      <c r="G1476" s="97"/>
      <c r="H1476" s="97"/>
      <c r="I1476" s="93"/>
      <c r="J1476" s="97"/>
      <c r="K1476" s="51" t="str">
        <f>IF(AND(TransferLog!$J1492&lt;&gt;"",TransferLog!$L1492&lt;&gt;""), TransferLog!$L1492,"")</f>
        <v/>
      </c>
      <c r="L1476" s="97">
        <f t="array" ref="L1476">RANK($N1476,$N$6:$N$2005,0)+COUNTIF($N$6:$N1476,N1476)</f>
        <v>100</v>
      </c>
      <c r="M1476" s="97"/>
      <c r="N1476" s="97"/>
      <c r="O1476" s="97"/>
      <c r="P1476" s="97"/>
      <c r="Q1476" s="93"/>
      <c r="U1476" s="93"/>
      <c r="W1476" s="51" t="str">
        <f>IF(AND(AdmittedwithRecentDischarge!$O1728&lt;&gt;"",AdmittedwithRecentDischarge!$I1728&lt;&gt;"",AdmittedwithRecentDischarge!$W1728&lt;&gt;""), AdmittedwithRecentDischarge!$W1728,"")</f>
        <v/>
      </c>
      <c r="X1476" s="97">
        <f t="array" ref="X1476">RANK($Z1476,$Z$6:$Z$2005,0)+COUNTIF($Z$6:$Z1476,Z1476)</f>
        <v>100</v>
      </c>
      <c r="AC1476" s="97"/>
      <c r="AD1476" s="93"/>
    </row>
    <row r="1477" spans="1:30">
      <c r="A1477" s="97">
        <f t="shared" si="22"/>
        <v>1472</v>
      </c>
      <c r="B1477" s="97"/>
      <c r="C1477" s="51" t="str">
        <f>IF(AND(AdmittedwithRecentDischarge!$O1729&lt;&gt;"",AdmittedwithRecentDischarge!$I1729&lt;&gt;"",AdmittedwithRecentDischarge!$S1729&lt;&gt;""), AdmittedwithRecentDischarge!$S1729,"")</f>
        <v/>
      </c>
      <c r="D1477" s="97">
        <f>RANK($F1477,$F$6:$F$2005,0)+COUNTIF($F$6:$F1477,F1477)</f>
        <v>100</v>
      </c>
      <c r="E1477" s="97"/>
      <c r="F1477" s="97"/>
      <c r="G1477" s="97"/>
      <c r="H1477" s="97"/>
      <c r="I1477" s="93"/>
      <c r="J1477" s="97"/>
      <c r="K1477" s="51" t="str">
        <f>IF(AND(TransferLog!$J1493&lt;&gt;"",TransferLog!$L1493&lt;&gt;""), TransferLog!$L1493,"")</f>
        <v/>
      </c>
      <c r="L1477" s="97">
        <f t="array" ref="L1477">RANK($N1477,$N$6:$N$2005,0)+COUNTIF($N$6:$N1477,N1477)</f>
        <v>100</v>
      </c>
      <c r="M1477" s="97"/>
      <c r="N1477" s="97"/>
      <c r="O1477" s="97"/>
      <c r="P1477" s="97"/>
      <c r="Q1477" s="93"/>
      <c r="U1477" s="93"/>
      <c r="W1477" s="51" t="str">
        <f>IF(AND(AdmittedwithRecentDischarge!$O1729&lt;&gt;"",AdmittedwithRecentDischarge!$I1729&lt;&gt;"",AdmittedwithRecentDischarge!$W1729&lt;&gt;""), AdmittedwithRecentDischarge!$W1729,"")</f>
        <v/>
      </c>
      <c r="X1477" s="97">
        <f t="array" ref="X1477">RANK($Z1477,$Z$6:$Z$2005,0)+COUNTIF($Z$6:$Z1477,Z1477)</f>
        <v>100</v>
      </c>
      <c r="AC1477" s="97"/>
      <c r="AD1477" s="93"/>
    </row>
    <row r="1478" spans="1:30">
      <c r="A1478" s="97">
        <f t="shared" si="22"/>
        <v>1473</v>
      </c>
      <c r="B1478" s="97"/>
      <c r="C1478" s="51" t="str">
        <f>IF(AND(AdmittedwithRecentDischarge!$O1730&lt;&gt;"",AdmittedwithRecentDischarge!$I1730&lt;&gt;"",AdmittedwithRecentDischarge!$S1730&lt;&gt;""), AdmittedwithRecentDischarge!$S1730,"")</f>
        <v/>
      </c>
      <c r="D1478" s="97">
        <f>RANK($F1478,$F$6:$F$2005,0)+COUNTIF($F$6:$F1478,F1478)</f>
        <v>100</v>
      </c>
      <c r="E1478" s="97"/>
      <c r="F1478" s="97"/>
      <c r="G1478" s="97"/>
      <c r="H1478" s="97"/>
      <c r="I1478" s="93"/>
      <c r="J1478" s="97"/>
      <c r="K1478" s="51" t="str">
        <f>IF(AND(TransferLog!$J1494&lt;&gt;"",TransferLog!$L1494&lt;&gt;""), TransferLog!$L1494,"")</f>
        <v/>
      </c>
      <c r="L1478" s="97">
        <f t="array" ref="L1478">RANK($N1478,$N$6:$N$2005,0)+COUNTIF($N$6:$N1478,N1478)</f>
        <v>100</v>
      </c>
      <c r="M1478" s="97"/>
      <c r="N1478" s="97"/>
      <c r="O1478" s="97"/>
      <c r="P1478" s="97"/>
      <c r="Q1478" s="93"/>
      <c r="U1478" s="93"/>
      <c r="W1478" s="51" t="str">
        <f>IF(AND(AdmittedwithRecentDischarge!$O1730&lt;&gt;"",AdmittedwithRecentDischarge!$I1730&lt;&gt;"",AdmittedwithRecentDischarge!$W1730&lt;&gt;""), AdmittedwithRecentDischarge!$W1730,"")</f>
        <v/>
      </c>
      <c r="X1478" s="97">
        <f t="array" ref="X1478">RANK($Z1478,$Z$6:$Z$2005,0)+COUNTIF($Z$6:$Z1478,Z1478)</f>
        <v>100</v>
      </c>
      <c r="AC1478" s="97"/>
      <c r="AD1478" s="93"/>
    </row>
    <row r="1479" spans="1:30">
      <c r="A1479" s="97">
        <f t="shared" ref="A1479:A1542" si="23">ROW()-5</f>
        <v>1474</v>
      </c>
      <c r="B1479" s="97"/>
      <c r="C1479" s="51" t="str">
        <f>IF(AND(AdmittedwithRecentDischarge!$O1731&lt;&gt;"",AdmittedwithRecentDischarge!$I1731&lt;&gt;"",AdmittedwithRecentDischarge!$S1731&lt;&gt;""), AdmittedwithRecentDischarge!$S1731,"")</f>
        <v/>
      </c>
      <c r="D1479" s="97">
        <f>RANK($F1479,$F$6:$F$2005,0)+COUNTIF($F$6:$F1479,F1479)</f>
        <v>100</v>
      </c>
      <c r="E1479" s="97"/>
      <c r="F1479" s="97"/>
      <c r="G1479" s="97"/>
      <c r="H1479" s="97"/>
      <c r="I1479" s="93"/>
      <c r="J1479" s="97"/>
      <c r="K1479" s="51" t="str">
        <f>IF(AND(TransferLog!$J1495&lt;&gt;"",TransferLog!$L1495&lt;&gt;""), TransferLog!$L1495,"")</f>
        <v/>
      </c>
      <c r="L1479" s="97">
        <f t="array" ref="L1479">RANK($N1479,$N$6:$N$2005,0)+COUNTIF($N$6:$N1479,N1479)</f>
        <v>100</v>
      </c>
      <c r="M1479" s="97"/>
      <c r="N1479" s="97"/>
      <c r="O1479" s="97"/>
      <c r="P1479" s="97"/>
      <c r="Q1479" s="93"/>
      <c r="U1479" s="93"/>
      <c r="W1479" s="51" t="str">
        <f>IF(AND(AdmittedwithRecentDischarge!$O1731&lt;&gt;"",AdmittedwithRecentDischarge!$I1731&lt;&gt;"",AdmittedwithRecentDischarge!$W1731&lt;&gt;""), AdmittedwithRecentDischarge!$W1731,"")</f>
        <v/>
      </c>
      <c r="X1479" s="97">
        <f t="array" ref="X1479">RANK($Z1479,$Z$6:$Z$2005,0)+COUNTIF($Z$6:$Z1479,Z1479)</f>
        <v>100</v>
      </c>
      <c r="AC1479" s="97"/>
      <c r="AD1479" s="93"/>
    </row>
    <row r="1480" spans="1:30">
      <c r="A1480" s="97">
        <f t="shared" si="23"/>
        <v>1475</v>
      </c>
      <c r="B1480" s="97"/>
      <c r="C1480" s="51" t="str">
        <f>IF(AND(AdmittedwithRecentDischarge!$O1732&lt;&gt;"",AdmittedwithRecentDischarge!$I1732&lt;&gt;"",AdmittedwithRecentDischarge!$S1732&lt;&gt;""), AdmittedwithRecentDischarge!$S1732,"")</f>
        <v/>
      </c>
      <c r="D1480" s="97">
        <f>RANK($F1480,$F$6:$F$2005,0)+COUNTIF($F$6:$F1480,F1480)</f>
        <v>100</v>
      </c>
      <c r="E1480" s="97"/>
      <c r="F1480" s="97"/>
      <c r="G1480" s="97"/>
      <c r="H1480" s="97"/>
      <c r="I1480" s="93"/>
      <c r="J1480" s="97"/>
      <c r="K1480" s="51" t="str">
        <f>IF(AND(TransferLog!$J1496&lt;&gt;"",TransferLog!$L1496&lt;&gt;""), TransferLog!$L1496,"")</f>
        <v/>
      </c>
      <c r="L1480" s="97">
        <f t="array" ref="L1480">RANK($N1480,$N$6:$N$2005,0)+COUNTIF($N$6:$N1480,N1480)</f>
        <v>100</v>
      </c>
      <c r="M1480" s="97"/>
      <c r="N1480" s="97"/>
      <c r="O1480" s="97"/>
      <c r="P1480" s="97"/>
      <c r="Q1480" s="93"/>
      <c r="U1480" s="93"/>
      <c r="W1480" s="51" t="str">
        <f>IF(AND(AdmittedwithRecentDischarge!$O1732&lt;&gt;"",AdmittedwithRecentDischarge!$I1732&lt;&gt;"",AdmittedwithRecentDischarge!$W1732&lt;&gt;""), AdmittedwithRecentDischarge!$W1732,"")</f>
        <v/>
      </c>
      <c r="X1480" s="97">
        <f t="array" ref="X1480">RANK($Z1480,$Z$6:$Z$2005,0)+COUNTIF($Z$6:$Z1480,Z1480)</f>
        <v>100</v>
      </c>
      <c r="AC1480" s="97"/>
      <c r="AD1480" s="93"/>
    </row>
    <row r="1481" spans="1:30">
      <c r="A1481" s="97">
        <f t="shared" si="23"/>
        <v>1476</v>
      </c>
      <c r="B1481" s="97"/>
      <c r="C1481" s="51" t="str">
        <f>IF(AND(AdmittedwithRecentDischarge!$O1733&lt;&gt;"",AdmittedwithRecentDischarge!$I1733&lt;&gt;"",AdmittedwithRecentDischarge!$S1733&lt;&gt;""), AdmittedwithRecentDischarge!$S1733,"")</f>
        <v/>
      </c>
      <c r="D1481" s="97">
        <f>RANK($F1481,$F$6:$F$2005,0)+COUNTIF($F$6:$F1481,F1481)</f>
        <v>100</v>
      </c>
      <c r="E1481" s="97"/>
      <c r="F1481" s="97"/>
      <c r="G1481" s="97"/>
      <c r="H1481" s="97"/>
      <c r="I1481" s="93"/>
      <c r="J1481" s="97"/>
      <c r="K1481" s="51" t="str">
        <f>IF(AND(TransferLog!$J1497&lt;&gt;"",TransferLog!$L1497&lt;&gt;""), TransferLog!$L1497,"")</f>
        <v/>
      </c>
      <c r="L1481" s="97">
        <f t="array" ref="L1481">RANK($N1481,$N$6:$N$2005,0)+COUNTIF($N$6:$N1481,N1481)</f>
        <v>100</v>
      </c>
      <c r="M1481" s="97"/>
      <c r="N1481" s="97"/>
      <c r="O1481" s="97"/>
      <c r="P1481" s="97"/>
      <c r="Q1481" s="93"/>
      <c r="U1481" s="93"/>
      <c r="W1481" s="51" t="str">
        <f>IF(AND(AdmittedwithRecentDischarge!$O1733&lt;&gt;"",AdmittedwithRecentDischarge!$I1733&lt;&gt;"",AdmittedwithRecentDischarge!$W1733&lt;&gt;""), AdmittedwithRecentDischarge!$W1733,"")</f>
        <v/>
      </c>
      <c r="X1481" s="97">
        <f t="array" ref="X1481">RANK($Z1481,$Z$6:$Z$2005,0)+COUNTIF($Z$6:$Z1481,Z1481)</f>
        <v>100</v>
      </c>
      <c r="AC1481" s="97"/>
      <c r="AD1481" s="93"/>
    </row>
    <row r="1482" spans="1:30">
      <c r="A1482" s="97">
        <f t="shared" si="23"/>
        <v>1477</v>
      </c>
      <c r="B1482" s="97"/>
      <c r="C1482" s="51" t="str">
        <f>IF(AND(AdmittedwithRecentDischarge!$O1734&lt;&gt;"",AdmittedwithRecentDischarge!$I1734&lt;&gt;"",AdmittedwithRecentDischarge!$S1734&lt;&gt;""), AdmittedwithRecentDischarge!$S1734,"")</f>
        <v/>
      </c>
      <c r="D1482" s="97">
        <f>RANK($F1482,$F$6:$F$2005,0)+COUNTIF($F$6:$F1482,F1482)</f>
        <v>100</v>
      </c>
      <c r="E1482" s="97"/>
      <c r="F1482" s="97"/>
      <c r="G1482" s="97"/>
      <c r="H1482" s="97"/>
      <c r="I1482" s="93"/>
      <c r="J1482" s="97"/>
      <c r="K1482" s="51" t="str">
        <f>IF(AND(TransferLog!$J1498&lt;&gt;"",TransferLog!$L1498&lt;&gt;""), TransferLog!$L1498,"")</f>
        <v/>
      </c>
      <c r="L1482" s="97">
        <f t="array" ref="L1482">RANK($N1482,$N$6:$N$2005,0)+COUNTIF($N$6:$N1482,N1482)</f>
        <v>100</v>
      </c>
      <c r="M1482" s="97"/>
      <c r="N1482" s="97"/>
      <c r="O1482" s="97"/>
      <c r="P1482" s="97"/>
      <c r="Q1482" s="93"/>
      <c r="U1482" s="93"/>
      <c r="W1482" s="51" t="str">
        <f>IF(AND(AdmittedwithRecentDischarge!$O1734&lt;&gt;"",AdmittedwithRecentDischarge!$I1734&lt;&gt;"",AdmittedwithRecentDischarge!$W1734&lt;&gt;""), AdmittedwithRecentDischarge!$W1734,"")</f>
        <v/>
      </c>
      <c r="X1482" s="97">
        <f t="array" ref="X1482">RANK($Z1482,$Z$6:$Z$2005,0)+COUNTIF($Z$6:$Z1482,Z1482)</f>
        <v>100</v>
      </c>
      <c r="AC1482" s="97"/>
      <c r="AD1482" s="93"/>
    </row>
    <row r="1483" spans="1:30">
      <c r="A1483" s="97">
        <f t="shared" si="23"/>
        <v>1478</v>
      </c>
      <c r="B1483" s="97"/>
      <c r="C1483" s="51" t="str">
        <f>IF(AND(AdmittedwithRecentDischarge!$O1735&lt;&gt;"",AdmittedwithRecentDischarge!$I1735&lt;&gt;"",AdmittedwithRecentDischarge!$S1735&lt;&gt;""), AdmittedwithRecentDischarge!$S1735,"")</f>
        <v/>
      </c>
      <c r="D1483" s="97">
        <f>RANK($F1483,$F$6:$F$2005,0)+COUNTIF($F$6:$F1483,F1483)</f>
        <v>100</v>
      </c>
      <c r="E1483" s="97"/>
      <c r="F1483" s="97"/>
      <c r="G1483" s="97"/>
      <c r="H1483" s="97"/>
      <c r="I1483" s="93"/>
      <c r="J1483" s="97"/>
      <c r="K1483" s="51" t="str">
        <f>IF(AND(TransferLog!$J1499&lt;&gt;"",TransferLog!$L1499&lt;&gt;""), TransferLog!$L1499,"")</f>
        <v/>
      </c>
      <c r="L1483" s="97">
        <f t="array" ref="L1483">RANK($N1483,$N$6:$N$2005,0)+COUNTIF($N$6:$N1483,N1483)</f>
        <v>100</v>
      </c>
      <c r="M1483" s="97"/>
      <c r="N1483" s="97"/>
      <c r="O1483" s="97"/>
      <c r="P1483" s="97"/>
      <c r="Q1483" s="93"/>
      <c r="U1483" s="93"/>
      <c r="W1483" s="51" t="str">
        <f>IF(AND(AdmittedwithRecentDischarge!$O1735&lt;&gt;"",AdmittedwithRecentDischarge!$I1735&lt;&gt;"",AdmittedwithRecentDischarge!$W1735&lt;&gt;""), AdmittedwithRecentDischarge!$W1735,"")</f>
        <v/>
      </c>
      <c r="X1483" s="97">
        <f t="array" ref="X1483">RANK($Z1483,$Z$6:$Z$2005,0)+COUNTIF($Z$6:$Z1483,Z1483)</f>
        <v>100</v>
      </c>
      <c r="AC1483" s="97"/>
      <c r="AD1483" s="93"/>
    </row>
    <row r="1484" spans="1:30">
      <c r="A1484" s="97">
        <f t="shared" si="23"/>
        <v>1479</v>
      </c>
      <c r="B1484" s="97"/>
      <c r="C1484" s="51" t="str">
        <f>IF(AND(AdmittedwithRecentDischarge!$O1736&lt;&gt;"",AdmittedwithRecentDischarge!$I1736&lt;&gt;"",AdmittedwithRecentDischarge!$S1736&lt;&gt;""), AdmittedwithRecentDischarge!$S1736,"")</f>
        <v/>
      </c>
      <c r="D1484" s="97">
        <f>RANK($F1484,$F$6:$F$2005,0)+COUNTIF($F$6:$F1484,F1484)</f>
        <v>100</v>
      </c>
      <c r="E1484" s="97"/>
      <c r="F1484" s="97"/>
      <c r="G1484" s="97"/>
      <c r="H1484" s="97"/>
      <c r="I1484" s="93"/>
      <c r="J1484" s="97"/>
      <c r="K1484" s="51" t="str">
        <f>IF(AND(TransferLog!$J1500&lt;&gt;"",TransferLog!$L1500&lt;&gt;""), TransferLog!$L1500,"")</f>
        <v/>
      </c>
      <c r="L1484" s="97">
        <f t="array" ref="L1484">RANK($N1484,$N$6:$N$2005,0)+COUNTIF($N$6:$N1484,N1484)</f>
        <v>100</v>
      </c>
      <c r="M1484" s="97"/>
      <c r="N1484" s="97"/>
      <c r="O1484" s="97"/>
      <c r="P1484" s="97"/>
      <c r="Q1484" s="93"/>
      <c r="U1484" s="93"/>
      <c r="W1484" s="51" t="str">
        <f>IF(AND(AdmittedwithRecentDischarge!$O1736&lt;&gt;"",AdmittedwithRecentDischarge!$I1736&lt;&gt;"",AdmittedwithRecentDischarge!$W1736&lt;&gt;""), AdmittedwithRecentDischarge!$W1736,"")</f>
        <v/>
      </c>
      <c r="X1484" s="97">
        <f t="array" ref="X1484">RANK($Z1484,$Z$6:$Z$2005,0)+COUNTIF($Z$6:$Z1484,Z1484)</f>
        <v>100</v>
      </c>
      <c r="AC1484" s="97"/>
      <c r="AD1484" s="93"/>
    </row>
    <row r="1485" spans="1:30">
      <c r="A1485" s="97">
        <f t="shared" si="23"/>
        <v>1480</v>
      </c>
      <c r="B1485" s="97"/>
      <c r="C1485" s="51" t="str">
        <f>IF(AND(AdmittedwithRecentDischarge!$O1737&lt;&gt;"",AdmittedwithRecentDischarge!$I1737&lt;&gt;"",AdmittedwithRecentDischarge!$S1737&lt;&gt;""), AdmittedwithRecentDischarge!$S1737,"")</f>
        <v/>
      </c>
      <c r="D1485" s="97">
        <f>RANK($F1485,$F$6:$F$2005,0)+COUNTIF($F$6:$F1485,F1485)</f>
        <v>100</v>
      </c>
      <c r="E1485" s="97"/>
      <c r="F1485" s="97"/>
      <c r="G1485" s="97"/>
      <c r="H1485" s="97"/>
      <c r="I1485" s="93"/>
      <c r="J1485" s="97"/>
      <c r="K1485" s="51" t="str">
        <f>IF(AND(TransferLog!$J1501&lt;&gt;"",TransferLog!$L1501&lt;&gt;""), TransferLog!$L1501,"")</f>
        <v/>
      </c>
      <c r="L1485" s="97">
        <f t="array" ref="L1485">RANK($N1485,$N$6:$N$2005,0)+COUNTIF($N$6:$N1485,N1485)</f>
        <v>100</v>
      </c>
      <c r="M1485" s="97"/>
      <c r="N1485" s="97"/>
      <c r="O1485" s="97"/>
      <c r="P1485" s="97"/>
      <c r="Q1485" s="93"/>
      <c r="U1485" s="93"/>
      <c r="W1485" s="51" t="str">
        <f>IF(AND(AdmittedwithRecentDischarge!$O1737&lt;&gt;"",AdmittedwithRecentDischarge!$I1737&lt;&gt;"",AdmittedwithRecentDischarge!$W1737&lt;&gt;""), AdmittedwithRecentDischarge!$W1737,"")</f>
        <v/>
      </c>
      <c r="X1485" s="97">
        <f t="array" ref="X1485">RANK($Z1485,$Z$6:$Z$2005,0)+COUNTIF($Z$6:$Z1485,Z1485)</f>
        <v>100</v>
      </c>
      <c r="AC1485" s="97"/>
      <c r="AD1485" s="93"/>
    </row>
    <row r="1486" spans="1:30">
      <c r="A1486" s="97">
        <f t="shared" si="23"/>
        <v>1481</v>
      </c>
      <c r="B1486" s="97"/>
      <c r="C1486" s="51" t="str">
        <f>IF(AND(AdmittedwithRecentDischarge!$O1738&lt;&gt;"",AdmittedwithRecentDischarge!$I1738&lt;&gt;"",AdmittedwithRecentDischarge!$S1738&lt;&gt;""), AdmittedwithRecentDischarge!$S1738,"")</f>
        <v/>
      </c>
      <c r="D1486" s="97">
        <f>RANK($F1486,$F$6:$F$2005,0)+COUNTIF($F$6:$F1486,F1486)</f>
        <v>100</v>
      </c>
      <c r="E1486" s="97"/>
      <c r="F1486" s="97"/>
      <c r="G1486" s="97"/>
      <c r="H1486" s="97"/>
      <c r="I1486" s="93"/>
      <c r="J1486" s="97"/>
      <c r="K1486" s="51" t="str">
        <f>IF(AND(TransferLog!$J1502&lt;&gt;"",TransferLog!$L1502&lt;&gt;""), TransferLog!$L1502,"")</f>
        <v/>
      </c>
      <c r="L1486" s="97">
        <f t="array" ref="L1486">RANK($N1486,$N$6:$N$2005,0)+COUNTIF($N$6:$N1486,N1486)</f>
        <v>100</v>
      </c>
      <c r="M1486" s="97"/>
      <c r="N1486" s="97"/>
      <c r="O1486" s="97"/>
      <c r="P1486" s="97"/>
      <c r="Q1486" s="93"/>
      <c r="U1486" s="93"/>
      <c r="W1486" s="51" t="str">
        <f>IF(AND(AdmittedwithRecentDischarge!$O1738&lt;&gt;"",AdmittedwithRecentDischarge!$I1738&lt;&gt;"",AdmittedwithRecentDischarge!$W1738&lt;&gt;""), AdmittedwithRecentDischarge!$W1738,"")</f>
        <v/>
      </c>
      <c r="X1486" s="97">
        <f t="array" ref="X1486">RANK($Z1486,$Z$6:$Z$2005,0)+COUNTIF($Z$6:$Z1486,Z1486)</f>
        <v>100</v>
      </c>
      <c r="AC1486" s="97"/>
      <c r="AD1486" s="93"/>
    </row>
    <row r="1487" spans="1:30">
      <c r="A1487" s="97">
        <f t="shared" si="23"/>
        <v>1482</v>
      </c>
      <c r="B1487" s="97"/>
      <c r="C1487" s="51" t="str">
        <f>IF(AND(AdmittedwithRecentDischarge!$O1739&lt;&gt;"",AdmittedwithRecentDischarge!$I1739&lt;&gt;"",AdmittedwithRecentDischarge!$S1739&lt;&gt;""), AdmittedwithRecentDischarge!$S1739,"")</f>
        <v/>
      </c>
      <c r="D1487" s="97">
        <f>RANK($F1487,$F$6:$F$2005,0)+COUNTIF($F$6:$F1487,F1487)</f>
        <v>100</v>
      </c>
      <c r="E1487" s="97"/>
      <c r="F1487" s="97"/>
      <c r="G1487" s="97"/>
      <c r="H1487" s="97"/>
      <c r="I1487" s="93"/>
      <c r="J1487" s="97"/>
      <c r="K1487" s="51" t="str">
        <f>IF(AND(TransferLog!$J1503&lt;&gt;"",TransferLog!$L1503&lt;&gt;""), TransferLog!$L1503,"")</f>
        <v/>
      </c>
      <c r="L1487" s="97">
        <f t="array" ref="L1487">RANK($N1487,$N$6:$N$2005,0)+COUNTIF($N$6:$N1487,N1487)</f>
        <v>100</v>
      </c>
      <c r="M1487" s="97"/>
      <c r="N1487" s="97"/>
      <c r="O1487" s="97"/>
      <c r="P1487" s="97"/>
      <c r="Q1487" s="93"/>
      <c r="U1487" s="93"/>
      <c r="W1487" s="51" t="str">
        <f>IF(AND(AdmittedwithRecentDischarge!$O1739&lt;&gt;"",AdmittedwithRecentDischarge!$I1739&lt;&gt;"",AdmittedwithRecentDischarge!$W1739&lt;&gt;""), AdmittedwithRecentDischarge!$W1739,"")</f>
        <v/>
      </c>
      <c r="X1487" s="97">
        <f t="array" ref="X1487">RANK($Z1487,$Z$6:$Z$2005,0)+COUNTIF($Z$6:$Z1487,Z1487)</f>
        <v>100</v>
      </c>
      <c r="AC1487" s="97"/>
      <c r="AD1487" s="93"/>
    </row>
    <row r="1488" spans="1:30">
      <c r="A1488" s="97">
        <f t="shared" si="23"/>
        <v>1483</v>
      </c>
      <c r="B1488" s="97"/>
      <c r="C1488" s="51" t="str">
        <f>IF(AND(AdmittedwithRecentDischarge!$O1740&lt;&gt;"",AdmittedwithRecentDischarge!$I1740&lt;&gt;"",AdmittedwithRecentDischarge!$S1740&lt;&gt;""), AdmittedwithRecentDischarge!$S1740,"")</f>
        <v/>
      </c>
      <c r="D1488" s="97">
        <f>RANK($F1488,$F$6:$F$2005,0)+COUNTIF($F$6:$F1488,F1488)</f>
        <v>100</v>
      </c>
      <c r="E1488" s="97"/>
      <c r="F1488" s="97"/>
      <c r="G1488" s="97"/>
      <c r="H1488" s="97"/>
      <c r="I1488" s="93"/>
      <c r="J1488" s="97"/>
      <c r="K1488" s="51" t="str">
        <f>IF(AND(TransferLog!$J1504&lt;&gt;"",TransferLog!$L1504&lt;&gt;""), TransferLog!$L1504,"")</f>
        <v/>
      </c>
      <c r="L1488" s="97">
        <f t="array" ref="L1488">RANK($N1488,$N$6:$N$2005,0)+COUNTIF($N$6:$N1488,N1488)</f>
        <v>100</v>
      </c>
      <c r="M1488" s="97"/>
      <c r="N1488" s="97"/>
      <c r="O1488" s="97"/>
      <c r="P1488" s="97"/>
      <c r="Q1488" s="93"/>
      <c r="U1488" s="93"/>
      <c r="W1488" s="51" t="str">
        <f>IF(AND(AdmittedwithRecentDischarge!$O1740&lt;&gt;"",AdmittedwithRecentDischarge!$I1740&lt;&gt;"",AdmittedwithRecentDischarge!$W1740&lt;&gt;""), AdmittedwithRecentDischarge!$W1740,"")</f>
        <v/>
      </c>
      <c r="X1488" s="97">
        <f t="array" ref="X1488">RANK($Z1488,$Z$6:$Z$2005,0)+COUNTIF($Z$6:$Z1488,Z1488)</f>
        <v>100</v>
      </c>
      <c r="AC1488" s="97"/>
      <c r="AD1488" s="93"/>
    </row>
    <row r="1489" spans="1:30">
      <c r="A1489" s="97">
        <f t="shared" si="23"/>
        <v>1484</v>
      </c>
      <c r="B1489" s="97"/>
      <c r="C1489" s="51" t="str">
        <f>IF(AND(AdmittedwithRecentDischarge!$O1741&lt;&gt;"",AdmittedwithRecentDischarge!$I1741&lt;&gt;"",AdmittedwithRecentDischarge!$S1741&lt;&gt;""), AdmittedwithRecentDischarge!$S1741,"")</f>
        <v/>
      </c>
      <c r="D1489" s="97">
        <f>RANK($F1489,$F$6:$F$2005,0)+COUNTIF($F$6:$F1489,F1489)</f>
        <v>100</v>
      </c>
      <c r="E1489" s="97"/>
      <c r="F1489" s="97"/>
      <c r="G1489" s="97"/>
      <c r="H1489" s="97"/>
      <c r="I1489" s="93"/>
      <c r="J1489" s="97"/>
      <c r="K1489" s="51" t="str">
        <f>IF(AND(TransferLog!$J1505&lt;&gt;"",TransferLog!$L1505&lt;&gt;""), TransferLog!$L1505,"")</f>
        <v/>
      </c>
      <c r="L1489" s="97">
        <f t="array" ref="L1489">RANK($N1489,$N$6:$N$2005,0)+COUNTIF($N$6:$N1489,N1489)</f>
        <v>100</v>
      </c>
      <c r="M1489" s="97"/>
      <c r="N1489" s="97"/>
      <c r="O1489" s="97"/>
      <c r="P1489" s="97"/>
      <c r="Q1489" s="93"/>
      <c r="U1489" s="93"/>
      <c r="W1489" s="51" t="str">
        <f>IF(AND(AdmittedwithRecentDischarge!$O1741&lt;&gt;"",AdmittedwithRecentDischarge!$I1741&lt;&gt;"",AdmittedwithRecentDischarge!$W1741&lt;&gt;""), AdmittedwithRecentDischarge!$W1741,"")</f>
        <v/>
      </c>
      <c r="X1489" s="97">
        <f t="array" ref="X1489">RANK($Z1489,$Z$6:$Z$2005,0)+COUNTIF($Z$6:$Z1489,Z1489)</f>
        <v>100</v>
      </c>
      <c r="AC1489" s="97"/>
      <c r="AD1489" s="93"/>
    </row>
    <row r="1490" spans="1:30">
      <c r="A1490" s="97">
        <f t="shared" si="23"/>
        <v>1485</v>
      </c>
      <c r="B1490" s="97"/>
      <c r="C1490" s="51" t="str">
        <f>IF(AND(AdmittedwithRecentDischarge!$O1742&lt;&gt;"",AdmittedwithRecentDischarge!$I1742&lt;&gt;"",AdmittedwithRecentDischarge!$S1742&lt;&gt;""), AdmittedwithRecentDischarge!$S1742,"")</f>
        <v/>
      </c>
      <c r="D1490" s="97">
        <f>RANK($F1490,$F$6:$F$2005,0)+COUNTIF($F$6:$F1490,F1490)</f>
        <v>100</v>
      </c>
      <c r="E1490" s="97"/>
      <c r="F1490" s="97"/>
      <c r="G1490" s="97"/>
      <c r="H1490" s="97"/>
      <c r="I1490" s="93"/>
      <c r="J1490" s="97"/>
      <c r="K1490" s="51" t="str">
        <f>IF(AND(TransferLog!$J1506&lt;&gt;"",TransferLog!$L1506&lt;&gt;""), TransferLog!$L1506,"")</f>
        <v/>
      </c>
      <c r="L1490" s="97">
        <f t="array" ref="L1490">RANK($N1490,$N$6:$N$2005,0)+COUNTIF($N$6:$N1490,N1490)</f>
        <v>100</v>
      </c>
      <c r="M1490" s="97"/>
      <c r="N1490" s="97"/>
      <c r="O1490" s="97"/>
      <c r="P1490" s="97"/>
      <c r="Q1490" s="93"/>
      <c r="U1490" s="93"/>
      <c r="W1490" s="51" t="str">
        <f>IF(AND(AdmittedwithRecentDischarge!$O1742&lt;&gt;"",AdmittedwithRecentDischarge!$I1742&lt;&gt;"",AdmittedwithRecentDischarge!$W1742&lt;&gt;""), AdmittedwithRecentDischarge!$W1742,"")</f>
        <v/>
      </c>
      <c r="X1490" s="97">
        <f t="array" ref="X1490">RANK($Z1490,$Z$6:$Z$2005,0)+COUNTIF($Z$6:$Z1490,Z1490)</f>
        <v>100</v>
      </c>
      <c r="AC1490" s="97"/>
      <c r="AD1490" s="93"/>
    </row>
    <row r="1491" spans="1:30">
      <c r="A1491" s="97">
        <f t="shared" si="23"/>
        <v>1486</v>
      </c>
      <c r="B1491" s="97"/>
      <c r="C1491" s="51" t="str">
        <f>IF(AND(AdmittedwithRecentDischarge!$O1743&lt;&gt;"",AdmittedwithRecentDischarge!$I1743&lt;&gt;"",AdmittedwithRecentDischarge!$S1743&lt;&gt;""), AdmittedwithRecentDischarge!$S1743,"")</f>
        <v/>
      </c>
      <c r="D1491" s="97">
        <f>RANK($F1491,$F$6:$F$2005,0)+COUNTIF($F$6:$F1491,F1491)</f>
        <v>100</v>
      </c>
      <c r="E1491" s="97"/>
      <c r="F1491" s="97"/>
      <c r="G1491" s="97"/>
      <c r="H1491" s="97"/>
      <c r="I1491" s="93"/>
      <c r="J1491" s="97"/>
      <c r="K1491" s="51" t="str">
        <f>IF(AND(TransferLog!$J1507&lt;&gt;"",TransferLog!$L1507&lt;&gt;""), TransferLog!$L1507,"")</f>
        <v/>
      </c>
      <c r="L1491" s="97">
        <f t="array" ref="L1491">RANK($N1491,$N$6:$N$2005,0)+COUNTIF($N$6:$N1491,N1491)</f>
        <v>100</v>
      </c>
      <c r="M1491" s="97"/>
      <c r="N1491" s="97"/>
      <c r="O1491" s="97"/>
      <c r="P1491" s="97"/>
      <c r="Q1491" s="93"/>
      <c r="U1491" s="93"/>
      <c r="W1491" s="51" t="str">
        <f>IF(AND(AdmittedwithRecentDischarge!$O1743&lt;&gt;"",AdmittedwithRecentDischarge!$I1743&lt;&gt;"",AdmittedwithRecentDischarge!$W1743&lt;&gt;""), AdmittedwithRecentDischarge!$W1743,"")</f>
        <v/>
      </c>
      <c r="X1491" s="97">
        <f t="array" ref="X1491">RANK($Z1491,$Z$6:$Z$2005,0)+COUNTIF($Z$6:$Z1491,Z1491)</f>
        <v>100</v>
      </c>
      <c r="AC1491" s="97"/>
      <c r="AD1491" s="93"/>
    </row>
    <row r="1492" spans="1:30">
      <c r="A1492" s="97">
        <f t="shared" si="23"/>
        <v>1487</v>
      </c>
      <c r="B1492" s="97"/>
      <c r="C1492" s="51" t="str">
        <f>IF(AND(AdmittedwithRecentDischarge!$O1744&lt;&gt;"",AdmittedwithRecentDischarge!$I1744&lt;&gt;"",AdmittedwithRecentDischarge!$S1744&lt;&gt;""), AdmittedwithRecentDischarge!$S1744,"")</f>
        <v/>
      </c>
      <c r="D1492" s="97">
        <f>RANK($F1492,$F$6:$F$2005,0)+COUNTIF($F$6:$F1492,F1492)</f>
        <v>100</v>
      </c>
      <c r="E1492" s="97"/>
      <c r="F1492" s="97"/>
      <c r="G1492" s="97"/>
      <c r="H1492" s="97"/>
      <c r="I1492" s="93"/>
      <c r="J1492" s="97"/>
      <c r="K1492" s="51" t="str">
        <f>IF(AND(TransferLog!$J1508&lt;&gt;"",TransferLog!$L1508&lt;&gt;""), TransferLog!$L1508,"")</f>
        <v/>
      </c>
      <c r="L1492" s="97">
        <f t="array" ref="L1492">RANK($N1492,$N$6:$N$2005,0)+COUNTIF($N$6:$N1492,N1492)</f>
        <v>100</v>
      </c>
      <c r="M1492" s="97"/>
      <c r="N1492" s="97"/>
      <c r="O1492" s="97"/>
      <c r="P1492" s="97"/>
      <c r="Q1492" s="93"/>
      <c r="U1492" s="93"/>
      <c r="W1492" s="51" t="str">
        <f>IF(AND(AdmittedwithRecentDischarge!$O1744&lt;&gt;"",AdmittedwithRecentDischarge!$I1744&lt;&gt;"",AdmittedwithRecentDischarge!$W1744&lt;&gt;""), AdmittedwithRecentDischarge!$W1744,"")</f>
        <v/>
      </c>
      <c r="X1492" s="97">
        <f t="array" ref="X1492">RANK($Z1492,$Z$6:$Z$2005,0)+COUNTIF($Z$6:$Z1492,Z1492)</f>
        <v>100</v>
      </c>
      <c r="AC1492" s="97"/>
      <c r="AD1492" s="93"/>
    </row>
    <row r="1493" spans="1:30">
      <c r="A1493" s="97">
        <f t="shared" si="23"/>
        <v>1488</v>
      </c>
      <c r="B1493" s="97"/>
      <c r="C1493" s="51" t="str">
        <f>IF(AND(AdmittedwithRecentDischarge!$O1745&lt;&gt;"",AdmittedwithRecentDischarge!$I1745&lt;&gt;"",AdmittedwithRecentDischarge!$S1745&lt;&gt;""), AdmittedwithRecentDischarge!$S1745,"")</f>
        <v/>
      </c>
      <c r="D1493" s="97">
        <f>RANK($F1493,$F$6:$F$2005,0)+COUNTIF($F$6:$F1493,F1493)</f>
        <v>100</v>
      </c>
      <c r="E1493" s="97"/>
      <c r="F1493" s="97"/>
      <c r="G1493" s="97"/>
      <c r="H1493" s="97"/>
      <c r="I1493" s="93"/>
      <c r="J1493" s="97"/>
      <c r="K1493" s="51" t="str">
        <f>IF(AND(TransferLog!$J1509&lt;&gt;"",TransferLog!$L1509&lt;&gt;""), TransferLog!$L1509,"")</f>
        <v/>
      </c>
      <c r="L1493" s="97">
        <f t="array" ref="L1493">RANK($N1493,$N$6:$N$2005,0)+COUNTIF($N$6:$N1493,N1493)</f>
        <v>100</v>
      </c>
      <c r="M1493" s="97"/>
      <c r="N1493" s="97"/>
      <c r="O1493" s="97"/>
      <c r="P1493" s="97"/>
      <c r="Q1493" s="93"/>
      <c r="U1493" s="93"/>
      <c r="W1493" s="51" t="str">
        <f>IF(AND(AdmittedwithRecentDischarge!$O1745&lt;&gt;"",AdmittedwithRecentDischarge!$I1745&lt;&gt;"",AdmittedwithRecentDischarge!$W1745&lt;&gt;""), AdmittedwithRecentDischarge!$W1745,"")</f>
        <v/>
      </c>
      <c r="X1493" s="97">
        <f t="array" ref="X1493">RANK($Z1493,$Z$6:$Z$2005,0)+COUNTIF($Z$6:$Z1493,Z1493)</f>
        <v>100</v>
      </c>
      <c r="AC1493" s="97"/>
      <c r="AD1493" s="93"/>
    </row>
    <row r="1494" spans="1:30">
      <c r="A1494" s="97">
        <f t="shared" si="23"/>
        <v>1489</v>
      </c>
      <c r="B1494" s="97"/>
      <c r="C1494" s="51" t="str">
        <f>IF(AND(AdmittedwithRecentDischarge!$O1746&lt;&gt;"",AdmittedwithRecentDischarge!$I1746&lt;&gt;"",AdmittedwithRecentDischarge!$S1746&lt;&gt;""), AdmittedwithRecentDischarge!$S1746,"")</f>
        <v/>
      </c>
      <c r="D1494" s="97">
        <f>RANK($F1494,$F$6:$F$2005,0)+COUNTIF($F$6:$F1494,F1494)</f>
        <v>100</v>
      </c>
      <c r="E1494" s="97"/>
      <c r="F1494" s="97"/>
      <c r="G1494" s="97"/>
      <c r="H1494" s="97"/>
      <c r="I1494" s="93"/>
      <c r="J1494" s="97"/>
      <c r="K1494" s="51" t="str">
        <f>IF(AND(TransferLog!$J1510&lt;&gt;"",TransferLog!$L1510&lt;&gt;""), TransferLog!$L1510,"")</f>
        <v/>
      </c>
      <c r="L1494" s="97">
        <f t="array" ref="L1494">RANK($N1494,$N$6:$N$2005,0)+COUNTIF($N$6:$N1494,N1494)</f>
        <v>100</v>
      </c>
      <c r="M1494" s="97"/>
      <c r="N1494" s="97"/>
      <c r="O1494" s="97"/>
      <c r="P1494" s="97"/>
      <c r="Q1494" s="93"/>
      <c r="U1494" s="93"/>
      <c r="W1494" s="51" t="str">
        <f>IF(AND(AdmittedwithRecentDischarge!$O1746&lt;&gt;"",AdmittedwithRecentDischarge!$I1746&lt;&gt;"",AdmittedwithRecentDischarge!$W1746&lt;&gt;""), AdmittedwithRecentDischarge!$W1746,"")</f>
        <v/>
      </c>
      <c r="X1494" s="97">
        <f t="array" ref="X1494">RANK($Z1494,$Z$6:$Z$2005,0)+COUNTIF($Z$6:$Z1494,Z1494)</f>
        <v>100</v>
      </c>
      <c r="AC1494" s="97"/>
      <c r="AD1494" s="93"/>
    </row>
    <row r="1495" spans="1:30">
      <c r="A1495" s="97">
        <f t="shared" si="23"/>
        <v>1490</v>
      </c>
      <c r="B1495" s="97"/>
      <c r="C1495" s="51" t="str">
        <f>IF(AND(AdmittedwithRecentDischarge!$O1747&lt;&gt;"",AdmittedwithRecentDischarge!$I1747&lt;&gt;"",AdmittedwithRecentDischarge!$S1747&lt;&gt;""), AdmittedwithRecentDischarge!$S1747,"")</f>
        <v/>
      </c>
      <c r="D1495" s="97">
        <f>RANK($F1495,$F$6:$F$2005,0)+COUNTIF($F$6:$F1495,F1495)</f>
        <v>100</v>
      </c>
      <c r="E1495" s="97"/>
      <c r="F1495" s="97"/>
      <c r="G1495" s="97"/>
      <c r="H1495" s="97"/>
      <c r="I1495" s="93"/>
      <c r="J1495" s="97"/>
      <c r="K1495" s="51" t="str">
        <f>IF(AND(TransferLog!$J1511&lt;&gt;"",TransferLog!$L1511&lt;&gt;""), TransferLog!$L1511,"")</f>
        <v/>
      </c>
      <c r="L1495" s="97">
        <f t="array" ref="L1495">RANK($N1495,$N$6:$N$2005,0)+COUNTIF($N$6:$N1495,N1495)</f>
        <v>100</v>
      </c>
      <c r="M1495" s="97"/>
      <c r="N1495" s="97"/>
      <c r="O1495" s="97"/>
      <c r="P1495" s="97"/>
      <c r="Q1495" s="93"/>
      <c r="U1495" s="93"/>
      <c r="W1495" s="51" t="str">
        <f>IF(AND(AdmittedwithRecentDischarge!$O1747&lt;&gt;"",AdmittedwithRecentDischarge!$I1747&lt;&gt;"",AdmittedwithRecentDischarge!$W1747&lt;&gt;""), AdmittedwithRecentDischarge!$W1747,"")</f>
        <v/>
      </c>
      <c r="X1495" s="97">
        <f t="array" ref="X1495">RANK($Z1495,$Z$6:$Z$2005,0)+COUNTIF($Z$6:$Z1495,Z1495)</f>
        <v>100</v>
      </c>
      <c r="AC1495" s="97"/>
      <c r="AD1495" s="93"/>
    </row>
    <row r="1496" spans="1:30">
      <c r="A1496" s="97">
        <f t="shared" si="23"/>
        <v>1491</v>
      </c>
      <c r="B1496" s="97"/>
      <c r="C1496" s="51" t="str">
        <f>IF(AND(AdmittedwithRecentDischarge!$O1748&lt;&gt;"",AdmittedwithRecentDischarge!$I1748&lt;&gt;"",AdmittedwithRecentDischarge!$S1748&lt;&gt;""), AdmittedwithRecentDischarge!$S1748,"")</f>
        <v/>
      </c>
      <c r="D1496" s="97">
        <f>RANK($F1496,$F$6:$F$2005,0)+COUNTIF($F$6:$F1496,F1496)</f>
        <v>100</v>
      </c>
      <c r="E1496" s="97"/>
      <c r="F1496" s="97"/>
      <c r="G1496" s="97"/>
      <c r="H1496" s="97"/>
      <c r="I1496" s="93"/>
      <c r="J1496" s="97"/>
      <c r="K1496" s="51" t="str">
        <f>IF(AND(TransferLog!$J1512&lt;&gt;"",TransferLog!$L1512&lt;&gt;""), TransferLog!$L1512,"")</f>
        <v/>
      </c>
      <c r="L1496" s="97">
        <f t="array" ref="L1496">RANK($N1496,$N$6:$N$2005,0)+COUNTIF($N$6:$N1496,N1496)</f>
        <v>100</v>
      </c>
      <c r="M1496" s="97"/>
      <c r="N1496" s="97"/>
      <c r="O1496" s="97"/>
      <c r="P1496" s="97"/>
      <c r="Q1496" s="93"/>
      <c r="U1496" s="93"/>
      <c r="W1496" s="51" t="str">
        <f>IF(AND(AdmittedwithRecentDischarge!$O1748&lt;&gt;"",AdmittedwithRecentDischarge!$I1748&lt;&gt;"",AdmittedwithRecentDischarge!$W1748&lt;&gt;""), AdmittedwithRecentDischarge!$W1748,"")</f>
        <v/>
      </c>
      <c r="X1496" s="97">
        <f t="array" ref="X1496">RANK($Z1496,$Z$6:$Z$2005,0)+COUNTIF($Z$6:$Z1496,Z1496)</f>
        <v>100</v>
      </c>
      <c r="AC1496" s="97"/>
      <c r="AD1496" s="93"/>
    </row>
    <row r="1497" spans="1:30">
      <c r="A1497" s="97">
        <f t="shared" si="23"/>
        <v>1492</v>
      </c>
      <c r="B1497" s="97"/>
      <c r="C1497" s="51" t="str">
        <f>IF(AND(AdmittedwithRecentDischarge!$O1749&lt;&gt;"",AdmittedwithRecentDischarge!$I1749&lt;&gt;"",AdmittedwithRecentDischarge!$S1749&lt;&gt;""), AdmittedwithRecentDischarge!$S1749,"")</f>
        <v/>
      </c>
      <c r="D1497" s="97">
        <f>RANK($F1497,$F$6:$F$2005,0)+COUNTIF($F$6:$F1497,F1497)</f>
        <v>100</v>
      </c>
      <c r="E1497" s="97"/>
      <c r="F1497" s="97"/>
      <c r="G1497" s="97"/>
      <c r="H1497" s="97"/>
      <c r="I1497" s="93"/>
      <c r="J1497" s="97"/>
      <c r="K1497" s="51" t="str">
        <f>IF(AND(TransferLog!$J1513&lt;&gt;"",TransferLog!$L1513&lt;&gt;""), TransferLog!$L1513,"")</f>
        <v/>
      </c>
      <c r="L1497" s="97">
        <f t="array" ref="L1497">RANK($N1497,$N$6:$N$2005,0)+COUNTIF($N$6:$N1497,N1497)</f>
        <v>100</v>
      </c>
      <c r="M1497" s="97"/>
      <c r="N1497" s="97"/>
      <c r="O1497" s="97"/>
      <c r="P1497" s="97"/>
      <c r="Q1497" s="93"/>
      <c r="U1497" s="93"/>
      <c r="W1497" s="51" t="str">
        <f>IF(AND(AdmittedwithRecentDischarge!$O1749&lt;&gt;"",AdmittedwithRecentDischarge!$I1749&lt;&gt;"",AdmittedwithRecentDischarge!$W1749&lt;&gt;""), AdmittedwithRecentDischarge!$W1749,"")</f>
        <v/>
      </c>
      <c r="X1497" s="97">
        <f t="array" ref="X1497">RANK($Z1497,$Z$6:$Z$2005,0)+COUNTIF($Z$6:$Z1497,Z1497)</f>
        <v>100</v>
      </c>
      <c r="AC1497" s="97"/>
      <c r="AD1497" s="93"/>
    </row>
    <row r="1498" spans="1:30">
      <c r="A1498" s="97">
        <f t="shared" si="23"/>
        <v>1493</v>
      </c>
      <c r="B1498" s="97"/>
      <c r="C1498" s="51" t="str">
        <f>IF(AND(AdmittedwithRecentDischarge!$O1750&lt;&gt;"",AdmittedwithRecentDischarge!$I1750&lt;&gt;"",AdmittedwithRecentDischarge!$S1750&lt;&gt;""), AdmittedwithRecentDischarge!$S1750,"")</f>
        <v/>
      </c>
      <c r="D1498" s="97">
        <f>RANK($F1498,$F$6:$F$2005,0)+COUNTIF($F$6:$F1498,F1498)</f>
        <v>100</v>
      </c>
      <c r="E1498" s="97"/>
      <c r="F1498" s="97"/>
      <c r="G1498" s="97"/>
      <c r="H1498" s="97"/>
      <c r="I1498" s="93"/>
      <c r="J1498" s="97"/>
      <c r="K1498" s="51" t="str">
        <f>IF(AND(TransferLog!$J1514&lt;&gt;"",TransferLog!$L1514&lt;&gt;""), TransferLog!$L1514,"")</f>
        <v/>
      </c>
      <c r="L1498" s="97">
        <f t="array" ref="L1498">RANK($N1498,$N$6:$N$2005,0)+COUNTIF($N$6:$N1498,N1498)</f>
        <v>100</v>
      </c>
      <c r="M1498" s="97"/>
      <c r="N1498" s="97"/>
      <c r="O1498" s="97"/>
      <c r="P1498" s="97"/>
      <c r="Q1498" s="93"/>
      <c r="U1498" s="93"/>
      <c r="W1498" s="51" t="str">
        <f>IF(AND(AdmittedwithRecentDischarge!$O1750&lt;&gt;"",AdmittedwithRecentDischarge!$I1750&lt;&gt;"",AdmittedwithRecentDischarge!$W1750&lt;&gt;""), AdmittedwithRecentDischarge!$W1750,"")</f>
        <v/>
      </c>
      <c r="X1498" s="97">
        <f t="array" ref="X1498">RANK($Z1498,$Z$6:$Z$2005,0)+COUNTIF($Z$6:$Z1498,Z1498)</f>
        <v>100</v>
      </c>
      <c r="AC1498" s="97"/>
      <c r="AD1498" s="93"/>
    </row>
    <row r="1499" spans="1:30">
      <c r="A1499" s="97">
        <f t="shared" si="23"/>
        <v>1494</v>
      </c>
      <c r="B1499" s="97"/>
      <c r="C1499" s="51" t="str">
        <f>IF(AND(AdmittedwithRecentDischarge!$O1751&lt;&gt;"",AdmittedwithRecentDischarge!$I1751&lt;&gt;"",AdmittedwithRecentDischarge!$S1751&lt;&gt;""), AdmittedwithRecentDischarge!$S1751,"")</f>
        <v/>
      </c>
      <c r="D1499" s="97">
        <f>RANK($F1499,$F$6:$F$2005,0)+COUNTIF($F$6:$F1499,F1499)</f>
        <v>100</v>
      </c>
      <c r="E1499" s="97"/>
      <c r="F1499" s="97"/>
      <c r="G1499" s="97"/>
      <c r="H1499" s="97"/>
      <c r="I1499" s="93"/>
      <c r="J1499" s="97"/>
      <c r="K1499" s="51" t="str">
        <f>IF(AND(TransferLog!$J1515&lt;&gt;"",TransferLog!$L1515&lt;&gt;""), TransferLog!$L1515,"")</f>
        <v/>
      </c>
      <c r="L1499" s="97">
        <f t="array" ref="L1499">RANK($N1499,$N$6:$N$2005,0)+COUNTIF($N$6:$N1499,N1499)</f>
        <v>100</v>
      </c>
      <c r="M1499" s="97"/>
      <c r="N1499" s="97"/>
      <c r="O1499" s="97"/>
      <c r="P1499" s="97"/>
      <c r="Q1499" s="93"/>
      <c r="U1499" s="93"/>
      <c r="W1499" s="51" t="str">
        <f>IF(AND(AdmittedwithRecentDischarge!$O1751&lt;&gt;"",AdmittedwithRecentDischarge!$I1751&lt;&gt;"",AdmittedwithRecentDischarge!$W1751&lt;&gt;""), AdmittedwithRecentDischarge!$W1751,"")</f>
        <v/>
      </c>
      <c r="X1499" s="97">
        <f t="array" ref="X1499">RANK($Z1499,$Z$6:$Z$2005,0)+COUNTIF($Z$6:$Z1499,Z1499)</f>
        <v>100</v>
      </c>
      <c r="AC1499" s="97"/>
      <c r="AD1499" s="93"/>
    </row>
    <row r="1500" spans="1:30">
      <c r="A1500" s="97">
        <f t="shared" si="23"/>
        <v>1495</v>
      </c>
      <c r="B1500" s="97"/>
      <c r="C1500" s="51" t="str">
        <f>IF(AND(AdmittedwithRecentDischarge!$O1752&lt;&gt;"",AdmittedwithRecentDischarge!$I1752&lt;&gt;"",AdmittedwithRecentDischarge!$S1752&lt;&gt;""), AdmittedwithRecentDischarge!$S1752,"")</f>
        <v/>
      </c>
      <c r="D1500" s="97">
        <f>RANK($F1500,$F$6:$F$2005,0)+COUNTIF($F$6:$F1500,F1500)</f>
        <v>100</v>
      </c>
      <c r="E1500" s="97"/>
      <c r="F1500" s="97"/>
      <c r="G1500" s="97"/>
      <c r="H1500" s="97"/>
      <c r="I1500" s="93"/>
      <c r="J1500" s="97"/>
      <c r="K1500" s="51" t="str">
        <f>IF(AND(TransferLog!$J1516&lt;&gt;"",TransferLog!$L1516&lt;&gt;""), TransferLog!$L1516,"")</f>
        <v/>
      </c>
      <c r="L1500" s="97">
        <f t="array" ref="L1500">RANK($N1500,$N$6:$N$2005,0)+COUNTIF($N$6:$N1500,N1500)</f>
        <v>100</v>
      </c>
      <c r="M1500" s="97"/>
      <c r="N1500" s="97"/>
      <c r="O1500" s="97"/>
      <c r="P1500" s="97"/>
      <c r="Q1500" s="93"/>
      <c r="U1500" s="93"/>
      <c r="W1500" s="51" t="str">
        <f>IF(AND(AdmittedwithRecentDischarge!$O1752&lt;&gt;"",AdmittedwithRecentDischarge!$I1752&lt;&gt;"",AdmittedwithRecentDischarge!$W1752&lt;&gt;""), AdmittedwithRecentDischarge!$W1752,"")</f>
        <v/>
      </c>
      <c r="X1500" s="97">
        <f t="array" ref="X1500">RANK($Z1500,$Z$6:$Z$2005,0)+COUNTIF($Z$6:$Z1500,Z1500)</f>
        <v>100</v>
      </c>
      <c r="AC1500" s="97"/>
      <c r="AD1500" s="93"/>
    </row>
    <row r="1501" spans="1:30">
      <c r="A1501" s="97">
        <f t="shared" si="23"/>
        <v>1496</v>
      </c>
      <c r="B1501" s="97"/>
      <c r="C1501" s="51" t="str">
        <f>IF(AND(AdmittedwithRecentDischarge!$O1753&lt;&gt;"",AdmittedwithRecentDischarge!$I1753&lt;&gt;"",AdmittedwithRecentDischarge!$S1753&lt;&gt;""), AdmittedwithRecentDischarge!$S1753,"")</f>
        <v/>
      </c>
      <c r="D1501" s="97">
        <f>RANK($F1501,$F$6:$F$2005,0)+COUNTIF($F$6:$F1501,F1501)</f>
        <v>100</v>
      </c>
      <c r="E1501" s="97"/>
      <c r="F1501" s="97"/>
      <c r="G1501" s="97"/>
      <c r="H1501" s="97"/>
      <c r="I1501" s="93"/>
      <c r="J1501" s="97"/>
      <c r="K1501" s="51" t="str">
        <f>IF(AND(TransferLog!$J1517&lt;&gt;"",TransferLog!$L1517&lt;&gt;""), TransferLog!$L1517,"")</f>
        <v/>
      </c>
      <c r="L1501" s="97">
        <f t="array" ref="L1501">RANK($N1501,$N$6:$N$2005,0)+COUNTIF($N$6:$N1501,N1501)</f>
        <v>100</v>
      </c>
      <c r="M1501" s="97"/>
      <c r="N1501" s="97"/>
      <c r="O1501" s="97"/>
      <c r="P1501" s="97"/>
      <c r="Q1501" s="93"/>
      <c r="U1501" s="93"/>
      <c r="W1501" s="51" t="str">
        <f>IF(AND(AdmittedwithRecentDischarge!$O1753&lt;&gt;"",AdmittedwithRecentDischarge!$I1753&lt;&gt;"",AdmittedwithRecentDischarge!$W1753&lt;&gt;""), AdmittedwithRecentDischarge!$W1753,"")</f>
        <v/>
      </c>
      <c r="X1501" s="97">
        <f t="array" ref="X1501">RANK($Z1501,$Z$6:$Z$2005,0)+COUNTIF($Z$6:$Z1501,Z1501)</f>
        <v>100</v>
      </c>
      <c r="AC1501" s="97"/>
      <c r="AD1501" s="93"/>
    </row>
    <row r="1502" spans="1:30">
      <c r="A1502" s="97">
        <f t="shared" si="23"/>
        <v>1497</v>
      </c>
      <c r="B1502" s="97"/>
      <c r="C1502" s="51" t="str">
        <f>IF(AND(AdmittedwithRecentDischarge!$O1754&lt;&gt;"",AdmittedwithRecentDischarge!$I1754&lt;&gt;"",AdmittedwithRecentDischarge!$S1754&lt;&gt;""), AdmittedwithRecentDischarge!$S1754,"")</f>
        <v/>
      </c>
      <c r="D1502" s="97">
        <f>RANK($F1502,$F$6:$F$2005,0)+COUNTIF($F$6:$F1502,F1502)</f>
        <v>100</v>
      </c>
      <c r="E1502" s="97"/>
      <c r="F1502" s="97"/>
      <c r="G1502" s="97"/>
      <c r="H1502" s="97"/>
      <c r="I1502" s="93"/>
      <c r="J1502" s="97"/>
      <c r="K1502" s="51" t="str">
        <f>IF(AND(TransferLog!$J1518&lt;&gt;"",TransferLog!$L1518&lt;&gt;""), TransferLog!$L1518,"")</f>
        <v/>
      </c>
      <c r="L1502" s="97">
        <f t="array" ref="L1502">RANK($N1502,$N$6:$N$2005,0)+COUNTIF($N$6:$N1502,N1502)</f>
        <v>100</v>
      </c>
      <c r="M1502" s="97"/>
      <c r="N1502" s="97"/>
      <c r="O1502" s="97"/>
      <c r="P1502" s="97"/>
      <c r="Q1502" s="93"/>
      <c r="U1502" s="93"/>
      <c r="W1502" s="51" t="str">
        <f>IF(AND(AdmittedwithRecentDischarge!$O1754&lt;&gt;"",AdmittedwithRecentDischarge!$I1754&lt;&gt;"",AdmittedwithRecentDischarge!$W1754&lt;&gt;""), AdmittedwithRecentDischarge!$W1754,"")</f>
        <v/>
      </c>
      <c r="X1502" s="97">
        <f t="array" ref="X1502">RANK($Z1502,$Z$6:$Z$2005,0)+COUNTIF($Z$6:$Z1502,Z1502)</f>
        <v>100</v>
      </c>
      <c r="AC1502" s="97"/>
      <c r="AD1502" s="93"/>
    </row>
    <row r="1503" spans="1:30">
      <c r="A1503" s="97">
        <f t="shared" si="23"/>
        <v>1498</v>
      </c>
      <c r="B1503" s="97"/>
      <c r="C1503" s="51" t="str">
        <f>IF(AND(AdmittedwithRecentDischarge!$O1755&lt;&gt;"",AdmittedwithRecentDischarge!$I1755&lt;&gt;"",AdmittedwithRecentDischarge!$S1755&lt;&gt;""), AdmittedwithRecentDischarge!$S1755,"")</f>
        <v/>
      </c>
      <c r="D1503" s="97">
        <f>RANK($F1503,$F$6:$F$2005,0)+COUNTIF($F$6:$F1503,F1503)</f>
        <v>100</v>
      </c>
      <c r="E1503" s="97"/>
      <c r="F1503" s="97"/>
      <c r="G1503" s="97"/>
      <c r="H1503" s="97"/>
      <c r="I1503" s="93"/>
      <c r="J1503" s="97"/>
      <c r="K1503" s="51" t="str">
        <f>IF(AND(TransferLog!$J1519&lt;&gt;"",TransferLog!$L1519&lt;&gt;""), TransferLog!$L1519,"")</f>
        <v/>
      </c>
      <c r="L1503" s="97">
        <f t="array" ref="L1503">RANK($N1503,$N$6:$N$2005,0)+COUNTIF($N$6:$N1503,N1503)</f>
        <v>100</v>
      </c>
      <c r="M1503" s="97"/>
      <c r="N1503" s="97"/>
      <c r="O1503" s="97"/>
      <c r="P1503" s="97"/>
      <c r="Q1503" s="93"/>
      <c r="U1503" s="93"/>
      <c r="W1503" s="51" t="str">
        <f>IF(AND(AdmittedwithRecentDischarge!$O1755&lt;&gt;"",AdmittedwithRecentDischarge!$I1755&lt;&gt;"",AdmittedwithRecentDischarge!$W1755&lt;&gt;""), AdmittedwithRecentDischarge!$W1755,"")</f>
        <v/>
      </c>
      <c r="X1503" s="97">
        <f t="array" ref="X1503">RANK($Z1503,$Z$6:$Z$2005,0)+COUNTIF($Z$6:$Z1503,Z1503)</f>
        <v>100</v>
      </c>
      <c r="AC1503" s="97"/>
      <c r="AD1503" s="93"/>
    </row>
    <row r="1504" spans="1:30">
      <c r="A1504" s="97">
        <f t="shared" si="23"/>
        <v>1499</v>
      </c>
      <c r="B1504" s="97"/>
      <c r="C1504" s="51" t="str">
        <f>IF(AND(AdmittedwithRecentDischarge!$O1756&lt;&gt;"",AdmittedwithRecentDischarge!$I1756&lt;&gt;"",AdmittedwithRecentDischarge!$S1756&lt;&gt;""), AdmittedwithRecentDischarge!$S1756,"")</f>
        <v/>
      </c>
      <c r="D1504" s="97">
        <f>RANK($F1504,$F$6:$F$2005,0)+COUNTIF($F$6:$F1504,F1504)</f>
        <v>100</v>
      </c>
      <c r="E1504" s="97"/>
      <c r="F1504" s="97"/>
      <c r="G1504" s="97"/>
      <c r="H1504" s="97"/>
      <c r="I1504" s="93"/>
      <c r="J1504" s="97"/>
      <c r="K1504" s="51" t="str">
        <f>IF(AND(TransferLog!$J1520&lt;&gt;"",TransferLog!$L1520&lt;&gt;""), TransferLog!$L1520,"")</f>
        <v/>
      </c>
      <c r="L1504" s="97">
        <f t="array" ref="L1504">RANK($N1504,$N$6:$N$2005,0)+COUNTIF($N$6:$N1504,N1504)</f>
        <v>100</v>
      </c>
      <c r="M1504" s="97"/>
      <c r="N1504" s="97"/>
      <c r="O1504" s="97"/>
      <c r="P1504" s="97"/>
      <c r="Q1504" s="93"/>
      <c r="U1504" s="93"/>
      <c r="W1504" s="51" t="str">
        <f>IF(AND(AdmittedwithRecentDischarge!$O1756&lt;&gt;"",AdmittedwithRecentDischarge!$I1756&lt;&gt;"",AdmittedwithRecentDischarge!$W1756&lt;&gt;""), AdmittedwithRecentDischarge!$W1756,"")</f>
        <v/>
      </c>
      <c r="X1504" s="97">
        <f t="array" ref="X1504">RANK($Z1504,$Z$6:$Z$2005,0)+COUNTIF($Z$6:$Z1504,Z1504)</f>
        <v>100</v>
      </c>
      <c r="AC1504" s="97"/>
      <c r="AD1504" s="93"/>
    </row>
    <row r="1505" spans="1:30">
      <c r="A1505" s="97">
        <f t="shared" si="23"/>
        <v>1500</v>
      </c>
      <c r="B1505" s="97"/>
      <c r="C1505" s="51" t="str">
        <f>IF(AND(AdmittedwithRecentDischarge!$O1757&lt;&gt;"",AdmittedwithRecentDischarge!$I1757&lt;&gt;"",AdmittedwithRecentDischarge!$S1757&lt;&gt;""), AdmittedwithRecentDischarge!$S1757,"")</f>
        <v/>
      </c>
      <c r="D1505" s="97">
        <f>RANK($F1505,$F$6:$F$2005,0)+COUNTIF($F$6:$F1505,F1505)</f>
        <v>100</v>
      </c>
      <c r="E1505" s="97"/>
      <c r="F1505" s="97"/>
      <c r="G1505" s="97"/>
      <c r="H1505" s="97"/>
      <c r="I1505" s="93"/>
      <c r="J1505" s="97"/>
      <c r="K1505" s="51" t="str">
        <f>IF(AND(TransferLog!$J1521&lt;&gt;"",TransferLog!$L1521&lt;&gt;""), TransferLog!$L1521,"")</f>
        <v/>
      </c>
      <c r="L1505" s="97">
        <f t="array" ref="L1505">RANK($N1505,$N$6:$N$2005,0)+COUNTIF($N$6:$N1505,N1505)</f>
        <v>100</v>
      </c>
      <c r="M1505" s="97"/>
      <c r="N1505" s="97"/>
      <c r="O1505" s="97"/>
      <c r="P1505" s="97"/>
      <c r="Q1505" s="93"/>
      <c r="U1505" s="93"/>
      <c r="W1505" s="51" t="str">
        <f>IF(AND(AdmittedwithRecentDischarge!$O1757&lt;&gt;"",AdmittedwithRecentDischarge!$I1757&lt;&gt;"",AdmittedwithRecentDischarge!$W1757&lt;&gt;""), AdmittedwithRecentDischarge!$W1757,"")</f>
        <v/>
      </c>
      <c r="X1505" s="97">
        <f t="array" ref="X1505">RANK($Z1505,$Z$6:$Z$2005,0)+COUNTIF($Z$6:$Z1505,Z1505)</f>
        <v>100</v>
      </c>
      <c r="AC1505" s="97"/>
      <c r="AD1505" s="93"/>
    </row>
    <row r="1506" spans="1:30">
      <c r="A1506" s="97">
        <f t="shared" si="23"/>
        <v>1501</v>
      </c>
      <c r="B1506" s="97"/>
      <c r="C1506" s="51" t="str">
        <f>IF(AND(AdmittedwithRecentDischarge!$O1758&lt;&gt;"",AdmittedwithRecentDischarge!$I1758&lt;&gt;"",AdmittedwithRecentDischarge!$S1758&lt;&gt;""), AdmittedwithRecentDischarge!$S1758,"")</f>
        <v/>
      </c>
      <c r="D1506" s="97">
        <f>RANK($F1506,$F$6:$F$2005,0)+COUNTIF($F$6:$F1506,F1506)</f>
        <v>100</v>
      </c>
      <c r="E1506" s="97"/>
      <c r="F1506" s="97"/>
      <c r="G1506" s="97"/>
      <c r="H1506" s="97"/>
      <c r="I1506" s="93"/>
      <c r="J1506" s="97"/>
      <c r="K1506" s="51" t="str">
        <f>IF(AND(TransferLog!$J1522&lt;&gt;"",TransferLog!$L1522&lt;&gt;""), TransferLog!$L1522,"")</f>
        <v/>
      </c>
      <c r="L1506" s="97">
        <f t="array" ref="L1506">RANK($N1506,$N$6:$N$2005,0)+COUNTIF($N$6:$N1506,N1506)</f>
        <v>100</v>
      </c>
      <c r="M1506" s="97"/>
      <c r="N1506" s="97"/>
      <c r="O1506" s="97"/>
      <c r="P1506" s="97"/>
      <c r="Q1506" s="93"/>
      <c r="U1506" s="93"/>
      <c r="W1506" s="51" t="str">
        <f>IF(AND(AdmittedwithRecentDischarge!$O1758&lt;&gt;"",AdmittedwithRecentDischarge!$I1758&lt;&gt;"",AdmittedwithRecentDischarge!$W1758&lt;&gt;""), AdmittedwithRecentDischarge!$W1758,"")</f>
        <v/>
      </c>
      <c r="X1506" s="97">
        <f t="array" ref="X1506">RANK($Z1506,$Z$6:$Z$2005,0)+COUNTIF($Z$6:$Z1506,Z1506)</f>
        <v>100</v>
      </c>
      <c r="AC1506" s="97"/>
      <c r="AD1506" s="93"/>
    </row>
    <row r="1507" spans="1:30">
      <c r="A1507" s="97">
        <f t="shared" si="23"/>
        <v>1502</v>
      </c>
      <c r="B1507" s="97"/>
      <c r="C1507" s="51" t="str">
        <f>IF(AND(AdmittedwithRecentDischarge!$O1759&lt;&gt;"",AdmittedwithRecentDischarge!$I1759&lt;&gt;"",AdmittedwithRecentDischarge!$S1759&lt;&gt;""), AdmittedwithRecentDischarge!$S1759,"")</f>
        <v/>
      </c>
      <c r="D1507" s="97">
        <f>RANK($F1507,$F$6:$F$2005,0)+COUNTIF($F$6:$F1507,F1507)</f>
        <v>100</v>
      </c>
      <c r="E1507" s="97"/>
      <c r="F1507" s="97"/>
      <c r="G1507" s="97"/>
      <c r="H1507" s="97"/>
      <c r="I1507" s="93"/>
      <c r="J1507" s="97"/>
      <c r="K1507" s="51" t="str">
        <f>IF(AND(TransferLog!$J1523&lt;&gt;"",TransferLog!$L1523&lt;&gt;""), TransferLog!$L1523,"")</f>
        <v/>
      </c>
      <c r="L1507" s="97">
        <f t="array" ref="L1507">RANK($N1507,$N$6:$N$2005,0)+COUNTIF($N$6:$N1507,N1507)</f>
        <v>100</v>
      </c>
      <c r="M1507" s="97"/>
      <c r="N1507" s="97"/>
      <c r="O1507" s="97"/>
      <c r="P1507" s="97"/>
      <c r="Q1507" s="93"/>
      <c r="U1507" s="93"/>
      <c r="W1507" s="51" t="str">
        <f>IF(AND(AdmittedwithRecentDischarge!$O1759&lt;&gt;"",AdmittedwithRecentDischarge!$I1759&lt;&gt;"",AdmittedwithRecentDischarge!$W1759&lt;&gt;""), AdmittedwithRecentDischarge!$W1759,"")</f>
        <v/>
      </c>
      <c r="X1507" s="97">
        <f t="array" ref="X1507">RANK($Z1507,$Z$6:$Z$2005,0)+COUNTIF($Z$6:$Z1507,Z1507)</f>
        <v>100</v>
      </c>
      <c r="AC1507" s="97"/>
      <c r="AD1507" s="93"/>
    </row>
    <row r="1508" spans="1:30">
      <c r="A1508" s="97">
        <f t="shared" si="23"/>
        <v>1503</v>
      </c>
      <c r="B1508" s="97"/>
      <c r="C1508" s="51" t="str">
        <f>IF(AND(AdmittedwithRecentDischarge!$O1760&lt;&gt;"",AdmittedwithRecentDischarge!$I1760&lt;&gt;"",AdmittedwithRecentDischarge!$S1760&lt;&gt;""), AdmittedwithRecentDischarge!$S1760,"")</f>
        <v/>
      </c>
      <c r="D1508" s="97">
        <f>RANK($F1508,$F$6:$F$2005,0)+COUNTIF($F$6:$F1508,F1508)</f>
        <v>100</v>
      </c>
      <c r="E1508" s="97"/>
      <c r="F1508" s="97"/>
      <c r="G1508" s="97"/>
      <c r="H1508" s="97"/>
      <c r="I1508" s="93"/>
      <c r="J1508" s="97"/>
      <c r="K1508" s="51" t="str">
        <f>IF(AND(TransferLog!$J1524&lt;&gt;"",TransferLog!$L1524&lt;&gt;""), TransferLog!$L1524,"")</f>
        <v/>
      </c>
      <c r="L1508" s="97">
        <f t="array" ref="L1508">RANK($N1508,$N$6:$N$2005,0)+COUNTIF($N$6:$N1508,N1508)</f>
        <v>100</v>
      </c>
      <c r="M1508" s="97"/>
      <c r="N1508" s="97"/>
      <c r="O1508" s="97"/>
      <c r="P1508" s="97"/>
      <c r="Q1508" s="93"/>
      <c r="U1508" s="93"/>
      <c r="W1508" s="51" t="str">
        <f>IF(AND(AdmittedwithRecentDischarge!$O1760&lt;&gt;"",AdmittedwithRecentDischarge!$I1760&lt;&gt;"",AdmittedwithRecentDischarge!$W1760&lt;&gt;""), AdmittedwithRecentDischarge!$W1760,"")</f>
        <v/>
      </c>
      <c r="X1508" s="97">
        <f t="array" ref="X1508">RANK($Z1508,$Z$6:$Z$2005,0)+COUNTIF($Z$6:$Z1508,Z1508)</f>
        <v>100</v>
      </c>
      <c r="AC1508" s="97"/>
      <c r="AD1508" s="93"/>
    </row>
    <row r="1509" spans="1:30">
      <c r="A1509" s="97">
        <f t="shared" si="23"/>
        <v>1504</v>
      </c>
      <c r="B1509" s="97"/>
      <c r="C1509" s="51" t="str">
        <f>IF(AND(AdmittedwithRecentDischarge!$O1761&lt;&gt;"",AdmittedwithRecentDischarge!$I1761&lt;&gt;"",AdmittedwithRecentDischarge!$S1761&lt;&gt;""), AdmittedwithRecentDischarge!$S1761,"")</f>
        <v/>
      </c>
      <c r="D1509" s="97">
        <f>RANK($F1509,$F$6:$F$2005,0)+COUNTIF($F$6:$F1509,F1509)</f>
        <v>100</v>
      </c>
      <c r="E1509" s="97"/>
      <c r="F1509" s="97"/>
      <c r="G1509" s="97"/>
      <c r="H1509" s="97"/>
      <c r="I1509" s="93"/>
      <c r="J1509" s="97"/>
      <c r="K1509" s="51" t="str">
        <f>IF(AND(TransferLog!$J1525&lt;&gt;"",TransferLog!$L1525&lt;&gt;""), TransferLog!$L1525,"")</f>
        <v/>
      </c>
      <c r="L1509" s="97">
        <f t="array" ref="L1509">RANK($N1509,$N$6:$N$2005,0)+COUNTIF($N$6:$N1509,N1509)</f>
        <v>100</v>
      </c>
      <c r="M1509" s="97"/>
      <c r="N1509" s="97"/>
      <c r="O1509" s="97"/>
      <c r="P1509" s="97"/>
      <c r="Q1509" s="93"/>
      <c r="U1509" s="93"/>
      <c r="W1509" s="51" t="str">
        <f>IF(AND(AdmittedwithRecentDischarge!$O1761&lt;&gt;"",AdmittedwithRecentDischarge!$I1761&lt;&gt;"",AdmittedwithRecentDischarge!$W1761&lt;&gt;""), AdmittedwithRecentDischarge!$W1761,"")</f>
        <v/>
      </c>
      <c r="X1509" s="97">
        <f t="array" ref="X1509">RANK($Z1509,$Z$6:$Z$2005,0)+COUNTIF($Z$6:$Z1509,Z1509)</f>
        <v>100</v>
      </c>
      <c r="AC1509" s="97"/>
      <c r="AD1509" s="93"/>
    </row>
    <row r="1510" spans="1:30">
      <c r="A1510" s="97">
        <f t="shared" si="23"/>
        <v>1505</v>
      </c>
      <c r="B1510" s="97"/>
      <c r="C1510" s="51" t="str">
        <f>IF(AND(AdmittedwithRecentDischarge!$O1762&lt;&gt;"",AdmittedwithRecentDischarge!$I1762&lt;&gt;"",AdmittedwithRecentDischarge!$S1762&lt;&gt;""), AdmittedwithRecentDischarge!$S1762,"")</f>
        <v/>
      </c>
      <c r="D1510" s="97">
        <f>RANK($F1510,$F$6:$F$2005,0)+COUNTIF($F$6:$F1510,F1510)</f>
        <v>100</v>
      </c>
      <c r="E1510" s="97"/>
      <c r="F1510" s="97"/>
      <c r="G1510" s="97"/>
      <c r="H1510" s="97"/>
      <c r="I1510" s="93"/>
      <c r="J1510" s="97"/>
      <c r="K1510" s="51" t="str">
        <f>IF(AND(TransferLog!$J1526&lt;&gt;"",TransferLog!$L1526&lt;&gt;""), TransferLog!$L1526,"")</f>
        <v/>
      </c>
      <c r="L1510" s="97">
        <f t="array" ref="L1510">RANK($N1510,$N$6:$N$2005,0)+COUNTIF($N$6:$N1510,N1510)</f>
        <v>100</v>
      </c>
      <c r="M1510" s="97"/>
      <c r="N1510" s="97"/>
      <c r="O1510" s="97"/>
      <c r="P1510" s="97"/>
      <c r="Q1510" s="93"/>
      <c r="U1510" s="93"/>
      <c r="W1510" s="51" t="str">
        <f>IF(AND(AdmittedwithRecentDischarge!$O1762&lt;&gt;"",AdmittedwithRecentDischarge!$I1762&lt;&gt;"",AdmittedwithRecentDischarge!$W1762&lt;&gt;""), AdmittedwithRecentDischarge!$W1762,"")</f>
        <v/>
      </c>
      <c r="X1510" s="97">
        <f t="array" ref="X1510">RANK($Z1510,$Z$6:$Z$2005,0)+COUNTIF($Z$6:$Z1510,Z1510)</f>
        <v>100</v>
      </c>
      <c r="AC1510" s="97"/>
      <c r="AD1510" s="93"/>
    </row>
    <row r="1511" spans="1:30">
      <c r="A1511" s="97">
        <f t="shared" si="23"/>
        <v>1506</v>
      </c>
      <c r="B1511" s="97"/>
      <c r="C1511" s="51" t="str">
        <f>IF(AND(AdmittedwithRecentDischarge!$O1763&lt;&gt;"",AdmittedwithRecentDischarge!$I1763&lt;&gt;"",AdmittedwithRecentDischarge!$S1763&lt;&gt;""), AdmittedwithRecentDischarge!$S1763,"")</f>
        <v/>
      </c>
      <c r="D1511" s="97">
        <f>RANK($F1511,$F$6:$F$2005,0)+COUNTIF($F$6:$F1511,F1511)</f>
        <v>100</v>
      </c>
      <c r="E1511" s="97"/>
      <c r="F1511" s="97"/>
      <c r="G1511" s="97"/>
      <c r="H1511" s="97"/>
      <c r="I1511" s="93"/>
      <c r="J1511" s="97"/>
      <c r="K1511" s="51" t="str">
        <f>IF(AND(TransferLog!$J1527&lt;&gt;"",TransferLog!$L1527&lt;&gt;""), TransferLog!$L1527,"")</f>
        <v/>
      </c>
      <c r="L1511" s="97">
        <f t="array" ref="L1511">RANK($N1511,$N$6:$N$2005,0)+COUNTIF($N$6:$N1511,N1511)</f>
        <v>100</v>
      </c>
      <c r="M1511" s="97"/>
      <c r="N1511" s="97"/>
      <c r="O1511" s="97"/>
      <c r="P1511" s="97"/>
      <c r="Q1511" s="93"/>
      <c r="U1511" s="93"/>
      <c r="W1511" s="51" t="str">
        <f>IF(AND(AdmittedwithRecentDischarge!$O1763&lt;&gt;"",AdmittedwithRecentDischarge!$I1763&lt;&gt;"",AdmittedwithRecentDischarge!$W1763&lt;&gt;""), AdmittedwithRecentDischarge!$W1763,"")</f>
        <v/>
      </c>
      <c r="X1511" s="97">
        <f t="array" ref="X1511">RANK($Z1511,$Z$6:$Z$2005,0)+COUNTIF($Z$6:$Z1511,Z1511)</f>
        <v>100</v>
      </c>
      <c r="AC1511" s="97"/>
      <c r="AD1511" s="93"/>
    </row>
    <row r="1512" spans="1:30">
      <c r="A1512" s="97">
        <f t="shared" si="23"/>
        <v>1507</v>
      </c>
      <c r="B1512" s="97"/>
      <c r="C1512" s="51" t="str">
        <f>IF(AND(AdmittedwithRecentDischarge!$O1764&lt;&gt;"",AdmittedwithRecentDischarge!$I1764&lt;&gt;"",AdmittedwithRecentDischarge!$S1764&lt;&gt;""), AdmittedwithRecentDischarge!$S1764,"")</f>
        <v/>
      </c>
      <c r="D1512" s="97">
        <f>RANK($F1512,$F$6:$F$2005,0)+COUNTIF($F$6:$F1512,F1512)</f>
        <v>100</v>
      </c>
      <c r="E1512" s="97"/>
      <c r="F1512" s="97"/>
      <c r="G1512" s="97"/>
      <c r="H1512" s="97"/>
      <c r="I1512" s="93"/>
      <c r="J1512" s="97"/>
      <c r="K1512" s="51" t="str">
        <f>IF(AND(TransferLog!$J1528&lt;&gt;"",TransferLog!$L1528&lt;&gt;""), TransferLog!$L1528,"")</f>
        <v/>
      </c>
      <c r="L1512" s="97">
        <f t="array" ref="L1512">RANK($N1512,$N$6:$N$2005,0)+COUNTIF($N$6:$N1512,N1512)</f>
        <v>100</v>
      </c>
      <c r="M1512" s="97"/>
      <c r="N1512" s="97"/>
      <c r="O1512" s="97"/>
      <c r="P1512" s="97"/>
      <c r="Q1512" s="93"/>
      <c r="U1512" s="93"/>
      <c r="W1512" s="51" t="str">
        <f>IF(AND(AdmittedwithRecentDischarge!$O1764&lt;&gt;"",AdmittedwithRecentDischarge!$I1764&lt;&gt;"",AdmittedwithRecentDischarge!$W1764&lt;&gt;""), AdmittedwithRecentDischarge!$W1764,"")</f>
        <v/>
      </c>
      <c r="X1512" s="97">
        <f t="array" ref="X1512">RANK($Z1512,$Z$6:$Z$2005,0)+COUNTIF($Z$6:$Z1512,Z1512)</f>
        <v>100</v>
      </c>
      <c r="AC1512" s="97"/>
      <c r="AD1512" s="93"/>
    </row>
    <row r="1513" spans="1:30">
      <c r="A1513" s="97">
        <f t="shared" si="23"/>
        <v>1508</v>
      </c>
      <c r="B1513" s="97"/>
      <c r="C1513" s="51" t="str">
        <f>IF(AND(AdmittedwithRecentDischarge!$O1765&lt;&gt;"",AdmittedwithRecentDischarge!$I1765&lt;&gt;"",AdmittedwithRecentDischarge!$S1765&lt;&gt;""), AdmittedwithRecentDischarge!$S1765,"")</f>
        <v/>
      </c>
      <c r="D1513" s="97">
        <f>RANK($F1513,$F$6:$F$2005,0)+COUNTIF($F$6:$F1513,F1513)</f>
        <v>100</v>
      </c>
      <c r="E1513" s="97"/>
      <c r="F1513" s="97"/>
      <c r="G1513" s="97"/>
      <c r="H1513" s="97"/>
      <c r="I1513" s="93"/>
      <c r="J1513" s="97"/>
      <c r="K1513" s="51" t="str">
        <f>IF(AND(TransferLog!$J1529&lt;&gt;"",TransferLog!$L1529&lt;&gt;""), TransferLog!$L1529,"")</f>
        <v/>
      </c>
      <c r="L1513" s="97">
        <f t="array" ref="L1513">RANK($N1513,$N$6:$N$2005,0)+COUNTIF($N$6:$N1513,N1513)</f>
        <v>100</v>
      </c>
      <c r="M1513" s="97"/>
      <c r="N1513" s="97"/>
      <c r="O1513" s="97"/>
      <c r="P1513" s="97"/>
      <c r="Q1513" s="93"/>
      <c r="U1513" s="93"/>
      <c r="W1513" s="51" t="str">
        <f>IF(AND(AdmittedwithRecentDischarge!$O1765&lt;&gt;"",AdmittedwithRecentDischarge!$I1765&lt;&gt;"",AdmittedwithRecentDischarge!$W1765&lt;&gt;""), AdmittedwithRecentDischarge!$W1765,"")</f>
        <v/>
      </c>
      <c r="X1513" s="97">
        <f t="array" ref="X1513">RANK($Z1513,$Z$6:$Z$2005,0)+COUNTIF($Z$6:$Z1513,Z1513)</f>
        <v>100</v>
      </c>
      <c r="AC1513" s="97"/>
      <c r="AD1513" s="93"/>
    </row>
    <row r="1514" spans="1:30">
      <c r="A1514" s="97">
        <f t="shared" si="23"/>
        <v>1509</v>
      </c>
      <c r="B1514" s="97"/>
      <c r="C1514" s="51" t="str">
        <f>IF(AND(AdmittedwithRecentDischarge!$O1766&lt;&gt;"",AdmittedwithRecentDischarge!$I1766&lt;&gt;"",AdmittedwithRecentDischarge!$S1766&lt;&gt;""), AdmittedwithRecentDischarge!$S1766,"")</f>
        <v/>
      </c>
      <c r="D1514" s="97">
        <f>RANK($F1514,$F$6:$F$2005,0)+COUNTIF($F$6:$F1514,F1514)</f>
        <v>100</v>
      </c>
      <c r="E1514" s="97"/>
      <c r="F1514" s="97"/>
      <c r="G1514" s="97"/>
      <c r="H1514" s="97"/>
      <c r="I1514" s="93"/>
      <c r="J1514" s="97"/>
      <c r="K1514" s="51" t="str">
        <f>IF(AND(TransferLog!$J1530&lt;&gt;"",TransferLog!$L1530&lt;&gt;""), TransferLog!$L1530,"")</f>
        <v/>
      </c>
      <c r="L1514" s="97">
        <f t="array" ref="L1514">RANK($N1514,$N$6:$N$2005,0)+COUNTIF($N$6:$N1514,N1514)</f>
        <v>100</v>
      </c>
      <c r="M1514" s="97"/>
      <c r="N1514" s="97"/>
      <c r="O1514" s="97"/>
      <c r="P1514" s="97"/>
      <c r="Q1514" s="93"/>
      <c r="U1514" s="93"/>
      <c r="W1514" s="51" t="str">
        <f>IF(AND(AdmittedwithRecentDischarge!$O1766&lt;&gt;"",AdmittedwithRecentDischarge!$I1766&lt;&gt;"",AdmittedwithRecentDischarge!$W1766&lt;&gt;""), AdmittedwithRecentDischarge!$W1766,"")</f>
        <v/>
      </c>
      <c r="X1514" s="97">
        <f t="array" ref="X1514">RANK($Z1514,$Z$6:$Z$2005,0)+COUNTIF($Z$6:$Z1514,Z1514)</f>
        <v>100</v>
      </c>
      <c r="AC1514" s="97"/>
      <c r="AD1514" s="93"/>
    </row>
    <row r="1515" spans="1:30">
      <c r="A1515" s="97">
        <f t="shared" si="23"/>
        <v>1510</v>
      </c>
      <c r="B1515" s="97"/>
      <c r="C1515" s="51" t="str">
        <f>IF(AND(AdmittedwithRecentDischarge!$O1767&lt;&gt;"",AdmittedwithRecentDischarge!$I1767&lt;&gt;"",AdmittedwithRecentDischarge!$S1767&lt;&gt;""), AdmittedwithRecentDischarge!$S1767,"")</f>
        <v/>
      </c>
      <c r="D1515" s="97">
        <f>RANK($F1515,$F$6:$F$2005,0)+COUNTIF($F$6:$F1515,F1515)</f>
        <v>100</v>
      </c>
      <c r="E1515" s="97"/>
      <c r="F1515" s="97"/>
      <c r="G1515" s="97"/>
      <c r="H1515" s="97"/>
      <c r="I1515" s="93"/>
      <c r="J1515" s="97"/>
      <c r="K1515" s="51" t="str">
        <f>IF(AND(TransferLog!$J1531&lt;&gt;"",TransferLog!$L1531&lt;&gt;""), TransferLog!$L1531,"")</f>
        <v/>
      </c>
      <c r="L1515" s="97">
        <f t="array" ref="L1515">RANK($N1515,$N$6:$N$2005,0)+COUNTIF($N$6:$N1515,N1515)</f>
        <v>100</v>
      </c>
      <c r="M1515" s="97"/>
      <c r="N1515" s="97"/>
      <c r="O1515" s="97"/>
      <c r="P1515" s="97"/>
      <c r="Q1515" s="93"/>
      <c r="U1515" s="93"/>
      <c r="W1515" s="51" t="str">
        <f>IF(AND(AdmittedwithRecentDischarge!$O1767&lt;&gt;"",AdmittedwithRecentDischarge!$I1767&lt;&gt;"",AdmittedwithRecentDischarge!$W1767&lt;&gt;""), AdmittedwithRecentDischarge!$W1767,"")</f>
        <v/>
      </c>
      <c r="X1515" s="97">
        <f t="array" ref="X1515">RANK($Z1515,$Z$6:$Z$2005,0)+COUNTIF($Z$6:$Z1515,Z1515)</f>
        <v>100</v>
      </c>
      <c r="AC1515" s="97"/>
      <c r="AD1515" s="93"/>
    </row>
    <row r="1516" spans="1:30">
      <c r="A1516" s="97">
        <f t="shared" si="23"/>
        <v>1511</v>
      </c>
      <c r="B1516" s="97"/>
      <c r="C1516" s="51" t="str">
        <f>IF(AND(AdmittedwithRecentDischarge!$O1768&lt;&gt;"",AdmittedwithRecentDischarge!$I1768&lt;&gt;"",AdmittedwithRecentDischarge!$S1768&lt;&gt;""), AdmittedwithRecentDischarge!$S1768,"")</f>
        <v/>
      </c>
      <c r="D1516" s="97">
        <f>RANK($F1516,$F$6:$F$2005,0)+COUNTIF($F$6:$F1516,F1516)</f>
        <v>100</v>
      </c>
      <c r="E1516" s="97"/>
      <c r="F1516" s="97"/>
      <c r="G1516" s="97"/>
      <c r="H1516" s="97"/>
      <c r="I1516" s="93"/>
      <c r="J1516" s="97"/>
      <c r="K1516" s="51" t="str">
        <f>IF(AND(TransferLog!$J1532&lt;&gt;"",TransferLog!$L1532&lt;&gt;""), TransferLog!$L1532,"")</f>
        <v/>
      </c>
      <c r="L1516" s="97">
        <f t="array" ref="L1516">RANK($N1516,$N$6:$N$2005,0)+COUNTIF($N$6:$N1516,N1516)</f>
        <v>100</v>
      </c>
      <c r="M1516" s="97"/>
      <c r="N1516" s="97"/>
      <c r="O1516" s="97"/>
      <c r="P1516" s="97"/>
      <c r="Q1516" s="93"/>
      <c r="U1516" s="93"/>
      <c r="W1516" s="51" t="str">
        <f>IF(AND(AdmittedwithRecentDischarge!$O1768&lt;&gt;"",AdmittedwithRecentDischarge!$I1768&lt;&gt;"",AdmittedwithRecentDischarge!$W1768&lt;&gt;""), AdmittedwithRecentDischarge!$W1768,"")</f>
        <v/>
      </c>
      <c r="X1516" s="97">
        <f t="array" ref="X1516">RANK($Z1516,$Z$6:$Z$2005,0)+COUNTIF($Z$6:$Z1516,Z1516)</f>
        <v>100</v>
      </c>
      <c r="AC1516" s="97"/>
      <c r="AD1516" s="93"/>
    </row>
    <row r="1517" spans="1:30">
      <c r="A1517" s="97">
        <f t="shared" si="23"/>
        <v>1512</v>
      </c>
      <c r="B1517" s="97"/>
      <c r="C1517" s="51" t="str">
        <f>IF(AND(AdmittedwithRecentDischarge!$O1769&lt;&gt;"",AdmittedwithRecentDischarge!$I1769&lt;&gt;"",AdmittedwithRecentDischarge!$S1769&lt;&gt;""), AdmittedwithRecentDischarge!$S1769,"")</f>
        <v/>
      </c>
      <c r="D1517" s="97">
        <f>RANK($F1517,$F$6:$F$2005,0)+COUNTIF($F$6:$F1517,F1517)</f>
        <v>100</v>
      </c>
      <c r="E1517" s="97"/>
      <c r="F1517" s="97"/>
      <c r="G1517" s="97"/>
      <c r="H1517" s="97"/>
      <c r="I1517" s="93"/>
      <c r="J1517" s="97"/>
      <c r="K1517" s="51" t="str">
        <f>IF(AND(TransferLog!$J1533&lt;&gt;"",TransferLog!$L1533&lt;&gt;""), TransferLog!$L1533,"")</f>
        <v/>
      </c>
      <c r="L1517" s="97">
        <f t="array" ref="L1517">RANK($N1517,$N$6:$N$2005,0)+COUNTIF($N$6:$N1517,N1517)</f>
        <v>100</v>
      </c>
      <c r="M1517" s="97"/>
      <c r="N1517" s="97"/>
      <c r="O1517" s="97"/>
      <c r="P1517" s="97"/>
      <c r="Q1517" s="93"/>
      <c r="U1517" s="93"/>
      <c r="W1517" s="51" t="str">
        <f>IF(AND(AdmittedwithRecentDischarge!$O1769&lt;&gt;"",AdmittedwithRecentDischarge!$I1769&lt;&gt;"",AdmittedwithRecentDischarge!$W1769&lt;&gt;""), AdmittedwithRecentDischarge!$W1769,"")</f>
        <v/>
      </c>
      <c r="X1517" s="97">
        <f t="array" ref="X1517">RANK($Z1517,$Z$6:$Z$2005,0)+COUNTIF($Z$6:$Z1517,Z1517)</f>
        <v>100</v>
      </c>
      <c r="AC1517" s="97"/>
      <c r="AD1517" s="93"/>
    </row>
    <row r="1518" spans="1:30">
      <c r="A1518" s="97">
        <f t="shared" si="23"/>
        <v>1513</v>
      </c>
      <c r="B1518" s="97"/>
      <c r="C1518" s="51" t="str">
        <f>IF(AND(AdmittedwithRecentDischarge!$O1770&lt;&gt;"",AdmittedwithRecentDischarge!$I1770&lt;&gt;"",AdmittedwithRecentDischarge!$S1770&lt;&gt;""), AdmittedwithRecentDischarge!$S1770,"")</f>
        <v/>
      </c>
      <c r="D1518" s="97">
        <f>RANK($F1518,$F$6:$F$2005,0)+COUNTIF($F$6:$F1518,F1518)</f>
        <v>100</v>
      </c>
      <c r="E1518" s="97"/>
      <c r="F1518" s="97"/>
      <c r="G1518" s="97"/>
      <c r="H1518" s="97"/>
      <c r="I1518" s="93"/>
      <c r="J1518" s="97"/>
      <c r="K1518" s="51" t="str">
        <f>IF(AND(TransferLog!$J1534&lt;&gt;"",TransferLog!$L1534&lt;&gt;""), TransferLog!$L1534,"")</f>
        <v/>
      </c>
      <c r="L1518" s="97">
        <f t="array" ref="L1518">RANK($N1518,$N$6:$N$2005,0)+COUNTIF($N$6:$N1518,N1518)</f>
        <v>100</v>
      </c>
      <c r="M1518" s="97"/>
      <c r="N1518" s="97"/>
      <c r="O1518" s="97"/>
      <c r="P1518" s="97"/>
      <c r="Q1518" s="93"/>
      <c r="U1518" s="93"/>
      <c r="W1518" s="51" t="str">
        <f>IF(AND(AdmittedwithRecentDischarge!$O1770&lt;&gt;"",AdmittedwithRecentDischarge!$I1770&lt;&gt;"",AdmittedwithRecentDischarge!$W1770&lt;&gt;""), AdmittedwithRecentDischarge!$W1770,"")</f>
        <v/>
      </c>
      <c r="X1518" s="97">
        <f t="array" ref="X1518">RANK($Z1518,$Z$6:$Z$2005,0)+COUNTIF($Z$6:$Z1518,Z1518)</f>
        <v>100</v>
      </c>
      <c r="AC1518" s="97"/>
      <c r="AD1518" s="93"/>
    </row>
    <row r="1519" spans="1:30">
      <c r="A1519" s="97">
        <f t="shared" si="23"/>
        <v>1514</v>
      </c>
      <c r="B1519" s="97"/>
      <c r="C1519" s="51" t="str">
        <f>IF(AND(AdmittedwithRecentDischarge!$O1771&lt;&gt;"",AdmittedwithRecentDischarge!$I1771&lt;&gt;"",AdmittedwithRecentDischarge!$S1771&lt;&gt;""), AdmittedwithRecentDischarge!$S1771,"")</f>
        <v/>
      </c>
      <c r="D1519" s="97">
        <f>RANK($F1519,$F$6:$F$2005,0)+COUNTIF($F$6:$F1519,F1519)</f>
        <v>100</v>
      </c>
      <c r="E1519" s="97"/>
      <c r="F1519" s="97"/>
      <c r="G1519" s="97"/>
      <c r="H1519" s="97"/>
      <c r="I1519" s="93"/>
      <c r="J1519" s="97"/>
      <c r="K1519" s="51" t="str">
        <f>IF(AND(TransferLog!$J1535&lt;&gt;"",TransferLog!$L1535&lt;&gt;""), TransferLog!$L1535,"")</f>
        <v/>
      </c>
      <c r="L1519" s="97">
        <f t="array" ref="L1519">RANK($N1519,$N$6:$N$2005,0)+COUNTIF($N$6:$N1519,N1519)</f>
        <v>100</v>
      </c>
      <c r="M1519" s="97"/>
      <c r="N1519" s="97"/>
      <c r="O1519" s="97"/>
      <c r="P1519" s="97"/>
      <c r="Q1519" s="93"/>
      <c r="U1519" s="93"/>
      <c r="W1519" s="51" t="str">
        <f>IF(AND(AdmittedwithRecentDischarge!$O1771&lt;&gt;"",AdmittedwithRecentDischarge!$I1771&lt;&gt;"",AdmittedwithRecentDischarge!$W1771&lt;&gt;""), AdmittedwithRecentDischarge!$W1771,"")</f>
        <v/>
      </c>
      <c r="X1519" s="97">
        <f t="array" ref="X1519">RANK($Z1519,$Z$6:$Z$2005,0)+COUNTIF($Z$6:$Z1519,Z1519)</f>
        <v>100</v>
      </c>
      <c r="AC1519" s="97"/>
      <c r="AD1519" s="93"/>
    </row>
    <row r="1520" spans="1:30">
      <c r="A1520" s="97">
        <f t="shared" si="23"/>
        <v>1515</v>
      </c>
      <c r="B1520" s="97"/>
      <c r="C1520" s="51" t="str">
        <f>IF(AND(AdmittedwithRecentDischarge!$O1772&lt;&gt;"",AdmittedwithRecentDischarge!$I1772&lt;&gt;"",AdmittedwithRecentDischarge!$S1772&lt;&gt;""), AdmittedwithRecentDischarge!$S1772,"")</f>
        <v/>
      </c>
      <c r="D1520" s="97">
        <f>RANK($F1520,$F$6:$F$2005,0)+COUNTIF($F$6:$F1520,F1520)</f>
        <v>100</v>
      </c>
      <c r="E1520" s="97"/>
      <c r="F1520" s="97"/>
      <c r="G1520" s="97"/>
      <c r="H1520" s="97"/>
      <c r="I1520" s="93"/>
      <c r="J1520" s="97"/>
      <c r="K1520" s="51" t="str">
        <f>IF(AND(TransferLog!$J1536&lt;&gt;"",TransferLog!$L1536&lt;&gt;""), TransferLog!$L1536,"")</f>
        <v/>
      </c>
      <c r="L1520" s="97">
        <f t="array" ref="L1520">RANK($N1520,$N$6:$N$2005,0)+COUNTIF($N$6:$N1520,N1520)</f>
        <v>100</v>
      </c>
      <c r="M1520" s="97"/>
      <c r="N1520" s="97"/>
      <c r="O1520" s="97"/>
      <c r="P1520" s="97"/>
      <c r="Q1520" s="93"/>
      <c r="U1520" s="93"/>
      <c r="W1520" s="51" t="str">
        <f>IF(AND(AdmittedwithRecentDischarge!$O1772&lt;&gt;"",AdmittedwithRecentDischarge!$I1772&lt;&gt;"",AdmittedwithRecentDischarge!$W1772&lt;&gt;""), AdmittedwithRecentDischarge!$W1772,"")</f>
        <v/>
      </c>
      <c r="X1520" s="97">
        <f t="array" ref="X1520">RANK($Z1520,$Z$6:$Z$2005,0)+COUNTIF($Z$6:$Z1520,Z1520)</f>
        <v>100</v>
      </c>
      <c r="AC1520" s="97"/>
      <c r="AD1520" s="93"/>
    </row>
    <row r="1521" spans="1:30">
      <c r="A1521" s="97">
        <f t="shared" si="23"/>
        <v>1516</v>
      </c>
      <c r="B1521" s="97"/>
      <c r="C1521" s="51" t="str">
        <f>IF(AND(AdmittedwithRecentDischarge!$O1773&lt;&gt;"",AdmittedwithRecentDischarge!$I1773&lt;&gt;"",AdmittedwithRecentDischarge!$S1773&lt;&gt;""), AdmittedwithRecentDischarge!$S1773,"")</f>
        <v/>
      </c>
      <c r="D1521" s="97">
        <f>RANK($F1521,$F$6:$F$2005,0)+COUNTIF($F$6:$F1521,F1521)</f>
        <v>100</v>
      </c>
      <c r="E1521" s="97"/>
      <c r="F1521" s="97"/>
      <c r="G1521" s="97"/>
      <c r="H1521" s="97"/>
      <c r="I1521" s="93"/>
      <c r="J1521" s="97"/>
      <c r="K1521" s="51" t="str">
        <f>IF(AND(TransferLog!$J1537&lt;&gt;"",TransferLog!$L1537&lt;&gt;""), TransferLog!$L1537,"")</f>
        <v/>
      </c>
      <c r="L1521" s="97">
        <f t="array" ref="L1521">RANK($N1521,$N$6:$N$2005,0)+COUNTIF($N$6:$N1521,N1521)</f>
        <v>100</v>
      </c>
      <c r="M1521" s="97"/>
      <c r="N1521" s="97"/>
      <c r="O1521" s="97"/>
      <c r="P1521" s="97"/>
      <c r="Q1521" s="93"/>
      <c r="U1521" s="93"/>
      <c r="W1521" s="51" t="str">
        <f>IF(AND(AdmittedwithRecentDischarge!$O1773&lt;&gt;"",AdmittedwithRecentDischarge!$I1773&lt;&gt;"",AdmittedwithRecentDischarge!$W1773&lt;&gt;""), AdmittedwithRecentDischarge!$W1773,"")</f>
        <v/>
      </c>
      <c r="X1521" s="97">
        <f t="array" ref="X1521">RANK($Z1521,$Z$6:$Z$2005,0)+COUNTIF($Z$6:$Z1521,Z1521)</f>
        <v>100</v>
      </c>
      <c r="AC1521" s="97"/>
      <c r="AD1521" s="93"/>
    </row>
    <row r="1522" spans="1:30">
      <c r="A1522" s="97">
        <f t="shared" si="23"/>
        <v>1517</v>
      </c>
      <c r="B1522" s="97"/>
      <c r="C1522" s="51" t="str">
        <f>IF(AND(AdmittedwithRecentDischarge!$O1774&lt;&gt;"",AdmittedwithRecentDischarge!$I1774&lt;&gt;"",AdmittedwithRecentDischarge!$S1774&lt;&gt;""), AdmittedwithRecentDischarge!$S1774,"")</f>
        <v/>
      </c>
      <c r="D1522" s="97">
        <f>RANK($F1522,$F$6:$F$2005,0)+COUNTIF($F$6:$F1522,F1522)</f>
        <v>100</v>
      </c>
      <c r="E1522" s="97"/>
      <c r="F1522" s="97"/>
      <c r="G1522" s="97"/>
      <c r="H1522" s="97"/>
      <c r="I1522" s="93"/>
      <c r="J1522" s="97"/>
      <c r="K1522" s="51" t="str">
        <f>IF(AND(TransferLog!$J1538&lt;&gt;"",TransferLog!$L1538&lt;&gt;""), TransferLog!$L1538,"")</f>
        <v/>
      </c>
      <c r="L1522" s="97">
        <f t="array" ref="L1522">RANK($N1522,$N$6:$N$2005,0)+COUNTIF($N$6:$N1522,N1522)</f>
        <v>100</v>
      </c>
      <c r="M1522" s="97"/>
      <c r="N1522" s="97"/>
      <c r="O1522" s="97"/>
      <c r="P1522" s="97"/>
      <c r="Q1522" s="93"/>
      <c r="U1522" s="93"/>
      <c r="W1522" s="51" t="str">
        <f>IF(AND(AdmittedwithRecentDischarge!$O1774&lt;&gt;"",AdmittedwithRecentDischarge!$I1774&lt;&gt;"",AdmittedwithRecentDischarge!$W1774&lt;&gt;""), AdmittedwithRecentDischarge!$W1774,"")</f>
        <v/>
      </c>
      <c r="X1522" s="97">
        <f t="array" ref="X1522">RANK($Z1522,$Z$6:$Z$2005,0)+COUNTIF($Z$6:$Z1522,Z1522)</f>
        <v>100</v>
      </c>
      <c r="AC1522" s="97"/>
      <c r="AD1522" s="93"/>
    </row>
    <row r="1523" spans="1:30">
      <c r="A1523" s="97">
        <f t="shared" si="23"/>
        <v>1518</v>
      </c>
      <c r="B1523" s="97"/>
      <c r="C1523" s="51" t="str">
        <f>IF(AND(AdmittedwithRecentDischarge!$O1775&lt;&gt;"",AdmittedwithRecentDischarge!$I1775&lt;&gt;"",AdmittedwithRecentDischarge!$S1775&lt;&gt;""), AdmittedwithRecentDischarge!$S1775,"")</f>
        <v/>
      </c>
      <c r="D1523" s="97">
        <f>RANK($F1523,$F$6:$F$2005,0)+COUNTIF($F$6:$F1523,F1523)</f>
        <v>100</v>
      </c>
      <c r="E1523" s="97"/>
      <c r="F1523" s="97"/>
      <c r="G1523" s="97"/>
      <c r="H1523" s="97"/>
      <c r="I1523" s="93"/>
      <c r="J1523" s="97"/>
      <c r="K1523" s="51" t="str">
        <f>IF(AND(TransferLog!$J1539&lt;&gt;"",TransferLog!$L1539&lt;&gt;""), TransferLog!$L1539,"")</f>
        <v/>
      </c>
      <c r="L1523" s="97">
        <f t="array" ref="L1523">RANK($N1523,$N$6:$N$2005,0)+COUNTIF($N$6:$N1523,N1523)</f>
        <v>100</v>
      </c>
      <c r="M1523" s="97"/>
      <c r="N1523" s="97"/>
      <c r="O1523" s="97"/>
      <c r="P1523" s="97"/>
      <c r="Q1523" s="93"/>
      <c r="U1523" s="93"/>
      <c r="W1523" s="51" t="str">
        <f>IF(AND(AdmittedwithRecentDischarge!$O1775&lt;&gt;"",AdmittedwithRecentDischarge!$I1775&lt;&gt;"",AdmittedwithRecentDischarge!$W1775&lt;&gt;""), AdmittedwithRecentDischarge!$W1775,"")</f>
        <v/>
      </c>
      <c r="X1523" s="97">
        <f t="array" ref="X1523">RANK($Z1523,$Z$6:$Z$2005,0)+COUNTIF($Z$6:$Z1523,Z1523)</f>
        <v>100</v>
      </c>
      <c r="AC1523" s="97"/>
      <c r="AD1523" s="93"/>
    </row>
    <row r="1524" spans="1:30">
      <c r="A1524" s="97">
        <f t="shared" si="23"/>
        <v>1519</v>
      </c>
      <c r="B1524" s="97"/>
      <c r="C1524" s="51" t="str">
        <f>IF(AND(AdmittedwithRecentDischarge!$O1776&lt;&gt;"",AdmittedwithRecentDischarge!$I1776&lt;&gt;"",AdmittedwithRecentDischarge!$S1776&lt;&gt;""), AdmittedwithRecentDischarge!$S1776,"")</f>
        <v/>
      </c>
      <c r="D1524" s="97">
        <f>RANK($F1524,$F$6:$F$2005,0)+COUNTIF($F$6:$F1524,F1524)</f>
        <v>100</v>
      </c>
      <c r="E1524" s="97"/>
      <c r="F1524" s="97"/>
      <c r="G1524" s="97"/>
      <c r="H1524" s="97"/>
      <c r="I1524" s="93"/>
      <c r="J1524" s="97"/>
      <c r="K1524" s="51" t="str">
        <f>IF(AND(TransferLog!$J1540&lt;&gt;"",TransferLog!$L1540&lt;&gt;""), TransferLog!$L1540,"")</f>
        <v/>
      </c>
      <c r="L1524" s="97">
        <f t="array" ref="L1524">RANK($N1524,$N$6:$N$2005,0)+COUNTIF($N$6:$N1524,N1524)</f>
        <v>100</v>
      </c>
      <c r="M1524" s="97"/>
      <c r="N1524" s="97"/>
      <c r="O1524" s="97"/>
      <c r="P1524" s="97"/>
      <c r="Q1524" s="93"/>
      <c r="U1524" s="93"/>
      <c r="W1524" s="51" t="str">
        <f>IF(AND(AdmittedwithRecentDischarge!$O1776&lt;&gt;"",AdmittedwithRecentDischarge!$I1776&lt;&gt;"",AdmittedwithRecentDischarge!$W1776&lt;&gt;""), AdmittedwithRecentDischarge!$W1776,"")</f>
        <v/>
      </c>
      <c r="X1524" s="97">
        <f t="array" ref="X1524">RANK($Z1524,$Z$6:$Z$2005,0)+COUNTIF($Z$6:$Z1524,Z1524)</f>
        <v>100</v>
      </c>
      <c r="AC1524" s="97"/>
      <c r="AD1524" s="93"/>
    </row>
    <row r="1525" spans="1:30">
      <c r="A1525" s="97">
        <f t="shared" si="23"/>
        <v>1520</v>
      </c>
      <c r="B1525" s="97"/>
      <c r="C1525" s="51" t="str">
        <f>IF(AND(AdmittedwithRecentDischarge!$O1777&lt;&gt;"",AdmittedwithRecentDischarge!$I1777&lt;&gt;"",AdmittedwithRecentDischarge!$S1777&lt;&gt;""), AdmittedwithRecentDischarge!$S1777,"")</f>
        <v/>
      </c>
      <c r="D1525" s="97">
        <f>RANK($F1525,$F$6:$F$2005,0)+COUNTIF($F$6:$F1525,F1525)</f>
        <v>100</v>
      </c>
      <c r="E1525" s="97"/>
      <c r="F1525" s="97"/>
      <c r="G1525" s="97"/>
      <c r="H1525" s="97"/>
      <c r="I1525" s="93"/>
      <c r="J1525" s="97"/>
      <c r="K1525" s="51" t="str">
        <f>IF(AND(TransferLog!$J1541&lt;&gt;"",TransferLog!$L1541&lt;&gt;""), TransferLog!$L1541,"")</f>
        <v/>
      </c>
      <c r="L1525" s="97">
        <f t="array" ref="L1525">RANK($N1525,$N$6:$N$2005,0)+COUNTIF($N$6:$N1525,N1525)</f>
        <v>100</v>
      </c>
      <c r="M1525" s="97"/>
      <c r="N1525" s="97"/>
      <c r="O1525" s="97"/>
      <c r="P1525" s="97"/>
      <c r="Q1525" s="93"/>
      <c r="U1525" s="93"/>
      <c r="W1525" s="51" t="str">
        <f>IF(AND(AdmittedwithRecentDischarge!$O1777&lt;&gt;"",AdmittedwithRecentDischarge!$I1777&lt;&gt;"",AdmittedwithRecentDischarge!$W1777&lt;&gt;""), AdmittedwithRecentDischarge!$W1777,"")</f>
        <v/>
      </c>
      <c r="X1525" s="97">
        <f t="array" ref="X1525">RANK($Z1525,$Z$6:$Z$2005,0)+COUNTIF($Z$6:$Z1525,Z1525)</f>
        <v>100</v>
      </c>
      <c r="AC1525" s="97"/>
      <c r="AD1525" s="93"/>
    </row>
    <row r="1526" spans="1:30">
      <c r="A1526" s="97">
        <f t="shared" si="23"/>
        <v>1521</v>
      </c>
      <c r="B1526" s="97"/>
      <c r="C1526" s="51" t="str">
        <f>IF(AND(AdmittedwithRecentDischarge!$O1778&lt;&gt;"",AdmittedwithRecentDischarge!$I1778&lt;&gt;"",AdmittedwithRecentDischarge!$S1778&lt;&gt;""), AdmittedwithRecentDischarge!$S1778,"")</f>
        <v/>
      </c>
      <c r="D1526" s="97">
        <f>RANK($F1526,$F$6:$F$2005,0)+COUNTIF($F$6:$F1526,F1526)</f>
        <v>100</v>
      </c>
      <c r="E1526" s="97"/>
      <c r="F1526" s="97"/>
      <c r="G1526" s="97"/>
      <c r="H1526" s="97"/>
      <c r="I1526" s="93"/>
      <c r="J1526" s="97"/>
      <c r="K1526" s="51" t="str">
        <f>IF(AND(TransferLog!$J1542&lt;&gt;"",TransferLog!$L1542&lt;&gt;""), TransferLog!$L1542,"")</f>
        <v/>
      </c>
      <c r="L1526" s="97">
        <f t="array" ref="L1526">RANK($N1526,$N$6:$N$2005,0)+COUNTIF($N$6:$N1526,N1526)</f>
        <v>100</v>
      </c>
      <c r="M1526" s="97"/>
      <c r="N1526" s="97"/>
      <c r="O1526" s="97"/>
      <c r="P1526" s="97"/>
      <c r="Q1526" s="93"/>
      <c r="U1526" s="93"/>
      <c r="W1526" s="51" t="str">
        <f>IF(AND(AdmittedwithRecentDischarge!$O1778&lt;&gt;"",AdmittedwithRecentDischarge!$I1778&lt;&gt;"",AdmittedwithRecentDischarge!$W1778&lt;&gt;""), AdmittedwithRecentDischarge!$W1778,"")</f>
        <v/>
      </c>
      <c r="X1526" s="97">
        <f t="array" ref="X1526">RANK($Z1526,$Z$6:$Z$2005,0)+COUNTIF($Z$6:$Z1526,Z1526)</f>
        <v>100</v>
      </c>
      <c r="AC1526" s="97"/>
      <c r="AD1526" s="93"/>
    </row>
    <row r="1527" spans="1:30">
      <c r="A1527" s="97">
        <f t="shared" si="23"/>
        <v>1522</v>
      </c>
      <c r="B1527" s="97"/>
      <c r="C1527" s="51" t="str">
        <f>IF(AND(AdmittedwithRecentDischarge!$O1779&lt;&gt;"",AdmittedwithRecentDischarge!$I1779&lt;&gt;"",AdmittedwithRecentDischarge!$S1779&lt;&gt;""), AdmittedwithRecentDischarge!$S1779,"")</f>
        <v/>
      </c>
      <c r="D1527" s="97">
        <f>RANK($F1527,$F$6:$F$2005,0)+COUNTIF($F$6:$F1527,F1527)</f>
        <v>100</v>
      </c>
      <c r="E1527" s="97"/>
      <c r="F1527" s="97"/>
      <c r="G1527" s="97"/>
      <c r="H1527" s="97"/>
      <c r="I1527" s="93"/>
      <c r="J1527" s="97"/>
      <c r="K1527" s="51" t="str">
        <f>IF(AND(TransferLog!$J1543&lt;&gt;"",TransferLog!$L1543&lt;&gt;""), TransferLog!$L1543,"")</f>
        <v/>
      </c>
      <c r="L1527" s="97">
        <f t="array" ref="L1527">RANK($N1527,$N$6:$N$2005,0)+COUNTIF($N$6:$N1527,N1527)</f>
        <v>100</v>
      </c>
      <c r="M1527" s="97"/>
      <c r="N1527" s="97"/>
      <c r="O1527" s="97"/>
      <c r="P1527" s="97"/>
      <c r="Q1527" s="93"/>
      <c r="U1527" s="93"/>
      <c r="W1527" s="51" t="str">
        <f>IF(AND(AdmittedwithRecentDischarge!$O1779&lt;&gt;"",AdmittedwithRecentDischarge!$I1779&lt;&gt;"",AdmittedwithRecentDischarge!$W1779&lt;&gt;""), AdmittedwithRecentDischarge!$W1779,"")</f>
        <v/>
      </c>
      <c r="X1527" s="97">
        <f t="array" ref="X1527">RANK($Z1527,$Z$6:$Z$2005,0)+COUNTIF($Z$6:$Z1527,Z1527)</f>
        <v>100</v>
      </c>
      <c r="AC1527" s="97"/>
      <c r="AD1527" s="93"/>
    </row>
    <row r="1528" spans="1:30">
      <c r="A1528" s="97">
        <f t="shared" si="23"/>
        <v>1523</v>
      </c>
      <c r="B1528" s="97"/>
      <c r="C1528" s="51" t="str">
        <f>IF(AND(AdmittedwithRecentDischarge!$O1780&lt;&gt;"",AdmittedwithRecentDischarge!$I1780&lt;&gt;"",AdmittedwithRecentDischarge!$S1780&lt;&gt;""), AdmittedwithRecentDischarge!$S1780,"")</f>
        <v/>
      </c>
      <c r="D1528" s="97">
        <f>RANK($F1528,$F$6:$F$2005,0)+COUNTIF($F$6:$F1528,F1528)</f>
        <v>100</v>
      </c>
      <c r="E1528" s="97"/>
      <c r="F1528" s="97"/>
      <c r="G1528" s="97"/>
      <c r="H1528" s="97"/>
      <c r="I1528" s="93"/>
      <c r="J1528" s="97"/>
      <c r="K1528" s="51" t="str">
        <f>IF(AND(TransferLog!$J1544&lt;&gt;"",TransferLog!$L1544&lt;&gt;""), TransferLog!$L1544,"")</f>
        <v/>
      </c>
      <c r="L1528" s="97">
        <f t="array" ref="L1528">RANK($N1528,$N$6:$N$2005,0)+COUNTIF($N$6:$N1528,N1528)</f>
        <v>100</v>
      </c>
      <c r="M1528" s="97"/>
      <c r="N1528" s="97"/>
      <c r="O1528" s="97"/>
      <c r="P1528" s="97"/>
      <c r="Q1528" s="93"/>
      <c r="U1528" s="93"/>
      <c r="W1528" s="51" t="str">
        <f>IF(AND(AdmittedwithRecentDischarge!$O1780&lt;&gt;"",AdmittedwithRecentDischarge!$I1780&lt;&gt;"",AdmittedwithRecentDischarge!$W1780&lt;&gt;""), AdmittedwithRecentDischarge!$W1780,"")</f>
        <v/>
      </c>
      <c r="X1528" s="97">
        <f t="array" ref="X1528">RANK($Z1528,$Z$6:$Z$2005,0)+COUNTIF($Z$6:$Z1528,Z1528)</f>
        <v>100</v>
      </c>
      <c r="AC1528" s="97"/>
      <c r="AD1528" s="93"/>
    </row>
    <row r="1529" spans="1:30">
      <c r="A1529" s="97">
        <f t="shared" si="23"/>
        <v>1524</v>
      </c>
      <c r="B1529" s="97"/>
      <c r="C1529" s="51" t="str">
        <f>IF(AND(AdmittedwithRecentDischarge!$O1781&lt;&gt;"",AdmittedwithRecentDischarge!$I1781&lt;&gt;"",AdmittedwithRecentDischarge!$S1781&lt;&gt;""), AdmittedwithRecentDischarge!$S1781,"")</f>
        <v/>
      </c>
      <c r="D1529" s="97">
        <f>RANK($F1529,$F$6:$F$2005,0)+COUNTIF($F$6:$F1529,F1529)</f>
        <v>100</v>
      </c>
      <c r="E1529" s="97"/>
      <c r="F1529" s="97"/>
      <c r="G1529" s="97"/>
      <c r="H1529" s="97"/>
      <c r="I1529" s="93"/>
      <c r="J1529" s="97"/>
      <c r="K1529" s="51" t="str">
        <f>IF(AND(TransferLog!$J1545&lt;&gt;"",TransferLog!$L1545&lt;&gt;""), TransferLog!$L1545,"")</f>
        <v/>
      </c>
      <c r="L1529" s="97">
        <f t="array" ref="L1529">RANK($N1529,$N$6:$N$2005,0)+COUNTIF($N$6:$N1529,N1529)</f>
        <v>100</v>
      </c>
      <c r="M1529" s="97"/>
      <c r="N1529" s="97"/>
      <c r="O1529" s="97"/>
      <c r="P1529" s="97"/>
      <c r="Q1529" s="93"/>
      <c r="U1529" s="93"/>
      <c r="W1529" s="51" t="str">
        <f>IF(AND(AdmittedwithRecentDischarge!$O1781&lt;&gt;"",AdmittedwithRecentDischarge!$I1781&lt;&gt;"",AdmittedwithRecentDischarge!$W1781&lt;&gt;""), AdmittedwithRecentDischarge!$W1781,"")</f>
        <v/>
      </c>
      <c r="X1529" s="97">
        <f t="array" ref="X1529">RANK($Z1529,$Z$6:$Z$2005,0)+COUNTIF($Z$6:$Z1529,Z1529)</f>
        <v>100</v>
      </c>
      <c r="AC1529" s="97"/>
      <c r="AD1529" s="93"/>
    </row>
    <row r="1530" spans="1:30">
      <c r="A1530" s="97">
        <f t="shared" si="23"/>
        <v>1525</v>
      </c>
      <c r="B1530" s="97"/>
      <c r="C1530" s="51" t="str">
        <f>IF(AND(AdmittedwithRecentDischarge!$O1782&lt;&gt;"",AdmittedwithRecentDischarge!$I1782&lt;&gt;"",AdmittedwithRecentDischarge!$S1782&lt;&gt;""), AdmittedwithRecentDischarge!$S1782,"")</f>
        <v/>
      </c>
      <c r="D1530" s="97">
        <f>RANK($F1530,$F$6:$F$2005,0)+COUNTIF($F$6:$F1530,F1530)</f>
        <v>100</v>
      </c>
      <c r="E1530" s="97"/>
      <c r="F1530" s="97"/>
      <c r="G1530" s="97"/>
      <c r="H1530" s="97"/>
      <c r="I1530" s="93"/>
      <c r="J1530" s="97"/>
      <c r="K1530" s="51" t="str">
        <f>IF(AND(TransferLog!$J1546&lt;&gt;"",TransferLog!$L1546&lt;&gt;""), TransferLog!$L1546,"")</f>
        <v/>
      </c>
      <c r="L1530" s="97">
        <f t="array" ref="L1530">RANK($N1530,$N$6:$N$2005,0)+COUNTIF($N$6:$N1530,N1530)</f>
        <v>100</v>
      </c>
      <c r="M1530" s="97"/>
      <c r="N1530" s="97"/>
      <c r="O1530" s="97"/>
      <c r="P1530" s="97"/>
      <c r="Q1530" s="93"/>
      <c r="U1530" s="93"/>
      <c r="W1530" s="51" t="str">
        <f>IF(AND(AdmittedwithRecentDischarge!$O1782&lt;&gt;"",AdmittedwithRecentDischarge!$I1782&lt;&gt;"",AdmittedwithRecentDischarge!$W1782&lt;&gt;""), AdmittedwithRecentDischarge!$W1782,"")</f>
        <v/>
      </c>
      <c r="X1530" s="97">
        <f t="array" ref="X1530">RANK($Z1530,$Z$6:$Z$2005,0)+COUNTIF($Z$6:$Z1530,Z1530)</f>
        <v>100</v>
      </c>
      <c r="AC1530" s="97"/>
      <c r="AD1530" s="93"/>
    </row>
    <row r="1531" spans="1:30">
      <c r="A1531" s="97">
        <f t="shared" si="23"/>
        <v>1526</v>
      </c>
      <c r="B1531" s="97"/>
      <c r="C1531" s="51" t="str">
        <f>IF(AND(AdmittedwithRecentDischarge!$O1783&lt;&gt;"",AdmittedwithRecentDischarge!$I1783&lt;&gt;"",AdmittedwithRecentDischarge!$S1783&lt;&gt;""), AdmittedwithRecentDischarge!$S1783,"")</f>
        <v/>
      </c>
      <c r="D1531" s="97">
        <f>RANK($F1531,$F$6:$F$2005,0)+COUNTIF($F$6:$F1531,F1531)</f>
        <v>100</v>
      </c>
      <c r="E1531" s="97"/>
      <c r="F1531" s="97"/>
      <c r="G1531" s="97"/>
      <c r="H1531" s="97"/>
      <c r="I1531" s="93"/>
      <c r="J1531" s="97"/>
      <c r="K1531" s="51" t="str">
        <f>IF(AND(TransferLog!$J1547&lt;&gt;"",TransferLog!$L1547&lt;&gt;""), TransferLog!$L1547,"")</f>
        <v/>
      </c>
      <c r="L1531" s="97">
        <f t="array" ref="L1531">RANK($N1531,$N$6:$N$2005,0)+COUNTIF($N$6:$N1531,N1531)</f>
        <v>100</v>
      </c>
      <c r="M1531" s="97"/>
      <c r="N1531" s="97"/>
      <c r="O1531" s="97"/>
      <c r="P1531" s="97"/>
      <c r="Q1531" s="93"/>
      <c r="U1531" s="93"/>
      <c r="W1531" s="51" t="str">
        <f>IF(AND(AdmittedwithRecentDischarge!$O1783&lt;&gt;"",AdmittedwithRecentDischarge!$I1783&lt;&gt;"",AdmittedwithRecentDischarge!$W1783&lt;&gt;""), AdmittedwithRecentDischarge!$W1783,"")</f>
        <v/>
      </c>
      <c r="X1531" s="97">
        <f t="array" ref="X1531">RANK($Z1531,$Z$6:$Z$2005,0)+COUNTIF($Z$6:$Z1531,Z1531)</f>
        <v>100</v>
      </c>
      <c r="AC1531" s="97"/>
      <c r="AD1531" s="93"/>
    </row>
    <row r="1532" spans="1:30">
      <c r="A1532" s="97">
        <f t="shared" si="23"/>
        <v>1527</v>
      </c>
      <c r="B1532" s="97"/>
      <c r="C1532" s="51" t="str">
        <f>IF(AND(AdmittedwithRecentDischarge!$O1784&lt;&gt;"",AdmittedwithRecentDischarge!$I1784&lt;&gt;"",AdmittedwithRecentDischarge!$S1784&lt;&gt;""), AdmittedwithRecentDischarge!$S1784,"")</f>
        <v/>
      </c>
      <c r="D1532" s="97">
        <f>RANK($F1532,$F$6:$F$2005,0)+COUNTIF($F$6:$F1532,F1532)</f>
        <v>100</v>
      </c>
      <c r="E1532" s="97"/>
      <c r="F1532" s="97"/>
      <c r="G1532" s="97"/>
      <c r="H1532" s="97"/>
      <c r="I1532" s="93"/>
      <c r="J1532" s="97"/>
      <c r="K1532" s="51" t="str">
        <f>IF(AND(TransferLog!$J1548&lt;&gt;"",TransferLog!$L1548&lt;&gt;""), TransferLog!$L1548,"")</f>
        <v/>
      </c>
      <c r="L1532" s="97">
        <f t="array" ref="L1532">RANK($N1532,$N$6:$N$2005,0)+COUNTIF($N$6:$N1532,N1532)</f>
        <v>100</v>
      </c>
      <c r="M1532" s="97"/>
      <c r="N1532" s="97"/>
      <c r="O1532" s="97"/>
      <c r="P1532" s="97"/>
      <c r="Q1532" s="93"/>
      <c r="U1532" s="93"/>
      <c r="W1532" s="51" t="str">
        <f>IF(AND(AdmittedwithRecentDischarge!$O1784&lt;&gt;"",AdmittedwithRecentDischarge!$I1784&lt;&gt;"",AdmittedwithRecentDischarge!$W1784&lt;&gt;""), AdmittedwithRecentDischarge!$W1784,"")</f>
        <v/>
      </c>
      <c r="X1532" s="97">
        <f t="array" ref="X1532">RANK($Z1532,$Z$6:$Z$2005,0)+COUNTIF($Z$6:$Z1532,Z1532)</f>
        <v>100</v>
      </c>
      <c r="AC1532" s="97"/>
      <c r="AD1532" s="93"/>
    </row>
    <row r="1533" spans="1:30">
      <c r="A1533" s="97">
        <f t="shared" si="23"/>
        <v>1528</v>
      </c>
      <c r="B1533" s="97"/>
      <c r="C1533" s="51" t="str">
        <f>IF(AND(AdmittedwithRecentDischarge!$O1785&lt;&gt;"",AdmittedwithRecentDischarge!$I1785&lt;&gt;"",AdmittedwithRecentDischarge!$S1785&lt;&gt;""), AdmittedwithRecentDischarge!$S1785,"")</f>
        <v/>
      </c>
      <c r="D1533" s="97">
        <f>RANK($F1533,$F$6:$F$2005,0)+COUNTIF($F$6:$F1533,F1533)</f>
        <v>100</v>
      </c>
      <c r="E1533" s="97"/>
      <c r="F1533" s="97"/>
      <c r="G1533" s="97"/>
      <c r="H1533" s="97"/>
      <c r="I1533" s="93"/>
      <c r="J1533" s="97"/>
      <c r="K1533" s="51" t="str">
        <f>IF(AND(TransferLog!$J1549&lt;&gt;"",TransferLog!$L1549&lt;&gt;""), TransferLog!$L1549,"")</f>
        <v/>
      </c>
      <c r="L1533" s="97">
        <f t="array" ref="L1533">RANK($N1533,$N$6:$N$2005,0)+COUNTIF($N$6:$N1533,N1533)</f>
        <v>100</v>
      </c>
      <c r="M1533" s="97"/>
      <c r="N1533" s="97"/>
      <c r="O1533" s="97"/>
      <c r="P1533" s="97"/>
      <c r="Q1533" s="93"/>
      <c r="U1533" s="93"/>
      <c r="W1533" s="51" t="str">
        <f>IF(AND(AdmittedwithRecentDischarge!$O1785&lt;&gt;"",AdmittedwithRecentDischarge!$I1785&lt;&gt;"",AdmittedwithRecentDischarge!$W1785&lt;&gt;""), AdmittedwithRecentDischarge!$W1785,"")</f>
        <v/>
      </c>
      <c r="X1533" s="97">
        <f t="array" ref="X1533">RANK($Z1533,$Z$6:$Z$2005,0)+COUNTIF($Z$6:$Z1533,Z1533)</f>
        <v>100</v>
      </c>
      <c r="AC1533" s="97"/>
      <c r="AD1533" s="93"/>
    </row>
    <row r="1534" spans="1:30">
      <c r="A1534" s="97">
        <f t="shared" si="23"/>
        <v>1529</v>
      </c>
      <c r="B1534" s="97"/>
      <c r="C1534" s="51" t="str">
        <f>IF(AND(AdmittedwithRecentDischarge!$O1786&lt;&gt;"",AdmittedwithRecentDischarge!$I1786&lt;&gt;"",AdmittedwithRecentDischarge!$S1786&lt;&gt;""), AdmittedwithRecentDischarge!$S1786,"")</f>
        <v/>
      </c>
      <c r="D1534" s="97">
        <f>RANK($F1534,$F$6:$F$2005,0)+COUNTIF($F$6:$F1534,F1534)</f>
        <v>100</v>
      </c>
      <c r="E1534" s="97"/>
      <c r="F1534" s="97"/>
      <c r="G1534" s="97"/>
      <c r="H1534" s="97"/>
      <c r="I1534" s="93"/>
      <c r="J1534" s="97"/>
      <c r="K1534" s="51" t="str">
        <f>IF(AND(TransferLog!$J1550&lt;&gt;"",TransferLog!$L1550&lt;&gt;""), TransferLog!$L1550,"")</f>
        <v/>
      </c>
      <c r="L1534" s="97">
        <f t="array" ref="L1534">RANK($N1534,$N$6:$N$2005,0)+COUNTIF($N$6:$N1534,N1534)</f>
        <v>100</v>
      </c>
      <c r="M1534" s="97"/>
      <c r="N1534" s="97"/>
      <c r="O1534" s="97"/>
      <c r="P1534" s="97"/>
      <c r="Q1534" s="93"/>
      <c r="U1534" s="93"/>
      <c r="W1534" s="51" t="str">
        <f>IF(AND(AdmittedwithRecentDischarge!$O1786&lt;&gt;"",AdmittedwithRecentDischarge!$I1786&lt;&gt;"",AdmittedwithRecentDischarge!$W1786&lt;&gt;""), AdmittedwithRecentDischarge!$W1786,"")</f>
        <v/>
      </c>
      <c r="X1534" s="97">
        <f t="array" ref="X1534">RANK($Z1534,$Z$6:$Z$2005,0)+COUNTIF($Z$6:$Z1534,Z1534)</f>
        <v>100</v>
      </c>
      <c r="AC1534" s="97"/>
      <c r="AD1534" s="93"/>
    </row>
    <row r="1535" spans="1:30">
      <c r="A1535" s="97">
        <f t="shared" si="23"/>
        <v>1530</v>
      </c>
      <c r="B1535" s="97"/>
      <c r="C1535" s="51" t="str">
        <f>IF(AND(AdmittedwithRecentDischarge!$O1787&lt;&gt;"",AdmittedwithRecentDischarge!$I1787&lt;&gt;"",AdmittedwithRecentDischarge!$S1787&lt;&gt;""), AdmittedwithRecentDischarge!$S1787,"")</f>
        <v/>
      </c>
      <c r="D1535" s="97">
        <f>RANK($F1535,$F$6:$F$2005,0)+COUNTIF($F$6:$F1535,F1535)</f>
        <v>100</v>
      </c>
      <c r="E1535" s="97"/>
      <c r="F1535" s="97"/>
      <c r="G1535" s="97"/>
      <c r="H1535" s="97"/>
      <c r="I1535" s="93"/>
      <c r="J1535" s="97"/>
      <c r="K1535" s="51" t="str">
        <f>IF(AND(TransferLog!$J1551&lt;&gt;"",TransferLog!$L1551&lt;&gt;""), TransferLog!$L1551,"")</f>
        <v/>
      </c>
      <c r="L1535" s="97">
        <f t="array" ref="L1535">RANK($N1535,$N$6:$N$2005,0)+COUNTIF($N$6:$N1535,N1535)</f>
        <v>100</v>
      </c>
      <c r="M1535" s="97"/>
      <c r="N1535" s="97"/>
      <c r="O1535" s="97"/>
      <c r="P1535" s="97"/>
      <c r="Q1535" s="93"/>
      <c r="U1535" s="93"/>
      <c r="W1535" s="51" t="str">
        <f>IF(AND(AdmittedwithRecentDischarge!$O1787&lt;&gt;"",AdmittedwithRecentDischarge!$I1787&lt;&gt;"",AdmittedwithRecentDischarge!$W1787&lt;&gt;""), AdmittedwithRecentDischarge!$W1787,"")</f>
        <v/>
      </c>
      <c r="X1535" s="97">
        <f t="array" ref="X1535">RANK($Z1535,$Z$6:$Z$2005,0)+COUNTIF($Z$6:$Z1535,Z1535)</f>
        <v>100</v>
      </c>
      <c r="AC1535" s="97"/>
      <c r="AD1535" s="93"/>
    </row>
    <row r="1536" spans="1:30">
      <c r="A1536" s="97">
        <f t="shared" si="23"/>
        <v>1531</v>
      </c>
      <c r="B1536" s="97"/>
      <c r="C1536" s="51" t="str">
        <f>IF(AND(AdmittedwithRecentDischarge!$O1788&lt;&gt;"",AdmittedwithRecentDischarge!$I1788&lt;&gt;"",AdmittedwithRecentDischarge!$S1788&lt;&gt;""), AdmittedwithRecentDischarge!$S1788,"")</f>
        <v/>
      </c>
      <c r="D1536" s="97">
        <f>RANK($F1536,$F$6:$F$2005,0)+COUNTIF($F$6:$F1536,F1536)</f>
        <v>100</v>
      </c>
      <c r="E1536" s="97"/>
      <c r="F1536" s="97"/>
      <c r="G1536" s="97"/>
      <c r="H1536" s="97"/>
      <c r="I1536" s="93"/>
      <c r="J1536" s="97"/>
      <c r="K1536" s="51" t="str">
        <f>IF(AND(TransferLog!$J1552&lt;&gt;"",TransferLog!$L1552&lt;&gt;""), TransferLog!$L1552,"")</f>
        <v/>
      </c>
      <c r="L1536" s="97">
        <f t="array" ref="L1536">RANK($N1536,$N$6:$N$2005,0)+COUNTIF($N$6:$N1536,N1536)</f>
        <v>100</v>
      </c>
      <c r="M1536" s="97"/>
      <c r="N1536" s="97"/>
      <c r="O1536" s="97"/>
      <c r="P1536" s="97"/>
      <c r="Q1536" s="93"/>
      <c r="U1536" s="93"/>
      <c r="W1536" s="51" t="str">
        <f>IF(AND(AdmittedwithRecentDischarge!$O1788&lt;&gt;"",AdmittedwithRecentDischarge!$I1788&lt;&gt;"",AdmittedwithRecentDischarge!$W1788&lt;&gt;""), AdmittedwithRecentDischarge!$W1788,"")</f>
        <v/>
      </c>
      <c r="X1536" s="97">
        <f t="array" ref="X1536">RANK($Z1536,$Z$6:$Z$2005,0)+COUNTIF($Z$6:$Z1536,Z1536)</f>
        <v>100</v>
      </c>
      <c r="AC1536" s="97"/>
      <c r="AD1536" s="93"/>
    </row>
    <row r="1537" spans="1:30">
      <c r="A1537" s="97">
        <f t="shared" si="23"/>
        <v>1532</v>
      </c>
      <c r="B1537" s="97"/>
      <c r="C1537" s="51" t="str">
        <f>IF(AND(AdmittedwithRecentDischarge!$O1789&lt;&gt;"",AdmittedwithRecentDischarge!$I1789&lt;&gt;"",AdmittedwithRecentDischarge!$S1789&lt;&gt;""), AdmittedwithRecentDischarge!$S1789,"")</f>
        <v/>
      </c>
      <c r="D1537" s="97">
        <f>RANK($F1537,$F$6:$F$2005,0)+COUNTIF($F$6:$F1537,F1537)</f>
        <v>100</v>
      </c>
      <c r="E1537" s="97"/>
      <c r="F1537" s="97"/>
      <c r="G1537" s="97"/>
      <c r="H1537" s="97"/>
      <c r="I1537" s="93"/>
      <c r="J1537" s="97"/>
      <c r="K1537" s="51" t="str">
        <f>IF(AND(TransferLog!$J1553&lt;&gt;"",TransferLog!$L1553&lt;&gt;""), TransferLog!$L1553,"")</f>
        <v/>
      </c>
      <c r="L1537" s="97">
        <f t="array" ref="L1537">RANK($N1537,$N$6:$N$2005,0)+COUNTIF($N$6:$N1537,N1537)</f>
        <v>100</v>
      </c>
      <c r="M1537" s="97"/>
      <c r="N1537" s="97"/>
      <c r="O1537" s="97"/>
      <c r="P1537" s="97"/>
      <c r="Q1537" s="93"/>
      <c r="U1537" s="93"/>
      <c r="W1537" s="51" t="str">
        <f>IF(AND(AdmittedwithRecentDischarge!$O1789&lt;&gt;"",AdmittedwithRecentDischarge!$I1789&lt;&gt;"",AdmittedwithRecentDischarge!$W1789&lt;&gt;""), AdmittedwithRecentDischarge!$W1789,"")</f>
        <v/>
      </c>
      <c r="X1537" s="97">
        <f t="array" ref="X1537">RANK($Z1537,$Z$6:$Z$2005,0)+COUNTIF($Z$6:$Z1537,Z1537)</f>
        <v>100</v>
      </c>
      <c r="AC1537" s="97"/>
      <c r="AD1537" s="93"/>
    </row>
    <row r="1538" spans="1:30">
      <c r="A1538" s="97">
        <f t="shared" si="23"/>
        <v>1533</v>
      </c>
      <c r="B1538" s="97"/>
      <c r="C1538" s="51" t="str">
        <f>IF(AND(AdmittedwithRecentDischarge!$O1790&lt;&gt;"",AdmittedwithRecentDischarge!$I1790&lt;&gt;"",AdmittedwithRecentDischarge!$S1790&lt;&gt;""), AdmittedwithRecentDischarge!$S1790,"")</f>
        <v/>
      </c>
      <c r="D1538" s="97">
        <f>RANK($F1538,$F$6:$F$2005,0)+COUNTIF($F$6:$F1538,F1538)</f>
        <v>100</v>
      </c>
      <c r="E1538" s="97"/>
      <c r="F1538" s="97"/>
      <c r="G1538" s="97"/>
      <c r="H1538" s="97"/>
      <c r="I1538" s="93"/>
      <c r="J1538" s="97"/>
      <c r="K1538" s="51" t="str">
        <f>IF(AND(TransferLog!$J1554&lt;&gt;"",TransferLog!$L1554&lt;&gt;""), TransferLog!$L1554,"")</f>
        <v/>
      </c>
      <c r="L1538" s="97">
        <f t="array" ref="L1538">RANK($N1538,$N$6:$N$2005,0)+COUNTIF($N$6:$N1538,N1538)</f>
        <v>100</v>
      </c>
      <c r="M1538" s="97"/>
      <c r="N1538" s="97"/>
      <c r="O1538" s="97"/>
      <c r="P1538" s="97"/>
      <c r="Q1538" s="93"/>
      <c r="U1538" s="93"/>
      <c r="W1538" s="51" t="str">
        <f>IF(AND(AdmittedwithRecentDischarge!$O1790&lt;&gt;"",AdmittedwithRecentDischarge!$I1790&lt;&gt;"",AdmittedwithRecentDischarge!$W1790&lt;&gt;""), AdmittedwithRecentDischarge!$W1790,"")</f>
        <v/>
      </c>
      <c r="X1538" s="97">
        <f t="array" ref="X1538">RANK($Z1538,$Z$6:$Z$2005,0)+COUNTIF($Z$6:$Z1538,Z1538)</f>
        <v>100</v>
      </c>
      <c r="AC1538" s="97"/>
      <c r="AD1538" s="93"/>
    </row>
    <row r="1539" spans="1:30">
      <c r="A1539" s="97">
        <f t="shared" si="23"/>
        <v>1534</v>
      </c>
      <c r="B1539" s="97"/>
      <c r="C1539" s="51" t="str">
        <f>IF(AND(AdmittedwithRecentDischarge!$O1791&lt;&gt;"",AdmittedwithRecentDischarge!$I1791&lt;&gt;"",AdmittedwithRecentDischarge!$S1791&lt;&gt;""), AdmittedwithRecentDischarge!$S1791,"")</f>
        <v/>
      </c>
      <c r="D1539" s="97">
        <f>RANK($F1539,$F$6:$F$2005,0)+COUNTIF($F$6:$F1539,F1539)</f>
        <v>100</v>
      </c>
      <c r="E1539" s="97"/>
      <c r="F1539" s="97"/>
      <c r="G1539" s="97"/>
      <c r="H1539" s="97"/>
      <c r="I1539" s="93"/>
      <c r="J1539" s="97"/>
      <c r="K1539" s="51" t="str">
        <f>IF(AND(TransferLog!$J1555&lt;&gt;"",TransferLog!$L1555&lt;&gt;""), TransferLog!$L1555,"")</f>
        <v/>
      </c>
      <c r="L1539" s="97">
        <f t="array" ref="L1539">RANK($N1539,$N$6:$N$2005,0)+COUNTIF($N$6:$N1539,N1539)</f>
        <v>100</v>
      </c>
      <c r="M1539" s="97"/>
      <c r="N1539" s="97"/>
      <c r="O1539" s="97"/>
      <c r="P1539" s="97"/>
      <c r="Q1539" s="93"/>
      <c r="U1539" s="93"/>
      <c r="W1539" s="51" t="str">
        <f>IF(AND(AdmittedwithRecentDischarge!$O1791&lt;&gt;"",AdmittedwithRecentDischarge!$I1791&lt;&gt;"",AdmittedwithRecentDischarge!$W1791&lt;&gt;""), AdmittedwithRecentDischarge!$W1791,"")</f>
        <v/>
      </c>
      <c r="X1539" s="97">
        <f t="array" ref="X1539">RANK($Z1539,$Z$6:$Z$2005,0)+COUNTIF($Z$6:$Z1539,Z1539)</f>
        <v>100</v>
      </c>
      <c r="AC1539" s="97"/>
      <c r="AD1539" s="93"/>
    </row>
    <row r="1540" spans="1:30">
      <c r="A1540" s="97">
        <f t="shared" si="23"/>
        <v>1535</v>
      </c>
      <c r="B1540" s="97"/>
      <c r="C1540" s="51" t="str">
        <f>IF(AND(AdmittedwithRecentDischarge!$O1792&lt;&gt;"",AdmittedwithRecentDischarge!$I1792&lt;&gt;"",AdmittedwithRecentDischarge!$S1792&lt;&gt;""), AdmittedwithRecentDischarge!$S1792,"")</f>
        <v/>
      </c>
      <c r="D1540" s="97">
        <f>RANK($F1540,$F$6:$F$2005,0)+COUNTIF($F$6:$F1540,F1540)</f>
        <v>100</v>
      </c>
      <c r="E1540" s="97"/>
      <c r="F1540" s="97"/>
      <c r="G1540" s="97"/>
      <c r="H1540" s="97"/>
      <c r="I1540" s="93"/>
      <c r="J1540" s="97"/>
      <c r="K1540" s="51" t="str">
        <f>IF(AND(TransferLog!$J1556&lt;&gt;"",TransferLog!$L1556&lt;&gt;""), TransferLog!$L1556,"")</f>
        <v/>
      </c>
      <c r="L1540" s="97">
        <f t="array" ref="L1540">RANK($N1540,$N$6:$N$2005,0)+COUNTIF($N$6:$N1540,N1540)</f>
        <v>100</v>
      </c>
      <c r="M1540" s="97"/>
      <c r="N1540" s="97"/>
      <c r="O1540" s="97"/>
      <c r="P1540" s="97"/>
      <c r="Q1540" s="93"/>
      <c r="U1540" s="93"/>
      <c r="W1540" s="51" t="str">
        <f>IF(AND(AdmittedwithRecentDischarge!$O1792&lt;&gt;"",AdmittedwithRecentDischarge!$I1792&lt;&gt;"",AdmittedwithRecentDischarge!$W1792&lt;&gt;""), AdmittedwithRecentDischarge!$W1792,"")</f>
        <v/>
      </c>
      <c r="X1540" s="97">
        <f t="array" ref="X1540">RANK($Z1540,$Z$6:$Z$2005,0)+COUNTIF($Z$6:$Z1540,Z1540)</f>
        <v>100</v>
      </c>
      <c r="AC1540" s="97"/>
      <c r="AD1540" s="93"/>
    </row>
    <row r="1541" spans="1:30">
      <c r="A1541" s="97">
        <f t="shared" si="23"/>
        <v>1536</v>
      </c>
      <c r="B1541" s="97"/>
      <c r="C1541" s="51" t="str">
        <f>IF(AND(AdmittedwithRecentDischarge!$O1793&lt;&gt;"",AdmittedwithRecentDischarge!$I1793&lt;&gt;"",AdmittedwithRecentDischarge!$S1793&lt;&gt;""), AdmittedwithRecentDischarge!$S1793,"")</f>
        <v/>
      </c>
      <c r="D1541" s="97">
        <f>RANK($F1541,$F$6:$F$2005,0)+COUNTIF($F$6:$F1541,F1541)</f>
        <v>100</v>
      </c>
      <c r="E1541" s="97"/>
      <c r="F1541" s="97"/>
      <c r="G1541" s="97"/>
      <c r="H1541" s="97"/>
      <c r="I1541" s="93"/>
      <c r="J1541" s="97"/>
      <c r="K1541" s="51" t="str">
        <f>IF(AND(TransferLog!$J1557&lt;&gt;"",TransferLog!$L1557&lt;&gt;""), TransferLog!$L1557,"")</f>
        <v/>
      </c>
      <c r="L1541" s="97">
        <f t="array" ref="L1541">RANK($N1541,$N$6:$N$2005,0)+COUNTIF($N$6:$N1541,N1541)</f>
        <v>100</v>
      </c>
      <c r="M1541" s="97"/>
      <c r="N1541" s="97"/>
      <c r="O1541" s="97"/>
      <c r="P1541" s="97"/>
      <c r="Q1541" s="93"/>
      <c r="U1541" s="93"/>
      <c r="W1541" s="51" t="str">
        <f>IF(AND(AdmittedwithRecentDischarge!$O1793&lt;&gt;"",AdmittedwithRecentDischarge!$I1793&lt;&gt;"",AdmittedwithRecentDischarge!$W1793&lt;&gt;""), AdmittedwithRecentDischarge!$W1793,"")</f>
        <v/>
      </c>
      <c r="X1541" s="97">
        <f t="array" ref="X1541">RANK($Z1541,$Z$6:$Z$2005,0)+COUNTIF($Z$6:$Z1541,Z1541)</f>
        <v>100</v>
      </c>
      <c r="AC1541" s="97"/>
      <c r="AD1541" s="93"/>
    </row>
    <row r="1542" spans="1:30">
      <c r="A1542" s="97">
        <f t="shared" si="23"/>
        <v>1537</v>
      </c>
      <c r="B1542" s="97"/>
      <c r="C1542" s="51" t="str">
        <f>IF(AND(AdmittedwithRecentDischarge!$O1794&lt;&gt;"",AdmittedwithRecentDischarge!$I1794&lt;&gt;"",AdmittedwithRecentDischarge!$S1794&lt;&gt;""), AdmittedwithRecentDischarge!$S1794,"")</f>
        <v/>
      </c>
      <c r="D1542" s="97">
        <f>RANK($F1542,$F$6:$F$2005,0)+COUNTIF($F$6:$F1542,F1542)</f>
        <v>100</v>
      </c>
      <c r="E1542" s="97"/>
      <c r="F1542" s="97"/>
      <c r="G1542" s="97"/>
      <c r="H1542" s="97"/>
      <c r="I1542" s="93"/>
      <c r="J1542" s="97"/>
      <c r="K1542" s="51" t="str">
        <f>IF(AND(TransferLog!$J1558&lt;&gt;"",TransferLog!$L1558&lt;&gt;""), TransferLog!$L1558,"")</f>
        <v/>
      </c>
      <c r="L1542" s="97">
        <f t="array" ref="L1542">RANK($N1542,$N$6:$N$2005,0)+COUNTIF($N$6:$N1542,N1542)</f>
        <v>100</v>
      </c>
      <c r="M1542" s="97"/>
      <c r="N1542" s="97"/>
      <c r="O1542" s="97"/>
      <c r="P1542" s="97"/>
      <c r="Q1542" s="93"/>
      <c r="U1542" s="93"/>
      <c r="W1542" s="51" t="str">
        <f>IF(AND(AdmittedwithRecentDischarge!$O1794&lt;&gt;"",AdmittedwithRecentDischarge!$I1794&lt;&gt;"",AdmittedwithRecentDischarge!$W1794&lt;&gt;""), AdmittedwithRecentDischarge!$W1794,"")</f>
        <v/>
      </c>
      <c r="X1542" s="97">
        <f t="array" ref="X1542">RANK($Z1542,$Z$6:$Z$2005,0)+COUNTIF($Z$6:$Z1542,Z1542)</f>
        <v>100</v>
      </c>
      <c r="AC1542" s="97"/>
      <c r="AD1542" s="93"/>
    </row>
    <row r="1543" spans="1:30">
      <c r="A1543" s="97">
        <f t="shared" ref="A1543:A1606" si="24">ROW()-5</f>
        <v>1538</v>
      </c>
      <c r="B1543" s="97"/>
      <c r="C1543" s="51" t="str">
        <f>IF(AND(AdmittedwithRecentDischarge!$O1795&lt;&gt;"",AdmittedwithRecentDischarge!$I1795&lt;&gt;"",AdmittedwithRecentDischarge!$S1795&lt;&gt;""), AdmittedwithRecentDischarge!$S1795,"")</f>
        <v/>
      </c>
      <c r="D1543" s="97">
        <f>RANK($F1543,$F$6:$F$2005,0)+COUNTIF($F$6:$F1543,F1543)</f>
        <v>100</v>
      </c>
      <c r="E1543" s="97"/>
      <c r="F1543" s="97"/>
      <c r="G1543" s="97"/>
      <c r="H1543" s="97"/>
      <c r="I1543" s="93"/>
      <c r="J1543" s="97"/>
      <c r="K1543" s="51" t="str">
        <f>IF(AND(TransferLog!$J1559&lt;&gt;"",TransferLog!$L1559&lt;&gt;""), TransferLog!$L1559,"")</f>
        <v/>
      </c>
      <c r="L1543" s="97">
        <f t="array" ref="L1543">RANK($N1543,$N$6:$N$2005,0)+COUNTIF($N$6:$N1543,N1543)</f>
        <v>100</v>
      </c>
      <c r="M1543" s="97"/>
      <c r="N1543" s="97"/>
      <c r="O1543" s="97"/>
      <c r="P1543" s="97"/>
      <c r="Q1543" s="93"/>
      <c r="U1543" s="93"/>
      <c r="W1543" s="51" t="str">
        <f>IF(AND(AdmittedwithRecentDischarge!$O1795&lt;&gt;"",AdmittedwithRecentDischarge!$I1795&lt;&gt;"",AdmittedwithRecentDischarge!$W1795&lt;&gt;""), AdmittedwithRecentDischarge!$W1795,"")</f>
        <v/>
      </c>
      <c r="X1543" s="97">
        <f t="array" ref="X1543">RANK($Z1543,$Z$6:$Z$2005,0)+COUNTIF($Z$6:$Z1543,Z1543)</f>
        <v>100</v>
      </c>
      <c r="AC1543" s="97"/>
      <c r="AD1543" s="93"/>
    </row>
    <row r="1544" spans="1:30">
      <c r="A1544" s="97">
        <f t="shared" si="24"/>
        <v>1539</v>
      </c>
      <c r="B1544" s="97"/>
      <c r="C1544" s="51" t="str">
        <f>IF(AND(AdmittedwithRecentDischarge!$O1796&lt;&gt;"",AdmittedwithRecentDischarge!$I1796&lt;&gt;"",AdmittedwithRecentDischarge!$S1796&lt;&gt;""), AdmittedwithRecentDischarge!$S1796,"")</f>
        <v/>
      </c>
      <c r="D1544" s="97">
        <f>RANK($F1544,$F$6:$F$2005,0)+COUNTIF($F$6:$F1544,F1544)</f>
        <v>100</v>
      </c>
      <c r="E1544" s="97"/>
      <c r="F1544" s="97"/>
      <c r="G1544" s="97"/>
      <c r="H1544" s="97"/>
      <c r="I1544" s="93"/>
      <c r="J1544" s="97"/>
      <c r="K1544" s="51" t="str">
        <f>IF(AND(TransferLog!$J1560&lt;&gt;"",TransferLog!$L1560&lt;&gt;""), TransferLog!$L1560,"")</f>
        <v/>
      </c>
      <c r="L1544" s="97">
        <f t="array" ref="L1544">RANK($N1544,$N$6:$N$2005,0)+COUNTIF($N$6:$N1544,N1544)</f>
        <v>100</v>
      </c>
      <c r="M1544" s="97"/>
      <c r="N1544" s="97"/>
      <c r="O1544" s="97"/>
      <c r="P1544" s="97"/>
      <c r="Q1544" s="93"/>
      <c r="U1544" s="93"/>
      <c r="W1544" s="51" t="str">
        <f>IF(AND(AdmittedwithRecentDischarge!$O1796&lt;&gt;"",AdmittedwithRecentDischarge!$I1796&lt;&gt;"",AdmittedwithRecentDischarge!$W1796&lt;&gt;""), AdmittedwithRecentDischarge!$W1796,"")</f>
        <v/>
      </c>
      <c r="X1544" s="97">
        <f t="array" ref="X1544">RANK($Z1544,$Z$6:$Z$2005,0)+COUNTIF($Z$6:$Z1544,Z1544)</f>
        <v>100</v>
      </c>
      <c r="AC1544" s="97"/>
      <c r="AD1544" s="93"/>
    </row>
    <row r="1545" spans="1:30">
      <c r="A1545" s="97">
        <f t="shared" si="24"/>
        <v>1540</v>
      </c>
      <c r="B1545" s="97"/>
      <c r="C1545" s="51" t="str">
        <f>IF(AND(AdmittedwithRecentDischarge!$O1797&lt;&gt;"",AdmittedwithRecentDischarge!$I1797&lt;&gt;"",AdmittedwithRecentDischarge!$S1797&lt;&gt;""), AdmittedwithRecentDischarge!$S1797,"")</f>
        <v/>
      </c>
      <c r="D1545" s="97">
        <f>RANK($F1545,$F$6:$F$2005,0)+COUNTIF($F$6:$F1545,F1545)</f>
        <v>100</v>
      </c>
      <c r="E1545" s="97"/>
      <c r="F1545" s="97"/>
      <c r="G1545" s="97"/>
      <c r="H1545" s="97"/>
      <c r="I1545" s="93"/>
      <c r="J1545" s="97"/>
      <c r="K1545" s="51" t="str">
        <f>IF(AND(TransferLog!$J1561&lt;&gt;"",TransferLog!$L1561&lt;&gt;""), TransferLog!$L1561,"")</f>
        <v/>
      </c>
      <c r="L1545" s="97">
        <f t="array" ref="L1545">RANK($N1545,$N$6:$N$2005,0)+COUNTIF($N$6:$N1545,N1545)</f>
        <v>100</v>
      </c>
      <c r="M1545" s="97"/>
      <c r="N1545" s="97"/>
      <c r="O1545" s="97"/>
      <c r="P1545" s="97"/>
      <c r="Q1545" s="93"/>
      <c r="U1545" s="93"/>
      <c r="W1545" s="51" t="str">
        <f>IF(AND(AdmittedwithRecentDischarge!$O1797&lt;&gt;"",AdmittedwithRecentDischarge!$I1797&lt;&gt;"",AdmittedwithRecentDischarge!$W1797&lt;&gt;""), AdmittedwithRecentDischarge!$W1797,"")</f>
        <v/>
      </c>
      <c r="X1545" s="97">
        <f t="array" ref="X1545">RANK($Z1545,$Z$6:$Z$2005,0)+COUNTIF($Z$6:$Z1545,Z1545)</f>
        <v>100</v>
      </c>
      <c r="AC1545" s="97"/>
      <c r="AD1545" s="93"/>
    </row>
    <row r="1546" spans="1:30">
      <c r="A1546" s="97">
        <f t="shared" si="24"/>
        <v>1541</v>
      </c>
      <c r="B1546" s="97"/>
      <c r="C1546" s="51" t="str">
        <f>IF(AND(AdmittedwithRecentDischarge!$O1798&lt;&gt;"",AdmittedwithRecentDischarge!$I1798&lt;&gt;"",AdmittedwithRecentDischarge!$S1798&lt;&gt;""), AdmittedwithRecentDischarge!$S1798,"")</f>
        <v/>
      </c>
      <c r="D1546" s="97">
        <f>RANK($F1546,$F$6:$F$2005,0)+COUNTIF($F$6:$F1546,F1546)</f>
        <v>100</v>
      </c>
      <c r="E1546" s="97"/>
      <c r="F1546" s="97"/>
      <c r="G1546" s="97"/>
      <c r="H1546" s="97"/>
      <c r="I1546" s="93"/>
      <c r="J1546" s="97"/>
      <c r="K1546" s="51" t="str">
        <f>IF(AND(TransferLog!$J1562&lt;&gt;"",TransferLog!$L1562&lt;&gt;""), TransferLog!$L1562,"")</f>
        <v/>
      </c>
      <c r="L1546" s="97">
        <f t="array" ref="L1546">RANK($N1546,$N$6:$N$2005,0)+COUNTIF($N$6:$N1546,N1546)</f>
        <v>100</v>
      </c>
      <c r="M1546" s="97"/>
      <c r="N1546" s="97"/>
      <c r="O1546" s="97"/>
      <c r="P1546" s="97"/>
      <c r="Q1546" s="93"/>
      <c r="U1546" s="93"/>
      <c r="W1546" s="51" t="str">
        <f>IF(AND(AdmittedwithRecentDischarge!$O1798&lt;&gt;"",AdmittedwithRecentDischarge!$I1798&lt;&gt;"",AdmittedwithRecentDischarge!$W1798&lt;&gt;""), AdmittedwithRecentDischarge!$W1798,"")</f>
        <v/>
      </c>
      <c r="X1546" s="97">
        <f t="array" ref="X1546">RANK($Z1546,$Z$6:$Z$2005,0)+COUNTIF($Z$6:$Z1546,Z1546)</f>
        <v>100</v>
      </c>
      <c r="AC1546" s="97"/>
      <c r="AD1546" s="93"/>
    </row>
    <row r="1547" spans="1:30">
      <c r="A1547" s="97">
        <f t="shared" si="24"/>
        <v>1542</v>
      </c>
      <c r="B1547" s="97"/>
      <c r="C1547" s="51" t="str">
        <f>IF(AND(AdmittedwithRecentDischarge!$O1799&lt;&gt;"",AdmittedwithRecentDischarge!$I1799&lt;&gt;"",AdmittedwithRecentDischarge!$S1799&lt;&gt;""), AdmittedwithRecentDischarge!$S1799,"")</f>
        <v/>
      </c>
      <c r="D1547" s="97">
        <f>RANK($F1547,$F$6:$F$2005,0)+COUNTIF($F$6:$F1547,F1547)</f>
        <v>100</v>
      </c>
      <c r="E1547" s="97"/>
      <c r="F1547" s="97"/>
      <c r="G1547" s="97"/>
      <c r="H1547" s="97"/>
      <c r="I1547" s="93"/>
      <c r="J1547" s="97"/>
      <c r="K1547" s="51" t="str">
        <f>IF(AND(TransferLog!$J1563&lt;&gt;"",TransferLog!$L1563&lt;&gt;""), TransferLog!$L1563,"")</f>
        <v/>
      </c>
      <c r="L1547" s="97">
        <f t="array" ref="L1547">RANK($N1547,$N$6:$N$2005,0)+COUNTIF($N$6:$N1547,N1547)</f>
        <v>100</v>
      </c>
      <c r="M1547" s="97"/>
      <c r="N1547" s="97"/>
      <c r="O1547" s="97"/>
      <c r="P1547" s="97"/>
      <c r="Q1547" s="93"/>
      <c r="U1547" s="93"/>
      <c r="W1547" s="51" t="str">
        <f>IF(AND(AdmittedwithRecentDischarge!$O1799&lt;&gt;"",AdmittedwithRecentDischarge!$I1799&lt;&gt;"",AdmittedwithRecentDischarge!$W1799&lt;&gt;""), AdmittedwithRecentDischarge!$W1799,"")</f>
        <v/>
      </c>
      <c r="X1547" s="97">
        <f t="array" ref="X1547">RANK($Z1547,$Z$6:$Z$2005,0)+COUNTIF($Z$6:$Z1547,Z1547)</f>
        <v>100</v>
      </c>
      <c r="AC1547" s="97"/>
      <c r="AD1547" s="93"/>
    </row>
    <row r="1548" spans="1:30">
      <c r="A1548" s="97">
        <f t="shared" si="24"/>
        <v>1543</v>
      </c>
      <c r="B1548" s="97"/>
      <c r="C1548" s="51" t="str">
        <f>IF(AND(AdmittedwithRecentDischarge!$O1800&lt;&gt;"",AdmittedwithRecentDischarge!$I1800&lt;&gt;"",AdmittedwithRecentDischarge!$S1800&lt;&gt;""), AdmittedwithRecentDischarge!$S1800,"")</f>
        <v/>
      </c>
      <c r="D1548" s="97">
        <f>RANK($F1548,$F$6:$F$2005,0)+COUNTIF($F$6:$F1548,F1548)</f>
        <v>100</v>
      </c>
      <c r="E1548" s="97"/>
      <c r="F1548" s="97"/>
      <c r="G1548" s="97"/>
      <c r="H1548" s="97"/>
      <c r="I1548" s="93"/>
      <c r="J1548" s="97"/>
      <c r="K1548" s="51" t="str">
        <f>IF(AND(TransferLog!$J1564&lt;&gt;"",TransferLog!$L1564&lt;&gt;""), TransferLog!$L1564,"")</f>
        <v/>
      </c>
      <c r="L1548" s="97">
        <f t="array" ref="L1548">RANK($N1548,$N$6:$N$2005,0)+COUNTIF($N$6:$N1548,N1548)</f>
        <v>100</v>
      </c>
      <c r="M1548" s="97"/>
      <c r="N1548" s="97"/>
      <c r="O1548" s="97"/>
      <c r="P1548" s="97"/>
      <c r="Q1548" s="93"/>
      <c r="U1548" s="93"/>
      <c r="W1548" s="51" t="str">
        <f>IF(AND(AdmittedwithRecentDischarge!$O1800&lt;&gt;"",AdmittedwithRecentDischarge!$I1800&lt;&gt;"",AdmittedwithRecentDischarge!$W1800&lt;&gt;""), AdmittedwithRecentDischarge!$W1800,"")</f>
        <v/>
      </c>
      <c r="X1548" s="97">
        <f t="array" ref="X1548">RANK($Z1548,$Z$6:$Z$2005,0)+COUNTIF($Z$6:$Z1548,Z1548)</f>
        <v>100</v>
      </c>
      <c r="AC1548" s="97"/>
      <c r="AD1548" s="93"/>
    </row>
    <row r="1549" spans="1:30">
      <c r="A1549" s="97">
        <f t="shared" si="24"/>
        <v>1544</v>
      </c>
      <c r="B1549" s="97"/>
      <c r="C1549" s="51" t="str">
        <f>IF(AND(AdmittedwithRecentDischarge!$O1801&lt;&gt;"",AdmittedwithRecentDischarge!$I1801&lt;&gt;"",AdmittedwithRecentDischarge!$S1801&lt;&gt;""), AdmittedwithRecentDischarge!$S1801,"")</f>
        <v/>
      </c>
      <c r="D1549" s="97">
        <f>RANK($F1549,$F$6:$F$2005,0)+COUNTIF($F$6:$F1549,F1549)</f>
        <v>100</v>
      </c>
      <c r="E1549" s="97"/>
      <c r="F1549" s="97"/>
      <c r="G1549" s="97"/>
      <c r="H1549" s="97"/>
      <c r="I1549" s="93"/>
      <c r="J1549" s="97"/>
      <c r="K1549" s="51" t="str">
        <f>IF(AND(TransferLog!$J1565&lt;&gt;"",TransferLog!$L1565&lt;&gt;""), TransferLog!$L1565,"")</f>
        <v/>
      </c>
      <c r="L1549" s="97">
        <f t="array" ref="L1549">RANK($N1549,$N$6:$N$2005,0)+COUNTIF($N$6:$N1549,N1549)</f>
        <v>100</v>
      </c>
      <c r="M1549" s="97"/>
      <c r="N1549" s="97"/>
      <c r="O1549" s="97"/>
      <c r="P1549" s="97"/>
      <c r="Q1549" s="93"/>
      <c r="U1549" s="93"/>
      <c r="W1549" s="51" t="str">
        <f>IF(AND(AdmittedwithRecentDischarge!$O1801&lt;&gt;"",AdmittedwithRecentDischarge!$I1801&lt;&gt;"",AdmittedwithRecentDischarge!$W1801&lt;&gt;""), AdmittedwithRecentDischarge!$W1801,"")</f>
        <v/>
      </c>
      <c r="X1549" s="97">
        <f t="array" ref="X1549">RANK($Z1549,$Z$6:$Z$2005,0)+COUNTIF($Z$6:$Z1549,Z1549)</f>
        <v>100</v>
      </c>
      <c r="AC1549" s="97"/>
      <c r="AD1549" s="93"/>
    </row>
    <row r="1550" spans="1:30">
      <c r="A1550" s="97">
        <f t="shared" si="24"/>
        <v>1545</v>
      </c>
      <c r="B1550" s="97"/>
      <c r="C1550" s="51" t="str">
        <f>IF(AND(AdmittedwithRecentDischarge!$O1802&lt;&gt;"",AdmittedwithRecentDischarge!$I1802&lt;&gt;"",AdmittedwithRecentDischarge!$S1802&lt;&gt;""), AdmittedwithRecentDischarge!$S1802,"")</f>
        <v/>
      </c>
      <c r="D1550" s="97">
        <f>RANK($F1550,$F$6:$F$2005,0)+COUNTIF($F$6:$F1550,F1550)</f>
        <v>100</v>
      </c>
      <c r="E1550" s="97"/>
      <c r="F1550" s="97"/>
      <c r="G1550" s="97"/>
      <c r="H1550" s="97"/>
      <c r="I1550" s="93"/>
      <c r="J1550" s="97"/>
      <c r="K1550" s="51" t="str">
        <f>IF(AND(TransferLog!$J1566&lt;&gt;"",TransferLog!$L1566&lt;&gt;""), TransferLog!$L1566,"")</f>
        <v/>
      </c>
      <c r="L1550" s="97">
        <f t="array" ref="L1550">RANK($N1550,$N$6:$N$2005,0)+COUNTIF($N$6:$N1550,N1550)</f>
        <v>100</v>
      </c>
      <c r="M1550" s="97"/>
      <c r="N1550" s="97"/>
      <c r="O1550" s="97"/>
      <c r="P1550" s="97"/>
      <c r="Q1550" s="93"/>
      <c r="U1550" s="93"/>
      <c r="W1550" s="51" t="str">
        <f>IF(AND(AdmittedwithRecentDischarge!$O1802&lt;&gt;"",AdmittedwithRecentDischarge!$I1802&lt;&gt;"",AdmittedwithRecentDischarge!$W1802&lt;&gt;""), AdmittedwithRecentDischarge!$W1802,"")</f>
        <v/>
      </c>
      <c r="X1550" s="97">
        <f t="array" ref="X1550">RANK($Z1550,$Z$6:$Z$2005,0)+COUNTIF($Z$6:$Z1550,Z1550)</f>
        <v>100</v>
      </c>
      <c r="AC1550" s="97"/>
      <c r="AD1550" s="93"/>
    </row>
    <row r="1551" spans="1:30">
      <c r="A1551" s="97">
        <f t="shared" si="24"/>
        <v>1546</v>
      </c>
      <c r="B1551" s="97"/>
      <c r="C1551" s="51" t="str">
        <f>IF(AND(AdmittedwithRecentDischarge!$O1803&lt;&gt;"",AdmittedwithRecentDischarge!$I1803&lt;&gt;"",AdmittedwithRecentDischarge!$S1803&lt;&gt;""), AdmittedwithRecentDischarge!$S1803,"")</f>
        <v/>
      </c>
      <c r="D1551" s="97">
        <f>RANK($F1551,$F$6:$F$2005,0)+COUNTIF($F$6:$F1551,F1551)</f>
        <v>100</v>
      </c>
      <c r="E1551" s="97"/>
      <c r="F1551" s="97"/>
      <c r="G1551" s="97"/>
      <c r="H1551" s="97"/>
      <c r="I1551" s="93"/>
      <c r="J1551" s="97"/>
      <c r="K1551" s="51" t="str">
        <f>IF(AND(TransferLog!$J1567&lt;&gt;"",TransferLog!$L1567&lt;&gt;""), TransferLog!$L1567,"")</f>
        <v/>
      </c>
      <c r="L1551" s="97">
        <f t="array" ref="L1551">RANK($N1551,$N$6:$N$2005,0)+COUNTIF($N$6:$N1551,N1551)</f>
        <v>100</v>
      </c>
      <c r="M1551" s="97"/>
      <c r="N1551" s="97"/>
      <c r="O1551" s="97"/>
      <c r="P1551" s="97"/>
      <c r="Q1551" s="93"/>
      <c r="U1551" s="93"/>
      <c r="W1551" s="51" t="str">
        <f>IF(AND(AdmittedwithRecentDischarge!$O1803&lt;&gt;"",AdmittedwithRecentDischarge!$I1803&lt;&gt;"",AdmittedwithRecentDischarge!$W1803&lt;&gt;""), AdmittedwithRecentDischarge!$W1803,"")</f>
        <v/>
      </c>
      <c r="X1551" s="97">
        <f t="array" ref="X1551">RANK($Z1551,$Z$6:$Z$2005,0)+COUNTIF($Z$6:$Z1551,Z1551)</f>
        <v>100</v>
      </c>
      <c r="AC1551" s="97"/>
      <c r="AD1551" s="93"/>
    </row>
    <row r="1552" spans="1:30">
      <c r="A1552" s="97">
        <f t="shared" si="24"/>
        <v>1547</v>
      </c>
      <c r="B1552" s="97"/>
      <c r="C1552" s="51" t="str">
        <f>IF(AND(AdmittedwithRecentDischarge!$O1804&lt;&gt;"",AdmittedwithRecentDischarge!$I1804&lt;&gt;"",AdmittedwithRecentDischarge!$S1804&lt;&gt;""), AdmittedwithRecentDischarge!$S1804,"")</f>
        <v/>
      </c>
      <c r="D1552" s="97">
        <f>RANK($F1552,$F$6:$F$2005,0)+COUNTIF($F$6:$F1552,F1552)</f>
        <v>100</v>
      </c>
      <c r="E1552" s="97"/>
      <c r="F1552" s="97"/>
      <c r="G1552" s="97"/>
      <c r="H1552" s="97"/>
      <c r="I1552" s="93"/>
      <c r="J1552" s="97"/>
      <c r="K1552" s="51" t="str">
        <f>IF(AND(TransferLog!$J1568&lt;&gt;"",TransferLog!$L1568&lt;&gt;""), TransferLog!$L1568,"")</f>
        <v/>
      </c>
      <c r="L1552" s="97">
        <f t="array" ref="L1552">RANK($N1552,$N$6:$N$2005,0)+COUNTIF($N$6:$N1552,N1552)</f>
        <v>100</v>
      </c>
      <c r="M1552" s="97"/>
      <c r="N1552" s="97"/>
      <c r="O1552" s="97"/>
      <c r="P1552" s="97"/>
      <c r="Q1552" s="93"/>
      <c r="U1552" s="93"/>
      <c r="W1552" s="51" t="str">
        <f>IF(AND(AdmittedwithRecentDischarge!$O1804&lt;&gt;"",AdmittedwithRecentDischarge!$I1804&lt;&gt;"",AdmittedwithRecentDischarge!$W1804&lt;&gt;""), AdmittedwithRecentDischarge!$W1804,"")</f>
        <v/>
      </c>
      <c r="X1552" s="97">
        <f t="array" ref="X1552">RANK($Z1552,$Z$6:$Z$2005,0)+COUNTIF($Z$6:$Z1552,Z1552)</f>
        <v>100</v>
      </c>
      <c r="AC1552" s="97"/>
      <c r="AD1552" s="93"/>
    </row>
    <row r="1553" spans="1:30">
      <c r="A1553" s="97">
        <f t="shared" si="24"/>
        <v>1548</v>
      </c>
      <c r="B1553" s="97"/>
      <c r="C1553" s="51" t="str">
        <f>IF(AND(AdmittedwithRecentDischarge!$O1805&lt;&gt;"",AdmittedwithRecentDischarge!$I1805&lt;&gt;"",AdmittedwithRecentDischarge!$S1805&lt;&gt;""), AdmittedwithRecentDischarge!$S1805,"")</f>
        <v/>
      </c>
      <c r="D1553" s="97">
        <f>RANK($F1553,$F$6:$F$2005,0)+COUNTIF($F$6:$F1553,F1553)</f>
        <v>100</v>
      </c>
      <c r="E1553" s="97"/>
      <c r="F1553" s="97"/>
      <c r="G1553" s="97"/>
      <c r="H1553" s="97"/>
      <c r="I1553" s="93"/>
      <c r="J1553" s="97"/>
      <c r="K1553" s="51" t="str">
        <f>IF(AND(TransferLog!$J1569&lt;&gt;"",TransferLog!$L1569&lt;&gt;""), TransferLog!$L1569,"")</f>
        <v/>
      </c>
      <c r="L1553" s="97">
        <f t="array" ref="L1553">RANK($N1553,$N$6:$N$2005,0)+COUNTIF($N$6:$N1553,N1553)</f>
        <v>100</v>
      </c>
      <c r="M1553" s="97"/>
      <c r="N1553" s="97"/>
      <c r="O1553" s="97"/>
      <c r="P1553" s="97"/>
      <c r="Q1553" s="93"/>
      <c r="U1553" s="93"/>
      <c r="W1553" s="51" t="str">
        <f>IF(AND(AdmittedwithRecentDischarge!$O1805&lt;&gt;"",AdmittedwithRecentDischarge!$I1805&lt;&gt;"",AdmittedwithRecentDischarge!$W1805&lt;&gt;""), AdmittedwithRecentDischarge!$W1805,"")</f>
        <v/>
      </c>
      <c r="X1553" s="97">
        <f t="array" ref="X1553">RANK($Z1553,$Z$6:$Z$2005,0)+COUNTIF($Z$6:$Z1553,Z1553)</f>
        <v>100</v>
      </c>
      <c r="AC1553" s="97"/>
      <c r="AD1553" s="93"/>
    </row>
    <row r="1554" spans="1:30">
      <c r="A1554" s="97">
        <f t="shared" si="24"/>
        <v>1549</v>
      </c>
      <c r="B1554" s="97"/>
      <c r="C1554" s="51" t="str">
        <f>IF(AND(AdmittedwithRecentDischarge!$O1806&lt;&gt;"",AdmittedwithRecentDischarge!$I1806&lt;&gt;"",AdmittedwithRecentDischarge!$S1806&lt;&gt;""), AdmittedwithRecentDischarge!$S1806,"")</f>
        <v/>
      </c>
      <c r="D1554" s="97">
        <f>RANK($F1554,$F$6:$F$2005,0)+COUNTIF($F$6:$F1554,F1554)</f>
        <v>100</v>
      </c>
      <c r="E1554" s="97"/>
      <c r="F1554" s="97"/>
      <c r="G1554" s="97"/>
      <c r="H1554" s="97"/>
      <c r="I1554" s="93"/>
      <c r="J1554" s="97"/>
      <c r="K1554" s="51" t="str">
        <f>IF(AND(TransferLog!$J1570&lt;&gt;"",TransferLog!$L1570&lt;&gt;""), TransferLog!$L1570,"")</f>
        <v/>
      </c>
      <c r="L1554" s="97">
        <f t="array" ref="L1554">RANK($N1554,$N$6:$N$2005,0)+COUNTIF($N$6:$N1554,N1554)</f>
        <v>100</v>
      </c>
      <c r="M1554" s="97"/>
      <c r="N1554" s="97"/>
      <c r="O1554" s="97"/>
      <c r="P1554" s="97"/>
      <c r="Q1554" s="93"/>
      <c r="U1554" s="93"/>
      <c r="W1554" s="51" t="str">
        <f>IF(AND(AdmittedwithRecentDischarge!$O1806&lt;&gt;"",AdmittedwithRecentDischarge!$I1806&lt;&gt;"",AdmittedwithRecentDischarge!$W1806&lt;&gt;""), AdmittedwithRecentDischarge!$W1806,"")</f>
        <v/>
      </c>
      <c r="X1554" s="97">
        <f t="array" ref="X1554">RANK($Z1554,$Z$6:$Z$2005,0)+COUNTIF($Z$6:$Z1554,Z1554)</f>
        <v>100</v>
      </c>
      <c r="AC1554" s="97"/>
      <c r="AD1554" s="93"/>
    </row>
    <row r="1555" spans="1:30">
      <c r="A1555" s="97">
        <f t="shared" si="24"/>
        <v>1550</v>
      </c>
      <c r="B1555" s="97"/>
      <c r="C1555" s="51" t="str">
        <f>IF(AND(AdmittedwithRecentDischarge!$O1807&lt;&gt;"",AdmittedwithRecentDischarge!$I1807&lt;&gt;"",AdmittedwithRecentDischarge!$S1807&lt;&gt;""), AdmittedwithRecentDischarge!$S1807,"")</f>
        <v/>
      </c>
      <c r="D1555" s="97">
        <f>RANK($F1555,$F$6:$F$2005,0)+COUNTIF($F$6:$F1555,F1555)</f>
        <v>100</v>
      </c>
      <c r="E1555" s="97"/>
      <c r="F1555" s="97"/>
      <c r="G1555" s="97"/>
      <c r="H1555" s="97"/>
      <c r="I1555" s="93"/>
      <c r="J1555" s="97"/>
      <c r="K1555" s="51" t="str">
        <f>IF(AND(TransferLog!$J1571&lt;&gt;"",TransferLog!$L1571&lt;&gt;""), TransferLog!$L1571,"")</f>
        <v/>
      </c>
      <c r="L1555" s="97">
        <f t="array" ref="L1555">RANK($N1555,$N$6:$N$2005,0)+COUNTIF($N$6:$N1555,N1555)</f>
        <v>100</v>
      </c>
      <c r="M1555" s="97"/>
      <c r="N1555" s="97"/>
      <c r="O1555" s="97"/>
      <c r="P1555" s="97"/>
      <c r="Q1555" s="93"/>
      <c r="U1555" s="93"/>
      <c r="W1555" s="51" t="str">
        <f>IF(AND(AdmittedwithRecentDischarge!$O1807&lt;&gt;"",AdmittedwithRecentDischarge!$I1807&lt;&gt;"",AdmittedwithRecentDischarge!$W1807&lt;&gt;""), AdmittedwithRecentDischarge!$W1807,"")</f>
        <v/>
      </c>
      <c r="X1555" s="97">
        <f t="array" ref="X1555">RANK($Z1555,$Z$6:$Z$2005,0)+COUNTIF($Z$6:$Z1555,Z1555)</f>
        <v>100</v>
      </c>
      <c r="AC1555" s="97"/>
      <c r="AD1555" s="93"/>
    </row>
    <row r="1556" spans="1:30">
      <c r="A1556" s="97">
        <f t="shared" si="24"/>
        <v>1551</v>
      </c>
      <c r="B1556" s="97"/>
      <c r="C1556" s="51" t="str">
        <f>IF(AND(AdmittedwithRecentDischarge!$O1808&lt;&gt;"",AdmittedwithRecentDischarge!$I1808&lt;&gt;"",AdmittedwithRecentDischarge!$S1808&lt;&gt;""), AdmittedwithRecentDischarge!$S1808,"")</f>
        <v/>
      </c>
      <c r="D1556" s="97">
        <f>RANK($F1556,$F$6:$F$2005,0)+COUNTIF($F$6:$F1556,F1556)</f>
        <v>100</v>
      </c>
      <c r="E1556" s="97"/>
      <c r="F1556" s="97"/>
      <c r="G1556" s="97"/>
      <c r="H1556" s="97"/>
      <c r="I1556" s="93"/>
      <c r="J1556" s="97"/>
      <c r="K1556" s="51" t="str">
        <f>IF(AND(TransferLog!$J1572&lt;&gt;"",TransferLog!$L1572&lt;&gt;""), TransferLog!$L1572,"")</f>
        <v/>
      </c>
      <c r="L1556" s="97">
        <f t="array" ref="L1556">RANK($N1556,$N$6:$N$2005,0)+COUNTIF($N$6:$N1556,N1556)</f>
        <v>100</v>
      </c>
      <c r="M1556" s="97"/>
      <c r="N1556" s="97"/>
      <c r="O1556" s="97"/>
      <c r="P1556" s="97"/>
      <c r="Q1556" s="93"/>
      <c r="U1556" s="93"/>
      <c r="W1556" s="51" t="str">
        <f>IF(AND(AdmittedwithRecentDischarge!$O1808&lt;&gt;"",AdmittedwithRecentDischarge!$I1808&lt;&gt;"",AdmittedwithRecentDischarge!$W1808&lt;&gt;""), AdmittedwithRecentDischarge!$W1808,"")</f>
        <v/>
      </c>
      <c r="X1556" s="97">
        <f t="array" ref="X1556">RANK($Z1556,$Z$6:$Z$2005,0)+COUNTIF($Z$6:$Z1556,Z1556)</f>
        <v>100</v>
      </c>
      <c r="AC1556" s="97"/>
      <c r="AD1556" s="93"/>
    </row>
    <row r="1557" spans="1:30">
      <c r="A1557" s="97">
        <f t="shared" si="24"/>
        <v>1552</v>
      </c>
      <c r="B1557" s="97"/>
      <c r="C1557" s="51" t="str">
        <f>IF(AND(AdmittedwithRecentDischarge!$O1809&lt;&gt;"",AdmittedwithRecentDischarge!$I1809&lt;&gt;"",AdmittedwithRecentDischarge!$S1809&lt;&gt;""), AdmittedwithRecentDischarge!$S1809,"")</f>
        <v/>
      </c>
      <c r="D1557" s="97">
        <f>RANK($F1557,$F$6:$F$2005,0)+COUNTIF($F$6:$F1557,F1557)</f>
        <v>100</v>
      </c>
      <c r="E1557" s="97"/>
      <c r="F1557" s="97"/>
      <c r="G1557" s="97"/>
      <c r="H1557" s="97"/>
      <c r="I1557" s="93"/>
      <c r="J1557" s="97"/>
      <c r="K1557" s="51" t="str">
        <f>IF(AND(TransferLog!$J1573&lt;&gt;"",TransferLog!$L1573&lt;&gt;""), TransferLog!$L1573,"")</f>
        <v/>
      </c>
      <c r="L1557" s="97">
        <f t="array" ref="L1557">RANK($N1557,$N$6:$N$2005,0)+COUNTIF($N$6:$N1557,N1557)</f>
        <v>100</v>
      </c>
      <c r="M1557" s="97"/>
      <c r="N1557" s="97"/>
      <c r="O1557" s="97"/>
      <c r="P1557" s="97"/>
      <c r="Q1557" s="93"/>
      <c r="U1557" s="93"/>
      <c r="W1557" s="51" t="str">
        <f>IF(AND(AdmittedwithRecentDischarge!$O1809&lt;&gt;"",AdmittedwithRecentDischarge!$I1809&lt;&gt;"",AdmittedwithRecentDischarge!$W1809&lt;&gt;""), AdmittedwithRecentDischarge!$W1809,"")</f>
        <v/>
      </c>
      <c r="X1557" s="97">
        <f t="array" ref="X1557">RANK($Z1557,$Z$6:$Z$2005,0)+COUNTIF($Z$6:$Z1557,Z1557)</f>
        <v>100</v>
      </c>
      <c r="AC1557" s="97"/>
      <c r="AD1557" s="93"/>
    </row>
    <row r="1558" spans="1:30">
      <c r="A1558" s="97">
        <f t="shared" si="24"/>
        <v>1553</v>
      </c>
      <c r="B1558" s="97"/>
      <c r="C1558" s="51" t="str">
        <f>IF(AND(AdmittedwithRecentDischarge!$O1810&lt;&gt;"",AdmittedwithRecentDischarge!$I1810&lt;&gt;"",AdmittedwithRecentDischarge!$S1810&lt;&gt;""), AdmittedwithRecentDischarge!$S1810,"")</f>
        <v/>
      </c>
      <c r="D1558" s="97">
        <f>RANK($F1558,$F$6:$F$2005,0)+COUNTIF($F$6:$F1558,F1558)</f>
        <v>100</v>
      </c>
      <c r="E1558" s="97"/>
      <c r="F1558" s="97"/>
      <c r="G1558" s="97"/>
      <c r="H1558" s="97"/>
      <c r="I1558" s="93"/>
      <c r="J1558" s="97"/>
      <c r="K1558" s="51" t="str">
        <f>IF(AND(TransferLog!$J1574&lt;&gt;"",TransferLog!$L1574&lt;&gt;""), TransferLog!$L1574,"")</f>
        <v/>
      </c>
      <c r="L1558" s="97">
        <f t="array" ref="L1558">RANK($N1558,$N$6:$N$2005,0)+COUNTIF($N$6:$N1558,N1558)</f>
        <v>100</v>
      </c>
      <c r="M1558" s="97"/>
      <c r="N1558" s="97"/>
      <c r="O1558" s="97"/>
      <c r="P1558" s="97"/>
      <c r="Q1558" s="93"/>
      <c r="U1558" s="93"/>
      <c r="W1558" s="51" t="str">
        <f>IF(AND(AdmittedwithRecentDischarge!$O1810&lt;&gt;"",AdmittedwithRecentDischarge!$I1810&lt;&gt;"",AdmittedwithRecentDischarge!$W1810&lt;&gt;""), AdmittedwithRecentDischarge!$W1810,"")</f>
        <v/>
      </c>
      <c r="X1558" s="97">
        <f t="array" ref="X1558">RANK($Z1558,$Z$6:$Z$2005,0)+COUNTIF($Z$6:$Z1558,Z1558)</f>
        <v>100</v>
      </c>
      <c r="AC1558" s="97"/>
      <c r="AD1558" s="93"/>
    </row>
    <row r="1559" spans="1:30">
      <c r="A1559" s="97">
        <f t="shared" si="24"/>
        <v>1554</v>
      </c>
      <c r="B1559" s="97"/>
      <c r="C1559" s="51" t="str">
        <f>IF(AND(AdmittedwithRecentDischarge!$O1811&lt;&gt;"",AdmittedwithRecentDischarge!$I1811&lt;&gt;"",AdmittedwithRecentDischarge!$S1811&lt;&gt;""), AdmittedwithRecentDischarge!$S1811,"")</f>
        <v/>
      </c>
      <c r="D1559" s="97">
        <f>RANK($F1559,$F$6:$F$2005,0)+COUNTIF($F$6:$F1559,F1559)</f>
        <v>100</v>
      </c>
      <c r="E1559" s="97"/>
      <c r="F1559" s="97"/>
      <c r="G1559" s="97"/>
      <c r="H1559" s="97"/>
      <c r="I1559" s="93"/>
      <c r="J1559" s="97"/>
      <c r="K1559" s="51" t="str">
        <f>IF(AND(TransferLog!$J1575&lt;&gt;"",TransferLog!$L1575&lt;&gt;""), TransferLog!$L1575,"")</f>
        <v/>
      </c>
      <c r="L1559" s="97">
        <f t="array" ref="L1559">RANK($N1559,$N$6:$N$2005,0)+COUNTIF($N$6:$N1559,N1559)</f>
        <v>100</v>
      </c>
      <c r="M1559" s="97"/>
      <c r="N1559" s="97"/>
      <c r="O1559" s="97"/>
      <c r="P1559" s="97"/>
      <c r="Q1559" s="93"/>
      <c r="U1559" s="93"/>
      <c r="W1559" s="51" t="str">
        <f>IF(AND(AdmittedwithRecentDischarge!$O1811&lt;&gt;"",AdmittedwithRecentDischarge!$I1811&lt;&gt;"",AdmittedwithRecentDischarge!$W1811&lt;&gt;""), AdmittedwithRecentDischarge!$W1811,"")</f>
        <v/>
      </c>
      <c r="X1559" s="97">
        <f t="array" ref="X1559">RANK($Z1559,$Z$6:$Z$2005,0)+COUNTIF($Z$6:$Z1559,Z1559)</f>
        <v>100</v>
      </c>
      <c r="AC1559" s="97"/>
      <c r="AD1559" s="93"/>
    </row>
    <row r="1560" spans="1:30">
      <c r="A1560" s="97">
        <f t="shared" si="24"/>
        <v>1555</v>
      </c>
      <c r="B1560" s="97"/>
      <c r="C1560" s="51" t="str">
        <f>IF(AND(AdmittedwithRecentDischarge!$O1812&lt;&gt;"",AdmittedwithRecentDischarge!$I1812&lt;&gt;"",AdmittedwithRecentDischarge!$S1812&lt;&gt;""), AdmittedwithRecentDischarge!$S1812,"")</f>
        <v/>
      </c>
      <c r="D1560" s="97">
        <f>RANK($F1560,$F$6:$F$2005,0)+COUNTIF($F$6:$F1560,F1560)</f>
        <v>100</v>
      </c>
      <c r="E1560" s="97"/>
      <c r="F1560" s="97"/>
      <c r="G1560" s="97"/>
      <c r="H1560" s="97"/>
      <c r="I1560" s="93"/>
      <c r="J1560" s="97"/>
      <c r="K1560" s="51" t="str">
        <f>IF(AND(TransferLog!$J1576&lt;&gt;"",TransferLog!$L1576&lt;&gt;""), TransferLog!$L1576,"")</f>
        <v/>
      </c>
      <c r="L1560" s="97">
        <f t="array" ref="L1560">RANK($N1560,$N$6:$N$2005,0)+COUNTIF($N$6:$N1560,N1560)</f>
        <v>100</v>
      </c>
      <c r="M1560" s="97"/>
      <c r="N1560" s="97"/>
      <c r="O1560" s="97"/>
      <c r="P1560" s="97"/>
      <c r="Q1560" s="93"/>
      <c r="U1560" s="93"/>
      <c r="W1560" s="51" t="str">
        <f>IF(AND(AdmittedwithRecentDischarge!$O1812&lt;&gt;"",AdmittedwithRecentDischarge!$I1812&lt;&gt;"",AdmittedwithRecentDischarge!$W1812&lt;&gt;""), AdmittedwithRecentDischarge!$W1812,"")</f>
        <v/>
      </c>
      <c r="X1560" s="97">
        <f t="array" ref="X1560">RANK($Z1560,$Z$6:$Z$2005,0)+COUNTIF($Z$6:$Z1560,Z1560)</f>
        <v>100</v>
      </c>
      <c r="AC1560" s="97"/>
      <c r="AD1560" s="93"/>
    </row>
    <row r="1561" spans="1:30">
      <c r="A1561" s="97">
        <f t="shared" si="24"/>
        <v>1556</v>
      </c>
      <c r="B1561" s="97"/>
      <c r="C1561" s="51" t="str">
        <f>IF(AND(AdmittedwithRecentDischarge!$O1813&lt;&gt;"",AdmittedwithRecentDischarge!$I1813&lt;&gt;"",AdmittedwithRecentDischarge!$S1813&lt;&gt;""), AdmittedwithRecentDischarge!$S1813,"")</f>
        <v/>
      </c>
      <c r="D1561" s="97">
        <f>RANK($F1561,$F$6:$F$2005,0)+COUNTIF($F$6:$F1561,F1561)</f>
        <v>100</v>
      </c>
      <c r="E1561" s="97"/>
      <c r="F1561" s="97"/>
      <c r="G1561" s="97"/>
      <c r="H1561" s="97"/>
      <c r="I1561" s="93"/>
      <c r="J1561" s="97"/>
      <c r="K1561" s="51" t="str">
        <f>IF(AND(TransferLog!$J1577&lt;&gt;"",TransferLog!$L1577&lt;&gt;""), TransferLog!$L1577,"")</f>
        <v/>
      </c>
      <c r="L1561" s="97">
        <f t="array" ref="L1561">RANK($N1561,$N$6:$N$2005,0)+COUNTIF($N$6:$N1561,N1561)</f>
        <v>100</v>
      </c>
      <c r="M1561" s="97"/>
      <c r="N1561" s="97"/>
      <c r="O1561" s="97"/>
      <c r="P1561" s="97"/>
      <c r="Q1561" s="93"/>
      <c r="U1561" s="93"/>
      <c r="W1561" s="51" t="str">
        <f>IF(AND(AdmittedwithRecentDischarge!$O1813&lt;&gt;"",AdmittedwithRecentDischarge!$I1813&lt;&gt;"",AdmittedwithRecentDischarge!$W1813&lt;&gt;""), AdmittedwithRecentDischarge!$W1813,"")</f>
        <v/>
      </c>
      <c r="X1561" s="97">
        <f t="array" ref="X1561">RANK($Z1561,$Z$6:$Z$2005,0)+COUNTIF($Z$6:$Z1561,Z1561)</f>
        <v>100</v>
      </c>
      <c r="AC1561" s="97"/>
      <c r="AD1561" s="93"/>
    </row>
    <row r="1562" spans="1:30">
      <c r="A1562" s="97">
        <f t="shared" si="24"/>
        <v>1557</v>
      </c>
      <c r="B1562" s="97"/>
      <c r="C1562" s="51" t="str">
        <f>IF(AND(AdmittedwithRecentDischarge!$O1814&lt;&gt;"",AdmittedwithRecentDischarge!$I1814&lt;&gt;"",AdmittedwithRecentDischarge!$S1814&lt;&gt;""), AdmittedwithRecentDischarge!$S1814,"")</f>
        <v/>
      </c>
      <c r="D1562" s="97">
        <f>RANK($F1562,$F$6:$F$2005,0)+COUNTIF($F$6:$F1562,F1562)</f>
        <v>100</v>
      </c>
      <c r="E1562" s="97"/>
      <c r="F1562" s="97"/>
      <c r="G1562" s="97"/>
      <c r="H1562" s="97"/>
      <c r="I1562" s="93"/>
      <c r="J1562" s="97"/>
      <c r="K1562" s="51" t="str">
        <f>IF(AND(TransferLog!$J1578&lt;&gt;"",TransferLog!$L1578&lt;&gt;""), TransferLog!$L1578,"")</f>
        <v/>
      </c>
      <c r="L1562" s="97">
        <f t="array" ref="L1562">RANK($N1562,$N$6:$N$2005,0)+COUNTIF($N$6:$N1562,N1562)</f>
        <v>100</v>
      </c>
      <c r="M1562" s="97"/>
      <c r="N1562" s="97"/>
      <c r="O1562" s="97"/>
      <c r="P1562" s="97"/>
      <c r="Q1562" s="93"/>
      <c r="U1562" s="93"/>
      <c r="W1562" s="51" t="str">
        <f>IF(AND(AdmittedwithRecentDischarge!$O1814&lt;&gt;"",AdmittedwithRecentDischarge!$I1814&lt;&gt;"",AdmittedwithRecentDischarge!$W1814&lt;&gt;""), AdmittedwithRecentDischarge!$W1814,"")</f>
        <v/>
      </c>
      <c r="X1562" s="97">
        <f t="array" ref="X1562">RANK($Z1562,$Z$6:$Z$2005,0)+COUNTIF($Z$6:$Z1562,Z1562)</f>
        <v>100</v>
      </c>
      <c r="AC1562" s="97"/>
      <c r="AD1562" s="93"/>
    </row>
    <row r="1563" spans="1:30">
      <c r="A1563" s="97">
        <f t="shared" si="24"/>
        <v>1558</v>
      </c>
      <c r="B1563" s="97"/>
      <c r="C1563" s="51" t="str">
        <f>IF(AND(AdmittedwithRecentDischarge!$O1815&lt;&gt;"",AdmittedwithRecentDischarge!$I1815&lt;&gt;"",AdmittedwithRecentDischarge!$S1815&lt;&gt;""), AdmittedwithRecentDischarge!$S1815,"")</f>
        <v/>
      </c>
      <c r="D1563" s="97">
        <f>RANK($F1563,$F$6:$F$2005,0)+COUNTIF($F$6:$F1563,F1563)</f>
        <v>100</v>
      </c>
      <c r="E1563" s="97"/>
      <c r="F1563" s="97"/>
      <c r="G1563" s="97"/>
      <c r="H1563" s="97"/>
      <c r="I1563" s="93"/>
      <c r="J1563" s="97"/>
      <c r="K1563" s="51" t="str">
        <f>IF(AND(TransferLog!$J1579&lt;&gt;"",TransferLog!$L1579&lt;&gt;""), TransferLog!$L1579,"")</f>
        <v/>
      </c>
      <c r="L1563" s="97">
        <f t="array" ref="L1563">RANK($N1563,$N$6:$N$2005,0)+COUNTIF($N$6:$N1563,N1563)</f>
        <v>100</v>
      </c>
      <c r="M1563" s="97"/>
      <c r="N1563" s="97"/>
      <c r="O1563" s="97"/>
      <c r="P1563" s="97"/>
      <c r="Q1563" s="93"/>
      <c r="U1563" s="93"/>
      <c r="W1563" s="51" t="str">
        <f>IF(AND(AdmittedwithRecentDischarge!$O1815&lt;&gt;"",AdmittedwithRecentDischarge!$I1815&lt;&gt;"",AdmittedwithRecentDischarge!$W1815&lt;&gt;""), AdmittedwithRecentDischarge!$W1815,"")</f>
        <v/>
      </c>
      <c r="X1563" s="97">
        <f t="array" ref="X1563">RANK($Z1563,$Z$6:$Z$2005,0)+COUNTIF($Z$6:$Z1563,Z1563)</f>
        <v>100</v>
      </c>
      <c r="AC1563" s="97"/>
      <c r="AD1563" s="93"/>
    </row>
    <row r="1564" spans="1:30">
      <c r="A1564" s="97">
        <f t="shared" si="24"/>
        <v>1559</v>
      </c>
      <c r="B1564" s="97"/>
      <c r="C1564" s="51" t="str">
        <f>IF(AND(AdmittedwithRecentDischarge!$O1816&lt;&gt;"",AdmittedwithRecentDischarge!$I1816&lt;&gt;"",AdmittedwithRecentDischarge!$S1816&lt;&gt;""), AdmittedwithRecentDischarge!$S1816,"")</f>
        <v/>
      </c>
      <c r="D1564" s="97">
        <f>RANK($F1564,$F$6:$F$2005,0)+COUNTIF($F$6:$F1564,F1564)</f>
        <v>100</v>
      </c>
      <c r="E1564" s="97"/>
      <c r="F1564" s="97"/>
      <c r="G1564" s="97"/>
      <c r="H1564" s="97"/>
      <c r="I1564" s="93"/>
      <c r="J1564" s="97"/>
      <c r="K1564" s="51" t="str">
        <f>IF(AND(TransferLog!$J1580&lt;&gt;"",TransferLog!$L1580&lt;&gt;""), TransferLog!$L1580,"")</f>
        <v/>
      </c>
      <c r="L1564" s="97">
        <f t="array" ref="L1564">RANK($N1564,$N$6:$N$2005,0)+COUNTIF($N$6:$N1564,N1564)</f>
        <v>100</v>
      </c>
      <c r="M1564" s="97"/>
      <c r="N1564" s="97"/>
      <c r="O1564" s="97"/>
      <c r="P1564" s="97"/>
      <c r="Q1564" s="93"/>
      <c r="U1564" s="93"/>
      <c r="W1564" s="51" t="str">
        <f>IF(AND(AdmittedwithRecentDischarge!$O1816&lt;&gt;"",AdmittedwithRecentDischarge!$I1816&lt;&gt;"",AdmittedwithRecentDischarge!$W1816&lt;&gt;""), AdmittedwithRecentDischarge!$W1816,"")</f>
        <v/>
      </c>
      <c r="X1564" s="97">
        <f t="array" ref="X1564">RANK($Z1564,$Z$6:$Z$2005,0)+COUNTIF($Z$6:$Z1564,Z1564)</f>
        <v>100</v>
      </c>
      <c r="AC1564" s="97"/>
      <c r="AD1564" s="93"/>
    </row>
    <row r="1565" spans="1:30">
      <c r="A1565" s="97">
        <f t="shared" si="24"/>
        <v>1560</v>
      </c>
      <c r="B1565" s="97"/>
      <c r="C1565" s="51" t="str">
        <f>IF(AND(AdmittedwithRecentDischarge!$O1817&lt;&gt;"",AdmittedwithRecentDischarge!$I1817&lt;&gt;"",AdmittedwithRecentDischarge!$S1817&lt;&gt;""), AdmittedwithRecentDischarge!$S1817,"")</f>
        <v/>
      </c>
      <c r="D1565" s="97">
        <f>RANK($F1565,$F$6:$F$2005,0)+COUNTIF($F$6:$F1565,F1565)</f>
        <v>100</v>
      </c>
      <c r="E1565" s="97"/>
      <c r="F1565" s="97"/>
      <c r="G1565" s="97"/>
      <c r="H1565" s="97"/>
      <c r="I1565" s="93"/>
      <c r="J1565" s="97"/>
      <c r="K1565" s="51" t="str">
        <f>IF(AND(TransferLog!$J1581&lt;&gt;"",TransferLog!$L1581&lt;&gt;""), TransferLog!$L1581,"")</f>
        <v/>
      </c>
      <c r="L1565" s="97">
        <f t="array" ref="L1565">RANK($N1565,$N$6:$N$2005,0)+COUNTIF($N$6:$N1565,N1565)</f>
        <v>100</v>
      </c>
      <c r="M1565" s="97"/>
      <c r="N1565" s="97"/>
      <c r="O1565" s="97"/>
      <c r="P1565" s="97"/>
      <c r="Q1565" s="93"/>
      <c r="U1565" s="93"/>
      <c r="W1565" s="51" t="str">
        <f>IF(AND(AdmittedwithRecentDischarge!$O1817&lt;&gt;"",AdmittedwithRecentDischarge!$I1817&lt;&gt;"",AdmittedwithRecentDischarge!$W1817&lt;&gt;""), AdmittedwithRecentDischarge!$W1817,"")</f>
        <v/>
      </c>
      <c r="X1565" s="97">
        <f t="array" ref="X1565">RANK($Z1565,$Z$6:$Z$2005,0)+COUNTIF($Z$6:$Z1565,Z1565)</f>
        <v>100</v>
      </c>
      <c r="AC1565" s="97"/>
      <c r="AD1565" s="93"/>
    </row>
    <row r="1566" spans="1:30">
      <c r="A1566" s="97">
        <f t="shared" si="24"/>
        <v>1561</v>
      </c>
      <c r="B1566" s="97"/>
      <c r="C1566" s="51" t="str">
        <f>IF(AND(AdmittedwithRecentDischarge!$O1818&lt;&gt;"",AdmittedwithRecentDischarge!$I1818&lt;&gt;"",AdmittedwithRecentDischarge!$S1818&lt;&gt;""), AdmittedwithRecentDischarge!$S1818,"")</f>
        <v/>
      </c>
      <c r="D1566" s="97">
        <f>RANK($F1566,$F$6:$F$2005,0)+COUNTIF($F$6:$F1566,F1566)</f>
        <v>100</v>
      </c>
      <c r="E1566" s="97"/>
      <c r="F1566" s="97"/>
      <c r="G1566" s="97"/>
      <c r="H1566" s="97"/>
      <c r="I1566" s="93"/>
      <c r="J1566" s="97"/>
      <c r="K1566" s="51" t="str">
        <f>IF(AND(TransferLog!$J1582&lt;&gt;"",TransferLog!$L1582&lt;&gt;""), TransferLog!$L1582,"")</f>
        <v/>
      </c>
      <c r="L1566" s="97">
        <f t="array" ref="L1566">RANK($N1566,$N$6:$N$2005,0)+COUNTIF($N$6:$N1566,N1566)</f>
        <v>100</v>
      </c>
      <c r="M1566" s="97"/>
      <c r="N1566" s="97"/>
      <c r="O1566" s="97"/>
      <c r="P1566" s="97"/>
      <c r="Q1566" s="93"/>
      <c r="U1566" s="93"/>
      <c r="W1566" s="51" t="str">
        <f>IF(AND(AdmittedwithRecentDischarge!$O1818&lt;&gt;"",AdmittedwithRecentDischarge!$I1818&lt;&gt;"",AdmittedwithRecentDischarge!$W1818&lt;&gt;""), AdmittedwithRecentDischarge!$W1818,"")</f>
        <v/>
      </c>
      <c r="X1566" s="97">
        <f t="array" ref="X1566">RANK($Z1566,$Z$6:$Z$2005,0)+COUNTIF($Z$6:$Z1566,Z1566)</f>
        <v>100</v>
      </c>
      <c r="AC1566" s="97"/>
      <c r="AD1566" s="93"/>
    </row>
    <row r="1567" spans="1:30">
      <c r="A1567" s="97">
        <f t="shared" si="24"/>
        <v>1562</v>
      </c>
      <c r="B1567" s="97"/>
      <c r="C1567" s="51" t="str">
        <f>IF(AND(AdmittedwithRecentDischarge!$O1819&lt;&gt;"",AdmittedwithRecentDischarge!$I1819&lt;&gt;"",AdmittedwithRecentDischarge!$S1819&lt;&gt;""), AdmittedwithRecentDischarge!$S1819,"")</f>
        <v/>
      </c>
      <c r="D1567" s="97">
        <f>RANK($F1567,$F$6:$F$2005,0)+COUNTIF($F$6:$F1567,F1567)</f>
        <v>100</v>
      </c>
      <c r="E1567" s="97"/>
      <c r="F1567" s="97"/>
      <c r="G1567" s="97"/>
      <c r="H1567" s="97"/>
      <c r="I1567" s="93"/>
      <c r="J1567" s="97"/>
      <c r="K1567" s="51" t="str">
        <f>IF(AND(TransferLog!$J1583&lt;&gt;"",TransferLog!$L1583&lt;&gt;""), TransferLog!$L1583,"")</f>
        <v/>
      </c>
      <c r="L1567" s="97">
        <f t="array" ref="L1567">RANK($N1567,$N$6:$N$2005,0)+COUNTIF($N$6:$N1567,N1567)</f>
        <v>100</v>
      </c>
      <c r="M1567" s="97"/>
      <c r="N1567" s="97"/>
      <c r="O1567" s="97"/>
      <c r="P1567" s="97"/>
      <c r="Q1567" s="93"/>
      <c r="U1567" s="93"/>
      <c r="W1567" s="51" t="str">
        <f>IF(AND(AdmittedwithRecentDischarge!$O1819&lt;&gt;"",AdmittedwithRecentDischarge!$I1819&lt;&gt;"",AdmittedwithRecentDischarge!$W1819&lt;&gt;""), AdmittedwithRecentDischarge!$W1819,"")</f>
        <v/>
      </c>
      <c r="X1567" s="97">
        <f t="array" ref="X1567">RANK($Z1567,$Z$6:$Z$2005,0)+COUNTIF($Z$6:$Z1567,Z1567)</f>
        <v>100</v>
      </c>
      <c r="AC1567" s="97"/>
      <c r="AD1567" s="93"/>
    </row>
    <row r="1568" spans="1:30">
      <c r="A1568" s="97">
        <f t="shared" si="24"/>
        <v>1563</v>
      </c>
      <c r="B1568" s="97"/>
      <c r="C1568" s="51" t="str">
        <f>IF(AND(AdmittedwithRecentDischarge!$O1820&lt;&gt;"",AdmittedwithRecentDischarge!$I1820&lt;&gt;"",AdmittedwithRecentDischarge!$S1820&lt;&gt;""), AdmittedwithRecentDischarge!$S1820,"")</f>
        <v/>
      </c>
      <c r="D1568" s="97">
        <f>RANK($F1568,$F$6:$F$2005,0)+COUNTIF($F$6:$F1568,F1568)</f>
        <v>100</v>
      </c>
      <c r="E1568" s="97"/>
      <c r="F1568" s="97"/>
      <c r="G1568" s="97"/>
      <c r="H1568" s="97"/>
      <c r="I1568" s="93"/>
      <c r="J1568" s="97"/>
      <c r="K1568" s="51" t="str">
        <f>IF(AND(TransferLog!$J1584&lt;&gt;"",TransferLog!$L1584&lt;&gt;""), TransferLog!$L1584,"")</f>
        <v/>
      </c>
      <c r="L1568" s="97">
        <f t="array" ref="L1568">RANK($N1568,$N$6:$N$2005,0)+COUNTIF($N$6:$N1568,N1568)</f>
        <v>100</v>
      </c>
      <c r="M1568" s="97"/>
      <c r="N1568" s="97"/>
      <c r="O1568" s="97"/>
      <c r="P1568" s="97"/>
      <c r="Q1568" s="93"/>
      <c r="U1568" s="93"/>
      <c r="W1568" s="51" t="str">
        <f>IF(AND(AdmittedwithRecentDischarge!$O1820&lt;&gt;"",AdmittedwithRecentDischarge!$I1820&lt;&gt;"",AdmittedwithRecentDischarge!$W1820&lt;&gt;""), AdmittedwithRecentDischarge!$W1820,"")</f>
        <v/>
      </c>
      <c r="X1568" s="97">
        <f t="array" ref="X1568">RANK($Z1568,$Z$6:$Z$2005,0)+COUNTIF($Z$6:$Z1568,Z1568)</f>
        <v>100</v>
      </c>
      <c r="AC1568" s="97"/>
      <c r="AD1568" s="93"/>
    </row>
    <row r="1569" spans="1:30">
      <c r="A1569" s="97">
        <f t="shared" si="24"/>
        <v>1564</v>
      </c>
      <c r="B1569" s="97"/>
      <c r="C1569" s="51" t="str">
        <f>IF(AND(AdmittedwithRecentDischarge!$O1821&lt;&gt;"",AdmittedwithRecentDischarge!$I1821&lt;&gt;"",AdmittedwithRecentDischarge!$S1821&lt;&gt;""), AdmittedwithRecentDischarge!$S1821,"")</f>
        <v/>
      </c>
      <c r="D1569" s="97">
        <f>RANK($F1569,$F$6:$F$2005,0)+COUNTIF($F$6:$F1569,F1569)</f>
        <v>100</v>
      </c>
      <c r="E1569" s="97"/>
      <c r="F1569" s="97"/>
      <c r="G1569" s="97"/>
      <c r="H1569" s="97"/>
      <c r="I1569" s="93"/>
      <c r="J1569" s="97"/>
      <c r="K1569" s="51" t="str">
        <f>IF(AND(TransferLog!$J1585&lt;&gt;"",TransferLog!$L1585&lt;&gt;""), TransferLog!$L1585,"")</f>
        <v/>
      </c>
      <c r="L1569" s="97">
        <f t="array" ref="L1569">RANK($N1569,$N$6:$N$2005,0)+COUNTIF($N$6:$N1569,N1569)</f>
        <v>100</v>
      </c>
      <c r="M1569" s="97"/>
      <c r="N1569" s="97"/>
      <c r="O1569" s="97"/>
      <c r="P1569" s="97"/>
      <c r="Q1569" s="93"/>
      <c r="U1569" s="93"/>
      <c r="W1569" s="51" t="str">
        <f>IF(AND(AdmittedwithRecentDischarge!$O1821&lt;&gt;"",AdmittedwithRecentDischarge!$I1821&lt;&gt;"",AdmittedwithRecentDischarge!$W1821&lt;&gt;""), AdmittedwithRecentDischarge!$W1821,"")</f>
        <v/>
      </c>
      <c r="X1569" s="97">
        <f t="array" ref="X1569">RANK($Z1569,$Z$6:$Z$2005,0)+COUNTIF($Z$6:$Z1569,Z1569)</f>
        <v>100</v>
      </c>
      <c r="AC1569" s="97"/>
      <c r="AD1569" s="93"/>
    </row>
    <row r="1570" spans="1:30">
      <c r="A1570" s="97">
        <f t="shared" si="24"/>
        <v>1565</v>
      </c>
      <c r="B1570" s="97"/>
      <c r="C1570" s="51" t="str">
        <f>IF(AND(AdmittedwithRecentDischarge!$O1822&lt;&gt;"",AdmittedwithRecentDischarge!$I1822&lt;&gt;"",AdmittedwithRecentDischarge!$S1822&lt;&gt;""), AdmittedwithRecentDischarge!$S1822,"")</f>
        <v/>
      </c>
      <c r="D1570" s="97">
        <f>RANK($F1570,$F$6:$F$2005,0)+COUNTIF($F$6:$F1570,F1570)</f>
        <v>100</v>
      </c>
      <c r="E1570" s="97"/>
      <c r="F1570" s="97"/>
      <c r="G1570" s="97"/>
      <c r="H1570" s="97"/>
      <c r="I1570" s="93"/>
      <c r="J1570" s="97"/>
      <c r="K1570" s="51" t="str">
        <f>IF(AND(TransferLog!$J1586&lt;&gt;"",TransferLog!$L1586&lt;&gt;""), TransferLog!$L1586,"")</f>
        <v/>
      </c>
      <c r="L1570" s="97">
        <f t="array" ref="L1570">RANK($N1570,$N$6:$N$2005,0)+COUNTIF($N$6:$N1570,N1570)</f>
        <v>100</v>
      </c>
      <c r="M1570" s="97"/>
      <c r="N1570" s="97"/>
      <c r="O1570" s="97"/>
      <c r="P1570" s="97"/>
      <c r="Q1570" s="93"/>
      <c r="U1570" s="93"/>
      <c r="W1570" s="51" t="str">
        <f>IF(AND(AdmittedwithRecentDischarge!$O1822&lt;&gt;"",AdmittedwithRecentDischarge!$I1822&lt;&gt;"",AdmittedwithRecentDischarge!$W1822&lt;&gt;""), AdmittedwithRecentDischarge!$W1822,"")</f>
        <v/>
      </c>
      <c r="X1570" s="97">
        <f t="array" ref="X1570">RANK($Z1570,$Z$6:$Z$2005,0)+COUNTIF($Z$6:$Z1570,Z1570)</f>
        <v>100</v>
      </c>
      <c r="AC1570" s="97"/>
      <c r="AD1570" s="93"/>
    </row>
    <row r="1571" spans="1:30">
      <c r="A1571" s="97">
        <f t="shared" si="24"/>
        <v>1566</v>
      </c>
      <c r="B1571" s="97"/>
      <c r="C1571" s="51" t="str">
        <f>IF(AND(AdmittedwithRecentDischarge!$O1823&lt;&gt;"",AdmittedwithRecentDischarge!$I1823&lt;&gt;"",AdmittedwithRecentDischarge!$S1823&lt;&gt;""), AdmittedwithRecentDischarge!$S1823,"")</f>
        <v/>
      </c>
      <c r="D1571" s="97">
        <f>RANK($F1571,$F$6:$F$2005,0)+COUNTIF($F$6:$F1571,F1571)</f>
        <v>100</v>
      </c>
      <c r="E1571" s="97"/>
      <c r="F1571" s="97"/>
      <c r="G1571" s="97"/>
      <c r="H1571" s="97"/>
      <c r="I1571" s="93"/>
      <c r="J1571" s="97"/>
      <c r="K1571" s="51" t="str">
        <f>IF(AND(TransferLog!$J1587&lt;&gt;"",TransferLog!$L1587&lt;&gt;""), TransferLog!$L1587,"")</f>
        <v/>
      </c>
      <c r="L1571" s="97">
        <f t="array" ref="L1571">RANK($N1571,$N$6:$N$2005,0)+COUNTIF($N$6:$N1571,N1571)</f>
        <v>100</v>
      </c>
      <c r="M1571" s="97"/>
      <c r="N1571" s="97"/>
      <c r="O1571" s="97"/>
      <c r="P1571" s="97"/>
      <c r="Q1571" s="93"/>
      <c r="U1571" s="93"/>
      <c r="W1571" s="51" t="str">
        <f>IF(AND(AdmittedwithRecentDischarge!$O1823&lt;&gt;"",AdmittedwithRecentDischarge!$I1823&lt;&gt;"",AdmittedwithRecentDischarge!$W1823&lt;&gt;""), AdmittedwithRecentDischarge!$W1823,"")</f>
        <v/>
      </c>
      <c r="X1571" s="97">
        <f t="array" ref="X1571">RANK($Z1571,$Z$6:$Z$2005,0)+COUNTIF($Z$6:$Z1571,Z1571)</f>
        <v>100</v>
      </c>
      <c r="AC1571" s="97"/>
      <c r="AD1571" s="93"/>
    </row>
    <row r="1572" spans="1:30">
      <c r="A1572" s="97">
        <f t="shared" si="24"/>
        <v>1567</v>
      </c>
      <c r="B1572" s="97"/>
      <c r="C1572" s="51" t="str">
        <f>IF(AND(AdmittedwithRecentDischarge!$O1824&lt;&gt;"",AdmittedwithRecentDischarge!$I1824&lt;&gt;"",AdmittedwithRecentDischarge!$S1824&lt;&gt;""), AdmittedwithRecentDischarge!$S1824,"")</f>
        <v/>
      </c>
      <c r="D1572" s="97">
        <f>RANK($F1572,$F$6:$F$2005,0)+COUNTIF($F$6:$F1572,F1572)</f>
        <v>100</v>
      </c>
      <c r="E1572" s="97"/>
      <c r="F1572" s="97"/>
      <c r="G1572" s="97"/>
      <c r="H1572" s="97"/>
      <c r="I1572" s="93"/>
      <c r="J1572" s="97"/>
      <c r="K1572" s="51" t="str">
        <f>IF(AND(TransferLog!$J1588&lt;&gt;"",TransferLog!$L1588&lt;&gt;""), TransferLog!$L1588,"")</f>
        <v/>
      </c>
      <c r="L1572" s="97">
        <f t="array" ref="L1572">RANK($N1572,$N$6:$N$2005,0)+COUNTIF($N$6:$N1572,N1572)</f>
        <v>100</v>
      </c>
      <c r="M1572" s="97"/>
      <c r="N1572" s="97"/>
      <c r="O1572" s="97"/>
      <c r="P1572" s="97"/>
      <c r="Q1572" s="93"/>
      <c r="U1572" s="93"/>
      <c r="W1572" s="51" t="str">
        <f>IF(AND(AdmittedwithRecentDischarge!$O1824&lt;&gt;"",AdmittedwithRecentDischarge!$I1824&lt;&gt;"",AdmittedwithRecentDischarge!$W1824&lt;&gt;""), AdmittedwithRecentDischarge!$W1824,"")</f>
        <v/>
      </c>
      <c r="X1572" s="97">
        <f t="array" ref="X1572">RANK($Z1572,$Z$6:$Z$2005,0)+COUNTIF($Z$6:$Z1572,Z1572)</f>
        <v>100</v>
      </c>
      <c r="AC1572" s="97"/>
      <c r="AD1572" s="93"/>
    </row>
    <row r="1573" spans="1:30">
      <c r="A1573" s="97">
        <f t="shared" si="24"/>
        <v>1568</v>
      </c>
      <c r="B1573" s="97"/>
      <c r="C1573" s="51" t="str">
        <f>IF(AND(AdmittedwithRecentDischarge!$O1825&lt;&gt;"",AdmittedwithRecentDischarge!$I1825&lt;&gt;"",AdmittedwithRecentDischarge!$S1825&lt;&gt;""), AdmittedwithRecentDischarge!$S1825,"")</f>
        <v/>
      </c>
      <c r="D1573" s="97">
        <f>RANK($F1573,$F$6:$F$2005,0)+COUNTIF($F$6:$F1573,F1573)</f>
        <v>100</v>
      </c>
      <c r="E1573" s="97"/>
      <c r="F1573" s="97"/>
      <c r="G1573" s="97"/>
      <c r="H1573" s="97"/>
      <c r="I1573" s="93"/>
      <c r="J1573" s="97"/>
      <c r="K1573" s="51" t="str">
        <f>IF(AND(TransferLog!$J1589&lt;&gt;"",TransferLog!$L1589&lt;&gt;""), TransferLog!$L1589,"")</f>
        <v/>
      </c>
      <c r="L1573" s="97">
        <f t="array" ref="L1573">RANK($N1573,$N$6:$N$2005,0)+COUNTIF($N$6:$N1573,N1573)</f>
        <v>100</v>
      </c>
      <c r="M1573" s="97"/>
      <c r="N1573" s="97"/>
      <c r="O1573" s="97"/>
      <c r="P1573" s="97"/>
      <c r="Q1573" s="93"/>
      <c r="U1573" s="93"/>
      <c r="W1573" s="51" t="str">
        <f>IF(AND(AdmittedwithRecentDischarge!$O1825&lt;&gt;"",AdmittedwithRecentDischarge!$I1825&lt;&gt;"",AdmittedwithRecentDischarge!$W1825&lt;&gt;""), AdmittedwithRecentDischarge!$W1825,"")</f>
        <v/>
      </c>
      <c r="X1573" s="97">
        <f t="array" ref="X1573">RANK($Z1573,$Z$6:$Z$2005,0)+COUNTIF($Z$6:$Z1573,Z1573)</f>
        <v>100</v>
      </c>
      <c r="AC1573" s="97"/>
      <c r="AD1573" s="93"/>
    </row>
    <row r="1574" spans="1:30">
      <c r="A1574" s="97">
        <f t="shared" si="24"/>
        <v>1569</v>
      </c>
      <c r="B1574" s="97"/>
      <c r="C1574" s="51" t="str">
        <f>IF(AND(AdmittedwithRecentDischarge!$O1826&lt;&gt;"",AdmittedwithRecentDischarge!$I1826&lt;&gt;"",AdmittedwithRecentDischarge!$S1826&lt;&gt;""), AdmittedwithRecentDischarge!$S1826,"")</f>
        <v/>
      </c>
      <c r="D1574" s="97">
        <f>RANK($F1574,$F$6:$F$2005,0)+COUNTIF($F$6:$F1574,F1574)</f>
        <v>100</v>
      </c>
      <c r="E1574" s="97"/>
      <c r="F1574" s="97"/>
      <c r="G1574" s="97"/>
      <c r="H1574" s="97"/>
      <c r="I1574" s="93"/>
      <c r="J1574" s="97"/>
      <c r="K1574" s="51" t="str">
        <f>IF(AND(TransferLog!$J1590&lt;&gt;"",TransferLog!$L1590&lt;&gt;""), TransferLog!$L1590,"")</f>
        <v/>
      </c>
      <c r="L1574" s="97">
        <f t="array" ref="L1574">RANK($N1574,$N$6:$N$2005,0)+COUNTIF($N$6:$N1574,N1574)</f>
        <v>100</v>
      </c>
      <c r="M1574" s="97"/>
      <c r="N1574" s="97"/>
      <c r="O1574" s="97"/>
      <c r="P1574" s="97"/>
      <c r="Q1574" s="93"/>
      <c r="U1574" s="93"/>
      <c r="W1574" s="51" t="str">
        <f>IF(AND(AdmittedwithRecentDischarge!$O1826&lt;&gt;"",AdmittedwithRecentDischarge!$I1826&lt;&gt;"",AdmittedwithRecentDischarge!$W1826&lt;&gt;""), AdmittedwithRecentDischarge!$W1826,"")</f>
        <v/>
      </c>
      <c r="X1574" s="97">
        <f t="array" ref="X1574">RANK($Z1574,$Z$6:$Z$2005,0)+COUNTIF($Z$6:$Z1574,Z1574)</f>
        <v>100</v>
      </c>
      <c r="AC1574" s="97"/>
      <c r="AD1574" s="93"/>
    </row>
    <row r="1575" spans="1:30">
      <c r="A1575" s="97">
        <f t="shared" si="24"/>
        <v>1570</v>
      </c>
      <c r="B1575" s="97"/>
      <c r="C1575" s="51" t="str">
        <f>IF(AND(AdmittedwithRecentDischarge!$O1827&lt;&gt;"",AdmittedwithRecentDischarge!$I1827&lt;&gt;"",AdmittedwithRecentDischarge!$S1827&lt;&gt;""), AdmittedwithRecentDischarge!$S1827,"")</f>
        <v/>
      </c>
      <c r="D1575" s="97">
        <f>RANK($F1575,$F$6:$F$2005,0)+COUNTIF($F$6:$F1575,F1575)</f>
        <v>100</v>
      </c>
      <c r="E1575" s="97"/>
      <c r="F1575" s="97"/>
      <c r="G1575" s="97"/>
      <c r="H1575" s="97"/>
      <c r="I1575" s="93"/>
      <c r="J1575" s="97"/>
      <c r="K1575" s="51" t="str">
        <f>IF(AND(TransferLog!$J1591&lt;&gt;"",TransferLog!$L1591&lt;&gt;""), TransferLog!$L1591,"")</f>
        <v/>
      </c>
      <c r="L1575" s="97">
        <f t="array" ref="L1575">RANK($N1575,$N$6:$N$2005,0)+COUNTIF($N$6:$N1575,N1575)</f>
        <v>100</v>
      </c>
      <c r="M1575" s="97"/>
      <c r="N1575" s="97"/>
      <c r="O1575" s="97"/>
      <c r="P1575" s="97"/>
      <c r="Q1575" s="93"/>
      <c r="U1575" s="93"/>
      <c r="W1575" s="51" t="str">
        <f>IF(AND(AdmittedwithRecentDischarge!$O1827&lt;&gt;"",AdmittedwithRecentDischarge!$I1827&lt;&gt;"",AdmittedwithRecentDischarge!$W1827&lt;&gt;""), AdmittedwithRecentDischarge!$W1827,"")</f>
        <v/>
      </c>
      <c r="X1575" s="97">
        <f t="array" ref="X1575">RANK($Z1575,$Z$6:$Z$2005,0)+COUNTIF($Z$6:$Z1575,Z1575)</f>
        <v>100</v>
      </c>
      <c r="AC1575" s="97"/>
      <c r="AD1575" s="93"/>
    </row>
    <row r="1576" spans="1:30">
      <c r="A1576" s="97">
        <f t="shared" si="24"/>
        <v>1571</v>
      </c>
      <c r="B1576" s="97"/>
      <c r="C1576" s="51" t="str">
        <f>IF(AND(AdmittedwithRecentDischarge!$O1828&lt;&gt;"",AdmittedwithRecentDischarge!$I1828&lt;&gt;"",AdmittedwithRecentDischarge!$S1828&lt;&gt;""), AdmittedwithRecentDischarge!$S1828,"")</f>
        <v/>
      </c>
      <c r="D1576" s="97">
        <f>RANK($F1576,$F$6:$F$2005,0)+COUNTIF($F$6:$F1576,F1576)</f>
        <v>100</v>
      </c>
      <c r="E1576" s="97"/>
      <c r="F1576" s="97"/>
      <c r="G1576" s="97"/>
      <c r="H1576" s="97"/>
      <c r="I1576" s="93"/>
      <c r="J1576" s="97"/>
      <c r="K1576" s="51" t="str">
        <f>IF(AND(TransferLog!$J1592&lt;&gt;"",TransferLog!$L1592&lt;&gt;""), TransferLog!$L1592,"")</f>
        <v/>
      </c>
      <c r="L1576" s="97">
        <f t="array" ref="L1576">RANK($N1576,$N$6:$N$2005,0)+COUNTIF($N$6:$N1576,N1576)</f>
        <v>100</v>
      </c>
      <c r="M1576" s="97"/>
      <c r="N1576" s="97"/>
      <c r="O1576" s="97"/>
      <c r="P1576" s="97"/>
      <c r="Q1576" s="93"/>
      <c r="U1576" s="93"/>
      <c r="W1576" s="51" t="str">
        <f>IF(AND(AdmittedwithRecentDischarge!$O1828&lt;&gt;"",AdmittedwithRecentDischarge!$I1828&lt;&gt;"",AdmittedwithRecentDischarge!$W1828&lt;&gt;""), AdmittedwithRecentDischarge!$W1828,"")</f>
        <v/>
      </c>
      <c r="X1576" s="97">
        <f t="array" ref="X1576">RANK($Z1576,$Z$6:$Z$2005,0)+COUNTIF($Z$6:$Z1576,Z1576)</f>
        <v>100</v>
      </c>
      <c r="AC1576" s="97"/>
      <c r="AD1576" s="93"/>
    </row>
    <row r="1577" spans="1:30">
      <c r="A1577" s="97">
        <f t="shared" si="24"/>
        <v>1572</v>
      </c>
      <c r="B1577" s="97"/>
      <c r="C1577" s="51" t="str">
        <f>IF(AND(AdmittedwithRecentDischarge!$O1829&lt;&gt;"",AdmittedwithRecentDischarge!$I1829&lt;&gt;"",AdmittedwithRecentDischarge!$S1829&lt;&gt;""), AdmittedwithRecentDischarge!$S1829,"")</f>
        <v/>
      </c>
      <c r="D1577" s="97">
        <f>RANK($F1577,$F$6:$F$2005,0)+COUNTIF($F$6:$F1577,F1577)</f>
        <v>100</v>
      </c>
      <c r="E1577" s="97"/>
      <c r="F1577" s="97"/>
      <c r="G1577" s="97"/>
      <c r="H1577" s="97"/>
      <c r="I1577" s="93"/>
      <c r="J1577" s="97"/>
      <c r="K1577" s="51" t="str">
        <f>IF(AND(TransferLog!$J1593&lt;&gt;"",TransferLog!$L1593&lt;&gt;""), TransferLog!$L1593,"")</f>
        <v/>
      </c>
      <c r="L1577" s="97">
        <f t="array" ref="L1577">RANK($N1577,$N$6:$N$2005,0)+COUNTIF($N$6:$N1577,N1577)</f>
        <v>100</v>
      </c>
      <c r="M1577" s="97"/>
      <c r="N1577" s="97"/>
      <c r="O1577" s="97"/>
      <c r="P1577" s="97"/>
      <c r="Q1577" s="93"/>
      <c r="U1577" s="93"/>
      <c r="W1577" s="51" t="str">
        <f>IF(AND(AdmittedwithRecentDischarge!$O1829&lt;&gt;"",AdmittedwithRecentDischarge!$I1829&lt;&gt;"",AdmittedwithRecentDischarge!$W1829&lt;&gt;""), AdmittedwithRecentDischarge!$W1829,"")</f>
        <v/>
      </c>
      <c r="X1577" s="97">
        <f t="array" ref="X1577">RANK($Z1577,$Z$6:$Z$2005,0)+COUNTIF($Z$6:$Z1577,Z1577)</f>
        <v>100</v>
      </c>
      <c r="AC1577" s="97"/>
      <c r="AD1577" s="93"/>
    </row>
    <row r="1578" spans="1:30">
      <c r="A1578" s="97">
        <f t="shared" si="24"/>
        <v>1573</v>
      </c>
      <c r="B1578" s="97"/>
      <c r="C1578" s="51" t="str">
        <f>IF(AND(AdmittedwithRecentDischarge!$O1830&lt;&gt;"",AdmittedwithRecentDischarge!$I1830&lt;&gt;"",AdmittedwithRecentDischarge!$S1830&lt;&gt;""), AdmittedwithRecentDischarge!$S1830,"")</f>
        <v/>
      </c>
      <c r="D1578" s="97">
        <f>RANK($F1578,$F$6:$F$2005,0)+COUNTIF($F$6:$F1578,F1578)</f>
        <v>100</v>
      </c>
      <c r="E1578" s="97"/>
      <c r="F1578" s="97"/>
      <c r="G1578" s="97"/>
      <c r="H1578" s="97"/>
      <c r="I1578" s="93"/>
      <c r="J1578" s="97"/>
      <c r="K1578" s="51" t="str">
        <f>IF(AND(TransferLog!$J1594&lt;&gt;"",TransferLog!$L1594&lt;&gt;""), TransferLog!$L1594,"")</f>
        <v/>
      </c>
      <c r="L1578" s="97">
        <f t="array" ref="L1578">RANK($N1578,$N$6:$N$2005,0)+COUNTIF($N$6:$N1578,N1578)</f>
        <v>100</v>
      </c>
      <c r="M1578" s="97"/>
      <c r="N1578" s="97"/>
      <c r="O1578" s="97"/>
      <c r="P1578" s="97"/>
      <c r="Q1578" s="93"/>
      <c r="U1578" s="93"/>
      <c r="W1578" s="51" t="str">
        <f>IF(AND(AdmittedwithRecentDischarge!$O1830&lt;&gt;"",AdmittedwithRecentDischarge!$I1830&lt;&gt;"",AdmittedwithRecentDischarge!$W1830&lt;&gt;""), AdmittedwithRecentDischarge!$W1830,"")</f>
        <v/>
      </c>
      <c r="X1578" s="97">
        <f t="array" ref="X1578">RANK($Z1578,$Z$6:$Z$2005,0)+COUNTIF($Z$6:$Z1578,Z1578)</f>
        <v>100</v>
      </c>
      <c r="AC1578" s="97"/>
      <c r="AD1578" s="93"/>
    </row>
    <row r="1579" spans="1:30">
      <c r="A1579" s="97">
        <f t="shared" si="24"/>
        <v>1574</v>
      </c>
      <c r="B1579" s="97"/>
      <c r="C1579" s="51" t="str">
        <f>IF(AND(AdmittedwithRecentDischarge!$O1831&lt;&gt;"",AdmittedwithRecentDischarge!$I1831&lt;&gt;"",AdmittedwithRecentDischarge!$S1831&lt;&gt;""), AdmittedwithRecentDischarge!$S1831,"")</f>
        <v/>
      </c>
      <c r="D1579" s="97">
        <f>RANK($F1579,$F$6:$F$2005,0)+COUNTIF($F$6:$F1579,F1579)</f>
        <v>100</v>
      </c>
      <c r="E1579" s="97"/>
      <c r="F1579" s="97"/>
      <c r="G1579" s="97"/>
      <c r="H1579" s="97"/>
      <c r="I1579" s="93"/>
      <c r="J1579" s="97"/>
      <c r="K1579" s="51" t="str">
        <f>IF(AND(TransferLog!$J1595&lt;&gt;"",TransferLog!$L1595&lt;&gt;""), TransferLog!$L1595,"")</f>
        <v/>
      </c>
      <c r="L1579" s="97">
        <f t="array" ref="L1579">RANK($N1579,$N$6:$N$2005,0)+COUNTIF($N$6:$N1579,N1579)</f>
        <v>100</v>
      </c>
      <c r="M1579" s="97"/>
      <c r="N1579" s="97"/>
      <c r="O1579" s="97"/>
      <c r="P1579" s="97"/>
      <c r="Q1579" s="93"/>
      <c r="U1579" s="93"/>
      <c r="W1579" s="51" t="str">
        <f>IF(AND(AdmittedwithRecentDischarge!$O1831&lt;&gt;"",AdmittedwithRecentDischarge!$I1831&lt;&gt;"",AdmittedwithRecentDischarge!$W1831&lt;&gt;""), AdmittedwithRecentDischarge!$W1831,"")</f>
        <v/>
      </c>
      <c r="X1579" s="97">
        <f t="array" ref="X1579">RANK($Z1579,$Z$6:$Z$2005,0)+COUNTIF($Z$6:$Z1579,Z1579)</f>
        <v>100</v>
      </c>
      <c r="AC1579" s="97"/>
      <c r="AD1579" s="93"/>
    </row>
    <row r="1580" spans="1:30">
      <c r="A1580" s="97">
        <f t="shared" si="24"/>
        <v>1575</v>
      </c>
      <c r="B1580" s="97"/>
      <c r="C1580" s="51" t="str">
        <f>IF(AND(AdmittedwithRecentDischarge!$O1832&lt;&gt;"",AdmittedwithRecentDischarge!$I1832&lt;&gt;"",AdmittedwithRecentDischarge!$S1832&lt;&gt;""), AdmittedwithRecentDischarge!$S1832,"")</f>
        <v/>
      </c>
      <c r="D1580" s="97">
        <f>RANK($F1580,$F$6:$F$2005,0)+COUNTIF($F$6:$F1580,F1580)</f>
        <v>100</v>
      </c>
      <c r="E1580" s="97"/>
      <c r="F1580" s="97"/>
      <c r="G1580" s="97"/>
      <c r="H1580" s="97"/>
      <c r="I1580" s="93"/>
      <c r="J1580" s="97"/>
      <c r="K1580" s="51" t="str">
        <f>IF(AND(TransferLog!$J1596&lt;&gt;"",TransferLog!$L1596&lt;&gt;""), TransferLog!$L1596,"")</f>
        <v/>
      </c>
      <c r="L1580" s="97">
        <f t="array" ref="L1580">RANK($N1580,$N$6:$N$2005,0)+COUNTIF($N$6:$N1580,N1580)</f>
        <v>100</v>
      </c>
      <c r="M1580" s="97"/>
      <c r="N1580" s="97"/>
      <c r="O1580" s="97"/>
      <c r="P1580" s="97"/>
      <c r="Q1580" s="93"/>
      <c r="U1580" s="93"/>
      <c r="W1580" s="51" t="str">
        <f>IF(AND(AdmittedwithRecentDischarge!$O1832&lt;&gt;"",AdmittedwithRecentDischarge!$I1832&lt;&gt;"",AdmittedwithRecentDischarge!$W1832&lt;&gt;""), AdmittedwithRecentDischarge!$W1832,"")</f>
        <v/>
      </c>
      <c r="X1580" s="97">
        <f t="array" ref="X1580">RANK($Z1580,$Z$6:$Z$2005,0)+COUNTIF($Z$6:$Z1580,Z1580)</f>
        <v>100</v>
      </c>
      <c r="AC1580" s="97"/>
      <c r="AD1580" s="93"/>
    </row>
    <row r="1581" spans="1:30">
      <c r="A1581" s="97">
        <f t="shared" si="24"/>
        <v>1576</v>
      </c>
      <c r="B1581" s="97"/>
      <c r="C1581" s="51" t="str">
        <f>IF(AND(AdmittedwithRecentDischarge!$O1833&lt;&gt;"",AdmittedwithRecentDischarge!$I1833&lt;&gt;"",AdmittedwithRecentDischarge!$S1833&lt;&gt;""), AdmittedwithRecentDischarge!$S1833,"")</f>
        <v/>
      </c>
      <c r="D1581" s="97">
        <f>RANK($F1581,$F$6:$F$2005,0)+COUNTIF($F$6:$F1581,F1581)</f>
        <v>100</v>
      </c>
      <c r="E1581" s="97"/>
      <c r="F1581" s="97"/>
      <c r="G1581" s="97"/>
      <c r="H1581" s="97"/>
      <c r="I1581" s="93"/>
      <c r="J1581" s="97"/>
      <c r="K1581" s="51" t="str">
        <f>IF(AND(TransferLog!$J1597&lt;&gt;"",TransferLog!$L1597&lt;&gt;""), TransferLog!$L1597,"")</f>
        <v/>
      </c>
      <c r="L1581" s="97">
        <f t="array" ref="L1581">RANK($N1581,$N$6:$N$2005,0)+COUNTIF($N$6:$N1581,N1581)</f>
        <v>100</v>
      </c>
      <c r="M1581" s="97"/>
      <c r="N1581" s="97"/>
      <c r="O1581" s="97"/>
      <c r="P1581" s="97"/>
      <c r="Q1581" s="93"/>
      <c r="U1581" s="93"/>
      <c r="W1581" s="51" t="str">
        <f>IF(AND(AdmittedwithRecentDischarge!$O1833&lt;&gt;"",AdmittedwithRecentDischarge!$I1833&lt;&gt;"",AdmittedwithRecentDischarge!$W1833&lt;&gt;""), AdmittedwithRecentDischarge!$W1833,"")</f>
        <v/>
      </c>
      <c r="X1581" s="97">
        <f t="array" ref="X1581">RANK($Z1581,$Z$6:$Z$2005,0)+COUNTIF($Z$6:$Z1581,Z1581)</f>
        <v>100</v>
      </c>
      <c r="AC1581" s="97"/>
      <c r="AD1581" s="93"/>
    </row>
    <row r="1582" spans="1:30">
      <c r="A1582" s="97">
        <f t="shared" si="24"/>
        <v>1577</v>
      </c>
      <c r="B1582" s="97"/>
      <c r="C1582" s="51" t="str">
        <f>IF(AND(AdmittedwithRecentDischarge!$O1834&lt;&gt;"",AdmittedwithRecentDischarge!$I1834&lt;&gt;"",AdmittedwithRecentDischarge!$S1834&lt;&gt;""), AdmittedwithRecentDischarge!$S1834,"")</f>
        <v/>
      </c>
      <c r="D1582" s="97">
        <f>RANK($F1582,$F$6:$F$2005,0)+COUNTIF($F$6:$F1582,F1582)</f>
        <v>100</v>
      </c>
      <c r="E1582" s="97"/>
      <c r="F1582" s="97"/>
      <c r="G1582" s="97"/>
      <c r="H1582" s="97"/>
      <c r="I1582" s="93"/>
      <c r="J1582" s="97"/>
      <c r="K1582" s="51" t="str">
        <f>IF(AND(TransferLog!$J1598&lt;&gt;"",TransferLog!$L1598&lt;&gt;""), TransferLog!$L1598,"")</f>
        <v/>
      </c>
      <c r="L1582" s="97">
        <f t="array" ref="L1582">RANK($N1582,$N$6:$N$2005,0)+COUNTIF($N$6:$N1582,N1582)</f>
        <v>100</v>
      </c>
      <c r="M1582" s="97"/>
      <c r="N1582" s="97"/>
      <c r="O1582" s="97"/>
      <c r="P1582" s="97"/>
      <c r="Q1582" s="93"/>
      <c r="U1582" s="93"/>
      <c r="W1582" s="51" t="str">
        <f>IF(AND(AdmittedwithRecentDischarge!$O1834&lt;&gt;"",AdmittedwithRecentDischarge!$I1834&lt;&gt;"",AdmittedwithRecentDischarge!$W1834&lt;&gt;""), AdmittedwithRecentDischarge!$W1834,"")</f>
        <v/>
      </c>
      <c r="X1582" s="97">
        <f t="array" ref="X1582">RANK($Z1582,$Z$6:$Z$2005,0)+COUNTIF($Z$6:$Z1582,Z1582)</f>
        <v>100</v>
      </c>
      <c r="AC1582" s="97"/>
      <c r="AD1582" s="93"/>
    </row>
    <row r="1583" spans="1:30">
      <c r="A1583" s="97">
        <f t="shared" si="24"/>
        <v>1578</v>
      </c>
      <c r="B1583" s="97"/>
      <c r="C1583" s="51" t="str">
        <f>IF(AND(AdmittedwithRecentDischarge!$O1835&lt;&gt;"",AdmittedwithRecentDischarge!$I1835&lt;&gt;"",AdmittedwithRecentDischarge!$S1835&lt;&gt;""), AdmittedwithRecentDischarge!$S1835,"")</f>
        <v/>
      </c>
      <c r="D1583" s="97">
        <f>RANK($F1583,$F$6:$F$2005,0)+COUNTIF($F$6:$F1583,F1583)</f>
        <v>100</v>
      </c>
      <c r="E1583" s="97"/>
      <c r="F1583" s="97"/>
      <c r="G1583" s="97"/>
      <c r="H1583" s="97"/>
      <c r="I1583" s="93"/>
      <c r="J1583" s="97"/>
      <c r="K1583" s="51" t="str">
        <f>IF(AND(TransferLog!$J1599&lt;&gt;"",TransferLog!$L1599&lt;&gt;""), TransferLog!$L1599,"")</f>
        <v/>
      </c>
      <c r="L1583" s="97">
        <f t="array" ref="L1583">RANK($N1583,$N$6:$N$2005,0)+COUNTIF($N$6:$N1583,N1583)</f>
        <v>100</v>
      </c>
      <c r="M1583" s="97"/>
      <c r="N1583" s="97"/>
      <c r="O1583" s="97"/>
      <c r="P1583" s="97"/>
      <c r="Q1583" s="93"/>
      <c r="U1583" s="93"/>
      <c r="W1583" s="51" t="str">
        <f>IF(AND(AdmittedwithRecentDischarge!$O1835&lt;&gt;"",AdmittedwithRecentDischarge!$I1835&lt;&gt;"",AdmittedwithRecentDischarge!$W1835&lt;&gt;""), AdmittedwithRecentDischarge!$W1835,"")</f>
        <v/>
      </c>
      <c r="X1583" s="97">
        <f t="array" ref="X1583">RANK($Z1583,$Z$6:$Z$2005,0)+COUNTIF($Z$6:$Z1583,Z1583)</f>
        <v>100</v>
      </c>
      <c r="AC1583" s="97"/>
      <c r="AD1583" s="93"/>
    </row>
    <row r="1584" spans="1:30">
      <c r="A1584" s="97">
        <f t="shared" si="24"/>
        <v>1579</v>
      </c>
      <c r="B1584" s="97"/>
      <c r="C1584" s="51" t="str">
        <f>IF(AND(AdmittedwithRecentDischarge!$O1836&lt;&gt;"",AdmittedwithRecentDischarge!$I1836&lt;&gt;"",AdmittedwithRecentDischarge!$S1836&lt;&gt;""), AdmittedwithRecentDischarge!$S1836,"")</f>
        <v/>
      </c>
      <c r="D1584" s="97">
        <f>RANK($F1584,$F$6:$F$2005,0)+COUNTIF($F$6:$F1584,F1584)</f>
        <v>100</v>
      </c>
      <c r="E1584" s="97"/>
      <c r="F1584" s="97"/>
      <c r="G1584" s="97"/>
      <c r="H1584" s="97"/>
      <c r="I1584" s="93"/>
      <c r="J1584" s="97"/>
      <c r="K1584" s="51" t="str">
        <f>IF(AND(TransferLog!$J1600&lt;&gt;"",TransferLog!$L1600&lt;&gt;""), TransferLog!$L1600,"")</f>
        <v/>
      </c>
      <c r="L1584" s="97">
        <f t="array" ref="L1584">RANK($N1584,$N$6:$N$2005,0)+COUNTIF($N$6:$N1584,N1584)</f>
        <v>100</v>
      </c>
      <c r="M1584" s="97"/>
      <c r="N1584" s="97"/>
      <c r="O1584" s="97"/>
      <c r="P1584" s="97"/>
      <c r="Q1584" s="93"/>
      <c r="U1584" s="93"/>
      <c r="W1584" s="51" t="str">
        <f>IF(AND(AdmittedwithRecentDischarge!$O1836&lt;&gt;"",AdmittedwithRecentDischarge!$I1836&lt;&gt;"",AdmittedwithRecentDischarge!$W1836&lt;&gt;""), AdmittedwithRecentDischarge!$W1836,"")</f>
        <v/>
      </c>
      <c r="X1584" s="97">
        <f t="array" ref="X1584">RANK($Z1584,$Z$6:$Z$2005,0)+COUNTIF($Z$6:$Z1584,Z1584)</f>
        <v>100</v>
      </c>
      <c r="AC1584" s="97"/>
      <c r="AD1584" s="93"/>
    </row>
    <row r="1585" spans="1:30">
      <c r="A1585" s="97">
        <f t="shared" si="24"/>
        <v>1580</v>
      </c>
      <c r="B1585" s="97"/>
      <c r="C1585" s="51" t="str">
        <f>IF(AND(AdmittedwithRecentDischarge!$O1837&lt;&gt;"",AdmittedwithRecentDischarge!$I1837&lt;&gt;"",AdmittedwithRecentDischarge!$S1837&lt;&gt;""), AdmittedwithRecentDischarge!$S1837,"")</f>
        <v/>
      </c>
      <c r="D1585" s="97">
        <f>RANK($F1585,$F$6:$F$2005,0)+COUNTIF($F$6:$F1585,F1585)</f>
        <v>100</v>
      </c>
      <c r="E1585" s="97"/>
      <c r="F1585" s="97"/>
      <c r="G1585" s="97"/>
      <c r="H1585" s="97"/>
      <c r="I1585" s="93"/>
      <c r="J1585" s="97"/>
      <c r="K1585" s="51" t="str">
        <f>IF(AND(TransferLog!$J1601&lt;&gt;"",TransferLog!$L1601&lt;&gt;""), TransferLog!$L1601,"")</f>
        <v/>
      </c>
      <c r="L1585" s="97">
        <f t="array" ref="L1585">RANK($N1585,$N$6:$N$2005,0)+COUNTIF($N$6:$N1585,N1585)</f>
        <v>100</v>
      </c>
      <c r="M1585" s="97"/>
      <c r="N1585" s="97"/>
      <c r="O1585" s="97"/>
      <c r="P1585" s="97"/>
      <c r="Q1585" s="93"/>
      <c r="U1585" s="93"/>
      <c r="W1585" s="51" t="str">
        <f>IF(AND(AdmittedwithRecentDischarge!$O1837&lt;&gt;"",AdmittedwithRecentDischarge!$I1837&lt;&gt;"",AdmittedwithRecentDischarge!$W1837&lt;&gt;""), AdmittedwithRecentDischarge!$W1837,"")</f>
        <v/>
      </c>
      <c r="X1585" s="97">
        <f t="array" ref="X1585">RANK($Z1585,$Z$6:$Z$2005,0)+COUNTIF($Z$6:$Z1585,Z1585)</f>
        <v>100</v>
      </c>
      <c r="AC1585" s="97"/>
      <c r="AD1585" s="93"/>
    </row>
    <row r="1586" spans="1:30">
      <c r="A1586" s="97">
        <f t="shared" si="24"/>
        <v>1581</v>
      </c>
      <c r="B1586" s="97"/>
      <c r="C1586" s="51" t="str">
        <f>IF(AND(AdmittedwithRecentDischarge!$O1838&lt;&gt;"",AdmittedwithRecentDischarge!$I1838&lt;&gt;"",AdmittedwithRecentDischarge!$S1838&lt;&gt;""), AdmittedwithRecentDischarge!$S1838,"")</f>
        <v/>
      </c>
      <c r="D1586" s="97">
        <f>RANK($F1586,$F$6:$F$2005,0)+COUNTIF($F$6:$F1586,F1586)</f>
        <v>100</v>
      </c>
      <c r="E1586" s="97"/>
      <c r="F1586" s="97"/>
      <c r="G1586" s="97"/>
      <c r="H1586" s="97"/>
      <c r="I1586" s="93"/>
      <c r="J1586" s="97"/>
      <c r="K1586" s="51" t="str">
        <f>IF(AND(TransferLog!$J1602&lt;&gt;"",TransferLog!$L1602&lt;&gt;""), TransferLog!$L1602,"")</f>
        <v/>
      </c>
      <c r="L1586" s="97">
        <f t="array" ref="L1586">RANK($N1586,$N$6:$N$2005,0)+COUNTIF($N$6:$N1586,N1586)</f>
        <v>100</v>
      </c>
      <c r="M1586" s="97"/>
      <c r="N1586" s="97"/>
      <c r="O1586" s="97"/>
      <c r="P1586" s="97"/>
      <c r="Q1586" s="93"/>
      <c r="U1586" s="93"/>
      <c r="W1586" s="51" t="str">
        <f>IF(AND(AdmittedwithRecentDischarge!$O1838&lt;&gt;"",AdmittedwithRecentDischarge!$I1838&lt;&gt;"",AdmittedwithRecentDischarge!$W1838&lt;&gt;""), AdmittedwithRecentDischarge!$W1838,"")</f>
        <v/>
      </c>
      <c r="X1586" s="97">
        <f t="array" ref="X1586">RANK($Z1586,$Z$6:$Z$2005,0)+COUNTIF($Z$6:$Z1586,Z1586)</f>
        <v>100</v>
      </c>
      <c r="AC1586" s="97"/>
      <c r="AD1586" s="93"/>
    </row>
    <row r="1587" spans="1:30">
      <c r="A1587" s="97">
        <f t="shared" si="24"/>
        <v>1582</v>
      </c>
      <c r="B1587" s="97"/>
      <c r="C1587" s="51" t="str">
        <f>IF(AND(AdmittedwithRecentDischarge!$O1839&lt;&gt;"",AdmittedwithRecentDischarge!$I1839&lt;&gt;"",AdmittedwithRecentDischarge!$S1839&lt;&gt;""), AdmittedwithRecentDischarge!$S1839,"")</f>
        <v/>
      </c>
      <c r="D1587" s="97">
        <f>RANK($F1587,$F$6:$F$2005,0)+COUNTIF($F$6:$F1587,F1587)</f>
        <v>100</v>
      </c>
      <c r="E1587" s="97"/>
      <c r="F1587" s="97"/>
      <c r="G1587" s="97"/>
      <c r="H1587" s="97"/>
      <c r="I1587" s="93"/>
      <c r="J1587" s="97"/>
      <c r="K1587" s="51" t="str">
        <f>IF(AND(TransferLog!$J1603&lt;&gt;"",TransferLog!$L1603&lt;&gt;""), TransferLog!$L1603,"")</f>
        <v/>
      </c>
      <c r="L1587" s="97">
        <f t="array" ref="L1587">RANK($N1587,$N$6:$N$2005,0)+COUNTIF($N$6:$N1587,N1587)</f>
        <v>100</v>
      </c>
      <c r="M1587" s="97"/>
      <c r="N1587" s="97"/>
      <c r="O1587" s="97"/>
      <c r="P1587" s="97"/>
      <c r="Q1587" s="93"/>
      <c r="U1587" s="93"/>
      <c r="W1587" s="51" t="str">
        <f>IF(AND(AdmittedwithRecentDischarge!$O1839&lt;&gt;"",AdmittedwithRecentDischarge!$I1839&lt;&gt;"",AdmittedwithRecentDischarge!$W1839&lt;&gt;""), AdmittedwithRecentDischarge!$W1839,"")</f>
        <v/>
      </c>
      <c r="X1587" s="97">
        <f t="array" ref="X1587">RANK($Z1587,$Z$6:$Z$2005,0)+COUNTIF($Z$6:$Z1587,Z1587)</f>
        <v>100</v>
      </c>
      <c r="AC1587" s="97"/>
      <c r="AD1587" s="93"/>
    </row>
    <row r="1588" spans="1:30">
      <c r="A1588" s="97">
        <f t="shared" si="24"/>
        <v>1583</v>
      </c>
      <c r="B1588" s="97"/>
      <c r="C1588" s="51" t="str">
        <f>IF(AND(AdmittedwithRecentDischarge!$O1840&lt;&gt;"",AdmittedwithRecentDischarge!$I1840&lt;&gt;"",AdmittedwithRecentDischarge!$S1840&lt;&gt;""), AdmittedwithRecentDischarge!$S1840,"")</f>
        <v/>
      </c>
      <c r="D1588" s="97">
        <f>RANK($F1588,$F$6:$F$2005,0)+COUNTIF($F$6:$F1588,F1588)</f>
        <v>100</v>
      </c>
      <c r="E1588" s="97"/>
      <c r="F1588" s="97"/>
      <c r="G1588" s="97"/>
      <c r="H1588" s="97"/>
      <c r="I1588" s="93"/>
      <c r="J1588" s="97"/>
      <c r="K1588" s="51" t="str">
        <f>IF(AND(TransferLog!$J1604&lt;&gt;"",TransferLog!$L1604&lt;&gt;""), TransferLog!$L1604,"")</f>
        <v/>
      </c>
      <c r="L1588" s="97">
        <f t="array" ref="L1588">RANK($N1588,$N$6:$N$2005,0)+COUNTIF($N$6:$N1588,N1588)</f>
        <v>100</v>
      </c>
      <c r="M1588" s="97"/>
      <c r="N1588" s="97"/>
      <c r="O1588" s="97"/>
      <c r="P1588" s="97"/>
      <c r="Q1588" s="93"/>
      <c r="U1588" s="93"/>
      <c r="W1588" s="51" t="str">
        <f>IF(AND(AdmittedwithRecentDischarge!$O1840&lt;&gt;"",AdmittedwithRecentDischarge!$I1840&lt;&gt;"",AdmittedwithRecentDischarge!$W1840&lt;&gt;""), AdmittedwithRecentDischarge!$W1840,"")</f>
        <v/>
      </c>
      <c r="X1588" s="97">
        <f t="array" ref="X1588">RANK($Z1588,$Z$6:$Z$2005,0)+COUNTIF($Z$6:$Z1588,Z1588)</f>
        <v>100</v>
      </c>
      <c r="AC1588" s="97"/>
      <c r="AD1588" s="93"/>
    </row>
    <row r="1589" spans="1:30">
      <c r="A1589" s="97">
        <f t="shared" si="24"/>
        <v>1584</v>
      </c>
      <c r="B1589" s="97"/>
      <c r="C1589" s="51" t="str">
        <f>IF(AND(AdmittedwithRecentDischarge!$O1841&lt;&gt;"",AdmittedwithRecentDischarge!$I1841&lt;&gt;"",AdmittedwithRecentDischarge!$S1841&lt;&gt;""), AdmittedwithRecentDischarge!$S1841,"")</f>
        <v/>
      </c>
      <c r="D1589" s="97">
        <f>RANK($F1589,$F$6:$F$2005,0)+COUNTIF($F$6:$F1589,F1589)</f>
        <v>100</v>
      </c>
      <c r="E1589" s="97"/>
      <c r="F1589" s="97"/>
      <c r="G1589" s="97"/>
      <c r="H1589" s="97"/>
      <c r="I1589" s="93"/>
      <c r="J1589" s="97"/>
      <c r="K1589" s="51" t="str">
        <f>IF(AND(TransferLog!$J1605&lt;&gt;"",TransferLog!$L1605&lt;&gt;""), TransferLog!$L1605,"")</f>
        <v/>
      </c>
      <c r="L1589" s="97">
        <f t="array" ref="L1589">RANK($N1589,$N$6:$N$2005,0)+COUNTIF($N$6:$N1589,N1589)</f>
        <v>100</v>
      </c>
      <c r="M1589" s="97"/>
      <c r="N1589" s="97"/>
      <c r="O1589" s="97"/>
      <c r="P1589" s="97"/>
      <c r="Q1589" s="93"/>
      <c r="U1589" s="93"/>
      <c r="W1589" s="51" t="str">
        <f>IF(AND(AdmittedwithRecentDischarge!$O1841&lt;&gt;"",AdmittedwithRecentDischarge!$I1841&lt;&gt;"",AdmittedwithRecentDischarge!$W1841&lt;&gt;""), AdmittedwithRecentDischarge!$W1841,"")</f>
        <v/>
      </c>
      <c r="X1589" s="97">
        <f t="array" ref="X1589">RANK($Z1589,$Z$6:$Z$2005,0)+COUNTIF($Z$6:$Z1589,Z1589)</f>
        <v>100</v>
      </c>
      <c r="AC1589" s="97"/>
      <c r="AD1589" s="93"/>
    </row>
    <row r="1590" spans="1:30">
      <c r="A1590" s="97">
        <f t="shared" si="24"/>
        <v>1585</v>
      </c>
      <c r="B1590" s="97"/>
      <c r="C1590" s="51" t="str">
        <f>IF(AND(AdmittedwithRecentDischarge!$O1842&lt;&gt;"",AdmittedwithRecentDischarge!$I1842&lt;&gt;"",AdmittedwithRecentDischarge!$S1842&lt;&gt;""), AdmittedwithRecentDischarge!$S1842,"")</f>
        <v/>
      </c>
      <c r="D1590" s="97">
        <f>RANK($F1590,$F$6:$F$2005,0)+COUNTIF($F$6:$F1590,F1590)</f>
        <v>100</v>
      </c>
      <c r="E1590" s="97"/>
      <c r="F1590" s="97"/>
      <c r="G1590" s="97"/>
      <c r="H1590" s="97"/>
      <c r="I1590" s="93"/>
      <c r="J1590" s="97"/>
      <c r="K1590" s="51" t="str">
        <f>IF(AND(TransferLog!$J1606&lt;&gt;"",TransferLog!$L1606&lt;&gt;""), TransferLog!$L1606,"")</f>
        <v/>
      </c>
      <c r="L1590" s="97">
        <f t="array" ref="L1590">RANK($N1590,$N$6:$N$2005,0)+COUNTIF($N$6:$N1590,N1590)</f>
        <v>100</v>
      </c>
      <c r="M1590" s="97"/>
      <c r="N1590" s="97"/>
      <c r="O1590" s="97"/>
      <c r="P1590" s="97"/>
      <c r="Q1590" s="93"/>
      <c r="U1590" s="93"/>
      <c r="W1590" s="51" t="str">
        <f>IF(AND(AdmittedwithRecentDischarge!$O1842&lt;&gt;"",AdmittedwithRecentDischarge!$I1842&lt;&gt;"",AdmittedwithRecentDischarge!$W1842&lt;&gt;""), AdmittedwithRecentDischarge!$W1842,"")</f>
        <v/>
      </c>
      <c r="X1590" s="97">
        <f t="array" ref="X1590">RANK($Z1590,$Z$6:$Z$2005,0)+COUNTIF($Z$6:$Z1590,Z1590)</f>
        <v>100</v>
      </c>
      <c r="AC1590" s="97"/>
      <c r="AD1590" s="93"/>
    </row>
    <row r="1591" spans="1:30">
      <c r="A1591" s="97">
        <f t="shared" si="24"/>
        <v>1586</v>
      </c>
      <c r="B1591" s="97"/>
      <c r="C1591" s="51" t="str">
        <f>IF(AND(AdmittedwithRecentDischarge!$O1843&lt;&gt;"",AdmittedwithRecentDischarge!$I1843&lt;&gt;"",AdmittedwithRecentDischarge!$S1843&lt;&gt;""), AdmittedwithRecentDischarge!$S1843,"")</f>
        <v/>
      </c>
      <c r="D1591" s="97">
        <f>RANK($F1591,$F$6:$F$2005,0)+COUNTIF($F$6:$F1591,F1591)</f>
        <v>100</v>
      </c>
      <c r="E1591" s="97"/>
      <c r="F1591" s="97"/>
      <c r="G1591" s="97"/>
      <c r="H1591" s="97"/>
      <c r="I1591" s="93"/>
      <c r="J1591" s="97"/>
      <c r="K1591" s="51" t="str">
        <f>IF(AND(TransferLog!$J1607&lt;&gt;"",TransferLog!$L1607&lt;&gt;""), TransferLog!$L1607,"")</f>
        <v/>
      </c>
      <c r="L1591" s="97">
        <f t="array" ref="L1591">RANK($N1591,$N$6:$N$2005,0)+COUNTIF($N$6:$N1591,N1591)</f>
        <v>100</v>
      </c>
      <c r="M1591" s="97"/>
      <c r="N1591" s="97"/>
      <c r="O1591" s="97"/>
      <c r="P1591" s="97"/>
      <c r="Q1591" s="93"/>
      <c r="U1591" s="93"/>
      <c r="W1591" s="51" t="str">
        <f>IF(AND(AdmittedwithRecentDischarge!$O1843&lt;&gt;"",AdmittedwithRecentDischarge!$I1843&lt;&gt;"",AdmittedwithRecentDischarge!$W1843&lt;&gt;""), AdmittedwithRecentDischarge!$W1843,"")</f>
        <v/>
      </c>
      <c r="X1591" s="97">
        <f t="array" ref="X1591">RANK($Z1591,$Z$6:$Z$2005,0)+COUNTIF($Z$6:$Z1591,Z1591)</f>
        <v>100</v>
      </c>
      <c r="AC1591" s="97"/>
      <c r="AD1591" s="93"/>
    </row>
    <row r="1592" spans="1:30">
      <c r="A1592" s="97">
        <f t="shared" si="24"/>
        <v>1587</v>
      </c>
      <c r="B1592" s="97"/>
      <c r="C1592" s="51" t="str">
        <f>IF(AND(AdmittedwithRecentDischarge!$O1844&lt;&gt;"",AdmittedwithRecentDischarge!$I1844&lt;&gt;"",AdmittedwithRecentDischarge!$S1844&lt;&gt;""), AdmittedwithRecentDischarge!$S1844,"")</f>
        <v/>
      </c>
      <c r="D1592" s="97">
        <f>RANK($F1592,$F$6:$F$2005,0)+COUNTIF($F$6:$F1592,F1592)</f>
        <v>100</v>
      </c>
      <c r="E1592" s="97"/>
      <c r="F1592" s="97"/>
      <c r="G1592" s="97"/>
      <c r="H1592" s="97"/>
      <c r="I1592" s="93"/>
      <c r="J1592" s="97"/>
      <c r="K1592" s="51" t="str">
        <f>IF(AND(TransferLog!$J1608&lt;&gt;"",TransferLog!$L1608&lt;&gt;""), TransferLog!$L1608,"")</f>
        <v/>
      </c>
      <c r="L1592" s="97">
        <f t="array" ref="L1592">RANK($N1592,$N$6:$N$2005,0)+COUNTIF($N$6:$N1592,N1592)</f>
        <v>100</v>
      </c>
      <c r="M1592" s="97"/>
      <c r="N1592" s="97"/>
      <c r="O1592" s="97"/>
      <c r="P1592" s="97"/>
      <c r="Q1592" s="93"/>
      <c r="U1592" s="93"/>
      <c r="W1592" s="51" t="str">
        <f>IF(AND(AdmittedwithRecentDischarge!$O1844&lt;&gt;"",AdmittedwithRecentDischarge!$I1844&lt;&gt;"",AdmittedwithRecentDischarge!$W1844&lt;&gt;""), AdmittedwithRecentDischarge!$W1844,"")</f>
        <v/>
      </c>
      <c r="X1592" s="97">
        <f t="array" ref="X1592">RANK($Z1592,$Z$6:$Z$2005,0)+COUNTIF($Z$6:$Z1592,Z1592)</f>
        <v>100</v>
      </c>
      <c r="AC1592" s="97"/>
      <c r="AD1592" s="93"/>
    </row>
    <row r="1593" spans="1:30">
      <c r="A1593" s="97">
        <f t="shared" si="24"/>
        <v>1588</v>
      </c>
      <c r="B1593" s="97"/>
      <c r="C1593" s="51" t="str">
        <f>IF(AND(AdmittedwithRecentDischarge!$O1845&lt;&gt;"",AdmittedwithRecentDischarge!$I1845&lt;&gt;"",AdmittedwithRecentDischarge!$S1845&lt;&gt;""), AdmittedwithRecentDischarge!$S1845,"")</f>
        <v/>
      </c>
      <c r="D1593" s="97">
        <f>RANK($F1593,$F$6:$F$2005,0)+COUNTIF($F$6:$F1593,F1593)</f>
        <v>100</v>
      </c>
      <c r="E1593" s="97"/>
      <c r="F1593" s="97"/>
      <c r="G1593" s="97"/>
      <c r="H1593" s="97"/>
      <c r="I1593" s="93"/>
      <c r="J1593" s="97"/>
      <c r="K1593" s="51" t="str">
        <f>IF(AND(TransferLog!$J1609&lt;&gt;"",TransferLog!$L1609&lt;&gt;""), TransferLog!$L1609,"")</f>
        <v/>
      </c>
      <c r="L1593" s="97">
        <f t="array" ref="L1593">RANK($N1593,$N$6:$N$2005,0)+COUNTIF($N$6:$N1593,N1593)</f>
        <v>100</v>
      </c>
      <c r="M1593" s="97"/>
      <c r="N1593" s="97"/>
      <c r="O1593" s="97"/>
      <c r="P1593" s="97"/>
      <c r="Q1593" s="93"/>
      <c r="U1593" s="93"/>
      <c r="W1593" s="51" t="str">
        <f>IF(AND(AdmittedwithRecentDischarge!$O1845&lt;&gt;"",AdmittedwithRecentDischarge!$I1845&lt;&gt;"",AdmittedwithRecentDischarge!$W1845&lt;&gt;""), AdmittedwithRecentDischarge!$W1845,"")</f>
        <v/>
      </c>
      <c r="X1593" s="97">
        <f t="array" ref="X1593">RANK($Z1593,$Z$6:$Z$2005,0)+COUNTIF($Z$6:$Z1593,Z1593)</f>
        <v>100</v>
      </c>
      <c r="AC1593" s="97"/>
      <c r="AD1593" s="93"/>
    </row>
    <row r="1594" spans="1:30">
      <c r="A1594" s="97">
        <f t="shared" si="24"/>
        <v>1589</v>
      </c>
      <c r="B1594" s="97"/>
      <c r="C1594" s="51" t="str">
        <f>IF(AND(AdmittedwithRecentDischarge!$O1846&lt;&gt;"",AdmittedwithRecentDischarge!$I1846&lt;&gt;"",AdmittedwithRecentDischarge!$S1846&lt;&gt;""), AdmittedwithRecentDischarge!$S1846,"")</f>
        <v/>
      </c>
      <c r="D1594" s="97">
        <f>RANK($F1594,$F$6:$F$2005,0)+COUNTIF($F$6:$F1594,F1594)</f>
        <v>100</v>
      </c>
      <c r="E1594" s="97"/>
      <c r="F1594" s="97"/>
      <c r="G1594" s="97"/>
      <c r="H1594" s="97"/>
      <c r="I1594" s="93"/>
      <c r="J1594" s="97"/>
      <c r="K1594" s="51" t="str">
        <f>IF(AND(TransferLog!$J1610&lt;&gt;"",TransferLog!$L1610&lt;&gt;""), TransferLog!$L1610,"")</f>
        <v/>
      </c>
      <c r="L1594" s="97">
        <f t="array" ref="L1594">RANK($N1594,$N$6:$N$2005,0)+COUNTIF($N$6:$N1594,N1594)</f>
        <v>100</v>
      </c>
      <c r="M1594" s="97"/>
      <c r="N1594" s="97"/>
      <c r="O1594" s="97"/>
      <c r="P1594" s="97"/>
      <c r="Q1594" s="93"/>
      <c r="U1594" s="93"/>
      <c r="W1594" s="51" t="str">
        <f>IF(AND(AdmittedwithRecentDischarge!$O1846&lt;&gt;"",AdmittedwithRecentDischarge!$I1846&lt;&gt;"",AdmittedwithRecentDischarge!$W1846&lt;&gt;""), AdmittedwithRecentDischarge!$W1846,"")</f>
        <v/>
      </c>
      <c r="X1594" s="97">
        <f t="array" ref="X1594">RANK($Z1594,$Z$6:$Z$2005,0)+COUNTIF($Z$6:$Z1594,Z1594)</f>
        <v>100</v>
      </c>
      <c r="AC1594" s="97"/>
      <c r="AD1594" s="93"/>
    </row>
    <row r="1595" spans="1:30">
      <c r="A1595" s="97">
        <f t="shared" si="24"/>
        <v>1590</v>
      </c>
      <c r="B1595" s="97"/>
      <c r="C1595" s="51" t="str">
        <f>IF(AND(AdmittedwithRecentDischarge!$O1847&lt;&gt;"",AdmittedwithRecentDischarge!$I1847&lt;&gt;"",AdmittedwithRecentDischarge!$S1847&lt;&gt;""), AdmittedwithRecentDischarge!$S1847,"")</f>
        <v/>
      </c>
      <c r="D1595" s="97">
        <f>RANK($F1595,$F$6:$F$2005,0)+COUNTIF($F$6:$F1595,F1595)</f>
        <v>100</v>
      </c>
      <c r="E1595" s="97"/>
      <c r="F1595" s="97"/>
      <c r="G1595" s="97"/>
      <c r="H1595" s="97"/>
      <c r="I1595" s="93"/>
      <c r="J1595" s="97"/>
      <c r="K1595" s="51" t="str">
        <f>IF(AND(TransferLog!$J1611&lt;&gt;"",TransferLog!$L1611&lt;&gt;""), TransferLog!$L1611,"")</f>
        <v/>
      </c>
      <c r="L1595" s="97">
        <f t="array" ref="L1595">RANK($N1595,$N$6:$N$2005,0)+COUNTIF($N$6:$N1595,N1595)</f>
        <v>100</v>
      </c>
      <c r="M1595" s="97"/>
      <c r="N1595" s="97"/>
      <c r="O1595" s="97"/>
      <c r="P1595" s="97"/>
      <c r="Q1595" s="93"/>
      <c r="U1595" s="93"/>
      <c r="W1595" s="51" t="str">
        <f>IF(AND(AdmittedwithRecentDischarge!$O1847&lt;&gt;"",AdmittedwithRecentDischarge!$I1847&lt;&gt;"",AdmittedwithRecentDischarge!$W1847&lt;&gt;""), AdmittedwithRecentDischarge!$W1847,"")</f>
        <v/>
      </c>
      <c r="X1595" s="97">
        <f t="array" ref="X1595">RANK($Z1595,$Z$6:$Z$2005,0)+COUNTIF($Z$6:$Z1595,Z1595)</f>
        <v>100</v>
      </c>
      <c r="AC1595" s="97"/>
      <c r="AD1595" s="93"/>
    </row>
    <row r="1596" spans="1:30">
      <c r="A1596" s="97">
        <f t="shared" si="24"/>
        <v>1591</v>
      </c>
      <c r="B1596" s="97"/>
      <c r="C1596" s="51" t="str">
        <f>IF(AND(AdmittedwithRecentDischarge!$O1848&lt;&gt;"",AdmittedwithRecentDischarge!$I1848&lt;&gt;"",AdmittedwithRecentDischarge!$S1848&lt;&gt;""), AdmittedwithRecentDischarge!$S1848,"")</f>
        <v/>
      </c>
      <c r="D1596" s="97">
        <f>RANK($F1596,$F$6:$F$2005,0)+COUNTIF($F$6:$F1596,F1596)</f>
        <v>100</v>
      </c>
      <c r="E1596" s="97"/>
      <c r="F1596" s="97"/>
      <c r="G1596" s="97"/>
      <c r="H1596" s="97"/>
      <c r="I1596" s="93"/>
      <c r="J1596" s="97"/>
      <c r="K1596" s="51" t="str">
        <f>IF(AND(TransferLog!$J1612&lt;&gt;"",TransferLog!$L1612&lt;&gt;""), TransferLog!$L1612,"")</f>
        <v/>
      </c>
      <c r="L1596" s="97">
        <f t="array" ref="L1596">RANK($N1596,$N$6:$N$2005,0)+COUNTIF($N$6:$N1596,N1596)</f>
        <v>100</v>
      </c>
      <c r="M1596" s="97"/>
      <c r="N1596" s="97"/>
      <c r="O1596" s="97"/>
      <c r="P1596" s="97"/>
      <c r="Q1596" s="93"/>
      <c r="U1596" s="93"/>
      <c r="W1596" s="51" t="str">
        <f>IF(AND(AdmittedwithRecentDischarge!$O1848&lt;&gt;"",AdmittedwithRecentDischarge!$I1848&lt;&gt;"",AdmittedwithRecentDischarge!$W1848&lt;&gt;""), AdmittedwithRecentDischarge!$W1848,"")</f>
        <v/>
      </c>
      <c r="X1596" s="97">
        <f t="array" ref="X1596">RANK($Z1596,$Z$6:$Z$2005,0)+COUNTIF($Z$6:$Z1596,Z1596)</f>
        <v>100</v>
      </c>
      <c r="AC1596" s="97"/>
      <c r="AD1596" s="93"/>
    </row>
    <row r="1597" spans="1:30">
      <c r="A1597" s="97">
        <f t="shared" si="24"/>
        <v>1592</v>
      </c>
      <c r="B1597" s="97"/>
      <c r="C1597" s="51" t="str">
        <f>IF(AND(AdmittedwithRecentDischarge!$O1849&lt;&gt;"",AdmittedwithRecentDischarge!$I1849&lt;&gt;"",AdmittedwithRecentDischarge!$S1849&lt;&gt;""), AdmittedwithRecentDischarge!$S1849,"")</f>
        <v/>
      </c>
      <c r="D1597" s="97">
        <f>RANK($F1597,$F$6:$F$2005,0)+COUNTIF($F$6:$F1597,F1597)</f>
        <v>100</v>
      </c>
      <c r="E1597" s="97"/>
      <c r="F1597" s="97"/>
      <c r="G1597" s="97"/>
      <c r="H1597" s="97"/>
      <c r="I1597" s="93"/>
      <c r="J1597" s="97"/>
      <c r="K1597" s="51" t="str">
        <f>IF(AND(TransferLog!$J1613&lt;&gt;"",TransferLog!$L1613&lt;&gt;""), TransferLog!$L1613,"")</f>
        <v/>
      </c>
      <c r="L1597" s="97">
        <f t="array" ref="L1597">RANK($N1597,$N$6:$N$2005,0)+COUNTIF($N$6:$N1597,N1597)</f>
        <v>100</v>
      </c>
      <c r="M1597" s="97"/>
      <c r="N1597" s="97"/>
      <c r="O1597" s="97"/>
      <c r="P1597" s="97"/>
      <c r="Q1597" s="93"/>
      <c r="U1597" s="93"/>
      <c r="W1597" s="51" t="str">
        <f>IF(AND(AdmittedwithRecentDischarge!$O1849&lt;&gt;"",AdmittedwithRecentDischarge!$I1849&lt;&gt;"",AdmittedwithRecentDischarge!$W1849&lt;&gt;""), AdmittedwithRecentDischarge!$W1849,"")</f>
        <v/>
      </c>
      <c r="X1597" s="97">
        <f t="array" ref="X1597">RANK($Z1597,$Z$6:$Z$2005,0)+COUNTIF($Z$6:$Z1597,Z1597)</f>
        <v>100</v>
      </c>
      <c r="AC1597" s="97"/>
      <c r="AD1597" s="93"/>
    </row>
    <row r="1598" spans="1:30">
      <c r="A1598" s="97">
        <f t="shared" si="24"/>
        <v>1593</v>
      </c>
      <c r="B1598" s="97"/>
      <c r="C1598" s="51" t="str">
        <f>IF(AND(AdmittedwithRecentDischarge!$O1850&lt;&gt;"",AdmittedwithRecentDischarge!$I1850&lt;&gt;"",AdmittedwithRecentDischarge!$S1850&lt;&gt;""), AdmittedwithRecentDischarge!$S1850,"")</f>
        <v/>
      </c>
      <c r="D1598" s="97">
        <f>RANK($F1598,$F$6:$F$2005,0)+COUNTIF($F$6:$F1598,F1598)</f>
        <v>100</v>
      </c>
      <c r="E1598" s="97"/>
      <c r="F1598" s="97"/>
      <c r="G1598" s="97"/>
      <c r="H1598" s="97"/>
      <c r="I1598" s="93"/>
      <c r="J1598" s="97"/>
      <c r="K1598" s="51" t="str">
        <f>IF(AND(TransferLog!$J1614&lt;&gt;"",TransferLog!$L1614&lt;&gt;""), TransferLog!$L1614,"")</f>
        <v/>
      </c>
      <c r="L1598" s="97">
        <f t="array" ref="L1598">RANK($N1598,$N$6:$N$2005,0)+COUNTIF($N$6:$N1598,N1598)</f>
        <v>100</v>
      </c>
      <c r="M1598" s="97"/>
      <c r="N1598" s="97"/>
      <c r="O1598" s="97"/>
      <c r="P1598" s="97"/>
      <c r="Q1598" s="93"/>
      <c r="U1598" s="93"/>
      <c r="W1598" s="51" t="str">
        <f>IF(AND(AdmittedwithRecentDischarge!$O1850&lt;&gt;"",AdmittedwithRecentDischarge!$I1850&lt;&gt;"",AdmittedwithRecentDischarge!$W1850&lt;&gt;""), AdmittedwithRecentDischarge!$W1850,"")</f>
        <v/>
      </c>
      <c r="X1598" s="97">
        <f t="array" ref="X1598">RANK($Z1598,$Z$6:$Z$2005,0)+COUNTIF($Z$6:$Z1598,Z1598)</f>
        <v>100</v>
      </c>
      <c r="AC1598" s="97"/>
      <c r="AD1598" s="93"/>
    </row>
    <row r="1599" spans="1:30">
      <c r="A1599" s="97">
        <f t="shared" si="24"/>
        <v>1594</v>
      </c>
      <c r="B1599" s="97"/>
      <c r="C1599" s="51" t="str">
        <f>IF(AND(AdmittedwithRecentDischarge!$O1851&lt;&gt;"",AdmittedwithRecentDischarge!$I1851&lt;&gt;"",AdmittedwithRecentDischarge!$S1851&lt;&gt;""), AdmittedwithRecentDischarge!$S1851,"")</f>
        <v/>
      </c>
      <c r="D1599" s="97">
        <f>RANK($F1599,$F$6:$F$2005,0)+COUNTIF($F$6:$F1599,F1599)</f>
        <v>100</v>
      </c>
      <c r="E1599" s="97"/>
      <c r="F1599" s="97"/>
      <c r="G1599" s="97"/>
      <c r="H1599" s="97"/>
      <c r="I1599" s="93"/>
      <c r="J1599" s="97"/>
      <c r="K1599" s="51" t="str">
        <f>IF(AND(TransferLog!$J1615&lt;&gt;"",TransferLog!$L1615&lt;&gt;""), TransferLog!$L1615,"")</f>
        <v/>
      </c>
      <c r="L1599" s="97">
        <f t="array" ref="L1599">RANK($N1599,$N$6:$N$2005,0)+COUNTIF($N$6:$N1599,N1599)</f>
        <v>100</v>
      </c>
      <c r="M1599" s="97"/>
      <c r="N1599" s="97"/>
      <c r="O1599" s="97"/>
      <c r="P1599" s="97"/>
      <c r="Q1599" s="93"/>
      <c r="U1599" s="93"/>
      <c r="W1599" s="51" t="str">
        <f>IF(AND(AdmittedwithRecentDischarge!$O1851&lt;&gt;"",AdmittedwithRecentDischarge!$I1851&lt;&gt;"",AdmittedwithRecentDischarge!$W1851&lt;&gt;""), AdmittedwithRecentDischarge!$W1851,"")</f>
        <v/>
      </c>
      <c r="X1599" s="97">
        <f t="array" ref="X1599">RANK($Z1599,$Z$6:$Z$2005,0)+COUNTIF($Z$6:$Z1599,Z1599)</f>
        <v>100</v>
      </c>
      <c r="AC1599" s="97"/>
      <c r="AD1599" s="93"/>
    </row>
    <row r="1600" spans="1:30">
      <c r="A1600" s="97">
        <f t="shared" si="24"/>
        <v>1595</v>
      </c>
      <c r="B1600" s="97"/>
      <c r="C1600" s="51" t="str">
        <f>IF(AND(AdmittedwithRecentDischarge!$O1852&lt;&gt;"",AdmittedwithRecentDischarge!$I1852&lt;&gt;"",AdmittedwithRecentDischarge!$S1852&lt;&gt;""), AdmittedwithRecentDischarge!$S1852,"")</f>
        <v/>
      </c>
      <c r="D1600" s="97">
        <f>RANK($F1600,$F$6:$F$2005,0)+COUNTIF($F$6:$F1600,F1600)</f>
        <v>100</v>
      </c>
      <c r="E1600" s="97"/>
      <c r="F1600" s="97"/>
      <c r="G1600" s="97"/>
      <c r="H1600" s="97"/>
      <c r="I1600" s="93"/>
      <c r="J1600" s="97"/>
      <c r="K1600" s="51" t="str">
        <f>IF(AND(TransferLog!$J1616&lt;&gt;"",TransferLog!$L1616&lt;&gt;""), TransferLog!$L1616,"")</f>
        <v/>
      </c>
      <c r="L1600" s="97">
        <f t="array" ref="L1600">RANK($N1600,$N$6:$N$2005,0)+COUNTIF($N$6:$N1600,N1600)</f>
        <v>100</v>
      </c>
      <c r="M1600" s="97"/>
      <c r="N1600" s="97"/>
      <c r="O1600" s="97"/>
      <c r="P1600" s="97"/>
      <c r="Q1600" s="93"/>
      <c r="U1600" s="93"/>
      <c r="W1600" s="51" t="str">
        <f>IF(AND(AdmittedwithRecentDischarge!$O1852&lt;&gt;"",AdmittedwithRecentDischarge!$I1852&lt;&gt;"",AdmittedwithRecentDischarge!$W1852&lt;&gt;""), AdmittedwithRecentDischarge!$W1852,"")</f>
        <v/>
      </c>
      <c r="X1600" s="97">
        <f t="array" ref="X1600">RANK($Z1600,$Z$6:$Z$2005,0)+COUNTIF($Z$6:$Z1600,Z1600)</f>
        <v>100</v>
      </c>
      <c r="AC1600" s="97"/>
      <c r="AD1600" s="93"/>
    </row>
    <row r="1601" spans="1:30">
      <c r="A1601" s="97">
        <f t="shared" si="24"/>
        <v>1596</v>
      </c>
      <c r="B1601" s="97"/>
      <c r="C1601" s="51" t="str">
        <f>IF(AND(AdmittedwithRecentDischarge!$O1853&lt;&gt;"",AdmittedwithRecentDischarge!$I1853&lt;&gt;"",AdmittedwithRecentDischarge!$S1853&lt;&gt;""), AdmittedwithRecentDischarge!$S1853,"")</f>
        <v/>
      </c>
      <c r="D1601" s="97">
        <f>RANK($F1601,$F$6:$F$2005,0)+COUNTIF($F$6:$F1601,F1601)</f>
        <v>100</v>
      </c>
      <c r="E1601" s="97"/>
      <c r="F1601" s="97"/>
      <c r="G1601" s="97"/>
      <c r="H1601" s="97"/>
      <c r="I1601" s="93"/>
      <c r="J1601" s="97"/>
      <c r="K1601" s="51" t="str">
        <f>IF(AND(TransferLog!$J1617&lt;&gt;"",TransferLog!$L1617&lt;&gt;""), TransferLog!$L1617,"")</f>
        <v/>
      </c>
      <c r="L1601" s="97">
        <f t="array" ref="L1601">RANK($N1601,$N$6:$N$2005,0)+COUNTIF($N$6:$N1601,N1601)</f>
        <v>100</v>
      </c>
      <c r="M1601" s="97"/>
      <c r="N1601" s="97"/>
      <c r="O1601" s="97"/>
      <c r="P1601" s="97"/>
      <c r="Q1601" s="93"/>
      <c r="U1601" s="93"/>
      <c r="W1601" s="51" t="str">
        <f>IF(AND(AdmittedwithRecentDischarge!$O1853&lt;&gt;"",AdmittedwithRecentDischarge!$I1853&lt;&gt;"",AdmittedwithRecentDischarge!$W1853&lt;&gt;""), AdmittedwithRecentDischarge!$W1853,"")</f>
        <v/>
      </c>
      <c r="X1601" s="97">
        <f t="array" ref="X1601">RANK($Z1601,$Z$6:$Z$2005,0)+COUNTIF($Z$6:$Z1601,Z1601)</f>
        <v>100</v>
      </c>
      <c r="AC1601" s="97"/>
      <c r="AD1601" s="93"/>
    </row>
    <row r="1602" spans="1:30">
      <c r="A1602" s="97">
        <f t="shared" si="24"/>
        <v>1597</v>
      </c>
      <c r="B1602" s="97"/>
      <c r="C1602" s="51" t="str">
        <f>IF(AND(AdmittedwithRecentDischarge!$O1854&lt;&gt;"",AdmittedwithRecentDischarge!$I1854&lt;&gt;"",AdmittedwithRecentDischarge!$S1854&lt;&gt;""), AdmittedwithRecentDischarge!$S1854,"")</f>
        <v/>
      </c>
      <c r="D1602" s="97">
        <f>RANK($F1602,$F$6:$F$2005,0)+COUNTIF($F$6:$F1602,F1602)</f>
        <v>100</v>
      </c>
      <c r="E1602" s="97"/>
      <c r="F1602" s="97"/>
      <c r="G1602" s="97"/>
      <c r="H1602" s="97"/>
      <c r="I1602" s="93"/>
      <c r="J1602" s="97"/>
      <c r="K1602" s="51" t="str">
        <f>IF(AND(TransferLog!$J1618&lt;&gt;"",TransferLog!$L1618&lt;&gt;""), TransferLog!$L1618,"")</f>
        <v/>
      </c>
      <c r="L1602" s="97">
        <f t="array" ref="L1602">RANK($N1602,$N$6:$N$2005,0)+COUNTIF($N$6:$N1602,N1602)</f>
        <v>100</v>
      </c>
      <c r="M1602" s="97"/>
      <c r="N1602" s="97"/>
      <c r="O1602" s="97"/>
      <c r="P1602" s="97"/>
      <c r="Q1602" s="93"/>
      <c r="U1602" s="93"/>
      <c r="W1602" s="51" t="str">
        <f>IF(AND(AdmittedwithRecentDischarge!$O1854&lt;&gt;"",AdmittedwithRecentDischarge!$I1854&lt;&gt;"",AdmittedwithRecentDischarge!$W1854&lt;&gt;""), AdmittedwithRecentDischarge!$W1854,"")</f>
        <v/>
      </c>
      <c r="X1602" s="97">
        <f t="array" ref="X1602">RANK($Z1602,$Z$6:$Z$2005,0)+COUNTIF($Z$6:$Z1602,Z1602)</f>
        <v>100</v>
      </c>
      <c r="AC1602" s="97"/>
      <c r="AD1602" s="93"/>
    </row>
    <row r="1603" spans="1:30">
      <c r="A1603" s="97">
        <f t="shared" si="24"/>
        <v>1598</v>
      </c>
      <c r="B1603" s="97"/>
      <c r="C1603" s="51" t="str">
        <f>IF(AND(AdmittedwithRecentDischarge!$O1855&lt;&gt;"",AdmittedwithRecentDischarge!$I1855&lt;&gt;"",AdmittedwithRecentDischarge!$S1855&lt;&gt;""), AdmittedwithRecentDischarge!$S1855,"")</f>
        <v/>
      </c>
      <c r="D1603" s="97">
        <f>RANK($F1603,$F$6:$F$2005,0)+COUNTIF($F$6:$F1603,F1603)</f>
        <v>100</v>
      </c>
      <c r="E1603" s="97"/>
      <c r="F1603" s="97"/>
      <c r="G1603" s="97"/>
      <c r="H1603" s="97"/>
      <c r="I1603" s="93"/>
      <c r="J1603" s="97"/>
      <c r="K1603" s="51" t="str">
        <f>IF(AND(TransferLog!$J1619&lt;&gt;"",TransferLog!$L1619&lt;&gt;""), TransferLog!$L1619,"")</f>
        <v/>
      </c>
      <c r="L1603" s="97">
        <f t="array" ref="L1603">RANK($N1603,$N$6:$N$2005,0)+COUNTIF($N$6:$N1603,N1603)</f>
        <v>100</v>
      </c>
      <c r="M1603" s="97"/>
      <c r="N1603" s="97"/>
      <c r="O1603" s="97"/>
      <c r="P1603" s="97"/>
      <c r="Q1603" s="93"/>
      <c r="U1603" s="93"/>
      <c r="W1603" s="51" t="str">
        <f>IF(AND(AdmittedwithRecentDischarge!$O1855&lt;&gt;"",AdmittedwithRecentDischarge!$I1855&lt;&gt;"",AdmittedwithRecentDischarge!$W1855&lt;&gt;""), AdmittedwithRecentDischarge!$W1855,"")</f>
        <v/>
      </c>
      <c r="X1603" s="97">
        <f t="array" ref="X1603">RANK($Z1603,$Z$6:$Z$2005,0)+COUNTIF($Z$6:$Z1603,Z1603)</f>
        <v>100</v>
      </c>
      <c r="AC1603" s="97"/>
      <c r="AD1603" s="93"/>
    </row>
    <row r="1604" spans="1:30">
      <c r="A1604" s="97">
        <f t="shared" si="24"/>
        <v>1599</v>
      </c>
      <c r="B1604" s="97"/>
      <c r="C1604" s="51" t="str">
        <f>IF(AND(AdmittedwithRecentDischarge!$O1856&lt;&gt;"",AdmittedwithRecentDischarge!$I1856&lt;&gt;"",AdmittedwithRecentDischarge!$S1856&lt;&gt;""), AdmittedwithRecentDischarge!$S1856,"")</f>
        <v/>
      </c>
      <c r="D1604" s="97">
        <f>RANK($F1604,$F$6:$F$2005,0)+COUNTIF($F$6:$F1604,F1604)</f>
        <v>100</v>
      </c>
      <c r="E1604" s="97"/>
      <c r="F1604" s="97"/>
      <c r="G1604" s="97"/>
      <c r="H1604" s="97"/>
      <c r="I1604" s="93"/>
      <c r="J1604" s="97"/>
      <c r="K1604" s="51" t="str">
        <f>IF(AND(TransferLog!$J1620&lt;&gt;"",TransferLog!$L1620&lt;&gt;""), TransferLog!$L1620,"")</f>
        <v/>
      </c>
      <c r="L1604" s="97">
        <f t="array" ref="L1604">RANK($N1604,$N$6:$N$2005,0)+COUNTIF($N$6:$N1604,N1604)</f>
        <v>100</v>
      </c>
      <c r="M1604" s="97"/>
      <c r="N1604" s="97"/>
      <c r="O1604" s="97"/>
      <c r="P1604" s="97"/>
      <c r="Q1604" s="93"/>
      <c r="U1604" s="93"/>
      <c r="W1604" s="51" t="str">
        <f>IF(AND(AdmittedwithRecentDischarge!$O1856&lt;&gt;"",AdmittedwithRecentDischarge!$I1856&lt;&gt;"",AdmittedwithRecentDischarge!$W1856&lt;&gt;""), AdmittedwithRecentDischarge!$W1856,"")</f>
        <v/>
      </c>
      <c r="X1604" s="97">
        <f t="array" ref="X1604">RANK($Z1604,$Z$6:$Z$2005,0)+COUNTIF($Z$6:$Z1604,Z1604)</f>
        <v>100</v>
      </c>
      <c r="AC1604" s="97"/>
      <c r="AD1604" s="93"/>
    </row>
    <row r="1605" spans="1:30">
      <c r="A1605" s="97">
        <f t="shared" si="24"/>
        <v>1600</v>
      </c>
      <c r="B1605" s="97"/>
      <c r="C1605" s="51" t="str">
        <f>IF(AND(AdmittedwithRecentDischarge!$O1857&lt;&gt;"",AdmittedwithRecentDischarge!$I1857&lt;&gt;"",AdmittedwithRecentDischarge!$S1857&lt;&gt;""), AdmittedwithRecentDischarge!$S1857,"")</f>
        <v/>
      </c>
      <c r="D1605" s="97">
        <f>RANK($F1605,$F$6:$F$2005,0)+COUNTIF($F$6:$F1605,F1605)</f>
        <v>100</v>
      </c>
      <c r="E1605" s="97"/>
      <c r="F1605" s="97"/>
      <c r="G1605" s="97"/>
      <c r="H1605" s="97"/>
      <c r="I1605" s="93"/>
      <c r="J1605" s="97"/>
      <c r="K1605" s="51" t="str">
        <f>IF(AND(TransferLog!$J1621&lt;&gt;"",TransferLog!$L1621&lt;&gt;""), TransferLog!$L1621,"")</f>
        <v/>
      </c>
      <c r="L1605" s="97">
        <f t="array" ref="L1605">RANK($N1605,$N$6:$N$2005,0)+COUNTIF($N$6:$N1605,N1605)</f>
        <v>100</v>
      </c>
      <c r="M1605" s="97"/>
      <c r="N1605" s="97"/>
      <c r="O1605" s="97"/>
      <c r="P1605" s="97"/>
      <c r="Q1605" s="93"/>
      <c r="U1605" s="93"/>
      <c r="W1605" s="51" t="str">
        <f>IF(AND(AdmittedwithRecentDischarge!$O1857&lt;&gt;"",AdmittedwithRecentDischarge!$I1857&lt;&gt;"",AdmittedwithRecentDischarge!$W1857&lt;&gt;""), AdmittedwithRecentDischarge!$W1857,"")</f>
        <v/>
      </c>
      <c r="X1605" s="97">
        <f t="array" ref="X1605">RANK($Z1605,$Z$6:$Z$2005,0)+COUNTIF($Z$6:$Z1605,Z1605)</f>
        <v>100</v>
      </c>
      <c r="AC1605" s="97"/>
      <c r="AD1605" s="93"/>
    </row>
    <row r="1606" spans="1:30">
      <c r="A1606" s="97">
        <f t="shared" si="24"/>
        <v>1601</v>
      </c>
      <c r="B1606" s="97"/>
      <c r="C1606" s="51" t="str">
        <f>IF(AND(AdmittedwithRecentDischarge!$O1858&lt;&gt;"",AdmittedwithRecentDischarge!$I1858&lt;&gt;"",AdmittedwithRecentDischarge!$S1858&lt;&gt;""), AdmittedwithRecentDischarge!$S1858,"")</f>
        <v/>
      </c>
      <c r="D1606" s="97">
        <f>RANK($F1606,$F$6:$F$2005,0)+COUNTIF($F$6:$F1606,F1606)</f>
        <v>100</v>
      </c>
      <c r="E1606" s="97"/>
      <c r="F1606" s="97"/>
      <c r="G1606" s="97"/>
      <c r="H1606" s="97"/>
      <c r="I1606" s="93"/>
      <c r="J1606" s="97"/>
      <c r="K1606" s="51" t="str">
        <f>IF(AND(TransferLog!$J1622&lt;&gt;"",TransferLog!$L1622&lt;&gt;""), TransferLog!$L1622,"")</f>
        <v/>
      </c>
      <c r="L1606" s="97">
        <f t="array" ref="L1606">RANK($N1606,$N$6:$N$2005,0)+COUNTIF($N$6:$N1606,N1606)</f>
        <v>100</v>
      </c>
      <c r="M1606" s="97"/>
      <c r="N1606" s="97"/>
      <c r="O1606" s="97"/>
      <c r="P1606" s="97"/>
      <c r="Q1606" s="93"/>
      <c r="U1606" s="93"/>
      <c r="W1606" s="51" t="str">
        <f>IF(AND(AdmittedwithRecentDischarge!$O1858&lt;&gt;"",AdmittedwithRecentDischarge!$I1858&lt;&gt;"",AdmittedwithRecentDischarge!$W1858&lt;&gt;""), AdmittedwithRecentDischarge!$W1858,"")</f>
        <v/>
      </c>
      <c r="X1606" s="97">
        <f t="array" ref="X1606">RANK($Z1606,$Z$6:$Z$2005,0)+COUNTIF($Z$6:$Z1606,Z1606)</f>
        <v>100</v>
      </c>
      <c r="AC1606" s="97"/>
      <c r="AD1606" s="93"/>
    </row>
    <row r="1607" spans="1:30">
      <c r="A1607" s="97">
        <f t="shared" ref="A1607:A1670" si="25">ROW()-5</f>
        <v>1602</v>
      </c>
      <c r="B1607" s="97"/>
      <c r="C1607" s="51" t="str">
        <f>IF(AND(AdmittedwithRecentDischarge!$O1859&lt;&gt;"",AdmittedwithRecentDischarge!$I1859&lt;&gt;"",AdmittedwithRecentDischarge!$S1859&lt;&gt;""), AdmittedwithRecentDischarge!$S1859,"")</f>
        <v/>
      </c>
      <c r="D1607" s="97">
        <f>RANK($F1607,$F$6:$F$2005,0)+COUNTIF($F$6:$F1607,F1607)</f>
        <v>100</v>
      </c>
      <c r="E1607" s="97"/>
      <c r="F1607" s="97"/>
      <c r="G1607" s="97"/>
      <c r="H1607" s="97"/>
      <c r="I1607" s="93"/>
      <c r="J1607" s="97"/>
      <c r="K1607" s="51" t="str">
        <f>IF(AND(TransferLog!$J1623&lt;&gt;"",TransferLog!$L1623&lt;&gt;""), TransferLog!$L1623,"")</f>
        <v/>
      </c>
      <c r="L1607" s="97">
        <f t="array" ref="L1607">RANK($N1607,$N$6:$N$2005,0)+COUNTIF($N$6:$N1607,N1607)</f>
        <v>100</v>
      </c>
      <c r="M1607" s="97"/>
      <c r="N1607" s="97"/>
      <c r="O1607" s="97"/>
      <c r="P1607" s="97"/>
      <c r="Q1607" s="93"/>
      <c r="U1607" s="93"/>
      <c r="W1607" s="51" t="str">
        <f>IF(AND(AdmittedwithRecentDischarge!$O1859&lt;&gt;"",AdmittedwithRecentDischarge!$I1859&lt;&gt;"",AdmittedwithRecentDischarge!$W1859&lt;&gt;""), AdmittedwithRecentDischarge!$W1859,"")</f>
        <v/>
      </c>
      <c r="X1607" s="97">
        <f t="array" ref="X1607">RANK($Z1607,$Z$6:$Z$2005,0)+COUNTIF($Z$6:$Z1607,Z1607)</f>
        <v>100</v>
      </c>
      <c r="AC1607" s="97"/>
      <c r="AD1607" s="93"/>
    </row>
    <row r="1608" spans="1:30">
      <c r="A1608" s="97">
        <f t="shared" si="25"/>
        <v>1603</v>
      </c>
      <c r="B1608" s="97"/>
      <c r="C1608" s="51" t="str">
        <f>IF(AND(AdmittedwithRecentDischarge!$O1860&lt;&gt;"",AdmittedwithRecentDischarge!$I1860&lt;&gt;"",AdmittedwithRecentDischarge!$S1860&lt;&gt;""), AdmittedwithRecentDischarge!$S1860,"")</f>
        <v/>
      </c>
      <c r="D1608" s="97">
        <f>RANK($F1608,$F$6:$F$2005,0)+COUNTIF($F$6:$F1608,F1608)</f>
        <v>100</v>
      </c>
      <c r="E1608" s="97"/>
      <c r="F1608" s="97"/>
      <c r="G1608" s="97"/>
      <c r="H1608" s="97"/>
      <c r="I1608" s="93"/>
      <c r="J1608" s="97"/>
      <c r="K1608" s="51" t="str">
        <f>IF(AND(TransferLog!$J1624&lt;&gt;"",TransferLog!$L1624&lt;&gt;""), TransferLog!$L1624,"")</f>
        <v/>
      </c>
      <c r="L1608" s="97">
        <f t="array" ref="L1608">RANK($N1608,$N$6:$N$2005,0)+COUNTIF($N$6:$N1608,N1608)</f>
        <v>100</v>
      </c>
      <c r="M1608" s="97"/>
      <c r="N1608" s="97"/>
      <c r="O1608" s="97"/>
      <c r="P1608" s="97"/>
      <c r="Q1608" s="93"/>
      <c r="U1608" s="93"/>
      <c r="W1608" s="51" t="str">
        <f>IF(AND(AdmittedwithRecentDischarge!$O1860&lt;&gt;"",AdmittedwithRecentDischarge!$I1860&lt;&gt;"",AdmittedwithRecentDischarge!$W1860&lt;&gt;""), AdmittedwithRecentDischarge!$W1860,"")</f>
        <v/>
      </c>
      <c r="X1608" s="97">
        <f t="array" ref="X1608">RANK($Z1608,$Z$6:$Z$2005,0)+COUNTIF($Z$6:$Z1608,Z1608)</f>
        <v>100</v>
      </c>
      <c r="AC1608" s="97"/>
      <c r="AD1608" s="93"/>
    </row>
    <row r="1609" spans="1:30">
      <c r="A1609" s="97">
        <f t="shared" si="25"/>
        <v>1604</v>
      </c>
      <c r="B1609" s="97"/>
      <c r="C1609" s="51" t="str">
        <f>IF(AND(AdmittedwithRecentDischarge!$O1861&lt;&gt;"",AdmittedwithRecentDischarge!$I1861&lt;&gt;"",AdmittedwithRecentDischarge!$S1861&lt;&gt;""), AdmittedwithRecentDischarge!$S1861,"")</f>
        <v/>
      </c>
      <c r="D1609" s="97">
        <f>RANK($F1609,$F$6:$F$2005,0)+COUNTIF($F$6:$F1609,F1609)</f>
        <v>100</v>
      </c>
      <c r="E1609" s="97"/>
      <c r="F1609" s="97"/>
      <c r="G1609" s="97"/>
      <c r="H1609" s="97"/>
      <c r="I1609" s="93"/>
      <c r="J1609" s="97"/>
      <c r="K1609" s="51" t="str">
        <f>IF(AND(TransferLog!$J1625&lt;&gt;"",TransferLog!$L1625&lt;&gt;""), TransferLog!$L1625,"")</f>
        <v/>
      </c>
      <c r="L1609" s="97">
        <f t="array" ref="L1609">RANK($N1609,$N$6:$N$2005,0)+COUNTIF($N$6:$N1609,N1609)</f>
        <v>100</v>
      </c>
      <c r="M1609" s="97"/>
      <c r="N1609" s="97"/>
      <c r="O1609" s="97"/>
      <c r="P1609" s="97"/>
      <c r="Q1609" s="93"/>
      <c r="U1609" s="93"/>
      <c r="W1609" s="51" t="str">
        <f>IF(AND(AdmittedwithRecentDischarge!$O1861&lt;&gt;"",AdmittedwithRecentDischarge!$I1861&lt;&gt;"",AdmittedwithRecentDischarge!$W1861&lt;&gt;""), AdmittedwithRecentDischarge!$W1861,"")</f>
        <v/>
      </c>
      <c r="X1609" s="97">
        <f t="array" ref="X1609">RANK($Z1609,$Z$6:$Z$2005,0)+COUNTIF($Z$6:$Z1609,Z1609)</f>
        <v>100</v>
      </c>
      <c r="AC1609" s="97"/>
      <c r="AD1609" s="93"/>
    </row>
    <row r="1610" spans="1:30">
      <c r="A1610" s="97">
        <f t="shared" si="25"/>
        <v>1605</v>
      </c>
      <c r="B1610" s="97"/>
      <c r="C1610" s="51" t="str">
        <f>IF(AND(AdmittedwithRecentDischarge!$O1862&lt;&gt;"",AdmittedwithRecentDischarge!$I1862&lt;&gt;"",AdmittedwithRecentDischarge!$S1862&lt;&gt;""), AdmittedwithRecentDischarge!$S1862,"")</f>
        <v/>
      </c>
      <c r="D1610" s="97">
        <f>RANK($F1610,$F$6:$F$2005,0)+COUNTIF($F$6:$F1610,F1610)</f>
        <v>100</v>
      </c>
      <c r="E1610" s="97"/>
      <c r="F1610" s="97"/>
      <c r="G1610" s="97"/>
      <c r="H1610" s="97"/>
      <c r="I1610" s="93"/>
      <c r="J1610" s="97"/>
      <c r="K1610" s="51" t="str">
        <f>IF(AND(TransferLog!$J1626&lt;&gt;"",TransferLog!$L1626&lt;&gt;""), TransferLog!$L1626,"")</f>
        <v/>
      </c>
      <c r="L1610" s="97">
        <f t="array" ref="L1610">RANK($N1610,$N$6:$N$2005,0)+COUNTIF($N$6:$N1610,N1610)</f>
        <v>100</v>
      </c>
      <c r="M1610" s="97"/>
      <c r="N1610" s="97"/>
      <c r="O1610" s="97"/>
      <c r="P1610" s="97"/>
      <c r="Q1610" s="93"/>
      <c r="U1610" s="93"/>
      <c r="W1610" s="51" t="str">
        <f>IF(AND(AdmittedwithRecentDischarge!$O1862&lt;&gt;"",AdmittedwithRecentDischarge!$I1862&lt;&gt;"",AdmittedwithRecentDischarge!$W1862&lt;&gt;""), AdmittedwithRecentDischarge!$W1862,"")</f>
        <v/>
      </c>
      <c r="X1610" s="97">
        <f t="array" ref="X1610">RANK($Z1610,$Z$6:$Z$2005,0)+COUNTIF($Z$6:$Z1610,Z1610)</f>
        <v>100</v>
      </c>
      <c r="AC1610" s="97"/>
      <c r="AD1610" s="93"/>
    </row>
    <row r="1611" spans="1:30">
      <c r="A1611" s="97">
        <f t="shared" si="25"/>
        <v>1606</v>
      </c>
      <c r="B1611" s="97"/>
      <c r="C1611" s="51" t="str">
        <f>IF(AND(AdmittedwithRecentDischarge!$O1863&lt;&gt;"",AdmittedwithRecentDischarge!$I1863&lt;&gt;"",AdmittedwithRecentDischarge!$S1863&lt;&gt;""), AdmittedwithRecentDischarge!$S1863,"")</f>
        <v/>
      </c>
      <c r="D1611" s="97">
        <f>RANK($F1611,$F$6:$F$2005,0)+COUNTIF($F$6:$F1611,F1611)</f>
        <v>100</v>
      </c>
      <c r="E1611" s="97"/>
      <c r="F1611" s="97"/>
      <c r="G1611" s="97"/>
      <c r="H1611" s="97"/>
      <c r="I1611" s="93"/>
      <c r="J1611" s="97"/>
      <c r="K1611" s="51" t="str">
        <f>IF(AND(TransferLog!$J1627&lt;&gt;"",TransferLog!$L1627&lt;&gt;""), TransferLog!$L1627,"")</f>
        <v/>
      </c>
      <c r="L1611" s="97">
        <f t="array" ref="L1611">RANK($N1611,$N$6:$N$2005,0)+COUNTIF($N$6:$N1611,N1611)</f>
        <v>100</v>
      </c>
      <c r="M1611" s="97"/>
      <c r="N1611" s="97"/>
      <c r="O1611" s="97"/>
      <c r="P1611" s="97"/>
      <c r="Q1611" s="93"/>
      <c r="U1611" s="93"/>
      <c r="W1611" s="51" t="str">
        <f>IF(AND(AdmittedwithRecentDischarge!$O1863&lt;&gt;"",AdmittedwithRecentDischarge!$I1863&lt;&gt;"",AdmittedwithRecentDischarge!$W1863&lt;&gt;""), AdmittedwithRecentDischarge!$W1863,"")</f>
        <v/>
      </c>
      <c r="X1611" s="97">
        <f t="array" ref="X1611">RANK($Z1611,$Z$6:$Z$2005,0)+COUNTIF($Z$6:$Z1611,Z1611)</f>
        <v>100</v>
      </c>
      <c r="AC1611" s="97"/>
      <c r="AD1611" s="93"/>
    </row>
    <row r="1612" spans="1:30">
      <c r="A1612" s="97">
        <f t="shared" si="25"/>
        <v>1607</v>
      </c>
      <c r="B1612" s="97"/>
      <c r="C1612" s="51" t="str">
        <f>IF(AND(AdmittedwithRecentDischarge!$O1864&lt;&gt;"",AdmittedwithRecentDischarge!$I1864&lt;&gt;"",AdmittedwithRecentDischarge!$S1864&lt;&gt;""), AdmittedwithRecentDischarge!$S1864,"")</f>
        <v/>
      </c>
      <c r="D1612" s="97">
        <f>RANK($F1612,$F$6:$F$2005,0)+COUNTIF($F$6:$F1612,F1612)</f>
        <v>100</v>
      </c>
      <c r="E1612" s="97"/>
      <c r="F1612" s="97"/>
      <c r="G1612" s="97"/>
      <c r="H1612" s="97"/>
      <c r="I1612" s="93"/>
      <c r="J1612" s="97"/>
      <c r="K1612" s="51" t="str">
        <f>IF(AND(TransferLog!$J1628&lt;&gt;"",TransferLog!$L1628&lt;&gt;""), TransferLog!$L1628,"")</f>
        <v/>
      </c>
      <c r="L1612" s="97">
        <f t="array" ref="L1612">RANK($N1612,$N$6:$N$2005,0)+COUNTIF($N$6:$N1612,N1612)</f>
        <v>100</v>
      </c>
      <c r="M1612" s="97"/>
      <c r="N1612" s="97"/>
      <c r="O1612" s="97"/>
      <c r="P1612" s="97"/>
      <c r="Q1612" s="93"/>
      <c r="U1612" s="93"/>
      <c r="W1612" s="51" t="str">
        <f>IF(AND(AdmittedwithRecentDischarge!$O1864&lt;&gt;"",AdmittedwithRecentDischarge!$I1864&lt;&gt;"",AdmittedwithRecentDischarge!$W1864&lt;&gt;""), AdmittedwithRecentDischarge!$W1864,"")</f>
        <v/>
      </c>
      <c r="X1612" s="97">
        <f t="array" ref="X1612">RANK($Z1612,$Z$6:$Z$2005,0)+COUNTIF($Z$6:$Z1612,Z1612)</f>
        <v>100</v>
      </c>
      <c r="AC1612" s="97"/>
      <c r="AD1612" s="93"/>
    </row>
    <row r="1613" spans="1:30">
      <c r="A1613" s="97">
        <f t="shared" si="25"/>
        <v>1608</v>
      </c>
      <c r="B1613" s="97"/>
      <c r="C1613" s="51" t="str">
        <f>IF(AND(AdmittedwithRecentDischarge!$O1865&lt;&gt;"",AdmittedwithRecentDischarge!$I1865&lt;&gt;"",AdmittedwithRecentDischarge!$S1865&lt;&gt;""), AdmittedwithRecentDischarge!$S1865,"")</f>
        <v/>
      </c>
      <c r="D1613" s="97">
        <f>RANK($F1613,$F$6:$F$2005,0)+COUNTIF($F$6:$F1613,F1613)</f>
        <v>100</v>
      </c>
      <c r="E1613" s="97"/>
      <c r="F1613" s="97"/>
      <c r="G1613" s="97"/>
      <c r="H1613" s="97"/>
      <c r="I1613" s="93"/>
      <c r="J1613" s="97"/>
      <c r="K1613" s="51" t="str">
        <f>IF(AND(TransferLog!$J1629&lt;&gt;"",TransferLog!$L1629&lt;&gt;""), TransferLog!$L1629,"")</f>
        <v/>
      </c>
      <c r="L1613" s="97">
        <f t="array" ref="L1613">RANK($N1613,$N$6:$N$2005,0)+COUNTIF($N$6:$N1613,N1613)</f>
        <v>100</v>
      </c>
      <c r="M1613" s="97"/>
      <c r="N1613" s="97"/>
      <c r="O1613" s="97"/>
      <c r="P1613" s="97"/>
      <c r="Q1613" s="93"/>
      <c r="U1613" s="93"/>
      <c r="W1613" s="51" t="str">
        <f>IF(AND(AdmittedwithRecentDischarge!$O1865&lt;&gt;"",AdmittedwithRecentDischarge!$I1865&lt;&gt;"",AdmittedwithRecentDischarge!$W1865&lt;&gt;""), AdmittedwithRecentDischarge!$W1865,"")</f>
        <v/>
      </c>
      <c r="X1613" s="97">
        <f t="array" ref="X1613">RANK($Z1613,$Z$6:$Z$2005,0)+COUNTIF($Z$6:$Z1613,Z1613)</f>
        <v>100</v>
      </c>
      <c r="AC1613" s="97"/>
      <c r="AD1613" s="93"/>
    </row>
    <row r="1614" spans="1:30">
      <c r="A1614" s="97">
        <f t="shared" si="25"/>
        <v>1609</v>
      </c>
      <c r="B1614" s="97"/>
      <c r="C1614" s="51" t="str">
        <f>IF(AND(AdmittedwithRecentDischarge!$O1866&lt;&gt;"",AdmittedwithRecentDischarge!$I1866&lt;&gt;"",AdmittedwithRecentDischarge!$S1866&lt;&gt;""), AdmittedwithRecentDischarge!$S1866,"")</f>
        <v/>
      </c>
      <c r="D1614" s="97">
        <f>RANK($F1614,$F$6:$F$2005,0)+COUNTIF($F$6:$F1614,F1614)</f>
        <v>100</v>
      </c>
      <c r="E1614" s="97"/>
      <c r="F1614" s="97"/>
      <c r="G1614" s="97"/>
      <c r="H1614" s="97"/>
      <c r="I1614" s="93"/>
      <c r="J1614" s="97"/>
      <c r="K1614" s="51" t="str">
        <f>IF(AND(TransferLog!$J1630&lt;&gt;"",TransferLog!$L1630&lt;&gt;""), TransferLog!$L1630,"")</f>
        <v/>
      </c>
      <c r="L1614" s="97">
        <f t="array" ref="L1614">RANK($N1614,$N$6:$N$2005,0)+COUNTIF($N$6:$N1614,N1614)</f>
        <v>100</v>
      </c>
      <c r="M1614" s="97"/>
      <c r="N1614" s="97"/>
      <c r="O1614" s="97"/>
      <c r="P1614" s="97"/>
      <c r="Q1614" s="93"/>
      <c r="U1614" s="93"/>
      <c r="W1614" s="51" t="str">
        <f>IF(AND(AdmittedwithRecentDischarge!$O1866&lt;&gt;"",AdmittedwithRecentDischarge!$I1866&lt;&gt;"",AdmittedwithRecentDischarge!$W1866&lt;&gt;""), AdmittedwithRecentDischarge!$W1866,"")</f>
        <v/>
      </c>
      <c r="X1614" s="97">
        <f t="array" ref="X1614">RANK($Z1614,$Z$6:$Z$2005,0)+COUNTIF($Z$6:$Z1614,Z1614)</f>
        <v>100</v>
      </c>
      <c r="AC1614" s="97"/>
      <c r="AD1614" s="93"/>
    </row>
    <row r="1615" spans="1:30">
      <c r="A1615" s="97">
        <f t="shared" si="25"/>
        <v>1610</v>
      </c>
      <c r="B1615" s="97"/>
      <c r="C1615" s="51" t="str">
        <f>IF(AND(AdmittedwithRecentDischarge!$O1867&lt;&gt;"",AdmittedwithRecentDischarge!$I1867&lt;&gt;"",AdmittedwithRecentDischarge!$S1867&lt;&gt;""), AdmittedwithRecentDischarge!$S1867,"")</f>
        <v/>
      </c>
      <c r="D1615" s="97">
        <f>RANK($F1615,$F$6:$F$2005,0)+COUNTIF($F$6:$F1615,F1615)</f>
        <v>100</v>
      </c>
      <c r="E1615" s="97"/>
      <c r="F1615" s="97"/>
      <c r="G1615" s="97"/>
      <c r="H1615" s="97"/>
      <c r="I1615" s="93"/>
      <c r="J1615" s="97"/>
      <c r="K1615" s="51" t="str">
        <f>IF(AND(TransferLog!$J1631&lt;&gt;"",TransferLog!$L1631&lt;&gt;""), TransferLog!$L1631,"")</f>
        <v/>
      </c>
      <c r="L1615" s="97">
        <f t="array" ref="L1615">RANK($N1615,$N$6:$N$2005,0)+COUNTIF($N$6:$N1615,N1615)</f>
        <v>100</v>
      </c>
      <c r="M1615" s="97"/>
      <c r="N1615" s="97"/>
      <c r="O1615" s="97"/>
      <c r="P1615" s="97"/>
      <c r="Q1615" s="93"/>
      <c r="U1615" s="93"/>
      <c r="W1615" s="51" t="str">
        <f>IF(AND(AdmittedwithRecentDischarge!$O1867&lt;&gt;"",AdmittedwithRecentDischarge!$I1867&lt;&gt;"",AdmittedwithRecentDischarge!$W1867&lt;&gt;""), AdmittedwithRecentDischarge!$W1867,"")</f>
        <v/>
      </c>
      <c r="X1615" s="97">
        <f t="array" ref="X1615">RANK($Z1615,$Z$6:$Z$2005,0)+COUNTIF($Z$6:$Z1615,Z1615)</f>
        <v>100</v>
      </c>
      <c r="AC1615" s="97"/>
      <c r="AD1615" s="93"/>
    </row>
    <row r="1616" spans="1:30">
      <c r="A1616" s="97">
        <f t="shared" si="25"/>
        <v>1611</v>
      </c>
      <c r="B1616" s="97"/>
      <c r="C1616" s="51" t="str">
        <f>IF(AND(AdmittedwithRecentDischarge!$O1868&lt;&gt;"",AdmittedwithRecentDischarge!$I1868&lt;&gt;"",AdmittedwithRecentDischarge!$S1868&lt;&gt;""), AdmittedwithRecentDischarge!$S1868,"")</f>
        <v/>
      </c>
      <c r="D1616" s="97">
        <f>RANK($F1616,$F$6:$F$2005,0)+COUNTIF($F$6:$F1616,F1616)</f>
        <v>100</v>
      </c>
      <c r="E1616" s="97"/>
      <c r="F1616" s="97"/>
      <c r="G1616" s="97"/>
      <c r="H1616" s="97"/>
      <c r="I1616" s="93"/>
      <c r="J1616" s="97"/>
      <c r="K1616" s="51" t="str">
        <f>IF(AND(TransferLog!$J1632&lt;&gt;"",TransferLog!$L1632&lt;&gt;""), TransferLog!$L1632,"")</f>
        <v/>
      </c>
      <c r="L1616" s="97">
        <f t="array" ref="L1616">RANK($N1616,$N$6:$N$2005,0)+COUNTIF($N$6:$N1616,N1616)</f>
        <v>100</v>
      </c>
      <c r="M1616" s="97"/>
      <c r="N1616" s="97"/>
      <c r="O1616" s="97"/>
      <c r="P1616" s="97"/>
      <c r="Q1616" s="93"/>
      <c r="U1616" s="93"/>
      <c r="W1616" s="51" t="str">
        <f>IF(AND(AdmittedwithRecentDischarge!$O1868&lt;&gt;"",AdmittedwithRecentDischarge!$I1868&lt;&gt;"",AdmittedwithRecentDischarge!$W1868&lt;&gt;""), AdmittedwithRecentDischarge!$W1868,"")</f>
        <v/>
      </c>
      <c r="X1616" s="97">
        <f t="array" ref="X1616">RANK($Z1616,$Z$6:$Z$2005,0)+COUNTIF($Z$6:$Z1616,Z1616)</f>
        <v>100</v>
      </c>
      <c r="AC1616" s="97"/>
      <c r="AD1616" s="93"/>
    </row>
    <row r="1617" spans="1:30">
      <c r="A1617" s="97">
        <f t="shared" si="25"/>
        <v>1612</v>
      </c>
      <c r="B1617" s="97"/>
      <c r="C1617" s="51" t="str">
        <f>IF(AND(AdmittedwithRecentDischarge!$O1869&lt;&gt;"",AdmittedwithRecentDischarge!$I1869&lt;&gt;"",AdmittedwithRecentDischarge!$S1869&lt;&gt;""), AdmittedwithRecentDischarge!$S1869,"")</f>
        <v/>
      </c>
      <c r="D1617" s="97">
        <f>RANK($F1617,$F$6:$F$2005,0)+COUNTIF($F$6:$F1617,F1617)</f>
        <v>100</v>
      </c>
      <c r="E1617" s="97"/>
      <c r="F1617" s="97"/>
      <c r="G1617" s="97"/>
      <c r="H1617" s="97"/>
      <c r="I1617" s="93"/>
      <c r="J1617" s="97"/>
      <c r="K1617" s="51" t="str">
        <f>IF(AND(TransferLog!$J1633&lt;&gt;"",TransferLog!$L1633&lt;&gt;""), TransferLog!$L1633,"")</f>
        <v/>
      </c>
      <c r="L1617" s="97">
        <f t="array" ref="L1617">RANK($N1617,$N$6:$N$2005,0)+COUNTIF($N$6:$N1617,N1617)</f>
        <v>100</v>
      </c>
      <c r="M1617" s="97"/>
      <c r="N1617" s="97"/>
      <c r="O1617" s="97"/>
      <c r="P1617" s="97"/>
      <c r="Q1617" s="93"/>
      <c r="U1617" s="93"/>
      <c r="W1617" s="51" t="str">
        <f>IF(AND(AdmittedwithRecentDischarge!$O1869&lt;&gt;"",AdmittedwithRecentDischarge!$I1869&lt;&gt;"",AdmittedwithRecentDischarge!$W1869&lt;&gt;""), AdmittedwithRecentDischarge!$W1869,"")</f>
        <v/>
      </c>
      <c r="X1617" s="97">
        <f t="array" ref="X1617">RANK($Z1617,$Z$6:$Z$2005,0)+COUNTIF($Z$6:$Z1617,Z1617)</f>
        <v>100</v>
      </c>
      <c r="AC1617" s="97"/>
      <c r="AD1617" s="93"/>
    </row>
    <row r="1618" spans="1:30">
      <c r="A1618" s="97">
        <f t="shared" si="25"/>
        <v>1613</v>
      </c>
      <c r="B1618" s="97"/>
      <c r="C1618" s="51" t="str">
        <f>IF(AND(AdmittedwithRecentDischarge!$O1870&lt;&gt;"",AdmittedwithRecentDischarge!$I1870&lt;&gt;"",AdmittedwithRecentDischarge!$S1870&lt;&gt;""), AdmittedwithRecentDischarge!$S1870,"")</f>
        <v/>
      </c>
      <c r="D1618" s="97">
        <f>RANK($F1618,$F$6:$F$2005,0)+COUNTIF($F$6:$F1618,F1618)</f>
        <v>100</v>
      </c>
      <c r="E1618" s="97"/>
      <c r="F1618" s="97"/>
      <c r="G1618" s="97"/>
      <c r="H1618" s="97"/>
      <c r="I1618" s="93"/>
      <c r="J1618" s="97"/>
      <c r="K1618" s="51" t="str">
        <f>IF(AND(TransferLog!$J1634&lt;&gt;"",TransferLog!$L1634&lt;&gt;""), TransferLog!$L1634,"")</f>
        <v/>
      </c>
      <c r="L1618" s="97">
        <f t="array" ref="L1618">RANK($N1618,$N$6:$N$2005,0)+COUNTIF($N$6:$N1618,N1618)</f>
        <v>100</v>
      </c>
      <c r="M1618" s="97"/>
      <c r="N1618" s="97"/>
      <c r="O1618" s="97"/>
      <c r="P1618" s="97"/>
      <c r="Q1618" s="93"/>
      <c r="U1618" s="93"/>
      <c r="W1618" s="51" t="str">
        <f>IF(AND(AdmittedwithRecentDischarge!$O1870&lt;&gt;"",AdmittedwithRecentDischarge!$I1870&lt;&gt;"",AdmittedwithRecentDischarge!$W1870&lt;&gt;""), AdmittedwithRecentDischarge!$W1870,"")</f>
        <v/>
      </c>
      <c r="X1618" s="97">
        <f t="array" ref="X1618">RANK($Z1618,$Z$6:$Z$2005,0)+COUNTIF($Z$6:$Z1618,Z1618)</f>
        <v>100</v>
      </c>
      <c r="AC1618" s="97"/>
      <c r="AD1618" s="93"/>
    </row>
    <row r="1619" spans="1:30">
      <c r="A1619" s="97">
        <f t="shared" si="25"/>
        <v>1614</v>
      </c>
      <c r="B1619" s="97"/>
      <c r="C1619" s="51" t="str">
        <f>IF(AND(AdmittedwithRecentDischarge!$O1871&lt;&gt;"",AdmittedwithRecentDischarge!$I1871&lt;&gt;"",AdmittedwithRecentDischarge!$S1871&lt;&gt;""), AdmittedwithRecentDischarge!$S1871,"")</f>
        <v/>
      </c>
      <c r="D1619" s="97">
        <f>RANK($F1619,$F$6:$F$2005,0)+COUNTIF($F$6:$F1619,F1619)</f>
        <v>100</v>
      </c>
      <c r="E1619" s="97"/>
      <c r="F1619" s="97"/>
      <c r="G1619" s="97"/>
      <c r="H1619" s="97"/>
      <c r="I1619" s="93"/>
      <c r="J1619" s="97"/>
      <c r="K1619" s="51" t="str">
        <f>IF(AND(TransferLog!$J1635&lt;&gt;"",TransferLog!$L1635&lt;&gt;""), TransferLog!$L1635,"")</f>
        <v/>
      </c>
      <c r="L1619" s="97">
        <f t="array" ref="L1619">RANK($N1619,$N$6:$N$2005,0)+COUNTIF($N$6:$N1619,N1619)</f>
        <v>100</v>
      </c>
      <c r="M1619" s="97"/>
      <c r="N1619" s="97"/>
      <c r="O1619" s="97"/>
      <c r="P1619" s="97"/>
      <c r="Q1619" s="93"/>
      <c r="U1619" s="93"/>
      <c r="W1619" s="51" t="str">
        <f>IF(AND(AdmittedwithRecentDischarge!$O1871&lt;&gt;"",AdmittedwithRecentDischarge!$I1871&lt;&gt;"",AdmittedwithRecentDischarge!$W1871&lt;&gt;""), AdmittedwithRecentDischarge!$W1871,"")</f>
        <v/>
      </c>
      <c r="X1619" s="97">
        <f t="array" ref="X1619">RANK($Z1619,$Z$6:$Z$2005,0)+COUNTIF($Z$6:$Z1619,Z1619)</f>
        <v>100</v>
      </c>
      <c r="AC1619" s="97"/>
      <c r="AD1619" s="93"/>
    </row>
    <row r="1620" spans="1:30">
      <c r="A1620" s="97">
        <f t="shared" si="25"/>
        <v>1615</v>
      </c>
      <c r="B1620" s="97"/>
      <c r="C1620" s="51" t="str">
        <f>IF(AND(AdmittedwithRecentDischarge!$O1872&lt;&gt;"",AdmittedwithRecentDischarge!$I1872&lt;&gt;"",AdmittedwithRecentDischarge!$S1872&lt;&gt;""), AdmittedwithRecentDischarge!$S1872,"")</f>
        <v/>
      </c>
      <c r="D1620" s="97">
        <f>RANK($F1620,$F$6:$F$2005,0)+COUNTIF($F$6:$F1620,F1620)</f>
        <v>100</v>
      </c>
      <c r="E1620" s="97"/>
      <c r="F1620" s="97"/>
      <c r="G1620" s="97"/>
      <c r="H1620" s="97"/>
      <c r="I1620" s="93"/>
      <c r="J1620" s="97"/>
      <c r="K1620" s="51" t="str">
        <f>IF(AND(TransferLog!$J1636&lt;&gt;"",TransferLog!$L1636&lt;&gt;""), TransferLog!$L1636,"")</f>
        <v/>
      </c>
      <c r="L1620" s="97">
        <f t="array" ref="L1620">RANK($N1620,$N$6:$N$2005,0)+COUNTIF($N$6:$N1620,N1620)</f>
        <v>100</v>
      </c>
      <c r="M1620" s="97"/>
      <c r="N1620" s="97"/>
      <c r="O1620" s="97"/>
      <c r="P1620" s="97"/>
      <c r="Q1620" s="93"/>
      <c r="U1620" s="93"/>
      <c r="W1620" s="51" t="str">
        <f>IF(AND(AdmittedwithRecentDischarge!$O1872&lt;&gt;"",AdmittedwithRecentDischarge!$I1872&lt;&gt;"",AdmittedwithRecentDischarge!$W1872&lt;&gt;""), AdmittedwithRecentDischarge!$W1872,"")</f>
        <v/>
      </c>
      <c r="X1620" s="97">
        <f t="array" ref="X1620">RANK($Z1620,$Z$6:$Z$2005,0)+COUNTIF($Z$6:$Z1620,Z1620)</f>
        <v>100</v>
      </c>
      <c r="AC1620" s="97"/>
      <c r="AD1620" s="93"/>
    </row>
    <row r="1621" spans="1:30">
      <c r="A1621" s="97">
        <f t="shared" si="25"/>
        <v>1616</v>
      </c>
      <c r="B1621" s="97"/>
      <c r="C1621" s="51" t="str">
        <f>IF(AND(AdmittedwithRecentDischarge!$O1873&lt;&gt;"",AdmittedwithRecentDischarge!$I1873&lt;&gt;"",AdmittedwithRecentDischarge!$S1873&lt;&gt;""), AdmittedwithRecentDischarge!$S1873,"")</f>
        <v/>
      </c>
      <c r="D1621" s="97">
        <f>RANK($F1621,$F$6:$F$2005,0)+COUNTIF($F$6:$F1621,F1621)</f>
        <v>100</v>
      </c>
      <c r="E1621" s="97"/>
      <c r="F1621" s="97"/>
      <c r="G1621" s="97"/>
      <c r="H1621" s="97"/>
      <c r="I1621" s="93"/>
      <c r="J1621" s="97"/>
      <c r="K1621" s="51" t="str">
        <f>IF(AND(TransferLog!$J1637&lt;&gt;"",TransferLog!$L1637&lt;&gt;""), TransferLog!$L1637,"")</f>
        <v/>
      </c>
      <c r="L1621" s="97">
        <f t="array" ref="L1621">RANK($N1621,$N$6:$N$2005,0)+COUNTIF($N$6:$N1621,N1621)</f>
        <v>100</v>
      </c>
      <c r="M1621" s="97"/>
      <c r="N1621" s="97"/>
      <c r="O1621" s="97"/>
      <c r="P1621" s="97"/>
      <c r="Q1621" s="93"/>
      <c r="U1621" s="93"/>
      <c r="W1621" s="51" t="str">
        <f>IF(AND(AdmittedwithRecentDischarge!$O1873&lt;&gt;"",AdmittedwithRecentDischarge!$I1873&lt;&gt;"",AdmittedwithRecentDischarge!$W1873&lt;&gt;""), AdmittedwithRecentDischarge!$W1873,"")</f>
        <v/>
      </c>
      <c r="X1621" s="97">
        <f t="array" ref="X1621">RANK($Z1621,$Z$6:$Z$2005,0)+COUNTIF($Z$6:$Z1621,Z1621)</f>
        <v>100</v>
      </c>
      <c r="AC1621" s="97"/>
      <c r="AD1621" s="93"/>
    </row>
    <row r="1622" spans="1:30">
      <c r="A1622" s="97">
        <f t="shared" si="25"/>
        <v>1617</v>
      </c>
      <c r="B1622" s="97"/>
      <c r="C1622" s="51" t="str">
        <f>IF(AND(AdmittedwithRecentDischarge!$O1874&lt;&gt;"",AdmittedwithRecentDischarge!$I1874&lt;&gt;"",AdmittedwithRecentDischarge!$S1874&lt;&gt;""), AdmittedwithRecentDischarge!$S1874,"")</f>
        <v/>
      </c>
      <c r="D1622" s="97">
        <f>RANK($F1622,$F$6:$F$2005,0)+COUNTIF($F$6:$F1622,F1622)</f>
        <v>100</v>
      </c>
      <c r="E1622" s="97"/>
      <c r="F1622" s="97"/>
      <c r="G1622" s="97"/>
      <c r="H1622" s="97"/>
      <c r="I1622" s="93"/>
      <c r="J1622" s="97"/>
      <c r="K1622" s="51" t="str">
        <f>IF(AND(TransferLog!$J1638&lt;&gt;"",TransferLog!$L1638&lt;&gt;""), TransferLog!$L1638,"")</f>
        <v/>
      </c>
      <c r="L1622" s="97">
        <f t="array" ref="L1622">RANK($N1622,$N$6:$N$2005,0)+COUNTIF($N$6:$N1622,N1622)</f>
        <v>100</v>
      </c>
      <c r="M1622" s="97"/>
      <c r="N1622" s="97"/>
      <c r="O1622" s="97"/>
      <c r="P1622" s="97"/>
      <c r="Q1622" s="93"/>
      <c r="U1622" s="93"/>
      <c r="W1622" s="51" t="str">
        <f>IF(AND(AdmittedwithRecentDischarge!$O1874&lt;&gt;"",AdmittedwithRecentDischarge!$I1874&lt;&gt;"",AdmittedwithRecentDischarge!$W1874&lt;&gt;""), AdmittedwithRecentDischarge!$W1874,"")</f>
        <v/>
      </c>
      <c r="X1622" s="97">
        <f t="array" ref="X1622">RANK($Z1622,$Z$6:$Z$2005,0)+COUNTIF($Z$6:$Z1622,Z1622)</f>
        <v>100</v>
      </c>
      <c r="AC1622" s="97"/>
      <c r="AD1622" s="93"/>
    </row>
    <row r="1623" spans="1:30">
      <c r="A1623" s="97">
        <f t="shared" si="25"/>
        <v>1618</v>
      </c>
      <c r="B1623" s="97"/>
      <c r="C1623" s="51" t="str">
        <f>IF(AND(AdmittedwithRecentDischarge!$O1875&lt;&gt;"",AdmittedwithRecentDischarge!$I1875&lt;&gt;"",AdmittedwithRecentDischarge!$S1875&lt;&gt;""), AdmittedwithRecentDischarge!$S1875,"")</f>
        <v/>
      </c>
      <c r="D1623" s="97">
        <f>RANK($F1623,$F$6:$F$2005,0)+COUNTIF($F$6:$F1623,F1623)</f>
        <v>100</v>
      </c>
      <c r="E1623" s="97"/>
      <c r="F1623" s="97"/>
      <c r="G1623" s="97"/>
      <c r="H1623" s="97"/>
      <c r="I1623" s="93"/>
      <c r="J1623" s="97"/>
      <c r="K1623" s="51" t="str">
        <f>IF(AND(TransferLog!$J1639&lt;&gt;"",TransferLog!$L1639&lt;&gt;""), TransferLog!$L1639,"")</f>
        <v/>
      </c>
      <c r="L1623" s="97">
        <f t="array" ref="L1623">RANK($N1623,$N$6:$N$2005,0)+COUNTIF($N$6:$N1623,N1623)</f>
        <v>100</v>
      </c>
      <c r="M1623" s="97"/>
      <c r="N1623" s="97"/>
      <c r="O1623" s="97"/>
      <c r="P1623" s="97"/>
      <c r="Q1623" s="93"/>
      <c r="U1623" s="93"/>
      <c r="W1623" s="51" t="str">
        <f>IF(AND(AdmittedwithRecentDischarge!$O1875&lt;&gt;"",AdmittedwithRecentDischarge!$I1875&lt;&gt;"",AdmittedwithRecentDischarge!$W1875&lt;&gt;""), AdmittedwithRecentDischarge!$W1875,"")</f>
        <v/>
      </c>
      <c r="X1623" s="97">
        <f t="array" ref="X1623">RANK($Z1623,$Z$6:$Z$2005,0)+COUNTIF($Z$6:$Z1623,Z1623)</f>
        <v>100</v>
      </c>
      <c r="AC1623" s="97"/>
      <c r="AD1623" s="93"/>
    </row>
    <row r="1624" spans="1:30">
      <c r="A1624" s="97">
        <f t="shared" si="25"/>
        <v>1619</v>
      </c>
      <c r="B1624" s="97"/>
      <c r="C1624" s="51" t="str">
        <f>IF(AND(AdmittedwithRecentDischarge!$O1876&lt;&gt;"",AdmittedwithRecentDischarge!$I1876&lt;&gt;"",AdmittedwithRecentDischarge!$S1876&lt;&gt;""), AdmittedwithRecentDischarge!$S1876,"")</f>
        <v/>
      </c>
      <c r="D1624" s="97">
        <f>RANK($F1624,$F$6:$F$2005,0)+COUNTIF($F$6:$F1624,F1624)</f>
        <v>100</v>
      </c>
      <c r="E1624" s="97"/>
      <c r="F1624" s="97"/>
      <c r="G1624" s="97"/>
      <c r="H1624" s="97"/>
      <c r="I1624" s="93"/>
      <c r="J1624" s="97"/>
      <c r="K1624" s="51" t="str">
        <f>IF(AND(TransferLog!$J1640&lt;&gt;"",TransferLog!$L1640&lt;&gt;""), TransferLog!$L1640,"")</f>
        <v/>
      </c>
      <c r="L1624" s="97">
        <f t="array" ref="L1624">RANK($N1624,$N$6:$N$2005,0)+COUNTIF($N$6:$N1624,N1624)</f>
        <v>100</v>
      </c>
      <c r="M1624" s="97"/>
      <c r="N1624" s="97"/>
      <c r="O1624" s="97"/>
      <c r="P1624" s="97"/>
      <c r="Q1624" s="93"/>
      <c r="U1624" s="93"/>
      <c r="W1624" s="51" t="str">
        <f>IF(AND(AdmittedwithRecentDischarge!$O1876&lt;&gt;"",AdmittedwithRecentDischarge!$I1876&lt;&gt;"",AdmittedwithRecentDischarge!$W1876&lt;&gt;""), AdmittedwithRecentDischarge!$W1876,"")</f>
        <v/>
      </c>
      <c r="X1624" s="97">
        <f t="array" ref="X1624">RANK($Z1624,$Z$6:$Z$2005,0)+COUNTIF($Z$6:$Z1624,Z1624)</f>
        <v>100</v>
      </c>
      <c r="AC1624" s="97"/>
      <c r="AD1624" s="93"/>
    </row>
    <row r="1625" spans="1:30">
      <c r="A1625" s="97">
        <f t="shared" si="25"/>
        <v>1620</v>
      </c>
      <c r="B1625" s="97"/>
      <c r="C1625" s="51" t="str">
        <f>IF(AND(AdmittedwithRecentDischarge!$O1877&lt;&gt;"",AdmittedwithRecentDischarge!$I1877&lt;&gt;"",AdmittedwithRecentDischarge!$S1877&lt;&gt;""), AdmittedwithRecentDischarge!$S1877,"")</f>
        <v/>
      </c>
      <c r="D1625" s="97">
        <f>RANK($F1625,$F$6:$F$2005,0)+COUNTIF($F$6:$F1625,F1625)</f>
        <v>100</v>
      </c>
      <c r="E1625" s="97"/>
      <c r="F1625" s="97"/>
      <c r="G1625" s="97"/>
      <c r="H1625" s="97"/>
      <c r="I1625" s="93"/>
      <c r="J1625" s="97"/>
      <c r="K1625" s="51" t="str">
        <f>IF(AND(TransferLog!$J1641&lt;&gt;"",TransferLog!$L1641&lt;&gt;""), TransferLog!$L1641,"")</f>
        <v/>
      </c>
      <c r="L1625" s="97">
        <f t="array" ref="L1625">RANK($N1625,$N$6:$N$2005,0)+COUNTIF($N$6:$N1625,N1625)</f>
        <v>100</v>
      </c>
      <c r="M1625" s="97"/>
      <c r="N1625" s="97"/>
      <c r="O1625" s="97"/>
      <c r="P1625" s="97"/>
      <c r="Q1625" s="93"/>
      <c r="U1625" s="93"/>
      <c r="W1625" s="51" t="str">
        <f>IF(AND(AdmittedwithRecentDischarge!$O1877&lt;&gt;"",AdmittedwithRecentDischarge!$I1877&lt;&gt;"",AdmittedwithRecentDischarge!$W1877&lt;&gt;""), AdmittedwithRecentDischarge!$W1877,"")</f>
        <v/>
      </c>
      <c r="X1625" s="97">
        <f t="array" ref="X1625">RANK($Z1625,$Z$6:$Z$2005,0)+COUNTIF($Z$6:$Z1625,Z1625)</f>
        <v>100</v>
      </c>
      <c r="AC1625" s="97"/>
      <c r="AD1625" s="93"/>
    </row>
    <row r="1626" spans="1:30">
      <c r="A1626" s="97">
        <f t="shared" si="25"/>
        <v>1621</v>
      </c>
      <c r="B1626" s="97"/>
      <c r="C1626" s="51" t="str">
        <f>IF(AND(AdmittedwithRecentDischarge!$O1878&lt;&gt;"",AdmittedwithRecentDischarge!$I1878&lt;&gt;"",AdmittedwithRecentDischarge!$S1878&lt;&gt;""), AdmittedwithRecentDischarge!$S1878,"")</f>
        <v/>
      </c>
      <c r="D1626" s="97">
        <f>RANK($F1626,$F$6:$F$2005,0)+COUNTIF($F$6:$F1626,F1626)</f>
        <v>100</v>
      </c>
      <c r="E1626" s="97"/>
      <c r="F1626" s="97"/>
      <c r="G1626" s="97"/>
      <c r="H1626" s="97"/>
      <c r="I1626" s="93"/>
      <c r="J1626" s="97"/>
      <c r="K1626" s="51" t="str">
        <f>IF(AND(TransferLog!$J1642&lt;&gt;"",TransferLog!$L1642&lt;&gt;""), TransferLog!$L1642,"")</f>
        <v/>
      </c>
      <c r="L1626" s="97">
        <f t="array" ref="L1626">RANK($N1626,$N$6:$N$2005,0)+COUNTIF($N$6:$N1626,N1626)</f>
        <v>100</v>
      </c>
      <c r="M1626" s="97"/>
      <c r="N1626" s="97"/>
      <c r="O1626" s="97"/>
      <c r="P1626" s="97"/>
      <c r="Q1626" s="93"/>
      <c r="U1626" s="93"/>
      <c r="W1626" s="51" t="str">
        <f>IF(AND(AdmittedwithRecentDischarge!$O1878&lt;&gt;"",AdmittedwithRecentDischarge!$I1878&lt;&gt;"",AdmittedwithRecentDischarge!$W1878&lt;&gt;""), AdmittedwithRecentDischarge!$W1878,"")</f>
        <v/>
      </c>
      <c r="X1626" s="97">
        <f t="array" ref="X1626">RANK($Z1626,$Z$6:$Z$2005,0)+COUNTIF($Z$6:$Z1626,Z1626)</f>
        <v>100</v>
      </c>
      <c r="AC1626" s="97"/>
      <c r="AD1626" s="93"/>
    </row>
    <row r="1627" spans="1:30">
      <c r="A1627" s="97">
        <f t="shared" si="25"/>
        <v>1622</v>
      </c>
      <c r="B1627" s="97"/>
      <c r="C1627" s="51" t="str">
        <f>IF(AND(AdmittedwithRecentDischarge!$O1879&lt;&gt;"",AdmittedwithRecentDischarge!$I1879&lt;&gt;"",AdmittedwithRecentDischarge!$S1879&lt;&gt;""), AdmittedwithRecentDischarge!$S1879,"")</f>
        <v/>
      </c>
      <c r="D1627" s="97">
        <f>RANK($F1627,$F$6:$F$2005,0)+COUNTIF($F$6:$F1627,F1627)</f>
        <v>100</v>
      </c>
      <c r="E1627" s="97"/>
      <c r="F1627" s="97"/>
      <c r="G1627" s="97"/>
      <c r="H1627" s="97"/>
      <c r="I1627" s="93"/>
      <c r="J1627" s="97"/>
      <c r="K1627" s="51" t="str">
        <f>IF(AND(TransferLog!$J1643&lt;&gt;"",TransferLog!$L1643&lt;&gt;""), TransferLog!$L1643,"")</f>
        <v/>
      </c>
      <c r="L1627" s="97">
        <f t="array" ref="L1627">RANK($N1627,$N$6:$N$2005,0)+COUNTIF($N$6:$N1627,N1627)</f>
        <v>100</v>
      </c>
      <c r="M1627" s="97"/>
      <c r="N1627" s="97"/>
      <c r="O1627" s="97"/>
      <c r="P1627" s="97"/>
      <c r="Q1627" s="93"/>
      <c r="U1627" s="93"/>
      <c r="W1627" s="51" t="str">
        <f>IF(AND(AdmittedwithRecentDischarge!$O1879&lt;&gt;"",AdmittedwithRecentDischarge!$I1879&lt;&gt;"",AdmittedwithRecentDischarge!$W1879&lt;&gt;""), AdmittedwithRecentDischarge!$W1879,"")</f>
        <v/>
      </c>
      <c r="X1627" s="97">
        <f t="array" ref="X1627">RANK($Z1627,$Z$6:$Z$2005,0)+COUNTIF($Z$6:$Z1627,Z1627)</f>
        <v>100</v>
      </c>
      <c r="AC1627" s="97"/>
      <c r="AD1627" s="93"/>
    </row>
    <row r="1628" spans="1:30">
      <c r="A1628" s="97">
        <f t="shared" si="25"/>
        <v>1623</v>
      </c>
      <c r="B1628" s="97"/>
      <c r="C1628" s="51" t="str">
        <f>IF(AND(AdmittedwithRecentDischarge!$O1880&lt;&gt;"",AdmittedwithRecentDischarge!$I1880&lt;&gt;"",AdmittedwithRecentDischarge!$S1880&lt;&gt;""), AdmittedwithRecentDischarge!$S1880,"")</f>
        <v/>
      </c>
      <c r="D1628" s="97">
        <f>RANK($F1628,$F$6:$F$2005,0)+COUNTIF($F$6:$F1628,F1628)</f>
        <v>100</v>
      </c>
      <c r="E1628" s="97"/>
      <c r="F1628" s="97"/>
      <c r="G1628" s="97"/>
      <c r="H1628" s="97"/>
      <c r="I1628" s="93"/>
      <c r="J1628" s="97"/>
      <c r="K1628" s="51" t="str">
        <f>IF(AND(TransferLog!$J1644&lt;&gt;"",TransferLog!$L1644&lt;&gt;""), TransferLog!$L1644,"")</f>
        <v/>
      </c>
      <c r="L1628" s="97">
        <f t="array" ref="L1628">RANK($N1628,$N$6:$N$2005,0)+COUNTIF($N$6:$N1628,N1628)</f>
        <v>100</v>
      </c>
      <c r="M1628" s="97"/>
      <c r="N1628" s="97"/>
      <c r="O1628" s="97"/>
      <c r="P1628" s="97"/>
      <c r="Q1628" s="93"/>
      <c r="U1628" s="93"/>
      <c r="W1628" s="51" t="str">
        <f>IF(AND(AdmittedwithRecentDischarge!$O1880&lt;&gt;"",AdmittedwithRecentDischarge!$I1880&lt;&gt;"",AdmittedwithRecentDischarge!$W1880&lt;&gt;""), AdmittedwithRecentDischarge!$W1880,"")</f>
        <v/>
      </c>
      <c r="X1628" s="97">
        <f t="array" ref="X1628">RANK($Z1628,$Z$6:$Z$2005,0)+COUNTIF($Z$6:$Z1628,Z1628)</f>
        <v>100</v>
      </c>
      <c r="AC1628" s="97"/>
      <c r="AD1628" s="93"/>
    </row>
    <row r="1629" spans="1:30">
      <c r="A1629" s="97">
        <f t="shared" si="25"/>
        <v>1624</v>
      </c>
      <c r="B1629" s="97"/>
      <c r="C1629" s="51" t="str">
        <f>IF(AND(AdmittedwithRecentDischarge!$O1881&lt;&gt;"",AdmittedwithRecentDischarge!$I1881&lt;&gt;"",AdmittedwithRecentDischarge!$S1881&lt;&gt;""), AdmittedwithRecentDischarge!$S1881,"")</f>
        <v/>
      </c>
      <c r="D1629" s="97">
        <f>RANK($F1629,$F$6:$F$2005,0)+COUNTIF($F$6:$F1629,F1629)</f>
        <v>100</v>
      </c>
      <c r="E1629" s="97"/>
      <c r="F1629" s="97"/>
      <c r="G1629" s="97"/>
      <c r="H1629" s="97"/>
      <c r="I1629" s="93"/>
      <c r="J1629" s="97"/>
      <c r="K1629" s="51" t="str">
        <f>IF(AND(TransferLog!$J1645&lt;&gt;"",TransferLog!$L1645&lt;&gt;""), TransferLog!$L1645,"")</f>
        <v/>
      </c>
      <c r="L1629" s="97">
        <f t="array" ref="L1629">RANK($N1629,$N$6:$N$2005,0)+COUNTIF($N$6:$N1629,N1629)</f>
        <v>100</v>
      </c>
      <c r="M1629" s="97"/>
      <c r="N1629" s="97"/>
      <c r="O1629" s="97"/>
      <c r="P1629" s="97"/>
      <c r="Q1629" s="93"/>
      <c r="U1629" s="93"/>
      <c r="W1629" s="51" t="str">
        <f>IF(AND(AdmittedwithRecentDischarge!$O1881&lt;&gt;"",AdmittedwithRecentDischarge!$I1881&lt;&gt;"",AdmittedwithRecentDischarge!$W1881&lt;&gt;""), AdmittedwithRecentDischarge!$W1881,"")</f>
        <v/>
      </c>
      <c r="X1629" s="97">
        <f t="array" ref="X1629">RANK($Z1629,$Z$6:$Z$2005,0)+COUNTIF($Z$6:$Z1629,Z1629)</f>
        <v>100</v>
      </c>
      <c r="AC1629" s="97"/>
      <c r="AD1629" s="93"/>
    </row>
    <row r="1630" spans="1:30">
      <c r="A1630" s="97">
        <f t="shared" si="25"/>
        <v>1625</v>
      </c>
      <c r="B1630" s="97"/>
      <c r="C1630" s="51" t="str">
        <f>IF(AND(AdmittedwithRecentDischarge!$O1882&lt;&gt;"",AdmittedwithRecentDischarge!$I1882&lt;&gt;"",AdmittedwithRecentDischarge!$S1882&lt;&gt;""), AdmittedwithRecentDischarge!$S1882,"")</f>
        <v/>
      </c>
      <c r="D1630" s="97">
        <f>RANK($F1630,$F$6:$F$2005,0)+COUNTIF($F$6:$F1630,F1630)</f>
        <v>100</v>
      </c>
      <c r="E1630" s="97"/>
      <c r="F1630" s="97"/>
      <c r="G1630" s="97"/>
      <c r="H1630" s="97"/>
      <c r="I1630" s="93"/>
      <c r="J1630" s="97"/>
      <c r="K1630" s="51" t="str">
        <f>IF(AND(TransferLog!$J1646&lt;&gt;"",TransferLog!$L1646&lt;&gt;""), TransferLog!$L1646,"")</f>
        <v/>
      </c>
      <c r="L1630" s="97">
        <f t="array" ref="L1630">RANK($N1630,$N$6:$N$2005,0)+COUNTIF($N$6:$N1630,N1630)</f>
        <v>100</v>
      </c>
      <c r="M1630" s="97"/>
      <c r="N1630" s="97"/>
      <c r="O1630" s="97"/>
      <c r="P1630" s="97"/>
      <c r="Q1630" s="93"/>
      <c r="U1630" s="93"/>
      <c r="W1630" s="51" t="str">
        <f>IF(AND(AdmittedwithRecentDischarge!$O1882&lt;&gt;"",AdmittedwithRecentDischarge!$I1882&lt;&gt;"",AdmittedwithRecentDischarge!$W1882&lt;&gt;""), AdmittedwithRecentDischarge!$W1882,"")</f>
        <v/>
      </c>
      <c r="X1630" s="97">
        <f t="array" ref="X1630">RANK($Z1630,$Z$6:$Z$2005,0)+COUNTIF($Z$6:$Z1630,Z1630)</f>
        <v>100</v>
      </c>
      <c r="AC1630" s="97"/>
      <c r="AD1630" s="93"/>
    </row>
    <row r="1631" spans="1:30">
      <c r="A1631" s="97">
        <f t="shared" si="25"/>
        <v>1626</v>
      </c>
      <c r="B1631" s="97"/>
      <c r="C1631" s="51" t="str">
        <f>IF(AND(AdmittedwithRecentDischarge!$O1883&lt;&gt;"",AdmittedwithRecentDischarge!$I1883&lt;&gt;"",AdmittedwithRecentDischarge!$S1883&lt;&gt;""), AdmittedwithRecentDischarge!$S1883,"")</f>
        <v/>
      </c>
      <c r="D1631" s="97">
        <f>RANK($F1631,$F$6:$F$2005,0)+COUNTIF($F$6:$F1631,F1631)</f>
        <v>100</v>
      </c>
      <c r="E1631" s="97"/>
      <c r="F1631" s="97"/>
      <c r="G1631" s="97"/>
      <c r="H1631" s="97"/>
      <c r="I1631" s="93"/>
      <c r="J1631" s="97"/>
      <c r="K1631" s="51" t="str">
        <f>IF(AND(TransferLog!$J1647&lt;&gt;"",TransferLog!$L1647&lt;&gt;""), TransferLog!$L1647,"")</f>
        <v/>
      </c>
      <c r="L1631" s="97">
        <f t="array" ref="L1631">RANK($N1631,$N$6:$N$2005,0)+COUNTIF($N$6:$N1631,N1631)</f>
        <v>100</v>
      </c>
      <c r="M1631" s="97"/>
      <c r="N1631" s="97"/>
      <c r="O1631" s="97"/>
      <c r="P1631" s="97"/>
      <c r="Q1631" s="93"/>
      <c r="U1631" s="93"/>
      <c r="W1631" s="51" t="str">
        <f>IF(AND(AdmittedwithRecentDischarge!$O1883&lt;&gt;"",AdmittedwithRecentDischarge!$I1883&lt;&gt;"",AdmittedwithRecentDischarge!$W1883&lt;&gt;""), AdmittedwithRecentDischarge!$W1883,"")</f>
        <v/>
      </c>
      <c r="X1631" s="97">
        <f t="array" ref="X1631">RANK($Z1631,$Z$6:$Z$2005,0)+COUNTIF($Z$6:$Z1631,Z1631)</f>
        <v>100</v>
      </c>
      <c r="AC1631" s="97"/>
      <c r="AD1631" s="93"/>
    </row>
    <row r="1632" spans="1:30">
      <c r="A1632" s="97">
        <f t="shared" si="25"/>
        <v>1627</v>
      </c>
      <c r="B1632" s="97"/>
      <c r="C1632" s="51" t="str">
        <f>IF(AND(AdmittedwithRecentDischarge!$O1884&lt;&gt;"",AdmittedwithRecentDischarge!$I1884&lt;&gt;"",AdmittedwithRecentDischarge!$S1884&lt;&gt;""), AdmittedwithRecentDischarge!$S1884,"")</f>
        <v/>
      </c>
      <c r="D1632" s="97">
        <f>RANK($F1632,$F$6:$F$2005,0)+COUNTIF($F$6:$F1632,F1632)</f>
        <v>100</v>
      </c>
      <c r="E1632" s="97"/>
      <c r="F1632" s="97"/>
      <c r="G1632" s="97"/>
      <c r="H1632" s="97"/>
      <c r="I1632" s="93"/>
      <c r="J1632" s="97"/>
      <c r="K1632" s="51" t="str">
        <f>IF(AND(TransferLog!$J1648&lt;&gt;"",TransferLog!$L1648&lt;&gt;""), TransferLog!$L1648,"")</f>
        <v/>
      </c>
      <c r="L1632" s="97">
        <f t="array" ref="L1632">RANK($N1632,$N$6:$N$2005,0)+COUNTIF($N$6:$N1632,N1632)</f>
        <v>100</v>
      </c>
      <c r="M1632" s="97"/>
      <c r="N1632" s="97"/>
      <c r="O1632" s="97"/>
      <c r="P1632" s="97"/>
      <c r="Q1632" s="93"/>
      <c r="U1632" s="93"/>
      <c r="W1632" s="51" t="str">
        <f>IF(AND(AdmittedwithRecentDischarge!$O1884&lt;&gt;"",AdmittedwithRecentDischarge!$I1884&lt;&gt;"",AdmittedwithRecentDischarge!$W1884&lt;&gt;""), AdmittedwithRecentDischarge!$W1884,"")</f>
        <v/>
      </c>
      <c r="X1632" s="97">
        <f t="array" ref="X1632">RANK($Z1632,$Z$6:$Z$2005,0)+COUNTIF($Z$6:$Z1632,Z1632)</f>
        <v>100</v>
      </c>
      <c r="AC1632" s="97"/>
      <c r="AD1632" s="93"/>
    </row>
    <row r="1633" spans="1:30">
      <c r="A1633" s="97">
        <f t="shared" si="25"/>
        <v>1628</v>
      </c>
      <c r="B1633" s="97"/>
      <c r="C1633" s="51" t="str">
        <f>IF(AND(AdmittedwithRecentDischarge!$O1885&lt;&gt;"",AdmittedwithRecentDischarge!$I1885&lt;&gt;"",AdmittedwithRecentDischarge!$S1885&lt;&gt;""), AdmittedwithRecentDischarge!$S1885,"")</f>
        <v/>
      </c>
      <c r="D1633" s="97">
        <f>RANK($F1633,$F$6:$F$2005,0)+COUNTIF($F$6:$F1633,F1633)</f>
        <v>100</v>
      </c>
      <c r="E1633" s="97"/>
      <c r="F1633" s="97"/>
      <c r="G1633" s="97"/>
      <c r="H1633" s="97"/>
      <c r="I1633" s="93"/>
      <c r="J1633" s="97"/>
      <c r="K1633" s="51" t="str">
        <f>IF(AND(TransferLog!$J1649&lt;&gt;"",TransferLog!$L1649&lt;&gt;""), TransferLog!$L1649,"")</f>
        <v/>
      </c>
      <c r="L1633" s="97">
        <f t="array" ref="L1633">RANK($N1633,$N$6:$N$2005,0)+COUNTIF($N$6:$N1633,N1633)</f>
        <v>100</v>
      </c>
      <c r="M1633" s="97"/>
      <c r="N1633" s="97"/>
      <c r="O1633" s="97"/>
      <c r="P1633" s="97"/>
      <c r="Q1633" s="93"/>
      <c r="U1633" s="93"/>
      <c r="W1633" s="51" t="str">
        <f>IF(AND(AdmittedwithRecentDischarge!$O1885&lt;&gt;"",AdmittedwithRecentDischarge!$I1885&lt;&gt;"",AdmittedwithRecentDischarge!$W1885&lt;&gt;""), AdmittedwithRecentDischarge!$W1885,"")</f>
        <v/>
      </c>
      <c r="X1633" s="97">
        <f t="array" ref="X1633">RANK($Z1633,$Z$6:$Z$2005,0)+COUNTIF($Z$6:$Z1633,Z1633)</f>
        <v>100</v>
      </c>
      <c r="AC1633" s="97"/>
      <c r="AD1633" s="93"/>
    </row>
    <row r="1634" spans="1:30">
      <c r="A1634" s="97">
        <f t="shared" si="25"/>
        <v>1629</v>
      </c>
      <c r="B1634" s="97"/>
      <c r="C1634" s="51" t="str">
        <f>IF(AND(AdmittedwithRecentDischarge!$O1886&lt;&gt;"",AdmittedwithRecentDischarge!$I1886&lt;&gt;"",AdmittedwithRecentDischarge!$S1886&lt;&gt;""), AdmittedwithRecentDischarge!$S1886,"")</f>
        <v/>
      </c>
      <c r="D1634" s="97">
        <f>RANK($F1634,$F$6:$F$2005,0)+COUNTIF($F$6:$F1634,F1634)</f>
        <v>100</v>
      </c>
      <c r="E1634" s="97"/>
      <c r="F1634" s="97"/>
      <c r="G1634" s="97"/>
      <c r="H1634" s="97"/>
      <c r="I1634" s="93"/>
      <c r="J1634" s="97"/>
      <c r="K1634" s="51" t="str">
        <f>IF(AND(TransferLog!$J1650&lt;&gt;"",TransferLog!$L1650&lt;&gt;""), TransferLog!$L1650,"")</f>
        <v/>
      </c>
      <c r="L1634" s="97">
        <f t="array" ref="L1634">RANK($N1634,$N$6:$N$2005,0)+COUNTIF($N$6:$N1634,N1634)</f>
        <v>100</v>
      </c>
      <c r="M1634" s="97"/>
      <c r="N1634" s="97"/>
      <c r="O1634" s="97"/>
      <c r="P1634" s="97"/>
      <c r="Q1634" s="93"/>
      <c r="U1634" s="93"/>
      <c r="W1634" s="51" t="str">
        <f>IF(AND(AdmittedwithRecentDischarge!$O1886&lt;&gt;"",AdmittedwithRecentDischarge!$I1886&lt;&gt;"",AdmittedwithRecentDischarge!$W1886&lt;&gt;""), AdmittedwithRecentDischarge!$W1886,"")</f>
        <v/>
      </c>
      <c r="X1634" s="97">
        <f t="array" ref="X1634">RANK($Z1634,$Z$6:$Z$2005,0)+COUNTIF($Z$6:$Z1634,Z1634)</f>
        <v>100</v>
      </c>
      <c r="AC1634" s="97"/>
      <c r="AD1634" s="93"/>
    </row>
    <row r="1635" spans="1:30">
      <c r="A1635" s="97">
        <f t="shared" si="25"/>
        <v>1630</v>
      </c>
      <c r="B1635" s="97"/>
      <c r="C1635" s="51" t="str">
        <f>IF(AND(AdmittedwithRecentDischarge!$O1887&lt;&gt;"",AdmittedwithRecentDischarge!$I1887&lt;&gt;"",AdmittedwithRecentDischarge!$S1887&lt;&gt;""), AdmittedwithRecentDischarge!$S1887,"")</f>
        <v/>
      </c>
      <c r="D1635" s="97">
        <f>RANK($F1635,$F$6:$F$2005,0)+COUNTIF($F$6:$F1635,F1635)</f>
        <v>100</v>
      </c>
      <c r="E1635" s="97"/>
      <c r="F1635" s="97"/>
      <c r="G1635" s="97"/>
      <c r="H1635" s="97"/>
      <c r="I1635" s="93"/>
      <c r="J1635" s="97"/>
      <c r="K1635" s="51" t="str">
        <f>IF(AND(TransferLog!$J1651&lt;&gt;"",TransferLog!$L1651&lt;&gt;""), TransferLog!$L1651,"")</f>
        <v/>
      </c>
      <c r="L1635" s="97">
        <f t="array" ref="L1635">RANK($N1635,$N$6:$N$2005,0)+COUNTIF($N$6:$N1635,N1635)</f>
        <v>100</v>
      </c>
      <c r="M1635" s="97"/>
      <c r="N1635" s="97"/>
      <c r="O1635" s="97"/>
      <c r="P1635" s="97"/>
      <c r="Q1635" s="93"/>
      <c r="U1635" s="93"/>
      <c r="W1635" s="51" t="str">
        <f>IF(AND(AdmittedwithRecentDischarge!$O1887&lt;&gt;"",AdmittedwithRecentDischarge!$I1887&lt;&gt;"",AdmittedwithRecentDischarge!$W1887&lt;&gt;""), AdmittedwithRecentDischarge!$W1887,"")</f>
        <v/>
      </c>
      <c r="X1635" s="97">
        <f t="array" ref="X1635">RANK($Z1635,$Z$6:$Z$2005,0)+COUNTIF($Z$6:$Z1635,Z1635)</f>
        <v>100</v>
      </c>
      <c r="AC1635" s="97"/>
      <c r="AD1635" s="93"/>
    </row>
    <row r="1636" spans="1:30">
      <c r="A1636" s="97">
        <f t="shared" si="25"/>
        <v>1631</v>
      </c>
      <c r="B1636" s="97"/>
      <c r="C1636" s="51" t="str">
        <f>IF(AND(AdmittedwithRecentDischarge!$O1888&lt;&gt;"",AdmittedwithRecentDischarge!$I1888&lt;&gt;"",AdmittedwithRecentDischarge!$S1888&lt;&gt;""), AdmittedwithRecentDischarge!$S1888,"")</f>
        <v/>
      </c>
      <c r="D1636" s="97">
        <f>RANK($F1636,$F$6:$F$2005,0)+COUNTIF($F$6:$F1636,F1636)</f>
        <v>100</v>
      </c>
      <c r="E1636" s="97"/>
      <c r="F1636" s="97"/>
      <c r="G1636" s="97"/>
      <c r="H1636" s="97"/>
      <c r="I1636" s="93"/>
      <c r="J1636" s="97"/>
      <c r="K1636" s="51" t="str">
        <f>IF(AND(TransferLog!$J1652&lt;&gt;"",TransferLog!$L1652&lt;&gt;""), TransferLog!$L1652,"")</f>
        <v/>
      </c>
      <c r="L1636" s="97">
        <f t="array" ref="L1636">RANK($N1636,$N$6:$N$2005,0)+COUNTIF($N$6:$N1636,N1636)</f>
        <v>100</v>
      </c>
      <c r="M1636" s="97"/>
      <c r="N1636" s="97"/>
      <c r="O1636" s="97"/>
      <c r="P1636" s="97"/>
      <c r="Q1636" s="93"/>
      <c r="U1636" s="93"/>
      <c r="W1636" s="51" t="str">
        <f>IF(AND(AdmittedwithRecentDischarge!$O1888&lt;&gt;"",AdmittedwithRecentDischarge!$I1888&lt;&gt;"",AdmittedwithRecentDischarge!$W1888&lt;&gt;""), AdmittedwithRecentDischarge!$W1888,"")</f>
        <v/>
      </c>
      <c r="X1636" s="97">
        <f t="array" ref="X1636">RANK($Z1636,$Z$6:$Z$2005,0)+COUNTIF($Z$6:$Z1636,Z1636)</f>
        <v>100</v>
      </c>
      <c r="AC1636" s="97"/>
      <c r="AD1636" s="93"/>
    </row>
    <row r="1637" spans="1:30">
      <c r="A1637" s="97">
        <f t="shared" si="25"/>
        <v>1632</v>
      </c>
      <c r="B1637" s="97"/>
      <c r="C1637" s="51" t="str">
        <f>IF(AND(AdmittedwithRecentDischarge!$O1889&lt;&gt;"",AdmittedwithRecentDischarge!$I1889&lt;&gt;"",AdmittedwithRecentDischarge!$S1889&lt;&gt;""), AdmittedwithRecentDischarge!$S1889,"")</f>
        <v/>
      </c>
      <c r="D1637" s="97">
        <f>RANK($F1637,$F$6:$F$2005,0)+COUNTIF($F$6:$F1637,F1637)</f>
        <v>100</v>
      </c>
      <c r="E1637" s="97"/>
      <c r="F1637" s="97"/>
      <c r="G1637" s="97"/>
      <c r="H1637" s="97"/>
      <c r="I1637" s="93"/>
      <c r="J1637" s="97"/>
      <c r="K1637" s="51" t="str">
        <f>IF(AND(TransferLog!$J1653&lt;&gt;"",TransferLog!$L1653&lt;&gt;""), TransferLog!$L1653,"")</f>
        <v/>
      </c>
      <c r="L1637" s="97">
        <f t="array" ref="L1637">RANK($N1637,$N$6:$N$2005,0)+COUNTIF($N$6:$N1637,N1637)</f>
        <v>100</v>
      </c>
      <c r="M1637" s="97"/>
      <c r="N1637" s="97"/>
      <c r="O1637" s="97"/>
      <c r="P1637" s="97"/>
      <c r="Q1637" s="93"/>
      <c r="U1637" s="93"/>
      <c r="W1637" s="51" t="str">
        <f>IF(AND(AdmittedwithRecentDischarge!$O1889&lt;&gt;"",AdmittedwithRecentDischarge!$I1889&lt;&gt;"",AdmittedwithRecentDischarge!$W1889&lt;&gt;""), AdmittedwithRecentDischarge!$W1889,"")</f>
        <v/>
      </c>
      <c r="X1637" s="97">
        <f t="array" ref="X1637">RANK($Z1637,$Z$6:$Z$2005,0)+COUNTIF($Z$6:$Z1637,Z1637)</f>
        <v>100</v>
      </c>
      <c r="AC1637" s="97"/>
      <c r="AD1637" s="93"/>
    </row>
    <row r="1638" spans="1:30">
      <c r="A1638" s="97">
        <f t="shared" si="25"/>
        <v>1633</v>
      </c>
      <c r="B1638" s="97"/>
      <c r="C1638" s="51" t="str">
        <f>IF(AND(AdmittedwithRecentDischarge!$O1890&lt;&gt;"",AdmittedwithRecentDischarge!$I1890&lt;&gt;"",AdmittedwithRecentDischarge!$S1890&lt;&gt;""), AdmittedwithRecentDischarge!$S1890,"")</f>
        <v/>
      </c>
      <c r="D1638" s="97">
        <f>RANK($F1638,$F$6:$F$2005,0)+COUNTIF($F$6:$F1638,F1638)</f>
        <v>100</v>
      </c>
      <c r="E1638" s="97"/>
      <c r="F1638" s="97"/>
      <c r="G1638" s="97"/>
      <c r="H1638" s="97"/>
      <c r="I1638" s="93"/>
      <c r="J1638" s="97"/>
      <c r="K1638" s="51" t="str">
        <f>IF(AND(TransferLog!$J1654&lt;&gt;"",TransferLog!$L1654&lt;&gt;""), TransferLog!$L1654,"")</f>
        <v/>
      </c>
      <c r="L1638" s="97">
        <f t="array" ref="L1638">RANK($N1638,$N$6:$N$2005,0)+COUNTIF($N$6:$N1638,N1638)</f>
        <v>100</v>
      </c>
      <c r="M1638" s="97"/>
      <c r="N1638" s="97"/>
      <c r="O1638" s="97"/>
      <c r="P1638" s="97"/>
      <c r="Q1638" s="93"/>
      <c r="U1638" s="93"/>
      <c r="W1638" s="51" t="str">
        <f>IF(AND(AdmittedwithRecentDischarge!$O1890&lt;&gt;"",AdmittedwithRecentDischarge!$I1890&lt;&gt;"",AdmittedwithRecentDischarge!$W1890&lt;&gt;""), AdmittedwithRecentDischarge!$W1890,"")</f>
        <v/>
      </c>
      <c r="X1638" s="97">
        <f t="array" ref="X1638">RANK($Z1638,$Z$6:$Z$2005,0)+COUNTIF($Z$6:$Z1638,Z1638)</f>
        <v>100</v>
      </c>
      <c r="AC1638" s="97"/>
      <c r="AD1638" s="93"/>
    </row>
    <row r="1639" spans="1:30">
      <c r="A1639" s="97">
        <f t="shared" si="25"/>
        <v>1634</v>
      </c>
      <c r="B1639" s="97"/>
      <c r="C1639" s="51" t="str">
        <f>IF(AND(AdmittedwithRecentDischarge!$O1891&lt;&gt;"",AdmittedwithRecentDischarge!$I1891&lt;&gt;"",AdmittedwithRecentDischarge!$S1891&lt;&gt;""), AdmittedwithRecentDischarge!$S1891,"")</f>
        <v/>
      </c>
      <c r="D1639" s="97">
        <f>RANK($F1639,$F$6:$F$2005,0)+COUNTIF($F$6:$F1639,F1639)</f>
        <v>100</v>
      </c>
      <c r="E1639" s="97"/>
      <c r="F1639" s="97"/>
      <c r="G1639" s="97"/>
      <c r="H1639" s="97"/>
      <c r="I1639" s="93"/>
      <c r="J1639" s="97"/>
      <c r="K1639" s="51" t="str">
        <f>IF(AND(TransferLog!$J1655&lt;&gt;"",TransferLog!$L1655&lt;&gt;""), TransferLog!$L1655,"")</f>
        <v/>
      </c>
      <c r="L1639" s="97">
        <f t="array" ref="L1639">RANK($N1639,$N$6:$N$2005,0)+COUNTIF($N$6:$N1639,N1639)</f>
        <v>100</v>
      </c>
      <c r="M1639" s="97"/>
      <c r="N1639" s="97"/>
      <c r="O1639" s="97"/>
      <c r="P1639" s="97"/>
      <c r="Q1639" s="93"/>
      <c r="U1639" s="93"/>
      <c r="W1639" s="51" t="str">
        <f>IF(AND(AdmittedwithRecentDischarge!$O1891&lt;&gt;"",AdmittedwithRecentDischarge!$I1891&lt;&gt;"",AdmittedwithRecentDischarge!$W1891&lt;&gt;""), AdmittedwithRecentDischarge!$W1891,"")</f>
        <v/>
      </c>
      <c r="X1639" s="97">
        <f t="array" ref="X1639">RANK($Z1639,$Z$6:$Z$2005,0)+COUNTIF($Z$6:$Z1639,Z1639)</f>
        <v>100</v>
      </c>
      <c r="AC1639" s="97"/>
      <c r="AD1639" s="93"/>
    </row>
    <row r="1640" spans="1:30">
      <c r="A1640" s="97">
        <f t="shared" si="25"/>
        <v>1635</v>
      </c>
      <c r="B1640" s="97"/>
      <c r="C1640" s="51" t="str">
        <f>IF(AND(AdmittedwithRecentDischarge!$O1892&lt;&gt;"",AdmittedwithRecentDischarge!$I1892&lt;&gt;"",AdmittedwithRecentDischarge!$S1892&lt;&gt;""), AdmittedwithRecentDischarge!$S1892,"")</f>
        <v/>
      </c>
      <c r="D1640" s="97">
        <f>RANK($F1640,$F$6:$F$2005,0)+COUNTIF($F$6:$F1640,F1640)</f>
        <v>100</v>
      </c>
      <c r="E1640" s="97"/>
      <c r="F1640" s="97"/>
      <c r="G1640" s="97"/>
      <c r="H1640" s="97"/>
      <c r="I1640" s="93"/>
      <c r="J1640" s="97"/>
      <c r="K1640" s="51" t="str">
        <f>IF(AND(TransferLog!$J1656&lt;&gt;"",TransferLog!$L1656&lt;&gt;""), TransferLog!$L1656,"")</f>
        <v/>
      </c>
      <c r="L1640" s="97">
        <f t="array" ref="L1640">RANK($N1640,$N$6:$N$2005,0)+COUNTIF($N$6:$N1640,N1640)</f>
        <v>100</v>
      </c>
      <c r="M1640" s="97"/>
      <c r="N1640" s="97"/>
      <c r="O1640" s="97"/>
      <c r="P1640" s="97"/>
      <c r="Q1640" s="93"/>
      <c r="U1640" s="93"/>
      <c r="W1640" s="51" t="str">
        <f>IF(AND(AdmittedwithRecentDischarge!$O1892&lt;&gt;"",AdmittedwithRecentDischarge!$I1892&lt;&gt;"",AdmittedwithRecentDischarge!$W1892&lt;&gt;""), AdmittedwithRecentDischarge!$W1892,"")</f>
        <v/>
      </c>
      <c r="X1640" s="97">
        <f t="array" ref="X1640">RANK($Z1640,$Z$6:$Z$2005,0)+COUNTIF($Z$6:$Z1640,Z1640)</f>
        <v>100</v>
      </c>
      <c r="AC1640" s="97"/>
      <c r="AD1640" s="93"/>
    </row>
    <row r="1641" spans="1:30">
      <c r="A1641" s="97">
        <f t="shared" si="25"/>
        <v>1636</v>
      </c>
      <c r="B1641" s="97"/>
      <c r="C1641" s="51" t="str">
        <f>IF(AND(AdmittedwithRecentDischarge!$O1893&lt;&gt;"",AdmittedwithRecentDischarge!$I1893&lt;&gt;"",AdmittedwithRecentDischarge!$S1893&lt;&gt;""), AdmittedwithRecentDischarge!$S1893,"")</f>
        <v/>
      </c>
      <c r="D1641" s="97">
        <f>RANK($F1641,$F$6:$F$2005,0)+COUNTIF($F$6:$F1641,F1641)</f>
        <v>100</v>
      </c>
      <c r="E1641" s="97"/>
      <c r="F1641" s="97"/>
      <c r="G1641" s="97"/>
      <c r="H1641" s="97"/>
      <c r="I1641" s="93"/>
      <c r="J1641" s="97"/>
      <c r="K1641" s="51" t="str">
        <f>IF(AND(TransferLog!$J1657&lt;&gt;"",TransferLog!$L1657&lt;&gt;""), TransferLog!$L1657,"")</f>
        <v/>
      </c>
      <c r="L1641" s="97">
        <f t="array" ref="L1641">RANK($N1641,$N$6:$N$2005,0)+COUNTIF($N$6:$N1641,N1641)</f>
        <v>100</v>
      </c>
      <c r="M1641" s="97"/>
      <c r="N1641" s="97"/>
      <c r="O1641" s="97"/>
      <c r="P1641" s="97"/>
      <c r="Q1641" s="93"/>
      <c r="U1641" s="93"/>
      <c r="W1641" s="51" t="str">
        <f>IF(AND(AdmittedwithRecentDischarge!$O1893&lt;&gt;"",AdmittedwithRecentDischarge!$I1893&lt;&gt;"",AdmittedwithRecentDischarge!$W1893&lt;&gt;""), AdmittedwithRecentDischarge!$W1893,"")</f>
        <v/>
      </c>
      <c r="X1641" s="97">
        <f t="array" ref="X1641">RANK($Z1641,$Z$6:$Z$2005,0)+COUNTIF($Z$6:$Z1641,Z1641)</f>
        <v>100</v>
      </c>
      <c r="AC1641" s="97"/>
      <c r="AD1641" s="93"/>
    </row>
    <row r="1642" spans="1:30">
      <c r="A1642" s="97">
        <f t="shared" si="25"/>
        <v>1637</v>
      </c>
      <c r="B1642" s="97"/>
      <c r="C1642" s="51" t="str">
        <f>IF(AND(AdmittedwithRecentDischarge!$O1894&lt;&gt;"",AdmittedwithRecentDischarge!$I1894&lt;&gt;"",AdmittedwithRecentDischarge!$S1894&lt;&gt;""), AdmittedwithRecentDischarge!$S1894,"")</f>
        <v/>
      </c>
      <c r="D1642" s="97">
        <f>RANK($F1642,$F$6:$F$2005,0)+COUNTIF($F$6:$F1642,F1642)</f>
        <v>100</v>
      </c>
      <c r="E1642" s="97"/>
      <c r="F1642" s="97"/>
      <c r="G1642" s="97"/>
      <c r="H1642" s="97"/>
      <c r="I1642" s="93"/>
      <c r="J1642" s="97"/>
      <c r="K1642" s="51" t="str">
        <f>IF(AND(TransferLog!$J1658&lt;&gt;"",TransferLog!$L1658&lt;&gt;""), TransferLog!$L1658,"")</f>
        <v/>
      </c>
      <c r="L1642" s="97">
        <f t="array" ref="L1642">RANK($N1642,$N$6:$N$2005,0)+COUNTIF($N$6:$N1642,N1642)</f>
        <v>100</v>
      </c>
      <c r="M1642" s="97"/>
      <c r="N1642" s="97"/>
      <c r="O1642" s="97"/>
      <c r="P1642" s="97"/>
      <c r="Q1642" s="93"/>
      <c r="U1642" s="93"/>
      <c r="W1642" s="51" t="str">
        <f>IF(AND(AdmittedwithRecentDischarge!$O1894&lt;&gt;"",AdmittedwithRecentDischarge!$I1894&lt;&gt;"",AdmittedwithRecentDischarge!$W1894&lt;&gt;""), AdmittedwithRecentDischarge!$W1894,"")</f>
        <v/>
      </c>
      <c r="X1642" s="97">
        <f t="array" ref="X1642">RANK($Z1642,$Z$6:$Z$2005,0)+COUNTIF($Z$6:$Z1642,Z1642)</f>
        <v>100</v>
      </c>
      <c r="AC1642" s="97"/>
      <c r="AD1642" s="93"/>
    </row>
    <row r="1643" spans="1:30">
      <c r="A1643" s="97">
        <f t="shared" si="25"/>
        <v>1638</v>
      </c>
      <c r="B1643" s="97"/>
      <c r="C1643" s="51" t="str">
        <f>IF(AND(AdmittedwithRecentDischarge!$O1895&lt;&gt;"",AdmittedwithRecentDischarge!$I1895&lt;&gt;"",AdmittedwithRecentDischarge!$S1895&lt;&gt;""), AdmittedwithRecentDischarge!$S1895,"")</f>
        <v/>
      </c>
      <c r="D1643" s="97">
        <f>RANK($F1643,$F$6:$F$2005,0)+COUNTIF($F$6:$F1643,F1643)</f>
        <v>100</v>
      </c>
      <c r="E1643" s="97"/>
      <c r="F1643" s="97"/>
      <c r="G1643" s="97"/>
      <c r="H1643" s="97"/>
      <c r="I1643" s="93"/>
      <c r="J1643" s="97"/>
      <c r="K1643" s="51" t="str">
        <f>IF(AND(TransferLog!$J1659&lt;&gt;"",TransferLog!$L1659&lt;&gt;""), TransferLog!$L1659,"")</f>
        <v/>
      </c>
      <c r="L1643" s="97">
        <f t="array" ref="L1643">RANK($N1643,$N$6:$N$2005,0)+COUNTIF($N$6:$N1643,N1643)</f>
        <v>100</v>
      </c>
      <c r="M1643" s="97"/>
      <c r="N1643" s="97"/>
      <c r="O1643" s="97"/>
      <c r="P1643" s="97"/>
      <c r="Q1643" s="93"/>
      <c r="U1643" s="93"/>
      <c r="W1643" s="51" t="str">
        <f>IF(AND(AdmittedwithRecentDischarge!$O1895&lt;&gt;"",AdmittedwithRecentDischarge!$I1895&lt;&gt;"",AdmittedwithRecentDischarge!$W1895&lt;&gt;""), AdmittedwithRecentDischarge!$W1895,"")</f>
        <v/>
      </c>
      <c r="X1643" s="97">
        <f t="array" ref="X1643">RANK($Z1643,$Z$6:$Z$2005,0)+COUNTIF($Z$6:$Z1643,Z1643)</f>
        <v>100</v>
      </c>
      <c r="AC1643" s="97"/>
      <c r="AD1643" s="93"/>
    </row>
    <row r="1644" spans="1:30">
      <c r="A1644" s="97">
        <f t="shared" si="25"/>
        <v>1639</v>
      </c>
      <c r="B1644" s="97"/>
      <c r="C1644" s="51" t="str">
        <f>IF(AND(AdmittedwithRecentDischarge!$O1896&lt;&gt;"",AdmittedwithRecentDischarge!$I1896&lt;&gt;"",AdmittedwithRecentDischarge!$S1896&lt;&gt;""), AdmittedwithRecentDischarge!$S1896,"")</f>
        <v/>
      </c>
      <c r="D1644" s="97">
        <f>RANK($F1644,$F$6:$F$2005,0)+COUNTIF($F$6:$F1644,F1644)</f>
        <v>100</v>
      </c>
      <c r="E1644" s="97"/>
      <c r="F1644" s="97"/>
      <c r="G1644" s="97"/>
      <c r="H1644" s="97"/>
      <c r="I1644" s="93"/>
      <c r="J1644" s="97"/>
      <c r="K1644" s="51" t="str">
        <f>IF(AND(TransferLog!$J1660&lt;&gt;"",TransferLog!$L1660&lt;&gt;""), TransferLog!$L1660,"")</f>
        <v/>
      </c>
      <c r="L1644" s="97">
        <f t="array" ref="L1644">RANK($N1644,$N$6:$N$2005,0)+COUNTIF($N$6:$N1644,N1644)</f>
        <v>100</v>
      </c>
      <c r="M1644" s="97"/>
      <c r="N1644" s="97"/>
      <c r="O1644" s="97"/>
      <c r="P1644" s="97"/>
      <c r="Q1644" s="93"/>
      <c r="U1644" s="93"/>
      <c r="W1644" s="51" t="str">
        <f>IF(AND(AdmittedwithRecentDischarge!$O1896&lt;&gt;"",AdmittedwithRecentDischarge!$I1896&lt;&gt;"",AdmittedwithRecentDischarge!$W1896&lt;&gt;""), AdmittedwithRecentDischarge!$W1896,"")</f>
        <v/>
      </c>
      <c r="X1644" s="97">
        <f t="array" ref="X1644">RANK($Z1644,$Z$6:$Z$2005,0)+COUNTIF($Z$6:$Z1644,Z1644)</f>
        <v>100</v>
      </c>
      <c r="AC1644" s="97"/>
      <c r="AD1644" s="93"/>
    </row>
    <row r="1645" spans="1:30">
      <c r="A1645" s="97">
        <f t="shared" si="25"/>
        <v>1640</v>
      </c>
      <c r="B1645" s="97"/>
      <c r="C1645" s="51" t="str">
        <f>IF(AND(AdmittedwithRecentDischarge!$O1897&lt;&gt;"",AdmittedwithRecentDischarge!$I1897&lt;&gt;"",AdmittedwithRecentDischarge!$S1897&lt;&gt;""), AdmittedwithRecentDischarge!$S1897,"")</f>
        <v/>
      </c>
      <c r="D1645" s="97">
        <f>RANK($F1645,$F$6:$F$2005,0)+COUNTIF($F$6:$F1645,F1645)</f>
        <v>100</v>
      </c>
      <c r="E1645" s="97"/>
      <c r="F1645" s="97"/>
      <c r="G1645" s="97"/>
      <c r="H1645" s="97"/>
      <c r="I1645" s="93"/>
      <c r="J1645" s="97"/>
      <c r="K1645" s="51" t="str">
        <f>IF(AND(TransferLog!$J1661&lt;&gt;"",TransferLog!$L1661&lt;&gt;""), TransferLog!$L1661,"")</f>
        <v/>
      </c>
      <c r="L1645" s="97">
        <f t="array" ref="L1645">RANK($N1645,$N$6:$N$2005,0)+COUNTIF($N$6:$N1645,N1645)</f>
        <v>100</v>
      </c>
      <c r="M1645" s="97"/>
      <c r="N1645" s="97"/>
      <c r="O1645" s="97"/>
      <c r="P1645" s="97"/>
      <c r="Q1645" s="93"/>
      <c r="U1645" s="93"/>
      <c r="W1645" s="51" t="str">
        <f>IF(AND(AdmittedwithRecentDischarge!$O1897&lt;&gt;"",AdmittedwithRecentDischarge!$I1897&lt;&gt;"",AdmittedwithRecentDischarge!$W1897&lt;&gt;""), AdmittedwithRecentDischarge!$W1897,"")</f>
        <v/>
      </c>
      <c r="X1645" s="97">
        <f t="array" ref="X1645">RANK($Z1645,$Z$6:$Z$2005,0)+COUNTIF($Z$6:$Z1645,Z1645)</f>
        <v>100</v>
      </c>
      <c r="AC1645" s="97"/>
      <c r="AD1645" s="93"/>
    </row>
    <row r="1646" spans="1:30">
      <c r="A1646" s="97">
        <f t="shared" si="25"/>
        <v>1641</v>
      </c>
      <c r="B1646" s="97"/>
      <c r="C1646" s="51" t="str">
        <f>IF(AND(AdmittedwithRecentDischarge!$O1898&lt;&gt;"",AdmittedwithRecentDischarge!$I1898&lt;&gt;"",AdmittedwithRecentDischarge!$S1898&lt;&gt;""), AdmittedwithRecentDischarge!$S1898,"")</f>
        <v/>
      </c>
      <c r="D1646" s="97">
        <f>RANK($F1646,$F$6:$F$2005,0)+COUNTIF($F$6:$F1646,F1646)</f>
        <v>100</v>
      </c>
      <c r="E1646" s="97"/>
      <c r="F1646" s="97"/>
      <c r="G1646" s="97"/>
      <c r="H1646" s="97"/>
      <c r="I1646" s="93"/>
      <c r="J1646" s="97"/>
      <c r="K1646" s="51" t="str">
        <f>IF(AND(TransferLog!$J1662&lt;&gt;"",TransferLog!$L1662&lt;&gt;""), TransferLog!$L1662,"")</f>
        <v/>
      </c>
      <c r="L1646" s="97">
        <f t="array" ref="L1646">RANK($N1646,$N$6:$N$2005,0)+COUNTIF($N$6:$N1646,N1646)</f>
        <v>100</v>
      </c>
      <c r="M1646" s="97"/>
      <c r="N1646" s="97"/>
      <c r="O1646" s="97"/>
      <c r="P1646" s="97"/>
      <c r="Q1646" s="93"/>
      <c r="U1646" s="93"/>
      <c r="W1646" s="51" t="str">
        <f>IF(AND(AdmittedwithRecentDischarge!$O1898&lt;&gt;"",AdmittedwithRecentDischarge!$I1898&lt;&gt;"",AdmittedwithRecentDischarge!$W1898&lt;&gt;""), AdmittedwithRecentDischarge!$W1898,"")</f>
        <v/>
      </c>
      <c r="X1646" s="97">
        <f t="array" ref="X1646">RANK($Z1646,$Z$6:$Z$2005,0)+COUNTIF($Z$6:$Z1646,Z1646)</f>
        <v>100</v>
      </c>
      <c r="AC1646" s="97"/>
      <c r="AD1646" s="93"/>
    </row>
    <row r="1647" spans="1:30">
      <c r="A1647" s="97">
        <f t="shared" si="25"/>
        <v>1642</v>
      </c>
      <c r="B1647" s="97"/>
      <c r="C1647" s="51" t="str">
        <f>IF(AND(AdmittedwithRecentDischarge!$O1899&lt;&gt;"",AdmittedwithRecentDischarge!$I1899&lt;&gt;"",AdmittedwithRecentDischarge!$S1899&lt;&gt;""), AdmittedwithRecentDischarge!$S1899,"")</f>
        <v/>
      </c>
      <c r="D1647" s="97">
        <f>RANK($F1647,$F$6:$F$2005,0)+COUNTIF($F$6:$F1647,F1647)</f>
        <v>100</v>
      </c>
      <c r="E1647" s="97"/>
      <c r="F1647" s="97"/>
      <c r="G1647" s="97"/>
      <c r="H1647" s="97"/>
      <c r="I1647" s="93"/>
      <c r="J1647" s="97"/>
      <c r="K1647" s="51" t="str">
        <f>IF(AND(TransferLog!$J1663&lt;&gt;"",TransferLog!$L1663&lt;&gt;""), TransferLog!$L1663,"")</f>
        <v/>
      </c>
      <c r="L1647" s="97">
        <f t="array" ref="L1647">RANK($N1647,$N$6:$N$2005,0)+COUNTIF($N$6:$N1647,N1647)</f>
        <v>100</v>
      </c>
      <c r="M1647" s="97"/>
      <c r="N1647" s="97"/>
      <c r="O1647" s="97"/>
      <c r="P1647" s="97"/>
      <c r="Q1647" s="93"/>
      <c r="U1647" s="93"/>
      <c r="W1647" s="51" t="str">
        <f>IF(AND(AdmittedwithRecentDischarge!$O1899&lt;&gt;"",AdmittedwithRecentDischarge!$I1899&lt;&gt;"",AdmittedwithRecentDischarge!$W1899&lt;&gt;""), AdmittedwithRecentDischarge!$W1899,"")</f>
        <v/>
      </c>
      <c r="X1647" s="97">
        <f t="array" ref="X1647">RANK($Z1647,$Z$6:$Z$2005,0)+COUNTIF($Z$6:$Z1647,Z1647)</f>
        <v>100</v>
      </c>
      <c r="AC1647" s="97"/>
      <c r="AD1647" s="93"/>
    </row>
    <row r="1648" spans="1:30">
      <c r="A1648" s="97">
        <f t="shared" si="25"/>
        <v>1643</v>
      </c>
      <c r="B1648" s="97"/>
      <c r="C1648" s="51" t="str">
        <f>IF(AND(AdmittedwithRecentDischarge!$O1900&lt;&gt;"",AdmittedwithRecentDischarge!$I1900&lt;&gt;"",AdmittedwithRecentDischarge!$S1900&lt;&gt;""), AdmittedwithRecentDischarge!$S1900,"")</f>
        <v/>
      </c>
      <c r="D1648" s="97">
        <f>RANK($F1648,$F$6:$F$2005,0)+COUNTIF($F$6:$F1648,F1648)</f>
        <v>100</v>
      </c>
      <c r="E1648" s="97"/>
      <c r="F1648" s="97"/>
      <c r="G1648" s="97"/>
      <c r="H1648" s="97"/>
      <c r="I1648" s="93"/>
      <c r="J1648" s="97"/>
      <c r="K1648" s="51" t="str">
        <f>IF(AND(TransferLog!$J1664&lt;&gt;"",TransferLog!$L1664&lt;&gt;""), TransferLog!$L1664,"")</f>
        <v/>
      </c>
      <c r="L1648" s="97">
        <f t="array" ref="L1648">RANK($N1648,$N$6:$N$2005,0)+COUNTIF($N$6:$N1648,N1648)</f>
        <v>100</v>
      </c>
      <c r="M1648" s="97"/>
      <c r="N1648" s="97"/>
      <c r="O1648" s="97"/>
      <c r="P1648" s="97"/>
      <c r="Q1648" s="93"/>
      <c r="U1648" s="93"/>
      <c r="W1648" s="51" t="str">
        <f>IF(AND(AdmittedwithRecentDischarge!$O1900&lt;&gt;"",AdmittedwithRecentDischarge!$I1900&lt;&gt;"",AdmittedwithRecentDischarge!$W1900&lt;&gt;""), AdmittedwithRecentDischarge!$W1900,"")</f>
        <v/>
      </c>
      <c r="X1648" s="97">
        <f t="array" ref="X1648">RANK($Z1648,$Z$6:$Z$2005,0)+COUNTIF($Z$6:$Z1648,Z1648)</f>
        <v>100</v>
      </c>
      <c r="AC1648" s="97"/>
      <c r="AD1648" s="93"/>
    </row>
    <row r="1649" spans="1:30">
      <c r="A1649" s="97">
        <f t="shared" si="25"/>
        <v>1644</v>
      </c>
      <c r="B1649" s="97"/>
      <c r="C1649" s="51" t="str">
        <f>IF(AND(AdmittedwithRecentDischarge!$O1901&lt;&gt;"",AdmittedwithRecentDischarge!$I1901&lt;&gt;"",AdmittedwithRecentDischarge!$S1901&lt;&gt;""), AdmittedwithRecentDischarge!$S1901,"")</f>
        <v/>
      </c>
      <c r="D1649" s="97">
        <f>RANK($F1649,$F$6:$F$2005,0)+COUNTIF($F$6:$F1649,F1649)</f>
        <v>100</v>
      </c>
      <c r="E1649" s="97"/>
      <c r="F1649" s="97"/>
      <c r="G1649" s="97"/>
      <c r="H1649" s="97"/>
      <c r="I1649" s="93"/>
      <c r="J1649" s="97"/>
      <c r="K1649" s="51" t="str">
        <f>IF(AND(TransferLog!$J1665&lt;&gt;"",TransferLog!$L1665&lt;&gt;""), TransferLog!$L1665,"")</f>
        <v/>
      </c>
      <c r="L1649" s="97">
        <f t="array" ref="L1649">RANK($N1649,$N$6:$N$2005,0)+COUNTIF($N$6:$N1649,N1649)</f>
        <v>100</v>
      </c>
      <c r="M1649" s="97"/>
      <c r="N1649" s="97"/>
      <c r="O1649" s="97"/>
      <c r="P1649" s="97"/>
      <c r="Q1649" s="93"/>
      <c r="U1649" s="93"/>
      <c r="W1649" s="51" t="str">
        <f>IF(AND(AdmittedwithRecentDischarge!$O1901&lt;&gt;"",AdmittedwithRecentDischarge!$I1901&lt;&gt;"",AdmittedwithRecentDischarge!$W1901&lt;&gt;""), AdmittedwithRecentDischarge!$W1901,"")</f>
        <v/>
      </c>
      <c r="X1649" s="97">
        <f t="array" ref="X1649">RANK($Z1649,$Z$6:$Z$2005,0)+COUNTIF($Z$6:$Z1649,Z1649)</f>
        <v>100</v>
      </c>
      <c r="AC1649" s="97"/>
      <c r="AD1649" s="93"/>
    </row>
    <row r="1650" spans="1:30">
      <c r="A1650" s="97">
        <f t="shared" si="25"/>
        <v>1645</v>
      </c>
      <c r="B1650" s="97"/>
      <c r="C1650" s="51" t="str">
        <f>IF(AND(AdmittedwithRecentDischarge!$O1902&lt;&gt;"",AdmittedwithRecentDischarge!$I1902&lt;&gt;"",AdmittedwithRecentDischarge!$S1902&lt;&gt;""), AdmittedwithRecentDischarge!$S1902,"")</f>
        <v/>
      </c>
      <c r="D1650" s="97">
        <f>RANK($F1650,$F$6:$F$2005,0)+COUNTIF($F$6:$F1650,F1650)</f>
        <v>100</v>
      </c>
      <c r="E1650" s="97"/>
      <c r="F1650" s="97"/>
      <c r="G1650" s="97"/>
      <c r="H1650" s="97"/>
      <c r="I1650" s="93"/>
      <c r="J1650" s="97"/>
      <c r="K1650" s="51" t="str">
        <f>IF(AND(TransferLog!$J1666&lt;&gt;"",TransferLog!$L1666&lt;&gt;""), TransferLog!$L1666,"")</f>
        <v/>
      </c>
      <c r="L1650" s="97">
        <f t="array" ref="L1650">RANK($N1650,$N$6:$N$2005,0)+COUNTIF($N$6:$N1650,N1650)</f>
        <v>100</v>
      </c>
      <c r="M1650" s="97"/>
      <c r="N1650" s="97"/>
      <c r="O1650" s="97"/>
      <c r="P1650" s="97"/>
      <c r="Q1650" s="93"/>
      <c r="U1650" s="93"/>
      <c r="W1650" s="51" t="str">
        <f>IF(AND(AdmittedwithRecentDischarge!$O1902&lt;&gt;"",AdmittedwithRecentDischarge!$I1902&lt;&gt;"",AdmittedwithRecentDischarge!$W1902&lt;&gt;""), AdmittedwithRecentDischarge!$W1902,"")</f>
        <v/>
      </c>
      <c r="X1650" s="97">
        <f t="array" ref="X1650">RANK($Z1650,$Z$6:$Z$2005,0)+COUNTIF($Z$6:$Z1650,Z1650)</f>
        <v>100</v>
      </c>
      <c r="AC1650" s="97"/>
      <c r="AD1650" s="93"/>
    </row>
    <row r="1651" spans="1:30">
      <c r="A1651" s="97">
        <f t="shared" si="25"/>
        <v>1646</v>
      </c>
      <c r="B1651" s="97"/>
      <c r="C1651" s="51" t="str">
        <f>IF(AND(AdmittedwithRecentDischarge!$O1903&lt;&gt;"",AdmittedwithRecentDischarge!$I1903&lt;&gt;"",AdmittedwithRecentDischarge!$S1903&lt;&gt;""), AdmittedwithRecentDischarge!$S1903,"")</f>
        <v/>
      </c>
      <c r="D1651" s="97">
        <f>RANK($F1651,$F$6:$F$2005,0)+COUNTIF($F$6:$F1651,F1651)</f>
        <v>100</v>
      </c>
      <c r="E1651" s="97"/>
      <c r="F1651" s="97"/>
      <c r="G1651" s="97"/>
      <c r="H1651" s="97"/>
      <c r="I1651" s="93"/>
      <c r="J1651" s="97"/>
      <c r="K1651" s="51" t="str">
        <f>IF(AND(TransferLog!$J1667&lt;&gt;"",TransferLog!$L1667&lt;&gt;""), TransferLog!$L1667,"")</f>
        <v/>
      </c>
      <c r="L1651" s="97">
        <f t="array" ref="L1651">RANK($N1651,$N$6:$N$2005,0)+COUNTIF($N$6:$N1651,N1651)</f>
        <v>100</v>
      </c>
      <c r="M1651" s="97"/>
      <c r="N1651" s="97"/>
      <c r="O1651" s="97"/>
      <c r="P1651" s="97"/>
      <c r="Q1651" s="93"/>
      <c r="U1651" s="93"/>
      <c r="W1651" s="51" t="str">
        <f>IF(AND(AdmittedwithRecentDischarge!$O1903&lt;&gt;"",AdmittedwithRecentDischarge!$I1903&lt;&gt;"",AdmittedwithRecentDischarge!$W1903&lt;&gt;""), AdmittedwithRecentDischarge!$W1903,"")</f>
        <v/>
      </c>
      <c r="X1651" s="97">
        <f t="array" ref="X1651">RANK($Z1651,$Z$6:$Z$2005,0)+COUNTIF($Z$6:$Z1651,Z1651)</f>
        <v>100</v>
      </c>
      <c r="AC1651" s="97"/>
      <c r="AD1651" s="93"/>
    </row>
    <row r="1652" spans="1:30">
      <c r="A1652" s="97">
        <f t="shared" si="25"/>
        <v>1647</v>
      </c>
      <c r="B1652" s="97"/>
      <c r="C1652" s="51" t="str">
        <f>IF(AND(AdmittedwithRecentDischarge!$O1904&lt;&gt;"",AdmittedwithRecentDischarge!$I1904&lt;&gt;"",AdmittedwithRecentDischarge!$S1904&lt;&gt;""), AdmittedwithRecentDischarge!$S1904,"")</f>
        <v/>
      </c>
      <c r="D1652" s="97">
        <f>RANK($F1652,$F$6:$F$2005,0)+COUNTIF($F$6:$F1652,F1652)</f>
        <v>100</v>
      </c>
      <c r="E1652" s="97"/>
      <c r="F1652" s="97"/>
      <c r="G1652" s="97"/>
      <c r="H1652" s="97"/>
      <c r="I1652" s="93"/>
      <c r="J1652" s="97"/>
      <c r="K1652" s="51" t="str">
        <f>IF(AND(TransferLog!$J1668&lt;&gt;"",TransferLog!$L1668&lt;&gt;""), TransferLog!$L1668,"")</f>
        <v/>
      </c>
      <c r="L1652" s="97">
        <f t="array" ref="L1652">RANK($N1652,$N$6:$N$2005,0)+COUNTIF($N$6:$N1652,N1652)</f>
        <v>100</v>
      </c>
      <c r="M1652" s="97"/>
      <c r="N1652" s="97"/>
      <c r="O1652" s="97"/>
      <c r="P1652" s="97"/>
      <c r="Q1652" s="93"/>
      <c r="U1652" s="93"/>
      <c r="W1652" s="51" t="str">
        <f>IF(AND(AdmittedwithRecentDischarge!$O1904&lt;&gt;"",AdmittedwithRecentDischarge!$I1904&lt;&gt;"",AdmittedwithRecentDischarge!$W1904&lt;&gt;""), AdmittedwithRecentDischarge!$W1904,"")</f>
        <v/>
      </c>
      <c r="X1652" s="97">
        <f t="array" ref="X1652">RANK($Z1652,$Z$6:$Z$2005,0)+COUNTIF($Z$6:$Z1652,Z1652)</f>
        <v>100</v>
      </c>
      <c r="AC1652" s="97"/>
      <c r="AD1652" s="93"/>
    </row>
    <row r="1653" spans="1:30">
      <c r="A1653" s="97">
        <f t="shared" si="25"/>
        <v>1648</v>
      </c>
      <c r="B1653" s="97"/>
      <c r="C1653" s="51" t="str">
        <f>IF(AND(AdmittedwithRecentDischarge!$O1905&lt;&gt;"",AdmittedwithRecentDischarge!$I1905&lt;&gt;"",AdmittedwithRecentDischarge!$S1905&lt;&gt;""), AdmittedwithRecentDischarge!$S1905,"")</f>
        <v/>
      </c>
      <c r="D1653" s="97">
        <f>RANK($F1653,$F$6:$F$2005,0)+COUNTIF($F$6:$F1653,F1653)</f>
        <v>100</v>
      </c>
      <c r="E1653" s="97"/>
      <c r="F1653" s="97"/>
      <c r="G1653" s="97"/>
      <c r="H1653" s="97"/>
      <c r="I1653" s="93"/>
      <c r="J1653" s="97"/>
      <c r="K1653" s="51" t="str">
        <f>IF(AND(TransferLog!$J1669&lt;&gt;"",TransferLog!$L1669&lt;&gt;""), TransferLog!$L1669,"")</f>
        <v/>
      </c>
      <c r="L1653" s="97">
        <f t="array" ref="L1653">RANK($N1653,$N$6:$N$2005,0)+COUNTIF($N$6:$N1653,N1653)</f>
        <v>100</v>
      </c>
      <c r="M1653" s="97"/>
      <c r="N1653" s="97"/>
      <c r="O1653" s="97"/>
      <c r="P1653" s="97"/>
      <c r="Q1653" s="93"/>
      <c r="U1653" s="93"/>
      <c r="W1653" s="51" t="str">
        <f>IF(AND(AdmittedwithRecentDischarge!$O1905&lt;&gt;"",AdmittedwithRecentDischarge!$I1905&lt;&gt;"",AdmittedwithRecentDischarge!$W1905&lt;&gt;""), AdmittedwithRecentDischarge!$W1905,"")</f>
        <v/>
      </c>
      <c r="X1653" s="97">
        <f t="array" ref="X1653">RANK($Z1653,$Z$6:$Z$2005,0)+COUNTIF($Z$6:$Z1653,Z1653)</f>
        <v>100</v>
      </c>
      <c r="AC1653" s="97"/>
      <c r="AD1653" s="93"/>
    </row>
    <row r="1654" spans="1:30">
      <c r="A1654" s="97">
        <f t="shared" si="25"/>
        <v>1649</v>
      </c>
      <c r="B1654" s="97"/>
      <c r="C1654" s="51" t="str">
        <f>IF(AND(AdmittedwithRecentDischarge!$O1906&lt;&gt;"",AdmittedwithRecentDischarge!$I1906&lt;&gt;"",AdmittedwithRecentDischarge!$S1906&lt;&gt;""), AdmittedwithRecentDischarge!$S1906,"")</f>
        <v/>
      </c>
      <c r="D1654" s="97">
        <f>RANK($F1654,$F$6:$F$2005,0)+COUNTIF($F$6:$F1654,F1654)</f>
        <v>100</v>
      </c>
      <c r="E1654" s="97"/>
      <c r="F1654" s="97"/>
      <c r="G1654" s="97"/>
      <c r="H1654" s="97"/>
      <c r="I1654" s="93"/>
      <c r="J1654" s="97"/>
      <c r="K1654" s="51" t="str">
        <f>IF(AND(TransferLog!$J1670&lt;&gt;"",TransferLog!$L1670&lt;&gt;""), TransferLog!$L1670,"")</f>
        <v/>
      </c>
      <c r="L1654" s="97">
        <f t="array" ref="L1654">RANK($N1654,$N$6:$N$2005,0)+COUNTIF($N$6:$N1654,N1654)</f>
        <v>100</v>
      </c>
      <c r="M1654" s="97"/>
      <c r="N1654" s="97"/>
      <c r="O1654" s="97"/>
      <c r="P1654" s="97"/>
      <c r="Q1654" s="93"/>
      <c r="U1654" s="93"/>
      <c r="W1654" s="51" t="str">
        <f>IF(AND(AdmittedwithRecentDischarge!$O1906&lt;&gt;"",AdmittedwithRecentDischarge!$I1906&lt;&gt;"",AdmittedwithRecentDischarge!$W1906&lt;&gt;""), AdmittedwithRecentDischarge!$W1906,"")</f>
        <v/>
      </c>
      <c r="X1654" s="97">
        <f t="array" ref="X1654">RANK($Z1654,$Z$6:$Z$2005,0)+COUNTIF($Z$6:$Z1654,Z1654)</f>
        <v>100</v>
      </c>
      <c r="AC1654" s="97"/>
      <c r="AD1654" s="93"/>
    </row>
    <row r="1655" spans="1:30">
      <c r="A1655" s="97">
        <f t="shared" si="25"/>
        <v>1650</v>
      </c>
      <c r="B1655" s="97"/>
      <c r="C1655" s="51" t="str">
        <f>IF(AND(AdmittedwithRecentDischarge!$O1907&lt;&gt;"",AdmittedwithRecentDischarge!$I1907&lt;&gt;"",AdmittedwithRecentDischarge!$S1907&lt;&gt;""), AdmittedwithRecentDischarge!$S1907,"")</f>
        <v/>
      </c>
      <c r="D1655" s="97">
        <f>RANK($F1655,$F$6:$F$2005,0)+COUNTIF($F$6:$F1655,F1655)</f>
        <v>100</v>
      </c>
      <c r="E1655" s="97"/>
      <c r="F1655" s="97"/>
      <c r="G1655" s="97"/>
      <c r="H1655" s="97"/>
      <c r="I1655" s="93"/>
      <c r="J1655" s="97"/>
      <c r="K1655" s="51" t="str">
        <f>IF(AND(TransferLog!$J1671&lt;&gt;"",TransferLog!$L1671&lt;&gt;""), TransferLog!$L1671,"")</f>
        <v/>
      </c>
      <c r="L1655" s="97">
        <f t="array" ref="L1655">RANK($N1655,$N$6:$N$2005,0)+COUNTIF($N$6:$N1655,N1655)</f>
        <v>100</v>
      </c>
      <c r="M1655" s="97"/>
      <c r="N1655" s="97"/>
      <c r="O1655" s="97"/>
      <c r="P1655" s="97"/>
      <c r="Q1655" s="93"/>
      <c r="U1655" s="93"/>
      <c r="W1655" s="51" t="str">
        <f>IF(AND(AdmittedwithRecentDischarge!$O1907&lt;&gt;"",AdmittedwithRecentDischarge!$I1907&lt;&gt;"",AdmittedwithRecentDischarge!$W1907&lt;&gt;""), AdmittedwithRecentDischarge!$W1907,"")</f>
        <v/>
      </c>
      <c r="X1655" s="97">
        <f t="array" ref="X1655">RANK($Z1655,$Z$6:$Z$2005,0)+COUNTIF($Z$6:$Z1655,Z1655)</f>
        <v>100</v>
      </c>
      <c r="AC1655" s="97"/>
      <c r="AD1655" s="93"/>
    </row>
    <row r="1656" spans="1:30">
      <c r="A1656" s="97">
        <f t="shared" si="25"/>
        <v>1651</v>
      </c>
      <c r="B1656" s="97"/>
      <c r="C1656" s="51" t="str">
        <f>IF(AND(AdmittedwithRecentDischarge!$O1908&lt;&gt;"",AdmittedwithRecentDischarge!$I1908&lt;&gt;"",AdmittedwithRecentDischarge!$S1908&lt;&gt;""), AdmittedwithRecentDischarge!$S1908,"")</f>
        <v/>
      </c>
      <c r="D1656" s="97">
        <f>RANK($F1656,$F$6:$F$2005,0)+COUNTIF($F$6:$F1656,F1656)</f>
        <v>100</v>
      </c>
      <c r="E1656" s="97"/>
      <c r="F1656" s="97"/>
      <c r="G1656" s="97"/>
      <c r="H1656" s="97"/>
      <c r="I1656" s="93"/>
      <c r="J1656" s="97"/>
      <c r="K1656" s="51" t="str">
        <f>IF(AND(TransferLog!$J1672&lt;&gt;"",TransferLog!$L1672&lt;&gt;""), TransferLog!$L1672,"")</f>
        <v/>
      </c>
      <c r="L1656" s="97">
        <f t="array" ref="L1656">RANK($N1656,$N$6:$N$2005,0)+COUNTIF($N$6:$N1656,N1656)</f>
        <v>100</v>
      </c>
      <c r="M1656" s="97"/>
      <c r="N1656" s="97"/>
      <c r="O1656" s="97"/>
      <c r="P1656" s="97"/>
      <c r="Q1656" s="93"/>
      <c r="U1656" s="93"/>
      <c r="W1656" s="51" t="str">
        <f>IF(AND(AdmittedwithRecentDischarge!$O1908&lt;&gt;"",AdmittedwithRecentDischarge!$I1908&lt;&gt;"",AdmittedwithRecentDischarge!$W1908&lt;&gt;""), AdmittedwithRecentDischarge!$W1908,"")</f>
        <v/>
      </c>
      <c r="X1656" s="97">
        <f t="array" ref="X1656">RANK($Z1656,$Z$6:$Z$2005,0)+COUNTIF($Z$6:$Z1656,Z1656)</f>
        <v>100</v>
      </c>
      <c r="AC1656" s="97"/>
      <c r="AD1656" s="93"/>
    </row>
    <row r="1657" spans="1:30">
      <c r="A1657" s="97">
        <f t="shared" si="25"/>
        <v>1652</v>
      </c>
      <c r="B1657" s="97"/>
      <c r="C1657" s="51" t="str">
        <f>IF(AND(AdmittedwithRecentDischarge!$O1909&lt;&gt;"",AdmittedwithRecentDischarge!$I1909&lt;&gt;"",AdmittedwithRecentDischarge!$S1909&lt;&gt;""), AdmittedwithRecentDischarge!$S1909,"")</f>
        <v/>
      </c>
      <c r="D1657" s="97">
        <f>RANK($F1657,$F$6:$F$2005,0)+COUNTIF($F$6:$F1657,F1657)</f>
        <v>100</v>
      </c>
      <c r="E1657" s="97"/>
      <c r="F1657" s="97"/>
      <c r="G1657" s="97"/>
      <c r="H1657" s="97"/>
      <c r="I1657" s="93"/>
      <c r="J1657" s="97"/>
      <c r="K1657" s="51" t="str">
        <f>IF(AND(TransferLog!$J1673&lt;&gt;"",TransferLog!$L1673&lt;&gt;""), TransferLog!$L1673,"")</f>
        <v/>
      </c>
      <c r="L1657" s="97">
        <f t="array" ref="L1657">RANK($N1657,$N$6:$N$2005,0)+COUNTIF($N$6:$N1657,N1657)</f>
        <v>100</v>
      </c>
      <c r="M1657" s="97"/>
      <c r="N1657" s="97"/>
      <c r="O1657" s="97"/>
      <c r="P1657" s="97"/>
      <c r="Q1657" s="93"/>
      <c r="U1657" s="93"/>
      <c r="W1657" s="51" t="str">
        <f>IF(AND(AdmittedwithRecentDischarge!$O1909&lt;&gt;"",AdmittedwithRecentDischarge!$I1909&lt;&gt;"",AdmittedwithRecentDischarge!$W1909&lt;&gt;""), AdmittedwithRecentDischarge!$W1909,"")</f>
        <v/>
      </c>
      <c r="X1657" s="97">
        <f t="array" ref="X1657">RANK($Z1657,$Z$6:$Z$2005,0)+COUNTIF($Z$6:$Z1657,Z1657)</f>
        <v>100</v>
      </c>
      <c r="AC1657" s="97"/>
      <c r="AD1657" s="93"/>
    </row>
    <row r="1658" spans="1:30">
      <c r="A1658" s="97">
        <f t="shared" si="25"/>
        <v>1653</v>
      </c>
      <c r="B1658" s="97"/>
      <c r="C1658" s="51" t="str">
        <f>IF(AND(AdmittedwithRecentDischarge!$O1910&lt;&gt;"",AdmittedwithRecentDischarge!$I1910&lt;&gt;"",AdmittedwithRecentDischarge!$S1910&lt;&gt;""), AdmittedwithRecentDischarge!$S1910,"")</f>
        <v/>
      </c>
      <c r="D1658" s="97">
        <f>RANK($F1658,$F$6:$F$2005,0)+COUNTIF($F$6:$F1658,F1658)</f>
        <v>100</v>
      </c>
      <c r="E1658" s="97"/>
      <c r="F1658" s="97"/>
      <c r="G1658" s="97"/>
      <c r="H1658" s="97"/>
      <c r="I1658" s="93"/>
      <c r="J1658" s="97"/>
      <c r="K1658" s="51" t="str">
        <f>IF(AND(TransferLog!$J1674&lt;&gt;"",TransferLog!$L1674&lt;&gt;""), TransferLog!$L1674,"")</f>
        <v/>
      </c>
      <c r="L1658" s="97">
        <f t="array" ref="L1658">RANK($N1658,$N$6:$N$2005,0)+COUNTIF($N$6:$N1658,N1658)</f>
        <v>100</v>
      </c>
      <c r="M1658" s="97"/>
      <c r="N1658" s="97"/>
      <c r="O1658" s="97"/>
      <c r="P1658" s="97"/>
      <c r="Q1658" s="93"/>
      <c r="U1658" s="93"/>
      <c r="W1658" s="51" t="str">
        <f>IF(AND(AdmittedwithRecentDischarge!$O1910&lt;&gt;"",AdmittedwithRecentDischarge!$I1910&lt;&gt;"",AdmittedwithRecentDischarge!$W1910&lt;&gt;""), AdmittedwithRecentDischarge!$W1910,"")</f>
        <v/>
      </c>
      <c r="X1658" s="97">
        <f t="array" ref="X1658">RANK($Z1658,$Z$6:$Z$2005,0)+COUNTIF($Z$6:$Z1658,Z1658)</f>
        <v>100</v>
      </c>
      <c r="AC1658" s="97"/>
      <c r="AD1658" s="93"/>
    </row>
    <row r="1659" spans="1:30">
      <c r="A1659" s="97">
        <f t="shared" si="25"/>
        <v>1654</v>
      </c>
      <c r="B1659" s="97"/>
      <c r="C1659" s="51" t="str">
        <f>IF(AND(AdmittedwithRecentDischarge!$O1911&lt;&gt;"",AdmittedwithRecentDischarge!$I1911&lt;&gt;"",AdmittedwithRecentDischarge!$S1911&lt;&gt;""), AdmittedwithRecentDischarge!$S1911,"")</f>
        <v/>
      </c>
      <c r="D1659" s="97">
        <f>RANK($F1659,$F$6:$F$2005,0)+COUNTIF($F$6:$F1659,F1659)</f>
        <v>100</v>
      </c>
      <c r="E1659" s="97"/>
      <c r="F1659" s="97"/>
      <c r="G1659" s="97"/>
      <c r="H1659" s="97"/>
      <c r="I1659" s="93"/>
      <c r="J1659" s="97"/>
      <c r="K1659" s="51" t="str">
        <f>IF(AND(TransferLog!$J1675&lt;&gt;"",TransferLog!$L1675&lt;&gt;""), TransferLog!$L1675,"")</f>
        <v/>
      </c>
      <c r="L1659" s="97">
        <f t="array" ref="L1659">RANK($N1659,$N$6:$N$2005,0)+COUNTIF($N$6:$N1659,N1659)</f>
        <v>100</v>
      </c>
      <c r="M1659" s="97"/>
      <c r="N1659" s="97"/>
      <c r="O1659" s="97"/>
      <c r="P1659" s="97"/>
      <c r="Q1659" s="93"/>
      <c r="U1659" s="93"/>
      <c r="W1659" s="51" t="str">
        <f>IF(AND(AdmittedwithRecentDischarge!$O1911&lt;&gt;"",AdmittedwithRecentDischarge!$I1911&lt;&gt;"",AdmittedwithRecentDischarge!$W1911&lt;&gt;""), AdmittedwithRecentDischarge!$W1911,"")</f>
        <v/>
      </c>
      <c r="X1659" s="97">
        <f t="array" ref="X1659">RANK($Z1659,$Z$6:$Z$2005,0)+COUNTIF($Z$6:$Z1659,Z1659)</f>
        <v>100</v>
      </c>
      <c r="AC1659" s="97"/>
      <c r="AD1659" s="93"/>
    </row>
    <row r="1660" spans="1:30">
      <c r="A1660" s="97">
        <f t="shared" si="25"/>
        <v>1655</v>
      </c>
      <c r="B1660" s="97"/>
      <c r="C1660" s="51" t="str">
        <f>IF(AND(AdmittedwithRecentDischarge!$O1912&lt;&gt;"",AdmittedwithRecentDischarge!$I1912&lt;&gt;"",AdmittedwithRecentDischarge!$S1912&lt;&gt;""), AdmittedwithRecentDischarge!$S1912,"")</f>
        <v/>
      </c>
      <c r="D1660" s="97">
        <f>RANK($F1660,$F$6:$F$2005,0)+COUNTIF($F$6:$F1660,F1660)</f>
        <v>100</v>
      </c>
      <c r="E1660" s="97"/>
      <c r="F1660" s="97"/>
      <c r="G1660" s="97"/>
      <c r="H1660" s="97"/>
      <c r="I1660" s="93"/>
      <c r="J1660" s="97"/>
      <c r="K1660" s="51" t="str">
        <f>IF(AND(TransferLog!$J1676&lt;&gt;"",TransferLog!$L1676&lt;&gt;""), TransferLog!$L1676,"")</f>
        <v/>
      </c>
      <c r="L1660" s="97">
        <f t="array" ref="L1660">RANK($N1660,$N$6:$N$2005,0)+COUNTIF($N$6:$N1660,N1660)</f>
        <v>100</v>
      </c>
      <c r="M1660" s="97"/>
      <c r="N1660" s="97"/>
      <c r="O1660" s="97"/>
      <c r="P1660" s="97"/>
      <c r="Q1660" s="93"/>
      <c r="U1660" s="93"/>
      <c r="W1660" s="51" t="str">
        <f>IF(AND(AdmittedwithRecentDischarge!$O1912&lt;&gt;"",AdmittedwithRecentDischarge!$I1912&lt;&gt;"",AdmittedwithRecentDischarge!$W1912&lt;&gt;""), AdmittedwithRecentDischarge!$W1912,"")</f>
        <v/>
      </c>
      <c r="X1660" s="97">
        <f t="array" ref="X1660">RANK($Z1660,$Z$6:$Z$2005,0)+COUNTIF($Z$6:$Z1660,Z1660)</f>
        <v>100</v>
      </c>
      <c r="AC1660" s="97"/>
      <c r="AD1660" s="93"/>
    </row>
    <row r="1661" spans="1:30">
      <c r="A1661" s="97">
        <f t="shared" si="25"/>
        <v>1656</v>
      </c>
      <c r="B1661" s="97"/>
      <c r="C1661" s="51" t="str">
        <f>IF(AND(AdmittedwithRecentDischarge!$O1913&lt;&gt;"",AdmittedwithRecentDischarge!$I1913&lt;&gt;"",AdmittedwithRecentDischarge!$S1913&lt;&gt;""), AdmittedwithRecentDischarge!$S1913,"")</f>
        <v/>
      </c>
      <c r="D1661" s="97">
        <f>RANK($F1661,$F$6:$F$2005,0)+COUNTIF($F$6:$F1661,F1661)</f>
        <v>100</v>
      </c>
      <c r="E1661" s="97"/>
      <c r="F1661" s="97"/>
      <c r="G1661" s="97"/>
      <c r="H1661" s="97"/>
      <c r="I1661" s="93"/>
      <c r="J1661" s="97"/>
      <c r="K1661" s="51" t="str">
        <f>IF(AND(TransferLog!$J1677&lt;&gt;"",TransferLog!$L1677&lt;&gt;""), TransferLog!$L1677,"")</f>
        <v/>
      </c>
      <c r="L1661" s="97">
        <f t="array" ref="L1661">RANK($N1661,$N$6:$N$2005,0)+COUNTIF($N$6:$N1661,N1661)</f>
        <v>100</v>
      </c>
      <c r="M1661" s="97"/>
      <c r="N1661" s="97"/>
      <c r="O1661" s="97"/>
      <c r="P1661" s="97"/>
      <c r="Q1661" s="93"/>
      <c r="U1661" s="93"/>
      <c r="W1661" s="51" t="str">
        <f>IF(AND(AdmittedwithRecentDischarge!$O1913&lt;&gt;"",AdmittedwithRecentDischarge!$I1913&lt;&gt;"",AdmittedwithRecentDischarge!$W1913&lt;&gt;""), AdmittedwithRecentDischarge!$W1913,"")</f>
        <v/>
      </c>
      <c r="X1661" s="97">
        <f t="array" ref="X1661">RANK($Z1661,$Z$6:$Z$2005,0)+COUNTIF($Z$6:$Z1661,Z1661)</f>
        <v>100</v>
      </c>
      <c r="AC1661" s="97"/>
      <c r="AD1661" s="93"/>
    </row>
    <row r="1662" spans="1:30">
      <c r="A1662" s="97">
        <f t="shared" si="25"/>
        <v>1657</v>
      </c>
      <c r="B1662" s="97"/>
      <c r="C1662" s="51" t="str">
        <f>IF(AND(AdmittedwithRecentDischarge!$O1914&lt;&gt;"",AdmittedwithRecentDischarge!$I1914&lt;&gt;"",AdmittedwithRecentDischarge!$S1914&lt;&gt;""), AdmittedwithRecentDischarge!$S1914,"")</f>
        <v/>
      </c>
      <c r="D1662" s="97">
        <f>RANK($F1662,$F$6:$F$2005,0)+COUNTIF($F$6:$F1662,F1662)</f>
        <v>100</v>
      </c>
      <c r="E1662" s="97"/>
      <c r="F1662" s="97"/>
      <c r="G1662" s="97"/>
      <c r="H1662" s="97"/>
      <c r="I1662" s="93"/>
      <c r="J1662" s="97"/>
      <c r="K1662" s="51" t="str">
        <f>IF(AND(TransferLog!$J1678&lt;&gt;"",TransferLog!$L1678&lt;&gt;""), TransferLog!$L1678,"")</f>
        <v/>
      </c>
      <c r="L1662" s="97">
        <f t="array" ref="L1662">RANK($N1662,$N$6:$N$2005,0)+COUNTIF($N$6:$N1662,N1662)</f>
        <v>100</v>
      </c>
      <c r="M1662" s="97"/>
      <c r="N1662" s="97"/>
      <c r="O1662" s="97"/>
      <c r="P1662" s="97"/>
      <c r="Q1662" s="93"/>
      <c r="U1662" s="93"/>
      <c r="W1662" s="51" t="str">
        <f>IF(AND(AdmittedwithRecentDischarge!$O1914&lt;&gt;"",AdmittedwithRecentDischarge!$I1914&lt;&gt;"",AdmittedwithRecentDischarge!$W1914&lt;&gt;""), AdmittedwithRecentDischarge!$W1914,"")</f>
        <v/>
      </c>
      <c r="X1662" s="97">
        <f t="array" ref="X1662">RANK($Z1662,$Z$6:$Z$2005,0)+COUNTIF($Z$6:$Z1662,Z1662)</f>
        <v>100</v>
      </c>
      <c r="AC1662" s="97"/>
      <c r="AD1662" s="93"/>
    </row>
    <row r="1663" spans="1:30">
      <c r="A1663" s="97">
        <f t="shared" si="25"/>
        <v>1658</v>
      </c>
      <c r="B1663" s="97"/>
      <c r="C1663" s="51" t="str">
        <f>IF(AND(AdmittedwithRecentDischarge!$O1915&lt;&gt;"",AdmittedwithRecentDischarge!$I1915&lt;&gt;"",AdmittedwithRecentDischarge!$S1915&lt;&gt;""), AdmittedwithRecentDischarge!$S1915,"")</f>
        <v/>
      </c>
      <c r="D1663" s="97">
        <f>RANK($F1663,$F$6:$F$2005,0)+COUNTIF($F$6:$F1663,F1663)</f>
        <v>100</v>
      </c>
      <c r="E1663" s="97"/>
      <c r="F1663" s="97"/>
      <c r="G1663" s="97"/>
      <c r="H1663" s="97"/>
      <c r="I1663" s="93"/>
      <c r="J1663" s="97"/>
      <c r="K1663" s="51" t="str">
        <f>IF(AND(TransferLog!$J1679&lt;&gt;"",TransferLog!$L1679&lt;&gt;""), TransferLog!$L1679,"")</f>
        <v/>
      </c>
      <c r="L1663" s="97">
        <f t="array" ref="L1663">RANK($N1663,$N$6:$N$2005,0)+COUNTIF($N$6:$N1663,N1663)</f>
        <v>100</v>
      </c>
      <c r="M1663" s="97"/>
      <c r="N1663" s="97"/>
      <c r="O1663" s="97"/>
      <c r="P1663" s="97"/>
      <c r="Q1663" s="93"/>
      <c r="U1663" s="93"/>
      <c r="W1663" s="51" t="str">
        <f>IF(AND(AdmittedwithRecentDischarge!$O1915&lt;&gt;"",AdmittedwithRecentDischarge!$I1915&lt;&gt;"",AdmittedwithRecentDischarge!$W1915&lt;&gt;""), AdmittedwithRecentDischarge!$W1915,"")</f>
        <v/>
      </c>
      <c r="X1663" s="97">
        <f t="array" ref="X1663">RANK($Z1663,$Z$6:$Z$2005,0)+COUNTIF($Z$6:$Z1663,Z1663)</f>
        <v>100</v>
      </c>
      <c r="AC1663" s="97"/>
      <c r="AD1663" s="93"/>
    </row>
    <row r="1664" spans="1:30">
      <c r="A1664" s="97">
        <f t="shared" si="25"/>
        <v>1659</v>
      </c>
      <c r="B1664" s="97"/>
      <c r="C1664" s="51" t="str">
        <f>IF(AND(AdmittedwithRecentDischarge!$O1916&lt;&gt;"",AdmittedwithRecentDischarge!$I1916&lt;&gt;"",AdmittedwithRecentDischarge!$S1916&lt;&gt;""), AdmittedwithRecentDischarge!$S1916,"")</f>
        <v/>
      </c>
      <c r="D1664" s="97">
        <f>RANK($F1664,$F$6:$F$2005,0)+COUNTIF($F$6:$F1664,F1664)</f>
        <v>100</v>
      </c>
      <c r="E1664" s="97"/>
      <c r="F1664" s="97"/>
      <c r="G1664" s="97"/>
      <c r="H1664" s="97"/>
      <c r="I1664" s="93"/>
      <c r="J1664" s="97"/>
      <c r="K1664" s="51" t="str">
        <f>IF(AND(TransferLog!$J1680&lt;&gt;"",TransferLog!$L1680&lt;&gt;""), TransferLog!$L1680,"")</f>
        <v/>
      </c>
      <c r="L1664" s="97">
        <f t="array" ref="L1664">RANK($N1664,$N$6:$N$2005,0)+COUNTIF($N$6:$N1664,N1664)</f>
        <v>100</v>
      </c>
      <c r="M1664" s="97"/>
      <c r="N1664" s="97"/>
      <c r="O1664" s="97"/>
      <c r="P1664" s="97"/>
      <c r="Q1664" s="93"/>
      <c r="U1664" s="93"/>
      <c r="W1664" s="51" t="str">
        <f>IF(AND(AdmittedwithRecentDischarge!$O1916&lt;&gt;"",AdmittedwithRecentDischarge!$I1916&lt;&gt;"",AdmittedwithRecentDischarge!$W1916&lt;&gt;""), AdmittedwithRecentDischarge!$W1916,"")</f>
        <v/>
      </c>
      <c r="X1664" s="97">
        <f t="array" ref="X1664">RANK($Z1664,$Z$6:$Z$2005,0)+COUNTIF($Z$6:$Z1664,Z1664)</f>
        <v>100</v>
      </c>
      <c r="AC1664" s="97"/>
      <c r="AD1664" s="93"/>
    </row>
    <row r="1665" spans="1:30">
      <c r="A1665" s="97">
        <f t="shared" si="25"/>
        <v>1660</v>
      </c>
      <c r="B1665" s="97"/>
      <c r="C1665" s="51" t="str">
        <f>IF(AND(AdmittedwithRecentDischarge!$O1917&lt;&gt;"",AdmittedwithRecentDischarge!$I1917&lt;&gt;"",AdmittedwithRecentDischarge!$S1917&lt;&gt;""), AdmittedwithRecentDischarge!$S1917,"")</f>
        <v/>
      </c>
      <c r="D1665" s="97">
        <f>RANK($F1665,$F$6:$F$2005,0)+COUNTIF($F$6:$F1665,F1665)</f>
        <v>100</v>
      </c>
      <c r="E1665" s="97"/>
      <c r="F1665" s="97"/>
      <c r="G1665" s="97"/>
      <c r="H1665" s="97"/>
      <c r="I1665" s="93"/>
      <c r="J1665" s="97"/>
      <c r="K1665" s="51" t="str">
        <f>IF(AND(TransferLog!$J1681&lt;&gt;"",TransferLog!$L1681&lt;&gt;""), TransferLog!$L1681,"")</f>
        <v/>
      </c>
      <c r="L1665" s="97">
        <f t="array" ref="L1665">RANK($N1665,$N$6:$N$2005,0)+COUNTIF($N$6:$N1665,N1665)</f>
        <v>100</v>
      </c>
      <c r="M1665" s="97"/>
      <c r="N1665" s="97"/>
      <c r="O1665" s="97"/>
      <c r="P1665" s="97"/>
      <c r="Q1665" s="93"/>
      <c r="U1665" s="93"/>
      <c r="W1665" s="51" t="str">
        <f>IF(AND(AdmittedwithRecentDischarge!$O1917&lt;&gt;"",AdmittedwithRecentDischarge!$I1917&lt;&gt;"",AdmittedwithRecentDischarge!$W1917&lt;&gt;""), AdmittedwithRecentDischarge!$W1917,"")</f>
        <v/>
      </c>
      <c r="X1665" s="97">
        <f t="array" ref="X1665">RANK($Z1665,$Z$6:$Z$2005,0)+COUNTIF($Z$6:$Z1665,Z1665)</f>
        <v>100</v>
      </c>
      <c r="AC1665" s="97"/>
      <c r="AD1665" s="93"/>
    </row>
    <row r="1666" spans="1:30">
      <c r="A1666" s="97">
        <f t="shared" si="25"/>
        <v>1661</v>
      </c>
      <c r="B1666" s="97"/>
      <c r="C1666" s="51" t="str">
        <f>IF(AND(AdmittedwithRecentDischarge!$O1918&lt;&gt;"",AdmittedwithRecentDischarge!$I1918&lt;&gt;"",AdmittedwithRecentDischarge!$S1918&lt;&gt;""), AdmittedwithRecentDischarge!$S1918,"")</f>
        <v/>
      </c>
      <c r="D1666" s="97">
        <f>RANK($F1666,$F$6:$F$2005,0)+COUNTIF($F$6:$F1666,F1666)</f>
        <v>100</v>
      </c>
      <c r="E1666" s="97"/>
      <c r="F1666" s="97"/>
      <c r="G1666" s="97"/>
      <c r="H1666" s="97"/>
      <c r="I1666" s="93"/>
      <c r="J1666" s="97"/>
      <c r="K1666" s="51" t="str">
        <f>IF(AND(TransferLog!$J1682&lt;&gt;"",TransferLog!$L1682&lt;&gt;""), TransferLog!$L1682,"")</f>
        <v/>
      </c>
      <c r="L1666" s="97">
        <f t="array" ref="L1666">RANK($N1666,$N$6:$N$2005,0)+COUNTIF($N$6:$N1666,N1666)</f>
        <v>100</v>
      </c>
      <c r="M1666" s="97"/>
      <c r="N1666" s="97"/>
      <c r="O1666" s="97"/>
      <c r="P1666" s="97"/>
      <c r="Q1666" s="93"/>
      <c r="U1666" s="93"/>
      <c r="W1666" s="51" t="str">
        <f>IF(AND(AdmittedwithRecentDischarge!$O1918&lt;&gt;"",AdmittedwithRecentDischarge!$I1918&lt;&gt;"",AdmittedwithRecentDischarge!$W1918&lt;&gt;""), AdmittedwithRecentDischarge!$W1918,"")</f>
        <v/>
      </c>
      <c r="X1666" s="97">
        <f t="array" ref="X1666">RANK($Z1666,$Z$6:$Z$2005,0)+COUNTIF($Z$6:$Z1666,Z1666)</f>
        <v>100</v>
      </c>
      <c r="AC1666" s="97"/>
      <c r="AD1666" s="93"/>
    </row>
    <row r="1667" spans="1:30">
      <c r="A1667" s="97">
        <f t="shared" si="25"/>
        <v>1662</v>
      </c>
      <c r="B1667" s="97"/>
      <c r="C1667" s="51" t="str">
        <f>IF(AND(AdmittedwithRecentDischarge!$O1919&lt;&gt;"",AdmittedwithRecentDischarge!$I1919&lt;&gt;"",AdmittedwithRecentDischarge!$S1919&lt;&gt;""), AdmittedwithRecentDischarge!$S1919,"")</f>
        <v/>
      </c>
      <c r="D1667" s="97">
        <f>RANK($F1667,$F$6:$F$2005,0)+COUNTIF($F$6:$F1667,F1667)</f>
        <v>100</v>
      </c>
      <c r="E1667" s="97"/>
      <c r="F1667" s="97"/>
      <c r="G1667" s="97"/>
      <c r="H1667" s="97"/>
      <c r="I1667" s="93"/>
      <c r="J1667" s="97"/>
      <c r="K1667" s="51" t="str">
        <f>IF(AND(TransferLog!$J1683&lt;&gt;"",TransferLog!$L1683&lt;&gt;""), TransferLog!$L1683,"")</f>
        <v/>
      </c>
      <c r="L1667" s="97">
        <f t="array" ref="L1667">RANK($N1667,$N$6:$N$2005,0)+COUNTIF($N$6:$N1667,N1667)</f>
        <v>100</v>
      </c>
      <c r="M1667" s="97"/>
      <c r="N1667" s="97"/>
      <c r="O1667" s="97"/>
      <c r="P1667" s="97"/>
      <c r="Q1667" s="93"/>
      <c r="U1667" s="93"/>
      <c r="W1667" s="51" t="str">
        <f>IF(AND(AdmittedwithRecentDischarge!$O1919&lt;&gt;"",AdmittedwithRecentDischarge!$I1919&lt;&gt;"",AdmittedwithRecentDischarge!$W1919&lt;&gt;""), AdmittedwithRecentDischarge!$W1919,"")</f>
        <v/>
      </c>
      <c r="X1667" s="97">
        <f t="array" ref="X1667">RANK($Z1667,$Z$6:$Z$2005,0)+COUNTIF($Z$6:$Z1667,Z1667)</f>
        <v>100</v>
      </c>
      <c r="AC1667" s="97"/>
      <c r="AD1667" s="93"/>
    </row>
    <row r="1668" spans="1:30">
      <c r="A1668" s="97">
        <f t="shared" si="25"/>
        <v>1663</v>
      </c>
      <c r="B1668" s="97"/>
      <c r="C1668" s="51" t="str">
        <f>IF(AND(AdmittedwithRecentDischarge!$O1920&lt;&gt;"",AdmittedwithRecentDischarge!$I1920&lt;&gt;"",AdmittedwithRecentDischarge!$S1920&lt;&gt;""), AdmittedwithRecentDischarge!$S1920,"")</f>
        <v/>
      </c>
      <c r="D1668" s="97">
        <f>RANK($F1668,$F$6:$F$2005,0)+COUNTIF($F$6:$F1668,F1668)</f>
        <v>100</v>
      </c>
      <c r="E1668" s="97"/>
      <c r="F1668" s="97"/>
      <c r="G1668" s="97"/>
      <c r="H1668" s="97"/>
      <c r="I1668" s="93"/>
      <c r="J1668" s="97"/>
      <c r="K1668" s="51" t="str">
        <f>IF(AND(TransferLog!$J1684&lt;&gt;"",TransferLog!$L1684&lt;&gt;""), TransferLog!$L1684,"")</f>
        <v/>
      </c>
      <c r="L1668" s="97">
        <f t="array" ref="L1668">RANK($N1668,$N$6:$N$2005,0)+COUNTIF($N$6:$N1668,N1668)</f>
        <v>100</v>
      </c>
      <c r="M1668" s="97"/>
      <c r="N1668" s="97"/>
      <c r="O1668" s="97"/>
      <c r="P1668" s="97"/>
      <c r="Q1668" s="93"/>
      <c r="U1668" s="93"/>
      <c r="W1668" s="51" t="str">
        <f>IF(AND(AdmittedwithRecentDischarge!$O1920&lt;&gt;"",AdmittedwithRecentDischarge!$I1920&lt;&gt;"",AdmittedwithRecentDischarge!$W1920&lt;&gt;""), AdmittedwithRecentDischarge!$W1920,"")</f>
        <v/>
      </c>
      <c r="X1668" s="97">
        <f t="array" ref="X1668">RANK($Z1668,$Z$6:$Z$2005,0)+COUNTIF($Z$6:$Z1668,Z1668)</f>
        <v>100</v>
      </c>
      <c r="AC1668" s="97"/>
      <c r="AD1668" s="93"/>
    </row>
    <row r="1669" spans="1:30">
      <c r="A1669" s="97">
        <f t="shared" si="25"/>
        <v>1664</v>
      </c>
      <c r="B1669" s="97"/>
      <c r="C1669" s="51" t="str">
        <f>IF(AND(AdmittedwithRecentDischarge!$O1921&lt;&gt;"",AdmittedwithRecentDischarge!$I1921&lt;&gt;"",AdmittedwithRecentDischarge!$S1921&lt;&gt;""), AdmittedwithRecentDischarge!$S1921,"")</f>
        <v/>
      </c>
      <c r="D1669" s="97">
        <f>RANK($F1669,$F$6:$F$2005,0)+COUNTIF($F$6:$F1669,F1669)</f>
        <v>100</v>
      </c>
      <c r="E1669" s="97"/>
      <c r="F1669" s="97"/>
      <c r="G1669" s="97"/>
      <c r="H1669" s="97"/>
      <c r="I1669" s="93"/>
      <c r="J1669" s="97"/>
      <c r="K1669" s="51" t="str">
        <f>IF(AND(TransferLog!$J1685&lt;&gt;"",TransferLog!$L1685&lt;&gt;""), TransferLog!$L1685,"")</f>
        <v/>
      </c>
      <c r="L1669" s="97">
        <f t="array" ref="L1669">RANK($N1669,$N$6:$N$2005,0)+COUNTIF($N$6:$N1669,N1669)</f>
        <v>100</v>
      </c>
      <c r="M1669" s="97"/>
      <c r="N1669" s="97"/>
      <c r="O1669" s="97"/>
      <c r="P1669" s="97"/>
      <c r="Q1669" s="93"/>
      <c r="U1669" s="93"/>
      <c r="W1669" s="51" t="str">
        <f>IF(AND(AdmittedwithRecentDischarge!$O1921&lt;&gt;"",AdmittedwithRecentDischarge!$I1921&lt;&gt;"",AdmittedwithRecentDischarge!$W1921&lt;&gt;""), AdmittedwithRecentDischarge!$W1921,"")</f>
        <v/>
      </c>
      <c r="X1669" s="97">
        <f t="array" ref="X1669">RANK($Z1669,$Z$6:$Z$2005,0)+COUNTIF($Z$6:$Z1669,Z1669)</f>
        <v>100</v>
      </c>
      <c r="AC1669" s="97"/>
      <c r="AD1669" s="93"/>
    </row>
    <row r="1670" spans="1:30">
      <c r="A1670" s="97">
        <f t="shared" si="25"/>
        <v>1665</v>
      </c>
      <c r="B1670" s="97"/>
      <c r="C1670" s="51" t="str">
        <f>IF(AND(AdmittedwithRecentDischarge!$O1922&lt;&gt;"",AdmittedwithRecentDischarge!$I1922&lt;&gt;"",AdmittedwithRecentDischarge!$S1922&lt;&gt;""), AdmittedwithRecentDischarge!$S1922,"")</f>
        <v/>
      </c>
      <c r="D1670" s="97">
        <f>RANK($F1670,$F$6:$F$2005,0)+COUNTIF($F$6:$F1670,F1670)</f>
        <v>100</v>
      </c>
      <c r="E1670" s="97"/>
      <c r="F1670" s="97"/>
      <c r="G1670" s="97"/>
      <c r="H1670" s="97"/>
      <c r="I1670" s="93"/>
      <c r="J1670" s="97"/>
      <c r="K1670" s="51" t="str">
        <f>IF(AND(TransferLog!$J1686&lt;&gt;"",TransferLog!$L1686&lt;&gt;""), TransferLog!$L1686,"")</f>
        <v/>
      </c>
      <c r="L1670" s="97">
        <f t="array" ref="L1670">RANK($N1670,$N$6:$N$2005,0)+COUNTIF($N$6:$N1670,N1670)</f>
        <v>100</v>
      </c>
      <c r="M1670" s="97"/>
      <c r="N1670" s="97"/>
      <c r="O1670" s="97"/>
      <c r="P1670" s="97"/>
      <c r="Q1670" s="93"/>
      <c r="U1670" s="93"/>
      <c r="W1670" s="51" t="str">
        <f>IF(AND(AdmittedwithRecentDischarge!$O1922&lt;&gt;"",AdmittedwithRecentDischarge!$I1922&lt;&gt;"",AdmittedwithRecentDischarge!$W1922&lt;&gt;""), AdmittedwithRecentDischarge!$W1922,"")</f>
        <v/>
      </c>
      <c r="X1670" s="97">
        <f t="array" ref="X1670">RANK($Z1670,$Z$6:$Z$2005,0)+COUNTIF($Z$6:$Z1670,Z1670)</f>
        <v>100</v>
      </c>
      <c r="AC1670" s="97"/>
      <c r="AD1670" s="93"/>
    </row>
    <row r="1671" spans="1:30">
      <c r="A1671" s="97">
        <f t="shared" ref="A1671:A1734" si="26">ROW()-5</f>
        <v>1666</v>
      </c>
      <c r="B1671" s="97"/>
      <c r="C1671" s="51" t="str">
        <f>IF(AND(AdmittedwithRecentDischarge!$O1923&lt;&gt;"",AdmittedwithRecentDischarge!$I1923&lt;&gt;"",AdmittedwithRecentDischarge!$S1923&lt;&gt;""), AdmittedwithRecentDischarge!$S1923,"")</f>
        <v/>
      </c>
      <c r="D1671" s="97">
        <f>RANK($F1671,$F$6:$F$2005,0)+COUNTIF($F$6:$F1671,F1671)</f>
        <v>100</v>
      </c>
      <c r="E1671" s="97"/>
      <c r="F1671" s="97"/>
      <c r="G1671" s="97"/>
      <c r="H1671" s="97"/>
      <c r="I1671" s="93"/>
      <c r="J1671" s="97"/>
      <c r="K1671" s="51" t="str">
        <f>IF(AND(TransferLog!$J1687&lt;&gt;"",TransferLog!$L1687&lt;&gt;""), TransferLog!$L1687,"")</f>
        <v/>
      </c>
      <c r="L1671" s="97">
        <f t="array" ref="L1671">RANK($N1671,$N$6:$N$2005,0)+COUNTIF($N$6:$N1671,N1671)</f>
        <v>100</v>
      </c>
      <c r="M1671" s="97"/>
      <c r="N1671" s="97"/>
      <c r="O1671" s="97"/>
      <c r="P1671" s="97"/>
      <c r="Q1671" s="93"/>
      <c r="U1671" s="93"/>
      <c r="W1671" s="51" t="str">
        <f>IF(AND(AdmittedwithRecentDischarge!$O1923&lt;&gt;"",AdmittedwithRecentDischarge!$I1923&lt;&gt;"",AdmittedwithRecentDischarge!$W1923&lt;&gt;""), AdmittedwithRecentDischarge!$W1923,"")</f>
        <v/>
      </c>
      <c r="X1671" s="97">
        <f t="array" ref="X1671">RANK($Z1671,$Z$6:$Z$2005,0)+COUNTIF($Z$6:$Z1671,Z1671)</f>
        <v>100</v>
      </c>
      <c r="AC1671" s="97"/>
      <c r="AD1671" s="93"/>
    </row>
    <row r="1672" spans="1:30">
      <c r="A1672" s="97">
        <f t="shared" si="26"/>
        <v>1667</v>
      </c>
      <c r="B1672" s="97"/>
      <c r="C1672" s="51" t="str">
        <f>IF(AND(AdmittedwithRecentDischarge!$O1924&lt;&gt;"",AdmittedwithRecentDischarge!$I1924&lt;&gt;"",AdmittedwithRecentDischarge!$S1924&lt;&gt;""), AdmittedwithRecentDischarge!$S1924,"")</f>
        <v/>
      </c>
      <c r="D1672" s="97">
        <f>RANK($F1672,$F$6:$F$2005,0)+COUNTIF($F$6:$F1672,F1672)</f>
        <v>100</v>
      </c>
      <c r="E1672" s="97"/>
      <c r="F1672" s="97"/>
      <c r="G1672" s="97"/>
      <c r="H1672" s="97"/>
      <c r="I1672" s="93"/>
      <c r="J1672" s="97"/>
      <c r="K1672" s="51" t="str">
        <f>IF(AND(TransferLog!$J1688&lt;&gt;"",TransferLog!$L1688&lt;&gt;""), TransferLog!$L1688,"")</f>
        <v/>
      </c>
      <c r="L1672" s="97">
        <f t="array" ref="L1672">RANK($N1672,$N$6:$N$2005,0)+COUNTIF($N$6:$N1672,N1672)</f>
        <v>100</v>
      </c>
      <c r="M1672" s="97"/>
      <c r="N1672" s="97"/>
      <c r="O1672" s="97"/>
      <c r="P1672" s="97"/>
      <c r="Q1672" s="93"/>
      <c r="U1672" s="93"/>
      <c r="W1672" s="51" t="str">
        <f>IF(AND(AdmittedwithRecentDischarge!$O1924&lt;&gt;"",AdmittedwithRecentDischarge!$I1924&lt;&gt;"",AdmittedwithRecentDischarge!$W1924&lt;&gt;""), AdmittedwithRecentDischarge!$W1924,"")</f>
        <v/>
      </c>
      <c r="X1672" s="97">
        <f t="array" ref="X1672">RANK($Z1672,$Z$6:$Z$2005,0)+COUNTIF($Z$6:$Z1672,Z1672)</f>
        <v>100</v>
      </c>
      <c r="AC1672" s="97"/>
      <c r="AD1672" s="93"/>
    </row>
    <row r="1673" spans="1:30">
      <c r="A1673" s="97">
        <f t="shared" si="26"/>
        <v>1668</v>
      </c>
      <c r="B1673" s="97"/>
      <c r="C1673" s="51" t="str">
        <f>IF(AND(AdmittedwithRecentDischarge!$O1925&lt;&gt;"",AdmittedwithRecentDischarge!$I1925&lt;&gt;"",AdmittedwithRecentDischarge!$S1925&lt;&gt;""), AdmittedwithRecentDischarge!$S1925,"")</f>
        <v/>
      </c>
      <c r="D1673" s="97">
        <f>RANK($F1673,$F$6:$F$2005,0)+COUNTIF($F$6:$F1673,F1673)</f>
        <v>100</v>
      </c>
      <c r="E1673" s="97"/>
      <c r="F1673" s="97"/>
      <c r="G1673" s="97"/>
      <c r="H1673" s="97"/>
      <c r="I1673" s="93"/>
      <c r="J1673" s="97"/>
      <c r="K1673" s="51" t="str">
        <f>IF(AND(TransferLog!$J1689&lt;&gt;"",TransferLog!$L1689&lt;&gt;""), TransferLog!$L1689,"")</f>
        <v/>
      </c>
      <c r="L1673" s="97">
        <f t="array" ref="L1673">RANK($N1673,$N$6:$N$2005,0)+COUNTIF($N$6:$N1673,N1673)</f>
        <v>100</v>
      </c>
      <c r="M1673" s="97"/>
      <c r="N1673" s="97"/>
      <c r="O1673" s="97"/>
      <c r="P1673" s="97"/>
      <c r="Q1673" s="93"/>
      <c r="U1673" s="93"/>
      <c r="W1673" s="51" t="str">
        <f>IF(AND(AdmittedwithRecentDischarge!$O1925&lt;&gt;"",AdmittedwithRecentDischarge!$I1925&lt;&gt;"",AdmittedwithRecentDischarge!$W1925&lt;&gt;""), AdmittedwithRecentDischarge!$W1925,"")</f>
        <v/>
      </c>
      <c r="X1673" s="97">
        <f t="array" ref="X1673">RANK($Z1673,$Z$6:$Z$2005,0)+COUNTIF($Z$6:$Z1673,Z1673)</f>
        <v>100</v>
      </c>
      <c r="AC1673" s="97"/>
      <c r="AD1673" s="93"/>
    </row>
    <row r="1674" spans="1:30">
      <c r="A1674" s="97">
        <f t="shared" si="26"/>
        <v>1669</v>
      </c>
      <c r="B1674" s="97"/>
      <c r="C1674" s="51" t="str">
        <f>IF(AND(AdmittedwithRecentDischarge!$O1926&lt;&gt;"",AdmittedwithRecentDischarge!$I1926&lt;&gt;"",AdmittedwithRecentDischarge!$S1926&lt;&gt;""), AdmittedwithRecentDischarge!$S1926,"")</f>
        <v/>
      </c>
      <c r="D1674" s="97">
        <f>RANK($F1674,$F$6:$F$2005,0)+COUNTIF($F$6:$F1674,F1674)</f>
        <v>100</v>
      </c>
      <c r="E1674" s="97"/>
      <c r="F1674" s="97"/>
      <c r="G1674" s="97"/>
      <c r="H1674" s="97"/>
      <c r="I1674" s="93"/>
      <c r="J1674" s="97"/>
      <c r="K1674" s="51" t="str">
        <f>IF(AND(TransferLog!$J1690&lt;&gt;"",TransferLog!$L1690&lt;&gt;""), TransferLog!$L1690,"")</f>
        <v/>
      </c>
      <c r="L1674" s="97">
        <f t="array" ref="L1674">RANK($N1674,$N$6:$N$2005,0)+COUNTIF($N$6:$N1674,N1674)</f>
        <v>100</v>
      </c>
      <c r="M1674" s="97"/>
      <c r="N1674" s="97"/>
      <c r="O1674" s="97"/>
      <c r="P1674" s="97"/>
      <c r="Q1674" s="93"/>
      <c r="U1674" s="93"/>
      <c r="W1674" s="51" t="str">
        <f>IF(AND(AdmittedwithRecentDischarge!$O1926&lt;&gt;"",AdmittedwithRecentDischarge!$I1926&lt;&gt;"",AdmittedwithRecentDischarge!$W1926&lt;&gt;""), AdmittedwithRecentDischarge!$W1926,"")</f>
        <v/>
      </c>
      <c r="X1674" s="97">
        <f t="array" ref="X1674">RANK($Z1674,$Z$6:$Z$2005,0)+COUNTIF($Z$6:$Z1674,Z1674)</f>
        <v>100</v>
      </c>
      <c r="AC1674" s="97"/>
      <c r="AD1674" s="93"/>
    </row>
    <row r="1675" spans="1:30">
      <c r="A1675" s="97">
        <f t="shared" si="26"/>
        <v>1670</v>
      </c>
      <c r="B1675" s="97"/>
      <c r="C1675" s="51" t="str">
        <f>IF(AND(AdmittedwithRecentDischarge!$O1927&lt;&gt;"",AdmittedwithRecentDischarge!$I1927&lt;&gt;"",AdmittedwithRecentDischarge!$S1927&lt;&gt;""), AdmittedwithRecentDischarge!$S1927,"")</f>
        <v/>
      </c>
      <c r="D1675" s="97">
        <f>RANK($F1675,$F$6:$F$2005,0)+COUNTIF($F$6:$F1675,F1675)</f>
        <v>100</v>
      </c>
      <c r="E1675" s="97"/>
      <c r="F1675" s="97"/>
      <c r="G1675" s="97"/>
      <c r="H1675" s="97"/>
      <c r="I1675" s="93"/>
      <c r="J1675" s="97"/>
      <c r="K1675" s="51" t="str">
        <f>IF(AND(TransferLog!$J1691&lt;&gt;"",TransferLog!$L1691&lt;&gt;""), TransferLog!$L1691,"")</f>
        <v/>
      </c>
      <c r="L1675" s="97">
        <f t="array" ref="L1675">RANK($N1675,$N$6:$N$2005,0)+COUNTIF($N$6:$N1675,N1675)</f>
        <v>100</v>
      </c>
      <c r="M1675" s="97"/>
      <c r="N1675" s="97"/>
      <c r="O1675" s="97"/>
      <c r="P1675" s="97"/>
      <c r="Q1675" s="93"/>
      <c r="U1675" s="93"/>
      <c r="W1675" s="51" t="str">
        <f>IF(AND(AdmittedwithRecentDischarge!$O1927&lt;&gt;"",AdmittedwithRecentDischarge!$I1927&lt;&gt;"",AdmittedwithRecentDischarge!$W1927&lt;&gt;""), AdmittedwithRecentDischarge!$W1927,"")</f>
        <v/>
      </c>
      <c r="X1675" s="97">
        <f t="array" ref="X1675">RANK($Z1675,$Z$6:$Z$2005,0)+COUNTIF($Z$6:$Z1675,Z1675)</f>
        <v>100</v>
      </c>
      <c r="AC1675" s="97"/>
      <c r="AD1675" s="93"/>
    </row>
    <row r="1676" spans="1:30">
      <c r="A1676" s="97">
        <f t="shared" si="26"/>
        <v>1671</v>
      </c>
      <c r="B1676" s="97"/>
      <c r="C1676" s="51" t="str">
        <f>IF(AND(AdmittedwithRecentDischarge!$O1928&lt;&gt;"",AdmittedwithRecentDischarge!$I1928&lt;&gt;"",AdmittedwithRecentDischarge!$S1928&lt;&gt;""), AdmittedwithRecentDischarge!$S1928,"")</f>
        <v/>
      </c>
      <c r="D1676" s="97">
        <f>RANK($F1676,$F$6:$F$2005,0)+COUNTIF($F$6:$F1676,F1676)</f>
        <v>100</v>
      </c>
      <c r="E1676" s="97"/>
      <c r="F1676" s="97"/>
      <c r="G1676" s="97"/>
      <c r="H1676" s="97"/>
      <c r="I1676" s="93"/>
      <c r="J1676" s="97"/>
      <c r="K1676" s="51" t="str">
        <f>IF(AND(TransferLog!$J1692&lt;&gt;"",TransferLog!$L1692&lt;&gt;""), TransferLog!$L1692,"")</f>
        <v/>
      </c>
      <c r="L1676" s="97">
        <f t="array" ref="L1676">RANK($N1676,$N$6:$N$2005,0)+COUNTIF($N$6:$N1676,N1676)</f>
        <v>100</v>
      </c>
      <c r="M1676" s="97"/>
      <c r="N1676" s="97"/>
      <c r="O1676" s="97"/>
      <c r="P1676" s="97"/>
      <c r="Q1676" s="93"/>
      <c r="U1676" s="93"/>
      <c r="W1676" s="51" t="str">
        <f>IF(AND(AdmittedwithRecentDischarge!$O1928&lt;&gt;"",AdmittedwithRecentDischarge!$I1928&lt;&gt;"",AdmittedwithRecentDischarge!$W1928&lt;&gt;""), AdmittedwithRecentDischarge!$W1928,"")</f>
        <v/>
      </c>
      <c r="X1676" s="97">
        <f t="array" ref="X1676">RANK($Z1676,$Z$6:$Z$2005,0)+COUNTIF($Z$6:$Z1676,Z1676)</f>
        <v>100</v>
      </c>
      <c r="AC1676" s="97"/>
      <c r="AD1676" s="93"/>
    </row>
    <row r="1677" spans="1:30">
      <c r="A1677" s="97">
        <f t="shared" si="26"/>
        <v>1672</v>
      </c>
      <c r="B1677" s="97"/>
      <c r="C1677" s="51" t="str">
        <f>IF(AND(AdmittedwithRecentDischarge!$O1929&lt;&gt;"",AdmittedwithRecentDischarge!$I1929&lt;&gt;"",AdmittedwithRecentDischarge!$S1929&lt;&gt;""), AdmittedwithRecentDischarge!$S1929,"")</f>
        <v/>
      </c>
      <c r="D1677" s="97">
        <f>RANK($F1677,$F$6:$F$2005,0)+COUNTIF($F$6:$F1677,F1677)</f>
        <v>100</v>
      </c>
      <c r="E1677" s="97"/>
      <c r="F1677" s="97"/>
      <c r="G1677" s="97"/>
      <c r="H1677" s="97"/>
      <c r="I1677" s="93"/>
      <c r="J1677" s="97"/>
      <c r="K1677" s="51" t="str">
        <f>IF(AND(TransferLog!$J1693&lt;&gt;"",TransferLog!$L1693&lt;&gt;""), TransferLog!$L1693,"")</f>
        <v/>
      </c>
      <c r="L1677" s="97">
        <f t="array" ref="L1677">RANK($N1677,$N$6:$N$2005,0)+COUNTIF($N$6:$N1677,N1677)</f>
        <v>100</v>
      </c>
      <c r="M1677" s="97"/>
      <c r="N1677" s="97"/>
      <c r="O1677" s="97"/>
      <c r="P1677" s="97"/>
      <c r="Q1677" s="93"/>
      <c r="U1677" s="93"/>
      <c r="W1677" s="51" t="str">
        <f>IF(AND(AdmittedwithRecentDischarge!$O1929&lt;&gt;"",AdmittedwithRecentDischarge!$I1929&lt;&gt;"",AdmittedwithRecentDischarge!$W1929&lt;&gt;""), AdmittedwithRecentDischarge!$W1929,"")</f>
        <v/>
      </c>
      <c r="X1677" s="97">
        <f t="array" ref="X1677">RANK($Z1677,$Z$6:$Z$2005,0)+COUNTIF($Z$6:$Z1677,Z1677)</f>
        <v>100</v>
      </c>
      <c r="AC1677" s="97"/>
      <c r="AD1677" s="93"/>
    </row>
    <row r="1678" spans="1:30">
      <c r="A1678" s="97">
        <f t="shared" si="26"/>
        <v>1673</v>
      </c>
      <c r="B1678" s="97"/>
      <c r="C1678" s="51" t="str">
        <f>IF(AND(AdmittedwithRecentDischarge!$O1930&lt;&gt;"",AdmittedwithRecentDischarge!$I1930&lt;&gt;"",AdmittedwithRecentDischarge!$S1930&lt;&gt;""), AdmittedwithRecentDischarge!$S1930,"")</f>
        <v/>
      </c>
      <c r="D1678" s="97">
        <f>RANK($F1678,$F$6:$F$2005,0)+COUNTIF($F$6:$F1678,F1678)</f>
        <v>100</v>
      </c>
      <c r="E1678" s="97"/>
      <c r="F1678" s="97"/>
      <c r="G1678" s="97"/>
      <c r="H1678" s="97"/>
      <c r="I1678" s="93"/>
      <c r="J1678" s="97"/>
      <c r="K1678" s="51" t="str">
        <f>IF(AND(TransferLog!$J1694&lt;&gt;"",TransferLog!$L1694&lt;&gt;""), TransferLog!$L1694,"")</f>
        <v/>
      </c>
      <c r="L1678" s="97">
        <f t="array" ref="L1678">RANK($N1678,$N$6:$N$2005,0)+COUNTIF($N$6:$N1678,N1678)</f>
        <v>100</v>
      </c>
      <c r="M1678" s="97"/>
      <c r="N1678" s="97"/>
      <c r="O1678" s="97"/>
      <c r="P1678" s="97"/>
      <c r="Q1678" s="93"/>
      <c r="U1678" s="93"/>
      <c r="W1678" s="51" t="str">
        <f>IF(AND(AdmittedwithRecentDischarge!$O1930&lt;&gt;"",AdmittedwithRecentDischarge!$I1930&lt;&gt;"",AdmittedwithRecentDischarge!$W1930&lt;&gt;""), AdmittedwithRecentDischarge!$W1930,"")</f>
        <v/>
      </c>
      <c r="X1678" s="97">
        <f t="array" ref="X1678">RANK($Z1678,$Z$6:$Z$2005,0)+COUNTIF($Z$6:$Z1678,Z1678)</f>
        <v>100</v>
      </c>
      <c r="AC1678" s="97"/>
      <c r="AD1678" s="93"/>
    </row>
    <row r="1679" spans="1:30">
      <c r="A1679" s="97">
        <f t="shared" si="26"/>
        <v>1674</v>
      </c>
      <c r="B1679" s="97"/>
      <c r="C1679" s="51" t="str">
        <f>IF(AND(AdmittedwithRecentDischarge!$O1931&lt;&gt;"",AdmittedwithRecentDischarge!$I1931&lt;&gt;"",AdmittedwithRecentDischarge!$S1931&lt;&gt;""), AdmittedwithRecentDischarge!$S1931,"")</f>
        <v/>
      </c>
      <c r="D1679" s="97">
        <f>RANK($F1679,$F$6:$F$2005,0)+COUNTIF($F$6:$F1679,F1679)</f>
        <v>100</v>
      </c>
      <c r="E1679" s="97"/>
      <c r="F1679" s="97"/>
      <c r="G1679" s="97"/>
      <c r="H1679" s="97"/>
      <c r="I1679" s="93"/>
      <c r="J1679" s="97"/>
      <c r="K1679" s="51" t="str">
        <f>IF(AND(TransferLog!$J1695&lt;&gt;"",TransferLog!$L1695&lt;&gt;""), TransferLog!$L1695,"")</f>
        <v/>
      </c>
      <c r="L1679" s="97">
        <f t="array" ref="L1679">RANK($N1679,$N$6:$N$2005,0)+COUNTIF($N$6:$N1679,N1679)</f>
        <v>100</v>
      </c>
      <c r="M1679" s="97"/>
      <c r="N1679" s="97"/>
      <c r="O1679" s="97"/>
      <c r="P1679" s="97"/>
      <c r="Q1679" s="93"/>
      <c r="U1679" s="93"/>
      <c r="W1679" s="51" t="str">
        <f>IF(AND(AdmittedwithRecentDischarge!$O1931&lt;&gt;"",AdmittedwithRecentDischarge!$I1931&lt;&gt;"",AdmittedwithRecentDischarge!$W1931&lt;&gt;""), AdmittedwithRecentDischarge!$W1931,"")</f>
        <v/>
      </c>
      <c r="X1679" s="97">
        <f t="array" ref="X1679">RANK($Z1679,$Z$6:$Z$2005,0)+COUNTIF($Z$6:$Z1679,Z1679)</f>
        <v>100</v>
      </c>
      <c r="AC1679" s="97"/>
      <c r="AD1679" s="93"/>
    </row>
    <row r="1680" spans="1:30">
      <c r="A1680" s="97">
        <f t="shared" si="26"/>
        <v>1675</v>
      </c>
      <c r="B1680" s="97"/>
      <c r="C1680" s="51" t="str">
        <f>IF(AND(AdmittedwithRecentDischarge!$O1932&lt;&gt;"",AdmittedwithRecentDischarge!$I1932&lt;&gt;"",AdmittedwithRecentDischarge!$S1932&lt;&gt;""), AdmittedwithRecentDischarge!$S1932,"")</f>
        <v/>
      </c>
      <c r="D1680" s="97">
        <f>RANK($F1680,$F$6:$F$2005,0)+COUNTIF($F$6:$F1680,F1680)</f>
        <v>100</v>
      </c>
      <c r="E1680" s="97"/>
      <c r="F1680" s="97"/>
      <c r="G1680" s="97"/>
      <c r="H1680" s="97"/>
      <c r="I1680" s="93"/>
      <c r="J1680" s="97"/>
      <c r="K1680" s="51" t="str">
        <f>IF(AND(TransferLog!$J1696&lt;&gt;"",TransferLog!$L1696&lt;&gt;""), TransferLog!$L1696,"")</f>
        <v/>
      </c>
      <c r="L1680" s="97">
        <f t="array" ref="L1680">RANK($N1680,$N$6:$N$2005,0)+COUNTIF($N$6:$N1680,N1680)</f>
        <v>100</v>
      </c>
      <c r="M1680" s="97"/>
      <c r="N1680" s="97"/>
      <c r="O1680" s="97"/>
      <c r="P1680" s="97"/>
      <c r="Q1680" s="93"/>
      <c r="U1680" s="93"/>
      <c r="W1680" s="51" t="str">
        <f>IF(AND(AdmittedwithRecentDischarge!$O1932&lt;&gt;"",AdmittedwithRecentDischarge!$I1932&lt;&gt;"",AdmittedwithRecentDischarge!$W1932&lt;&gt;""), AdmittedwithRecentDischarge!$W1932,"")</f>
        <v/>
      </c>
      <c r="X1680" s="97">
        <f t="array" ref="X1680">RANK($Z1680,$Z$6:$Z$2005,0)+COUNTIF($Z$6:$Z1680,Z1680)</f>
        <v>100</v>
      </c>
      <c r="AC1680" s="97"/>
      <c r="AD1680" s="93"/>
    </row>
    <row r="1681" spans="1:30">
      <c r="A1681" s="97">
        <f t="shared" si="26"/>
        <v>1676</v>
      </c>
      <c r="B1681" s="97"/>
      <c r="C1681" s="51" t="str">
        <f>IF(AND(AdmittedwithRecentDischarge!$O1933&lt;&gt;"",AdmittedwithRecentDischarge!$I1933&lt;&gt;"",AdmittedwithRecentDischarge!$S1933&lt;&gt;""), AdmittedwithRecentDischarge!$S1933,"")</f>
        <v/>
      </c>
      <c r="D1681" s="97">
        <f>RANK($F1681,$F$6:$F$2005,0)+COUNTIF($F$6:$F1681,F1681)</f>
        <v>100</v>
      </c>
      <c r="E1681" s="97"/>
      <c r="F1681" s="97"/>
      <c r="G1681" s="97"/>
      <c r="H1681" s="97"/>
      <c r="I1681" s="93"/>
      <c r="J1681" s="97"/>
      <c r="K1681" s="51" t="str">
        <f>IF(AND(TransferLog!$J1697&lt;&gt;"",TransferLog!$L1697&lt;&gt;""), TransferLog!$L1697,"")</f>
        <v/>
      </c>
      <c r="L1681" s="97">
        <f t="array" ref="L1681">RANK($N1681,$N$6:$N$2005,0)+COUNTIF($N$6:$N1681,N1681)</f>
        <v>100</v>
      </c>
      <c r="M1681" s="97"/>
      <c r="N1681" s="97"/>
      <c r="O1681" s="97"/>
      <c r="P1681" s="97"/>
      <c r="Q1681" s="93"/>
      <c r="U1681" s="93"/>
      <c r="W1681" s="51" t="str">
        <f>IF(AND(AdmittedwithRecentDischarge!$O1933&lt;&gt;"",AdmittedwithRecentDischarge!$I1933&lt;&gt;"",AdmittedwithRecentDischarge!$W1933&lt;&gt;""), AdmittedwithRecentDischarge!$W1933,"")</f>
        <v/>
      </c>
      <c r="X1681" s="97">
        <f t="array" ref="X1681">RANK($Z1681,$Z$6:$Z$2005,0)+COUNTIF($Z$6:$Z1681,Z1681)</f>
        <v>100</v>
      </c>
      <c r="AC1681" s="97"/>
      <c r="AD1681" s="93"/>
    </row>
    <row r="1682" spans="1:30">
      <c r="A1682" s="97">
        <f t="shared" si="26"/>
        <v>1677</v>
      </c>
      <c r="B1682" s="97"/>
      <c r="C1682" s="51" t="str">
        <f>IF(AND(AdmittedwithRecentDischarge!$O1934&lt;&gt;"",AdmittedwithRecentDischarge!$I1934&lt;&gt;"",AdmittedwithRecentDischarge!$S1934&lt;&gt;""), AdmittedwithRecentDischarge!$S1934,"")</f>
        <v/>
      </c>
      <c r="D1682" s="97">
        <f>RANK($F1682,$F$6:$F$2005,0)+COUNTIF($F$6:$F1682,F1682)</f>
        <v>100</v>
      </c>
      <c r="E1682" s="97"/>
      <c r="F1682" s="97"/>
      <c r="G1682" s="97"/>
      <c r="H1682" s="97"/>
      <c r="I1682" s="93"/>
      <c r="J1682" s="97"/>
      <c r="K1682" s="51" t="str">
        <f>IF(AND(TransferLog!$J1698&lt;&gt;"",TransferLog!$L1698&lt;&gt;""), TransferLog!$L1698,"")</f>
        <v/>
      </c>
      <c r="L1682" s="97">
        <f t="array" ref="L1682">RANK($N1682,$N$6:$N$2005,0)+COUNTIF($N$6:$N1682,N1682)</f>
        <v>100</v>
      </c>
      <c r="M1682" s="97"/>
      <c r="N1682" s="97"/>
      <c r="O1682" s="97"/>
      <c r="P1682" s="97"/>
      <c r="Q1682" s="93"/>
      <c r="U1682" s="93"/>
      <c r="W1682" s="51" t="str">
        <f>IF(AND(AdmittedwithRecentDischarge!$O1934&lt;&gt;"",AdmittedwithRecentDischarge!$I1934&lt;&gt;"",AdmittedwithRecentDischarge!$W1934&lt;&gt;""), AdmittedwithRecentDischarge!$W1934,"")</f>
        <v/>
      </c>
      <c r="X1682" s="97">
        <f t="array" ref="X1682">RANK($Z1682,$Z$6:$Z$2005,0)+COUNTIF($Z$6:$Z1682,Z1682)</f>
        <v>100</v>
      </c>
      <c r="AC1682" s="97"/>
      <c r="AD1682" s="93"/>
    </row>
    <row r="1683" spans="1:30">
      <c r="A1683" s="97">
        <f t="shared" si="26"/>
        <v>1678</v>
      </c>
      <c r="B1683" s="97"/>
      <c r="C1683" s="51" t="str">
        <f>IF(AND(AdmittedwithRecentDischarge!$O1935&lt;&gt;"",AdmittedwithRecentDischarge!$I1935&lt;&gt;"",AdmittedwithRecentDischarge!$S1935&lt;&gt;""), AdmittedwithRecentDischarge!$S1935,"")</f>
        <v/>
      </c>
      <c r="D1683" s="97">
        <f>RANK($F1683,$F$6:$F$2005,0)+COUNTIF($F$6:$F1683,F1683)</f>
        <v>100</v>
      </c>
      <c r="E1683" s="97"/>
      <c r="F1683" s="97"/>
      <c r="G1683" s="97"/>
      <c r="H1683" s="97"/>
      <c r="I1683" s="93"/>
      <c r="J1683" s="97"/>
      <c r="K1683" s="51" t="str">
        <f>IF(AND(TransferLog!$J1699&lt;&gt;"",TransferLog!$L1699&lt;&gt;""), TransferLog!$L1699,"")</f>
        <v/>
      </c>
      <c r="L1683" s="97">
        <f t="array" ref="L1683">RANK($N1683,$N$6:$N$2005,0)+COUNTIF($N$6:$N1683,N1683)</f>
        <v>100</v>
      </c>
      <c r="M1683" s="97"/>
      <c r="N1683" s="97"/>
      <c r="O1683" s="97"/>
      <c r="P1683" s="97"/>
      <c r="Q1683" s="93"/>
      <c r="U1683" s="93"/>
      <c r="W1683" s="51" t="str">
        <f>IF(AND(AdmittedwithRecentDischarge!$O1935&lt;&gt;"",AdmittedwithRecentDischarge!$I1935&lt;&gt;"",AdmittedwithRecentDischarge!$W1935&lt;&gt;""), AdmittedwithRecentDischarge!$W1935,"")</f>
        <v/>
      </c>
      <c r="X1683" s="97">
        <f t="array" ref="X1683">RANK($Z1683,$Z$6:$Z$2005,0)+COUNTIF($Z$6:$Z1683,Z1683)</f>
        <v>100</v>
      </c>
      <c r="AC1683" s="97"/>
      <c r="AD1683" s="93"/>
    </row>
    <row r="1684" spans="1:30">
      <c r="A1684" s="97">
        <f t="shared" si="26"/>
        <v>1679</v>
      </c>
      <c r="B1684" s="97"/>
      <c r="C1684" s="51" t="str">
        <f>IF(AND(AdmittedwithRecentDischarge!$O1936&lt;&gt;"",AdmittedwithRecentDischarge!$I1936&lt;&gt;"",AdmittedwithRecentDischarge!$S1936&lt;&gt;""), AdmittedwithRecentDischarge!$S1936,"")</f>
        <v/>
      </c>
      <c r="D1684" s="97">
        <f>RANK($F1684,$F$6:$F$2005,0)+COUNTIF($F$6:$F1684,F1684)</f>
        <v>100</v>
      </c>
      <c r="E1684" s="97"/>
      <c r="F1684" s="97"/>
      <c r="G1684" s="97"/>
      <c r="H1684" s="97"/>
      <c r="I1684" s="93"/>
      <c r="J1684" s="97"/>
      <c r="K1684" s="51" t="str">
        <f>IF(AND(TransferLog!$J1700&lt;&gt;"",TransferLog!$L1700&lt;&gt;""), TransferLog!$L1700,"")</f>
        <v/>
      </c>
      <c r="L1684" s="97">
        <f t="array" ref="L1684">RANK($N1684,$N$6:$N$2005,0)+COUNTIF($N$6:$N1684,N1684)</f>
        <v>100</v>
      </c>
      <c r="M1684" s="97"/>
      <c r="N1684" s="97"/>
      <c r="O1684" s="97"/>
      <c r="P1684" s="97"/>
      <c r="Q1684" s="93"/>
      <c r="U1684" s="93"/>
      <c r="W1684" s="51" t="str">
        <f>IF(AND(AdmittedwithRecentDischarge!$O1936&lt;&gt;"",AdmittedwithRecentDischarge!$I1936&lt;&gt;"",AdmittedwithRecentDischarge!$W1936&lt;&gt;""), AdmittedwithRecentDischarge!$W1936,"")</f>
        <v/>
      </c>
      <c r="X1684" s="97">
        <f t="array" ref="X1684">RANK($Z1684,$Z$6:$Z$2005,0)+COUNTIF($Z$6:$Z1684,Z1684)</f>
        <v>100</v>
      </c>
      <c r="AC1684" s="97"/>
      <c r="AD1684" s="93"/>
    </row>
    <row r="1685" spans="1:30">
      <c r="A1685" s="97">
        <f t="shared" si="26"/>
        <v>1680</v>
      </c>
      <c r="B1685" s="97"/>
      <c r="C1685" s="51" t="str">
        <f>IF(AND(AdmittedwithRecentDischarge!$O1937&lt;&gt;"",AdmittedwithRecentDischarge!$I1937&lt;&gt;"",AdmittedwithRecentDischarge!$S1937&lt;&gt;""), AdmittedwithRecentDischarge!$S1937,"")</f>
        <v/>
      </c>
      <c r="D1685" s="97">
        <f>RANK($F1685,$F$6:$F$2005,0)+COUNTIF($F$6:$F1685,F1685)</f>
        <v>100</v>
      </c>
      <c r="E1685" s="97"/>
      <c r="F1685" s="97"/>
      <c r="G1685" s="97"/>
      <c r="H1685" s="97"/>
      <c r="I1685" s="93"/>
      <c r="J1685" s="97"/>
      <c r="K1685" s="51" t="str">
        <f>IF(AND(TransferLog!$J1701&lt;&gt;"",TransferLog!$L1701&lt;&gt;""), TransferLog!$L1701,"")</f>
        <v/>
      </c>
      <c r="L1685" s="97">
        <f t="array" ref="L1685">RANK($N1685,$N$6:$N$2005,0)+COUNTIF($N$6:$N1685,N1685)</f>
        <v>100</v>
      </c>
      <c r="M1685" s="97"/>
      <c r="N1685" s="97"/>
      <c r="O1685" s="97"/>
      <c r="P1685" s="97"/>
      <c r="Q1685" s="93"/>
      <c r="U1685" s="93"/>
      <c r="W1685" s="51" t="str">
        <f>IF(AND(AdmittedwithRecentDischarge!$O1937&lt;&gt;"",AdmittedwithRecentDischarge!$I1937&lt;&gt;"",AdmittedwithRecentDischarge!$W1937&lt;&gt;""), AdmittedwithRecentDischarge!$W1937,"")</f>
        <v/>
      </c>
      <c r="X1685" s="97">
        <f t="array" ref="X1685">RANK($Z1685,$Z$6:$Z$2005,0)+COUNTIF($Z$6:$Z1685,Z1685)</f>
        <v>100</v>
      </c>
      <c r="AC1685" s="97"/>
      <c r="AD1685" s="93"/>
    </row>
    <row r="1686" spans="1:30">
      <c r="A1686" s="97">
        <f t="shared" si="26"/>
        <v>1681</v>
      </c>
      <c r="B1686" s="97"/>
      <c r="C1686" s="51" t="str">
        <f>IF(AND(AdmittedwithRecentDischarge!$O1938&lt;&gt;"",AdmittedwithRecentDischarge!$I1938&lt;&gt;"",AdmittedwithRecentDischarge!$S1938&lt;&gt;""), AdmittedwithRecentDischarge!$S1938,"")</f>
        <v/>
      </c>
      <c r="D1686" s="97">
        <f>RANK($F1686,$F$6:$F$2005,0)+COUNTIF($F$6:$F1686,F1686)</f>
        <v>100</v>
      </c>
      <c r="E1686" s="97"/>
      <c r="F1686" s="97"/>
      <c r="G1686" s="97"/>
      <c r="H1686" s="97"/>
      <c r="I1686" s="93"/>
      <c r="J1686" s="97"/>
      <c r="K1686" s="51" t="str">
        <f>IF(AND(TransferLog!$J1702&lt;&gt;"",TransferLog!$L1702&lt;&gt;""), TransferLog!$L1702,"")</f>
        <v/>
      </c>
      <c r="L1686" s="97">
        <f t="array" ref="L1686">RANK($N1686,$N$6:$N$2005,0)+COUNTIF($N$6:$N1686,N1686)</f>
        <v>100</v>
      </c>
      <c r="M1686" s="97"/>
      <c r="N1686" s="97"/>
      <c r="O1686" s="97"/>
      <c r="P1686" s="97"/>
      <c r="Q1686" s="93"/>
      <c r="U1686" s="93"/>
      <c r="W1686" s="51" t="str">
        <f>IF(AND(AdmittedwithRecentDischarge!$O1938&lt;&gt;"",AdmittedwithRecentDischarge!$I1938&lt;&gt;"",AdmittedwithRecentDischarge!$W1938&lt;&gt;""), AdmittedwithRecentDischarge!$W1938,"")</f>
        <v/>
      </c>
      <c r="X1686" s="97">
        <f t="array" ref="X1686">RANK($Z1686,$Z$6:$Z$2005,0)+COUNTIF($Z$6:$Z1686,Z1686)</f>
        <v>100</v>
      </c>
      <c r="AC1686" s="97"/>
      <c r="AD1686" s="93"/>
    </row>
    <row r="1687" spans="1:30">
      <c r="A1687" s="97">
        <f t="shared" si="26"/>
        <v>1682</v>
      </c>
      <c r="B1687" s="97"/>
      <c r="C1687" s="51" t="str">
        <f>IF(AND(AdmittedwithRecentDischarge!$O1939&lt;&gt;"",AdmittedwithRecentDischarge!$I1939&lt;&gt;"",AdmittedwithRecentDischarge!$S1939&lt;&gt;""), AdmittedwithRecentDischarge!$S1939,"")</f>
        <v/>
      </c>
      <c r="D1687" s="97">
        <f>RANK($F1687,$F$6:$F$2005,0)+COUNTIF($F$6:$F1687,F1687)</f>
        <v>100</v>
      </c>
      <c r="E1687" s="97"/>
      <c r="F1687" s="97"/>
      <c r="G1687" s="97"/>
      <c r="H1687" s="97"/>
      <c r="I1687" s="93"/>
      <c r="J1687" s="97"/>
      <c r="K1687" s="51" t="str">
        <f>IF(AND(TransferLog!$J1703&lt;&gt;"",TransferLog!$L1703&lt;&gt;""), TransferLog!$L1703,"")</f>
        <v/>
      </c>
      <c r="L1687" s="97">
        <f t="array" ref="L1687">RANK($N1687,$N$6:$N$2005,0)+COUNTIF($N$6:$N1687,N1687)</f>
        <v>100</v>
      </c>
      <c r="M1687" s="97"/>
      <c r="N1687" s="97"/>
      <c r="O1687" s="97"/>
      <c r="P1687" s="97"/>
      <c r="Q1687" s="93"/>
      <c r="U1687" s="93"/>
      <c r="W1687" s="51" t="str">
        <f>IF(AND(AdmittedwithRecentDischarge!$O1939&lt;&gt;"",AdmittedwithRecentDischarge!$I1939&lt;&gt;"",AdmittedwithRecentDischarge!$W1939&lt;&gt;""), AdmittedwithRecentDischarge!$W1939,"")</f>
        <v/>
      </c>
      <c r="X1687" s="97">
        <f t="array" ref="X1687">RANK($Z1687,$Z$6:$Z$2005,0)+COUNTIF($Z$6:$Z1687,Z1687)</f>
        <v>100</v>
      </c>
      <c r="AC1687" s="97"/>
      <c r="AD1687" s="93"/>
    </row>
    <row r="1688" spans="1:30">
      <c r="A1688" s="97">
        <f t="shared" si="26"/>
        <v>1683</v>
      </c>
      <c r="B1688" s="97"/>
      <c r="C1688" s="51" t="str">
        <f>IF(AND(AdmittedwithRecentDischarge!$O1940&lt;&gt;"",AdmittedwithRecentDischarge!$I1940&lt;&gt;"",AdmittedwithRecentDischarge!$S1940&lt;&gt;""), AdmittedwithRecentDischarge!$S1940,"")</f>
        <v/>
      </c>
      <c r="D1688" s="97">
        <f>RANK($F1688,$F$6:$F$2005,0)+COUNTIF($F$6:$F1688,F1688)</f>
        <v>100</v>
      </c>
      <c r="E1688" s="97"/>
      <c r="F1688" s="97"/>
      <c r="G1688" s="97"/>
      <c r="H1688" s="97"/>
      <c r="I1688" s="93"/>
      <c r="J1688" s="97"/>
      <c r="K1688" s="51" t="str">
        <f>IF(AND(TransferLog!$J1704&lt;&gt;"",TransferLog!$L1704&lt;&gt;""), TransferLog!$L1704,"")</f>
        <v/>
      </c>
      <c r="L1688" s="97">
        <f t="array" ref="L1688">RANK($N1688,$N$6:$N$2005,0)+COUNTIF($N$6:$N1688,N1688)</f>
        <v>100</v>
      </c>
      <c r="M1688" s="97"/>
      <c r="N1688" s="97"/>
      <c r="O1688" s="97"/>
      <c r="P1688" s="97"/>
      <c r="Q1688" s="93"/>
      <c r="U1688" s="93"/>
      <c r="W1688" s="51" t="str">
        <f>IF(AND(AdmittedwithRecentDischarge!$O1940&lt;&gt;"",AdmittedwithRecentDischarge!$I1940&lt;&gt;"",AdmittedwithRecentDischarge!$W1940&lt;&gt;""), AdmittedwithRecentDischarge!$W1940,"")</f>
        <v/>
      </c>
      <c r="X1688" s="97">
        <f t="array" ref="X1688">RANK($Z1688,$Z$6:$Z$2005,0)+COUNTIF($Z$6:$Z1688,Z1688)</f>
        <v>100</v>
      </c>
      <c r="AC1688" s="97"/>
      <c r="AD1688" s="93"/>
    </row>
    <row r="1689" spans="1:30">
      <c r="A1689" s="97">
        <f t="shared" si="26"/>
        <v>1684</v>
      </c>
      <c r="B1689" s="97"/>
      <c r="C1689" s="51" t="str">
        <f>IF(AND(AdmittedwithRecentDischarge!$O1941&lt;&gt;"",AdmittedwithRecentDischarge!$I1941&lt;&gt;"",AdmittedwithRecentDischarge!$S1941&lt;&gt;""), AdmittedwithRecentDischarge!$S1941,"")</f>
        <v/>
      </c>
      <c r="D1689" s="97">
        <f>RANK($F1689,$F$6:$F$2005,0)+COUNTIF($F$6:$F1689,F1689)</f>
        <v>100</v>
      </c>
      <c r="E1689" s="97"/>
      <c r="F1689" s="97"/>
      <c r="G1689" s="97"/>
      <c r="H1689" s="97"/>
      <c r="I1689" s="93"/>
      <c r="J1689" s="97"/>
      <c r="K1689" s="51" t="str">
        <f>IF(AND(TransferLog!$J1705&lt;&gt;"",TransferLog!$L1705&lt;&gt;""), TransferLog!$L1705,"")</f>
        <v/>
      </c>
      <c r="L1689" s="97">
        <f t="array" ref="L1689">RANK($N1689,$N$6:$N$2005,0)+COUNTIF($N$6:$N1689,N1689)</f>
        <v>100</v>
      </c>
      <c r="M1689" s="97"/>
      <c r="N1689" s="97"/>
      <c r="O1689" s="97"/>
      <c r="P1689" s="97"/>
      <c r="Q1689" s="93"/>
      <c r="U1689" s="93"/>
      <c r="W1689" s="51" t="str">
        <f>IF(AND(AdmittedwithRecentDischarge!$O1941&lt;&gt;"",AdmittedwithRecentDischarge!$I1941&lt;&gt;"",AdmittedwithRecentDischarge!$W1941&lt;&gt;""), AdmittedwithRecentDischarge!$W1941,"")</f>
        <v/>
      </c>
      <c r="X1689" s="97">
        <f t="array" ref="X1689">RANK($Z1689,$Z$6:$Z$2005,0)+COUNTIF($Z$6:$Z1689,Z1689)</f>
        <v>100</v>
      </c>
      <c r="AC1689" s="97"/>
      <c r="AD1689" s="93"/>
    </row>
    <row r="1690" spans="1:30">
      <c r="A1690" s="97">
        <f t="shared" si="26"/>
        <v>1685</v>
      </c>
      <c r="B1690" s="97"/>
      <c r="C1690" s="51" t="str">
        <f>IF(AND(AdmittedwithRecentDischarge!$O1942&lt;&gt;"",AdmittedwithRecentDischarge!$I1942&lt;&gt;"",AdmittedwithRecentDischarge!$S1942&lt;&gt;""), AdmittedwithRecentDischarge!$S1942,"")</f>
        <v/>
      </c>
      <c r="D1690" s="97">
        <f>RANK($F1690,$F$6:$F$2005,0)+COUNTIF($F$6:$F1690,F1690)</f>
        <v>100</v>
      </c>
      <c r="E1690" s="97"/>
      <c r="F1690" s="97"/>
      <c r="G1690" s="97"/>
      <c r="H1690" s="97"/>
      <c r="I1690" s="93"/>
      <c r="J1690" s="97"/>
      <c r="K1690" s="51" t="str">
        <f>IF(AND(TransferLog!$J1706&lt;&gt;"",TransferLog!$L1706&lt;&gt;""), TransferLog!$L1706,"")</f>
        <v/>
      </c>
      <c r="L1690" s="97">
        <f t="array" ref="L1690">RANK($N1690,$N$6:$N$2005,0)+COUNTIF($N$6:$N1690,N1690)</f>
        <v>100</v>
      </c>
      <c r="M1690" s="97"/>
      <c r="N1690" s="97"/>
      <c r="O1690" s="97"/>
      <c r="P1690" s="97"/>
      <c r="Q1690" s="93"/>
      <c r="U1690" s="93"/>
      <c r="W1690" s="51" t="str">
        <f>IF(AND(AdmittedwithRecentDischarge!$O1942&lt;&gt;"",AdmittedwithRecentDischarge!$I1942&lt;&gt;"",AdmittedwithRecentDischarge!$W1942&lt;&gt;""), AdmittedwithRecentDischarge!$W1942,"")</f>
        <v/>
      </c>
      <c r="X1690" s="97">
        <f t="array" ref="X1690">RANK($Z1690,$Z$6:$Z$2005,0)+COUNTIF($Z$6:$Z1690,Z1690)</f>
        <v>100</v>
      </c>
      <c r="AC1690" s="97"/>
      <c r="AD1690" s="93"/>
    </row>
    <row r="1691" spans="1:30">
      <c r="A1691" s="97">
        <f t="shared" si="26"/>
        <v>1686</v>
      </c>
      <c r="B1691" s="97"/>
      <c r="C1691" s="51" t="str">
        <f>IF(AND(AdmittedwithRecentDischarge!$O1943&lt;&gt;"",AdmittedwithRecentDischarge!$I1943&lt;&gt;"",AdmittedwithRecentDischarge!$S1943&lt;&gt;""), AdmittedwithRecentDischarge!$S1943,"")</f>
        <v/>
      </c>
      <c r="D1691" s="97">
        <f>RANK($F1691,$F$6:$F$2005,0)+COUNTIF($F$6:$F1691,F1691)</f>
        <v>100</v>
      </c>
      <c r="E1691" s="97"/>
      <c r="F1691" s="97"/>
      <c r="G1691" s="97"/>
      <c r="H1691" s="97"/>
      <c r="I1691" s="93"/>
      <c r="J1691" s="97"/>
      <c r="K1691" s="51" t="str">
        <f>IF(AND(TransferLog!$J1707&lt;&gt;"",TransferLog!$L1707&lt;&gt;""), TransferLog!$L1707,"")</f>
        <v/>
      </c>
      <c r="L1691" s="97">
        <f t="array" ref="L1691">RANK($N1691,$N$6:$N$2005,0)+COUNTIF($N$6:$N1691,N1691)</f>
        <v>100</v>
      </c>
      <c r="M1691" s="97"/>
      <c r="N1691" s="97"/>
      <c r="O1691" s="97"/>
      <c r="P1691" s="97"/>
      <c r="Q1691" s="93"/>
      <c r="U1691" s="93"/>
      <c r="W1691" s="51" t="str">
        <f>IF(AND(AdmittedwithRecentDischarge!$O1943&lt;&gt;"",AdmittedwithRecentDischarge!$I1943&lt;&gt;"",AdmittedwithRecentDischarge!$W1943&lt;&gt;""), AdmittedwithRecentDischarge!$W1943,"")</f>
        <v/>
      </c>
      <c r="X1691" s="97">
        <f t="array" ref="X1691">RANK($Z1691,$Z$6:$Z$2005,0)+COUNTIF($Z$6:$Z1691,Z1691)</f>
        <v>100</v>
      </c>
      <c r="AC1691" s="97"/>
      <c r="AD1691" s="93"/>
    </row>
    <row r="1692" spans="1:30">
      <c r="A1692" s="97">
        <f t="shared" si="26"/>
        <v>1687</v>
      </c>
      <c r="B1692" s="97"/>
      <c r="C1692" s="51" t="str">
        <f>IF(AND(AdmittedwithRecentDischarge!$O1944&lt;&gt;"",AdmittedwithRecentDischarge!$I1944&lt;&gt;"",AdmittedwithRecentDischarge!$S1944&lt;&gt;""), AdmittedwithRecentDischarge!$S1944,"")</f>
        <v/>
      </c>
      <c r="D1692" s="97">
        <f>RANK($F1692,$F$6:$F$2005,0)+COUNTIF($F$6:$F1692,F1692)</f>
        <v>100</v>
      </c>
      <c r="E1692" s="97"/>
      <c r="F1692" s="97"/>
      <c r="G1692" s="97"/>
      <c r="H1692" s="97"/>
      <c r="I1692" s="93"/>
      <c r="J1692" s="97"/>
      <c r="K1692" s="51" t="str">
        <f>IF(AND(TransferLog!$J1708&lt;&gt;"",TransferLog!$L1708&lt;&gt;""), TransferLog!$L1708,"")</f>
        <v/>
      </c>
      <c r="L1692" s="97">
        <f t="array" ref="L1692">RANK($N1692,$N$6:$N$2005,0)+COUNTIF($N$6:$N1692,N1692)</f>
        <v>100</v>
      </c>
      <c r="M1692" s="97"/>
      <c r="N1692" s="97"/>
      <c r="O1692" s="97"/>
      <c r="P1692" s="97"/>
      <c r="Q1692" s="93"/>
      <c r="U1692" s="93"/>
      <c r="W1692" s="51" t="str">
        <f>IF(AND(AdmittedwithRecentDischarge!$O1944&lt;&gt;"",AdmittedwithRecentDischarge!$I1944&lt;&gt;"",AdmittedwithRecentDischarge!$W1944&lt;&gt;""), AdmittedwithRecentDischarge!$W1944,"")</f>
        <v/>
      </c>
      <c r="X1692" s="97">
        <f t="array" ref="X1692">RANK($Z1692,$Z$6:$Z$2005,0)+COUNTIF($Z$6:$Z1692,Z1692)</f>
        <v>100</v>
      </c>
      <c r="AC1692" s="97"/>
      <c r="AD1692" s="93"/>
    </row>
    <row r="1693" spans="1:30">
      <c r="A1693" s="97">
        <f t="shared" si="26"/>
        <v>1688</v>
      </c>
      <c r="B1693" s="97"/>
      <c r="C1693" s="51" t="str">
        <f>IF(AND(AdmittedwithRecentDischarge!$O1945&lt;&gt;"",AdmittedwithRecentDischarge!$I1945&lt;&gt;"",AdmittedwithRecentDischarge!$S1945&lt;&gt;""), AdmittedwithRecentDischarge!$S1945,"")</f>
        <v/>
      </c>
      <c r="D1693" s="97">
        <f>RANK($F1693,$F$6:$F$2005,0)+COUNTIF($F$6:$F1693,F1693)</f>
        <v>100</v>
      </c>
      <c r="E1693" s="97"/>
      <c r="F1693" s="97"/>
      <c r="G1693" s="97"/>
      <c r="H1693" s="97"/>
      <c r="I1693" s="93"/>
      <c r="J1693" s="97"/>
      <c r="K1693" s="51" t="str">
        <f>IF(AND(TransferLog!$J1709&lt;&gt;"",TransferLog!$L1709&lt;&gt;""), TransferLog!$L1709,"")</f>
        <v/>
      </c>
      <c r="L1693" s="97">
        <f t="array" ref="L1693">RANK($N1693,$N$6:$N$2005,0)+COUNTIF($N$6:$N1693,N1693)</f>
        <v>100</v>
      </c>
      <c r="M1693" s="97"/>
      <c r="N1693" s="97"/>
      <c r="O1693" s="97"/>
      <c r="P1693" s="97"/>
      <c r="Q1693" s="93"/>
      <c r="U1693" s="93"/>
      <c r="W1693" s="51" t="str">
        <f>IF(AND(AdmittedwithRecentDischarge!$O1945&lt;&gt;"",AdmittedwithRecentDischarge!$I1945&lt;&gt;"",AdmittedwithRecentDischarge!$W1945&lt;&gt;""), AdmittedwithRecentDischarge!$W1945,"")</f>
        <v/>
      </c>
      <c r="X1693" s="97">
        <f t="array" ref="X1693">RANK($Z1693,$Z$6:$Z$2005,0)+COUNTIF($Z$6:$Z1693,Z1693)</f>
        <v>100</v>
      </c>
      <c r="AC1693" s="97"/>
      <c r="AD1693" s="93"/>
    </row>
    <row r="1694" spans="1:30">
      <c r="A1694" s="97">
        <f t="shared" si="26"/>
        <v>1689</v>
      </c>
      <c r="B1694" s="97"/>
      <c r="C1694" s="51" t="str">
        <f>IF(AND(AdmittedwithRecentDischarge!$O1946&lt;&gt;"",AdmittedwithRecentDischarge!$I1946&lt;&gt;"",AdmittedwithRecentDischarge!$S1946&lt;&gt;""), AdmittedwithRecentDischarge!$S1946,"")</f>
        <v/>
      </c>
      <c r="D1694" s="97">
        <f>RANK($F1694,$F$6:$F$2005,0)+COUNTIF($F$6:$F1694,F1694)</f>
        <v>100</v>
      </c>
      <c r="E1694" s="97"/>
      <c r="F1694" s="97"/>
      <c r="G1694" s="97"/>
      <c r="H1694" s="97"/>
      <c r="I1694" s="93"/>
      <c r="J1694" s="97"/>
      <c r="K1694" s="51" t="str">
        <f>IF(AND(TransferLog!$J1710&lt;&gt;"",TransferLog!$L1710&lt;&gt;""), TransferLog!$L1710,"")</f>
        <v/>
      </c>
      <c r="L1694" s="97">
        <f t="array" ref="L1694">RANK($N1694,$N$6:$N$2005,0)+COUNTIF($N$6:$N1694,N1694)</f>
        <v>100</v>
      </c>
      <c r="M1694" s="97"/>
      <c r="N1694" s="97"/>
      <c r="O1694" s="97"/>
      <c r="P1694" s="97"/>
      <c r="Q1694" s="93"/>
      <c r="U1694" s="93"/>
      <c r="W1694" s="51" t="str">
        <f>IF(AND(AdmittedwithRecentDischarge!$O1946&lt;&gt;"",AdmittedwithRecentDischarge!$I1946&lt;&gt;"",AdmittedwithRecentDischarge!$W1946&lt;&gt;""), AdmittedwithRecentDischarge!$W1946,"")</f>
        <v/>
      </c>
      <c r="X1694" s="97">
        <f t="array" ref="X1694">RANK($Z1694,$Z$6:$Z$2005,0)+COUNTIF($Z$6:$Z1694,Z1694)</f>
        <v>100</v>
      </c>
      <c r="AC1694" s="97"/>
      <c r="AD1694" s="93"/>
    </row>
    <row r="1695" spans="1:30">
      <c r="A1695" s="97">
        <f t="shared" si="26"/>
        <v>1690</v>
      </c>
      <c r="B1695" s="97"/>
      <c r="C1695" s="51" t="str">
        <f>IF(AND(AdmittedwithRecentDischarge!$O1947&lt;&gt;"",AdmittedwithRecentDischarge!$I1947&lt;&gt;"",AdmittedwithRecentDischarge!$S1947&lt;&gt;""), AdmittedwithRecentDischarge!$S1947,"")</f>
        <v/>
      </c>
      <c r="D1695" s="97">
        <f>RANK($F1695,$F$6:$F$2005,0)+COUNTIF($F$6:$F1695,F1695)</f>
        <v>100</v>
      </c>
      <c r="E1695" s="97"/>
      <c r="F1695" s="97"/>
      <c r="G1695" s="97"/>
      <c r="H1695" s="97"/>
      <c r="I1695" s="93"/>
      <c r="J1695" s="97"/>
      <c r="K1695" s="51" t="str">
        <f>IF(AND(TransferLog!$J1711&lt;&gt;"",TransferLog!$L1711&lt;&gt;""), TransferLog!$L1711,"")</f>
        <v/>
      </c>
      <c r="L1695" s="97">
        <f t="array" ref="L1695">RANK($N1695,$N$6:$N$2005,0)+COUNTIF($N$6:$N1695,N1695)</f>
        <v>100</v>
      </c>
      <c r="M1695" s="97"/>
      <c r="N1695" s="97"/>
      <c r="O1695" s="97"/>
      <c r="P1695" s="97"/>
      <c r="Q1695" s="93"/>
      <c r="U1695" s="93"/>
      <c r="W1695" s="51" t="str">
        <f>IF(AND(AdmittedwithRecentDischarge!$O1947&lt;&gt;"",AdmittedwithRecentDischarge!$I1947&lt;&gt;"",AdmittedwithRecentDischarge!$W1947&lt;&gt;""), AdmittedwithRecentDischarge!$W1947,"")</f>
        <v/>
      </c>
      <c r="X1695" s="97">
        <f t="array" ref="X1695">RANK($Z1695,$Z$6:$Z$2005,0)+COUNTIF($Z$6:$Z1695,Z1695)</f>
        <v>100</v>
      </c>
      <c r="AC1695" s="97"/>
      <c r="AD1695" s="93"/>
    </row>
    <row r="1696" spans="1:30">
      <c r="A1696" s="97">
        <f t="shared" si="26"/>
        <v>1691</v>
      </c>
      <c r="B1696" s="97"/>
      <c r="C1696" s="51" t="str">
        <f>IF(AND(AdmittedwithRecentDischarge!$O1948&lt;&gt;"",AdmittedwithRecentDischarge!$I1948&lt;&gt;"",AdmittedwithRecentDischarge!$S1948&lt;&gt;""), AdmittedwithRecentDischarge!$S1948,"")</f>
        <v/>
      </c>
      <c r="D1696" s="97">
        <f>RANK($F1696,$F$6:$F$2005,0)+COUNTIF($F$6:$F1696,F1696)</f>
        <v>100</v>
      </c>
      <c r="E1696" s="97"/>
      <c r="F1696" s="97"/>
      <c r="G1696" s="97"/>
      <c r="H1696" s="97"/>
      <c r="I1696" s="93"/>
      <c r="J1696" s="97"/>
      <c r="K1696" s="51" t="str">
        <f>IF(AND(TransferLog!$J1712&lt;&gt;"",TransferLog!$L1712&lt;&gt;""), TransferLog!$L1712,"")</f>
        <v/>
      </c>
      <c r="L1696" s="97">
        <f t="array" ref="L1696">RANK($N1696,$N$6:$N$2005,0)+COUNTIF($N$6:$N1696,N1696)</f>
        <v>100</v>
      </c>
      <c r="M1696" s="97"/>
      <c r="N1696" s="97"/>
      <c r="O1696" s="97"/>
      <c r="P1696" s="97"/>
      <c r="Q1696" s="93"/>
      <c r="U1696" s="93"/>
      <c r="W1696" s="51" t="str">
        <f>IF(AND(AdmittedwithRecentDischarge!$O1948&lt;&gt;"",AdmittedwithRecentDischarge!$I1948&lt;&gt;"",AdmittedwithRecentDischarge!$W1948&lt;&gt;""), AdmittedwithRecentDischarge!$W1948,"")</f>
        <v/>
      </c>
      <c r="X1696" s="97">
        <f t="array" ref="X1696">RANK($Z1696,$Z$6:$Z$2005,0)+COUNTIF($Z$6:$Z1696,Z1696)</f>
        <v>100</v>
      </c>
      <c r="AC1696" s="97"/>
      <c r="AD1696" s="93"/>
    </row>
    <row r="1697" spans="1:30">
      <c r="A1697" s="97">
        <f t="shared" si="26"/>
        <v>1692</v>
      </c>
      <c r="B1697" s="97"/>
      <c r="C1697" s="51" t="str">
        <f>IF(AND(AdmittedwithRecentDischarge!$O1949&lt;&gt;"",AdmittedwithRecentDischarge!$I1949&lt;&gt;"",AdmittedwithRecentDischarge!$S1949&lt;&gt;""), AdmittedwithRecentDischarge!$S1949,"")</f>
        <v/>
      </c>
      <c r="D1697" s="97">
        <f>RANK($F1697,$F$6:$F$2005,0)+COUNTIF($F$6:$F1697,F1697)</f>
        <v>100</v>
      </c>
      <c r="E1697" s="97"/>
      <c r="F1697" s="97"/>
      <c r="G1697" s="97"/>
      <c r="H1697" s="97"/>
      <c r="I1697" s="93"/>
      <c r="J1697" s="97"/>
      <c r="K1697" s="51" t="str">
        <f>IF(AND(TransferLog!$J1713&lt;&gt;"",TransferLog!$L1713&lt;&gt;""), TransferLog!$L1713,"")</f>
        <v/>
      </c>
      <c r="L1697" s="97">
        <f t="array" ref="L1697">RANK($N1697,$N$6:$N$2005,0)+COUNTIF($N$6:$N1697,N1697)</f>
        <v>100</v>
      </c>
      <c r="M1697" s="97"/>
      <c r="N1697" s="97"/>
      <c r="O1697" s="97"/>
      <c r="P1697" s="97"/>
      <c r="Q1697" s="93"/>
      <c r="U1697" s="93"/>
      <c r="W1697" s="51" t="str">
        <f>IF(AND(AdmittedwithRecentDischarge!$O1949&lt;&gt;"",AdmittedwithRecentDischarge!$I1949&lt;&gt;"",AdmittedwithRecentDischarge!$W1949&lt;&gt;""), AdmittedwithRecentDischarge!$W1949,"")</f>
        <v/>
      </c>
      <c r="X1697" s="97">
        <f t="array" ref="X1697">RANK($Z1697,$Z$6:$Z$2005,0)+COUNTIF($Z$6:$Z1697,Z1697)</f>
        <v>100</v>
      </c>
      <c r="AC1697" s="97"/>
      <c r="AD1697" s="93"/>
    </row>
    <row r="1698" spans="1:30">
      <c r="A1698" s="97">
        <f t="shared" si="26"/>
        <v>1693</v>
      </c>
      <c r="B1698" s="97"/>
      <c r="C1698" s="51" t="str">
        <f>IF(AND(AdmittedwithRecentDischarge!$O1950&lt;&gt;"",AdmittedwithRecentDischarge!$I1950&lt;&gt;"",AdmittedwithRecentDischarge!$S1950&lt;&gt;""), AdmittedwithRecentDischarge!$S1950,"")</f>
        <v/>
      </c>
      <c r="D1698" s="97">
        <f>RANK($F1698,$F$6:$F$2005,0)+COUNTIF($F$6:$F1698,F1698)</f>
        <v>100</v>
      </c>
      <c r="E1698" s="97"/>
      <c r="F1698" s="97"/>
      <c r="G1698" s="97"/>
      <c r="H1698" s="97"/>
      <c r="I1698" s="93"/>
      <c r="J1698" s="97"/>
      <c r="K1698" s="51" t="str">
        <f>IF(AND(TransferLog!$J1714&lt;&gt;"",TransferLog!$L1714&lt;&gt;""), TransferLog!$L1714,"")</f>
        <v/>
      </c>
      <c r="L1698" s="97">
        <f t="array" ref="L1698">RANK($N1698,$N$6:$N$2005,0)+COUNTIF($N$6:$N1698,N1698)</f>
        <v>100</v>
      </c>
      <c r="M1698" s="97"/>
      <c r="N1698" s="97"/>
      <c r="O1698" s="97"/>
      <c r="P1698" s="97"/>
      <c r="Q1698" s="93"/>
      <c r="U1698" s="93"/>
      <c r="W1698" s="51" t="str">
        <f>IF(AND(AdmittedwithRecentDischarge!$O1950&lt;&gt;"",AdmittedwithRecentDischarge!$I1950&lt;&gt;"",AdmittedwithRecentDischarge!$W1950&lt;&gt;""), AdmittedwithRecentDischarge!$W1950,"")</f>
        <v/>
      </c>
      <c r="X1698" s="97">
        <f t="array" ref="X1698">RANK($Z1698,$Z$6:$Z$2005,0)+COUNTIF($Z$6:$Z1698,Z1698)</f>
        <v>100</v>
      </c>
      <c r="AC1698" s="97"/>
      <c r="AD1698" s="93"/>
    </row>
    <row r="1699" spans="1:30">
      <c r="A1699" s="97">
        <f t="shared" si="26"/>
        <v>1694</v>
      </c>
      <c r="B1699" s="97"/>
      <c r="C1699" s="51" t="str">
        <f>IF(AND(AdmittedwithRecentDischarge!$O1951&lt;&gt;"",AdmittedwithRecentDischarge!$I1951&lt;&gt;"",AdmittedwithRecentDischarge!$S1951&lt;&gt;""), AdmittedwithRecentDischarge!$S1951,"")</f>
        <v/>
      </c>
      <c r="D1699" s="97">
        <f>RANK($F1699,$F$6:$F$2005,0)+COUNTIF($F$6:$F1699,F1699)</f>
        <v>100</v>
      </c>
      <c r="E1699" s="97"/>
      <c r="F1699" s="97"/>
      <c r="G1699" s="97"/>
      <c r="H1699" s="97"/>
      <c r="I1699" s="93"/>
      <c r="J1699" s="97"/>
      <c r="K1699" s="51" t="str">
        <f>IF(AND(TransferLog!$J1715&lt;&gt;"",TransferLog!$L1715&lt;&gt;""), TransferLog!$L1715,"")</f>
        <v/>
      </c>
      <c r="L1699" s="97">
        <f t="array" ref="L1699">RANK($N1699,$N$6:$N$2005,0)+COUNTIF($N$6:$N1699,N1699)</f>
        <v>100</v>
      </c>
      <c r="M1699" s="97"/>
      <c r="N1699" s="97"/>
      <c r="O1699" s="97"/>
      <c r="P1699" s="97"/>
      <c r="Q1699" s="93"/>
      <c r="U1699" s="93"/>
      <c r="W1699" s="51" t="str">
        <f>IF(AND(AdmittedwithRecentDischarge!$O1951&lt;&gt;"",AdmittedwithRecentDischarge!$I1951&lt;&gt;"",AdmittedwithRecentDischarge!$W1951&lt;&gt;""), AdmittedwithRecentDischarge!$W1951,"")</f>
        <v/>
      </c>
      <c r="X1699" s="97">
        <f t="array" ref="X1699">RANK($Z1699,$Z$6:$Z$2005,0)+COUNTIF($Z$6:$Z1699,Z1699)</f>
        <v>100</v>
      </c>
      <c r="AC1699" s="97"/>
      <c r="AD1699" s="93"/>
    </row>
    <row r="1700" spans="1:30">
      <c r="A1700" s="97">
        <f t="shared" si="26"/>
        <v>1695</v>
      </c>
      <c r="B1700" s="97"/>
      <c r="C1700" s="51" t="str">
        <f>IF(AND(AdmittedwithRecentDischarge!$O1952&lt;&gt;"",AdmittedwithRecentDischarge!$I1952&lt;&gt;"",AdmittedwithRecentDischarge!$S1952&lt;&gt;""), AdmittedwithRecentDischarge!$S1952,"")</f>
        <v/>
      </c>
      <c r="D1700" s="97">
        <f>RANK($F1700,$F$6:$F$2005,0)+COUNTIF($F$6:$F1700,F1700)</f>
        <v>100</v>
      </c>
      <c r="E1700" s="97"/>
      <c r="F1700" s="97"/>
      <c r="G1700" s="97"/>
      <c r="H1700" s="97"/>
      <c r="I1700" s="93"/>
      <c r="J1700" s="97"/>
      <c r="K1700" s="51" t="str">
        <f>IF(AND(TransferLog!$J1716&lt;&gt;"",TransferLog!$L1716&lt;&gt;""), TransferLog!$L1716,"")</f>
        <v/>
      </c>
      <c r="L1700" s="97">
        <f t="array" ref="L1700">RANK($N1700,$N$6:$N$2005,0)+COUNTIF($N$6:$N1700,N1700)</f>
        <v>100</v>
      </c>
      <c r="M1700" s="97"/>
      <c r="N1700" s="97"/>
      <c r="O1700" s="97"/>
      <c r="P1700" s="97"/>
      <c r="Q1700" s="93"/>
      <c r="U1700" s="93"/>
      <c r="W1700" s="51" t="str">
        <f>IF(AND(AdmittedwithRecentDischarge!$O1952&lt;&gt;"",AdmittedwithRecentDischarge!$I1952&lt;&gt;"",AdmittedwithRecentDischarge!$W1952&lt;&gt;""), AdmittedwithRecentDischarge!$W1952,"")</f>
        <v/>
      </c>
      <c r="X1700" s="97">
        <f t="array" ref="X1700">RANK($Z1700,$Z$6:$Z$2005,0)+COUNTIF($Z$6:$Z1700,Z1700)</f>
        <v>100</v>
      </c>
      <c r="AC1700" s="97"/>
      <c r="AD1700" s="93"/>
    </row>
    <row r="1701" spans="1:30">
      <c r="A1701" s="97">
        <f t="shared" si="26"/>
        <v>1696</v>
      </c>
      <c r="B1701" s="97"/>
      <c r="C1701" s="51" t="str">
        <f>IF(AND(AdmittedwithRecentDischarge!$O1953&lt;&gt;"",AdmittedwithRecentDischarge!$I1953&lt;&gt;"",AdmittedwithRecentDischarge!$S1953&lt;&gt;""), AdmittedwithRecentDischarge!$S1953,"")</f>
        <v/>
      </c>
      <c r="D1701" s="97">
        <f>RANK($F1701,$F$6:$F$2005,0)+COUNTIF($F$6:$F1701,F1701)</f>
        <v>100</v>
      </c>
      <c r="E1701" s="97"/>
      <c r="F1701" s="97"/>
      <c r="G1701" s="97"/>
      <c r="H1701" s="97"/>
      <c r="I1701" s="93"/>
      <c r="J1701" s="97"/>
      <c r="K1701" s="51" t="str">
        <f>IF(AND(TransferLog!$J1717&lt;&gt;"",TransferLog!$L1717&lt;&gt;""), TransferLog!$L1717,"")</f>
        <v/>
      </c>
      <c r="L1701" s="97">
        <f t="array" ref="L1701">RANK($N1701,$N$6:$N$2005,0)+COUNTIF($N$6:$N1701,N1701)</f>
        <v>100</v>
      </c>
      <c r="M1701" s="97"/>
      <c r="N1701" s="97"/>
      <c r="O1701" s="97"/>
      <c r="P1701" s="97"/>
      <c r="Q1701" s="93"/>
      <c r="U1701" s="93"/>
      <c r="W1701" s="51" t="str">
        <f>IF(AND(AdmittedwithRecentDischarge!$O1953&lt;&gt;"",AdmittedwithRecentDischarge!$I1953&lt;&gt;"",AdmittedwithRecentDischarge!$W1953&lt;&gt;""), AdmittedwithRecentDischarge!$W1953,"")</f>
        <v/>
      </c>
      <c r="X1701" s="97">
        <f t="array" ref="X1701">RANK($Z1701,$Z$6:$Z$2005,0)+COUNTIF($Z$6:$Z1701,Z1701)</f>
        <v>100</v>
      </c>
      <c r="AC1701" s="97"/>
      <c r="AD1701" s="93"/>
    </row>
    <row r="1702" spans="1:30">
      <c r="A1702" s="97">
        <f t="shared" si="26"/>
        <v>1697</v>
      </c>
      <c r="B1702" s="97"/>
      <c r="C1702" s="51" t="str">
        <f>IF(AND(AdmittedwithRecentDischarge!$O1954&lt;&gt;"",AdmittedwithRecentDischarge!$I1954&lt;&gt;"",AdmittedwithRecentDischarge!$S1954&lt;&gt;""), AdmittedwithRecentDischarge!$S1954,"")</f>
        <v/>
      </c>
      <c r="D1702" s="97">
        <f>RANK($F1702,$F$6:$F$2005,0)+COUNTIF($F$6:$F1702,F1702)</f>
        <v>100</v>
      </c>
      <c r="E1702" s="97"/>
      <c r="F1702" s="97"/>
      <c r="G1702" s="97"/>
      <c r="H1702" s="97"/>
      <c r="I1702" s="93"/>
      <c r="J1702" s="97"/>
      <c r="K1702" s="51" t="str">
        <f>IF(AND(TransferLog!$J1718&lt;&gt;"",TransferLog!$L1718&lt;&gt;""), TransferLog!$L1718,"")</f>
        <v/>
      </c>
      <c r="L1702" s="97">
        <f t="array" ref="L1702">RANK($N1702,$N$6:$N$2005,0)+COUNTIF($N$6:$N1702,N1702)</f>
        <v>100</v>
      </c>
      <c r="M1702" s="97"/>
      <c r="N1702" s="97"/>
      <c r="O1702" s="97"/>
      <c r="P1702" s="97"/>
      <c r="Q1702" s="93"/>
      <c r="U1702" s="93"/>
      <c r="W1702" s="51" t="str">
        <f>IF(AND(AdmittedwithRecentDischarge!$O1954&lt;&gt;"",AdmittedwithRecentDischarge!$I1954&lt;&gt;"",AdmittedwithRecentDischarge!$W1954&lt;&gt;""), AdmittedwithRecentDischarge!$W1954,"")</f>
        <v/>
      </c>
      <c r="X1702" s="97">
        <f t="array" ref="X1702">RANK($Z1702,$Z$6:$Z$2005,0)+COUNTIF($Z$6:$Z1702,Z1702)</f>
        <v>100</v>
      </c>
      <c r="AC1702" s="97"/>
      <c r="AD1702" s="93"/>
    </row>
    <row r="1703" spans="1:30">
      <c r="A1703" s="97">
        <f t="shared" si="26"/>
        <v>1698</v>
      </c>
      <c r="B1703" s="97"/>
      <c r="C1703" s="51" t="str">
        <f>IF(AND(AdmittedwithRecentDischarge!$O1955&lt;&gt;"",AdmittedwithRecentDischarge!$I1955&lt;&gt;"",AdmittedwithRecentDischarge!$S1955&lt;&gt;""), AdmittedwithRecentDischarge!$S1955,"")</f>
        <v/>
      </c>
      <c r="D1703" s="97">
        <f>RANK($F1703,$F$6:$F$2005,0)+COUNTIF($F$6:$F1703,F1703)</f>
        <v>100</v>
      </c>
      <c r="E1703" s="97"/>
      <c r="F1703" s="97"/>
      <c r="G1703" s="97"/>
      <c r="H1703" s="97"/>
      <c r="I1703" s="93"/>
      <c r="J1703" s="97"/>
      <c r="K1703" s="51" t="str">
        <f>IF(AND(TransferLog!$J1719&lt;&gt;"",TransferLog!$L1719&lt;&gt;""), TransferLog!$L1719,"")</f>
        <v/>
      </c>
      <c r="L1703" s="97">
        <f t="array" ref="L1703">RANK($N1703,$N$6:$N$2005,0)+COUNTIF($N$6:$N1703,N1703)</f>
        <v>100</v>
      </c>
      <c r="M1703" s="97"/>
      <c r="N1703" s="97"/>
      <c r="O1703" s="97"/>
      <c r="P1703" s="97"/>
      <c r="Q1703" s="93"/>
      <c r="U1703" s="93"/>
      <c r="W1703" s="51" t="str">
        <f>IF(AND(AdmittedwithRecentDischarge!$O1955&lt;&gt;"",AdmittedwithRecentDischarge!$I1955&lt;&gt;"",AdmittedwithRecentDischarge!$W1955&lt;&gt;""), AdmittedwithRecentDischarge!$W1955,"")</f>
        <v/>
      </c>
      <c r="X1703" s="97">
        <f t="array" ref="X1703">RANK($Z1703,$Z$6:$Z$2005,0)+COUNTIF($Z$6:$Z1703,Z1703)</f>
        <v>100</v>
      </c>
      <c r="AC1703" s="97"/>
      <c r="AD1703" s="93"/>
    </row>
    <row r="1704" spans="1:30">
      <c r="A1704" s="97">
        <f t="shared" si="26"/>
        <v>1699</v>
      </c>
      <c r="B1704" s="97"/>
      <c r="C1704" s="51" t="str">
        <f>IF(AND(AdmittedwithRecentDischarge!$O1956&lt;&gt;"",AdmittedwithRecentDischarge!$I1956&lt;&gt;"",AdmittedwithRecentDischarge!$S1956&lt;&gt;""), AdmittedwithRecentDischarge!$S1956,"")</f>
        <v/>
      </c>
      <c r="D1704" s="97">
        <f>RANK($F1704,$F$6:$F$2005,0)+COUNTIF($F$6:$F1704,F1704)</f>
        <v>100</v>
      </c>
      <c r="E1704" s="97"/>
      <c r="F1704" s="97"/>
      <c r="G1704" s="97"/>
      <c r="H1704" s="97"/>
      <c r="I1704" s="93"/>
      <c r="J1704" s="97"/>
      <c r="K1704" s="51" t="str">
        <f>IF(AND(TransferLog!$J1720&lt;&gt;"",TransferLog!$L1720&lt;&gt;""), TransferLog!$L1720,"")</f>
        <v/>
      </c>
      <c r="L1704" s="97">
        <f t="array" ref="L1704">RANK($N1704,$N$6:$N$2005,0)+COUNTIF($N$6:$N1704,N1704)</f>
        <v>100</v>
      </c>
      <c r="M1704" s="97"/>
      <c r="N1704" s="97"/>
      <c r="O1704" s="97"/>
      <c r="P1704" s="97"/>
      <c r="Q1704" s="93"/>
      <c r="U1704" s="93"/>
      <c r="W1704" s="51" t="str">
        <f>IF(AND(AdmittedwithRecentDischarge!$O1956&lt;&gt;"",AdmittedwithRecentDischarge!$I1956&lt;&gt;"",AdmittedwithRecentDischarge!$W1956&lt;&gt;""), AdmittedwithRecentDischarge!$W1956,"")</f>
        <v/>
      </c>
      <c r="X1704" s="97">
        <f t="array" ref="X1704">RANK($Z1704,$Z$6:$Z$2005,0)+COUNTIF($Z$6:$Z1704,Z1704)</f>
        <v>100</v>
      </c>
      <c r="AC1704" s="97"/>
      <c r="AD1704" s="93"/>
    </row>
    <row r="1705" spans="1:30">
      <c r="A1705" s="97">
        <f t="shared" si="26"/>
        <v>1700</v>
      </c>
      <c r="B1705" s="97"/>
      <c r="C1705" s="51" t="str">
        <f>IF(AND(AdmittedwithRecentDischarge!$O1957&lt;&gt;"",AdmittedwithRecentDischarge!$I1957&lt;&gt;"",AdmittedwithRecentDischarge!$S1957&lt;&gt;""), AdmittedwithRecentDischarge!$S1957,"")</f>
        <v/>
      </c>
      <c r="D1705" s="97">
        <f>RANK($F1705,$F$6:$F$2005,0)+COUNTIF($F$6:$F1705,F1705)</f>
        <v>100</v>
      </c>
      <c r="E1705" s="97"/>
      <c r="F1705" s="97"/>
      <c r="G1705" s="97"/>
      <c r="H1705" s="97"/>
      <c r="I1705" s="93"/>
      <c r="J1705" s="97"/>
      <c r="K1705" s="51" t="str">
        <f>IF(AND(TransferLog!$J1721&lt;&gt;"",TransferLog!$L1721&lt;&gt;""), TransferLog!$L1721,"")</f>
        <v/>
      </c>
      <c r="L1705" s="97">
        <f t="array" ref="L1705">RANK($N1705,$N$6:$N$2005,0)+COUNTIF($N$6:$N1705,N1705)</f>
        <v>100</v>
      </c>
      <c r="M1705" s="97"/>
      <c r="N1705" s="97"/>
      <c r="O1705" s="97"/>
      <c r="P1705" s="97"/>
      <c r="Q1705" s="93"/>
      <c r="U1705" s="93"/>
      <c r="W1705" s="51" t="str">
        <f>IF(AND(AdmittedwithRecentDischarge!$O1957&lt;&gt;"",AdmittedwithRecentDischarge!$I1957&lt;&gt;"",AdmittedwithRecentDischarge!$W1957&lt;&gt;""), AdmittedwithRecentDischarge!$W1957,"")</f>
        <v/>
      </c>
      <c r="X1705" s="97">
        <f t="array" ref="X1705">RANK($Z1705,$Z$6:$Z$2005,0)+COUNTIF($Z$6:$Z1705,Z1705)</f>
        <v>100</v>
      </c>
      <c r="AC1705" s="97"/>
      <c r="AD1705" s="93"/>
    </row>
    <row r="1706" spans="1:30">
      <c r="A1706" s="97">
        <f t="shared" si="26"/>
        <v>1701</v>
      </c>
      <c r="B1706" s="97"/>
      <c r="C1706" s="51" t="str">
        <f>IF(AND(AdmittedwithRecentDischarge!$O1958&lt;&gt;"",AdmittedwithRecentDischarge!$I1958&lt;&gt;"",AdmittedwithRecentDischarge!$S1958&lt;&gt;""), AdmittedwithRecentDischarge!$S1958,"")</f>
        <v/>
      </c>
      <c r="D1706" s="97">
        <f>RANK($F1706,$F$6:$F$2005,0)+COUNTIF($F$6:$F1706,F1706)</f>
        <v>100</v>
      </c>
      <c r="E1706" s="97"/>
      <c r="F1706" s="97"/>
      <c r="G1706" s="97"/>
      <c r="H1706" s="97"/>
      <c r="I1706" s="93"/>
      <c r="J1706" s="97"/>
      <c r="K1706" s="51" t="str">
        <f>IF(AND(TransferLog!$J1722&lt;&gt;"",TransferLog!$L1722&lt;&gt;""), TransferLog!$L1722,"")</f>
        <v/>
      </c>
      <c r="L1706" s="97">
        <f t="array" ref="L1706">RANK($N1706,$N$6:$N$2005,0)+COUNTIF($N$6:$N1706,N1706)</f>
        <v>100</v>
      </c>
      <c r="M1706" s="97"/>
      <c r="N1706" s="97"/>
      <c r="O1706" s="97"/>
      <c r="P1706" s="97"/>
      <c r="Q1706" s="93"/>
      <c r="U1706" s="93"/>
      <c r="W1706" s="51" t="str">
        <f>IF(AND(AdmittedwithRecentDischarge!$O1958&lt;&gt;"",AdmittedwithRecentDischarge!$I1958&lt;&gt;"",AdmittedwithRecentDischarge!$W1958&lt;&gt;""), AdmittedwithRecentDischarge!$W1958,"")</f>
        <v/>
      </c>
      <c r="X1706" s="97">
        <f t="array" ref="X1706">RANK($Z1706,$Z$6:$Z$2005,0)+COUNTIF($Z$6:$Z1706,Z1706)</f>
        <v>100</v>
      </c>
      <c r="AC1706" s="97"/>
      <c r="AD1706" s="93"/>
    </row>
    <row r="1707" spans="1:30">
      <c r="A1707" s="97">
        <f t="shared" si="26"/>
        <v>1702</v>
      </c>
      <c r="B1707" s="97"/>
      <c r="C1707" s="51" t="str">
        <f>IF(AND(AdmittedwithRecentDischarge!$O1959&lt;&gt;"",AdmittedwithRecentDischarge!$I1959&lt;&gt;"",AdmittedwithRecentDischarge!$S1959&lt;&gt;""), AdmittedwithRecentDischarge!$S1959,"")</f>
        <v/>
      </c>
      <c r="D1707" s="97">
        <f>RANK($F1707,$F$6:$F$2005,0)+COUNTIF($F$6:$F1707,F1707)</f>
        <v>100</v>
      </c>
      <c r="E1707" s="97"/>
      <c r="F1707" s="97"/>
      <c r="G1707" s="97"/>
      <c r="H1707" s="97"/>
      <c r="I1707" s="93"/>
      <c r="J1707" s="97"/>
      <c r="K1707" s="51" t="str">
        <f>IF(AND(TransferLog!$J1723&lt;&gt;"",TransferLog!$L1723&lt;&gt;""), TransferLog!$L1723,"")</f>
        <v/>
      </c>
      <c r="L1707" s="97">
        <f t="array" ref="L1707">RANK($N1707,$N$6:$N$2005,0)+COUNTIF($N$6:$N1707,N1707)</f>
        <v>100</v>
      </c>
      <c r="M1707" s="97"/>
      <c r="N1707" s="97"/>
      <c r="O1707" s="97"/>
      <c r="P1707" s="97"/>
      <c r="Q1707" s="93"/>
      <c r="U1707" s="93"/>
      <c r="W1707" s="51" t="str">
        <f>IF(AND(AdmittedwithRecentDischarge!$O1959&lt;&gt;"",AdmittedwithRecentDischarge!$I1959&lt;&gt;"",AdmittedwithRecentDischarge!$W1959&lt;&gt;""), AdmittedwithRecentDischarge!$W1959,"")</f>
        <v/>
      </c>
      <c r="X1707" s="97">
        <f t="array" ref="X1707">RANK($Z1707,$Z$6:$Z$2005,0)+COUNTIF($Z$6:$Z1707,Z1707)</f>
        <v>100</v>
      </c>
      <c r="AC1707" s="97"/>
      <c r="AD1707" s="93"/>
    </row>
    <row r="1708" spans="1:30">
      <c r="A1708" s="97">
        <f t="shared" si="26"/>
        <v>1703</v>
      </c>
      <c r="B1708" s="97"/>
      <c r="C1708" s="51" t="str">
        <f>IF(AND(AdmittedwithRecentDischarge!$O1960&lt;&gt;"",AdmittedwithRecentDischarge!$I1960&lt;&gt;"",AdmittedwithRecentDischarge!$S1960&lt;&gt;""), AdmittedwithRecentDischarge!$S1960,"")</f>
        <v/>
      </c>
      <c r="D1708" s="97">
        <f>RANK($F1708,$F$6:$F$2005,0)+COUNTIF($F$6:$F1708,F1708)</f>
        <v>100</v>
      </c>
      <c r="E1708" s="97"/>
      <c r="F1708" s="97"/>
      <c r="G1708" s="97"/>
      <c r="H1708" s="97"/>
      <c r="I1708" s="93"/>
      <c r="J1708" s="97"/>
      <c r="K1708" s="51" t="str">
        <f>IF(AND(TransferLog!$J1724&lt;&gt;"",TransferLog!$L1724&lt;&gt;""), TransferLog!$L1724,"")</f>
        <v/>
      </c>
      <c r="L1708" s="97">
        <f t="array" ref="L1708">RANK($N1708,$N$6:$N$2005,0)+COUNTIF($N$6:$N1708,N1708)</f>
        <v>100</v>
      </c>
      <c r="M1708" s="97"/>
      <c r="N1708" s="97"/>
      <c r="O1708" s="97"/>
      <c r="P1708" s="97"/>
      <c r="Q1708" s="93"/>
      <c r="U1708" s="93"/>
      <c r="W1708" s="51" t="str">
        <f>IF(AND(AdmittedwithRecentDischarge!$O1960&lt;&gt;"",AdmittedwithRecentDischarge!$I1960&lt;&gt;"",AdmittedwithRecentDischarge!$W1960&lt;&gt;""), AdmittedwithRecentDischarge!$W1960,"")</f>
        <v/>
      </c>
      <c r="X1708" s="97">
        <f t="array" ref="X1708">RANK($Z1708,$Z$6:$Z$2005,0)+COUNTIF($Z$6:$Z1708,Z1708)</f>
        <v>100</v>
      </c>
      <c r="AC1708" s="97"/>
      <c r="AD1708" s="93"/>
    </row>
    <row r="1709" spans="1:30">
      <c r="A1709" s="97">
        <f t="shared" si="26"/>
        <v>1704</v>
      </c>
      <c r="B1709" s="97"/>
      <c r="C1709" s="51" t="str">
        <f>IF(AND(AdmittedwithRecentDischarge!$O1961&lt;&gt;"",AdmittedwithRecentDischarge!$I1961&lt;&gt;"",AdmittedwithRecentDischarge!$S1961&lt;&gt;""), AdmittedwithRecentDischarge!$S1961,"")</f>
        <v/>
      </c>
      <c r="D1709" s="97">
        <f>RANK($F1709,$F$6:$F$2005,0)+COUNTIF($F$6:$F1709,F1709)</f>
        <v>100</v>
      </c>
      <c r="E1709" s="97"/>
      <c r="F1709" s="97"/>
      <c r="G1709" s="97"/>
      <c r="H1709" s="97"/>
      <c r="I1709" s="93"/>
      <c r="J1709" s="97"/>
      <c r="K1709" s="51" t="str">
        <f>IF(AND(TransferLog!$J1725&lt;&gt;"",TransferLog!$L1725&lt;&gt;""), TransferLog!$L1725,"")</f>
        <v/>
      </c>
      <c r="L1709" s="97">
        <f t="array" ref="L1709">RANK($N1709,$N$6:$N$2005,0)+COUNTIF($N$6:$N1709,N1709)</f>
        <v>100</v>
      </c>
      <c r="M1709" s="97"/>
      <c r="N1709" s="97"/>
      <c r="O1709" s="97"/>
      <c r="P1709" s="97"/>
      <c r="Q1709" s="93"/>
      <c r="U1709" s="93"/>
      <c r="W1709" s="51" t="str">
        <f>IF(AND(AdmittedwithRecentDischarge!$O1961&lt;&gt;"",AdmittedwithRecentDischarge!$I1961&lt;&gt;"",AdmittedwithRecentDischarge!$W1961&lt;&gt;""), AdmittedwithRecentDischarge!$W1961,"")</f>
        <v/>
      </c>
      <c r="X1709" s="97">
        <f t="array" ref="X1709">RANK($Z1709,$Z$6:$Z$2005,0)+COUNTIF($Z$6:$Z1709,Z1709)</f>
        <v>100</v>
      </c>
      <c r="AC1709" s="97"/>
      <c r="AD1709" s="93"/>
    </row>
    <row r="1710" spans="1:30">
      <c r="A1710" s="97">
        <f t="shared" si="26"/>
        <v>1705</v>
      </c>
      <c r="B1710" s="97"/>
      <c r="C1710" s="51" t="str">
        <f>IF(AND(AdmittedwithRecentDischarge!$O1962&lt;&gt;"",AdmittedwithRecentDischarge!$I1962&lt;&gt;"",AdmittedwithRecentDischarge!$S1962&lt;&gt;""), AdmittedwithRecentDischarge!$S1962,"")</f>
        <v/>
      </c>
      <c r="D1710" s="97">
        <f>RANK($F1710,$F$6:$F$2005,0)+COUNTIF($F$6:$F1710,F1710)</f>
        <v>100</v>
      </c>
      <c r="E1710" s="97"/>
      <c r="F1710" s="97"/>
      <c r="G1710" s="97"/>
      <c r="H1710" s="97"/>
      <c r="I1710" s="93"/>
      <c r="J1710" s="97"/>
      <c r="K1710" s="51" t="str">
        <f>IF(AND(TransferLog!$J1726&lt;&gt;"",TransferLog!$L1726&lt;&gt;""), TransferLog!$L1726,"")</f>
        <v/>
      </c>
      <c r="L1710" s="97">
        <f t="array" ref="L1710">RANK($N1710,$N$6:$N$2005,0)+COUNTIF($N$6:$N1710,N1710)</f>
        <v>100</v>
      </c>
      <c r="M1710" s="97"/>
      <c r="N1710" s="97"/>
      <c r="O1710" s="97"/>
      <c r="P1710" s="97"/>
      <c r="Q1710" s="93"/>
      <c r="U1710" s="93"/>
      <c r="W1710" s="51" t="str">
        <f>IF(AND(AdmittedwithRecentDischarge!$O1962&lt;&gt;"",AdmittedwithRecentDischarge!$I1962&lt;&gt;"",AdmittedwithRecentDischarge!$W1962&lt;&gt;""), AdmittedwithRecentDischarge!$W1962,"")</f>
        <v/>
      </c>
      <c r="X1710" s="97">
        <f t="array" ref="X1710">RANK($Z1710,$Z$6:$Z$2005,0)+COUNTIF($Z$6:$Z1710,Z1710)</f>
        <v>100</v>
      </c>
      <c r="AC1710" s="97"/>
      <c r="AD1710" s="93"/>
    </row>
    <row r="1711" spans="1:30">
      <c r="A1711" s="97">
        <f t="shared" si="26"/>
        <v>1706</v>
      </c>
      <c r="B1711" s="97"/>
      <c r="C1711" s="51" t="str">
        <f>IF(AND(AdmittedwithRecentDischarge!$O1963&lt;&gt;"",AdmittedwithRecentDischarge!$I1963&lt;&gt;"",AdmittedwithRecentDischarge!$S1963&lt;&gt;""), AdmittedwithRecentDischarge!$S1963,"")</f>
        <v/>
      </c>
      <c r="D1711" s="97">
        <f>RANK($F1711,$F$6:$F$2005,0)+COUNTIF($F$6:$F1711,F1711)</f>
        <v>100</v>
      </c>
      <c r="E1711" s="97"/>
      <c r="F1711" s="97"/>
      <c r="G1711" s="97"/>
      <c r="H1711" s="97"/>
      <c r="I1711" s="93"/>
      <c r="J1711" s="97"/>
      <c r="K1711" s="51" t="str">
        <f>IF(AND(TransferLog!$J1727&lt;&gt;"",TransferLog!$L1727&lt;&gt;""), TransferLog!$L1727,"")</f>
        <v/>
      </c>
      <c r="L1711" s="97">
        <f t="array" ref="L1711">RANK($N1711,$N$6:$N$2005,0)+COUNTIF($N$6:$N1711,N1711)</f>
        <v>100</v>
      </c>
      <c r="M1711" s="97"/>
      <c r="N1711" s="97"/>
      <c r="O1711" s="97"/>
      <c r="P1711" s="97"/>
      <c r="Q1711" s="93"/>
      <c r="U1711" s="93"/>
      <c r="W1711" s="51" t="str">
        <f>IF(AND(AdmittedwithRecentDischarge!$O1963&lt;&gt;"",AdmittedwithRecentDischarge!$I1963&lt;&gt;"",AdmittedwithRecentDischarge!$W1963&lt;&gt;""), AdmittedwithRecentDischarge!$W1963,"")</f>
        <v/>
      </c>
      <c r="X1711" s="97">
        <f t="array" ref="X1711">RANK($Z1711,$Z$6:$Z$2005,0)+COUNTIF($Z$6:$Z1711,Z1711)</f>
        <v>100</v>
      </c>
      <c r="AC1711" s="97"/>
      <c r="AD1711" s="93"/>
    </row>
    <row r="1712" spans="1:30">
      <c r="A1712" s="97">
        <f t="shared" si="26"/>
        <v>1707</v>
      </c>
      <c r="B1712" s="97"/>
      <c r="C1712" s="51" t="str">
        <f>IF(AND(AdmittedwithRecentDischarge!$O1964&lt;&gt;"",AdmittedwithRecentDischarge!$I1964&lt;&gt;"",AdmittedwithRecentDischarge!$S1964&lt;&gt;""), AdmittedwithRecentDischarge!$S1964,"")</f>
        <v/>
      </c>
      <c r="D1712" s="97">
        <f>RANK($F1712,$F$6:$F$2005,0)+COUNTIF($F$6:$F1712,F1712)</f>
        <v>100</v>
      </c>
      <c r="E1712" s="97"/>
      <c r="F1712" s="97"/>
      <c r="G1712" s="97"/>
      <c r="H1712" s="97"/>
      <c r="I1712" s="93"/>
      <c r="J1712" s="97"/>
      <c r="K1712" s="51" t="str">
        <f>IF(AND(TransferLog!$J1728&lt;&gt;"",TransferLog!$L1728&lt;&gt;""), TransferLog!$L1728,"")</f>
        <v/>
      </c>
      <c r="L1712" s="97">
        <f t="array" ref="L1712">RANK($N1712,$N$6:$N$2005,0)+COUNTIF($N$6:$N1712,N1712)</f>
        <v>100</v>
      </c>
      <c r="M1712" s="97"/>
      <c r="N1712" s="97"/>
      <c r="O1712" s="97"/>
      <c r="P1712" s="97"/>
      <c r="Q1712" s="93"/>
      <c r="U1712" s="93"/>
      <c r="W1712" s="51" t="str">
        <f>IF(AND(AdmittedwithRecentDischarge!$O1964&lt;&gt;"",AdmittedwithRecentDischarge!$I1964&lt;&gt;"",AdmittedwithRecentDischarge!$W1964&lt;&gt;""), AdmittedwithRecentDischarge!$W1964,"")</f>
        <v/>
      </c>
      <c r="X1712" s="97">
        <f t="array" ref="X1712">RANK($Z1712,$Z$6:$Z$2005,0)+COUNTIF($Z$6:$Z1712,Z1712)</f>
        <v>100</v>
      </c>
      <c r="AC1712" s="97"/>
      <c r="AD1712" s="93"/>
    </row>
    <row r="1713" spans="1:30">
      <c r="A1713" s="97">
        <f t="shared" si="26"/>
        <v>1708</v>
      </c>
      <c r="B1713" s="97"/>
      <c r="C1713" s="51" t="str">
        <f>IF(AND(AdmittedwithRecentDischarge!$O1965&lt;&gt;"",AdmittedwithRecentDischarge!$I1965&lt;&gt;"",AdmittedwithRecentDischarge!$S1965&lt;&gt;""), AdmittedwithRecentDischarge!$S1965,"")</f>
        <v/>
      </c>
      <c r="D1713" s="97">
        <f>RANK($F1713,$F$6:$F$2005,0)+COUNTIF($F$6:$F1713,F1713)</f>
        <v>100</v>
      </c>
      <c r="E1713" s="97"/>
      <c r="F1713" s="97"/>
      <c r="G1713" s="97"/>
      <c r="H1713" s="97"/>
      <c r="I1713" s="93"/>
      <c r="J1713" s="97"/>
      <c r="K1713" s="51" t="str">
        <f>IF(AND(TransferLog!$J1729&lt;&gt;"",TransferLog!$L1729&lt;&gt;""), TransferLog!$L1729,"")</f>
        <v/>
      </c>
      <c r="L1713" s="97">
        <f t="array" ref="L1713">RANK($N1713,$N$6:$N$2005,0)+COUNTIF($N$6:$N1713,N1713)</f>
        <v>100</v>
      </c>
      <c r="M1713" s="97"/>
      <c r="N1713" s="97"/>
      <c r="O1713" s="97"/>
      <c r="P1713" s="97"/>
      <c r="Q1713" s="93"/>
      <c r="U1713" s="93"/>
      <c r="W1713" s="51" t="str">
        <f>IF(AND(AdmittedwithRecentDischarge!$O1965&lt;&gt;"",AdmittedwithRecentDischarge!$I1965&lt;&gt;"",AdmittedwithRecentDischarge!$W1965&lt;&gt;""), AdmittedwithRecentDischarge!$W1965,"")</f>
        <v/>
      </c>
      <c r="X1713" s="97">
        <f t="array" ref="X1713">RANK($Z1713,$Z$6:$Z$2005,0)+COUNTIF($Z$6:$Z1713,Z1713)</f>
        <v>100</v>
      </c>
      <c r="AC1713" s="97"/>
      <c r="AD1713" s="93"/>
    </row>
    <row r="1714" spans="1:30">
      <c r="A1714" s="97">
        <f t="shared" si="26"/>
        <v>1709</v>
      </c>
      <c r="B1714" s="97"/>
      <c r="C1714" s="51" t="str">
        <f>IF(AND(AdmittedwithRecentDischarge!$O1966&lt;&gt;"",AdmittedwithRecentDischarge!$I1966&lt;&gt;"",AdmittedwithRecentDischarge!$S1966&lt;&gt;""), AdmittedwithRecentDischarge!$S1966,"")</f>
        <v/>
      </c>
      <c r="D1714" s="97">
        <f>RANK($F1714,$F$6:$F$2005,0)+COUNTIF($F$6:$F1714,F1714)</f>
        <v>100</v>
      </c>
      <c r="E1714" s="97"/>
      <c r="F1714" s="97"/>
      <c r="G1714" s="97"/>
      <c r="H1714" s="97"/>
      <c r="I1714" s="93"/>
      <c r="J1714" s="97"/>
      <c r="K1714" s="51" t="str">
        <f>IF(AND(TransferLog!$J1730&lt;&gt;"",TransferLog!$L1730&lt;&gt;""), TransferLog!$L1730,"")</f>
        <v/>
      </c>
      <c r="L1714" s="97">
        <f t="array" ref="L1714">RANK($N1714,$N$6:$N$2005,0)+COUNTIF($N$6:$N1714,N1714)</f>
        <v>100</v>
      </c>
      <c r="M1714" s="97"/>
      <c r="N1714" s="97"/>
      <c r="O1714" s="97"/>
      <c r="P1714" s="97"/>
      <c r="Q1714" s="93"/>
      <c r="U1714" s="93"/>
      <c r="W1714" s="51" t="str">
        <f>IF(AND(AdmittedwithRecentDischarge!$O1966&lt;&gt;"",AdmittedwithRecentDischarge!$I1966&lt;&gt;"",AdmittedwithRecentDischarge!$W1966&lt;&gt;""), AdmittedwithRecentDischarge!$W1966,"")</f>
        <v/>
      </c>
      <c r="X1714" s="97">
        <f t="array" ref="X1714">RANK($Z1714,$Z$6:$Z$2005,0)+COUNTIF($Z$6:$Z1714,Z1714)</f>
        <v>100</v>
      </c>
      <c r="AC1714" s="97"/>
      <c r="AD1714" s="93"/>
    </row>
    <row r="1715" spans="1:30">
      <c r="A1715" s="97">
        <f t="shared" si="26"/>
        <v>1710</v>
      </c>
      <c r="B1715" s="97"/>
      <c r="C1715" s="51" t="str">
        <f>IF(AND(AdmittedwithRecentDischarge!$O1967&lt;&gt;"",AdmittedwithRecentDischarge!$I1967&lt;&gt;"",AdmittedwithRecentDischarge!$S1967&lt;&gt;""), AdmittedwithRecentDischarge!$S1967,"")</f>
        <v/>
      </c>
      <c r="D1715" s="97">
        <f>RANK($F1715,$F$6:$F$2005,0)+COUNTIF($F$6:$F1715,F1715)</f>
        <v>100</v>
      </c>
      <c r="E1715" s="97"/>
      <c r="F1715" s="97"/>
      <c r="G1715" s="97"/>
      <c r="H1715" s="97"/>
      <c r="I1715" s="93"/>
      <c r="J1715" s="97"/>
      <c r="K1715" s="51" t="str">
        <f>IF(AND(TransferLog!$J1731&lt;&gt;"",TransferLog!$L1731&lt;&gt;""), TransferLog!$L1731,"")</f>
        <v/>
      </c>
      <c r="L1715" s="97">
        <f t="array" ref="L1715">RANK($N1715,$N$6:$N$2005,0)+COUNTIF($N$6:$N1715,N1715)</f>
        <v>100</v>
      </c>
      <c r="M1715" s="97"/>
      <c r="N1715" s="97"/>
      <c r="O1715" s="97"/>
      <c r="P1715" s="97"/>
      <c r="Q1715" s="93"/>
      <c r="U1715" s="93"/>
      <c r="W1715" s="51" t="str">
        <f>IF(AND(AdmittedwithRecentDischarge!$O1967&lt;&gt;"",AdmittedwithRecentDischarge!$I1967&lt;&gt;"",AdmittedwithRecentDischarge!$W1967&lt;&gt;""), AdmittedwithRecentDischarge!$W1967,"")</f>
        <v/>
      </c>
      <c r="X1715" s="97">
        <f t="array" ref="X1715">RANK($Z1715,$Z$6:$Z$2005,0)+COUNTIF($Z$6:$Z1715,Z1715)</f>
        <v>100</v>
      </c>
      <c r="AC1715" s="97"/>
      <c r="AD1715" s="93"/>
    </row>
    <row r="1716" spans="1:30">
      <c r="A1716" s="97">
        <f t="shared" si="26"/>
        <v>1711</v>
      </c>
      <c r="B1716" s="97"/>
      <c r="C1716" s="51" t="str">
        <f>IF(AND(AdmittedwithRecentDischarge!$O1968&lt;&gt;"",AdmittedwithRecentDischarge!$I1968&lt;&gt;"",AdmittedwithRecentDischarge!$S1968&lt;&gt;""), AdmittedwithRecentDischarge!$S1968,"")</f>
        <v/>
      </c>
      <c r="D1716" s="97">
        <f>RANK($F1716,$F$6:$F$2005,0)+COUNTIF($F$6:$F1716,F1716)</f>
        <v>100</v>
      </c>
      <c r="E1716" s="97"/>
      <c r="F1716" s="97"/>
      <c r="G1716" s="97"/>
      <c r="H1716" s="97"/>
      <c r="I1716" s="93"/>
      <c r="J1716" s="97"/>
      <c r="K1716" s="51" t="str">
        <f>IF(AND(TransferLog!$J1732&lt;&gt;"",TransferLog!$L1732&lt;&gt;""), TransferLog!$L1732,"")</f>
        <v/>
      </c>
      <c r="L1716" s="97">
        <f t="array" ref="L1716">RANK($N1716,$N$6:$N$2005,0)+COUNTIF($N$6:$N1716,N1716)</f>
        <v>100</v>
      </c>
      <c r="M1716" s="97"/>
      <c r="N1716" s="97"/>
      <c r="O1716" s="97"/>
      <c r="P1716" s="97"/>
      <c r="Q1716" s="93"/>
      <c r="U1716" s="93"/>
      <c r="W1716" s="51" t="str">
        <f>IF(AND(AdmittedwithRecentDischarge!$O1968&lt;&gt;"",AdmittedwithRecentDischarge!$I1968&lt;&gt;"",AdmittedwithRecentDischarge!$W1968&lt;&gt;""), AdmittedwithRecentDischarge!$W1968,"")</f>
        <v/>
      </c>
      <c r="X1716" s="97">
        <f t="array" ref="X1716">RANK($Z1716,$Z$6:$Z$2005,0)+COUNTIF($Z$6:$Z1716,Z1716)</f>
        <v>100</v>
      </c>
      <c r="AC1716" s="97"/>
      <c r="AD1716" s="93"/>
    </row>
    <row r="1717" spans="1:30">
      <c r="A1717" s="97">
        <f t="shared" si="26"/>
        <v>1712</v>
      </c>
      <c r="B1717" s="97"/>
      <c r="C1717" s="51" t="str">
        <f>IF(AND(AdmittedwithRecentDischarge!$O1969&lt;&gt;"",AdmittedwithRecentDischarge!$I1969&lt;&gt;"",AdmittedwithRecentDischarge!$S1969&lt;&gt;""), AdmittedwithRecentDischarge!$S1969,"")</f>
        <v/>
      </c>
      <c r="D1717" s="97">
        <f>RANK($F1717,$F$6:$F$2005,0)+COUNTIF($F$6:$F1717,F1717)</f>
        <v>100</v>
      </c>
      <c r="E1717" s="97"/>
      <c r="F1717" s="97"/>
      <c r="G1717" s="97"/>
      <c r="H1717" s="97"/>
      <c r="I1717" s="93"/>
      <c r="J1717" s="97"/>
      <c r="K1717" s="51" t="str">
        <f>IF(AND(TransferLog!$J1733&lt;&gt;"",TransferLog!$L1733&lt;&gt;""), TransferLog!$L1733,"")</f>
        <v/>
      </c>
      <c r="L1717" s="97">
        <f t="array" ref="L1717">RANK($N1717,$N$6:$N$2005,0)+COUNTIF($N$6:$N1717,N1717)</f>
        <v>100</v>
      </c>
      <c r="M1717" s="97"/>
      <c r="N1717" s="97"/>
      <c r="O1717" s="97"/>
      <c r="P1717" s="97"/>
      <c r="Q1717" s="93"/>
      <c r="U1717" s="93"/>
      <c r="W1717" s="51" t="str">
        <f>IF(AND(AdmittedwithRecentDischarge!$O1969&lt;&gt;"",AdmittedwithRecentDischarge!$I1969&lt;&gt;"",AdmittedwithRecentDischarge!$W1969&lt;&gt;""), AdmittedwithRecentDischarge!$W1969,"")</f>
        <v/>
      </c>
      <c r="X1717" s="97">
        <f t="array" ref="X1717">RANK($Z1717,$Z$6:$Z$2005,0)+COUNTIF($Z$6:$Z1717,Z1717)</f>
        <v>100</v>
      </c>
      <c r="AC1717" s="97"/>
      <c r="AD1717" s="93"/>
    </row>
    <row r="1718" spans="1:30">
      <c r="A1718" s="97">
        <f t="shared" si="26"/>
        <v>1713</v>
      </c>
      <c r="B1718" s="97"/>
      <c r="C1718" s="51" t="str">
        <f>IF(AND(AdmittedwithRecentDischarge!$O1970&lt;&gt;"",AdmittedwithRecentDischarge!$I1970&lt;&gt;"",AdmittedwithRecentDischarge!$S1970&lt;&gt;""), AdmittedwithRecentDischarge!$S1970,"")</f>
        <v/>
      </c>
      <c r="D1718" s="97">
        <f>RANK($F1718,$F$6:$F$2005,0)+COUNTIF($F$6:$F1718,F1718)</f>
        <v>100</v>
      </c>
      <c r="E1718" s="97"/>
      <c r="F1718" s="97"/>
      <c r="G1718" s="97"/>
      <c r="H1718" s="97"/>
      <c r="I1718" s="93"/>
      <c r="J1718" s="97"/>
      <c r="K1718" s="51" t="str">
        <f>IF(AND(TransferLog!$J1734&lt;&gt;"",TransferLog!$L1734&lt;&gt;""), TransferLog!$L1734,"")</f>
        <v/>
      </c>
      <c r="L1718" s="97">
        <f t="array" ref="L1718">RANK($N1718,$N$6:$N$2005,0)+COUNTIF($N$6:$N1718,N1718)</f>
        <v>100</v>
      </c>
      <c r="M1718" s="97"/>
      <c r="N1718" s="97"/>
      <c r="O1718" s="97"/>
      <c r="P1718" s="97"/>
      <c r="Q1718" s="93"/>
      <c r="U1718" s="93"/>
      <c r="W1718" s="51" t="str">
        <f>IF(AND(AdmittedwithRecentDischarge!$O1970&lt;&gt;"",AdmittedwithRecentDischarge!$I1970&lt;&gt;"",AdmittedwithRecentDischarge!$W1970&lt;&gt;""), AdmittedwithRecentDischarge!$W1970,"")</f>
        <v/>
      </c>
      <c r="X1718" s="97">
        <f t="array" ref="X1718">RANK($Z1718,$Z$6:$Z$2005,0)+COUNTIF($Z$6:$Z1718,Z1718)</f>
        <v>100</v>
      </c>
      <c r="AC1718" s="97"/>
      <c r="AD1718" s="93"/>
    </row>
    <row r="1719" spans="1:30">
      <c r="A1719" s="97">
        <f t="shared" si="26"/>
        <v>1714</v>
      </c>
      <c r="B1719" s="97"/>
      <c r="C1719" s="51" t="str">
        <f>IF(AND(AdmittedwithRecentDischarge!$O1971&lt;&gt;"",AdmittedwithRecentDischarge!$I1971&lt;&gt;"",AdmittedwithRecentDischarge!$S1971&lt;&gt;""), AdmittedwithRecentDischarge!$S1971,"")</f>
        <v/>
      </c>
      <c r="D1719" s="97">
        <f>RANK($F1719,$F$6:$F$2005,0)+COUNTIF($F$6:$F1719,F1719)</f>
        <v>100</v>
      </c>
      <c r="E1719" s="97"/>
      <c r="F1719" s="97"/>
      <c r="G1719" s="97"/>
      <c r="H1719" s="97"/>
      <c r="I1719" s="93"/>
      <c r="J1719" s="97"/>
      <c r="K1719" s="51" t="str">
        <f>IF(AND(TransferLog!$J1735&lt;&gt;"",TransferLog!$L1735&lt;&gt;""), TransferLog!$L1735,"")</f>
        <v/>
      </c>
      <c r="L1719" s="97">
        <f t="array" ref="L1719">RANK($N1719,$N$6:$N$2005,0)+COUNTIF($N$6:$N1719,N1719)</f>
        <v>100</v>
      </c>
      <c r="M1719" s="97"/>
      <c r="N1719" s="97"/>
      <c r="O1719" s="97"/>
      <c r="P1719" s="97"/>
      <c r="Q1719" s="93"/>
      <c r="U1719" s="93"/>
      <c r="W1719" s="51" t="str">
        <f>IF(AND(AdmittedwithRecentDischarge!$O1971&lt;&gt;"",AdmittedwithRecentDischarge!$I1971&lt;&gt;"",AdmittedwithRecentDischarge!$W1971&lt;&gt;""), AdmittedwithRecentDischarge!$W1971,"")</f>
        <v/>
      </c>
      <c r="X1719" s="97">
        <f t="array" ref="X1719">RANK($Z1719,$Z$6:$Z$2005,0)+COUNTIF($Z$6:$Z1719,Z1719)</f>
        <v>100</v>
      </c>
      <c r="AC1719" s="97"/>
      <c r="AD1719" s="93"/>
    </row>
    <row r="1720" spans="1:30">
      <c r="A1720" s="97">
        <f t="shared" si="26"/>
        <v>1715</v>
      </c>
      <c r="B1720" s="97"/>
      <c r="C1720" s="51" t="str">
        <f>IF(AND(AdmittedwithRecentDischarge!$O1972&lt;&gt;"",AdmittedwithRecentDischarge!$I1972&lt;&gt;"",AdmittedwithRecentDischarge!$S1972&lt;&gt;""), AdmittedwithRecentDischarge!$S1972,"")</f>
        <v/>
      </c>
      <c r="D1720" s="97">
        <f>RANK($F1720,$F$6:$F$2005,0)+COUNTIF($F$6:$F1720,F1720)</f>
        <v>100</v>
      </c>
      <c r="E1720" s="97"/>
      <c r="F1720" s="97"/>
      <c r="G1720" s="97"/>
      <c r="H1720" s="97"/>
      <c r="I1720" s="93"/>
      <c r="J1720" s="97"/>
      <c r="K1720" s="51" t="str">
        <f>IF(AND(TransferLog!$J1736&lt;&gt;"",TransferLog!$L1736&lt;&gt;""), TransferLog!$L1736,"")</f>
        <v/>
      </c>
      <c r="L1720" s="97">
        <f t="array" ref="L1720">RANK($N1720,$N$6:$N$2005,0)+COUNTIF($N$6:$N1720,N1720)</f>
        <v>100</v>
      </c>
      <c r="M1720" s="97"/>
      <c r="N1720" s="97"/>
      <c r="O1720" s="97"/>
      <c r="P1720" s="97"/>
      <c r="Q1720" s="93"/>
      <c r="U1720" s="93"/>
      <c r="W1720" s="51" t="str">
        <f>IF(AND(AdmittedwithRecentDischarge!$O1972&lt;&gt;"",AdmittedwithRecentDischarge!$I1972&lt;&gt;"",AdmittedwithRecentDischarge!$W1972&lt;&gt;""), AdmittedwithRecentDischarge!$W1972,"")</f>
        <v/>
      </c>
      <c r="X1720" s="97">
        <f t="array" ref="X1720">RANK($Z1720,$Z$6:$Z$2005,0)+COUNTIF($Z$6:$Z1720,Z1720)</f>
        <v>100</v>
      </c>
      <c r="AC1720" s="97"/>
      <c r="AD1720" s="93"/>
    </row>
    <row r="1721" spans="1:30">
      <c r="A1721" s="97">
        <f t="shared" si="26"/>
        <v>1716</v>
      </c>
      <c r="B1721" s="97"/>
      <c r="C1721" s="51" t="str">
        <f>IF(AND(AdmittedwithRecentDischarge!$O1973&lt;&gt;"",AdmittedwithRecentDischarge!$I1973&lt;&gt;"",AdmittedwithRecentDischarge!$S1973&lt;&gt;""), AdmittedwithRecentDischarge!$S1973,"")</f>
        <v/>
      </c>
      <c r="D1721" s="97">
        <f>RANK($F1721,$F$6:$F$2005,0)+COUNTIF($F$6:$F1721,F1721)</f>
        <v>100</v>
      </c>
      <c r="E1721" s="97"/>
      <c r="F1721" s="97"/>
      <c r="G1721" s="97"/>
      <c r="H1721" s="97"/>
      <c r="I1721" s="93"/>
      <c r="J1721" s="97"/>
      <c r="K1721" s="51" t="str">
        <f>IF(AND(TransferLog!$J1737&lt;&gt;"",TransferLog!$L1737&lt;&gt;""), TransferLog!$L1737,"")</f>
        <v/>
      </c>
      <c r="L1721" s="97">
        <f t="array" ref="L1721">RANK($N1721,$N$6:$N$2005,0)+COUNTIF($N$6:$N1721,N1721)</f>
        <v>100</v>
      </c>
      <c r="M1721" s="97"/>
      <c r="N1721" s="97"/>
      <c r="O1721" s="97"/>
      <c r="P1721" s="97"/>
      <c r="Q1721" s="93"/>
      <c r="U1721" s="93"/>
      <c r="W1721" s="51" t="str">
        <f>IF(AND(AdmittedwithRecentDischarge!$O1973&lt;&gt;"",AdmittedwithRecentDischarge!$I1973&lt;&gt;"",AdmittedwithRecentDischarge!$W1973&lt;&gt;""), AdmittedwithRecentDischarge!$W1973,"")</f>
        <v/>
      </c>
      <c r="X1721" s="97">
        <f t="array" ref="X1721">RANK($Z1721,$Z$6:$Z$2005,0)+COUNTIF($Z$6:$Z1721,Z1721)</f>
        <v>100</v>
      </c>
      <c r="AC1721" s="97"/>
      <c r="AD1721" s="93"/>
    </row>
    <row r="1722" spans="1:30">
      <c r="A1722" s="97">
        <f t="shared" si="26"/>
        <v>1717</v>
      </c>
      <c r="B1722" s="97"/>
      <c r="C1722" s="51" t="str">
        <f>IF(AND(AdmittedwithRecentDischarge!$O1974&lt;&gt;"",AdmittedwithRecentDischarge!$I1974&lt;&gt;"",AdmittedwithRecentDischarge!$S1974&lt;&gt;""), AdmittedwithRecentDischarge!$S1974,"")</f>
        <v/>
      </c>
      <c r="D1722" s="97">
        <f>RANK($F1722,$F$6:$F$2005,0)+COUNTIF($F$6:$F1722,F1722)</f>
        <v>100</v>
      </c>
      <c r="E1722" s="97"/>
      <c r="F1722" s="97"/>
      <c r="G1722" s="97"/>
      <c r="H1722" s="97"/>
      <c r="I1722" s="93"/>
      <c r="J1722" s="97"/>
      <c r="K1722" s="51" t="str">
        <f>IF(AND(TransferLog!$J1738&lt;&gt;"",TransferLog!$L1738&lt;&gt;""), TransferLog!$L1738,"")</f>
        <v/>
      </c>
      <c r="L1722" s="97">
        <f t="array" ref="L1722">RANK($N1722,$N$6:$N$2005,0)+COUNTIF($N$6:$N1722,N1722)</f>
        <v>100</v>
      </c>
      <c r="M1722" s="97"/>
      <c r="N1722" s="97"/>
      <c r="O1722" s="97"/>
      <c r="P1722" s="97"/>
      <c r="Q1722" s="93"/>
      <c r="U1722" s="93"/>
      <c r="W1722" s="51" t="str">
        <f>IF(AND(AdmittedwithRecentDischarge!$O1974&lt;&gt;"",AdmittedwithRecentDischarge!$I1974&lt;&gt;"",AdmittedwithRecentDischarge!$W1974&lt;&gt;""), AdmittedwithRecentDischarge!$W1974,"")</f>
        <v/>
      </c>
      <c r="X1722" s="97">
        <f t="array" ref="X1722">RANK($Z1722,$Z$6:$Z$2005,0)+COUNTIF($Z$6:$Z1722,Z1722)</f>
        <v>100</v>
      </c>
      <c r="AC1722" s="97"/>
      <c r="AD1722" s="93"/>
    </row>
    <row r="1723" spans="1:30">
      <c r="A1723" s="97">
        <f t="shared" si="26"/>
        <v>1718</v>
      </c>
      <c r="B1723" s="97"/>
      <c r="C1723" s="51" t="str">
        <f>IF(AND(AdmittedwithRecentDischarge!$O1975&lt;&gt;"",AdmittedwithRecentDischarge!$I1975&lt;&gt;"",AdmittedwithRecentDischarge!$S1975&lt;&gt;""), AdmittedwithRecentDischarge!$S1975,"")</f>
        <v/>
      </c>
      <c r="D1723" s="97">
        <f>RANK($F1723,$F$6:$F$2005,0)+COUNTIF($F$6:$F1723,F1723)</f>
        <v>100</v>
      </c>
      <c r="E1723" s="97"/>
      <c r="F1723" s="97"/>
      <c r="G1723" s="97"/>
      <c r="H1723" s="97"/>
      <c r="I1723" s="93"/>
      <c r="J1723" s="97"/>
      <c r="K1723" s="51" t="str">
        <f>IF(AND(TransferLog!$J1739&lt;&gt;"",TransferLog!$L1739&lt;&gt;""), TransferLog!$L1739,"")</f>
        <v/>
      </c>
      <c r="L1723" s="97">
        <f t="array" ref="L1723">RANK($N1723,$N$6:$N$2005,0)+COUNTIF($N$6:$N1723,N1723)</f>
        <v>100</v>
      </c>
      <c r="M1723" s="97"/>
      <c r="N1723" s="97"/>
      <c r="O1723" s="97"/>
      <c r="P1723" s="97"/>
      <c r="Q1723" s="93"/>
      <c r="U1723" s="93"/>
      <c r="W1723" s="51" t="str">
        <f>IF(AND(AdmittedwithRecentDischarge!$O1975&lt;&gt;"",AdmittedwithRecentDischarge!$I1975&lt;&gt;"",AdmittedwithRecentDischarge!$W1975&lt;&gt;""), AdmittedwithRecentDischarge!$W1975,"")</f>
        <v/>
      </c>
      <c r="X1723" s="97">
        <f t="array" ref="X1723">RANK($Z1723,$Z$6:$Z$2005,0)+COUNTIF($Z$6:$Z1723,Z1723)</f>
        <v>100</v>
      </c>
      <c r="AC1723" s="97"/>
      <c r="AD1723" s="93"/>
    </row>
    <row r="1724" spans="1:30">
      <c r="A1724" s="97">
        <f t="shared" si="26"/>
        <v>1719</v>
      </c>
      <c r="B1724" s="97"/>
      <c r="C1724" s="51" t="str">
        <f>IF(AND(AdmittedwithRecentDischarge!$O1976&lt;&gt;"",AdmittedwithRecentDischarge!$I1976&lt;&gt;"",AdmittedwithRecentDischarge!$S1976&lt;&gt;""), AdmittedwithRecentDischarge!$S1976,"")</f>
        <v/>
      </c>
      <c r="D1724" s="97">
        <f>RANK($F1724,$F$6:$F$2005,0)+COUNTIF($F$6:$F1724,F1724)</f>
        <v>100</v>
      </c>
      <c r="E1724" s="97"/>
      <c r="F1724" s="97"/>
      <c r="G1724" s="97"/>
      <c r="H1724" s="97"/>
      <c r="I1724" s="93"/>
      <c r="J1724" s="97"/>
      <c r="K1724" s="51" t="str">
        <f>IF(AND(TransferLog!$J1740&lt;&gt;"",TransferLog!$L1740&lt;&gt;""), TransferLog!$L1740,"")</f>
        <v/>
      </c>
      <c r="L1724" s="97">
        <f t="array" ref="L1724">RANK($N1724,$N$6:$N$2005,0)+COUNTIF($N$6:$N1724,N1724)</f>
        <v>100</v>
      </c>
      <c r="M1724" s="97"/>
      <c r="N1724" s="97"/>
      <c r="O1724" s="97"/>
      <c r="P1724" s="97"/>
      <c r="Q1724" s="93"/>
      <c r="U1724" s="93"/>
      <c r="W1724" s="51" t="str">
        <f>IF(AND(AdmittedwithRecentDischarge!$O1976&lt;&gt;"",AdmittedwithRecentDischarge!$I1976&lt;&gt;"",AdmittedwithRecentDischarge!$W1976&lt;&gt;""), AdmittedwithRecentDischarge!$W1976,"")</f>
        <v/>
      </c>
      <c r="X1724" s="97">
        <f t="array" ref="X1724">RANK($Z1724,$Z$6:$Z$2005,0)+COUNTIF($Z$6:$Z1724,Z1724)</f>
        <v>100</v>
      </c>
      <c r="AC1724" s="97"/>
      <c r="AD1724" s="93"/>
    </row>
    <row r="1725" spans="1:30">
      <c r="A1725" s="97">
        <f t="shared" si="26"/>
        <v>1720</v>
      </c>
      <c r="B1725" s="97"/>
      <c r="C1725" s="51" t="str">
        <f>IF(AND(AdmittedwithRecentDischarge!$O1977&lt;&gt;"",AdmittedwithRecentDischarge!$I1977&lt;&gt;"",AdmittedwithRecentDischarge!$S1977&lt;&gt;""), AdmittedwithRecentDischarge!$S1977,"")</f>
        <v/>
      </c>
      <c r="D1725" s="97">
        <f>RANK($F1725,$F$6:$F$2005,0)+COUNTIF($F$6:$F1725,F1725)</f>
        <v>100</v>
      </c>
      <c r="E1725" s="97"/>
      <c r="F1725" s="97"/>
      <c r="G1725" s="97"/>
      <c r="H1725" s="97"/>
      <c r="I1725" s="93"/>
      <c r="J1725" s="97"/>
      <c r="K1725" s="51" t="str">
        <f>IF(AND(TransferLog!$J1741&lt;&gt;"",TransferLog!$L1741&lt;&gt;""), TransferLog!$L1741,"")</f>
        <v/>
      </c>
      <c r="L1725" s="97">
        <f t="array" ref="L1725">RANK($N1725,$N$6:$N$2005,0)+COUNTIF($N$6:$N1725,N1725)</f>
        <v>100</v>
      </c>
      <c r="M1725" s="97"/>
      <c r="N1725" s="97"/>
      <c r="O1725" s="97"/>
      <c r="P1725" s="97"/>
      <c r="Q1725" s="93"/>
      <c r="U1725" s="93"/>
      <c r="W1725" s="51" t="str">
        <f>IF(AND(AdmittedwithRecentDischarge!$O1977&lt;&gt;"",AdmittedwithRecentDischarge!$I1977&lt;&gt;"",AdmittedwithRecentDischarge!$W1977&lt;&gt;""), AdmittedwithRecentDischarge!$W1977,"")</f>
        <v/>
      </c>
      <c r="X1725" s="97">
        <f t="array" ref="X1725">RANK($Z1725,$Z$6:$Z$2005,0)+COUNTIF($Z$6:$Z1725,Z1725)</f>
        <v>100</v>
      </c>
      <c r="AC1725" s="97"/>
      <c r="AD1725" s="93"/>
    </row>
    <row r="1726" spans="1:30">
      <c r="A1726" s="97">
        <f t="shared" si="26"/>
        <v>1721</v>
      </c>
      <c r="B1726" s="97"/>
      <c r="C1726" s="51" t="str">
        <f>IF(AND(AdmittedwithRecentDischarge!$O1978&lt;&gt;"",AdmittedwithRecentDischarge!$I1978&lt;&gt;"",AdmittedwithRecentDischarge!$S1978&lt;&gt;""), AdmittedwithRecentDischarge!$S1978,"")</f>
        <v/>
      </c>
      <c r="D1726" s="97">
        <f>RANK($F1726,$F$6:$F$2005,0)+COUNTIF($F$6:$F1726,F1726)</f>
        <v>100</v>
      </c>
      <c r="E1726" s="97"/>
      <c r="F1726" s="97"/>
      <c r="G1726" s="97"/>
      <c r="H1726" s="97"/>
      <c r="I1726" s="93"/>
      <c r="J1726" s="97"/>
      <c r="K1726" s="51" t="str">
        <f>IF(AND(TransferLog!$J1742&lt;&gt;"",TransferLog!$L1742&lt;&gt;""), TransferLog!$L1742,"")</f>
        <v/>
      </c>
      <c r="L1726" s="97">
        <f t="array" ref="L1726">RANK($N1726,$N$6:$N$2005,0)+COUNTIF($N$6:$N1726,N1726)</f>
        <v>100</v>
      </c>
      <c r="M1726" s="97"/>
      <c r="N1726" s="97"/>
      <c r="O1726" s="97"/>
      <c r="P1726" s="97"/>
      <c r="Q1726" s="93"/>
      <c r="U1726" s="93"/>
      <c r="W1726" s="51" t="str">
        <f>IF(AND(AdmittedwithRecentDischarge!$O1978&lt;&gt;"",AdmittedwithRecentDischarge!$I1978&lt;&gt;"",AdmittedwithRecentDischarge!$W1978&lt;&gt;""), AdmittedwithRecentDischarge!$W1978,"")</f>
        <v/>
      </c>
      <c r="X1726" s="97">
        <f t="array" ref="X1726">RANK($Z1726,$Z$6:$Z$2005,0)+COUNTIF($Z$6:$Z1726,Z1726)</f>
        <v>100</v>
      </c>
      <c r="AC1726" s="97"/>
      <c r="AD1726" s="93"/>
    </row>
    <row r="1727" spans="1:30">
      <c r="A1727" s="97">
        <f t="shared" si="26"/>
        <v>1722</v>
      </c>
      <c r="B1727" s="97"/>
      <c r="C1727" s="51" t="str">
        <f>IF(AND(AdmittedwithRecentDischarge!$O1979&lt;&gt;"",AdmittedwithRecentDischarge!$I1979&lt;&gt;"",AdmittedwithRecentDischarge!$S1979&lt;&gt;""), AdmittedwithRecentDischarge!$S1979,"")</f>
        <v/>
      </c>
      <c r="D1727" s="97">
        <f>RANK($F1727,$F$6:$F$2005,0)+COUNTIF($F$6:$F1727,F1727)</f>
        <v>100</v>
      </c>
      <c r="E1727" s="97"/>
      <c r="F1727" s="97"/>
      <c r="G1727" s="97"/>
      <c r="H1727" s="97"/>
      <c r="I1727" s="93"/>
      <c r="J1727" s="97"/>
      <c r="K1727" s="51" t="str">
        <f>IF(AND(TransferLog!$J1743&lt;&gt;"",TransferLog!$L1743&lt;&gt;""), TransferLog!$L1743,"")</f>
        <v/>
      </c>
      <c r="L1727" s="97">
        <f t="array" ref="L1727">RANK($N1727,$N$6:$N$2005,0)+COUNTIF($N$6:$N1727,N1727)</f>
        <v>100</v>
      </c>
      <c r="M1727" s="97"/>
      <c r="N1727" s="97"/>
      <c r="O1727" s="97"/>
      <c r="P1727" s="97"/>
      <c r="Q1727" s="93"/>
      <c r="U1727" s="93"/>
      <c r="W1727" s="51" t="str">
        <f>IF(AND(AdmittedwithRecentDischarge!$O1979&lt;&gt;"",AdmittedwithRecentDischarge!$I1979&lt;&gt;"",AdmittedwithRecentDischarge!$W1979&lt;&gt;""), AdmittedwithRecentDischarge!$W1979,"")</f>
        <v/>
      </c>
      <c r="X1727" s="97">
        <f t="array" ref="X1727">RANK($Z1727,$Z$6:$Z$2005,0)+COUNTIF($Z$6:$Z1727,Z1727)</f>
        <v>100</v>
      </c>
      <c r="AC1727" s="97"/>
      <c r="AD1727" s="93"/>
    </row>
    <row r="1728" spans="1:30">
      <c r="A1728" s="97">
        <f t="shared" si="26"/>
        <v>1723</v>
      </c>
      <c r="B1728" s="97"/>
      <c r="C1728" s="51" t="str">
        <f>IF(AND(AdmittedwithRecentDischarge!$O1980&lt;&gt;"",AdmittedwithRecentDischarge!$I1980&lt;&gt;"",AdmittedwithRecentDischarge!$S1980&lt;&gt;""), AdmittedwithRecentDischarge!$S1980,"")</f>
        <v/>
      </c>
      <c r="D1728" s="97">
        <f>RANK($F1728,$F$6:$F$2005,0)+COUNTIF($F$6:$F1728,F1728)</f>
        <v>100</v>
      </c>
      <c r="E1728" s="97"/>
      <c r="F1728" s="97"/>
      <c r="G1728" s="97"/>
      <c r="H1728" s="97"/>
      <c r="I1728" s="93"/>
      <c r="J1728" s="97"/>
      <c r="K1728" s="51" t="str">
        <f>IF(AND(TransferLog!$J1744&lt;&gt;"",TransferLog!$L1744&lt;&gt;""), TransferLog!$L1744,"")</f>
        <v/>
      </c>
      <c r="L1728" s="97">
        <f t="array" ref="L1728">RANK($N1728,$N$6:$N$2005,0)+COUNTIF($N$6:$N1728,N1728)</f>
        <v>100</v>
      </c>
      <c r="M1728" s="97"/>
      <c r="N1728" s="97"/>
      <c r="O1728" s="97"/>
      <c r="P1728" s="97"/>
      <c r="Q1728" s="93"/>
      <c r="U1728" s="93"/>
      <c r="W1728" s="51" t="str">
        <f>IF(AND(AdmittedwithRecentDischarge!$O1980&lt;&gt;"",AdmittedwithRecentDischarge!$I1980&lt;&gt;"",AdmittedwithRecentDischarge!$W1980&lt;&gt;""), AdmittedwithRecentDischarge!$W1980,"")</f>
        <v/>
      </c>
      <c r="X1728" s="97">
        <f t="array" ref="X1728">RANK($Z1728,$Z$6:$Z$2005,0)+COUNTIF($Z$6:$Z1728,Z1728)</f>
        <v>100</v>
      </c>
      <c r="AC1728" s="97"/>
      <c r="AD1728" s="93"/>
    </row>
    <row r="1729" spans="1:30">
      <c r="A1729" s="97">
        <f t="shared" si="26"/>
        <v>1724</v>
      </c>
      <c r="B1729" s="97"/>
      <c r="C1729" s="51" t="str">
        <f>IF(AND(AdmittedwithRecentDischarge!$O1981&lt;&gt;"",AdmittedwithRecentDischarge!$I1981&lt;&gt;"",AdmittedwithRecentDischarge!$S1981&lt;&gt;""), AdmittedwithRecentDischarge!$S1981,"")</f>
        <v/>
      </c>
      <c r="D1729" s="97">
        <f>RANK($F1729,$F$6:$F$2005,0)+COUNTIF($F$6:$F1729,F1729)</f>
        <v>100</v>
      </c>
      <c r="E1729" s="97"/>
      <c r="F1729" s="97"/>
      <c r="G1729" s="97"/>
      <c r="H1729" s="97"/>
      <c r="I1729" s="93"/>
      <c r="J1729" s="97"/>
      <c r="K1729" s="51" t="str">
        <f>IF(AND(TransferLog!$J1745&lt;&gt;"",TransferLog!$L1745&lt;&gt;""), TransferLog!$L1745,"")</f>
        <v/>
      </c>
      <c r="L1729" s="97">
        <f t="array" ref="L1729">RANK($N1729,$N$6:$N$2005,0)+COUNTIF($N$6:$N1729,N1729)</f>
        <v>100</v>
      </c>
      <c r="M1729" s="97"/>
      <c r="N1729" s="97"/>
      <c r="O1729" s="97"/>
      <c r="P1729" s="97"/>
      <c r="Q1729" s="93"/>
      <c r="U1729" s="93"/>
      <c r="W1729" s="51" t="str">
        <f>IF(AND(AdmittedwithRecentDischarge!$O1981&lt;&gt;"",AdmittedwithRecentDischarge!$I1981&lt;&gt;"",AdmittedwithRecentDischarge!$W1981&lt;&gt;""), AdmittedwithRecentDischarge!$W1981,"")</f>
        <v/>
      </c>
      <c r="X1729" s="97">
        <f t="array" ref="X1729">RANK($Z1729,$Z$6:$Z$2005,0)+COUNTIF($Z$6:$Z1729,Z1729)</f>
        <v>100</v>
      </c>
      <c r="AC1729" s="97"/>
      <c r="AD1729" s="93"/>
    </row>
    <row r="1730" spans="1:30">
      <c r="A1730" s="97">
        <f t="shared" si="26"/>
        <v>1725</v>
      </c>
      <c r="B1730" s="97"/>
      <c r="C1730" s="51" t="str">
        <f>IF(AND(AdmittedwithRecentDischarge!$O1982&lt;&gt;"",AdmittedwithRecentDischarge!$I1982&lt;&gt;"",AdmittedwithRecentDischarge!$S1982&lt;&gt;""), AdmittedwithRecentDischarge!$S1982,"")</f>
        <v/>
      </c>
      <c r="D1730" s="97">
        <f>RANK($F1730,$F$6:$F$2005,0)+COUNTIF($F$6:$F1730,F1730)</f>
        <v>100</v>
      </c>
      <c r="E1730" s="97"/>
      <c r="F1730" s="97"/>
      <c r="G1730" s="97"/>
      <c r="H1730" s="97"/>
      <c r="I1730" s="93"/>
      <c r="J1730" s="97"/>
      <c r="K1730" s="51" t="str">
        <f>IF(AND(TransferLog!$J1746&lt;&gt;"",TransferLog!$L1746&lt;&gt;""), TransferLog!$L1746,"")</f>
        <v/>
      </c>
      <c r="L1730" s="97">
        <f t="array" ref="L1730">RANK($N1730,$N$6:$N$2005,0)+COUNTIF($N$6:$N1730,N1730)</f>
        <v>100</v>
      </c>
      <c r="M1730" s="97"/>
      <c r="N1730" s="97"/>
      <c r="O1730" s="97"/>
      <c r="P1730" s="97"/>
      <c r="Q1730" s="93"/>
      <c r="U1730" s="93"/>
      <c r="W1730" s="51" t="str">
        <f>IF(AND(AdmittedwithRecentDischarge!$O1982&lt;&gt;"",AdmittedwithRecentDischarge!$I1982&lt;&gt;"",AdmittedwithRecentDischarge!$W1982&lt;&gt;""), AdmittedwithRecentDischarge!$W1982,"")</f>
        <v/>
      </c>
      <c r="X1730" s="97">
        <f t="array" ref="X1730">RANK($Z1730,$Z$6:$Z$2005,0)+COUNTIF($Z$6:$Z1730,Z1730)</f>
        <v>100</v>
      </c>
      <c r="AC1730" s="97"/>
      <c r="AD1730" s="93"/>
    </row>
    <row r="1731" spans="1:30">
      <c r="A1731" s="97">
        <f t="shared" si="26"/>
        <v>1726</v>
      </c>
      <c r="B1731" s="97"/>
      <c r="C1731" s="51" t="str">
        <f>IF(AND(AdmittedwithRecentDischarge!$O1983&lt;&gt;"",AdmittedwithRecentDischarge!$I1983&lt;&gt;"",AdmittedwithRecentDischarge!$S1983&lt;&gt;""), AdmittedwithRecentDischarge!$S1983,"")</f>
        <v/>
      </c>
      <c r="D1731" s="97">
        <f>RANK($F1731,$F$6:$F$2005,0)+COUNTIF($F$6:$F1731,F1731)</f>
        <v>100</v>
      </c>
      <c r="E1731" s="97"/>
      <c r="F1731" s="97"/>
      <c r="G1731" s="97"/>
      <c r="H1731" s="97"/>
      <c r="I1731" s="93"/>
      <c r="J1731" s="97"/>
      <c r="K1731" s="51" t="str">
        <f>IF(AND(TransferLog!$J1747&lt;&gt;"",TransferLog!$L1747&lt;&gt;""), TransferLog!$L1747,"")</f>
        <v/>
      </c>
      <c r="L1731" s="97">
        <f t="array" ref="L1731">RANK($N1731,$N$6:$N$2005,0)+COUNTIF($N$6:$N1731,N1731)</f>
        <v>100</v>
      </c>
      <c r="M1731" s="97"/>
      <c r="N1731" s="97"/>
      <c r="O1731" s="97"/>
      <c r="P1731" s="97"/>
      <c r="Q1731" s="93"/>
      <c r="U1731" s="93"/>
      <c r="W1731" s="51" t="str">
        <f>IF(AND(AdmittedwithRecentDischarge!$O1983&lt;&gt;"",AdmittedwithRecentDischarge!$I1983&lt;&gt;"",AdmittedwithRecentDischarge!$W1983&lt;&gt;""), AdmittedwithRecentDischarge!$W1983,"")</f>
        <v/>
      </c>
      <c r="X1731" s="97">
        <f t="array" ref="X1731">RANK($Z1731,$Z$6:$Z$2005,0)+COUNTIF($Z$6:$Z1731,Z1731)</f>
        <v>100</v>
      </c>
      <c r="AC1731" s="97"/>
      <c r="AD1731" s="93"/>
    </row>
    <row r="1732" spans="1:30">
      <c r="A1732" s="97">
        <f t="shared" si="26"/>
        <v>1727</v>
      </c>
      <c r="B1732" s="97"/>
      <c r="C1732" s="51" t="str">
        <f>IF(AND(AdmittedwithRecentDischarge!$O1984&lt;&gt;"",AdmittedwithRecentDischarge!$I1984&lt;&gt;"",AdmittedwithRecentDischarge!$S1984&lt;&gt;""), AdmittedwithRecentDischarge!$S1984,"")</f>
        <v/>
      </c>
      <c r="D1732" s="97">
        <f>RANK($F1732,$F$6:$F$2005,0)+COUNTIF($F$6:$F1732,F1732)</f>
        <v>100</v>
      </c>
      <c r="E1732" s="97"/>
      <c r="F1732" s="97"/>
      <c r="G1732" s="97"/>
      <c r="H1732" s="97"/>
      <c r="I1732" s="93"/>
      <c r="J1732" s="97"/>
      <c r="K1732" s="51" t="str">
        <f>IF(AND(TransferLog!$J1748&lt;&gt;"",TransferLog!$L1748&lt;&gt;""), TransferLog!$L1748,"")</f>
        <v/>
      </c>
      <c r="L1732" s="97">
        <f t="array" ref="L1732">RANK($N1732,$N$6:$N$2005,0)+COUNTIF($N$6:$N1732,N1732)</f>
        <v>100</v>
      </c>
      <c r="M1732" s="97"/>
      <c r="N1732" s="97"/>
      <c r="O1732" s="97"/>
      <c r="P1732" s="97"/>
      <c r="Q1732" s="93"/>
      <c r="U1732" s="93"/>
      <c r="W1732" s="51" t="str">
        <f>IF(AND(AdmittedwithRecentDischarge!$O1984&lt;&gt;"",AdmittedwithRecentDischarge!$I1984&lt;&gt;"",AdmittedwithRecentDischarge!$W1984&lt;&gt;""), AdmittedwithRecentDischarge!$W1984,"")</f>
        <v/>
      </c>
      <c r="X1732" s="97">
        <f t="array" ref="X1732">RANK($Z1732,$Z$6:$Z$2005,0)+COUNTIF($Z$6:$Z1732,Z1732)</f>
        <v>100</v>
      </c>
      <c r="AC1732" s="97"/>
      <c r="AD1732" s="93"/>
    </row>
    <row r="1733" spans="1:30">
      <c r="A1733" s="97">
        <f t="shared" si="26"/>
        <v>1728</v>
      </c>
      <c r="B1733" s="97"/>
      <c r="C1733" s="51" t="str">
        <f>IF(AND(AdmittedwithRecentDischarge!$O1985&lt;&gt;"",AdmittedwithRecentDischarge!$I1985&lt;&gt;"",AdmittedwithRecentDischarge!$S1985&lt;&gt;""), AdmittedwithRecentDischarge!$S1985,"")</f>
        <v/>
      </c>
      <c r="D1733" s="97">
        <f>RANK($F1733,$F$6:$F$2005,0)+COUNTIF($F$6:$F1733,F1733)</f>
        <v>100</v>
      </c>
      <c r="E1733" s="97"/>
      <c r="F1733" s="97"/>
      <c r="G1733" s="97"/>
      <c r="H1733" s="97"/>
      <c r="I1733" s="93"/>
      <c r="J1733" s="97"/>
      <c r="K1733" s="51" t="str">
        <f>IF(AND(TransferLog!$J1749&lt;&gt;"",TransferLog!$L1749&lt;&gt;""), TransferLog!$L1749,"")</f>
        <v/>
      </c>
      <c r="L1733" s="97">
        <f t="array" ref="L1733">RANK($N1733,$N$6:$N$2005,0)+COUNTIF($N$6:$N1733,N1733)</f>
        <v>100</v>
      </c>
      <c r="M1733" s="97"/>
      <c r="N1733" s="97"/>
      <c r="O1733" s="97"/>
      <c r="P1733" s="97"/>
      <c r="Q1733" s="93"/>
      <c r="U1733" s="93"/>
      <c r="W1733" s="51" t="str">
        <f>IF(AND(AdmittedwithRecentDischarge!$O1985&lt;&gt;"",AdmittedwithRecentDischarge!$I1985&lt;&gt;"",AdmittedwithRecentDischarge!$W1985&lt;&gt;""), AdmittedwithRecentDischarge!$W1985,"")</f>
        <v/>
      </c>
      <c r="X1733" s="97">
        <f t="array" ref="X1733">RANK($Z1733,$Z$6:$Z$2005,0)+COUNTIF($Z$6:$Z1733,Z1733)</f>
        <v>100</v>
      </c>
      <c r="AC1733" s="97"/>
      <c r="AD1733" s="93"/>
    </row>
    <row r="1734" spans="1:30">
      <c r="A1734" s="97">
        <f t="shared" si="26"/>
        <v>1729</v>
      </c>
      <c r="B1734" s="97"/>
      <c r="C1734" s="51" t="str">
        <f>IF(AND(AdmittedwithRecentDischarge!$O1986&lt;&gt;"",AdmittedwithRecentDischarge!$I1986&lt;&gt;"",AdmittedwithRecentDischarge!$S1986&lt;&gt;""), AdmittedwithRecentDischarge!$S1986,"")</f>
        <v/>
      </c>
      <c r="D1734" s="97">
        <f>RANK($F1734,$F$6:$F$2005,0)+COUNTIF($F$6:$F1734,F1734)</f>
        <v>100</v>
      </c>
      <c r="E1734" s="97"/>
      <c r="F1734" s="97"/>
      <c r="G1734" s="97"/>
      <c r="H1734" s="97"/>
      <c r="I1734" s="93"/>
      <c r="J1734" s="97"/>
      <c r="K1734" s="51" t="str">
        <f>IF(AND(TransferLog!$J1750&lt;&gt;"",TransferLog!$L1750&lt;&gt;""), TransferLog!$L1750,"")</f>
        <v/>
      </c>
      <c r="L1734" s="97">
        <f t="array" ref="L1734">RANK($N1734,$N$6:$N$2005,0)+COUNTIF($N$6:$N1734,N1734)</f>
        <v>100</v>
      </c>
      <c r="M1734" s="97"/>
      <c r="N1734" s="97"/>
      <c r="O1734" s="97"/>
      <c r="P1734" s="97"/>
      <c r="Q1734" s="93"/>
      <c r="U1734" s="93"/>
      <c r="W1734" s="51" t="str">
        <f>IF(AND(AdmittedwithRecentDischarge!$O1986&lt;&gt;"",AdmittedwithRecentDischarge!$I1986&lt;&gt;"",AdmittedwithRecentDischarge!$W1986&lt;&gt;""), AdmittedwithRecentDischarge!$W1986,"")</f>
        <v/>
      </c>
      <c r="X1734" s="97">
        <f t="array" ref="X1734">RANK($Z1734,$Z$6:$Z$2005,0)+COUNTIF($Z$6:$Z1734,Z1734)</f>
        <v>100</v>
      </c>
      <c r="AC1734" s="97"/>
      <c r="AD1734" s="93"/>
    </row>
    <row r="1735" spans="1:30">
      <c r="A1735" s="97">
        <f t="shared" ref="A1735:A1798" si="27">ROW()-5</f>
        <v>1730</v>
      </c>
      <c r="B1735" s="97"/>
      <c r="C1735" s="51" t="str">
        <f>IF(AND(AdmittedwithRecentDischarge!$O1987&lt;&gt;"",AdmittedwithRecentDischarge!$I1987&lt;&gt;"",AdmittedwithRecentDischarge!$S1987&lt;&gt;""), AdmittedwithRecentDischarge!$S1987,"")</f>
        <v/>
      </c>
      <c r="D1735" s="97">
        <f>RANK($F1735,$F$6:$F$2005,0)+COUNTIF($F$6:$F1735,F1735)</f>
        <v>100</v>
      </c>
      <c r="E1735" s="97"/>
      <c r="F1735" s="97"/>
      <c r="G1735" s="97"/>
      <c r="H1735" s="97"/>
      <c r="I1735" s="93"/>
      <c r="J1735" s="97"/>
      <c r="K1735" s="51" t="str">
        <f>IF(AND(TransferLog!$J1751&lt;&gt;"",TransferLog!$L1751&lt;&gt;""), TransferLog!$L1751,"")</f>
        <v/>
      </c>
      <c r="L1735" s="97">
        <f t="array" ref="L1735">RANK($N1735,$N$6:$N$2005,0)+COUNTIF($N$6:$N1735,N1735)</f>
        <v>100</v>
      </c>
      <c r="M1735" s="97"/>
      <c r="N1735" s="97"/>
      <c r="O1735" s="97"/>
      <c r="P1735" s="97"/>
      <c r="Q1735" s="93"/>
      <c r="U1735" s="93"/>
      <c r="W1735" s="51" t="str">
        <f>IF(AND(AdmittedwithRecentDischarge!$O1987&lt;&gt;"",AdmittedwithRecentDischarge!$I1987&lt;&gt;"",AdmittedwithRecentDischarge!$W1987&lt;&gt;""), AdmittedwithRecentDischarge!$W1987,"")</f>
        <v/>
      </c>
      <c r="X1735" s="97">
        <f t="array" ref="X1735">RANK($Z1735,$Z$6:$Z$2005,0)+COUNTIF($Z$6:$Z1735,Z1735)</f>
        <v>100</v>
      </c>
      <c r="AC1735" s="97"/>
      <c r="AD1735" s="93"/>
    </row>
    <row r="1736" spans="1:30">
      <c r="A1736" s="97">
        <f t="shared" si="27"/>
        <v>1731</v>
      </c>
      <c r="B1736" s="97"/>
      <c r="C1736" s="51" t="str">
        <f>IF(AND(AdmittedwithRecentDischarge!$O1988&lt;&gt;"",AdmittedwithRecentDischarge!$I1988&lt;&gt;"",AdmittedwithRecentDischarge!$S1988&lt;&gt;""), AdmittedwithRecentDischarge!$S1988,"")</f>
        <v/>
      </c>
      <c r="D1736" s="97">
        <f>RANK($F1736,$F$6:$F$2005,0)+COUNTIF($F$6:$F1736,F1736)</f>
        <v>100</v>
      </c>
      <c r="E1736" s="97"/>
      <c r="F1736" s="97"/>
      <c r="G1736" s="97"/>
      <c r="H1736" s="97"/>
      <c r="I1736" s="93"/>
      <c r="J1736" s="97"/>
      <c r="K1736" s="51" t="str">
        <f>IF(AND(TransferLog!$J1752&lt;&gt;"",TransferLog!$L1752&lt;&gt;""), TransferLog!$L1752,"")</f>
        <v/>
      </c>
      <c r="L1736" s="97">
        <f t="array" ref="L1736">RANK($N1736,$N$6:$N$2005,0)+COUNTIF($N$6:$N1736,N1736)</f>
        <v>100</v>
      </c>
      <c r="M1736" s="97"/>
      <c r="N1736" s="97"/>
      <c r="O1736" s="97"/>
      <c r="P1736" s="97"/>
      <c r="Q1736" s="93"/>
      <c r="U1736" s="93"/>
      <c r="W1736" s="51" t="str">
        <f>IF(AND(AdmittedwithRecentDischarge!$O1988&lt;&gt;"",AdmittedwithRecentDischarge!$I1988&lt;&gt;"",AdmittedwithRecentDischarge!$W1988&lt;&gt;""), AdmittedwithRecentDischarge!$W1988,"")</f>
        <v/>
      </c>
      <c r="X1736" s="97">
        <f t="array" ref="X1736">RANK($Z1736,$Z$6:$Z$2005,0)+COUNTIF($Z$6:$Z1736,Z1736)</f>
        <v>100</v>
      </c>
      <c r="AC1736" s="97"/>
      <c r="AD1736" s="93"/>
    </row>
    <row r="1737" spans="1:30">
      <c r="A1737" s="97">
        <f t="shared" si="27"/>
        <v>1732</v>
      </c>
      <c r="B1737" s="97"/>
      <c r="C1737" s="51" t="str">
        <f>IF(AND(AdmittedwithRecentDischarge!$O1989&lt;&gt;"",AdmittedwithRecentDischarge!$I1989&lt;&gt;"",AdmittedwithRecentDischarge!$S1989&lt;&gt;""), AdmittedwithRecentDischarge!$S1989,"")</f>
        <v/>
      </c>
      <c r="D1737" s="97">
        <f>RANK($F1737,$F$6:$F$2005,0)+COUNTIF($F$6:$F1737,F1737)</f>
        <v>100</v>
      </c>
      <c r="E1737" s="97"/>
      <c r="F1737" s="97"/>
      <c r="G1737" s="97"/>
      <c r="H1737" s="97"/>
      <c r="I1737" s="93"/>
      <c r="J1737" s="97"/>
      <c r="K1737" s="51" t="str">
        <f>IF(AND(TransferLog!$J1753&lt;&gt;"",TransferLog!$L1753&lt;&gt;""), TransferLog!$L1753,"")</f>
        <v/>
      </c>
      <c r="L1737" s="97">
        <f t="array" ref="L1737">RANK($N1737,$N$6:$N$2005,0)+COUNTIF($N$6:$N1737,N1737)</f>
        <v>100</v>
      </c>
      <c r="M1737" s="97"/>
      <c r="N1737" s="97"/>
      <c r="O1737" s="97"/>
      <c r="P1737" s="97"/>
      <c r="Q1737" s="93"/>
      <c r="U1737" s="93"/>
      <c r="W1737" s="51" t="str">
        <f>IF(AND(AdmittedwithRecentDischarge!$O1989&lt;&gt;"",AdmittedwithRecentDischarge!$I1989&lt;&gt;"",AdmittedwithRecentDischarge!$W1989&lt;&gt;""), AdmittedwithRecentDischarge!$W1989,"")</f>
        <v/>
      </c>
      <c r="X1737" s="97">
        <f t="array" ref="X1737">RANK($Z1737,$Z$6:$Z$2005,0)+COUNTIF($Z$6:$Z1737,Z1737)</f>
        <v>100</v>
      </c>
      <c r="AC1737" s="97"/>
      <c r="AD1737" s="93"/>
    </row>
    <row r="1738" spans="1:30">
      <c r="A1738" s="97">
        <f t="shared" si="27"/>
        <v>1733</v>
      </c>
      <c r="B1738" s="97"/>
      <c r="C1738" s="51" t="str">
        <f>IF(AND(AdmittedwithRecentDischarge!$O1990&lt;&gt;"",AdmittedwithRecentDischarge!$I1990&lt;&gt;"",AdmittedwithRecentDischarge!$S1990&lt;&gt;""), AdmittedwithRecentDischarge!$S1990,"")</f>
        <v/>
      </c>
      <c r="D1738" s="97">
        <f>RANK($F1738,$F$6:$F$2005,0)+COUNTIF($F$6:$F1738,F1738)</f>
        <v>100</v>
      </c>
      <c r="E1738" s="97"/>
      <c r="F1738" s="97"/>
      <c r="G1738" s="97"/>
      <c r="H1738" s="97"/>
      <c r="I1738" s="93"/>
      <c r="J1738" s="97"/>
      <c r="K1738" s="51" t="str">
        <f>IF(AND(TransferLog!$J1754&lt;&gt;"",TransferLog!$L1754&lt;&gt;""), TransferLog!$L1754,"")</f>
        <v/>
      </c>
      <c r="L1738" s="97">
        <f t="array" ref="L1738">RANK($N1738,$N$6:$N$2005,0)+COUNTIF($N$6:$N1738,N1738)</f>
        <v>100</v>
      </c>
      <c r="M1738" s="97"/>
      <c r="N1738" s="97"/>
      <c r="O1738" s="97"/>
      <c r="P1738" s="97"/>
      <c r="Q1738" s="93"/>
      <c r="U1738" s="93"/>
      <c r="W1738" s="51" t="str">
        <f>IF(AND(AdmittedwithRecentDischarge!$O1990&lt;&gt;"",AdmittedwithRecentDischarge!$I1990&lt;&gt;"",AdmittedwithRecentDischarge!$W1990&lt;&gt;""), AdmittedwithRecentDischarge!$W1990,"")</f>
        <v/>
      </c>
      <c r="X1738" s="97">
        <f t="array" ref="X1738">RANK($Z1738,$Z$6:$Z$2005,0)+COUNTIF($Z$6:$Z1738,Z1738)</f>
        <v>100</v>
      </c>
      <c r="AC1738" s="97"/>
      <c r="AD1738" s="93"/>
    </row>
    <row r="1739" spans="1:30">
      <c r="A1739" s="97">
        <f t="shared" si="27"/>
        <v>1734</v>
      </c>
      <c r="B1739" s="97"/>
      <c r="C1739" s="51" t="str">
        <f>IF(AND(AdmittedwithRecentDischarge!$O1991&lt;&gt;"",AdmittedwithRecentDischarge!$I1991&lt;&gt;"",AdmittedwithRecentDischarge!$S1991&lt;&gt;""), AdmittedwithRecentDischarge!$S1991,"")</f>
        <v/>
      </c>
      <c r="D1739" s="97">
        <f>RANK($F1739,$F$6:$F$2005,0)+COUNTIF($F$6:$F1739,F1739)</f>
        <v>100</v>
      </c>
      <c r="E1739" s="97"/>
      <c r="F1739" s="97"/>
      <c r="G1739" s="97"/>
      <c r="H1739" s="97"/>
      <c r="I1739" s="93"/>
      <c r="J1739" s="97"/>
      <c r="K1739" s="51" t="str">
        <f>IF(AND(TransferLog!$J1755&lt;&gt;"",TransferLog!$L1755&lt;&gt;""), TransferLog!$L1755,"")</f>
        <v/>
      </c>
      <c r="L1739" s="97">
        <f t="array" ref="L1739">RANK($N1739,$N$6:$N$2005,0)+COUNTIF($N$6:$N1739,N1739)</f>
        <v>100</v>
      </c>
      <c r="M1739" s="97"/>
      <c r="N1739" s="97"/>
      <c r="O1739" s="97"/>
      <c r="P1739" s="97"/>
      <c r="Q1739" s="93"/>
      <c r="U1739" s="93"/>
      <c r="W1739" s="51" t="str">
        <f>IF(AND(AdmittedwithRecentDischarge!$O1991&lt;&gt;"",AdmittedwithRecentDischarge!$I1991&lt;&gt;"",AdmittedwithRecentDischarge!$W1991&lt;&gt;""), AdmittedwithRecentDischarge!$W1991,"")</f>
        <v/>
      </c>
      <c r="X1739" s="97">
        <f t="array" ref="X1739">RANK($Z1739,$Z$6:$Z$2005,0)+COUNTIF($Z$6:$Z1739,Z1739)</f>
        <v>100</v>
      </c>
      <c r="AC1739" s="97"/>
      <c r="AD1739" s="93"/>
    </row>
    <row r="1740" spans="1:30">
      <c r="A1740" s="97">
        <f t="shared" si="27"/>
        <v>1735</v>
      </c>
      <c r="B1740" s="97"/>
      <c r="C1740" s="51" t="str">
        <f>IF(AND(AdmittedwithRecentDischarge!$O1992&lt;&gt;"",AdmittedwithRecentDischarge!$I1992&lt;&gt;"",AdmittedwithRecentDischarge!$S1992&lt;&gt;""), AdmittedwithRecentDischarge!$S1992,"")</f>
        <v/>
      </c>
      <c r="D1740" s="97">
        <f>RANK($F1740,$F$6:$F$2005,0)+COUNTIF($F$6:$F1740,F1740)</f>
        <v>100</v>
      </c>
      <c r="E1740" s="97"/>
      <c r="F1740" s="97"/>
      <c r="G1740" s="97"/>
      <c r="H1740" s="97"/>
      <c r="I1740" s="93"/>
      <c r="J1740" s="97"/>
      <c r="K1740" s="51" t="str">
        <f>IF(AND(TransferLog!$J1756&lt;&gt;"",TransferLog!$L1756&lt;&gt;""), TransferLog!$L1756,"")</f>
        <v/>
      </c>
      <c r="L1740" s="97">
        <f t="array" ref="L1740">RANK($N1740,$N$6:$N$2005,0)+COUNTIF($N$6:$N1740,N1740)</f>
        <v>100</v>
      </c>
      <c r="M1740" s="97"/>
      <c r="N1740" s="97"/>
      <c r="O1740" s="97"/>
      <c r="P1740" s="97"/>
      <c r="Q1740" s="93"/>
      <c r="U1740" s="93"/>
      <c r="W1740" s="51" t="str">
        <f>IF(AND(AdmittedwithRecentDischarge!$O1992&lt;&gt;"",AdmittedwithRecentDischarge!$I1992&lt;&gt;"",AdmittedwithRecentDischarge!$W1992&lt;&gt;""), AdmittedwithRecentDischarge!$W1992,"")</f>
        <v/>
      </c>
      <c r="X1740" s="97">
        <f t="array" ref="X1740">RANK($Z1740,$Z$6:$Z$2005,0)+COUNTIF($Z$6:$Z1740,Z1740)</f>
        <v>100</v>
      </c>
      <c r="AC1740" s="97"/>
      <c r="AD1740" s="93"/>
    </row>
    <row r="1741" spans="1:30">
      <c r="A1741" s="97">
        <f t="shared" si="27"/>
        <v>1736</v>
      </c>
      <c r="B1741" s="97"/>
      <c r="C1741" s="51" t="str">
        <f>IF(AND(AdmittedwithRecentDischarge!$O1993&lt;&gt;"",AdmittedwithRecentDischarge!$I1993&lt;&gt;"",AdmittedwithRecentDischarge!$S1993&lt;&gt;""), AdmittedwithRecentDischarge!$S1993,"")</f>
        <v/>
      </c>
      <c r="D1741" s="97">
        <f>RANK($F1741,$F$6:$F$2005,0)+COUNTIF($F$6:$F1741,F1741)</f>
        <v>100</v>
      </c>
      <c r="E1741" s="97"/>
      <c r="F1741" s="97"/>
      <c r="G1741" s="97"/>
      <c r="H1741" s="97"/>
      <c r="I1741" s="93"/>
      <c r="J1741" s="97"/>
      <c r="K1741" s="51" t="str">
        <f>IF(AND(TransferLog!$J1757&lt;&gt;"",TransferLog!$L1757&lt;&gt;""), TransferLog!$L1757,"")</f>
        <v/>
      </c>
      <c r="L1741" s="97">
        <f t="array" ref="L1741">RANK($N1741,$N$6:$N$2005,0)+COUNTIF($N$6:$N1741,N1741)</f>
        <v>100</v>
      </c>
      <c r="M1741" s="97"/>
      <c r="N1741" s="97"/>
      <c r="O1741" s="97"/>
      <c r="P1741" s="97"/>
      <c r="Q1741" s="93"/>
      <c r="U1741" s="93"/>
      <c r="W1741" s="51" t="str">
        <f>IF(AND(AdmittedwithRecentDischarge!$O1993&lt;&gt;"",AdmittedwithRecentDischarge!$I1993&lt;&gt;"",AdmittedwithRecentDischarge!$W1993&lt;&gt;""), AdmittedwithRecentDischarge!$W1993,"")</f>
        <v/>
      </c>
      <c r="X1741" s="97">
        <f t="array" ref="X1741">RANK($Z1741,$Z$6:$Z$2005,0)+COUNTIF($Z$6:$Z1741,Z1741)</f>
        <v>100</v>
      </c>
      <c r="AC1741" s="97"/>
      <c r="AD1741" s="93"/>
    </row>
    <row r="1742" spans="1:30">
      <c r="A1742" s="97">
        <f t="shared" si="27"/>
        <v>1737</v>
      </c>
      <c r="B1742" s="97"/>
      <c r="C1742" s="51" t="str">
        <f>IF(AND(AdmittedwithRecentDischarge!$O1994&lt;&gt;"",AdmittedwithRecentDischarge!$I1994&lt;&gt;"",AdmittedwithRecentDischarge!$S1994&lt;&gt;""), AdmittedwithRecentDischarge!$S1994,"")</f>
        <v/>
      </c>
      <c r="D1742" s="97">
        <f>RANK($F1742,$F$6:$F$2005,0)+COUNTIF($F$6:$F1742,F1742)</f>
        <v>100</v>
      </c>
      <c r="E1742" s="97"/>
      <c r="F1742" s="97"/>
      <c r="G1742" s="97"/>
      <c r="H1742" s="97"/>
      <c r="I1742" s="93"/>
      <c r="J1742" s="97"/>
      <c r="K1742" s="51" t="str">
        <f>IF(AND(TransferLog!$J1758&lt;&gt;"",TransferLog!$L1758&lt;&gt;""), TransferLog!$L1758,"")</f>
        <v/>
      </c>
      <c r="L1742" s="97">
        <f t="array" ref="L1742">RANK($N1742,$N$6:$N$2005,0)+COUNTIF($N$6:$N1742,N1742)</f>
        <v>100</v>
      </c>
      <c r="M1742" s="97"/>
      <c r="N1742" s="97"/>
      <c r="O1742" s="97"/>
      <c r="P1742" s="97"/>
      <c r="Q1742" s="93"/>
      <c r="U1742" s="93"/>
      <c r="W1742" s="51" t="str">
        <f>IF(AND(AdmittedwithRecentDischarge!$O1994&lt;&gt;"",AdmittedwithRecentDischarge!$I1994&lt;&gt;"",AdmittedwithRecentDischarge!$W1994&lt;&gt;""), AdmittedwithRecentDischarge!$W1994,"")</f>
        <v/>
      </c>
      <c r="X1742" s="97">
        <f t="array" ref="X1742">RANK($Z1742,$Z$6:$Z$2005,0)+COUNTIF($Z$6:$Z1742,Z1742)</f>
        <v>100</v>
      </c>
      <c r="AC1742" s="97"/>
      <c r="AD1742" s="93"/>
    </row>
    <row r="1743" spans="1:30">
      <c r="A1743" s="97">
        <f t="shared" si="27"/>
        <v>1738</v>
      </c>
      <c r="B1743" s="97"/>
      <c r="C1743" s="51" t="str">
        <f>IF(AND(AdmittedwithRecentDischarge!$O1995&lt;&gt;"",AdmittedwithRecentDischarge!$I1995&lt;&gt;"",AdmittedwithRecentDischarge!$S1995&lt;&gt;""), AdmittedwithRecentDischarge!$S1995,"")</f>
        <v/>
      </c>
      <c r="D1743" s="97">
        <f>RANK($F1743,$F$6:$F$2005,0)+COUNTIF($F$6:$F1743,F1743)</f>
        <v>100</v>
      </c>
      <c r="E1743" s="97"/>
      <c r="F1743" s="97"/>
      <c r="G1743" s="97"/>
      <c r="H1743" s="97"/>
      <c r="I1743" s="93"/>
      <c r="J1743" s="97"/>
      <c r="K1743" s="51" t="str">
        <f>IF(AND(TransferLog!$J1759&lt;&gt;"",TransferLog!$L1759&lt;&gt;""), TransferLog!$L1759,"")</f>
        <v/>
      </c>
      <c r="L1743" s="97">
        <f t="array" ref="L1743">RANK($N1743,$N$6:$N$2005,0)+COUNTIF($N$6:$N1743,N1743)</f>
        <v>100</v>
      </c>
      <c r="M1743" s="97"/>
      <c r="N1743" s="97"/>
      <c r="O1743" s="97"/>
      <c r="P1743" s="97"/>
      <c r="Q1743" s="93"/>
      <c r="U1743" s="93"/>
      <c r="W1743" s="51" t="str">
        <f>IF(AND(AdmittedwithRecentDischarge!$O1995&lt;&gt;"",AdmittedwithRecentDischarge!$I1995&lt;&gt;"",AdmittedwithRecentDischarge!$W1995&lt;&gt;""), AdmittedwithRecentDischarge!$W1995,"")</f>
        <v/>
      </c>
      <c r="X1743" s="97">
        <f t="array" ref="X1743">RANK($Z1743,$Z$6:$Z$2005,0)+COUNTIF($Z$6:$Z1743,Z1743)</f>
        <v>100</v>
      </c>
      <c r="AC1743" s="97"/>
      <c r="AD1743" s="93"/>
    </row>
    <row r="1744" spans="1:30">
      <c r="A1744" s="97">
        <f t="shared" si="27"/>
        <v>1739</v>
      </c>
      <c r="B1744" s="97"/>
      <c r="C1744" s="51" t="str">
        <f>IF(AND(AdmittedwithRecentDischarge!$O1996&lt;&gt;"",AdmittedwithRecentDischarge!$I1996&lt;&gt;"",AdmittedwithRecentDischarge!$S1996&lt;&gt;""), AdmittedwithRecentDischarge!$S1996,"")</f>
        <v/>
      </c>
      <c r="D1744" s="97">
        <f>RANK($F1744,$F$6:$F$2005,0)+COUNTIF($F$6:$F1744,F1744)</f>
        <v>100</v>
      </c>
      <c r="E1744" s="97"/>
      <c r="F1744" s="97"/>
      <c r="G1744" s="97"/>
      <c r="H1744" s="97"/>
      <c r="I1744" s="93"/>
      <c r="J1744" s="97"/>
      <c r="K1744" s="51" t="str">
        <f>IF(AND(TransferLog!$J1760&lt;&gt;"",TransferLog!$L1760&lt;&gt;""), TransferLog!$L1760,"")</f>
        <v/>
      </c>
      <c r="L1744" s="97">
        <f t="array" ref="L1744">RANK($N1744,$N$6:$N$2005,0)+COUNTIF($N$6:$N1744,N1744)</f>
        <v>100</v>
      </c>
      <c r="M1744" s="97"/>
      <c r="N1744" s="97"/>
      <c r="O1744" s="97"/>
      <c r="P1744" s="97"/>
      <c r="Q1744" s="93"/>
      <c r="U1744" s="93"/>
      <c r="W1744" s="51" t="str">
        <f>IF(AND(AdmittedwithRecentDischarge!$O1996&lt;&gt;"",AdmittedwithRecentDischarge!$I1996&lt;&gt;"",AdmittedwithRecentDischarge!$W1996&lt;&gt;""), AdmittedwithRecentDischarge!$W1996,"")</f>
        <v/>
      </c>
      <c r="X1744" s="97">
        <f t="array" ref="X1744">RANK($Z1744,$Z$6:$Z$2005,0)+COUNTIF($Z$6:$Z1744,Z1744)</f>
        <v>100</v>
      </c>
      <c r="AC1744" s="97"/>
      <c r="AD1744" s="93"/>
    </row>
    <row r="1745" spans="1:30">
      <c r="A1745" s="97">
        <f t="shared" si="27"/>
        <v>1740</v>
      </c>
      <c r="B1745" s="97"/>
      <c r="C1745" s="51" t="str">
        <f>IF(AND(AdmittedwithRecentDischarge!$O1997&lt;&gt;"",AdmittedwithRecentDischarge!$I1997&lt;&gt;"",AdmittedwithRecentDischarge!$S1997&lt;&gt;""), AdmittedwithRecentDischarge!$S1997,"")</f>
        <v/>
      </c>
      <c r="D1745" s="97">
        <f>RANK($F1745,$F$6:$F$2005,0)+COUNTIF($F$6:$F1745,F1745)</f>
        <v>100</v>
      </c>
      <c r="E1745" s="97"/>
      <c r="F1745" s="97"/>
      <c r="G1745" s="97"/>
      <c r="H1745" s="97"/>
      <c r="I1745" s="93"/>
      <c r="J1745" s="97"/>
      <c r="K1745" s="51" t="str">
        <f>IF(AND(TransferLog!$J1761&lt;&gt;"",TransferLog!$L1761&lt;&gt;""), TransferLog!$L1761,"")</f>
        <v/>
      </c>
      <c r="L1745" s="97">
        <f t="array" ref="L1745">RANK($N1745,$N$6:$N$2005,0)+COUNTIF($N$6:$N1745,N1745)</f>
        <v>100</v>
      </c>
      <c r="M1745" s="97"/>
      <c r="N1745" s="97"/>
      <c r="O1745" s="97"/>
      <c r="P1745" s="97"/>
      <c r="Q1745" s="93"/>
      <c r="U1745" s="93"/>
      <c r="W1745" s="51" t="str">
        <f>IF(AND(AdmittedwithRecentDischarge!$O1997&lt;&gt;"",AdmittedwithRecentDischarge!$I1997&lt;&gt;"",AdmittedwithRecentDischarge!$W1997&lt;&gt;""), AdmittedwithRecentDischarge!$W1997,"")</f>
        <v/>
      </c>
      <c r="X1745" s="97">
        <f t="array" ref="X1745">RANK($Z1745,$Z$6:$Z$2005,0)+COUNTIF($Z$6:$Z1745,Z1745)</f>
        <v>100</v>
      </c>
      <c r="AC1745" s="97"/>
      <c r="AD1745" s="93"/>
    </row>
    <row r="1746" spans="1:30">
      <c r="A1746" s="97">
        <f t="shared" si="27"/>
        <v>1741</v>
      </c>
      <c r="B1746" s="97"/>
      <c r="C1746" s="51" t="str">
        <f>IF(AND(AdmittedwithRecentDischarge!$O1998&lt;&gt;"",AdmittedwithRecentDischarge!$I1998&lt;&gt;"",AdmittedwithRecentDischarge!$S1998&lt;&gt;""), AdmittedwithRecentDischarge!$S1998,"")</f>
        <v/>
      </c>
      <c r="D1746" s="97">
        <f>RANK($F1746,$F$6:$F$2005,0)+COUNTIF($F$6:$F1746,F1746)</f>
        <v>100</v>
      </c>
      <c r="E1746" s="97"/>
      <c r="F1746" s="97"/>
      <c r="G1746" s="97"/>
      <c r="H1746" s="97"/>
      <c r="I1746" s="93"/>
      <c r="J1746" s="97"/>
      <c r="K1746" s="51" t="str">
        <f>IF(AND(TransferLog!$J1762&lt;&gt;"",TransferLog!$L1762&lt;&gt;""), TransferLog!$L1762,"")</f>
        <v/>
      </c>
      <c r="L1746" s="97">
        <f t="array" ref="L1746">RANK($N1746,$N$6:$N$2005,0)+COUNTIF($N$6:$N1746,N1746)</f>
        <v>100</v>
      </c>
      <c r="M1746" s="97"/>
      <c r="N1746" s="97"/>
      <c r="O1746" s="97"/>
      <c r="P1746" s="97"/>
      <c r="Q1746" s="93"/>
      <c r="U1746" s="93"/>
      <c r="W1746" s="51" t="str">
        <f>IF(AND(AdmittedwithRecentDischarge!$O1998&lt;&gt;"",AdmittedwithRecentDischarge!$I1998&lt;&gt;"",AdmittedwithRecentDischarge!$W1998&lt;&gt;""), AdmittedwithRecentDischarge!$W1998,"")</f>
        <v/>
      </c>
      <c r="X1746" s="97">
        <f t="array" ref="X1746">RANK($Z1746,$Z$6:$Z$2005,0)+COUNTIF($Z$6:$Z1746,Z1746)</f>
        <v>100</v>
      </c>
      <c r="AC1746" s="97"/>
      <c r="AD1746" s="93"/>
    </row>
    <row r="1747" spans="1:30">
      <c r="A1747" s="97">
        <f t="shared" si="27"/>
        <v>1742</v>
      </c>
      <c r="B1747" s="97"/>
      <c r="C1747" s="51" t="str">
        <f>IF(AND(AdmittedwithRecentDischarge!$O1999&lt;&gt;"",AdmittedwithRecentDischarge!$I1999&lt;&gt;"",AdmittedwithRecentDischarge!$S1999&lt;&gt;""), AdmittedwithRecentDischarge!$S1999,"")</f>
        <v/>
      </c>
      <c r="D1747" s="97">
        <f>RANK($F1747,$F$6:$F$2005,0)+COUNTIF($F$6:$F1747,F1747)</f>
        <v>100</v>
      </c>
      <c r="E1747" s="97"/>
      <c r="F1747" s="97"/>
      <c r="G1747" s="97"/>
      <c r="H1747" s="97"/>
      <c r="I1747" s="93"/>
      <c r="J1747" s="97"/>
      <c r="K1747" s="51" t="str">
        <f>IF(AND(TransferLog!$J1763&lt;&gt;"",TransferLog!$L1763&lt;&gt;""), TransferLog!$L1763,"")</f>
        <v/>
      </c>
      <c r="L1747" s="97">
        <f t="array" ref="L1747">RANK($N1747,$N$6:$N$2005,0)+COUNTIF($N$6:$N1747,N1747)</f>
        <v>100</v>
      </c>
      <c r="M1747" s="97"/>
      <c r="N1747" s="97"/>
      <c r="O1747" s="97"/>
      <c r="P1747" s="97"/>
      <c r="Q1747" s="93"/>
      <c r="U1747" s="93"/>
      <c r="W1747" s="51" t="str">
        <f>IF(AND(AdmittedwithRecentDischarge!$O1999&lt;&gt;"",AdmittedwithRecentDischarge!$I1999&lt;&gt;"",AdmittedwithRecentDischarge!$W1999&lt;&gt;""), AdmittedwithRecentDischarge!$W1999,"")</f>
        <v/>
      </c>
      <c r="X1747" s="97">
        <f t="array" ref="X1747">RANK($Z1747,$Z$6:$Z$2005,0)+COUNTIF($Z$6:$Z1747,Z1747)</f>
        <v>100</v>
      </c>
      <c r="AC1747" s="97"/>
      <c r="AD1747" s="93"/>
    </row>
    <row r="1748" spans="1:30">
      <c r="A1748" s="97">
        <f t="shared" si="27"/>
        <v>1743</v>
      </c>
      <c r="B1748" s="97"/>
      <c r="C1748" s="51" t="str">
        <f>IF(AND(AdmittedwithRecentDischarge!$O2000&lt;&gt;"",AdmittedwithRecentDischarge!$I2000&lt;&gt;"",AdmittedwithRecentDischarge!$S2000&lt;&gt;""), AdmittedwithRecentDischarge!$S2000,"")</f>
        <v/>
      </c>
      <c r="D1748" s="97">
        <f>RANK($F1748,$F$6:$F$2005,0)+COUNTIF($F$6:$F1748,F1748)</f>
        <v>100</v>
      </c>
      <c r="E1748" s="97"/>
      <c r="F1748" s="97"/>
      <c r="G1748" s="97"/>
      <c r="H1748" s="97"/>
      <c r="I1748" s="93"/>
      <c r="J1748" s="97"/>
      <c r="K1748" s="51" t="str">
        <f>IF(AND(TransferLog!$J1764&lt;&gt;"",TransferLog!$L1764&lt;&gt;""), TransferLog!$L1764,"")</f>
        <v/>
      </c>
      <c r="L1748" s="97">
        <f t="array" ref="L1748">RANK($N1748,$N$6:$N$2005,0)+COUNTIF($N$6:$N1748,N1748)</f>
        <v>100</v>
      </c>
      <c r="M1748" s="97"/>
      <c r="N1748" s="97"/>
      <c r="O1748" s="97"/>
      <c r="P1748" s="97"/>
      <c r="Q1748" s="93"/>
      <c r="U1748" s="93"/>
      <c r="W1748" s="51" t="str">
        <f>IF(AND(AdmittedwithRecentDischarge!$O2000&lt;&gt;"",AdmittedwithRecentDischarge!$I2000&lt;&gt;"",AdmittedwithRecentDischarge!$W2000&lt;&gt;""), AdmittedwithRecentDischarge!$W2000,"")</f>
        <v/>
      </c>
      <c r="X1748" s="97">
        <f t="array" ref="X1748">RANK($Z1748,$Z$6:$Z$2005,0)+COUNTIF($Z$6:$Z1748,Z1748)</f>
        <v>100</v>
      </c>
      <c r="AC1748" s="97"/>
      <c r="AD1748" s="93"/>
    </row>
    <row r="1749" spans="1:30">
      <c r="A1749" s="97">
        <f t="shared" si="27"/>
        <v>1744</v>
      </c>
      <c r="B1749" s="97"/>
      <c r="C1749" s="51" t="str">
        <f>IF(AND(AdmittedwithRecentDischarge!$O2001&lt;&gt;"",AdmittedwithRecentDischarge!$I2001&lt;&gt;"",AdmittedwithRecentDischarge!$S2001&lt;&gt;""), AdmittedwithRecentDischarge!$S2001,"")</f>
        <v/>
      </c>
      <c r="D1749" s="97">
        <f>RANK($F1749,$F$6:$F$2005,0)+COUNTIF($F$6:$F1749,F1749)</f>
        <v>100</v>
      </c>
      <c r="E1749" s="97"/>
      <c r="F1749" s="97"/>
      <c r="G1749" s="97"/>
      <c r="H1749" s="97"/>
      <c r="I1749" s="93"/>
      <c r="J1749" s="97"/>
      <c r="K1749" s="51" t="str">
        <f>IF(AND(TransferLog!$J1765&lt;&gt;"",TransferLog!$L1765&lt;&gt;""), TransferLog!$L1765,"")</f>
        <v/>
      </c>
      <c r="L1749" s="97">
        <f t="array" ref="L1749">RANK($N1749,$N$6:$N$2005,0)+COUNTIF($N$6:$N1749,N1749)</f>
        <v>100</v>
      </c>
      <c r="M1749" s="97"/>
      <c r="N1749" s="97"/>
      <c r="O1749" s="97"/>
      <c r="P1749" s="97"/>
      <c r="Q1749" s="93"/>
      <c r="U1749" s="93"/>
      <c r="W1749" s="51" t="str">
        <f>IF(AND(AdmittedwithRecentDischarge!$O2001&lt;&gt;"",AdmittedwithRecentDischarge!$I2001&lt;&gt;"",AdmittedwithRecentDischarge!$W2001&lt;&gt;""), AdmittedwithRecentDischarge!$W2001,"")</f>
        <v/>
      </c>
      <c r="X1749" s="97">
        <f t="array" ref="X1749">RANK($Z1749,$Z$6:$Z$2005,0)+COUNTIF($Z$6:$Z1749,Z1749)</f>
        <v>100</v>
      </c>
      <c r="AC1749" s="97"/>
      <c r="AD1749" s="93"/>
    </row>
    <row r="1750" spans="1:30">
      <c r="A1750" s="97">
        <f t="shared" si="27"/>
        <v>1745</v>
      </c>
      <c r="B1750" s="97"/>
      <c r="C1750" s="51" t="str">
        <f>IF(AND(AdmittedwithRecentDischarge!$O2002&lt;&gt;"",AdmittedwithRecentDischarge!$I2002&lt;&gt;"",AdmittedwithRecentDischarge!$S2002&lt;&gt;""), AdmittedwithRecentDischarge!$S2002,"")</f>
        <v/>
      </c>
      <c r="D1750" s="97">
        <f>RANK($F1750,$F$6:$F$2005,0)+COUNTIF($F$6:$F1750,F1750)</f>
        <v>100</v>
      </c>
      <c r="E1750" s="97"/>
      <c r="F1750" s="97"/>
      <c r="G1750" s="97"/>
      <c r="H1750" s="97"/>
      <c r="I1750" s="93"/>
      <c r="J1750" s="97"/>
      <c r="K1750" s="51" t="str">
        <f>IF(AND(TransferLog!$J1766&lt;&gt;"",TransferLog!$L1766&lt;&gt;""), TransferLog!$L1766,"")</f>
        <v/>
      </c>
      <c r="L1750" s="97">
        <f t="array" ref="L1750">RANK($N1750,$N$6:$N$2005,0)+COUNTIF($N$6:$N1750,N1750)</f>
        <v>100</v>
      </c>
      <c r="M1750" s="97"/>
      <c r="N1750" s="97"/>
      <c r="O1750" s="97"/>
      <c r="P1750" s="97"/>
      <c r="Q1750" s="93"/>
      <c r="U1750" s="93"/>
      <c r="W1750" s="51" t="str">
        <f>IF(AND(AdmittedwithRecentDischarge!$O2002&lt;&gt;"",AdmittedwithRecentDischarge!$I2002&lt;&gt;"",AdmittedwithRecentDischarge!$W2002&lt;&gt;""), AdmittedwithRecentDischarge!$W2002,"")</f>
        <v/>
      </c>
      <c r="X1750" s="97">
        <f t="array" ref="X1750">RANK($Z1750,$Z$6:$Z$2005,0)+COUNTIF($Z$6:$Z1750,Z1750)</f>
        <v>100</v>
      </c>
      <c r="AC1750" s="97"/>
      <c r="AD1750" s="93"/>
    </row>
    <row r="1751" spans="1:30">
      <c r="A1751" s="97">
        <f t="shared" si="27"/>
        <v>1746</v>
      </c>
      <c r="B1751" s="97"/>
      <c r="C1751" s="51" t="str">
        <f>IF(AND(AdmittedwithRecentDischarge!$O2003&lt;&gt;"",AdmittedwithRecentDischarge!$I2003&lt;&gt;"",AdmittedwithRecentDischarge!$S2003&lt;&gt;""), AdmittedwithRecentDischarge!$S2003,"")</f>
        <v/>
      </c>
      <c r="D1751" s="97">
        <f>RANK($F1751,$F$6:$F$2005,0)+COUNTIF($F$6:$F1751,F1751)</f>
        <v>100</v>
      </c>
      <c r="E1751" s="97"/>
      <c r="F1751" s="97"/>
      <c r="G1751" s="97"/>
      <c r="H1751" s="97"/>
      <c r="I1751" s="93"/>
      <c r="J1751" s="97"/>
      <c r="K1751" s="51" t="str">
        <f>IF(AND(TransferLog!$J1767&lt;&gt;"",TransferLog!$L1767&lt;&gt;""), TransferLog!$L1767,"")</f>
        <v/>
      </c>
      <c r="L1751" s="97">
        <f t="array" ref="L1751">RANK($N1751,$N$6:$N$2005,0)+COUNTIF($N$6:$N1751,N1751)</f>
        <v>100</v>
      </c>
      <c r="M1751" s="97"/>
      <c r="N1751" s="97"/>
      <c r="O1751" s="97"/>
      <c r="P1751" s="97"/>
      <c r="Q1751" s="93"/>
      <c r="U1751" s="93"/>
      <c r="W1751" s="51" t="str">
        <f>IF(AND(AdmittedwithRecentDischarge!$O2003&lt;&gt;"",AdmittedwithRecentDischarge!$I2003&lt;&gt;"",AdmittedwithRecentDischarge!$W2003&lt;&gt;""), AdmittedwithRecentDischarge!$W2003,"")</f>
        <v/>
      </c>
      <c r="X1751" s="97">
        <f t="array" ref="X1751">RANK($Z1751,$Z$6:$Z$2005,0)+COUNTIF($Z$6:$Z1751,Z1751)</f>
        <v>100</v>
      </c>
      <c r="AC1751" s="97"/>
      <c r="AD1751" s="93"/>
    </row>
    <row r="1752" spans="1:30">
      <c r="A1752" s="97">
        <f t="shared" si="27"/>
        <v>1747</v>
      </c>
      <c r="B1752" s="97"/>
      <c r="C1752" s="51" t="str">
        <f>IF(AND(AdmittedwithRecentDischarge!$O2004&lt;&gt;"",AdmittedwithRecentDischarge!$I2004&lt;&gt;"",AdmittedwithRecentDischarge!$S2004&lt;&gt;""), AdmittedwithRecentDischarge!$S2004,"")</f>
        <v/>
      </c>
      <c r="D1752" s="97">
        <f>RANK($F1752,$F$6:$F$2005,0)+COUNTIF($F$6:$F1752,F1752)</f>
        <v>100</v>
      </c>
      <c r="E1752" s="97"/>
      <c r="F1752" s="97"/>
      <c r="G1752" s="97"/>
      <c r="H1752" s="97"/>
      <c r="I1752" s="93"/>
      <c r="J1752" s="97"/>
      <c r="K1752" s="51" t="str">
        <f>IF(AND(TransferLog!$J1768&lt;&gt;"",TransferLog!$L1768&lt;&gt;""), TransferLog!$L1768,"")</f>
        <v/>
      </c>
      <c r="L1752" s="97">
        <f t="array" ref="L1752">RANK($N1752,$N$6:$N$2005,0)+COUNTIF($N$6:$N1752,N1752)</f>
        <v>100</v>
      </c>
      <c r="M1752" s="97"/>
      <c r="N1752" s="97"/>
      <c r="O1752" s="97"/>
      <c r="P1752" s="97"/>
      <c r="Q1752" s="93"/>
      <c r="U1752" s="93"/>
      <c r="W1752" s="51" t="str">
        <f>IF(AND(AdmittedwithRecentDischarge!$O2004&lt;&gt;"",AdmittedwithRecentDischarge!$I2004&lt;&gt;"",AdmittedwithRecentDischarge!$W2004&lt;&gt;""), AdmittedwithRecentDischarge!$W2004,"")</f>
        <v/>
      </c>
      <c r="X1752" s="97">
        <f t="array" ref="X1752">RANK($Z1752,$Z$6:$Z$2005,0)+COUNTIF($Z$6:$Z1752,Z1752)</f>
        <v>100</v>
      </c>
      <c r="AC1752" s="97"/>
      <c r="AD1752" s="93"/>
    </row>
    <row r="1753" spans="1:30">
      <c r="A1753" s="97">
        <f t="shared" si="27"/>
        <v>1748</v>
      </c>
      <c r="B1753" s="97"/>
      <c r="C1753" s="51" t="str">
        <f>IF(AND(AdmittedwithRecentDischarge!$O2005&lt;&gt;"",AdmittedwithRecentDischarge!$I2005&lt;&gt;"",AdmittedwithRecentDischarge!$S2005&lt;&gt;""), AdmittedwithRecentDischarge!$S2005,"")</f>
        <v/>
      </c>
      <c r="D1753" s="97">
        <f>RANK($F1753,$F$6:$F$2005,0)+COUNTIF($F$6:$F1753,F1753)</f>
        <v>100</v>
      </c>
      <c r="E1753" s="97"/>
      <c r="F1753" s="97"/>
      <c r="G1753" s="97"/>
      <c r="H1753" s="97"/>
      <c r="I1753" s="93"/>
      <c r="J1753" s="97"/>
      <c r="K1753" s="51" t="str">
        <f>IF(AND(TransferLog!$J1769&lt;&gt;"",TransferLog!$L1769&lt;&gt;""), TransferLog!$L1769,"")</f>
        <v/>
      </c>
      <c r="L1753" s="97">
        <f t="array" ref="L1753">RANK($N1753,$N$6:$N$2005,0)+COUNTIF($N$6:$N1753,N1753)</f>
        <v>100</v>
      </c>
      <c r="M1753" s="97"/>
      <c r="N1753" s="97"/>
      <c r="O1753" s="97"/>
      <c r="P1753" s="97"/>
      <c r="Q1753" s="93"/>
      <c r="U1753" s="93"/>
      <c r="W1753" s="51" t="str">
        <f>IF(AND(AdmittedwithRecentDischarge!$O2005&lt;&gt;"",AdmittedwithRecentDischarge!$I2005&lt;&gt;"",AdmittedwithRecentDischarge!$W2005&lt;&gt;""), AdmittedwithRecentDischarge!$W2005,"")</f>
        <v/>
      </c>
      <c r="X1753" s="97">
        <f t="array" ref="X1753">RANK($Z1753,$Z$6:$Z$2005,0)+COUNTIF($Z$6:$Z1753,Z1753)</f>
        <v>100</v>
      </c>
      <c r="AC1753" s="97"/>
      <c r="AD1753" s="93"/>
    </row>
    <row r="1754" spans="1:30">
      <c r="A1754" s="97">
        <f t="shared" si="27"/>
        <v>1749</v>
      </c>
      <c r="B1754" s="97"/>
      <c r="C1754" s="51" t="str">
        <f>IF(AND(AdmittedwithRecentDischarge!$O2006&lt;&gt;"",AdmittedwithRecentDischarge!$I2006&lt;&gt;"",AdmittedwithRecentDischarge!$S2006&lt;&gt;""), AdmittedwithRecentDischarge!$S2006,"")</f>
        <v/>
      </c>
      <c r="D1754" s="97">
        <f>RANK($F1754,$F$6:$F$2005,0)+COUNTIF($F$6:$F1754,F1754)</f>
        <v>100</v>
      </c>
      <c r="E1754" s="97"/>
      <c r="F1754" s="97"/>
      <c r="G1754" s="97"/>
      <c r="H1754" s="97"/>
      <c r="I1754" s="93"/>
      <c r="J1754" s="97"/>
      <c r="K1754" s="51" t="str">
        <f>IF(AND(TransferLog!$J1770&lt;&gt;"",TransferLog!$L1770&lt;&gt;""), TransferLog!$L1770,"")</f>
        <v/>
      </c>
      <c r="L1754" s="97">
        <f t="array" ref="L1754">RANK($N1754,$N$6:$N$2005,0)+COUNTIF($N$6:$N1754,N1754)</f>
        <v>100</v>
      </c>
      <c r="M1754" s="97"/>
      <c r="N1754" s="97"/>
      <c r="O1754" s="97"/>
      <c r="P1754" s="97"/>
      <c r="Q1754" s="93"/>
      <c r="U1754" s="93"/>
      <c r="W1754" s="51" t="str">
        <f>IF(AND(AdmittedwithRecentDischarge!$O2006&lt;&gt;"",AdmittedwithRecentDischarge!$I2006&lt;&gt;"",AdmittedwithRecentDischarge!$W2006&lt;&gt;""), AdmittedwithRecentDischarge!$W2006,"")</f>
        <v/>
      </c>
      <c r="X1754" s="97">
        <f t="array" ref="X1754">RANK($Z1754,$Z$6:$Z$2005,0)+COUNTIF($Z$6:$Z1754,Z1754)</f>
        <v>100</v>
      </c>
      <c r="AC1754" s="97"/>
      <c r="AD1754" s="93"/>
    </row>
    <row r="1755" spans="1:30">
      <c r="A1755" s="97">
        <f t="shared" si="27"/>
        <v>1750</v>
      </c>
      <c r="B1755" s="97"/>
      <c r="C1755" s="51" t="str">
        <f>IF(AND(AdmittedwithRecentDischarge!$O2007&lt;&gt;"",AdmittedwithRecentDischarge!$I2007&lt;&gt;"",AdmittedwithRecentDischarge!$S2007&lt;&gt;""), AdmittedwithRecentDischarge!$S2007,"")</f>
        <v/>
      </c>
      <c r="D1755" s="97">
        <f>RANK($F1755,$F$6:$F$2005,0)+COUNTIF($F$6:$F1755,F1755)</f>
        <v>100</v>
      </c>
      <c r="E1755" s="97"/>
      <c r="F1755" s="97"/>
      <c r="G1755" s="97"/>
      <c r="H1755" s="97"/>
      <c r="I1755" s="93"/>
      <c r="J1755" s="97"/>
      <c r="K1755" s="51" t="str">
        <f>IF(AND(TransferLog!$J1771&lt;&gt;"",TransferLog!$L1771&lt;&gt;""), TransferLog!$L1771,"")</f>
        <v/>
      </c>
      <c r="L1755" s="97">
        <f t="array" ref="L1755">RANK($N1755,$N$6:$N$2005,0)+COUNTIF($N$6:$N1755,N1755)</f>
        <v>100</v>
      </c>
      <c r="M1755" s="97"/>
      <c r="N1755" s="97"/>
      <c r="O1755" s="97"/>
      <c r="P1755" s="97"/>
      <c r="Q1755" s="93"/>
      <c r="U1755" s="93"/>
      <c r="W1755" s="51" t="str">
        <f>IF(AND(AdmittedwithRecentDischarge!$O2007&lt;&gt;"",AdmittedwithRecentDischarge!$I2007&lt;&gt;"",AdmittedwithRecentDischarge!$W2007&lt;&gt;""), AdmittedwithRecentDischarge!$W2007,"")</f>
        <v/>
      </c>
      <c r="X1755" s="97">
        <f t="array" ref="X1755">RANK($Z1755,$Z$6:$Z$2005,0)+COUNTIF($Z$6:$Z1755,Z1755)</f>
        <v>100</v>
      </c>
      <c r="AC1755" s="97"/>
      <c r="AD1755" s="93"/>
    </row>
    <row r="1756" spans="1:30">
      <c r="A1756" s="97">
        <f t="shared" si="27"/>
        <v>1751</v>
      </c>
      <c r="B1756" s="97"/>
      <c r="C1756" s="51" t="str">
        <f>IF(AND(AdmittedwithRecentDischarge!$O2008&lt;&gt;"",AdmittedwithRecentDischarge!$I2008&lt;&gt;"",AdmittedwithRecentDischarge!$S2008&lt;&gt;""), AdmittedwithRecentDischarge!$S2008,"")</f>
        <v/>
      </c>
      <c r="D1756" s="97">
        <f>RANK($F1756,$F$6:$F$2005,0)+COUNTIF($F$6:$F1756,F1756)</f>
        <v>100</v>
      </c>
      <c r="E1756" s="97"/>
      <c r="F1756" s="97"/>
      <c r="G1756" s="97"/>
      <c r="H1756" s="97"/>
      <c r="I1756" s="93"/>
      <c r="J1756" s="97"/>
      <c r="K1756" s="51" t="str">
        <f>IF(AND(TransferLog!$J1772&lt;&gt;"",TransferLog!$L1772&lt;&gt;""), TransferLog!$L1772,"")</f>
        <v/>
      </c>
      <c r="L1756" s="97">
        <f t="array" ref="L1756">RANK($N1756,$N$6:$N$2005,0)+COUNTIF($N$6:$N1756,N1756)</f>
        <v>100</v>
      </c>
      <c r="M1756" s="97"/>
      <c r="N1756" s="97"/>
      <c r="O1756" s="97"/>
      <c r="P1756" s="97"/>
      <c r="Q1756" s="93"/>
      <c r="U1756" s="93"/>
      <c r="W1756" s="51" t="str">
        <f>IF(AND(AdmittedwithRecentDischarge!$O2008&lt;&gt;"",AdmittedwithRecentDischarge!$I2008&lt;&gt;"",AdmittedwithRecentDischarge!$W2008&lt;&gt;""), AdmittedwithRecentDischarge!$W2008,"")</f>
        <v/>
      </c>
      <c r="X1756" s="97">
        <f t="array" ref="X1756">RANK($Z1756,$Z$6:$Z$2005,0)+COUNTIF($Z$6:$Z1756,Z1756)</f>
        <v>100</v>
      </c>
      <c r="AC1756" s="97"/>
      <c r="AD1756" s="93"/>
    </row>
    <row r="1757" spans="1:30">
      <c r="A1757" s="97">
        <f t="shared" si="27"/>
        <v>1752</v>
      </c>
      <c r="B1757" s="97"/>
      <c r="C1757" s="51" t="str">
        <f>IF(AND(AdmittedwithRecentDischarge!$O2009&lt;&gt;"",AdmittedwithRecentDischarge!$I2009&lt;&gt;"",AdmittedwithRecentDischarge!$S2009&lt;&gt;""), AdmittedwithRecentDischarge!$S2009,"")</f>
        <v/>
      </c>
      <c r="D1757" s="97">
        <f>RANK($F1757,$F$6:$F$2005,0)+COUNTIF($F$6:$F1757,F1757)</f>
        <v>100</v>
      </c>
      <c r="E1757" s="97"/>
      <c r="F1757" s="97"/>
      <c r="G1757" s="97"/>
      <c r="H1757" s="97"/>
      <c r="I1757" s="93"/>
      <c r="J1757" s="97"/>
      <c r="K1757" s="51" t="str">
        <f>IF(AND(TransferLog!$J1773&lt;&gt;"",TransferLog!$L1773&lt;&gt;""), TransferLog!$L1773,"")</f>
        <v/>
      </c>
      <c r="L1757" s="97">
        <f t="array" ref="L1757">RANK($N1757,$N$6:$N$2005,0)+COUNTIF($N$6:$N1757,N1757)</f>
        <v>100</v>
      </c>
      <c r="M1757" s="97"/>
      <c r="N1757" s="97"/>
      <c r="O1757" s="97"/>
      <c r="P1757" s="97"/>
      <c r="Q1757" s="93"/>
      <c r="U1757" s="93"/>
      <c r="W1757" s="51" t="str">
        <f>IF(AND(AdmittedwithRecentDischarge!$O2009&lt;&gt;"",AdmittedwithRecentDischarge!$I2009&lt;&gt;"",AdmittedwithRecentDischarge!$W2009&lt;&gt;""), AdmittedwithRecentDischarge!$W2009,"")</f>
        <v/>
      </c>
      <c r="X1757" s="97">
        <f t="array" ref="X1757">RANK($Z1757,$Z$6:$Z$2005,0)+COUNTIF($Z$6:$Z1757,Z1757)</f>
        <v>100</v>
      </c>
      <c r="AC1757" s="97"/>
      <c r="AD1757" s="93"/>
    </row>
    <row r="1758" spans="1:30">
      <c r="A1758" s="97">
        <f t="shared" si="27"/>
        <v>1753</v>
      </c>
      <c r="B1758" s="97"/>
      <c r="C1758" s="51" t="str">
        <f>IF(AND(AdmittedwithRecentDischarge!$O2010&lt;&gt;"",AdmittedwithRecentDischarge!$I2010&lt;&gt;"",AdmittedwithRecentDischarge!$S2010&lt;&gt;""), AdmittedwithRecentDischarge!$S2010,"")</f>
        <v/>
      </c>
      <c r="D1758" s="97">
        <f>RANK($F1758,$F$6:$F$2005,0)+COUNTIF($F$6:$F1758,F1758)</f>
        <v>100</v>
      </c>
      <c r="E1758" s="97"/>
      <c r="F1758" s="97"/>
      <c r="G1758" s="97"/>
      <c r="H1758" s="97"/>
      <c r="I1758" s="93"/>
      <c r="J1758" s="97"/>
      <c r="K1758" s="51" t="str">
        <f>IF(AND(TransferLog!$J1774&lt;&gt;"",TransferLog!$L1774&lt;&gt;""), TransferLog!$L1774,"")</f>
        <v/>
      </c>
      <c r="L1758" s="97">
        <f t="array" ref="L1758">RANK($N1758,$N$6:$N$2005,0)+COUNTIF($N$6:$N1758,N1758)</f>
        <v>100</v>
      </c>
      <c r="M1758" s="97"/>
      <c r="N1758" s="97"/>
      <c r="O1758" s="97"/>
      <c r="P1758" s="97"/>
      <c r="Q1758" s="93"/>
      <c r="U1758" s="93"/>
      <c r="W1758" s="51" t="str">
        <f>IF(AND(AdmittedwithRecentDischarge!$O2010&lt;&gt;"",AdmittedwithRecentDischarge!$I2010&lt;&gt;"",AdmittedwithRecentDischarge!$W2010&lt;&gt;""), AdmittedwithRecentDischarge!$W2010,"")</f>
        <v/>
      </c>
      <c r="X1758" s="97">
        <f t="array" ref="X1758">RANK($Z1758,$Z$6:$Z$2005,0)+COUNTIF($Z$6:$Z1758,Z1758)</f>
        <v>100</v>
      </c>
      <c r="AC1758" s="97"/>
      <c r="AD1758" s="93"/>
    </row>
    <row r="1759" spans="1:30">
      <c r="A1759" s="97">
        <f t="shared" si="27"/>
        <v>1754</v>
      </c>
      <c r="B1759" s="97"/>
      <c r="C1759" s="51" t="str">
        <f>IF(AND(AdmittedwithRecentDischarge!$O2011&lt;&gt;"",AdmittedwithRecentDischarge!$I2011&lt;&gt;"",AdmittedwithRecentDischarge!$S2011&lt;&gt;""), AdmittedwithRecentDischarge!$S2011,"")</f>
        <v/>
      </c>
      <c r="D1759" s="97">
        <f>RANK($F1759,$F$6:$F$2005,0)+COUNTIF($F$6:$F1759,F1759)</f>
        <v>100</v>
      </c>
      <c r="E1759" s="97"/>
      <c r="F1759" s="97"/>
      <c r="G1759" s="97"/>
      <c r="H1759" s="97"/>
      <c r="I1759" s="93"/>
      <c r="J1759" s="97"/>
      <c r="K1759" s="51" t="str">
        <f>IF(AND(TransferLog!$J1775&lt;&gt;"",TransferLog!$L1775&lt;&gt;""), TransferLog!$L1775,"")</f>
        <v/>
      </c>
      <c r="L1759" s="97">
        <f t="array" ref="L1759">RANK($N1759,$N$6:$N$2005,0)+COUNTIF($N$6:$N1759,N1759)</f>
        <v>100</v>
      </c>
      <c r="M1759" s="97"/>
      <c r="N1759" s="97"/>
      <c r="O1759" s="97"/>
      <c r="P1759" s="97"/>
      <c r="Q1759" s="93"/>
      <c r="U1759" s="93"/>
      <c r="W1759" s="51" t="str">
        <f>IF(AND(AdmittedwithRecentDischarge!$O2011&lt;&gt;"",AdmittedwithRecentDischarge!$I2011&lt;&gt;"",AdmittedwithRecentDischarge!$W2011&lt;&gt;""), AdmittedwithRecentDischarge!$W2011,"")</f>
        <v/>
      </c>
      <c r="X1759" s="97">
        <f t="array" ref="X1759">RANK($Z1759,$Z$6:$Z$2005,0)+COUNTIF($Z$6:$Z1759,Z1759)</f>
        <v>100</v>
      </c>
      <c r="AC1759" s="97"/>
      <c r="AD1759" s="93"/>
    </row>
    <row r="1760" spans="1:30">
      <c r="A1760" s="97">
        <f t="shared" si="27"/>
        <v>1755</v>
      </c>
      <c r="B1760" s="97"/>
      <c r="C1760" s="51" t="str">
        <f>IF(AND(AdmittedwithRecentDischarge!$O2012&lt;&gt;"",AdmittedwithRecentDischarge!$I2012&lt;&gt;"",AdmittedwithRecentDischarge!$S2012&lt;&gt;""), AdmittedwithRecentDischarge!$S2012,"")</f>
        <v/>
      </c>
      <c r="D1760" s="97">
        <f>RANK($F1760,$F$6:$F$2005,0)+COUNTIF($F$6:$F1760,F1760)</f>
        <v>100</v>
      </c>
      <c r="E1760" s="97"/>
      <c r="F1760" s="97"/>
      <c r="G1760" s="97"/>
      <c r="H1760" s="97"/>
      <c r="I1760" s="93"/>
      <c r="J1760" s="97"/>
      <c r="K1760" s="51" t="str">
        <f>IF(AND(TransferLog!$J1776&lt;&gt;"",TransferLog!$L1776&lt;&gt;""), TransferLog!$L1776,"")</f>
        <v/>
      </c>
      <c r="L1760" s="97">
        <f t="array" ref="L1760">RANK($N1760,$N$6:$N$2005,0)+COUNTIF($N$6:$N1760,N1760)</f>
        <v>100</v>
      </c>
      <c r="M1760" s="97"/>
      <c r="N1760" s="97"/>
      <c r="O1760" s="97"/>
      <c r="P1760" s="97"/>
      <c r="Q1760" s="93"/>
      <c r="U1760" s="93"/>
      <c r="W1760" s="51" t="str">
        <f>IF(AND(AdmittedwithRecentDischarge!$O2012&lt;&gt;"",AdmittedwithRecentDischarge!$I2012&lt;&gt;"",AdmittedwithRecentDischarge!$W2012&lt;&gt;""), AdmittedwithRecentDischarge!$W2012,"")</f>
        <v/>
      </c>
      <c r="X1760" s="97">
        <f t="array" ref="X1760">RANK($Z1760,$Z$6:$Z$2005,0)+COUNTIF($Z$6:$Z1760,Z1760)</f>
        <v>100</v>
      </c>
      <c r="AC1760" s="97"/>
      <c r="AD1760" s="93"/>
    </row>
    <row r="1761" spans="1:30">
      <c r="A1761" s="97">
        <f t="shared" si="27"/>
        <v>1756</v>
      </c>
      <c r="B1761" s="97"/>
      <c r="C1761" s="51" t="str">
        <f>IF(AND(AdmittedwithRecentDischarge!$O2013&lt;&gt;"",AdmittedwithRecentDischarge!$I2013&lt;&gt;"",AdmittedwithRecentDischarge!$S2013&lt;&gt;""), AdmittedwithRecentDischarge!$S2013,"")</f>
        <v/>
      </c>
      <c r="D1761" s="97">
        <f>RANK($F1761,$F$6:$F$2005,0)+COUNTIF($F$6:$F1761,F1761)</f>
        <v>100</v>
      </c>
      <c r="E1761" s="97"/>
      <c r="F1761" s="97"/>
      <c r="G1761" s="97"/>
      <c r="H1761" s="97"/>
      <c r="I1761" s="93"/>
      <c r="J1761" s="97"/>
      <c r="K1761" s="51" t="str">
        <f>IF(AND(TransferLog!$J1777&lt;&gt;"",TransferLog!$L1777&lt;&gt;""), TransferLog!$L1777,"")</f>
        <v/>
      </c>
      <c r="L1761" s="97">
        <f t="array" ref="L1761">RANK($N1761,$N$6:$N$2005,0)+COUNTIF($N$6:$N1761,N1761)</f>
        <v>100</v>
      </c>
      <c r="M1761" s="97"/>
      <c r="N1761" s="97"/>
      <c r="O1761" s="97"/>
      <c r="P1761" s="97"/>
      <c r="Q1761" s="93"/>
      <c r="U1761" s="93"/>
      <c r="W1761" s="51" t="str">
        <f>IF(AND(AdmittedwithRecentDischarge!$O2013&lt;&gt;"",AdmittedwithRecentDischarge!$I2013&lt;&gt;"",AdmittedwithRecentDischarge!$W2013&lt;&gt;""), AdmittedwithRecentDischarge!$W2013,"")</f>
        <v/>
      </c>
      <c r="X1761" s="97">
        <f t="array" ref="X1761">RANK($Z1761,$Z$6:$Z$2005,0)+COUNTIF($Z$6:$Z1761,Z1761)</f>
        <v>100</v>
      </c>
      <c r="AC1761" s="97"/>
      <c r="AD1761" s="93"/>
    </row>
    <row r="1762" spans="1:30">
      <c r="A1762" s="97">
        <f t="shared" si="27"/>
        <v>1757</v>
      </c>
      <c r="B1762" s="97"/>
      <c r="C1762" s="51" t="str">
        <f>IF(AND(AdmittedwithRecentDischarge!$O2014&lt;&gt;"",AdmittedwithRecentDischarge!$I2014&lt;&gt;"",AdmittedwithRecentDischarge!$S2014&lt;&gt;""), AdmittedwithRecentDischarge!$S2014,"")</f>
        <v/>
      </c>
      <c r="D1762" s="97">
        <f>RANK($F1762,$F$6:$F$2005,0)+COUNTIF($F$6:$F1762,F1762)</f>
        <v>100</v>
      </c>
      <c r="E1762" s="97"/>
      <c r="F1762" s="97"/>
      <c r="G1762" s="97"/>
      <c r="H1762" s="97"/>
      <c r="I1762" s="93"/>
      <c r="J1762" s="97"/>
      <c r="K1762" s="51" t="str">
        <f>IF(AND(TransferLog!$J1778&lt;&gt;"",TransferLog!$L1778&lt;&gt;""), TransferLog!$L1778,"")</f>
        <v/>
      </c>
      <c r="L1762" s="97">
        <f t="array" ref="L1762">RANK($N1762,$N$6:$N$2005,0)+COUNTIF($N$6:$N1762,N1762)</f>
        <v>100</v>
      </c>
      <c r="M1762" s="97"/>
      <c r="N1762" s="97"/>
      <c r="O1762" s="97"/>
      <c r="P1762" s="97"/>
      <c r="Q1762" s="93"/>
      <c r="U1762" s="93"/>
      <c r="W1762" s="51" t="str">
        <f>IF(AND(AdmittedwithRecentDischarge!$O2014&lt;&gt;"",AdmittedwithRecentDischarge!$I2014&lt;&gt;"",AdmittedwithRecentDischarge!$W2014&lt;&gt;""), AdmittedwithRecentDischarge!$W2014,"")</f>
        <v/>
      </c>
      <c r="X1762" s="97">
        <f t="array" ref="X1762">RANK($Z1762,$Z$6:$Z$2005,0)+COUNTIF($Z$6:$Z1762,Z1762)</f>
        <v>100</v>
      </c>
      <c r="AC1762" s="97"/>
      <c r="AD1762" s="93"/>
    </row>
    <row r="1763" spans="1:30">
      <c r="A1763" s="97">
        <f t="shared" si="27"/>
        <v>1758</v>
      </c>
      <c r="B1763" s="97"/>
      <c r="C1763" s="51" t="str">
        <f>IF(AND(AdmittedwithRecentDischarge!$O2015&lt;&gt;"",AdmittedwithRecentDischarge!$I2015&lt;&gt;"",AdmittedwithRecentDischarge!$S2015&lt;&gt;""), AdmittedwithRecentDischarge!$S2015,"")</f>
        <v/>
      </c>
      <c r="D1763" s="97">
        <f>RANK($F1763,$F$6:$F$2005,0)+COUNTIF($F$6:$F1763,F1763)</f>
        <v>100</v>
      </c>
      <c r="E1763" s="97"/>
      <c r="F1763" s="97"/>
      <c r="G1763" s="97"/>
      <c r="H1763" s="97"/>
      <c r="I1763" s="93"/>
      <c r="J1763" s="97"/>
      <c r="K1763" s="51" t="str">
        <f>IF(AND(TransferLog!$J1779&lt;&gt;"",TransferLog!$L1779&lt;&gt;""), TransferLog!$L1779,"")</f>
        <v/>
      </c>
      <c r="L1763" s="97">
        <f t="array" ref="L1763">RANK($N1763,$N$6:$N$2005,0)+COUNTIF($N$6:$N1763,N1763)</f>
        <v>100</v>
      </c>
      <c r="M1763" s="97"/>
      <c r="N1763" s="97"/>
      <c r="O1763" s="97"/>
      <c r="P1763" s="97"/>
      <c r="Q1763" s="93"/>
      <c r="U1763" s="93"/>
      <c r="W1763" s="51" t="str">
        <f>IF(AND(AdmittedwithRecentDischarge!$O2015&lt;&gt;"",AdmittedwithRecentDischarge!$I2015&lt;&gt;"",AdmittedwithRecentDischarge!$W2015&lt;&gt;""), AdmittedwithRecentDischarge!$W2015,"")</f>
        <v/>
      </c>
      <c r="X1763" s="97">
        <f t="array" ref="X1763">RANK($Z1763,$Z$6:$Z$2005,0)+COUNTIF($Z$6:$Z1763,Z1763)</f>
        <v>100</v>
      </c>
      <c r="AC1763" s="97"/>
      <c r="AD1763" s="93"/>
    </row>
    <row r="1764" spans="1:30" s="97" customFormat="1">
      <c r="A1764" s="97">
        <f t="shared" si="27"/>
        <v>1759</v>
      </c>
      <c r="C1764" s="51" t="str">
        <f>IF(AND(AdmittedwithRecentDischarge!$O2016&lt;&gt;"",AdmittedwithRecentDischarge!$I2016&lt;&gt;"",AdmittedwithRecentDischarge!$S2016&lt;&gt;""), AdmittedwithRecentDischarge!$S2016,"")</f>
        <v/>
      </c>
      <c r="D1764" s="97">
        <f>RANK($F1764,$F$6:$F$2005,0)+COUNTIF($F$6:$F1764,F1764)</f>
        <v>100</v>
      </c>
      <c r="I1764" s="93"/>
      <c r="K1764" s="51" t="str">
        <f>IF(AND(TransferLog!$J1780&lt;&gt;"",TransferLog!$L1780&lt;&gt;""), TransferLog!$L1780,"")</f>
        <v/>
      </c>
      <c r="L1764" s="97">
        <f t="array" ref="L1764">RANK($N1764,$N$6:$N$2005,0)+COUNTIF($N$6:$N1764,N1764)</f>
        <v>100</v>
      </c>
      <c r="Q1764" s="93"/>
      <c r="U1764" s="93"/>
      <c r="W1764" s="51" t="str">
        <f>IF(AND(AdmittedwithRecentDischarge!$O2016&lt;&gt;"",AdmittedwithRecentDischarge!$I2016&lt;&gt;"",AdmittedwithRecentDischarge!$W2016&lt;&gt;""), AdmittedwithRecentDischarge!$W2016,"")</f>
        <v/>
      </c>
      <c r="X1764" s="97">
        <f t="array" ref="X1764">RANK($Z1764,$Z$6:$Z$2005,0)+COUNTIF($Z$6:$Z1764,Z1764)</f>
        <v>100</v>
      </c>
      <c r="AD1764" s="93"/>
    </row>
    <row r="1765" spans="1:30" s="97" customFormat="1">
      <c r="A1765" s="97">
        <f t="shared" si="27"/>
        <v>1760</v>
      </c>
      <c r="C1765" s="51" t="str">
        <f>IF(AND(AdmittedwithRecentDischarge!$O2017&lt;&gt;"",AdmittedwithRecentDischarge!$I2017&lt;&gt;"",AdmittedwithRecentDischarge!$S2017&lt;&gt;""), AdmittedwithRecentDischarge!$S2017,"")</f>
        <v/>
      </c>
      <c r="D1765" s="97">
        <f>RANK($F1765,$F$6:$F$2005,0)+COUNTIF($F$6:$F1765,F1765)</f>
        <v>100</v>
      </c>
      <c r="I1765" s="93"/>
      <c r="K1765" s="51" t="str">
        <f>IF(AND(TransferLog!$J1781&lt;&gt;"",TransferLog!$L1781&lt;&gt;""), TransferLog!$L1781,"")</f>
        <v/>
      </c>
      <c r="L1765" s="97">
        <f t="array" ref="L1765">RANK($N1765,$N$6:$N$2005,0)+COUNTIF($N$6:$N1765,N1765)</f>
        <v>100</v>
      </c>
      <c r="Q1765" s="93"/>
      <c r="U1765" s="93"/>
      <c r="W1765" s="51" t="str">
        <f>IF(AND(AdmittedwithRecentDischarge!$O2017&lt;&gt;"",AdmittedwithRecentDischarge!$I2017&lt;&gt;"",AdmittedwithRecentDischarge!$W2017&lt;&gt;""), AdmittedwithRecentDischarge!$W2017,"")</f>
        <v/>
      </c>
      <c r="X1765" s="97">
        <f t="array" ref="X1765">RANK($Z1765,$Z$6:$Z$2005,0)+COUNTIF($Z$6:$Z1765,Z1765)</f>
        <v>100</v>
      </c>
      <c r="AD1765" s="93"/>
    </row>
    <row r="1766" spans="1:30" s="97" customFormat="1">
      <c r="A1766" s="97">
        <f t="shared" si="27"/>
        <v>1761</v>
      </c>
      <c r="C1766" s="51" t="str">
        <f>IF(AND(AdmittedwithRecentDischarge!$O2018&lt;&gt;"",AdmittedwithRecentDischarge!$I2018&lt;&gt;"",AdmittedwithRecentDischarge!$S2018&lt;&gt;""), AdmittedwithRecentDischarge!$S2018,"")</f>
        <v/>
      </c>
      <c r="D1766" s="97">
        <f>RANK($F1766,$F$6:$F$2005,0)+COUNTIF($F$6:$F1766,F1766)</f>
        <v>100</v>
      </c>
      <c r="I1766" s="93"/>
      <c r="K1766" s="51" t="str">
        <f>IF(AND(TransferLog!$J1782&lt;&gt;"",TransferLog!$L1782&lt;&gt;""), TransferLog!$L1782,"")</f>
        <v/>
      </c>
      <c r="L1766" s="97">
        <f t="array" ref="L1766">RANK($N1766,$N$6:$N$2005,0)+COUNTIF($N$6:$N1766,N1766)</f>
        <v>100</v>
      </c>
      <c r="Q1766" s="93"/>
      <c r="U1766" s="93"/>
      <c r="W1766" s="51" t="str">
        <f>IF(AND(AdmittedwithRecentDischarge!$O2018&lt;&gt;"",AdmittedwithRecentDischarge!$I2018&lt;&gt;"",AdmittedwithRecentDischarge!$W2018&lt;&gt;""), AdmittedwithRecentDischarge!$W2018,"")</f>
        <v/>
      </c>
      <c r="X1766" s="97">
        <f t="array" ref="X1766">RANK($Z1766,$Z$6:$Z$2005,0)+COUNTIF($Z$6:$Z1766,Z1766)</f>
        <v>100</v>
      </c>
      <c r="AD1766" s="93"/>
    </row>
    <row r="1767" spans="1:30" s="97" customFormat="1">
      <c r="A1767" s="97">
        <f t="shared" si="27"/>
        <v>1762</v>
      </c>
      <c r="C1767" s="51" t="str">
        <f>IF(AND(AdmittedwithRecentDischarge!$O2019&lt;&gt;"",AdmittedwithRecentDischarge!$I2019&lt;&gt;"",AdmittedwithRecentDischarge!$S2019&lt;&gt;""), AdmittedwithRecentDischarge!$S2019,"")</f>
        <v/>
      </c>
      <c r="D1767" s="97">
        <f>RANK($F1767,$F$6:$F$2005,0)+COUNTIF($F$6:$F1767,F1767)</f>
        <v>100</v>
      </c>
      <c r="I1767" s="93"/>
      <c r="K1767" s="51" t="str">
        <f>IF(AND(TransferLog!$J1783&lt;&gt;"",TransferLog!$L1783&lt;&gt;""), TransferLog!$L1783,"")</f>
        <v/>
      </c>
      <c r="L1767" s="97">
        <f t="array" ref="L1767">RANK($N1767,$N$6:$N$2005,0)+COUNTIF($N$6:$N1767,N1767)</f>
        <v>100</v>
      </c>
      <c r="Q1767" s="93"/>
      <c r="U1767" s="93"/>
      <c r="W1767" s="51" t="str">
        <f>IF(AND(AdmittedwithRecentDischarge!$O2019&lt;&gt;"",AdmittedwithRecentDischarge!$I2019&lt;&gt;"",AdmittedwithRecentDischarge!$W2019&lt;&gt;""), AdmittedwithRecentDischarge!$W2019,"")</f>
        <v/>
      </c>
      <c r="X1767" s="97">
        <f t="array" ref="X1767">RANK($Z1767,$Z$6:$Z$2005,0)+COUNTIF($Z$6:$Z1767,Z1767)</f>
        <v>100</v>
      </c>
      <c r="AD1767" s="93"/>
    </row>
    <row r="1768" spans="1:30" s="97" customFormat="1">
      <c r="A1768" s="97">
        <f t="shared" si="27"/>
        <v>1763</v>
      </c>
      <c r="C1768" s="51" t="str">
        <f>IF(AND(AdmittedwithRecentDischarge!$O2020&lt;&gt;"",AdmittedwithRecentDischarge!$I2020&lt;&gt;"",AdmittedwithRecentDischarge!$S2020&lt;&gt;""), AdmittedwithRecentDischarge!$S2020,"")</f>
        <v/>
      </c>
      <c r="D1768" s="97">
        <f>RANK($F1768,$F$6:$F$2005,0)+COUNTIF($F$6:$F1768,F1768)</f>
        <v>100</v>
      </c>
      <c r="I1768" s="93"/>
      <c r="K1768" s="51" t="str">
        <f>IF(AND(TransferLog!$J1784&lt;&gt;"",TransferLog!$L1784&lt;&gt;""), TransferLog!$L1784,"")</f>
        <v/>
      </c>
      <c r="L1768" s="97">
        <f t="array" ref="L1768">RANK($N1768,$N$6:$N$2005,0)+COUNTIF($N$6:$N1768,N1768)</f>
        <v>100</v>
      </c>
      <c r="Q1768" s="93"/>
      <c r="U1768" s="93"/>
      <c r="W1768" s="51" t="str">
        <f>IF(AND(AdmittedwithRecentDischarge!$O2020&lt;&gt;"",AdmittedwithRecentDischarge!$I2020&lt;&gt;"",AdmittedwithRecentDischarge!$W2020&lt;&gt;""), AdmittedwithRecentDischarge!$W2020,"")</f>
        <v/>
      </c>
      <c r="X1768" s="97">
        <f t="array" ref="X1768">RANK($Z1768,$Z$6:$Z$2005,0)+COUNTIF($Z$6:$Z1768,Z1768)</f>
        <v>100</v>
      </c>
      <c r="AD1768" s="93"/>
    </row>
    <row r="1769" spans="1:30" s="97" customFormat="1">
      <c r="A1769" s="97">
        <f t="shared" si="27"/>
        <v>1764</v>
      </c>
      <c r="C1769" s="51" t="str">
        <f>IF(AND(AdmittedwithRecentDischarge!$O2021&lt;&gt;"",AdmittedwithRecentDischarge!$I2021&lt;&gt;"",AdmittedwithRecentDischarge!$S2021&lt;&gt;""), AdmittedwithRecentDischarge!$S2021,"")</f>
        <v/>
      </c>
      <c r="D1769" s="97">
        <f>RANK($F1769,$F$6:$F$2005,0)+COUNTIF($F$6:$F1769,F1769)</f>
        <v>100</v>
      </c>
      <c r="I1769" s="93"/>
      <c r="K1769" s="51" t="str">
        <f>IF(AND(TransferLog!$J1785&lt;&gt;"",TransferLog!$L1785&lt;&gt;""), TransferLog!$L1785,"")</f>
        <v/>
      </c>
      <c r="L1769" s="97">
        <f t="array" ref="L1769">RANK($N1769,$N$6:$N$2005,0)+COUNTIF($N$6:$N1769,N1769)</f>
        <v>100</v>
      </c>
      <c r="Q1769" s="93"/>
      <c r="U1769" s="93"/>
      <c r="W1769" s="51" t="str">
        <f>IF(AND(AdmittedwithRecentDischarge!$O2021&lt;&gt;"",AdmittedwithRecentDischarge!$I2021&lt;&gt;"",AdmittedwithRecentDischarge!$W2021&lt;&gt;""), AdmittedwithRecentDischarge!$W2021,"")</f>
        <v/>
      </c>
      <c r="X1769" s="97">
        <f t="array" ref="X1769">RANK($Z1769,$Z$6:$Z$2005,0)+COUNTIF($Z$6:$Z1769,Z1769)</f>
        <v>100</v>
      </c>
      <c r="AD1769" s="93"/>
    </row>
    <row r="1770" spans="1:30" s="97" customFormat="1">
      <c r="A1770" s="97">
        <f t="shared" si="27"/>
        <v>1765</v>
      </c>
      <c r="C1770" s="51" t="str">
        <f>IF(AND(AdmittedwithRecentDischarge!$O2022&lt;&gt;"",AdmittedwithRecentDischarge!$I2022&lt;&gt;"",AdmittedwithRecentDischarge!$S2022&lt;&gt;""), AdmittedwithRecentDischarge!$S2022,"")</f>
        <v/>
      </c>
      <c r="D1770" s="97">
        <f>RANK($F1770,$F$6:$F$2005,0)+COUNTIF($F$6:$F1770,F1770)</f>
        <v>100</v>
      </c>
      <c r="I1770" s="93"/>
      <c r="K1770" s="51" t="str">
        <f>IF(AND(TransferLog!$J1786&lt;&gt;"",TransferLog!$L1786&lt;&gt;""), TransferLog!$L1786,"")</f>
        <v/>
      </c>
      <c r="L1770" s="97">
        <f t="array" ref="L1770">RANK($N1770,$N$6:$N$2005,0)+COUNTIF($N$6:$N1770,N1770)</f>
        <v>100</v>
      </c>
      <c r="Q1770" s="93"/>
      <c r="U1770" s="93"/>
      <c r="W1770" s="51" t="str">
        <f>IF(AND(AdmittedwithRecentDischarge!$O2022&lt;&gt;"",AdmittedwithRecentDischarge!$I2022&lt;&gt;"",AdmittedwithRecentDischarge!$W2022&lt;&gt;""), AdmittedwithRecentDischarge!$W2022,"")</f>
        <v/>
      </c>
      <c r="X1770" s="97">
        <f t="array" ref="X1770">RANK($Z1770,$Z$6:$Z$2005,0)+COUNTIF($Z$6:$Z1770,Z1770)</f>
        <v>100</v>
      </c>
      <c r="AD1770" s="93"/>
    </row>
    <row r="1771" spans="1:30" s="97" customFormat="1">
      <c r="A1771" s="97">
        <f t="shared" si="27"/>
        <v>1766</v>
      </c>
      <c r="C1771" s="51" t="str">
        <f>IF(AND(AdmittedwithRecentDischarge!$O2023&lt;&gt;"",AdmittedwithRecentDischarge!$I2023&lt;&gt;"",AdmittedwithRecentDischarge!$S2023&lt;&gt;""), AdmittedwithRecentDischarge!$S2023,"")</f>
        <v/>
      </c>
      <c r="D1771" s="97">
        <f>RANK($F1771,$F$6:$F$2005,0)+COUNTIF($F$6:$F1771,F1771)</f>
        <v>100</v>
      </c>
      <c r="I1771" s="93"/>
      <c r="K1771" s="51" t="str">
        <f>IF(AND(TransferLog!$J1787&lt;&gt;"",TransferLog!$L1787&lt;&gt;""), TransferLog!$L1787,"")</f>
        <v/>
      </c>
      <c r="L1771" s="97">
        <f t="array" ref="L1771">RANK($N1771,$N$6:$N$2005,0)+COUNTIF($N$6:$N1771,N1771)</f>
        <v>100</v>
      </c>
      <c r="Q1771" s="93"/>
      <c r="U1771" s="93"/>
      <c r="W1771" s="51" t="str">
        <f>IF(AND(AdmittedwithRecentDischarge!$O2023&lt;&gt;"",AdmittedwithRecentDischarge!$I2023&lt;&gt;"",AdmittedwithRecentDischarge!$W2023&lt;&gt;""), AdmittedwithRecentDischarge!$W2023,"")</f>
        <v/>
      </c>
      <c r="X1771" s="97">
        <f t="array" ref="X1771">RANK($Z1771,$Z$6:$Z$2005,0)+COUNTIF($Z$6:$Z1771,Z1771)</f>
        <v>100</v>
      </c>
      <c r="AD1771" s="93"/>
    </row>
    <row r="1772" spans="1:30" s="97" customFormat="1">
      <c r="A1772" s="97">
        <f t="shared" si="27"/>
        <v>1767</v>
      </c>
      <c r="C1772" s="51" t="str">
        <f>IF(AND(AdmittedwithRecentDischarge!$O2024&lt;&gt;"",AdmittedwithRecentDischarge!$I2024&lt;&gt;"",AdmittedwithRecentDischarge!$S2024&lt;&gt;""), AdmittedwithRecentDischarge!$S2024,"")</f>
        <v/>
      </c>
      <c r="D1772" s="97">
        <f>RANK($F1772,$F$6:$F$2005,0)+COUNTIF($F$6:$F1772,F1772)</f>
        <v>100</v>
      </c>
      <c r="I1772" s="93"/>
      <c r="K1772" s="51" t="str">
        <f>IF(AND(TransferLog!$J1788&lt;&gt;"",TransferLog!$L1788&lt;&gt;""), TransferLog!$L1788,"")</f>
        <v/>
      </c>
      <c r="L1772" s="97">
        <f t="array" ref="L1772">RANK($N1772,$N$6:$N$2005,0)+COUNTIF($N$6:$N1772,N1772)</f>
        <v>100</v>
      </c>
      <c r="Q1772" s="93"/>
      <c r="U1772" s="93"/>
      <c r="W1772" s="51" t="str">
        <f>IF(AND(AdmittedwithRecentDischarge!$O2024&lt;&gt;"",AdmittedwithRecentDischarge!$I2024&lt;&gt;"",AdmittedwithRecentDischarge!$W2024&lt;&gt;""), AdmittedwithRecentDischarge!$W2024,"")</f>
        <v/>
      </c>
      <c r="X1772" s="97">
        <f t="array" ref="X1772">RANK($Z1772,$Z$6:$Z$2005,0)+COUNTIF($Z$6:$Z1772,Z1772)</f>
        <v>100</v>
      </c>
      <c r="AD1772" s="93"/>
    </row>
    <row r="1773" spans="1:30" s="97" customFormat="1">
      <c r="A1773" s="97">
        <f t="shared" si="27"/>
        <v>1768</v>
      </c>
      <c r="C1773" s="51" t="str">
        <f>IF(AND(AdmittedwithRecentDischarge!$O2025&lt;&gt;"",AdmittedwithRecentDischarge!$I2025&lt;&gt;"",AdmittedwithRecentDischarge!$S2025&lt;&gt;""), AdmittedwithRecentDischarge!$S2025,"")</f>
        <v/>
      </c>
      <c r="D1773" s="97">
        <f>RANK($F1773,$F$6:$F$2005,0)+COUNTIF($F$6:$F1773,F1773)</f>
        <v>100</v>
      </c>
      <c r="I1773" s="93"/>
      <c r="K1773" s="51" t="str">
        <f>IF(AND(TransferLog!$J1789&lt;&gt;"",TransferLog!$L1789&lt;&gt;""), TransferLog!$L1789,"")</f>
        <v/>
      </c>
      <c r="L1773" s="97">
        <f t="array" ref="L1773">RANK($N1773,$N$6:$N$2005,0)+COUNTIF($N$6:$N1773,N1773)</f>
        <v>100</v>
      </c>
      <c r="Q1773" s="93"/>
      <c r="U1773" s="93"/>
      <c r="W1773" s="51" t="str">
        <f>IF(AND(AdmittedwithRecentDischarge!$O2025&lt;&gt;"",AdmittedwithRecentDischarge!$I2025&lt;&gt;"",AdmittedwithRecentDischarge!$W2025&lt;&gt;""), AdmittedwithRecentDischarge!$W2025,"")</f>
        <v/>
      </c>
      <c r="X1773" s="97">
        <f t="array" ref="X1773">RANK($Z1773,$Z$6:$Z$2005,0)+COUNTIF($Z$6:$Z1773,Z1773)</f>
        <v>100</v>
      </c>
      <c r="AD1773" s="93"/>
    </row>
    <row r="1774" spans="1:30" s="97" customFormat="1">
      <c r="A1774" s="97">
        <f t="shared" si="27"/>
        <v>1769</v>
      </c>
      <c r="C1774" s="51" t="str">
        <f>IF(AND(AdmittedwithRecentDischarge!$O2026&lt;&gt;"",AdmittedwithRecentDischarge!$I2026&lt;&gt;"",AdmittedwithRecentDischarge!$S2026&lt;&gt;""), AdmittedwithRecentDischarge!$S2026,"")</f>
        <v/>
      </c>
      <c r="D1774" s="97">
        <f>RANK($F1774,$F$6:$F$2005,0)+COUNTIF($F$6:$F1774,F1774)</f>
        <v>100</v>
      </c>
      <c r="I1774" s="93"/>
      <c r="K1774" s="51" t="str">
        <f>IF(AND(TransferLog!$J1790&lt;&gt;"",TransferLog!$L1790&lt;&gt;""), TransferLog!$L1790,"")</f>
        <v/>
      </c>
      <c r="L1774" s="97">
        <f t="array" ref="L1774">RANK($N1774,$N$6:$N$2005,0)+COUNTIF($N$6:$N1774,N1774)</f>
        <v>100</v>
      </c>
      <c r="Q1774" s="93"/>
      <c r="U1774" s="93"/>
      <c r="W1774" s="51" t="str">
        <f>IF(AND(AdmittedwithRecentDischarge!$O2026&lt;&gt;"",AdmittedwithRecentDischarge!$I2026&lt;&gt;"",AdmittedwithRecentDischarge!$W2026&lt;&gt;""), AdmittedwithRecentDischarge!$W2026,"")</f>
        <v/>
      </c>
      <c r="X1774" s="97">
        <f t="array" ref="X1774">RANK($Z1774,$Z$6:$Z$2005,0)+COUNTIF($Z$6:$Z1774,Z1774)</f>
        <v>100</v>
      </c>
      <c r="AD1774" s="93"/>
    </row>
    <row r="1775" spans="1:30" s="97" customFormat="1">
      <c r="A1775" s="97">
        <f t="shared" si="27"/>
        <v>1770</v>
      </c>
      <c r="C1775" s="51" t="str">
        <f>IF(AND(AdmittedwithRecentDischarge!$O2027&lt;&gt;"",AdmittedwithRecentDischarge!$I2027&lt;&gt;"",AdmittedwithRecentDischarge!$S2027&lt;&gt;""), AdmittedwithRecentDischarge!$S2027,"")</f>
        <v/>
      </c>
      <c r="D1775" s="97">
        <f>RANK($F1775,$F$6:$F$2005,0)+COUNTIF($F$6:$F1775,F1775)</f>
        <v>100</v>
      </c>
      <c r="I1775" s="93"/>
      <c r="K1775" s="51" t="str">
        <f>IF(AND(TransferLog!$J1791&lt;&gt;"",TransferLog!$L1791&lt;&gt;""), TransferLog!$L1791,"")</f>
        <v/>
      </c>
      <c r="L1775" s="97">
        <f t="array" ref="L1775">RANK($N1775,$N$6:$N$2005,0)+COUNTIF($N$6:$N1775,N1775)</f>
        <v>100</v>
      </c>
      <c r="Q1775" s="93"/>
      <c r="U1775" s="93"/>
      <c r="W1775" s="51" t="str">
        <f>IF(AND(AdmittedwithRecentDischarge!$O2027&lt;&gt;"",AdmittedwithRecentDischarge!$I2027&lt;&gt;"",AdmittedwithRecentDischarge!$W2027&lt;&gt;""), AdmittedwithRecentDischarge!$W2027,"")</f>
        <v/>
      </c>
      <c r="X1775" s="97">
        <f t="array" ref="X1775">RANK($Z1775,$Z$6:$Z$2005,0)+COUNTIF($Z$6:$Z1775,Z1775)</f>
        <v>100</v>
      </c>
      <c r="AD1775" s="93"/>
    </row>
    <row r="1776" spans="1:30" s="97" customFormat="1">
      <c r="A1776" s="97">
        <f t="shared" si="27"/>
        <v>1771</v>
      </c>
      <c r="C1776" s="51" t="str">
        <f>IF(AND(AdmittedwithRecentDischarge!$O2028&lt;&gt;"",AdmittedwithRecentDischarge!$I2028&lt;&gt;"",AdmittedwithRecentDischarge!$S2028&lt;&gt;""), AdmittedwithRecentDischarge!$S2028,"")</f>
        <v/>
      </c>
      <c r="D1776" s="97">
        <f>RANK($F1776,$F$6:$F$2005,0)+COUNTIF($F$6:$F1776,F1776)</f>
        <v>100</v>
      </c>
      <c r="I1776" s="93"/>
      <c r="K1776" s="51" t="str">
        <f>IF(AND(TransferLog!$J1792&lt;&gt;"",TransferLog!$L1792&lt;&gt;""), TransferLog!$L1792,"")</f>
        <v/>
      </c>
      <c r="L1776" s="97">
        <f t="array" ref="L1776">RANK($N1776,$N$6:$N$2005,0)+COUNTIF($N$6:$N1776,N1776)</f>
        <v>100</v>
      </c>
      <c r="Q1776" s="93"/>
      <c r="U1776" s="93"/>
      <c r="W1776" s="51" t="str">
        <f>IF(AND(AdmittedwithRecentDischarge!$O2028&lt;&gt;"",AdmittedwithRecentDischarge!$I2028&lt;&gt;"",AdmittedwithRecentDischarge!$W2028&lt;&gt;""), AdmittedwithRecentDischarge!$W2028,"")</f>
        <v/>
      </c>
      <c r="X1776" s="97">
        <f t="array" ref="X1776">RANK($Z1776,$Z$6:$Z$2005,0)+COUNTIF($Z$6:$Z1776,Z1776)</f>
        <v>100</v>
      </c>
      <c r="AD1776" s="93"/>
    </row>
    <row r="1777" spans="1:30" s="97" customFormat="1">
      <c r="A1777" s="97">
        <f t="shared" si="27"/>
        <v>1772</v>
      </c>
      <c r="C1777" s="51" t="str">
        <f>IF(AND(AdmittedwithRecentDischarge!$O2029&lt;&gt;"",AdmittedwithRecentDischarge!$I2029&lt;&gt;"",AdmittedwithRecentDischarge!$S2029&lt;&gt;""), AdmittedwithRecentDischarge!$S2029,"")</f>
        <v/>
      </c>
      <c r="D1777" s="97">
        <f>RANK($F1777,$F$6:$F$2005,0)+COUNTIF($F$6:$F1777,F1777)</f>
        <v>100</v>
      </c>
      <c r="I1777" s="93"/>
      <c r="K1777" s="51" t="str">
        <f>IF(AND(TransferLog!$J1793&lt;&gt;"",TransferLog!$L1793&lt;&gt;""), TransferLog!$L1793,"")</f>
        <v/>
      </c>
      <c r="L1777" s="97">
        <f t="array" ref="L1777">RANK($N1777,$N$6:$N$2005,0)+COUNTIF($N$6:$N1777,N1777)</f>
        <v>100</v>
      </c>
      <c r="Q1777" s="93"/>
      <c r="U1777" s="93"/>
      <c r="W1777" s="51" t="str">
        <f>IF(AND(AdmittedwithRecentDischarge!$O2029&lt;&gt;"",AdmittedwithRecentDischarge!$I2029&lt;&gt;"",AdmittedwithRecentDischarge!$W2029&lt;&gt;""), AdmittedwithRecentDischarge!$W2029,"")</f>
        <v/>
      </c>
      <c r="X1777" s="97">
        <f t="array" ref="X1777">RANK($Z1777,$Z$6:$Z$2005,0)+COUNTIF($Z$6:$Z1777,Z1777)</f>
        <v>100</v>
      </c>
      <c r="AD1777" s="93"/>
    </row>
    <row r="1778" spans="1:30" s="97" customFormat="1">
      <c r="A1778" s="97">
        <f t="shared" si="27"/>
        <v>1773</v>
      </c>
      <c r="C1778" s="51" t="str">
        <f>IF(AND(AdmittedwithRecentDischarge!$O2030&lt;&gt;"",AdmittedwithRecentDischarge!$I2030&lt;&gt;"",AdmittedwithRecentDischarge!$S2030&lt;&gt;""), AdmittedwithRecentDischarge!$S2030,"")</f>
        <v/>
      </c>
      <c r="D1778" s="97">
        <f>RANK($F1778,$F$6:$F$2005,0)+COUNTIF($F$6:$F1778,F1778)</f>
        <v>100</v>
      </c>
      <c r="I1778" s="93"/>
      <c r="K1778" s="51" t="str">
        <f>IF(AND(TransferLog!$J1794&lt;&gt;"",TransferLog!$L1794&lt;&gt;""), TransferLog!$L1794,"")</f>
        <v/>
      </c>
      <c r="L1778" s="97">
        <f t="array" ref="L1778">RANK($N1778,$N$6:$N$2005,0)+COUNTIF($N$6:$N1778,N1778)</f>
        <v>100</v>
      </c>
      <c r="Q1778" s="93"/>
      <c r="U1778" s="93"/>
      <c r="W1778" s="51" t="str">
        <f>IF(AND(AdmittedwithRecentDischarge!$O2030&lt;&gt;"",AdmittedwithRecentDischarge!$I2030&lt;&gt;"",AdmittedwithRecentDischarge!$W2030&lt;&gt;""), AdmittedwithRecentDischarge!$W2030,"")</f>
        <v/>
      </c>
      <c r="X1778" s="97">
        <f t="array" ref="X1778">RANK($Z1778,$Z$6:$Z$2005,0)+COUNTIF($Z$6:$Z1778,Z1778)</f>
        <v>100</v>
      </c>
      <c r="AD1778" s="93"/>
    </row>
    <row r="1779" spans="1:30" s="97" customFormat="1">
      <c r="A1779" s="97">
        <f t="shared" si="27"/>
        <v>1774</v>
      </c>
      <c r="C1779" s="51" t="str">
        <f>IF(AND(AdmittedwithRecentDischarge!$O2031&lt;&gt;"",AdmittedwithRecentDischarge!$I2031&lt;&gt;"",AdmittedwithRecentDischarge!$S2031&lt;&gt;""), AdmittedwithRecentDischarge!$S2031,"")</f>
        <v/>
      </c>
      <c r="D1779" s="97">
        <f>RANK($F1779,$F$6:$F$2005,0)+COUNTIF($F$6:$F1779,F1779)</f>
        <v>100</v>
      </c>
      <c r="I1779" s="93"/>
      <c r="K1779" s="51" t="str">
        <f>IF(AND(TransferLog!$J1795&lt;&gt;"",TransferLog!$L1795&lt;&gt;""), TransferLog!$L1795,"")</f>
        <v/>
      </c>
      <c r="L1779" s="97">
        <f t="array" ref="L1779">RANK($N1779,$N$6:$N$2005,0)+COUNTIF($N$6:$N1779,N1779)</f>
        <v>100</v>
      </c>
      <c r="Q1779" s="93"/>
      <c r="U1779" s="93"/>
      <c r="W1779" s="51" t="str">
        <f>IF(AND(AdmittedwithRecentDischarge!$O2031&lt;&gt;"",AdmittedwithRecentDischarge!$I2031&lt;&gt;"",AdmittedwithRecentDischarge!$W2031&lt;&gt;""), AdmittedwithRecentDischarge!$W2031,"")</f>
        <v/>
      </c>
      <c r="X1779" s="97">
        <f t="array" ref="X1779">RANK($Z1779,$Z$6:$Z$2005,0)+COUNTIF($Z$6:$Z1779,Z1779)</f>
        <v>100</v>
      </c>
      <c r="AD1779" s="93"/>
    </row>
    <row r="1780" spans="1:30" s="97" customFormat="1">
      <c r="A1780" s="97">
        <f t="shared" si="27"/>
        <v>1775</v>
      </c>
      <c r="C1780" s="51" t="str">
        <f>IF(AND(AdmittedwithRecentDischarge!$O2032&lt;&gt;"",AdmittedwithRecentDischarge!$I2032&lt;&gt;"",AdmittedwithRecentDischarge!$S2032&lt;&gt;""), AdmittedwithRecentDischarge!$S2032,"")</f>
        <v/>
      </c>
      <c r="D1780" s="97">
        <f>RANK($F1780,$F$6:$F$2005,0)+COUNTIF($F$6:$F1780,F1780)</f>
        <v>100</v>
      </c>
      <c r="I1780" s="93"/>
      <c r="K1780" s="51" t="str">
        <f>IF(AND(TransferLog!$J1796&lt;&gt;"",TransferLog!$L1796&lt;&gt;""), TransferLog!$L1796,"")</f>
        <v/>
      </c>
      <c r="L1780" s="97">
        <f t="array" ref="L1780">RANK($N1780,$N$6:$N$2005,0)+COUNTIF($N$6:$N1780,N1780)</f>
        <v>100</v>
      </c>
      <c r="Q1780" s="93"/>
      <c r="U1780" s="93"/>
      <c r="W1780" s="51" t="str">
        <f>IF(AND(AdmittedwithRecentDischarge!$O2032&lt;&gt;"",AdmittedwithRecentDischarge!$I2032&lt;&gt;"",AdmittedwithRecentDischarge!$W2032&lt;&gt;""), AdmittedwithRecentDischarge!$W2032,"")</f>
        <v/>
      </c>
      <c r="X1780" s="97">
        <f t="array" ref="X1780">RANK($Z1780,$Z$6:$Z$2005,0)+COUNTIF($Z$6:$Z1780,Z1780)</f>
        <v>100</v>
      </c>
      <c r="AD1780" s="93"/>
    </row>
    <row r="1781" spans="1:30" s="97" customFormat="1">
      <c r="A1781" s="97">
        <f t="shared" si="27"/>
        <v>1776</v>
      </c>
      <c r="C1781" s="51" t="str">
        <f>IF(AND(AdmittedwithRecentDischarge!$O2033&lt;&gt;"",AdmittedwithRecentDischarge!$I2033&lt;&gt;"",AdmittedwithRecentDischarge!$S2033&lt;&gt;""), AdmittedwithRecentDischarge!$S2033,"")</f>
        <v/>
      </c>
      <c r="D1781" s="97">
        <f>RANK($F1781,$F$6:$F$2005,0)+COUNTIF($F$6:$F1781,F1781)</f>
        <v>100</v>
      </c>
      <c r="I1781" s="93"/>
      <c r="K1781" s="51" t="str">
        <f>IF(AND(TransferLog!$J1797&lt;&gt;"",TransferLog!$L1797&lt;&gt;""), TransferLog!$L1797,"")</f>
        <v/>
      </c>
      <c r="L1781" s="97">
        <f t="array" ref="L1781">RANK($N1781,$N$6:$N$2005,0)+COUNTIF($N$6:$N1781,N1781)</f>
        <v>100</v>
      </c>
      <c r="Q1781" s="93"/>
      <c r="U1781" s="93"/>
      <c r="W1781" s="51" t="str">
        <f>IF(AND(AdmittedwithRecentDischarge!$O2033&lt;&gt;"",AdmittedwithRecentDischarge!$I2033&lt;&gt;"",AdmittedwithRecentDischarge!$W2033&lt;&gt;""), AdmittedwithRecentDischarge!$W2033,"")</f>
        <v/>
      </c>
      <c r="X1781" s="97">
        <f t="array" ref="X1781">RANK($Z1781,$Z$6:$Z$2005,0)+COUNTIF($Z$6:$Z1781,Z1781)</f>
        <v>100</v>
      </c>
      <c r="AD1781" s="93"/>
    </row>
    <row r="1782" spans="1:30" s="97" customFormat="1">
      <c r="A1782" s="97">
        <f t="shared" si="27"/>
        <v>1777</v>
      </c>
      <c r="C1782" s="51" t="str">
        <f>IF(AND(AdmittedwithRecentDischarge!$O2034&lt;&gt;"",AdmittedwithRecentDischarge!$I2034&lt;&gt;"",AdmittedwithRecentDischarge!$S2034&lt;&gt;""), AdmittedwithRecentDischarge!$S2034,"")</f>
        <v/>
      </c>
      <c r="D1782" s="97">
        <f>RANK($F1782,$F$6:$F$2005,0)+COUNTIF($F$6:$F1782,F1782)</f>
        <v>100</v>
      </c>
      <c r="I1782" s="93"/>
      <c r="K1782" s="51" t="str">
        <f>IF(AND(TransferLog!$J1798&lt;&gt;"",TransferLog!$L1798&lt;&gt;""), TransferLog!$L1798,"")</f>
        <v/>
      </c>
      <c r="L1782" s="97">
        <f t="array" ref="L1782">RANK($N1782,$N$6:$N$2005,0)+COUNTIF($N$6:$N1782,N1782)</f>
        <v>100</v>
      </c>
      <c r="Q1782" s="93"/>
      <c r="U1782" s="93"/>
      <c r="W1782" s="51" t="str">
        <f>IF(AND(AdmittedwithRecentDischarge!$O2034&lt;&gt;"",AdmittedwithRecentDischarge!$I2034&lt;&gt;"",AdmittedwithRecentDischarge!$W2034&lt;&gt;""), AdmittedwithRecentDischarge!$W2034,"")</f>
        <v/>
      </c>
      <c r="X1782" s="97">
        <f t="array" ref="X1782">RANK($Z1782,$Z$6:$Z$2005,0)+COUNTIF($Z$6:$Z1782,Z1782)</f>
        <v>100</v>
      </c>
      <c r="AD1782" s="93"/>
    </row>
    <row r="1783" spans="1:30" s="97" customFormat="1">
      <c r="A1783" s="97">
        <f t="shared" si="27"/>
        <v>1778</v>
      </c>
      <c r="C1783" s="51" t="str">
        <f>IF(AND(AdmittedwithRecentDischarge!$O2035&lt;&gt;"",AdmittedwithRecentDischarge!$I2035&lt;&gt;"",AdmittedwithRecentDischarge!$S2035&lt;&gt;""), AdmittedwithRecentDischarge!$S2035,"")</f>
        <v/>
      </c>
      <c r="D1783" s="97">
        <f>RANK($F1783,$F$6:$F$2005,0)+COUNTIF($F$6:$F1783,F1783)</f>
        <v>100</v>
      </c>
      <c r="I1783" s="93"/>
      <c r="K1783" s="51" t="str">
        <f>IF(AND(TransferLog!$J1799&lt;&gt;"",TransferLog!$L1799&lt;&gt;""), TransferLog!$L1799,"")</f>
        <v/>
      </c>
      <c r="L1783" s="97">
        <f t="array" ref="L1783">RANK($N1783,$N$6:$N$2005,0)+COUNTIF($N$6:$N1783,N1783)</f>
        <v>100</v>
      </c>
      <c r="Q1783" s="93"/>
      <c r="U1783" s="93"/>
      <c r="W1783" s="51" t="str">
        <f>IF(AND(AdmittedwithRecentDischarge!$O2035&lt;&gt;"",AdmittedwithRecentDischarge!$I2035&lt;&gt;"",AdmittedwithRecentDischarge!$W2035&lt;&gt;""), AdmittedwithRecentDischarge!$W2035,"")</f>
        <v/>
      </c>
      <c r="X1783" s="97">
        <f t="array" ref="X1783">RANK($Z1783,$Z$6:$Z$2005,0)+COUNTIF($Z$6:$Z1783,Z1783)</f>
        <v>100</v>
      </c>
      <c r="AD1783" s="93"/>
    </row>
    <row r="1784" spans="1:30" s="97" customFormat="1">
      <c r="A1784" s="97">
        <f t="shared" si="27"/>
        <v>1779</v>
      </c>
      <c r="C1784" s="51" t="str">
        <f>IF(AND(AdmittedwithRecentDischarge!$O2036&lt;&gt;"",AdmittedwithRecentDischarge!$I2036&lt;&gt;"",AdmittedwithRecentDischarge!$S2036&lt;&gt;""), AdmittedwithRecentDischarge!$S2036,"")</f>
        <v/>
      </c>
      <c r="D1784" s="97">
        <f>RANK($F1784,$F$6:$F$2005,0)+COUNTIF($F$6:$F1784,F1784)</f>
        <v>100</v>
      </c>
      <c r="I1784" s="93"/>
      <c r="K1784" s="51" t="str">
        <f>IF(AND(TransferLog!$J1800&lt;&gt;"",TransferLog!$L1800&lt;&gt;""), TransferLog!$L1800,"")</f>
        <v/>
      </c>
      <c r="L1784" s="97">
        <f t="array" ref="L1784">RANK($N1784,$N$6:$N$2005,0)+COUNTIF($N$6:$N1784,N1784)</f>
        <v>100</v>
      </c>
      <c r="Q1784" s="93"/>
      <c r="U1784" s="93"/>
      <c r="W1784" s="51" t="str">
        <f>IF(AND(AdmittedwithRecentDischarge!$O2036&lt;&gt;"",AdmittedwithRecentDischarge!$I2036&lt;&gt;"",AdmittedwithRecentDischarge!$W2036&lt;&gt;""), AdmittedwithRecentDischarge!$W2036,"")</f>
        <v/>
      </c>
      <c r="X1784" s="97">
        <f t="array" ref="X1784">RANK($Z1784,$Z$6:$Z$2005,0)+COUNTIF($Z$6:$Z1784,Z1784)</f>
        <v>100</v>
      </c>
      <c r="AD1784" s="93"/>
    </row>
    <row r="1785" spans="1:30" s="97" customFormat="1">
      <c r="A1785" s="97">
        <f t="shared" si="27"/>
        <v>1780</v>
      </c>
      <c r="C1785" s="51" t="str">
        <f>IF(AND(AdmittedwithRecentDischarge!$O2037&lt;&gt;"",AdmittedwithRecentDischarge!$I2037&lt;&gt;"",AdmittedwithRecentDischarge!$S2037&lt;&gt;""), AdmittedwithRecentDischarge!$S2037,"")</f>
        <v/>
      </c>
      <c r="D1785" s="97">
        <f>RANK($F1785,$F$6:$F$2005,0)+COUNTIF($F$6:$F1785,F1785)</f>
        <v>100</v>
      </c>
      <c r="I1785" s="93"/>
      <c r="K1785" s="51" t="str">
        <f>IF(AND(TransferLog!$J1801&lt;&gt;"",TransferLog!$L1801&lt;&gt;""), TransferLog!$L1801,"")</f>
        <v/>
      </c>
      <c r="L1785" s="97">
        <f t="array" ref="L1785">RANK($N1785,$N$6:$N$2005,0)+COUNTIF($N$6:$N1785,N1785)</f>
        <v>100</v>
      </c>
      <c r="Q1785" s="93"/>
      <c r="U1785" s="93"/>
      <c r="W1785" s="51" t="str">
        <f>IF(AND(AdmittedwithRecentDischarge!$O2037&lt;&gt;"",AdmittedwithRecentDischarge!$I2037&lt;&gt;"",AdmittedwithRecentDischarge!$W2037&lt;&gt;""), AdmittedwithRecentDischarge!$W2037,"")</f>
        <v/>
      </c>
      <c r="X1785" s="97">
        <f t="array" ref="X1785">RANK($Z1785,$Z$6:$Z$2005,0)+COUNTIF($Z$6:$Z1785,Z1785)</f>
        <v>100</v>
      </c>
      <c r="AD1785" s="93"/>
    </row>
    <row r="1786" spans="1:30" s="97" customFormat="1">
      <c r="A1786" s="97">
        <f t="shared" si="27"/>
        <v>1781</v>
      </c>
      <c r="C1786" s="51" t="str">
        <f>IF(AND(AdmittedwithRecentDischarge!$O2038&lt;&gt;"",AdmittedwithRecentDischarge!$I2038&lt;&gt;"",AdmittedwithRecentDischarge!$S2038&lt;&gt;""), AdmittedwithRecentDischarge!$S2038,"")</f>
        <v/>
      </c>
      <c r="D1786" s="97">
        <f>RANK($F1786,$F$6:$F$2005,0)+COUNTIF($F$6:$F1786,F1786)</f>
        <v>100</v>
      </c>
      <c r="I1786" s="93"/>
      <c r="K1786" s="51" t="str">
        <f>IF(AND(TransferLog!$J1802&lt;&gt;"",TransferLog!$L1802&lt;&gt;""), TransferLog!$L1802,"")</f>
        <v/>
      </c>
      <c r="L1786" s="97">
        <f t="array" ref="L1786">RANK($N1786,$N$6:$N$2005,0)+COUNTIF($N$6:$N1786,N1786)</f>
        <v>100</v>
      </c>
      <c r="Q1786" s="93"/>
      <c r="U1786" s="93"/>
      <c r="W1786" s="51" t="str">
        <f>IF(AND(AdmittedwithRecentDischarge!$O2038&lt;&gt;"",AdmittedwithRecentDischarge!$I2038&lt;&gt;"",AdmittedwithRecentDischarge!$W2038&lt;&gt;""), AdmittedwithRecentDischarge!$W2038,"")</f>
        <v/>
      </c>
      <c r="X1786" s="97">
        <f t="array" ref="X1786">RANK($Z1786,$Z$6:$Z$2005,0)+COUNTIF($Z$6:$Z1786,Z1786)</f>
        <v>100</v>
      </c>
      <c r="AD1786" s="93"/>
    </row>
    <row r="1787" spans="1:30" s="97" customFormat="1">
      <c r="A1787" s="97">
        <f t="shared" si="27"/>
        <v>1782</v>
      </c>
      <c r="C1787" s="51" t="str">
        <f>IF(AND(AdmittedwithRecentDischarge!$O2039&lt;&gt;"",AdmittedwithRecentDischarge!$I2039&lt;&gt;"",AdmittedwithRecentDischarge!$S2039&lt;&gt;""), AdmittedwithRecentDischarge!$S2039,"")</f>
        <v/>
      </c>
      <c r="D1787" s="97">
        <f>RANK($F1787,$F$6:$F$2005,0)+COUNTIF($F$6:$F1787,F1787)</f>
        <v>100</v>
      </c>
      <c r="I1787" s="93"/>
      <c r="K1787" s="51" t="str">
        <f>IF(AND(TransferLog!$J1803&lt;&gt;"",TransferLog!$L1803&lt;&gt;""), TransferLog!$L1803,"")</f>
        <v/>
      </c>
      <c r="L1787" s="97">
        <f t="array" ref="L1787">RANK($N1787,$N$6:$N$2005,0)+COUNTIF($N$6:$N1787,N1787)</f>
        <v>100</v>
      </c>
      <c r="Q1787" s="93"/>
      <c r="U1787" s="93"/>
      <c r="W1787" s="51" t="str">
        <f>IF(AND(AdmittedwithRecentDischarge!$O2039&lt;&gt;"",AdmittedwithRecentDischarge!$I2039&lt;&gt;"",AdmittedwithRecentDischarge!$W2039&lt;&gt;""), AdmittedwithRecentDischarge!$W2039,"")</f>
        <v/>
      </c>
      <c r="X1787" s="97">
        <f t="array" ref="X1787">RANK($Z1787,$Z$6:$Z$2005,0)+COUNTIF($Z$6:$Z1787,Z1787)</f>
        <v>100</v>
      </c>
      <c r="AD1787" s="93"/>
    </row>
    <row r="1788" spans="1:30" s="97" customFormat="1">
      <c r="A1788" s="97">
        <f t="shared" si="27"/>
        <v>1783</v>
      </c>
      <c r="C1788" s="51" t="str">
        <f>IF(AND(AdmittedwithRecentDischarge!$O2040&lt;&gt;"",AdmittedwithRecentDischarge!$I2040&lt;&gt;"",AdmittedwithRecentDischarge!$S2040&lt;&gt;""), AdmittedwithRecentDischarge!$S2040,"")</f>
        <v/>
      </c>
      <c r="D1788" s="97">
        <f>RANK($F1788,$F$6:$F$2005,0)+COUNTIF($F$6:$F1788,F1788)</f>
        <v>100</v>
      </c>
      <c r="I1788" s="93"/>
      <c r="K1788" s="51" t="str">
        <f>IF(AND(TransferLog!$J1804&lt;&gt;"",TransferLog!$L1804&lt;&gt;""), TransferLog!$L1804,"")</f>
        <v/>
      </c>
      <c r="L1788" s="97">
        <f t="array" ref="L1788">RANK($N1788,$N$6:$N$2005,0)+COUNTIF($N$6:$N1788,N1788)</f>
        <v>100</v>
      </c>
      <c r="Q1788" s="93"/>
      <c r="U1788" s="93"/>
      <c r="W1788" s="51" t="str">
        <f>IF(AND(AdmittedwithRecentDischarge!$O2040&lt;&gt;"",AdmittedwithRecentDischarge!$I2040&lt;&gt;"",AdmittedwithRecentDischarge!$W2040&lt;&gt;""), AdmittedwithRecentDischarge!$W2040,"")</f>
        <v/>
      </c>
      <c r="X1788" s="97">
        <f t="array" ref="X1788">RANK($Z1788,$Z$6:$Z$2005,0)+COUNTIF($Z$6:$Z1788,Z1788)</f>
        <v>100</v>
      </c>
      <c r="AD1788" s="93"/>
    </row>
    <row r="1789" spans="1:30" s="97" customFormat="1">
      <c r="A1789" s="97">
        <f t="shared" si="27"/>
        <v>1784</v>
      </c>
      <c r="C1789" s="51" t="str">
        <f>IF(AND(AdmittedwithRecentDischarge!$O2041&lt;&gt;"",AdmittedwithRecentDischarge!$I2041&lt;&gt;"",AdmittedwithRecentDischarge!$S2041&lt;&gt;""), AdmittedwithRecentDischarge!$S2041,"")</f>
        <v/>
      </c>
      <c r="D1789" s="97">
        <f>RANK($F1789,$F$6:$F$2005,0)+COUNTIF($F$6:$F1789,F1789)</f>
        <v>100</v>
      </c>
      <c r="I1789" s="93"/>
      <c r="K1789" s="51" t="str">
        <f>IF(AND(TransferLog!$J1805&lt;&gt;"",TransferLog!$L1805&lt;&gt;""), TransferLog!$L1805,"")</f>
        <v/>
      </c>
      <c r="L1789" s="97">
        <f t="array" ref="L1789">RANK($N1789,$N$6:$N$2005,0)+COUNTIF($N$6:$N1789,N1789)</f>
        <v>100</v>
      </c>
      <c r="Q1789" s="93"/>
      <c r="U1789" s="93"/>
      <c r="W1789" s="51" t="str">
        <f>IF(AND(AdmittedwithRecentDischarge!$O2041&lt;&gt;"",AdmittedwithRecentDischarge!$I2041&lt;&gt;"",AdmittedwithRecentDischarge!$W2041&lt;&gt;""), AdmittedwithRecentDischarge!$W2041,"")</f>
        <v/>
      </c>
      <c r="X1789" s="97">
        <f t="array" ref="X1789">RANK($Z1789,$Z$6:$Z$2005,0)+COUNTIF($Z$6:$Z1789,Z1789)</f>
        <v>100</v>
      </c>
      <c r="AD1789" s="93"/>
    </row>
    <row r="1790" spans="1:30" s="97" customFormat="1">
      <c r="A1790" s="97">
        <f t="shared" si="27"/>
        <v>1785</v>
      </c>
      <c r="C1790" s="51" t="str">
        <f>IF(AND(AdmittedwithRecentDischarge!$O2042&lt;&gt;"",AdmittedwithRecentDischarge!$I2042&lt;&gt;"",AdmittedwithRecentDischarge!$S2042&lt;&gt;""), AdmittedwithRecentDischarge!$S2042,"")</f>
        <v/>
      </c>
      <c r="D1790" s="97">
        <f>RANK($F1790,$F$6:$F$2005,0)+COUNTIF($F$6:$F1790,F1790)</f>
        <v>100</v>
      </c>
      <c r="I1790" s="93"/>
      <c r="K1790" s="51" t="str">
        <f>IF(AND(TransferLog!$J1806&lt;&gt;"",TransferLog!$L1806&lt;&gt;""), TransferLog!$L1806,"")</f>
        <v/>
      </c>
      <c r="L1790" s="97">
        <f t="array" ref="L1790">RANK($N1790,$N$6:$N$2005,0)+COUNTIF($N$6:$N1790,N1790)</f>
        <v>100</v>
      </c>
      <c r="Q1790" s="93"/>
      <c r="U1790" s="93"/>
      <c r="W1790" s="51" t="str">
        <f>IF(AND(AdmittedwithRecentDischarge!$O2042&lt;&gt;"",AdmittedwithRecentDischarge!$I2042&lt;&gt;"",AdmittedwithRecentDischarge!$W2042&lt;&gt;""), AdmittedwithRecentDischarge!$W2042,"")</f>
        <v/>
      </c>
      <c r="X1790" s="97">
        <f t="array" ref="X1790">RANK($Z1790,$Z$6:$Z$2005,0)+COUNTIF($Z$6:$Z1790,Z1790)</f>
        <v>100</v>
      </c>
      <c r="AD1790" s="93"/>
    </row>
    <row r="1791" spans="1:30" s="97" customFormat="1">
      <c r="A1791" s="97">
        <f t="shared" si="27"/>
        <v>1786</v>
      </c>
      <c r="C1791" s="51" t="str">
        <f>IF(AND(AdmittedwithRecentDischarge!$O2043&lt;&gt;"",AdmittedwithRecentDischarge!$I2043&lt;&gt;"",AdmittedwithRecentDischarge!$S2043&lt;&gt;""), AdmittedwithRecentDischarge!$S2043,"")</f>
        <v/>
      </c>
      <c r="D1791" s="97">
        <f>RANK($F1791,$F$6:$F$2005,0)+COUNTIF($F$6:$F1791,F1791)</f>
        <v>100</v>
      </c>
      <c r="I1791" s="93"/>
      <c r="K1791" s="51" t="str">
        <f>IF(AND(TransferLog!$J1807&lt;&gt;"",TransferLog!$L1807&lt;&gt;""), TransferLog!$L1807,"")</f>
        <v/>
      </c>
      <c r="L1791" s="97">
        <f t="array" ref="L1791">RANK($N1791,$N$6:$N$2005,0)+COUNTIF($N$6:$N1791,N1791)</f>
        <v>100</v>
      </c>
      <c r="Q1791" s="93"/>
      <c r="U1791" s="93"/>
      <c r="W1791" s="51" t="str">
        <f>IF(AND(AdmittedwithRecentDischarge!$O2043&lt;&gt;"",AdmittedwithRecentDischarge!$I2043&lt;&gt;"",AdmittedwithRecentDischarge!$W2043&lt;&gt;""), AdmittedwithRecentDischarge!$W2043,"")</f>
        <v/>
      </c>
      <c r="X1791" s="97">
        <f t="array" ref="X1791">RANK($Z1791,$Z$6:$Z$2005,0)+COUNTIF($Z$6:$Z1791,Z1791)</f>
        <v>100</v>
      </c>
      <c r="AD1791" s="93"/>
    </row>
    <row r="1792" spans="1:30" s="97" customFormat="1">
      <c r="A1792" s="97">
        <f t="shared" si="27"/>
        <v>1787</v>
      </c>
      <c r="C1792" s="51" t="str">
        <f>IF(AND(AdmittedwithRecentDischarge!$O2044&lt;&gt;"",AdmittedwithRecentDischarge!$I2044&lt;&gt;"",AdmittedwithRecentDischarge!$S2044&lt;&gt;""), AdmittedwithRecentDischarge!$S2044,"")</f>
        <v/>
      </c>
      <c r="D1792" s="97">
        <f>RANK($F1792,$F$6:$F$2005,0)+COUNTIF($F$6:$F1792,F1792)</f>
        <v>100</v>
      </c>
      <c r="I1792" s="93"/>
      <c r="K1792" s="51" t="str">
        <f>IF(AND(TransferLog!$J1808&lt;&gt;"",TransferLog!$L1808&lt;&gt;""), TransferLog!$L1808,"")</f>
        <v/>
      </c>
      <c r="L1792" s="97">
        <f t="array" ref="L1792">RANK($N1792,$N$6:$N$2005,0)+COUNTIF($N$6:$N1792,N1792)</f>
        <v>100</v>
      </c>
      <c r="Q1792" s="93"/>
      <c r="U1792" s="93"/>
      <c r="W1792" s="51" t="str">
        <f>IF(AND(AdmittedwithRecentDischarge!$O2044&lt;&gt;"",AdmittedwithRecentDischarge!$I2044&lt;&gt;"",AdmittedwithRecentDischarge!$W2044&lt;&gt;""), AdmittedwithRecentDischarge!$W2044,"")</f>
        <v/>
      </c>
      <c r="X1792" s="97">
        <f t="array" ref="X1792">RANK($Z1792,$Z$6:$Z$2005,0)+COUNTIF($Z$6:$Z1792,Z1792)</f>
        <v>100</v>
      </c>
      <c r="AD1792" s="93"/>
    </row>
    <row r="1793" spans="1:30" s="97" customFormat="1">
      <c r="A1793" s="97">
        <f t="shared" si="27"/>
        <v>1788</v>
      </c>
      <c r="C1793" s="51" t="str">
        <f>IF(AND(AdmittedwithRecentDischarge!$O2045&lt;&gt;"",AdmittedwithRecentDischarge!$I2045&lt;&gt;"",AdmittedwithRecentDischarge!$S2045&lt;&gt;""), AdmittedwithRecentDischarge!$S2045,"")</f>
        <v/>
      </c>
      <c r="D1793" s="97">
        <f>RANK($F1793,$F$6:$F$2005,0)+COUNTIF($F$6:$F1793,F1793)</f>
        <v>100</v>
      </c>
      <c r="I1793" s="93"/>
      <c r="K1793" s="51" t="str">
        <f>IF(AND(TransferLog!$J1809&lt;&gt;"",TransferLog!$L1809&lt;&gt;""), TransferLog!$L1809,"")</f>
        <v/>
      </c>
      <c r="L1793" s="97">
        <f t="array" ref="L1793">RANK($N1793,$N$6:$N$2005,0)+COUNTIF($N$6:$N1793,N1793)</f>
        <v>100</v>
      </c>
      <c r="Q1793" s="93"/>
      <c r="U1793" s="93"/>
      <c r="W1793" s="51" t="str">
        <f>IF(AND(AdmittedwithRecentDischarge!$O2045&lt;&gt;"",AdmittedwithRecentDischarge!$I2045&lt;&gt;"",AdmittedwithRecentDischarge!$W2045&lt;&gt;""), AdmittedwithRecentDischarge!$W2045,"")</f>
        <v/>
      </c>
      <c r="X1793" s="97">
        <f t="array" ref="X1793">RANK($Z1793,$Z$6:$Z$2005,0)+COUNTIF($Z$6:$Z1793,Z1793)</f>
        <v>100</v>
      </c>
      <c r="AD1793" s="93"/>
    </row>
    <row r="1794" spans="1:30" s="97" customFormat="1">
      <c r="A1794" s="97">
        <f t="shared" si="27"/>
        <v>1789</v>
      </c>
      <c r="C1794" s="51" t="str">
        <f>IF(AND(AdmittedwithRecentDischarge!$O2046&lt;&gt;"",AdmittedwithRecentDischarge!$I2046&lt;&gt;"",AdmittedwithRecentDischarge!$S2046&lt;&gt;""), AdmittedwithRecentDischarge!$S2046,"")</f>
        <v/>
      </c>
      <c r="D1794" s="97">
        <f>RANK($F1794,$F$6:$F$2005,0)+COUNTIF($F$6:$F1794,F1794)</f>
        <v>100</v>
      </c>
      <c r="I1794" s="93"/>
      <c r="K1794" s="51" t="str">
        <f>IF(AND(TransferLog!$J1810&lt;&gt;"",TransferLog!$L1810&lt;&gt;""), TransferLog!$L1810,"")</f>
        <v/>
      </c>
      <c r="L1794" s="97">
        <f t="array" ref="L1794">RANK($N1794,$N$6:$N$2005,0)+COUNTIF($N$6:$N1794,N1794)</f>
        <v>100</v>
      </c>
      <c r="Q1794" s="93"/>
      <c r="U1794" s="93"/>
      <c r="W1794" s="51" t="str">
        <f>IF(AND(AdmittedwithRecentDischarge!$O2046&lt;&gt;"",AdmittedwithRecentDischarge!$I2046&lt;&gt;"",AdmittedwithRecentDischarge!$W2046&lt;&gt;""), AdmittedwithRecentDischarge!$W2046,"")</f>
        <v/>
      </c>
      <c r="X1794" s="97">
        <f t="array" ref="X1794">RANK($Z1794,$Z$6:$Z$2005,0)+COUNTIF($Z$6:$Z1794,Z1794)</f>
        <v>100</v>
      </c>
      <c r="AD1794" s="93"/>
    </row>
    <row r="1795" spans="1:30" s="97" customFormat="1">
      <c r="A1795" s="97">
        <f t="shared" si="27"/>
        <v>1790</v>
      </c>
      <c r="C1795" s="51" t="str">
        <f>IF(AND(AdmittedwithRecentDischarge!$O2047&lt;&gt;"",AdmittedwithRecentDischarge!$I2047&lt;&gt;"",AdmittedwithRecentDischarge!$S2047&lt;&gt;""), AdmittedwithRecentDischarge!$S2047,"")</f>
        <v/>
      </c>
      <c r="D1795" s="97">
        <f>RANK($F1795,$F$6:$F$2005,0)+COUNTIF($F$6:$F1795,F1795)</f>
        <v>100</v>
      </c>
      <c r="I1795" s="93"/>
      <c r="K1795" s="51" t="str">
        <f>IF(AND(TransferLog!$J1811&lt;&gt;"",TransferLog!$L1811&lt;&gt;""), TransferLog!$L1811,"")</f>
        <v/>
      </c>
      <c r="L1795" s="97">
        <f t="array" ref="L1795">RANK($N1795,$N$6:$N$2005,0)+COUNTIF($N$6:$N1795,N1795)</f>
        <v>100</v>
      </c>
      <c r="Q1795" s="93"/>
      <c r="U1795" s="93"/>
      <c r="W1795" s="51" t="str">
        <f>IF(AND(AdmittedwithRecentDischarge!$O2047&lt;&gt;"",AdmittedwithRecentDischarge!$I2047&lt;&gt;"",AdmittedwithRecentDischarge!$W2047&lt;&gt;""), AdmittedwithRecentDischarge!$W2047,"")</f>
        <v/>
      </c>
      <c r="X1795" s="97">
        <f t="array" ref="X1795">RANK($Z1795,$Z$6:$Z$2005,0)+COUNTIF($Z$6:$Z1795,Z1795)</f>
        <v>100</v>
      </c>
      <c r="AD1795" s="93"/>
    </row>
    <row r="1796" spans="1:30" s="97" customFormat="1">
      <c r="A1796" s="97">
        <f t="shared" si="27"/>
        <v>1791</v>
      </c>
      <c r="C1796" s="51" t="str">
        <f>IF(AND(AdmittedwithRecentDischarge!$O2048&lt;&gt;"",AdmittedwithRecentDischarge!$I2048&lt;&gt;"",AdmittedwithRecentDischarge!$S2048&lt;&gt;""), AdmittedwithRecentDischarge!$S2048,"")</f>
        <v/>
      </c>
      <c r="D1796" s="97">
        <f>RANK($F1796,$F$6:$F$2005,0)+COUNTIF($F$6:$F1796,F1796)</f>
        <v>100</v>
      </c>
      <c r="I1796" s="93"/>
      <c r="K1796" s="51" t="str">
        <f>IF(AND(TransferLog!$J1812&lt;&gt;"",TransferLog!$L1812&lt;&gt;""), TransferLog!$L1812,"")</f>
        <v/>
      </c>
      <c r="L1796" s="97">
        <f t="array" ref="L1796">RANK($N1796,$N$6:$N$2005,0)+COUNTIF($N$6:$N1796,N1796)</f>
        <v>100</v>
      </c>
      <c r="Q1796" s="93"/>
      <c r="U1796" s="93"/>
      <c r="W1796" s="51" t="str">
        <f>IF(AND(AdmittedwithRecentDischarge!$O2048&lt;&gt;"",AdmittedwithRecentDischarge!$I2048&lt;&gt;"",AdmittedwithRecentDischarge!$W2048&lt;&gt;""), AdmittedwithRecentDischarge!$W2048,"")</f>
        <v/>
      </c>
      <c r="X1796" s="97">
        <f t="array" ref="X1796">RANK($Z1796,$Z$6:$Z$2005,0)+COUNTIF($Z$6:$Z1796,Z1796)</f>
        <v>100</v>
      </c>
      <c r="AD1796" s="93"/>
    </row>
    <row r="1797" spans="1:30" s="97" customFormat="1">
      <c r="A1797" s="97">
        <f t="shared" si="27"/>
        <v>1792</v>
      </c>
      <c r="C1797" s="51" t="str">
        <f>IF(AND(AdmittedwithRecentDischarge!$O2049&lt;&gt;"",AdmittedwithRecentDischarge!$I2049&lt;&gt;"",AdmittedwithRecentDischarge!$S2049&lt;&gt;""), AdmittedwithRecentDischarge!$S2049,"")</f>
        <v/>
      </c>
      <c r="D1797" s="97">
        <f>RANK($F1797,$F$6:$F$2005,0)+COUNTIF($F$6:$F1797,F1797)</f>
        <v>100</v>
      </c>
      <c r="I1797" s="93"/>
      <c r="K1797" s="51" t="str">
        <f>IF(AND(TransferLog!$J1813&lt;&gt;"",TransferLog!$L1813&lt;&gt;""), TransferLog!$L1813,"")</f>
        <v/>
      </c>
      <c r="L1797" s="97">
        <f t="array" ref="L1797">RANK($N1797,$N$6:$N$2005,0)+COUNTIF($N$6:$N1797,N1797)</f>
        <v>100</v>
      </c>
      <c r="Q1797" s="93"/>
      <c r="U1797" s="93"/>
      <c r="W1797" s="51" t="str">
        <f>IF(AND(AdmittedwithRecentDischarge!$O2049&lt;&gt;"",AdmittedwithRecentDischarge!$I2049&lt;&gt;"",AdmittedwithRecentDischarge!$W2049&lt;&gt;""), AdmittedwithRecentDischarge!$W2049,"")</f>
        <v/>
      </c>
      <c r="X1797" s="97">
        <f t="array" ref="X1797">RANK($Z1797,$Z$6:$Z$2005,0)+COUNTIF($Z$6:$Z1797,Z1797)</f>
        <v>100</v>
      </c>
      <c r="AD1797" s="93"/>
    </row>
    <row r="1798" spans="1:30" s="97" customFormat="1">
      <c r="A1798" s="97">
        <f t="shared" si="27"/>
        <v>1793</v>
      </c>
      <c r="C1798" s="51" t="str">
        <f>IF(AND(AdmittedwithRecentDischarge!$O2050&lt;&gt;"",AdmittedwithRecentDischarge!$I2050&lt;&gt;"",AdmittedwithRecentDischarge!$S2050&lt;&gt;""), AdmittedwithRecentDischarge!$S2050,"")</f>
        <v/>
      </c>
      <c r="D1798" s="97">
        <f>RANK($F1798,$F$6:$F$2005,0)+COUNTIF($F$6:$F1798,F1798)</f>
        <v>100</v>
      </c>
      <c r="I1798" s="93"/>
      <c r="K1798" s="51" t="str">
        <f>IF(AND(TransferLog!$J1814&lt;&gt;"",TransferLog!$L1814&lt;&gt;""), TransferLog!$L1814,"")</f>
        <v/>
      </c>
      <c r="L1798" s="97">
        <f t="array" ref="L1798">RANK($N1798,$N$6:$N$2005,0)+COUNTIF($N$6:$N1798,N1798)</f>
        <v>100</v>
      </c>
      <c r="Q1798" s="93"/>
      <c r="U1798" s="93"/>
      <c r="W1798" s="51" t="str">
        <f>IF(AND(AdmittedwithRecentDischarge!$O2050&lt;&gt;"",AdmittedwithRecentDischarge!$I2050&lt;&gt;"",AdmittedwithRecentDischarge!$W2050&lt;&gt;""), AdmittedwithRecentDischarge!$W2050,"")</f>
        <v/>
      </c>
      <c r="X1798" s="97">
        <f t="array" ref="X1798">RANK($Z1798,$Z$6:$Z$2005,0)+COUNTIF($Z$6:$Z1798,Z1798)</f>
        <v>100</v>
      </c>
      <c r="AD1798" s="93"/>
    </row>
    <row r="1799" spans="1:30" s="97" customFormat="1">
      <c r="A1799" s="97">
        <f t="shared" ref="A1799:A1862" si="28">ROW()-5</f>
        <v>1794</v>
      </c>
      <c r="C1799" s="51" t="str">
        <f>IF(AND(AdmittedwithRecentDischarge!$O2051&lt;&gt;"",AdmittedwithRecentDischarge!$I2051&lt;&gt;"",AdmittedwithRecentDischarge!$S2051&lt;&gt;""), AdmittedwithRecentDischarge!$S2051,"")</f>
        <v/>
      </c>
      <c r="D1799" s="97">
        <f>RANK($F1799,$F$6:$F$2005,0)+COUNTIF($F$6:$F1799,F1799)</f>
        <v>100</v>
      </c>
      <c r="I1799" s="93"/>
      <c r="K1799" s="51" t="str">
        <f>IF(AND(TransferLog!$J1815&lt;&gt;"",TransferLog!$L1815&lt;&gt;""), TransferLog!$L1815,"")</f>
        <v/>
      </c>
      <c r="L1799" s="97">
        <f t="array" ref="L1799">RANK($N1799,$N$6:$N$2005,0)+COUNTIF($N$6:$N1799,N1799)</f>
        <v>100</v>
      </c>
      <c r="Q1799" s="93"/>
      <c r="U1799" s="93"/>
      <c r="W1799" s="51" t="str">
        <f>IF(AND(AdmittedwithRecentDischarge!$O2051&lt;&gt;"",AdmittedwithRecentDischarge!$I2051&lt;&gt;"",AdmittedwithRecentDischarge!$W2051&lt;&gt;""), AdmittedwithRecentDischarge!$W2051,"")</f>
        <v/>
      </c>
      <c r="X1799" s="97">
        <f t="array" ref="X1799">RANK($Z1799,$Z$6:$Z$2005,0)+COUNTIF($Z$6:$Z1799,Z1799)</f>
        <v>100</v>
      </c>
      <c r="AD1799" s="93"/>
    </row>
    <row r="1800" spans="1:30" s="97" customFormat="1">
      <c r="A1800" s="97">
        <f t="shared" si="28"/>
        <v>1795</v>
      </c>
      <c r="C1800" s="51" t="str">
        <f>IF(AND(AdmittedwithRecentDischarge!$O2052&lt;&gt;"",AdmittedwithRecentDischarge!$I2052&lt;&gt;"",AdmittedwithRecentDischarge!$S2052&lt;&gt;""), AdmittedwithRecentDischarge!$S2052,"")</f>
        <v/>
      </c>
      <c r="D1800" s="97">
        <f>RANK($F1800,$F$6:$F$2005,0)+COUNTIF($F$6:$F1800,F1800)</f>
        <v>100</v>
      </c>
      <c r="I1800" s="93"/>
      <c r="K1800" s="51" t="str">
        <f>IF(AND(TransferLog!$J1816&lt;&gt;"",TransferLog!$L1816&lt;&gt;""), TransferLog!$L1816,"")</f>
        <v/>
      </c>
      <c r="L1800" s="97">
        <f t="array" ref="L1800">RANK($N1800,$N$6:$N$2005,0)+COUNTIF($N$6:$N1800,N1800)</f>
        <v>100</v>
      </c>
      <c r="Q1800" s="93"/>
      <c r="U1800" s="93"/>
      <c r="W1800" s="51" t="str">
        <f>IF(AND(AdmittedwithRecentDischarge!$O2052&lt;&gt;"",AdmittedwithRecentDischarge!$I2052&lt;&gt;"",AdmittedwithRecentDischarge!$W2052&lt;&gt;""), AdmittedwithRecentDischarge!$W2052,"")</f>
        <v/>
      </c>
      <c r="X1800" s="97">
        <f t="array" ref="X1800">RANK($Z1800,$Z$6:$Z$2005,0)+COUNTIF($Z$6:$Z1800,Z1800)</f>
        <v>100</v>
      </c>
      <c r="AD1800" s="93"/>
    </row>
    <row r="1801" spans="1:30">
      <c r="A1801" s="97">
        <f t="shared" si="28"/>
        <v>1796</v>
      </c>
      <c r="B1801" s="97"/>
      <c r="C1801" s="51" t="str">
        <f>IF(AND(AdmittedwithRecentDischarge!$O2053&lt;&gt;"",AdmittedwithRecentDischarge!$I2053&lt;&gt;"",AdmittedwithRecentDischarge!$S2053&lt;&gt;""), AdmittedwithRecentDischarge!$S2053,"")</f>
        <v/>
      </c>
      <c r="D1801" s="97">
        <f>RANK($F1801,$F$6:$F$2005,0)+COUNTIF($F$6:$F1801,F1801)</f>
        <v>100</v>
      </c>
      <c r="E1801" s="97"/>
      <c r="F1801" s="97"/>
      <c r="G1801" s="97"/>
      <c r="H1801" s="97"/>
      <c r="I1801" s="93"/>
      <c r="J1801" s="97"/>
      <c r="K1801" s="51" t="str">
        <f>IF(AND(TransferLog!$J1817&lt;&gt;"",TransferLog!$L1817&lt;&gt;""), TransferLog!$L1817,"")</f>
        <v/>
      </c>
      <c r="L1801" s="97">
        <f t="array" ref="L1801">RANK($N1801,$N$6:$N$2005,0)+COUNTIF($N$6:$N1801,N1801)</f>
        <v>100</v>
      </c>
      <c r="M1801" s="97"/>
      <c r="N1801" s="97"/>
      <c r="O1801" s="97"/>
      <c r="P1801" s="97"/>
      <c r="Q1801" s="93"/>
      <c r="U1801" s="93"/>
      <c r="W1801" s="51" t="str">
        <f>IF(AND(AdmittedwithRecentDischarge!$O2053&lt;&gt;"",AdmittedwithRecentDischarge!$I2053&lt;&gt;"",AdmittedwithRecentDischarge!$W2053&lt;&gt;""), AdmittedwithRecentDischarge!$W2053,"")</f>
        <v/>
      </c>
      <c r="X1801" s="97">
        <f t="array" ref="X1801">RANK($Z1801,$Z$6:$Z$2005,0)+COUNTIF($Z$6:$Z1801,Z1801)</f>
        <v>100</v>
      </c>
      <c r="AC1801" s="97"/>
      <c r="AD1801" s="93"/>
    </row>
    <row r="1802" spans="1:30">
      <c r="A1802" s="97">
        <f t="shared" si="28"/>
        <v>1797</v>
      </c>
      <c r="B1802" s="97"/>
      <c r="C1802" s="51" t="str">
        <f>IF(AND(AdmittedwithRecentDischarge!$O2054&lt;&gt;"",AdmittedwithRecentDischarge!$I2054&lt;&gt;"",AdmittedwithRecentDischarge!$S2054&lt;&gt;""), AdmittedwithRecentDischarge!$S2054,"")</f>
        <v/>
      </c>
      <c r="D1802" s="97">
        <f>RANK($F1802,$F$6:$F$2005,0)+COUNTIF($F$6:$F1802,F1802)</f>
        <v>100</v>
      </c>
      <c r="E1802" s="97"/>
      <c r="F1802" s="97"/>
      <c r="G1802" s="97"/>
      <c r="H1802" s="97"/>
      <c r="I1802" s="93"/>
      <c r="J1802" s="97"/>
      <c r="K1802" s="51" t="str">
        <f>IF(AND(TransferLog!$J1818&lt;&gt;"",TransferLog!$L1818&lt;&gt;""), TransferLog!$L1818,"")</f>
        <v/>
      </c>
      <c r="L1802" s="97">
        <f t="array" ref="L1802">RANK($N1802,$N$6:$N$2005,0)+COUNTIF($N$6:$N1802,N1802)</f>
        <v>100</v>
      </c>
      <c r="M1802" s="97"/>
      <c r="N1802" s="97"/>
      <c r="O1802" s="97"/>
      <c r="P1802" s="97"/>
      <c r="Q1802" s="93"/>
      <c r="U1802" s="93"/>
      <c r="W1802" s="51" t="str">
        <f>IF(AND(AdmittedwithRecentDischarge!$O2054&lt;&gt;"",AdmittedwithRecentDischarge!$I2054&lt;&gt;"",AdmittedwithRecentDischarge!$W2054&lt;&gt;""), AdmittedwithRecentDischarge!$W2054,"")</f>
        <v/>
      </c>
      <c r="X1802" s="97">
        <f t="array" ref="X1802">RANK($Z1802,$Z$6:$Z$2005,0)+COUNTIF($Z$6:$Z1802,Z1802)</f>
        <v>100</v>
      </c>
      <c r="AC1802" s="97"/>
      <c r="AD1802" s="93"/>
    </row>
    <row r="1803" spans="1:30">
      <c r="A1803" s="97">
        <f t="shared" si="28"/>
        <v>1798</v>
      </c>
      <c r="B1803" s="97"/>
      <c r="C1803" s="51" t="str">
        <f>IF(AND(AdmittedwithRecentDischarge!$O2055&lt;&gt;"",AdmittedwithRecentDischarge!$I2055&lt;&gt;"",AdmittedwithRecentDischarge!$S2055&lt;&gt;""), AdmittedwithRecentDischarge!$S2055,"")</f>
        <v/>
      </c>
      <c r="D1803" s="97">
        <f>RANK($F1803,$F$6:$F$2005,0)+COUNTIF($F$6:$F1803,F1803)</f>
        <v>100</v>
      </c>
      <c r="E1803" s="97"/>
      <c r="F1803" s="97"/>
      <c r="G1803" s="97"/>
      <c r="H1803" s="97"/>
      <c r="I1803" s="93"/>
      <c r="J1803" s="97"/>
      <c r="K1803" s="51" t="str">
        <f>IF(AND(TransferLog!$J1819&lt;&gt;"",TransferLog!$L1819&lt;&gt;""), TransferLog!$L1819,"")</f>
        <v/>
      </c>
      <c r="L1803" s="97">
        <f t="array" ref="L1803">RANK($N1803,$N$6:$N$2005,0)+COUNTIF($N$6:$N1803,N1803)</f>
        <v>100</v>
      </c>
      <c r="M1803" s="97"/>
      <c r="N1803" s="97"/>
      <c r="O1803" s="97"/>
      <c r="P1803" s="97"/>
      <c r="Q1803" s="93"/>
      <c r="U1803" s="93"/>
      <c r="W1803" s="51" t="str">
        <f>IF(AND(AdmittedwithRecentDischarge!$O2055&lt;&gt;"",AdmittedwithRecentDischarge!$I2055&lt;&gt;"",AdmittedwithRecentDischarge!$W2055&lt;&gt;""), AdmittedwithRecentDischarge!$W2055,"")</f>
        <v/>
      </c>
      <c r="X1803" s="97">
        <f t="array" ref="X1803">RANK($Z1803,$Z$6:$Z$2005,0)+COUNTIF($Z$6:$Z1803,Z1803)</f>
        <v>100</v>
      </c>
      <c r="AC1803" s="97"/>
      <c r="AD1803" s="93"/>
    </row>
    <row r="1804" spans="1:30">
      <c r="A1804" s="97">
        <f t="shared" si="28"/>
        <v>1799</v>
      </c>
      <c r="B1804" s="97"/>
      <c r="C1804" s="51" t="str">
        <f>IF(AND(AdmittedwithRecentDischarge!$O2056&lt;&gt;"",AdmittedwithRecentDischarge!$I2056&lt;&gt;"",AdmittedwithRecentDischarge!$S2056&lt;&gt;""), AdmittedwithRecentDischarge!$S2056,"")</f>
        <v/>
      </c>
      <c r="D1804" s="97">
        <f>RANK($F1804,$F$6:$F$2005,0)+COUNTIF($F$6:$F1804,F1804)</f>
        <v>100</v>
      </c>
      <c r="E1804" s="97"/>
      <c r="F1804" s="97"/>
      <c r="G1804" s="97"/>
      <c r="H1804" s="97"/>
      <c r="I1804" s="93"/>
      <c r="J1804" s="97"/>
      <c r="K1804" s="51" t="str">
        <f>IF(AND(TransferLog!$J1820&lt;&gt;"",TransferLog!$L1820&lt;&gt;""), TransferLog!$L1820,"")</f>
        <v/>
      </c>
      <c r="L1804" s="97">
        <f t="array" ref="L1804">RANK($N1804,$N$6:$N$2005,0)+COUNTIF($N$6:$N1804,N1804)</f>
        <v>100</v>
      </c>
      <c r="M1804" s="97"/>
      <c r="N1804" s="97"/>
      <c r="O1804" s="97"/>
      <c r="P1804" s="97"/>
      <c r="Q1804" s="93"/>
      <c r="U1804" s="93"/>
      <c r="W1804" s="51" t="str">
        <f>IF(AND(AdmittedwithRecentDischarge!$O2056&lt;&gt;"",AdmittedwithRecentDischarge!$I2056&lt;&gt;"",AdmittedwithRecentDischarge!$W2056&lt;&gt;""), AdmittedwithRecentDischarge!$W2056,"")</f>
        <v/>
      </c>
      <c r="X1804" s="97">
        <f t="array" ref="X1804">RANK($Z1804,$Z$6:$Z$2005,0)+COUNTIF($Z$6:$Z1804,Z1804)</f>
        <v>100</v>
      </c>
      <c r="AC1804" s="97"/>
      <c r="AD1804" s="93"/>
    </row>
    <row r="1805" spans="1:30">
      <c r="A1805" s="97">
        <f t="shared" si="28"/>
        <v>1800</v>
      </c>
      <c r="B1805" s="97"/>
      <c r="C1805" s="51" t="str">
        <f>IF(AND(AdmittedwithRecentDischarge!$O2057&lt;&gt;"",AdmittedwithRecentDischarge!$I2057&lt;&gt;"",AdmittedwithRecentDischarge!$S2057&lt;&gt;""), AdmittedwithRecentDischarge!$S2057,"")</f>
        <v/>
      </c>
      <c r="D1805" s="97">
        <f>RANK($F1805,$F$6:$F$2005,0)+COUNTIF($F$6:$F1805,F1805)</f>
        <v>100</v>
      </c>
      <c r="E1805" s="97"/>
      <c r="F1805" s="97"/>
      <c r="G1805" s="97"/>
      <c r="H1805" s="97"/>
      <c r="I1805" s="93"/>
      <c r="J1805" s="97"/>
      <c r="K1805" s="51" t="str">
        <f>IF(AND(TransferLog!$J1821&lt;&gt;"",TransferLog!$L1821&lt;&gt;""), TransferLog!$L1821,"")</f>
        <v/>
      </c>
      <c r="L1805" s="97">
        <f t="array" ref="L1805">RANK($N1805,$N$6:$N$2005,0)+COUNTIF($N$6:$N1805,N1805)</f>
        <v>100</v>
      </c>
      <c r="M1805" s="97"/>
      <c r="N1805" s="97"/>
      <c r="O1805" s="97"/>
      <c r="P1805" s="97"/>
      <c r="Q1805" s="93"/>
      <c r="U1805" s="93"/>
      <c r="W1805" s="51" t="str">
        <f>IF(AND(AdmittedwithRecentDischarge!$O2057&lt;&gt;"",AdmittedwithRecentDischarge!$I2057&lt;&gt;"",AdmittedwithRecentDischarge!$W2057&lt;&gt;""), AdmittedwithRecentDischarge!$W2057,"")</f>
        <v/>
      </c>
      <c r="X1805" s="97">
        <f t="array" ref="X1805">RANK($Z1805,$Z$6:$Z$2005,0)+COUNTIF($Z$6:$Z1805,Z1805)</f>
        <v>100</v>
      </c>
      <c r="AC1805" s="97"/>
      <c r="AD1805" s="93"/>
    </row>
    <row r="1806" spans="1:30">
      <c r="A1806" s="97">
        <f t="shared" si="28"/>
        <v>1801</v>
      </c>
      <c r="B1806" s="97"/>
      <c r="C1806" s="51" t="str">
        <f>IF(AND(AdmittedwithRecentDischarge!$O2058&lt;&gt;"",AdmittedwithRecentDischarge!$I2058&lt;&gt;"",AdmittedwithRecentDischarge!$S2058&lt;&gt;""), AdmittedwithRecentDischarge!$S2058,"")</f>
        <v/>
      </c>
      <c r="D1806" s="97">
        <f>RANK($F1806,$F$6:$F$2005,0)+COUNTIF($F$6:$F1806,F1806)</f>
        <v>100</v>
      </c>
      <c r="E1806" s="97"/>
      <c r="F1806" s="97"/>
      <c r="G1806" s="97"/>
      <c r="H1806" s="97"/>
      <c r="I1806" s="93"/>
      <c r="J1806" s="97"/>
      <c r="K1806" s="51" t="str">
        <f>IF(AND(TransferLog!$J1822&lt;&gt;"",TransferLog!$L1822&lt;&gt;""), TransferLog!$L1822,"")</f>
        <v/>
      </c>
      <c r="L1806" s="97">
        <f t="array" ref="L1806">RANK($N1806,$N$6:$N$2005,0)+COUNTIF($N$6:$N1806,N1806)</f>
        <v>100</v>
      </c>
      <c r="M1806" s="97"/>
      <c r="N1806" s="97"/>
      <c r="O1806" s="97"/>
      <c r="P1806" s="97"/>
      <c r="Q1806" s="93"/>
      <c r="U1806" s="93"/>
      <c r="W1806" s="51" t="str">
        <f>IF(AND(AdmittedwithRecentDischarge!$O2058&lt;&gt;"",AdmittedwithRecentDischarge!$I2058&lt;&gt;"",AdmittedwithRecentDischarge!$W2058&lt;&gt;""), AdmittedwithRecentDischarge!$W2058,"")</f>
        <v/>
      </c>
      <c r="X1806" s="97">
        <f t="array" ref="X1806">RANK($Z1806,$Z$6:$Z$2005,0)+COUNTIF($Z$6:$Z1806,Z1806)</f>
        <v>100</v>
      </c>
      <c r="AC1806" s="97"/>
      <c r="AD1806" s="93"/>
    </row>
    <row r="1807" spans="1:30">
      <c r="A1807" s="97">
        <f t="shared" si="28"/>
        <v>1802</v>
      </c>
      <c r="B1807" s="97"/>
      <c r="C1807" s="51" t="str">
        <f>IF(AND(AdmittedwithRecentDischarge!$O2059&lt;&gt;"",AdmittedwithRecentDischarge!$I2059&lt;&gt;"",AdmittedwithRecentDischarge!$S2059&lt;&gt;""), AdmittedwithRecentDischarge!$S2059,"")</f>
        <v/>
      </c>
      <c r="D1807" s="97">
        <f>RANK($F1807,$F$6:$F$2005,0)+COUNTIF($F$6:$F1807,F1807)</f>
        <v>100</v>
      </c>
      <c r="E1807" s="97"/>
      <c r="F1807" s="97"/>
      <c r="G1807" s="97"/>
      <c r="H1807" s="97"/>
      <c r="I1807" s="93"/>
      <c r="J1807" s="97"/>
      <c r="K1807" s="51" t="str">
        <f>IF(AND(TransferLog!$J1823&lt;&gt;"",TransferLog!$L1823&lt;&gt;""), TransferLog!$L1823,"")</f>
        <v/>
      </c>
      <c r="L1807" s="97">
        <f t="array" ref="L1807">RANK($N1807,$N$6:$N$2005,0)+COUNTIF($N$6:$N1807,N1807)</f>
        <v>100</v>
      </c>
      <c r="M1807" s="97"/>
      <c r="N1807" s="97"/>
      <c r="O1807" s="97"/>
      <c r="P1807" s="97"/>
      <c r="Q1807" s="93"/>
      <c r="U1807" s="93"/>
      <c r="W1807" s="51" t="str">
        <f>IF(AND(AdmittedwithRecentDischarge!$O2059&lt;&gt;"",AdmittedwithRecentDischarge!$I2059&lt;&gt;"",AdmittedwithRecentDischarge!$W2059&lt;&gt;""), AdmittedwithRecentDischarge!$W2059,"")</f>
        <v/>
      </c>
      <c r="X1807" s="97">
        <f t="array" ref="X1807">RANK($Z1807,$Z$6:$Z$2005,0)+COUNTIF($Z$6:$Z1807,Z1807)</f>
        <v>100</v>
      </c>
      <c r="AC1807" s="97"/>
      <c r="AD1807" s="93"/>
    </row>
    <row r="1808" spans="1:30">
      <c r="A1808" s="97">
        <f t="shared" si="28"/>
        <v>1803</v>
      </c>
      <c r="B1808" s="97"/>
      <c r="C1808" s="51" t="str">
        <f>IF(AND(AdmittedwithRecentDischarge!$O2060&lt;&gt;"",AdmittedwithRecentDischarge!$I2060&lt;&gt;"",AdmittedwithRecentDischarge!$S2060&lt;&gt;""), AdmittedwithRecentDischarge!$S2060,"")</f>
        <v/>
      </c>
      <c r="D1808" s="97">
        <f>RANK($F1808,$F$6:$F$2005,0)+COUNTIF($F$6:$F1808,F1808)</f>
        <v>100</v>
      </c>
      <c r="E1808" s="97"/>
      <c r="F1808" s="97"/>
      <c r="G1808" s="97"/>
      <c r="H1808" s="97"/>
      <c r="I1808" s="93"/>
      <c r="J1808" s="97"/>
      <c r="K1808" s="51" t="str">
        <f>IF(AND(TransferLog!$J1824&lt;&gt;"",TransferLog!$L1824&lt;&gt;""), TransferLog!$L1824,"")</f>
        <v/>
      </c>
      <c r="L1808" s="97">
        <f t="array" ref="L1808">RANK($N1808,$N$6:$N$2005,0)+COUNTIF($N$6:$N1808,N1808)</f>
        <v>100</v>
      </c>
      <c r="M1808" s="97"/>
      <c r="N1808" s="97"/>
      <c r="O1808" s="97"/>
      <c r="P1808" s="97"/>
      <c r="Q1808" s="93"/>
      <c r="U1808" s="93"/>
      <c r="W1808" s="51" t="str">
        <f>IF(AND(AdmittedwithRecentDischarge!$O2060&lt;&gt;"",AdmittedwithRecentDischarge!$I2060&lt;&gt;"",AdmittedwithRecentDischarge!$W2060&lt;&gt;""), AdmittedwithRecentDischarge!$W2060,"")</f>
        <v/>
      </c>
      <c r="X1808" s="97">
        <f t="array" ref="X1808">RANK($Z1808,$Z$6:$Z$2005,0)+COUNTIF($Z$6:$Z1808,Z1808)</f>
        <v>100</v>
      </c>
      <c r="AC1808" s="97"/>
      <c r="AD1808" s="93"/>
    </row>
    <row r="1809" spans="1:30">
      <c r="A1809" s="97">
        <f t="shared" si="28"/>
        <v>1804</v>
      </c>
      <c r="B1809" s="97"/>
      <c r="C1809" s="51" t="str">
        <f>IF(AND(AdmittedwithRecentDischarge!$O2061&lt;&gt;"",AdmittedwithRecentDischarge!$I2061&lt;&gt;"",AdmittedwithRecentDischarge!$S2061&lt;&gt;""), AdmittedwithRecentDischarge!$S2061,"")</f>
        <v/>
      </c>
      <c r="D1809" s="97">
        <f>RANK($F1809,$F$6:$F$2005,0)+COUNTIF($F$6:$F1809,F1809)</f>
        <v>100</v>
      </c>
      <c r="E1809" s="97"/>
      <c r="F1809" s="97"/>
      <c r="G1809" s="97"/>
      <c r="H1809" s="97"/>
      <c r="I1809" s="93"/>
      <c r="J1809" s="97"/>
      <c r="K1809" s="51" t="str">
        <f>IF(AND(TransferLog!$J1825&lt;&gt;"",TransferLog!$L1825&lt;&gt;""), TransferLog!$L1825,"")</f>
        <v/>
      </c>
      <c r="L1809" s="97">
        <f t="array" ref="L1809">RANK($N1809,$N$6:$N$2005,0)+COUNTIF($N$6:$N1809,N1809)</f>
        <v>100</v>
      </c>
      <c r="M1809" s="97"/>
      <c r="N1809" s="97"/>
      <c r="O1809" s="97"/>
      <c r="P1809" s="97"/>
      <c r="Q1809" s="93"/>
      <c r="U1809" s="93"/>
      <c r="W1809" s="51" t="str">
        <f>IF(AND(AdmittedwithRecentDischarge!$O2061&lt;&gt;"",AdmittedwithRecentDischarge!$I2061&lt;&gt;"",AdmittedwithRecentDischarge!$W2061&lt;&gt;""), AdmittedwithRecentDischarge!$W2061,"")</f>
        <v/>
      </c>
      <c r="X1809" s="97">
        <f t="array" ref="X1809">RANK($Z1809,$Z$6:$Z$2005,0)+COUNTIF($Z$6:$Z1809,Z1809)</f>
        <v>100</v>
      </c>
      <c r="AC1809" s="97"/>
      <c r="AD1809" s="93"/>
    </row>
    <row r="1810" spans="1:30">
      <c r="A1810" s="97">
        <f t="shared" si="28"/>
        <v>1805</v>
      </c>
      <c r="B1810" s="97"/>
      <c r="C1810" s="51" t="str">
        <f>IF(AND(AdmittedwithRecentDischarge!$O2062&lt;&gt;"",AdmittedwithRecentDischarge!$I2062&lt;&gt;"",AdmittedwithRecentDischarge!$S2062&lt;&gt;""), AdmittedwithRecentDischarge!$S2062,"")</f>
        <v/>
      </c>
      <c r="D1810" s="97">
        <f>RANK($F1810,$F$6:$F$2005,0)+COUNTIF($F$6:$F1810,F1810)</f>
        <v>100</v>
      </c>
      <c r="E1810" s="97"/>
      <c r="F1810" s="97"/>
      <c r="G1810" s="97"/>
      <c r="H1810" s="97"/>
      <c r="I1810" s="93"/>
      <c r="J1810" s="97"/>
      <c r="K1810" s="51" t="str">
        <f>IF(AND(TransferLog!$J1826&lt;&gt;"",TransferLog!$L1826&lt;&gt;""), TransferLog!$L1826,"")</f>
        <v/>
      </c>
      <c r="L1810" s="97">
        <f t="array" ref="L1810">RANK($N1810,$N$6:$N$2005,0)+COUNTIF($N$6:$N1810,N1810)</f>
        <v>100</v>
      </c>
      <c r="M1810" s="97"/>
      <c r="N1810" s="97"/>
      <c r="O1810" s="97"/>
      <c r="P1810" s="97"/>
      <c r="Q1810" s="93"/>
      <c r="U1810" s="93"/>
      <c r="W1810" s="51" t="str">
        <f>IF(AND(AdmittedwithRecentDischarge!$O2062&lt;&gt;"",AdmittedwithRecentDischarge!$I2062&lt;&gt;"",AdmittedwithRecentDischarge!$W2062&lt;&gt;""), AdmittedwithRecentDischarge!$W2062,"")</f>
        <v/>
      </c>
      <c r="X1810" s="97">
        <f t="array" ref="X1810">RANK($Z1810,$Z$6:$Z$2005,0)+COUNTIF($Z$6:$Z1810,Z1810)</f>
        <v>100</v>
      </c>
      <c r="AC1810" s="97"/>
      <c r="AD1810" s="93"/>
    </row>
    <row r="1811" spans="1:30">
      <c r="A1811" s="97">
        <f t="shared" si="28"/>
        <v>1806</v>
      </c>
      <c r="B1811" s="97"/>
      <c r="C1811" s="51" t="str">
        <f>IF(AND(AdmittedwithRecentDischarge!$O2063&lt;&gt;"",AdmittedwithRecentDischarge!$I2063&lt;&gt;"",AdmittedwithRecentDischarge!$S2063&lt;&gt;""), AdmittedwithRecentDischarge!$S2063,"")</f>
        <v/>
      </c>
      <c r="D1811" s="97">
        <f>RANK($F1811,$F$6:$F$2005,0)+COUNTIF($F$6:$F1811,F1811)</f>
        <v>100</v>
      </c>
      <c r="E1811" s="97"/>
      <c r="F1811" s="97"/>
      <c r="G1811" s="97"/>
      <c r="H1811" s="97"/>
      <c r="I1811" s="93"/>
      <c r="J1811" s="97"/>
      <c r="K1811" s="51" t="str">
        <f>IF(AND(TransferLog!$J1827&lt;&gt;"",TransferLog!$L1827&lt;&gt;""), TransferLog!$L1827,"")</f>
        <v/>
      </c>
      <c r="L1811" s="97">
        <f t="array" ref="L1811">RANK($N1811,$N$6:$N$2005,0)+COUNTIF($N$6:$N1811,N1811)</f>
        <v>100</v>
      </c>
      <c r="M1811" s="97"/>
      <c r="N1811" s="97"/>
      <c r="O1811" s="97"/>
      <c r="P1811" s="97"/>
      <c r="Q1811" s="93"/>
      <c r="U1811" s="93"/>
      <c r="W1811" s="51" t="str">
        <f>IF(AND(AdmittedwithRecentDischarge!$O2063&lt;&gt;"",AdmittedwithRecentDischarge!$I2063&lt;&gt;"",AdmittedwithRecentDischarge!$W2063&lt;&gt;""), AdmittedwithRecentDischarge!$W2063,"")</f>
        <v/>
      </c>
      <c r="X1811" s="97">
        <f t="array" ref="X1811">RANK($Z1811,$Z$6:$Z$2005,0)+COUNTIF($Z$6:$Z1811,Z1811)</f>
        <v>100</v>
      </c>
      <c r="AC1811" s="97"/>
      <c r="AD1811" s="93"/>
    </row>
    <row r="1812" spans="1:30">
      <c r="A1812" s="97">
        <f t="shared" si="28"/>
        <v>1807</v>
      </c>
      <c r="B1812" s="97"/>
      <c r="C1812" s="51" t="str">
        <f>IF(AND(AdmittedwithRecentDischarge!$O2064&lt;&gt;"",AdmittedwithRecentDischarge!$I2064&lt;&gt;"",AdmittedwithRecentDischarge!$S2064&lt;&gt;""), AdmittedwithRecentDischarge!$S2064,"")</f>
        <v/>
      </c>
      <c r="D1812" s="97">
        <f>RANK($F1812,$F$6:$F$2005,0)+COUNTIF($F$6:$F1812,F1812)</f>
        <v>100</v>
      </c>
      <c r="E1812" s="97"/>
      <c r="F1812" s="97"/>
      <c r="G1812" s="97"/>
      <c r="H1812" s="97"/>
      <c r="I1812" s="93"/>
      <c r="J1812" s="97"/>
      <c r="K1812" s="51" t="str">
        <f>IF(AND(TransferLog!$J1828&lt;&gt;"",TransferLog!$L1828&lt;&gt;""), TransferLog!$L1828,"")</f>
        <v/>
      </c>
      <c r="L1812" s="97">
        <f t="array" ref="L1812">RANK($N1812,$N$6:$N$2005,0)+COUNTIF($N$6:$N1812,N1812)</f>
        <v>100</v>
      </c>
      <c r="M1812" s="97"/>
      <c r="N1812" s="97"/>
      <c r="O1812" s="97"/>
      <c r="P1812" s="97"/>
      <c r="Q1812" s="93"/>
      <c r="U1812" s="93"/>
      <c r="W1812" s="51" t="str">
        <f>IF(AND(AdmittedwithRecentDischarge!$O2064&lt;&gt;"",AdmittedwithRecentDischarge!$I2064&lt;&gt;"",AdmittedwithRecentDischarge!$W2064&lt;&gt;""), AdmittedwithRecentDischarge!$W2064,"")</f>
        <v/>
      </c>
      <c r="X1812" s="97">
        <f t="array" ref="X1812">RANK($Z1812,$Z$6:$Z$2005,0)+COUNTIF($Z$6:$Z1812,Z1812)</f>
        <v>100</v>
      </c>
      <c r="AC1812" s="97"/>
      <c r="AD1812" s="93"/>
    </row>
    <row r="1813" spans="1:30">
      <c r="A1813" s="97">
        <f t="shared" si="28"/>
        <v>1808</v>
      </c>
      <c r="B1813" s="97"/>
      <c r="C1813" s="51" t="str">
        <f>IF(AND(AdmittedwithRecentDischarge!$O2065&lt;&gt;"",AdmittedwithRecentDischarge!$I2065&lt;&gt;"",AdmittedwithRecentDischarge!$S2065&lt;&gt;""), AdmittedwithRecentDischarge!$S2065,"")</f>
        <v/>
      </c>
      <c r="D1813" s="97">
        <f>RANK($F1813,$F$6:$F$2005,0)+COUNTIF($F$6:$F1813,F1813)</f>
        <v>100</v>
      </c>
      <c r="E1813" s="97"/>
      <c r="F1813" s="97"/>
      <c r="G1813" s="97"/>
      <c r="H1813" s="97"/>
      <c r="I1813" s="93"/>
      <c r="J1813" s="97"/>
      <c r="K1813" s="51" t="str">
        <f>IF(AND(TransferLog!$J1829&lt;&gt;"",TransferLog!$L1829&lt;&gt;""), TransferLog!$L1829,"")</f>
        <v/>
      </c>
      <c r="L1813" s="97">
        <f t="array" ref="L1813">RANK($N1813,$N$6:$N$2005,0)+COUNTIF($N$6:$N1813,N1813)</f>
        <v>100</v>
      </c>
      <c r="M1813" s="97"/>
      <c r="N1813" s="97"/>
      <c r="O1813" s="97"/>
      <c r="P1813" s="97"/>
      <c r="Q1813" s="93"/>
      <c r="U1813" s="93"/>
      <c r="W1813" s="51" t="str">
        <f>IF(AND(AdmittedwithRecentDischarge!$O2065&lt;&gt;"",AdmittedwithRecentDischarge!$I2065&lt;&gt;"",AdmittedwithRecentDischarge!$W2065&lt;&gt;""), AdmittedwithRecentDischarge!$W2065,"")</f>
        <v/>
      </c>
      <c r="X1813" s="97">
        <f t="array" ref="X1813">RANK($Z1813,$Z$6:$Z$2005,0)+COUNTIF($Z$6:$Z1813,Z1813)</f>
        <v>100</v>
      </c>
      <c r="AC1813" s="97"/>
      <c r="AD1813" s="93"/>
    </row>
    <row r="1814" spans="1:30">
      <c r="A1814" s="97">
        <f t="shared" si="28"/>
        <v>1809</v>
      </c>
      <c r="B1814" s="97"/>
      <c r="C1814" s="51" t="str">
        <f>IF(AND(AdmittedwithRecentDischarge!$O2066&lt;&gt;"",AdmittedwithRecentDischarge!$I2066&lt;&gt;"",AdmittedwithRecentDischarge!$S2066&lt;&gt;""), AdmittedwithRecentDischarge!$S2066,"")</f>
        <v/>
      </c>
      <c r="D1814" s="97">
        <f>RANK($F1814,$F$6:$F$2005,0)+COUNTIF($F$6:$F1814,F1814)</f>
        <v>100</v>
      </c>
      <c r="E1814" s="97"/>
      <c r="F1814" s="97"/>
      <c r="G1814" s="97"/>
      <c r="H1814" s="97"/>
      <c r="I1814" s="93"/>
      <c r="J1814" s="97"/>
      <c r="K1814" s="51" t="str">
        <f>IF(AND(TransferLog!$J1830&lt;&gt;"",TransferLog!$L1830&lt;&gt;""), TransferLog!$L1830,"")</f>
        <v/>
      </c>
      <c r="L1814" s="97">
        <f t="array" ref="L1814">RANK($N1814,$N$6:$N$2005,0)+COUNTIF($N$6:$N1814,N1814)</f>
        <v>100</v>
      </c>
      <c r="M1814" s="97"/>
      <c r="N1814" s="97"/>
      <c r="O1814" s="97"/>
      <c r="P1814" s="97"/>
      <c r="Q1814" s="93"/>
      <c r="U1814" s="93"/>
      <c r="W1814" s="51" t="str">
        <f>IF(AND(AdmittedwithRecentDischarge!$O2066&lt;&gt;"",AdmittedwithRecentDischarge!$I2066&lt;&gt;"",AdmittedwithRecentDischarge!$W2066&lt;&gt;""), AdmittedwithRecentDischarge!$W2066,"")</f>
        <v/>
      </c>
      <c r="X1814" s="97">
        <f t="array" ref="X1814">RANK($Z1814,$Z$6:$Z$2005,0)+COUNTIF($Z$6:$Z1814,Z1814)</f>
        <v>100</v>
      </c>
      <c r="AC1814" s="97"/>
      <c r="AD1814" s="93"/>
    </row>
    <row r="1815" spans="1:30">
      <c r="A1815" s="97">
        <f t="shared" si="28"/>
        <v>1810</v>
      </c>
      <c r="B1815" s="97"/>
      <c r="C1815" s="51" t="str">
        <f>IF(AND(AdmittedwithRecentDischarge!$O2067&lt;&gt;"",AdmittedwithRecentDischarge!$I2067&lt;&gt;"",AdmittedwithRecentDischarge!$S2067&lt;&gt;""), AdmittedwithRecentDischarge!$S2067,"")</f>
        <v/>
      </c>
      <c r="D1815" s="97">
        <f>RANK($F1815,$F$6:$F$2005,0)+COUNTIF($F$6:$F1815,F1815)</f>
        <v>100</v>
      </c>
      <c r="E1815" s="97"/>
      <c r="F1815" s="97"/>
      <c r="G1815" s="97"/>
      <c r="H1815" s="97"/>
      <c r="I1815" s="93"/>
      <c r="J1815" s="97"/>
      <c r="K1815" s="51" t="str">
        <f>IF(AND(TransferLog!$J1831&lt;&gt;"",TransferLog!$L1831&lt;&gt;""), TransferLog!$L1831,"")</f>
        <v/>
      </c>
      <c r="L1815" s="97">
        <f t="array" ref="L1815">RANK($N1815,$N$6:$N$2005,0)+COUNTIF($N$6:$N1815,N1815)</f>
        <v>100</v>
      </c>
      <c r="M1815" s="97"/>
      <c r="N1815" s="97"/>
      <c r="O1815" s="97"/>
      <c r="P1815" s="97"/>
      <c r="Q1815" s="93"/>
      <c r="U1815" s="93"/>
      <c r="W1815" s="51" t="str">
        <f>IF(AND(AdmittedwithRecentDischarge!$O2067&lt;&gt;"",AdmittedwithRecentDischarge!$I2067&lt;&gt;"",AdmittedwithRecentDischarge!$W2067&lt;&gt;""), AdmittedwithRecentDischarge!$W2067,"")</f>
        <v/>
      </c>
      <c r="X1815" s="97">
        <f t="array" ref="X1815">RANK($Z1815,$Z$6:$Z$2005,0)+COUNTIF($Z$6:$Z1815,Z1815)</f>
        <v>100</v>
      </c>
      <c r="AC1815" s="97"/>
      <c r="AD1815" s="93"/>
    </row>
    <row r="1816" spans="1:30">
      <c r="A1816" s="97">
        <f t="shared" si="28"/>
        <v>1811</v>
      </c>
      <c r="B1816" s="97"/>
      <c r="C1816" s="51" t="str">
        <f>IF(AND(AdmittedwithRecentDischarge!$O2068&lt;&gt;"",AdmittedwithRecentDischarge!$I2068&lt;&gt;"",AdmittedwithRecentDischarge!$S2068&lt;&gt;""), AdmittedwithRecentDischarge!$S2068,"")</f>
        <v/>
      </c>
      <c r="D1816" s="97">
        <f>RANK($F1816,$F$6:$F$2005,0)+COUNTIF($F$6:$F1816,F1816)</f>
        <v>100</v>
      </c>
      <c r="E1816" s="97"/>
      <c r="F1816" s="97"/>
      <c r="G1816" s="97"/>
      <c r="H1816" s="97"/>
      <c r="I1816" s="93"/>
      <c r="J1816" s="97"/>
      <c r="K1816" s="51" t="str">
        <f>IF(AND(TransferLog!$J1832&lt;&gt;"",TransferLog!$L1832&lt;&gt;""), TransferLog!$L1832,"")</f>
        <v/>
      </c>
      <c r="L1816" s="97">
        <f t="array" ref="L1816">RANK($N1816,$N$6:$N$2005,0)+COUNTIF($N$6:$N1816,N1816)</f>
        <v>100</v>
      </c>
      <c r="M1816" s="97"/>
      <c r="N1816" s="97"/>
      <c r="O1816" s="97"/>
      <c r="P1816" s="97"/>
      <c r="Q1816" s="93"/>
      <c r="U1816" s="93"/>
      <c r="W1816" s="51" t="str">
        <f>IF(AND(AdmittedwithRecentDischarge!$O2068&lt;&gt;"",AdmittedwithRecentDischarge!$I2068&lt;&gt;"",AdmittedwithRecentDischarge!$W2068&lt;&gt;""), AdmittedwithRecentDischarge!$W2068,"")</f>
        <v/>
      </c>
      <c r="X1816" s="97">
        <f t="array" ref="X1816">RANK($Z1816,$Z$6:$Z$2005,0)+COUNTIF($Z$6:$Z1816,Z1816)</f>
        <v>100</v>
      </c>
      <c r="AC1816" s="97"/>
      <c r="AD1816" s="93"/>
    </row>
    <row r="1817" spans="1:30">
      <c r="A1817" s="97">
        <f t="shared" si="28"/>
        <v>1812</v>
      </c>
      <c r="B1817" s="97"/>
      <c r="C1817" s="51" t="str">
        <f>IF(AND(AdmittedwithRecentDischarge!$O2069&lt;&gt;"",AdmittedwithRecentDischarge!$I2069&lt;&gt;"",AdmittedwithRecentDischarge!$S2069&lt;&gt;""), AdmittedwithRecentDischarge!$S2069,"")</f>
        <v/>
      </c>
      <c r="D1817" s="97">
        <f>RANK($F1817,$F$6:$F$2005,0)+COUNTIF($F$6:$F1817,F1817)</f>
        <v>100</v>
      </c>
      <c r="E1817" s="97"/>
      <c r="F1817" s="97"/>
      <c r="G1817" s="97"/>
      <c r="H1817" s="97"/>
      <c r="I1817" s="93"/>
      <c r="J1817" s="97"/>
      <c r="K1817" s="51" t="str">
        <f>IF(AND(TransferLog!$J1833&lt;&gt;"",TransferLog!$L1833&lt;&gt;""), TransferLog!$L1833,"")</f>
        <v/>
      </c>
      <c r="L1817" s="97">
        <f t="array" ref="L1817">RANK($N1817,$N$6:$N$2005,0)+COUNTIF($N$6:$N1817,N1817)</f>
        <v>100</v>
      </c>
      <c r="M1817" s="97"/>
      <c r="N1817" s="97"/>
      <c r="O1817" s="97"/>
      <c r="P1817" s="97"/>
      <c r="Q1817" s="93"/>
      <c r="U1817" s="93"/>
      <c r="W1817" s="51" t="str">
        <f>IF(AND(AdmittedwithRecentDischarge!$O2069&lt;&gt;"",AdmittedwithRecentDischarge!$I2069&lt;&gt;"",AdmittedwithRecentDischarge!$W2069&lt;&gt;""), AdmittedwithRecentDischarge!$W2069,"")</f>
        <v/>
      </c>
      <c r="X1817" s="97">
        <f t="array" ref="X1817">RANK($Z1817,$Z$6:$Z$2005,0)+COUNTIF($Z$6:$Z1817,Z1817)</f>
        <v>100</v>
      </c>
      <c r="AC1817" s="97"/>
      <c r="AD1817" s="93"/>
    </row>
    <row r="1818" spans="1:30">
      <c r="A1818" s="97">
        <f t="shared" si="28"/>
        <v>1813</v>
      </c>
      <c r="B1818" s="97"/>
      <c r="C1818" s="51" t="str">
        <f>IF(AND(AdmittedwithRecentDischarge!$O2070&lt;&gt;"",AdmittedwithRecentDischarge!$I2070&lt;&gt;"",AdmittedwithRecentDischarge!$S2070&lt;&gt;""), AdmittedwithRecentDischarge!$S2070,"")</f>
        <v/>
      </c>
      <c r="D1818" s="97">
        <f>RANK($F1818,$F$6:$F$2005,0)+COUNTIF($F$6:$F1818,F1818)</f>
        <v>100</v>
      </c>
      <c r="E1818" s="97"/>
      <c r="F1818" s="97"/>
      <c r="G1818" s="97"/>
      <c r="H1818" s="97"/>
      <c r="I1818" s="93"/>
      <c r="J1818" s="97"/>
      <c r="K1818" s="51" t="str">
        <f>IF(AND(TransferLog!$J1834&lt;&gt;"",TransferLog!$L1834&lt;&gt;""), TransferLog!$L1834,"")</f>
        <v/>
      </c>
      <c r="L1818" s="97">
        <f t="array" ref="L1818">RANK($N1818,$N$6:$N$2005,0)+COUNTIF($N$6:$N1818,N1818)</f>
        <v>100</v>
      </c>
      <c r="M1818" s="97"/>
      <c r="N1818" s="97"/>
      <c r="O1818" s="97"/>
      <c r="P1818" s="97"/>
      <c r="Q1818" s="93"/>
      <c r="U1818" s="93"/>
      <c r="W1818" s="51" t="str">
        <f>IF(AND(AdmittedwithRecentDischarge!$O2070&lt;&gt;"",AdmittedwithRecentDischarge!$I2070&lt;&gt;"",AdmittedwithRecentDischarge!$W2070&lt;&gt;""), AdmittedwithRecentDischarge!$W2070,"")</f>
        <v/>
      </c>
      <c r="X1818" s="97">
        <f t="array" ref="X1818">RANK($Z1818,$Z$6:$Z$2005,0)+COUNTIF($Z$6:$Z1818,Z1818)</f>
        <v>100</v>
      </c>
      <c r="AC1818" s="97"/>
      <c r="AD1818" s="93"/>
    </row>
    <row r="1819" spans="1:30">
      <c r="A1819" s="97">
        <f t="shared" si="28"/>
        <v>1814</v>
      </c>
      <c r="B1819" s="97"/>
      <c r="C1819" s="51" t="str">
        <f>IF(AND(AdmittedwithRecentDischarge!$O2071&lt;&gt;"",AdmittedwithRecentDischarge!$I2071&lt;&gt;"",AdmittedwithRecentDischarge!$S2071&lt;&gt;""), AdmittedwithRecentDischarge!$S2071,"")</f>
        <v/>
      </c>
      <c r="D1819" s="97">
        <f>RANK($F1819,$F$6:$F$2005,0)+COUNTIF($F$6:$F1819,F1819)</f>
        <v>100</v>
      </c>
      <c r="E1819" s="97"/>
      <c r="F1819" s="97"/>
      <c r="G1819" s="97"/>
      <c r="H1819" s="97"/>
      <c r="I1819" s="93"/>
      <c r="J1819" s="97"/>
      <c r="K1819" s="51" t="str">
        <f>IF(AND(TransferLog!$J1835&lt;&gt;"",TransferLog!$L1835&lt;&gt;""), TransferLog!$L1835,"")</f>
        <v/>
      </c>
      <c r="L1819" s="97">
        <f t="array" ref="L1819">RANK($N1819,$N$6:$N$2005,0)+COUNTIF($N$6:$N1819,N1819)</f>
        <v>100</v>
      </c>
      <c r="M1819" s="97"/>
      <c r="N1819" s="97"/>
      <c r="O1819" s="97"/>
      <c r="P1819" s="97"/>
      <c r="Q1819" s="93"/>
      <c r="U1819" s="93"/>
      <c r="W1819" s="51" t="str">
        <f>IF(AND(AdmittedwithRecentDischarge!$O2071&lt;&gt;"",AdmittedwithRecentDischarge!$I2071&lt;&gt;"",AdmittedwithRecentDischarge!$W2071&lt;&gt;""), AdmittedwithRecentDischarge!$W2071,"")</f>
        <v/>
      </c>
      <c r="X1819" s="97">
        <f t="array" ref="X1819">RANK($Z1819,$Z$6:$Z$2005,0)+COUNTIF($Z$6:$Z1819,Z1819)</f>
        <v>100</v>
      </c>
      <c r="AC1819" s="97"/>
      <c r="AD1819" s="93"/>
    </row>
    <row r="1820" spans="1:30">
      <c r="A1820" s="97">
        <f t="shared" si="28"/>
        <v>1815</v>
      </c>
      <c r="B1820" s="97"/>
      <c r="C1820" s="51" t="str">
        <f>IF(AND(AdmittedwithRecentDischarge!$O2072&lt;&gt;"",AdmittedwithRecentDischarge!$I2072&lt;&gt;"",AdmittedwithRecentDischarge!$S2072&lt;&gt;""), AdmittedwithRecentDischarge!$S2072,"")</f>
        <v/>
      </c>
      <c r="D1820" s="97">
        <f>RANK($F1820,$F$6:$F$2005,0)+COUNTIF($F$6:$F1820,F1820)</f>
        <v>100</v>
      </c>
      <c r="E1820" s="97"/>
      <c r="F1820" s="97"/>
      <c r="G1820" s="97"/>
      <c r="H1820" s="97"/>
      <c r="I1820" s="93"/>
      <c r="J1820" s="97"/>
      <c r="K1820" s="51" t="str">
        <f>IF(AND(TransferLog!$J1836&lt;&gt;"",TransferLog!$L1836&lt;&gt;""), TransferLog!$L1836,"")</f>
        <v/>
      </c>
      <c r="L1820" s="97">
        <f t="array" ref="L1820">RANK($N1820,$N$6:$N$2005,0)+COUNTIF($N$6:$N1820,N1820)</f>
        <v>100</v>
      </c>
      <c r="M1820" s="97"/>
      <c r="N1820" s="97"/>
      <c r="O1820" s="97"/>
      <c r="P1820" s="97"/>
      <c r="Q1820" s="93"/>
      <c r="U1820" s="93"/>
      <c r="W1820" s="51" t="str">
        <f>IF(AND(AdmittedwithRecentDischarge!$O2072&lt;&gt;"",AdmittedwithRecentDischarge!$I2072&lt;&gt;"",AdmittedwithRecentDischarge!$W2072&lt;&gt;""), AdmittedwithRecentDischarge!$W2072,"")</f>
        <v/>
      </c>
      <c r="X1820" s="97">
        <f t="array" ref="X1820">RANK($Z1820,$Z$6:$Z$2005,0)+COUNTIF($Z$6:$Z1820,Z1820)</f>
        <v>100</v>
      </c>
      <c r="AC1820" s="97"/>
      <c r="AD1820" s="93"/>
    </row>
    <row r="1821" spans="1:30">
      <c r="A1821" s="97">
        <f t="shared" si="28"/>
        <v>1816</v>
      </c>
      <c r="B1821" s="97"/>
      <c r="C1821" s="51" t="str">
        <f>IF(AND(AdmittedwithRecentDischarge!$O2073&lt;&gt;"",AdmittedwithRecentDischarge!$I2073&lt;&gt;"",AdmittedwithRecentDischarge!$S2073&lt;&gt;""), AdmittedwithRecentDischarge!$S2073,"")</f>
        <v/>
      </c>
      <c r="D1821" s="97">
        <f>RANK($F1821,$F$6:$F$2005,0)+COUNTIF($F$6:$F1821,F1821)</f>
        <v>100</v>
      </c>
      <c r="E1821" s="97"/>
      <c r="F1821" s="97"/>
      <c r="G1821" s="97"/>
      <c r="H1821" s="97"/>
      <c r="I1821" s="93"/>
      <c r="J1821" s="97"/>
      <c r="K1821" s="51" t="str">
        <f>IF(AND(TransferLog!$J1837&lt;&gt;"",TransferLog!$L1837&lt;&gt;""), TransferLog!$L1837,"")</f>
        <v/>
      </c>
      <c r="L1821" s="97">
        <f t="array" ref="L1821">RANK($N1821,$N$6:$N$2005,0)+COUNTIF($N$6:$N1821,N1821)</f>
        <v>100</v>
      </c>
      <c r="M1821" s="97"/>
      <c r="N1821" s="97"/>
      <c r="O1821" s="97"/>
      <c r="P1821" s="97"/>
      <c r="Q1821" s="93"/>
      <c r="U1821" s="93"/>
      <c r="W1821" s="51" t="str">
        <f>IF(AND(AdmittedwithRecentDischarge!$O2073&lt;&gt;"",AdmittedwithRecentDischarge!$I2073&lt;&gt;"",AdmittedwithRecentDischarge!$W2073&lt;&gt;""), AdmittedwithRecentDischarge!$W2073,"")</f>
        <v/>
      </c>
      <c r="X1821" s="97">
        <f t="array" ref="X1821">RANK($Z1821,$Z$6:$Z$2005,0)+COUNTIF($Z$6:$Z1821,Z1821)</f>
        <v>100</v>
      </c>
      <c r="AC1821" s="97"/>
      <c r="AD1821" s="93"/>
    </row>
    <row r="1822" spans="1:30">
      <c r="A1822" s="97">
        <f t="shared" si="28"/>
        <v>1817</v>
      </c>
      <c r="B1822" s="97"/>
      <c r="C1822" s="51" t="str">
        <f>IF(AND(AdmittedwithRecentDischarge!$O2074&lt;&gt;"",AdmittedwithRecentDischarge!$I2074&lt;&gt;"",AdmittedwithRecentDischarge!$S2074&lt;&gt;""), AdmittedwithRecentDischarge!$S2074,"")</f>
        <v/>
      </c>
      <c r="D1822" s="97">
        <f>RANK($F1822,$F$6:$F$2005,0)+COUNTIF($F$6:$F1822,F1822)</f>
        <v>100</v>
      </c>
      <c r="E1822" s="97"/>
      <c r="F1822" s="97"/>
      <c r="G1822" s="97"/>
      <c r="H1822" s="97"/>
      <c r="I1822" s="93"/>
      <c r="J1822" s="97"/>
      <c r="K1822" s="51" t="str">
        <f>IF(AND(TransferLog!$J1838&lt;&gt;"",TransferLog!$L1838&lt;&gt;""), TransferLog!$L1838,"")</f>
        <v/>
      </c>
      <c r="L1822" s="97">
        <f t="array" ref="L1822">RANK($N1822,$N$6:$N$2005,0)+COUNTIF($N$6:$N1822,N1822)</f>
        <v>100</v>
      </c>
      <c r="M1822" s="97"/>
      <c r="N1822" s="97"/>
      <c r="O1822" s="97"/>
      <c r="P1822" s="97"/>
      <c r="Q1822" s="93"/>
      <c r="U1822" s="93"/>
      <c r="W1822" s="51" t="str">
        <f>IF(AND(AdmittedwithRecentDischarge!$O2074&lt;&gt;"",AdmittedwithRecentDischarge!$I2074&lt;&gt;"",AdmittedwithRecentDischarge!$W2074&lt;&gt;""), AdmittedwithRecentDischarge!$W2074,"")</f>
        <v/>
      </c>
      <c r="X1822" s="97">
        <f t="array" ref="X1822">RANK($Z1822,$Z$6:$Z$2005,0)+COUNTIF($Z$6:$Z1822,Z1822)</f>
        <v>100</v>
      </c>
      <c r="AC1822" s="97"/>
      <c r="AD1822" s="93"/>
    </row>
    <row r="1823" spans="1:30">
      <c r="A1823" s="97">
        <f t="shared" si="28"/>
        <v>1818</v>
      </c>
      <c r="B1823" s="97"/>
      <c r="C1823" s="51" t="str">
        <f>IF(AND(AdmittedwithRecentDischarge!$O2075&lt;&gt;"",AdmittedwithRecentDischarge!$I2075&lt;&gt;"",AdmittedwithRecentDischarge!$S2075&lt;&gt;""), AdmittedwithRecentDischarge!$S2075,"")</f>
        <v/>
      </c>
      <c r="D1823" s="97">
        <f>RANK($F1823,$F$6:$F$2005,0)+COUNTIF($F$6:$F1823,F1823)</f>
        <v>100</v>
      </c>
      <c r="E1823" s="97"/>
      <c r="F1823" s="97"/>
      <c r="G1823" s="97"/>
      <c r="H1823" s="97"/>
      <c r="I1823" s="93"/>
      <c r="J1823" s="97"/>
      <c r="K1823" s="51" t="str">
        <f>IF(AND(TransferLog!$J1839&lt;&gt;"",TransferLog!$L1839&lt;&gt;""), TransferLog!$L1839,"")</f>
        <v/>
      </c>
      <c r="L1823" s="97">
        <f t="array" ref="L1823">RANK($N1823,$N$6:$N$2005,0)+COUNTIF($N$6:$N1823,N1823)</f>
        <v>100</v>
      </c>
      <c r="M1823" s="97"/>
      <c r="N1823" s="97"/>
      <c r="O1823" s="97"/>
      <c r="P1823" s="97"/>
      <c r="Q1823" s="93"/>
      <c r="U1823" s="93"/>
      <c r="W1823" s="51" t="str">
        <f>IF(AND(AdmittedwithRecentDischarge!$O2075&lt;&gt;"",AdmittedwithRecentDischarge!$I2075&lt;&gt;"",AdmittedwithRecentDischarge!$W2075&lt;&gt;""), AdmittedwithRecentDischarge!$W2075,"")</f>
        <v/>
      </c>
      <c r="X1823" s="97">
        <f t="array" ref="X1823">RANK($Z1823,$Z$6:$Z$2005,0)+COUNTIF($Z$6:$Z1823,Z1823)</f>
        <v>100</v>
      </c>
      <c r="AC1823" s="97"/>
      <c r="AD1823" s="93"/>
    </row>
    <row r="1824" spans="1:30">
      <c r="A1824" s="97">
        <f t="shared" si="28"/>
        <v>1819</v>
      </c>
      <c r="B1824" s="97"/>
      <c r="C1824" s="51" t="str">
        <f>IF(AND(AdmittedwithRecentDischarge!$O2076&lt;&gt;"",AdmittedwithRecentDischarge!$I2076&lt;&gt;"",AdmittedwithRecentDischarge!$S2076&lt;&gt;""), AdmittedwithRecentDischarge!$S2076,"")</f>
        <v/>
      </c>
      <c r="D1824" s="97">
        <f>RANK($F1824,$F$6:$F$2005,0)+COUNTIF($F$6:$F1824,F1824)</f>
        <v>100</v>
      </c>
      <c r="E1824" s="97"/>
      <c r="F1824" s="97"/>
      <c r="G1824" s="97"/>
      <c r="H1824" s="97"/>
      <c r="I1824" s="93"/>
      <c r="J1824" s="97"/>
      <c r="K1824" s="51" t="str">
        <f>IF(AND(TransferLog!$J1840&lt;&gt;"",TransferLog!$L1840&lt;&gt;""), TransferLog!$L1840,"")</f>
        <v/>
      </c>
      <c r="L1824" s="97">
        <f t="array" ref="L1824">RANK($N1824,$N$6:$N$2005,0)+COUNTIF($N$6:$N1824,N1824)</f>
        <v>100</v>
      </c>
      <c r="M1824" s="97"/>
      <c r="N1824" s="97"/>
      <c r="O1824" s="97"/>
      <c r="P1824" s="97"/>
      <c r="Q1824" s="93"/>
      <c r="U1824" s="93"/>
      <c r="W1824" s="51" t="str">
        <f>IF(AND(AdmittedwithRecentDischarge!$O2076&lt;&gt;"",AdmittedwithRecentDischarge!$I2076&lt;&gt;"",AdmittedwithRecentDischarge!$W2076&lt;&gt;""), AdmittedwithRecentDischarge!$W2076,"")</f>
        <v/>
      </c>
      <c r="X1824" s="97">
        <f t="array" ref="X1824">RANK($Z1824,$Z$6:$Z$2005,0)+COUNTIF($Z$6:$Z1824,Z1824)</f>
        <v>100</v>
      </c>
      <c r="AC1824" s="97"/>
      <c r="AD1824" s="93"/>
    </row>
    <row r="1825" spans="1:30">
      <c r="A1825" s="97">
        <f t="shared" si="28"/>
        <v>1820</v>
      </c>
      <c r="B1825" s="97"/>
      <c r="C1825" s="51" t="str">
        <f>IF(AND(AdmittedwithRecentDischarge!$O2077&lt;&gt;"",AdmittedwithRecentDischarge!$I2077&lt;&gt;"",AdmittedwithRecentDischarge!$S2077&lt;&gt;""), AdmittedwithRecentDischarge!$S2077,"")</f>
        <v/>
      </c>
      <c r="D1825" s="97">
        <f>RANK($F1825,$F$6:$F$2005,0)+COUNTIF($F$6:$F1825,F1825)</f>
        <v>100</v>
      </c>
      <c r="E1825" s="97"/>
      <c r="F1825" s="97"/>
      <c r="G1825" s="97"/>
      <c r="H1825" s="97"/>
      <c r="I1825" s="93"/>
      <c r="J1825" s="97"/>
      <c r="K1825" s="51" t="str">
        <f>IF(AND(TransferLog!$J1841&lt;&gt;"",TransferLog!$L1841&lt;&gt;""), TransferLog!$L1841,"")</f>
        <v/>
      </c>
      <c r="L1825" s="97">
        <f t="array" ref="L1825">RANK($N1825,$N$6:$N$2005,0)+COUNTIF($N$6:$N1825,N1825)</f>
        <v>100</v>
      </c>
      <c r="M1825" s="97"/>
      <c r="N1825" s="97"/>
      <c r="O1825" s="97"/>
      <c r="P1825" s="97"/>
      <c r="Q1825" s="93"/>
      <c r="U1825" s="93"/>
      <c r="W1825" s="51" t="str">
        <f>IF(AND(AdmittedwithRecentDischarge!$O2077&lt;&gt;"",AdmittedwithRecentDischarge!$I2077&lt;&gt;"",AdmittedwithRecentDischarge!$W2077&lt;&gt;""), AdmittedwithRecentDischarge!$W2077,"")</f>
        <v/>
      </c>
      <c r="X1825" s="97">
        <f t="array" ref="X1825">RANK($Z1825,$Z$6:$Z$2005,0)+COUNTIF($Z$6:$Z1825,Z1825)</f>
        <v>100</v>
      </c>
      <c r="AC1825" s="97"/>
      <c r="AD1825" s="93"/>
    </row>
    <row r="1826" spans="1:30">
      <c r="A1826" s="97">
        <f t="shared" si="28"/>
        <v>1821</v>
      </c>
      <c r="B1826" s="97"/>
      <c r="C1826" s="51" t="str">
        <f>IF(AND(AdmittedwithRecentDischarge!$O2078&lt;&gt;"",AdmittedwithRecentDischarge!$I2078&lt;&gt;"",AdmittedwithRecentDischarge!$S2078&lt;&gt;""), AdmittedwithRecentDischarge!$S2078,"")</f>
        <v/>
      </c>
      <c r="D1826" s="97">
        <f>RANK($F1826,$F$6:$F$2005,0)+COUNTIF($F$6:$F1826,F1826)</f>
        <v>100</v>
      </c>
      <c r="E1826" s="97"/>
      <c r="F1826" s="97"/>
      <c r="G1826" s="97"/>
      <c r="H1826" s="97"/>
      <c r="I1826" s="93"/>
      <c r="J1826" s="97"/>
      <c r="K1826" s="51" t="str">
        <f>IF(AND(TransferLog!$J1842&lt;&gt;"",TransferLog!$L1842&lt;&gt;""), TransferLog!$L1842,"")</f>
        <v/>
      </c>
      <c r="L1826" s="97">
        <f t="array" ref="L1826">RANK($N1826,$N$6:$N$2005,0)+COUNTIF($N$6:$N1826,N1826)</f>
        <v>100</v>
      </c>
      <c r="M1826" s="97"/>
      <c r="N1826" s="97"/>
      <c r="O1826" s="97"/>
      <c r="P1826" s="97"/>
      <c r="Q1826" s="93"/>
      <c r="U1826" s="93"/>
      <c r="W1826" s="51" t="str">
        <f>IF(AND(AdmittedwithRecentDischarge!$O2078&lt;&gt;"",AdmittedwithRecentDischarge!$I2078&lt;&gt;"",AdmittedwithRecentDischarge!$W2078&lt;&gt;""), AdmittedwithRecentDischarge!$W2078,"")</f>
        <v/>
      </c>
      <c r="X1826" s="97">
        <f t="array" ref="X1826">RANK($Z1826,$Z$6:$Z$2005,0)+COUNTIF($Z$6:$Z1826,Z1826)</f>
        <v>100</v>
      </c>
      <c r="AC1826" s="97"/>
      <c r="AD1826" s="93"/>
    </row>
    <row r="1827" spans="1:30">
      <c r="A1827" s="97">
        <f t="shared" si="28"/>
        <v>1822</v>
      </c>
      <c r="B1827" s="97"/>
      <c r="C1827" s="51" t="str">
        <f>IF(AND(AdmittedwithRecentDischarge!$O2079&lt;&gt;"",AdmittedwithRecentDischarge!$I2079&lt;&gt;"",AdmittedwithRecentDischarge!$S2079&lt;&gt;""), AdmittedwithRecentDischarge!$S2079,"")</f>
        <v/>
      </c>
      <c r="D1827" s="97">
        <f>RANK($F1827,$F$6:$F$2005,0)+COUNTIF($F$6:$F1827,F1827)</f>
        <v>100</v>
      </c>
      <c r="E1827" s="97"/>
      <c r="F1827" s="97"/>
      <c r="G1827" s="97"/>
      <c r="H1827" s="97"/>
      <c r="I1827" s="93"/>
      <c r="J1827" s="97"/>
      <c r="K1827" s="51" t="str">
        <f>IF(AND(TransferLog!$J1843&lt;&gt;"",TransferLog!$L1843&lt;&gt;""), TransferLog!$L1843,"")</f>
        <v/>
      </c>
      <c r="L1827" s="97">
        <f t="array" ref="L1827">RANK($N1827,$N$6:$N$2005,0)+COUNTIF($N$6:$N1827,N1827)</f>
        <v>100</v>
      </c>
      <c r="M1827" s="97"/>
      <c r="N1827" s="97"/>
      <c r="O1827" s="97"/>
      <c r="P1827" s="97"/>
      <c r="Q1827" s="93"/>
      <c r="U1827" s="93"/>
      <c r="W1827" s="51" t="str">
        <f>IF(AND(AdmittedwithRecentDischarge!$O2079&lt;&gt;"",AdmittedwithRecentDischarge!$I2079&lt;&gt;"",AdmittedwithRecentDischarge!$W2079&lt;&gt;""), AdmittedwithRecentDischarge!$W2079,"")</f>
        <v/>
      </c>
      <c r="X1827" s="97">
        <f t="array" ref="X1827">RANK($Z1827,$Z$6:$Z$2005,0)+COUNTIF($Z$6:$Z1827,Z1827)</f>
        <v>100</v>
      </c>
      <c r="AC1827" s="97"/>
      <c r="AD1827" s="93"/>
    </row>
    <row r="1828" spans="1:30">
      <c r="A1828" s="97">
        <f t="shared" si="28"/>
        <v>1823</v>
      </c>
      <c r="B1828" s="97"/>
      <c r="C1828" s="51" t="str">
        <f>IF(AND(AdmittedwithRecentDischarge!$O2080&lt;&gt;"",AdmittedwithRecentDischarge!$I2080&lt;&gt;"",AdmittedwithRecentDischarge!$S2080&lt;&gt;""), AdmittedwithRecentDischarge!$S2080,"")</f>
        <v/>
      </c>
      <c r="D1828" s="97">
        <f>RANK($F1828,$F$6:$F$2005,0)+COUNTIF($F$6:$F1828,F1828)</f>
        <v>100</v>
      </c>
      <c r="E1828" s="97"/>
      <c r="F1828" s="97"/>
      <c r="G1828" s="97"/>
      <c r="H1828" s="97"/>
      <c r="I1828" s="93"/>
      <c r="J1828" s="97"/>
      <c r="K1828" s="51" t="str">
        <f>IF(AND(TransferLog!$J1844&lt;&gt;"",TransferLog!$L1844&lt;&gt;""), TransferLog!$L1844,"")</f>
        <v/>
      </c>
      <c r="L1828" s="97">
        <f t="array" ref="L1828">RANK($N1828,$N$6:$N$2005,0)+COUNTIF($N$6:$N1828,N1828)</f>
        <v>100</v>
      </c>
      <c r="M1828" s="97"/>
      <c r="N1828" s="97"/>
      <c r="O1828" s="97"/>
      <c r="P1828" s="97"/>
      <c r="Q1828" s="93"/>
      <c r="U1828" s="93"/>
      <c r="W1828" s="51" t="str">
        <f>IF(AND(AdmittedwithRecentDischarge!$O2080&lt;&gt;"",AdmittedwithRecentDischarge!$I2080&lt;&gt;"",AdmittedwithRecentDischarge!$W2080&lt;&gt;""), AdmittedwithRecentDischarge!$W2080,"")</f>
        <v/>
      </c>
      <c r="X1828" s="97">
        <f t="array" ref="X1828">RANK($Z1828,$Z$6:$Z$2005,0)+COUNTIF($Z$6:$Z1828,Z1828)</f>
        <v>100</v>
      </c>
      <c r="AC1828" s="97"/>
      <c r="AD1828" s="93"/>
    </row>
    <row r="1829" spans="1:30">
      <c r="A1829" s="97">
        <f t="shared" si="28"/>
        <v>1824</v>
      </c>
      <c r="B1829" s="97"/>
      <c r="C1829" s="51" t="str">
        <f>IF(AND(AdmittedwithRecentDischarge!$O2081&lt;&gt;"",AdmittedwithRecentDischarge!$I2081&lt;&gt;"",AdmittedwithRecentDischarge!$S2081&lt;&gt;""), AdmittedwithRecentDischarge!$S2081,"")</f>
        <v/>
      </c>
      <c r="D1829" s="97">
        <f>RANK($F1829,$F$6:$F$2005,0)+COUNTIF($F$6:$F1829,F1829)</f>
        <v>100</v>
      </c>
      <c r="E1829" s="97"/>
      <c r="F1829" s="97"/>
      <c r="G1829" s="97"/>
      <c r="H1829" s="97"/>
      <c r="I1829" s="93"/>
      <c r="J1829" s="97"/>
      <c r="K1829" s="51" t="str">
        <f>IF(AND(TransferLog!$J1845&lt;&gt;"",TransferLog!$L1845&lt;&gt;""), TransferLog!$L1845,"")</f>
        <v/>
      </c>
      <c r="L1829" s="97">
        <f t="array" ref="L1829">RANK($N1829,$N$6:$N$2005,0)+COUNTIF($N$6:$N1829,N1829)</f>
        <v>100</v>
      </c>
      <c r="M1829" s="97"/>
      <c r="N1829" s="97"/>
      <c r="O1829" s="97"/>
      <c r="P1829" s="97"/>
      <c r="Q1829" s="93"/>
      <c r="U1829" s="93"/>
      <c r="W1829" s="51" t="str">
        <f>IF(AND(AdmittedwithRecentDischarge!$O2081&lt;&gt;"",AdmittedwithRecentDischarge!$I2081&lt;&gt;"",AdmittedwithRecentDischarge!$W2081&lt;&gt;""), AdmittedwithRecentDischarge!$W2081,"")</f>
        <v/>
      </c>
      <c r="X1829" s="97">
        <f t="array" ref="X1829">RANK($Z1829,$Z$6:$Z$2005,0)+COUNTIF($Z$6:$Z1829,Z1829)</f>
        <v>100</v>
      </c>
      <c r="AC1829" s="97"/>
      <c r="AD1829" s="93"/>
    </row>
    <row r="1830" spans="1:30">
      <c r="A1830" s="97">
        <f t="shared" si="28"/>
        <v>1825</v>
      </c>
      <c r="B1830" s="97"/>
      <c r="C1830" s="51" t="str">
        <f>IF(AND(AdmittedwithRecentDischarge!$O2082&lt;&gt;"",AdmittedwithRecentDischarge!$I2082&lt;&gt;"",AdmittedwithRecentDischarge!$S2082&lt;&gt;""), AdmittedwithRecentDischarge!$S2082,"")</f>
        <v/>
      </c>
      <c r="D1830" s="97">
        <f>RANK($F1830,$F$6:$F$2005,0)+COUNTIF($F$6:$F1830,F1830)</f>
        <v>100</v>
      </c>
      <c r="E1830" s="97"/>
      <c r="F1830" s="97"/>
      <c r="G1830" s="97"/>
      <c r="H1830" s="97"/>
      <c r="I1830" s="93"/>
      <c r="J1830" s="97"/>
      <c r="K1830" s="51" t="str">
        <f>IF(AND(TransferLog!$J1846&lt;&gt;"",TransferLog!$L1846&lt;&gt;""), TransferLog!$L1846,"")</f>
        <v/>
      </c>
      <c r="L1830" s="97">
        <f t="array" ref="L1830">RANK($N1830,$N$6:$N$2005,0)+COUNTIF($N$6:$N1830,N1830)</f>
        <v>100</v>
      </c>
      <c r="M1830" s="97"/>
      <c r="N1830" s="97"/>
      <c r="O1830" s="97"/>
      <c r="P1830" s="97"/>
      <c r="Q1830" s="93"/>
      <c r="U1830" s="93"/>
      <c r="W1830" s="51" t="str">
        <f>IF(AND(AdmittedwithRecentDischarge!$O2082&lt;&gt;"",AdmittedwithRecentDischarge!$I2082&lt;&gt;"",AdmittedwithRecentDischarge!$W2082&lt;&gt;""), AdmittedwithRecentDischarge!$W2082,"")</f>
        <v/>
      </c>
      <c r="X1830" s="97">
        <f t="array" ref="X1830">RANK($Z1830,$Z$6:$Z$2005,0)+COUNTIF($Z$6:$Z1830,Z1830)</f>
        <v>100</v>
      </c>
      <c r="AC1830" s="97"/>
      <c r="AD1830" s="93"/>
    </row>
    <row r="1831" spans="1:30">
      <c r="A1831" s="97">
        <f t="shared" si="28"/>
        <v>1826</v>
      </c>
      <c r="B1831" s="97"/>
      <c r="C1831" s="51" t="str">
        <f>IF(AND(AdmittedwithRecentDischarge!$O2083&lt;&gt;"",AdmittedwithRecentDischarge!$I2083&lt;&gt;"",AdmittedwithRecentDischarge!$S2083&lt;&gt;""), AdmittedwithRecentDischarge!$S2083,"")</f>
        <v/>
      </c>
      <c r="D1831" s="97">
        <f>RANK($F1831,$F$6:$F$2005,0)+COUNTIF($F$6:$F1831,F1831)</f>
        <v>100</v>
      </c>
      <c r="E1831" s="97"/>
      <c r="F1831" s="97"/>
      <c r="G1831" s="97"/>
      <c r="H1831" s="97"/>
      <c r="I1831" s="93"/>
      <c r="J1831" s="97"/>
      <c r="K1831" s="51" t="str">
        <f>IF(AND(TransferLog!$J1847&lt;&gt;"",TransferLog!$L1847&lt;&gt;""), TransferLog!$L1847,"")</f>
        <v/>
      </c>
      <c r="L1831" s="97">
        <f t="array" ref="L1831">RANK($N1831,$N$6:$N$2005,0)+COUNTIF($N$6:$N1831,N1831)</f>
        <v>100</v>
      </c>
      <c r="M1831" s="97"/>
      <c r="N1831" s="97"/>
      <c r="O1831" s="97"/>
      <c r="P1831" s="97"/>
      <c r="Q1831" s="93"/>
      <c r="U1831" s="93"/>
      <c r="W1831" s="51" t="str">
        <f>IF(AND(AdmittedwithRecentDischarge!$O2083&lt;&gt;"",AdmittedwithRecentDischarge!$I2083&lt;&gt;"",AdmittedwithRecentDischarge!$W2083&lt;&gt;""), AdmittedwithRecentDischarge!$W2083,"")</f>
        <v/>
      </c>
      <c r="X1831" s="97">
        <f t="array" ref="X1831">RANK($Z1831,$Z$6:$Z$2005,0)+COUNTIF($Z$6:$Z1831,Z1831)</f>
        <v>100</v>
      </c>
      <c r="AC1831" s="97"/>
      <c r="AD1831" s="93"/>
    </row>
    <row r="1832" spans="1:30">
      <c r="A1832" s="97">
        <f t="shared" si="28"/>
        <v>1827</v>
      </c>
      <c r="B1832" s="97"/>
      <c r="C1832" s="51" t="str">
        <f>IF(AND(AdmittedwithRecentDischarge!$O2084&lt;&gt;"",AdmittedwithRecentDischarge!$I2084&lt;&gt;"",AdmittedwithRecentDischarge!$S2084&lt;&gt;""), AdmittedwithRecentDischarge!$S2084,"")</f>
        <v/>
      </c>
      <c r="D1832" s="97">
        <f>RANK($F1832,$F$6:$F$2005,0)+COUNTIF($F$6:$F1832,F1832)</f>
        <v>100</v>
      </c>
      <c r="E1832" s="97"/>
      <c r="F1832" s="97"/>
      <c r="G1832" s="97"/>
      <c r="H1832" s="97"/>
      <c r="I1832" s="93"/>
      <c r="J1832" s="97"/>
      <c r="K1832" s="51" t="str">
        <f>IF(AND(TransferLog!$J1848&lt;&gt;"",TransferLog!$L1848&lt;&gt;""), TransferLog!$L1848,"")</f>
        <v/>
      </c>
      <c r="L1832" s="97">
        <f t="array" ref="L1832">RANK($N1832,$N$6:$N$2005,0)+COUNTIF($N$6:$N1832,N1832)</f>
        <v>100</v>
      </c>
      <c r="M1832" s="97"/>
      <c r="N1832" s="97"/>
      <c r="O1832" s="97"/>
      <c r="P1832" s="97"/>
      <c r="Q1832" s="93"/>
      <c r="U1832" s="93"/>
      <c r="W1832" s="51" t="str">
        <f>IF(AND(AdmittedwithRecentDischarge!$O2084&lt;&gt;"",AdmittedwithRecentDischarge!$I2084&lt;&gt;"",AdmittedwithRecentDischarge!$W2084&lt;&gt;""), AdmittedwithRecentDischarge!$W2084,"")</f>
        <v/>
      </c>
      <c r="X1832" s="97">
        <f t="array" ref="X1832">RANK($Z1832,$Z$6:$Z$2005,0)+COUNTIF($Z$6:$Z1832,Z1832)</f>
        <v>100</v>
      </c>
      <c r="AC1832" s="97"/>
      <c r="AD1832" s="93"/>
    </row>
    <row r="1833" spans="1:30">
      <c r="A1833" s="97">
        <f t="shared" si="28"/>
        <v>1828</v>
      </c>
      <c r="B1833" s="97"/>
      <c r="C1833" s="51" t="str">
        <f>IF(AND(AdmittedwithRecentDischarge!$O2085&lt;&gt;"",AdmittedwithRecentDischarge!$I2085&lt;&gt;"",AdmittedwithRecentDischarge!$S2085&lt;&gt;""), AdmittedwithRecentDischarge!$S2085,"")</f>
        <v/>
      </c>
      <c r="D1833" s="97">
        <f>RANK($F1833,$F$6:$F$2005,0)+COUNTIF($F$6:$F1833,F1833)</f>
        <v>100</v>
      </c>
      <c r="E1833" s="97"/>
      <c r="F1833" s="97"/>
      <c r="G1833" s="97"/>
      <c r="H1833" s="97"/>
      <c r="I1833" s="93"/>
      <c r="J1833" s="97"/>
      <c r="K1833" s="51" t="str">
        <f>IF(AND(TransferLog!$J1849&lt;&gt;"",TransferLog!$L1849&lt;&gt;""), TransferLog!$L1849,"")</f>
        <v/>
      </c>
      <c r="L1833" s="97">
        <f t="array" ref="L1833">RANK($N1833,$N$6:$N$2005,0)+COUNTIF($N$6:$N1833,N1833)</f>
        <v>100</v>
      </c>
      <c r="M1833" s="97"/>
      <c r="N1833" s="97"/>
      <c r="O1833" s="97"/>
      <c r="P1833" s="97"/>
      <c r="Q1833" s="93"/>
      <c r="U1833" s="93"/>
      <c r="W1833" s="51" t="str">
        <f>IF(AND(AdmittedwithRecentDischarge!$O2085&lt;&gt;"",AdmittedwithRecentDischarge!$I2085&lt;&gt;"",AdmittedwithRecentDischarge!$W2085&lt;&gt;""), AdmittedwithRecentDischarge!$W2085,"")</f>
        <v/>
      </c>
      <c r="X1833" s="97">
        <f t="array" ref="X1833">RANK($Z1833,$Z$6:$Z$2005,0)+COUNTIF($Z$6:$Z1833,Z1833)</f>
        <v>100</v>
      </c>
      <c r="AC1833" s="97"/>
      <c r="AD1833" s="93"/>
    </row>
    <row r="1834" spans="1:30">
      <c r="A1834" s="97">
        <f t="shared" si="28"/>
        <v>1829</v>
      </c>
      <c r="B1834" s="97"/>
      <c r="C1834" s="51" t="str">
        <f>IF(AND(AdmittedwithRecentDischarge!$O2086&lt;&gt;"",AdmittedwithRecentDischarge!$I2086&lt;&gt;"",AdmittedwithRecentDischarge!$S2086&lt;&gt;""), AdmittedwithRecentDischarge!$S2086,"")</f>
        <v/>
      </c>
      <c r="D1834" s="97">
        <f>RANK($F1834,$F$6:$F$2005,0)+COUNTIF($F$6:$F1834,F1834)</f>
        <v>100</v>
      </c>
      <c r="E1834" s="97"/>
      <c r="F1834" s="97"/>
      <c r="G1834" s="97"/>
      <c r="H1834" s="97"/>
      <c r="I1834" s="93"/>
      <c r="J1834" s="97"/>
      <c r="K1834" s="51" t="str">
        <f>IF(AND(TransferLog!$J1850&lt;&gt;"",TransferLog!$L1850&lt;&gt;""), TransferLog!$L1850,"")</f>
        <v/>
      </c>
      <c r="L1834" s="97">
        <f t="array" ref="L1834">RANK($N1834,$N$6:$N$2005,0)+COUNTIF($N$6:$N1834,N1834)</f>
        <v>100</v>
      </c>
      <c r="M1834" s="97"/>
      <c r="N1834" s="97"/>
      <c r="O1834" s="97"/>
      <c r="P1834" s="97"/>
      <c r="Q1834" s="93"/>
      <c r="U1834" s="93"/>
      <c r="W1834" s="51" t="str">
        <f>IF(AND(AdmittedwithRecentDischarge!$O2086&lt;&gt;"",AdmittedwithRecentDischarge!$I2086&lt;&gt;"",AdmittedwithRecentDischarge!$W2086&lt;&gt;""), AdmittedwithRecentDischarge!$W2086,"")</f>
        <v/>
      </c>
      <c r="X1834" s="97">
        <f t="array" ref="X1834">RANK($Z1834,$Z$6:$Z$2005,0)+COUNTIF($Z$6:$Z1834,Z1834)</f>
        <v>100</v>
      </c>
      <c r="AC1834" s="97"/>
      <c r="AD1834" s="93"/>
    </row>
    <row r="1835" spans="1:30">
      <c r="A1835" s="97">
        <f t="shared" si="28"/>
        <v>1830</v>
      </c>
      <c r="B1835" s="97"/>
      <c r="C1835" s="51" t="str">
        <f>IF(AND(AdmittedwithRecentDischarge!$O2087&lt;&gt;"",AdmittedwithRecentDischarge!$I2087&lt;&gt;"",AdmittedwithRecentDischarge!$S2087&lt;&gt;""), AdmittedwithRecentDischarge!$S2087,"")</f>
        <v/>
      </c>
      <c r="D1835" s="97">
        <f>RANK($F1835,$F$6:$F$2005,0)+COUNTIF($F$6:$F1835,F1835)</f>
        <v>100</v>
      </c>
      <c r="E1835" s="97"/>
      <c r="F1835" s="97"/>
      <c r="G1835" s="97"/>
      <c r="H1835" s="97"/>
      <c r="I1835" s="93"/>
      <c r="J1835" s="97"/>
      <c r="K1835" s="51" t="str">
        <f>IF(AND(TransferLog!$J1851&lt;&gt;"",TransferLog!$L1851&lt;&gt;""), TransferLog!$L1851,"")</f>
        <v/>
      </c>
      <c r="L1835" s="97">
        <f t="array" ref="L1835">RANK($N1835,$N$6:$N$2005,0)+COUNTIF($N$6:$N1835,N1835)</f>
        <v>100</v>
      </c>
      <c r="M1835" s="97"/>
      <c r="N1835" s="97"/>
      <c r="O1835" s="97"/>
      <c r="P1835" s="97"/>
      <c r="Q1835" s="93"/>
      <c r="U1835" s="93"/>
      <c r="W1835" s="51" t="str">
        <f>IF(AND(AdmittedwithRecentDischarge!$O2087&lt;&gt;"",AdmittedwithRecentDischarge!$I2087&lt;&gt;"",AdmittedwithRecentDischarge!$W2087&lt;&gt;""), AdmittedwithRecentDischarge!$W2087,"")</f>
        <v/>
      </c>
      <c r="X1835" s="97">
        <f t="array" ref="X1835">RANK($Z1835,$Z$6:$Z$2005,0)+COUNTIF($Z$6:$Z1835,Z1835)</f>
        <v>100</v>
      </c>
      <c r="AC1835" s="97"/>
      <c r="AD1835" s="93"/>
    </row>
    <row r="1836" spans="1:30">
      <c r="A1836" s="97">
        <f t="shared" si="28"/>
        <v>1831</v>
      </c>
      <c r="B1836" s="97"/>
      <c r="C1836" s="51" t="str">
        <f>IF(AND(AdmittedwithRecentDischarge!$O2088&lt;&gt;"",AdmittedwithRecentDischarge!$I2088&lt;&gt;"",AdmittedwithRecentDischarge!$S2088&lt;&gt;""), AdmittedwithRecentDischarge!$S2088,"")</f>
        <v/>
      </c>
      <c r="D1836" s="97">
        <f>RANK($F1836,$F$6:$F$2005,0)+COUNTIF($F$6:$F1836,F1836)</f>
        <v>100</v>
      </c>
      <c r="E1836" s="97"/>
      <c r="F1836" s="97"/>
      <c r="G1836" s="97"/>
      <c r="H1836" s="97"/>
      <c r="I1836" s="93"/>
      <c r="J1836" s="97"/>
      <c r="K1836" s="51" t="str">
        <f>IF(AND(TransferLog!$J1852&lt;&gt;"",TransferLog!$L1852&lt;&gt;""), TransferLog!$L1852,"")</f>
        <v/>
      </c>
      <c r="L1836" s="97">
        <f t="array" ref="L1836">RANK($N1836,$N$6:$N$2005,0)+COUNTIF($N$6:$N1836,N1836)</f>
        <v>100</v>
      </c>
      <c r="M1836" s="97"/>
      <c r="N1836" s="97"/>
      <c r="O1836" s="97"/>
      <c r="P1836" s="97"/>
      <c r="Q1836" s="93"/>
      <c r="U1836" s="93"/>
      <c r="W1836" s="51" t="str">
        <f>IF(AND(AdmittedwithRecentDischarge!$O2088&lt;&gt;"",AdmittedwithRecentDischarge!$I2088&lt;&gt;"",AdmittedwithRecentDischarge!$W2088&lt;&gt;""), AdmittedwithRecentDischarge!$W2088,"")</f>
        <v/>
      </c>
      <c r="X1836" s="97">
        <f t="array" ref="X1836">RANK($Z1836,$Z$6:$Z$2005,0)+COUNTIF($Z$6:$Z1836,Z1836)</f>
        <v>100</v>
      </c>
      <c r="AC1836" s="97"/>
      <c r="AD1836" s="93"/>
    </row>
    <row r="1837" spans="1:30">
      <c r="A1837" s="97">
        <f t="shared" si="28"/>
        <v>1832</v>
      </c>
      <c r="B1837" s="97"/>
      <c r="C1837" s="51" t="str">
        <f>IF(AND(AdmittedwithRecentDischarge!$O2089&lt;&gt;"",AdmittedwithRecentDischarge!$I2089&lt;&gt;"",AdmittedwithRecentDischarge!$S2089&lt;&gt;""), AdmittedwithRecentDischarge!$S2089,"")</f>
        <v/>
      </c>
      <c r="D1837" s="97">
        <f>RANK($F1837,$F$6:$F$2005,0)+COUNTIF($F$6:$F1837,F1837)</f>
        <v>100</v>
      </c>
      <c r="E1837" s="97"/>
      <c r="F1837" s="97"/>
      <c r="G1837" s="97"/>
      <c r="H1837" s="97"/>
      <c r="I1837" s="93"/>
      <c r="J1837" s="97"/>
      <c r="K1837" s="51" t="str">
        <f>IF(AND(TransferLog!$J1853&lt;&gt;"",TransferLog!$L1853&lt;&gt;""), TransferLog!$L1853,"")</f>
        <v/>
      </c>
      <c r="L1837" s="97">
        <f t="array" ref="L1837">RANK($N1837,$N$6:$N$2005,0)+COUNTIF($N$6:$N1837,N1837)</f>
        <v>100</v>
      </c>
      <c r="M1837" s="97"/>
      <c r="N1837" s="97"/>
      <c r="O1837" s="97"/>
      <c r="P1837" s="97"/>
      <c r="Q1837" s="93"/>
      <c r="U1837" s="93"/>
      <c r="W1837" s="51" t="str">
        <f>IF(AND(AdmittedwithRecentDischarge!$O2089&lt;&gt;"",AdmittedwithRecentDischarge!$I2089&lt;&gt;"",AdmittedwithRecentDischarge!$W2089&lt;&gt;""), AdmittedwithRecentDischarge!$W2089,"")</f>
        <v/>
      </c>
      <c r="X1837" s="97">
        <f t="array" ref="X1837">RANK($Z1837,$Z$6:$Z$2005,0)+COUNTIF($Z$6:$Z1837,Z1837)</f>
        <v>100</v>
      </c>
      <c r="AC1837" s="97"/>
      <c r="AD1837" s="93"/>
    </row>
    <row r="1838" spans="1:30">
      <c r="A1838" s="97">
        <f t="shared" si="28"/>
        <v>1833</v>
      </c>
      <c r="B1838" s="97"/>
      <c r="C1838" s="51" t="str">
        <f>IF(AND(AdmittedwithRecentDischarge!$O2090&lt;&gt;"",AdmittedwithRecentDischarge!$I2090&lt;&gt;"",AdmittedwithRecentDischarge!$S2090&lt;&gt;""), AdmittedwithRecentDischarge!$S2090,"")</f>
        <v/>
      </c>
      <c r="D1838" s="97">
        <f>RANK($F1838,$F$6:$F$2005,0)+COUNTIF($F$6:$F1838,F1838)</f>
        <v>100</v>
      </c>
      <c r="E1838" s="97"/>
      <c r="F1838" s="97"/>
      <c r="G1838" s="97"/>
      <c r="H1838" s="97"/>
      <c r="I1838" s="93"/>
      <c r="J1838" s="97"/>
      <c r="K1838" s="51" t="str">
        <f>IF(AND(TransferLog!$J1854&lt;&gt;"",TransferLog!$L1854&lt;&gt;""), TransferLog!$L1854,"")</f>
        <v/>
      </c>
      <c r="L1838" s="97">
        <f t="array" ref="L1838">RANK($N1838,$N$6:$N$2005,0)+COUNTIF($N$6:$N1838,N1838)</f>
        <v>100</v>
      </c>
      <c r="M1838" s="97"/>
      <c r="N1838" s="97"/>
      <c r="O1838" s="97"/>
      <c r="P1838" s="97"/>
      <c r="Q1838" s="93"/>
      <c r="U1838" s="93"/>
      <c r="W1838" s="51" t="str">
        <f>IF(AND(AdmittedwithRecentDischarge!$O2090&lt;&gt;"",AdmittedwithRecentDischarge!$I2090&lt;&gt;"",AdmittedwithRecentDischarge!$W2090&lt;&gt;""), AdmittedwithRecentDischarge!$W2090,"")</f>
        <v/>
      </c>
      <c r="X1838" s="97">
        <f t="array" ref="X1838">RANK($Z1838,$Z$6:$Z$2005,0)+COUNTIF($Z$6:$Z1838,Z1838)</f>
        <v>100</v>
      </c>
      <c r="AC1838" s="97"/>
      <c r="AD1838" s="93"/>
    </row>
    <row r="1839" spans="1:30">
      <c r="A1839" s="97">
        <f t="shared" si="28"/>
        <v>1834</v>
      </c>
      <c r="B1839" s="97"/>
      <c r="C1839" s="51" t="str">
        <f>IF(AND(AdmittedwithRecentDischarge!$O2091&lt;&gt;"",AdmittedwithRecentDischarge!$I2091&lt;&gt;"",AdmittedwithRecentDischarge!$S2091&lt;&gt;""), AdmittedwithRecentDischarge!$S2091,"")</f>
        <v/>
      </c>
      <c r="D1839" s="97">
        <f>RANK($F1839,$F$6:$F$2005,0)+COUNTIF($F$6:$F1839,F1839)</f>
        <v>100</v>
      </c>
      <c r="E1839" s="97"/>
      <c r="F1839" s="97"/>
      <c r="G1839" s="97"/>
      <c r="H1839" s="97"/>
      <c r="I1839" s="93"/>
      <c r="J1839" s="97"/>
      <c r="K1839" s="51" t="str">
        <f>IF(AND(TransferLog!$J1855&lt;&gt;"",TransferLog!$L1855&lt;&gt;""), TransferLog!$L1855,"")</f>
        <v/>
      </c>
      <c r="L1839" s="97">
        <f t="array" ref="L1839">RANK($N1839,$N$6:$N$2005,0)+COUNTIF($N$6:$N1839,N1839)</f>
        <v>100</v>
      </c>
      <c r="M1839" s="97"/>
      <c r="N1839" s="97"/>
      <c r="O1839" s="97"/>
      <c r="P1839" s="97"/>
      <c r="Q1839" s="93"/>
      <c r="U1839" s="93"/>
      <c r="W1839" s="51" t="str">
        <f>IF(AND(AdmittedwithRecentDischarge!$O2091&lt;&gt;"",AdmittedwithRecentDischarge!$I2091&lt;&gt;"",AdmittedwithRecentDischarge!$W2091&lt;&gt;""), AdmittedwithRecentDischarge!$W2091,"")</f>
        <v/>
      </c>
      <c r="X1839" s="97">
        <f t="array" ref="X1839">RANK($Z1839,$Z$6:$Z$2005,0)+COUNTIF($Z$6:$Z1839,Z1839)</f>
        <v>100</v>
      </c>
      <c r="AC1839" s="97"/>
      <c r="AD1839" s="93"/>
    </row>
    <row r="1840" spans="1:30">
      <c r="A1840" s="97">
        <f t="shared" si="28"/>
        <v>1835</v>
      </c>
      <c r="B1840" s="97"/>
      <c r="C1840" s="51" t="str">
        <f>IF(AND(AdmittedwithRecentDischarge!$O2092&lt;&gt;"",AdmittedwithRecentDischarge!$I2092&lt;&gt;"",AdmittedwithRecentDischarge!$S2092&lt;&gt;""), AdmittedwithRecentDischarge!$S2092,"")</f>
        <v/>
      </c>
      <c r="D1840" s="97">
        <f>RANK($F1840,$F$6:$F$2005,0)+COUNTIF($F$6:$F1840,F1840)</f>
        <v>100</v>
      </c>
      <c r="E1840" s="97"/>
      <c r="F1840" s="97"/>
      <c r="G1840" s="97"/>
      <c r="H1840" s="97"/>
      <c r="I1840" s="93"/>
      <c r="J1840" s="97"/>
      <c r="K1840" s="51" t="str">
        <f>IF(AND(TransferLog!$J1856&lt;&gt;"",TransferLog!$L1856&lt;&gt;""), TransferLog!$L1856,"")</f>
        <v/>
      </c>
      <c r="L1840" s="97">
        <f t="array" ref="L1840">RANK($N1840,$N$6:$N$2005,0)+COUNTIF($N$6:$N1840,N1840)</f>
        <v>100</v>
      </c>
      <c r="M1840" s="97"/>
      <c r="N1840" s="97"/>
      <c r="O1840" s="97"/>
      <c r="P1840" s="97"/>
      <c r="Q1840" s="93"/>
      <c r="U1840" s="93"/>
      <c r="W1840" s="51" t="str">
        <f>IF(AND(AdmittedwithRecentDischarge!$O2092&lt;&gt;"",AdmittedwithRecentDischarge!$I2092&lt;&gt;"",AdmittedwithRecentDischarge!$W2092&lt;&gt;""), AdmittedwithRecentDischarge!$W2092,"")</f>
        <v/>
      </c>
      <c r="X1840" s="97">
        <f t="array" ref="X1840">RANK($Z1840,$Z$6:$Z$2005,0)+COUNTIF($Z$6:$Z1840,Z1840)</f>
        <v>100</v>
      </c>
      <c r="AC1840" s="97"/>
      <c r="AD1840" s="93"/>
    </row>
    <row r="1841" spans="1:30">
      <c r="A1841" s="97">
        <f t="shared" si="28"/>
        <v>1836</v>
      </c>
      <c r="B1841" s="97"/>
      <c r="C1841" s="51" t="str">
        <f>IF(AND(AdmittedwithRecentDischarge!$O2093&lt;&gt;"",AdmittedwithRecentDischarge!$I2093&lt;&gt;"",AdmittedwithRecentDischarge!$S2093&lt;&gt;""), AdmittedwithRecentDischarge!$S2093,"")</f>
        <v/>
      </c>
      <c r="D1841" s="97">
        <f>RANK($F1841,$F$6:$F$2005,0)+COUNTIF($F$6:$F1841,F1841)</f>
        <v>100</v>
      </c>
      <c r="E1841" s="97"/>
      <c r="F1841" s="97"/>
      <c r="G1841" s="97"/>
      <c r="H1841" s="97"/>
      <c r="I1841" s="93"/>
      <c r="J1841" s="97"/>
      <c r="K1841" s="51" t="str">
        <f>IF(AND(TransferLog!$J1857&lt;&gt;"",TransferLog!$L1857&lt;&gt;""), TransferLog!$L1857,"")</f>
        <v/>
      </c>
      <c r="L1841" s="97">
        <f t="array" ref="L1841">RANK($N1841,$N$6:$N$2005,0)+COUNTIF($N$6:$N1841,N1841)</f>
        <v>100</v>
      </c>
      <c r="M1841" s="97"/>
      <c r="N1841" s="97"/>
      <c r="O1841" s="97"/>
      <c r="P1841" s="97"/>
      <c r="Q1841" s="93"/>
      <c r="U1841" s="93"/>
      <c r="W1841" s="51" t="str">
        <f>IF(AND(AdmittedwithRecentDischarge!$O2093&lt;&gt;"",AdmittedwithRecentDischarge!$I2093&lt;&gt;"",AdmittedwithRecentDischarge!$W2093&lt;&gt;""), AdmittedwithRecentDischarge!$W2093,"")</f>
        <v/>
      </c>
      <c r="X1841" s="97">
        <f t="array" ref="X1841">RANK($Z1841,$Z$6:$Z$2005,0)+COUNTIF($Z$6:$Z1841,Z1841)</f>
        <v>100</v>
      </c>
      <c r="AC1841" s="97"/>
      <c r="AD1841" s="93"/>
    </row>
    <row r="1842" spans="1:30">
      <c r="A1842" s="97">
        <f t="shared" si="28"/>
        <v>1837</v>
      </c>
      <c r="B1842" s="97"/>
      <c r="C1842" s="51" t="str">
        <f>IF(AND(AdmittedwithRecentDischarge!$O2094&lt;&gt;"",AdmittedwithRecentDischarge!$I2094&lt;&gt;"",AdmittedwithRecentDischarge!$S2094&lt;&gt;""), AdmittedwithRecentDischarge!$S2094,"")</f>
        <v/>
      </c>
      <c r="D1842" s="97">
        <f>RANK($F1842,$F$6:$F$2005,0)+COUNTIF($F$6:$F1842,F1842)</f>
        <v>100</v>
      </c>
      <c r="E1842" s="97"/>
      <c r="F1842" s="97"/>
      <c r="G1842" s="97"/>
      <c r="H1842" s="97"/>
      <c r="I1842" s="93"/>
      <c r="J1842" s="97"/>
      <c r="K1842" s="51" t="str">
        <f>IF(AND(TransferLog!$J1858&lt;&gt;"",TransferLog!$L1858&lt;&gt;""), TransferLog!$L1858,"")</f>
        <v/>
      </c>
      <c r="L1842" s="97">
        <f t="array" ref="L1842">RANK($N1842,$N$6:$N$2005,0)+COUNTIF($N$6:$N1842,N1842)</f>
        <v>100</v>
      </c>
      <c r="M1842" s="97"/>
      <c r="N1842" s="97"/>
      <c r="O1842" s="97"/>
      <c r="P1842" s="97"/>
      <c r="Q1842" s="93"/>
      <c r="U1842" s="93"/>
      <c r="W1842" s="51" t="str">
        <f>IF(AND(AdmittedwithRecentDischarge!$O2094&lt;&gt;"",AdmittedwithRecentDischarge!$I2094&lt;&gt;"",AdmittedwithRecentDischarge!$W2094&lt;&gt;""), AdmittedwithRecentDischarge!$W2094,"")</f>
        <v/>
      </c>
      <c r="X1842" s="97">
        <f t="array" ref="X1842">RANK($Z1842,$Z$6:$Z$2005,0)+COUNTIF($Z$6:$Z1842,Z1842)</f>
        <v>100</v>
      </c>
      <c r="AC1842" s="97"/>
      <c r="AD1842" s="93"/>
    </row>
    <row r="1843" spans="1:30">
      <c r="A1843" s="97">
        <f t="shared" si="28"/>
        <v>1838</v>
      </c>
      <c r="B1843" s="97"/>
      <c r="C1843" s="51" t="str">
        <f>IF(AND(AdmittedwithRecentDischarge!$O2095&lt;&gt;"",AdmittedwithRecentDischarge!$I2095&lt;&gt;"",AdmittedwithRecentDischarge!$S2095&lt;&gt;""), AdmittedwithRecentDischarge!$S2095,"")</f>
        <v/>
      </c>
      <c r="D1843" s="97">
        <f>RANK($F1843,$F$6:$F$2005,0)+COUNTIF($F$6:$F1843,F1843)</f>
        <v>100</v>
      </c>
      <c r="E1843" s="97"/>
      <c r="F1843" s="97"/>
      <c r="G1843" s="97"/>
      <c r="H1843" s="97"/>
      <c r="I1843" s="93"/>
      <c r="J1843" s="97"/>
      <c r="K1843" s="51" t="str">
        <f>IF(AND(TransferLog!$J1859&lt;&gt;"",TransferLog!$L1859&lt;&gt;""), TransferLog!$L1859,"")</f>
        <v/>
      </c>
      <c r="L1843" s="97">
        <f t="array" ref="L1843">RANK($N1843,$N$6:$N$2005,0)+COUNTIF($N$6:$N1843,N1843)</f>
        <v>100</v>
      </c>
      <c r="M1843" s="97"/>
      <c r="N1843" s="97"/>
      <c r="O1843" s="97"/>
      <c r="P1843" s="97"/>
      <c r="Q1843" s="93"/>
      <c r="U1843" s="93"/>
      <c r="W1843" s="51" t="str">
        <f>IF(AND(AdmittedwithRecentDischarge!$O2095&lt;&gt;"",AdmittedwithRecentDischarge!$I2095&lt;&gt;"",AdmittedwithRecentDischarge!$W2095&lt;&gt;""), AdmittedwithRecentDischarge!$W2095,"")</f>
        <v/>
      </c>
      <c r="X1843" s="97">
        <f t="array" ref="X1843">RANK($Z1843,$Z$6:$Z$2005,0)+COUNTIF($Z$6:$Z1843,Z1843)</f>
        <v>100</v>
      </c>
      <c r="AC1843" s="97"/>
      <c r="AD1843" s="93"/>
    </row>
    <row r="1844" spans="1:30">
      <c r="A1844" s="97">
        <f t="shared" si="28"/>
        <v>1839</v>
      </c>
      <c r="B1844" s="97"/>
      <c r="C1844" s="51" t="str">
        <f>IF(AND(AdmittedwithRecentDischarge!$O2096&lt;&gt;"",AdmittedwithRecentDischarge!$I2096&lt;&gt;"",AdmittedwithRecentDischarge!$S2096&lt;&gt;""), AdmittedwithRecentDischarge!$S2096,"")</f>
        <v/>
      </c>
      <c r="D1844" s="97">
        <f>RANK($F1844,$F$6:$F$2005,0)+COUNTIF($F$6:$F1844,F1844)</f>
        <v>100</v>
      </c>
      <c r="E1844" s="97"/>
      <c r="F1844" s="97"/>
      <c r="G1844" s="97"/>
      <c r="H1844" s="97"/>
      <c r="I1844" s="93"/>
      <c r="J1844" s="97"/>
      <c r="K1844" s="51" t="str">
        <f>IF(AND(TransferLog!$J1860&lt;&gt;"",TransferLog!$L1860&lt;&gt;""), TransferLog!$L1860,"")</f>
        <v/>
      </c>
      <c r="L1844" s="97">
        <f t="array" ref="L1844">RANK($N1844,$N$6:$N$2005,0)+COUNTIF($N$6:$N1844,N1844)</f>
        <v>100</v>
      </c>
      <c r="M1844" s="97"/>
      <c r="N1844" s="97"/>
      <c r="O1844" s="97"/>
      <c r="P1844" s="97"/>
      <c r="Q1844" s="93"/>
      <c r="U1844" s="93"/>
      <c r="W1844" s="51" t="str">
        <f>IF(AND(AdmittedwithRecentDischarge!$O2096&lt;&gt;"",AdmittedwithRecentDischarge!$I2096&lt;&gt;"",AdmittedwithRecentDischarge!$W2096&lt;&gt;""), AdmittedwithRecentDischarge!$W2096,"")</f>
        <v/>
      </c>
      <c r="X1844" s="97">
        <f t="array" ref="X1844">RANK($Z1844,$Z$6:$Z$2005,0)+COUNTIF($Z$6:$Z1844,Z1844)</f>
        <v>100</v>
      </c>
      <c r="AC1844" s="97"/>
      <c r="AD1844" s="93"/>
    </row>
    <row r="1845" spans="1:30">
      <c r="A1845" s="97">
        <f t="shared" si="28"/>
        <v>1840</v>
      </c>
      <c r="B1845" s="97"/>
      <c r="C1845" s="51" t="str">
        <f>IF(AND(AdmittedwithRecentDischarge!$O2097&lt;&gt;"",AdmittedwithRecentDischarge!$I2097&lt;&gt;"",AdmittedwithRecentDischarge!$S2097&lt;&gt;""), AdmittedwithRecentDischarge!$S2097,"")</f>
        <v/>
      </c>
      <c r="D1845" s="97">
        <f>RANK($F1845,$F$6:$F$2005,0)+COUNTIF($F$6:$F1845,F1845)</f>
        <v>100</v>
      </c>
      <c r="E1845" s="97"/>
      <c r="F1845" s="97"/>
      <c r="G1845" s="97"/>
      <c r="H1845" s="97"/>
      <c r="I1845" s="93"/>
      <c r="J1845" s="97"/>
      <c r="K1845" s="51" t="str">
        <f>IF(AND(TransferLog!$J1861&lt;&gt;"",TransferLog!$L1861&lt;&gt;""), TransferLog!$L1861,"")</f>
        <v/>
      </c>
      <c r="L1845" s="97">
        <f t="array" ref="L1845">RANK($N1845,$N$6:$N$2005,0)+COUNTIF($N$6:$N1845,N1845)</f>
        <v>100</v>
      </c>
      <c r="M1845" s="97"/>
      <c r="N1845" s="97"/>
      <c r="O1845" s="97"/>
      <c r="P1845" s="97"/>
      <c r="Q1845" s="93"/>
      <c r="U1845" s="93"/>
      <c r="W1845" s="51" t="str">
        <f>IF(AND(AdmittedwithRecentDischarge!$O2097&lt;&gt;"",AdmittedwithRecentDischarge!$I2097&lt;&gt;"",AdmittedwithRecentDischarge!$W2097&lt;&gt;""), AdmittedwithRecentDischarge!$W2097,"")</f>
        <v/>
      </c>
      <c r="X1845" s="97">
        <f t="array" ref="X1845">RANK($Z1845,$Z$6:$Z$2005,0)+COUNTIF($Z$6:$Z1845,Z1845)</f>
        <v>100</v>
      </c>
      <c r="AC1845" s="97"/>
      <c r="AD1845" s="93"/>
    </row>
    <row r="1846" spans="1:30">
      <c r="A1846" s="97">
        <f t="shared" si="28"/>
        <v>1841</v>
      </c>
      <c r="B1846" s="97"/>
      <c r="C1846" s="51" t="str">
        <f>IF(AND(AdmittedwithRecentDischarge!$O2098&lt;&gt;"",AdmittedwithRecentDischarge!$I2098&lt;&gt;"",AdmittedwithRecentDischarge!$S2098&lt;&gt;""), AdmittedwithRecentDischarge!$S2098,"")</f>
        <v/>
      </c>
      <c r="D1846" s="97">
        <f>RANK($F1846,$F$6:$F$2005,0)+COUNTIF($F$6:$F1846,F1846)</f>
        <v>100</v>
      </c>
      <c r="E1846" s="97"/>
      <c r="F1846" s="97"/>
      <c r="G1846" s="97"/>
      <c r="H1846" s="97"/>
      <c r="I1846" s="93"/>
      <c r="J1846" s="97"/>
      <c r="K1846" s="51" t="str">
        <f>IF(AND(TransferLog!$J1862&lt;&gt;"",TransferLog!$L1862&lt;&gt;""), TransferLog!$L1862,"")</f>
        <v/>
      </c>
      <c r="L1846" s="97">
        <f t="array" ref="L1846">RANK($N1846,$N$6:$N$2005,0)+COUNTIF($N$6:$N1846,N1846)</f>
        <v>100</v>
      </c>
      <c r="M1846" s="97"/>
      <c r="N1846" s="97"/>
      <c r="O1846" s="97"/>
      <c r="P1846" s="97"/>
      <c r="Q1846" s="93"/>
      <c r="U1846" s="93"/>
      <c r="W1846" s="51" t="str">
        <f>IF(AND(AdmittedwithRecentDischarge!$O2098&lt;&gt;"",AdmittedwithRecentDischarge!$I2098&lt;&gt;"",AdmittedwithRecentDischarge!$W2098&lt;&gt;""), AdmittedwithRecentDischarge!$W2098,"")</f>
        <v/>
      </c>
      <c r="X1846" s="97">
        <f t="array" ref="X1846">RANK($Z1846,$Z$6:$Z$2005,0)+COUNTIF($Z$6:$Z1846,Z1846)</f>
        <v>100</v>
      </c>
      <c r="AC1846" s="97"/>
      <c r="AD1846" s="93"/>
    </row>
    <row r="1847" spans="1:30">
      <c r="A1847" s="97">
        <f t="shared" si="28"/>
        <v>1842</v>
      </c>
      <c r="B1847" s="97"/>
      <c r="C1847" s="51" t="str">
        <f>IF(AND(AdmittedwithRecentDischarge!$O2099&lt;&gt;"",AdmittedwithRecentDischarge!$I2099&lt;&gt;"",AdmittedwithRecentDischarge!$S2099&lt;&gt;""), AdmittedwithRecentDischarge!$S2099,"")</f>
        <v/>
      </c>
      <c r="D1847" s="97">
        <f>RANK($F1847,$F$6:$F$2005,0)+COUNTIF($F$6:$F1847,F1847)</f>
        <v>100</v>
      </c>
      <c r="E1847" s="97"/>
      <c r="F1847" s="97"/>
      <c r="G1847" s="97"/>
      <c r="H1847" s="97"/>
      <c r="I1847" s="93"/>
      <c r="J1847" s="97"/>
      <c r="K1847" s="51" t="str">
        <f>IF(AND(TransferLog!$J1863&lt;&gt;"",TransferLog!$L1863&lt;&gt;""), TransferLog!$L1863,"")</f>
        <v/>
      </c>
      <c r="L1847" s="97">
        <f t="array" ref="L1847">RANK($N1847,$N$6:$N$2005,0)+COUNTIF($N$6:$N1847,N1847)</f>
        <v>100</v>
      </c>
      <c r="M1847" s="97"/>
      <c r="N1847" s="97"/>
      <c r="O1847" s="97"/>
      <c r="P1847" s="97"/>
      <c r="Q1847" s="93"/>
      <c r="U1847" s="93"/>
      <c r="W1847" s="51" t="str">
        <f>IF(AND(AdmittedwithRecentDischarge!$O2099&lt;&gt;"",AdmittedwithRecentDischarge!$I2099&lt;&gt;"",AdmittedwithRecentDischarge!$W2099&lt;&gt;""), AdmittedwithRecentDischarge!$W2099,"")</f>
        <v/>
      </c>
      <c r="X1847" s="97">
        <f t="array" ref="X1847">RANK($Z1847,$Z$6:$Z$2005,0)+COUNTIF($Z$6:$Z1847,Z1847)</f>
        <v>100</v>
      </c>
      <c r="AC1847" s="97"/>
      <c r="AD1847" s="93"/>
    </row>
    <row r="1848" spans="1:30">
      <c r="A1848" s="97">
        <f t="shared" si="28"/>
        <v>1843</v>
      </c>
      <c r="B1848" s="97"/>
      <c r="C1848" s="51" t="str">
        <f>IF(AND(AdmittedwithRecentDischarge!$O2100&lt;&gt;"",AdmittedwithRecentDischarge!$I2100&lt;&gt;"",AdmittedwithRecentDischarge!$S2100&lt;&gt;""), AdmittedwithRecentDischarge!$S2100,"")</f>
        <v/>
      </c>
      <c r="D1848" s="97">
        <f>RANK($F1848,$F$6:$F$2005,0)+COUNTIF($F$6:$F1848,F1848)</f>
        <v>100</v>
      </c>
      <c r="E1848" s="97"/>
      <c r="F1848" s="97"/>
      <c r="G1848" s="97"/>
      <c r="H1848" s="97"/>
      <c r="I1848" s="93"/>
      <c r="J1848" s="97"/>
      <c r="K1848" s="51" t="str">
        <f>IF(AND(TransferLog!$J1864&lt;&gt;"",TransferLog!$L1864&lt;&gt;""), TransferLog!$L1864,"")</f>
        <v/>
      </c>
      <c r="L1848" s="97">
        <f t="array" ref="L1848">RANK($N1848,$N$6:$N$2005,0)+COUNTIF($N$6:$N1848,N1848)</f>
        <v>100</v>
      </c>
      <c r="M1848" s="97"/>
      <c r="N1848" s="97"/>
      <c r="O1848" s="97"/>
      <c r="P1848" s="97"/>
      <c r="Q1848" s="93"/>
      <c r="U1848" s="93"/>
      <c r="W1848" s="51" t="str">
        <f>IF(AND(AdmittedwithRecentDischarge!$O2100&lt;&gt;"",AdmittedwithRecentDischarge!$I2100&lt;&gt;"",AdmittedwithRecentDischarge!$W2100&lt;&gt;""), AdmittedwithRecentDischarge!$W2100,"")</f>
        <v/>
      </c>
      <c r="X1848" s="97">
        <f t="array" ref="X1848">RANK($Z1848,$Z$6:$Z$2005,0)+COUNTIF($Z$6:$Z1848,Z1848)</f>
        <v>100</v>
      </c>
      <c r="AC1848" s="97"/>
      <c r="AD1848" s="93"/>
    </row>
    <row r="1849" spans="1:30">
      <c r="A1849" s="97">
        <f t="shared" si="28"/>
        <v>1844</v>
      </c>
      <c r="B1849" s="97"/>
      <c r="C1849" s="51" t="str">
        <f>IF(AND(AdmittedwithRecentDischarge!$O2101&lt;&gt;"",AdmittedwithRecentDischarge!$I2101&lt;&gt;"",AdmittedwithRecentDischarge!$S2101&lt;&gt;""), AdmittedwithRecentDischarge!$S2101,"")</f>
        <v/>
      </c>
      <c r="D1849" s="97">
        <f>RANK($F1849,$F$6:$F$2005,0)+COUNTIF($F$6:$F1849,F1849)</f>
        <v>100</v>
      </c>
      <c r="E1849" s="97"/>
      <c r="F1849" s="97"/>
      <c r="G1849" s="97"/>
      <c r="H1849" s="97"/>
      <c r="I1849" s="93"/>
      <c r="J1849" s="97"/>
      <c r="K1849" s="51" t="str">
        <f>IF(AND(TransferLog!$J1865&lt;&gt;"",TransferLog!$L1865&lt;&gt;""), TransferLog!$L1865,"")</f>
        <v/>
      </c>
      <c r="L1849" s="97">
        <f t="array" ref="L1849">RANK($N1849,$N$6:$N$2005,0)+COUNTIF($N$6:$N1849,N1849)</f>
        <v>100</v>
      </c>
      <c r="M1849" s="97"/>
      <c r="N1849" s="97"/>
      <c r="O1849" s="97"/>
      <c r="P1849" s="97"/>
      <c r="Q1849" s="93"/>
      <c r="U1849" s="93"/>
      <c r="W1849" s="51" t="str">
        <f>IF(AND(AdmittedwithRecentDischarge!$O2101&lt;&gt;"",AdmittedwithRecentDischarge!$I2101&lt;&gt;"",AdmittedwithRecentDischarge!$W2101&lt;&gt;""), AdmittedwithRecentDischarge!$W2101,"")</f>
        <v/>
      </c>
      <c r="X1849" s="97">
        <f t="array" ref="X1849">RANK($Z1849,$Z$6:$Z$2005,0)+COUNTIF($Z$6:$Z1849,Z1849)</f>
        <v>100</v>
      </c>
      <c r="AC1849" s="97"/>
      <c r="AD1849" s="93"/>
    </row>
    <row r="1850" spans="1:30">
      <c r="A1850" s="97">
        <f t="shared" si="28"/>
        <v>1845</v>
      </c>
      <c r="B1850" s="97"/>
      <c r="C1850" s="51" t="str">
        <f>IF(AND(AdmittedwithRecentDischarge!$O2102&lt;&gt;"",AdmittedwithRecentDischarge!$I2102&lt;&gt;"",AdmittedwithRecentDischarge!$S2102&lt;&gt;""), AdmittedwithRecentDischarge!$S2102,"")</f>
        <v/>
      </c>
      <c r="D1850" s="97">
        <f>RANK($F1850,$F$6:$F$2005,0)+COUNTIF($F$6:$F1850,F1850)</f>
        <v>100</v>
      </c>
      <c r="E1850" s="97"/>
      <c r="F1850" s="97"/>
      <c r="G1850" s="97"/>
      <c r="H1850" s="97"/>
      <c r="I1850" s="93"/>
      <c r="J1850" s="97"/>
      <c r="K1850" s="51" t="str">
        <f>IF(AND(TransferLog!$J1866&lt;&gt;"",TransferLog!$L1866&lt;&gt;""), TransferLog!$L1866,"")</f>
        <v/>
      </c>
      <c r="L1850" s="97">
        <f t="array" ref="L1850">RANK($N1850,$N$6:$N$2005,0)+COUNTIF($N$6:$N1850,N1850)</f>
        <v>100</v>
      </c>
      <c r="M1850" s="97"/>
      <c r="N1850" s="97"/>
      <c r="O1850" s="97"/>
      <c r="P1850" s="97"/>
      <c r="Q1850" s="93"/>
      <c r="U1850" s="93"/>
      <c r="W1850" s="51" t="str">
        <f>IF(AND(AdmittedwithRecentDischarge!$O2102&lt;&gt;"",AdmittedwithRecentDischarge!$I2102&lt;&gt;"",AdmittedwithRecentDischarge!$W2102&lt;&gt;""), AdmittedwithRecentDischarge!$W2102,"")</f>
        <v/>
      </c>
      <c r="X1850" s="97">
        <f t="array" ref="X1850">RANK($Z1850,$Z$6:$Z$2005,0)+COUNTIF($Z$6:$Z1850,Z1850)</f>
        <v>100</v>
      </c>
      <c r="AC1850" s="97"/>
      <c r="AD1850" s="93"/>
    </row>
    <row r="1851" spans="1:30">
      <c r="A1851" s="97">
        <f t="shared" si="28"/>
        <v>1846</v>
      </c>
      <c r="B1851" s="97"/>
      <c r="C1851" s="51" t="str">
        <f>IF(AND(AdmittedwithRecentDischarge!$O2103&lt;&gt;"",AdmittedwithRecentDischarge!$I2103&lt;&gt;"",AdmittedwithRecentDischarge!$S2103&lt;&gt;""), AdmittedwithRecentDischarge!$S2103,"")</f>
        <v/>
      </c>
      <c r="D1851" s="97">
        <f>RANK($F1851,$F$6:$F$2005,0)+COUNTIF($F$6:$F1851,F1851)</f>
        <v>100</v>
      </c>
      <c r="E1851" s="97"/>
      <c r="F1851" s="97"/>
      <c r="G1851" s="97"/>
      <c r="H1851" s="97"/>
      <c r="I1851" s="93"/>
      <c r="J1851" s="97"/>
      <c r="K1851" s="51" t="str">
        <f>IF(AND(TransferLog!$J1867&lt;&gt;"",TransferLog!$L1867&lt;&gt;""), TransferLog!$L1867,"")</f>
        <v/>
      </c>
      <c r="L1851" s="97">
        <f t="array" ref="L1851">RANK($N1851,$N$6:$N$2005,0)+COUNTIF($N$6:$N1851,N1851)</f>
        <v>100</v>
      </c>
      <c r="M1851" s="97"/>
      <c r="N1851" s="97"/>
      <c r="O1851" s="97"/>
      <c r="P1851" s="97"/>
      <c r="Q1851" s="93"/>
      <c r="U1851" s="93"/>
      <c r="W1851" s="51" t="str">
        <f>IF(AND(AdmittedwithRecentDischarge!$O2103&lt;&gt;"",AdmittedwithRecentDischarge!$I2103&lt;&gt;"",AdmittedwithRecentDischarge!$W2103&lt;&gt;""), AdmittedwithRecentDischarge!$W2103,"")</f>
        <v/>
      </c>
      <c r="X1851" s="97">
        <f t="array" ref="X1851">RANK($Z1851,$Z$6:$Z$2005,0)+COUNTIF($Z$6:$Z1851,Z1851)</f>
        <v>100</v>
      </c>
      <c r="AC1851" s="97"/>
      <c r="AD1851" s="93"/>
    </row>
    <row r="1852" spans="1:30">
      <c r="A1852" s="97">
        <f t="shared" si="28"/>
        <v>1847</v>
      </c>
      <c r="B1852" s="97"/>
      <c r="C1852" s="51" t="str">
        <f>IF(AND(AdmittedwithRecentDischarge!$O2104&lt;&gt;"",AdmittedwithRecentDischarge!$I2104&lt;&gt;"",AdmittedwithRecentDischarge!$S2104&lt;&gt;""), AdmittedwithRecentDischarge!$S2104,"")</f>
        <v/>
      </c>
      <c r="D1852" s="97">
        <f>RANK($F1852,$F$6:$F$2005,0)+COUNTIF($F$6:$F1852,F1852)</f>
        <v>100</v>
      </c>
      <c r="E1852" s="97"/>
      <c r="F1852" s="97"/>
      <c r="G1852" s="97"/>
      <c r="H1852" s="97"/>
      <c r="I1852" s="93"/>
      <c r="J1852" s="97"/>
      <c r="K1852" s="51" t="str">
        <f>IF(AND(TransferLog!$J1868&lt;&gt;"",TransferLog!$L1868&lt;&gt;""), TransferLog!$L1868,"")</f>
        <v/>
      </c>
      <c r="L1852" s="97">
        <f t="array" ref="L1852">RANK($N1852,$N$6:$N$2005,0)+COUNTIF($N$6:$N1852,N1852)</f>
        <v>100</v>
      </c>
      <c r="M1852" s="97"/>
      <c r="N1852" s="97"/>
      <c r="O1852" s="97"/>
      <c r="P1852" s="97"/>
      <c r="Q1852" s="93"/>
      <c r="U1852" s="93"/>
      <c r="W1852" s="51" t="str">
        <f>IF(AND(AdmittedwithRecentDischarge!$O2104&lt;&gt;"",AdmittedwithRecentDischarge!$I2104&lt;&gt;"",AdmittedwithRecentDischarge!$W2104&lt;&gt;""), AdmittedwithRecentDischarge!$W2104,"")</f>
        <v/>
      </c>
      <c r="X1852" s="97">
        <f t="array" ref="X1852">RANK($Z1852,$Z$6:$Z$2005,0)+COUNTIF($Z$6:$Z1852,Z1852)</f>
        <v>100</v>
      </c>
      <c r="AC1852" s="97"/>
      <c r="AD1852" s="93"/>
    </row>
    <row r="1853" spans="1:30">
      <c r="A1853" s="97">
        <f t="shared" si="28"/>
        <v>1848</v>
      </c>
      <c r="B1853" s="97"/>
      <c r="C1853" s="51" t="str">
        <f>IF(AND(AdmittedwithRecentDischarge!$O2105&lt;&gt;"",AdmittedwithRecentDischarge!$I2105&lt;&gt;"",AdmittedwithRecentDischarge!$S2105&lt;&gt;""), AdmittedwithRecentDischarge!$S2105,"")</f>
        <v/>
      </c>
      <c r="D1853" s="97">
        <f>RANK($F1853,$F$6:$F$2005,0)+COUNTIF($F$6:$F1853,F1853)</f>
        <v>100</v>
      </c>
      <c r="E1853" s="97"/>
      <c r="F1853" s="97"/>
      <c r="G1853" s="97"/>
      <c r="H1853" s="97"/>
      <c r="I1853" s="93"/>
      <c r="J1853" s="97"/>
      <c r="K1853" s="51" t="str">
        <f>IF(AND(TransferLog!$J1869&lt;&gt;"",TransferLog!$L1869&lt;&gt;""), TransferLog!$L1869,"")</f>
        <v/>
      </c>
      <c r="L1853" s="97">
        <f t="array" ref="L1853">RANK($N1853,$N$6:$N$2005,0)+COUNTIF($N$6:$N1853,N1853)</f>
        <v>100</v>
      </c>
      <c r="M1853" s="97"/>
      <c r="N1853" s="97"/>
      <c r="O1853" s="97"/>
      <c r="P1853" s="97"/>
      <c r="Q1853" s="93"/>
      <c r="U1853" s="93"/>
      <c r="W1853" s="51" t="str">
        <f>IF(AND(AdmittedwithRecentDischarge!$O2105&lt;&gt;"",AdmittedwithRecentDischarge!$I2105&lt;&gt;"",AdmittedwithRecentDischarge!$W2105&lt;&gt;""), AdmittedwithRecentDischarge!$W2105,"")</f>
        <v/>
      </c>
      <c r="X1853" s="97">
        <f t="array" ref="X1853">RANK($Z1853,$Z$6:$Z$2005,0)+COUNTIF($Z$6:$Z1853,Z1853)</f>
        <v>100</v>
      </c>
      <c r="AC1853" s="97"/>
      <c r="AD1853" s="93"/>
    </row>
    <row r="1854" spans="1:30">
      <c r="A1854" s="97">
        <f t="shared" si="28"/>
        <v>1849</v>
      </c>
      <c r="B1854" s="97"/>
      <c r="C1854" s="51" t="str">
        <f>IF(AND(AdmittedwithRecentDischarge!$O2106&lt;&gt;"",AdmittedwithRecentDischarge!$I2106&lt;&gt;"",AdmittedwithRecentDischarge!$S2106&lt;&gt;""), AdmittedwithRecentDischarge!$S2106,"")</f>
        <v/>
      </c>
      <c r="D1854" s="97">
        <f>RANK($F1854,$F$6:$F$2005,0)+COUNTIF($F$6:$F1854,F1854)</f>
        <v>100</v>
      </c>
      <c r="E1854" s="97"/>
      <c r="F1854" s="97"/>
      <c r="G1854" s="97"/>
      <c r="H1854" s="97"/>
      <c r="I1854" s="93"/>
      <c r="J1854" s="97"/>
      <c r="K1854" s="51" t="str">
        <f>IF(AND(TransferLog!$J1870&lt;&gt;"",TransferLog!$L1870&lt;&gt;""), TransferLog!$L1870,"")</f>
        <v/>
      </c>
      <c r="L1854" s="97">
        <f t="array" ref="L1854">RANK($N1854,$N$6:$N$2005,0)+COUNTIF($N$6:$N1854,N1854)</f>
        <v>100</v>
      </c>
      <c r="M1854" s="97"/>
      <c r="N1854" s="97"/>
      <c r="O1854" s="97"/>
      <c r="P1854" s="97"/>
      <c r="Q1854" s="93"/>
      <c r="U1854" s="93"/>
      <c r="W1854" s="51" t="str">
        <f>IF(AND(AdmittedwithRecentDischarge!$O2106&lt;&gt;"",AdmittedwithRecentDischarge!$I2106&lt;&gt;"",AdmittedwithRecentDischarge!$W2106&lt;&gt;""), AdmittedwithRecentDischarge!$W2106,"")</f>
        <v/>
      </c>
      <c r="X1854" s="97">
        <f t="array" ref="X1854">RANK($Z1854,$Z$6:$Z$2005,0)+COUNTIF($Z$6:$Z1854,Z1854)</f>
        <v>100</v>
      </c>
      <c r="AC1854" s="97"/>
      <c r="AD1854" s="93"/>
    </row>
    <row r="1855" spans="1:30">
      <c r="A1855" s="97">
        <f t="shared" si="28"/>
        <v>1850</v>
      </c>
      <c r="B1855" s="97"/>
      <c r="C1855" s="51" t="str">
        <f>IF(AND(AdmittedwithRecentDischarge!$O2107&lt;&gt;"",AdmittedwithRecentDischarge!$I2107&lt;&gt;"",AdmittedwithRecentDischarge!$S2107&lt;&gt;""), AdmittedwithRecentDischarge!$S2107,"")</f>
        <v/>
      </c>
      <c r="D1855" s="97">
        <f>RANK($F1855,$F$6:$F$2005,0)+COUNTIF($F$6:$F1855,F1855)</f>
        <v>100</v>
      </c>
      <c r="E1855" s="97"/>
      <c r="F1855" s="97"/>
      <c r="G1855" s="97"/>
      <c r="H1855" s="97"/>
      <c r="I1855" s="93"/>
      <c r="J1855" s="97"/>
      <c r="K1855" s="51" t="str">
        <f>IF(AND(TransferLog!$J1871&lt;&gt;"",TransferLog!$L1871&lt;&gt;""), TransferLog!$L1871,"")</f>
        <v/>
      </c>
      <c r="L1855" s="97">
        <f t="array" ref="L1855">RANK($N1855,$N$6:$N$2005,0)+COUNTIF($N$6:$N1855,N1855)</f>
        <v>100</v>
      </c>
      <c r="M1855" s="97"/>
      <c r="N1855" s="97"/>
      <c r="O1855" s="97"/>
      <c r="P1855" s="97"/>
      <c r="Q1855" s="93"/>
      <c r="U1855" s="93"/>
      <c r="W1855" s="51" t="str">
        <f>IF(AND(AdmittedwithRecentDischarge!$O2107&lt;&gt;"",AdmittedwithRecentDischarge!$I2107&lt;&gt;"",AdmittedwithRecentDischarge!$W2107&lt;&gt;""), AdmittedwithRecentDischarge!$W2107,"")</f>
        <v/>
      </c>
      <c r="X1855" s="97">
        <f t="array" ref="X1855">RANK($Z1855,$Z$6:$Z$2005,0)+COUNTIF($Z$6:$Z1855,Z1855)</f>
        <v>100</v>
      </c>
      <c r="AC1855" s="97"/>
      <c r="AD1855" s="93"/>
    </row>
    <row r="1856" spans="1:30">
      <c r="A1856" s="97">
        <f t="shared" si="28"/>
        <v>1851</v>
      </c>
      <c r="B1856" s="97"/>
      <c r="C1856" s="51" t="str">
        <f>IF(AND(AdmittedwithRecentDischarge!$O2108&lt;&gt;"",AdmittedwithRecentDischarge!$I2108&lt;&gt;"",AdmittedwithRecentDischarge!$S2108&lt;&gt;""), AdmittedwithRecentDischarge!$S2108,"")</f>
        <v/>
      </c>
      <c r="D1856" s="97">
        <f>RANK($F1856,$F$6:$F$2005,0)+COUNTIF($F$6:$F1856,F1856)</f>
        <v>100</v>
      </c>
      <c r="E1856" s="97"/>
      <c r="F1856" s="97"/>
      <c r="G1856" s="97"/>
      <c r="H1856" s="97"/>
      <c r="I1856" s="93"/>
      <c r="J1856" s="97"/>
      <c r="K1856" s="51" t="str">
        <f>IF(AND(TransferLog!$J1872&lt;&gt;"",TransferLog!$L1872&lt;&gt;""), TransferLog!$L1872,"")</f>
        <v/>
      </c>
      <c r="L1856" s="97">
        <f t="array" ref="L1856">RANK($N1856,$N$6:$N$2005,0)+COUNTIF($N$6:$N1856,N1856)</f>
        <v>100</v>
      </c>
      <c r="M1856" s="97"/>
      <c r="N1856" s="97"/>
      <c r="O1856" s="97"/>
      <c r="P1856" s="97"/>
      <c r="Q1856" s="93"/>
      <c r="U1856" s="93"/>
      <c r="W1856" s="51" t="str">
        <f>IF(AND(AdmittedwithRecentDischarge!$O2108&lt;&gt;"",AdmittedwithRecentDischarge!$I2108&lt;&gt;"",AdmittedwithRecentDischarge!$W2108&lt;&gt;""), AdmittedwithRecentDischarge!$W2108,"")</f>
        <v/>
      </c>
      <c r="X1856" s="97">
        <f t="array" ref="X1856">RANK($Z1856,$Z$6:$Z$2005,0)+COUNTIF($Z$6:$Z1856,Z1856)</f>
        <v>100</v>
      </c>
      <c r="AC1856" s="97"/>
      <c r="AD1856" s="93"/>
    </row>
    <row r="1857" spans="1:30">
      <c r="A1857" s="97">
        <f t="shared" si="28"/>
        <v>1852</v>
      </c>
      <c r="B1857" s="97"/>
      <c r="C1857" s="51" t="str">
        <f>IF(AND(AdmittedwithRecentDischarge!$O2109&lt;&gt;"",AdmittedwithRecentDischarge!$I2109&lt;&gt;"",AdmittedwithRecentDischarge!$S2109&lt;&gt;""), AdmittedwithRecentDischarge!$S2109,"")</f>
        <v/>
      </c>
      <c r="D1857" s="97">
        <f>RANK($F1857,$F$6:$F$2005,0)+COUNTIF($F$6:$F1857,F1857)</f>
        <v>100</v>
      </c>
      <c r="E1857" s="97"/>
      <c r="F1857" s="97"/>
      <c r="G1857" s="97"/>
      <c r="H1857" s="97"/>
      <c r="I1857" s="93"/>
      <c r="J1857" s="97"/>
      <c r="K1857" s="51" t="str">
        <f>IF(AND(TransferLog!$J1873&lt;&gt;"",TransferLog!$L1873&lt;&gt;""), TransferLog!$L1873,"")</f>
        <v/>
      </c>
      <c r="L1857" s="97">
        <f t="array" ref="L1857">RANK($N1857,$N$6:$N$2005,0)+COUNTIF($N$6:$N1857,N1857)</f>
        <v>100</v>
      </c>
      <c r="M1857" s="97"/>
      <c r="N1857" s="97"/>
      <c r="O1857" s="97"/>
      <c r="P1857" s="97"/>
      <c r="Q1857" s="93"/>
      <c r="U1857" s="93"/>
      <c r="W1857" s="51" t="str">
        <f>IF(AND(AdmittedwithRecentDischarge!$O2109&lt;&gt;"",AdmittedwithRecentDischarge!$I2109&lt;&gt;"",AdmittedwithRecentDischarge!$W2109&lt;&gt;""), AdmittedwithRecentDischarge!$W2109,"")</f>
        <v/>
      </c>
      <c r="X1857" s="97">
        <f t="array" ref="X1857">RANK($Z1857,$Z$6:$Z$2005,0)+COUNTIF($Z$6:$Z1857,Z1857)</f>
        <v>100</v>
      </c>
      <c r="AC1857" s="97"/>
      <c r="AD1857" s="93"/>
    </row>
    <row r="1858" spans="1:30">
      <c r="A1858" s="97">
        <f t="shared" si="28"/>
        <v>1853</v>
      </c>
      <c r="B1858" s="97"/>
      <c r="C1858" s="51" t="str">
        <f>IF(AND(AdmittedwithRecentDischarge!$O2110&lt;&gt;"",AdmittedwithRecentDischarge!$I2110&lt;&gt;"",AdmittedwithRecentDischarge!$S2110&lt;&gt;""), AdmittedwithRecentDischarge!$S2110,"")</f>
        <v/>
      </c>
      <c r="D1858" s="97">
        <f>RANK($F1858,$F$6:$F$2005,0)+COUNTIF($F$6:$F1858,F1858)</f>
        <v>100</v>
      </c>
      <c r="E1858" s="97"/>
      <c r="F1858" s="97"/>
      <c r="G1858" s="97"/>
      <c r="H1858" s="97"/>
      <c r="I1858" s="93"/>
      <c r="J1858" s="97"/>
      <c r="K1858" s="51" t="str">
        <f>IF(AND(TransferLog!$J1874&lt;&gt;"",TransferLog!$L1874&lt;&gt;""), TransferLog!$L1874,"")</f>
        <v/>
      </c>
      <c r="L1858" s="97">
        <f t="array" ref="L1858">RANK($N1858,$N$6:$N$2005,0)+COUNTIF($N$6:$N1858,N1858)</f>
        <v>100</v>
      </c>
      <c r="M1858" s="97"/>
      <c r="N1858" s="97"/>
      <c r="O1858" s="97"/>
      <c r="P1858" s="97"/>
      <c r="Q1858" s="93"/>
      <c r="U1858" s="93"/>
      <c r="W1858" s="51" t="str">
        <f>IF(AND(AdmittedwithRecentDischarge!$O2110&lt;&gt;"",AdmittedwithRecentDischarge!$I2110&lt;&gt;"",AdmittedwithRecentDischarge!$W2110&lt;&gt;""), AdmittedwithRecentDischarge!$W2110,"")</f>
        <v/>
      </c>
      <c r="X1858" s="97">
        <f t="array" ref="X1858">RANK($Z1858,$Z$6:$Z$2005,0)+COUNTIF($Z$6:$Z1858,Z1858)</f>
        <v>100</v>
      </c>
      <c r="AC1858" s="97"/>
      <c r="AD1858" s="93"/>
    </row>
    <row r="1859" spans="1:30">
      <c r="A1859" s="97">
        <f t="shared" si="28"/>
        <v>1854</v>
      </c>
      <c r="B1859" s="97"/>
      <c r="C1859" s="51" t="str">
        <f>IF(AND(AdmittedwithRecentDischarge!$O2111&lt;&gt;"",AdmittedwithRecentDischarge!$I2111&lt;&gt;"",AdmittedwithRecentDischarge!$S2111&lt;&gt;""), AdmittedwithRecentDischarge!$S2111,"")</f>
        <v/>
      </c>
      <c r="D1859" s="97">
        <f>RANK($F1859,$F$6:$F$2005,0)+COUNTIF($F$6:$F1859,F1859)</f>
        <v>100</v>
      </c>
      <c r="E1859" s="97"/>
      <c r="F1859" s="97"/>
      <c r="G1859" s="97"/>
      <c r="H1859" s="97"/>
      <c r="I1859" s="93"/>
      <c r="J1859" s="97"/>
      <c r="K1859" s="51" t="str">
        <f>IF(AND(TransferLog!$J1875&lt;&gt;"",TransferLog!$L1875&lt;&gt;""), TransferLog!$L1875,"")</f>
        <v/>
      </c>
      <c r="L1859" s="97">
        <f t="array" ref="L1859">RANK($N1859,$N$6:$N$2005,0)+COUNTIF($N$6:$N1859,N1859)</f>
        <v>100</v>
      </c>
      <c r="M1859" s="97"/>
      <c r="N1859" s="97"/>
      <c r="O1859" s="97"/>
      <c r="P1859" s="97"/>
      <c r="Q1859" s="93"/>
      <c r="U1859" s="93"/>
      <c r="W1859" s="51" t="str">
        <f>IF(AND(AdmittedwithRecentDischarge!$O2111&lt;&gt;"",AdmittedwithRecentDischarge!$I2111&lt;&gt;"",AdmittedwithRecentDischarge!$W2111&lt;&gt;""), AdmittedwithRecentDischarge!$W2111,"")</f>
        <v/>
      </c>
      <c r="X1859" s="97">
        <f t="array" ref="X1859">RANK($Z1859,$Z$6:$Z$2005,0)+COUNTIF($Z$6:$Z1859,Z1859)</f>
        <v>100</v>
      </c>
      <c r="AC1859" s="97"/>
      <c r="AD1859" s="93"/>
    </row>
    <row r="1860" spans="1:30">
      <c r="A1860" s="97">
        <f t="shared" si="28"/>
        <v>1855</v>
      </c>
      <c r="B1860" s="97"/>
      <c r="C1860" s="51" t="str">
        <f>IF(AND(AdmittedwithRecentDischarge!$O2112&lt;&gt;"",AdmittedwithRecentDischarge!$I2112&lt;&gt;"",AdmittedwithRecentDischarge!$S2112&lt;&gt;""), AdmittedwithRecentDischarge!$S2112,"")</f>
        <v/>
      </c>
      <c r="D1860" s="97">
        <f>RANK($F1860,$F$6:$F$2005,0)+COUNTIF($F$6:$F1860,F1860)</f>
        <v>100</v>
      </c>
      <c r="E1860" s="97"/>
      <c r="F1860" s="97"/>
      <c r="G1860" s="97"/>
      <c r="H1860" s="97"/>
      <c r="I1860" s="93"/>
      <c r="J1860" s="97"/>
      <c r="K1860" s="51" t="str">
        <f>IF(AND(TransferLog!$J1876&lt;&gt;"",TransferLog!$L1876&lt;&gt;""), TransferLog!$L1876,"")</f>
        <v/>
      </c>
      <c r="L1860" s="97">
        <f t="array" ref="L1860">RANK($N1860,$N$6:$N$2005,0)+COUNTIF($N$6:$N1860,N1860)</f>
        <v>100</v>
      </c>
      <c r="M1860" s="97"/>
      <c r="N1860" s="97"/>
      <c r="O1860" s="97"/>
      <c r="P1860" s="97"/>
      <c r="Q1860" s="93"/>
      <c r="U1860" s="93"/>
      <c r="W1860" s="51" t="str">
        <f>IF(AND(AdmittedwithRecentDischarge!$O2112&lt;&gt;"",AdmittedwithRecentDischarge!$I2112&lt;&gt;"",AdmittedwithRecentDischarge!$W2112&lt;&gt;""), AdmittedwithRecentDischarge!$W2112,"")</f>
        <v/>
      </c>
      <c r="X1860" s="97">
        <f t="array" ref="X1860">RANK($Z1860,$Z$6:$Z$2005,0)+COUNTIF($Z$6:$Z1860,Z1860)</f>
        <v>100</v>
      </c>
      <c r="AC1860" s="97"/>
      <c r="AD1860" s="93"/>
    </row>
    <row r="1861" spans="1:30">
      <c r="A1861" s="97">
        <f t="shared" si="28"/>
        <v>1856</v>
      </c>
      <c r="B1861" s="97"/>
      <c r="C1861" s="51" t="str">
        <f>IF(AND(AdmittedwithRecentDischarge!$O2113&lt;&gt;"",AdmittedwithRecentDischarge!$I2113&lt;&gt;"",AdmittedwithRecentDischarge!$S2113&lt;&gt;""), AdmittedwithRecentDischarge!$S2113,"")</f>
        <v/>
      </c>
      <c r="D1861" s="97">
        <f>RANK($F1861,$F$6:$F$2005,0)+COUNTIF($F$6:$F1861,F1861)</f>
        <v>100</v>
      </c>
      <c r="E1861" s="97"/>
      <c r="F1861" s="97"/>
      <c r="G1861" s="97"/>
      <c r="H1861" s="97"/>
      <c r="I1861" s="93"/>
      <c r="J1861" s="97"/>
      <c r="K1861" s="51" t="str">
        <f>IF(AND(TransferLog!$J1877&lt;&gt;"",TransferLog!$L1877&lt;&gt;""), TransferLog!$L1877,"")</f>
        <v/>
      </c>
      <c r="L1861" s="97">
        <f t="array" ref="L1861">RANK($N1861,$N$6:$N$2005,0)+COUNTIF($N$6:$N1861,N1861)</f>
        <v>100</v>
      </c>
      <c r="M1861" s="97"/>
      <c r="N1861" s="97"/>
      <c r="O1861" s="97"/>
      <c r="P1861" s="97"/>
      <c r="Q1861" s="93"/>
      <c r="U1861" s="93"/>
      <c r="W1861" s="51" t="str">
        <f>IF(AND(AdmittedwithRecentDischarge!$O2113&lt;&gt;"",AdmittedwithRecentDischarge!$I2113&lt;&gt;"",AdmittedwithRecentDischarge!$W2113&lt;&gt;""), AdmittedwithRecentDischarge!$W2113,"")</f>
        <v/>
      </c>
      <c r="X1861" s="97">
        <f t="array" ref="X1861">RANK($Z1861,$Z$6:$Z$2005,0)+COUNTIF($Z$6:$Z1861,Z1861)</f>
        <v>100</v>
      </c>
      <c r="AC1861" s="97"/>
      <c r="AD1861" s="93"/>
    </row>
    <row r="1862" spans="1:30">
      <c r="A1862" s="97">
        <f t="shared" si="28"/>
        <v>1857</v>
      </c>
      <c r="B1862" s="97"/>
      <c r="C1862" s="51" t="str">
        <f>IF(AND(AdmittedwithRecentDischarge!$O2114&lt;&gt;"",AdmittedwithRecentDischarge!$I2114&lt;&gt;"",AdmittedwithRecentDischarge!$S2114&lt;&gt;""), AdmittedwithRecentDischarge!$S2114,"")</f>
        <v/>
      </c>
      <c r="D1862" s="97">
        <f>RANK($F1862,$F$6:$F$2005,0)+COUNTIF($F$6:$F1862,F1862)</f>
        <v>100</v>
      </c>
      <c r="E1862" s="97"/>
      <c r="F1862" s="97"/>
      <c r="G1862" s="97"/>
      <c r="H1862" s="97"/>
      <c r="I1862" s="93"/>
      <c r="J1862" s="97"/>
      <c r="K1862" s="51" t="str">
        <f>IF(AND(TransferLog!$J1878&lt;&gt;"",TransferLog!$L1878&lt;&gt;""), TransferLog!$L1878,"")</f>
        <v/>
      </c>
      <c r="L1862" s="97">
        <f t="array" ref="L1862">RANK($N1862,$N$6:$N$2005,0)+COUNTIF($N$6:$N1862,N1862)</f>
        <v>100</v>
      </c>
      <c r="M1862" s="97"/>
      <c r="N1862" s="97"/>
      <c r="O1862" s="97"/>
      <c r="P1862" s="97"/>
      <c r="Q1862" s="93"/>
      <c r="U1862" s="93"/>
      <c r="W1862" s="51" t="str">
        <f>IF(AND(AdmittedwithRecentDischarge!$O2114&lt;&gt;"",AdmittedwithRecentDischarge!$I2114&lt;&gt;"",AdmittedwithRecentDischarge!$W2114&lt;&gt;""), AdmittedwithRecentDischarge!$W2114,"")</f>
        <v/>
      </c>
      <c r="X1862" s="97">
        <f t="array" ref="X1862">RANK($Z1862,$Z$6:$Z$2005,0)+COUNTIF($Z$6:$Z1862,Z1862)</f>
        <v>100</v>
      </c>
      <c r="AC1862" s="97"/>
      <c r="AD1862" s="93"/>
    </row>
    <row r="1863" spans="1:30">
      <c r="A1863" s="97">
        <f t="shared" ref="A1863:A1926" si="29">ROW()-5</f>
        <v>1858</v>
      </c>
      <c r="B1863" s="97"/>
      <c r="C1863" s="51" t="str">
        <f>IF(AND(AdmittedwithRecentDischarge!$O2115&lt;&gt;"",AdmittedwithRecentDischarge!$I2115&lt;&gt;"",AdmittedwithRecentDischarge!$S2115&lt;&gt;""), AdmittedwithRecentDischarge!$S2115,"")</f>
        <v/>
      </c>
      <c r="D1863" s="97">
        <f>RANK($F1863,$F$6:$F$2005,0)+COUNTIF($F$6:$F1863,F1863)</f>
        <v>100</v>
      </c>
      <c r="E1863" s="97"/>
      <c r="F1863" s="97"/>
      <c r="G1863" s="97"/>
      <c r="H1863" s="97"/>
      <c r="I1863" s="93"/>
      <c r="J1863" s="97"/>
      <c r="K1863" s="51" t="str">
        <f>IF(AND(TransferLog!$J1879&lt;&gt;"",TransferLog!$L1879&lt;&gt;""), TransferLog!$L1879,"")</f>
        <v/>
      </c>
      <c r="L1863" s="97">
        <f t="array" ref="L1863">RANK($N1863,$N$6:$N$2005,0)+COUNTIF($N$6:$N1863,N1863)</f>
        <v>100</v>
      </c>
      <c r="M1863" s="97"/>
      <c r="N1863" s="97"/>
      <c r="O1863" s="97"/>
      <c r="P1863" s="97"/>
      <c r="Q1863" s="93"/>
      <c r="U1863" s="93"/>
      <c r="W1863" s="51" t="str">
        <f>IF(AND(AdmittedwithRecentDischarge!$O2115&lt;&gt;"",AdmittedwithRecentDischarge!$I2115&lt;&gt;"",AdmittedwithRecentDischarge!$W2115&lt;&gt;""), AdmittedwithRecentDischarge!$W2115,"")</f>
        <v/>
      </c>
      <c r="X1863" s="97">
        <f t="array" ref="X1863">RANK($Z1863,$Z$6:$Z$2005,0)+COUNTIF($Z$6:$Z1863,Z1863)</f>
        <v>100</v>
      </c>
      <c r="AC1863" s="97"/>
      <c r="AD1863" s="93"/>
    </row>
    <row r="1864" spans="1:30">
      <c r="A1864" s="97">
        <f t="shared" si="29"/>
        <v>1859</v>
      </c>
      <c r="B1864" s="97"/>
      <c r="C1864" s="51" t="str">
        <f>IF(AND(AdmittedwithRecentDischarge!$O2116&lt;&gt;"",AdmittedwithRecentDischarge!$I2116&lt;&gt;"",AdmittedwithRecentDischarge!$S2116&lt;&gt;""), AdmittedwithRecentDischarge!$S2116,"")</f>
        <v/>
      </c>
      <c r="D1864" s="97">
        <f>RANK($F1864,$F$6:$F$2005,0)+COUNTIF($F$6:$F1864,F1864)</f>
        <v>100</v>
      </c>
      <c r="E1864" s="97"/>
      <c r="F1864" s="97"/>
      <c r="G1864" s="97"/>
      <c r="H1864" s="97"/>
      <c r="I1864" s="93"/>
      <c r="J1864" s="97"/>
      <c r="K1864" s="51" t="str">
        <f>IF(AND(TransferLog!$J1880&lt;&gt;"",TransferLog!$L1880&lt;&gt;""), TransferLog!$L1880,"")</f>
        <v/>
      </c>
      <c r="L1864" s="97">
        <f t="array" ref="L1864">RANK($N1864,$N$6:$N$2005,0)+COUNTIF($N$6:$N1864,N1864)</f>
        <v>100</v>
      </c>
      <c r="M1864" s="97"/>
      <c r="N1864" s="97"/>
      <c r="O1864" s="97"/>
      <c r="P1864" s="97"/>
      <c r="Q1864" s="93"/>
      <c r="U1864" s="93"/>
      <c r="W1864" s="51" t="str">
        <f>IF(AND(AdmittedwithRecentDischarge!$O2116&lt;&gt;"",AdmittedwithRecentDischarge!$I2116&lt;&gt;"",AdmittedwithRecentDischarge!$W2116&lt;&gt;""), AdmittedwithRecentDischarge!$W2116,"")</f>
        <v/>
      </c>
      <c r="X1864" s="97">
        <f t="array" ref="X1864">RANK($Z1864,$Z$6:$Z$2005,0)+COUNTIF($Z$6:$Z1864,Z1864)</f>
        <v>100</v>
      </c>
      <c r="AC1864" s="97"/>
      <c r="AD1864" s="93"/>
    </row>
    <row r="1865" spans="1:30">
      <c r="A1865" s="97">
        <f t="shared" si="29"/>
        <v>1860</v>
      </c>
      <c r="B1865" s="97"/>
      <c r="C1865" s="51" t="str">
        <f>IF(AND(AdmittedwithRecentDischarge!$O2117&lt;&gt;"",AdmittedwithRecentDischarge!$I2117&lt;&gt;"",AdmittedwithRecentDischarge!$S2117&lt;&gt;""), AdmittedwithRecentDischarge!$S2117,"")</f>
        <v/>
      </c>
      <c r="D1865" s="97">
        <f>RANK($F1865,$F$6:$F$2005,0)+COUNTIF($F$6:$F1865,F1865)</f>
        <v>100</v>
      </c>
      <c r="E1865" s="97"/>
      <c r="F1865" s="97"/>
      <c r="G1865" s="97"/>
      <c r="H1865" s="97"/>
      <c r="I1865" s="93"/>
      <c r="J1865" s="97"/>
      <c r="K1865" s="51" t="str">
        <f>IF(AND(TransferLog!$J1881&lt;&gt;"",TransferLog!$L1881&lt;&gt;""), TransferLog!$L1881,"")</f>
        <v/>
      </c>
      <c r="L1865" s="97">
        <f t="array" ref="L1865">RANK($N1865,$N$6:$N$2005,0)+COUNTIF($N$6:$N1865,N1865)</f>
        <v>100</v>
      </c>
      <c r="M1865" s="97"/>
      <c r="N1865" s="97"/>
      <c r="O1865" s="97"/>
      <c r="P1865" s="97"/>
      <c r="Q1865" s="93"/>
      <c r="U1865" s="93"/>
      <c r="W1865" s="51" t="str">
        <f>IF(AND(AdmittedwithRecentDischarge!$O2117&lt;&gt;"",AdmittedwithRecentDischarge!$I2117&lt;&gt;"",AdmittedwithRecentDischarge!$W2117&lt;&gt;""), AdmittedwithRecentDischarge!$W2117,"")</f>
        <v/>
      </c>
      <c r="X1865" s="97">
        <f t="array" ref="X1865">RANK($Z1865,$Z$6:$Z$2005,0)+COUNTIF($Z$6:$Z1865,Z1865)</f>
        <v>100</v>
      </c>
      <c r="AC1865" s="97"/>
      <c r="AD1865" s="93"/>
    </row>
    <row r="1866" spans="1:30">
      <c r="A1866" s="97">
        <f t="shared" si="29"/>
        <v>1861</v>
      </c>
      <c r="B1866" s="97"/>
      <c r="C1866" s="51" t="str">
        <f>IF(AND(AdmittedwithRecentDischarge!$O2118&lt;&gt;"",AdmittedwithRecentDischarge!$I2118&lt;&gt;"",AdmittedwithRecentDischarge!$S2118&lt;&gt;""), AdmittedwithRecentDischarge!$S2118,"")</f>
        <v/>
      </c>
      <c r="D1866" s="97">
        <f>RANK($F1866,$F$6:$F$2005,0)+COUNTIF($F$6:$F1866,F1866)</f>
        <v>100</v>
      </c>
      <c r="E1866" s="97"/>
      <c r="F1866" s="97"/>
      <c r="G1866" s="97"/>
      <c r="H1866" s="97"/>
      <c r="I1866" s="93"/>
      <c r="J1866" s="97"/>
      <c r="K1866" s="51" t="str">
        <f>IF(AND(TransferLog!$J1882&lt;&gt;"",TransferLog!$L1882&lt;&gt;""), TransferLog!$L1882,"")</f>
        <v/>
      </c>
      <c r="L1866" s="97">
        <f t="array" ref="L1866">RANK($N1866,$N$6:$N$2005,0)+COUNTIF($N$6:$N1866,N1866)</f>
        <v>100</v>
      </c>
      <c r="M1866" s="97"/>
      <c r="N1866" s="97"/>
      <c r="O1866" s="97"/>
      <c r="P1866" s="97"/>
      <c r="Q1866" s="93"/>
      <c r="U1866" s="93"/>
      <c r="W1866" s="51" t="str">
        <f>IF(AND(AdmittedwithRecentDischarge!$O2118&lt;&gt;"",AdmittedwithRecentDischarge!$I2118&lt;&gt;"",AdmittedwithRecentDischarge!$W2118&lt;&gt;""), AdmittedwithRecentDischarge!$W2118,"")</f>
        <v/>
      </c>
      <c r="X1866" s="97">
        <f t="array" ref="X1866">RANK($Z1866,$Z$6:$Z$2005,0)+COUNTIF($Z$6:$Z1866,Z1866)</f>
        <v>100</v>
      </c>
      <c r="AC1866" s="97"/>
      <c r="AD1866" s="93"/>
    </row>
    <row r="1867" spans="1:30">
      <c r="A1867" s="97">
        <f t="shared" si="29"/>
        <v>1862</v>
      </c>
      <c r="B1867" s="97"/>
      <c r="C1867" s="51" t="str">
        <f>IF(AND(AdmittedwithRecentDischarge!$O2119&lt;&gt;"",AdmittedwithRecentDischarge!$I2119&lt;&gt;"",AdmittedwithRecentDischarge!$S2119&lt;&gt;""), AdmittedwithRecentDischarge!$S2119,"")</f>
        <v/>
      </c>
      <c r="D1867" s="97">
        <f>RANK($F1867,$F$6:$F$2005,0)+COUNTIF($F$6:$F1867,F1867)</f>
        <v>100</v>
      </c>
      <c r="E1867" s="97"/>
      <c r="F1867" s="97"/>
      <c r="G1867" s="97"/>
      <c r="H1867" s="97"/>
      <c r="I1867" s="93"/>
      <c r="J1867" s="97"/>
      <c r="K1867" s="51" t="str">
        <f>IF(AND(TransferLog!$J1883&lt;&gt;"",TransferLog!$L1883&lt;&gt;""), TransferLog!$L1883,"")</f>
        <v/>
      </c>
      <c r="L1867" s="97">
        <f t="array" ref="L1867">RANK($N1867,$N$6:$N$2005,0)+COUNTIF($N$6:$N1867,N1867)</f>
        <v>100</v>
      </c>
      <c r="M1867" s="97"/>
      <c r="N1867" s="97"/>
      <c r="O1867" s="97"/>
      <c r="P1867" s="97"/>
      <c r="Q1867" s="93"/>
      <c r="U1867" s="93"/>
      <c r="W1867" s="51" t="str">
        <f>IF(AND(AdmittedwithRecentDischarge!$O2119&lt;&gt;"",AdmittedwithRecentDischarge!$I2119&lt;&gt;"",AdmittedwithRecentDischarge!$W2119&lt;&gt;""), AdmittedwithRecentDischarge!$W2119,"")</f>
        <v/>
      </c>
      <c r="X1867" s="97">
        <f t="array" ref="X1867">RANK($Z1867,$Z$6:$Z$2005,0)+COUNTIF($Z$6:$Z1867,Z1867)</f>
        <v>100</v>
      </c>
      <c r="AC1867" s="97"/>
      <c r="AD1867" s="93"/>
    </row>
    <row r="1868" spans="1:30">
      <c r="A1868" s="97">
        <f t="shared" si="29"/>
        <v>1863</v>
      </c>
      <c r="B1868" s="97"/>
      <c r="C1868" s="51" t="str">
        <f>IF(AND(AdmittedwithRecentDischarge!$O2120&lt;&gt;"",AdmittedwithRecentDischarge!$I2120&lt;&gt;"",AdmittedwithRecentDischarge!$S2120&lt;&gt;""), AdmittedwithRecentDischarge!$S2120,"")</f>
        <v/>
      </c>
      <c r="D1868" s="97">
        <f>RANK($F1868,$F$6:$F$2005,0)+COUNTIF($F$6:$F1868,F1868)</f>
        <v>100</v>
      </c>
      <c r="E1868" s="97"/>
      <c r="F1868" s="97"/>
      <c r="G1868" s="97"/>
      <c r="H1868" s="97"/>
      <c r="I1868" s="93"/>
      <c r="J1868" s="97"/>
      <c r="K1868" s="51" t="str">
        <f>IF(AND(TransferLog!$J1884&lt;&gt;"",TransferLog!$L1884&lt;&gt;""), TransferLog!$L1884,"")</f>
        <v/>
      </c>
      <c r="L1868" s="97">
        <f t="array" ref="L1868">RANK($N1868,$N$6:$N$2005,0)+COUNTIF($N$6:$N1868,N1868)</f>
        <v>100</v>
      </c>
      <c r="M1868" s="97"/>
      <c r="N1868" s="97"/>
      <c r="O1868" s="97"/>
      <c r="P1868" s="97"/>
      <c r="Q1868" s="93"/>
      <c r="U1868" s="93"/>
      <c r="W1868" s="51" t="str">
        <f>IF(AND(AdmittedwithRecentDischarge!$O2120&lt;&gt;"",AdmittedwithRecentDischarge!$I2120&lt;&gt;"",AdmittedwithRecentDischarge!$W2120&lt;&gt;""), AdmittedwithRecentDischarge!$W2120,"")</f>
        <v/>
      </c>
      <c r="X1868" s="97">
        <f t="array" ref="X1868">RANK($Z1868,$Z$6:$Z$2005,0)+COUNTIF($Z$6:$Z1868,Z1868)</f>
        <v>100</v>
      </c>
      <c r="AC1868" s="97"/>
      <c r="AD1868" s="93"/>
    </row>
    <row r="1869" spans="1:30">
      <c r="A1869" s="97">
        <f t="shared" si="29"/>
        <v>1864</v>
      </c>
      <c r="B1869" s="97"/>
      <c r="C1869" s="51" t="str">
        <f>IF(AND(AdmittedwithRecentDischarge!$O2121&lt;&gt;"",AdmittedwithRecentDischarge!$I2121&lt;&gt;"",AdmittedwithRecentDischarge!$S2121&lt;&gt;""), AdmittedwithRecentDischarge!$S2121,"")</f>
        <v/>
      </c>
      <c r="D1869" s="97">
        <f>RANK($F1869,$F$6:$F$2005,0)+COUNTIF($F$6:$F1869,F1869)</f>
        <v>100</v>
      </c>
      <c r="E1869" s="97"/>
      <c r="F1869" s="97"/>
      <c r="G1869" s="97"/>
      <c r="H1869" s="97"/>
      <c r="I1869" s="93"/>
      <c r="J1869" s="97"/>
      <c r="K1869" s="51" t="str">
        <f>IF(AND(TransferLog!$J1885&lt;&gt;"",TransferLog!$L1885&lt;&gt;""), TransferLog!$L1885,"")</f>
        <v/>
      </c>
      <c r="L1869" s="97">
        <f t="array" ref="L1869">RANK($N1869,$N$6:$N$2005,0)+COUNTIF($N$6:$N1869,N1869)</f>
        <v>100</v>
      </c>
      <c r="M1869" s="97"/>
      <c r="N1869" s="97"/>
      <c r="O1869" s="97"/>
      <c r="P1869" s="97"/>
      <c r="Q1869" s="93"/>
      <c r="U1869" s="93"/>
      <c r="W1869" s="51" t="str">
        <f>IF(AND(AdmittedwithRecentDischarge!$O2121&lt;&gt;"",AdmittedwithRecentDischarge!$I2121&lt;&gt;"",AdmittedwithRecentDischarge!$W2121&lt;&gt;""), AdmittedwithRecentDischarge!$W2121,"")</f>
        <v/>
      </c>
      <c r="X1869" s="97">
        <f t="array" ref="X1869">RANK($Z1869,$Z$6:$Z$2005,0)+COUNTIF($Z$6:$Z1869,Z1869)</f>
        <v>100</v>
      </c>
      <c r="AC1869" s="97"/>
      <c r="AD1869" s="93"/>
    </row>
    <row r="1870" spans="1:30">
      <c r="A1870" s="97">
        <f t="shared" si="29"/>
        <v>1865</v>
      </c>
      <c r="B1870" s="97"/>
      <c r="C1870" s="51" t="str">
        <f>IF(AND(AdmittedwithRecentDischarge!$O2122&lt;&gt;"",AdmittedwithRecentDischarge!$I2122&lt;&gt;"",AdmittedwithRecentDischarge!$S2122&lt;&gt;""), AdmittedwithRecentDischarge!$S2122,"")</f>
        <v/>
      </c>
      <c r="D1870" s="97">
        <f>RANK($F1870,$F$6:$F$2005,0)+COUNTIF($F$6:$F1870,F1870)</f>
        <v>100</v>
      </c>
      <c r="E1870" s="97"/>
      <c r="F1870" s="97"/>
      <c r="G1870" s="97"/>
      <c r="H1870" s="97"/>
      <c r="I1870" s="93"/>
      <c r="J1870" s="97"/>
      <c r="K1870" s="51" t="str">
        <f>IF(AND(TransferLog!$J1886&lt;&gt;"",TransferLog!$L1886&lt;&gt;""), TransferLog!$L1886,"")</f>
        <v/>
      </c>
      <c r="L1870" s="97">
        <f t="array" ref="L1870">RANK($N1870,$N$6:$N$2005,0)+COUNTIF($N$6:$N1870,N1870)</f>
        <v>100</v>
      </c>
      <c r="M1870" s="97"/>
      <c r="N1870" s="97"/>
      <c r="O1870" s="97"/>
      <c r="P1870" s="97"/>
      <c r="Q1870" s="93"/>
      <c r="U1870" s="93"/>
      <c r="W1870" s="51" t="str">
        <f>IF(AND(AdmittedwithRecentDischarge!$O2122&lt;&gt;"",AdmittedwithRecentDischarge!$I2122&lt;&gt;"",AdmittedwithRecentDischarge!$W2122&lt;&gt;""), AdmittedwithRecentDischarge!$W2122,"")</f>
        <v/>
      </c>
      <c r="X1870" s="97">
        <f t="array" ref="X1870">RANK($Z1870,$Z$6:$Z$2005,0)+COUNTIF($Z$6:$Z1870,Z1870)</f>
        <v>100</v>
      </c>
      <c r="AC1870" s="97"/>
      <c r="AD1870" s="93"/>
    </row>
    <row r="1871" spans="1:30">
      <c r="A1871" s="97">
        <f t="shared" si="29"/>
        <v>1866</v>
      </c>
      <c r="B1871" s="97"/>
      <c r="C1871" s="51" t="str">
        <f>IF(AND(AdmittedwithRecentDischarge!$O2123&lt;&gt;"",AdmittedwithRecentDischarge!$I2123&lt;&gt;"",AdmittedwithRecentDischarge!$S2123&lt;&gt;""), AdmittedwithRecentDischarge!$S2123,"")</f>
        <v/>
      </c>
      <c r="D1871" s="97">
        <f>RANK($F1871,$F$6:$F$2005,0)+COUNTIF($F$6:$F1871,F1871)</f>
        <v>100</v>
      </c>
      <c r="E1871" s="97"/>
      <c r="F1871" s="97"/>
      <c r="G1871" s="97"/>
      <c r="H1871" s="97"/>
      <c r="I1871" s="93"/>
      <c r="J1871" s="97"/>
      <c r="K1871" s="51" t="str">
        <f>IF(AND(TransferLog!$J1887&lt;&gt;"",TransferLog!$L1887&lt;&gt;""), TransferLog!$L1887,"")</f>
        <v/>
      </c>
      <c r="L1871" s="97">
        <f t="array" ref="L1871">RANK($N1871,$N$6:$N$2005,0)+COUNTIF($N$6:$N1871,N1871)</f>
        <v>100</v>
      </c>
      <c r="M1871" s="97"/>
      <c r="N1871" s="97"/>
      <c r="O1871" s="97"/>
      <c r="P1871" s="97"/>
      <c r="Q1871" s="93"/>
      <c r="U1871" s="93"/>
      <c r="W1871" s="51" t="str">
        <f>IF(AND(AdmittedwithRecentDischarge!$O2123&lt;&gt;"",AdmittedwithRecentDischarge!$I2123&lt;&gt;"",AdmittedwithRecentDischarge!$W2123&lt;&gt;""), AdmittedwithRecentDischarge!$W2123,"")</f>
        <v/>
      </c>
      <c r="X1871" s="97">
        <f t="array" ref="X1871">RANK($Z1871,$Z$6:$Z$2005,0)+COUNTIF($Z$6:$Z1871,Z1871)</f>
        <v>100</v>
      </c>
      <c r="AC1871" s="97"/>
      <c r="AD1871" s="93"/>
    </row>
    <row r="1872" spans="1:30">
      <c r="A1872" s="97">
        <f t="shared" si="29"/>
        <v>1867</v>
      </c>
      <c r="B1872" s="97"/>
      <c r="C1872" s="51" t="str">
        <f>IF(AND(AdmittedwithRecentDischarge!$O2124&lt;&gt;"",AdmittedwithRecentDischarge!$I2124&lt;&gt;"",AdmittedwithRecentDischarge!$S2124&lt;&gt;""), AdmittedwithRecentDischarge!$S2124,"")</f>
        <v/>
      </c>
      <c r="D1872" s="97">
        <f>RANK($F1872,$F$6:$F$2005,0)+COUNTIF($F$6:$F1872,F1872)</f>
        <v>100</v>
      </c>
      <c r="E1872" s="97"/>
      <c r="F1872" s="97"/>
      <c r="G1872" s="97"/>
      <c r="H1872" s="97"/>
      <c r="I1872" s="93"/>
      <c r="J1872" s="97"/>
      <c r="K1872" s="51" t="str">
        <f>IF(AND(TransferLog!$J1888&lt;&gt;"",TransferLog!$L1888&lt;&gt;""), TransferLog!$L1888,"")</f>
        <v/>
      </c>
      <c r="L1872" s="97">
        <f t="array" ref="L1872">RANK($N1872,$N$6:$N$2005,0)+COUNTIF($N$6:$N1872,N1872)</f>
        <v>100</v>
      </c>
      <c r="M1872" s="97"/>
      <c r="N1872" s="97"/>
      <c r="O1872" s="97"/>
      <c r="P1872" s="97"/>
      <c r="Q1872" s="93"/>
      <c r="U1872" s="93"/>
      <c r="W1872" s="51" t="str">
        <f>IF(AND(AdmittedwithRecentDischarge!$O2124&lt;&gt;"",AdmittedwithRecentDischarge!$I2124&lt;&gt;"",AdmittedwithRecentDischarge!$W2124&lt;&gt;""), AdmittedwithRecentDischarge!$W2124,"")</f>
        <v/>
      </c>
      <c r="X1872" s="97">
        <f t="array" ref="X1872">RANK($Z1872,$Z$6:$Z$2005,0)+COUNTIF($Z$6:$Z1872,Z1872)</f>
        <v>100</v>
      </c>
      <c r="AC1872" s="97"/>
      <c r="AD1872" s="93"/>
    </row>
    <row r="1873" spans="1:30">
      <c r="A1873" s="97">
        <f t="shared" si="29"/>
        <v>1868</v>
      </c>
      <c r="B1873" s="97"/>
      <c r="C1873" s="51" t="str">
        <f>IF(AND(AdmittedwithRecentDischarge!$O2125&lt;&gt;"",AdmittedwithRecentDischarge!$I2125&lt;&gt;"",AdmittedwithRecentDischarge!$S2125&lt;&gt;""), AdmittedwithRecentDischarge!$S2125,"")</f>
        <v/>
      </c>
      <c r="D1873" s="97">
        <f>RANK($F1873,$F$6:$F$2005,0)+COUNTIF($F$6:$F1873,F1873)</f>
        <v>100</v>
      </c>
      <c r="E1873" s="97"/>
      <c r="F1873" s="97"/>
      <c r="G1873" s="97"/>
      <c r="H1873" s="97"/>
      <c r="I1873" s="93"/>
      <c r="J1873" s="97"/>
      <c r="K1873" s="51" t="str">
        <f>IF(AND(TransferLog!$J1889&lt;&gt;"",TransferLog!$L1889&lt;&gt;""), TransferLog!$L1889,"")</f>
        <v/>
      </c>
      <c r="L1873" s="97">
        <f t="array" ref="L1873">RANK($N1873,$N$6:$N$2005,0)+COUNTIF($N$6:$N1873,N1873)</f>
        <v>100</v>
      </c>
      <c r="M1873" s="97"/>
      <c r="N1873" s="97"/>
      <c r="O1873" s="97"/>
      <c r="P1873" s="97"/>
      <c r="Q1873" s="93"/>
      <c r="U1873" s="93"/>
      <c r="W1873" s="51" t="str">
        <f>IF(AND(AdmittedwithRecentDischarge!$O2125&lt;&gt;"",AdmittedwithRecentDischarge!$I2125&lt;&gt;"",AdmittedwithRecentDischarge!$W2125&lt;&gt;""), AdmittedwithRecentDischarge!$W2125,"")</f>
        <v/>
      </c>
      <c r="X1873" s="97">
        <f t="array" ref="X1873">RANK($Z1873,$Z$6:$Z$2005,0)+COUNTIF($Z$6:$Z1873,Z1873)</f>
        <v>100</v>
      </c>
      <c r="AC1873" s="97"/>
      <c r="AD1873" s="93"/>
    </row>
    <row r="1874" spans="1:30">
      <c r="A1874" s="97">
        <f t="shared" si="29"/>
        <v>1869</v>
      </c>
      <c r="B1874" s="97"/>
      <c r="C1874" s="51" t="str">
        <f>IF(AND(AdmittedwithRecentDischarge!$O2126&lt;&gt;"",AdmittedwithRecentDischarge!$I2126&lt;&gt;"",AdmittedwithRecentDischarge!$S2126&lt;&gt;""), AdmittedwithRecentDischarge!$S2126,"")</f>
        <v/>
      </c>
      <c r="D1874" s="97">
        <f>RANK($F1874,$F$6:$F$2005,0)+COUNTIF($F$6:$F1874,F1874)</f>
        <v>100</v>
      </c>
      <c r="E1874" s="97"/>
      <c r="F1874" s="97"/>
      <c r="G1874" s="97"/>
      <c r="H1874" s="97"/>
      <c r="I1874" s="93"/>
      <c r="J1874" s="97"/>
      <c r="K1874" s="51" t="str">
        <f>IF(AND(TransferLog!$J1890&lt;&gt;"",TransferLog!$L1890&lt;&gt;""), TransferLog!$L1890,"")</f>
        <v/>
      </c>
      <c r="L1874" s="97">
        <f t="array" ref="L1874">RANK($N1874,$N$6:$N$2005,0)+COUNTIF($N$6:$N1874,N1874)</f>
        <v>100</v>
      </c>
      <c r="M1874" s="97"/>
      <c r="N1874" s="97"/>
      <c r="O1874" s="97"/>
      <c r="P1874" s="97"/>
      <c r="Q1874" s="93"/>
      <c r="U1874" s="93"/>
      <c r="W1874" s="51" t="str">
        <f>IF(AND(AdmittedwithRecentDischarge!$O2126&lt;&gt;"",AdmittedwithRecentDischarge!$I2126&lt;&gt;"",AdmittedwithRecentDischarge!$W2126&lt;&gt;""), AdmittedwithRecentDischarge!$W2126,"")</f>
        <v/>
      </c>
      <c r="X1874" s="97">
        <f t="array" ref="X1874">RANK($Z1874,$Z$6:$Z$2005,0)+COUNTIF($Z$6:$Z1874,Z1874)</f>
        <v>100</v>
      </c>
      <c r="AC1874" s="97"/>
      <c r="AD1874" s="93"/>
    </row>
    <row r="1875" spans="1:30">
      <c r="A1875" s="97">
        <f t="shared" si="29"/>
        <v>1870</v>
      </c>
      <c r="B1875" s="97"/>
      <c r="C1875" s="51" t="str">
        <f>IF(AND(AdmittedwithRecentDischarge!$O2127&lt;&gt;"",AdmittedwithRecentDischarge!$I2127&lt;&gt;"",AdmittedwithRecentDischarge!$S2127&lt;&gt;""), AdmittedwithRecentDischarge!$S2127,"")</f>
        <v/>
      </c>
      <c r="D1875" s="97">
        <f>RANK($F1875,$F$6:$F$2005,0)+COUNTIF($F$6:$F1875,F1875)</f>
        <v>100</v>
      </c>
      <c r="E1875" s="97"/>
      <c r="F1875" s="97"/>
      <c r="G1875" s="97"/>
      <c r="H1875" s="97"/>
      <c r="I1875" s="93"/>
      <c r="J1875" s="97"/>
      <c r="K1875" s="51" t="str">
        <f>IF(AND(TransferLog!$J1891&lt;&gt;"",TransferLog!$L1891&lt;&gt;""), TransferLog!$L1891,"")</f>
        <v/>
      </c>
      <c r="L1875" s="97">
        <f t="array" ref="L1875">RANK($N1875,$N$6:$N$2005,0)+COUNTIF($N$6:$N1875,N1875)</f>
        <v>100</v>
      </c>
      <c r="M1875" s="97"/>
      <c r="N1875" s="97"/>
      <c r="O1875" s="97"/>
      <c r="P1875" s="97"/>
      <c r="Q1875" s="93"/>
      <c r="U1875" s="93"/>
      <c r="W1875" s="51" t="str">
        <f>IF(AND(AdmittedwithRecentDischarge!$O2127&lt;&gt;"",AdmittedwithRecentDischarge!$I2127&lt;&gt;"",AdmittedwithRecentDischarge!$W2127&lt;&gt;""), AdmittedwithRecentDischarge!$W2127,"")</f>
        <v/>
      </c>
      <c r="X1875" s="97">
        <f t="array" ref="X1875">RANK($Z1875,$Z$6:$Z$2005,0)+COUNTIF($Z$6:$Z1875,Z1875)</f>
        <v>100</v>
      </c>
      <c r="AC1875" s="97"/>
      <c r="AD1875" s="93"/>
    </row>
    <row r="1876" spans="1:30">
      <c r="A1876" s="97">
        <f t="shared" si="29"/>
        <v>1871</v>
      </c>
      <c r="B1876" s="97"/>
      <c r="C1876" s="51" t="str">
        <f>IF(AND(AdmittedwithRecentDischarge!$O2128&lt;&gt;"",AdmittedwithRecentDischarge!$I2128&lt;&gt;"",AdmittedwithRecentDischarge!$S2128&lt;&gt;""), AdmittedwithRecentDischarge!$S2128,"")</f>
        <v/>
      </c>
      <c r="D1876" s="97">
        <f>RANK($F1876,$F$6:$F$2005,0)+COUNTIF($F$6:$F1876,F1876)</f>
        <v>100</v>
      </c>
      <c r="E1876" s="97"/>
      <c r="F1876" s="97"/>
      <c r="G1876" s="97"/>
      <c r="H1876" s="97"/>
      <c r="I1876" s="93"/>
      <c r="J1876" s="97"/>
      <c r="K1876" s="51" t="str">
        <f>IF(AND(TransferLog!$J1892&lt;&gt;"",TransferLog!$L1892&lt;&gt;""), TransferLog!$L1892,"")</f>
        <v/>
      </c>
      <c r="L1876" s="97">
        <f t="array" ref="L1876">RANK($N1876,$N$6:$N$2005,0)+COUNTIF($N$6:$N1876,N1876)</f>
        <v>100</v>
      </c>
      <c r="M1876" s="97"/>
      <c r="N1876" s="97"/>
      <c r="O1876" s="97"/>
      <c r="P1876" s="97"/>
      <c r="Q1876" s="93"/>
      <c r="U1876" s="93"/>
      <c r="W1876" s="51" t="str">
        <f>IF(AND(AdmittedwithRecentDischarge!$O2128&lt;&gt;"",AdmittedwithRecentDischarge!$I2128&lt;&gt;"",AdmittedwithRecentDischarge!$W2128&lt;&gt;""), AdmittedwithRecentDischarge!$W2128,"")</f>
        <v/>
      </c>
      <c r="X1876" s="97">
        <f t="array" ref="X1876">RANK($Z1876,$Z$6:$Z$2005,0)+COUNTIF($Z$6:$Z1876,Z1876)</f>
        <v>100</v>
      </c>
      <c r="AC1876" s="97"/>
      <c r="AD1876" s="93"/>
    </row>
    <row r="1877" spans="1:30">
      <c r="A1877" s="97">
        <f t="shared" si="29"/>
        <v>1872</v>
      </c>
      <c r="B1877" s="97"/>
      <c r="C1877" s="51" t="str">
        <f>IF(AND(AdmittedwithRecentDischarge!$O2129&lt;&gt;"",AdmittedwithRecentDischarge!$I2129&lt;&gt;"",AdmittedwithRecentDischarge!$S2129&lt;&gt;""), AdmittedwithRecentDischarge!$S2129,"")</f>
        <v/>
      </c>
      <c r="D1877" s="97">
        <f>RANK($F1877,$F$6:$F$2005,0)+COUNTIF($F$6:$F1877,F1877)</f>
        <v>100</v>
      </c>
      <c r="E1877" s="97"/>
      <c r="F1877" s="97"/>
      <c r="G1877" s="97"/>
      <c r="H1877" s="97"/>
      <c r="I1877" s="93"/>
      <c r="J1877" s="97"/>
      <c r="K1877" s="51" t="str">
        <f>IF(AND(TransferLog!$J1893&lt;&gt;"",TransferLog!$L1893&lt;&gt;""), TransferLog!$L1893,"")</f>
        <v/>
      </c>
      <c r="L1877" s="97">
        <f t="array" ref="L1877">RANK($N1877,$N$6:$N$2005,0)+COUNTIF($N$6:$N1877,N1877)</f>
        <v>100</v>
      </c>
      <c r="M1877" s="97"/>
      <c r="N1877" s="97"/>
      <c r="O1877" s="97"/>
      <c r="P1877" s="97"/>
      <c r="Q1877" s="93"/>
      <c r="U1877" s="93"/>
      <c r="W1877" s="51" t="str">
        <f>IF(AND(AdmittedwithRecentDischarge!$O2129&lt;&gt;"",AdmittedwithRecentDischarge!$I2129&lt;&gt;"",AdmittedwithRecentDischarge!$W2129&lt;&gt;""), AdmittedwithRecentDischarge!$W2129,"")</f>
        <v/>
      </c>
      <c r="X1877" s="97">
        <f t="array" ref="X1877">RANK($Z1877,$Z$6:$Z$2005,0)+COUNTIF($Z$6:$Z1877,Z1877)</f>
        <v>100</v>
      </c>
      <c r="AC1877" s="97"/>
      <c r="AD1877" s="93"/>
    </row>
    <row r="1878" spans="1:30">
      <c r="A1878" s="97">
        <f t="shared" si="29"/>
        <v>1873</v>
      </c>
      <c r="B1878" s="97"/>
      <c r="C1878" s="51" t="str">
        <f>IF(AND(AdmittedwithRecentDischarge!$O2130&lt;&gt;"",AdmittedwithRecentDischarge!$I2130&lt;&gt;"",AdmittedwithRecentDischarge!$S2130&lt;&gt;""), AdmittedwithRecentDischarge!$S2130,"")</f>
        <v/>
      </c>
      <c r="D1878" s="97">
        <f>RANK($F1878,$F$6:$F$2005,0)+COUNTIF($F$6:$F1878,F1878)</f>
        <v>100</v>
      </c>
      <c r="E1878" s="97"/>
      <c r="F1878" s="97"/>
      <c r="G1878" s="97"/>
      <c r="H1878" s="97"/>
      <c r="I1878" s="93"/>
      <c r="J1878" s="97"/>
      <c r="K1878" s="51" t="str">
        <f>IF(AND(TransferLog!$J1894&lt;&gt;"",TransferLog!$L1894&lt;&gt;""), TransferLog!$L1894,"")</f>
        <v/>
      </c>
      <c r="L1878" s="97">
        <f t="array" ref="L1878">RANK($N1878,$N$6:$N$2005,0)+COUNTIF($N$6:$N1878,N1878)</f>
        <v>100</v>
      </c>
      <c r="M1878" s="97"/>
      <c r="N1878" s="97"/>
      <c r="O1878" s="97"/>
      <c r="P1878" s="97"/>
      <c r="Q1878" s="93"/>
      <c r="U1878" s="93"/>
      <c r="W1878" s="51" t="str">
        <f>IF(AND(AdmittedwithRecentDischarge!$O2130&lt;&gt;"",AdmittedwithRecentDischarge!$I2130&lt;&gt;"",AdmittedwithRecentDischarge!$W2130&lt;&gt;""), AdmittedwithRecentDischarge!$W2130,"")</f>
        <v/>
      </c>
      <c r="X1878" s="97">
        <f t="array" ref="X1878">RANK($Z1878,$Z$6:$Z$2005,0)+COUNTIF($Z$6:$Z1878,Z1878)</f>
        <v>100</v>
      </c>
      <c r="AC1878" s="97"/>
      <c r="AD1878" s="93"/>
    </row>
    <row r="1879" spans="1:30">
      <c r="A1879" s="97">
        <f t="shared" si="29"/>
        <v>1874</v>
      </c>
      <c r="B1879" s="97"/>
      <c r="C1879" s="51" t="str">
        <f>IF(AND(AdmittedwithRecentDischarge!$O2131&lt;&gt;"",AdmittedwithRecentDischarge!$I2131&lt;&gt;"",AdmittedwithRecentDischarge!$S2131&lt;&gt;""), AdmittedwithRecentDischarge!$S2131,"")</f>
        <v/>
      </c>
      <c r="D1879" s="97">
        <f>RANK($F1879,$F$6:$F$2005,0)+COUNTIF($F$6:$F1879,F1879)</f>
        <v>100</v>
      </c>
      <c r="E1879" s="97"/>
      <c r="F1879" s="97"/>
      <c r="G1879" s="97"/>
      <c r="H1879" s="97"/>
      <c r="I1879" s="93"/>
      <c r="J1879" s="97"/>
      <c r="K1879" s="51" t="str">
        <f>IF(AND(TransferLog!$J1895&lt;&gt;"",TransferLog!$L1895&lt;&gt;""), TransferLog!$L1895,"")</f>
        <v/>
      </c>
      <c r="L1879" s="97">
        <f t="array" ref="L1879">RANK($N1879,$N$6:$N$2005,0)+COUNTIF($N$6:$N1879,N1879)</f>
        <v>100</v>
      </c>
      <c r="M1879" s="97"/>
      <c r="N1879" s="97"/>
      <c r="O1879" s="97"/>
      <c r="P1879" s="97"/>
      <c r="Q1879" s="93"/>
      <c r="U1879" s="93"/>
      <c r="W1879" s="51" t="str">
        <f>IF(AND(AdmittedwithRecentDischarge!$O2131&lt;&gt;"",AdmittedwithRecentDischarge!$I2131&lt;&gt;"",AdmittedwithRecentDischarge!$W2131&lt;&gt;""), AdmittedwithRecentDischarge!$W2131,"")</f>
        <v/>
      </c>
      <c r="X1879" s="97">
        <f t="array" ref="X1879">RANK($Z1879,$Z$6:$Z$2005,0)+COUNTIF($Z$6:$Z1879,Z1879)</f>
        <v>100</v>
      </c>
      <c r="AC1879" s="97"/>
      <c r="AD1879" s="93"/>
    </row>
    <row r="1880" spans="1:30">
      <c r="A1880" s="97">
        <f t="shared" si="29"/>
        <v>1875</v>
      </c>
      <c r="B1880" s="97"/>
      <c r="C1880" s="51" t="str">
        <f>IF(AND(AdmittedwithRecentDischarge!$O2132&lt;&gt;"",AdmittedwithRecentDischarge!$I2132&lt;&gt;"",AdmittedwithRecentDischarge!$S2132&lt;&gt;""), AdmittedwithRecentDischarge!$S2132,"")</f>
        <v/>
      </c>
      <c r="D1880" s="97">
        <f>RANK($F1880,$F$6:$F$2005,0)+COUNTIF($F$6:$F1880,F1880)</f>
        <v>100</v>
      </c>
      <c r="E1880" s="97"/>
      <c r="F1880" s="97"/>
      <c r="G1880" s="97"/>
      <c r="H1880" s="97"/>
      <c r="I1880" s="93"/>
      <c r="J1880" s="97"/>
      <c r="K1880" s="51" t="str">
        <f>IF(AND(TransferLog!$J1896&lt;&gt;"",TransferLog!$L1896&lt;&gt;""), TransferLog!$L1896,"")</f>
        <v/>
      </c>
      <c r="L1880" s="97">
        <f t="array" ref="L1880">RANK($N1880,$N$6:$N$2005,0)+COUNTIF($N$6:$N1880,N1880)</f>
        <v>100</v>
      </c>
      <c r="M1880" s="97"/>
      <c r="N1880" s="97"/>
      <c r="O1880" s="97"/>
      <c r="P1880" s="97"/>
      <c r="Q1880" s="93"/>
      <c r="U1880" s="93"/>
      <c r="W1880" s="51" t="str">
        <f>IF(AND(AdmittedwithRecentDischarge!$O2132&lt;&gt;"",AdmittedwithRecentDischarge!$I2132&lt;&gt;"",AdmittedwithRecentDischarge!$W2132&lt;&gt;""), AdmittedwithRecentDischarge!$W2132,"")</f>
        <v/>
      </c>
      <c r="X1880" s="97">
        <f t="array" ref="X1880">RANK($Z1880,$Z$6:$Z$2005,0)+COUNTIF($Z$6:$Z1880,Z1880)</f>
        <v>100</v>
      </c>
      <c r="AC1880" s="97"/>
      <c r="AD1880" s="93"/>
    </row>
    <row r="1881" spans="1:30">
      <c r="A1881" s="97">
        <f t="shared" si="29"/>
        <v>1876</v>
      </c>
      <c r="B1881" s="97"/>
      <c r="C1881" s="51" t="str">
        <f>IF(AND(AdmittedwithRecentDischarge!$O2133&lt;&gt;"",AdmittedwithRecentDischarge!$I2133&lt;&gt;"",AdmittedwithRecentDischarge!$S2133&lt;&gt;""), AdmittedwithRecentDischarge!$S2133,"")</f>
        <v/>
      </c>
      <c r="D1881" s="97">
        <f>RANK($F1881,$F$6:$F$2005,0)+COUNTIF($F$6:$F1881,F1881)</f>
        <v>100</v>
      </c>
      <c r="E1881" s="97"/>
      <c r="F1881" s="97"/>
      <c r="G1881" s="97"/>
      <c r="H1881" s="97"/>
      <c r="I1881" s="93"/>
      <c r="J1881" s="97"/>
      <c r="K1881" s="51" t="str">
        <f>IF(AND(TransferLog!$J1897&lt;&gt;"",TransferLog!$L1897&lt;&gt;""), TransferLog!$L1897,"")</f>
        <v/>
      </c>
      <c r="L1881" s="97">
        <f t="array" ref="L1881">RANK($N1881,$N$6:$N$2005,0)+COUNTIF($N$6:$N1881,N1881)</f>
        <v>100</v>
      </c>
      <c r="M1881" s="97"/>
      <c r="N1881" s="97"/>
      <c r="O1881" s="97"/>
      <c r="P1881" s="97"/>
      <c r="Q1881" s="93"/>
      <c r="U1881" s="93"/>
      <c r="W1881" s="51" t="str">
        <f>IF(AND(AdmittedwithRecentDischarge!$O2133&lt;&gt;"",AdmittedwithRecentDischarge!$I2133&lt;&gt;"",AdmittedwithRecentDischarge!$W2133&lt;&gt;""), AdmittedwithRecentDischarge!$W2133,"")</f>
        <v/>
      </c>
      <c r="X1881" s="97">
        <f t="array" ref="X1881">RANK($Z1881,$Z$6:$Z$2005,0)+COUNTIF($Z$6:$Z1881,Z1881)</f>
        <v>100</v>
      </c>
      <c r="AC1881" s="97"/>
      <c r="AD1881" s="93"/>
    </row>
    <row r="1882" spans="1:30">
      <c r="A1882" s="97">
        <f t="shared" si="29"/>
        <v>1877</v>
      </c>
      <c r="B1882" s="97"/>
      <c r="C1882" s="51" t="str">
        <f>IF(AND(AdmittedwithRecentDischarge!$O2134&lt;&gt;"",AdmittedwithRecentDischarge!$I2134&lt;&gt;"",AdmittedwithRecentDischarge!$S2134&lt;&gt;""), AdmittedwithRecentDischarge!$S2134,"")</f>
        <v/>
      </c>
      <c r="D1882" s="97">
        <f>RANK($F1882,$F$6:$F$2005,0)+COUNTIF($F$6:$F1882,F1882)</f>
        <v>100</v>
      </c>
      <c r="E1882" s="97"/>
      <c r="F1882" s="97"/>
      <c r="G1882" s="97"/>
      <c r="H1882" s="97"/>
      <c r="I1882" s="93"/>
      <c r="J1882" s="97"/>
      <c r="K1882" s="51" t="str">
        <f>IF(AND(TransferLog!$J1898&lt;&gt;"",TransferLog!$L1898&lt;&gt;""), TransferLog!$L1898,"")</f>
        <v/>
      </c>
      <c r="L1882" s="97">
        <f t="array" ref="L1882">RANK($N1882,$N$6:$N$2005,0)+COUNTIF($N$6:$N1882,N1882)</f>
        <v>100</v>
      </c>
      <c r="M1882" s="97"/>
      <c r="N1882" s="97"/>
      <c r="O1882" s="97"/>
      <c r="P1882" s="97"/>
      <c r="Q1882" s="93"/>
      <c r="U1882" s="93"/>
      <c r="W1882" s="51" t="str">
        <f>IF(AND(AdmittedwithRecentDischarge!$O2134&lt;&gt;"",AdmittedwithRecentDischarge!$I2134&lt;&gt;"",AdmittedwithRecentDischarge!$W2134&lt;&gt;""), AdmittedwithRecentDischarge!$W2134,"")</f>
        <v/>
      </c>
      <c r="X1882" s="97">
        <f t="array" ref="X1882">RANK($Z1882,$Z$6:$Z$2005,0)+COUNTIF($Z$6:$Z1882,Z1882)</f>
        <v>100</v>
      </c>
      <c r="AC1882" s="97"/>
      <c r="AD1882" s="93"/>
    </row>
    <row r="1883" spans="1:30">
      <c r="A1883" s="97">
        <f t="shared" si="29"/>
        <v>1878</v>
      </c>
      <c r="B1883" s="97"/>
      <c r="C1883" s="51" t="str">
        <f>IF(AND(AdmittedwithRecentDischarge!$O2135&lt;&gt;"",AdmittedwithRecentDischarge!$I2135&lt;&gt;"",AdmittedwithRecentDischarge!$S2135&lt;&gt;""), AdmittedwithRecentDischarge!$S2135,"")</f>
        <v/>
      </c>
      <c r="D1883" s="97">
        <f>RANK($F1883,$F$6:$F$2005,0)+COUNTIF($F$6:$F1883,F1883)</f>
        <v>100</v>
      </c>
      <c r="E1883" s="97"/>
      <c r="F1883" s="97"/>
      <c r="G1883" s="97"/>
      <c r="H1883" s="97"/>
      <c r="I1883" s="93"/>
      <c r="J1883" s="97"/>
      <c r="K1883" s="51" t="str">
        <f>IF(AND(TransferLog!$J1899&lt;&gt;"",TransferLog!$L1899&lt;&gt;""), TransferLog!$L1899,"")</f>
        <v/>
      </c>
      <c r="L1883" s="97">
        <f t="array" ref="L1883">RANK($N1883,$N$6:$N$2005,0)+COUNTIF($N$6:$N1883,N1883)</f>
        <v>100</v>
      </c>
      <c r="M1883" s="97"/>
      <c r="N1883" s="97"/>
      <c r="O1883" s="97"/>
      <c r="P1883" s="97"/>
      <c r="Q1883" s="93"/>
      <c r="U1883" s="93"/>
      <c r="W1883" s="51" t="str">
        <f>IF(AND(AdmittedwithRecentDischarge!$O2135&lt;&gt;"",AdmittedwithRecentDischarge!$I2135&lt;&gt;"",AdmittedwithRecentDischarge!$W2135&lt;&gt;""), AdmittedwithRecentDischarge!$W2135,"")</f>
        <v/>
      </c>
      <c r="X1883" s="97">
        <f t="array" ref="X1883">RANK($Z1883,$Z$6:$Z$2005,0)+COUNTIF($Z$6:$Z1883,Z1883)</f>
        <v>100</v>
      </c>
      <c r="AC1883" s="97"/>
      <c r="AD1883" s="93"/>
    </row>
    <row r="1884" spans="1:30">
      <c r="A1884" s="97">
        <f t="shared" si="29"/>
        <v>1879</v>
      </c>
      <c r="B1884" s="97"/>
      <c r="C1884" s="51" t="str">
        <f>IF(AND(AdmittedwithRecentDischarge!$O2136&lt;&gt;"",AdmittedwithRecentDischarge!$I2136&lt;&gt;"",AdmittedwithRecentDischarge!$S2136&lt;&gt;""), AdmittedwithRecentDischarge!$S2136,"")</f>
        <v/>
      </c>
      <c r="D1884" s="97">
        <f>RANK($F1884,$F$6:$F$2005,0)+COUNTIF($F$6:$F1884,F1884)</f>
        <v>100</v>
      </c>
      <c r="E1884" s="97"/>
      <c r="F1884" s="97"/>
      <c r="G1884" s="97"/>
      <c r="H1884" s="97"/>
      <c r="I1884" s="93"/>
      <c r="J1884" s="97"/>
      <c r="K1884" s="51" t="str">
        <f>IF(AND(TransferLog!$J1900&lt;&gt;"",TransferLog!$L1900&lt;&gt;""), TransferLog!$L1900,"")</f>
        <v/>
      </c>
      <c r="L1884" s="97">
        <f t="array" ref="L1884">RANK($N1884,$N$6:$N$2005,0)+COUNTIF($N$6:$N1884,N1884)</f>
        <v>100</v>
      </c>
      <c r="M1884" s="97"/>
      <c r="N1884" s="97"/>
      <c r="O1884" s="97"/>
      <c r="P1884" s="97"/>
      <c r="Q1884" s="93"/>
      <c r="U1884" s="93"/>
      <c r="W1884" s="51" t="str">
        <f>IF(AND(AdmittedwithRecentDischarge!$O2136&lt;&gt;"",AdmittedwithRecentDischarge!$I2136&lt;&gt;"",AdmittedwithRecentDischarge!$W2136&lt;&gt;""), AdmittedwithRecentDischarge!$W2136,"")</f>
        <v/>
      </c>
      <c r="X1884" s="97">
        <f t="array" ref="X1884">RANK($Z1884,$Z$6:$Z$2005,0)+COUNTIF($Z$6:$Z1884,Z1884)</f>
        <v>100</v>
      </c>
      <c r="AC1884" s="97"/>
      <c r="AD1884" s="93"/>
    </row>
    <row r="1885" spans="1:30">
      <c r="A1885" s="97">
        <f t="shared" si="29"/>
        <v>1880</v>
      </c>
      <c r="B1885" s="97"/>
      <c r="C1885" s="51" t="str">
        <f>IF(AND(AdmittedwithRecentDischarge!$O2137&lt;&gt;"",AdmittedwithRecentDischarge!$I2137&lt;&gt;"",AdmittedwithRecentDischarge!$S2137&lt;&gt;""), AdmittedwithRecentDischarge!$S2137,"")</f>
        <v/>
      </c>
      <c r="D1885" s="97">
        <f>RANK($F1885,$F$6:$F$2005,0)+COUNTIF($F$6:$F1885,F1885)</f>
        <v>100</v>
      </c>
      <c r="E1885" s="97"/>
      <c r="F1885" s="97"/>
      <c r="G1885" s="97"/>
      <c r="H1885" s="97"/>
      <c r="I1885" s="93"/>
      <c r="J1885" s="97"/>
      <c r="K1885" s="51" t="str">
        <f>IF(AND(TransferLog!$J1901&lt;&gt;"",TransferLog!$L1901&lt;&gt;""), TransferLog!$L1901,"")</f>
        <v/>
      </c>
      <c r="L1885" s="97">
        <f t="array" ref="L1885">RANK($N1885,$N$6:$N$2005,0)+COUNTIF($N$6:$N1885,N1885)</f>
        <v>100</v>
      </c>
      <c r="M1885" s="97"/>
      <c r="N1885" s="97"/>
      <c r="O1885" s="97"/>
      <c r="P1885" s="97"/>
      <c r="Q1885" s="93"/>
      <c r="U1885" s="93"/>
      <c r="W1885" s="51" t="str">
        <f>IF(AND(AdmittedwithRecentDischarge!$O2137&lt;&gt;"",AdmittedwithRecentDischarge!$I2137&lt;&gt;"",AdmittedwithRecentDischarge!$W2137&lt;&gt;""), AdmittedwithRecentDischarge!$W2137,"")</f>
        <v/>
      </c>
      <c r="X1885" s="97">
        <f t="array" ref="X1885">RANK($Z1885,$Z$6:$Z$2005,0)+COUNTIF($Z$6:$Z1885,Z1885)</f>
        <v>100</v>
      </c>
      <c r="AC1885" s="97"/>
      <c r="AD1885" s="93"/>
    </row>
    <row r="1886" spans="1:30">
      <c r="A1886" s="97">
        <f t="shared" si="29"/>
        <v>1881</v>
      </c>
      <c r="B1886" s="97"/>
      <c r="C1886" s="51" t="str">
        <f>IF(AND(AdmittedwithRecentDischarge!$O2138&lt;&gt;"",AdmittedwithRecentDischarge!$I2138&lt;&gt;"",AdmittedwithRecentDischarge!$S2138&lt;&gt;""), AdmittedwithRecentDischarge!$S2138,"")</f>
        <v/>
      </c>
      <c r="D1886" s="97">
        <f>RANK($F1886,$F$6:$F$2005,0)+COUNTIF($F$6:$F1886,F1886)</f>
        <v>100</v>
      </c>
      <c r="E1886" s="97"/>
      <c r="F1886" s="97"/>
      <c r="G1886" s="97"/>
      <c r="H1886" s="97"/>
      <c r="I1886" s="93"/>
      <c r="J1886" s="97"/>
      <c r="K1886" s="51" t="str">
        <f>IF(AND(TransferLog!$J1902&lt;&gt;"",TransferLog!$L1902&lt;&gt;""), TransferLog!$L1902,"")</f>
        <v/>
      </c>
      <c r="L1886" s="97">
        <f t="array" ref="L1886">RANK($N1886,$N$6:$N$2005,0)+COUNTIF($N$6:$N1886,N1886)</f>
        <v>100</v>
      </c>
      <c r="M1886" s="97"/>
      <c r="N1886" s="97"/>
      <c r="O1886" s="97"/>
      <c r="P1886" s="97"/>
      <c r="Q1886" s="93"/>
      <c r="U1886" s="93"/>
      <c r="W1886" s="51" t="str">
        <f>IF(AND(AdmittedwithRecentDischarge!$O2138&lt;&gt;"",AdmittedwithRecentDischarge!$I2138&lt;&gt;"",AdmittedwithRecentDischarge!$W2138&lt;&gt;""), AdmittedwithRecentDischarge!$W2138,"")</f>
        <v/>
      </c>
      <c r="X1886" s="97">
        <f t="array" ref="X1886">RANK($Z1886,$Z$6:$Z$2005,0)+COUNTIF($Z$6:$Z1886,Z1886)</f>
        <v>100</v>
      </c>
      <c r="AC1886" s="97"/>
      <c r="AD1886" s="93"/>
    </row>
    <row r="1887" spans="1:30">
      <c r="A1887" s="97">
        <f t="shared" si="29"/>
        <v>1882</v>
      </c>
      <c r="B1887" s="97"/>
      <c r="C1887" s="51" t="str">
        <f>IF(AND(AdmittedwithRecentDischarge!$O2139&lt;&gt;"",AdmittedwithRecentDischarge!$I2139&lt;&gt;"",AdmittedwithRecentDischarge!$S2139&lt;&gt;""), AdmittedwithRecentDischarge!$S2139,"")</f>
        <v/>
      </c>
      <c r="D1887" s="97">
        <f>RANK($F1887,$F$6:$F$2005,0)+COUNTIF($F$6:$F1887,F1887)</f>
        <v>100</v>
      </c>
      <c r="E1887" s="97"/>
      <c r="F1887" s="97"/>
      <c r="G1887" s="97"/>
      <c r="H1887" s="97"/>
      <c r="I1887" s="93"/>
      <c r="J1887" s="97"/>
      <c r="K1887" s="51" t="str">
        <f>IF(AND(TransferLog!$J1903&lt;&gt;"",TransferLog!$L1903&lt;&gt;""), TransferLog!$L1903,"")</f>
        <v/>
      </c>
      <c r="L1887" s="97">
        <f t="array" ref="L1887">RANK($N1887,$N$6:$N$2005,0)+COUNTIF($N$6:$N1887,N1887)</f>
        <v>100</v>
      </c>
      <c r="M1887" s="97"/>
      <c r="N1887" s="97"/>
      <c r="O1887" s="97"/>
      <c r="P1887" s="97"/>
      <c r="Q1887" s="93"/>
      <c r="U1887" s="93"/>
      <c r="W1887" s="51" t="str">
        <f>IF(AND(AdmittedwithRecentDischarge!$O2139&lt;&gt;"",AdmittedwithRecentDischarge!$I2139&lt;&gt;"",AdmittedwithRecentDischarge!$W2139&lt;&gt;""), AdmittedwithRecentDischarge!$W2139,"")</f>
        <v/>
      </c>
      <c r="X1887" s="97">
        <f t="array" ref="X1887">RANK($Z1887,$Z$6:$Z$2005,0)+COUNTIF($Z$6:$Z1887,Z1887)</f>
        <v>100</v>
      </c>
      <c r="AC1887" s="97"/>
      <c r="AD1887" s="93"/>
    </row>
    <row r="1888" spans="1:30">
      <c r="A1888" s="97">
        <f t="shared" si="29"/>
        <v>1883</v>
      </c>
      <c r="B1888" s="97"/>
      <c r="C1888" s="51" t="str">
        <f>IF(AND(AdmittedwithRecentDischarge!$O2140&lt;&gt;"",AdmittedwithRecentDischarge!$I2140&lt;&gt;"",AdmittedwithRecentDischarge!$S2140&lt;&gt;""), AdmittedwithRecentDischarge!$S2140,"")</f>
        <v/>
      </c>
      <c r="D1888" s="97">
        <f>RANK($F1888,$F$6:$F$2005,0)+COUNTIF($F$6:$F1888,F1888)</f>
        <v>100</v>
      </c>
      <c r="E1888" s="97"/>
      <c r="F1888" s="97"/>
      <c r="G1888" s="97"/>
      <c r="H1888" s="97"/>
      <c r="I1888" s="93"/>
      <c r="J1888" s="97"/>
      <c r="K1888" s="51" t="str">
        <f>IF(AND(TransferLog!$J1904&lt;&gt;"",TransferLog!$L1904&lt;&gt;""), TransferLog!$L1904,"")</f>
        <v/>
      </c>
      <c r="L1888" s="97">
        <f t="array" ref="L1888">RANK($N1888,$N$6:$N$2005,0)+COUNTIF($N$6:$N1888,N1888)</f>
        <v>100</v>
      </c>
      <c r="M1888" s="97"/>
      <c r="N1888" s="97"/>
      <c r="O1888" s="97"/>
      <c r="P1888" s="97"/>
      <c r="Q1888" s="93"/>
      <c r="U1888" s="93"/>
      <c r="W1888" s="51" t="str">
        <f>IF(AND(AdmittedwithRecentDischarge!$O2140&lt;&gt;"",AdmittedwithRecentDischarge!$I2140&lt;&gt;"",AdmittedwithRecentDischarge!$W2140&lt;&gt;""), AdmittedwithRecentDischarge!$W2140,"")</f>
        <v/>
      </c>
      <c r="X1888" s="97">
        <f t="array" ref="X1888">RANK($Z1888,$Z$6:$Z$2005,0)+COUNTIF($Z$6:$Z1888,Z1888)</f>
        <v>100</v>
      </c>
      <c r="AC1888" s="97"/>
      <c r="AD1888" s="93"/>
    </row>
    <row r="1889" spans="1:30">
      <c r="A1889" s="97">
        <f t="shared" si="29"/>
        <v>1884</v>
      </c>
      <c r="B1889" s="97"/>
      <c r="C1889" s="51" t="str">
        <f>IF(AND(AdmittedwithRecentDischarge!$O2141&lt;&gt;"",AdmittedwithRecentDischarge!$I2141&lt;&gt;"",AdmittedwithRecentDischarge!$S2141&lt;&gt;""), AdmittedwithRecentDischarge!$S2141,"")</f>
        <v/>
      </c>
      <c r="D1889" s="97">
        <f>RANK($F1889,$F$6:$F$2005,0)+COUNTIF($F$6:$F1889,F1889)</f>
        <v>100</v>
      </c>
      <c r="E1889" s="97"/>
      <c r="F1889" s="97"/>
      <c r="G1889" s="97"/>
      <c r="H1889" s="97"/>
      <c r="I1889" s="93"/>
      <c r="J1889" s="97"/>
      <c r="K1889" s="51" t="str">
        <f>IF(AND(TransferLog!$J1905&lt;&gt;"",TransferLog!$L1905&lt;&gt;""), TransferLog!$L1905,"")</f>
        <v/>
      </c>
      <c r="L1889" s="97">
        <f t="array" ref="L1889">RANK($N1889,$N$6:$N$2005,0)+COUNTIF($N$6:$N1889,N1889)</f>
        <v>100</v>
      </c>
      <c r="M1889" s="97"/>
      <c r="N1889" s="97"/>
      <c r="O1889" s="97"/>
      <c r="P1889" s="97"/>
      <c r="Q1889" s="93"/>
      <c r="U1889" s="93"/>
      <c r="W1889" s="51" t="str">
        <f>IF(AND(AdmittedwithRecentDischarge!$O2141&lt;&gt;"",AdmittedwithRecentDischarge!$I2141&lt;&gt;"",AdmittedwithRecentDischarge!$W2141&lt;&gt;""), AdmittedwithRecentDischarge!$W2141,"")</f>
        <v/>
      </c>
      <c r="X1889" s="97">
        <f t="array" ref="X1889">RANK($Z1889,$Z$6:$Z$2005,0)+COUNTIF($Z$6:$Z1889,Z1889)</f>
        <v>100</v>
      </c>
      <c r="AC1889" s="97"/>
      <c r="AD1889" s="93"/>
    </row>
    <row r="1890" spans="1:30">
      <c r="A1890" s="97">
        <f t="shared" si="29"/>
        <v>1885</v>
      </c>
      <c r="B1890" s="97"/>
      <c r="C1890" s="51" t="str">
        <f>IF(AND(AdmittedwithRecentDischarge!$O2142&lt;&gt;"",AdmittedwithRecentDischarge!$I2142&lt;&gt;"",AdmittedwithRecentDischarge!$S2142&lt;&gt;""), AdmittedwithRecentDischarge!$S2142,"")</f>
        <v/>
      </c>
      <c r="D1890" s="97">
        <f>RANK($F1890,$F$6:$F$2005,0)+COUNTIF($F$6:$F1890,F1890)</f>
        <v>100</v>
      </c>
      <c r="E1890" s="97"/>
      <c r="F1890" s="97"/>
      <c r="G1890" s="97"/>
      <c r="H1890" s="97"/>
      <c r="I1890" s="93"/>
      <c r="J1890" s="97"/>
      <c r="K1890" s="51" t="str">
        <f>IF(AND(TransferLog!$J1906&lt;&gt;"",TransferLog!$L1906&lt;&gt;""), TransferLog!$L1906,"")</f>
        <v/>
      </c>
      <c r="L1890" s="97">
        <f t="array" ref="L1890">RANK($N1890,$N$6:$N$2005,0)+COUNTIF($N$6:$N1890,N1890)</f>
        <v>100</v>
      </c>
      <c r="M1890" s="97"/>
      <c r="N1890" s="97"/>
      <c r="O1890" s="97"/>
      <c r="P1890" s="97"/>
      <c r="Q1890" s="93"/>
      <c r="U1890" s="93"/>
      <c r="W1890" s="51" t="str">
        <f>IF(AND(AdmittedwithRecentDischarge!$O2142&lt;&gt;"",AdmittedwithRecentDischarge!$I2142&lt;&gt;"",AdmittedwithRecentDischarge!$W2142&lt;&gt;""), AdmittedwithRecentDischarge!$W2142,"")</f>
        <v/>
      </c>
      <c r="X1890" s="97">
        <f t="array" ref="X1890">RANK($Z1890,$Z$6:$Z$2005,0)+COUNTIF($Z$6:$Z1890,Z1890)</f>
        <v>100</v>
      </c>
      <c r="AC1890" s="97"/>
      <c r="AD1890" s="93"/>
    </row>
    <row r="1891" spans="1:30">
      <c r="A1891" s="97">
        <f t="shared" si="29"/>
        <v>1886</v>
      </c>
      <c r="B1891" s="97"/>
      <c r="C1891" s="51" t="str">
        <f>IF(AND(AdmittedwithRecentDischarge!$O2143&lt;&gt;"",AdmittedwithRecentDischarge!$I2143&lt;&gt;"",AdmittedwithRecentDischarge!$S2143&lt;&gt;""), AdmittedwithRecentDischarge!$S2143,"")</f>
        <v/>
      </c>
      <c r="D1891" s="97">
        <f>RANK($F1891,$F$6:$F$2005,0)+COUNTIF($F$6:$F1891,F1891)</f>
        <v>100</v>
      </c>
      <c r="E1891" s="97"/>
      <c r="F1891" s="97"/>
      <c r="G1891" s="97"/>
      <c r="H1891" s="97"/>
      <c r="I1891" s="93"/>
      <c r="J1891" s="97"/>
      <c r="K1891" s="51" t="str">
        <f>IF(AND(TransferLog!$J1907&lt;&gt;"",TransferLog!$L1907&lt;&gt;""), TransferLog!$L1907,"")</f>
        <v/>
      </c>
      <c r="L1891" s="97">
        <f t="array" ref="L1891">RANK($N1891,$N$6:$N$2005,0)+COUNTIF($N$6:$N1891,N1891)</f>
        <v>100</v>
      </c>
      <c r="M1891" s="97"/>
      <c r="N1891" s="97"/>
      <c r="O1891" s="97"/>
      <c r="P1891" s="97"/>
      <c r="Q1891" s="93"/>
      <c r="U1891" s="93"/>
      <c r="W1891" s="51" t="str">
        <f>IF(AND(AdmittedwithRecentDischarge!$O2143&lt;&gt;"",AdmittedwithRecentDischarge!$I2143&lt;&gt;"",AdmittedwithRecentDischarge!$W2143&lt;&gt;""), AdmittedwithRecentDischarge!$W2143,"")</f>
        <v/>
      </c>
      <c r="X1891" s="97">
        <f t="array" ref="X1891">RANK($Z1891,$Z$6:$Z$2005,0)+COUNTIF($Z$6:$Z1891,Z1891)</f>
        <v>100</v>
      </c>
      <c r="AC1891" s="97"/>
      <c r="AD1891" s="93"/>
    </row>
    <row r="1892" spans="1:30">
      <c r="A1892" s="97">
        <f t="shared" si="29"/>
        <v>1887</v>
      </c>
      <c r="B1892" s="97"/>
      <c r="C1892" s="51" t="str">
        <f>IF(AND(AdmittedwithRecentDischarge!$O2144&lt;&gt;"",AdmittedwithRecentDischarge!$I2144&lt;&gt;"",AdmittedwithRecentDischarge!$S2144&lt;&gt;""), AdmittedwithRecentDischarge!$S2144,"")</f>
        <v/>
      </c>
      <c r="D1892" s="97">
        <f>RANK($F1892,$F$6:$F$2005,0)+COUNTIF($F$6:$F1892,F1892)</f>
        <v>100</v>
      </c>
      <c r="E1892" s="97"/>
      <c r="F1892" s="97"/>
      <c r="G1892" s="97"/>
      <c r="H1892" s="97"/>
      <c r="I1892" s="93"/>
      <c r="J1892" s="97"/>
      <c r="K1892" s="51" t="str">
        <f>IF(AND(TransferLog!$J1908&lt;&gt;"",TransferLog!$L1908&lt;&gt;""), TransferLog!$L1908,"")</f>
        <v/>
      </c>
      <c r="L1892" s="97">
        <f t="array" ref="L1892">RANK($N1892,$N$6:$N$2005,0)+COUNTIF($N$6:$N1892,N1892)</f>
        <v>100</v>
      </c>
      <c r="M1892" s="97"/>
      <c r="N1892" s="97"/>
      <c r="O1892" s="97"/>
      <c r="P1892" s="97"/>
      <c r="Q1892" s="93"/>
      <c r="U1892" s="93"/>
      <c r="W1892" s="51" t="str">
        <f>IF(AND(AdmittedwithRecentDischarge!$O2144&lt;&gt;"",AdmittedwithRecentDischarge!$I2144&lt;&gt;"",AdmittedwithRecentDischarge!$W2144&lt;&gt;""), AdmittedwithRecentDischarge!$W2144,"")</f>
        <v/>
      </c>
      <c r="X1892" s="97">
        <f t="array" ref="X1892">RANK($Z1892,$Z$6:$Z$2005,0)+COUNTIF($Z$6:$Z1892,Z1892)</f>
        <v>100</v>
      </c>
      <c r="AC1892" s="97"/>
      <c r="AD1892" s="93"/>
    </row>
    <row r="1893" spans="1:30" s="97" customFormat="1">
      <c r="A1893" s="97">
        <f t="shared" si="29"/>
        <v>1888</v>
      </c>
      <c r="C1893" s="51" t="str">
        <f>IF(AND(AdmittedwithRecentDischarge!$O2145&lt;&gt;"",AdmittedwithRecentDischarge!$I2145&lt;&gt;"",AdmittedwithRecentDischarge!$S2145&lt;&gt;""), AdmittedwithRecentDischarge!$S2145,"")</f>
        <v/>
      </c>
      <c r="D1893" s="97">
        <f>RANK($F1893,$F$6:$F$2005,0)+COUNTIF($F$6:$F1893,F1893)</f>
        <v>100</v>
      </c>
      <c r="I1893" s="93"/>
      <c r="K1893" s="51" t="str">
        <f>IF(AND(TransferLog!$J1909&lt;&gt;"",TransferLog!$L1909&lt;&gt;""), TransferLog!$L1909,"")</f>
        <v/>
      </c>
      <c r="L1893" s="97">
        <f t="array" ref="L1893">RANK($N1893,$N$6:$N$2005,0)+COUNTIF($N$6:$N1893,N1893)</f>
        <v>100</v>
      </c>
      <c r="Q1893" s="93"/>
      <c r="U1893" s="93"/>
      <c r="W1893" s="51" t="str">
        <f>IF(AND(AdmittedwithRecentDischarge!$O2145&lt;&gt;"",AdmittedwithRecentDischarge!$I2145&lt;&gt;"",AdmittedwithRecentDischarge!$W2145&lt;&gt;""), AdmittedwithRecentDischarge!$W2145,"")</f>
        <v/>
      </c>
      <c r="X1893" s="97">
        <f t="array" ref="X1893">RANK($Z1893,$Z$6:$Z$2005,0)+COUNTIF($Z$6:$Z1893,Z1893)</f>
        <v>100</v>
      </c>
      <c r="AD1893" s="93"/>
    </row>
    <row r="1894" spans="1:30" s="97" customFormat="1">
      <c r="A1894" s="97">
        <f t="shared" si="29"/>
        <v>1889</v>
      </c>
      <c r="C1894" s="51" t="str">
        <f>IF(AND(AdmittedwithRecentDischarge!$O2146&lt;&gt;"",AdmittedwithRecentDischarge!$I2146&lt;&gt;"",AdmittedwithRecentDischarge!$S2146&lt;&gt;""), AdmittedwithRecentDischarge!$S2146,"")</f>
        <v/>
      </c>
      <c r="D1894" s="97">
        <f>RANK($F1894,$F$6:$F$2005,0)+COUNTIF($F$6:$F1894,F1894)</f>
        <v>100</v>
      </c>
      <c r="I1894" s="93"/>
      <c r="K1894" s="51" t="str">
        <f>IF(AND(TransferLog!$J1910&lt;&gt;"",TransferLog!$L1910&lt;&gt;""), TransferLog!$L1910,"")</f>
        <v/>
      </c>
      <c r="L1894" s="97">
        <f t="array" ref="L1894">RANK($N1894,$N$6:$N$2005,0)+COUNTIF($N$6:$N1894,N1894)</f>
        <v>100</v>
      </c>
      <c r="Q1894" s="93"/>
      <c r="U1894" s="93"/>
      <c r="W1894" s="51" t="str">
        <f>IF(AND(AdmittedwithRecentDischarge!$O2146&lt;&gt;"",AdmittedwithRecentDischarge!$I2146&lt;&gt;"",AdmittedwithRecentDischarge!$W2146&lt;&gt;""), AdmittedwithRecentDischarge!$W2146,"")</f>
        <v/>
      </c>
      <c r="X1894" s="97">
        <f t="array" ref="X1894">RANK($Z1894,$Z$6:$Z$2005,0)+COUNTIF($Z$6:$Z1894,Z1894)</f>
        <v>100</v>
      </c>
      <c r="AD1894" s="93"/>
    </row>
    <row r="1895" spans="1:30" s="97" customFormat="1">
      <c r="A1895" s="97">
        <f t="shared" si="29"/>
        <v>1890</v>
      </c>
      <c r="C1895" s="51" t="str">
        <f>IF(AND(AdmittedwithRecentDischarge!$O2147&lt;&gt;"",AdmittedwithRecentDischarge!$I2147&lt;&gt;"",AdmittedwithRecentDischarge!$S2147&lt;&gt;""), AdmittedwithRecentDischarge!$S2147,"")</f>
        <v/>
      </c>
      <c r="D1895" s="97">
        <f>RANK($F1895,$F$6:$F$2005,0)+COUNTIF($F$6:$F1895,F1895)</f>
        <v>100</v>
      </c>
      <c r="I1895" s="93"/>
      <c r="K1895" s="51" t="str">
        <f>IF(AND(TransferLog!$J1911&lt;&gt;"",TransferLog!$L1911&lt;&gt;""), TransferLog!$L1911,"")</f>
        <v/>
      </c>
      <c r="L1895" s="97">
        <f t="array" ref="L1895">RANK($N1895,$N$6:$N$2005,0)+COUNTIF($N$6:$N1895,N1895)</f>
        <v>100</v>
      </c>
      <c r="Q1895" s="93"/>
      <c r="U1895" s="93"/>
      <c r="W1895" s="51" t="str">
        <f>IF(AND(AdmittedwithRecentDischarge!$O2147&lt;&gt;"",AdmittedwithRecentDischarge!$I2147&lt;&gt;"",AdmittedwithRecentDischarge!$W2147&lt;&gt;""), AdmittedwithRecentDischarge!$W2147,"")</f>
        <v/>
      </c>
      <c r="X1895" s="97">
        <f t="array" ref="X1895">RANK($Z1895,$Z$6:$Z$2005,0)+COUNTIF($Z$6:$Z1895,Z1895)</f>
        <v>100</v>
      </c>
      <c r="AD1895" s="93"/>
    </row>
    <row r="1896" spans="1:30" s="97" customFormat="1">
      <c r="A1896" s="97">
        <f t="shared" si="29"/>
        <v>1891</v>
      </c>
      <c r="C1896" s="51" t="str">
        <f>IF(AND(AdmittedwithRecentDischarge!$O2148&lt;&gt;"",AdmittedwithRecentDischarge!$I2148&lt;&gt;"",AdmittedwithRecentDischarge!$S2148&lt;&gt;""), AdmittedwithRecentDischarge!$S2148,"")</f>
        <v/>
      </c>
      <c r="D1896" s="97">
        <f>RANK($F1896,$F$6:$F$2005,0)+COUNTIF($F$6:$F1896,F1896)</f>
        <v>100</v>
      </c>
      <c r="I1896" s="93"/>
      <c r="K1896" s="51" t="str">
        <f>IF(AND(TransferLog!$J1912&lt;&gt;"",TransferLog!$L1912&lt;&gt;""), TransferLog!$L1912,"")</f>
        <v/>
      </c>
      <c r="L1896" s="97">
        <f t="array" ref="L1896">RANK($N1896,$N$6:$N$2005,0)+COUNTIF($N$6:$N1896,N1896)</f>
        <v>100</v>
      </c>
      <c r="Q1896" s="93"/>
      <c r="U1896" s="93"/>
      <c r="W1896" s="51" t="str">
        <f>IF(AND(AdmittedwithRecentDischarge!$O2148&lt;&gt;"",AdmittedwithRecentDischarge!$I2148&lt;&gt;"",AdmittedwithRecentDischarge!$W2148&lt;&gt;""), AdmittedwithRecentDischarge!$W2148,"")</f>
        <v/>
      </c>
      <c r="X1896" s="97">
        <f t="array" ref="X1896">RANK($Z1896,$Z$6:$Z$2005,0)+COUNTIF($Z$6:$Z1896,Z1896)</f>
        <v>100</v>
      </c>
      <c r="AD1896" s="93"/>
    </row>
    <row r="1897" spans="1:30" s="97" customFormat="1">
      <c r="A1897" s="97">
        <f t="shared" si="29"/>
        <v>1892</v>
      </c>
      <c r="C1897" s="51" t="str">
        <f>IF(AND(AdmittedwithRecentDischarge!$O2149&lt;&gt;"",AdmittedwithRecentDischarge!$I2149&lt;&gt;"",AdmittedwithRecentDischarge!$S2149&lt;&gt;""), AdmittedwithRecentDischarge!$S2149,"")</f>
        <v/>
      </c>
      <c r="D1897" s="97">
        <f>RANK($F1897,$F$6:$F$2005,0)+COUNTIF($F$6:$F1897,F1897)</f>
        <v>100</v>
      </c>
      <c r="I1897" s="93"/>
      <c r="K1897" s="51" t="str">
        <f>IF(AND(TransferLog!$J1913&lt;&gt;"",TransferLog!$L1913&lt;&gt;""), TransferLog!$L1913,"")</f>
        <v/>
      </c>
      <c r="L1897" s="97">
        <f t="array" ref="L1897">RANK($N1897,$N$6:$N$2005,0)+COUNTIF($N$6:$N1897,N1897)</f>
        <v>100</v>
      </c>
      <c r="Q1897" s="93"/>
      <c r="U1897" s="93"/>
      <c r="W1897" s="51" t="str">
        <f>IF(AND(AdmittedwithRecentDischarge!$O2149&lt;&gt;"",AdmittedwithRecentDischarge!$I2149&lt;&gt;"",AdmittedwithRecentDischarge!$W2149&lt;&gt;""), AdmittedwithRecentDischarge!$W2149,"")</f>
        <v/>
      </c>
      <c r="X1897" s="97">
        <f t="array" ref="X1897">RANK($Z1897,$Z$6:$Z$2005,0)+COUNTIF($Z$6:$Z1897,Z1897)</f>
        <v>100</v>
      </c>
      <c r="AD1897" s="93"/>
    </row>
    <row r="1898" spans="1:30" s="97" customFormat="1">
      <c r="A1898" s="97">
        <f t="shared" si="29"/>
        <v>1893</v>
      </c>
      <c r="C1898" s="51" t="str">
        <f>IF(AND(AdmittedwithRecentDischarge!$O2150&lt;&gt;"",AdmittedwithRecentDischarge!$I2150&lt;&gt;"",AdmittedwithRecentDischarge!$S2150&lt;&gt;""), AdmittedwithRecentDischarge!$S2150,"")</f>
        <v/>
      </c>
      <c r="D1898" s="97">
        <f>RANK($F1898,$F$6:$F$2005,0)+COUNTIF($F$6:$F1898,F1898)</f>
        <v>100</v>
      </c>
      <c r="I1898" s="93"/>
      <c r="K1898" s="51" t="str">
        <f>IF(AND(TransferLog!$J1914&lt;&gt;"",TransferLog!$L1914&lt;&gt;""), TransferLog!$L1914,"")</f>
        <v/>
      </c>
      <c r="L1898" s="97">
        <f t="array" ref="L1898">RANK($N1898,$N$6:$N$2005,0)+COUNTIF($N$6:$N1898,N1898)</f>
        <v>100</v>
      </c>
      <c r="Q1898" s="93"/>
      <c r="U1898" s="93"/>
      <c r="W1898" s="51" t="str">
        <f>IF(AND(AdmittedwithRecentDischarge!$O2150&lt;&gt;"",AdmittedwithRecentDischarge!$I2150&lt;&gt;"",AdmittedwithRecentDischarge!$W2150&lt;&gt;""), AdmittedwithRecentDischarge!$W2150,"")</f>
        <v/>
      </c>
      <c r="X1898" s="97">
        <f t="array" ref="X1898">RANK($Z1898,$Z$6:$Z$2005,0)+COUNTIF($Z$6:$Z1898,Z1898)</f>
        <v>100</v>
      </c>
      <c r="AD1898" s="93"/>
    </row>
    <row r="1899" spans="1:30" s="97" customFormat="1">
      <c r="A1899" s="97">
        <f t="shared" si="29"/>
        <v>1894</v>
      </c>
      <c r="C1899" s="51" t="str">
        <f>IF(AND(AdmittedwithRecentDischarge!$O2151&lt;&gt;"",AdmittedwithRecentDischarge!$I2151&lt;&gt;"",AdmittedwithRecentDischarge!$S2151&lt;&gt;""), AdmittedwithRecentDischarge!$S2151,"")</f>
        <v/>
      </c>
      <c r="D1899" s="97">
        <f>RANK($F1899,$F$6:$F$2005,0)+COUNTIF($F$6:$F1899,F1899)</f>
        <v>100</v>
      </c>
      <c r="I1899" s="93"/>
      <c r="K1899" s="51" t="str">
        <f>IF(AND(TransferLog!$J1915&lt;&gt;"",TransferLog!$L1915&lt;&gt;""), TransferLog!$L1915,"")</f>
        <v/>
      </c>
      <c r="L1899" s="97">
        <f t="array" ref="L1899">RANK($N1899,$N$6:$N$2005,0)+COUNTIF($N$6:$N1899,N1899)</f>
        <v>100</v>
      </c>
      <c r="Q1899" s="93"/>
      <c r="U1899" s="93"/>
      <c r="W1899" s="51" t="str">
        <f>IF(AND(AdmittedwithRecentDischarge!$O2151&lt;&gt;"",AdmittedwithRecentDischarge!$I2151&lt;&gt;"",AdmittedwithRecentDischarge!$W2151&lt;&gt;""), AdmittedwithRecentDischarge!$W2151,"")</f>
        <v/>
      </c>
      <c r="X1899" s="97">
        <f t="array" ref="X1899">RANK($Z1899,$Z$6:$Z$2005,0)+COUNTIF($Z$6:$Z1899,Z1899)</f>
        <v>100</v>
      </c>
      <c r="AD1899" s="93"/>
    </row>
    <row r="1900" spans="1:30" s="97" customFormat="1">
      <c r="A1900" s="97">
        <f t="shared" si="29"/>
        <v>1895</v>
      </c>
      <c r="C1900" s="51" t="str">
        <f>IF(AND(AdmittedwithRecentDischarge!$O2152&lt;&gt;"",AdmittedwithRecentDischarge!$I2152&lt;&gt;"",AdmittedwithRecentDischarge!$S2152&lt;&gt;""), AdmittedwithRecentDischarge!$S2152,"")</f>
        <v/>
      </c>
      <c r="D1900" s="97">
        <f>RANK($F1900,$F$6:$F$2005,0)+COUNTIF($F$6:$F1900,F1900)</f>
        <v>100</v>
      </c>
      <c r="I1900" s="93"/>
      <c r="K1900" s="51" t="str">
        <f>IF(AND(TransferLog!$J1916&lt;&gt;"",TransferLog!$L1916&lt;&gt;""), TransferLog!$L1916,"")</f>
        <v/>
      </c>
      <c r="L1900" s="97">
        <f t="array" ref="L1900">RANK($N1900,$N$6:$N$2005,0)+COUNTIF($N$6:$N1900,N1900)</f>
        <v>100</v>
      </c>
      <c r="Q1900" s="93"/>
      <c r="U1900" s="93"/>
      <c r="W1900" s="51" t="str">
        <f>IF(AND(AdmittedwithRecentDischarge!$O2152&lt;&gt;"",AdmittedwithRecentDischarge!$I2152&lt;&gt;"",AdmittedwithRecentDischarge!$W2152&lt;&gt;""), AdmittedwithRecentDischarge!$W2152,"")</f>
        <v/>
      </c>
      <c r="X1900" s="97">
        <f t="array" ref="X1900">RANK($Z1900,$Z$6:$Z$2005,0)+COUNTIF($Z$6:$Z1900,Z1900)</f>
        <v>100</v>
      </c>
      <c r="AD1900" s="93"/>
    </row>
    <row r="1901" spans="1:30" s="97" customFormat="1">
      <c r="A1901" s="97">
        <f t="shared" si="29"/>
        <v>1896</v>
      </c>
      <c r="C1901" s="51" t="str">
        <f>IF(AND(AdmittedwithRecentDischarge!$O2153&lt;&gt;"",AdmittedwithRecentDischarge!$I2153&lt;&gt;"",AdmittedwithRecentDischarge!$S2153&lt;&gt;""), AdmittedwithRecentDischarge!$S2153,"")</f>
        <v/>
      </c>
      <c r="D1901" s="97">
        <f>RANK($F1901,$F$6:$F$2005,0)+COUNTIF($F$6:$F1901,F1901)</f>
        <v>100</v>
      </c>
      <c r="I1901" s="93"/>
      <c r="K1901" s="51" t="str">
        <f>IF(AND(TransferLog!$J1917&lt;&gt;"",TransferLog!$L1917&lt;&gt;""), TransferLog!$L1917,"")</f>
        <v/>
      </c>
      <c r="L1901" s="97">
        <f t="array" ref="L1901">RANK($N1901,$N$6:$N$2005,0)+COUNTIF($N$6:$N1901,N1901)</f>
        <v>100</v>
      </c>
      <c r="Q1901" s="93"/>
      <c r="U1901" s="93"/>
      <c r="W1901" s="51" t="str">
        <f>IF(AND(AdmittedwithRecentDischarge!$O2153&lt;&gt;"",AdmittedwithRecentDischarge!$I2153&lt;&gt;"",AdmittedwithRecentDischarge!$W2153&lt;&gt;""), AdmittedwithRecentDischarge!$W2153,"")</f>
        <v/>
      </c>
      <c r="X1901" s="97">
        <f t="array" ref="X1901">RANK($Z1901,$Z$6:$Z$2005,0)+COUNTIF($Z$6:$Z1901,Z1901)</f>
        <v>100</v>
      </c>
      <c r="AD1901" s="93"/>
    </row>
    <row r="1902" spans="1:30" s="97" customFormat="1">
      <c r="A1902" s="97">
        <f t="shared" si="29"/>
        <v>1897</v>
      </c>
      <c r="C1902" s="51" t="str">
        <f>IF(AND(AdmittedwithRecentDischarge!$O2154&lt;&gt;"",AdmittedwithRecentDischarge!$I2154&lt;&gt;"",AdmittedwithRecentDischarge!$S2154&lt;&gt;""), AdmittedwithRecentDischarge!$S2154,"")</f>
        <v/>
      </c>
      <c r="D1902" s="97">
        <f>RANK($F1902,$F$6:$F$2005,0)+COUNTIF($F$6:$F1902,F1902)</f>
        <v>100</v>
      </c>
      <c r="I1902" s="93"/>
      <c r="K1902" s="51" t="str">
        <f>IF(AND(TransferLog!$J1918&lt;&gt;"",TransferLog!$L1918&lt;&gt;""), TransferLog!$L1918,"")</f>
        <v/>
      </c>
      <c r="L1902" s="97">
        <f t="array" ref="L1902">RANK($N1902,$N$6:$N$2005,0)+COUNTIF($N$6:$N1902,N1902)</f>
        <v>100</v>
      </c>
      <c r="Q1902" s="93"/>
      <c r="U1902" s="93"/>
      <c r="W1902" s="51" t="str">
        <f>IF(AND(AdmittedwithRecentDischarge!$O2154&lt;&gt;"",AdmittedwithRecentDischarge!$I2154&lt;&gt;"",AdmittedwithRecentDischarge!$W2154&lt;&gt;""), AdmittedwithRecentDischarge!$W2154,"")</f>
        <v/>
      </c>
      <c r="X1902" s="97">
        <f t="array" ref="X1902">RANK($Z1902,$Z$6:$Z$2005,0)+COUNTIF($Z$6:$Z1902,Z1902)</f>
        <v>100</v>
      </c>
      <c r="AD1902" s="93"/>
    </row>
    <row r="1903" spans="1:30" s="97" customFormat="1">
      <c r="A1903" s="97">
        <f t="shared" si="29"/>
        <v>1898</v>
      </c>
      <c r="C1903" s="51" t="str">
        <f>IF(AND(AdmittedwithRecentDischarge!$O2155&lt;&gt;"",AdmittedwithRecentDischarge!$I2155&lt;&gt;"",AdmittedwithRecentDischarge!$S2155&lt;&gt;""), AdmittedwithRecentDischarge!$S2155,"")</f>
        <v/>
      </c>
      <c r="D1903" s="97">
        <f>RANK($F1903,$F$6:$F$2005,0)+COUNTIF($F$6:$F1903,F1903)</f>
        <v>100</v>
      </c>
      <c r="I1903" s="93"/>
      <c r="K1903" s="51" t="str">
        <f>IF(AND(TransferLog!$J1919&lt;&gt;"",TransferLog!$L1919&lt;&gt;""), TransferLog!$L1919,"")</f>
        <v/>
      </c>
      <c r="L1903" s="97">
        <f t="array" ref="L1903">RANK($N1903,$N$6:$N$2005,0)+COUNTIF($N$6:$N1903,N1903)</f>
        <v>100</v>
      </c>
      <c r="Q1903" s="93"/>
      <c r="U1903" s="93"/>
      <c r="W1903" s="51" t="str">
        <f>IF(AND(AdmittedwithRecentDischarge!$O2155&lt;&gt;"",AdmittedwithRecentDischarge!$I2155&lt;&gt;"",AdmittedwithRecentDischarge!$W2155&lt;&gt;""), AdmittedwithRecentDischarge!$W2155,"")</f>
        <v/>
      </c>
      <c r="X1903" s="97">
        <f t="array" ref="X1903">RANK($Z1903,$Z$6:$Z$2005,0)+COUNTIF($Z$6:$Z1903,Z1903)</f>
        <v>100</v>
      </c>
      <c r="AD1903" s="93"/>
    </row>
    <row r="1904" spans="1:30" s="97" customFormat="1">
      <c r="A1904" s="97">
        <f t="shared" si="29"/>
        <v>1899</v>
      </c>
      <c r="C1904" s="51" t="str">
        <f>IF(AND(AdmittedwithRecentDischarge!$O2156&lt;&gt;"",AdmittedwithRecentDischarge!$I2156&lt;&gt;"",AdmittedwithRecentDischarge!$S2156&lt;&gt;""), AdmittedwithRecentDischarge!$S2156,"")</f>
        <v/>
      </c>
      <c r="D1904" s="97">
        <f>RANK($F1904,$F$6:$F$2005,0)+COUNTIF($F$6:$F1904,F1904)</f>
        <v>100</v>
      </c>
      <c r="I1904" s="93"/>
      <c r="K1904" s="51" t="str">
        <f>IF(AND(TransferLog!$J1920&lt;&gt;"",TransferLog!$L1920&lt;&gt;""), TransferLog!$L1920,"")</f>
        <v/>
      </c>
      <c r="L1904" s="97">
        <f t="array" ref="L1904">RANK($N1904,$N$6:$N$2005,0)+COUNTIF($N$6:$N1904,N1904)</f>
        <v>100</v>
      </c>
      <c r="Q1904" s="93"/>
      <c r="U1904" s="93"/>
      <c r="W1904" s="51" t="str">
        <f>IF(AND(AdmittedwithRecentDischarge!$O2156&lt;&gt;"",AdmittedwithRecentDischarge!$I2156&lt;&gt;"",AdmittedwithRecentDischarge!$W2156&lt;&gt;""), AdmittedwithRecentDischarge!$W2156,"")</f>
        <v/>
      </c>
      <c r="X1904" s="97">
        <f t="array" ref="X1904">RANK($Z1904,$Z$6:$Z$2005,0)+COUNTIF($Z$6:$Z1904,Z1904)</f>
        <v>100</v>
      </c>
      <c r="AD1904" s="93"/>
    </row>
    <row r="1905" spans="1:30" s="97" customFormat="1">
      <c r="A1905" s="97">
        <f t="shared" si="29"/>
        <v>1900</v>
      </c>
      <c r="C1905" s="51" t="str">
        <f>IF(AND(AdmittedwithRecentDischarge!$O2157&lt;&gt;"",AdmittedwithRecentDischarge!$I2157&lt;&gt;"",AdmittedwithRecentDischarge!$S2157&lt;&gt;""), AdmittedwithRecentDischarge!$S2157,"")</f>
        <v/>
      </c>
      <c r="D1905" s="97">
        <f>RANK($F1905,$F$6:$F$2005,0)+COUNTIF($F$6:$F1905,F1905)</f>
        <v>100</v>
      </c>
      <c r="I1905" s="93"/>
      <c r="K1905" s="51" t="str">
        <f>IF(AND(TransferLog!$J1921&lt;&gt;"",TransferLog!$L1921&lt;&gt;""), TransferLog!$L1921,"")</f>
        <v/>
      </c>
      <c r="L1905" s="97">
        <f t="array" ref="L1905">RANK($N1905,$N$6:$N$2005,0)+COUNTIF($N$6:$N1905,N1905)</f>
        <v>100</v>
      </c>
      <c r="Q1905" s="93"/>
      <c r="U1905" s="93"/>
      <c r="W1905" s="51" t="str">
        <f>IF(AND(AdmittedwithRecentDischarge!$O2157&lt;&gt;"",AdmittedwithRecentDischarge!$I2157&lt;&gt;"",AdmittedwithRecentDischarge!$W2157&lt;&gt;""), AdmittedwithRecentDischarge!$W2157,"")</f>
        <v/>
      </c>
      <c r="X1905" s="97">
        <f t="array" ref="X1905">RANK($Z1905,$Z$6:$Z$2005,0)+COUNTIF($Z$6:$Z1905,Z1905)</f>
        <v>100</v>
      </c>
      <c r="AD1905" s="93"/>
    </row>
    <row r="1906" spans="1:30" s="97" customFormat="1">
      <c r="A1906" s="97">
        <f t="shared" si="29"/>
        <v>1901</v>
      </c>
      <c r="C1906" s="51" t="str">
        <f>IF(AND(AdmittedwithRecentDischarge!$O2158&lt;&gt;"",AdmittedwithRecentDischarge!$I2158&lt;&gt;"",AdmittedwithRecentDischarge!$S2158&lt;&gt;""), AdmittedwithRecentDischarge!$S2158,"")</f>
        <v/>
      </c>
      <c r="D1906" s="97">
        <f>RANK($F1906,$F$6:$F$2005,0)+COUNTIF($F$6:$F1906,F1906)</f>
        <v>100</v>
      </c>
      <c r="I1906" s="93"/>
      <c r="K1906" s="51" t="str">
        <f>IF(AND(TransferLog!$J1922&lt;&gt;"",TransferLog!$L1922&lt;&gt;""), TransferLog!$L1922,"")</f>
        <v/>
      </c>
      <c r="L1906" s="97">
        <f t="array" ref="L1906">RANK($N1906,$N$6:$N$2005,0)+COUNTIF($N$6:$N1906,N1906)</f>
        <v>100</v>
      </c>
      <c r="Q1906" s="93"/>
      <c r="U1906" s="93"/>
      <c r="W1906" s="51" t="str">
        <f>IF(AND(AdmittedwithRecentDischarge!$O2158&lt;&gt;"",AdmittedwithRecentDischarge!$I2158&lt;&gt;"",AdmittedwithRecentDischarge!$W2158&lt;&gt;""), AdmittedwithRecentDischarge!$W2158,"")</f>
        <v/>
      </c>
      <c r="X1906" s="97">
        <f t="array" ref="X1906">RANK($Z1906,$Z$6:$Z$2005,0)+COUNTIF($Z$6:$Z1906,Z1906)</f>
        <v>100</v>
      </c>
      <c r="AD1906" s="93"/>
    </row>
    <row r="1907" spans="1:30" s="97" customFormat="1">
      <c r="A1907" s="97">
        <f t="shared" si="29"/>
        <v>1902</v>
      </c>
      <c r="C1907" s="51" t="str">
        <f>IF(AND(AdmittedwithRecentDischarge!$O2159&lt;&gt;"",AdmittedwithRecentDischarge!$I2159&lt;&gt;"",AdmittedwithRecentDischarge!$S2159&lt;&gt;""), AdmittedwithRecentDischarge!$S2159,"")</f>
        <v/>
      </c>
      <c r="D1907" s="97">
        <f>RANK($F1907,$F$6:$F$2005,0)+COUNTIF($F$6:$F1907,F1907)</f>
        <v>100</v>
      </c>
      <c r="I1907" s="93"/>
      <c r="K1907" s="51" t="str">
        <f>IF(AND(TransferLog!$J1923&lt;&gt;"",TransferLog!$L1923&lt;&gt;""), TransferLog!$L1923,"")</f>
        <v/>
      </c>
      <c r="L1907" s="97">
        <f t="array" ref="L1907">RANK($N1907,$N$6:$N$2005,0)+COUNTIF($N$6:$N1907,N1907)</f>
        <v>100</v>
      </c>
      <c r="Q1907" s="93"/>
      <c r="U1907" s="93"/>
      <c r="W1907" s="51" t="str">
        <f>IF(AND(AdmittedwithRecentDischarge!$O2159&lt;&gt;"",AdmittedwithRecentDischarge!$I2159&lt;&gt;"",AdmittedwithRecentDischarge!$W2159&lt;&gt;""), AdmittedwithRecentDischarge!$W2159,"")</f>
        <v/>
      </c>
      <c r="X1907" s="97">
        <f t="array" ref="X1907">RANK($Z1907,$Z$6:$Z$2005,0)+COUNTIF($Z$6:$Z1907,Z1907)</f>
        <v>100</v>
      </c>
      <c r="AD1907" s="93"/>
    </row>
    <row r="1908" spans="1:30" s="97" customFormat="1">
      <c r="A1908" s="97">
        <f t="shared" si="29"/>
        <v>1903</v>
      </c>
      <c r="C1908" s="51" t="str">
        <f>IF(AND(AdmittedwithRecentDischarge!$O2160&lt;&gt;"",AdmittedwithRecentDischarge!$I2160&lt;&gt;"",AdmittedwithRecentDischarge!$S2160&lt;&gt;""), AdmittedwithRecentDischarge!$S2160,"")</f>
        <v/>
      </c>
      <c r="D1908" s="97">
        <f>RANK($F1908,$F$6:$F$2005,0)+COUNTIF($F$6:$F1908,F1908)</f>
        <v>100</v>
      </c>
      <c r="I1908" s="93"/>
      <c r="K1908" s="51" t="str">
        <f>IF(AND(TransferLog!$J1924&lt;&gt;"",TransferLog!$L1924&lt;&gt;""), TransferLog!$L1924,"")</f>
        <v/>
      </c>
      <c r="L1908" s="97">
        <f t="array" ref="L1908">RANK($N1908,$N$6:$N$2005,0)+COUNTIF($N$6:$N1908,N1908)</f>
        <v>100</v>
      </c>
      <c r="Q1908" s="93"/>
      <c r="U1908" s="93"/>
      <c r="W1908" s="51" t="str">
        <f>IF(AND(AdmittedwithRecentDischarge!$O2160&lt;&gt;"",AdmittedwithRecentDischarge!$I2160&lt;&gt;"",AdmittedwithRecentDischarge!$W2160&lt;&gt;""), AdmittedwithRecentDischarge!$W2160,"")</f>
        <v/>
      </c>
      <c r="X1908" s="97">
        <f t="array" ref="X1908">RANK($Z1908,$Z$6:$Z$2005,0)+COUNTIF($Z$6:$Z1908,Z1908)</f>
        <v>100</v>
      </c>
      <c r="AD1908" s="93"/>
    </row>
    <row r="1909" spans="1:30" s="97" customFormat="1">
      <c r="A1909" s="97">
        <f t="shared" si="29"/>
        <v>1904</v>
      </c>
      <c r="C1909" s="51" t="str">
        <f>IF(AND(AdmittedwithRecentDischarge!$O2161&lt;&gt;"",AdmittedwithRecentDischarge!$I2161&lt;&gt;"",AdmittedwithRecentDischarge!$S2161&lt;&gt;""), AdmittedwithRecentDischarge!$S2161,"")</f>
        <v/>
      </c>
      <c r="D1909" s="97">
        <f>RANK($F1909,$F$6:$F$2005,0)+COUNTIF($F$6:$F1909,F1909)</f>
        <v>100</v>
      </c>
      <c r="I1909" s="93"/>
      <c r="K1909" s="51" t="str">
        <f>IF(AND(TransferLog!$J1925&lt;&gt;"",TransferLog!$L1925&lt;&gt;""), TransferLog!$L1925,"")</f>
        <v/>
      </c>
      <c r="L1909" s="97">
        <f t="array" ref="L1909">RANK($N1909,$N$6:$N$2005,0)+COUNTIF($N$6:$N1909,N1909)</f>
        <v>100</v>
      </c>
      <c r="Q1909" s="93"/>
      <c r="U1909" s="93"/>
      <c r="W1909" s="51" t="str">
        <f>IF(AND(AdmittedwithRecentDischarge!$O2161&lt;&gt;"",AdmittedwithRecentDischarge!$I2161&lt;&gt;"",AdmittedwithRecentDischarge!$W2161&lt;&gt;""), AdmittedwithRecentDischarge!$W2161,"")</f>
        <v/>
      </c>
      <c r="X1909" s="97">
        <f t="array" ref="X1909">RANK($Z1909,$Z$6:$Z$2005,0)+COUNTIF($Z$6:$Z1909,Z1909)</f>
        <v>100</v>
      </c>
      <c r="AD1909" s="93"/>
    </row>
    <row r="1910" spans="1:30" s="97" customFormat="1">
      <c r="A1910" s="97">
        <f t="shared" si="29"/>
        <v>1905</v>
      </c>
      <c r="C1910" s="51" t="str">
        <f>IF(AND(AdmittedwithRecentDischarge!$O2162&lt;&gt;"",AdmittedwithRecentDischarge!$I2162&lt;&gt;"",AdmittedwithRecentDischarge!$S2162&lt;&gt;""), AdmittedwithRecentDischarge!$S2162,"")</f>
        <v/>
      </c>
      <c r="D1910" s="97">
        <f>RANK($F1910,$F$6:$F$2005,0)+COUNTIF($F$6:$F1910,F1910)</f>
        <v>100</v>
      </c>
      <c r="I1910" s="93"/>
      <c r="K1910" s="51" t="str">
        <f>IF(AND(TransferLog!$J1926&lt;&gt;"",TransferLog!$L1926&lt;&gt;""), TransferLog!$L1926,"")</f>
        <v/>
      </c>
      <c r="L1910" s="97">
        <f t="array" ref="L1910">RANK($N1910,$N$6:$N$2005,0)+COUNTIF($N$6:$N1910,N1910)</f>
        <v>100</v>
      </c>
      <c r="Q1910" s="93"/>
      <c r="U1910" s="93"/>
      <c r="W1910" s="51" t="str">
        <f>IF(AND(AdmittedwithRecentDischarge!$O2162&lt;&gt;"",AdmittedwithRecentDischarge!$I2162&lt;&gt;"",AdmittedwithRecentDischarge!$W2162&lt;&gt;""), AdmittedwithRecentDischarge!$W2162,"")</f>
        <v/>
      </c>
      <c r="X1910" s="97">
        <f t="array" ref="X1910">RANK($Z1910,$Z$6:$Z$2005,0)+COUNTIF($Z$6:$Z1910,Z1910)</f>
        <v>100</v>
      </c>
      <c r="AD1910" s="93"/>
    </row>
    <row r="1911" spans="1:30" s="97" customFormat="1">
      <c r="A1911" s="97">
        <f t="shared" si="29"/>
        <v>1906</v>
      </c>
      <c r="C1911" s="51" t="str">
        <f>IF(AND(AdmittedwithRecentDischarge!$O2163&lt;&gt;"",AdmittedwithRecentDischarge!$I2163&lt;&gt;"",AdmittedwithRecentDischarge!$S2163&lt;&gt;""), AdmittedwithRecentDischarge!$S2163,"")</f>
        <v/>
      </c>
      <c r="D1911" s="97">
        <f>RANK($F1911,$F$6:$F$2005,0)+COUNTIF($F$6:$F1911,F1911)</f>
        <v>100</v>
      </c>
      <c r="I1911" s="93"/>
      <c r="K1911" s="51" t="str">
        <f>IF(AND(TransferLog!$J1927&lt;&gt;"",TransferLog!$L1927&lt;&gt;""), TransferLog!$L1927,"")</f>
        <v/>
      </c>
      <c r="L1911" s="97">
        <f t="array" ref="L1911">RANK($N1911,$N$6:$N$2005,0)+COUNTIF($N$6:$N1911,N1911)</f>
        <v>100</v>
      </c>
      <c r="Q1911" s="93"/>
      <c r="U1911" s="93"/>
      <c r="W1911" s="51" t="str">
        <f>IF(AND(AdmittedwithRecentDischarge!$O2163&lt;&gt;"",AdmittedwithRecentDischarge!$I2163&lt;&gt;"",AdmittedwithRecentDischarge!$W2163&lt;&gt;""), AdmittedwithRecentDischarge!$W2163,"")</f>
        <v/>
      </c>
      <c r="X1911" s="97">
        <f t="array" ref="X1911">RANK($Z1911,$Z$6:$Z$2005,0)+COUNTIF($Z$6:$Z1911,Z1911)</f>
        <v>100</v>
      </c>
      <c r="AD1911" s="93"/>
    </row>
    <row r="1912" spans="1:30" s="97" customFormat="1">
      <c r="A1912" s="97">
        <f t="shared" si="29"/>
        <v>1907</v>
      </c>
      <c r="C1912" s="51" t="str">
        <f>IF(AND(AdmittedwithRecentDischarge!$O2164&lt;&gt;"",AdmittedwithRecentDischarge!$I2164&lt;&gt;"",AdmittedwithRecentDischarge!$S2164&lt;&gt;""), AdmittedwithRecentDischarge!$S2164,"")</f>
        <v/>
      </c>
      <c r="D1912" s="97">
        <f>RANK($F1912,$F$6:$F$2005,0)+COUNTIF($F$6:$F1912,F1912)</f>
        <v>100</v>
      </c>
      <c r="I1912" s="93"/>
      <c r="K1912" s="51" t="str">
        <f>IF(AND(TransferLog!$J1928&lt;&gt;"",TransferLog!$L1928&lt;&gt;""), TransferLog!$L1928,"")</f>
        <v/>
      </c>
      <c r="L1912" s="97">
        <f t="array" ref="L1912">RANK($N1912,$N$6:$N$2005,0)+COUNTIF($N$6:$N1912,N1912)</f>
        <v>100</v>
      </c>
      <c r="Q1912" s="93"/>
      <c r="U1912" s="93"/>
      <c r="W1912" s="51" t="str">
        <f>IF(AND(AdmittedwithRecentDischarge!$O2164&lt;&gt;"",AdmittedwithRecentDischarge!$I2164&lt;&gt;"",AdmittedwithRecentDischarge!$W2164&lt;&gt;""), AdmittedwithRecentDischarge!$W2164,"")</f>
        <v/>
      </c>
      <c r="X1912" s="97">
        <f t="array" ref="X1912">RANK($Z1912,$Z$6:$Z$2005,0)+COUNTIF($Z$6:$Z1912,Z1912)</f>
        <v>100</v>
      </c>
      <c r="AD1912" s="93"/>
    </row>
    <row r="1913" spans="1:30" s="97" customFormat="1">
      <c r="A1913" s="97">
        <f t="shared" si="29"/>
        <v>1908</v>
      </c>
      <c r="C1913" s="51" t="str">
        <f>IF(AND(AdmittedwithRecentDischarge!$O2165&lt;&gt;"",AdmittedwithRecentDischarge!$I2165&lt;&gt;"",AdmittedwithRecentDischarge!$S2165&lt;&gt;""), AdmittedwithRecentDischarge!$S2165,"")</f>
        <v/>
      </c>
      <c r="D1913" s="97">
        <f>RANK($F1913,$F$6:$F$2005,0)+COUNTIF($F$6:$F1913,F1913)</f>
        <v>100</v>
      </c>
      <c r="I1913" s="93"/>
      <c r="K1913" s="51" t="str">
        <f>IF(AND(TransferLog!$J1929&lt;&gt;"",TransferLog!$L1929&lt;&gt;""), TransferLog!$L1929,"")</f>
        <v/>
      </c>
      <c r="L1913" s="97">
        <f t="array" ref="L1913">RANK($N1913,$N$6:$N$2005,0)+COUNTIF($N$6:$N1913,N1913)</f>
        <v>100</v>
      </c>
      <c r="Q1913" s="93"/>
      <c r="U1913" s="93"/>
      <c r="W1913" s="51" t="str">
        <f>IF(AND(AdmittedwithRecentDischarge!$O2165&lt;&gt;"",AdmittedwithRecentDischarge!$I2165&lt;&gt;"",AdmittedwithRecentDischarge!$W2165&lt;&gt;""), AdmittedwithRecentDischarge!$W2165,"")</f>
        <v/>
      </c>
      <c r="X1913" s="97">
        <f t="array" ref="X1913">RANK($Z1913,$Z$6:$Z$2005,0)+COUNTIF($Z$6:$Z1913,Z1913)</f>
        <v>100</v>
      </c>
      <c r="AD1913" s="93"/>
    </row>
    <row r="1914" spans="1:30" s="97" customFormat="1">
      <c r="A1914" s="97">
        <f t="shared" si="29"/>
        <v>1909</v>
      </c>
      <c r="C1914" s="51" t="str">
        <f>IF(AND(AdmittedwithRecentDischarge!$O2166&lt;&gt;"",AdmittedwithRecentDischarge!$I2166&lt;&gt;"",AdmittedwithRecentDischarge!$S2166&lt;&gt;""), AdmittedwithRecentDischarge!$S2166,"")</f>
        <v/>
      </c>
      <c r="D1914" s="97">
        <f>RANK($F1914,$F$6:$F$2005,0)+COUNTIF($F$6:$F1914,F1914)</f>
        <v>100</v>
      </c>
      <c r="I1914" s="93"/>
      <c r="K1914" s="51" t="str">
        <f>IF(AND(TransferLog!$J1930&lt;&gt;"",TransferLog!$L1930&lt;&gt;""), TransferLog!$L1930,"")</f>
        <v/>
      </c>
      <c r="L1914" s="97">
        <f t="array" ref="L1914">RANK($N1914,$N$6:$N$2005,0)+COUNTIF($N$6:$N1914,N1914)</f>
        <v>100</v>
      </c>
      <c r="Q1914" s="93"/>
      <c r="U1914" s="93"/>
      <c r="W1914" s="51" t="str">
        <f>IF(AND(AdmittedwithRecentDischarge!$O2166&lt;&gt;"",AdmittedwithRecentDischarge!$I2166&lt;&gt;"",AdmittedwithRecentDischarge!$W2166&lt;&gt;""), AdmittedwithRecentDischarge!$W2166,"")</f>
        <v/>
      </c>
      <c r="X1914" s="97">
        <f t="array" ref="X1914">RANK($Z1914,$Z$6:$Z$2005,0)+COUNTIF($Z$6:$Z1914,Z1914)</f>
        <v>100</v>
      </c>
      <c r="AD1914" s="93"/>
    </row>
    <row r="1915" spans="1:30" s="97" customFormat="1">
      <c r="A1915" s="97">
        <f t="shared" si="29"/>
        <v>1910</v>
      </c>
      <c r="C1915" s="51" t="str">
        <f>IF(AND(AdmittedwithRecentDischarge!$O2167&lt;&gt;"",AdmittedwithRecentDischarge!$I2167&lt;&gt;"",AdmittedwithRecentDischarge!$S2167&lt;&gt;""), AdmittedwithRecentDischarge!$S2167,"")</f>
        <v/>
      </c>
      <c r="D1915" s="97">
        <f>RANK($F1915,$F$6:$F$2005,0)+COUNTIF($F$6:$F1915,F1915)</f>
        <v>100</v>
      </c>
      <c r="I1915" s="93"/>
      <c r="K1915" s="51" t="str">
        <f>IF(AND(TransferLog!$J1931&lt;&gt;"",TransferLog!$L1931&lt;&gt;""), TransferLog!$L1931,"")</f>
        <v/>
      </c>
      <c r="L1915" s="97">
        <f t="array" ref="L1915">RANK($N1915,$N$6:$N$2005,0)+COUNTIF($N$6:$N1915,N1915)</f>
        <v>100</v>
      </c>
      <c r="Q1915" s="93"/>
      <c r="U1915" s="93"/>
      <c r="W1915" s="51" t="str">
        <f>IF(AND(AdmittedwithRecentDischarge!$O2167&lt;&gt;"",AdmittedwithRecentDischarge!$I2167&lt;&gt;"",AdmittedwithRecentDischarge!$W2167&lt;&gt;""), AdmittedwithRecentDischarge!$W2167,"")</f>
        <v/>
      </c>
      <c r="X1915" s="97">
        <f t="array" ref="X1915">RANK($Z1915,$Z$6:$Z$2005,0)+COUNTIF($Z$6:$Z1915,Z1915)</f>
        <v>100</v>
      </c>
      <c r="AD1915" s="93"/>
    </row>
    <row r="1916" spans="1:30">
      <c r="A1916" s="97">
        <f t="shared" si="29"/>
        <v>1911</v>
      </c>
      <c r="B1916" s="97"/>
      <c r="C1916" s="51" t="str">
        <f>IF(AND(AdmittedwithRecentDischarge!$O2168&lt;&gt;"",AdmittedwithRecentDischarge!$I2168&lt;&gt;"",AdmittedwithRecentDischarge!$S2168&lt;&gt;""), AdmittedwithRecentDischarge!$S2168,"")</f>
        <v/>
      </c>
      <c r="D1916" s="97">
        <f>RANK($F1916,$F$6:$F$2005,0)+COUNTIF($F$6:$F1916,F1916)</f>
        <v>100</v>
      </c>
      <c r="E1916" s="97"/>
      <c r="F1916" s="97"/>
      <c r="G1916" s="97"/>
      <c r="H1916" s="97"/>
      <c r="I1916" s="93"/>
      <c r="J1916" s="97"/>
      <c r="K1916" s="51" t="str">
        <f>IF(AND(TransferLog!$J1932&lt;&gt;"",TransferLog!$L1932&lt;&gt;""), TransferLog!$L1932,"")</f>
        <v/>
      </c>
      <c r="L1916" s="97">
        <f t="array" ref="L1916">RANK($N1916,$N$6:$N$2005,0)+COUNTIF($N$6:$N1916,N1916)</f>
        <v>100</v>
      </c>
      <c r="M1916" s="97"/>
      <c r="N1916" s="97"/>
      <c r="O1916" s="97"/>
      <c r="P1916" s="97"/>
      <c r="Q1916" s="93"/>
      <c r="U1916" s="93"/>
      <c r="W1916" s="51" t="str">
        <f>IF(AND(AdmittedwithRecentDischarge!$O2168&lt;&gt;"",AdmittedwithRecentDischarge!$I2168&lt;&gt;"",AdmittedwithRecentDischarge!$W2168&lt;&gt;""), AdmittedwithRecentDischarge!$W2168,"")</f>
        <v/>
      </c>
      <c r="X1916" s="97">
        <f t="array" ref="X1916">RANK($Z1916,$Z$6:$Z$2005,0)+COUNTIF($Z$6:$Z1916,Z1916)</f>
        <v>100</v>
      </c>
      <c r="AC1916" s="97"/>
      <c r="AD1916" s="93"/>
    </row>
    <row r="1917" spans="1:30">
      <c r="A1917" s="97">
        <f t="shared" si="29"/>
        <v>1912</v>
      </c>
      <c r="B1917" s="97"/>
      <c r="C1917" s="51" t="str">
        <f>IF(AND(AdmittedwithRecentDischarge!$O2169&lt;&gt;"",AdmittedwithRecentDischarge!$I2169&lt;&gt;"",AdmittedwithRecentDischarge!$S2169&lt;&gt;""), AdmittedwithRecentDischarge!$S2169,"")</f>
        <v/>
      </c>
      <c r="D1917" s="97">
        <f>RANK($F1917,$F$6:$F$2005,0)+COUNTIF($F$6:$F1917,F1917)</f>
        <v>100</v>
      </c>
      <c r="E1917" s="97"/>
      <c r="F1917" s="97"/>
      <c r="G1917" s="97"/>
      <c r="H1917" s="97"/>
      <c r="I1917" s="93"/>
      <c r="J1917" s="97"/>
      <c r="K1917" s="51" t="str">
        <f>IF(AND(TransferLog!$J1933&lt;&gt;"",TransferLog!$L1933&lt;&gt;""), TransferLog!$L1933,"")</f>
        <v/>
      </c>
      <c r="L1917" s="97">
        <f t="array" ref="L1917">RANK($N1917,$N$6:$N$2005,0)+COUNTIF($N$6:$N1917,N1917)</f>
        <v>100</v>
      </c>
      <c r="M1917" s="97"/>
      <c r="N1917" s="97"/>
      <c r="O1917" s="97"/>
      <c r="P1917" s="97"/>
      <c r="Q1917" s="93"/>
      <c r="U1917" s="93"/>
      <c r="W1917" s="51" t="str">
        <f>IF(AND(AdmittedwithRecentDischarge!$O2169&lt;&gt;"",AdmittedwithRecentDischarge!$I2169&lt;&gt;"",AdmittedwithRecentDischarge!$W2169&lt;&gt;""), AdmittedwithRecentDischarge!$W2169,"")</f>
        <v/>
      </c>
      <c r="X1917" s="97">
        <f t="array" ref="X1917">RANK($Z1917,$Z$6:$Z$2005,0)+COUNTIF($Z$6:$Z1917,Z1917)</f>
        <v>100</v>
      </c>
      <c r="AC1917" s="97"/>
      <c r="AD1917" s="93"/>
    </row>
    <row r="1918" spans="1:30">
      <c r="A1918" s="97">
        <f t="shared" si="29"/>
        <v>1913</v>
      </c>
      <c r="B1918" s="97"/>
      <c r="C1918" s="51" t="str">
        <f>IF(AND(AdmittedwithRecentDischarge!$O2170&lt;&gt;"",AdmittedwithRecentDischarge!$I2170&lt;&gt;"",AdmittedwithRecentDischarge!$S2170&lt;&gt;""), AdmittedwithRecentDischarge!$S2170,"")</f>
        <v/>
      </c>
      <c r="D1918" s="97">
        <f>RANK($F1918,$F$6:$F$2005,0)+COUNTIF($F$6:$F1918,F1918)</f>
        <v>100</v>
      </c>
      <c r="E1918" s="97"/>
      <c r="F1918" s="97"/>
      <c r="G1918" s="97"/>
      <c r="H1918" s="97"/>
      <c r="I1918" s="93"/>
      <c r="J1918" s="97"/>
      <c r="K1918" s="51" t="str">
        <f>IF(AND(TransferLog!$J1934&lt;&gt;"",TransferLog!$L1934&lt;&gt;""), TransferLog!$L1934,"")</f>
        <v/>
      </c>
      <c r="L1918" s="97">
        <f t="array" ref="L1918">RANK($N1918,$N$6:$N$2005,0)+COUNTIF($N$6:$N1918,N1918)</f>
        <v>100</v>
      </c>
      <c r="M1918" s="97"/>
      <c r="N1918" s="97"/>
      <c r="O1918" s="97"/>
      <c r="P1918" s="97"/>
      <c r="Q1918" s="93"/>
      <c r="U1918" s="93"/>
      <c r="W1918" s="51" t="str">
        <f>IF(AND(AdmittedwithRecentDischarge!$O2170&lt;&gt;"",AdmittedwithRecentDischarge!$I2170&lt;&gt;"",AdmittedwithRecentDischarge!$W2170&lt;&gt;""), AdmittedwithRecentDischarge!$W2170,"")</f>
        <v/>
      </c>
      <c r="X1918" s="97">
        <f t="array" ref="X1918">RANK($Z1918,$Z$6:$Z$2005,0)+COUNTIF($Z$6:$Z1918,Z1918)</f>
        <v>100</v>
      </c>
      <c r="AC1918" s="97"/>
      <c r="AD1918" s="93"/>
    </row>
    <row r="1919" spans="1:30">
      <c r="A1919" s="97">
        <f t="shared" si="29"/>
        <v>1914</v>
      </c>
      <c r="B1919" s="97"/>
      <c r="C1919" s="51" t="str">
        <f>IF(AND(AdmittedwithRecentDischarge!$O2171&lt;&gt;"",AdmittedwithRecentDischarge!$I2171&lt;&gt;"",AdmittedwithRecentDischarge!$S2171&lt;&gt;""), AdmittedwithRecentDischarge!$S2171,"")</f>
        <v/>
      </c>
      <c r="D1919" s="97">
        <f>RANK($F1919,$F$6:$F$2005,0)+COUNTIF($F$6:$F1919,F1919)</f>
        <v>100</v>
      </c>
      <c r="E1919" s="97"/>
      <c r="F1919" s="97"/>
      <c r="G1919" s="97"/>
      <c r="H1919" s="97"/>
      <c r="I1919" s="93"/>
      <c r="J1919" s="97"/>
      <c r="K1919" s="51" t="str">
        <f>IF(AND(TransferLog!$J1935&lt;&gt;"",TransferLog!$L1935&lt;&gt;""), TransferLog!$L1935,"")</f>
        <v/>
      </c>
      <c r="L1919" s="97">
        <f t="array" ref="L1919">RANK($N1919,$N$6:$N$2005,0)+COUNTIF($N$6:$N1919,N1919)</f>
        <v>100</v>
      </c>
      <c r="M1919" s="97"/>
      <c r="N1919" s="97"/>
      <c r="O1919" s="97"/>
      <c r="P1919" s="97"/>
      <c r="Q1919" s="93"/>
      <c r="U1919" s="93"/>
      <c r="W1919" s="51" t="str">
        <f>IF(AND(AdmittedwithRecentDischarge!$O2171&lt;&gt;"",AdmittedwithRecentDischarge!$I2171&lt;&gt;"",AdmittedwithRecentDischarge!$W2171&lt;&gt;""), AdmittedwithRecentDischarge!$W2171,"")</f>
        <v/>
      </c>
      <c r="X1919" s="97">
        <f t="array" ref="X1919">RANK($Z1919,$Z$6:$Z$2005,0)+COUNTIF($Z$6:$Z1919,Z1919)</f>
        <v>100</v>
      </c>
      <c r="AC1919" s="97"/>
      <c r="AD1919" s="93"/>
    </row>
    <row r="1920" spans="1:30">
      <c r="A1920" s="97">
        <f t="shared" si="29"/>
        <v>1915</v>
      </c>
      <c r="B1920" s="97"/>
      <c r="C1920" s="51" t="str">
        <f>IF(AND(AdmittedwithRecentDischarge!$O2172&lt;&gt;"",AdmittedwithRecentDischarge!$I2172&lt;&gt;"",AdmittedwithRecentDischarge!$S2172&lt;&gt;""), AdmittedwithRecentDischarge!$S2172,"")</f>
        <v/>
      </c>
      <c r="D1920" s="97">
        <f>RANK($F1920,$F$6:$F$2005,0)+COUNTIF($F$6:$F1920,F1920)</f>
        <v>100</v>
      </c>
      <c r="E1920" s="97"/>
      <c r="F1920" s="97"/>
      <c r="G1920" s="97"/>
      <c r="H1920" s="97"/>
      <c r="I1920" s="93"/>
      <c r="J1920" s="97"/>
      <c r="K1920" s="51" t="str">
        <f>IF(AND(TransferLog!$J1936&lt;&gt;"",TransferLog!$L1936&lt;&gt;""), TransferLog!$L1936,"")</f>
        <v/>
      </c>
      <c r="L1920" s="97">
        <f t="array" ref="L1920">RANK($N1920,$N$6:$N$2005,0)+COUNTIF($N$6:$N1920,N1920)</f>
        <v>100</v>
      </c>
      <c r="M1920" s="97"/>
      <c r="N1920" s="97"/>
      <c r="O1920" s="97"/>
      <c r="P1920" s="97"/>
      <c r="Q1920" s="93"/>
      <c r="U1920" s="93"/>
      <c r="W1920" s="51" t="str">
        <f>IF(AND(AdmittedwithRecentDischarge!$O2172&lt;&gt;"",AdmittedwithRecentDischarge!$I2172&lt;&gt;"",AdmittedwithRecentDischarge!$W2172&lt;&gt;""), AdmittedwithRecentDischarge!$W2172,"")</f>
        <v/>
      </c>
      <c r="X1920" s="97">
        <f t="array" ref="X1920">RANK($Z1920,$Z$6:$Z$2005,0)+COUNTIF($Z$6:$Z1920,Z1920)</f>
        <v>100</v>
      </c>
      <c r="AC1920" s="97"/>
      <c r="AD1920" s="93"/>
    </row>
    <row r="1921" spans="1:30">
      <c r="A1921" s="97">
        <f t="shared" si="29"/>
        <v>1916</v>
      </c>
      <c r="B1921" s="97"/>
      <c r="C1921" s="51" t="str">
        <f>IF(AND(AdmittedwithRecentDischarge!$O2173&lt;&gt;"",AdmittedwithRecentDischarge!$I2173&lt;&gt;"",AdmittedwithRecentDischarge!$S2173&lt;&gt;""), AdmittedwithRecentDischarge!$S2173,"")</f>
        <v/>
      </c>
      <c r="D1921" s="97">
        <f>RANK($F1921,$F$6:$F$2005,0)+COUNTIF($F$6:$F1921,F1921)</f>
        <v>100</v>
      </c>
      <c r="E1921" s="97"/>
      <c r="F1921" s="97"/>
      <c r="G1921" s="97"/>
      <c r="H1921" s="97"/>
      <c r="I1921" s="93"/>
      <c r="J1921" s="97"/>
      <c r="K1921" s="51" t="str">
        <f>IF(AND(TransferLog!$J1937&lt;&gt;"",TransferLog!$L1937&lt;&gt;""), TransferLog!$L1937,"")</f>
        <v/>
      </c>
      <c r="L1921" s="97">
        <f t="array" ref="L1921">RANK($N1921,$N$6:$N$2005,0)+COUNTIF($N$6:$N1921,N1921)</f>
        <v>100</v>
      </c>
      <c r="M1921" s="97"/>
      <c r="N1921" s="97"/>
      <c r="O1921" s="97"/>
      <c r="P1921" s="97"/>
      <c r="Q1921" s="93"/>
      <c r="U1921" s="93"/>
      <c r="W1921" s="51" t="str">
        <f>IF(AND(AdmittedwithRecentDischarge!$O2173&lt;&gt;"",AdmittedwithRecentDischarge!$I2173&lt;&gt;"",AdmittedwithRecentDischarge!$W2173&lt;&gt;""), AdmittedwithRecentDischarge!$W2173,"")</f>
        <v/>
      </c>
      <c r="X1921" s="97">
        <f t="array" ref="X1921">RANK($Z1921,$Z$6:$Z$2005,0)+COUNTIF($Z$6:$Z1921,Z1921)</f>
        <v>100</v>
      </c>
      <c r="AC1921" s="97"/>
      <c r="AD1921" s="93"/>
    </row>
    <row r="1922" spans="1:30">
      <c r="A1922" s="97">
        <f t="shared" si="29"/>
        <v>1917</v>
      </c>
      <c r="B1922" s="97"/>
      <c r="C1922" s="51" t="str">
        <f>IF(AND(AdmittedwithRecentDischarge!$O2174&lt;&gt;"",AdmittedwithRecentDischarge!$I2174&lt;&gt;"",AdmittedwithRecentDischarge!$S2174&lt;&gt;""), AdmittedwithRecentDischarge!$S2174,"")</f>
        <v/>
      </c>
      <c r="D1922" s="97">
        <f>RANK($F1922,$F$6:$F$2005,0)+COUNTIF($F$6:$F1922,F1922)</f>
        <v>100</v>
      </c>
      <c r="E1922" s="97"/>
      <c r="F1922" s="97"/>
      <c r="G1922" s="97"/>
      <c r="H1922" s="97"/>
      <c r="I1922" s="93"/>
      <c r="J1922" s="97"/>
      <c r="K1922" s="51" t="str">
        <f>IF(AND(TransferLog!$J1938&lt;&gt;"",TransferLog!$L1938&lt;&gt;""), TransferLog!$L1938,"")</f>
        <v/>
      </c>
      <c r="L1922" s="97">
        <f t="array" ref="L1922">RANK($N1922,$N$6:$N$2005,0)+COUNTIF($N$6:$N1922,N1922)</f>
        <v>100</v>
      </c>
      <c r="M1922" s="97"/>
      <c r="N1922" s="97"/>
      <c r="O1922" s="97"/>
      <c r="P1922" s="97"/>
      <c r="Q1922" s="93"/>
      <c r="U1922" s="93"/>
      <c r="W1922" s="51" t="str">
        <f>IF(AND(AdmittedwithRecentDischarge!$O2174&lt;&gt;"",AdmittedwithRecentDischarge!$I2174&lt;&gt;"",AdmittedwithRecentDischarge!$W2174&lt;&gt;""), AdmittedwithRecentDischarge!$W2174,"")</f>
        <v/>
      </c>
      <c r="X1922" s="97">
        <f t="array" ref="X1922">RANK($Z1922,$Z$6:$Z$2005,0)+COUNTIF($Z$6:$Z1922,Z1922)</f>
        <v>100</v>
      </c>
      <c r="AC1922" s="97"/>
      <c r="AD1922" s="93"/>
    </row>
    <row r="1923" spans="1:30">
      <c r="A1923" s="97">
        <f t="shared" si="29"/>
        <v>1918</v>
      </c>
      <c r="B1923" s="97"/>
      <c r="C1923" s="51" t="str">
        <f>IF(AND(AdmittedwithRecentDischarge!$O2175&lt;&gt;"",AdmittedwithRecentDischarge!$I2175&lt;&gt;"",AdmittedwithRecentDischarge!$S2175&lt;&gt;""), AdmittedwithRecentDischarge!$S2175,"")</f>
        <v/>
      </c>
      <c r="D1923" s="97">
        <f>RANK($F1923,$F$6:$F$2005,0)+COUNTIF($F$6:$F1923,F1923)</f>
        <v>100</v>
      </c>
      <c r="E1923" s="97"/>
      <c r="F1923" s="97"/>
      <c r="G1923" s="97"/>
      <c r="H1923" s="97"/>
      <c r="I1923" s="93"/>
      <c r="J1923" s="97"/>
      <c r="K1923" s="51" t="str">
        <f>IF(AND(TransferLog!$J1939&lt;&gt;"",TransferLog!$L1939&lt;&gt;""), TransferLog!$L1939,"")</f>
        <v/>
      </c>
      <c r="L1923" s="97">
        <f t="array" ref="L1923">RANK($N1923,$N$6:$N$2005,0)+COUNTIF($N$6:$N1923,N1923)</f>
        <v>100</v>
      </c>
      <c r="M1923" s="97"/>
      <c r="N1923" s="97"/>
      <c r="O1923" s="97"/>
      <c r="P1923" s="97"/>
      <c r="Q1923" s="93"/>
      <c r="U1923" s="93"/>
      <c r="W1923" s="51" t="str">
        <f>IF(AND(AdmittedwithRecentDischarge!$O2175&lt;&gt;"",AdmittedwithRecentDischarge!$I2175&lt;&gt;"",AdmittedwithRecentDischarge!$W2175&lt;&gt;""), AdmittedwithRecentDischarge!$W2175,"")</f>
        <v/>
      </c>
      <c r="X1923" s="97">
        <f t="array" ref="X1923">RANK($Z1923,$Z$6:$Z$2005,0)+COUNTIF($Z$6:$Z1923,Z1923)</f>
        <v>100</v>
      </c>
      <c r="AC1923" s="97"/>
      <c r="AD1923" s="93"/>
    </row>
    <row r="1924" spans="1:30">
      <c r="A1924" s="97">
        <f t="shared" si="29"/>
        <v>1919</v>
      </c>
      <c r="B1924" s="97"/>
      <c r="C1924" s="51" t="str">
        <f>IF(AND(AdmittedwithRecentDischarge!$O2176&lt;&gt;"",AdmittedwithRecentDischarge!$I2176&lt;&gt;"",AdmittedwithRecentDischarge!$S2176&lt;&gt;""), AdmittedwithRecentDischarge!$S2176,"")</f>
        <v/>
      </c>
      <c r="D1924" s="97">
        <f>RANK($F1924,$F$6:$F$2005,0)+COUNTIF($F$6:$F1924,F1924)</f>
        <v>100</v>
      </c>
      <c r="E1924" s="97"/>
      <c r="F1924" s="97"/>
      <c r="G1924" s="97"/>
      <c r="H1924" s="97"/>
      <c r="I1924" s="93"/>
      <c r="J1924" s="97"/>
      <c r="K1924" s="51" t="str">
        <f>IF(AND(TransferLog!$J1940&lt;&gt;"",TransferLog!$L1940&lt;&gt;""), TransferLog!$L1940,"")</f>
        <v/>
      </c>
      <c r="L1924" s="97">
        <f t="array" ref="L1924">RANK($N1924,$N$6:$N$2005,0)+COUNTIF($N$6:$N1924,N1924)</f>
        <v>100</v>
      </c>
      <c r="M1924" s="97"/>
      <c r="N1924" s="97"/>
      <c r="O1924" s="97"/>
      <c r="P1924" s="97"/>
      <c r="Q1924" s="93"/>
      <c r="U1924" s="93"/>
      <c r="W1924" s="51" t="str">
        <f>IF(AND(AdmittedwithRecentDischarge!$O2176&lt;&gt;"",AdmittedwithRecentDischarge!$I2176&lt;&gt;"",AdmittedwithRecentDischarge!$W2176&lt;&gt;""), AdmittedwithRecentDischarge!$W2176,"")</f>
        <v/>
      </c>
      <c r="X1924" s="97">
        <f t="array" ref="X1924">RANK($Z1924,$Z$6:$Z$2005,0)+COUNTIF($Z$6:$Z1924,Z1924)</f>
        <v>100</v>
      </c>
      <c r="AC1924" s="97"/>
      <c r="AD1924" s="93"/>
    </row>
    <row r="1925" spans="1:30">
      <c r="A1925" s="97">
        <f t="shared" si="29"/>
        <v>1920</v>
      </c>
      <c r="B1925" s="97"/>
      <c r="C1925" s="51" t="str">
        <f>IF(AND(AdmittedwithRecentDischarge!$O2177&lt;&gt;"",AdmittedwithRecentDischarge!$I2177&lt;&gt;"",AdmittedwithRecentDischarge!$S2177&lt;&gt;""), AdmittedwithRecentDischarge!$S2177,"")</f>
        <v/>
      </c>
      <c r="D1925" s="97">
        <f>RANK($F1925,$F$6:$F$2005,0)+COUNTIF($F$6:$F1925,F1925)</f>
        <v>100</v>
      </c>
      <c r="E1925" s="97"/>
      <c r="F1925" s="97"/>
      <c r="G1925" s="97"/>
      <c r="H1925" s="97"/>
      <c r="I1925" s="93"/>
      <c r="J1925" s="97"/>
      <c r="K1925" s="51" t="str">
        <f>IF(AND(TransferLog!$J1941&lt;&gt;"",TransferLog!$L1941&lt;&gt;""), TransferLog!$L1941,"")</f>
        <v/>
      </c>
      <c r="L1925" s="97">
        <f t="array" ref="L1925">RANK($N1925,$N$6:$N$2005,0)+COUNTIF($N$6:$N1925,N1925)</f>
        <v>100</v>
      </c>
      <c r="M1925" s="97"/>
      <c r="N1925" s="97"/>
      <c r="O1925" s="97"/>
      <c r="P1925" s="97"/>
      <c r="Q1925" s="93"/>
      <c r="U1925" s="93"/>
      <c r="W1925" s="51" t="str">
        <f>IF(AND(AdmittedwithRecentDischarge!$O2177&lt;&gt;"",AdmittedwithRecentDischarge!$I2177&lt;&gt;"",AdmittedwithRecentDischarge!$W2177&lt;&gt;""), AdmittedwithRecentDischarge!$W2177,"")</f>
        <v/>
      </c>
      <c r="X1925" s="97">
        <f t="array" ref="X1925">RANK($Z1925,$Z$6:$Z$2005,0)+COUNTIF($Z$6:$Z1925,Z1925)</f>
        <v>100</v>
      </c>
      <c r="AC1925" s="97"/>
      <c r="AD1925" s="93"/>
    </row>
    <row r="1926" spans="1:30">
      <c r="A1926" s="97">
        <f t="shared" si="29"/>
        <v>1921</v>
      </c>
      <c r="B1926" s="97"/>
      <c r="C1926" s="51" t="str">
        <f>IF(AND(AdmittedwithRecentDischarge!$O2178&lt;&gt;"",AdmittedwithRecentDischarge!$I2178&lt;&gt;"",AdmittedwithRecentDischarge!$S2178&lt;&gt;""), AdmittedwithRecentDischarge!$S2178,"")</f>
        <v/>
      </c>
      <c r="D1926" s="97">
        <f>RANK($F1926,$F$6:$F$2005,0)+COUNTIF($F$6:$F1926,F1926)</f>
        <v>100</v>
      </c>
      <c r="E1926" s="97"/>
      <c r="F1926" s="97"/>
      <c r="G1926" s="97"/>
      <c r="H1926" s="97"/>
      <c r="I1926" s="93"/>
      <c r="J1926" s="97"/>
      <c r="K1926" s="51" t="str">
        <f>IF(AND(TransferLog!$J1942&lt;&gt;"",TransferLog!$L1942&lt;&gt;""), TransferLog!$L1942,"")</f>
        <v/>
      </c>
      <c r="L1926" s="97">
        <f t="array" ref="L1926">RANK($N1926,$N$6:$N$2005,0)+COUNTIF($N$6:$N1926,N1926)</f>
        <v>100</v>
      </c>
      <c r="M1926" s="97"/>
      <c r="N1926" s="97"/>
      <c r="O1926" s="97"/>
      <c r="P1926" s="97"/>
      <c r="Q1926" s="93"/>
      <c r="U1926" s="93"/>
      <c r="W1926" s="51" t="str">
        <f>IF(AND(AdmittedwithRecentDischarge!$O2178&lt;&gt;"",AdmittedwithRecentDischarge!$I2178&lt;&gt;"",AdmittedwithRecentDischarge!$W2178&lt;&gt;""), AdmittedwithRecentDischarge!$W2178,"")</f>
        <v/>
      </c>
      <c r="X1926" s="97">
        <f t="array" ref="X1926">RANK($Z1926,$Z$6:$Z$2005,0)+COUNTIF($Z$6:$Z1926,Z1926)</f>
        <v>100</v>
      </c>
      <c r="AC1926" s="97"/>
      <c r="AD1926" s="93"/>
    </row>
    <row r="1927" spans="1:30" s="97" customFormat="1">
      <c r="A1927" s="97">
        <f t="shared" ref="A1927:A1990" si="30">ROW()-5</f>
        <v>1922</v>
      </c>
      <c r="C1927" s="51" t="str">
        <f>IF(AND(AdmittedwithRecentDischarge!$O2179&lt;&gt;"",AdmittedwithRecentDischarge!$I2179&lt;&gt;"",AdmittedwithRecentDischarge!$S2179&lt;&gt;""), AdmittedwithRecentDischarge!$S2179,"")</f>
        <v/>
      </c>
      <c r="D1927" s="97">
        <f>RANK($F1927,$F$6:$F$2005,0)+COUNTIF($F$6:$F1927,F1927)</f>
        <v>100</v>
      </c>
      <c r="I1927" s="93"/>
      <c r="K1927" s="51" t="str">
        <f>IF(AND(TransferLog!$J1943&lt;&gt;"",TransferLog!$L1943&lt;&gt;""), TransferLog!$L1943,"")</f>
        <v/>
      </c>
      <c r="L1927" s="97">
        <f t="array" ref="L1927">RANK($N1927,$N$6:$N$2005,0)+COUNTIF($N$6:$N1927,N1927)</f>
        <v>100</v>
      </c>
      <c r="Q1927" s="93"/>
      <c r="U1927" s="93"/>
      <c r="W1927" s="51" t="str">
        <f>IF(AND(AdmittedwithRecentDischarge!$O2179&lt;&gt;"",AdmittedwithRecentDischarge!$I2179&lt;&gt;"",AdmittedwithRecentDischarge!$W2179&lt;&gt;""), AdmittedwithRecentDischarge!$W2179,"")</f>
        <v/>
      </c>
      <c r="X1927" s="97">
        <f t="array" ref="X1927">RANK($Z1927,$Z$6:$Z$2005,0)+COUNTIF($Z$6:$Z1927,Z1927)</f>
        <v>100</v>
      </c>
      <c r="AD1927" s="93"/>
    </row>
    <row r="1928" spans="1:30" s="97" customFormat="1">
      <c r="A1928" s="97">
        <f t="shared" si="30"/>
        <v>1923</v>
      </c>
      <c r="C1928" s="51" t="str">
        <f>IF(AND(AdmittedwithRecentDischarge!$O2180&lt;&gt;"",AdmittedwithRecentDischarge!$I2180&lt;&gt;"",AdmittedwithRecentDischarge!$S2180&lt;&gt;""), AdmittedwithRecentDischarge!$S2180,"")</f>
        <v/>
      </c>
      <c r="D1928" s="97">
        <f>RANK($F1928,$F$6:$F$2005,0)+COUNTIF($F$6:$F1928,F1928)</f>
        <v>100</v>
      </c>
      <c r="I1928" s="93"/>
      <c r="K1928" s="51" t="str">
        <f>IF(AND(TransferLog!$J1944&lt;&gt;"",TransferLog!$L1944&lt;&gt;""), TransferLog!$L1944,"")</f>
        <v/>
      </c>
      <c r="L1928" s="97">
        <f t="array" ref="L1928">RANK($N1928,$N$6:$N$2005,0)+COUNTIF($N$6:$N1928,N1928)</f>
        <v>100</v>
      </c>
      <c r="Q1928" s="93"/>
      <c r="U1928" s="93"/>
      <c r="W1928" s="51" t="str">
        <f>IF(AND(AdmittedwithRecentDischarge!$O2180&lt;&gt;"",AdmittedwithRecentDischarge!$I2180&lt;&gt;"",AdmittedwithRecentDischarge!$W2180&lt;&gt;""), AdmittedwithRecentDischarge!$W2180,"")</f>
        <v/>
      </c>
      <c r="X1928" s="97">
        <f t="array" ref="X1928">RANK($Z1928,$Z$6:$Z$2005,0)+COUNTIF($Z$6:$Z1928,Z1928)</f>
        <v>100</v>
      </c>
      <c r="AD1928" s="93"/>
    </row>
    <row r="1929" spans="1:30" s="97" customFormat="1">
      <c r="A1929" s="97">
        <f t="shared" si="30"/>
        <v>1924</v>
      </c>
      <c r="C1929" s="51" t="str">
        <f>IF(AND(AdmittedwithRecentDischarge!$O2181&lt;&gt;"",AdmittedwithRecentDischarge!$I2181&lt;&gt;"",AdmittedwithRecentDischarge!$S2181&lt;&gt;""), AdmittedwithRecentDischarge!$S2181,"")</f>
        <v/>
      </c>
      <c r="D1929" s="97">
        <f>RANK($F1929,$F$6:$F$2005,0)+COUNTIF($F$6:$F1929,F1929)</f>
        <v>100</v>
      </c>
      <c r="I1929" s="93"/>
      <c r="K1929" s="51" t="str">
        <f>IF(AND(TransferLog!$J1945&lt;&gt;"",TransferLog!$L1945&lt;&gt;""), TransferLog!$L1945,"")</f>
        <v/>
      </c>
      <c r="L1929" s="97">
        <f t="array" ref="L1929">RANK($N1929,$N$6:$N$2005,0)+COUNTIF($N$6:$N1929,N1929)</f>
        <v>100</v>
      </c>
      <c r="Q1929" s="93"/>
      <c r="U1929" s="93"/>
      <c r="W1929" s="51" t="str">
        <f>IF(AND(AdmittedwithRecentDischarge!$O2181&lt;&gt;"",AdmittedwithRecentDischarge!$I2181&lt;&gt;"",AdmittedwithRecentDischarge!$W2181&lt;&gt;""), AdmittedwithRecentDischarge!$W2181,"")</f>
        <v/>
      </c>
      <c r="X1929" s="97">
        <f t="array" ref="X1929">RANK($Z1929,$Z$6:$Z$2005,0)+COUNTIF($Z$6:$Z1929,Z1929)</f>
        <v>100</v>
      </c>
      <c r="AD1929" s="93"/>
    </row>
    <row r="1930" spans="1:30" s="97" customFormat="1">
      <c r="A1930" s="97">
        <f t="shared" si="30"/>
        <v>1925</v>
      </c>
      <c r="C1930" s="51" t="str">
        <f>IF(AND(AdmittedwithRecentDischarge!$O2182&lt;&gt;"",AdmittedwithRecentDischarge!$I2182&lt;&gt;"",AdmittedwithRecentDischarge!$S2182&lt;&gt;""), AdmittedwithRecentDischarge!$S2182,"")</f>
        <v/>
      </c>
      <c r="D1930" s="97">
        <f>RANK($F1930,$F$6:$F$2005,0)+COUNTIF($F$6:$F1930,F1930)</f>
        <v>100</v>
      </c>
      <c r="I1930" s="93"/>
      <c r="K1930" s="51" t="str">
        <f>IF(AND(TransferLog!$J1946&lt;&gt;"",TransferLog!$L1946&lt;&gt;""), TransferLog!$L1946,"")</f>
        <v/>
      </c>
      <c r="L1930" s="97">
        <f t="array" ref="L1930">RANK($N1930,$N$6:$N$2005,0)+COUNTIF($N$6:$N1930,N1930)</f>
        <v>100</v>
      </c>
      <c r="Q1930" s="93"/>
      <c r="U1930" s="93"/>
      <c r="W1930" s="51" t="str">
        <f>IF(AND(AdmittedwithRecentDischarge!$O2182&lt;&gt;"",AdmittedwithRecentDischarge!$I2182&lt;&gt;"",AdmittedwithRecentDischarge!$W2182&lt;&gt;""), AdmittedwithRecentDischarge!$W2182,"")</f>
        <v/>
      </c>
      <c r="X1930" s="97">
        <f t="array" ref="X1930">RANK($Z1930,$Z$6:$Z$2005,0)+COUNTIF($Z$6:$Z1930,Z1930)</f>
        <v>100</v>
      </c>
      <c r="AD1930" s="93"/>
    </row>
    <row r="1931" spans="1:30" s="97" customFormat="1">
      <c r="A1931" s="97">
        <f t="shared" si="30"/>
        <v>1926</v>
      </c>
      <c r="C1931" s="51" t="str">
        <f>IF(AND(AdmittedwithRecentDischarge!$O2183&lt;&gt;"",AdmittedwithRecentDischarge!$I2183&lt;&gt;"",AdmittedwithRecentDischarge!$S2183&lt;&gt;""), AdmittedwithRecentDischarge!$S2183,"")</f>
        <v/>
      </c>
      <c r="D1931" s="97">
        <f>RANK($F1931,$F$6:$F$2005,0)+COUNTIF($F$6:$F1931,F1931)</f>
        <v>100</v>
      </c>
      <c r="I1931" s="93"/>
      <c r="K1931" s="51" t="str">
        <f>IF(AND(TransferLog!$J1947&lt;&gt;"",TransferLog!$L1947&lt;&gt;""), TransferLog!$L1947,"")</f>
        <v/>
      </c>
      <c r="L1931" s="97">
        <f t="array" ref="L1931">RANK($N1931,$N$6:$N$2005,0)+COUNTIF($N$6:$N1931,N1931)</f>
        <v>100</v>
      </c>
      <c r="Q1931" s="93"/>
      <c r="U1931" s="93"/>
      <c r="W1931" s="51" t="str">
        <f>IF(AND(AdmittedwithRecentDischarge!$O2183&lt;&gt;"",AdmittedwithRecentDischarge!$I2183&lt;&gt;"",AdmittedwithRecentDischarge!$W2183&lt;&gt;""), AdmittedwithRecentDischarge!$W2183,"")</f>
        <v/>
      </c>
      <c r="X1931" s="97">
        <f t="array" ref="X1931">RANK($Z1931,$Z$6:$Z$2005,0)+COUNTIF($Z$6:$Z1931,Z1931)</f>
        <v>100</v>
      </c>
      <c r="AD1931" s="93"/>
    </row>
    <row r="1932" spans="1:30" s="97" customFormat="1">
      <c r="A1932" s="97">
        <f t="shared" si="30"/>
        <v>1927</v>
      </c>
      <c r="C1932" s="51" t="str">
        <f>IF(AND(AdmittedwithRecentDischarge!$O2184&lt;&gt;"",AdmittedwithRecentDischarge!$I2184&lt;&gt;"",AdmittedwithRecentDischarge!$S2184&lt;&gt;""), AdmittedwithRecentDischarge!$S2184,"")</f>
        <v/>
      </c>
      <c r="D1932" s="97">
        <f>RANK($F1932,$F$6:$F$2005,0)+COUNTIF($F$6:$F1932,F1932)</f>
        <v>100</v>
      </c>
      <c r="I1932" s="93"/>
      <c r="K1932" s="51" t="str">
        <f>IF(AND(TransferLog!$J1948&lt;&gt;"",TransferLog!$L1948&lt;&gt;""), TransferLog!$L1948,"")</f>
        <v/>
      </c>
      <c r="L1932" s="97">
        <f t="array" ref="L1932">RANK($N1932,$N$6:$N$2005,0)+COUNTIF($N$6:$N1932,N1932)</f>
        <v>100</v>
      </c>
      <c r="Q1932" s="93"/>
      <c r="U1932" s="93"/>
      <c r="W1932" s="51" t="str">
        <f>IF(AND(AdmittedwithRecentDischarge!$O2184&lt;&gt;"",AdmittedwithRecentDischarge!$I2184&lt;&gt;"",AdmittedwithRecentDischarge!$W2184&lt;&gt;""), AdmittedwithRecentDischarge!$W2184,"")</f>
        <v/>
      </c>
      <c r="X1932" s="97">
        <f t="array" ref="X1932">RANK($Z1932,$Z$6:$Z$2005,0)+COUNTIF($Z$6:$Z1932,Z1932)</f>
        <v>100</v>
      </c>
      <c r="AD1932" s="93"/>
    </row>
    <row r="1933" spans="1:30" s="97" customFormat="1">
      <c r="A1933" s="97">
        <f t="shared" si="30"/>
        <v>1928</v>
      </c>
      <c r="C1933" s="51" t="str">
        <f>IF(AND(AdmittedwithRecentDischarge!$O2185&lt;&gt;"",AdmittedwithRecentDischarge!$I2185&lt;&gt;"",AdmittedwithRecentDischarge!$S2185&lt;&gt;""), AdmittedwithRecentDischarge!$S2185,"")</f>
        <v/>
      </c>
      <c r="D1933" s="97">
        <f>RANK($F1933,$F$6:$F$2005,0)+COUNTIF($F$6:$F1933,F1933)</f>
        <v>100</v>
      </c>
      <c r="I1933" s="93"/>
      <c r="K1933" s="51" t="str">
        <f>IF(AND(TransferLog!$J1949&lt;&gt;"",TransferLog!$L1949&lt;&gt;""), TransferLog!$L1949,"")</f>
        <v/>
      </c>
      <c r="L1933" s="97">
        <f t="array" ref="L1933">RANK($N1933,$N$6:$N$2005,0)+COUNTIF($N$6:$N1933,N1933)</f>
        <v>100</v>
      </c>
      <c r="Q1933" s="93"/>
      <c r="U1933" s="93"/>
      <c r="W1933" s="51" t="str">
        <f>IF(AND(AdmittedwithRecentDischarge!$O2185&lt;&gt;"",AdmittedwithRecentDischarge!$I2185&lt;&gt;"",AdmittedwithRecentDischarge!$W2185&lt;&gt;""), AdmittedwithRecentDischarge!$W2185,"")</f>
        <v/>
      </c>
      <c r="X1933" s="97">
        <f t="array" ref="X1933">RANK($Z1933,$Z$6:$Z$2005,0)+COUNTIF($Z$6:$Z1933,Z1933)</f>
        <v>100</v>
      </c>
      <c r="AD1933" s="93"/>
    </row>
    <row r="1934" spans="1:30" s="97" customFormat="1">
      <c r="A1934" s="97">
        <f t="shared" si="30"/>
        <v>1929</v>
      </c>
      <c r="C1934" s="51" t="str">
        <f>IF(AND(AdmittedwithRecentDischarge!$O2186&lt;&gt;"",AdmittedwithRecentDischarge!$I2186&lt;&gt;"",AdmittedwithRecentDischarge!$S2186&lt;&gt;""), AdmittedwithRecentDischarge!$S2186,"")</f>
        <v/>
      </c>
      <c r="D1934" s="97">
        <f>RANK($F1934,$F$6:$F$2005,0)+COUNTIF($F$6:$F1934,F1934)</f>
        <v>100</v>
      </c>
      <c r="I1934" s="93"/>
      <c r="K1934" s="51" t="str">
        <f>IF(AND(TransferLog!$J1950&lt;&gt;"",TransferLog!$L1950&lt;&gt;""), TransferLog!$L1950,"")</f>
        <v/>
      </c>
      <c r="L1934" s="97">
        <f t="array" ref="L1934">RANK($N1934,$N$6:$N$2005,0)+COUNTIF($N$6:$N1934,N1934)</f>
        <v>100</v>
      </c>
      <c r="Q1934" s="93"/>
      <c r="U1934" s="93"/>
      <c r="W1934" s="51" t="str">
        <f>IF(AND(AdmittedwithRecentDischarge!$O2186&lt;&gt;"",AdmittedwithRecentDischarge!$I2186&lt;&gt;"",AdmittedwithRecentDischarge!$W2186&lt;&gt;""), AdmittedwithRecentDischarge!$W2186,"")</f>
        <v/>
      </c>
      <c r="X1934" s="97">
        <f t="array" ref="X1934">RANK($Z1934,$Z$6:$Z$2005,0)+COUNTIF($Z$6:$Z1934,Z1934)</f>
        <v>100</v>
      </c>
      <c r="AD1934" s="93"/>
    </row>
    <row r="1935" spans="1:30" s="97" customFormat="1">
      <c r="A1935" s="97">
        <f t="shared" si="30"/>
        <v>1930</v>
      </c>
      <c r="C1935" s="51" t="str">
        <f>IF(AND(AdmittedwithRecentDischarge!$O2187&lt;&gt;"",AdmittedwithRecentDischarge!$I2187&lt;&gt;"",AdmittedwithRecentDischarge!$S2187&lt;&gt;""), AdmittedwithRecentDischarge!$S2187,"")</f>
        <v/>
      </c>
      <c r="D1935" s="97">
        <f>RANK($F1935,$F$6:$F$2005,0)+COUNTIF($F$6:$F1935,F1935)</f>
        <v>100</v>
      </c>
      <c r="I1935" s="93"/>
      <c r="K1935" s="51" t="str">
        <f>IF(AND(TransferLog!$J1951&lt;&gt;"",TransferLog!$L1951&lt;&gt;""), TransferLog!$L1951,"")</f>
        <v/>
      </c>
      <c r="L1935" s="97">
        <f t="array" ref="L1935">RANK($N1935,$N$6:$N$2005,0)+COUNTIF($N$6:$N1935,N1935)</f>
        <v>100</v>
      </c>
      <c r="Q1935" s="93"/>
      <c r="U1935" s="93"/>
      <c r="W1935" s="51" t="str">
        <f>IF(AND(AdmittedwithRecentDischarge!$O2187&lt;&gt;"",AdmittedwithRecentDischarge!$I2187&lt;&gt;"",AdmittedwithRecentDischarge!$W2187&lt;&gt;""), AdmittedwithRecentDischarge!$W2187,"")</f>
        <v/>
      </c>
      <c r="X1935" s="97">
        <f t="array" ref="X1935">RANK($Z1935,$Z$6:$Z$2005,0)+COUNTIF($Z$6:$Z1935,Z1935)</f>
        <v>100</v>
      </c>
      <c r="AD1935" s="93"/>
    </row>
    <row r="1936" spans="1:30" s="97" customFormat="1">
      <c r="A1936" s="97">
        <f t="shared" si="30"/>
        <v>1931</v>
      </c>
      <c r="C1936" s="51" t="str">
        <f>IF(AND(AdmittedwithRecentDischarge!$O2188&lt;&gt;"",AdmittedwithRecentDischarge!$I2188&lt;&gt;"",AdmittedwithRecentDischarge!$S2188&lt;&gt;""), AdmittedwithRecentDischarge!$S2188,"")</f>
        <v/>
      </c>
      <c r="D1936" s="97">
        <f>RANK($F1936,$F$6:$F$2005,0)+COUNTIF($F$6:$F1936,F1936)</f>
        <v>100</v>
      </c>
      <c r="I1936" s="93"/>
      <c r="K1936" s="51" t="str">
        <f>IF(AND(TransferLog!$J1952&lt;&gt;"",TransferLog!$L1952&lt;&gt;""), TransferLog!$L1952,"")</f>
        <v/>
      </c>
      <c r="L1936" s="97">
        <f t="array" ref="L1936">RANK($N1936,$N$6:$N$2005,0)+COUNTIF($N$6:$N1936,N1936)</f>
        <v>100</v>
      </c>
      <c r="Q1936" s="93"/>
      <c r="U1936" s="93"/>
      <c r="W1936" s="51" t="str">
        <f>IF(AND(AdmittedwithRecentDischarge!$O2188&lt;&gt;"",AdmittedwithRecentDischarge!$I2188&lt;&gt;"",AdmittedwithRecentDischarge!$W2188&lt;&gt;""), AdmittedwithRecentDischarge!$W2188,"")</f>
        <v/>
      </c>
      <c r="X1936" s="97">
        <f t="array" ref="X1936">RANK($Z1936,$Z$6:$Z$2005,0)+COUNTIF($Z$6:$Z1936,Z1936)</f>
        <v>100</v>
      </c>
      <c r="AD1936" s="93"/>
    </row>
    <row r="1937" spans="1:30" s="97" customFormat="1">
      <c r="A1937" s="97">
        <f t="shared" si="30"/>
        <v>1932</v>
      </c>
      <c r="C1937" s="51" t="str">
        <f>IF(AND(AdmittedwithRecentDischarge!$O2189&lt;&gt;"",AdmittedwithRecentDischarge!$I2189&lt;&gt;"",AdmittedwithRecentDischarge!$S2189&lt;&gt;""), AdmittedwithRecentDischarge!$S2189,"")</f>
        <v/>
      </c>
      <c r="D1937" s="97">
        <f>RANK($F1937,$F$6:$F$2005,0)+COUNTIF($F$6:$F1937,F1937)</f>
        <v>100</v>
      </c>
      <c r="I1937" s="93"/>
      <c r="K1937" s="51" t="str">
        <f>IF(AND(TransferLog!$J1953&lt;&gt;"",TransferLog!$L1953&lt;&gt;""), TransferLog!$L1953,"")</f>
        <v/>
      </c>
      <c r="L1937" s="97">
        <f t="array" ref="L1937">RANK($N1937,$N$6:$N$2005,0)+COUNTIF($N$6:$N1937,N1937)</f>
        <v>100</v>
      </c>
      <c r="Q1937" s="93"/>
      <c r="U1937" s="93"/>
      <c r="W1937" s="51" t="str">
        <f>IF(AND(AdmittedwithRecentDischarge!$O2189&lt;&gt;"",AdmittedwithRecentDischarge!$I2189&lt;&gt;"",AdmittedwithRecentDischarge!$W2189&lt;&gt;""), AdmittedwithRecentDischarge!$W2189,"")</f>
        <v/>
      </c>
      <c r="X1937" s="97">
        <f t="array" ref="X1937">RANK($Z1937,$Z$6:$Z$2005,0)+COUNTIF($Z$6:$Z1937,Z1937)</f>
        <v>100</v>
      </c>
      <c r="AD1937" s="93"/>
    </row>
    <row r="1938" spans="1:30" s="97" customFormat="1">
      <c r="A1938" s="97">
        <f t="shared" si="30"/>
        <v>1933</v>
      </c>
      <c r="C1938" s="51" t="str">
        <f>IF(AND(AdmittedwithRecentDischarge!$O2190&lt;&gt;"",AdmittedwithRecentDischarge!$I2190&lt;&gt;"",AdmittedwithRecentDischarge!$S2190&lt;&gt;""), AdmittedwithRecentDischarge!$S2190,"")</f>
        <v/>
      </c>
      <c r="D1938" s="97">
        <f>RANK($F1938,$F$6:$F$2005,0)+COUNTIF($F$6:$F1938,F1938)</f>
        <v>100</v>
      </c>
      <c r="I1938" s="93"/>
      <c r="K1938" s="51" t="str">
        <f>IF(AND(TransferLog!$J1954&lt;&gt;"",TransferLog!$L1954&lt;&gt;""), TransferLog!$L1954,"")</f>
        <v/>
      </c>
      <c r="L1938" s="97">
        <f t="array" ref="L1938">RANK($N1938,$N$6:$N$2005,0)+COUNTIF($N$6:$N1938,N1938)</f>
        <v>100</v>
      </c>
      <c r="Q1938" s="93"/>
      <c r="U1938" s="93"/>
      <c r="W1938" s="51" t="str">
        <f>IF(AND(AdmittedwithRecentDischarge!$O2190&lt;&gt;"",AdmittedwithRecentDischarge!$I2190&lt;&gt;"",AdmittedwithRecentDischarge!$W2190&lt;&gt;""), AdmittedwithRecentDischarge!$W2190,"")</f>
        <v/>
      </c>
      <c r="X1938" s="97">
        <f t="array" ref="X1938">RANK($Z1938,$Z$6:$Z$2005,0)+COUNTIF($Z$6:$Z1938,Z1938)</f>
        <v>100</v>
      </c>
      <c r="AD1938" s="93"/>
    </row>
    <row r="1939" spans="1:30" s="97" customFormat="1">
      <c r="A1939" s="97">
        <f t="shared" si="30"/>
        <v>1934</v>
      </c>
      <c r="C1939" s="51" t="str">
        <f>IF(AND(AdmittedwithRecentDischarge!$O2191&lt;&gt;"",AdmittedwithRecentDischarge!$I2191&lt;&gt;"",AdmittedwithRecentDischarge!$S2191&lt;&gt;""), AdmittedwithRecentDischarge!$S2191,"")</f>
        <v/>
      </c>
      <c r="D1939" s="97">
        <f>RANK($F1939,$F$6:$F$2005,0)+COUNTIF($F$6:$F1939,F1939)</f>
        <v>100</v>
      </c>
      <c r="I1939" s="93"/>
      <c r="K1939" s="51" t="str">
        <f>IF(AND(TransferLog!$J1955&lt;&gt;"",TransferLog!$L1955&lt;&gt;""), TransferLog!$L1955,"")</f>
        <v/>
      </c>
      <c r="L1939" s="97">
        <f t="array" ref="L1939">RANK($N1939,$N$6:$N$2005,0)+COUNTIF($N$6:$N1939,N1939)</f>
        <v>100</v>
      </c>
      <c r="Q1939" s="93"/>
      <c r="U1939" s="93"/>
      <c r="W1939" s="51" t="str">
        <f>IF(AND(AdmittedwithRecentDischarge!$O2191&lt;&gt;"",AdmittedwithRecentDischarge!$I2191&lt;&gt;"",AdmittedwithRecentDischarge!$W2191&lt;&gt;""), AdmittedwithRecentDischarge!$W2191,"")</f>
        <v/>
      </c>
      <c r="X1939" s="97">
        <f t="array" ref="X1939">RANK($Z1939,$Z$6:$Z$2005,0)+COUNTIF($Z$6:$Z1939,Z1939)</f>
        <v>100</v>
      </c>
      <c r="AD1939" s="93"/>
    </row>
    <row r="1940" spans="1:30" s="97" customFormat="1">
      <c r="A1940" s="97">
        <f t="shared" si="30"/>
        <v>1935</v>
      </c>
      <c r="C1940" s="51" t="str">
        <f>IF(AND(AdmittedwithRecentDischarge!$O2192&lt;&gt;"",AdmittedwithRecentDischarge!$I2192&lt;&gt;"",AdmittedwithRecentDischarge!$S2192&lt;&gt;""), AdmittedwithRecentDischarge!$S2192,"")</f>
        <v/>
      </c>
      <c r="D1940" s="97">
        <f>RANK($F1940,$F$6:$F$2005,0)+COUNTIF($F$6:$F1940,F1940)</f>
        <v>100</v>
      </c>
      <c r="I1940" s="93"/>
      <c r="K1940" s="51" t="str">
        <f>IF(AND(TransferLog!$J1956&lt;&gt;"",TransferLog!$L1956&lt;&gt;""), TransferLog!$L1956,"")</f>
        <v/>
      </c>
      <c r="L1940" s="97">
        <f t="array" ref="L1940">RANK($N1940,$N$6:$N$2005,0)+COUNTIF($N$6:$N1940,N1940)</f>
        <v>100</v>
      </c>
      <c r="Q1940" s="93"/>
      <c r="U1940" s="93"/>
      <c r="W1940" s="51" t="str">
        <f>IF(AND(AdmittedwithRecentDischarge!$O2192&lt;&gt;"",AdmittedwithRecentDischarge!$I2192&lt;&gt;"",AdmittedwithRecentDischarge!$W2192&lt;&gt;""), AdmittedwithRecentDischarge!$W2192,"")</f>
        <v/>
      </c>
      <c r="X1940" s="97">
        <f t="array" ref="X1940">RANK($Z1940,$Z$6:$Z$2005,0)+COUNTIF($Z$6:$Z1940,Z1940)</f>
        <v>100</v>
      </c>
      <c r="AD1940" s="93"/>
    </row>
    <row r="1941" spans="1:30" s="97" customFormat="1">
      <c r="A1941" s="97">
        <f t="shared" si="30"/>
        <v>1936</v>
      </c>
      <c r="C1941" s="51" t="str">
        <f>IF(AND(AdmittedwithRecentDischarge!$O2193&lt;&gt;"",AdmittedwithRecentDischarge!$I2193&lt;&gt;"",AdmittedwithRecentDischarge!$S2193&lt;&gt;""), AdmittedwithRecentDischarge!$S2193,"")</f>
        <v/>
      </c>
      <c r="D1941" s="97">
        <f>RANK($F1941,$F$6:$F$2005,0)+COUNTIF($F$6:$F1941,F1941)</f>
        <v>100</v>
      </c>
      <c r="I1941" s="93"/>
      <c r="K1941" s="51" t="str">
        <f>IF(AND(TransferLog!$J1957&lt;&gt;"",TransferLog!$L1957&lt;&gt;""), TransferLog!$L1957,"")</f>
        <v/>
      </c>
      <c r="L1941" s="97">
        <f t="array" ref="L1941">RANK($N1941,$N$6:$N$2005,0)+COUNTIF($N$6:$N1941,N1941)</f>
        <v>100</v>
      </c>
      <c r="Q1941" s="93"/>
      <c r="U1941" s="93"/>
      <c r="W1941" s="51" t="str">
        <f>IF(AND(AdmittedwithRecentDischarge!$O2193&lt;&gt;"",AdmittedwithRecentDischarge!$I2193&lt;&gt;"",AdmittedwithRecentDischarge!$W2193&lt;&gt;""), AdmittedwithRecentDischarge!$W2193,"")</f>
        <v/>
      </c>
      <c r="X1941" s="97">
        <f t="array" ref="X1941">RANK($Z1941,$Z$6:$Z$2005,0)+COUNTIF($Z$6:$Z1941,Z1941)</f>
        <v>100</v>
      </c>
      <c r="AD1941" s="93"/>
    </row>
    <row r="1942" spans="1:30" s="97" customFormat="1">
      <c r="A1942" s="97">
        <f t="shared" si="30"/>
        <v>1937</v>
      </c>
      <c r="C1942" s="51" t="str">
        <f>IF(AND(AdmittedwithRecentDischarge!$O2194&lt;&gt;"",AdmittedwithRecentDischarge!$I2194&lt;&gt;"",AdmittedwithRecentDischarge!$S2194&lt;&gt;""), AdmittedwithRecentDischarge!$S2194,"")</f>
        <v/>
      </c>
      <c r="D1942" s="97">
        <f>RANK($F1942,$F$6:$F$2005,0)+COUNTIF($F$6:$F1942,F1942)</f>
        <v>100</v>
      </c>
      <c r="I1942" s="93"/>
      <c r="K1942" s="51" t="str">
        <f>IF(AND(TransferLog!$J1958&lt;&gt;"",TransferLog!$L1958&lt;&gt;""), TransferLog!$L1958,"")</f>
        <v/>
      </c>
      <c r="L1942" s="97">
        <f t="array" ref="L1942">RANK($N1942,$N$6:$N$2005,0)+COUNTIF($N$6:$N1942,N1942)</f>
        <v>100</v>
      </c>
      <c r="Q1942" s="93"/>
      <c r="U1942" s="93"/>
      <c r="W1942" s="51" t="str">
        <f>IF(AND(AdmittedwithRecentDischarge!$O2194&lt;&gt;"",AdmittedwithRecentDischarge!$I2194&lt;&gt;"",AdmittedwithRecentDischarge!$W2194&lt;&gt;""), AdmittedwithRecentDischarge!$W2194,"")</f>
        <v/>
      </c>
      <c r="X1942" s="97">
        <f t="array" ref="X1942">RANK($Z1942,$Z$6:$Z$2005,0)+COUNTIF($Z$6:$Z1942,Z1942)</f>
        <v>100</v>
      </c>
      <c r="AD1942" s="93"/>
    </row>
    <row r="1943" spans="1:30" s="97" customFormat="1">
      <c r="A1943" s="97">
        <f t="shared" si="30"/>
        <v>1938</v>
      </c>
      <c r="C1943" s="51" t="str">
        <f>IF(AND(AdmittedwithRecentDischarge!$O2195&lt;&gt;"",AdmittedwithRecentDischarge!$I2195&lt;&gt;"",AdmittedwithRecentDischarge!$S2195&lt;&gt;""), AdmittedwithRecentDischarge!$S2195,"")</f>
        <v/>
      </c>
      <c r="D1943" s="97">
        <f>RANK($F1943,$F$6:$F$2005,0)+COUNTIF($F$6:$F1943,F1943)</f>
        <v>100</v>
      </c>
      <c r="I1943" s="93"/>
      <c r="K1943" s="51" t="str">
        <f>IF(AND(TransferLog!$J1959&lt;&gt;"",TransferLog!$L1959&lt;&gt;""), TransferLog!$L1959,"")</f>
        <v/>
      </c>
      <c r="L1943" s="97">
        <f t="array" ref="L1943">RANK($N1943,$N$6:$N$2005,0)+COUNTIF($N$6:$N1943,N1943)</f>
        <v>100</v>
      </c>
      <c r="Q1943" s="93"/>
      <c r="U1943" s="93"/>
      <c r="W1943" s="51" t="str">
        <f>IF(AND(AdmittedwithRecentDischarge!$O2195&lt;&gt;"",AdmittedwithRecentDischarge!$I2195&lt;&gt;"",AdmittedwithRecentDischarge!$W2195&lt;&gt;""), AdmittedwithRecentDischarge!$W2195,"")</f>
        <v/>
      </c>
      <c r="X1943" s="97">
        <f t="array" ref="X1943">RANK($Z1943,$Z$6:$Z$2005,0)+COUNTIF($Z$6:$Z1943,Z1943)</f>
        <v>100</v>
      </c>
      <c r="AD1943" s="93"/>
    </row>
    <row r="1944" spans="1:30" s="97" customFormat="1">
      <c r="A1944" s="97">
        <f t="shared" si="30"/>
        <v>1939</v>
      </c>
      <c r="C1944" s="51" t="str">
        <f>IF(AND(AdmittedwithRecentDischarge!$O2196&lt;&gt;"",AdmittedwithRecentDischarge!$I2196&lt;&gt;"",AdmittedwithRecentDischarge!$S2196&lt;&gt;""), AdmittedwithRecentDischarge!$S2196,"")</f>
        <v/>
      </c>
      <c r="D1944" s="97">
        <f>RANK($F1944,$F$6:$F$2005,0)+COUNTIF($F$6:$F1944,F1944)</f>
        <v>100</v>
      </c>
      <c r="I1944" s="93"/>
      <c r="K1944" s="51" t="str">
        <f>IF(AND(TransferLog!$J1960&lt;&gt;"",TransferLog!$L1960&lt;&gt;""), TransferLog!$L1960,"")</f>
        <v/>
      </c>
      <c r="L1944" s="97">
        <f t="array" ref="L1944">RANK($N1944,$N$6:$N$2005,0)+COUNTIF($N$6:$N1944,N1944)</f>
        <v>100</v>
      </c>
      <c r="Q1944" s="93"/>
      <c r="U1944" s="93"/>
      <c r="W1944" s="51" t="str">
        <f>IF(AND(AdmittedwithRecentDischarge!$O2196&lt;&gt;"",AdmittedwithRecentDischarge!$I2196&lt;&gt;"",AdmittedwithRecentDischarge!$W2196&lt;&gt;""), AdmittedwithRecentDischarge!$W2196,"")</f>
        <v/>
      </c>
      <c r="X1944" s="97">
        <f t="array" ref="X1944">RANK($Z1944,$Z$6:$Z$2005,0)+COUNTIF($Z$6:$Z1944,Z1944)</f>
        <v>100</v>
      </c>
      <c r="AD1944" s="93"/>
    </row>
    <row r="1945" spans="1:30" s="97" customFormat="1">
      <c r="A1945" s="97">
        <f t="shared" si="30"/>
        <v>1940</v>
      </c>
      <c r="C1945" s="51" t="str">
        <f>IF(AND(AdmittedwithRecentDischarge!$O2197&lt;&gt;"",AdmittedwithRecentDischarge!$I2197&lt;&gt;"",AdmittedwithRecentDischarge!$S2197&lt;&gt;""), AdmittedwithRecentDischarge!$S2197,"")</f>
        <v/>
      </c>
      <c r="D1945" s="97">
        <f>RANK($F1945,$F$6:$F$2005,0)+COUNTIF($F$6:$F1945,F1945)</f>
        <v>100</v>
      </c>
      <c r="I1945" s="93"/>
      <c r="K1945" s="51" t="str">
        <f>IF(AND(TransferLog!$J1961&lt;&gt;"",TransferLog!$L1961&lt;&gt;""), TransferLog!$L1961,"")</f>
        <v/>
      </c>
      <c r="L1945" s="97">
        <f t="array" ref="L1945">RANK($N1945,$N$6:$N$2005,0)+COUNTIF($N$6:$N1945,N1945)</f>
        <v>100</v>
      </c>
      <c r="Q1945" s="93"/>
      <c r="U1945" s="93"/>
      <c r="W1945" s="51" t="str">
        <f>IF(AND(AdmittedwithRecentDischarge!$O2197&lt;&gt;"",AdmittedwithRecentDischarge!$I2197&lt;&gt;"",AdmittedwithRecentDischarge!$W2197&lt;&gt;""), AdmittedwithRecentDischarge!$W2197,"")</f>
        <v/>
      </c>
      <c r="X1945" s="97">
        <f t="array" ref="X1945">RANK($Z1945,$Z$6:$Z$2005,0)+COUNTIF($Z$6:$Z1945,Z1945)</f>
        <v>100</v>
      </c>
      <c r="AD1945" s="93"/>
    </row>
    <row r="1946" spans="1:30" s="97" customFormat="1">
      <c r="A1946" s="97">
        <f t="shared" si="30"/>
        <v>1941</v>
      </c>
      <c r="C1946" s="51" t="str">
        <f>IF(AND(AdmittedwithRecentDischarge!$O2198&lt;&gt;"",AdmittedwithRecentDischarge!$I2198&lt;&gt;"",AdmittedwithRecentDischarge!$S2198&lt;&gt;""), AdmittedwithRecentDischarge!$S2198,"")</f>
        <v/>
      </c>
      <c r="D1946" s="97">
        <f>RANK($F1946,$F$6:$F$2005,0)+COUNTIF($F$6:$F1946,F1946)</f>
        <v>100</v>
      </c>
      <c r="I1946" s="93"/>
      <c r="K1946" s="51" t="str">
        <f>IF(AND(TransferLog!$J1962&lt;&gt;"",TransferLog!$L1962&lt;&gt;""), TransferLog!$L1962,"")</f>
        <v/>
      </c>
      <c r="L1946" s="97">
        <f t="array" ref="L1946">RANK($N1946,$N$6:$N$2005,0)+COUNTIF($N$6:$N1946,N1946)</f>
        <v>100</v>
      </c>
      <c r="Q1946" s="93"/>
      <c r="U1946" s="93"/>
      <c r="W1946" s="51" t="str">
        <f>IF(AND(AdmittedwithRecentDischarge!$O2198&lt;&gt;"",AdmittedwithRecentDischarge!$I2198&lt;&gt;"",AdmittedwithRecentDischarge!$W2198&lt;&gt;""), AdmittedwithRecentDischarge!$W2198,"")</f>
        <v/>
      </c>
      <c r="X1946" s="97">
        <f t="array" ref="X1946">RANK($Z1946,$Z$6:$Z$2005,0)+COUNTIF($Z$6:$Z1946,Z1946)</f>
        <v>100</v>
      </c>
      <c r="AD1946" s="93"/>
    </row>
    <row r="1947" spans="1:30" s="97" customFormat="1">
      <c r="A1947" s="97">
        <f t="shared" si="30"/>
        <v>1942</v>
      </c>
      <c r="C1947" s="51" t="str">
        <f>IF(AND(AdmittedwithRecentDischarge!$O2199&lt;&gt;"",AdmittedwithRecentDischarge!$I2199&lt;&gt;"",AdmittedwithRecentDischarge!$S2199&lt;&gt;""), AdmittedwithRecentDischarge!$S2199,"")</f>
        <v/>
      </c>
      <c r="D1947" s="97">
        <f>RANK($F1947,$F$6:$F$2005,0)+COUNTIF($F$6:$F1947,F1947)</f>
        <v>100</v>
      </c>
      <c r="I1947" s="93"/>
      <c r="K1947" s="51" t="str">
        <f>IF(AND(TransferLog!$J1963&lt;&gt;"",TransferLog!$L1963&lt;&gt;""), TransferLog!$L1963,"")</f>
        <v/>
      </c>
      <c r="L1947" s="97">
        <f t="array" ref="L1947">RANK($N1947,$N$6:$N$2005,0)+COUNTIF($N$6:$N1947,N1947)</f>
        <v>100</v>
      </c>
      <c r="Q1947" s="93"/>
      <c r="U1947" s="93"/>
      <c r="W1947" s="51" t="str">
        <f>IF(AND(AdmittedwithRecentDischarge!$O2199&lt;&gt;"",AdmittedwithRecentDischarge!$I2199&lt;&gt;"",AdmittedwithRecentDischarge!$W2199&lt;&gt;""), AdmittedwithRecentDischarge!$W2199,"")</f>
        <v/>
      </c>
      <c r="X1947" s="97">
        <f t="array" ref="X1947">RANK($Z1947,$Z$6:$Z$2005,0)+COUNTIF($Z$6:$Z1947,Z1947)</f>
        <v>100</v>
      </c>
      <c r="AD1947" s="93"/>
    </row>
    <row r="1948" spans="1:30" s="97" customFormat="1">
      <c r="A1948" s="97">
        <f t="shared" si="30"/>
        <v>1943</v>
      </c>
      <c r="C1948" s="51" t="str">
        <f>IF(AND(AdmittedwithRecentDischarge!$O2200&lt;&gt;"",AdmittedwithRecentDischarge!$I2200&lt;&gt;"",AdmittedwithRecentDischarge!$S2200&lt;&gt;""), AdmittedwithRecentDischarge!$S2200,"")</f>
        <v/>
      </c>
      <c r="D1948" s="97">
        <f>RANK($F1948,$F$6:$F$2005,0)+COUNTIF($F$6:$F1948,F1948)</f>
        <v>100</v>
      </c>
      <c r="I1948" s="93"/>
      <c r="K1948" s="51" t="str">
        <f>IF(AND(TransferLog!$J1964&lt;&gt;"",TransferLog!$L1964&lt;&gt;""), TransferLog!$L1964,"")</f>
        <v/>
      </c>
      <c r="L1948" s="97">
        <f t="array" ref="L1948">RANK($N1948,$N$6:$N$2005,0)+COUNTIF($N$6:$N1948,N1948)</f>
        <v>100</v>
      </c>
      <c r="Q1948" s="93"/>
      <c r="U1948" s="93"/>
      <c r="W1948" s="51" t="str">
        <f>IF(AND(AdmittedwithRecentDischarge!$O2200&lt;&gt;"",AdmittedwithRecentDischarge!$I2200&lt;&gt;"",AdmittedwithRecentDischarge!$W2200&lt;&gt;""), AdmittedwithRecentDischarge!$W2200,"")</f>
        <v/>
      </c>
      <c r="X1948" s="97">
        <f t="array" ref="X1948">RANK($Z1948,$Z$6:$Z$2005,0)+COUNTIF($Z$6:$Z1948,Z1948)</f>
        <v>100</v>
      </c>
      <c r="AD1948" s="93"/>
    </row>
    <row r="1949" spans="1:30" s="97" customFormat="1">
      <c r="A1949" s="97">
        <f t="shared" si="30"/>
        <v>1944</v>
      </c>
      <c r="C1949" s="51" t="str">
        <f>IF(AND(AdmittedwithRecentDischarge!$O2201&lt;&gt;"",AdmittedwithRecentDischarge!$I2201&lt;&gt;"",AdmittedwithRecentDischarge!$S2201&lt;&gt;""), AdmittedwithRecentDischarge!$S2201,"")</f>
        <v/>
      </c>
      <c r="D1949" s="97">
        <f>RANK($F1949,$F$6:$F$2005,0)+COUNTIF($F$6:$F1949,F1949)</f>
        <v>100</v>
      </c>
      <c r="I1949" s="93"/>
      <c r="K1949" s="51" t="str">
        <f>IF(AND(TransferLog!$J1965&lt;&gt;"",TransferLog!$L1965&lt;&gt;""), TransferLog!$L1965,"")</f>
        <v/>
      </c>
      <c r="L1949" s="97">
        <f t="array" ref="L1949">RANK($N1949,$N$6:$N$2005,0)+COUNTIF($N$6:$N1949,N1949)</f>
        <v>100</v>
      </c>
      <c r="Q1949" s="93"/>
      <c r="U1949" s="93"/>
      <c r="W1949" s="51" t="str">
        <f>IF(AND(AdmittedwithRecentDischarge!$O2201&lt;&gt;"",AdmittedwithRecentDischarge!$I2201&lt;&gt;"",AdmittedwithRecentDischarge!$W2201&lt;&gt;""), AdmittedwithRecentDischarge!$W2201,"")</f>
        <v/>
      </c>
      <c r="X1949" s="97">
        <f t="array" ref="X1949">RANK($Z1949,$Z$6:$Z$2005,0)+COUNTIF($Z$6:$Z1949,Z1949)</f>
        <v>100</v>
      </c>
      <c r="AD1949" s="93"/>
    </row>
    <row r="1950" spans="1:30" s="97" customFormat="1">
      <c r="A1950" s="97">
        <f t="shared" si="30"/>
        <v>1945</v>
      </c>
      <c r="C1950" s="51" t="str">
        <f>IF(AND(AdmittedwithRecentDischarge!$O2202&lt;&gt;"",AdmittedwithRecentDischarge!$I2202&lt;&gt;"",AdmittedwithRecentDischarge!$S2202&lt;&gt;""), AdmittedwithRecentDischarge!$S2202,"")</f>
        <v/>
      </c>
      <c r="D1950" s="97">
        <f>RANK($F1950,$F$6:$F$2005,0)+COUNTIF($F$6:$F1950,F1950)</f>
        <v>100</v>
      </c>
      <c r="I1950" s="93"/>
      <c r="K1950" s="51" t="str">
        <f>IF(AND(TransferLog!$J1966&lt;&gt;"",TransferLog!$L1966&lt;&gt;""), TransferLog!$L1966,"")</f>
        <v/>
      </c>
      <c r="L1950" s="97">
        <f t="array" ref="L1950">RANK($N1950,$N$6:$N$2005,0)+COUNTIF($N$6:$N1950,N1950)</f>
        <v>100</v>
      </c>
      <c r="Q1950" s="93"/>
      <c r="U1950" s="93"/>
      <c r="W1950" s="51" t="str">
        <f>IF(AND(AdmittedwithRecentDischarge!$O2202&lt;&gt;"",AdmittedwithRecentDischarge!$I2202&lt;&gt;"",AdmittedwithRecentDischarge!$W2202&lt;&gt;""), AdmittedwithRecentDischarge!$W2202,"")</f>
        <v/>
      </c>
      <c r="X1950" s="97">
        <f t="array" ref="X1950">RANK($Z1950,$Z$6:$Z$2005,0)+COUNTIF($Z$6:$Z1950,Z1950)</f>
        <v>100</v>
      </c>
      <c r="AD1950" s="93"/>
    </row>
    <row r="1951" spans="1:30" s="97" customFormat="1">
      <c r="A1951" s="97">
        <f t="shared" si="30"/>
        <v>1946</v>
      </c>
      <c r="C1951" s="51" t="str">
        <f>IF(AND(AdmittedwithRecentDischarge!$O2203&lt;&gt;"",AdmittedwithRecentDischarge!$I2203&lt;&gt;"",AdmittedwithRecentDischarge!$S2203&lt;&gt;""), AdmittedwithRecentDischarge!$S2203,"")</f>
        <v/>
      </c>
      <c r="D1951" s="97">
        <f>RANK($F1951,$F$6:$F$2005,0)+COUNTIF($F$6:$F1951,F1951)</f>
        <v>100</v>
      </c>
      <c r="I1951" s="93"/>
      <c r="K1951" s="51" t="str">
        <f>IF(AND(TransferLog!$J1967&lt;&gt;"",TransferLog!$L1967&lt;&gt;""), TransferLog!$L1967,"")</f>
        <v/>
      </c>
      <c r="L1951" s="97">
        <f t="array" ref="L1951">RANK($N1951,$N$6:$N$2005,0)+COUNTIF($N$6:$N1951,N1951)</f>
        <v>100</v>
      </c>
      <c r="Q1951" s="93"/>
      <c r="U1951" s="93"/>
      <c r="W1951" s="51" t="str">
        <f>IF(AND(AdmittedwithRecentDischarge!$O2203&lt;&gt;"",AdmittedwithRecentDischarge!$I2203&lt;&gt;"",AdmittedwithRecentDischarge!$W2203&lt;&gt;""), AdmittedwithRecentDischarge!$W2203,"")</f>
        <v/>
      </c>
      <c r="X1951" s="97">
        <f t="array" ref="X1951">RANK($Z1951,$Z$6:$Z$2005,0)+COUNTIF($Z$6:$Z1951,Z1951)</f>
        <v>100</v>
      </c>
      <c r="AD1951" s="93"/>
    </row>
    <row r="1952" spans="1:30" s="97" customFormat="1">
      <c r="A1952" s="97">
        <f t="shared" si="30"/>
        <v>1947</v>
      </c>
      <c r="C1952" s="51" t="str">
        <f>IF(AND(AdmittedwithRecentDischarge!$O2204&lt;&gt;"",AdmittedwithRecentDischarge!$I2204&lt;&gt;"",AdmittedwithRecentDischarge!$S2204&lt;&gt;""), AdmittedwithRecentDischarge!$S2204,"")</f>
        <v/>
      </c>
      <c r="D1952" s="97">
        <f>RANK($F1952,$F$6:$F$2005,0)+COUNTIF($F$6:$F1952,F1952)</f>
        <v>100</v>
      </c>
      <c r="I1952" s="93"/>
      <c r="K1952" s="51" t="str">
        <f>IF(AND(TransferLog!$J1968&lt;&gt;"",TransferLog!$L1968&lt;&gt;""), TransferLog!$L1968,"")</f>
        <v/>
      </c>
      <c r="L1952" s="97">
        <f t="array" ref="L1952">RANK($N1952,$N$6:$N$2005,0)+COUNTIF($N$6:$N1952,N1952)</f>
        <v>100</v>
      </c>
      <c r="Q1952" s="93"/>
      <c r="U1952" s="93"/>
      <c r="W1952" s="51" t="str">
        <f>IF(AND(AdmittedwithRecentDischarge!$O2204&lt;&gt;"",AdmittedwithRecentDischarge!$I2204&lt;&gt;"",AdmittedwithRecentDischarge!$W2204&lt;&gt;""), AdmittedwithRecentDischarge!$W2204,"")</f>
        <v/>
      </c>
      <c r="X1952" s="97">
        <f t="array" ref="X1952">RANK($Z1952,$Z$6:$Z$2005,0)+COUNTIF($Z$6:$Z1952,Z1952)</f>
        <v>100</v>
      </c>
      <c r="AD1952" s="93"/>
    </row>
    <row r="1953" spans="1:30" s="97" customFormat="1">
      <c r="A1953" s="97">
        <f t="shared" si="30"/>
        <v>1948</v>
      </c>
      <c r="C1953" s="51" t="str">
        <f>IF(AND(AdmittedwithRecentDischarge!$O2205&lt;&gt;"",AdmittedwithRecentDischarge!$I2205&lt;&gt;"",AdmittedwithRecentDischarge!$S2205&lt;&gt;""), AdmittedwithRecentDischarge!$S2205,"")</f>
        <v/>
      </c>
      <c r="D1953" s="97">
        <f>RANK($F1953,$F$6:$F$2005,0)+COUNTIF($F$6:$F1953,F1953)</f>
        <v>100</v>
      </c>
      <c r="I1953" s="93"/>
      <c r="K1953" s="51" t="str">
        <f>IF(AND(TransferLog!$J1969&lt;&gt;"",TransferLog!$L1969&lt;&gt;""), TransferLog!$L1969,"")</f>
        <v/>
      </c>
      <c r="L1953" s="97">
        <f t="array" ref="L1953">RANK($N1953,$N$6:$N$2005,0)+COUNTIF($N$6:$N1953,N1953)</f>
        <v>100</v>
      </c>
      <c r="Q1953" s="93"/>
      <c r="U1953" s="93"/>
      <c r="W1953" s="51" t="str">
        <f>IF(AND(AdmittedwithRecentDischarge!$O2205&lt;&gt;"",AdmittedwithRecentDischarge!$I2205&lt;&gt;"",AdmittedwithRecentDischarge!$W2205&lt;&gt;""), AdmittedwithRecentDischarge!$W2205,"")</f>
        <v/>
      </c>
      <c r="X1953" s="97">
        <f t="array" ref="X1953">RANK($Z1953,$Z$6:$Z$2005,0)+COUNTIF($Z$6:$Z1953,Z1953)</f>
        <v>100</v>
      </c>
      <c r="AD1953" s="93"/>
    </row>
    <row r="1954" spans="1:30" s="97" customFormat="1">
      <c r="A1954" s="97">
        <f t="shared" si="30"/>
        <v>1949</v>
      </c>
      <c r="C1954" s="51" t="str">
        <f>IF(AND(AdmittedwithRecentDischarge!$O2206&lt;&gt;"",AdmittedwithRecentDischarge!$I2206&lt;&gt;"",AdmittedwithRecentDischarge!$S2206&lt;&gt;""), AdmittedwithRecentDischarge!$S2206,"")</f>
        <v/>
      </c>
      <c r="D1954" s="97">
        <f>RANK($F1954,$F$6:$F$2005,0)+COUNTIF($F$6:$F1954,F1954)</f>
        <v>100</v>
      </c>
      <c r="I1954" s="93"/>
      <c r="K1954" s="51" t="str">
        <f>IF(AND(TransferLog!$J1970&lt;&gt;"",TransferLog!$L1970&lt;&gt;""), TransferLog!$L1970,"")</f>
        <v/>
      </c>
      <c r="L1954" s="97">
        <f t="array" ref="L1954">RANK($N1954,$N$6:$N$2005,0)+COUNTIF($N$6:$N1954,N1954)</f>
        <v>100</v>
      </c>
      <c r="Q1954" s="93"/>
      <c r="U1954" s="93"/>
      <c r="W1954" s="51" t="str">
        <f>IF(AND(AdmittedwithRecentDischarge!$O2206&lt;&gt;"",AdmittedwithRecentDischarge!$I2206&lt;&gt;"",AdmittedwithRecentDischarge!$W2206&lt;&gt;""), AdmittedwithRecentDischarge!$W2206,"")</f>
        <v/>
      </c>
      <c r="X1954" s="97">
        <f t="array" ref="X1954">RANK($Z1954,$Z$6:$Z$2005,0)+COUNTIF($Z$6:$Z1954,Z1954)</f>
        <v>100</v>
      </c>
      <c r="AD1954" s="93"/>
    </row>
    <row r="1955" spans="1:30" s="97" customFormat="1">
      <c r="A1955" s="97">
        <f t="shared" si="30"/>
        <v>1950</v>
      </c>
      <c r="C1955" s="51" t="str">
        <f>IF(AND(AdmittedwithRecentDischarge!$O2207&lt;&gt;"",AdmittedwithRecentDischarge!$I2207&lt;&gt;"",AdmittedwithRecentDischarge!$S2207&lt;&gt;""), AdmittedwithRecentDischarge!$S2207,"")</f>
        <v/>
      </c>
      <c r="D1955" s="97">
        <f>RANK($F1955,$F$6:$F$2005,0)+COUNTIF($F$6:$F1955,F1955)</f>
        <v>100</v>
      </c>
      <c r="I1955" s="93"/>
      <c r="K1955" s="51" t="str">
        <f>IF(AND(TransferLog!$J1971&lt;&gt;"",TransferLog!$L1971&lt;&gt;""), TransferLog!$L1971,"")</f>
        <v/>
      </c>
      <c r="L1955" s="97">
        <f t="array" ref="L1955">RANK($N1955,$N$6:$N$2005,0)+COUNTIF($N$6:$N1955,N1955)</f>
        <v>100</v>
      </c>
      <c r="Q1955" s="93"/>
      <c r="U1955" s="93"/>
      <c r="W1955" s="51" t="str">
        <f>IF(AND(AdmittedwithRecentDischarge!$O2207&lt;&gt;"",AdmittedwithRecentDischarge!$I2207&lt;&gt;"",AdmittedwithRecentDischarge!$W2207&lt;&gt;""), AdmittedwithRecentDischarge!$W2207,"")</f>
        <v/>
      </c>
      <c r="X1955" s="97">
        <f t="array" ref="X1955">RANK($Z1955,$Z$6:$Z$2005,0)+COUNTIF($Z$6:$Z1955,Z1955)</f>
        <v>100</v>
      </c>
      <c r="AD1955" s="93"/>
    </row>
    <row r="1956" spans="1:30" s="97" customFormat="1">
      <c r="A1956" s="97">
        <f t="shared" si="30"/>
        <v>1951</v>
      </c>
      <c r="C1956" s="51" t="str">
        <f>IF(AND(AdmittedwithRecentDischarge!$O2208&lt;&gt;"",AdmittedwithRecentDischarge!$I2208&lt;&gt;"",AdmittedwithRecentDischarge!$S2208&lt;&gt;""), AdmittedwithRecentDischarge!$S2208,"")</f>
        <v/>
      </c>
      <c r="D1956" s="97">
        <f>RANK($F1956,$F$6:$F$2005,0)+COUNTIF($F$6:$F1956,F1956)</f>
        <v>100</v>
      </c>
      <c r="I1956" s="93"/>
      <c r="K1956" s="51" t="str">
        <f>IF(AND(TransferLog!$J1972&lt;&gt;"",TransferLog!$L1972&lt;&gt;""), TransferLog!$L1972,"")</f>
        <v/>
      </c>
      <c r="L1956" s="97">
        <f t="array" ref="L1956">RANK($N1956,$N$6:$N$2005,0)+COUNTIF($N$6:$N1956,N1956)</f>
        <v>100</v>
      </c>
      <c r="Q1956" s="93"/>
      <c r="U1956" s="93"/>
      <c r="W1956" s="51" t="str">
        <f>IF(AND(AdmittedwithRecentDischarge!$O2208&lt;&gt;"",AdmittedwithRecentDischarge!$I2208&lt;&gt;"",AdmittedwithRecentDischarge!$W2208&lt;&gt;""), AdmittedwithRecentDischarge!$W2208,"")</f>
        <v/>
      </c>
      <c r="X1956" s="97">
        <f t="array" ref="X1956">RANK($Z1956,$Z$6:$Z$2005,0)+COUNTIF($Z$6:$Z1956,Z1956)</f>
        <v>100</v>
      </c>
      <c r="AD1956" s="93"/>
    </row>
    <row r="1957" spans="1:30" s="97" customFormat="1">
      <c r="A1957" s="97">
        <f t="shared" si="30"/>
        <v>1952</v>
      </c>
      <c r="C1957" s="51" t="str">
        <f>IF(AND(AdmittedwithRecentDischarge!$O2209&lt;&gt;"",AdmittedwithRecentDischarge!$I2209&lt;&gt;"",AdmittedwithRecentDischarge!$S2209&lt;&gt;""), AdmittedwithRecentDischarge!$S2209,"")</f>
        <v/>
      </c>
      <c r="D1957" s="97">
        <f>RANK($F1957,$F$6:$F$2005,0)+COUNTIF($F$6:$F1957,F1957)</f>
        <v>100</v>
      </c>
      <c r="I1957" s="93"/>
      <c r="K1957" s="51" t="str">
        <f>IF(AND(TransferLog!$J1973&lt;&gt;"",TransferLog!$L1973&lt;&gt;""), TransferLog!$L1973,"")</f>
        <v/>
      </c>
      <c r="L1957" s="97">
        <f t="array" ref="L1957">RANK($N1957,$N$6:$N$2005,0)+COUNTIF($N$6:$N1957,N1957)</f>
        <v>100</v>
      </c>
      <c r="Q1957" s="93"/>
      <c r="U1957" s="93"/>
      <c r="W1957" s="51" t="str">
        <f>IF(AND(AdmittedwithRecentDischarge!$O2209&lt;&gt;"",AdmittedwithRecentDischarge!$I2209&lt;&gt;"",AdmittedwithRecentDischarge!$W2209&lt;&gt;""), AdmittedwithRecentDischarge!$W2209,"")</f>
        <v/>
      </c>
      <c r="X1957" s="97">
        <f t="array" ref="X1957">RANK($Z1957,$Z$6:$Z$2005,0)+COUNTIF($Z$6:$Z1957,Z1957)</f>
        <v>100</v>
      </c>
      <c r="AD1957" s="93"/>
    </row>
    <row r="1958" spans="1:30" s="97" customFormat="1">
      <c r="A1958" s="97">
        <f t="shared" si="30"/>
        <v>1953</v>
      </c>
      <c r="C1958" s="51" t="str">
        <f>IF(AND(AdmittedwithRecentDischarge!$O2210&lt;&gt;"",AdmittedwithRecentDischarge!$I2210&lt;&gt;"",AdmittedwithRecentDischarge!$S2210&lt;&gt;""), AdmittedwithRecentDischarge!$S2210,"")</f>
        <v/>
      </c>
      <c r="D1958" s="97">
        <f>RANK($F1958,$F$6:$F$2005,0)+COUNTIF($F$6:$F1958,F1958)</f>
        <v>100</v>
      </c>
      <c r="I1958" s="93"/>
      <c r="K1958" s="51" t="str">
        <f>IF(AND(TransferLog!$J1974&lt;&gt;"",TransferLog!$L1974&lt;&gt;""), TransferLog!$L1974,"")</f>
        <v/>
      </c>
      <c r="L1958" s="97">
        <f t="array" ref="L1958">RANK($N1958,$N$6:$N$2005,0)+COUNTIF($N$6:$N1958,N1958)</f>
        <v>100</v>
      </c>
      <c r="Q1958" s="93"/>
      <c r="U1958" s="93"/>
      <c r="W1958" s="51" t="str">
        <f>IF(AND(AdmittedwithRecentDischarge!$O2210&lt;&gt;"",AdmittedwithRecentDischarge!$I2210&lt;&gt;"",AdmittedwithRecentDischarge!$W2210&lt;&gt;""), AdmittedwithRecentDischarge!$W2210,"")</f>
        <v/>
      </c>
      <c r="X1958" s="97">
        <f t="array" ref="X1958">RANK($Z1958,$Z$6:$Z$2005,0)+COUNTIF($Z$6:$Z1958,Z1958)</f>
        <v>100</v>
      </c>
      <c r="AD1958" s="93"/>
    </row>
    <row r="1959" spans="1:30" s="97" customFormat="1">
      <c r="A1959" s="97">
        <f t="shared" si="30"/>
        <v>1954</v>
      </c>
      <c r="C1959" s="51" t="str">
        <f>IF(AND(AdmittedwithRecentDischarge!$O2211&lt;&gt;"",AdmittedwithRecentDischarge!$I2211&lt;&gt;"",AdmittedwithRecentDischarge!$S2211&lt;&gt;""), AdmittedwithRecentDischarge!$S2211,"")</f>
        <v/>
      </c>
      <c r="D1959" s="97">
        <f>RANK($F1959,$F$6:$F$2005,0)+COUNTIF($F$6:$F1959,F1959)</f>
        <v>100</v>
      </c>
      <c r="I1959" s="93"/>
      <c r="K1959" s="51" t="str">
        <f>IF(AND(TransferLog!$J1975&lt;&gt;"",TransferLog!$L1975&lt;&gt;""), TransferLog!$L1975,"")</f>
        <v/>
      </c>
      <c r="L1959" s="97">
        <f t="array" ref="L1959">RANK($N1959,$N$6:$N$2005,0)+COUNTIF($N$6:$N1959,N1959)</f>
        <v>100</v>
      </c>
      <c r="Q1959" s="93"/>
      <c r="U1959" s="93"/>
      <c r="W1959" s="51" t="str">
        <f>IF(AND(AdmittedwithRecentDischarge!$O2211&lt;&gt;"",AdmittedwithRecentDischarge!$I2211&lt;&gt;"",AdmittedwithRecentDischarge!$W2211&lt;&gt;""), AdmittedwithRecentDischarge!$W2211,"")</f>
        <v/>
      </c>
      <c r="X1959" s="97">
        <f t="array" ref="X1959">RANK($Z1959,$Z$6:$Z$2005,0)+COUNTIF($Z$6:$Z1959,Z1959)</f>
        <v>100</v>
      </c>
      <c r="AD1959" s="93"/>
    </row>
    <row r="1960" spans="1:30" s="97" customFormat="1">
      <c r="A1960" s="97">
        <f t="shared" si="30"/>
        <v>1955</v>
      </c>
      <c r="C1960" s="51" t="str">
        <f>IF(AND(AdmittedwithRecentDischarge!$O2212&lt;&gt;"",AdmittedwithRecentDischarge!$I2212&lt;&gt;"",AdmittedwithRecentDischarge!$S2212&lt;&gt;""), AdmittedwithRecentDischarge!$S2212,"")</f>
        <v/>
      </c>
      <c r="D1960" s="97">
        <f>RANK($F1960,$F$6:$F$2005,0)+COUNTIF($F$6:$F1960,F1960)</f>
        <v>100</v>
      </c>
      <c r="I1960" s="93"/>
      <c r="K1960" s="51" t="str">
        <f>IF(AND(TransferLog!$J1976&lt;&gt;"",TransferLog!$L1976&lt;&gt;""), TransferLog!$L1976,"")</f>
        <v/>
      </c>
      <c r="L1960" s="97">
        <f t="array" ref="L1960">RANK($N1960,$N$6:$N$2005,0)+COUNTIF($N$6:$N1960,N1960)</f>
        <v>100</v>
      </c>
      <c r="Q1960" s="93"/>
      <c r="U1960" s="93"/>
      <c r="W1960" s="51" t="str">
        <f>IF(AND(AdmittedwithRecentDischarge!$O2212&lt;&gt;"",AdmittedwithRecentDischarge!$I2212&lt;&gt;"",AdmittedwithRecentDischarge!$W2212&lt;&gt;""), AdmittedwithRecentDischarge!$W2212,"")</f>
        <v/>
      </c>
      <c r="X1960" s="97">
        <f t="array" ref="X1960">RANK($Z1960,$Z$6:$Z$2005,0)+COUNTIF($Z$6:$Z1960,Z1960)</f>
        <v>100</v>
      </c>
      <c r="AD1960" s="93"/>
    </row>
    <row r="1961" spans="1:30" s="97" customFormat="1">
      <c r="A1961" s="97">
        <f t="shared" si="30"/>
        <v>1956</v>
      </c>
      <c r="C1961" s="51" t="str">
        <f>IF(AND(AdmittedwithRecentDischarge!$O2213&lt;&gt;"",AdmittedwithRecentDischarge!$I2213&lt;&gt;"",AdmittedwithRecentDischarge!$S2213&lt;&gt;""), AdmittedwithRecentDischarge!$S2213,"")</f>
        <v/>
      </c>
      <c r="D1961" s="97">
        <f>RANK($F1961,$F$6:$F$2005,0)+COUNTIF($F$6:$F1961,F1961)</f>
        <v>100</v>
      </c>
      <c r="I1961" s="93"/>
      <c r="K1961" s="51" t="str">
        <f>IF(AND(TransferLog!$J1977&lt;&gt;"",TransferLog!$L1977&lt;&gt;""), TransferLog!$L1977,"")</f>
        <v/>
      </c>
      <c r="L1961" s="97">
        <f t="array" ref="L1961">RANK($N1961,$N$6:$N$2005,0)+COUNTIF($N$6:$N1961,N1961)</f>
        <v>100</v>
      </c>
      <c r="Q1961" s="93"/>
      <c r="U1961" s="93"/>
      <c r="W1961" s="51" t="str">
        <f>IF(AND(AdmittedwithRecentDischarge!$O2213&lt;&gt;"",AdmittedwithRecentDischarge!$I2213&lt;&gt;"",AdmittedwithRecentDischarge!$W2213&lt;&gt;""), AdmittedwithRecentDischarge!$W2213,"")</f>
        <v/>
      </c>
      <c r="X1961" s="97">
        <f t="array" ref="X1961">RANK($Z1961,$Z$6:$Z$2005,0)+COUNTIF($Z$6:$Z1961,Z1961)</f>
        <v>100</v>
      </c>
      <c r="AD1961" s="93"/>
    </row>
    <row r="1962" spans="1:30" s="97" customFormat="1">
      <c r="A1962" s="97">
        <f t="shared" si="30"/>
        <v>1957</v>
      </c>
      <c r="C1962" s="51" t="str">
        <f>IF(AND(AdmittedwithRecentDischarge!$O2214&lt;&gt;"",AdmittedwithRecentDischarge!$I2214&lt;&gt;"",AdmittedwithRecentDischarge!$S2214&lt;&gt;""), AdmittedwithRecentDischarge!$S2214,"")</f>
        <v/>
      </c>
      <c r="D1962" s="97">
        <f>RANK($F1962,$F$6:$F$2005,0)+COUNTIF($F$6:$F1962,F1962)</f>
        <v>100</v>
      </c>
      <c r="I1962" s="93"/>
      <c r="K1962" s="51" t="str">
        <f>IF(AND(TransferLog!$J1978&lt;&gt;"",TransferLog!$L1978&lt;&gt;""), TransferLog!$L1978,"")</f>
        <v/>
      </c>
      <c r="L1962" s="97">
        <f t="array" ref="L1962">RANK($N1962,$N$6:$N$2005,0)+COUNTIF($N$6:$N1962,N1962)</f>
        <v>100</v>
      </c>
      <c r="Q1962" s="93"/>
      <c r="U1962" s="93"/>
      <c r="W1962" s="51" t="str">
        <f>IF(AND(AdmittedwithRecentDischarge!$O2214&lt;&gt;"",AdmittedwithRecentDischarge!$I2214&lt;&gt;"",AdmittedwithRecentDischarge!$W2214&lt;&gt;""), AdmittedwithRecentDischarge!$W2214,"")</f>
        <v/>
      </c>
      <c r="X1962" s="97">
        <f t="array" ref="X1962">RANK($Z1962,$Z$6:$Z$2005,0)+COUNTIF($Z$6:$Z1962,Z1962)</f>
        <v>100</v>
      </c>
      <c r="AD1962" s="93"/>
    </row>
    <row r="1963" spans="1:30" s="97" customFormat="1">
      <c r="A1963" s="97">
        <f t="shared" si="30"/>
        <v>1958</v>
      </c>
      <c r="C1963" s="51" t="str">
        <f>IF(AND(AdmittedwithRecentDischarge!$O2215&lt;&gt;"",AdmittedwithRecentDischarge!$I2215&lt;&gt;"",AdmittedwithRecentDischarge!$S2215&lt;&gt;""), AdmittedwithRecentDischarge!$S2215,"")</f>
        <v/>
      </c>
      <c r="D1963" s="97">
        <f>RANK($F1963,$F$6:$F$2005,0)+COUNTIF($F$6:$F1963,F1963)</f>
        <v>100</v>
      </c>
      <c r="I1963" s="93"/>
      <c r="K1963" s="51" t="str">
        <f>IF(AND(TransferLog!$J1979&lt;&gt;"",TransferLog!$L1979&lt;&gt;""), TransferLog!$L1979,"")</f>
        <v/>
      </c>
      <c r="L1963" s="97">
        <f t="array" ref="L1963">RANK($N1963,$N$6:$N$2005,0)+COUNTIF($N$6:$N1963,N1963)</f>
        <v>100</v>
      </c>
      <c r="Q1963" s="93"/>
      <c r="U1963" s="93"/>
      <c r="W1963" s="51" t="str">
        <f>IF(AND(AdmittedwithRecentDischarge!$O2215&lt;&gt;"",AdmittedwithRecentDischarge!$I2215&lt;&gt;"",AdmittedwithRecentDischarge!$W2215&lt;&gt;""), AdmittedwithRecentDischarge!$W2215,"")</f>
        <v/>
      </c>
      <c r="X1963" s="97">
        <f t="array" ref="X1963">RANK($Z1963,$Z$6:$Z$2005,0)+COUNTIF($Z$6:$Z1963,Z1963)</f>
        <v>100</v>
      </c>
      <c r="AD1963" s="93"/>
    </row>
    <row r="1964" spans="1:30" s="97" customFormat="1">
      <c r="A1964" s="97">
        <f t="shared" si="30"/>
        <v>1959</v>
      </c>
      <c r="C1964" s="51" t="str">
        <f>IF(AND(AdmittedwithRecentDischarge!$O2216&lt;&gt;"",AdmittedwithRecentDischarge!$I2216&lt;&gt;"",AdmittedwithRecentDischarge!$S2216&lt;&gt;""), AdmittedwithRecentDischarge!$S2216,"")</f>
        <v/>
      </c>
      <c r="D1964" s="97">
        <f>RANK($F1964,$F$6:$F$2005,0)+COUNTIF($F$6:$F1964,F1964)</f>
        <v>100</v>
      </c>
      <c r="I1964" s="93"/>
      <c r="K1964" s="51" t="str">
        <f>IF(AND(TransferLog!$J1980&lt;&gt;"",TransferLog!$L1980&lt;&gt;""), TransferLog!$L1980,"")</f>
        <v/>
      </c>
      <c r="L1964" s="97">
        <f t="array" ref="L1964">RANK($N1964,$N$6:$N$2005,0)+COUNTIF($N$6:$N1964,N1964)</f>
        <v>100</v>
      </c>
      <c r="Q1964" s="93"/>
      <c r="U1964" s="93"/>
      <c r="W1964" s="51" t="str">
        <f>IF(AND(AdmittedwithRecentDischarge!$O2216&lt;&gt;"",AdmittedwithRecentDischarge!$I2216&lt;&gt;"",AdmittedwithRecentDischarge!$W2216&lt;&gt;""), AdmittedwithRecentDischarge!$W2216,"")</f>
        <v/>
      </c>
      <c r="X1964" s="97">
        <f t="array" ref="X1964">RANK($Z1964,$Z$6:$Z$2005,0)+COUNTIF($Z$6:$Z1964,Z1964)</f>
        <v>100</v>
      </c>
      <c r="AD1964" s="93"/>
    </row>
    <row r="1965" spans="1:30" s="97" customFormat="1">
      <c r="A1965" s="97">
        <f t="shared" si="30"/>
        <v>1960</v>
      </c>
      <c r="C1965" s="51" t="str">
        <f>IF(AND(AdmittedwithRecentDischarge!$O2217&lt;&gt;"",AdmittedwithRecentDischarge!$I2217&lt;&gt;"",AdmittedwithRecentDischarge!$S2217&lt;&gt;""), AdmittedwithRecentDischarge!$S2217,"")</f>
        <v/>
      </c>
      <c r="D1965" s="97">
        <f>RANK($F1965,$F$6:$F$2005,0)+COUNTIF($F$6:$F1965,F1965)</f>
        <v>100</v>
      </c>
      <c r="I1965" s="93"/>
      <c r="K1965" s="51" t="str">
        <f>IF(AND(TransferLog!$J1981&lt;&gt;"",TransferLog!$L1981&lt;&gt;""), TransferLog!$L1981,"")</f>
        <v/>
      </c>
      <c r="L1965" s="97">
        <f t="array" ref="L1965">RANK($N1965,$N$6:$N$2005,0)+COUNTIF($N$6:$N1965,N1965)</f>
        <v>100</v>
      </c>
      <c r="Q1965" s="93"/>
      <c r="U1965" s="93"/>
      <c r="W1965" s="51" t="str">
        <f>IF(AND(AdmittedwithRecentDischarge!$O2217&lt;&gt;"",AdmittedwithRecentDischarge!$I2217&lt;&gt;"",AdmittedwithRecentDischarge!$W2217&lt;&gt;""), AdmittedwithRecentDischarge!$W2217,"")</f>
        <v/>
      </c>
      <c r="X1965" s="97">
        <f t="array" ref="X1965">RANK($Z1965,$Z$6:$Z$2005,0)+COUNTIF($Z$6:$Z1965,Z1965)</f>
        <v>100</v>
      </c>
      <c r="AD1965" s="93"/>
    </row>
    <row r="1966" spans="1:30" s="97" customFormat="1">
      <c r="A1966" s="97">
        <f t="shared" si="30"/>
        <v>1961</v>
      </c>
      <c r="C1966" s="51" t="str">
        <f>IF(AND(AdmittedwithRecentDischarge!$O2218&lt;&gt;"",AdmittedwithRecentDischarge!$I2218&lt;&gt;"",AdmittedwithRecentDischarge!$S2218&lt;&gt;""), AdmittedwithRecentDischarge!$S2218,"")</f>
        <v/>
      </c>
      <c r="D1966" s="97">
        <f>RANK($F1966,$F$6:$F$2005,0)+COUNTIF($F$6:$F1966,F1966)</f>
        <v>100</v>
      </c>
      <c r="I1966" s="93"/>
      <c r="K1966" s="51" t="str">
        <f>IF(AND(TransferLog!$J1982&lt;&gt;"",TransferLog!$L1982&lt;&gt;""), TransferLog!$L1982,"")</f>
        <v/>
      </c>
      <c r="L1966" s="97">
        <f t="array" ref="L1966">RANK($N1966,$N$6:$N$2005,0)+COUNTIF($N$6:$N1966,N1966)</f>
        <v>100</v>
      </c>
      <c r="Q1966" s="93"/>
      <c r="U1966" s="93"/>
      <c r="W1966" s="51" t="str">
        <f>IF(AND(AdmittedwithRecentDischarge!$O2218&lt;&gt;"",AdmittedwithRecentDischarge!$I2218&lt;&gt;"",AdmittedwithRecentDischarge!$W2218&lt;&gt;""), AdmittedwithRecentDischarge!$W2218,"")</f>
        <v/>
      </c>
      <c r="X1966" s="97">
        <f t="array" ref="X1966">RANK($Z1966,$Z$6:$Z$2005,0)+COUNTIF($Z$6:$Z1966,Z1966)</f>
        <v>100</v>
      </c>
      <c r="AD1966" s="93"/>
    </row>
    <row r="1967" spans="1:30" s="97" customFormat="1">
      <c r="A1967" s="97">
        <f t="shared" si="30"/>
        <v>1962</v>
      </c>
      <c r="C1967" s="51" t="str">
        <f>IF(AND(AdmittedwithRecentDischarge!$O2219&lt;&gt;"",AdmittedwithRecentDischarge!$I2219&lt;&gt;"",AdmittedwithRecentDischarge!$S2219&lt;&gt;""), AdmittedwithRecentDischarge!$S2219,"")</f>
        <v/>
      </c>
      <c r="D1967" s="97">
        <f>RANK($F1967,$F$6:$F$2005,0)+COUNTIF($F$6:$F1967,F1967)</f>
        <v>100</v>
      </c>
      <c r="I1967" s="93"/>
      <c r="K1967" s="51" t="str">
        <f>IF(AND(TransferLog!$J1983&lt;&gt;"",TransferLog!$L1983&lt;&gt;""), TransferLog!$L1983,"")</f>
        <v/>
      </c>
      <c r="L1967" s="97">
        <f t="array" ref="L1967">RANK($N1967,$N$6:$N$2005,0)+COUNTIF($N$6:$N1967,N1967)</f>
        <v>100</v>
      </c>
      <c r="Q1967" s="93"/>
      <c r="U1967" s="93"/>
      <c r="W1967" s="51" t="str">
        <f>IF(AND(AdmittedwithRecentDischarge!$O2219&lt;&gt;"",AdmittedwithRecentDischarge!$I2219&lt;&gt;"",AdmittedwithRecentDischarge!$W2219&lt;&gt;""), AdmittedwithRecentDischarge!$W2219,"")</f>
        <v/>
      </c>
      <c r="X1967" s="97">
        <f t="array" ref="X1967">RANK($Z1967,$Z$6:$Z$2005,0)+COUNTIF($Z$6:$Z1967,Z1967)</f>
        <v>100</v>
      </c>
      <c r="AD1967" s="93"/>
    </row>
    <row r="1968" spans="1:30" s="97" customFormat="1">
      <c r="A1968" s="97">
        <f t="shared" si="30"/>
        <v>1963</v>
      </c>
      <c r="C1968" s="51" t="str">
        <f>IF(AND(AdmittedwithRecentDischarge!$O2220&lt;&gt;"",AdmittedwithRecentDischarge!$I2220&lt;&gt;"",AdmittedwithRecentDischarge!$S2220&lt;&gt;""), AdmittedwithRecentDischarge!$S2220,"")</f>
        <v/>
      </c>
      <c r="D1968" s="97">
        <f>RANK($F1968,$F$6:$F$2005,0)+COUNTIF($F$6:$F1968,F1968)</f>
        <v>100</v>
      </c>
      <c r="I1968" s="93"/>
      <c r="K1968" s="51" t="str">
        <f>IF(AND(TransferLog!$J1984&lt;&gt;"",TransferLog!$L1984&lt;&gt;""), TransferLog!$L1984,"")</f>
        <v/>
      </c>
      <c r="L1968" s="97">
        <f t="array" ref="L1968">RANK($N1968,$N$6:$N$2005,0)+COUNTIF($N$6:$N1968,N1968)</f>
        <v>100</v>
      </c>
      <c r="Q1968" s="93"/>
      <c r="U1968" s="93"/>
      <c r="W1968" s="51" t="str">
        <f>IF(AND(AdmittedwithRecentDischarge!$O2220&lt;&gt;"",AdmittedwithRecentDischarge!$I2220&lt;&gt;"",AdmittedwithRecentDischarge!$W2220&lt;&gt;""), AdmittedwithRecentDischarge!$W2220,"")</f>
        <v/>
      </c>
      <c r="X1968" s="97">
        <f t="array" ref="X1968">RANK($Z1968,$Z$6:$Z$2005,0)+COUNTIF($Z$6:$Z1968,Z1968)</f>
        <v>100</v>
      </c>
      <c r="AD1968" s="93"/>
    </row>
    <row r="1969" spans="1:30" s="97" customFormat="1">
      <c r="A1969" s="97">
        <f t="shared" si="30"/>
        <v>1964</v>
      </c>
      <c r="C1969" s="51" t="str">
        <f>IF(AND(AdmittedwithRecentDischarge!$O2221&lt;&gt;"",AdmittedwithRecentDischarge!$I2221&lt;&gt;"",AdmittedwithRecentDischarge!$S2221&lt;&gt;""), AdmittedwithRecentDischarge!$S2221,"")</f>
        <v/>
      </c>
      <c r="D1969" s="97">
        <f>RANK($F1969,$F$6:$F$2005,0)+COUNTIF($F$6:$F1969,F1969)</f>
        <v>100</v>
      </c>
      <c r="I1969" s="93"/>
      <c r="K1969" s="51" t="str">
        <f>IF(AND(TransferLog!$J1985&lt;&gt;"",TransferLog!$L1985&lt;&gt;""), TransferLog!$L1985,"")</f>
        <v/>
      </c>
      <c r="L1969" s="97">
        <f t="array" ref="L1969">RANK($N1969,$N$6:$N$2005,0)+COUNTIF($N$6:$N1969,N1969)</f>
        <v>100</v>
      </c>
      <c r="Q1969" s="93"/>
      <c r="U1969" s="93"/>
      <c r="W1969" s="51" t="str">
        <f>IF(AND(AdmittedwithRecentDischarge!$O2221&lt;&gt;"",AdmittedwithRecentDischarge!$I2221&lt;&gt;"",AdmittedwithRecentDischarge!$W2221&lt;&gt;""), AdmittedwithRecentDischarge!$W2221,"")</f>
        <v/>
      </c>
      <c r="X1969" s="97">
        <f t="array" ref="X1969">RANK($Z1969,$Z$6:$Z$2005,0)+COUNTIF($Z$6:$Z1969,Z1969)</f>
        <v>100</v>
      </c>
      <c r="AD1969" s="93"/>
    </row>
    <row r="1970" spans="1:30" s="97" customFormat="1">
      <c r="A1970" s="97">
        <f t="shared" si="30"/>
        <v>1965</v>
      </c>
      <c r="C1970" s="51" t="str">
        <f>IF(AND(AdmittedwithRecentDischarge!$O2222&lt;&gt;"",AdmittedwithRecentDischarge!$I2222&lt;&gt;"",AdmittedwithRecentDischarge!$S2222&lt;&gt;""), AdmittedwithRecentDischarge!$S2222,"")</f>
        <v/>
      </c>
      <c r="D1970" s="97">
        <f>RANK($F1970,$F$6:$F$2005,0)+COUNTIF($F$6:$F1970,F1970)</f>
        <v>100</v>
      </c>
      <c r="I1970" s="93"/>
      <c r="K1970" s="51" t="str">
        <f>IF(AND(TransferLog!$J1986&lt;&gt;"",TransferLog!$L1986&lt;&gt;""), TransferLog!$L1986,"")</f>
        <v/>
      </c>
      <c r="L1970" s="97">
        <f t="array" ref="L1970">RANK($N1970,$N$6:$N$2005,0)+COUNTIF($N$6:$N1970,N1970)</f>
        <v>100</v>
      </c>
      <c r="Q1970" s="93"/>
      <c r="U1970" s="93"/>
      <c r="W1970" s="51" t="str">
        <f>IF(AND(AdmittedwithRecentDischarge!$O2222&lt;&gt;"",AdmittedwithRecentDischarge!$I2222&lt;&gt;"",AdmittedwithRecentDischarge!$W2222&lt;&gt;""), AdmittedwithRecentDischarge!$W2222,"")</f>
        <v/>
      </c>
      <c r="X1970" s="97">
        <f t="array" ref="X1970">RANK($Z1970,$Z$6:$Z$2005,0)+COUNTIF($Z$6:$Z1970,Z1970)</f>
        <v>100</v>
      </c>
      <c r="AD1970" s="93"/>
    </row>
    <row r="1971" spans="1:30" s="97" customFormat="1">
      <c r="A1971" s="97">
        <f t="shared" si="30"/>
        <v>1966</v>
      </c>
      <c r="C1971" s="51" t="str">
        <f>IF(AND(AdmittedwithRecentDischarge!$O2223&lt;&gt;"",AdmittedwithRecentDischarge!$I2223&lt;&gt;"",AdmittedwithRecentDischarge!$S2223&lt;&gt;""), AdmittedwithRecentDischarge!$S2223,"")</f>
        <v/>
      </c>
      <c r="D1971" s="97">
        <f>RANK($F1971,$F$6:$F$2005,0)+COUNTIF($F$6:$F1971,F1971)</f>
        <v>100</v>
      </c>
      <c r="I1971" s="93"/>
      <c r="K1971" s="51" t="str">
        <f>IF(AND(TransferLog!$J1987&lt;&gt;"",TransferLog!$L1987&lt;&gt;""), TransferLog!$L1987,"")</f>
        <v/>
      </c>
      <c r="L1971" s="97">
        <f t="array" ref="L1971">RANK($N1971,$N$6:$N$2005,0)+COUNTIF($N$6:$N1971,N1971)</f>
        <v>100</v>
      </c>
      <c r="Q1971" s="93"/>
      <c r="U1971" s="93"/>
      <c r="W1971" s="51" t="str">
        <f>IF(AND(AdmittedwithRecentDischarge!$O2223&lt;&gt;"",AdmittedwithRecentDischarge!$I2223&lt;&gt;"",AdmittedwithRecentDischarge!$W2223&lt;&gt;""), AdmittedwithRecentDischarge!$W2223,"")</f>
        <v/>
      </c>
      <c r="X1971" s="97">
        <f t="array" ref="X1971">RANK($Z1971,$Z$6:$Z$2005,0)+COUNTIF($Z$6:$Z1971,Z1971)</f>
        <v>100</v>
      </c>
      <c r="AD1971" s="93"/>
    </row>
    <row r="1972" spans="1:30" s="97" customFormat="1">
      <c r="A1972" s="97">
        <f t="shared" si="30"/>
        <v>1967</v>
      </c>
      <c r="C1972" s="51" t="str">
        <f>IF(AND(AdmittedwithRecentDischarge!$O2224&lt;&gt;"",AdmittedwithRecentDischarge!$I2224&lt;&gt;"",AdmittedwithRecentDischarge!$S2224&lt;&gt;""), AdmittedwithRecentDischarge!$S2224,"")</f>
        <v/>
      </c>
      <c r="D1972" s="97">
        <f>RANK($F1972,$F$6:$F$2005,0)+COUNTIF($F$6:$F1972,F1972)</f>
        <v>100</v>
      </c>
      <c r="I1972" s="93"/>
      <c r="K1972" s="51" t="str">
        <f>IF(AND(TransferLog!$J1988&lt;&gt;"",TransferLog!$L1988&lt;&gt;""), TransferLog!$L1988,"")</f>
        <v/>
      </c>
      <c r="L1972" s="97">
        <f t="array" ref="L1972">RANK($N1972,$N$6:$N$2005,0)+COUNTIF($N$6:$N1972,N1972)</f>
        <v>100</v>
      </c>
      <c r="Q1972" s="93"/>
      <c r="U1972" s="93"/>
      <c r="W1972" s="51" t="str">
        <f>IF(AND(AdmittedwithRecentDischarge!$O2224&lt;&gt;"",AdmittedwithRecentDischarge!$I2224&lt;&gt;"",AdmittedwithRecentDischarge!$W2224&lt;&gt;""), AdmittedwithRecentDischarge!$W2224,"")</f>
        <v/>
      </c>
      <c r="X1972" s="97">
        <f t="array" ref="X1972">RANK($Z1972,$Z$6:$Z$2005,0)+COUNTIF($Z$6:$Z1972,Z1972)</f>
        <v>100</v>
      </c>
      <c r="AD1972" s="93"/>
    </row>
    <row r="1973" spans="1:30" s="97" customFormat="1">
      <c r="A1973" s="97">
        <f t="shared" si="30"/>
        <v>1968</v>
      </c>
      <c r="C1973" s="51" t="str">
        <f>IF(AND(AdmittedwithRecentDischarge!$O2225&lt;&gt;"",AdmittedwithRecentDischarge!$I2225&lt;&gt;"",AdmittedwithRecentDischarge!$S2225&lt;&gt;""), AdmittedwithRecentDischarge!$S2225,"")</f>
        <v/>
      </c>
      <c r="D1973" s="97">
        <f>RANK($F1973,$F$6:$F$2005,0)+COUNTIF($F$6:$F1973,F1973)</f>
        <v>100</v>
      </c>
      <c r="I1973" s="93"/>
      <c r="K1973" s="51" t="str">
        <f>IF(AND(TransferLog!$J1989&lt;&gt;"",TransferLog!$L1989&lt;&gt;""), TransferLog!$L1989,"")</f>
        <v/>
      </c>
      <c r="L1973" s="97">
        <f t="array" ref="L1973">RANK($N1973,$N$6:$N$2005,0)+COUNTIF($N$6:$N1973,N1973)</f>
        <v>100</v>
      </c>
      <c r="Q1973" s="93"/>
      <c r="U1973" s="93"/>
      <c r="W1973" s="51" t="str">
        <f>IF(AND(AdmittedwithRecentDischarge!$O2225&lt;&gt;"",AdmittedwithRecentDischarge!$I2225&lt;&gt;"",AdmittedwithRecentDischarge!$W2225&lt;&gt;""), AdmittedwithRecentDischarge!$W2225,"")</f>
        <v/>
      </c>
      <c r="X1973" s="97">
        <f t="array" ref="X1973">RANK($Z1973,$Z$6:$Z$2005,0)+COUNTIF($Z$6:$Z1973,Z1973)</f>
        <v>100</v>
      </c>
      <c r="AD1973" s="93"/>
    </row>
    <row r="1974" spans="1:30" s="97" customFormat="1">
      <c r="A1974" s="97">
        <f t="shared" si="30"/>
        <v>1969</v>
      </c>
      <c r="C1974" s="51" t="str">
        <f>IF(AND(AdmittedwithRecentDischarge!$O2226&lt;&gt;"",AdmittedwithRecentDischarge!$I2226&lt;&gt;"",AdmittedwithRecentDischarge!$S2226&lt;&gt;""), AdmittedwithRecentDischarge!$S2226,"")</f>
        <v/>
      </c>
      <c r="D1974" s="97">
        <f>RANK($F1974,$F$6:$F$2005,0)+COUNTIF($F$6:$F1974,F1974)</f>
        <v>100</v>
      </c>
      <c r="I1974" s="93"/>
      <c r="K1974" s="51" t="str">
        <f>IF(AND(TransferLog!$J1990&lt;&gt;"",TransferLog!$L1990&lt;&gt;""), TransferLog!$L1990,"")</f>
        <v/>
      </c>
      <c r="L1974" s="97">
        <f t="array" ref="L1974">RANK($N1974,$N$6:$N$2005,0)+COUNTIF($N$6:$N1974,N1974)</f>
        <v>100</v>
      </c>
      <c r="Q1974" s="93"/>
      <c r="U1974" s="93"/>
      <c r="W1974" s="51" t="str">
        <f>IF(AND(AdmittedwithRecentDischarge!$O2226&lt;&gt;"",AdmittedwithRecentDischarge!$I2226&lt;&gt;"",AdmittedwithRecentDischarge!$W2226&lt;&gt;""), AdmittedwithRecentDischarge!$W2226,"")</f>
        <v/>
      </c>
      <c r="X1974" s="97">
        <f t="array" ref="X1974">RANK($Z1974,$Z$6:$Z$2005,0)+COUNTIF($Z$6:$Z1974,Z1974)</f>
        <v>100</v>
      </c>
      <c r="AD1974" s="93"/>
    </row>
    <row r="1975" spans="1:30" s="97" customFormat="1">
      <c r="A1975" s="97">
        <f t="shared" si="30"/>
        <v>1970</v>
      </c>
      <c r="C1975" s="51" t="str">
        <f>IF(AND(AdmittedwithRecentDischarge!$O2227&lt;&gt;"",AdmittedwithRecentDischarge!$I2227&lt;&gt;"",AdmittedwithRecentDischarge!$S2227&lt;&gt;""), AdmittedwithRecentDischarge!$S2227,"")</f>
        <v/>
      </c>
      <c r="D1975" s="97">
        <f>RANK($F1975,$F$6:$F$2005,0)+COUNTIF($F$6:$F1975,F1975)</f>
        <v>100</v>
      </c>
      <c r="I1975" s="93"/>
      <c r="K1975" s="51" t="str">
        <f>IF(AND(TransferLog!$J1991&lt;&gt;"",TransferLog!$L1991&lt;&gt;""), TransferLog!$L1991,"")</f>
        <v/>
      </c>
      <c r="L1975" s="97">
        <f t="array" ref="L1975">RANK($N1975,$N$6:$N$2005,0)+COUNTIF($N$6:$N1975,N1975)</f>
        <v>100</v>
      </c>
      <c r="Q1975" s="93"/>
      <c r="U1975" s="93"/>
      <c r="W1975" s="51" t="str">
        <f>IF(AND(AdmittedwithRecentDischarge!$O2227&lt;&gt;"",AdmittedwithRecentDischarge!$I2227&lt;&gt;"",AdmittedwithRecentDischarge!$W2227&lt;&gt;""), AdmittedwithRecentDischarge!$W2227,"")</f>
        <v/>
      </c>
      <c r="X1975" s="97">
        <f t="array" ref="X1975">RANK($Z1975,$Z$6:$Z$2005,0)+COUNTIF($Z$6:$Z1975,Z1975)</f>
        <v>100</v>
      </c>
      <c r="AD1975" s="93"/>
    </row>
    <row r="1976" spans="1:30" s="97" customFormat="1">
      <c r="A1976" s="97">
        <f t="shared" si="30"/>
        <v>1971</v>
      </c>
      <c r="C1976" s="51" t="str">
        <f>IF(AND(AdmittedwithRecentDischarge!$O2228&lt;&gt;"",AdmittedwithRecentDischarge!$I2228&lt;&gt;"",AdmittedwithRecentDischarge!$S2228&lt;&gt;""), AdmittedwithRecentDischarge!$S2228,"")</f>
        <v/>
      </c>
      <c r="D1976" s="97">
        <f>RANK($F1976,$F$6:$F$2005,0)+COUNTIF($F$6:$F1976,F1976)</f>
        <v>100</v>
      </c>
      <c r="I1976" s="93"/>
      <c r="K1976" s="51" t="str">
        <f>IF(AND(TransferLog!$J1992&lt;&gt;"",TransferLog!$L1992&lt;&gt;""), TransferLog!$L1992,"")</f>
        <v/>
      </c>
      <c r="L1976" s="97">
        <f t="array" ref="L1976">RANK($N1976,$N$6:$N$2005,0)+COUNTIF($N$6:$N1976,N1976)</f>
        <v>100</v>
      </c>
      <c r="Q1976" s="93"/>
      <c r="U1976" s="93"/>
      <c r="W1976" s="51" t="str">
        <f>IF(AND(AdmittedwithRecentDischarge!$O2228&lt;&gt;"",AdmittedwithRecentDischarge!$I2228&lt;&gt;"",AdmittedwithRecentDischarge!$W2228&lt;&gt;""), AdmittedwithRecentDischarge!$W2228,"")</f>
        <v/>
      </c>
      <c r="X1976" s="97">
        <f t="array" ref="X1976">RANK($Z1976,$Z$6:$Z$2005,0)+COUNTIF($Z$6:$Z1976,Z1976)</f>
        <v>100</v>
      </c>
      <c r="AD1976" s="93"/>
    </row>
    <row r="1977" spans="1:30" s="97" customFormat="1">
      <c r="A1977" s="97">
        <f t="shared" si="30"/>
        <v>1972</v>
      </c>
      <c r="C1977" s="51" t="str">
        <f>IF(AND(AdmittedwithRecentDischarge!$O2229&lt;&gt;"",AdmittedwithRecentDischarge!$I2229&lt;&gt;"",AdmittedwithRecentDischarge!$S2229&lt;&gt;""), AdmittedwithRecentDischarge!$S2229,"")</f>
        <v/>
      </c>
      <c r="D1977" s="97">
        <f>RANK($F1977,$F$6:$F$2005,0)+COUNTIF($F$6:$F1977,F1977)</f>
        <v>100</v>
      </c>
      <c r="I1977" s="93"/>
      <c r="K1977" s="51" t="str">
        <f>IF(AND(TransferLog!$J1993&lt;&gt;"",TransferLog!$L1993&lt;&gt;""), TransferLog!$L1993,"")</f>
        <v/>
      </c>
      <c r="L1977" s="97">
        <f t="array" ref="L1977">RANK($N1977,$N$6:$N$2005,0)+COUNTIF($N$6:$N1977,N1977)</f>
        <v>100</v>
      </c>
      <c r="Q1977" s="93"/>
      <c r="U1977" s="93"/>
      <c r="W1977" s="51" t="str">
        <f>IF(AND(AdmittedwithRecentDischarge!$O2229&lt;&gt;"",AdmittedwithRecentDischarge!$I2229&lt;&gt;"",AdmittedwithRecentDischarge!$W2229&lt;&gt;""), AdmittedwithRecentDischarge!$W2229,"")</f>
        <v/>
      </c>
      <c r="X1977" s="97">
        <f t="array" ref="X1977">RANK($Z1977,$Z$6:$Z$2005,0)+COUNTIF($Z$6:$Z1977,Z1977)</f>
        <v>100</v>
      </c>
      <c r="AD1977" s="93"/>
    </row>
    <row r="1978" spans="1:30" s="97" customFormat="1">
      <c r="A1978" s="97">
        <f t="shared" si="30"/>
        <v>1973</v>
      </c>
      <c r="C1978" s="51" t="str">
        <f>IF(AND(AdmittedwithRecentDischarge!$O2230&lt;&gt;"",AdmittedwithRecentDischarge!$I2230&lt;&gt;"",AdmittedwithRecentDischarge!$S2230&lt;&gt;""), AdmittedwithRecentDischarge!$S2230,"")</f>
        <v/>
      </c>
      <c r="D1978" s="97">
        <f>RANK($F1978,$F$6:$F$2005,0)+COUNTIF($F$6:$F1978,F1978)</f>
        <v>100</v>
      </c>
      <c r="I1978" s="93"/>
      <c r="K1978" s="51" t="str">
        <f>IF(AND(TransferLog!$J1994&lt;&gt;"",TransferLog!$L1994&lt;&gt;""), TransferLog!$L1994,"")</f>
        <v/>
      </c>
      <c r="L1978" s="97">
        <f t="array" ref="L1978">RANK($N1978,$N$6:$N$2005,0)+COUNTIF($N$6:$N1978,N1978)</f>
        <v>100</v>
      </c>
      <c r="Q1978" s="93"/>
      <c r="U1978" s="93"/>
      <c r="W1978" s="51" t="str">
        <f>IF(AND(AdmittedwithRecentDischarge!$O2230&lt;&gt;"",AdmittedwithRecentDischarge!$I2230&lt;&gt;"",AdmittedwithRecentDischarge!$W2230&lt;&gt;""), AdmittedwithRecentDischarge!$W2230,"")</f>
        <v/>
      </c>
      <c r="X1978" s="97">
        <f t="array" ref="X1978">RANK($Z1978,$Z$6:$Z$2005,0)+COUNTIF($Z$6:$Z1978,Z1978)</f>
        <v>100</v>
      </c>
      <c r="AD1978" s="93"/>
    </row>
    <row r="1979" spans="1:30" s="97" customFormat="1">
      <c r="A1979" s="97">
        <f t="shared" si="30"/>
        <v>1974</v>
      </c>
      <c r="C1979" s="51" t="str">
        <f>IF(AND(AdmittedwithRecentDischarge!$O2231&lt;&gt;"",AdmittedwithRecentDischarge!$I2231&lt;&gt;"",AdmittedwithRecentDischarge!$S2231&lt;&gt;""), AdmittedwithRecentDischarge!$S2231,"")</f>
        <v/>
      </c>
      <c r="D1979" s="97">
        <f>RANK($F1979,$F$6:$F$2005,0)+COUNTIF($F$6:$F1979,F1979)</f>
        <v>100</v>
      </c>
      <c r="I1979" s="93"/>
      <c r="K1979" s="51" t="str">
        <f>IF(AND(TransferLog!$J1995&lt;&gt;"",TransferLog!$L1995&lt;&gt;""), TransferLog!$L1995,"")</f>
        <v/>
      </c>
      <c r="L1979" s="97">
        <f t="array" ref="L1979">RANK($N1979,$N$6:$N$2005,0)+COUNTIF($N$6:$N1979,N1979)</f>
        <v>100</v>
      </c>
      <c r="Q1979" s="93"/>
      <c r="U1979" s="93"/>
      <c r="W1979" s="51" t="str">
        <f>IF(AND(AdmittedwithRecentDischarge!$O2231&lt;&gt;"",AdmittedwithRecentDischarge!$I2231&lt;&gt;"",AdmittedwithRecentDischarge!$W2231&lt;&gt;""), AdmittedwithRecentDischarge!$W2231,"")</f>
        <v/>
      </c>
      <c r="X1979" s="97">
        <f t="array" ref="X1979">RANK($Z1979,$Z$6:$Z$2005,0)+COUNTIF($Z$6:$Z1979,Z1979)</f>
        <v>100</v>
      </c>
      <c r="AD1979" s="93"/>
    </row>
    <row r="1980" spans="1:30" s="97" customFormat="1">
      <c r="A1980" s="97">
        <f t="shared" si="30"/>
        <v>1975</v>
      </c>
      <c r="C1980" s="51" t="str">
        <f>IF(AND(AdmittedwithRecentDischarge!$O2232&lt;&gt;"",AdmittedwithRecentDischarge!$I2232&lt;&gt;"",AdmittedwithRecentDischarge!$S2232&lt;&gt;""), AdmittedwithRecentDischarge!$S2232,"")</f>
        <v/>
      </c>
      <c r="D1980" s="97">
        <f>RANK($F1980,$F$6:$F$2005,0)+COUNTIF($F$6:$F1980,F1980)</f>
        <v>100</v>
      </c>
      <c r="I1980" s="93"/>
      <c r="K1980" s="51" t="str">
        <f>IF(AND(TransferLog!$J1996&lt;&gt;"",TransferLog!$L1996&lt;&gt;""), TransferLog!$L1996,"")</f>
        <v/>
      </c>
      <c r="L1980" s="97">
        <f t="array" ref="L1980">RANK($N1980,$N$6:$N$2005,0)+COUNTIF($N$6:$N1980,N1980)</f>
        <v>100</v>
      </c>
      <c r="Q1980" s="93"/>
      <c r="U1980" s="93"/>
      <c r="W1980" s="51" t="str">
        <f>IF(AND(AdmittedwithRecentDischarge!$O2232&lt;&gt;"",AdmittedwithRecentDischarge!$I2232&lt;&gt;"",AdmittedwithRecentDischarge!$W2232&lt;&gt;""), AdmittedwithRecentDischarge!$W2232,"")</f>
        <v/>
      </c>
      <c r="X1980" s="97">
        <f t="array" ref="X1980">RANK($Z1980,$Z$6:$Z$2005,0)+COUNTIF($Z$6:$Z1980,Z1980)</f>
        <v>100</v>
      </c>
      <c r="AD1980" s="93"/>
    </row>
    <row r="1981" spans="1:30" s="97" customFormat="1">
      <c r="A1981" s="97">
        <f t="shared" si="30"/>
        <v>1976</v>
      </c>
      <c r="C1981" s="51" t="str">
        <f>IF(AND(AdmittedwithRecentDischarge!$O2233&lt;&gt;"",AdmittedwithRecentDischarge!$I2233&lt;&gt;"",AdmittedwithRecentDischarge!$S2233&lt;&gt;""), AdmittedwithRecentDischarge!$S2233,"")</f>
        <v/>
      </c>
      <c r="D1981" s="97">
        <f>RANK($F1981,$F$6:$F$2005,0)+COUNTIF($F$6:$F1981,F1981)</f>
        <v>100</v>
      </c>
      <c r="I1981" s="93"/>
      <c r="K1981" s="51" t="str">
        <f>IF(AND(TransferLog!$J1997&lt;&gt;"",TransferLog!$L1997&lt;&gt;""), TransferLog!$L1997,"")</f>
        <v/>
      </c>
      <c r="L1981" s="97">
        <f t="array" ref="L1981">RANK($N1981,$N$6:$N$2005,0)+COUNTIF($N$6:$N1981,N1981)</f>
        <v>100</v>
      </c>
      <c r="Q1981" s="93"/>
      <c r="U1981" s="93"/>
      <c r="W1981" s="51" t="str">
        <f>IF(AND(AdmittedwithRecentDischarge!$O2233&lt;&gt;"",AdmittedwithRecentDischarge!$I2233&lt;&gt;"",AdmittedwithRecentDischarge!$W2233&lt;&gt;""), AdmittedwithRecentDischarge!$W2233,"")</f>
        <v/>
      </c>
      <c r="X1981" s="97">
        <f t="array" ref="X1981">RANK($Z1981,$Z$6:$Z$2005,0)+COUNTIF($Z$6:$Z1981,Z1981)</f>
        <v>100</v>
      </c>
      <c r="AD1981" s="93"/>
    </row>
    <row r="1982" spans="1:30" s="97" customFormat="1">
      <c r="A1982" s="97">
        <f t="shared" si="30"/>
        <v>1977</v>
      </c>
      <c r="C1982" s="51" t="str">
        <f>IF(AND(AdmittedwithRecentDischarge!$O2234&lt;&gt;"",AdmittedwithRecentDischarge!$I2234&lt;&gt;"",AdmittedwithRecentDischarge!$S2234&lt;&gt;""), AdmittedwithRecentDischarge!$S2234,"")</f>
        <v/>
      </c>
      <c r="D1982" s="97">
        <f>RANK($F1982,$F$6:$F$2005,0)+COUNTIF($F$6:$F1982,F1982)</f>
        <v>100</v>
      </c>
      <c r="I1982" s="93"/>
      <c r="K1982" s="51" t="str">
        <f>IF(AND(TransferLog!$J1998&lt;&gt;"",TransferLog!$L1998&lt;&gt;""), TransferLog!$L1998,"")</f>
        <v/>
      </c>
      <c r="L1982" s="97">
        <f t="array" ref="L1982">RANK($N1982,$N$6:$N$2005,0)+COUNTIF($N$6:$N1982,N1982)</f>
        <v>100</v>
      </c>
      <c r="Q1982" s="93"/>
      <c r="U1982" s="93"/>
      <c r="W1982" s="51" t="str">
        <f>IF(AND(AdmittedwithRecentDischarge!$O2234&lt;&gt;"",AdmittedwithRecentDischarge!$I2234&lt;&gt;"",AdmittedwithRecentDischarge!$W2234&lt;&gt;""), AdmittedwithRecentDischarge!$W2234,"")</f>
        <v/>
      </c>
      <c r="X1982" s="97">
        <f t="array" ref="X1982">RANK($Z1982,$Z$6:$Z$2005,0)+COUNTIF($Z$6:$Z1982,Z1982)</f>
        <v>100</v>
      </c>
      <c r="AD1982" s="93"/>
    </row>
    <row r="1983" spans="1:30" s="97" customFormat="1">
      <c r="A1983" s="97">
        <f t="shared" si="30"/>
        <v>1978</v>
      </c>
      <c r="C1983" s="51" t="str">
        <f>IF(AND(AdmittedwithRecentDischarge!$O2235&lt;&gt;"",AdmittedwithRecentDischarge!$I2235&lt;&gt;"",AdmittedwithRecentDischarge!$S2235&lt;&gt;""), AdmittedwithRecentDischarge!$S2235,"")</f>
        <v/>
      </c>
      <c r="D1983" s="97">
        <f>RANK($F1983,$F$6:$F$2005,0)+COUNTIF($F$6:$F1983,F1983)</f>
        <v>100</v>
      </c>
      <c r="I1983" s="93"/>
      <c r="K1983" s="51" t="str">
        <f>IF(AND(TransferLog!$J1999&lt;&gt;"",TransferLog!$L1999&lt;&gt;""), TransferLog!$L1999,"")</f>
        <v/>
      </c>
      <c r="L1983" s="97">
        <f t="array" ref="L1983">RANK($N1983,$N$6:$N$2005,0)+COUNTIF($N$6:$N1983,N1983)</f>
        <v>100</v>
      </c>
      <c r="Q1983" s="93"/>
      <c r="U1983" s="93"/>
      <c r="W1983" s="51" t="str">
        <f>IF(AND(AdmittedwithRecentDischarge!$O2235&lt;&gt;"",AdmittedwithRecentDischarge!$I2235&lt;&gt;"",AdmittedwithRecentDischarge!$W2235&lt;&gt;""), AdmittedwithRecentDischarge!$W2235,"")</f>
        <v/>
      </c>
      <c r="X1983" s="97">
        <f t="array" ref="X1983">RANK($Z1983,$Z$6:$Z$2005,0)+COUNTIF($Z$6:$Z1983,Z1983)</f>
        <v>100</v>
      </c>
      <c r="AD1983" s="93"/>
    </row>
    <row r="1984" spans="1:30" s="97" customFormat="1">
      <c r="A1984" s="97">
        <f t="shared" si="30"/>
        <v>1979</v>
      </c>
      <c r="C1984" s="51" t="str">
        <f>IF(AND(AdmittedwithRecentDischarge!$O2236&lt;&gt;"",AdmittedwithRecentDischarge!$I2236&lt;&gt;"",AdmittedwithRecentDischarge!$S2236&lt;&gt;""), AdmittedwithRecentDischarge!$S2236,"")</f>
        <v/>
      </c>
      <c r="D1984" s="97">
        <f>RANK($F1984,$F$6:$F$2005,0)+COUNTIF($F$6:$F1984,F1984)</f>
        <v>100</v>
      </c>
      <c r="I1984" s="93"/>
      <c r="K1984" s="51" t="str">
        <f>IF(AND(TransferLog!$J2000&lt;&gt;"",TransferLog!$L2000&lt;&gt;""), TransferLog!$L2000,"")</f>
        <v/>
      </c>
      <c r="L1984" s="97">
        <f t="array" ref="L1984">RANK($N1984,$N$6:$N$2005,0)+COUNTIF($N$6:$N1984,N1984)</f>
        <v>100</v>
      </c>
      <c r="Q1984" s="93"/>
      <c r="U1984" s="93"/>
      <c r="W1984" s="51" t="str">
        <f>IF(AND(AdmittedwithRecentDischarge!$O2236&lt;&gt;"",AdmittedwithRecentDischarge!$I2236&lt;&gt;"",AdmittedwithRecentDischarge!$W2236&lt;&gt;""), AdmittedwithRecentDischarge!$W2236,"")</f>
        <v/>
      </c>
      <c r="X1984" s="97">
        <f t="array" ref="X1984">RANK($Z1984,$Z$6:$Z$2005,0)+COUNTIF($Z$6:$Z1984,Z1984)</f>
        <v>100</v>
      </c>
      <c r="AD1984" s="93"/>
    </row>
    <row r="1985" spans="1:30" s="97" customFormat="1">
      <c r="A1985" s="97">
        <f t="shared" si="30"/>
        <v>1980</v>
      </c>
      <c r="C1985" s="51" t="str">
        <f>IF(AND(AdmittedwithRecentDischarge!$O2237&lt;&gt;"",AdmittedwithRecentDischarge!$I2237&lt;&gt;"",AdmittedwithRecentDischarge!$S2237&lt;&gt;""), AdmittedwithRecentDischarge!$S2237,"")</f>
        <v/>
      </c>
      <c r="D1985" s="97">
        <f>RANK($F1985,$F$6:$F$2005,0)+COUNTIF($F$6:$F1985,F1985)</f>
        <v>100</v>
      </c>
      <c r="I1985" s="93"/>
      <c r="K1985" s="51" t="str">
        <f>IF(AND(TransferLog!$J2001&lt;&gt;"",TransferLog!$L2001&lt;&gt;""), TransferLog!$L2001,"")</f>
        <v/>
      </c>
      <c r="L1985" s="97">
        <f t="array" ref="L1985">RANK($N1985,$N$6:$N$2005,0)+COUNTIF($N$6:$N1985,N1985)</f>
        <v>100</v>
      </c>
      <c r="Q1985" s="93"/>
      <c r="U1985" s="93"/>
      <c r="W1985" s="51" t="str">
        <f>IF(AND(AdmittedwithRecentDischarge!$O2237&lt;&gt;"",AdmittedwithRecentDischarge!$I2237&lt;&gt;"",AdmittedwithRecentDischarge!$W2237&lt;&gt;""), AdmittedwithRecentDischarge!$W2237,"")</f>
        <v/>
      </c>
      <c r="X1985" s="97">
        <f t="array" ref="X1985">RANK($Z1985,$Z$6:$Z$2005,0)+COUNTIF($Z$6:$Z1985,Z1985)</f>
        <v>100</v>
      </c>
      <c r="AD1985" s="93"/>
    </row>
    <row r="1986" spans="1:30" s="97" customFormat="1">
      <c r="A1986" s="97">
        <f t="shared" si="30"/>
        <v>1981</v>
      </c>
      <c r="C1986" s="51" t="str">
        <f>IF(AND(AdmittedwithRecentDischarge!$O2238&lt;&gt;"",AdmittedwithRecentDischarge!$I2238&lt;&gt;"",AdmittedwithRecentDischarge!$S2238&lt;&gt;""), AdmittedwithRecentDischarge!$S2238,"")</f>
        <v/>
      </c>
      <c r="D1986" s="97">
        <f>RANK($F1986,$F$6:$F$2005,0)+COUNTIF($F$6:$F1986,F1986)</f>
        <v>100</v>
      </c>
      <c r="I1986" s="93"/>
      <c r="K1986" s="51" t="str">
        <f>IF(AND(TransferLog!$J2002&lt;&gt;"",TransferLog!$L2002&lt;&gt;""), TransferLog!$L2002,"")</f>
        <v/>
      </c>
      <c r="L1986" s="97">
        <f t="array" ref="L1986">RANK($N1986,$N$6:$N$2005,0)+COUNTIF($N$6:$N1986,N1986)</f>
        <v>100</v>
      </c>
      <c r="Q1986" s="93"/>
      <c r="U1986" s="93"/>
      <c r="W1986" s="51" t="str">
        <f>IF(AND(AdmittedwithRecentDischarge!$O2238&lt;&gt;"",AdmittedwithRecentDischarge!$I2238&lt;&gt;"",AdmittedwithRecentDischarge!$W2238&lt;&gt;""), AdmittedwithRecentDischarge!$W2238,"")</f>
        <v/>
      </c>
      <c r="X1986" s="97">
        <f t="array" ref="X1986">RANK($Z1986,$Z$6:$Z$2005,0)+COUNTIF($Z$6:$Z1986,Z1986)</f>
        <v>100</v>
      </c>
      <c r="AD1986" s="93"/>
    </row>
    <row r="1987" spans="1:30" s="97" customFormat="1">
      <c r="A1987" s="97">
        <f t="shared" si="30"/>
        <v>1982</v>
      </c>
      <c r="C1987" s="51" t="str">
        <f>IF(AND(AdmittedwithRecentDischarge!$O2239&lt;&gt;"",AdmittedwithRecentDischarge!$I2239&lt;&gt;"",AdmittedwithRecentDischarge!$S2239&lt;&gt;""), AdmittedwithRecentDischarge!$S2239,"")</f>
        <v/>
      </c>
      <c r="D1987" s="97">
        <f>RANK($F1987,$F$6:$F$2005,0)+COUNTIF($F$6:$F1987,F1987)</f>
        <v>100</v>
      </c>
      <c r="I1987" s="93"/>
      <c r="K1987" s="51" t="str">
        <f>IF(AND(TransferLog!$J2003&lt;&gt;"",TransferLog!$L2003&lt;&gt;""), TransferLog!$L2003,"")</f>
        <v/>
      </c>
      <c r="L1987" s="97">
        <f t="array" ref="L1987">RANK($N1987,$N$6:$N$2005,0)+COUNTIF($N$6:$N1987,N1987)</f>
        <v>100</v>
      </c>
      <c r="Q1987" s="93"/>
      <c r="U1987" s="93"/>
      <c r="W1987" s="51" t="str">
        <f>IF(AND(AdmittedwithRecentDischarge!$O2239&lt;&gt;"",AdmittedwithRecentDischarge!$I2239&lt;&gt;"",AdmittedwithRecentDischarge!$W2239&lt;&gt;""), AdmittedwithRecentDischarge!$W2239,"")</f>
        <v/>
      </c>
      <c r="X1987" s="97">
        <f t="array" ref="X1987">RANK($Z1987,$Z$6:$Z$2005,0)+COUNTIF($Z$6:$Z1987,Z1987)</f>
        <v>100</v>
      </c>
      <c r="AD1987" s="93"/>
    </row>
    <row r="1988" spans="1:30" s="97" customFormat="1">
      <c r="A1988" s="97">
        <f t="shared" si="30"/>
        <v>1983</v>
      </c>
      <c r="C1988" s="51" t="str">
        <f>IF(AND(AdmittedwithRecentDischarge!$O2240&lt;&gt;"",AdmittedwithRecentDischarge!$I2240&lt;&gt;"",AdmittedwithRecentDischarge!$S2240&lt;&gt;""), AdmittedwithRecentDischarge!$S2240,"")</f>
        <v/>
      </c>
      <c r="D1988" s="97">
        <f>RANK($F1988,$F$6:$F$2005,0)+COUNTIF($F$6:$F1988,F1988)</f>
        <v>100</v>
      </c>
      <c r="I1988" s="93"/>
      <c r="K1988" s="51" t="str">
        <f>IF(AND(TransferLog!$J2004&lt;&gt;"",TransferLog!$L2004&lt;&gt;""), TransferLog!$L2004,"")</f>
        <v/>
      </c>
      <c r="L1988" s="97">
        <f t="array" ref="L1988">RANK($N1988,$N$6:$N$2005,0)+COUNTIF($N$6:$N1988,N1988)</f>
        <v>100</v>
      </c>
      <c r="Q1988" s="93"/>
      <c r="U1988" s="93"/>
      <c r="W1988" s="51" t="str">
        <f>IF(AND(AdmittedwithRecentDischarge!$O2240&lt;&gt;"",AdmittedwithRecentDischarge!$I2240&lt;&gt;"",AdmittedwithRecentDischarge!$W2240&lt;&gt;""), AdmittedwithRecentDischarge!$W2240,"")</f>
        <v/>
      </c>
      <c r="X1988" s="97">
        <f t="array" ref="X1988">RANK($Z1988,$Z$6:$Z$2005,0)+COUNTIF($Z$6:$Z1988,Z1988)</f>
        <v>100</v>
      </c>
      <c r="AD1988" s="93"/>
    </row>
    <row r="1989" spans="1:30" s="97" customFormat="1">
      <c r="A1989" s="97">
        <f t="shared" si="30"/>
        <v>1984</v>
      </c>
      <c r="C1989" s="51" t="str">
        <f>IF(AND(AdmittedwithRecentDischarge!$O2241&lt;&gt;"",AdmittedwithRecentDischarge!$I2241&lt;&gt;"",AdmittedwithRecentDischarge!$S2241&lt;&gt;""), AdmittedwithRecentDischarge!$S2241,"")</f>
        <v/>
      </c>
      <c r="D1989" s="97">
        <f>RANK($F1989,$F$6:$F$2005,0)+COUNTIF($F$6:$F1989,F1989)</f>
        <v>100</v>
      </c>
      <c r="I1989" s="93"/>
      <c r="K1989" s="51" t="str">
        <f>IF(AND(TransferLog!$J2005&lt;&gt;"",TransferLog!$L2005&lt;&gt;""), TransferLog!$L2005,"")</f>
        <v/>
      </c>
      <c r="L1989" s="97">
        <f t="array" ref="L1989">RANK($N1989,$N$6:$N$2005,0)+COUNTIF($N$6:$N1989,N1989)</f>
        <v>100</v>
      </c>
      <c r="Q1989" s="93"/>
      <c r="U1989" s="93"/>
      <c r="W1989" s="51" t="str">
        <f>IF(AND(AdmittedwithRecentDischarge!$O2241&lt;&gt;"",AdmittedwithRecentDischarge!$I2241&lt;&gt;"",AdmittedwithRecentDischarge!$W2241&lt;&gt;""), AdmittedwithRecentDischarge!$W2241,"")</f>
        <v/>
      </c>
      <c r="X1989" s="97">
        <f t="array" ref="X1989">RANK($Z1989,$Z$6:$Z$2005,0)+COUNTIF($Z$6:$Z1989,Z1989)</f>
        <v>100</v>
      </c>
      <c r="AD1989" s="93"/>
    </row>
    <row r="1990" spans="1:30" s="97" customFormat="1">
      <c r="A1990" s="97">
        <f t="shared" si="30"/>
        <v>1985</v>
      </c>
      <c r="C1990" s="51" t="str">
        <f>IF(AND(AdmittedwithRecentDischarge!$O2242&lt;&gt;"",AdmittedwithRecentDischarge!$I2242&lt;&gt;"",AdmittedwithRecentDischarge!$S2242&lt;&gt;""), AdmittedwithRecentDischarge!$S2242,"")</f>
        <v/>
      </c>
      <c r="D1990" s="97">
        <f>RANK($F1990,$F$6:$F$2005,0)+COUNTIF($F$6:$F1990,F1990)</f>
        <v>100</v>
      </c>
      <c r="I1990" s="93"/>
      <c r="K1990" s="51" t="str">
        <f>IF(AND(TransferLog!$J2006&lt;&gt;"",TransferLog!$L2006&lt;&gt;""), TransferLog!$L2006,"")</f>
        <v/>
      </c>
      <c r="L1990" s="97">
        <f t="array" ref="L1990">RANK($N1990,$N$6:$N$2005,0)+COUNTIF($N$6:$N1990,N1990)</f>
        <v>100</v>
      </c>
      <c r="Q1990" s="93"/>
      <c r="U1990" s="93"/>
      <c r="W1990" s="51" t="str">
        <f>IF(AND(AdmittedwithRecentDischarge!$O2242&lt;&gt;"",AdmittedwithRecentDischarge!$I2242&lt;&gt;"",AdmittedwithRecentDischarge!$W2242&lt;&gt;""), AdmittedwithRecentDischarge!$W2242,"")</f>
        <v/>
      </c>
      <c r="X1990" s="97">
        <f t="array" ref="X1990">RANK($Z1990,$Z$6:$Z$2005,0)+COUNTIF($Z$6:$Z1990,Z1990)</f>
        <v>100</v>
      </c>
      <c r="AD1990" s="93"/>
    </row>
    <row r="1991" spans="1:30" s="97" customFormat="1">
      <c r="A1991" s="97">
        <f t="shared" ref="A1991:A2005" si="31">ROW()-5</f>
        <v>1986</v>
      </c>
      <c r="C1991" s="51" t="str">
        <f>IF(AND(AdmittedwithRecentDischarge!$O2243&lt;&gt;"",AdmittedwithRecentDischarge!$I2243&lt;&gt;"",AdmittedwithRecentDischarge!$S2243&lt;&gt;""), AdmittedwithRecentDischarge!$S2243,"")</f>
        <v/>
      </c>
      <c r="D1991" s="97">
        <f>RANK($F1991,$F$6:$F$2005,0)+COUNTIF($F$6:$F1991,F1991)</f>
        <v>100</v>
      </c>
      <c r="I1991" s="93"/>
      <c r="K1991" s="51" t="str">
        <f>IF(AND(TransferLog!$J2007&lt;&gt;"",TransferLog!$L2007&lt;&gt;""), TransferLog!$L2007,"")</f>
        <v/>
      </c>
      <c r="L1991" s="97">
        <f t="array" ref="L1991">RANK($N1991,$N$6:$N$2005,0)+COUNTIF($N$6:$N1991,N1991)</f>
        <v>100</v>
      </c>
      <c r="Q1991" s="93"/>
      <c r="U1991" s="93"/>
      <c r="W1991" s="51" t="str">
        <f>IF(AND(AdmittedwithRecentDischarge!$O2243&lt;&gt;"",AdmittedwithRecentDischarge!$I2243&lt;&gt;"",AdmittedwithRecentDischarge!$W2243&lt;&gt;""), AdmittedwithRecentDischarge!$W2243,"")</f>
        <v/>
      </c>
      <c r="X1991" s="97">
        <f t="array" ref="X1991">RANK($Z1991,$Z$6:$Z$2005,0)+COUNTIF($Z$6:$Z1991,Z1991)</f>
        <v>100</v>
      </c>
      <c r="AD1991" s="93"/>
    </row>
    <row r="1992" spans="1:30" s="97" customFormat="1">
      <c r="A1992" s="97">
        <f t="shared" si="31"/>
        <v>1987</v>
      </c>
      <c r="C1992" s="51" t="str">
        <f>IF(AND(AdmittedwithRecentDischarge!$O2244&lt;&gt;"",AdmittedwithRecentDischarge!$I2244&lt;&gt;"",AdmittedwithRecentDischarge!$S2244&lt;&gt;""), AdmittedwithRecentDischarge!$S2244,"")</f>
        <v/>
      </c>
      <c r="D1992" s="97">
        <f>RANK($F1992,$F$6:$F$2005,0)+COUNTIF($F$6:$F1992,F1992)</f>
        <v>100</v>
      </c>
      <c r="I1992" s="93"/>
      <c r="K1992" s="51" t="str">
        <f>IF(AND(TransferLog!$J2008&lt;&gt;"",TransferLog!$L2008&lt;&gt;""), TransferLog!$L2008,"")</f>
        <v/>
      </c>
      <c r="L1992" s="97">
        <f t="array" ref="L1992">RANK($N1992,$N$6:$N$2005,0)+COUNTIF($N$6:$N1992,N1992)</f>
        <v>100</v>
      </c>
      <c r="Q1992" s="93"/>
      <c r="U1992" s="93"/>
      <c r="W1992" s="51" t="str">
        <f>IF(AND(AdmittedwithRecentDischarge!$O2244&lt;&gt;"",AdmittedwithRecentDischarge!$I2244&lt;&gt;"",AdmittedwithRecentDischarge!$W2244&lt;&gt;""), AdmittedwithRecentDischarge!$W2244,"")</f>
        <v/>
      </c>
      <c r="X1992" s="97">
        <f t="array" ref="X1992">RANK($Z1992,$Z$6:$Z$2005,0)+COUNTIF($Z$6:$Z1992,Z1992)</f>
        <v>100</v>
      </c>
      <c r="AD1992" s="93"/>
    </row>
    <row r="1993" spans="1:30" s="97" customFormat="1">
      <c r="A1993" s="97">
        <f t="shared" si="31"/>
        <v>1988</v>
      </c>
      <c r="C1993" s="51" t="str">
        <f>IF(AND(AdmittedwithRecentDischarge!$O2245&lt;&gt;"",AdmittedwithRecentDischarge!$I2245&lt;&gt;"",AdmittedwithRecentDischarge!$S2245&lt;&gt;""), AdmittedwithRecentDischarge!$S2245,"")</f>
        <v/>
      </c>
      <c r="D1993" s="97">
        <f>RANK($F1993,$F$6:$F$2005,0)+COUNTIF($F$6:$F1993,F1993)</f>
        <v>100</v>
      </c>
      <c r="I1993" s="93"/>
      <c r="K1993" s="51" t="str">
        <f>IF(AND(TransferLog!$J2009&lt;&gt;"",TransferLog!$L2009&lt;&gt;""), TransferLog!$L2009,"")</f>
        <v/>
      </c>
      <c r="L1993" s="97">
        <f t="array" ref="L1993">RANK($N1993,$N$6:$N$2005,0)+COUNTIF($N$6:$N1993,N1993)</f>
        <v>100</v>
      </c>
      <c r="Q1993" s="93"/>
      <c r="U1993" s="93"/>
      <c r="W1993" s="51" t="str">
        <f>IF(AND(AdmittedwithRecentDischarge!$O2245&lt;&gt;"",AdmittedwithRecentDischarge!$I2245&lt;&gt;"",AdmittedwithRecentDischarge!$W2245&lt;&gt;""), AdmittedwithRecentDischarge!$W2245,"")</f>
        <v/>
      </c>
      <c r="X1993" s="97">
        <f t="array" ref="X1993">RANK($Z1993,$Z$6:$Z$2005,0)+COUNTIF($Z$6:$Z1993,Z1993)</f>
        <v>100</v>
      </c>
      <c r="AD1993" s="93"/>
    </row>
    <row r="1994" spans="1:30">
      <c r="A1994" s="97">
        <f t="shared" si="31"/>
        <v>1989</v>
      </c>
      <c r="B1994" s="97"/>
      <c r="C1994" s="51" t="str">
        <f>IF(AND(AdmittedwithRecentDischarge!$O2246&lt;&gt;"",AdmittedwithRecentDischarge!$I2246&lt;&gt;"",AdmittedwithRecentDischarge!$S2246&lt;&gt;""), AdmittedwithRecentDischarge!$S2246,"")</f>
        <v/>
      </c>
      <c r="D1994" s="97">
        <f>RANK($F1994,$F$6:$F$2005,0)+COUNTIF($F$6:$F1994,F1994)</f>
        <v>100</v>
      </c>
      <c r="E1994" s="97"/>
      <c r="F1994" s="97"/>
      <c r="G1994" s="97"/>
      <c r="H1994" s="97"/>
      <c r="I1994" s="93"/>
      <c r="J1994" s="97"/>
      <c r="K1994" s="51" t="str">
        <f>IF(AND(TransferLog!$J2010&lt;&gt;"",TransferLog!$L2010&lt;&gt;""), TransferLog!$L2010,"")</f>
        <v/>
      </c>
      <c r="L1994" s="97">
        <f t="array" ref="L1994">RANK($N1994,$N$6:$N$2005,0)+COUNTIF($N$6:$N1994,N1994)</f>
        <v>100</v>
      </c>
      <c r="M1994" s="97"/>
      <c r="N1994" s="97"/>
      <c r="O1994" s="97"/>
      <c r="P1994" s="97"/>
      <c r="Q1994" s="93"/>
      <c r="U1994" s="93"/>
      <c r="W1994" s="51" t="str">
        <f>IF(AND(AdmittedwithRecentDischarge!$O2246&lt;&gt;"",AdmittedwithRecentDischarge!$I2246&lt;&gt;"",AdmittedwithRecentDischarge!$W2246&lt;&gt;""), AdmittedwithRecentDischarge!$W2246,"")</f>
        <v/>
      </c>
      <c r="X1994" s="97">
        <f t="array" ref="X1994">RANK($Z1994,$Z$6:$Z$2005,0)+COUNTIF($Z$6:$Z1994,Z1994)</f>
        <v>100</v>
      </c>
      <c r="AC1994" s="97"/>
      <c r="AD1994" s="93"/>
    </row>
    <row r="1995" spans="1:30">
      <c r="A1995" s="97">
        <f t="shared" si="31"/>
        <v>1990</v>
      </c>
      <c r="B1995" s="97"/>
      <c r="C1995" s="51" t="str">
        <f>IF(AND(AdmittedwithRecentDischarge!$O2247&lt;&gt;"",AdmittedwithRecentDischarge!$I2247&lt;&gt;"",AdmittedwithRecentDischarge!$S2247&lt;&gt;""), AdmittedwithRecentDischarge!$S2247,"")</f>
        <v/>
      </c>
      <c r="D1995" s="97">
        <f>RANK($F1995,$F$6:$F$2005,0)+COUNTIF($F$6:$F1995,F1995)</f>
        <v>100</v>
      </c>
      <c r="E1995" s="97"/>
      <c r="F1995" s="97"/>
      <c r="G1995" s="97"/>
      <c r="H1995" s="97"/>
      <c r="I1995" s="93"/>
      <c r="J1995" s="97"/>
      <c r="K1995" s="51" t="str">
        <f>IF(AND(TransferLog!$J2011&lt;&gt;"",TransferLog!$L2011&lt;&gt;""), TransferLog!$L2011,"")</f>
        <v/>
      </c>
      <c r="L1995" s="97">
        <f t="array" ref="L1995">RANK($N1995,$N$6:$N$2005,0)+COUNTIF($N$6:$N1995,N1995)</f>
        <v>100</v>
      </c>
      <c r="M1995" s="97"/>
      <c r="N1995" s="97"/>
      <c r="O1995" s="97"/>
      <c r="P1995" s="97"/>
      <c r="Q1995" s="93"/>
      <c r="U1995" s="93"/>
      <c r="W1995" s="51" t="str">
        <f>IF(AND(AdmittedwithRecentDischarge!$O2247&lt;&gt;"",AdmittedwithRecentDischarge!$I2247&lt;&gt;"",AdmittedwithRecentDischarge!$W2247&lt;&gt;""), AdmittedwithRecentDischarge!$W2247,"")</f>
        <v/>
      </c>
      <c r="X1995" s="97">
        <f t="array" ref="X1995">RANK($Z1995,$Z$6:$Z$2005,0)+COUNTIF($Z$6:$Z1995,Z1995)</f>
        <v>100</v>
      </c>
      <c r="AC1995" s="97"/>
      <c r="AD1995" s="93"/>
    </row>
    <row r="1996" spans="1:30">
      <c r="A1996" s="97">
        <f t="shared" si="31"/>
        <v>1991</v>
      </c>
      <c r="B1996" s="97"/>
      <c r="C1996" s="51" t="str">
        <f>IF(AND(AdmittedwithRecentDischarge!$O2248&lt;&gt;"",AdmittedwithRecentDischarge!$I2248&lt;&gt;"",AdmittedwithRecentDischarge!$S2248&lt;&gt;""), AdmittedwithRecentDischarge!$S2248,"")</f>
        <v/>
      </c>
      <c r="D1996" s="97">
        <f>RANK($F1996,$F$6:$F$2005,0)+COUNTIF($F$6:$F1996,F1996)</f>
        <v>100</v>
      </c>
      <c r="E1996" s="97"/>
      <c r="F1996" s="97"/>
      <c r="G1996" s="97"/>
      <c r="H1996" s="97"/>
      <c r="I1996" s="93"/>
      <c r="J1996" s="97"/>
      <c r="K1996" s="51" t="str">
        <f>IF(AND(TransferLog!$J2012&lt;&gt;"",TransferLog!$L2012&lt;&gt;""), TransferLog!$L2012,"")</f>
        <v/>
      </c>
      <c r="L1996" s="97">
        <f t="array" ref="L1996">RANK($N1996,$N$6:$N$2005,0)+COUNTIF($N$6:$N1996,N1996)</f>
        <v>100</v>
      </c>
      <c r="M1996" s="97"/>
      <c r="N1996" s="97"/>
      <c r="O1996" s="97"/>
      <c r="P1996" s="97"/>
      <c r="Q1996" s="93"/>
      <c r="U1996" s="93"/>
      <c r="W1996" s="51" t="str">
        <f>IF(AND(AdmittedwithRecentDischarge!$O2248&lt;&gt;"",AdmittedwithRecentDischarge!$I2248&lt;&gt;"",AdmittedwithRecentDischarge!$W2248&lt;&gt;""), AdmittedwithRecentDischarge!$W2248,"")</f>
        <v/>
      </c>
      <c r="X1996" s="97">
        <f t="array" ref="X1996">RANK($Z1996,$Z$6:$Z$2005,0)+COUNTIF($Z$6:$Z1996,Z1996)</f>
        <v>100</v>
      </c>
      <c r="AC1996" s="97"/>
      <c r="AD1996" s="93"/>
    </row>
    <row r="1997" spans="1:30">
      <c r="A1997" s="97">
        <f t="shared" si="31"/>
        <v>1992</v>
      </c>
      <c r="B1997" s="97"/>
      <c r="C1997" s="51" t="str">
        <f>IF(AND(AdmittedwithRecentDischarge!$O2249&lt;&gt;"",AdmittedwithRecentDischarge!$I2249&lt;&gt;"",AdmittedwithRecentDischarge!$S2249&lt;&gt;""), AdmittedwithRecentDischarge!$S2249,"")</f>
        <v/>
      </c>
      <c r="D1997" s="97">
        <f>RANK($F1997,$F$6:$F$2005,0)+COUNTIF($F$6:$F1997,F1997)</f>
        <v>100</v>
      </c>
      <c r="E1997" s="97"/>
      <c r="F1997" s="97"/>
      <c r="G1997" s="97"/>
      <c r="H1997" s="97"/>
      <c r="I1997" s="93"/>
      <c r="J1997" s="97"/>
      <c r="K1997" s="51" t="str">
        <f>IF(AND(TransferLog!$J2013&lt;&gt;"",TransferLog!$L2013&lt;&gt;""), TransferLog!$L2013,"")</f>
        <v/>
      </c>
      <c r="L1997" s="97">
        <f t="array" ref="L1997">RANK($N1997,$N$6:$N$2005,0)+COUNTIF($N$6:$N1997,N1997)</f>
        <v>100</v>
      </c>
      <c r="M1997" s="97"/>
      <c r="N1997" s="97"/>
      <c r="O1997" s="97"/>
      <c r="P1997" s="97"/>
      <c r="Q1997" s="93"/>
      <c r="U1997" s="93"/>
      <c r="W1997" s="51" t="str">
        <f>IF(AND(AdmittedwithRecentDischarge!$O2249&lt;&gt;"",AdmittedwithRecentDischarge!$I2249&lt;&gt;"",AdmittedwithRecentDischarge!$W2249&lt;&gt;""), AdmittedwithRecentDischarge!$W2249,"")</f>
        <v/>
      </c>
      <c r="X1997" s="97">
        <f t="array" ref="X1997">RANK($Z1997,$Z$6:$Z$2005,0)+COUNTIF($Z$6:$Z1997,Z1997)</f>
        <v>100</v>
      </c>
      <c r="AC1997" s="97"/>
      <c r="AD1997" s="93"/>
    </row>
    <row r="1998" spans="1:30">
      <c r="A1998" s="97">
        <f t="shared" si="31"/>
        <v>1993</v>
      </c>
      <c r="B1998" s="97"/>
      <c r="C1998" s="51" t="str">
        <f>IF(AND(AdmittedwithRecentDischarge!$O2250&lt;&gt;"",AdmittedwithRecentDischarge!$I2250&lt;&gt;"",AdmittedwithRecentDischarge!$S2250&lt;&gt;""), AdmittedwithRecentDischarge!$S2250,"")</f>
        <v/>
      </c>
      <c r="D1998" s="97">
        <f>RANK($F1998,$F$6:$F$2005,0)+COUNTIF($F$6:$F1998,F1998)</f>
        <v>100</v>
      </c>
      <c r="E1998" s="97"/>
      <c r="F1998" s="97"/>
      <c r="G1998" s="97"/>
      <c r="H1998" s="97"/>
      <c r="I1998" s="93"/>
      <c r="J1998" s="97"/>
      <c r="K1998" s="51" t="str">
        <f>IF(AND(TransferLog!$J2014&lt;&gt;"",TransferLog!$L2014&lt;&gt;""), TransferLog!$L2014,"")</f>
        <v/>
      </c>
      <c r="L1998" s="97">
        <f t="array" ref="L1998">RANK($N1998,$N$6:$N$2005,0)+COUNTIF($N$6:$N1998,N1998)</f>
        <v>100</v>
      </c>
      <c r="M1998" s="97"/>
      <c r="N1998" s="97"/>
      <c r="O1998" s="97"/>
      <c r="P1998" s="97"/>
      <c r="Q1998" s="93"/>
      <c r="U1998" s="93"/>
      <c r="W1998" s="51" t="str">
        <f>IF(AND(AdmittedwithRecentDischarge!$O2250&lt;&gt;"",AdmittedwithRecentDischarge!$I2250&lt;&gt;"",AdmittedwithRecentDischarge!$W2250&lt;&gt;""), AdmittedwithRecentDischarge!$W2250,"")</f>
        <v/>
      </c>
      <c r="X1998" s="97">
        <f t="array" ref="X1998">RANK($Z1998,$Z$6:$Z$2005,0)+COUNTIF($Z$6:$Z1998,Z1998)</f>
        <v>100</v>
      </c>
      <c r="AC1998" s="97"/>
      <c r="AD1998" s="93"/>
    </row>
    <row r="1999" spans="1:30">
      <c r="A1999" s="97">
        <f t="shared" si="31"/>
        <v>1994</v>
      </c>
      <c r="B1999" s="97"/>
      <c r="C1999" s="51" t="str">
        <f>IF(AND(AdmittedwithRecentDischarge!$O2251&lt;&gt;"",AdmittedwithRecentDischarge!$I2251&lt;&gt;"",AdmittedwithRecentDischarge!$S2251&lt;&gt;""), AdmittedwithRecentDischarge!$S2251,"")</f>
        <v/>
      </c>
      <c r="D1999" s="97">
        <f>RANK($F1999,$F$6:$F$2005,0)+COUNTIF($F$6:$F1999,F1999)</f>
        <v>100</v>
      </c>
      <c r="E1999" s="97"/>
      <c r="F1999" s="97"/>
      <c r="G1999" s="97"/>
      <c r="H1999" s="97"/>
      <c r="I1999" s="93"/>
      <c r="J1999" s="97"/>
      <c r="K1999" s="51" t="str">
        <f>IF(AND(TransferLog!$J2015&lt;&gt;"",TransferLog!$L2015&lt;&gt;""), TransferLog!$L2015,"")</f>
        <v/>
      </c>
      <c r="L1999" s="97">
        <f t="array" ref="L1999">RANK($N1999,$N$6:$N$2005,0)+COUNTIF($N$6:$N1999,N1999)</f>
        <v>100</v>
      </c>
      <c r="M1999" s="97"/>
      <c r="N1999" s="97"/>
      <c r="O1999" s="97"/>
      <c r="P1999" s="97"/>
      <c r="Q1999" s="93"/>
      <c r="U1999" s="93"/>
      <c r="W1999" s="51" t="str">
        <f>IF(AND(AdmittedwithRecentDischarge!$O2251&lt;&gt;"",AdmittedwithRecentDischarge!$I2251&lt;&gt;"",AdmittedwithRecentDischarge!$W2251&lt;&gt;""), AdmittedwithRecentDischarge!$W2251,"")</f>
        <v/>
      </c>
      <c r="X1999" s="97">
        <f t="array" ref="X1999">RANK($Z1999,$Z$6:$Z$2005,0)+COUNTIF($Z$6:$Z1999,Z1999)</f>
        <v>100</v>
      </c>
      <c r="AC1999" s="97"/>
      <c r="AD1999" s="93"/>
    </row>
    <row r="2000" spans="1:30">
      <c r="A2000" s="97">
        <f t="shared" si="31"/>
        <v>1995</v>
      </c>
      <c r="B2000" s="97"/>
      <c r="C2000" s="51" t="str">
        <f>IF(AND(AdmittedwithRecentDischarge!$O2252&lt;&gt;"",AdmittedwithRecentDischarge!$I2252&lt;&gt;"",AdmittedwithRecentDischarge!$S2252&lt;&gt;""), AdmittedwithRecentDischarge!$S2252,"")</f>
        <v/>
      </c>
      <c r="D2000" s="97">
        <f>RANK($F2000,$F$6:$F$2005,0)+COUNTIF($F$6:$F2000,F2000)</f>
        <v>100</v>
      </c>
      <c r="E2000" s="97"/>
      <c r="F2000" s="97"/>
      <c r="G2000" s="97"/>
      <c r="H2000" s="97"/>
      <c r="I2000" s="93"/>
      <c r="J2000" s="97"/>
      <c r="K2000" s="51" t="str">
        <f>IF(AND(TransferLog!$J2016&lt;&gt;"",TransferLog!$L2016&lt;&gt;""), TransferLog!$L2016,"")</f>
        <v/>
      </c>
      <c r="L2000" s="97">
        <f t="array" ref="L2000">RANK($N2000,$N$6:$N$2005,0)+COUNTIF($N$6:$N2000,N2000)</f>
        <v>100</v>
      </c>
      <c r="M2000" s="97"/>
      <c r="N2000" s="97"/>
      <c r="O2000" s="97"/>
      <c r="P2000" s="97"/>
      <c r="Q2000" s="93"/>
      <c r="U2000" s="93"/>
      <c r="W2000" s="51" t="str">
        <f>IF(AND(AdmittedwithRecentDischarge!$O2252&lt;&gt;"",AdmittedwithRecentDischarge!$I2252&lt;&gt;"",AdmittedwithRecentDischarge!$W2252&lt;&gt;""), AdmittedwithRecentDischarge!$W2252,"")</f>
        <v/>
      </c>
      <c r="X2000" s="97">
        <f t="array" ref="X2000">RANK($Z2000,$Z$6:$Z$2005,0)+COUNTIF($Z$6:$Z2000,Z2000)</f>
        <v>100</v>
      </c>
      <c r="AC2000" s="97"/>
      <c r="AD2000" s="93"/>
    </row>
    <row r="2001" spans="1:30">
      <c r="A2001" s="97">
        <f t="shared" si="31"/>
        <v>1996</v>
      </c>
      <c r="B2001" s="97"/>
      <c r="C2001" s="51" t="str">
        <f>IF(AND(AdmittedwithRecentDischarge!$O2253&lt;&gt;"",AdmittedwithRecentDischarge!$I2253&lt;&gt;"",AdmittedwithRecentDischarge!$S2253&lt;&gt;""), AdmittedwithRecentDischarge!$S2253,"")</f>
        <v/>
      </c>
      <c r="D2001" s="97">
        <f>RANK($F2001,$F$6:$F$2005,0)+COUNTIF($F$6:$F2001,F2001)</f>
        <v>100</v>
      </c>
      <c r="E2001" s="97"/>
      <c r="F2001" s="97"/>
      <c r="G2001" s="97"/>
      <c r="H2001" s="97"/>
      <c r="I2001" s="93"/>
      <c r="J2001" s="97"/>
      <c r="K2001" s="51" t="str">
        <f>IF(AND(TransferLog!$J2017&lt;&gt;"",TransferLog!$L2017&lt;&gt;""), TransferLog!$L2017,"")</f>
        <v/>
      </c>
      <c r="L2001" s="97">
        <f t="array" ref="L2001">RANK($N2001,$N$6:$N$2005,0)+COUNTIF($N$6:$N2001,N2001)</f>
        <v>100</v>
      </c>
      <c r="M2001" s="97"/>
      <c r="N2001" s="97"/>
      <c r="O2001" s="97"/>
      <c r="P2001" s="97"/>
      <c r="Q2001" s="93"/>
      <c r="U2001" s="93"/>
      <c r="W2001" s="51" t="str">
        <f>IF(AND(AdmittedwithRecentDischarge!$O2253&lt;&gt;"",AdmittedwithRecentDischarge!$I2253&lt;&gt;"",AdmittedwithRecentDischarge!$W2253&lt;&gt;""), AdmittedwithRecentDischarge!$W2253,"")</f>
        <v/>
      </c>
      <c r="X2001" s="97">
        <f t="array" ref="X2001">RANK($Z2001,$Z$6:$Z$2005,0)+COUNTIF($Z$6:$Z2001,Z2001)</f>
        <v>100</v>
      </c>
      <c r="AC2001" s="97"/>
      <c r="AD2001" s="93"/>
    </row>
    <row r="2002" spans="1:30">
      <c r="A2002" s="97">
        <f t="shared" si="31"/>
        <v>1997</v>
      </c>
      <c r="B2002" s="97"/>
      <c r="C2002" s="51" t="str">
        <f>IF(AND(AdmittedwithRecentDischarge!$O2254&lt;&gt;"",AdmittedwithRecentDischarge!$I2254&lt;&gt;"",AdmittedwithRecentDischarge!$S2254&lt;&gt;""), AdmittedwithRecentDischarge!$S2254,"")</f>
        <v/>
      </c>
      <c r="D2002" s="97">
        <f>RANK($F2002,$F$6:$F$2005,0)+COUNTIF($F$6:$F2002,F2002)</f>
        <v>100</v>
      </c>
      <c r="E2002" s="97"/>
      <c r="F2002" s="97"/>
      <c r="G2002" s="97"/>
      <c r="H2002" s="97"/>
      <c r="I2002" s="93"/>
      <c r="J2002" s="97"/>
      <c r="K2002" s="51" t="str">
        <f>IF(AND(TransferLog!$J2018&lt;&gt;"",TransferLog!$L2018&lt;&gt;""), TransferLog!$L2018,"")</f>
        <v/>
      </c>
      <c r="L2002" s="97">
        <f t="array" ref="L2002">RANK($N2002,$N$6:$N$2005,0)+COUNTIF($N$6:$N2002,N2002)</f>
        <v>100</v>
      </c>
      <c r="M2002" s="97"/>
      <c r="N2002" s="97"/>
      <c r="O2002" s="97"/>
      <c r="P2002" s="97"/>
      <c r="Q2002" s="93"/>
      <c r="U2002" s="93"/>
      <c r="W2002" s="51" t="str">
        <f>IF(AND(AdmittedwithRecentDischarge!$O2254&lt;&gt;"",AdmittedwithRecentDischarge!$I2254&lt;&gt;"",AdmittedwithRecentDischarge!$W2254&lt;&gt;""), AdmittedwithRecentDischarge!$W2254,"")</f>
        <v/>
      </c>
      <c r="X2002" s="97">
        <f t="array" ref="X2002">RANK($Z2002,$Z$6:$Z$2005,0)+COUNTIF($Z$6:$Z2002,Z2002)</f>
        <v>100</v>
      </c>
      <c r="AC2002" s="97"/>
      <c r="AD2002" s="93"/>
    </row>
    <row r="2003" spans="1:30">
      <c r="A2003" s="97">
        <f t="shared" si="31"/>
        <v>1998</v>
      </c>
      <c r="B2003" s="97"/>
      <c r="C2003" s="51" t="str">
        <f>IF(AND(AdmittedwithRecentDischarge!$O2255&lt;&gt;"",AdmittedwithRecentDischarge!$I2255&lt;&gt;"",AdmittedwithRecentDischarge!$S2255&lt;&gt;""), AdmittedwithRecentDischarge!$S2255,"")</f>
        <v/>
      </c>
      <c r="D2003" s="97">
        <f>RANK($F2003,$F$6:$F$2005,0)+COUNTIF($F$6:$F2003,F2003)</f>
        <v>100</v>
      </c>
      <c r="E2003" s="97"/>
      <c r="F2003" s="97"/>
      <c r="G2003" s="97"/>
      <c r="H2003" s="97"/>
      <c r="I2003" s="93"/>
      <c r="J2003" s="97"/>
      <c r="K2003" s="51" t="str">
        <f>IF(AND(TransferLog!$J2019&lt;&gt;"",TransferLog!$L2019&lt;&gt;""), TransferLog!$L2019,"")</f>
        <v/>
      </c>
      <c r="L2003" s="97">
        <f t="array" ref="L2003">RANK($N2003,$N$6:$N$2005,0)+COUNTIF($N$6:$N2003,N2003)</f>
        <v>100</v>
      </c>
      <c r="M2003" s="97"/>
      <c r="N2003" s="97"/>
      <c r="O2003" s="97"/>
      <c r="P2003" s="97"/>
      <c r="Q2003" s="93"/>
      <c r="U2003" s="93"/>
      <c r="W2003" s="51" t="str">
        <f>IF(AND(AdmittedwithRecentDischarge!$O2255&lt;&gt;"",AdmittedwithRecentDischarge!$I2255&lt;&gt;"",AdmittedwithRecentDischarge!$W2255&lt;&gt;""), AdmittedwithRecentDischarge!$W2255,"")</f>
        <v/>
      </c>
      <c r="X2003" s="97">
        <f t="array" ref="X2003">RANK($Z2003,$Z$6:$Z$2005,0)+COUNTIF($Z$6:$Z2003,Z2003)</f>
        <v>100</v>
      </c>
      <c r="AC2003" s="97"/>
      <c r="AD2003" s="93"/>
    </row>
    <row r="2004" spans="1:30">
      <c r="A2004" s="97">
        <f t="shared" si="31"/>
        <v>1999</v>
      </c>
      <c r="B2004" s="97"/>
      <c r="C2004" s="51" t="str">
        <f>IF(AND(AdmittedwithRecentDischarge!$O2256&lt;&gt;"",AdmittedwithRecentDischarge!$I2256&lt;&gt;"",AdmittedwithRecentDischarge!$S2256&lt;&gt;""), AdmittedwithRecentDischarge!$S2256,"")</f>
        <v/>
      </c>
      <c r="D2004" s="97">
        <f>RANK($F2004,$F$6:$F$2005,0)+COUNTIF($F$6:$F2004,F2004)</f>
        <v>100</v>
      </c>
      <c r="E2004" s="97"/>
      <c r="F2004" s="97"/>
      <c r="G2004" s="97"/>
      <c r="H2004" s="97"/>
      <c r="I2004" s="93"/>
      <c r="J2004" s="97"/>
      <c r="K2004" s="51" t="str">
        <f>IF(AND(TransferLog!$J2020&lt;&gt;"",TransferLog!$L2020&lt;&gt;""), TransferLog!$L2020,"")</f>
        <v/>
      </c>
      <c r="L2004" s="97">
        <f t="array" ref="L2004">RANK($N2004,$N$6:$N$2005,0)+COUNTIF($N$6:$N2004,N2004)</f>
        <v>100</v>
      </c>
      <c r="M2004" s="97"/>
      <c r="N2004" s="97"/>
      <c r="O2004" s="97"/>
      <c r="P2004" s="97"/>
      <c r="Q2004" s="93"/>
      <c r="U2004" s="93"/>
      <c r="W2004" s="51" t="str">
        <f>IF(AND(AdmittedwithRecentDischarge!$O2256&lt;&gt;"",AdmittedwithRecentDischarge!$I2256&lt;&gt;"",AdmittedwithRecentDischarge!$W2256&lt;&gt;""), AdmittedwithRecentDischarge!$W2256,"")</f>
        <v/>
      </c>
      <c r="X2004" s="97">
        <f t="array" ref="X2004">RANK($Z2004,$Z$6:$Z$2005,0)+COUNTIF($Z$6:$Z2004,Z2004)</f>
        <v>100</v>
      </c>
      <c r="AC2004" s="97"/>
      <c r="AD2004" s="93"/>
    </row>
    <row r="2005" spans="1:30">
      <c r="A2005" s="97">
        <f t="shared" si="31"/>
        <v>2000</v>
      </c>
      <c r="B2005" s="97"/>
      <c r="C2005" s="51" t="str">
        <f>IF(AND(AdmittedwithRecentDischarge!$O2257&lt;&gt;"",AdmittedwithRecentDischarge!$I2257&lt;&gt;"",AdmittedwithRecentDischarge!$S2257&lt;&gt;""), AdmittedwithRecentDischarge!$S2257,"")</f>
        <v/>
      </c>
      <c r="D2005" s="97">
        <f>RANK($F2005,$F$6:$F$2005,0)+COUNTIF($F$6:$F2005,F2005)</f>
        <v>100</v>
      </c>
      <c r="E2005" s="97"/>
      <c r="F2005" s="97"/>
      <c r="G2005" s="97"/>
      <c r="H2005" s="97"/>
      <c r="I2005" s="93"/>
      <c r="J2005" s="97"/>
      <c r="K2005" s="51" t="str">
        <f>IF(AND(TransferLog!$J2021&lt;&gt;"",TransferLog!$L2021&lt;&gt;""), TransferLog!$L2021,"")</f>
        <v/>
      </c>
      <c r="L2005" s="97">
        <f t="array" ref="L2005">RANK($N2005,$N$6:$N$2005,0)+COUNTIF($N$6:$N2005,N2005)</f>
        <v>100</v>
      </c>
      <c r="M2005" s="97"/>
      <c r="N2005" s="97"/>
      <c r="O2005" s="97"/>
      <c r="P2005" s="97"/>
      <c r="Q2005" s="93"/>
      <c r="U2005" s="93"/>
      <c r="W2005" s="51" t="str">
        <f>IF(AND(AdmittedwithRecentDischarge!$O2257&lt;&gt;"",AdmittedwithRecentDischarge!$I2257&lt;&gt;"",AdmittedwithRecentDischarge!$W2257&lt;&gt;""), AdmittedwithRecentDischarge!$W2257,"")</f>
        <v/>
      </c>
      <c r="X2005" s="97">
        <f t="array" ref="X2005">RANK($Z2005,$Z$6:$Z$2005,0)+COUNTIF($Z$6:$Z2005,Z2005)</f>
        <v>100</v>
      </c>
      <c r="AC2005" s="97"/>
      <c r="AD2005" s="93"/>
    </row>
    <row r="2006" spans="1:30">
      <c r="A2006" s="81"/>
      <c r="B2006" s="81"/>
      <c r="C2006" s="82"/>
      <c r="D2006" s="82"/>
      <c r="E2006" s="81"/>
      <c r="F2006" s="81"/>
      <c r="G2006" s="81"/>
      <c r="H2006" s="81"/>
      <c r="I2006" s="81"/>
      <c r="J2006" s="81"/>
      <c r="K2006" s="81"/>
      <c r="L2006" s="81"/>
      <c r="M2006" s="81"/>
      <c r="N2006" s="81"/>
      <c r="O2006" s="81"/>
      <c r="P2006" s="81"/>
      <c r="Q2006" s="81"/>
      <c r="R2006" s="81"/>
      <c r="S2006" s="81"/>
      <c r="T2006" s="81"/>
      <c r="U2006" s="81"/>
      <c r="V2006" s="81"/>
      <c r="W2006" s="82"/>
      <c r="X2006" s="82"/>
      <c r="Y2006" s="81"/>
      <c r="Z2006" s="81"/>
      <c r="AA2006" s="81"/>
      <c r="AB2006" s="81"/>
      <c r="AC2006" s="97"/>
      <c r="AD2006" s="81"/>
    </row>
    <row r="2007" spans="1:30">
      <c r="A2007" s="97"/>
      <c r="B2007" s="97"/>
      <c r="C2007" s="97"/>
      <c r="D2007" s="97"/>
      <c r="E2007" s="97"/>
      <c r="F2007" s="97"/>
      <c r="G2007" s="97"/>
      <c r="H2007" s="97"/>
      <c r="I2007" s="97"/>
      <c r="J2007" s="97"/>
      <c r="K2007" s="97"/>
      <c r="L2007" s="97"/>
      <c r="M2007" s="97"/>
      <c r="N2007" s="97"/>
      <c r="O2007" s="97"/>
      <c r="P2007" s="97"/>
      <c r="AC2007" s="97"/>
      <c r="AD2007" s="97"/>
    </row>
    <row r="2008" spans="1:30" hidden="1">
      <c r="A2008" s="97"/>
      <c r="B2008" s="97"/>
      <c r="C2008" s="97"/>
      <c r="D2008" s="97"/>
      <c r="E2008" s="97"/>
      <c r="F2008" s="97"/>
      <c r="G2008" s="97"/>
      <c r="H2008" s="97"/>
      <c r="I2008" s="97"/>
      <c r="J2008" s="97"/>
      <c r="K2008" s="97"/>
      <c r="L2008" s="97"/>
      <c r="M2008" s="97"/>
      <c r="N2008" s="97"/>
      <c r="O2008" s="97"/>
      <c r="P2008" s="97"/>
      <c r="AC2008" s="97"/>
      <c r="AD2008" s="97"/>
    </row>
    <row r="2009" spans="1:30" hidden="1">
      <c r="A2009" s="97"/>
      <c r="B2009" s="97"/>
      <c r="C2009" s="97"/>
      <c r="D2009" s="97"/>
      <c r="E2009" s="97"/>
      <c r="F2009" s="97"/>
      <c r="G2009" s="97"/>
      <c r="H2009" s="97"/>
      <c r="I2009" s="97"/>
      <c r="J2009" s="97"/>
      <c r="K2009" s="97"/>
      <c r="L2009" s="97"/>
      <c r="M2009" s="97"/>
      <c r="N2009" s="97"/>
      <c r="O2009" s="97"/>
      <c r="P2009" s="97"/>
      <c r="AC2009" s="97"/>
      <c r="AD2009" s="97"/>
    </row>
    <row r="2010" spans="1:30" hidden="1">
      <c r="A2010" s="97"/>
      <c r="B2010" s="97"/>
      <c r="C2010" s="97"/>
      <c r="D2010" s="97"/>
      <c r="E2010" s="97"/>
      <c r="F2010" s="97"/>
      <c r="G2010" s="97"/>
      <c r="H2010" s="97"/>
      <c r="I2010" s="97"/>
      <c r="J2010" s="97"/>
      <c r="K2010" s="97"/>
      <c r="L2010" s="97"/>
      <c r="M2010" s="97"/>
      <c r="N2010" s="97"/>
      <c r="O2010" s="97"/>
      <c r="P2010" s="97"/>
      <c r="AC2010" s="97"/>
      <c r="AD2010" s="97"/>
    </row>
    <row r="2011" spans="1:30" hidden="1">
      <c r="A2011" s="97"/>
      <c r="B2011" s="97"/>
      <c r="C2011" s="97"/>
      <c r="D2011" s="97"/>
      <c r="E2011" s="97"/>
      <c r="F2011" s="97"/>
      <c r="G2011" s="97"/>
      <c r="H2011" s="97"/>
      <c r="I2011" s="97"/>
      <c r="J2011" s="97"/>
      <c r="K2011" s="97"/>
      <c r="L2011" s="97"/>
      <c r="M2011" s="97"/>
      <c r="N2011" s="97"/>
      <c r="O2011" s="97"/>
      <c r="P2011" s="97"/>
      <c r="AC2011" s="97"/>
      <c r="AD2011" s="97"/>
    </row>
    <row r="2012" spans="1:30" hidden="1">
      <c r="A2012" s="97"/>
      <c r="B2012" s="97"/>
      <c r="C2012" s="97"/>
      <c r="D2012" s="97"/>
      <c r="E2012" s="97"/>
      <c r="F2012" s="97"/>
      <c r="G2012" s="97"/>
      <c r="H2012" s="97"/>
      <c r="I2012" s="97"/>
      <c r="J2012" s="97"/>
      <c r="K2012" s="97"/>
      <c r="L2012" s="97"/>
      <c r="M2012" s="97"/>
      <c r="N2012" s="97"/>
      <c r="O2012" s="97"/>
      <c r="P2012" s="97"/>
      <c r="AC2012" s="97"/>
      <c r="AD2012" s="97"/>
    </row>
    <row r="2013" spans="1:30" hidden="1">
      <c r="A2013" s="97"/>
      <c r="B2013" s="97"/>
      <c r="C2013" s="97"/>
      <c r="D2013" s="97"/>
      <c r="E2013" s="97"/>
      <c r="F2013" s="97"/>
      <c r="G2013" s="97"/>
      <c r="H2013" s="97"/>
      <c r="I2013" s="97"/>
      <c r="J2013" s="97"/>
      <c r="K2013" s="97"/>
      <c r="L2013" s="97"/>
      <c r="M2013" s="97"/>
      <c r="N2013" s="97"/>
      <c r="O2013" s="97"/>
      <c r="P2013" s="97"/>
      <c r="AC2013" s="97"/>
      <c r="AD2013" s="97"/>
    </row>
    <row r="2014" spans="1:30" hidden="1">
      <c r="A2014" s="97"/>
      <c r="B2014" s="97"/>
      <c r="C2014" s="97"/>
      <c r="D2014" s="97"/>
      <c r="E2014" s="97"/>
      <c r="F2014" s="97"/>
      <c r="G2014" s="97"/>
      <c r="H2014" s="97"/>
      <c r="I2014" s="97"/>
      <c r="J2014" s="97"/>
      <c r="K2014" s="97"/>
      <c r="L2014" s="97"/>
      <c r="M2014" s="97"/>
      <c r="N2014" s="97"/>
      <c r="O2014" s="97"/>
      <c r="P2014" s="97"/>
      <c r="AC2014" s="97"/>
      <c r="AD2014" s="97"/>
    </row>
    <row r="2015" spans="1:30" hidden="1">
      <c r="A2015" s="97"/>
      <c r="B2015" s="97"/>
      <c r="C2015" s="97"/>
      <c r="D2015" s="97"/>
      <c r="E2015" s="97"/>
      <c r="F2015" s="97"/>
      <c r="G2015" s="97"/>
      <c r="H2015" s="97"/>
      <c r="I2015" s="97"/>
      <c r="J2015" s="97"/>
      <c r="K2015" s="97"/>
      <c r="L2015" s="97"/>
      <c r="M2015" s="97"/>
      <c r="N2015" s="97"/>
      <c r="O2015" s="97"/>
      <c r="P2015" s="97"/>
      <c r="AC2015" s="97"/>
      <c r="AD2015" s="97"/>
    </row>
    <row r="2016" spans="1:30" hidden="1">
      <c r="A2016" s="97"/>
      <c r="B2016" s="97"/>
      <c r="C2016" s="97"/>
      <c r="D2016" s="97"/>
      <c r="E2016" s="97"/>
      <c r="F2016" s="97"/>
      <c r="G2016" s="97"/>
      <c r="H2016" s="97"/>
      <c r="I2016" s="97"/>
      <c r="J2016" s="97"/>
      <c r="K2016" s="97"/>
      <c r="L2016" s="97"/>
      <c r="M2016" s="97"/>
      <c r="N2016" s="97"/>
      <c r="O2016" s="97"/>
      <c r="P2016" s="97"/>
      <c r="AC2016" s="97"/>
      <c r="AD2016" s="97"/>
    </row>
    <row r="2017" spans="30:30" hidden="1">
      <c r="AD2017" s="97"/>
    </row>
    <row r="2018" spans="30:30" hidden="1">
      <c r="AD2018" s="97"/>
    </row>
    <row r="2019" spans="30:30" hidden="1">
      <c r="AD2019" s="97"/>
    </row>
    <row r="2020" spans="30:30" hidden="1">
      <c r="AD2020" s="97"/>
    </row>
    <row r="2021" spans="30:30" hidden="1">
      <c r="AD2021" s="97"/>
    </row>
    <row r="2022" spans="30:30" hidden="1">
      <c r="AD2022" s="97"/>
    </row>
    <row r="2023" spans="30:30" hidden="1">
      <c r="AD2023" s="97"/>
    </row>
    <row r="2024" spans="30:30" hidden="1">
      <c r="AD2024" s="97"/>
    </row>
    <row r="2025" spans="30:30" hidden="1">
      <c r="AD2025" s="97"/>
    </row>
    <row r="2026" spans="30:30">
      <c r="AD2026" s="97"/>
    </row>
    <row r="2027" spans="30:30">
      <c r="AD2027" s="97"/>
    </row>
    <row r="2028" spans="30:30">
      <c r="AD2028" s="97"/>
    </row>
    <row r="2029" spans="30:30">
      <c r="AD2029" s="97"/>
    </row>
    <row r="2030" spans="30:30">
      <c r="AD2030" s="97"/>
    </row>
    <row r="2031" spans="30:30">
      <c r="AD2031" s="97"/>
    </row>
    <row r="2032" spans="30:30">
      <c r="AD2032" s="97"/>
    </row>
    <row r="2033"/>
    <row r="2034"/>
    <row r="2035"/>
    <row r="2036"/>
    <row r="2037"/>
    <row r="2038"/>
    <row r="2039"/>
    <row r="2040"/>
    <row r="2041"/>
    <row r="2042"/>
    <row r="2043"/>
    <row r="2044"/>
    <row r="2045"/>
    <row r="2046"/>
    <row r="2047"/>
    <row r="2048"/>
    <row r="2049"/>
    <row r="2050"/>
    <row r="2051"/>
    <row r="2052"/>
    <row r="2053"/>
    <row r="2054"/>
    <row r="2055"/>
    <row r="2056"/>
    <row r="2057"/>
    <row r="2058"/>
  </sheetData>
  <sheetProtection selectLockedCells="1" selectUnlockedCells="1"/>
  <mergeCells count="3">
    <mergeCell ref="B2:H2"/>
    <mergeCell ref="J2:P2"/>
    <mergeCell ref="V2:AC2"/>
  </mergeCells>
  <pageMargins left="0.7" right="0.7" top="0.75" bottom="0.75" header="0.3" footer="0.3"/>
  <pageSetup orientation="portrait"/>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enableFormatConditionsCalculation="0"/>
  <dimension ref="A2:G69"/>
  <sheetViews>
    <sheetView topLeftCell="B1" zoomScale="90" zoomScaleNormal="90" zoomScalePageLayoutView="90" workbookViewId="0">
      <selection activeCell="E33" sqref="E33"/>
    </sheetView>
  </sheetViews>
  <sheetFormatPr baseColWidth="10" defaultColWidth="8.83203125" defaultRowHeight="14" x14ac:dyDescent="0"/>
  <cols>
    <col min="1" max="1" width="48.33203125" customWidth="1"/>
    <col min="2" max="2" width="30.6640625" customWidth="1"/>
    <col min="3" max="3" width="44.5" bestFit="1" customWidth="1"/>
    <col min="4" max="4" width="34.33203125" bestFit="1" customWidth="1"/>
    <col min="5" max="5" width="33.83203125" customWidth="1"/>
    <col min="6" max="6" width="10.6640625" bestFit="1" customWidth="1"/>
    <col min="7" max="7" width="7.5" bestFit="1" customWidth="1"/>
  </cols>
  <sheetData>
    <row r="2" spans="1:7">
      <c r="A2" s="28" t="s">
        <v>425</v>
      </c>
      <c r="B2" s="28" t="s">
        <v>426</v>
      </c>
      <c r="C2" s="28" t="s">
        <v>427</v>
      </c>
      <c r="D2" s="28" t="s">
        <v>428</v>
      </c>
      <c r="E2" s="28" t="s">
        <v>429</v>
      </c>
      <c r="F2" s="28" t="s">
        <v>430</v>
      </c>
      <c r="G2" s="28" t="s">
        <v>431</v>
      </c>
    </row>
    <row r="3" spans="1:7">
      <c r="A3" s="97" t="s">
        <v>191</v>
      </c>
      <c r="B3" s="97" t="s">
        <v>113</v>
      </c>
      <c r="C3" s="97" t="s">
        <v>192</v>
      </c>
      <c r="D3" s="97" t="s">
        <v>189</v>
      </c>
      <c r="E3" s="97" t="s">
        <v>198</v>
      </c>
      <c r="F3" s="97" t="s">
        <v>190</v>
      </c>
      <c r="G3" s="97" t="s">
        <v>432</v>
      </c>
    </row>
    <row r="4" spans="1:7">
      <c r="A4" s="97" t="s">
        <v>185</v>
      </c>
      <c r="B4" s="97" t="s">
        <v>115</v>
      </c>
      <c r="C4" s="97" t="s">
        <v>205</v>
      </c>
      <c r="D4" s="97" t="s">
        <v>196</v>
      </c>
      <c r="E4" s="97" t="s">
        <v>433</v>
      </c>
      <c r="F4" s="97" t="s">
        <v>430</v>
      </c>
      <c r="G4" s="97" t="s">
        <v>434</v>
      </c>
    </row>
    <row r="5" spans="1:7">
      <c r="A5" s="97"/>
      <c r="B5" s="97" t="s">
        <v>435</v>
      </c>
      <c r="C5" s="97" t="s">
        <v>139</v>
      </c>
      <c r="D5" s="97" t="s">
        <v>210</v>
      </c>
      <c r="E5" s="97" t="s">
        <v>211</v>
      </c>
      <c r="F5" s="97"/>
      <c r="G5" s="97"/>
    </row>
    <row r="6" spans="1:7">
      <c r="A6" s="97"/>
      <c r="B6" s="97" t="s">
        <v>436</v>
      </c>
      <c r="C6" s="97" t="s">
        <v>208</v>
      </c>
      <c r="D6" s="97" t="s">
        <v>214</v>
      </c>
      <c r="E6" s="97" t="s">
        <v>260</v>
      </c>
      <c r="F6" s="97"/>
      <c r="G6" s="97"/>
    </row>
    <row r="7" spans="1:7">
      <c r="A7" s="97"/>
      <c r="B7" s="97" t="s">
        <v>117</v>
      </c>
      <c r="C7" s="97" t="s">
        <v>117</v>
      </c>
      <c r="D7" s="97" t="s">
        <v>255</v>
      </c>
      <c r="E7" s="97" t="s">
        <v>280</v>
      </c>
      <c r="F7" s="97"/>
      <c r="G7" s="97"/>
    </row>
    <row r="8" spans="1:7">
      <c r="A8" s="28" t="s">
        <v>437</v>
      </c>
      <c r="B8" s="97"/>
      <c r="C8" s="97"/>
      <c r="D8" s="97"/>
      <c r="E8" s="97" t="s">
        <v>209</v>
      </c>
      <c r="F8" s="97"/>
      <c r="G8" s="97"/>
    </row>
    <row r="9" spans="1:7">
      <c r="A9" s="97" t="s">
        <v>136</v>
      </c>
      <c r="B9" s="97"/>
      <c r="C9" s="97"/>
      <c r="D9" s="97"/>
      <c r="E9" s="97" t="s">
        <v>188</v>
      </c>
      <c r="F9" s="97"/>
      <c r="G9" s="97"/>
    </row>
    <row r="10" spans="1:7">
      <c r="A10" s="97" t="s">
        <v>138</v>
      </c>
      <c r="B10" s="97"/>
      <c r="C10" s="97"/>
      <c r="D10" s="97"/>
      <c r="E10" s="97" t="s">
        <v>438</v>
      </c>
      <c r="F10" s="97"/>
      <c r="G10" s="97"/>
    </row>
    <row r="11" spans="1:7">
      <c r="A11" s="97"/>
      <c r="B11" s="97"/>
      <c r="C11" s="97"/>
      <c r="D11" s="97"/>
      <c r="E11" s="97" t="s">
        <v>281</v>
      </c>
      <c r="F11" s="97"/>
      <c r="G11" s="97"/>
    </row>
    <row r="12" spans="1:7">
      <c r="A12" s="97"/>
      <c r="B12" s="28" t="s">
        <v>439</v>
      </c>
      <c r="C12" s="97"/>
      <c r="D12" s="97"/>
      <c r="E12" s="97" t="s">
        <v>440</v>
      </c>
      <c r="F12" s="97"/>
      <c r="G12" s="97"/>
    </row>
    <row r="13" spans="1:7">
      <c r="A13" s="97"/>
      <c r="B13" s="97" t="s">
        <v>441</v>
      </c>
      <c r="C13" s="374" t="s">
        <v>442</v>
      </c>
      <c r="D13" s="374" t="s">
        <v>443</v>
      </c>
      <c r="E13" s="97" t="s">
        <v>267</v>
      </c>
      <c r="F13" s="97"/>
      <c r="G13" s="97"/>
    </row>
    <row r="14" spans="1:7">
      <c r="A14" s="97"/>
      <c r="B14" s="97" t="s">
        <v>444</v>
      </c>
      <c r="C14" s="336" t="s">
        <v>202</v>
      </c>
      <c r="D14" s="97" t="s">
        <v>204</v>
      </c>
      <c r="E14" s="97" t="s">
        <v>445</v>
      </c>
      <c r="F14" s="97"/>
      <c r="G14" s="97"/>
    </row>
    <row r="15" spans="1:7">
      <c r="A15" s="97"/>
      <c r="B15" s="97"/>
      <c r="C15" s="336" t="s">
        <v>257</v>
      </c>
      <c r="D15" s="97" t="s">
        <v>277</v>
      </c>
      <c r="E15" s="97" t="s">
        <v>269</v>
      </c>
      <c r="F15" s="97"/>
      <c r="G15" s="97"/>
    </row>
    <row r="16" spans="1:7">
      <c r="A16" s="97"/>
      <c r="B16" s="97"/>
      <c r="C16" s="336" t="s">
        <v>198</v>
      </c>
      <c r="D16" s="97" t="s">
        <v>278</v>
      </c>
      <c r="E16" s="97" t="s">
        <v>446</v>
      </c>
      <c r="F16" s="97"/>
      <c r="G16" s="97"/>
    </row>
    <row r="17" spans="2:5">
      <c r="B17" s="97"/>
      <c r="C17" s="336" t="s">
        <v>211</v>
      </c>
      <c r="D17" s="97" t="s">
        <v>279</v>
      </c>
      <c r="E17" s="97" t="s">
        <v>290</v>
      </c>
    </row>
    <row r="18" spans="2:5">
      <c r="B18" s="97"/>
      <c r="C18" s="336" t="s">
        <v>258</v>
      </c>
      <c r="D18" s="97" t="s">
        <v>280</v>
      </c>
      <c r="E18" s="97" t="s">
        <v>291</v>
      </c>
    </row>
    <row r="19" spans="2:5">
      <c r="B19" s="374" t="s">
        <v>447</v>
      </c>
      <c r="C19" s="336" t="s">
        <v>260</v>
      </c>
      <c r="D19" s="97" t="s">
        <v>188</v>
      </c>
      <c r="E19" s="97" t="s">
        <v>195</v>
      </c>
    </row>
    <row r="20" spans="2:5">
      <c r="B20" s="51" t="s">
        <v>193</v>
      </c>
      <c r="C20" s="356" t="s">
        <v>261</v>
      </c>
      <c r="D20" s="97" t="s">
        <v>213</v>
      </c>
      <c r="E20" s="97" t="s">
        <v>187</v>
      </c>
    </row>
    <row r="21" spans="2:5">
      <c r="B21" s="51" t="s">
        <v>186</v>
      </c>
      <c r="C21" s="336" t="s">
        <v>209</v>
      </c>
      <c r="D21" s="97" t="s">
        <v>281</v>
      </c>
      <c r="E21" s="97" t="s">
        <v>207</v>
      </c>
    </row>
    <row r="22" spans="2:5">
      <c r="B22" s="51" t="s">
        <v>201</v>
      </c>
      <c r="C22" s="336" t="s">
        <v>262</v>
      </c>
      <c r="D22" s="97" t="s">
        <v>282</v>
      </c>
      <c r="E22" s="97" t="s">
        <v>117</v>
      </c>
    </row>
    <row r="23" spans="2:5">
      <c r="B23" s="51" t="s">
        <v>197</v>
      </c>
      <c r="C23" s="336" t="s">
        <v>263</v>
      </c>
      <c r="D23" s="97" t="s">
        <v>283</v>
      </c>
      <c r="E23" s="97"/>
    </row>
    <row r="24" spans="2:5">
      <c r="B24" s="97"/>
      <c r="C24" s="336" t="s">
        <v>264</v>
      </c>
      <c r="D24" s="97" t="s">
        <v>284</v>
      </c>
      <c r="E24" s="97"/>
    </row>
    <row r="25" spans="2:5">
      <c r="B25" s="97"/>
      <c r="C25" s="336" t="s">
        <v>265</v>
      </c>
      <c r="D25" s="97" t="s">
        <v>285</v>
      </c>
      <c r="E25" s="97"/>
    </row>
    <row r="26" spans="2:5">
      <c r="B26" s="97"/>
      <c r="C26" s="336" t="s">
        <v>266</v>
      </c>
      <c r="D26" s="97" t="s">
        <v>286</v>
      </c>
      <c r="E26" s="97"/>
    </row>
    <row r="27" spans="2:5">
      <c r="B27" s="97"/>
      <c r="C27" s="336" t="s">
        <v>267</v>
      </c>
      <c r="D27" s="97" t="s">
        <v>288</v>
      </c>
      <c r="E27" s="97"/>
    </row>
    <row r="28" spans="2:5">
      <c r="B28" s="97"/>
      <c r="C28" s="336" t="s">
        <v>268</v>
      </c>
      <c r="D28" s="97" t="s">
        <v>289</v>
      </c>
      <c r="E28" s="97"/>
    </row>
    <row r="29" spans="2:5">
      <c r="B29" s="97"/>
      <c r="C29" s="336" t="s">
        <v>212</v>
      </c>
      <c r="D29" s="97" t="s">
        <v>199</v>
      </c>
      <c r="E29" s="97"/>
    </row>
    <row r="30" spans="2:5">
      <c r="B30" s="97"/>
      <c r="C30" s="336" t="s">
        <v>269</v>
      </c>
      <c r="D30" s="97" t="s">
        <v>200</v>
      </c>
      <c r="E30" s="97"/>
    </row>
    <row r="31" spans="2:5">
      <c r="B31" s="97"/>
      <c r="C31" s="336" t="s">
        <v>270</v>
      </c>
      <c r="D31" s="97" t="s">
        <v>290</v>
      </c>
      <c r="E31" s="97"/>
    </row>
    <row r="32" spans="2:5">
      <c r="B32" s="97"/>
      <c r="C32" s="336" t="s">
        <v>271</v>
      </c>
      <c r="D32" s="97" t="s">
        <v>291</v>
      </c>
      <c r="E32" s="97"/>
    </row>
    <row r="33" spans="3:4">
      <c r="C33" s="336" t="s">
        <v>215</v>
      </c>
      <c r="D33" s="97" t="s">
        <v>195</v>
      </c>
    </row>
    <row r="34" spans="3:4">
      <c r="C34" s="336" t="s">
        <v>187</v>
      </c>
      <c r="D34" s="97" t="s">
        <v>292</v>
      </c>
    </row>
    <row r="35" spans="3:4">
      <c r="C35" s="336" t="s">
        <v>273</v>
      </c>
      <c r="D35" s="97" t="s">
        <v>207</v>
      </c>
    </row>
    <row r="36" spans="3:4">
      <c r="C36" s="336" t="s">
        <v>216</v>
      </c>
      <c r="D36" s="97" t="s">
        <v>203</v>
      </c>
    </row>
    <row r="37" spans="3:4">
      <c r="C37" s="336" t="s">
        <v>194</v>
      </c>
      <c r="D37" s="97"/>
    </row>
    <row r="38" spans="3:4">
      <c r="C38" s="336" t="s">
        <v>274</v>
      </c>
      <c r="D38" s="97"/>
    </row>
    <row r="39" spans="3:4">
      <c r="C39" s="336" t="s">
        <v>275</v>
      </c>
      <c r="D39" s="97"/>
    </row>
    <row r="40" spans="3:4">
      <c r="C40" s="336" t="s">
        <v>206</v>
      </c>
      <c r="D40" s="97"/>
    </row>
    <row r="41" spans="3:4">
      <c r="C41" s="336"/>
      <c r="D41" s="97"/>
    </row>
    <row r="42" spans="3:4">
      <c r="C42" s="30"/>
      <c r="D42" s="97"/>
    </row>
    <row r="43" spans="3:4">
      <c r="C43" s="30"/>
      <c r="D43" s="97"/>
    </row>
    <row r="44" spans="3:4">
      <c r="C44" s="30"/>
      <c r="D44" s="97"/>
    </row>
    <row r="45" spans="3:4">
      <c r="C45" s="29"/>
      <c r="D45" s="97"/>
    </row>
    <row r="46" spans="3:4">
      <c r="C46" s="29"/>
      <c r="D46" s="97"/>
    </row>
    <row r="47" spans="3:4">
      <c r="C47" s="29"/>
      <c r="D47" s="97"/>
    </row>
    <row r="48" spans="3:4">
      <c r="C48" s="29"/>
      <c r="D48" s="97"/>
    </row>
    <row r="49" spans="3:3">
      <c r="C49" s="29"/>
    </row>
    <row r="50" spans="3:3">
      <c r="C50" s="29"/>
    </row>
    <row r="51" spans="3:3">
      <c r="C51" s="29"/>
    </row>
    <row r="52" spans="3:3">
      <c r="C52" s="29"/>
    </row>
    <row r="53" spans="3:3">
      <c r="C53" s="29"/>
    </row>
    <row r="54" spans="3:3">
      <c r="C54" s="29"/>
    </row>
    <row r="55" spans="3:3">
      <c r="C55" s="29"/>
    </row>
    <row r="56" spans="3:3">
      <c r="C56" s="29"/>
    </row>
    <row r="57" spans="3:3">
      <c r="C57" s="29"/>
    </row>
    <row r="58" spans="3:3">
      <c r="C58" s="29"/>
    </row>
    <row r="59" spans="3:3">
      <c r="C59" s="29"/>
    </row>
    <row r="60" spans="3:3">
      <c r="C60" s="29"/>
    </row>
    <row r="61" spans="3:3">
      <c r="C61" s="29"/>
    </row>
    <row r="62" spans="3:3">
      <c r="C62" s="29"/>
    </row>
    <row r="63" spans="3:3">
      <c r="C63" s="29"/>
    </row>
    <row r="64" spans="3:3">
      <c r="C64" s="29"/>
    </row>
    <row r="65" spans="3:3">
      <c r="C65" s="29"/>
    </row>
    <row r="66" spans="3:3">
      <c r="C66" s="29"/>
    </row>
    <row r="67" spans="3:3">
      <c r="C67" s="29"/>
    </row>
    <row r="68" spans="3:3">
      <c r="C68" s="29"/>
    </row>
    <row r="69" spans="3:3">
      <c r="C69" s="29"/>
    </row>
  </sheetData>
  <sheetProtection password="CAFC" sheet="1" objects="1" scenarios="1" selectLockedCells="1" selectUnlockedCells="1"/>
  <pageMargins left="0.7" right="0.7" top="0.75" bottom="0.75" header="0.3" footer="0.3"/>
  <pageSetup orientation="portrait"/>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theme="0"/>
  </sheetPr>
  <dimension ref="A1:U2516"/>
  <sheetViews>
    <sheetView showGridLines="0" showRowColHeaders="0" topLeftCell="C1" zoomScale="90" zoomScaleNormal="90" zoomScaleSheetLayoutView="100" zoomScalePageLayoutView="90" workbookViewId="0">
      <selection activeCell="E9" sqref="E9"/>
    </sheetView>
  </sheetViews>
  <sheetFormatPr baseColWidth="10" defaultColWidth="0" defaultRowHeight="0" customHeight="1" zeroHeight="1" x14ac:dyDescent="0"/>
  <cols>
    <col min="1" max="1" width="1.83203125" style="1" customWidth="1"/>
    <col min="2" max="2" width="9.1640625" style="1" hidden="1" customWidth="1"/>
    <col min="3" max="3" width="1.1640625" style="37" customWidth="1"/>
    <col min="4" max="4" width="7.83203125" style="37" customWidth="1"/>
    <col min="5" max="5" width="38.33203125" style="1" customWidth="1"/>
    <col min="6" max="6" width="0.1640625" style="1" customWidth="1"/>
    <col min="7" max="7" width="5.6640625" style="37" customWidth="1"/>
    <col min="8" max="8" width="7.5" style="37" customWidth="1"/>
    <col min="9" max="9" width="35.6640625" style="1" customWidth="1"/>
    <col min="10" max="10" width="5.6640625" style="37" customWidth="1"/>
    <col min="11" max="11" width="7.5" style="37" customWidth="1"/>
    <col min="12" max="12" width="35.6640625" style="1" customWidth="1"/>
    <col min="13" max="13" width="5.6640625" style="37" customWidth="1"/>
    <col min="14" max="14" width="7.5" style="1" customWidth="1"/>
    <col min="15" max="15" width="37.6640625" style="1" customWidth="1"/>
    <col min="16" max="16" width="3" style="1" customWidth="1"/>
    <col min="17" max="17" width="3.5" customWidth="1"/>
    <col min="18" max="18" width="4" customWidth="1"/>
    <col min="19" max="19" width="9.1640625" style="1" hidden="1" customWidth="1"/>
    <col min="20" max="20" width="24.83203125" style="1" hidden="1" customWidth="1"/>
    <col min="21" max="21" width="22.83203125" style="1" hidden="1" customWidth="1"/>
    <col min="22" max="16384" width="9.1640625" style="1" hidden="1"/>
  </cols>
  <sheetData>
    <row r="1" spans="1:18" ht="6" customHeight="1">
      <c r="A1" s="37"/>
      <c r="B1" s="37"/>
      <c r="C1" s="3"/>
      <c r="D1" s="47"/>
      <c r="E1" s="47"/>
      <c r="F1" s="47"/>
      <c r="G1" s="47"/>
      <c r="H1" s="47"/>
      <c r="I1" s="47"/>
      <c r="J1" s="47"/>
      <c r="K1" s="47"/>
      <c r="L1" s="47"/>
      <c r="P1" s="97"/>
      <c r="Q1" s="97"/>
      <c r="R1" s="97"/>
    </row>
    <row r="2" spans="1:18" ht="46.5" customHeight="1" thickBot="1">
      <c r="A2" s="37"/>
      <c r="B2" s="37"/>
      <c r="C2" s="166"/>
      <c r="D2" s="166"/>
      <c r="E2" s="166"/>
      <c r="F2" s="166"/>
      <c r="G2" s="166" t="s">
        <v>13</v>
      </c>
      <c r="H2" s="166"/>
      <c r="I2" s="166"/>
      <c r="J2" s="166"/>
      <c r="K2" s="166"/>
      <c r="L2" s="166"/>
      <c r="M2" s="166"/>
      <c r="N2" s="166"/>
      <c r="O2" s="166"/>
      <c r="P2" s="97"/>
      <c r="Q2" s="97"/>
      <c r="R2" s="97"/>
    </row>
    <row r="3" spans="1:18" ht="4.5" customHeight="1" thickTop="1">
      <c r="A3" s="37"/>
      <c r="B3" s="37"/>
      <c r="C3" s="125"/>
      <c r="D3" s="125"/>
      <c r="E3" s="125"/>
      <c r="F3" s="125"/>
      <c r="G3" s="125"/>
      <c r="H3" s="125"/>
      <c r="I3" s="125"/>
      <c r="J3" s="125"/>
      <c r="K3" s="125"/>
      <c r="L3" s="125"/>
      <c r="M3" s="125"/>
      <c r="N3" s="125"/>
      <c r="O3" s="125"/>
      <c r="P3" s="97"/>
      <c r="Q3" s="97"/>
      <c r="R3" s="97"/>
    </row>
    <row r="4" spans="1:18" ht="13.5" customHeight="1">
      <c r="A4" s="37"/>
      <c r="B4" s="37"/>
      <c r="C4" s="3"/>
      <c r="D4" s="47"/>
      <c r="E4" s="47"/>
      <c r="F4" s="47"/>
      <c r="G4" s="26"/>
      <c r="H4" s="26"/>
      <c r="I4" s="26"/>
      <c r="J4" s="47"/>
      <c r="K4" s="26"/>
      <c r="L4" s="26"/>
      <c r="M4" s="47"/>
      <c r="N4" s="26"/>
      <c r="O4" s="26"/>
      <c r="P4" s="97"/>
      <c r="Q4" s="97"/>
      <c r="R4" s="97"/>
    </row>
    <row r="5" spans="1:18" ht="132.75" customHeight="1">
      <c r="A5" s="37"/>
      <c r="B5" s="37"/>
      <c r="C5" s="3"/>
      <c r="D5" s="409" t="s">
        <v>106</v>
      </c>
      <c r="E5" s="409"/>
      <c r="F5" s="409"/>
      <c r="G5" s="409"/>
      <c r="H5" s="409"/>
      <c r="I5" s="410"/>
      <c r="J5" s="25"/>
      <c r="K5" s="407"/>
      <c r="L5" s="407"/>
      <c r="M5" s="25"/>
      <c r="N5" s="407"/>
      <c r="O5" s="407"/>
      <c r="P5" s="97"/>
      <c r="Q5" s="97"/>
      <c r="R5" s="97"/>
    </row>
    <row r="6" spans="1:18" ht="46.5" customHeight="1">
      <c r="A6" s="37"/>
      <c r="B6" s="37"/>
      <c r="C6" s="3"/>
      <c r="D6" s="47"/>
      <c r="E6" s="37"/>
      <c r="F6" s="47"/>
      <c r="G6" s="405" t="s">
        <v>107</v>
      </c>
      <c r="H6" s="405"/>
      <c r="I6" s="406"/>
      <c r="J6" s="25"/>
      <c r="K6" s="408"/>
      <c r="L6" s="408"/>
      <c r="M6" s="25"/>
      <c r="N6" s="408"/>
      <c r="O6" s="408"/>
      <c r="P6" s="97"/>
      <c r="Q6" s="97"/>
      <c r="R6" s="97"/>
    </row>
    <row r="7" spans="1:18" s="37" customFormat="1" ht="14">
      <c r="C7" s="2"/>
      <c r="D7" s="2"/>
      <c r="E7" s="2"/>
      <c r="F7" s="2"/>
      <c r="G7" s="2"/>
      <c r="H7" s="2"/>
      <c r="I7" s="2"/>
      <c r="J7" s="2"/>
      <c r="K7" s="2"/>
      <c r="L7" s="2"/>
      <c r="M7" s="2"/>
      <c r="N7" s="2"/>
      <c r="O7" s="2"/>
      <c r="P7" s="97"/>
      <c r="Q7" s="97"/>
      <c r="R7" s="97"/>
    </row>
    <row r="8" spans="1:18" s="37" customFormat="1" ht="54" customHeight="1">
      <c r="C8" s="2"/>
      <c r="D8" s="35"/>
      <c r="E8" s="49" t="s">
        <v>108</v>
      </c>
      <c r="F8" s="2"/>
      <c r="G8" s="2"/>
      <c r="H8" s="35"/>
      <c r="I8" s="49" t="s">
        <v>109</v>
      </c>
      <c r="J8" s="2"/>
      <c r="K8" s="35"/>
      <c r="L8" s="49" t="s">
        <v>468</v>
      </c>
      <c r="M8" s="2"/>
      <c r="N8" s="35"/>
      <c r="O8" s="260" t="s">
        <v>110</v>
      </c>
      <c r="P8" s="97"/>
      <c r="Q8" s="97"/>
      <c r="R8" s="97"/>
    </row>
    <row r="9" spans="1:18" s="37" customFormat="1" ht="75.75" customHeight="1">
      <c r="C9" s="2"/>
      <c r="D9" s="35"/>
      <c r="E9" s="50" t="s">
        <v>111</v>
      </c>
      <c r="F9" s="2"/>
      <c r="G9" s="2"/>
      <c r="H9" s="35"/>
      <c r="I9" s="50" t="s">
        <v>467</v>
      </c>
      <c r="J9" s="2"/>
      <c r="K9" s="35"/>
      <c r="L9" s="50" t="s">
        <v>469</v>
      </c>
      <c r="M9" s="2"/>
      <c r="N9" s="35"/>
      <c r="O9" s="50" t="s">
        <v>112</v>
      </c>
      <c r="P9" s="97"/>
      <c r="Q9" s="97"/>
      <c r="R9" s="97"/>
    </row>
    <row r="10" spans="1:18" ht="14">
      <c r="A10" s="37"/>
      <c r="B10" s="37"/>
      <c r="C10" s="2"/>
      <c r="D10" s="108" t="str">
        <f>"a"&amp;ROW()-9</f>
        <v>a1</v>
      </c>
      <c r="E10" s="246" t="s">
        <v>113</v>
      </c>
      <c r="F10" s="2"/>
      <c r="G10" s="2"/>
      <c r="H10" s="108" t="str">
        <f>"c"&amp;ROW()-9</f>
        <v>c1</v>
      </c>
      <c r="I10" s="343"/>
      <c r="J10" s="2"/>
      <c r="K10" s="108" t="str">
        <f t="shared" ref="K10:K41" si="0">"r"&amp;ROW()-9</f>
        <v>r1</v>
      </c>
      <c r="L10" s="343"/>
      <c r="M10" s="2"/>
      <c r="N10" s="108" t="str">
        <f>"p"&amp;ROW()-9</f>
        <v>p1</v>
      </c>
      <c r="O10" s="246" t="s">
        <v>114</v>
      </c>
      <c r="P10" s="97"/>
      <c r="Q10" s="97"/>
      <c r="R10" s="97"/>
    </row>
    <row r="11" spans="1:18" ht="14">
      <c r="A11" s="37"/>
      <c r="B11" s="37"/>
      <c r="C11" s="2"/>
      <c r="D11" s="108" t="str">
        <f t="shared" ref="D11:D74" si="1">"a"&amp;ROW()-9</f>
        <v>a2</v>
      </c>
      <c r="E11" s="246" t="s">
        <v>115</v>
      </c>
      <c r="F11" s="2"/>
      <c r="G11" s="2"/>
      <c r="H11" s="108" t="str">
        <f t="shared" ref="H11:H74" si="2">"c"&amp;ROW()-9</f>
        <v>c2</v>
      </c>
      <c r="I11" s="343"/>
      <c r="J11" s="2"/>
      <c r="K11" s="108" t="str">
        <f t="shared" si="0"/>
        <v>r2</v>
      </c>
      <c r="L11" s="343"/>
      <c r="M11" s="2"/>
      <c r="N11" s="108" t="str">
        <f t="shared" ref="N11:N74" si="3">"p"&amp;ROW()-9</f>
        <v>p2</v>
      </c>
      <c r="O11" s="48"/>
      <c r="P11" s="97"/>
      <c r="Q11" s="97"/>
      <c r="R11" s="97"/>
    </row>
    <row r="12" spans="1:18" ht="14">
      <c r="A12" s="37"/>
      <c r="B12" s="37"/>
      <c r="C12" s="2"/>
      <c r="D12" s="108" t="str">
        <f t="shared" si="1"/>
        <v>a3</v>
      </c>
      <c r="E12" s="246" t="s">
        <v>116</v>
      </c>
      <c r="F12" s="2"/>
      <c r="G12" s="2"/>
      <c r="H12" s="108" t="str">
        <f t="shared" si="2"/>
        <v>c3</v>
      </c>
      <c r="I12" s="343"/>
      <c r="J12" s="2"/>
      <c r="K12" s="108" t="str">
        <f t="shared" si="0"/>
        <v>r3</v>
      </c>
      <c r="L12" s="343"/>
      <c r="M12" s="2"/>
      <c r="N12" s="108" t="str">
        <f t="shared" si="3"/>
        <v>p3</v>
      </c>
      <c r="O12" s="48"/>
      <c r="P12" s="97"/>
      <c r="Q12" s="97"/>
      <c r="R12" s="97"/>
    </row>
    <row r="13" spans="1:18" ht="15" customHeight="1">
      <c r="A13" s="37"/>
      <c r="B13" s="37"/>
      <c r="C13" s="2"/>
      <c r="D13" s="108" t="str">
        <f t="shared" si="1"/>
        <v>a4</v>
      </c>
      <c r="E13" s="246" t="s">
        <v>117</v>
      </c>
      <c r="F13" s="2"/>
      <c r="G13" s="2"/>
      <c r="H13" s="108" t="str">
        <f t="shared" si="2"/>
        <v>c4</v>
      </c>
      <c r="I13" s="48"/>
      <c r="J13" s="2"/>
      <c r="K13" s="108" t="str">
        <f t="shared" si="0"/>
        <v>r4</v>
      </c>
      <c r="L13" s="343"/>
      <c r="M13" s="2"/>
      <c r="N13" s="108" t="str">
        <f t="shared" si="3"/>
        <v>p4</v>
      </c>
      <c r="O13" s="48"/>
      <c r="P13" s="97"/>
      <c r="Q13" s="97"/>
      <c r="R13" s="97"/>
    </row>
    <row r="14" spans="1:18" ht="14">
      <c r="A14" s="37"/>
      <c r="B14" s="37"/>
      <c r="C14" s="2"/>
      <c r="D14" s="108" t="str">
        <f t="shared" si="1"/>
        <v>a5</v>
      </c>
      <c r="E14" s="343"/>
      <c r="F14" s="2"/>
      <c r="G14" s="2"/>
      <c r="H14" s="108" t="str">
        <f t="shared" si="2"/>
        <v>c5</v>
      </c>
      <c r="I14" s="48"/>
      <c r="J14" s="2"/>
      <c r="K14" s="108" t="str">
        <f t="shared" si="0"/>
        <v>r5</v>
      </c>
      <c r="L14" s="343"/>
      <c r="M14" s="2"/>
      <c r="N14" s="108" t="str">
        <f t="shared" si="3"/>
        <v>p5</v>
      </c>
      <c r="O14" s="48"/>
      <c r="P14" s="97"/>
      <c r="Q14" s="97"/>
      <c r="R14" s="97"/>
    </row>
    <row r="15" spans="1:18" ht="14">
      <c r="A15" s="37"/>
      <c r="B15" s="37"/>
      <c r="C15" s="2"/>
      <c r="D15" s="108" t="str">
        <f t="shared" si="1"/>
        <v>a6</v>
      </c>
      <c r="E15" s="343"/>
      <c r="F15" s="2"/>
      <c r="G15" s="2"/>
      <c r="H15" s="108" t="str">
        <f t="shared" si="2"/>
        <v>c6</v>
      </c>
      <c r="I15" s="48"/>
      <c r="J15" s="2"/>
      <c r="K15" s="108" t="str">
        <f t="shared" si="0"/>
        <v>r6</v>
      </c>
      <c r="L15" s="343"/>
      <c r="M15" s="2"/>
      <c r="N15" s="108" t="str">
        <f t="shared" si="3"/>
        <v>p6</v>
      </c>
      <c r="O15" s="48"/>
      <c r="P15" s="97"/>
      <c r="Q15" s="97"/>
      <c r="R15" s="97"/>
    </row>
    <row r="16" spans="1:18" ht="14">
      <c r="A16" s="37"/>
      <c r="B16" s="37"/>
      <c r="C16" s="2"/>
      <c r="D16" s="108" t="str">
        <f t="shared" si="1"/>
        <v>a7</v>
      </c>
      <c r="E16" s="343"/>
      <c r="F16" s="2"/>
      <c r="G16" s="2"/>
      <c r="H16" s="108" t="str">
        <f t="shared" si="2"/>
        <v>c7</v>
      </c>
      <c r="I16" s="48"/>
      <c r="J16" s="2"/>
      <c r="K16" s="108" t="str">
        <f t="shared" si="0"/>
        <v>r7</v>
      </c>
      <c r="L16" s="343"/>
      <c r="M16" s="2"/>
      <c r="N16" s="108" t="str">
        <f t="shared" si="3"/>
        <v>p7</v>
      </c>
      <c r="O16" s="48"/>
      <c r="P16" s="97"/>
      <c r="Q16" s="97"/>
      <c r="R16" s="97"/>
    </row>
    <row r="17" spans="1:16" ht="14">
      <c r="A17" s="37"/>
      <c r="B17" s="37"/>
      <c r="C17" s="2"/>
      <c r="D17" s="108" t="str">
        <f t="shared" si="1"/>
        <v>a8</v>
      </c>
      <c r="E17" s="343"/>
      <c r="F17" s="2"/>
      <c r="G17" s="2"/>
      <c r="H17" s="108" t="str">
        <f t="shared" si="2"/>
        <v>c8</v>
      </c>
      <c r="I17" s="48"/>
      <c r="J17" s="2"/>
      <c r="K17" s="108" t="str">
        <f t="shared" si="0"/>
        <v>r8</v>
      </c>
      <c r="L17" s="343"/>
      <c r="M17" s="2"/>
      <c r="N17" s="108" t="str">
        <f t="shared" si="3"/>
        <v>p8</v>
      </c>
      <c r="O17" s="48"/>
      <c r="P17" s="97"/>
    </row>
    <row r="18" spans="1:16" ht="14">
      <c r="A18" s="37"/>
      <c r="B18" s="37"/>
      <c r="C18" s="2"/>
      <c r="D18" s="108" t="str">
        <f t="shared" si="1"/>
        <v>a9</v>
      </c>
      <c r="E18" s="343"/>
      <c r="F18" s="2"/>
      <c r="G18" s="2"/>
      <c r="H18" s="108" t="str">
        <f t="shared" si="2"/>
        <v>c9</v>
      </c>
      <c r="I18" s="48"/>
      <c r="J18" s="2"/>
      <c r="K18" s="108" t="str">
        <f t="shared" si="0"/>
        <v>r9</v>
      </c>
      <c r="L18" s="343"/>
      <c r="M18" s="2"/>
      <c r="N18" s="108" t="str">
        <f t="shared" si="3"/>
        <v>p9</v>
      </c>
      <c r="O18" s="48"/>
      <c r="P18" s="97"/>
    </row>
    <row r="19" spans="1:16" ht="14">
      <c r="A19" s="37"/>
      <c r="B19" s="37"/>
      <c r="C19" s="2"/>
      <c r="D19" s="108" t="str">
        <f t="shared" si="1"/>
        <v>a10</v>
      </c>
      <c r="E19" s="343"/>
      <c r="F19" s="2"/>
      <c r="G19" s="2"/>
      <c r="H19" s="108" t="str">
        <f t="shared" si="2"/>
        <v>c10</v>
      </c>
      <c r="I19" s="48"/>
      <c r="J19" s="2"/>
      <c r="K19" s="108" t="str">
        <f t="shared" si="0"/>
        <v>r10</v>
      </c>
      <c r="L19" s="343"/>
      <c r="M19" s="2"/>
      <c r="N19" s="108" t="str">
        <f t="shared" si="3"/>
        <v>p10</v>
      </c>
      <c r="O19" s="48"/>
      <c r="P19" s="97"/>
    </row>
    <row r="20" spans="1:16" ht="14">
      <c r="A20" s="37"/>
      <c r="B20" s="37"/>
      <c r="C20" s="2"/>
      <c r="D20" s="108" t="str">
        <f t="shared" si="1"/>
        <v>a11</v>
      </c>
      <c r="E20" s="343"/>
      <c r="F20" s="2"/>
      <c r="G20" s="2"/>
      <c r="H20" s="108" t="str">
        <f t="shared" si="2"/>
        <v>c11</v>
      </c>
      <c r="I20" s="48"/>
      <c r="J20" s="2"/>
      <c r="K20" s="108" t="str">
        <f t="shared" si="0"/>
        <v>r11</v>
      </c>
      <c r="L20" s="343"/>
      <c r="M20" s="2"/>
      <c r="N20" s="108" t="str">
        <f t="shared" si="3"/>
        <v>p11</v>
      </c>
      <c r="O20" s="48"/>
      <c r="P20" s="97"/>
    </row>
    <row r="21" spans="1:16" ht="14">
      <c r="A21" s="37"/>
      <c r="B21" s="37"/>
      <c r="C21" s="2"/>
      <c r="D21" s="108" t="str">
        <f t="shared" si="1"/>
        <v>a12</v>
      </c>
      <c r="E21" s="343"/>
      <c r="F21" s="2"/>
      <c r="G21" s="2"/>
      <c r="H21" s="108" t="str">
        <f t="shared" si="2"/>
        <v>c12</v>
      </c>
      <c r="I21" s="48"/>
      <c r="J21" s="2"/>
      <c r="K21" s="108" t="str">
        <f t="shared" si="0"/>
        <v>r12</v>
      </c>
      <c r="L21" s="343"/>
      <c r="M21" s="2"/>
      <c r="N21" s="108" t="str">
        <f t="shared" si="3"/>
        <v>p12</v>
      </c>
      <c r="O21" s="48"/>
      <c r="P21" s="97"/>
    </row>
    <row r="22" spans="1:16" ht="14">
      <c r="A22" s="37"/>
      <c r="B22" s="37"/>
      <c r="C22" s="2"/>
      <c r="D22" s="108" t="str">
        <f t="shared" si="1"/>
        <v>a13</v>
      </c>
      <c r="E22" s="343"/>
      <c r="F22" s="2"/>
      <c r="G22" s="2"/>
      <c r="H22" s="108" t="str">
        <f t="shared" si="2"/>
        <v>c13</v>
      </c>
      <c r="I22" s="48"/>
      <c r="J22" s="2"/>
      <c r="K22" s="108" t="str">
        <f t="shared" si="0"/>
        <v>r13</v>
      </c>
      <c r="L22" s="343"/>
      <c r="M22" s="2"/>
      <c r="N22" s="108" t="str">
        <f t="shared" si="3"/>
        <v>p13</v>
      </c>
      <c r="O22" s="48"/>
      <c r="P22" s="97"/>
    </row>
    <row r="23" spans="1:16" ht="14">
      <c r="A23" s="37"/>
      <c r="B23" s="37"/>
      <c r="C23" s="2"/>
      <c r="D23" s="108" t="str">
        <f t="shared" si="1"/>
        <v>a14</v>
      </c>
      <c r="E23" s="48"/>
      <c r="F23" s="2"/>
      <c r="G23" s="2"/>
      <c r="H23" s="108" t="str">
        <f t="shared" si="2"/>
        <v>c14</v>
      </c>
      <c r="I23" s="48"/>
      <c r="J23" s="2"/>
      <c r="K23" s="108" t="str">
        <f t="shared" si="0"/>
        <v>r14</v>
      </c>
      <c r="L23" s="343"/>
      <c r="M23" s="2"/>
      <c r="N23" s="108" t="str">
        <f t="shared" si="3"/>
        <v>p14</v>
      </c>
      <c r="O23" s="48"/>
      <c r="P23" s="97"/>
    </row>
    <row r="24" spans="1:16" ht="14">
      <c r="A24" s="37"/>
      <c r="B24" s="37"/>
      <c r="C24" s="2"/>
      <c r="D24" s="108" t="str">
        <f t="shared" si="1"/>
        <v>a15</v>
      </c>
      <c r="E24" s="48"/>
      <c r="F24" s="2"/>
      <c r="G24" s="2"/>
      <c r="H24" s="108" t="str">
        <f t="shared" si="2"/>
        <v>c15</v>
      </c>
      <c r="I24" s="48"/>
      <c r="J24" s="2"/>
      <c r="K24" s="108" t="str">
        <f t="shared" si="0"/>
        <v>r15</v>
      </c>
      <c r="L24" s="343"/>
      <c r="M24" s="2"/>
      <c r="N24" s="108" t="str">
        <f t="shared" si="3"/>
        <v>p15</v>
      </c>
      <c r="O24" s="48"/>
      <c r="P24" s="97"/>
    </row>
    <row r="25" spans="1:16" ht="14">
      <c r="A25" s="37"/>
      <c r="B25" s="37"/>
      <c r="C25" s="2"/>
      <c r="D25" s="108" t="str">
        <f t="shared" si="1"/>
        <v>a16</v>
      </c>
      <c r="E25" s="48"/>
      <c r="F25" s="2"/>
      <c r="G25" s="2"/>
      <c r="H25" s="108" t="str">
        <f t="shared" si="2"/>
        <v>c16</v>
      </c>
      <c r="I25" s="48"/>
      <c r="J25" s="2"/>
      <c r="K25" s="108" t="str">
        <f t="shared" si="0"/>
        <v>r16</v>
      </c>
      <c r="L25" s="343"/>
      <c r="M25" s="2"/>
      <c r="N25" s="108" t="str">
        <f t="shared" si="3"/>
        <v>p16</v>
      </c>
      <c r="O25" s="48"/>
      <c r="P25" s="97"/>
    </row>
    <row r="26" spans="1:16" ht="14">
      <c r="A26" s="37"/>
      <c r="B26" s="37"/>
      <c r="C26" s="2"/>
      <c r="D26" s="108" t="str">
        <f t="shared" si="1"/>
        <v>a17</v>
      </c>
      <c r="E26" s="48"/>
      <c r="F26" s="2"/>
      <c r="G26" s="2"/>
      <c r="H26" s="108" t="str">
        <f t="shared" si="2"/>
        <v>c17</v>
      </c>
      <c r="I26" s="48"/>
      <c r="J26" s="2"/>
      <c r="K26" s="108" t="str">
        <f t="shared" si="0"/>
        <v>r17</v>
      </c>
      <c r="L26" s="343"/>
      <c r="M26" s="2"/>
      <c r="N26" s="108" t="str">
        <f t="shared" si="3"/>
        <v>p17</v>
      </c>
      <c r="O26" s="48"/>
      <c r="P26" s="97"/>
    </row>
    <row r="27" spans="1:16" ht="14">
      <c r="A27" s="37"/>
      <c r="B27" s="37"/>
      <c r="C27" s="2"/>
      <c r="D27" s="108" t="str">
        <f t="shared" si="1"/>
        <v>a18</v>
      </c>
      <c r="E27" s="48"/>
      <c r="F27" s="2"/>
      <c r="G27" s="2"/>
      <c r="H27" s="108" t="str">
        <f t="shared" si="2"/>
        <v>c18</v>
      </c>
      <c r="I27" s="48"/>
      <c r="J27" s="2"/>
      <c r="K27" s="108" t="str">
        <f t="shared" si="0"/>
        <v>r18</v>
      </c>
      <c r="L27" s="343"/>
      <c r="M27" s="2"/>
      <c r="N27" s="108" t="str">
        <f t="shared" si="3"/>
        <v>p18</v>
      </c>
      <c r="O27" s="48"/>
      <c r="P27" s="97"/>
    </row>
    <row r="28" spans="1:16" ht="14">
      <c r="A28" s="37"/>
      <c r="B28" s="37"/>
      <c r="C28" s="2"/>
      <c r="D28" s="108" t="str">
        <f t="shared" si="1"/>
        <v>a19</v>
      </c>
      <c r="E28" s="48"/>
      <c r="F28" s="2"/>
      <c r="G28" s="2"/>
      <c r="H28" s="108" t="str">
        <f t="shared" si="2"/>
        <v>c19</v>
      </c>
      <c r="I28" s="48"/>
      <c r="J28" s="2"/>
      <c r="K28" s="108" t="str">
        <f t="shared" si="0"/>
        <v>r19</v>
      </c>
      <c r="L28" s="343"/>
      <c r="M28" s="2"/>
      <c r="N28" s="108" t="str">
        <f t="shared" si="3"/>
        <v>p19</v>
      </c>
      <c r="O28" s="48"/>
      <c r="P28" s="97"/>
    </row>
    <row r="29" spans="1:16" ht="14">
      <c r="A29" s="37"/>
      <c r="B29" s="37"/>
      <c r="C29" s="2"/>
      <c r="D29" s="108" t="str">
        <f t="shared" si="1"/>
        <v>a20</v>
      </c>
      <c r="E29" s="48"/>
      <c r="F29" s="2"/>
      <c r="G29" s="2"/>
      <c r="H29" s="108" t="str">
        <f t="shared" si="2"/>
        <v>c20</v>
      </c>
      <c r="I29" s="48"/>
      <c r="J29" s="2"/>
      <c r="K29" s="108" t="str">
        <f t="shared" si="0"/>
        <v>r20</v>
      </c>
      <c r="L29" s="343"/>
      <c r="M29" s="2"/>
      <c r="N29" s="108" t="str">
        <f t="shared" si="3"/>
        <v>p20</v>
      </c>
      <c r="O29" s="48"/>
      <c r="P29" s="97"/>
    </row>
    <row r="30" spans="1:16" ht="14">
      <c r="A30" s="37"/>
      <c r="B30" s="37"/>
      <c r="C30" s="2"/>
      <c r="D30" s="108" t="str">
        <f t="shared" si="1"/>
        <v>a21</v>
      </c>
      <c r="E30" s="48"/>
      <c r="F30" s="2"/>
      <c r="G30" s="2"/>
      <c r="H30" s="108" t="str">
        <f t="shared" si="2"/>
        <v>c21</v>
      </c>
      <c r="I30" s="48"/>
      <c r="J30" s="2"/>
      <c r="K30" s="108" t="str">
        <f t="shared" si="0"/>
        <v>r21</v>
      </c>
      <c r="L30" s="343"/>
      <c r="M30" s="2"/>
      <c r="N30" s="108" t="str">
        <f t="shared" si="3"/>
        <v>p21</v>
      </c>
      <c r="O30" s="48"/>
      <c r="P30" s="97"/>
    </row>
    <row r="31" spans="1:16" ht="14">
      <c r="A31" s="37"/>
      <c r="B31" s="37"/>
      <c r="C31" s="2"/>
      <c r="D31" s="108" t="str">
        <f t="shared" si="1"/>
        <v>a22</v>
      </c>
      <c r="E31" s="48"/>
      <c r="F31" s="2"/>
      <c r="G31" s="2"/>
      <c r="H31" s="108" t="str">
        <f t="shared" si="2"/>
        <v>c22</v>
      </c>
      <c r="I31" s="48"/>
      <c r="J31" s="2"/>
      <c r="K31" s="108" t="str">
        <f t="shared" si="0"/>
        <v>r22</v>
      </c>
      <c r="L31" s="343"/>
      <c r="M31" s="2"/>
      <c r="N31" s="108" t="str">
        <f t="shared" si="3"/>
        <v>p22</v>
      </c>
      <c r="O31" s="48"/>
      <c r="P31" s="97"/>
    </row>
    <row r="32" spans="1:16" ht="14">
      <c r="A32" s="37"/>
      <c r="B32" s="37"/>
      <c r="C32" s="2"/>
      <c r="D32" s="108" t="str">
        <f t="shared" si="1"/>
        <v>a23</v>
      </c>
      <c r="E32" s="48"/>
      <c r="F32" s="2"/>
      <c r="G32" s="2"/>
      <c r="H32" s="108" t="str">
        <f t="shared" si="2"/>
        <v>c23</v>
      </c>
      <c r="I32" s="48"/>
      <c r="J32" s="2"/>
      <c r="K32" s="108" t="str">
        <f t="shared" si="0"/>
        <v>r23</v>
      </c>
      <c r="L32" s="343"/>
      <c r="M32" s="2"/>
      <c r="N32" s="108" t="str">
        <f t="shared" si="3"/>
        <v>p23</v>
      </c>
      <c r="O32" s="48"/>
      <c r="P32" s="97"/>
    </row>
    <row r="33" spans="1:16" ht="14">
      <c r="A33" s="37"/>
      <c r="B33" s="37"/>
      <c r="C33" s="2"/>
      <c r="D33" s="108" t="str">
        <f t="shared" si="1"/>
        <v>a24</v>
      </c>
      <c r="E33" s="48"/>
      <c r="F33" s="2"/>
      <c r="G33" s="2"/>
      <c r="H33" s="108" t="str">
        <f t="shared" si="2"/>
        <v>c24</v>
      </c>
      <c r="I33" s="48"/>
      <c r="J33" s="2"/>
      <c r="K33" s="108" t="str">
        <f t="shared" si="0"/>
        <v>r24</v>
      </c>
      <c r="L33" s="343"/>
      <c r="M33" s="2"/>
      <c r="N33" s="108" t="str">
        <f t="shared" si="3"/>
        <v>p24</v>
      </c>
      <c r="O33" s="48"/>
      <c r="P33" s="97"/>
    </row>
    <row r="34" spans="1:16" ht="14">
      <c r="A34" s="37"/>
      <c r="B34" s="37"/>
      <c r="C34" s="2"/>
      <c r="D34" s="108" t="str">
        <f t="shared" si="1"/>
        <v>a25</v>
      </c>
      <c r="E34" s="48"/>
      <c r="F34" s="2"/>
      <c r="G34" s="2"/>
      <c r="H34" s="108" t="str">
        <f t="shared" si="2"/>
        <v>c25</v>
      </c>
      <c r="I34" s="48"/>
      <c r="J34" s="2"/>
      <c r="K34" s="108" t="str">
        <f t="shared" si="0"/>
        <v>r25</v>
      </c>
      <c r="L34" s="343"/>
      <c r="M34" s="2"/>
      <c r="N34" s="108" t="str">
        <f t="shared" si="3"/>
        <v>p25</v>
      </c>
      <c r="O34" s="48"/>
      <c r="P34" s="97"/>
    </row>
    <row r="35" spans="1:16" ht="14">
      <c r="A35" s="37"/>
      <c r="B35" s="37"/>
      <c r="C35" s="2"/>
      <c r="D35" s="108" t="str">
        <f t="shared" si="1"/>
        <v>a26</v>
      </c>
      <c r="E35" s="48"/>
      <c r="F35" s="2"/>
      <c r="G35" s="2"/>
      <c r="H35" s="108" t="str">
        <f t="shared" si="2"/>
        <v>c26</v>
      </c>
      <c r="I35" s="48"/>
      <c r="J35" s="2"/>
      <c r="K35" s="108" t="str">
        <f t="shared" si="0"/>
        <v>r26</v>
      </c>
      <c r="L35" s="343"/>
      <c r="M35" s="2"/>
      <c r="N35" s="108" t="str">
        <f t="shared" si="3"/>
        <v>p26</v>
      </c>
      <c r="O35" s="48"/>
      <c r="P35" s="97"/>
    </row>
    <row r="36" spans="1:16" ht="14">
      <c r="A36" s="37"/>
      <c r="B36" s="37"/>
      <c r="C36" s="2"/>
      <c r="D36" s="108" t="str">
        <f t="shared" si="1"/>
        <v>a27</v>
      </c>
      <c r="E36" s="48"/>
      <c r="F36" s="2"/>
      <c r="G36" s="2"/>
      <c r="H36" s="108" t="str">
        <f t="shared" si="2"/>
        <v>c27</v>
      </c>
      <c r="I36" s="48"/>
      <c r="J36" s="2"/>
      <c r="K36" s="108" t="str">
        <f t="shared" si="0"/>
        <v>r27</v>
      </c>
      <c r="L36" s="343"/>
      <c r="M36" s="2"/>
      <c r="N36" s="108" t="str">
        <f t="shared" si="3"/>
        <v>p27</v>
      </c>
      <c r="O36" s="48"/>
      <c r="P36" s="97"/>
    </row>
    <row r="37" spans="1:16" ht="14">
      <c r="A37" s="37"/>
      <c r="B37" s="37"/>
      <c r="C37" s="2"/>
      <c r="D37" s="108" t="str">
        <f t="shared" si="1"/>
        <v>a28</v>
      </c>
      <c r="E37" s="48"/>
      <c r="F37" s="2"/>
      <c r="G37" s="2"/>
      <c r="H37" s="108" t="str">
        <f t="shared" si="2"/>
        <v>c28</v>
      </c>
      <c r="I37" s="48"/>
      <c r="J37" s="2"/>
      <c r="K37" s="108" t="str">
        <f t="shared" si="0"/>
        <v>r28</v>
      </c>
      <c r="L37" s="343"/>
      <c r="M37" s="2"/>
      <c r="N37" s="108" t="str">
        <f t="shared" si="3"/>
        <v>p28</v>
      </c>
      <c r="O37" s="48"/>
      <c r="P37" s="97"/>
    </row>
    <row r="38" spans="1:16" ht="14">
      <c r="A38" s="37"/>
      <c r="B38" s="37"/>
      <c r="C38" s="2"/>
      <c r="D38" s="108" t="str">
        <f t="shared" si="1"/>
        <v>a29</v>
      </c>
      <c r="E38" s="48"/>
      <c r="F38" s="2"/>
      <c r="G38" s="2"/>
      <c r="H38" s="108" t="str">
        <f t="shared" si="2"/>
        <v>c29</v>
      </c>
      <c r="I38" s="48"/>
      <c r="J38" s="2"/>
      <c r="K38" s="108" t="str">
        <f t="shared" si="0"/>
        <v>r29</v>
      </c>
      <c r="L38" s="343"/>
      <c r="M38" s="2"/>
      <c r="N38" s="108" t="str">
        <f t="shared" si="3"/>
        <v>p29</v>
      </c>
      <c r="O38" s="48"/>
      <c r="P38" s="97"/>
    </row>
    <row r="39" spans="1:16" ht="14">
      <c r="A39" s="37"/>
      <c r="B39" s="37"/>
      <c r="C39" s="2"/>
      <c r="D39" s="108" t="str">
        <f t="shared" si="1"/>
        <v>a30</v>
      </c>
      <c r="E39" s="48"/>
      <c r="F39" s="2"/>
      <c r="G39" s="2"/>
      <c r="H39" s="108" t="str">
        <f t="shared" si="2"/>
        <v>c30</v>
      </c>
      <c r="I39" s="48"/>
      <c r="J39" s="2"/>
      <c r="K39" s="108" t="str">
        <f t="shared" si="0"/>
        <v>r30</v>
      </c>
      <c r="L39" s="343"/>
      <c r="M39" s="2"/>
      <c r="N39" s="108" t="str">
        <f t="shared" si="3"/>
        <v>p30</v>
      </c>
      <c r="O39" s="48"/>
      <c r="P39" s="97"/>
    </row>
    <row r="40" spans="1:16" ht="14">
      <c r="A40" s="37"/>
      <c r="B40" s="37"/>
      <c r="C40" s="2"/>
      <c r="D40" s="108" t="str">
        <f t="shared" si="1"/>
        <v>a31</v>
      </c>
      <c r="E40" s="48"/>
      <c r="F40" s="2"/>
      <c r="G40" s="2"/>
      <c r="H40" s="108" t="str">
        <f t="shared" si="2"/>
        <v>c31</v>
      </c>
      <c r="I40" s="48"/>
      <c r="J40" s="2"/>
      <c r="K40" s="108" t="str">
        <f t="shared" si="0"/>
        <v>r31</v>
      </c>
      <c r="L40" s="343"/>
      <c r="M40" s="2"/>
      <c r="N40" s="108" t="str">
        <f t="shared" si="3"/>
        <v>p31</v>
      </c>
      <c r="O40" s="48"/>
      <c r="P40" s="97"/>
    </row>
    <row r="41" spans="1:16" ht="14">
      <c r="A41" s="37"/>
      <c r="B41" s="37"/>
      <c r="C41" s="2"/>
      <c r="D41" s="108" t="str">
        <f t="shared" si="1"/>
        <v>a32</v>
      </c>
      <c r="E41" s="48"/>
      <c r="F41" s="2"/>
      <c r="G41" s="2"/>
      <c r="H41" s="108" t="str">
        <f t="shared" si="2"/>
        <v>c32</v>
      </c>
      <c r="I41" s="48"/>
      <c r="J41" s="2"/>
      <c r="K41" s="108" t="str">
        <f t="shared" si="0"/>
        <v>r32</v>
      </c>
      <c r="L41" s="343"/>
      <c r="M41" s="2"/>
      <c r="N41" s="108" t="str">
        <f t="shared" si="3"/>
        <v>p32</v>
      </c>
      <c r="O41" s="48"/>
      <c r="P41" s="97"/>
    </row>
    <row r="42" spans="1:16" ht="14">
      <c r="A42" s="37"/>
      <c r="B42" s="37"/>
      <c r="C42" s="2"/>
      <c r="D42" s="108" t="str">
        <f t="shared" si="1"/>
        <v>a33</v>
      </c>
      <c r="E42" s="48"/>
      <c r="F42" s="2"/>
      <c r="G42" s="2"/>
      <c r="H42" s="108" t="str">
        <f t="shared" si="2"/>
        <v>c33</v>
      </c>
      <c r="I42" s="48"/>
      <c r="J42" s="2"/>
      <c r="K42" s="108" t="str">
        <f t="shared" ref="K42:K73" si="4">"r"&amp;ROW()-9</f>
        <v>r33</v>
      </c>
      <c r="L42" s="343"/>
      <c r="M42" s="2"/>
      <c r="N42" s="108" t="str">
        <f t="shared" si="3"/>
        <v>p33</v>
      </c>
      <c r="O42" s="48"/>
      <c r="P42" s="97"/>
    </row>
    <row r="43" spans="1:16" ht="14">
      <c r="A43" s="37"/>
      <c r="B43" s="37"/>
      <c r="C43" s="2"/>
      <c r="D43" s="108" t="str">
        <f t="shared" si="1"/>
        <v>a34</v>
      </c>
      <c r="E43" s="48"/>
      <c r="F43" s="2"/>
      <c r="G43" s="2"/>
      <c r="H43" s="108" t="str">
        <f t="shared" si="2"/>
        <v>c34</v>
      </c>
      <c r="I43" s="48"/>
      <c r="J43" s="2"/>
      <c r="K43" s="108" t="str">
        <f t="shared" si="4"/>
        <v>r34</v>
      </c>
      <c r="L43" s="343"/>
      <c r="M43" s="2"/>
      <c r="N43" s="108" t="str">
        <f t="shared" si="3"/>
        <v>p34</v>
      </c>
      <c r="O43" s="48"/>
      <c r="P43" s="97"/>
    </row>
    <row r="44" spans="1:16" ht="14">
      <c r="A44" s="37"/>
      <c r="B44" s="37"/>
      <c r="C44" s="2"/>
      <c r="D44" s="108" t="str">
        <f t="shared" si="1"/>
        <v>a35</v>
      </c>
      <c r="E44" s="48"/>
      <c r="F44" s="2"/>
      <c r="G44" s="2"/>
      <c r="H44" s="108" t="str">
        <f t="shared" si="2"/>
        <v>c35</v>
      </c>
      <c r="I44" s="48"/>
      <c r="J44" s="2"/>
      <c r="K44" s="108" t="str">
        <f t="shared" si="4"/>
        <v>r35</v>
      </c>
      <c r="L44" s="343"/>
      <c r="M44" s="2"/>
      <c r="N44" s="108" t="str">
        <f t="shared" si="3"/>
        <v>p35</v>
      </c>
      <c r="O44" s="48"/>
      <c r="P44" s="97"/>
    </row>
    <row r="45" spans="1:16" ht="14">
      <c r="A45" s="37"/>
      <c r="B45" s="37"/>
      <c r="C45" s="2"/>
      <c r="D45" s="108" t="str">
        <f t="shared" si="1"/>
        <v>a36</v>
      </c>
      <c r="E45" s="48"/>
      <c r="F45" s="2"/>
      <c r="G45" s="2"/>
      <c r="H45" s="108" t="str">
        <f t="shared" si="2"/>
        <v>c36</v>
      </c>
      <c r="I45" s="48"/>
      <c r="J45" s="2"/>
      <c r="K45" s="108" t="str">
        <f t="shared" si="4"/>
        <v>r36</v>
      </c>
      <c r="L45" s="343"/>
      <c r="M45" s="2"/>
      <c r="N45" s="108" t="str">
        <f t="shared" si="3"/>
        <v>p36</v>
      </c>
      <c r="O45" s="48"/>
      <c r="P45" s="97"/>
    </row>
    <row r="46" spans="1:16" ht="14">
      <c r="A46" s="37"/>
      <c r="B46" s="37"/>
      <c r="C46" s="2"/>
      <c r="D46" s="108" t="str">
        <f t="shared" si="1"/>
        <v>a37</v>
      </c>
      <c r="E46" s="48"/>
      <c r="F46" s="2"/>
      <c r="G46" s="2"/>
      <c r="H46" s="108" t="str">
        <f t="shared" si="2"/>
        <v>c37</v>
      </c>
      <c r="I46" s="48"/>
      <c r="J46" s="2"/>
      <c r="K46" s="108" t="str">
        <f t="shared" si="4"/>
        <v>r37</v>
      </c>
      <c r="L46" s="343"/>
      <c r="M46" s="2"/>
      <c r="N46" s="108" t="str">
        <f t="shared" si="3"/>
        <v>p37</v>
      </c>
      <c r="O46" s="48"/>
      <c r="P46" s="97"/>
    </row>
    <row r="47" spans="1:16" ht="14">
      <c r="A47" s="37"/>
      <c r="B47" s="37"/>
      <c r="C47" s="2"/>
      <c r="D47" s="108" t="str">
        <f t="shared" si="1"/>
        <v>a38</v>
      </c>
      <c r="E47" s="48"/>
      <c r="F47" s="2"/>
      <c r="G47" s="2"/>
      <c r="H47" s="108" t="str">
        <f t="shared" si="2"/>
        <v>c38</v>
      </c>
      <c r="I47" s="48"/>
      <c r="J47" s="2"/>
      <c r="K47" s="108" t="str">
        <f t="shared" si="4"/>
        <v>r38</v>
      </c>
      <c r="L47" s="343"/>
      <c r="M47" s="2"/>
      <c r="N47" s="108" t="str">
        <f t="shared" si="3"/>
        <v>p38</v>
      </c>
      <c r="O47" s="48"/>
      <c r="P47" s="97"/>
    </row>
    <row r="48" spans="1:16" ht="14">
      <c r="A48" s="37"/>
      <c r="B48" s="37"/>
      <c r="C48" s="2"/>
      <c r="D48" s="108" t="str">
        <f t="shared" si="1"/>
        <v>a39</v>
      </c>
      <c r="E48" s="48"/>
      <c r="F48" s="2"/>
      <c r="G48" s="2"/>
      <c r="H48" s="108" t="str">
        <f t="shared" si="2"/>
        <v>c39</v>
      </c>
      <c r="I48" s="48"/>
      <c r="J48" s="2"/>
      <c r="K48" s="108" t="str">
        <f t="shared" si="4"/>
        <v>r39</v>
      </c>
      <c r="L48" s="343"/>
      <c r="M48" s="2"/>
      <c r="N48" s="108" t="str">
        <f t="shared" si="3"/>
        <v>p39</v>
      </c>
      <c r="O48" s="48"/>
      <c r="P48" s="97"/>
    </row>
    <row r="49" spans="1:16" ht="14">
      <c r="A49" s="37"/>
      <c r="B49" s="37"/>
      <c r="C49" s="2"/>
      <c r="D49" s="108" t="str">
        <f t="shared" si="1"/>
        <v>a40</v>
      </c>
      <c r="E49" s="48"/>
      <c r="F49" s="2"/>
      <c r="G49" s="2"/>
      <c r="H49" s="108" t="str">
        <f t="shared" si="2"/>
        <v>c40</v>
      </c>
      <c r="I49" s="48"/>
      <c r="J49" s="2"/>
      <c r="K49" s="108" t="str">
        <f t="shared" si="4"/>
        <v>r40</v>
      </c>
      <c r="L49" s="343"/>
      <c r="M49" s="2"/>
      <c r="N49" s="108" t="str">
        <f t="shared" si="3"/>
        <v>p40</v>
      </c>
      <c r="O49" s="48"/>
      <c r="P49" s="97"/>
    </row>
    <row r="50" spans="1:16" ht="14">
      <c r="A50" s="37"/>
      <c r="B50" s="37"/>
      <c r="C50" s="2"/>
      <c r="D50" s="108" t="str">
        <f t="shared" si="1"/>
        <v>a41</v>
      </c>
      <c r="E50" s="48"/>
      <c r="F50" s="2"/>
      <c r="G50" s="2"/>
      <c r="H50" s="108" t="str">
        <f t="shared" si="2"/>
        <v>c41</v>
      </c>
      <c r="I50" s="48"/>
      <c r="J50" s="2"/>
      <c r="K50" s="108" t="str">
        <f t="shared" si="4"/>
        <v>r41</v>
      </c>
      <c r="L50" s="48"/>
      <c r="M50" s="2"/>
      <c r="N50" s="108" t="str">
        <f t="shared" si="3"/>
        <v>p41</v>
      </c>
      <c r="O50" s="48"/>
      <c r="P50" s="97"/>
    </row>
    <row r="51" spans="1:16" ht="14">
      <c r="A51" s="37"/>
      <c r="B51" s="37"/>
      <c r="C51" s="2"/>
      <c r="D51" s="108" t="str">
        <f t="shared" si="1"/>
        <v>a42</v>
      </c>
      <c r="E51" s="48"/>
      <c r="F51" s="2"/>
      <c r="G51" s="2"/>
      <c r="H51" s="108" t="str">
        <f t="shared" si="2"/>
        <v>c42</v>
      </c>
      <c r="I51" s="48"/>
      <c r="J51" s="2"/>
      <c r="K51" s="108" t="str">
        <f t="shared" si="4"/>
        <v>r42</v>
      </c>
      <c r="L51" s="48"/>
      <c r="M51" s="2"/>
      <c r="N51" s="108" t="str">
        <f t="shared" si="3"/>
        <v>p42</v>
      </c>
      <c r="O51" s="48"/>
      <c r="P51" s="97"/>
    </row>
    <row r="52" spans="1:16" ht="14">
      <c r="A52" s="37"/>
      <c r="B52" s="37"/>
      <c r="C52" s="2"/>
      <c r="D52" s="108" t="str">
        <f t="shared" si="1"/>
        <v>a43</v>
      </c>
      <c r="E52" s="48"/>
      <c r="F52" s="2"/>
      <c r="G52" s="2"/>
      <c r="H52" s="108" t="str">
        <f t="shared" si="2"/>
        <v>c43</v>
      </c>
      <c r="I52" s="48"/>
      <c r="J52" s="2"/>
      <c r="K52" s="108" t="str">
        <f t="shared" si="4"/>
        <v>r43</v>
      </c>
      <c r="L52" s="48"/>
      <c r="M52" s="2"/>
      <c r="N52" s="108" t="str">
        <f t="shared" si="3"/>
        <v>p43</v>
      </c>
      <c r="O52" s="48"/>
      <c r="P52" s="97"/>
    </row>
    <row r="53" spans="1:16" ht="14">
      <c r="A53" s="37"/>
      <c r="B53" s="37"/>
      <c r="C53" s="2"/>
      <c r="D53" s="108" t="str">
        <f t="shared" si="1"/>
        <v>a44</v>
      </c>
      <c r="E53" s="48"/>
      <c r="F53" s="2"/>
      <c r="G53" s="2"/>
      <c r="H53" s="108" t="str">
        <f t="shared" si="2"/>
        <v>c44</v>
      </c>
      <c r="I53" s="48"/>
      <c r="J53" s="2"/>
      <c r="K53" s="108" t="str">
        <f t="shared" si="4"/>
        <v>r44</v>
      </c>
      <c r="L53" s="48"/>
      <c r="M53" s="2"/>
      <c r="N53" s="108" t="str">
        <f t="shared" si="3"/>
        <v>p44</v>
      </c>
      <c r="O53" s="48"/>
      <c r="P53" s="97"/>
    </row>
    <row r="54" spans="1:16" ht="14">
      <c r="A54" s="37"/>
      <c r="B54" s="37"/>
      <c r="C54" s="2"/>
      <c r="D54" s="108" t="str">
        <f t="shared" si="1"/>
        <v>a45</v>
      </c>
      <c r="E54" s="48"/>
      <c r="F54" s="2"/>
      <c r="G54" s="2"/>
      <c r="H54" s="108" t="str">
        <f t="shared" si="2"/>
        <v>c45</v>
      </c>
      <c r="I54" s="48"/>
      <c r="J54" s="2"/>
      <c r="K54" s="108" t="str">
        <f t="shared" si="4"/>
        <v>r45</v>
      </c>
      <c r="L54" s="48"/>
      <c r="M54" s="2"/>
      <c r="N54" s="108" t="str">
        <f t="shared" si="3"/>
        <v>p45</v>
      </c>
      <c r="O54" s="48"/>
      <c r="P54" s="97"/>
    </row>
    <row r="55" spans="1:16" ht="14">
      <c r="A55" s="37"/>
      <c r="B55" s="37"/>
      <c r="C55" s="2"/>
      <c r="D55" s="108" t="str">
        <f t="shared" si="1"/>
        <v>a46</v>
      </c>
      <c r="E55" s="48"/>
      <c r="F55" s="2"/>
      <c r="G55" s="2"/>
      <c r="H55" s="108" t="str">
        <f t="shared" si="2"/>
        <v>c46</v>
      </c>
      <c r="I55" s="48"/>
      <c r="J55" s="2"/>
      <c r="K55" s="108" t="str">
        <f t="shared" si="4"/>
        <v>r46</v>
      </c>
      <c r="L55" s="48"/>
      <c r="M55" s="2"/>
      <c r="N55" s="108" t="str">
        <f t="shared" si="3"/>
        <v>p46</v>
      </c>
      <c r="O55" s="48"/>
      <c r="P55" s="97"/>
    </row>
    <row r="56" spans="1:16" ht="14">
      <c r="A56" s="37"/>
      <c r="B56" s="37"/>
      <c r="C56" s="2"/>
      <c r="D56" s="108" t="str">
        <f t="shared" si="1"/>
        <v>a47</v>
      </c>
      <c r="E56" s="48"/>
      <c r="F56" s="2"/>
      <c r="G56" s="2"/>
      <c r="H56" s="108" t="str">
        <f t="shared" si="2"/>
        <v>c47</v>
      </c>
      <c r="I56" s="48"/>
      <c r="J56" s="2"/>
      <c r="K56" s="108" t="str">
        <f t="shared" si="4"/>
        <v>r47</v>
      </c>
      <c r="L56" s="48"/>
      <c r="M56" s="2"/>
      <c r="N56" s="108" t="str">
        <f t="shared" si="3"/>
        <v>p47</v>
      </c>
      <c r="O56" s="48"/>
      <c r="P56" s="97"/>
    </row>
    <row r="57" spans="1:16" ht="14">
      <c r="A57" s="37"/>
      <c r="B57" s="37"/>
      <c r="C57" s="2"/>
      <c r="D57" s="108" t="str">
        <f t="shared" si="1"/>
        <v>a48</v>
      </c>
      <c r="E57" s="48"/>
      <c r="F57" s="2"/>
      <c r="G57" s="2"/>
      <c r="H57" s="108" t="str">
        <f t="shared" si="2"/>
        <v>c48</v>
      </c>
      <c r="I57" s="48"/>
      <c r="J57" s="2"/>
      <c r="K57" s="108" t="str">
        <f t="shared" si="4"/>
        <v>r48</v>
      </c>
      <c r="L57" s="48"/>
      <c r="M57" s="2"/>
      <c r="N57" s="108" t="str">
        <f t="shared" si="3"/>
        <v>p48</v>
      </c>
      <c r="O57" s="48"/>
      <c r="P57" s="97"/>
    </row>
    <row r="58" spans="1:16" ht="14">
      <c r="A58" s="37"/>
      <c r="B58" s="37"/>
      <c r="C58" s="2"/>
      <c r="D58" s="108" t="str">
        <f t="shared" si="1"/>
        <v>a49</v>
      </c>
      <c r="E58" s="48"/>
      <c r="F58" s="2"/>
      <c r="G58" s="2"/>
      <c r="H58" s="108" t="str">
        <f t="shared" si="2"/>
        <v>c49</v>
      </c>
      <c r="I58" s="48"/>
      <c r="J58" s="2"/>
      <c r="K58" s="108" t="str">
        <f t="shared" si="4"/>
        <v>r49</v>
      </c>
      <c r="L58" s="48"/>
      <c r="M58" s="2"/>
      <c r="N58" s="108" t="str">
        <f t="shared" si="3"/>
        <v>p49</v>
      </c>
      <c r="O58" s="48"/>
      <c r="P58" s="97"/>
    </row>
    <row r="59" spans="1:16" ht="14">
      <c r="A59" s="37"/>
      <c r="B59" s="37"/>
      <c r="C59" s="2"/>
      <c r="D59" s="108" t="str">
        <f t="shared" si="1"/>
        <v>a50</v>
      </c>
      <c r="E59" s="48"/>
      <c r="F59" s="2"/>
      <c r="G59" s="2"/>
      <c r="H59" s="108" t="str">
        <f t="shared" si="2"/>
        <v>c50</v>
      </c>
      <c r="I59" s="48"/>
      <c r="J59" s="2"/>
      <c r="K59" s="108" t="str">
        <f t="shared" si="4"/>
        <v>r50</v>
      </c>
      <c r="L59" s="48"/>
      <c r="M59" s="2"/>
      <c r="N59" s="108" t="str">
        <f t="shared" si="3"/>
        <v>p50</v>
      </c>
      <c r="O59" s="48"/>
      <c r="P59" s="97"/>
    </row>
    <row r="60" spans="1:16" ht="14">
      <c r="A60" s="37"/>
      <c r="B60" s="37"/>
      <c r="C60" s="2"/>
      <c r="D60" s="108" t="str">
        <f t="shared" si="1"/>
        <v>a51</v>
      </c>
      <c r="E60" s="48"/>
      <c r="F60" s="2"/>
      <c r="G60" s="2"/>
      <c r="H60" s="108" t="str">
        <f t="shared" si="2"/>
        <v>c51</v>
      </c>
      <c r="I60" s="48"/>
      <c r="J60" s="2"/>
      <c r="K60" s="108" t="str">
        <f t="shared" si="4"/>
        <v>r51</v>
      </c>
      <c r="L60" s="48"/>
      <c r="M60" s="2"/>
      <c r="N60" s="108" t="str">
        <f t="shared" si="3"/>
        <v>p51</v>
      </c>
      <c r="O60" s="48"/>
      <c r="P60" s="97"/>
    </row>
    <row r="61" spans="1:16" ht="14">
      <c r="A61" s="37"/>
      <c r="B61" s="37"/>
      <c r="C61" s="2"/>
      <c r="D61" s="108" t="str">
        <f t="shared" si="1"/>
        <v>a52</v>
      </c>
      <c r="E61" s="48"/>
      <c r="F61" s="2"/>
      <c r="G61" s="2"/>
      <c r="H61" s="108" t="str">
        <f t="shared" si="2"/>
        <v>c52</v>
      </c>
      <c r="I61" s="48"/>
      <c r="J61" s="2"/>
      <c r="K61" s="108" t="str">
        <f t="shared" si="4"/>
        <v>r52</v>
      </c>
      <c r="L61" s="48"/>
      <c r="M61" s="2"/>
      <c r="N61" s="108" t="str">
        <f t="shared" si="3"/>
        <v>p52</v>
      </c>
      <c r="O61" s="48"/>
      <c r="P61" s="97"/>
    </row>
    <row r="62" spans="1:16" ht="14">
      <c r="A62" s="37"/>
      <c r="B62" s="37"/>
      <c r="C62" s="2"/>
      <c r="D62" s="108" t="str">
        <f t="shared" si="1"/>
        <v>a53</v>
      </c>
      <c r="E62" s="48"/>
      <c r="F62" s="2"/>
      <c r="G62" s="2"/>
      <c r="H62" s="108" t="str">
        <f t="shared" si="2"/>
        <v>c53</v>
      </c>
      <c r="I62" s="48"/>
      <c r="J62" s="2"/>
      <c r="K62" s="108" t="str">
        <f t="shared" si="4"/>
        <v>r53</v>
      </c>
      <c r="L62" s="48"/>
      <c r="M62" s="2"/>
      <c r="N62" s="108" t="str">
        <f t="shared" si="3"/>
        <v>p53</v>
      </c>
      <c r="O62" s="48"/>
      <c r="P62" s="97"/>
    </row>
    <row r="63" spans="1:16" ht="14">
      <c r="A63" s="37"/>
      <c r="B63" s="37"/>
      <c r="C63" s="2"/>
      <c r="D63" s="108" t="str">
        <f t="shared" si="1"/>
        <v>a54</v>
      </c>
      <c r="E63" s="48"/>
      <c r="F63" s="2"/>
      <c r="G63" s="2"/>
      <c r="H63" s="108" t="str">
        <f t="shared" si="2"/>
        <v>c54</v>
      </c>
      <c r="I63" s="48"/>
      <c r="J63" s="2"/>
      <c r="K63" s="108" t="str">
        <f t="shared" si="4"/>
        <v>r54</v>
      </c>
      <c r="L63" s="48"/>
      <c r="M63" s="2"/>
      <c r="N63" s="108" t="str">
        <f t="shared" si="3"/>
        <v>p54</v>
      </c>
      <c r="O63" s="48"/>
      <c r="P63" s="97"/>
    </row>
    <row r="64" spans="1:16" ht="14">
      <c r="A64" s="37"/>
      <c r="B64" s="37"/>
      <c r="C64" s="2"/>
      <c r="D64" s="108" t="str">
        <f t="shared" si="1"/>
        <v>a55</v>
      </c>
      <c r="E64" s="48"/>
      <c r="F64" s="2"/>
      <c r="G64" s="2"/>
      <c r="H64" s="108" t="str">
        <f t="shared" si="2"/>
        <v>c55</v>
      </c>
      <c r="I64" s="48"/>
      <c r="J64" s="2"/>
      <c r="K64" s="108" t="str">
        <f t="shared" si="4"/>
        <v>r55</v>
      </c>
      <c r="L64" s="48"/>
      <c r="M64" s="2"/>
      <c r="N64" s="108" t="str">
        <f t="shared" si="3"/>
        <v>p55</v>
      </c>
      <c r="O64" s="48"/>
      <c r="P64" s="97"/>
    </row>
    <row r="65" spans="1:16" ht="14">
      <c r="A65" s="37"/>
      <c r="B65" s="37"/>
      <c r="C65" s="2"/>
      <c r="D65" s="108" t="str">
        <f t="shared" si="1"/>
        <v>a56</v>
      </c>
      <c r="E65" s="48"/>
      <c r="F65" s="2"/>
      <c r="G65" s="2"/>
      <c r="H65" s="108" t="str">
        <f t="shared" si="2"/>
        <v>c56</v>
      </c>
      <c r="I65" s="48"/>
      <c r="J65" s="2"/>
      <c r="K65" s="108" t="str">
        <f t="shared" si="4"/>
        <v>r56</v>
      </c>
      <c r="L65" s="48"/>
      <c r="M65" s="2"/>
      <c r="N65" s="108" t="str">
        <f t="shared" si="3"/>
        <v>p56</v>
      </c>
      <c r="O65" s="48"/>
      <c r="P65" s="97"/>
    </row>
    <row r="66" spans="1:16" ht="14">
      <c r="A66" s="37"/>
      <c r="B66" s="37"/>
      <c r="C66" s="2"/>
      <c r="D66" s="108" t="str">
        <f t="shared" si="1"/>
        <v>a57</v>
      </c>
      <c r="E66" s="48"/>
      <c r="F66" s="2"/>
      <c r="G66" s="2"/>
      <c r="H66" s="108" t="str">
        <f t="shared" si="2"/>
        <v>c57</v>
      </c>
      <c r="I66" s="48"/>
      <c r="J66" s="2"/>
      <c r="K66" s="108" t="str">
        <f t="shared" si="4"/>
        <v>r57</v>
      </c>
      <c r="L66" s="48"/>
      <c r="M66" s="2"/>
      <c r="N66" s="108" t="str">
        <f t="shared" si="3"/>
        <v>p57</v>
      </c>
      <c r="O66" s="48"/>
      <c r="P66" s="97"/>
    </row>
    <row r="67" spans="1:16" ht="14">
      <c r="A67" s="37"/>
      <c r="B67" s="37"/>
      <c r="C67" s="2"/>
      <c r="D67" s="108" t="str">
        <f t="shared" si="1"/>
        <v>a58</v>
      </c>
      <c r="E67" s="48"/>
      <c r="F67" s="2"/>
      <c r="G67" s="2"/>
      <c r="H67" s="108" t="str">
        <f t="shared" si="2"/>
        <v>c58</v>
      </c>
      <c r="I67" s="48"/>
      <c r="J67" s="2"/>
      <c r="K67" s="108" t="str">
        <f t="shared" si="4"/>
        <v>r58</v>
      </c>
      <c r="L67" s="48"/>
      <c r="M67" s="2"/>
      <c r="N67" s="108" t="str">
        <f t="shared" si="3"/>
        <v>p58</v>
      </c>
      <c r="O67" s="48"/>
      <c r="P67" s="97"/>
    </row>
    <row r="68" spans="1:16" ht="14">
      <c r="A68" s="37"/>
      <c r="B68" s="37"/>
      <c r="C68" s="2"/>
      <c r="D68" s="108" t="str">
        <f t="shared" si="1"/>
        <v>a59</v>
      </c>
      <c r="E68" s="48"/>
      <c r="F68" s="2"/>
      <c r="G68" s="2"/>
      <c r="H68" s="108" t="str">
        <f t="shared" si="2"/>
        <v>c59</v>
      </c>
      <c r="I68" s="48"/>
      <c r="J68" s="2"/>
      <c r="K68" s="108" t="str">
        <f t="shared" si="4"/>
        <v>r59</v>
      </c>
      <c r="L68" s="48"/>
      <c r="M68" s="2"/>
      <c r="N68" s="108" t="str">
        <f t="shared" si="3"/>
        <v>p59</v>
      </c>
      <c r="O68" s="48"/>
      <c r="P68" s="97"/>
    </row>
    <row r="69" spans="1:16" ht="14">
      <c r="A69" s="37"/>
      <c r="B69" s="37"/>
      <c r="C69" s="2"/>
      <c r="D69" s="108" t="str">
        <f t="shared" si="1"/>
        <v>a60</v>
      </c>
      <c r="E69" s="48"/>
      <c r="F69" s="2"/>
      <c r="G69" s="2"/>
      <c r="H69" s="108" t="str">
        <f t="shared" si="2"/>
        <v>c60</v>
      </c>
      <c r="I69" s="48"/>
      <c r="J69" s="2"/>
      <c r="K69" s="108" t="str">
        <f t="shared" si="4"/>
        <v>r60</v>
      </c>
      <c r="L69" s="48"/>
      <c r="M69" s="2"/>
      <c r="N69" s="108" t="str">
        <f t="shared" si="3"/>
        <v>p60</v>
      </c>
      <c r="O69" s="48"/>
      <c r="P69" s="97"/>
    </row>
    <row r="70" spans="1:16" ht="14">
      <c r="A70" s="37"/>
      <c r="B70" s="37"/>
      <c r="C70" s="2"/>
      <c r="D70" s="108" t="str">
        <f t="shared" si="1"/>
        <v>a61</v>
      </c>
      <c r="E70" s="48"/>
      <c r="F70" s="2"/>
      <c r="G70" s="2"/>
      <c r="H70" s="108" t="str">
        <f t="shared" si="2"/>
        <v>c61</v>
      </c>
      <c r="I70" s="48"/>
      <c r="J70" s="2"/>
      <c r="K70" s="108" t="str">
        <f t="shared" si="4"/>
        <v>r61</v>
      </c>
      <c r="L70" s="48"/>
      <c r="M70" s="2"/>
      <c r="N70" s="108" t="str">
        <f t="shared" si="3"/>
        <v>p61</v>
      </c>
      <c r="O70" s="48"/>
      <c r="P70" s="97"/>
    </row>
    <row r="71" spans="1:16" ht="14">
      <c r="A71" s="37"/>
      <c r="B71" s="37"/>
      <c r="C71" s="2"/>
      <c r="D71" s="108" t="str">
        <f t="shared" si="1"/>
        <v>a62</v>
      </c>
      <c r="E71" s="48"/>
      <c r="F71" s="2"/>
      <c r="G71" s="2"/>
      <c r="H71" s="108" t="str">
        <f t="shared" si="2"/>
        <v>c62</v>
      </c>
      <c r="I71" s="48"/>
      <c r="J71" s="2"/>
      <c r="K71" s="108" t="str">
        <f t="shared" si="4"/>
        <v>r62</v>
      </c>
      <c r="L71" s="48"/>
      <c r="M71" s="2"/>
      <c r="N71" s="108" t="str">
        <f t="shared" si="3"/>
        <v>p62</v>
      </c>
      <c r="O71" s="48"/>
      <c r="P71" s="97"/>
    </row>
    <row r="72" spans="1:16" ht="14">
      <c r="A72" s="37"/>
      <c r="B72" s="37"/>
      <c r="C72" s="2"/>
      <c r="D72" s="108" t="str">
        <f t="shared" si="1"/>
        <v>a63</v>
      </c>
      <c r="E72" s="48"/>
      <c r="F72" s="2"/>
      <c r="G72" s="2"/>
      <c r="H72" s="108" t="str">
        <f t="shared" si="2"/>
        <v>c63</v>
      </c>
      <c r="I72" s="48"/>
      <c r="J72" s="2"/>
      <c r="K72" s="108" t="str">
        <f t="shared" si="4"/>
        <v>r63</v>
      </c>
      <c r="L72" s="48"/>
      <c r="M72" s="2"/>
      <c r="N72" s="108" t="str">
        <f t="shared" si="3"/>
        <v>p63</v>
      </c>
      <c r="O72" s="48"/>
      <c r="P72" s="97"/>
    </row>
    <row r="73" spans="1:16" ht="14">
      <c r="A73" s="37"/>
      <c r="B73" s="37"/>
      <c r="C73" s="2"/>
      <c r="D73" s="108" t="str">
        <f t="shared" si="1"/>
        <v>a64</v>
      </c>
      <c r="E73" s="48"/>
      <c r="F73" s="2"/>
      <c r="G73" s="2"/>
      <c r="H73" s="108" t="str">
        <f t="shared" si="2"/>
        <v>c64</v>
      </c>
      <c r="I73" s="48"/>
      <c r="J73" s="2"/>
      <c r="K73" s="108" t="str">
        <f t="shared" si="4"/>
        <v>r64</v>
      </c>
      <c r="L73" s="48"/>
      <c r="M73" s="2"/>
      <c r="N73" s="108" t="str">
        <f t="shared" si="3"/>
        <v>p64</v>
      </c>
      <c r="O73" s="48"/>
      <c r="P73" s="97"/>
    </row>
    <row r="74" spans="1:16" ht="14">
      <c r="A74" s="37"/>
      <c r="B74" s="37"/>
      <c r="C74" s="2"/>
      <c r="D74" s="108" t="str">
        <f t="shared" si="1"/>
        <v>a65</v>
      </c>
      <c r="E74" s="48"/>
      <c r="F74" s="2"/>
      <c r="G74" s="2"/>
      <c r="H74" s="108" t="str">
        <f t="shared" si="2"/>
        <v>c65</v>
      </c>
      <c r="I74" s="48"/>
      <c r="J74" s="2"/>
      <c r="K74" s="108" t="str">
        <f t="shared" ref="K74:K108" si="5">"r"&amp;ROW()-9</f>
        <v>r65</v>
      </c>
      <c r="L74" s="48"/>
      <c r="M74" s="2"/>
      <c r="N74" s="108" t="str">
        <f t="shared" si="3"/>
        <v>p65</v>
      </c>
      <c r="O74" s="48"/>
      <c r="P74" s="97"/>
    </row>
    <row r="75" spans="1:16" ht="14">
      <c r="A75" s="37"/>
      <c r="B75" s="37"/>
      <c r="C75" s="2"/>
      <c r="D75" s="108" t="str">
        <f t="shared" ref="D75:D138" si="6">"a"&amp;ROW()-9</f>
        <v>a66</v>
      </c>
      <c r="E75" s="48"/>
      <c r="F75" s="2"/>
      <c r="G75" s="2"/>
      <c r="H75" s="108" t="str">
        <f t="shared" ref="H75:H138" si="7">"c"&amp;ROW()-9</f>
        <v>c66</v>
      </c>
      <c r="I75" s="48"/>
      <c r="J75" s="2"/>
      <c r="K75" s="108" t="str">
        <f t="shared" si="5"/>
        <v>r66</v>
      </c>
      <c r="L75" s="48"/>
      <c r="M75" s="2"/>
      <c r="N75" s="108" t="str">
        <f t="shared" ref="N75:N138" si="8">"p"&amp;ROW()-9</f>
        <v>p66</v>
      </c>
      <c r="O75" s="48"/>
      <c r="P75" s="97"/>
    </row>
    <row r="76" spans="1:16" ht="14">
      <c r="A76" s="37"/>
      <c r="B76" s="37"/>
      <c r="C76" s="2"/>
      <c r="D76" s="108" t="str">
        <f t="shared" si="6"/>
        <v>a67</v>
      </c>
      <c r="E76" s="48"/>
      <c r="F76" s="2"/>
      <c r="G76" s="2"/>
      <c r="H76" s="108" t="str">
        <f t="shared" si="7"/>
        <v>c67</v>
      </c>
      <c r="I76" s="48"/>
      <c r="J76" s="2"/>
      <c r="K76" s="108" t="str">
        <f t="shared" si="5"/>
        <v>r67</v>
      </c>
      <c r="L76" s="48"/>
      <c r="M76" s="2"/>
      <c r="N76" s="108" t="str">
        <f t="shared" si="8"/>
        <v>p67</v>
      </c>
      <c r="O76" s="48"/>
      <c r="P76" s="97"/>
    </row>
    <row r="77" spans="1:16" ht="14">
      <c r="A77" s="37"/>
      <c r="B77" s="37"/>
      <c r="C77" s="2"/>
      <c r="D77" s="108" t="str">
        <f t="shared" si="6"/>
        <v>a68</v>
      </c>
      <c r="E77" s="48"/>
      <c r="F77" s="2"/>
      <c r="G77" s="2"/>
      <c r="H77" s="108" t="str">
        <f t="shared" si="7"/>
        <v>c68</v>
      </c>
      <c r="I77" s="48"/>
      <c r="J77" s="2"/>
      <c r="K77" s="108" t="str">
        <f t="shared" si="5"/>
        <v>r68</v>
      </c>
      <c r="L77" s="48"/>
      <c r="M77" s="2"/>
      <c r="N77" s="108" t="str">
        <f t="shared" si="8"/>
        <v>p68</v>
      </c>
      <c r="O77" s="48"/>
      <c r="P77" s="97"/>
    </row>
    <row r="78" spans="1:16" ht="14">
      <c r="A78" s="37"/>
      <c r="B78" s="37"/>
      <c r="C78" s="2"/>
      <c r="D78" s="108" t="str">
        <f t="shared" si="6"/>
        <v>a69</v>
      </c>
      <c r="E78" s="48"/>
      <c r="F78" s="2"/>
      <c r="G78" s="2"/>
      <c r="H78" s="108" t="str">
        <f t="shared" si="7"/>
        <v>c69</v>
      </c>
      <c r="I78" s="48"/>
      <c r="J78" s="2"/>
      <c r="K78" s="108" t="str">
        <f t="shared" si="5"/>
        <v>r69</v>
      </c>
      <c r="L78" s="48"/>
      <c r="M78" s="2"/>
      <c r="N78" s="108" t="str">
        <f t="shared" si="8"/>
        <v>p69</v>
      </c>
      <c r="O78" s="48"/>
      <c r="P78" s="97"/>
    </row>
    <row r="79" spans="1:16" ht="14">
      <c r="A79" s="37"/>
      <c r="B79" s="37"/>
      <c r="C79" s="2"/>
      <c r="D79" s="108" t="str">
        <f t="shared" si="6"/>
        <v>a70</v>
      </c>
      <c r="E79" s="48"/>
      <c r="F79" s="2"/>
      <c r="G79" s="2"/>
      <c r="H79" s="108" t="str">
        <f t="shared" si="7"/>
        <v>c70</v>
      </c>
      <c r="I79" s="48"/>
      <c r="J79" s="2"/>
      <c r="K79" s="108" t="str">
        <f t="shared" si="5"/>
        <v>r70</v>
      </c>
      <c r="L79" s="48"/>
      <c r="M79" s="2"/>
      <c r="N79" s="108" t="str">
        <f t="shared" si="8"/>
        <v>p70</v>
      </c>
      <c r="O79" s="48"/>
      <c r="P79" s="97"/>
    </row>
    <row r="80" spans="1:16" ht="14">
      <c r="A80" s="37"/>
      <c r="B80" s="37"/>
      <c r="C80" s="2"/>
      <c r="D80" s="108" t="str">
        <f t="shared" si="6"/>
        <v>a71</v>
      </c>
      <c r="E80" s="48"/>
      <c r="F80" s="2"/>
      <c r="G80" s="2"/>
      <c r="H80" s="108" t="str">
        <f t="shared" si="7"/>
        <v>c71</v>
      </c>
      <c r="I80" s="48"/>
      <c r="J80" s="2"/>
      <c r="K80" s="108" t="str">
        <f t="shared" si="5"/>
        <v>r71</v>
      </c>
      <c r="L80" s="48"/>
      <c r="M80" s="2"/>
      <c r="N80" s="108" t="str">
        <f t="shared" si="8"/>
        <v>p71</v>
      </c>
      <c r="O80" s="48"/>
      <c r="P80" s="97"/>
    </row>
    <row r="81" spans="1:16" ht="14">
      <c r="A81" s="37"/>
      <c r="B81" s="37"/>
      <c r="C81" s="2"/>
      <c r="D81" s="108" t="str">
        <f t="shared" si="6"/>
        <v>a72</v>
      </c>
      <c r="E81" s="48"/>
      <c r="F81" s="2"/>
      <c r="G81" s="2"/>
      <c r="H81" s="108" t="str">
        <f t="shared" si="7"/>
        <v>c72</v>
      </c>
      <c r="I81" s="48"/>
      <c r="J81" s="2"/>
      <c r="K81" s="108" t="str">
        <f t="shared" si="5"/>
        <v>r72</v>
      </c>
      <c r="L81" s="48"/>
      <c r="M81" s="2"/>
      <c r="N81" s="108" t="str">
        <f t="shared" si="8"/>
        <v>p72</v>
      </c>
      <c r="O81" s="48"/>
      <c r="P81" s="97"/>
    </row>
    <row r="82" spans="1:16" ht="14">
      <c r="A82" s="37"/>
      <c r="B82" s="37"/>
      <c r="C82" s="2"/>
      <c r="D82" s="108" t="str">
        <f t="shared" si="6"/>
        <v>a73</v>
      </c>
      <c r="E82" s="48"/>
      <c r="F82" s="2"/>
      <c r="G82" s="2"/>
      <c r="H82" s="108" t="str">
        <f t="shared" si="7"/>
        <v>c73</v>
      </c>
      <c r="I82" s="48"/>
      <c r="J82" s="2"/>
      <c r="K82" s="108" t="str">
        <f t="shared" si="5"/>
        <v>r73</v>
      </c>
      <c r="L82" s="48"/>
      <c r="M82" s="2"/>
      <c r="N82" s="108" t="str">
        <f t="shared" si="8"/>
        <v>p73</v>
      </c>
      <c r="O82" s="48"/>
      <c r="P82" s="97"/>
    </row>
    <row r="83" spans="1:16" ht="14">
      <c r="A83" s="37"/>
      <c r="B83" s="37"/>
      <c r="C83" s="2"/>
      <c r="D83" s="108" t="str">
        <f t="shared" si="6"/>
        <v>a74</v>
      </c>
      <c r="E83" s="48"/>
      <c r="F83" s="2"/>
      <c r="G83" s="2"/>
      <c r="H83" s="108" t="str">
        <f t="shared" si="7"/>
        <v>c74</v>
      </c>
      <c r="I83" s="48"/>
      <c r="J83" s="2"/>
      <c r="K83" s="108" t="str">
        <f t="shared" si="5"/>
        <v>r74</v>
      </c>
      <c r="L83" s="48"/>
      <c r="M83" s="2"/>
      <c r="N83" s="108" t="str">
        <f t="shared" si="8"/>
        <v>p74</v>
      </c>
      <c r="O83" s="48"/>
      <c r="P83" s="97"/>
    </row>
    <row r="84" spans="1:16" ht="14">
      <c r="A84" s="37"/>
      <c r="B84" s="37"/>
      <c r="C84" s="2"/>
      <c r="D84" s="108" t="str">
        <f t="shared" si="6"/>
        <v>a75</v>
      </c>
      <c r="E84" s="48"/>
      <c r="F84" s="2"/>
      <c r="G84" s="2"/>
      <c r="H84" s="108" t="str">
        <f t="shared" si="7"/>
        <v>c75</v>
      </c>
      <c r="I84" s="48"/>
      <c r="J84" s="2"/>
      <c r="K84" s="108" t="str">
        <f t="shared" si="5"/>
        <v>r75</v>
      </c>
      <c r="L84" s="48"/>
      <c r="M84" s="2"/>
      <c r="N84" s="108" t="str">
        <f t="shared" si="8"/>
        <v>p75</v>
      </c>
      <c r="O84" s="48"/>
      <c r="P84" s="97"/>
    </row>
    <row r="85" spans="1:16" ht="14">
      <c r="A85" s="37"/>
      <c r="B85" s="37"/>
      <c r="C85" s="2"/>
      <c r="D85" s="108" t="str">
        <f t="shared" si="6"/>
        <v>a76</v>
      </c>
      <c r="E85" s="48"/>
      <c r="F85" s="2"/>
      <c r="G85" s="2"/>
      <c r="H85" s="108" t="str">
        <f t="shared" si="7"/>
        <v>c76</v>
      </c>
      <c r="I85" s="48"/>
      <c r="J85" s="2"/>
      <c r="K85" s="108" t="str">
        <f t="shared" si="5"/>
        <v>r76</v>
      </c>
      <c r="L85" s="48"/>
      <c r="M85" s="2"/>
      <c r="N85" s="108" t="str">
        <f t="shared" si="8"/>
        <v>p76</v>
      </c>
      <c r="O85" s="48"/>
      <c r="P85" s="97"/>
    </row>
    <row r="86" spans="1:16" ht="14">
      <c r="A86" s="37"/>
      <c r="B86" s="37"/>
      <c r="C86" s="2"/>
      <c r="D86" s="108" t="str">
        <f t="shared" si="6"/>
        <v>a77</v>
      </c>
      <c r="E86" s="48"/>
      <c r="F86" s="2"/>
      <c r="G86" s="2"/>
      <c r="H86" s="108" t="str">
        <f t="shared" si="7"/>
        <v>c77</v>
      </c>
      <c r="I86" s="48"/>
      <c r="J86" s="2"/>
      <c r="K86" s="108" t="str">
        <f t="shared" si="5"/>
        <v>r77</v>
      </c>
      <c r="L86" s="48"/>
      <c r="M86" s="2"/>
      <c r="N86" s="108" t="str">
        <f t="shared" si="8"/>
        <v>p77</v>
      </c>
      <c r="O86" s="48"/>
      <c r="P86" s="97"/>
    </row>
    <row r="87" spans="1:16" ht="14">
      <c r="A87" s="37"/>
      <c r="B87" s="37"/>
      <c r="C87" s="2"/>
      <c r="D87" s="108" t="str">
        <f t="shared" si="6"/>
        <v>a78</v>
      </c>
      <c r="E87" s="48"/>
      <c r="F87" s="2"/>
      <c r="G87" s="2"/>
      <c r="H87" s="108" t="str">
        <f t="shared" si="7"/>
        <v>c78</v>
      </c>
      <c r="I87" s="48"/>
      <c r="J87" s="2"/>
      <c r="K87" s="108" t="str">
        <f t="shared" si="5"/>
        <v>r78</v>
      </c>
      <c r="L87" s="48"/>
      <c r="M87" s="2"/>
      <c r="N87" s="108" t="str">
        <f t="shared" si="8"/>
        <v>p78</v>
      </c>
      <c r="O87" s="48"/>
      <c r="P87" s="97"/>
    </row>
    <row r="88" spans="1:16" ht="14">
      <c r="A88" s="37"/>
      <c r="B88" s="37"/>
      <c r="C88" s="2"/>
      <c r="D88" s="108" t="str">
        <f t="shared" si="6"/>
        <v>a79</v>
      </c>
      <c r="E88" s="48"/>
      <c r="F88" s="2"/>
      <c r="G88" s="2"/>
      <c r="H88" s="108" t="str">
        <f t="shared" si="7"/>
        <v>c79</v>
      </c>
      <c r="I88" s="48"/>
      <c r="J88" s="2"/>
      <c r="K88" s="108" t="str">
        <f t="shared" si="5"/>
        <v>r79</v>
      </c>
      <c r="L88" s="48"/>
      <c r="M88" s="2"/>
      <c r="N88" s="108" t="str">
        <f t="shared" si="8"/>
        <v>p79</v>
      </c>
      <c r="O88" s="48"/>
      <c r="P88" s="97"/>
    </row>
    <row r="89" spans="1:16" ht="14">
      <c r="A89" s="37"/>
      <c r="B89" s="37"/>
      <c r="C89" s="2"/>
      <c r="D89" s="108" t="str">
        <f t="shared" si="6"/>
        <v>a80</v>
      </c>
      <c r="E89" s="48"/>
      <c r="F89" s="2"/>
      <c r="G89" s="2"/>
      <c r="H89" s="108" t="str">
        <f t="shared" si="7"/>
        <v>c80</v>
      </c>
      <c r="I89" s="48"/>
      <c r="J89" s="2"/>
      <c r="K89" s="108" t="str">
        <f t="shared" si="5"/>
        <v>r80</v>
      </c>
      <c r="L89" s="48"/>
      <c r="M89" s="2"/>
      <c r="N89" s="108" t="str">
        <f t="shared" si="8"/>
        <v>p80</v>
      </c>
      <c r="O89" s="48"/>
      <c r="P89" s="97"/>
    </row>
    <row r="90" spans="1:16" ht="14">
      <c r="A90" s="37"/>
      <c r="B90" s="37"/>
      <c r="C90" s="2"/>
      <c r="D90" s="108" t="str">
        <f t="shared" si="6"/>
        <v>a81</v>
      </c>
      <c r="E90" s="48"/>
      <c r="F90" s="2"/>
      <c r="G90" s="2"/>
      <c r="H90" s="108" t="str">
        <f t="shared" si="7"/>
        <v>c81</v>
      </c>
      <c r="I90" s="48"/>
      <c r="J90" s="2"/>
      <c r="K90" s="108" t="str">
        <f t="shared" si="5"/>
        <v>r81</v>
      </c>
      <c r="L90" s="48"/>
      <c r="M90" s="2"/>
      <c r="N90" s="108" t="str">
        <f t="shared" si="8"/>
        <v>p81</v>
      </c>
      <c r="O90" s="48"/>
      <c r="P90" s="97"/>
    </row>
    <row r="91" spans="1:16" ht="14">
      <c r="A91" s="37"/>
      <c r="B91" s="37"/>
      <c r="C91" s="2"/>
      <c r="D91" s="108" t="str">
        <f t="shared" si="6"/>
        <v>a82</v>
      </c>
      <c r="E91" s="48"/>
      <c r="F91" s="2"/>
      <c r="G91" s="2"/>
      <c r="H91" s="108" t="str">
        <f t="shared" si="7"/>
        <v>c82</v>
      </c>
      <c r="I91" s="48"/>
      <c r="J91" s="2"/>
      <c r="K91" s="108" t="str">
        <f t="shared" si="5"/>
        <v>r82</v>
      </c>
      <c r="L91" s="48"/>
      <c r="M91" s="2"/>
      <c r="N91" s="108" t="str">
        <f t="shared" si="8"/>
        <v>p82</v>
      </c>
      <c r="O91" s="48"/>
      <c r="P91" s="97"/>
    </row>
    <row r="92" spans="1:16" ht="14">
      <c r="A92" s="37"/>
      <c r="B92" s="37"/>
      <c r="C92" s="2"/>
      <c r="D92" s="108" t="str">
        <f t="shared" si="6"/>
        <v>a83</v>
      </c>
      <c r="E92" s="48"/>
      <c r="F92" s="2"/>
      <c r="G92" s="2"/>
      <c r="H92" s="108" t="str">
        <f t="shared" si="7"/>
        <v>c83</v>
      </c>
      <c r="I92" s="48"/>
      <c r="J92" s="2"/>
      <c r="K92" s="108" t="str">
        <f t="shared" si="5"/>
        <v>r83</v>
      </c>
      <c r="L92" s="48"/>
      <c r="M92" s="2"/>
      <c r="N92" s="108" t="str">
        <f t="shared" si="8"/>
        <v>p83</v>
      </c>
      <c r="O92" s="48"/>
      <c r="P92" s="97"/>
    </row>
    <row r="93" spans="1:16" ht="14">
      <c r="A93" s="37"/>
      <c r="B93" s="37"/>
      <c r="C93" s="2"/>
      <c r="D93" s="108" t="str">
        <f t="shared" si="6"/>
        <v>a84</v>
      </c>
      <c r="E93" s="48"/>
      <c r="F93" s="2"/>
      <c r="G93" s="2"/>
      <c r="H93" s="108" t="str">
        <f t="shared" si="7"/>
        <v>c84</v>
      </c>
      <c r="I93" s="48"/>
      <c r="J93" s="2"/>
      <c r="K93" s="108" t="str">
        <f t="shared" si="5"/>
        <v>r84</v>
      </c>
      <c r="L93" s="48"/>
      <c r="M93" s="2"/>
      <c r="N93" s="108" t="str">
        <f t="shared" si="8"/>
        <v>p84</v>
      </c>
      <c r="O93" s="48"/>
      <c r="P93" s="97"/>
    </row>
    <row r="94" spans="1:16" ht="14">
      <c r="A94" s="37"/>
      <c r="B94" s="37"/>
      <c r="C94" s="2"/>
      <c r="D94" s="108" t="str">
        <f t="shared" si="6"/>
        <v>a85</v>
      </c>
      <c r="E94" s="48"/>
      <c r="F94" s="2"/>
      <c r="G94" s="2"/>
      <c r="H94" s="108" t="str">
        <f t="shared" si="7"/>
        <v>c85</v>
      </c>
      <c r="I94" s="48"/>
      <c r="J94" s="2"/>
      <c r="K94" s="108" t="str">
        <f t="shared" si="5"/>
        <v>r85</v>
      </c>
      <c r="L94" s="48"/>
      <c r="M94" s="2"/>
      <c r="N94" s="108" t="str">
        <f t="shared" si="8"/>
        <v>p85</v>
      </c>
      <c r="O94" s="48"/>
      <c r="P94" s="97"/>
    </row>
    <row r="95" spans="1:16" ht="14">
      <c r="A95" s="37"/>
      <c r="B95" s="37"/>
      <c r="C95" s="2"/>
      <c r="D95" s="108" t="str">
        <f t="shared" si="6"/>
        <v>a86</v>
      </c>
      <c r="E95" s="48"/>
      <c r="F95" s="2"/>
      <c r="G95" s="2"/>
      <c r="H95" s="108" t="str">
        <f t="shared" si="7"/>
        <v>c86</v>
      </c>
      <c r="I95" s="48"/>
      <c r="J95" s="2"/>
      <c r="K95" s="108" t="str">
        <f t="shared" si="5"/>
        <v>r86</v>
      </c>
      <c r="L95" s="48"/>
      <c r="M95" s="2"/>
      <c r="N95" s="108" t="str">
        <f t="shared" si="8"/>
        <v>p86</v>
      </c>
      <c r="O95" s="48"/>
      <c r="P95" s="97"/>
    </row>
    <row r="96" spans="1:16" ht="14">
      <c r="A96" s="37"/>
      <c r="B96" s="37"/>
      <c r="C96" s="2"/>
      <c r="D96" s="108" t="str">
        <f t="shared" si="6"/>
        <v>a87</v>
      </c>
      <c r="E96" s="48"/>
      <c r="F96" s="2"/>
      <c r="G96" s="2"/>
      <c r="H96" s="108" t="str">
        <f t="shared" si="7"/>
        <v>c87</v>
      </c>
      <c r="I96" s="48"/>
      <c r="J96" s="2"/>
      <c r="K96" s="108" t="str">
        <f t="shared" si="5"/>
        <v>r87</v>
      </c>
      <c r="L96" s="48"/>
      <c r="M96" s="2"/>
      <c r="N96" s="108" t="str">
        <f t="shared" si="8"/>
        <v>p87</v>
      </c>
      <c r="O96" s="48"/>
      <c r="P96" s="97"/>
    </row>
    <row r="97" spans="1:16" ht="14">
      <c r="A97" s="37"/>
      <c r="B97" s="37"/>
      <c r="C97" s="2"/>
      <c r="D97" s="108" t="str">
        <f t="shared" si="6"/>
        <v>a88</v>
      </c>
      <c r="E97" s="48"/>
      <c r="F97" s="2"/>
      <c r="G97" s="2"/>
      <c r="H97" s="108" t="str">
        <f t="shared" si="7"/>
        <v>c88</v>
      </c>
      <c r="I97" s="48"/>
      <c r="J97" s="2"/>
      <c r="K97" s="108" t="str">
        <f t="shared" si="5"/>
        <v>r88</v>
      </c>
      <c r="L97" s="48"/>
      <c r="M97" s="2"/>
      <c r="N97" s="108" t="str">
        <f t="shared" si="8"/>
        <v>p88</v>
      </c>
      <c r="O97" s="48"/>
      <c r="P97" s="97"/>
    </row>
    <row r="98" spans="1:16" ht="14">
      <c r="A98" s="37"/>
      <c r="B98" s="37"/>
      <c r="C98" s="2"/>
      <c r="D98" s="108" t="str">
        <f t="shared" si="6"/>
        <v>a89</v>
      </c>
      <c r="E98" s="48"/>
      <c r="F98" s="2"/>
      <c r="G98" s="2"/>
      <c r="H98" s="108" t="str">
        <f t="shared" si="7"/>
        <v>c89</v>
      </c>
      <c r="I98" s="48"/>
      <c r="J98" s="2"/>
      <c r="K98" s="108" t="str">
        <f t="shared" si="5"/>
        <v>r89</v>
      </c>
      <c r="L98" s="48"/>
      <c r="M98" s="2"/>
      <c r="N98" s="108" t="str">
        <f t="shared" si="8"/>
        <v>p89</v>
      </c>
      <c r="O98" s="48"/>
      <c r="P98" s="97"/>
    </row>
    <row r="99" spans="1:16" ht="14">
      <c r="A99" s="37"/>
      <c r="B99" s="37"/>
      <c r="C99" s="2"/>
      <c r="D99" s="108" t="str">
        <f t="shared" si="6"/>
        <v>a90</v>
      </c>
      <c r="E99" s="48"/>
      <c r="F99" s="2"/>
      <c r="G99" s="2"/>
      <c r="H99" s="108" t="str">
        <f t="shared" si="7"/>
        <v>c90</v>
      </c>
      <c r="I99" s="48"/>
      <c r="J99" s="2"/>
      <c r="K99" s="108" t="str">
        <f t="shared" si="5"/>
        <v>r90</v>
      </c>
      <c r="L99" s="48"/>
      <c r="M99" s="2"/>
      <c r="N99" s="108" t="str">
        <f t="shared" si="8"/>
        <v>p90</v>
      </c>
      <c r="O99" s="48"/>
      <c r="P99" s="97"/>
    </row>
    <row r="100" spans="1:16" ht="14">
      <c r="A100" s="37"/>
      <c r="B100" s="37"/>
      <c r="C100" s="2"/>
      <c r="D100" s="108" t="str">
        <f t="shared" si="6"/>
        <v>a91</v>
      </c>
      <c r="E100" s="48"/>
      <c r="F100" s="2"/>
      <c r="G100" s="2"/>
      <c r="H100" s="108" t="str">
        <f t="shared" si="7"/>
        <v>c91</v>
      </c>
      <c r="I100" s="48"/>
      <c r="J100" s="2"/>
      <c r="K100" s="108" t="str">
        <f t="shared" si="5"/>
        <v>r91</v>
      </c>
      <c r="L100" s="48"/>
      <c r="M100" s="2"/>
      <c r="N100" s="108" t="str">
        <f t="shared" si="8"/>
        <v>p91</v>
      </c>
      <c r="O100" s="48"/>
      <c r="P100" s="97"/>
    </row>
    <row r="101" spans="1:16" ht="14">
      <c r="A101" s="37"/>
      <c r="B101" s="37"/>
      <c r="C101" s="2"/>
      <c r="D101" s="108" t="str">
        <f t="shared" si="6"/>
        <v>a92</v>
      </c>
      <c r="E101" s="48"/>
      <c r="F101" s="2"/>
      <c r="G101" s="2"/>
      <c r="H101" s="108" t="str">
        <f t="shared" si="7"/>
        <v>c92</v>
      </c>
      <c r="I101" s="48"/>
      <c r="J101" s="2"/>
      <c r="K101" s="108" t="str">
        <f t="shared" si="5"/>
        <v>r92</v>
      </c>
      <c r="L101" s="48"/>
      <c r="M101" s="2"/>
      <c r="N101" s="108" t="str">
        <f t="shared" si="8"/>
        <v>p92</v>
      </c>
      <c r="O101" s="48"/>
      <c r="P101" s="97"/>
    </row>
    <row r="102" spans="1:16" ht="14">
      <c r="A102" s="37"/>
      <c r="B102" s="37"/>
      <c r="C102" s="2"/>
      <c r="D102" s="108" t="str">
        <f t="shared" si="6"/>
        <v>a93</v>
      </c>
      <c r="E102" s="48"/>
      <c r="F102" s="2"/>
      <c r="G102" s="2"/>
      <c r="H102" s="108" t="str">
        <f t="shared" si="7"/>
        <v>c93</v>
      </c>
      <c r="I102" s="48"/>
      <c r="J102" s="2"/>
      <c r="K102" s="108" t="str">
        <f t="shared" si="5"/>
        <v>r93</v>
      </c>
      <c r="L102" s="48"/>
      <c r="M102" s="2"/>
      <c r="N102" s="108" t="str">
        <f t="shared" si="8"/>
        <v>p93</v>
      </c>
      <c r="O102" s="48"/>
      <c r="P102" s="97"/>
    </row>
    <row r="103" spans="1:16" ht="14">
      <c r="A103" s="37"/>
      <c r="B103" s="37"/>
      <c r="C103" s="2"/>
      <c r="D103" s="108" t="str">
        <f t="shared" si="6"/>
        <v>a94</v>
      </c>
      <c r="E103" s="48"/>
      <c r="F103" s="2"/>
      <c r="G103" s="2"/>
      <c r="H103" s="108" t="str">
        <f t="shared" si="7"/>
        <v>c94</v>
      </c>
      <c r="I103" s="48"/>
      <c r="J103" s="2"/>
      <c r="K103" s="108" t="str">
        <f t="shared" si="5"/>
        <v>r94</v>
      </c>
      <c r="L103" s="48"/>
      <c r="M103" s="2"/>
      <c r="N103" s="108" t="str">
        <f t="shared" si="8"/>
        <v>p94</v>
      </c>
      <c r="O103" s="48"/>
      <c r="P103" s="97"/>
    </row>
    <row r="104" spans="1:16" ht="14">
      <c r="A104" s="37"/>
      <c r="B104" s="37"/>
      <c r="C104" s="2"/>
      <c r="D104" s="108" t="str">
        <f t="shared" si="6"/>
        <v>a95</v>
      </c>
      <c r="E104" s="48"/>
      <c r="F104" s="2"/>
      <c r="G104" s="2"/>
      <c r="H104" s="108" t="str">
        <f t="shared" si="7"/>
        <v>c95</v>
      </c>
      <c r="I104" s="48"/>
      <c r="J104" s="2"/>
      <c r="K104" s="108" t="str">
        <f t="shared" si="5"/>
        <v>r95</v>
      </c>
      <c r="L104" s="48"/>
      <c r="M104" s="2"/>
      <c r="N104" s="108" t="str">
        <f t="shared" si="8"/>
        <v>p95</v>
      </c>
      <c r="O104" s="48"/>
      <c r="P104" s="97"/>
    </row>
    <row r="105" spans="1:16" ht="14">
      <c r="A105" s="37"/>
      <c r="B105" s="37"/>
      <c r="C105" s="2"/>
      <c r="D105" s="108" t="str">
        <f t="shared" si="6"/>
        <v>a96</v>
      </c>
      <c r="E105" s="48"/>
      <c r="F105" s="2"/>
      <c r="G105" s="2"/>
      <c r="H105" s="108" t="str">
        <f t="shared" si="7"/>
        <v>c96</v>
      </c>
      <c r="I105" s="48"/>
      <c r="J105" s="2"/>
      <c r="K105" s="108" t="str">
        <f t="shared" si="5"/>
        <v>r96</v>
      </c>
      <c r="L105" s="48"/>
      <c r="M105" s="2"/>
      <c r="N105" s="108" t="str">
        <f t="shared" si="8"/>
        <v>p96</v>
      </c>
      <c r="O105" s="48"/>
      <c r="P105" s="97"/>
    </row>
    <row r="106" spans="1:16" ht="14">
      <c r="A106" s="37"/>
      <c r="B106" s="37"/>
      <c r="C106" s="2"/>
      <c r="D106" s="108" t="str">
        <f t="shared" si="6"/>
        <v>a97</v>
      </c>
      <c r="E106" s="48"/>
      <c r="F106" s="2"/>
      <c r="G106" s="2"/>
      <c r="H106" s="108" t="str">
        <f t="shared" si="7"/>
        <v>c97</v>
      </c>
      <c r="I106" s="48"/>
      <c r="J106" s="2"/>
      <c r="K106" s="108" t="str">
        <f t="shared" si="5"/>
        <v>r97</v>
      </c>
      <c r="L106" s="48"/>
      <c r="M106" s="2"/>
      <c r="N106" s="108" t="str">
        <f t="shared" si="8"/>
        <v>p97</v>
      </c>
      <c r="O106" s="48"/>
      <c r="P106" s="97"/>
    </row>
    <row r="107" spans="1:16" ht="14">
      <c r="A107" s="37"/>
      <c r="B107" s="37"/>
      <c r="C107" s="2"/>
      <c r="D107" s="108" t="str">
        <f t="shared" si="6"/>
        <v>a98</v>
      </c>
      <c r="E107" s="48"/>
      <c r="F107" s="2"/>
      <c r="G107" s="2"/>
      <c r="H107" s="108" t="str">
        <f t="shared" si="7"/>
        <v>c98</v>
      </c>
      <c r="I107" s="48"/>
      <c r="J107" s="2"/>
      <c r="K107" s="108" t="str">
        <f t="shared" si="5"/>
        <v>r98</v>
      </c>
      <c r="L107" s="48"/>
      <c r="M107" s="2"/>
      <c r="N107" s="108" t="str">
        <f t="shared" si="8"/>
        <v>p98</v>
      </c>
      <c r="O107" s="48"/>
      <c r="P107" s="97"/>
    </row>
    <row r="108" spans="1:16" ht="14">
      <c r="A108" s="37"/>
      <c r="B108" s="37"/>
      <c r="C108" s="2"/>
      <c r="D108" s="108" t="str">
        <f t="shared" si="6"/>
        <v>a99</v>
      </c>
      <c r="E108" s="48"/>
      <c r="F108" s="2"/>
      <c r="G108" s="2"/>
      <c r="H108" s="108" t="str">
        <f t="shared" si="7"/>
        <v>c99</v>
      </c>
      <c r="I108" s="48"/>
      <c r="J108" s="2"/>
      <c r="K108" s="108" t="str">
        <f t="shared" si="5"/>
        <v>r99</v>
      </c>
      <c r="L108" s="48"/>
      <c r="M108" s="2"/>
      <c r="N108" s="108" t="str">
        <f t="shared" si="8"/>
        <v>p99</v>
      </c>
      <c r="O108" s="48"/>
      <c r="P108" s="97"/>
    </row>
    <row r="109" spans="1:16" ht="14">
      <c r="A109" s="37"/>
      <c r="B109" s="37"/>
      <c r="C109" s="2"/>
      <c r="D109" s="108" t="str">
        <f t="shared" si="6"/>
        <v>a100</v>
      </c>
      <c r="E109" s="48"/>
      <c r="F109" s="2"/>
      <c r="G109" s="2"/>
      <c r="H109" s="108" t="str">
        <f t="shared" si="7"/>
        <v>c100</v>
      </c>
      <c r="I109" s="48"/>
      <c r="J109" s="2"/>
      <c r="K109" s="108" t="str">
        <f t="shared" ref="K109:K363" si="9">"r"&amp;ROW()-9</f>
        <v>r100</v>
      </c>
      <c r="L109" s="48"/>
      <c r="M109" s="2"/>
      <c r="N109" s="108" t="str">
        <f t="shared" si="8"/>
        <v>p100</v>
      </c>
      <c r="O109" s="48"/>
      <c r="P109" s="97"/>
    </row>
    <row r="110" spans="1:16" ht="14">
      <c r="A110" s="37"/>
      <c r="B110" s="37"/>
      <c r="C110" s="2"/>
      <c r="D110" s="108" t="str">
        <f t="shared" si="6"/>
        <v>a101</v>
      </c>
      <c r="E110" s="48"/>
      <c r="F110" s="2"/>
      <c r="G110" s="2"/>
      <c r="H110" s="108" t="str">
        <f t="shared" si="7"/>
        <v>c101</v>
      </c>
      <c r="I110" s="48"/>
      <c r="J110" s="2"/>
      <c r="K110" s="108" t="str">
        <f t="shared" si="9"/>
        <v>r101</v>
      </c>
      <c r="L110" s="48"/>
      <c r="M110" s="2"/>
      <c r="N110" s="108" t="str">
        <f t="shared" si="8"/>
        <v>p101</v>
      </c>
      <c r="O110" s="48"/>
      <c r="P110" s="97"/>
    </row>
    <row r="111" spans="1:16" ht="14">
      <c r="A111" s="37"/>
      <c r="B111" s="37"/>
      <c r="C111" s="2"/>
      <c r="D111" s="108" t="str">
        <f t="shared" si="6"/>
        <v>a102</v>
      </c>
      <c r="E111" s="48"/>
      <c r="F111" s="2"/>
      <c r="G111" s="2"/>
      <c r="H111" s="108" t="str">
        <f t="shared" si="7"/>
        <v>c102</v>
      </c>
      <c r="I111" s="48"/>
      <c r="J111" s="2"/>
      <c r="K111" s="108" t="str">
        <f t="shared" si="9"/>
        <v>r102</v>
      </c>
      <c r="L111" s="48"/>
      <c r="M111" s="2"/>
      <c r="N111" s="108" t="str">
        <f t="shared" si="8"/>
        <v>p102</v>
      </c>
      <c r="O111" s="48"/>
      <c r="P111" s="97"/>
    </row>
    <row r="112" spans="1:16" ht="14">
      <c r="A112" s="37"/>
      <c r="B112" s="37"/>
      <c r="C112" s="2"/>
      <c r="D112" s="108" t="str">
        <f t="shared" si="6"/>
        <v>a103</v>
      </c>
      <c r="E112" s="48"/>
      <c r="F112" s="2"/>
      <c r="G112" s="2"/>
      <c r="H112" s="108" t="str">
        <f t="shared" si="7"/>
        <v>c103</v>
      </c>
      <c r="I112" s="48"/>
      <c r="J112" s="2"/>
      <c r="K112" s="108" t="str">
        <f t="shared" si="9"/>
        <v>r103</v>
      </c>
      <c r="L112" s="48"/>
      <c r="M112" s="2"/>
      <c r="N112" s="108" t="str">
        <f t="shared" si="8"/>
        <v>p103</v>
      </c>
      <c r="O112" s="48"/>
      <c r="P112" s="97"/>
    </row>
    <row r="113" spans="1:16" ht="14">
      <c r="A113" s="37"/>
      <c r="B113" s="37"/>
      <c r="C113" s="2"/>
      <c r="D113" s="108" t="str">
        <f t="shared" si="6"/>
        <v>a104</v>
      </c>
      <c r="E113" s="48"/>
      <c r="F113" s="2"/>
      <c r="G113" s="2"/>
      <c r="H113" s="108" t="str">
        <f t="shared" si="7"/>
        <v>c104</v>
      </c>
      <c r="I113" s="48"/>
      <c r="J113" s="2"/>
      <c r="K113" s="108" t="str">
        <f t="shared" si="9"/>
        <v>r104</v>
      </c>
      <c r="L113" s="48"/>
      <c r="M113" s="2"/>
      <c r="N113" s="108" t="str">
        <f t="shared" si="8"/>
        <v>p104</v>
      </c>
      <c r="O113" s="48"/>
      <c r="P113" s="97"/>
    </row>
    <row r="114" spans="1:16" ht="14">
      <c r="A114" s="37"/>
      <c r="B114" s="37"/>
      <c r="C114" s="2"/>
      <c r="D114" s="108" t="str">
        <f t="shared" si="6"/>
        <v>a105</v>
      </c>
      <c r="E114" s="48"/>
      <c r="F114" s="2"/>
      <c r="G114" s="2"/>
      <c r="H114" s="108" t="str">
        <f t="shared" si="7"/>
        <v>c105</v>
      </c>
      <c r="I114" s="48"/>
      <c r="J114" s="2"/>
      <c r="K114" s="108" t="str">
        <f t="shared" si="9"/>
        <v>r105</v>
      </c>
      <c r="L114" s="48"/>
      <c r="M114" s="2"/>
      <c r="N114" s="108" t="str">
        <f t="shared" si="8"/>
        <v>p105</v>
      </c>
      <c r="O114" s="48"/>
      <c r="P114" s="97"/>
    </row>
    <row r="115" spans="1:16" ht="14">
      <c r="A115" s="37"/>
      <c r="B115" s="37"/>
      <c r="C115" s="2"/>
      <c r="D115" s="108" t="str">
        <f t="shared" si="6"/>
        <v>a106</v>
      </c>
      <c r="E115" s="48"/>
      <c r="F115" s="2"/>
      <c r="G115" s="2"/>
      <c r="H115" s="108" t="str">
        <f t="shared" si="7"/>
        <v>c106</v>
      </c>
      <c r="I115" s="48"/>
      <c r="J115" s="2"/>
      <c r="K115" s="108" t="str">
        <f t="shared" si="9"/>
        <v>r106</v>
      </c>
      <c r="L115" s="48"/>
      <c r="M115" s="2"/>
      <c r="N115" s="108" t="str">
        <f t="shared" si="8"/>
        <v>p106</v>
      </c>
      <c r="O115" s="48"/>
      <c r="P115" s="97"/>
    </row>
    <row r="116" spans="1:16" ht="14">
      <c r="A116" s="37"/>
      <c r="B116" s="37"/>
      <c r="C116" s="2"/>
      <c r="D116" s="108" t="str">
        <f t="shared" si="6"/>
        <v>a107</v>
      </c>
      <c r="E116" s="48"/>
      <c r="F116" s="2"/>
      <c r="G116" s="2"/>
      <c r="H116" s="108" t="str">
        <f t="shared" si="7"/>
        <v>c107</v>
      </c>
      <c r="I116" s="48"/>
      <c r="J116" s="2"/>
      <c r="K116" s="108" t="str">
        <f t="shared" si="9"/>
        <v>r107</v>
      </c>
      <c r="L116" s="48"/>
      <c r="M116" s="2"/>
      <c r="N116" s="108" t="str">
        <f t="shared" si="8"/>
        <v>p107</v>
      </c>
      <c r="O116" s="48"/>
      <c r="P116" s="97"/>
    </row>
    <row r="117" spans="1:16" ht="14">
      <c r="A117" s="37"/>
      <c r="B117" s="37"/>
      <c r="C117" s="2"/>
      <c r="D117" s="108" t="str">
        <f t="shared" si="6"/>
        <v>a108</v>
      </c>
      <c r="E117" s="48"/>
      <c r="F117" s="2"/>
      <c r="G117" s="2"/>
      <c r="H117" s="108" t="str">
        <f t="shared" si="7"/>
        <v>c108</v>
      </c>
      <c r="I117" s="48"/>
      <c r="J117" s="2"/>
      <c r="K117" s="108" t="str">
        <f t="shared" si="9"/>
        <v>r108</v>
      </c>
      <c r="L117" s="48"/>
      <c r="M117" s="2"/>
      <c r="N117" s="108" t="str">
        <f t="shared" si="8"/>
        <v>p108</v>
      </c>
      <c r="O117" s="48"/>
      <c r="P117" s="97"/>
    </row>
    <row r="118" spans="1:16" ht="14">
      <c r="A118" s="37"/>
      <c r="B118" s="37"/>
      <c r="C118" s="2"/>
      <c r="D118" s="108" t="str">
        <f t="shared" si="6"/>
        <v>a109</v>
      </c>
      <c r="E118" s="48"/>
      <c r="F118" s="2"/>
      <c r="G118" s="2"/>
      <c r="H118" s="108" t="str">
        <f t="shared" si="7"/>
        <v>c109</v>
      </c>
      <c r="I118" s="48"/>
      <c r="J118" s="2"/>
      <c r="K118" s="108" t="str">
        <f t="shared" si="9"/>
        <v>r109</v>
      </c>
      <c r="L118" s="48"/>
      <c r="M118" s="2"/>
      <c r="N118" s="108" t="str">
        <f t="shared" si="8"/>
        <v>p109</v>
      </c>
      <c r="O118" s="48"/>
      <c r="P118" s="97"/>
    </row>
    <row r="119" spans="1:16" ht="14">
      <c r="A119" s="37"/>
      <c r="B119" s="37"/>
      <c r="C119" s="2"/>
      <c r="D119" s="108" t="str">
        <f t="shared" si="6"/>
        <v>a110</v>
      </c>
      <c r="E119" s="48"/>
      <c r="F119" s="2"/>
      <c r="G119" s="2"/>
      <c r="H119" s="108" t="str">
        <f t="shared" si="7"/>
        <v>c110</v>
      </c>
      <c r="I119" s="48"/>
      <c r="J119" s="2"/>
      <c r="K119" s="108" t="str">
        <f t="shared" si="9"/>
        <v>r110</v>
      </c>
      <c r="L119" s="48"/>
      <c r="M119" s="2"/>
      <c r="N119" s="108" t="str">
        <f t="shared" si="8"/>
        <v>p110</v>
      </c>
      <c r="O119" s="48"/>
      <c r="P119" s="97"/>
    </row>
    <row r="120" spans="1:16" ht="14">
      <c r="A120" s="37"/>
      <c r="B120" s="37"/>
      <c r="C120" s="2"/>
      <c r="D120" s="108" t="str">
        <f t="shared" si="6"/>
        <v>a111</v>
      </c>
      <c r="E120" s="48"/>
      <c r="F120" s="2"/>
      <c r="G120" s="2"/>
      <c r="H120" s="108" t="str">
        <f t="shared" si="7"/>
        <v>c111</v>
      </c>
      <c r="I120" s="48"/>
      <c r="J120" s="2"/>
      <c r="K120" s="108" t="str">
        <f t="shared" si="9"/>
        <v>r111</v>
      </c>
      <c r="L120" s="48"/>
      <c r="M120" s="2"/>
      <c r="N120" s="108" t="str">
        <f t="shared" si="8"/>
        <v>p111</v>
      </c>
      <c r="O120" s="48"/>
      <c r="P120" s="97"/>
    </row>
    <row r="121" spans="1:16" ht="14">
      <c r="A121" s="37"/>
      <c r="B121" s="37"/>
      <c r="C121" s="2"/>
      <c r="D121" s="108" t="str">
        <f t="shared" si="6"/>
        <v>a112</v>
      </c>
      <c r="E121" s="48"/>
      <c r="F121" s="2"/>
      <c r="G121" s="2"/>
      <c r="H121" s="108" t="str">
        <f t="shared" si="7"/>
        <v>c112</v>
      </c>
      <c r="I121" s="48"/>
      <c r="J121" s="2"/>
      <c r="K121" s="108" t="str">
        <f t="shared" si="9"/>
        <v>r112</v>
      </c>
      <c r="L121" s="48"/>
      <c r="M121" s="2"/>
      <c r="N121" s="108" t="str">
        <f t="shared" si="8"/>
        <v>p112</v>
      </c>
      <c r="O121" s="48"/>
      <c r="P121" s="97"/>
    </row>
    <row r="122" spans="1:16" ht="14">
      <c r="A122" s="37"/>
      <c r="B122" s="37"/>
      <c r="C122" s="2"/>
      <c r="D122" s="108" t="str">
        <f t="shared" si="6"/>
        <v>a113</v>
      </c>
      <c r="E122" s="48"/>
      <c r="F122" s="2"/>
      <c r="G122" s="2"/>
      <c r="H122" s="108" t="str">
        <f t="shared" si="7"/>
        <v>c113</v>
      </c>
      <c r="I122" s="48"/>
      <c r="J122" s="2"/>
      <c r="K122" s="108" t="str">
        <f t="shared" si="9"/>
        <v>r113</v>
      </c>
      <c r="L122" s="48"/>
      <c r="M122" s="2"/>
      <c r="N122" s="108" t="str">
        <f t="shared" si="8"/>
        <v>p113</v>
      </c>
      <c r="O122" s="48"/>
      <c r="P122" s="97"/>
    </row>
    <row r="123" spans="1:16" ht="14">
      <c r="A123" s="37"/>
      <c r="B123" s="37"/>
      <c r="C123" s="2"/>
      <c r="D123" s="108" t="str">
        <f t="shared" si="6"/>
        <v>a114</v>
      </c>
      <c r="E123" s="48"/>
      <c r="F123" s="2"/>
      <c r="G123" s="2"/>
      <c r="H123" s="108" t="str">
        <f t="shared" si="7"/>
        <v>c114</v>
      </c>
      <c r="I123" s="48"/>
      <c r="J123" s="2"/>
      <c r="K123" s="108" t="str">
        <f t="shared" si="9"/>
        <v>r114</v>
      </c>
      <c r="L123" s="48"/>
      <c r="M123" s="2"/>
      <c r="N123" s="108" t="str">
        <f t="shared" si="8"/>
        <v>p114</v>
      </c>
      <c r="O123" s="48"/>
      <c r="P123" s="97"/>
    </row>
    <row r="124" spans="1:16" ht="14">
      <c r="A124" s="37"/>
      <c r="B124" s="37"/>
      <c r="C124" s="2"/>
      <c r="D124" s="108" t="str">
        <f t="shared" si="6"/>
        <v>a115</v>
      </c>
      <c r="E124" s="48"/>
      <c r="F124" s="2"/>
      <c r="G124" s="2"/>
      <c r="H124" s="108" t="str">
        <f t="shared" si="7"/>
        <v>c115</v>
      </c>
      <c r="I124" s="48"/>
      <c r="J124" s="2"/>
      <c r="K124" s="108" t="str">
        <f t="shared" si="9"/>
        <v>r115</v>
      </c>
      <c r="L124" s="48"/>
      <c r="M124" s="2"/>
      <c r="N124" s="108" t="str">
        <f t="shared" si="8"/>
        <v>p115</v>
      </c>
      <c r="O124" s="48"/>
      <c r="P124" s="97"/>
    </row>
    <row r="125" spans="1:16" ht="14">
      <c r="A125" s="37"/>
      <c r="B125" s="37"/>
      <c r="C125" s="2"/>
      <c r="D125" s="108" t="str">
        <f t="shared" si="6"/>
        <v>a116</v>
      </c>
      <c r="E125" s="48"/>
      <c r="F125" s="2"/>
      <c r="G125" s="2"/>
      <c r="H125" s="108" t="str">
        <f t="shared" si="7"/>
        <v>c116</v>
      </c>
      <c r="I125" s="48"/>
      <c r="J125" s="2"/>
      <c r="K125" s="108" t="str">
        <f t="shared" si="9"/>
        <v>r116</v>
      </c>
      <c r="L125" s="48"/>
      <c r="M125" s="2"/>
      <c r="N125" s="108" t="str">
        <f t="shared" si="8"/>
        <v>p116</v>
      </c>
      <c r="O125" s="48"/>
      <c r="P125" s="97"/>
    </row>
    <row r="126" spans="1:16" ht="14">
      <c r="A126" s="37"/>
      <c r="B126" s="37"/>
      <c r="C126" s="2"/>
      <c r="D126" s="108" t="str">
        <f t="shared" si="6"/>
        <v>a117</v>
      </c>
      <c r="E126" s="48"/>
      <c r="F126" s="2"/>
      <c r="G126" s="2"/>
      <c r="H126" s="108" t="str">
        <f t="shared" si="7"/>
        <v>c117</v>
      </c>
      <c r="I126" s="48"/>
      <c r="J126" s="2"/>
      <c r="K126" s="108" t="str">
        <f t="shared" si="9"/>
        <v>r117</v>
      </c>
      <c r="L126" s="48"/>
      <c r="M126" s="2"/>
      <c r="N126" s="108" t="str">
        <f t="shared" si="8"/>
        <v>p117</v>
      </c>
      <c r="O126" s="48"/>
      <c r="P126" s="97"/>
    </row>
    <row r="127" spans="1:16" ht="14">
      <c r="A127" s="37"/>
      <c r="B127" s="37"/>
      <c r="C127" s="2"/>
      <c r="D127" s="108" t="str">
        <f t="shared" si="6"/>
        <v>a118</v>
      </c>
      <c r="E127" s="48"/>
      <c r="F127" s="2"/>
      <c r="G127" s="2"/>
      <c r="H127" s="108" t="str">
        <f t="shared" si="7"/>
        <v>c118</v>
      </c>
      <c r="I127" s="48"/>
      <c r="J127" s="2"/>
      <c r="K127" s="108" t="str">
        <f t="shared" si="9"/>
        <v>r118</v>
      </c>
      <c r="L127" s="48"/>
      <c r="M127" s="2"/>
      <c r="N127" s="108" t="str">
        <f t="shared" si="8"/>
        <v>p118</v>
      </c>
      <c r="O127" s="48"/>
      <c r="P127" s="97"/>
    </row>
    <row r="128" spans="1:16" ht="14">
      <c r="A128" s="37"/>
      <c r="B128" s="37"/>
      <c r="C128" s="2"/>
      <c r="D128" s="108" t="str">
        <f t="shared" si="6"/>
        <v>a119</v>
      </c>
      <c r="E128" s="48"/>
      <c r="F128" s="2"/>
      <c r="G128" s="2"/>
      <c r="H128" s="108" t="str">
        <f t="shared" si="7"/>
        <v>c119</v>
      </c>
      <c r="I128" s="48"/>
      <c r="J128" s="2"/>
      <c r="K128" s="108" t="str">
        <f t="shared" si="9"/>
        <v>r119</v>
      </c>
      <c r="L128" s="48"/>
      <c r="M128" s="2"/>
      <c r="N128" s="108" t="str">
        <f t="shared" si="8"/>
        <v>p119</v>
      </c>
      <c r="O128" s="48"/>
      <c r="P128" s="97"/>
    </row>
    <row r="129" spans="1:16" ht="14">
      <c r="A129" s="37"/>
      <c r="B129" s="37"/>
      <c r="C129" s="2"/>
      <c r="D129" s="108" t="str">
        <f t="shared" si="6"/>
        <v>a120</v>
      </c>
      <c r="E129" s="48"/>
      <c r="F129" s="2"/>
      <c r="G129" s="2"/>
      <c r="H129" s="108" t="str">
        <f t="shared" si="7"/>
        <v>c120</v>
      </c>
      <c r="I129" s="48"/>
      <c r="J129" s="2"/>
      <c r="K129" s="108" t="str">
        <f t="shared" si="9"/>
        <v>r120</v>
      </c>
      <c r="L129" s="48"/>
      <c r="M129" s="2"/>
      <c r="N129" s="108" t="str">
        <f t="shared" si="8"/>
        <v>p120</v>
      </c>
      <c r="O129" s="48"/>
      <c r="P129" s="97"/>
    </row>
    <row r="130" spans="1:16" ht="14">
      <c r="A130" s="37"/>
      <c r="B130" s="37"/>
      <c r="C130" s="2"/>
      <c r="D130" s="108" t="str">
        <f t="shared" si="6"/>
        <v>a121</v>
      </c>
      <c r="E130" s="48"/>
      <c r="F130" s="2"/>
      <c r="G130" s="2"/>
      <c r="H130" s="108" t="str">
        <f t="shared" si="7"/>
        <v>c121</v>
      </c>
      <c r="I130" s="48"/>
      <c r="J130" s="2"/>
      <c r="K130" s="108" t="str">
        <f t="shared" si="9"/>
        <v>r121</v>
      </c>
      <c r="L130" s="48"/>
      <c r="M130" s="2"/>
      <c r="N130" s="108" t="str">
        <f t="shared" si="8"/>
        <v>p121</v>
      </c>
      <c r="O130" s="48"/>
      <c r="P130" s="97"/>
    </row>
    <row r="131" spans="1:16" ht="14">
      <c r="A131" s="37"/>
      <c r="B131" s="37"/>
      <c r="C131" s="2"/>
      <c r="D131" s="108" t="str">
        <f t="shared" si="6"/>
        <v>a122</v>
      </c>
      <c r="E131" s="48"/>
      <c r="F131" s="2"/>
      <c r="G131" s="2"/>
      <c r="H131" s="108" t="str">
        <f t="shared" si="7"/>
        <v>c122</v>
      </c>
      <c r="I131" s="48"/>
      <c r="J131" s="2"/>
      <c r="K131" s="108" t="str">
        <f t="shared" si="9"/>
        <v>r122</v>
      </c>
      <c r="L131" s="48"/>
      <c r="M131" s="2"/>
      <c r="N131" s="108" t="str">
        <f t="shared" si="8"/>
        <v>p122</v>
      </c>
      <c r="O131" s="48"/>
      <c r="P131" s="97"/>
    </row>
    <row r="132" spans="1:16" ht="14">
      <c r="A132" s="37"/>
      <c r="B132" s="37"/>
      <c r="C132" s="2"/>
      <c r="D132" s="108" t="str">
        <f t="shared" si="6"/>
        <v>a123</v>
      </c>
      <c r="E132" s="48"/>
      <c r="F132" s="2"/>
      <c r="G132" s="2"/>
      <c r="H132" s="108" t="str">
        <f t="shared" si="7"/>
        <v>c123</v>
      </c>
      <c r="I132" s="48"/>
      <c r="J132" s="2"/>
      <c r="K132" s="108" t="str">
        <f t="shared" si="9"/>
        <v>r123</v>
      </c>
      <c r="L132" s="48"/>
      <c r="M132" s="2"/>
      <c r="N132" s="108" t="str">
        <f t="shared" si="8"/>
        <v>p123</v>
      </c>
      <c r="O132" s="48"/>
      <c r="P132" s="97"/>
    </row>
    <row r="133" spans="1:16" ht="14">
      <c r="A133" s="37"/>
      <c r="B133" s="37"/>
      <c r="C133" s="2"/>
      <c r="D133" s="108" t="str">
        <f t="shared" si="6"/>
        <v>a124</v>
      </c>
      <c r="E133" s="48"/>
      <c r="F133" s="2"/>
      <c r="G133" s="2"/>
      <c r="H133" s="108" t="str">
        <f t="shared" si="7"/>
        <v>c124</v>
      </c>
      <c r="I133" s="48"/>
      <c r="J133" s="2"/>
      <c r="K133" s="108" t="str">
        <f t="shared" si="9"/>
        <v>r124</v>
      </c>
      <c r="L133" s="48"/>
      <c r="M133" s="2"/>
      <c r="N133" s="108" t="str">
        <f t="shared" si="8"/>
        <v>p124</v>
      </c>
      <c r="O133" s="48"/>
      <c r="P133" s="97"/>
    </row>
    <row r="134" spans="1:16" ht="14">
      <c r="A134" s="37"/>
      <c r="B134" s="37"/>
      <c r="C134" s="2"/>
      <c r="D134" s="108" t="str">
        <f t="shared" si="6"/>
        <v>a125</v>
      </c>
      <c r="E134" s="48"/>
      <c r="F134" s="2"/>
      <c r="G134" s="2"/>
      <c r="H134" s="108" t="str">
        <f t="shared" si="7"/>
        <v>c125</v>
      </c>
      <c r="I134" s="48"/>
      <c r="J134" s="2"/>
      <c r="K134" s="108" t="str">
        <f t="shared" si="9"/>
        <v>r125</v>
      </c>
      <c r="L134" s="48"/>
      <c r="M134" s="2"/>
      <c r="N134" s="108" t="str">
        <f t="shared" si="8"/>
        <v>p125</v>
      </c>
      <c r="O134" s="48"/>
      <c r="P134" s="97"/>
    </row>
    <row r="135" spans="1:16" ht="14">
      <c r="A135" s="37"/>
      <c r="B135" s="37"/>
      <c r="C135" s="2"/>
      <c r="D135" s="108" t="str">
        <f t="shared" si="6"/>
        <v>a126</v>
      </c>
      <c r="E135" s="48"/>
      <c r="F135" s="2"/>
      <c r="G135" s="2"/>
      <c r="H135" s="108" t="str">
        <f t="shared" si="7"/>
        <v>c126</v>
      </c>
      <c r="I135" s="48"/>
      <c r="J135" s="2"/>
      <c r="K135" s="108" t="str">
        <f t="shared" si="9"/>
        <v>r126</v>
      </c>
      <c r="L135" s="48"/>
      <c r="M135" s="2"/>
      <c r="N135" s="108" t="str">
        <f t="shared" si="8"/>
        <v>p126</v>
      </c>
      <c r="O135" s="48"/>
      <c r="P135" s="97"/>
    </row>
    <row r="136" spans="1:16" ht="14">
      <c r="A136" s="37"/>
      <c r="B136" s="37"/>
      <c r="C136" s="2"/>
      <c r="D136" s="108" t="str">
        <f t="shared" si="6"/>
        <v>a127</v>
      </c>
      <c r="E136" s="48"/>
      <c r="F136" s="2"/>
      <c r="G136" s="2"/>
      <c r="H136" s="108" t="str">
        <f t="shared" si="7"/>
        <v>c127</v>
      </c>
      <c r="I136" s="48"/>
      <c r="J136" s="2"/>
      <c r="K136" s="108" t="str">
        <f t="shared" si="9"/>
        <v>r127</v>
      </c>
      <c r="L136" s="48"/>
      <c r="M136" s="2"/>
      <c r="N136" s="108" t="str">
        <f t="shared" si="8"/>
        <v>p127</v>
      </c>
      <c r="O136" s="48"/>
      <c r="P136" s="97"/>
    </row>
    <row r="137" spans="1:16" ht="14">
      <c r="A137" s="37"/>
      <c r="B137" s="37"/>
      <c r="C137" s="2"/>
      <c r="D137" s="108" t="str">
        <f t="shared" si="6"/>
        <v>a128</v>
      </c>
      <c r="E137" s="48"/>
      <c r="F137" s="2"/>
      <c r="G137" s="2"/>
      <c r="H137" s="108" t="str">
        <f t="shared" si="7"/>
        <v>c128</v>
      </c>
      <c r="I137" s="48"/>
      <c r="J137" s="2"/>
      <c r="K137" s="108" t="str">
        <f t="shared" si="9"/>
        <v>r128</v>
      </c>
      <c r="L137" s="48"/>
      <c r="M137" s="2"/>
      <c r="N137" s="108" t="str">
        <f t="shared" si="8"/>
        <v>p128</v>
      </c>
      <c r="O137" s="48"/>
      <c r="P137" s="97"/>
    </row>
    <row r="138" spans="1:16" ht="14">
      <c r="A138" s="37"/>
      <c r="B138" s="37"/>
      <c r="C138" s="2"/>
      <c r="D138" s="108" t="str">
        <f t="shared" si="6"/>
        <v>a129</v>
      </c>
      <c r="E138" s="48"/>
      <c r="F138" s="2"/>
      <c r="G138" s="2"/>
      <c r="H138" s="108" t="str">
        <f t="shared" si="7"/>
        <v>c129</v>
      </c>
      <c r="I138" s="48"/>
      <c r="J138" s="2"/>
      <c r="K138" s="108" t="str">
        <f t="shared" si="9"/>
        <v>r129</v>
      </c>
      <c r="L138" s="48"/>
      <c r="M138" s="2"/>
      <c r="N138" s="108" t="str">
        <f t="shared" si="8"/>
        <v>p129</v>
      </c>
      <c r="O138" s="48"/>
      <c r="P138" s="97"/>
    </row>
    <row r="139" spans="1:16" ht="14">
      <c r="A139" s="37"/>
      <c r="B139" s="37"/>
      <c r="C139" s="2"/>
      <c r="D139" s="108" t="str">
        <f t="shared" ref="D139:D202" si="10">"a"&amp;ROW()-9</f>
        <v>a130</v>
      </c>
      <c r="E139" s="48"/>
      <c r="F139" s="2"/>
      <c r="G139" s="2"/>
      <c r="H139" s="108" t="str">
        <f t="shared" ref="H139:H202" si="11">"c"&amp;ROW()-9</f>
        <v>c130</v>
      </c>
      <c r="I139" s="48"/>
      <c r="J139" s="2"/>
      <c r="K139" s="108" t="str">
        <f t="shared" si="9"/>
        <v>r130</v>
      </c>
      <c r="L139" s="48"/>
      <c r="M139" s="2"/>
      <c r="N139" s="108" t="str">
        <f t="shared" ref="N139:N202" si="12">"p"&amp;ROW()-9</f>
        <v>p130</v>
      </c>
      <c r="O139" s="48"/>
      <c r="P139" s="97"/>
    </row>
    <row r="140" spans="1:16" ht="14">
      <c r="A140" s="37"/>
      <c r="B140" s="37"/>
      <c r="C140" s="2"/>
      <c r="D140" s="108" t="str">
        <f t="shared" si="10"/>
        <v>a131</v>
      </c>
      <c r="E140" s="48"/>
      <c r="F140" s="2"/>
      <c r="G140" s="2"/>
      <c r="H140" s="108" t="str">
        <f t="shared" si="11"/>
        <v>c131</v>
      </c>
      <c r="I140" s="48"/>
      <c r="J140" s="2"/>
      <c r="K140" s="108" t="str">
        <f t="shared" si="9"/>
        <v>r131</v>
      </c>
      <c r="L140" s="48"/>
      <c r="M140" s="2"/>
      <c r="N140" s="108" t="str">
        <f t="shared" si="12"/>
        <v>p131</v>
      </c>
      <c r="O140" s="48"/>
      <c r="P140" s="97"/>
    </row>
    <row r="141" spans="1:16" ht="14">
      <c r="A141" s="37"/>
      <c r="B141" s="37"/>
      <c r="C141" s="2"/>
      <c r="D141" s="108" t="str">
        <f t="shared" si="10"/>
        <v>a132</v>
      </c>
      <c r="E141" s="48"/>
      <c r="F141" s="2"/>
      <c r="G141" s="2"/>
      <c r="H141" s="108" t="str">
        <f t="shared" si="11"/>
        <v>c132</v>
      </c>
      <c r="I141" s="48"/>
      <c r="J141" s="2"/>
      <c r="K141" s="108" t="str">
        <f t="shared" si="9"/>
        <v>r132</v>
      </c>
      <c r="L141" s="48"/>
      <c r="M141" s="2"/>
      <c r="N141" s="108" t="str">
        <f t="shared" si="12"/>
        <v>p132</v>
      </c>
      <c r="O141" s="48"/>
      <c r="P141" s="97"/>
    </row>
    <row r="142" spans="1:16" ht="14">
      <c r="A142" s="37"/>
      <c r="B142" s="37"/>
      <c r="C142" s="2"/>
      <c r="D142" s="108" t="str">
        <f t="shared" si="10"/>
        <v>a133</v>
      </c>
      <c r="E142" s="48"/>
      <c r="F142" s="2"/>
      <c r="G142" s="2"/>
      <c r="H142" s="108" t="str">
        <f t="shared" si="11"/>
        <v>c133</v>
      </c>
      <c r="I142" s="48"/>
      <c r="J142" s="2"/>
      <c r="K142" s="108" t="str">
        <f t="shared" si="9"/>
        <v>r133</v>
      </c>
      <c r="L142" s="48"/>
      <c r="M142" s="2"/>
      <c r="N142" s="108" t="str">
        <f t="shared" si="12"/>
        <v>p133</v>
      </c>
      <c r="O142" s="48"/>
      <c r="P142" s="97"/>
    </row>
    <row r="143" spans="1:16" ht="14">
      <c r="A143" s="37"/>
      <c r="B143" s="37"/>
      <c r="C143" s="2"/>
      <c r="D143" s="108" t="str">
        <f t="shared" si="10"/>
        <v>a134</v>
      </c>
      <c r="E143" s="48"/>
      <c r="F143" s="2"/>
      <c r="G143" s="2"/>
      <c r="H143" s="108" t="str">
        <f t="shared" si="11"/>
        <v>c134</v>
      </c>
      <c r="I143" s="48"/>
      <c r="J143" s="2"/>
      <c r="K143" s="108" t="str">
        <f t="shared" si="9"/>
        <v>r134</v>
      </c>
      <c r="L143" s="48"/>
      <c r="M143" s="2"/>
      <c r="N143" s="108" t="str">
        <f t="shared" si="12"/>
        <v>p134</v>
      </c>
      <c r="O143" s="48"/>
      <c r="P143" s="97"/>
    </row>
    <row r="144" spans="1:16" ht="14">
      <c r="A144" s="37"/>
      <c r="B144" s="37"/>
      <c r="C144" s="2"/>
      <c r="D144" s="108" t="str">
        <f t="shared" si="10"/>
        <v>a135</v>
      </c>
      <c r="E144" s="48"/>
      <c r="F144" s="2"/>
      <c r="G144" s="2"/>
      <c r="H144" s="108" t="str">
        <f t="shared" si="11"/>
        <v>c135</v>
      </c>
      <c r="I144" s="48"/>
      <c r="J144" s="2"/>
      <c r="K144" s="108" t="str">
        <f t="shared" si="9"/>
        <v>r135</v>
      </c>
      <c r="L144" s="48"/>
      <c r="M144" s="2"/>
      <c r="N144" s="108" t="str">
        <f t="shared" si="12"/>
        <v>p135</v>
      </c>
      <c r="O144" s="48"/>
      <c r="P144" s="97"/>
    </row>
    <row r="145" spans="1:16" ht="14">
      <c r="A145" s="37"/>
      <c r="B145" s="37"/>
      <c r="C145" s="2"/>
      <c r="D145" s="108" t="str">
        <f t="shared" si="10"/>
        <v>a136</v>
      </c>
      <c r="E145" s="48"/>
      <c r="F145" s="2"/>
      <c r="G145" s="2"/>
      <c r="H145" s="108" t="str">
        <f t="shared" si="11"/>
        <v>c136</v>
      </c>
      <c r="I145" s="48"/>
      <c r="J145" s="2"/>
      <c r="K145" s="108" t="str">
        <f t="shared" si="9"/>
        <v>r136</v>
      </c>
      <c r="L145" s="48"/>
      <c r="M145" s="2"/>
      <c r="N145" s="108" t="str">
        <f t="shared" si="12"/>
        <v>p136</v>
      </c>
      <c r="O145" s="48"/>
      <c r="P145" s="97"/>
    </row>
    <row r="146" spans="1:16" ht="14">
      <c r="A146" s="37"/>
      <c r="B146" s="37"/>
      <c r="C146" s="2"/>
      <c r="D146" s="108" t="str">
        <f t="shared" si="10"/>
        <v>a137</v>
      </c>
      <c r="E146" s="48"/>
      <c r="F146" s="2"/>
      <c r="G146" s="2"/>
      <c r="H146" s="108" t="str">
        <f t="shared" si="11"/>
        <v>c137</v>
      </c>
      <c r="I146" s="48"/>
      <c r="J146" s="2"/>
      <c r="K146" s="108" t="str">
        <f t="shared" si="9"/>
        <v>r137</v>
      </c>
      <c r="L146" s="48"/>
      <c r="M146" s="2"/>
      <c r="N146" s="108" t="str">
        <f t="shared" si="12"/>
        <v>p137</v>
      </c>
      <c r="O146" s="48"/>
      <c r="P146" s="97"/>
    </row>
    <row r="147" spans="1:16" ht="14">
      <c r="A147" s="37"/>
      <c r="B147" s="37"/>
      <c r="C147" s="2"/>
      <c r="D147" s="108" t="str">
        <f t="shared" si="10"/>
        <v>a138</v>
      </c>
      <c r="E147" s="48"/>
      <c r="F147" s="2"/>
      <c r="G147" s="2"/>
      <c r="H147" s="108" t="str">
        <f t="shared" si="11"/>
        <v>c138</v>
      </c>
      <c r="I147" s="48"/>
      <c r="J147" s="2"/>
      <c r="K147" s="108" t="str">
        <f t="shared" si="9"/>
        <v>r138</v>
      </c>
      <c r="L147" s="48"/>
      <c r="M147" s="2"/>
      <c r="N147" s="108" t="str">
        <f t="shared" si="12"/>
        <v>p138</v>
      </c>
      <c r="O147" s="48"/>
      <c r="P147" s="97"/>
    </row>
    <row r="148" spans="1:16" ht="14">
      <c r="A148" s="37"/>
      <c r="B148" s="37"/>
      <c r="C148" s="2"/>
      <c r="D148" s="108" t="str">
        <f t="shared" si="10"/>
        <v>a139</v>
      </c>
      <c r="E148" s="48"/>
      <c r="F148" s="2"/>
      <c r="G148" s="2"/>
      <c r="H148" s="108" t="str">
        <f t="shared" si="11"/>
        <v>c139</v>
      </c>
      <c r="I148" s="48"/>
      <c r="J148" s="2"/>
      <c r="K148" s="108" t="str">
        <f t="shared" si="9"/>
        <v>r139</v>
      </c>
      <c r="L148" s="48"/>
      <c r="M148" s="2"/>
      <c r="N148" s="108" t="str">
        <f t="shared" si="12"/>
        <v>p139</v>
      </c>
      <c r="O148" s="48"/>
      <c r="P148" s="97"/>
    </row>
    <row r="149" spans="1:16" ht="14">
      <c r="A149" s="37"/>
      <c r="B149" s="37"/>
      <c r="C149" s="2"/>
      <c r="D149" s="108" t="str">
        <f t="shared" si="10"/>
        <v>a140</v>
      </c>
      <c r="E149" s="48"/>
      <c r="F149" s="2"/>
      <c r="G149" s="2"/>
      <c r="H149" s="108" t="str">
        <f t="shared" si="11"/>
        <v>c140</v>
      </c>
      <c r="I149" s="48"/>
      <c r="J149" s="2"/>
      <c r="K149" s="108" t="str">
        <f t="shared" si="9"/>
        <v>r140</v>
      </c>
      <c r="L149" s="48"/>
      <c r="M149" s="2"/>
      <c r="N149" s="108" t="str">
        <f t="shared" si="12"/>
        <v>p140</v>
      </c>
      <c r="O149" s="48"/>
      <c r="P149" s="97"/>
    </row>
    <row r="150" spans="1:16" ht="14">
      <c r="A150" s="37"/>
      <c r="B150" s="37"/>
      <c r="C150" s="2"/>
      <c r="D150" s="108" t="str">
        <f t="shared" si="10"/>
        <v>a141</v>
      </c>
      <c r="E150" s="48"/>
      <c r="F150" s="2"/>
      <c r="G150" s="2"/>
      <c r="H150" s="108" t="str">
        <f t="shared" si="11"/>
        <v>c141</v>
      </c>
      <c r="I150" s="48"/>
      <c r="J150" s="2"/>
      <c r="K150" s="108" t="str">
        <f t="shared" si="9"/>
        <v>r141</v>
      </c>
      <c r="L150" s="48"/>
      <c r="M150" s="2"/>
      <c r="N150" s="108" t="str">
        <f t="shared" si="12"/>
        <v>p141</v>
      </c>
      <c r="O150" s="48"/>
      <c r="P150" s="97"/>
    </row>
    <row r="151" spans="1:16" ht="14">
      <c r="A151" s="37"/>
      <c r="B151" s="37"/>
      <c r="C151" s="2"/>
      <c r="D151" s="108" t="str">
        <f t="shared" si="10"/>
        <v>a142</v>
      </c>
      <c r="E151" s="48"/>
      <c r="F151" s="2"/>
      <c r="G151" s="2"/>
      <c r="H151" s="108" t="str">
        <f t="shared" si="11"/>
        <v>c142</v>
      </c>
      <c r="I151" s="48"/>
      <c r="J151" s="2"/>
      <c r="K151" s="108" t="str">
        <f t="shared" si="9"/>
        <v>r142</v>
      </c>
      <c r="L151" s="48"/>
      <c r="M151" s="2"/>
      <c r="N151" s="108" t="str">
        <f t="shared" si="12"/>
        <v>p142</v>
      </c>
      <c r="O151" s="48"/>
      <c r="P151" s="97"/>
    </row>
    <row r="152" spans="1:16" ht="14">
      <c r="A152" s="37"/>
      <c r="B152" s="37"/>
      <c r="C152" s="2"/>
      <c r="D152" s="108" t="str">
        <f t="shared" si="10"/>
        <v>a143</v>
      </c>
      <c r="E152" s="48"/>
      <c r="F152" s="2"/>
      <c r="G152" s="2"/>
      <c r="H152" s="108" t="str">
        <f t="shared" si="11"/>
        <v>c143</v>
      </c>
      <c r="I152" s="48"/>
      <c r="J152" s="2"/>
      <c r="K152" s="108" t="str">
        <f t="shared" si="9"/>
        <v>r143</v>
      </c>
      <c r="L152" s="48"/>
      <c r="M152" s="2"/>
      <c r="N152" s="108" t="str">
        <f t="shared" si="12"/>
        <v>p143</v>
      </c>
      <c r="O152" s="48"/>
      <c r="P152" s="97"/>
    </row>
    <row r="153" spans="1:16" ht="14">
      <c r="A153" s="37"/>
      <c r="B153" s="37"/>
      <c r="C153" s="2"/>
      <c r="D153" s="108" t="str">
        <f t="shared" si="10"/>
        <v>a144</v>
      </c>
      <c r="E153" s="48"/>
      <c r="F153" s="2"/>
      <c r="G153" s="2"/>
      <c r="H153" s="108" t="str">
        <f t="shared" si="11"/>
        <v>c144</v>
      </c>
      <c r="I153" s="48"/>
      <c r="J153" s="2"/>
      <c r="K153" s="108" t="str">
        <f t="shared" si="9"/>
        <v>r144</v>
      </c>
      <c r="L153" s="48"/>
      <c r="M153" s="2"/>
      <c r="N153" s="108" t="str">
        <f t="shared" si="12"/>
        <v>p144</v>
      </c>
      <c r="O153" s="48"/>
      <c r="P153" s="97"/>
    </row>
    <row r="154" spans="1:16" ht="14">
      <c r="A154" s="37"/>
      <c r="B154" s="37"/>
      <c r="C154" s="2"/>
      <c r="D154" s="108" t="str">
        <f t="shared" si="10"/>
        <v>a145</v>
      </c>
      <c r="E154" s="48"/>
      <c r="F154" s="2"/>
      <c r="G154" s="2"/>
      <c r="H154" s="108" t="str">
        <f t="shared" si="11"/>
        <v>c145</v>
      </c>
      <c r="I154" s="48"/>
      <c r="J154" s="2"/>
      <c r="K154" s="108" t="str">
        <f t="shared" si="9"/>
        <v>r145</v>
      </c>
      <c r="L154" s="48"/>
      <c r="M154" s="2"/>
      <c r="N154" s="108" t="str">
        <f t="shared" si="12"/>
        <v>p145</v>
      </c>
      <c r="O154" s="48"/>
      <c r="P154" s="97"/>
    </row>
    <row r="155" spans="1:16" ht="14">
      <c r="A155" s="37"/>
      <c r="B155" s="37"/>
      <c r="C155" s="2"/>
      <c r="D155" s="108" t="str">
        <f t="shared" si="10"/>
        <v>a146</v>
      </c>
      <c r="E155" s="48"/>
      <c r="F155" s="2"/>
      <c r="G155" s="2"/>
      <c r="H155" s="108" t="str">
        <f t="shared" si="11"/>
        <v>c146</v>
      </c>
      <c r="I155" s="48"/>
      <c r="J155" s="2"/>
      <c r="K155" s="108" t="str">
        <f t="shared" si="9"/>
        <v>r146</v>
      </c>
      <c r="L155" s="48"/>
      <c r="M155" s="2"/>
      <c r="N155" s="108" t="str">
        <f t="shared" si="12"/>
        <v>p146</v>
      </c>
      <c r="O155" s="48"/>
      <c r="P155" s="97"/>
    </row>
    <row r="156" spans="1:16" ht="14">
      <c r="A156" s="37"/>
      <c r="B156" s="37"/>
      <c r="C156" s="2"/>
      <c r="D156" s="108" t="str">
        <f t="shared" si="10"/>
        <v>a147</v>
      </c>
      <c r="E156" s="48"/>
      <c r="F156" s="2"/>
      <c r="G156" s="2"/>
      <c r="H156" s="108" t="str">
        <f t="shared" si="11"/>
        <v>c147</v>
      </c>
      <c r="I156" s="48"/>
      <c r="J156" s="2"/>
      <c r="K156" s="108" t="str">
        <f t="shared" si="9"/>
        <v>r147</v>
      </c>
      <c r="L156" s="48"/>
      <c r="M156" s="2"/>
      <c r="N156" s="108" t="str">
        <f t="shared" si="12"/>
        <v>p147</v>
      </c>
      <c r="O156" s="48"/>
      <c r="P156" s="97"/>
    </row>
    <row r="157" spans="1:16" ht="14">
      <c r="A157" s="37"/>
      <c r="B157" s="37"/>
      <c r="C157" s="2"/>
      <c r="D157" s="108" t="str">
        <f t="shared" si="10"/>
        <v>a148</v>
      </c>
      <c r="E157" s="48"/>
      <c r="F157" s="2"/>
      <c r="G157" s="2"/>
      <c r="H157" s="108" t="str">
        <f t="shared" si="11"/>
        <v>c148</v>
      </c>
      <c r="I157" s="48"/>
      <c r="J157" s="2"/>
      <c r="K157" s="108" t="str">
        <f t="shared" si="9"/>
        <v>r148</v>
      </c>
      <c r="L157" s="48"/>
      <c r="M157" s="2"/>
      <c r="N157" s="108" t="str">
        <f t="shared" si="12"/>
        <v>p148</v>
      </c>
      <c r="O157" s="48"/>
      <c r="P157" s="97"/>
    </row>
    <row r="158" spans="1:16" ht="14">
      <c r="A158" s="37"/>
      <c r="B158" s="37"/>
      <c r="C158" s="2"/>
      <c r="D158" s="108" t="str">
        <f t="shared" si="10"/>
        <v>a149</v>
      </c>
      <c r="E158" s="48"/>
      <c r="F158" s="2"/>
      <c r="G158" s="2"/>
      <c r="H158" s="108" t="str">
        <f t="shared" si="11"/>
        <v>c149</v>
      </c>
      <c r="I158" s="48"/>
      <c r="J158" s="2"/>
      <c r="K158" s="108" t="str">
        <f t="shared" si="9"/>
        <v>r149</v>
      </c>
      <c r="L158" s="48"/>
      <c r="M158" s="2"/>
      <c r="N158" s="108" t="str">
        <f t="shared" si="12"/>
        <v>p149</v>
      </c>
      <c r="O158" s="48"/>
      <c r="P158" s="97"/>
    </row>
    <row r="159" spans="1:16" ht="14">
      <c r="A159" s="37"/>
      <c r="B159" s="37"/>
      <c r="C159" s="2"/>
      <c r="D159" s="108" t="str">
        <f t="shared" si="10"/>
        <v>a150</v>
      </c>
      <c r="E159" s="48"/>
      <c r="F159" s="2"/>
      <c r="G159" s="2"/>
      <c r="H159" s="108" t="str">
        <f t="shared" si="11"/>
        <v>c150</v>
      </c>
      <c r="I159" s="48"/>
      <c r="J159" s="2"/>
      <c r="K159" s="108" t="str">
        <f t="shared" si="9"/>
        <v>r150</v>
      </c>
      <c r="L159" s="48"/>
      <c r="M159" s="2"/>
      <c r="N159" s="108" t="str">
        <f t="shared" si="12"/>
        <v>p150</v>
      </c>
      <c r="O159" s="48"/>
      <c r="P159" s="97"/>
    </row>
    <row r="160" spans="1:16" ht="14">
      <c r="A160" s="37"/>
      <c r="B160" s="37"/>
      <c r="C160" s="2"/>
      <c r="D160" s="108" t="str">
        <f t="shared" si="10"/>
        <v>a151</v>
      </c>
      <c r="E160" s="48"/>
      <c r="F160" s="2"/>
      <c r="G160" s="2"/>
      <c r="H160" s="108" t="str">
        <f t="shared" si="11"/>
        <v>c151</v>
      </c>
      <c r="I160" s="48"/>
      <c r="J160" s="2"/>
      <c r="K160" s="108" t="str">
        <f t="shared" si="9"/>
        <v>r151</v>
      </c>
      <c r="L160" s="48"/>
      <c r="M160" s="2"/>
      <c r="N160" s="108" t="str">
        <f t="shared" si="12"/>
        <v>p151</v>
      </c>
      <c r="O160" s="48"/>
      <c r="P160" s="97"/>
    </row>
    <row r="161" spans="1:16" ht="14">
      <c r="A161" s="37"/>
      <c r="B161" s="37"/>
      <c r="C161" s="2"/>
      <c r="D161" s="108" t="str">
        <f t="shared" si="10"/>
        <v>a152</v>
      </c>
      <c r="E161" s="48"/>
      <c r="F161" s="2"/>
      <c r="G161" s="2"/>
      <c r="H161" s="108" t="str">
        <f t="shared" si="11"/>
        <v>c152</v>
      </c>
      <c r="I161" s="48"/>
      <c r="J161" s="2"/>
      <c r="K161" s="108" t="str">
        <f t="shared" si="9"/>
        <v>r152</v>
      </c>
      <c r="L161" s="48"/>
      <c r="M161" s="2"/>
      <c r="N161" s="108" t="str">
        <f t="shared" si="12"/>
        <v>p152</v>
      </c>
      <c r="O161" s="48"/>
      <c r="P161" s="97"/>
    </row>
    <row r="162" spans="1:16" ht="14">
      <c r="A162" s="37"/>
      <c r="B162" s="37"/>
      <c r="C162" s="2"/>
      <c r="D162" s="108" t="str">
        <f t="shared" si="10"/>
        <v>a153</v>
      </c>
      <c r="E162" s="48"/>
      <c r="F162" s="2"/>
      <c r="G162" s="2"/>
      <c r="H162" s="108" t="str">
        <f t="shared" si="11"/>
        <v>c153</v>
      </c>
      <c r="I162" s="48"/>
      <c r="J162" s="2"/>
      <c r="K162" s="108" t="str">
        <f t="shared" si="9"/>
        <v>r153</v>
      </c>
      <c r="L162" s="48"/>
      <c r="M162" s="2"/>
      <c r="N162" s="108" t="str">
        <f t="shared" si="12"/>
        <v>p153</v>
      </c>
      <c r="O162" s="48"/>
      <c r="P162" s="97"/>
    </row>
    <row r="163" spans="1:16" ht="14">
      <c r="A163" s="37"/>
      <c r="B163" s="37"/>
      <c r="C163" s="2"/>
      <c r="D163" s="108" t="str">
        <f t="shared" si="10"/>
        <v>a154</v>
      </c>
      <c r="E163" s="48"/>
      <c r="F163" s="2"/>
      <c r="G163" s="2"/>
      <c r="H163" s="108" t="str">
        <f t="shared" si="11"/>
        <v>c154</v>
      </c>
      <c r="I163" s="48"/>
      <c r="J163" s="2"/>
      <c r="K163" s="108" t="str">
        <f t="shared" si="9"/>
        <v>r154</v>
      </c>
      <c r="L163" s="48"/>
      <c r="M163" s="2"/>
      <c r="N163" s="108" t="str">
        <f t="shared" si="12"/>
        <v>p154</v>
      </c>
      <c r="O163" s="48"/>
      <c r="P163" s="97"/>
    </row>
    <row r="164" spans="1:16" ht="14">
      <c r="A164" s="37"/>
      <c r="B164" s="37"/>
      <c r="C164" s="2"/>
      <c r="D164" s="108" t="str">
        <f t="shared" si="10"/>
        <v>a155</v>
      </c>
      <c r="E164" s="48"/>
      <c r="F164" s="2"/>
      <c r="G164" s="2"/>
      <c r="H164" s="108" t="str">
        <f t="shared" si="11"/>
        <v>c155</v>
      </c>
      <c r="I164" s="48"/>
      <c r="J164" s="2"/>
      <c r="K164" s="108" t="str">
        <f t="shared" si="9"/>
        <v>r155</v>
      </c>
      <c r="L164" s="48"/>
      <c r="M164" s="2"/>
      <c r="N164" s="108" t="str">
        <f t="shared" si="12"/>
        <v>p155</v>
      </c>
      <c r="O164" s="48"/>
      <c r="P164" s="97"/>
    </row>
    <row r="165" spans="1:16" ht="14">
      <c r="A165" s="37"/>
      <c r="B165" s="37"/>
      <c r="C165" s="2"/>
      <c r="D165" s="108" t="str">
        <f t="shared" si="10"/>
        <v>a156</v>
      </c>
      <c r="E165" s="48"/>
      <c r="F165" s="2"/>
      <c r="G165" s="2"/>
      <c r="H165" s="108" t="str">
        <f t="shared" si="11"/>
        <v>c156</v>
      </c>
      <c r="I165" s="48"/>
      <c r="J165" s="2"/>
      <c r="K165" s="108" t="str">
        <f t="shared" si="9"/>
        <v>r156</v>
      </c>
      <c r="L165" s="48"/>
      <c r="M165" s="2"/>
      <c r="N165" s="108" t="str">
        <f t="shared" si="12"/>
        <v>p156</v>
      </c>
      <c r="O165" s="48"/>
      <c r="P165" s="97"/>
    </row>
    <row r="166" spans="1:16" ht="14">
      <c r="A166" s="37"/>
      <c r="B166" s="37"/>
      <c r="C166" s="2"/>
      <c r="D166" s="108" t="str">
        <f t="shared" si="10"/>
        <v>a157</v>
      </c>
      <c r="E166" s="48"/>
      <c r="F166" s="2"/>
      <c r="G166" s="2"/>
      <c r="H166" s="108" t="str">
        <f t="shared" si="11"/>
        <v>c157</v>
      </c>
      <c r="I166" s="48"/>
      <c r="J166" s="2"/>
      <c r="K166" s="108" t="str">
        <f t="shared" si="9"/>
        <v>r157</v>
      </c>
      <c r="L166" s="48"/>
      <c r="M166" s="2"/>
      <c r="N166" s="108" t="str">
        <f t="shared" si="12"/>
        <v>p157</v>
      </c>
      <c r="O166" s="48"/>
      <c r="P166" s="97"/>
    </row>
    <row r="167" spans="1:16" ht="14">
      <c r="A167" s="37"/>
      <c r="B167" s="37"/>
      <c r="C167" s="2"/>
      <c r="D167" s="108" t="str">
        <f t="shared" si="10"/>
        <v>a158</v>
      </c>
      <c r="E167" s="48"/>
      <c r="F167" s="2"/>
      <c r="G167" s="2"/>
      <c r="H167" s="108" t="str">
        <f t="shared" si="11"/>
        <v>c158</v>
      </c>
      <c r="I167" s="48"/>
      <c r="J167" s="2"/>
      <c r="K167" s="108" t="str">
        <f t="shared" si="9"/>
        <v>r158</v>
      </c>
      <c r="L167" s="48"/>
      <c r="M167" s="2"/>
      <c r="N167" s="108" t="str">
        <f t="shared" si="12"/>
        <v>p158</v>
      </c>
      <c r="O167" s="48"/>
      <c r="P167" s="97"/>
    </row>
    <row r="168" spans="1:16" ht="14">
      <c r="A168" s="37"/>
      <c r="B168" s="37"/>
      <c r="C168" s="2"/>
      <c r="D168" s="108" t="str">
        <f t="shared" si="10"/>
        <v>a159</v>
      </c>
      <c r="E168" s="48"/>
      <c r="F168" s="2"/>
      <c r="G168" s="2"/>
      <c r="H168" s="108" t="str">
        <f t="shared" si="11"/>
        <v>c159</v>
      </c>
      <c r="I168" s="48"/>
      <c r="J168" s="2"/>
      <c r="K168" s="108" t="str">
        <f t="shared" si="9"/>
        <v>r159</v>
      </c>
      <c r="L168" s="48"/>
      <c r="M168" s="2"/>
      <c r="N168" s="108" t="str">
        <f t="shared" si="12"/>
        <v>p159</v>
      </c>
      <c r="O168" s="48"/>
      <c r="P168" s="97"/>
    </row>
    <row r="169" spans="1:16" ht="14">
      <c r="A169" s="37"/>
      <c r="B169" s="37"/>
      <c r="C169" s="2"/>
      <c r="D169" s="108" t="str">
        <f t="shared" si="10"/>
        <v>a160</v>
      </c>
      <c r="E169" s="48"/>
      <c r="F169" s="2"/>
      <c r="G169" s="2"/>
      <c r="H169" s="108" t="str">
        <f t="shared" si="11"/>
        <v>c160</v>
      </c>
      <c r="I169" s="48"/>
      <c r="J169" s="2"/>
      <c r="K169" s="108" t="str">
        <f t="shared" si="9"/>
        <v>r160</v>
      </c>
      <c r="L169" s="48"/>
      <c r="M169" s="2"/>
      <c r="N169" s="108" t="str">
        <f t="shared" si="12"/>
        <v>p160</v>
      </c>
      <c r="O169" s="48"/>
      <c r="P169" s="97"/>
    </row>
    <row r="170" spans="1:16" ht="14">
      <c r="A170" s="37"/>
      <c r="B170" s="37"/>
      <c r="C170" s="2"/>
      <c r="D170" s="108" t="str">
        <f t="shared" si="10"/>
        <v>a161</v>
      </c>
      <c r="E170" s="48"/>
      <c r="F170" s="2"/>
      <c r="G170" s="2"/>
      <c r="H170" s="108" t="str">
        <f t="shared" si="11"/>
        <v>c161</v>
      </c>
      <c r="I170" s="48"/>
      <c r="J170" s="2"/>
      <c r="K170" s="108" t="str">
        <f t="shared" si="9"/>
        <v>r161</v>
      </c>
      <c r="L170" s="48"/>
      <c r="M170" s="2"/>
      <c r="N170" s="108" t="str">
        <f t="shared" si="12"/>
        <v>p161</v>
      </c>
      <c r="O170" s="48"/>
      <c r="P170" s="97"/>
    </row>
    <row r="171" spans="1:16" ht="14">
      <c r="A171" s="37"/>
      <c r="B171" s="37"/>
      <c r="C171" s="2"/>
      <c r="D171" s="108" t="str">
        <f t="shared" si="10"/>
        <v>a162</v>
      </c>
      <c r="E171" s="48"/>
      <c r="F171" s="2"/>
      <c r="G171" s="2"/>
      <c r="H171" s="108" t="str">
        <f t="shared" si="11"/>
        <v>c162</v>
      </c>
      <c r="I171" s="48"/>
      <c r="J171" s="2"/>
      <c r="K171" s="108" t="str">
        <f t="shared" si="9"/>
        <v>r162</v>
      </c>
      <c r="L171" s="48"/>
      <c r="M171" s="2"/>
      <c r="N171" s="108" t="str">
        <f t="shared" si="12"/>
        <v>p162</v>
      </c>
      <c r="O171" s="48"/>
      <c r="P171" s="97"/>
    </row>
    <row r="172" spans="1:16" ht="14">
      <c r="A172" s="37"/>
      <c r="B172" s="37"/>
      <c r="C172" s="2"/>
      <c r="D172" s="108" t="str">
        <f t="shared" si="10"/>
        <v>a163</v>
      </c>
      <c r="E172" s="48"/>
      <c r="F172" s="2"/>
      <c r="G172" s="2"/>
      <c r="H172" s="108" t="str">
        <f t="shared" si="11"/>
        <v>c163</v>
      </c>
      <c r="I172" s="48"/>
      <c r="J172" s="2"/>
      <c r="K172" s="108" t="str">
        <f t="shared" si="9"/>
        <v>r163</v>
      </c>
      <c r="L172" s="48"/>
      <c r="M172" s="2"/>
      <c r="N172" s="108" t="str">
        <f t="shared" si="12"/>
        <v>p163</v>
      </c>
      <c r="O172" s="48"/>
      <c r="P172" s="97"/>
    </row>
    <row r="173" spans="1:16" ht="14">
      <c r="A173" s="37"/>
      <c r="B173" s="37"/>
      <c r="C173" s="2"/>
      <c r="D173" s="108" t="str">
        <f t="shared" si="10"/>
        <v>a164</v>
      </c>
      <c r="E173" s="48"/>
      <c r="F173" s="2"/>
      <c r="G173" s="2"/>
      <c r="H173" s="108" t="str">
        <f t="shared" si="11"/>
        <v>c164</v>
      </c>
      <c r="I173" s="48"/>
      <c r="J173" s="2"/>
      <c r="K173" s="108" t="str">
        <f t="shared" si="9"/>
        <v>r164</v>
      </c>
      <c r="L173" s="48"/>
      <c r="M173" s="2"/>
      <c r="N173" s="108" t="str">
        <f t="shared" si="12"/>
        <v>p164</v>
      </c>
      <c r="O173" s="48"/>
      <c r="P173" s="97"/>
    </row>
    <row r="174" spans="1:16" ht="14">
      <c r="A174" s="37"/>
      <c r="B174" s="37"/>
      <c r="C174" s="2"/>
      <c r="D174" s="108" t="str">
        <f t="shared" si="10"/>
        <v>a165</v>
      </c>
      <c r="E174" s="48"/>
      <c r="F174" s="2"/>
      <c r="G174" s="2"/>
      <c r="H174" s="108" t="str">
        <f t="shared" si="11"/>
        <v>c165</v>
      </c>
      <c r="I174" s="48"/>
      <c r="J174" s="2"/>
      <c r="K174" s="108" t="str">
        <f t="shared" si="9"/>
        <v>r165</v>
      </c>
      <c r="L174" s="48"/>
      <c r="M174" s="2"/>
      <c r="N174" s="108" t="str">
        <f t="shared" si="12"/>
        <v>p165</v>
      </c>
      <c r="O174" s="48"/>
      <c r="P174" s="97"/>
    </row>
    <row r="175" spans="1:16" ht="14">
      <c r="A175" s="37"/>
      <c r="B175" s="37"/>
      <c r="C175" s="2"/>
      <c r="D175" s="108" t="str">
        <f t="shared" si="10"/>
        <v>a166</v>
      </c>
      <c r="E175" s="48"/>
      <c r="F175" s="2"/>
      <c r="G175" s="2"/>
      <c r="H175" s="108" t="str">
        <f t="shared" si="11"/>
        <v>c166</v>
      </c>
      <c r="I175" s="48"/>
      <c r="J175" s="2"/>
      <c r="K175" s="108" t="str">
        <f t="shared" si="9"/>
        <v>r166</v>
      </c>
      <c r="L175" s="48"/>
      <c r="M175" s="2"/>
      <c r="N175" s="108" t="str">
        <f t="shared" si="12"/>
        <v>p166</v>
      </c>
      <c r="O175" s="48"/>
      <c r="P175" s="97"/>
    </row>
    <row r="176" spans="1:16" ht="14">
      <c r="A176" s="37"/>
      <c r="B176" s="37"/>
      <c r="C176" s="2"/>
      <c r="D176" s="108" t="str">
        <f t="shared" si="10"/>
        <v>a167</v>
      </c>
      <c r="E176" s="48"/>
      <c r="F176" s="2"/>
      <c r="G176" s="2"/>
      <c r="H176" s="108" t="str">
        <f t="shared" si="11"/>
        <v>c167</v>
      </c>
      <c r="I176" s="48"/>
      <c r="J176" s="2"/>
      <c r="K176" s="108" t="str">
        <f t="shared" si="9"/>
        <v>r167</v>
      </c>
      <c r="L176" s="48"/>
      <c r="M176" s="2"/>
      <c r="N176" s="108" t="str">
        <f t="shared" si="12"/>
        <v>p167</v>
      </c>
      <c r="O176" s="48"/>
      <c r="P176" s="97"/>
    </row>
    <row r="177" spans="1:16" ht="14">
      <c r="A177" s="37"/>
      <c r="B177" s="37"/>
      <c r="C177" s="2"/>
      <c r="D177" s="108" t="str">
        <f t="shared" si="10"/>
        <v>a168</v>
      </c>
      <c r="E177" s="48"/>
      <c r="F177" s="2"/>
      <c r="G177" s="2"/>
      <c r="H177" s="108" t="str">
        <f t="shared" si="11"/>
        <v>c168</v>
      </c>
      <c r="I177" s="48"/>
      <c r="J177" s="2"/>
      <c r="K177" s="108" t="str">
        <f t="shared" si="9"/>
        <v>r168</v>
      </c>
      <c r="L177" s="48"/>
      <c r="M177" s="2"/>
      <c r="N177" s="108" t="str">
        <f t="shared" si="12"/>
        <v>p168</v>
      </c>
      <c r="O177" s="48"/>
      <c r="P177" s="97"/>
    </row>
    <row r="178" spans="1:16" ht="14">
      <c r="A178" s="37"/>
      <c r="B178" s="37"/>
      <c r="C178" s="2"/>
      <c r="D178" s="108" t="str">
        <f t="shared" si="10"/>
        <v>a169</v>
      </c>
      <c r="E178" s="48"/>
      <c r="F178" s="2"/>
      <c r="G178" s="2"/>
      <c r="H178" s="108" t="str">
        <f t="shared" si="11"/>
        <v>c169</v>
      </c>
      <c r="I178" s="48"/>
      <c r="J178" s="2"/>
      <c r="K178" s="108" t="str">
        <f t="shared" si="9"/>
        <v>r169</v>
      </c>
      <c r="L178" s="48"/>
      <c r="M178" s="2"/>
      <c r="N178" s="108" t="str">
        <f t="shared" si="12"/>
        <v>p169</v>
      </c>
      <c r="O178" s="48"/>
      <c r="P178" s="97"/>
    </row>
    <row r="179" spans="1:16" ht="14">
      <c r="A179" s="37"/>
      <c r="B179" s="37"/>
      <c r="C179" s="2"/>
      <c r="D179" s="108" t="str">
        <f t="shared" si="10"/>
        <v>a170</v>
      </c>
      <c r="E179" s="48"/>
      <c r="F179" s="2"/>
      <c r="G179" s="2"/>
      <c r="H179" s="108" t="str">
        <f t="shared" si="11"/>
        <v>c170</v>
      </c>
      <c r="I179" s="48"/>
      <c r="J179" s="2"/>
      <c r="K179" s="108" t="str">
        <f t="shared" si="9"/>
        <v>r170</v>
      </c>
      <c r="L179" s="48"/>
      <c r="M179" s="2"/>
      <c r="N179" s="108" t="str">
        <f t="shared" si="12"/>
        <v>p170</v>
      </c>
      <c r="O179" s="48"/>
      <c r="P179" s="97"/>
    </row>
    <row r="180" spans="1:16" ht="14">
      <c r="A180" s="37"/>
      <c r="B180" s="37"/>
      <c r="C180" s="2"/>
      <c r="D180" s="108" t="str">
        <f t="shared" si="10"/>
        <v>a171</v>
      </c>
      <c r="E180" s="48"/>
      <c r="F180" s="2"/>
      <c r="G180" s="2"/>
      <c r="H180" s="108" t="str">
        <f t="shared" si="11"/>
        <v>c171</v>
      </c>
      <c r="I180" s="48"/>
      <c r="J180" s="2"/>
      <c r="K180" s="108" t="str">
        <f t="shared" si="9"/>
        <v>r171</v>
      </c>
      <c r="L180" s="48"/>
      <c r="M180" s="2"/>
      <c r="N180" s="108" t="str">
        <f t="shared" si="12"/>
        <v>p171</v>
      </c>
      <c r="O180" s="48"/>
      <c r="P180" s="97"/>
    </row>
    <row r="181" spans="1:16" ht="14">
      <c r="A181" s="37"/>
      <c r="B181" s="37"/>
      <c r="C181" s="2"/>
      <c r="D181" s="108" t="str">
        <f t="shared" si="10"/>
        <v>a172</v>
      </c>
      <c r="E181" s="48"/>
      <c r="F181" s="2"/>
      <c r="G181" s="2"/>
      <c r="H181" s="108" t="str">
        <f t="shared" si="11"/>
        <v>c172</v>
      </c>
      <c r="I181" s="48"/>
      <c r="J181" s="2"/>
      <c r="K181" s="108" t="str">
        <f t="shared" si="9"/>
        <v>r172</v>
      </c>
      <c r="L181" s="48"/>
      <c r="M181" s="2"/>
      <c r="N181" s="108" t="str">
        <f t="shared" si="12"/>
        <v>p172</v>
      </c>
      <c r="O181" s="48"/>
      <c r="P181" s="97"/>
    </row>
    <row r="182" spans="1:16" ht="14">
      <c r="A182" s="37"/>
      <c r="B182" s="37"/>
      <c r="C182" s="2"/>
      <c r="D182" s="108" t="str">
        <f t="shared" si="10"/>
        <v>a173</v>
      </c>
      <c r="E182" s="48"/>
      <c r="F182" s="2"/>
      <c r="G182" s="2"/>
      <c r="H182" s="108" t="str">
        <f t="shared" si="11"/>
        <v>c173</v>
      </c>
      <c r="I182" s="48"/>
      <c r="J182" s="2"/>
      <c r="K182" s="108" t="str">
        <f t="shared" si="9"/>
        <v>r173</v>
      </c>
      <c r="L182" s="48"/>
      <c r="M182" s="2"/>
      <c r="N182" s="108" t="str">
        <f t="shared" si="12"/>
        <v>p173</v>
      </c>
      <c r="O182" s="48"/>
      <c r="P182" s="97"/>
    </row>
    <row r="183" spans="1:16" ht="14">
      <c r="A183" s="37"/>
      <c r="B183" s="37"/>
      <c r="C183" s="2"/>
      <c r="D183" s="108" t="str">
        <f t="shared" si="10"/>
        <v>a174</v>
      </c>
      <c r="E183" s="48"/>
      <c r="F183" s="2"/>
      <c r="G183" s="2"/>
      <c r="H183" s="108" t="str">
        <f t="shared" si="11"/>
        <v>c174</v>
      </c>
      <c r="I183" s="48"/>
      <c r="J183" s="2"/>
      <c r="K183" s="108" t="str">
        <f t="shared" si="9"/>
        <v>r174</v>
      </c>
      <c r="L183" s="48"/>
      <c r="M183" s="2"/>
      <c r="N183" s="108" t="str">
        <f t="shared" si="12"/>
        <v>p174</v>
      </c>
      <c r="O183" s="48"/>
      <c r="P183" s="97"/>
    </row>
    <row r="184" spans="1:16" ht="14">
      <c r="A184" s="37"/>
      <c r="B184" s="37"/>
      <c r="C184" s="2"/>
      <c r="D184" s="108" t="str">
        <f t="shared" si="10"/>
        <v>a175</v>
      </c>
      <c r="E184" s="48"/>
      <c r="F184" s="2"/>
      <c r="G184" s="2"/>
      <c r="H184" s="108" t="str">
        <f t="shared" si="11"/>
        <v>c175</v>
      </c>
      <c r="I184" s="48"/>
      <c r="J184" s="2"/>
      <c r="K184" s="108" t="str">
        <f t="shared" si="9"/>
        <v>r175</v>
      </c>
      <c r="L184" s="48"/>
      <c r="M184" s="2"/>
      <c r="N184" s="108" t="str">
        <f t="shared" si="12"/>
        <v>p175</v>
      </c>
      <c r="O184" s="48"/>
      <c r="P184" s="97"/>
    </row>
    <row r="185" spans="1:16" ht="14">
      <c r="A185" s="37"/>
      <c r="B185" s="37"/>
      <c r="C185" s="2"/>
      <c r="D185" s="108" t="str">
        <f t="shared" si="10"/>
        <v>a176</v>
      </c>
      <c r="E185" s="48"/>
      <c r="F185" s="2"/>
      <c r="G185" s="2"/>
      <c r="H185" s="108" t="str">
        <f t="shared" si="11"/>
        <v>c176</v>
      </c>
      <c r="I185" s="48"/>
      <c r="J185" s="2"/>
      <c r="K185" s="108" t="str">
        <f t="shared" si="9"/>
        <v>r176</v>
      </c>
      <c r="L185" s="48"/>
      <c r="M185" s="2"/>
      <c r="N185" s="108" t="str">
        <f t="shared" si="12"/>
        <v>p176</v>
      </c>
      <c r="O185" s="48"/>
      <c r="P185" s="97"/>
    </row>
    <row r="186" spans="1:16" ht="14">
      <c r="A186" s="37"/>
      <c r="B186" s="37"/>
      <c r="C186" s="2"/>
      <c r="D186" s="108" t="str">
        <f t="shared" si="10"/>
        <v>a177</v>
      </c>
      <c r="E186" s="48"/>
      <c r="F186" s="2"/>
      <c r="G186" s="2"/>
      <c r="H186" s="108" t="str">
        <f t="shared" si="11"/>
        <v>c177</v>
      </c>
      <c r="I186" s="48"/>
      <c r="J186" s="2"/>
      <c r="K186" s="108" t="str">
        <f t="shared" si="9"/>
        <v>r177</v>
      </c>
      <c r="L186" s="48"/>
      <c r="M186" s="2"/>
      <c r="N186" s="108" t="str">
        <f t="shared" si="12"/>
        <v>p177</v>
      </c>
      <c r="O186" s="48"/>
      <c r="P186" s="97"/>
    </row>
    <row r="187" spans="1:16" ht="14">
      <c r="A187" s="37"/>
      <c r="B187" s="37"/>
      <c r="C187" s="2"/>
      <c r="D187" s="108" t="str">
        <f t="shared" si="10"/>
        <v>a178</v>
      </c>
      <c r="E187" s="48"/>
      <c r="F187" s="2"/>
      <c r="G187" s="2"/>
      <c r="H187" s="108" t="str">
        <f t="shared" si="11"/>
        <v>c178</v>
      </c>
      <c r="I187" s="48"/>
      <c r="J187" s="2"/>
      <c r="K187" s="108" t="str">
        <f t="shared" si="9"/>
        <v>r178</v>
      </c>
      <c r="L187" s="48"/>
      <c r="M187" s="2"/>
      <c r="N187" s="108" t="str">
        <f t="shared" si="12"/>
        <v>p178</v>
      </c>
      <c r="O187" s="48"/>
      <c r="P187" s="97"/>
    </row>
    <row r="188" spans="1:16" ht="14">
      <c r="A188" s="37"/>
      <c r="B188" s="37"/>
      <c r="C188" s="2"/>
      <c r="D188" s="108" t="str">
        <f t="shared" si="10"/>
        <v>a179</v>
      </c>
      <c r="E188" s="48"/>
      <c r="F188" s="2"/>
      <c r="G188" s="2"/>
      <c r="H188" s="108" t="str">
        <f t="shared" si="11"/>
        <v>c179</v>
      </c>
      <c r="I188" s="48"/>
      <c r="J188" s="2"/>
      <c r="K188" s="108" t="str">
        <f t="shared" si="9"/>
        <v>r179</v>
      </c>
      <c r="L188" s="48"/>
      <c r="M188" s="2"/>
      <c r="N188" s="108" t="str">
        <f t="shared" si="12"/>
        <v>p179</v>
      </c>
      <c r="O188" s="48"/>
      <c r="P188" s="97"/>
    </row>
    <row r="189" spans="1:16" ht="14">
      <c r="A189" s="37"/>
      <c r="B189" s="37"/>
      <c r="C189" s="2"/>
      <c r="D189" s="108" t="str">
        <f t="shared" si="10"/>
        <v>a180</v>
      </c>
      <c r="E189" s="48"/>
      <c r="F189" s="2"/>
      <c r="G189" s="2"/>
      <c r="H189" s="108" t="str">
        <f t="shared" si="11"/>
        <v>c180</v>
      </c>
      <c r="I189" s="48"/>
      <c r="J189" s="2"/>
      <c r="K189" s="108" t="str">
        <f t="shared" si="9"/>
        <v>r180</v>
      </c>
      <c r="L189" s="48"/>
      <c r="M189" s="2"/>
      <c r="N189" s="108" t="str">
        <f t="shared" si="12"/>
        <v>p180</v>
      </c>
      <c r="O189" s="48"/>
      <c r="P189" s="97"/>
    </row>
    <row r="190" spans="1:16" ht="14">
      <c r="A190" s="37"/>
      <c r="B190" s="37"/>
      <c r="C190" s="2"/>
      <c r="D190" s="108" t="str">
        <f t="shared" si="10"/>
        <v>a181</v>
      </c>
      <c r="E190" s="48"/>
      <c r="F190" s="2"/>
      <c r="G190" s="2"/>
      <c r="H190" s="108" t="str">
        <f t="shared" si="11"/>
        <v>c181</v>
      </c>
      <c r="I190" s="48"/>
      <c r="J190" s="2"/>
      <c r="K190" s="108" t="str">
        <f t="shared" si="9"/>
        <v>r181</v>
      </c>
      <c r="L190" s="48"/>
      <c r="M190" s="2"/>
      <c r="N190" s="108" t="str">
        <f t="shared" si="12"/>
        <v>p181</v>
      </c>
      <c r="O190" s="48"/>
      <c r="P190" s="97"/>
    </row>
    <row r="191" spans="1:16" ht="14">
      <c r="A191" s="37"/>
      <c r="B191" s="37"/>
      <c r="C191" s="2"/>
      <c r="D191" s="108" t="str">
        <f t="shared" si="10"/>
        <v>a182</v>
      </c>
      <c r="E191" s="48"/>
      <c r="F191" s="2"/>
      <c r="G191" s="2"/>
      <c r="H191" s="108" t="str">
        <f t="shared" si="11"/>
        <v>c182</v>
      </c>
      <c r="I191" s="48"/>
      <c r="J191" s="2"/>
      <c r="K191" s="108" t="str">
        <f t="shared" si="9"/>
        <v>r182</v>
      </c>
      <c r="L191" s="48"/>
      <c r="M191" s="2"/>
      <c r="N191" s="108" t="str">
        <f t="shared" si="12"/>
        <v>p182</v>
      </c>
      <c r="O191" s="48"/>
      <c r="P191" s="97"/>
    </row>
    <row r="192" spans="1:16" ht="14">
      <c r="A192" s="37"/>
      <c r="B192" s="37"/>
      <c r="C192" s="2"/>
      <c r="D192" s="108" t="str">
        <f t="shared" si="10"/>
        <v>a183</v>
      </c>
      <c r="E192" s="48"/>
      <c r="F192" s="2"/>
      <c r="G192" s="2"/>
      <c r="H192" s="108" t="str">
        <f t="shared" si="11"/>
        <v>c183</v>
      </c>
      <c r="I192" s="48"/>
      <c r="J192" s="2"/>
      <c r="K192" s="108" t="str">
        <f t="shared" si="9"/>
        <v>r183</v>
      </c>
      <c r="L192" s="48"/>
      <c r="M192" s="2"/>
      <c r="N192" s="108" t="str">
        <f t="shared" si="12"/>
        <v>p183</v>
      </c>
      <c r="O192" s="48"/>
      <c r="P192" s="97"/>
    </row>
    <row r="193" spans="1:16" ht="14">
      <c r="A193" s="37"/>
      <c r="B193" s="37"/>
      <c r="C193" s="2"/>
      <c r="D193" s="108" t="str">
        <f t="shared" si="10"/>
        <v>a184</v>
      </c>
      <c r="E193" s="48"/>
      <c r="F193" s="2"/>
      <c r="G193" s="2"/>
      <c r="H193" s="108" t="str">
        <f t="shared" si="11"/>
        <v>c184</v>
      </c>
      <c r="I193" s="48"/>
      <c r="J193" s="2"/>
      <c r="K193" s="108" t="str">
        <f t="shared" si="9"/>
        <v>r184</v>
      </c>
      <c r="L193" s="48"/>
      <c r="M193" s="2"/>
      <c r="N193" s="108" t="str">
        <f t="shared" si="12"/>
        <v>p184</v>
      </c>
      <c r="O193" s="48"/>
      <c r="P193" s="97"/>
    </row>
    <row r="194" spans="1:16" ht="14">
      <c r="A194" s="37"/>
      <c r="B194" s="37"/>
      <c r="C194" s="2"/>
      <c r="D194" s="108" t="str">
        <f t="shared" si="10"/>
        <v>a185</v>
      </c>
      <c r="E194" s="48"/>
      <c r="F194" s="2"/>
      <c r="G194" s="2"/>
      <c r="H194" s="108" t="str">
        <f t="shared" si="11"/>
        <v>c185</v>
      </c>
      <c r="I194" s="48"/>
      <c r="J194" s="2"/>
      <c r="K194" s="108" t="str">
        <f t="shared" si="9"/>
        <v>r185</v>
      </c>
      <c r="L194" s="48"/>
      <c r="M194" s="2"/>
      <c r="N194" s="108" t="str">
        <f t="shared" si="12"/>
        <v>p185</v>
      </c>
      <c r="O194" s="48"/>
      <c r="P194" s="97"/>
    </row>
    <row r="195" spans="1:16" ht="14">
      <c r="A195" s="37"/>
      <c r="B195" s="37"/>
      <c r="C195" s="2"/>
      <c r="D195" s="108" t="str">
        <f t="shared" si="10"/>
        <v>a186</v>
      </c>
      <c r="E195" s="48"/>
      <c r="F195" s="2"/>
      <c r="G195" s="2"/>
      <c r="H195" s="108" t="str">
        <f t="shared" si="11"/>
        <v>c186</v>
      </c>
      <c r="I195" s="48"/>
      <c r="J195" s="2"/>
      <c r="K195" s="108" t="str">
        <f t="shared" si="9"/>
        <v>r186</v>
      </c>
      <c r="L195" s="48"/>
      <c r="M195" s="2"/>
      <c r="N195" s="108" t="str">
        <f t="shared" si="12"/>
        <v>p186</v>
      </c>
      <c r="O195" s="48"/>
      <c r="P195" s="97"/>
    </row>
    <row r="196" spans="1:16" ht="14">
      <c r="A196" s="37"/>
      <c r="B196" s="37"/>
      <c r="C196" s="2"/>
      <c r="D196" s="108" t="str">
        <f t="shared" si="10"/>
        <v>a187</v>
      </c>
      <c r="E196" s="48"/>
      <c r="F196" s="2"/>
      <c r="G196" s="2"/>
      <c r="H196" s="108" t="str">
        <f t="shared" si="11"/>
        <v>c187</v>
      </c>
      <c r="I196" s="48"/>
      <c r="J196" s="2"/>
      <c r="K196" s="108" t="str">
        <f t="shared" si="9"/>
        <v>r187</v>
      </c>
      <c r="L196" s="48"/>
      <c r="M196" s="2"/>
      <c r="N196" s="108" t="str">
        <f t="shared" si="12"/>
        <v>p187</v>
      </c>
      <c r="O196" s="48"/>
      <c r="P196" s="97"/>
    </row>
    <row r="197" spans="1:16" ht="14">
      <c r="A197" s="37"/>
      <c r="B197" s="37"/>
      <c r="C197" s="2"/>
      <c r="D197" s="108" t="str">
        <f t="shared" si="10"/>
        <v>a188</v>
      </c>
      <c r="E197" s="48"/>
      <c r="F197" s="2"/>
      <c r="G197" s="2"/>
      <c r="H197" s="108" t="str">
        <f t="shared" si="11"/>
        <v>c188</v>
      </c>
      <c r="I197" s="48"/>
      <c r="J197" s="2"/>
      <c r="K197" s="108" t="str">
        <f t="shared" si="9"/>
        <v>r188</v>
      </c>
      <c r="L197" s="48"/>
      <c r="M197" s="2"/>
      <c r="N197" s="108" t="str">
        <f t="shared" si="12"/>
        <v>p188</v>
      </c>
      <c r="O197" s="48"/>
      <c r="P197" s="97"/>
    </row>
    <row r="198" spans="1:16" ht="14">
      <c r="A198" s="37"/>
      <c r="B198" s="37"/>
      <c r="C198" s="2"/>
      <c r="D198" s="108" t="str">
        <f t="shared" si="10"/>
        <v>a189</v>
      </c>
      <c r="E198" s="48"/>
      <c r="F198" s="2"/>
      <c r="G198" s="2"/>
      <c r="H198" s="108" t="str">
        <f t="shared" si="11"/>
        <v>c189</v>
      </c>
      <c r="I198" s="48"/>
      <c r="J198" s="2"/>
      <c r="K198" s="108" t="str">
        <f t="shared" si="9"/>
        <v>r189</v>
      </c>
      <c r="L198" s="48"/>
      <c r="M198" s="2"/>
      <c r="N198" s="108" t="str">
        <f t="shared" si="12"/>
        <v>p189</v>
      </c>
      <c r="O198" s="48"/>
      <c r="P198" s="97"/>
    </row>
    <row r="199" spans="1:16" ht="14">
      <c r="A199" s="37"/>
      <c r="B199" s="37"/>
      <c r="C199" s="2"/>
      <c r="D199" s="108" t="str">
        <f t="shared" si="10"/>
        <v>a190</v>
      </c>
      <c r="E199" s="48"/>
      <c r="F199" s="2"/>
      <c r="G199" s="2"/>
      <c r="H199" s="108" t="str">
        <f t="shared" si="11"/>
        <v>c190</v>
      </c>
      <c r="I199" s="48"/>
      <c r="J199" s="2"/>
      <c r="K199" s="108" t="str">
        <f t="shared" si="9"/>
        <v>r190</v>
      </c>
      <c r="L199" s="48"/>
      <c r="M199" s="2"/>
      <c r="N199" s="108" t="str">
        <f t="shared" si="12"/>
        <v>p190</v>
      </c>
      <c r="O199" s="48"/>
      <c r="P199" s="97"/>
    </row>
    <row r="200" spans="1:16" ht="14">
      <c r="A200" s="37"/>
      <c r="B200" s="37"/>
      <c r="C200" s="2"/>
      <c r="D200" s="108" t="str">
        <f t="shared" si="10"/>
        <v>a191</v>
      </c>
      <c r="E200" s="48"/>
      <c r="F200" s="2"/>
      <c r="G200" s="2"/>
      <c r="H200" s="108" t="str">
        <f t="shared" si="11"/>
        <v>c191</v>
      </c>
      <c r="I200" s="48"/>
      <c r="J200" s="2"/>
      <c r="K200" s="108" t="str">
        <f t="shared" si="9"/>
        <v>r191</v>
      </c>
      <c r="L200" s="48"/>
      <c r="M200" s="2"/>
      <c r="N200" s="108" t="str">
        <f t="shared" si="12"/>
        <v>p191</v>
      </c>
      <c r="O200" s="48"/>
      <c r="P200" s="97"/>
    </row>
    <row r="201" spans="1:16" ht="14">
      <c r="A201" s="37"/>
      <c r="B201" s="37"/>
      <c r="C201" s="2"/>
      <c r="D201" s="108" t="str">
        <f t="shared" si="10"/>
        <v>a192</v>
      </c>
      <c r="E201" s="48"/>
      <c r="F201" s="2"/>
      <c r="G201" s="2"/>
      <c r="H201" s="108" t="str">
        <f t="shared" si="11"/>
        <v>c192</v>
      </c>
      <c r="I201" s="48"/>
      <c r="J201" s="2"/>
      <c r="K201" s="108" t="str">
        <f t="shared" si="9"/>
        <v>r192</v>
      </c>
      <c r="L201" s="48"/>
      <c r="M201" s="2"/>
      <c r="N201" s="108" t="str">
        <f t="shared" si="12"/>
        <v>p192</v>
      </c>
      <c r="O201" s="48"/>
      <c r="P201" s="97"/>
    </row>
    <row r="202" spans="1:16" ht="14">
      <c r="A202" s="37"/>
      <c r="B202" s="37"/>
      <c r="C202" s="2"/>
      <c r="D202" s="108" t="str">
        <f t="shared" si="10"/>
        <v>a193</v>
      </c>
      <c r="E202" s="48"/>
      <c r="F202" s="2"/>
      <c r="G202" s="2"/>
      <c r="H202" s="108" t="str">
        <f t="shared" si="11"/>
        <v>c193</v>
      </c>
      <c r="I202" s="48"/>
      <c r="J202" s="2"/>
      <c r="K202" s="108" t="str">
        <f t="shared" si="9"/>
        <v>r193</v>
      </c>
      <c r="L202" s="48"/>
      <c r="M202" s="2"/>
      <c r="N202" s="108" t="str">
        <f t="shared" si="12"/>
        <v>p193</v>
      </c>
      <c r="O202" s="48"/>
      <c r="P202" s="97"/>
    </row>
    <row r="203" spans="1:16" ht="14">
      <c r="A203" s="37"/>
      <c r="B203" s="37"/>
      <c r="C203" s="2"/>
      <c r="D203" s="108" t="str">
        <f t="shared" ref="D203:D266" si="13">"a"&amp;ROW()-9</f>
        <v>a194</v>
      </c>
      <c r="E203" s="48"/>
      <c r="F203" s="2"/>
      <c r="G203" s="2"/>
      <c r="H203" s="108" t="str">
        <f t="shared" ref="H203:H266" si="14">"c"&amp;ROW()-9</f>
        <v>c194</v>
      </c>
      <c r="I203" s="48"/>
      <c r="J203" s="2"/>
      <c r="K203" s="108" t="str">
        <f t="shared" si="9"/>
        <v>r194</v>
      </c>
      <c r="L203" s="48"/>
      <c r="M203" s="2"/>
      <c r="N203" s="108" t="str">
        <f t="shared" ref="N203:N266" si="15">"p"&amp;ROW()-9</f>
        <v>p194</v>
      </c>
      <c r="O203" s="48"/>
      <c r="P203" s="97"/>
    </row>
    <row r="204" spans="1:16" ht="14">
      <c r="A204" s="37"/>
      <c r="B204" s="37"/>
      <c r="C204" s="2"/>
      <c r="D204" s="108" t="str">
        <f t="shared" si="13"/>
        <v>a195</v>
      </c>
      <c r="E204" s="48"/>
      <c r="F204" s="2"/>
      <c r="G204" s="2"/>
      <c r="H204" s="108" t="str">
        <f t="shared" si="14"/>
        <v>c195</v>
      </c>
      <c r="I204" s="48"/>
      <c r="J204" s="2"/>
      <c r="K204" s="108" t="str">
        <f t="shared" si="9"/>
        <v>r195</v>
      </c>
      <c r="L204" s="48"/>
      <c r="M204" s="2"/>
      <c r="N204" s="108" t="str">
        <f t="shared" si="15"/>
        <v>p195</v>
      </c>
      <c r="O204" s="48"/>
      <c r="P204" s="97"/>
    </row>
    <row r="205" spans="1:16" ht="14">
      <c r="A205" s="37"/>
      <c r="B205" s="37"/>
      <c r="C205" s="2"/>
      <c r="D205" s="108" t="str">
        <f t="shared" si="13"/>
        <v>a196</v>
      </c>
      <c r="E205" s="48"/>
      <c r="F205" s="2"/>
      <c r="G205" s="2"/>
      <c r="H205" s="108" t="str">
        <f t="shared" si="14"/>
        <v>c196</v>
      </c>
      <c r="I205" s="48"/>
      <c r="J205" s="2"/>
      <c r="K205" s="108" t="str">
        <f t="shared" si="9"/>
        <v>r196</v>
      </c>
      <c r="L205" s="48"/>
      <c r="M205" s="2"/>
      <c r="N205" s="108" t="str">
        <f t="shared" si="15"/>
        <v>p196</v>
      </c>
      <c r="O205" s="48"/>
      <c r="P205" s="97"/>
    </row>
    <row r="206" spans="1:16" ht="14">
      <c r="A206" s="37"/>
      <c r="B206" s="37"/>
      <c r="C206" s="2"/>
      <c r="D206" s="108" t="str">
        <f t="shared" si="13"/>
        <v>a197</v>
      </c>
      <c r="E206" s="48"/>
      <c r="F206" s="2"/>
      <c r="G206" s="2"/>
      <c r="H206" s="108" t="str">
        <f t="shared" si="14"/>
        <v>c197</v>
      </c>
      <c r="I206" s="48"/>
      <c r="J206" s="2"/>
      <c r="K206" s="108" t="str">
        <f t="shared" si="9"/>
        <v>r197</v>
      </c>
      <c r="L206" s="48"/>
      <c r="M206" s="2"/>
      <c r="N206" s="108" t="str">
        <f t="shared" si="15"/>
        <v>p197</v>
      </c>
      <c r="O206" s="48"/>
      <c r="P206" s="97"/>
    </row>
    <row r="207" spans="1:16" ht="14">
      <c r="A207" s="37"/>
      <c r="B207" s="37"/>
      <c r="C207" s="2"/>
      <c r="D207" s="108" t="str">
        <f t="shared" si="13"/>
        <v>a198</v>
      </c>
      <c r="E207" s="48"/>
      <c r="F207" s="2"/>
      <c r="G207" s="2"/>
      <c r="H207" s="108" t="str">
        <f t="shared" si="14"/>
        <v>c198</v>
      </c>
      <c r="I207" s="48"/>
      <c r="J207" s="2"/>
      <c r="K207" s="108" t="str">
        <f t="shared" si="9"/>
        <v>r198</v>
      </c>
      <c r="L207" s="48"/>
      <c r="M207" s="2"/>
      <c r="N207" s="108" t="str">
        <f t="shared" si="15"/>
        <v>p198</v>
      </c>
      <c r="O207" s="48"/>
      <c r="P207" s="97"/>
    </row>
    <row r="208" spans="1:16" ht="14">
      <c r="A208" s="37"/>
      <c r="B208" s="37"/>
      <c r="C208" s="2"/>
      <c r="D208" s="108" t="str">
        <f t="shared" si="13"/>
        <v>a199</v>
      </c>
      <c r="E208" s="48"/>
      <c r="F208" s="2"/>
      <c r="G208" s="2"/>
      <c r="H208" s="108" t="str">
        <f t="shared" si="14"/>
        <v>c199</v>
      </c>
      <c r="I208" s="48"/>
      <c r="J208" s="2"/>
      <c r="K208" s="108" t="str">
        <f t="shared" si="9"/>
        <v>r199</v>
      </c>
      <c r="L208" s="48"/>
      <c r="M208" s="2"/>
      <c r="N208" s="108" t="str">
        <f t="shared" si="15"/>
        <v>p199</v>
      </c>
      <c r="O208" s="48"/>
      <c r="P208" s="97"/>
    </row>
    <row r="209" spans="1:16" ht="14">
      <c r="A209" s="37"/>
      <c r="B209" s="37"/>
      <c r="C209" s="2"/>
      <c r="D209" s="108" t="str">
        <f t="shared" si="13"/>
        <v>a200</v>
      </c>
      <c r="E209" s="48"/>
      <c r="F209" s="2"/>
      <c r="G209" s="2"/>
      <c r="H209" s="108" t="str">
        <f t="shared" si="14"/>
        <v>c200</v>
      </c>
      <c r="I209" s="48"/>
      <c r="J209" s="2"/>
      <c r="K209" s="108" t="str">
        <f t="shared" si="9"/>
        <v>r200</v>
      </c>
      <c r="L209" s="48"/>
      <c r="M209" s="2"/>
      <c r="N209" s="108" t="str">
        <f t="shared" si="15"/>
        <v>p200</v>
      </c>
      <c r="O209" s="48"/>
      <c r="P209" s="97"/>
    </row>
    <row r="210" spans="1:16" ht="14">
      <c r="A210" s="37"/>
      <c r="B210" s="37"/>
      <c r="C210" s="2"/>
      <c r="D210" s="108" t="str">
        <f t="shared" si="13"/>
        <v>a201</v>
      </c>
      <c r="E210" s="48"/>
      <c r="F210" s="2"/>
      <c r="G210" s="2"/>
      <c r="H210" s="108" t="str">
        <f t="shared" si="14"/>
        <v>c201</v>
      </c>
      <c r="I210" s="48"/>
      <c r="J210" s="2"/>
      <c r="K210" s="108" t="str">
        <f t="shared" si="9"/>
        <v>r201</v>
      </c>
      <c r="L210" s="48"/>
      <c r="M210" s="2"/>
      <c r="N210" s="108" t="str">
        <f t="shared" si="15"/>
        <v>p201</v>
      </c>
      <c r="O210" s="48"/>
      <c r="P210" s="97"/>
    </row>
    <row r="211" spans="1:16" ht="14">
      <c r="A211" s="37"/>
      <c r="B211" s="37"/>
      <c r="C211" s="2"/>
      <c r="D211" s="108" t="str">
        <f t="shared" si="13"/>
        <v>a202</v>
      </c>
      <c r="E211" s="48"/>
      <c r="F211" s="2"/>
      <c r="G211" s="2"/>
      <c r="H211" s="108" t="str">
        <f t="shared" si="14"/>
        <v>c202</v>
      </c>
      <c r="I211" s="48"/>
      <c r="J211" s="2"/>
      <c r="K211" s="108" t="str">
        <f t="shared" si="9"/>
        <v>r202</v>
      </c>
      <c r="L211" s="48"/>
      <c r="M211" s="2"/>
      <c r="N211" s="108" t="str">
        <f t="shared" si="15"/>
        <v>p202</v>
      </c>
      <c r="O211" s="48"/>
      <c r="P211" s="97"/>
    </row>
    <row r="212" spans="1:16" ht="14">
      <c r="A212" s="37"/>
      <c r="B212" s="37"/>
      <c r="C212" s="2"/>
      <c r="D212" s="108" t="str">
        <f t="shared" si="13"/>
        <v>a203</v>
      </c>
      <c r="E212" s="48"/>
      <c r="F212" s="2"/>
      <c r="G212" s="2"/>
      <c r="H212" s="108" t="str">
        <f t="shared" si="14"/>
        <v>c203</v>
      </c>
      <c r="I212" s="48"/>
      <c r="J212" s="2"/>
      <c r="K212" s="108" t="str">
        <f t="shared" si="9"/>
        <v>r203</v>
      </c>
      <c r="L212" s="48"/>
      <c r="M212" s="2"/>
      <c r="N212" s="108" t="str">
        <f t="shared" si="15"/>
        <v>p203</v>
      </c>
      <c r="O212" s="48"/>
      <c r="P212" s="97"/>
    </row>
    <row r="213" spans="1:16" ht="14">
      <c r="A213" s="37"/>
      <c r="B213" s="37"/>
      <c r="C213" s="2"/>
      <c r="D213" s="108" t="str">
        <f t="shared" si="13"/>
        <v>a204</v>
      </c>
      <c r="E213" s="48"/>
      <c r="F213" s="2"/>
      <c r="G213" s="2"/>
      <c r="H213" s="108" t="str">
        <f t="shared" si="14"/>
        <v>c204</v>
      </c>
      <c r="I213" s="48"/>
      <c r="J213" s="2"/>
      <c r="K213" s="108" t="str">
        <f t="shared" si="9"/>
        <v>r204</v>
      </c>
      <c r="L213" s="48"/>
      <c r="M213" s="2"/>
      <c r="N213" s="108" t="str">
        <f t="shared" si="15"/>
        <v>p204</v>
      </c>
      <c r="O213" s="48"/>
      <c r="P213" s="97"/>
    </row>
    <row r="214" spans="1:16" ht="14">
      <c r="A214" s="37"/>
      <c r="B214" s="37"/>
      <c r="C214" s="2"/>
      <c r="D214" s="108" t="str">
        <f t="shared" si="13"/>
        <v>a205</v>
      </c>
      <c r="E214" s="48"/>
      <c r="F214" s="2"/>
      <c r="G214" s="2"/>
      <c r="H214" s="108" t="str">
        <f t="shared" si="14"/>
        <v>c205</v>
      </c>
      <c r="I214" s="48"/>
      <c r="J214" s="2"/>
      <c r="K214" s="108" t="str">
        <f t="shared" si="9"/>
        <v>r205</v>
      </c>
      <c r="L214" s="48"/>
      <c r="M214" s="2"/>
      <c r="N214" s="108" t="str">
        <f t="shared" si="15"/>
        <v>p205</v>
      </c>
      <c r="O214" s="48"/>
      <c r="P214" s="97"/>
    </row>
    <row r="215" spans="1:16" ht="14">
      <c r="A215" s="37"/>
      <c r="B215" s="37"/>
      <c r="C215" s="2"/>
      <c r="D215" s="108" t="str">
        <f t="shared" si="13"/>
        <v>a206</v>
      </c>
      <c r="E215" s="48"/>
      <c r="F215" s="2"/>
      <c r="G215" s="2"/>
      <c r="H215" s="108" t="str">
        <f t="shared" si="14"/>
        <v>c206</v>
      </c>
      <c r="I215" s="48"/>
      <c r="J215" s="2"/>
      <c r="K215" s="108" t="str">
        <f t="shared" si="9"/>
        <v>r206</v>
      </c>
      <c r="L215" s="48"/>
      <c r="M215" s="2"/>
      <c r="N215" s="108" t="str">
        <f t="shared" si="15"/>
        <v>p206</v>
      </c>
      <c r="O215" s="48"/>
      <c r="P215" s="97"/>
    </row>
    <row r="216" spans="1:16" ht="14">
      <c r="A216" s="37"/>
      <c r="B216" s="37"/>
      <c r="C216" s="2"/>
      <c r="D216" s="108" t="str">
        <f t="shared" si="13"/>
        <v>a207</v>
      </c>
      <c r="E216" s="48"/>
      <c r="F216" s="2"/>
      <c r="G216" s="2"/>
      <c r="H216" s="108" t="str">
        <f t="shared" si="14"/>
        <v>c207</v>
      </c>
      <c r="I216" s="48"/>
      <c r="J216" s="2"/>
      <c r="K216" s="108" t="str">
        <f t="shared" si="9"/>
        <v>r207</v>
      </c>
      <c r="L216" s="48"/>
      <c r="M216" s="2"/>
      <c r="N216" s="108" t="str">
        <f t="shared" si="15"/>
        <v>p207</v>
      </c>
      <c r="O216" s="48"/>
      <c r="P216" s="97"/>
    </row>
    <row r="217" spans="1:16" ht="14">
      <c r="A217" s="37"/>
      <c r="B217" s="37"/>
      <c r="C217" s="2"/>
      <c r="D217" s="108" t="str">
        <f t="shared" si="13"/>
        <v>a208</v>
      </c>
      <c r="E217" s="48"/>
      <c r="F217" s="2"/>
      <c r="G217" s="2"/>
      <c r="H217" s="108" t="str">
        <f t="shared" si="14"/>
        <v>c208</v>
      </c>
      <c r="I217" s="48"/>
      <c r="J217" s="2"/>
      <c r="K217" s="108" t="str">
        <f t="shared" si="9"/>
        <v>r208</v>
      </c>
      <c r="L217" s="48"/>
      <c r="M217" s="2"/>
      <c r="N217" s="108" t="str">
        <f t="shared" si="15"/>
        <v>p208</v>
      </c>
      <c r="O217" s="48"/>
      <c r="P217" s="97"/>
    </row>
    <row r="218" spans="1:16" ht="14">
      <c r="A218" s="37"/>
      <c r="B218" s="37"/>
      <c r="C218" s="2"/>
      <c r="D218" s="108" t="str">
        <f t="shared" si="13"/>
        <v>a209</v>
      </c>
      <c r="E218" s="48"/>
      <c r="F218" s="2"/>
      <c r="G218" s="2"/>
      <c r="H218" s="108" t="str">
        <f t="shared" si="14"/>
        <v>c209</v>
      </c>
      <c r="I218" s="48"/>
      <c r="J218" s="2"/>
      <c r="K218" s="108" t="str">
        <f t="shared" si="9"/>
        <v>r209</v>
      </c>
      <c r="L218" s="48"/>
      <c r="M218" s="2"/>
      <c r="N218" s="108" t="str">
        <f t="shared" si="15"/>
        <v>p209</v>
      </c>
      <c r="O218" s="48"/>
      <c r="P218" s="97"/>
    </row>
    <row r="219" spans="1:16" ht="14">
      <c r="A219" s="37"/>
      <c r="B219" s="37"/>
      <c r="C219" s="2"/>
      <c r="D219" s="108" t="str">
        <f t="shared" si="13"/>
        <v>a210</v>
      </c>
      <c r="E219" s="48"/>
      <c r="F219" s="2"/>
      <c r="G219" s="2"/>
      <c r="H219" s="108" t="str">
        <f t="shared" si="14"/>
        <v>c210</v>
      </c>
      <c r="I219" s="48"/>
      <c r="J219" s="2"/>
      <c r="K219" s="108" t="str">
        <f t="shared" si="9"/>
        <v>r210</v>
      </c>
      <c r="L219" s="48"/>
      <c r="M219" s="2"/>
      <c r="N219" s="108" t="str">
        <f t="shared" si="15"/>
        <v>p210</v>
      </c>
      <c r="O219" s="48"/>
      <c r="P219" s="97"/>
    </row>
    <row r="220" spans="1:16" ht="14">
      <c r="A220" s="37"/>
      <c r="B220" s="37"/>
      <c r="C220" s="2"/>
      <c r="D220" s="108" t="str">
        <f t="shared" si="13"/>
        <v>a211</v>
      </c>
      <c r="E220" s="48"/>
      <c r="F220" s="2"/>
      <c r="G220" s="2"/>
      <c r="H220" s="108" t="str">
        <f t="shared" si="14"/>
        <v>c211</v>
      </c>
      <c r="I220" s="48"/>
      <c r="J220" s="2"/>
      <c r="K220" s="108" t="str">
        <f t="shared" si="9"/>
        <v>r211</v>
      </c>
      <c r="L220" s="48"/>
      <c r="M220" s="2"/>
      <c r="N220" s="108" t="str">
        <f t="shared" si="15"/>
        <v>p211</v>
      </c>
      <c r="O220" s="48"/>
      <c r="P220" s="97"/>
    </row>
    <row r="221" spans="1:16" ht="14">
      <c r="A221" s="37"/>
      <c r="B221" s="37"/>
      <c r="C221" s="2"/>
      <c r="D221" s="108" t="str">
        <f t="shared" si="13"/>
        <v>a212</v>
      </c>
      <c r="E221" s="48"/>
      <c r="F221" s="2"/>
      <c r="G221" s="2"/>
      <c r="H221" s="108" t="str">
        <f t="shared" si="14"/>
        <v>c212</v>
      </c>
      <c r="I221" s="48"/>
      <c r="J221" s="2"/>
      <c r="K221" s="108" t="str">
        <f t="shared" si="9"/>
        <v>r212</v>
      </c>
      <c r="L221" s="48"/>
      <c r="M221" s="2"/>
      <c r="N221" s="108" t="str">
        <f t="shared" si="15"/>
        <v>p212</v>
      </c>
      <c r="O221" s="48"/>
      <c r="P221" s="97"/>
    </row>
    <row r="222" spans="1:16" ht="14">
      <c r="A222" s="37"/>
      <c r="B222" s="37"/>
      <c r="C222" s="2"/>
      <c r="D222" s="108" t="str">
        <f t="shared" si="13"/>
        <v>a213</v>
      </c>
      <c r="E222" s="48"/>
      <c r="F222" s="2"/>
      <c r="G222" s="2"/>
      <c r="H222" s="108" t="str">
        <f t="shared" si="14"/>
        <v>c213</v>
      </c>
      <c r="I222" s="48"/>
      <c r="J222" s="2"/>
      <c r="K222" s="108" t="str">
        <f t="shared" si="9"/>
        <v>r213</v>
      </c>
      <c r="L222" s="48"/>
      <c r="M222" s="2"/>
      <c r="N222" s="108" t="str">
        <f t="shared" si="15"/>
        <v>p213</v>
      </c>
      <c r="O222" s="48"/>
      <c r="P222" s="97"/>
    </row>
    <row r="223" spans="1:16" ht="14">
      <c r="A223" s="37"/>
      <c r="B223" s="37"/>
      <c r="C223" s="2"/>
      <c r="D223" s="108" t="str">
        <f t="shared" si="13"/>
        <v>a214</v>
      </c>
      <c r="E223" s="48"/>
      <c r="F223" s="2"/>
      <c r="G223" s="2"/>
      <c r="H223" s="108" t="str">
        <f t="shared" si="14"/>
        <v>c214</v>
      </c>
      <c r="I223" s="48"/>
      <c r="J223" s="2"/>
      <c r="K223" s="108" t="str">
        <f t="shared" si="9"/>
        <v>r214</v>
      </c>
      <c r="L223" s="48"/>
      <c r="M223" s="2"/>
      <c r="N223" s="108" t="str">
        <f t="shared" si="15"/>
        <v>p214</v>
      </c>
      <c r="O223" s="48"/>
      <c r="P223" s="97"/>
    </row>
    <row r="224" spans="1:16" ht="14">
      <c r="A224" s="37"/>
      <c r="B224" s="37"/>
      <c r="C224" s="2"/>
      <c r="D224" s="108" t="str">
        <f t="shared" si="13"/>
        <v>a215</v>
      </c>
      <c r="E224" s="48"/>
      <c r="F224" s="2"/>
      <c r="G224" s="2"/>
      <c r="H224" s="108" t="str">
        <f t="shared" si="14"/>
        <v>c215</v>
      </c>
      <c r="I224" s="48"/>
      <c r="J224" s="2"/>
      <c r="K224" s="108" t="str">
        <f t="shared" si="9"/>
        <v>r215</v>
      </c>
      <c r="L224" s="48"/>
      <c r="M224" s="2"/>
      <c r="N224" s="108" t="str">
        <f t="shared" si="15"/>
        <v>p215</v>
      </c>
      <c r="O224" s="48"/>
      <c r="P224" s="97"/>
    </row>
    <row r="225" spans="1:16" ht="14">
      <c r="A225" s="37"/>
      <c r="B225" s="37"/>
      <c r="C225" s="2"/>
      <c r="D225" s="108" t="str">
        <f t="shared" si="13"/>
        <v>a216</v>
      </c>
      <c r="E225" s="48"/>
      <c r="F225" s="2"/>
      <c r="G225" s="2"/>
      <c r="H225" s="108" t="str">
        <f t="shared" si="14"/>
        <v>c216</v>
      </c>
      <c r="I225" s="48"/>
      <c r="J225" s="2"/>
      <c r="K225" s="108" t="str">
        <f t="shared" si="9"/>
        <v>r216</v>
      </c>
      <c r="L225" s="48"/>
      <c r="M225" s="2"/>
      <c r="N225" s="108" t="str">
        <f t="shared" si="15"/>
        <v>p216</v>
      </c>
      <c r="O225" s="48"/>
      <c r="P225" s="97"/>
    </row>
    <row r="226" spans="1:16" ht="14">
      <c r="A226" s="37"/>
      <c r="B226" s="37"/>
      <c r="C226" s="2"/>
      <c r="D226" s="108" t="str">
        <f t="shared" si="13"/>
        <v>a217</v>
      </c>
      <c r="E226" s="48"/>
      <c r="F226" s="2"/>
      <c r="G226" s="2"/>
      <c r="H226" s="108" t="str">
        <f t="shared" si="14"/>
        <v>c217</v>
      </c>
      <c r="I226" s="48"/>
      <c r="J226" s="2"/>
      <c r="K226" s="108" t="str">
        <f t="shared" si="9"/>
        <v>r217</v>
      </c>
      <c r="L226" s="48"/>
      <c r="M226" s="2"/>
      <c r="N226" s="108" t="str">
        <f t="shared" si="15"/>
        <v>p217</v>
      </c>
      <c r="O226" s="48"/>
      <c r="P226" s="97"/>
    </row>
    <row r="227" spans="1:16" ht="14">
      <c r="A227" s="37"/>
      <c r="B227" s="37"/>
      <c r="C227" s="2"/>
      <c r="D227" s="108" t="str">
        <f t="shared" si="13"/>
        <v>a218</v>
      </c>
      <c r="E227" s="48"/>
      <c r="F227" s="2"/>
      <c r="G227" s="2"/>
      <c r="H227" s="108" t="str">
        <f t="shared" si="14"/>
        <v>c218</v>
      </c>
      <c r="I227" s="48"/>
      <c r="J227" s="2"/>
      <c r="K227" s="108" t="str">
        <f t="shared" si="9"/>
        <v>r218</v>
      </c>
      <c r="L227" s="48"/>
      <c r="M227" s="2"/>
      <c r="N227" s="108" t="str">
        <f t="shared" si="15"/>
        <v>p218</v>
      </c>
      <c r="O227" s="48"/>
      <c r="P227" s="97"/>
    </row>
    <row r="228" spans="1:16" ht="14">
      <c r="A228" s="37"/>
      <c r="B228" s="37"/>
      <c r="C228" s="2"/>
      <c r="D228" s="108" t="str">
        <f t="shared" si="13"/>
        <v>a219</v>
      </c>
      <c r="E228" s="48"/>
      <c r="F228" s="2"/>
      <c r="G228" s="2"/>
      <c r="H228" s="108" t="str">
        <f t="shared" si="14"/>
        <v>c219</v>
      </c>
      <c r="I228" s="48"/>
      <c r="J228" s="2"/>
      <c r="K228" s="108" t="str">
        <f t="shared" si="9"/>
        <v>r219</v>
      </c>
      <c r="L228" s="48"/>
      <c r="M228" s="2"/>
      <c r="N228" s="108" t="str">
        <f t="shared" si="15"/>
        <v>p219</v>
      </c>
      <c r="O228" s="48"/>
      <c r="P228" s="97"/>
    </row>
    <row r="229" spans="1:16" ht="14">
      <c r="A229" s="37"/>
      <c r="B229" s="37"/>
      <c r="C229" s="2"/>
      <c r="D229" s="108" t="str">
        <f t="shared" si="13"/>
        <v>a220</v>
      </c>
      <c r="E229" s="48"/>
      <c r="F229" s="2"/>
      <c r="G229" s="2"/>
      <c r="H229" s="108" t="str">
        <f t="shared" si="14"/>
        <v>c220</v>
      </c>
      <c r="I229" s="48"/>
      <c r="J229" s="2"/>
      <c r="K229" s="108" t="str">
        <f t="shared" si="9"/>
        <v>r220</v>
      </c>
      <c r="L229" s="48"/>
      <c r="M229" s="2"/>
      <c r="N229" s="108" t="str">
        <f t="shared" si="15"/>
        <v>p220</v>
      </c>
      <c r="O229" s="48"/>
      <c r="P229" s="97"/>
    </row>
    <row r="230" spans="1:16" ht="14">
      <c r="A230" s="37"/>
      <c r="B230" s="37"/>
      <c r="C230" s="2"/>
      <c r="D230" s="108" t="str">
        <f t="shared" si="13"/>
        <v>a221</v>
      </c>
      <c r="E230" s="48"/>
      <c r="F230" s="2"/>
      <c r="G230" s="2"/>
      <c r="H230" s="108" t="str">
        <f t="shared" si="14"/>
        <v>c221</v>
      </c>
      <c r="I230" s="48"/>
      <c r="J230" s="2"/>
      <c r="K230" s="108" t="str">
        <f t="shared" si="9"/>
        <v>r221</v>
      </c>
      <c r="L230" s="48"/>
      <c r="M230" s="2"/>
      <c r="N230" s="108" t="str">
        <f t="shared" si="15"/>
        <v>p221</v>
      </c>
      <c r="O230" s="48"/>
      <c r="P230" s="97"/>
    </row>
    <row r="231" spans="1:16" ht="14">
      <c r="A231" s="37"/>
      <c r="B231" s="37"/>
      <c r="C231" s="2"/>
      <c r="D231" s="108" t="str">
        <f t="shared" si="13"/>
        <v>a222</v>
      </c>
      <c r="E231" s="48"/>
      <c r="F231" s="2"/>
      <c r="G231" s="2"/>
      <c r="H231" s="108" t="str">
        <f t="shared" si="14"/>
        <v>c222</v>
      </c>
      <c r="I231" s="48"/>
      <c r="J231" s="2"/>
      <c r="K231" s="108" t="str">
        <f t="shared" si="9"/>
        <v>r222</v>
      </c>
      <c r="L231" s="48"/>
      <c r="M231" s="2"/>
      <c r="N231" s="108" t="str">
        <f t="shared" si="15"/>
        <v>p222</v>
      </c>
      <c r="O231" s="48"/>
      <c r="P231" s="97"/>
    </row>
    <row r="232" spans="1:16" ht="14">
      <c r="A232" s="37"/>
      <c r="B232" s="37"/>
      <c r="C232" s="2"/>
      <c r="D232" s="108" t="str">
        <f t="shared" si="13"/>
        <v>a223</v>
      </c>
      <c r="E232" s="48"/>
      <c r="F232" s="2"/>
      <c r="G232" s="2"/>
      <c r="H232" s="108" t="str">
        <f t="shared" si="14"/>
        <v>c223</v>
      </c>
      <c r="I232" s="48"/>
      <c r="J232" s="2"/>
      <c r="K232" s="108" t="str">
        <f t="shared" si="9"/>
        <v>r223</v>
      </c>
      <c r="L232" s="48"/>
      <c r="M232" s="2"/>
      <c r="N232" s="108" t="str">
        <f t="shared" si="15"/>
        <v>p223</v>
      </c>
      <c r="O232" s="48"/>
      <c r="P232" s="97"/>
    </row>
    <row r="233" spans="1:16" ht="14">
      <c r="A233" s="37"/>
      <c r="B233" s="37"/>
      <c r="C233" s="2"/>
      <c r="D233" s="108" t="str">
        <f t="shared" si="13"/>
        <v>a224</v>
      </c>
      <c r="E233" s="48"/>
      <c r="F233" s="2"/>
      <c r="G233" s="2"/>
      <c r="H233" s="108" t="str">
        <f t="shared" si="14"/>
        <v>c224</v>
      </c>
      <c r="I233" s="48"/>
      <c r="J233" s="2"/>
      <c r="K233" s="108" t="str">
        <f t="shared" si="9"/>
        <v>r224</v>
      </c>
      <c r="L233" s="48"/>
      <c r="M233" s="2"/>
      <c r="N233" s="108" t="str">
        <f t="shared" si="15"/>
        <v>p224</v>
      </c>
      <c r="O233" s="48"/>
      <c r="P233" s="97"/>
    </row>
    <row r="234" spans="1:16" ht="14">
      <c r="A234" s="37"/>
      <c r="B234" s="37"/>
      <c r="C234" s="2"/>
      <c r="D234" s="108" t="str">
        <f t="shared" si="13"/>
        <v>a225</v>
      </c>
      <c r="E234" s="48"/>
      <c r="F234" s="2"/>
      <c r="G234" s="2"/>
      <c r="H234" s="108" t="str">
        <f t="shared" si="14"/>
        <v>c225</v>
      </c>
      <c r="I234" s="48"/>
      <c r="J234" s="2"/>
      <c r="K234" s="108" t="str">
        <f t="shared" si="9"/>
        <v>r225</v>
      </c>
      <c r="L234" s="48"/>
      <c r="M234" s="2"/>
      <c r="N234" s="108" t="str">
        <f t="shared" si="15"/>
        <v>p225</v>
      </c>
      <c r="O234" s="48"/>
      <c r="P234" s="97"/>
    </row>
    <row r="235" spans="1:16" ht="14">
      <c r="A235" s="37"/>
      <c r="B235" s="37"/>
      <c r="C235" s="2"/>
      <c r="D235" s="108" t="str">
        <f t="shared" si="13"/>
        <v>a226</v>
      </c>
      <c r="E235" s="48"/>
      <c r="F235" s="2"/>
      <c r="G235" s="2"/>
      <c r="H235" s="108" t="str">
        <f t="shared" si="14"/>
        <v>c226</v>
      </c>
      <c r="I235" s="48"/>
      <c r="J235" s="2"/>
      <c r="K235" s="108" t="str">
        <f t="shared" si="9"/>
        <v>r226</v>
      </c>
      <c r="L235" s="48"/>
      <c r="M235" s="2"/>
      <c r="N235" s="108" t="str">
        <f t="shared" si="15"/>
        <v>p226</v>
      </c>
      <c r="O235" s="48"/>
      <c r="P235" s="97"/>
    </row>
    <row r="236" spans="1:16" ht="14">
      <c r="A236" s="37"/>
      <c r="B236" s="37"/>
      <c r="C236" s="2"/>
      <c r="D236" s="108" t="str">
        <f t="shared" si="13"/>
        <v>a227</v>
      </c>
      <c r="E236" s="48"/>
      <c r="F236" s="2"/>
      <c r="G236" s="2"/>
      <c r="H236" s="108" t="str">
        <f t="shared" si="14"/>
        <v>c227</v>
      </c>
      <c r="I236" s="48"/>
      <c r="J236" s="2"/>
      <c r="K236" s="108" t="str">
        <f t="shared" si="9"/>
        <v>r227</v>
      </c>
      <c r="L236" s="48"/>
      <c r="M236" s="2"/>
      <c r="N236" s="108" t="str">
        <f t="shared" si="15"/>
        <v>p227</v>
      </c>
      <c r="O236" s="48"/>
      <c r="P236" s="97"/>
    </row>
    <row r="237" spans="1:16" ht="14">
      <c r="A237" s="37"/>
      <c r="B237" s="37"/>
      <c r="C237" s="2"/>
      <c r="D237" s="108" t="str">
        <f t="shared" si="13"/>
        <v>a228</v>
      </c>
      <c r="E237" s="48"/>
      <c r="F237" s="2"/>
      <c r="G237" s="2"/>
      <c r="H237" s="108" t="str">
        <f t="shared" si="14"/>
        <v>c228</v>
      </c>
      <c r="I237" s="48"/>
      <c r="J237" s="2"/>
      <c r="K237" s="108" t="str">
        <f t="shared" si="9"/>
        <v>r228</v>
      </c>
      <c r="L237" s="48"/>
      <c r="M237" s="2"/>
      <c r="N237" s="108" t="str">
        <f t="shared" si="15"/>
        <v>p228</v>
      </c>
      <c r="O237" s="48"/>
      <c r="P237" s="97"/>
    </row>
    <row r="238" spans="1:16" ht="14">
      <c r="A238" s="37"/>
      <c r="B238" s="37"/>
      <c r="C238" s="2"/>
      <c r="D238" s="108" t="str">
        <f t="shared" si="13"/>
        <v>a229</v>
      </c>
      <c r="E238" s="48"/>
      <c r="F238" s="2"/>
      <c r="G238" s="2"/>
      <c r="H238" s="108" t="str">
        <f t="shared" si="14"/>
        <v>c229</v>
      </c>
      <c r="I238" s="48"/>
      <c r="J238" s="2"/>
      <c r="K238" s="108" t="str">
        <f t="shared" si="9"/>
        <v>r229</v>
      </c>
      <c r="L238" s="48"/>
      <c r="M238" s="2"/>
      <c r="N238" s="108" t="str">
        <f t="shared" si="15"/>
        <v>p229</v>
      </c>
      <c r="O238" s="48"/>
      <c r="P238" s="97"/>
    </row>
    <row r="239" spans="1:16" ht="14">
      <c r="A239" s="37"/>
      <c r="B239" s="37"/>
      <c r="C239" s="2"/>
      <c r="D239" s="108" t="str">
        <f t="shared" si="13"/>
        <v>a230</v>
      </c>
      <c r="E239" s="48"/>
      <c r="F239" s="2"/>
      <c r="G239" s="2"/>
      <c r="H239" s="108" t="str">
        <f t="shared" si="14"/>
        <v>c230</v>
      </c>
      <c r="I239" s="48"/>
      <c r="J239" s="2"/>
      <c r="K239" s="108" t="str">
        <f t="shared" si="9"/>
        <v>r230</v>
      </c>
      <c r="L239" s="48"/>
      <c r="M239" s="2"/>
      <c r="N239" s="108" t="str">
        <f t="shared" si="15"/>
        <v>p230</v>
      </c>
      <c r="O239" s="48"/>
      <c r="P239" s="97"/>
    </row>
    <row r="240" spans="1:16" ht="14">
      <c r="A240" s="37"/>
      <c r="B240" s="37"/>
      <c r="C240" s="2"/>
      <c r="D240" s="108" t="str">
        <f t="shared" si="13"/>
        <v>a231</v>
      </c>
      <c r="E240" s="48"/>
      <c r="F240" s="2"/>
      <c r="G240" s="2"/>
      <c r="H240" s="108" t="str">
        <f t="shared" si="14"/>
        <v>c231</v>
      </c>
      <c r="I240" s="48"/>
      <c r="J240" s="2"/>
      <c r="K240" s="108" t="str">
        <f t="shared" si="9"/>
        <v>r231</v>
      </c>
      <c r="L240" s="48"/>
      <c r="M240" s="2"/>
      <c r="N240" s="108" t="str">
        <f t="shared" si="15"/>
        <v>p231</v>
      </c>
      <c r="O240" s="48"/>
      <c r="P240" s="97"/>
    </row>
    <row r="241" spans="1:16" ht="14">
      <c r="A241" s="37"/>
      <c r="B241" s="37"/>
      <c r="C241" s="2"/>
      <c r="D241" s="108" t="str">
        <f t="shared" si="13"/>
        <v>a232</v>
      </c>
      <c r="E241" s="48"/>
      <c r="F241" s="2"/>
      <c r="G241" s="2"/>
      <c r="H241" s="108" t="str">
        <f t="shared" si="14"/>
        <v>c232</v>
      </c>
      <c r="I241" s="48"/>
      <c r="J241" s="2"/>
      <c r="K241" s="108" t="str">
        <f t="shared" si="9"/>
        <v>r232</v>
      </c>
      <c r="L241" s="48"/>
      <c r="M241" s="2"/>
      <c r="N241" s="108" t="str">
        <f t="shared" si="15"/>
        <v>p232</v>
      </c>
      <c r="O241" s="48"/>
      <c r="P241" s="97"/>
    </row>
    <row r="242" spans="1:16" ht="14">
      <c r="A242" s="37"/>
      <c r="B242" s="37"/>
      <c r="C242" s="2"/>
      <c r="D242" s="108" t="str">
        <f t="shared" si="13"/>
        <v>a233</v>
      </c>
      <c r="E242" s="48"/>
      <c r="F242" s="2"/>
      <c r="G242" s="2"/>
      <c r="H242" s="108" t="str">
        <f t="shared" si="14"/>
        <v>c233</v>
      </c>
      <c r="I242" s="48"/>
      <c r="J242" s="2"/>
      <c r="K242" s="108" t="str">
        <f t="shared" si="9"/>
        <v>r233</v>
      </c>
      <c r="L242" s="48"/>
      <c r="M242" s="2"/>
      <c r="N242" s="108" t="str">
        <f t="shared" si="15"/>
        <v>p233</v>
      </c>
      <c r="O242" s="48"/>
      <c r="P242" s="97"/>
    </row>
    <row r="243" spans="1:16" ht="14">
      <c r="A243" s="37"/>
      <c r="B243" s="37"/>
      <c r="C243" s="2"/>
      <c r="D243" s="108" t="str">
        <f t="shared" si="13"/>
        <v>a234</v>
      </c>
      <c r="E243" s="48"/>
      <c r="F243" s="2"/>
      <c r="G243" s="2"/>
      <c r="H243" s="108" t="str">
        <f t="shared" si="14"/>
        <v>c234</v>
      </c>
      <c r="I243" s="48"/>
      <c r="J243" s="2"/>
      <c r="K243" s="108" t="str">
        <f t="shared" si="9"/>
        <v>r234</v>
      </c>
      <c r="L243" s="48"/>
      <c r="M243" s="2"/>
      <c r="N243" s="108" t="str">
        <f t="shared" si="15"/>
        <v>p234</v>
      </c>
      <c r="O243" s="48"/>
      <c r="P243" s="97"/>
    </row>
    <row r="244" spans="1:16" ht="14">
      <c r="A244" s="37"/>
      <c r="B244" s="37"/>
      <c r="C244" s="2"/>
      <c r="D244" s="108" t="str">
        <f t="shared" si="13"/>
        <v>a235</v>
      </c>
      <c r="E244" s="48"/>
      <c r="F244" s="2"/>
      <c r="G244" s="2"/>
      <c r="H244" s="108" t="str">
        <f t="shared" si="14"/>
        <v>c235</v>
      </c>
      <c r="I244" s="48"/>
      <c r="J244" s="2"/>
      <c r="K244" s="108" t="str">
        <f t="shared" si="9"/>
        <v>r235</v>
      </c>
      <c r="L244" s="48"/>
      <c r="M244" s="2"/>
      <c r="N244" s="108" t="str">
        <f t="shared" si="15"/>
        <v>p235</v>
      </c>
      <c r="O244" s="48"/>
      <c r="P244" s="97"/>
    </row>
    <row r="245" spans="1:16" ht="14">
      <c r="A245" s="37"/>
      <c r="B245" s="37"/>
      <c r="C245" s="2"/>
      <c r="D245" s="108" t="str">
        <f t="shared" si="13"/>
        <v>a236</v>
      </c>
      <c r="E245" s="48"/>
      <c r="F245" s="2"/>
      <c r="G245" s="2"/>
      <c r="H245" s="108" t="str">
        <f t="shared" si="14"/>
        <v>c236</v>
      </c>
      <c r="I245" s="48"/>
      <c r="J245" s="2"/>
      <c r="K245" s="108" t="str">
        <f t="shared" si="9"/>
        <v>r236</v>
      </c>
      <c r="L245" s="48"/>
      <c r="M245" s="2"/>
      <c r="N245" s="108" t="str">
        <f t="shared" si="15"/>
        <v>p236</v>
      </c>
      <c r="O245" s="48"/>
      <c r="P245" s="97"/>
    </row>
    <row r="246" spans="1:16" ht="14">
      <c r="A246" s="37"/>
      <c r="B246" s="37"/>
      <c r="C246" s="2"/>
      <c r="D246" s="108" t="str">
        <f t="shared" si="13"/>
        <v>a237</v>
      </c>
      <c r="E246" s="48"/>
      <c r="F246" s="2"/>
      <c r="G246" s="2"/>
      <c r="H246" s="108" t="str">
        <f t="shared" si="14"/>
        <v>c237</v>
      </c>
      <c r="I246" s="48"/>
      <c r="J246" s="2"/>
      <c r="K246" s="108" t="str">
        <f t="shared" si="9"/>
        <v>r237</v>
      </c>
      <c r="L246" s="48"/>
      <c r="M246" s="2"/>
      <c r="N246" s="108" t="str">
        <f t="shared" si="15"/>
        <v>p237</v>
      </c>
      <c r="O246" s="48"/>
      <c r="P246" s="97"/>
    </row>
    <row r="247" spans="1:16" ht="14">
      <c r="A247" s="37"/>
      <c r="B247" s="37"/>
      <c r="C247" s="2"/>
      <c r="D247" s="108" t="str">
        <f t="shared" si="13"/>
        <v>a238</v>
      </c>
      <c r="E247" s="48"/>
      <c r="F247" s="2"/>
      <c r="G247" s="2"/>
      <c r="H247" s="108" t="str">
        <f t="shared" si="14"/>
        <v>c238</v>
      </c>
      <c r="I247" s="48"/>
      <c r="J247" s="2"/>
      <c r="K247" s="108" t="str">
        <f t="shared" si="9"/>
        <v>r238</v>
      </c>
      <c r="L247" s="48"/>
      <c r="M247" s="2"/>
      <c r="N247" s="108" t="str">
        <f t="shared" si="15"/>
        <v>p238</v>
      </c>
      <c r="O247" s="48"/>
      <c r="P247" s="97"/>
    </row>
    <row r="248" spans="1:16" ht="14">
      <c r="A248" s="37"/>
      <c r="B248" s="37"/>
      <c r="C248" s="2"/>
      <c r="D248" s="108" t="str">
        <f t="shared" si="13"/>
        <v>a239</v>
      </c>
      <c r="E248" s="48"/>
      <c r="F248" s="2"/>
      <c r="G248" s="2"/>
      <c r="H248" s="108" t="str">
        <f t="shared" si="14"/>
        <v>c239</v>
      </c>
      <c r="I248" s="48"/>
      <c r="J248" s="2"/>
      <c r="K248" s="108" t="str">
        <f t="shared" si="9"/>
        <v>r239</v>
      </c>
      <c r="L248" s="48"/>
      <c r="M248" s="2"/>
      <c r="N248" s="108" t="str">
        <f t="shared" si="15"/>
        <v>p239</v>
      </c>
      <c r="O248" s="48"/>
      <c r="P248" s="97"/>
    </row>
    <row r="249" spans="1:16" ht="14">
      <c r="A249" s="37"/>
      <c r="B249" s="37"/>
      <c r="C249" s="2"/>
      <c r="D249" s="108" t="str">
        <f t="shared" si="13"/>
        <v>a240</v>
      </c>
      <c r="E249" s="48"/>
      <c r="F249" s="2"/>
      <c r="G249" s="2"/>
      <c r="H249" s="108" t="str">
        <f t="shared" si="14"/>
        <v>c240</v>
      </c>
      <c r="I249" s="48"/>
      <c r="J249" s="2"/>
      <c r="K249" s="108" t="str">
        <f t="shared" si="9"/>
        <v>r240</v>
      </c>
      <c r="L249" s="48"/>
      <c r="M249" s="2"/>
      <c r="N249" s="108" t="str">
        <f t="shared" si="15"/>
        <v>p240</v>
      </c>
      <c r="O249" s="48"/>
      <c r="P249" s="97"/>
    </row>
    <row r="250" spans="1:16" ht="14">
      <c r="A250" s="37"/>
      <c r="B250" s="37"/>
      <c r="C250" s="2"/>
      <c r="D250" s="108" t="str">
        <f t="shared" si="13"/>
        <v>a241</v>
      </c>
      <c r="E250" s="48"/>
      <c r="F250" s="2"/>
      <c r="G250" s="2"/>
      <c r="H250" s="108" t="str">
        <f t="shared" si="14"/>
        <v>c241</v>
      </c>
      <c r="I250" s="48"/>
      <c r="J250" s="2"/>
      <c r="K250" s="108" t="str">
        <f t="shared" si="9"/>
        <v>r241</v>
      </c>
      <c r="L250" s="48"/>
      <c r="M250" s="2"/>
      <c r="N250" s="108" t="str">
        <f t="shared" si="15"/>
        <v>p241</v>
      </c>
      <c r="O250" s="48"/>
      <c r="P250" s="97"/>
    </row>
    <row r="251" spans="1:16" ht="14">
      <c r="A251" s="37"/>
      <c r="B251" s="37"/>
      <c r="C251" s="2"/>
      <c r="D251" s="108" t="str">
        <f t="shared" si="13"/>
        <v>a242</v>
      </c>
      <c r="E251" s="48"/>
      <c r="F251" s="2"/>
      <c r="G251" s="2"/>
      <c r="H251" s="108" t="str">
        <f t="shared" si="14"/>
        <v>c242</v>
      </c>
      <c r="I251" s="48"/>
      <c r="J251" s="2"/>
      <c r="K251" s="108" t="str">
        <f t="shared" si="9"/>
        <v>r242</v>
      </c>
      <c r="L251" s="48"/>
      <c r="M251" s="2"/>
      <c r="N251" s="108" t="str">
        <f t="shared" si="15"/>
        <v>p242</v>
      </c>
      <c r="O251" s="48"/>
      <c r="P251" s="97"/>
    </row>
    <row r="252" spans="1:16" ht="14">
      <c r="A252" s="37"/>
      <c r="B252" s="37"/>
      <c r="C252" s="2"/>
      <c r="D252" s="108" t="str">
        <f t="shared" si="13"/>
        <v>a243</v>
      </c>
      <c r="E252" s="48"/>
      <c r="F252" s="2"/>
      <c r="G252" s="2"/>
      <c r="H252" s="108" t="str">
        <f t="shared" si="14"/>
        <v>c243</v>
      </c>
      <c r="I252" s="48"/>
      <c r="J252" s="2"/>
      <c r="K252" s="108" t="str">
        <f t="shared" si="9"/>
        <v>r243</v>
      </c>
      <c r="L252" s="48"/>
      <c r="M252" s="2"/>
      <c r="N252" s="108" t="str">
        <f t="shared" si="15"/>
        <v>p243</v>
      </c>
      <c r="O252" s="48"/>
      <c r="P252" s="97"/>
    </row>
    <row r="253" spans="1:16" ht="14">
      <c r="A253" s="37"/>
      <c r="B253" s="37"/>
      <c r="C253" s="2"/>
      <c r="D253" s="108" t="str">
        <f t="shared" si="13"/>
        <v>a244</v>
      </c>
      <c r="E253" s="48"/>
      <c r="F253" s="2"/>
      <c r="G253" s="2"/>
      <c r="H253" s="108" t="str">
        <f t="shared" si="14"/>
        <v>c244</v>
      </c>
      <c r="I253" s="48"/>
      <c r="J253" s="2"/>
      <c r="K253" s="108" t="str">
        <f t="shared" si="9"/>
        <v>r244</v>
      </c>
      <c r="L253" s="48"/>
      <c r="M253" s="2"/>
      <c r="N253" s="108" t="str">
        <f t="shared" si="15"/>
        <v>p244</v>
      </c>
      <c r="O253" s="48"/>
      <c r="P253" s="97"/>
    </row>
    <row r="254" spans="1:16" ht="14">
      <c r="A254" s="37"/>
      <c r="B254" s="37"/>
      <c r="C254" s="2"/>
      <c r="D254" s="108" t="str">
        <f t="shared" si="13"/>
        <v>a245</v>
      </c>
      <c r="E254" s="48"/>
      <c r="F254" s="2"/>
      <c r="G254" s="2"/>
      <c r="H254" s="108" t="str">
        <f t="shared" si="14"/>
        <v>c245</v>
      </c>
      <c r="I254" s="48"/>
      <c r="J254" s="2"/>
      <c r="K254" s="108" t="str">
        <f t="shared" si="9"/>
        <v>r245</v>
      </c>
      <c r="L254" s="48"/>
      <c r="M254" s="2"/>
      <c r="N254" s="108" t="str">
        <f t="shared" si="15"/>
        <v>p245</v>
      </c>
      <c r="O254" s="48"/>
      <c r="P254" s="97"/>
    </row>
    <row r="255" spans="1:16" ht="14">
      <c r="A255" s="37"/>
      <c r="B255" s="37"/>
      <c r="C255" s="2"/>
      <c r="D255" s="108" t="str">
        <f t="shared" si="13"/>
        <v>a246</v>
      </c>
      <c r="E255" s="48"/>
      <c r="F255" s="2"/>
      <c r="G255" s="2"/>
      <c r="H255" s="108" t="str">
        <f t="shared" si="14"/>
        <v>c246</v>
      </c>
      <c r="I255" s="48"/>
      <c r="J255" s="2"/>
      <c r="K255" s="108" t="str">
        <f t="shared" si="9"/>
        <v>r246</v>
      </c>
      <c r="L255" s="48"/>
      <c r="M255" s="2"/>
      <c r="N255" s="108" t="str">
        <f t="shared" si="15"/>
        <v>p246</v>
      </c>
      <c r="O255" s="48"/>
      <c r="P255" s="97"/>
    </row>
    <row r="256" spans="1:16" ht="14">
      <c r="A256" s="37"/>
      <c r="B256" s="37"/>
      <c r="C256" s="2"/>
      <c r="D256" s="108" t="str">
        <f t="shared" si="13"/>
        <v>a247</v>
      </c>
      <c r="E256" s="48"/>
      <c r="F256" s="2"/>
      <c r="G256" s="2"/>
      <c r="H256" s="108" t="str">
        <f t="shared" si="14"/>
        <v>c247</v>
      </c>
      <c r="I256" s="48"/>
      <c r="J256" s="2"/>
      <c r="K256" s="108" t="str">
        <f t="shared" si="9"/>
        <v>r247</v>
      </c>
      <c r="L256" s="48"/>
      <c r="M256" s="2"/>
      <c r="N256" s="108" t="str">
        <f t="shared" si="15"/>
        <v>p247</v>
      </c>
      <c r="O256" s="48"/>
      <c r="P256" s="97"/>
    </row>
    <row r="257" spans="1:16" ht="14">
      <c r="A257" s="37"/>
      <c r="B257" s="37"/>
      <c r="C257" s="2"/>
      <c r="D257" s="108" t="str">
        <f t="shared" si="13"/>
        <v>a248</v>
      </c>
      <c r="E257" s="48"/>
      <c r="F257" s="2"/>
      <c r="G257" s="2"/>
      <c r="H257" s="108" t="str">
        <f t="shared" si="14"/>
        <v>c248</v>
      </c>
      <c r="I257" s="48"/>
      <c r="J257" s="2"/>
      <c r="K257" s="108" t="str">
        <f t="shared" si="9"/>
        <v>r248</v>
      </c>
      <c r="L257" s="48"/>
      <c r="M257" s="2"/>
      <c r="N257" s="108" t="str">
        <f t="shared" si="15"/>
        <v>p248</v>
      </c>
      <c r="O257" s="48"/>
      <c r="P257" s="97"/>
    </row>
    <row r="258" spans="1:16" ht="14">
      <c r="A258" s="37"/>
      <c r="B258" s="37"/>
      <c r="C258" s="2"/>
      <c r="D258" s="108" t="str">
        <f t="shared" si="13"/>
        <v>a249</v>
      </c>
      <c r="E258" s="48"/>
      <c r="F258" s="2"/>
      <c r="G258" s="2"/>
      <c r="H258" s="108" t="str">
        <f t="shared" si="14"/>
        <v>c249</v>
      </c>
      <c r="I258" s="48"/>
      <c r="J258" s="2"/>
      <c r="K258" s="108" t="str">
        <f t="shared" si="9"/>
        <v>r249</v>
      </c>
      <c r="L258" s="48"/>
      <c r="M258" s="2"/>
      <c r="N258" s="108" t="str">
        <f t="shared" si="15"/>
        <v>p249</v>
      </c>
      <c r="O258" s="48"/>
      <c r="P258" s="97"/>
    </row>
    <row r="259" spans="1:16" ht="14">
      <c r="A259" s="37"/>
      <c r="B259" s="37"/>
      <c r="C259" s="2"/>
      <c r="D259" s="108" t="str">
        <f t="shared" si="13"/>
        <v>a250</v>
      </c>
      <c r="E259" s="48"/>
      <c r="F259" s="2"/>
      <c r="G259" s="2"/>
      <c r="H259" s="108" t="str">
        <f t="shared" si="14"/>
        <v>c250</v>
      </c>
      <c r="I259" s="48"/>
      <c r="J259" s="2"/>
      <c r="K259" s="108" t="str">
        <f t="shared" si="9"/>
        <v>r250</v>
      </c>
      <c r="L259" s="48"/>
      <c r="M259" s="2"/>
      <c r="N259" s="108" t="str">
        <f t="shared" si="15"/>
        <v>p250</v>
      </c>
      <c r="O259" s="48"/>
      <c r="P259" s="97"/>
    </row>
    <row r="260" spans="1:16" ht="14">
      <c r="A260" s="37"/>
      <c r="B260" s="37"/>
      <c r="C260" s="2"/>
      <c r="D260" s="108" t="str">
        <f t="shared" si="13"/>
        <v>a251</v>
      </c>
      <c r="E260" s="48"/>
      <c r="F260" s="2"/>
      <c r="G260" s="2"/>
      <c r="H260" s="108" t="str">
        <f t="shared" si="14"/>
        <v>c251</v>
      </c>
      <c r="I260" s="48"/>
      <c r="J260" s="2"/>
      <c r="K260" s="108" t="str">
        <f t="shared" si="9"/>
        <v>r251</v>
      </c>
      <c r="L260" s="48"/>
      <c r="M260" s="2"/>
      <c r="N260" s="108" t="str">
        <f t="shared" si="15"/>
        <v>p251</v>
      </c>
      <c r="O260" s="48"/>
      <c r="P260" s="97"/>
    </row>
    <row r="261" spans="1:16" ht="14">
      <c r="A261" s="37"/>
      <c r="B261" s="37"/>
      <c r="C261" s="2"/>
      <c r="D261" s="108" t="str">
        <f t="shared" si="13"/>
        <v>a252</v>
      </c>
      <c r="E261" s="48"/>
      <c r="F261" s="2"/>
      <c r="G261" s="2"/>
      <c r="H261" s="108" t="str">
        <f t="shared" si="14"/>
        <v>c252</v>
      </c>
      <c r="I261" s="48"/>
      <c r="J261" s="2"/>
      <c r="K261" s="108" t="str">
        <f t="shared" si="9"/>
        <v>r252</v>
      </c>
      <c r="L261" s="48"/>
      <c r="M261" s="2"/>
      <c r="N261" s="108" t="str">
        <f t="shared" si="15"/>
        <v>p252</v>
      </c>
      <c r="O261" s="48"/>
      <c r="P261" s="97"/>
    </row>
    <row r="262" spans="1:16" ht="14">
      <c r="A262" s="37"/>
      <c r="B262" s="37"/>
      <c r="C262" s="2"/>
      <c r="D262" s="108" t="str">
        <f t="shared" si="13"/>
        <v>a253</v>
      </c>
      <c r="E262" s="48"/>
      <c r="F262" s="2"/>
      <c r="G262" s="2"/>
      <c r="H262" s="108" t="str">
        <f t="shared" si="14"/>
        <v>c253</v>
      </c>
      <c r="I262" s="48"/>
      <c r="J262" s="2"/>
      <c r="K262" s="108" t="str">
        <f t="shared" si="9"/>
        <v>r253</v>
      </c>
      <c r="L262" s="48"/>
      <c r="M262" s="2"/>
      <c r="N262" s="108" t="str">
        <f t="shared" si="15"/>
        <v>p253</v>
      </c>
      <c r="O262" s="48"/>
      <c r="P262" s="97"/>
    </row>
    <row r="263" spans="1:16" ht="14">
      <c r="A263" s="37"/>
      <c r="B263" s="37"/>
      <c r="C263" s="2"/>
      <c r="D263" s="108" t="str">
        <f t="shared" si="13"/>
        <v>a254</v>
      </c>
      <c r="E263" s="48"/>
      <c r="F263" s="2"/>
      <c r="G263" s="2"/>
      <c r="H263" s="108" t="str">
        <f t="shared" si="14"/>
        <v>c254</v>
      </c>
      <c r="I263" s="48"/>
      <c r="J263" s="2"/>
      <c r="K263" s="108" t="str">
        <f t="shared" si="9"/>
        <v>r254</v>
      </c>
      <c r="L263" s="48"/>
      <c r="M263" s="2"/>
      <c r="N263" s="108" t="str">
        <f t="shared" si="15"/>
        <v>p254</v>
      </c>
      <c r="O263" s="48"/>
      <c r="P263" s="97"/>
    </row>
    <row r="264" spans="1:16" ht="14">
      <c r="A264" s="37"/>
      <c r="B264" s="37"/>
      <c r="C264" s="2"/>
      <c r="D264" s="108" t="str">
        <f t="shared" si="13"/>
        <v>a255</v>
      </c>
      <c r="E264" s="48"/>
      <c r="F264" s="2"/>
      <c r="G264" s="2"/>
      <c r="H264" s="108" t="str">
        <f t="shared" si="14"/>
        <v>c255</v>
      </c>
      <c r="I264" s="48"/>
      <c r="J264" s="2"/>
      <c r="K264" s="108" t="str">
        <f t="shared" si="9"/>
        <v>r255</v>
      </c>
      <c r="L264" s="48"/>
      <c r="M264" s="2"/>
      <c r="N264" s="108" t="str">
        <f t="shared" si="15"/>
        <v>p255</v>
      </c>
      <c r="O264" s="48"/>
      <c r="P264" s="97"/>
    </row>
    <row r="265" spans="1:16" ht="14">
      <c r="A265" s="37"/>
      <c r="B265" s="37"/>
      <c r="C265" s="2"/>
      <c r="D265" s="108" t="str">
        <f t="shared" si="13"/>
        <v>a256</v>
      </c>
      <c r="E265" s="48"/>
      <c r="F265" s="2"/>
      <c r="G265" s="2"/>
      <c r="H265" s="108" t="str">
        <f t="shared" si="14"/>
        <v>c256</v>
      </c>
      <c r="I265" s="48"/>
      <c r="J265" s="2"/>
      <c r="K265" s="108" t="str">
        <f t="shared" si="9"/>
        <v>r256</v>
      </c>
      <c r="L265" s="48"/>
      <c r="M265" s="2"/>
      <c r="N265" s="108" t="str">
        <f t="shared" si="15"/>
        <v>p256</v>
      </c>
      <c r="O265" s="48"/>
      <c r="P265" s="97"/>
    </row>
    <row r="266" spans="1:16" ht="14">
      <c r="A266" s="37"/>
      <c r="B266" s="37"/>
      <c r="C266" s="2"/>
      <c r="D266" s="108" t="str">
        <f t="shared" si="13"/>
        <v>a257</v>
      </c>
      <c r="E266" s="48"/>
      <c r="F266" s="2"/>
      <c r="G266" s="2"/>
      <c r="H266" s="108" t="str">
        <f t="shared" si="14"/>
        <v>c257</v>
      </c>
      <c r="I266" s="48"/>
      <c r="J266" s="2"/>
      <c r="K266" s="108" t="str">
        <f t="shared" si="9"/>
        <v>r257</v>
      </c>
      <c r="L266" s="48"/>
      <c r="M266" s="2"/>
      <c r="N266" s="108" t="str">
        <f t="shared" si="15"/>
        <v>p257</v>
      </c>
      <c r="O266" s="48"/>
      <c r="P266" s="97"/>
    </row>
    <row r="267" spans="1:16" ht="14">
      <c r="A267" s="37"/>
      <c r="B267" s="37"/>
      <c r="C267" s="2"/>
      <c r="D267" s="108" t="str">
        <f t="shared" ref="D267:D330" si="16">"a"&amp;ROW()-9</f>
        <v>a258</v>
      </c>
      <c r="E267" s="48"/>
      <c r="F267" s="2"/>
      <c r="G267" s="2"/>
      <c r="H267" s="108" t="str">
        <f t="shared" ref="H267:H330" si="17">"c"&amp;ROW()-9</f>
        <v>c258</v>
      </c>
      <c r="I267" s="48"/>
      <c r="J267" s="2"/>
      <c r="K267" s="108" t="str">
        <f t="shared" si="9"/>
        <v>r258</v>
      </c>
      <c r="L267" s="48"/>
      <c r="M267" s="2"/>
      <c r="N267" s="108" t="str">
        <f t="shared" ref="N267:N330" si="18">"p"&amp;ROW()-9</f>
        <v>p258</v>
      </c>
      <c r="O267" s="48"/>
      <c r="P267" s="97"/>
    </row>
    <row r="268" spans="1:16" ht="14">
      <c r="A268" s="37"/>
      <c r="B268" s="37"/>
      <c r="C268" s="2"/>
      <c r="D268" s="108" t="str">
        <f t="shared" si="16"/>
        <v>a259</v>
      </c>
      <c r="E268" s="48"/>
      <c r="F268" s="2"/>
      <c r="G268" s="2"/>
      <c r="H268" s="108" t="str">
        <f t="shared" si="17"/>
        <v>c259</v>
      </c>
      <c r="I268" s="48"/>
      <c r="J268" s="2"/>
      <c r="K268" s="108" t="str">
        <f t="shared" si="9"/>
        <v>r259</v>
      </c>
      <c r="L268" s="48"/>
      <c r="M268" s="2"/>
      <c r="N268" s="108" t="str">
        <f t="shared" si="18"/>
        <v>p259</v>
      </c>
      <c r="O268" s="48"/>
      <c r="P268" s="97"/>
    </row>
    <row r="269" spans="1:16" ht="14">
      <c r="A269" s="37"/>
      <c r="B269" s="37"/>
      <c r="C269" s="2"/>
      <c r="D269" s="108" t="str">
        <f t="shared" si="16"/>
        <v>a260</v>
      </c>
      <c r="E269" s="48"/>
      <c r="F269" s="2"/>
      <c r="G269" s="2"/>
      <c r="H269" s="108" t="str">
        <f t="shared" si="17"/>
        <v>c260</v>
      </c>
      <c r="I269" s="48"/>
      <c r="J269" s="2"/>
      <c r="K269" s="108" t="str">
        <f t="shared" si="9"/>
        <v>r260</v>
      </c>
      <c r="L269" s="48"/>
      <c r="M269" s="2"/>
      <c r="N269" s="108" t="str">
        <f t="shared" si="18"/>
        <v>p260</v>
      </c>
      <c r="O269" s="48"/>
      <c r="P269" s="97"/>
    </row>
    <row r="270" spans="1:16" ht="14">
      <c r="A270" s="37"/>
      <c r="B270" s="37"/>
      <c r="C270" s="2"/>
      <c r="D270" s="108" t="str">
        <f t="shared" si="16"/>
        <v>a261</v>
      </c>
      <c r="E270" s="48"/>
      <c r="F270" s="2"/>
      <c r="G270" s="2"/>
      <c r="H270" s="108" t="str">
        <f t="shared" si="17"/>
        <v>c261</v>
      </c>
      <c r="I270" s="48"/>
      <c r="J270" s="2"/>
      <c r="K270" s="108" t="str">
        <f t="shared" si="9"/>
        <v>r261</v>
      </c>
      <c r="L270" s="48"/>
      <c r="M270" s="2"/>
      <c r="N270" s="108" t="str">
        <f t="shared" si="18"/>
        <v>p261</v>
      </c>
      <c r="O270" s="48"/>
      <c r="P270" s="97"/>
    </row>
    <row r="271" spans="1:16" ht="14">
      <c r="A271" s="37"/>
      <c r="B271" s="37"/>
      <c r="C271" s="2"/>
      <c r="D271" s="108" t="str">
        <f t="shared" si="16"/>
        <v>a262</v>
      </c>
      <c r="E271" s="48"/>
      <c r="F271" s="2"/>
      <c r="G271" s="2"/>
      <c r="H271" s="108" t="str">
        <f t="shared" si="17"/>
        <v>c262</v>
      </c>
      <c r="I271" s="48"/>
      <c r="J271" s="2"/>
      <c r="K271" s="108" t="str">
        <f t="shared" si="9"/>
        <v>r262</v>
      </c>
      <c r="L271" s="48"/>
      <c r="M271" s="2"/>
      <c r="N271" s="108" t="str">
        <f t="shared" si="18"/>
        <v>p262</v>
      </c>
      <c r="O271" s="48"/>
      <c r="P271" s="97"/>
    </row>
    <row r="272" spans="1:16" ht="14">
      <c r="A272" s="37"/>
      <c r="B272" s="37"/>
      <c r="C272" s="2"/>
      <c r="D272" s="108" t="str">
        <f t="shared" si="16"/>
        <v>a263</v>
      </c>
      <c r="E272" s="48"/>
      <c r="F272" s="2"/>
      <c r="G272" s="2"/>
      <c r="H272" s="108" t="str">
        <f t="shared" si="17"/>
        <v>c263</v>
      </c>
      <c r="I272" s="48"/>
      <c r="J272" s="2"/>
      <c r="K272" s="108" t="str">
        <f t="shared" si="9"/>
        <v>r263</v>
      </c>
      <c r="L272" s="48"/>
      <c r="M272" s="2"/>
      <c r="N272" s="108" t="str">
        <f t="shared" si="18"/>
        <v>p263</v>
      </c>
      <c r="O272" s="48"/>
      <c r="P272" s="97"/>
    </row>
    <row r="273" spans="1:16" ht="14">
      <c r="A273" s="37"/>
      <c r="B273" s="37"/>
      <c r="C273" s="2"/>
      <c r="D273" s="108" t="str">
        <f t="shared" si="16"/>
        <v>a264</v>
      </c>
      <c r="E273" s="48"/>
      <c r="F273" s="2"/>
      <c r="G273" s="2"/>
      <c r="H273" s="108" t="str">
        <f t="shared" si="17"/>
        <v>c264</v>
      </c>
      <c r="I273" s="48"/>
      <c r="J273" s="2"/>
      <c r="K273" s="108" t="str">
        <f t="shared" si="9"/>
        <v>r264</v>
      </c>
      <c r="L273" s="48"/>
      <c r="M273" s="2"/>
      <c r="N273" s="108" t="str">
        <f t="shared" si="18"/>
        <v>p264</v>
      </c>
      <c r="O273" s="48"/>
      <c r="P273" s="97"/>
    </row>
    <row r="274" spans="1:16" ht="14">
      <c r="A274" s="37"/>
      <c r="B274" s="37"/>
      <c r="C274" s="2"/>
      <c r="D274" s="108" t="str">
        <f t="shared" si="16"/>
        <v>a265</v>
      </c>
      <c r="E274" s="48"/>
      <c r="F274" s="2"/>
      <c r="G274" s="2"/>
      <c r="H274" s="108" t="str">
        <f t="shared" si="17"/>
        <v>c265</v>
      </c>
      <c r="I274" s="48"/>
      <c r="J274" s="2"/>
      <c r="K274" s="108" t="str">
        <f t="shared" si="9"/>
        <v>r265</v>
      </c>
      <c r="L274" s="48"/>
      <c r="M274" s="2"/>
      <c r="N274" s="108" t="str">
        <f t="shared" si="18"/>
        <v>p265</v>
      </c>
      <c r="O274" s="48"/>
      <c r="P274" s="97"/>
    </row>
    <row r="275" spans="1:16" ht="14">
      <c r="A275" s="37"/>
      <c r="B275" s="37"/>
      <c r="C275" s="2"/>
      <c r="D275" s="108" t="str">
        <f t="shared" si="16"/>
        <v>a266</v>
      </c>
      <c r="E275" s="48"/>
      <c r="F275" s="2"/>
      <c r="G275" s="2"/>
      <c r="H275" s="108" t="str">
        <f t="shared" si="17"/>
        <v>c266</v>
      </c>
      <c r="I275" s="48"/>
      <c r="J275" s="2"/>
      <c r="K275" s="108" t="str">
        <f t="shared" si="9"/>
        <v>r266</v>
      </c>
      <c r="L275" s="48"/>
      <c r="M275" s="2"/>
      <c r="N275" s="108" t="str">
        <f t="shared" si="18"/>
        <v>p266</v>
      </c>
      <c r="O275" s="48"/>
      <c r="P275" s="97"/>
    </row>
    <row r="276" spans="1:16" ht="14">
      <c r="A276" s="37"/>
      <c r="B276" s="37"/>
      <c r="C276" s="2"/>
      <c r="D276" s="108" t="str">
        <f t="shared" si="16"/>
        <v>a267</v>
      </c>
      <c r="E276" s="48"/>
      <c r="F276" s="2"/>
      <c r="G276" s="2"/>
      <c r="H276" s="108" t="str">
        <f t="shared" si="17"/>
        <v>c267</v>
      </c>
      <c r="I276" s="48"/>
      <c r="J276" s="2"/>
      <c r="K276" s="108" t="str">
        <f t="shared" si="9"/>
        <v>r267</v>
      </c>
      <c r="L276" s="48"/>
      <c r="M276" s="2"/>
      <c r="N276" s="108" t="str">
        <f t="shared" si="18"/>
        <v>p267</v>
      </c>
      <c r="O276" s="48"/>
      <c r="P276" s="97"/>
    </row>
    <row r="277" spans="1:16" ht="14">
      <c r="A277" s="37"/>
      <c r="B277" s="37"/>
      <c r="C277" s="2"/>
      <c r="D277" s="108" t="str">
        <f t="shared" si="16"/>
        <v>a268</v>
      </c>
      <c r="E277" s="48"/>
      <c r="F277" s="2"/>
      <c r="G277" s="2"/>
      <c r="H277" s="108" t="str">
        <f t="shared" si="17"/>
        <v>c268</v>
      </c>
      <c r="I277" s="48"/>
      <c r="J277" s="2"/>
      <c r="K277" s="108" t="str">
        <f t="shared" si="9"/>
        <v>r268</v>
      </c>
      <c r="L277" s="48"/>
      <c r="M277" s="2"/>
      <c r="N277" s="108" t="str">
        <f t="shared" si="18"/>
        <v>p268</v>
      </c>
      <c r="O277" s="48"/>
      <c r="P277" s="97"/>
    </row>
    <row r="278" spans="1:16" ht="14">
      <c r="A278" s="37"/>
      <c r="B278" s="37"/>
      <c r="C278" s="2"/>
      <c r="D278" s="108" t="str">
        <f t="shared" si="16"/>
        <v>a269</v>
      </c>
      <c r="E278" s="48"/>
      <c r="F278" s="2"/>
      <c r="G278" s="2"/>
      <c r="H278" s="108" t="str">
        <f t="shared" si="17"/>
        <v>c269</v>
      </c>
      <c r="I278" s="48"/>
      <c r="J278" s="2"/>
      <c r="K278" s="108" t="str">
        <f t="shared" si="9"/>
        <v>r269</v>
      </c>
      <c r="L278" s="48"/>
      <c r="M278" s="2"/>
      <c r="N278" s="108" t="str">
        <f t="shared" si="18"/>
        <v>p269</v>
      </c>
      <c r="O278" s="48"/>
      <c r="P278" s="97"/>
    </row>
    <row r="279" spans="1:16" ht="14">
      <c r="A279" s="37"/>
      <c r="B279" s="37"/>
      <c r="C279" s="2"/>
      <c r="D279" s="108" t="str">
        <f t="shared" si="16"/>
        <v>a270</v>
      </c>
      <c r="E279" s="48"/>
      <c r="F279" s="2"/>
      <c r="G279" s="2"/>
      <c r="H279" s="108" t="str">
        <f t="shared" si="17"/>
        <v>c270</v>
      </c>
      <c r="I279" s="48"/>
      <c r="J279" s="2"/>
      <c r="K279" s="108" t="str">
        <f t="shared" si="9"/>
        <v>r270</v>
      </c>
      <c r="L279" s="48"/>
      <c r="M279" s="2"/>
      <c r="N279" s="108" t="str">
        <f t="shared" si="18"/>
        <v>p270</v>
      </c>
      <c r="O279" s="48"/>
      <c r="P279" s="97"/>
    </row>
    <row r="280" spans="1:16" ht="14">
      <c r="A280" s="37"/>
      <c r="B280" s="37"/>
      <c r="C280" s="2"/>
      <c r="D280" s="108" t="str">
        <f t="shared" si="16"/>
        <v>a271</v>
      </c>
      <c r="E280" s="48"/>
      <c r="F280" s="2"/>
      <c r="G280" s="2"/>
      <c r="H280" s="108" t="str">
        <f t="shared" si="17"/>
        <v>c271</v>
      </c>
      <c r="I280" s="48"/>
      <c r="J280" s="2"/>
      <c r="K280" s="108" t="str">
        <f t="shared" si="9"/>
        <v>r271</v>
      </c>
      <c r="L280" s="48"/>
      <c r="M280" s="2"/>
      <c r="N280" s="108" t="str">
        <f t="shared" si="18"/>
        <v>p271</v>
      </c>
      <c r="O280" s="48"/>
      <c r="P280" s="97"/>
    </row>
    <row r="281" spans="1:16" ht="14">
      <c r="A281" s="37"/>
      <c r="B281" s="37"/>
      <c r="C281" s="2"/>
      <c r="D281" s="108" t="str">
        <f t="shared" si="16"/>
        <v>a272</v>
      </c>
      <c r="E281" s="48"/>
      <c r="F281" s="2"/>
      <c r="G281" s="2"/>
      <c r="H281" s="108" t="str">
        <f t="shared" si="17"/>
        <v>c272</v>
      </c>
      <c r="I281" s="48"/>
      <c r="J281" s="2"/>
      <c r="K281" s="108" t="str">
        <f t="shared" si="9"/>
        <v>r272</v>
      </c>
      <c r="L281" s="48"/>
      <c r="M281" s="2"/>
      <c r="N281" s="108" t="str">
        <f t="shared" si="18"/>
        <v>p272</v>
      </c>
      <c r="O281" s="48"/>
      <c r="P281" s="97"/>
    </row>
    <row r="282" spans="1:16" ht="14">
      <c r="A282" s="37"/>
      <c r="B282" s="37"/>
      <c r="C282" s="2"/>
      <c r="D282" s="108" t="str">
        <f t="shared" si="16"/>
        <v>a273</v>
      </c>
      <c r="E282" s="48"/>
      <c r="F282" s="2"/>
      <c r="G282" s="2"/>
      <c r="H282" s="108" t="str">
        <f t="shared" si="17"/>
        <v>c273</v>
      </c>
      <c r="I282" s="48"/>
      <c r="J282" s="2"/>
      <c r="K282" s="108" t="str">
        <f t="shared" si="9"/>
        <v>r273</v>
      </c>
      <c r="L282" s="48"/>
      <c r="M282" s="2"/>
      <c r="N282" s="108" t="str">
        <f t="shared" si="18"/>
        <v>p273</v>
      </c>
      <c r="O282" s="48"/>
      <c r="P282" s="97"/>
    </row>
    <row r="283" spans="1:16" ht="14">
      <c r="A283" s="37"/>
      <c r="B283" s="37"/>
      <c r="C283" s="2"/>
      <c r="D283" s="108" t="str">
        <f t="shared" si="16"/>
        <v>a274</v>
      </c>
      <c r="E283" s="48"/>
      <c r="F283" s="2"/>
      <c r="G283" s="2"/>
      <c r="H283" s="108" t="str">
        <f t="shared" si="17"/>
        <v>c274</v>
      </c>
      <c r="I283" s="48"/>
      <c r="J283" s="2"/>
      <c r="K283" s="108" t="str">
        <f t="shared" si="9"/>
        <v>r274</v>
      </c>
      <c r="L283" s="48"/>
      <c r="M283" s="2"/>
      <c r="N283" s="108" t="str">
        <f t="shared" si="18"/>
        <v>p274</v>
      </c>
      <c r="O283" s="48"/>
      <c r="P283" s="97"/>
    </row>
    <row r="284" spans="1:16" ht="14">
      <c r="A284" s="37"/>
      <c r="B284" s="37"/>
      <c r="C284" s="2"/>
      <c r="D284" s="108" t="str">
        <f t="shared" si="16"/>
        <v>a275</v>
      </c>
      <c r="E284" s="48"/>
      <c r="F284" s="2"/>
      <c r="G284" s="2"/>
      <c r="H284" s="108" t="str">
        <f t="shared" si="17"/>
        <v>c275</v>
      </c>
      <c r="I284" s="48"/>
      <c r="J284" s="2"/>
      <c r="K284" s="108" t="str">
        <f t="shared" si="9"/>
        <v>r275</v>
      </c>
      <c r="L284" s="48"/>
      <c r="M284" s="2"/>
      <c r="N284" s="108" t="str">
        <f t="shared" si="18"/>
        <v>p275</v>
      </c>
      <c r="O284" s="48"/>
      <c r="P284" s="97"/>
    </row>
    <row r="285" spans="1:16" ht="14">
      <c r="A285" s="37"/>
      <c r="B285" s="37"/>
      <c r="C285" s="2"/>
      <c r="D285" s="108" t="str">
        <f t="shared" si="16"/>
        <v>a276</v>
      </c>
      <c r="E285" s="48"/>
      <c r="F285" s="2"/>
      <c r="G285" s="2"/>
      <c r="H285" s="108" t="str">
        <f t="shared" si="17"/>
        <v>c276</v>
      </c>
      <c r="I285" s="48"/>
      <c r="J285" s="2"/>
      <c r="K285" s="108" t="str">
        <f t="shared" si="9"/>
        <v>r276</v>
      </c>
      <c r="L285" s="48"/>
      <c r="M285" s="2"/>
      <c r="N285" s="108" t="str">
        <f t="shared" si="18"/>
        <v>p276</v>
      </c>
      <c r="O285" s="48"/>
      <c r="P285" s="97"/>
    </row>
    <row r="286" spans="1:16" ht="14">
      <c r="A286" s="37"/>
      <c r="B286" s="37"/>
      <c r="C286" s="2"/>
      <c r="D286" s="108" t="str">
        <f t="shared" si="16"/>
        <v>a277</v>
      </c>
      <c r="E286" s="48"/>
      <c r="F286" s="2"/>
      <c r="G286" s="2"/>
      <c r="H286" s="108" t="str">
        <f t="shared" si="17"/>
        <v>c277</v>
      </c>
      <c r="I286" s="48"/>
      <c r="J286" s="2"/>
      <c r="K286" s="108" t="str">
        <f t="shared" si="9"/>
        <v>r277</v>
      </c>
      <c r="L286" s="48"/>
      <c r="M286" s="2"/>
      <c r="N286" s="108" t="str">
        <f t="shared" si="18"/>
        <v>p277</v>
      </c>
      <c r="O286" s="48"/>
      <c r="P286" s="97"/>
    </row>
    <row r="287" spans="1:16" ht="14">
      <c r="A287" s="37"/>
      <c r="B287" s="37"/>
      <c r="C287" s="2"/>
      <c r="D287" s="108" t="str">
        <f t="shared" si="16"/>
        <v>a278</v>
      </c>
      <c r="E287" s="48"/>
      <c r="F287" s="2"/>
      <c r="G287" s="2"/>
      <c r="H287" s="108" t="str">
        <f t="shared" si="17"/>
        <v>c278</v>
      </c>
      <c r="I287" s="48"/>
      <c r="J287" s="2"/>
      <c r="K287" s="108" t="str">
        <f t="shared" si="9"/>
        <v>r278</v>
      </c>
      <c r="L287" s="48"/>
      <c r="M287" s="2"/>
      <c r="N287" s="108" t="str">
        <f t="shared" si="18"/>
        <v>p278</v>
      </c>
      <c r="O287" s="48"/>
      <c r="P287" s="97"/>
    </row>
    <row r="288" spans="1:16" ht="14">
      <c r="A288" s="37"/>
      <c r="B288" s="37"/>
      <c r="C288" s="2"/>
      <c r="D288" s="108" t="str">
        <f t="shared" si="16"/>
        <v>a279</v>
      </c>
      <c r="E288" s="48"/>
      <c r="F288" s="2"/>
      <c r="G288" s="2"/>
      <c r="H288" s="108" t="str">
        <f t="shared" si="17"/>
        <v>c279</v>
      </c>
      <c r="I288" s="48"/>
      <c r="J288" s="2"/>
      <c r="K288" s="108" t="str">
        <f t="shared" si="9"/>
        <v>r279</v>
      </c>
      <c r="L288" s="48"/>
      <c r="M288" s="2"/>
      <c r="N288" s="108" t="str">
        <f t="shared" si="18"/>
        <v>p279</v>
      </c>
      <c r="O288" s="48"/>
      <c r="P288" s="97"/>
    </row>
    <row r="289" spans="1:16" ht="14">
      <c r="A289" s="37"/>
      <c r="B289" s="37"/>
      <c r="C289" s="2"/>
      <c r="D289" s="108" t="str">
        <f t="shared" si="16"/>
        <v>a280</v>
      </c>
      <c r="E289" s="48"/>
      <c r="F289" s="2"/>
      <c r="G289" s="2"/>
      <c r="H289" s="108" t="str">
        <f t="shared" si="17"/>
        <v>c280</v>
      </c>
      <c r="I289" s="48"/>
      <c r="J289" s="2"/>
      <c r="K289" s="108" t="str">
        <f t="shared" si="9"/>
        <v>r280</v>
      </c>
      <c r="L289" s="48"/>
      <c r="M289" s="2"/>
      <c r="N289" s="108" t="str">
        <f t="shared" si="18"/>
        <v>p280</v>
      </c>
      <c r="O289" s="48"/>
      <c r="P289" s="97"/>
    </row>
    <row r="290" spans="1:16" ht="14">
      <c r="A290" s="37"/>
      <c r="B290" s="37"/>
      <c r="C290" s="2"/>
      <c r="D290" s="108" t="str">
        <f t="shared" si="16"/>
        <v>a281</v>
      </c>
      <c r="E290" s="48"/>
      <c r="F290" s="2"/>
      <c r="G290" s="2"/>
      <c r="H290" s="108" t="str">
        <f t="shared" si="17"/>
        <v>c281</v>
      </c>
      <c r="I290" s="48"/>
      <c r="J290" s="2"/>
      <c r="K290" s="108" t="str">
        <f t="shared" si="9"/>
        <v>r281</v>
      </c>
      <c r="L290" s="48"/>
      <c r="M290" s="2"/>
      <c r="N290" s="108" t="str">
        <f t="shared" si="18"/>
        <v>p281</v>
      </c>
      <c r="O290" s="48"/>
      <c r="P290" s="97"/>
    </row>
    <row r="291" spans="1:16" ht="14">
      <c r="A291" s="37"/>
      <c r="B291" s="37"/>
      <c r="C291" s="2"/>
      <c r="D291" s="108" t="str">
        <f t="shared" si="16"/>
        <v>a282</v>
      </c>
      <c r="E291" s="48"/>
      <c r="F291" s="2"/>
      <c r="G291" s="2"/>
      <c r="H291" s="108" t="str">
        <f t="shared" si="17"/>
        <v>c282</v>
      </c>
      <c r="I291" s="48"/>
      <c r="J291" s="2"/>
      <c r="K291" s="108" t="str">
        <f t="shared" si="9"/>
        <v>r282</v>
      </c>
      <c r="L291" s="48"/>
      <c r="M291" s="2"/>
      <c r="N291" s="108" t="str">
        <f t="shared" si="18"/>
        <v>p282</v>
      </c>
      <c r="O291" s="48"/>
      <c r="P291" s="97"/>
    </row>
    <row r="292" spans="1:16" ht="14">
      <c r="A292" s="37"/>
      <c r="B292" s="37"/>
      <c r="C292" s="2"/>
      <c r="D292" s="108" t="str">
        <f t="shared" si="16"/>
        <v>a283</v>
      </c>
      <c r="E292" s="48"/>
      <c r="F292" s="2"/>
      <c r="G292" s="2"/>
      <c r="H292" s="108" t="str">
        <f t="shared" si="17"/>
        <v>c283</v>
      </c>
      <c r="I292" s="48"/>
      <c r="J292" s="2"/>
      <c r="K292" s="108" t="str">
        <f t="shared" si="9"/>
        <v>r283</v>
      </c>
      <c r="L292" s="48"/>
      <c r="M292" s="2"/>
      <c r="N292" s="108" t="str">
        <f t="shared" si="18"/>
        <v>p283</v>
      </c>
      <c r="O292" s="48"/>
      <c r="P292" s="97"/>
    </row>
    <row r="293" spans="1:16" ht="14">
      <c r="A293" s="37"/>
      <c r="B293" s="37"/>
      <c r="C293" s="2"/>
      <c r="D293" s="108" t="str">
        <f t="shared" si="16"/>
        <v>a284</v>
      </c>
      <c r="E293" s="48"/>
      <c r="F293" s="2"/>
      <c r="G293" s="2"/>
      <c r="H293" s="108" t="str">
        <f t="shared" si="17"/>
        <v>c284</v>
      </c>
      <c r="I293" s="48"/>
      <c r="J293" s="2"/>
      <c r="K293" s="108" t="str">
        <f t="shared" si="9"/>
        <v>r284</v>
      </c>
      <c r="L293" s="48"/>
      <c r="M293" s="2"/>
      <c r="N293" s="108" t="str">
        <f t="shared" si="18"/>
        <v>p284</v>
      </c>
      <c r="O293" s="48"/>
      <c r="P293" s="97"/>
    </row>
    <row r="294" spans="1:16" ht="14">
      <c r="A294" s="37"/>
      <c r="B294" s="37"/>
      <c r="C294" s="2"/>
      <c r="D294" s="108" t="str">
        <f t="shared" si="16"/>
        <v>a285</v>
      </c>
      <c r="E294" s="48"/>
      <c r="F294" s="2"/>
      <c r="G294" s="2"/>
      <c r="H294" s="108" t="str">
        <f t="shared" si="17"/>
        <v>c285</v>
      </c>
      <c r="I294" s="48"/>
      <c r="J294" s="2"/>
      <c r="K294" s="108" t="str">
        <f t="shared" si="9"/>
        <v>r285</v>
      </c>
      <c r="L294" s="48"/>
      <c r="M294" s="2"/>
      <c r="N294" s="108" t="str">
        <f t="shared" si="18"/>
        <v>p285</v>
      </c>
      <c r="O294" s="48"/>
      <c r="P294" s="97"/>
    </row>
    <row r="295" spans="1:16" ht="14">
      <c r="A295" s="37"/>
      <c r="B295" s="37"/>
      <c r="C295" s="2"/>
      <c r="D295" s="108" t="str">
        <f t="shared" si="16"/>
        <v>a286</v>
      </c>
      <c r="E295" s="48"/>
      <c r="F295" s="2"/>
      <c r="G295" s="2"/>
      <c r="H295" s="108" t="str">
        <f t="shared" si="17"/>
        <v>c286</v>
      </c>
      <c r="I295" s="48"/>
      <c r="J295" s="2"/>
      <c r="K295" s="108" t="str">
        <f t="shared" si="9"/>
        <v>r286</v>
      </c>
      <c r="L295" s="48"/>
      <c r="M295" s="2"/>
      <c r="N295" s="108" t="str">
        <f t="shared" si="18"/>
        <v>p286</v>
      </c>
      <c r="O295" s="48"/>
      <c r="P295" s="97"/>
    </row>
    <row r="296" spans="1:16" ht="14">
      <c r="A296" s="37"/>
      <c r="B296" s="37"/>
      <c r="C296" s="2"/>
      <c r="D296" s="108" t="str">
        <f t="shared" si="16"/>
        <v>a287</v>
      </c>
      <c r="E296" s="48"/>
      <c r="F296" s="2"/>
      <c r="G296" s="2"/>
      <c r="H296" s="108" t="str">
        <f t="shared" si="17"/>
        <v>c287</v>
      </c>
      <c r="I296" s="48"/>
      <c r="J296" s="2"/>
      <c r="K296" s="108" t="str">
        <f t="shared" si="9"/>
        <v>r287</v>
      </c>
      <c r="L296" s="48"/>
      <c r="M296" s="2"/>
      <c r="N296" s="108" t="str">
        <f t="shared" si="18"/>
        <v>p287</v>
      </c>
      <c r="O296" s="48"/>
      <c r="P296" s="97"/>
    </row>
    <row r="297" spans="1:16" ht="14">
      <c r="A297" s="37"/>
      <c r="B297" s="37"/>
      <c r="C297" s="2"/>
      <c r="D297" s="108" t="str">
        <f t="shared" si="16"/>
        <v>a288</v>
      </c>
      <c r="E297" s="48"/>
      <c r="F297" s="2"/>
      <c r="G297" s="2"/>
      <c r="H297" s="108" t="str">
        <f t="shared" si="17"/>
        <v>c288</v>
      </c>
      <c r="I297" s="48"/>
      <c r="J297" s="2"/>
      <c r="K297" s="108" t="str">
        <f t="shared" si="9"/>
        <v>r288</v>
      </c>
      <c r="L297" s="48"/>
      <c r="M297" s="2"/>
      <c r="N297" s="108" t="str">
        <f t="shared" si="18"/>
        <v>p288</v>
      </c>
      <c r="O297" s="48"/>
      <c r="P297" s="97"/>
    </row>
    <row r="298" spans="1:16" ht="14">
      <c r="A298" s="37"/>
      <c r="B298" s="37"/>
      <c r="C298" s="2"/>
      <c r="D298" s="108" t="str">
        <f t="shared" si="16"/>
        <v>a289</v>
      </c>
      <c r="E298" s="48"/>
      <c r="F298" s="2"/>
      <c r="G298" s="2"/>
      <c r="H298" s="108" t="str">
        <f t="shared" si="17"/>
        <v>c289</v>
      </c>
      <c r="I298" s="48"/>
      <c r="J298" s="2"/>
      <c r="K298" s="108" t="str">
        <f t="shared" si="9"/>
        <v>r289</v>
      </c>
      <c r="L298" s="48"/>
      <c r="M298" s="2"/>
      <c r="N298" s="108" t="str">
        <f t="shared" si="18"/>
        <v>p289</v>
      </c>
      <c r="O298" s="48"/>
      <c r="P298" s="97"/>
    </row>
    <row r="299" spans="1:16" ht="14">
      <c r="A299" s="37"/>
      <c r="B299" s="37"/>
      <c r="C299" s="2"/>
      <c r="D299" s="108" t="str">
        <f t="shared" si="16"/>
        <v>a290</v>
      </c>
      <c r="E299" s="48"/>
      <c r="F299" s="2"/>
      <c r="G299" s="2"/>
      <c r="H299" s="108" t="str">
        <f t="shared" si="17"/>
        <v>c290</v>
      </c>
      <c r="I299" s="48"/>
      <c r="J299" s="2"/>
      <c r="K299" s="108" t="str">
        <f t="shared" si="9"/>
        <v>r290</v>
      </c>
      <c r="L299" s="48"/>
      <c r="M299" s="2"/>
      <c r="N299" s="108" t="str">
        <f t="shared" si="18"/>
        <v>p290</v>
      </c>
      <c r="O299" s="48"/>
      <c r="P299" s="97"/>
    </row>
    <row r="300" spans="1:16" ht="14">
      <c r="A300" s="37"/>
      <c r="B300" s="37"/>
      <c r="C300" s="2"/>
      <c r="D300" s="108" t="str">
        <f t="shared" si="16"/>
        <v>a291</v>
      </c>
      <c r="E300" s="48"/>
      <c r="F300" s="2"/>
      <c r="G300" s="2"/>
      <c r="H300" s="108" t="str">
        <f t="shared" si="17"/>
        <v>c291</v>
      </c>
      <c r="I300" s="48"/>
      <c r="J300" s="2"/>
      <c r="K300" s="108" t="str">
        <f t="shared" si="9"/>
        <v>r291</v>
      </c>
      <c r="L300" s="48"/>
      <c r="M300" s="2"/>
      <c r="N300" s="108" t="str">
        <f t="shared" si="18"/>
        <v>p291</v>
      </c>
      <c r="O300" s="48"/>
      <c r="P300" s="97"/>
    </row>
    <row r="301" spans="1:16" ht="14">
      <c r="A301" s="37"/>
      <c r="B301" s="37"/>
      <c r="C301" s="2"/>
      <c r="D301" s="108" t="str">
        <f t="shared" si="16"/>
        <v>a292</v>
      </c>
      <c r="E301" s="48"/>
      <c r="F301" s="2"/>
      <c r="G301" s="2"/>
      <c r="H301" s="108" t="str">
        <f t="shared" si="17"/>
        <v>c292</v>
      </c>
      <c r="I301" s="48"/>
      <c r="J301" s="2"/>
      <c r="K301" s="108" t="str">
        <f t="shared" si="9"/>
        <v>r292</v>
      </c>
      <c r="L301" s="48"/>
      <c r="M301" s="2"/>
      <c r="N301" s="108" t="str">
        <f t="shared" si="18"/>
        <v>p292</v>
      </c>
      <c r="O301" s="48"/>
      <c r="P301" s="97"/>
    </row>
    <row r="302" spans="1:16" ht="14">
      <c r="A302" s="37"/>
      <c r="B302" s="37"/>
      <c r="C302" s="2"/>
      <c r="D302" s="108" t="str">
        <f t="shared" si="16"/>
        <v>a293</v>
      </c>
      <c r="E302" s="48"/>
      <c r="F302" s="2"/>
      <c r="G302" s="2"/>
      <c r="H302" s="108" t="str">
        <f t="shared" si="17"/>
        <v>c293</v>
      </c>
      <c r="I302" s="48"/>
      <c r="J302" s="2"/>
      <c r="K302" s="108" t="str">
        <f t="shared" si="9"/>
        <v>r293</v>
      </c>
      <c r="L302" s="48"/>
      <c r="M302" s="2"/>
      <c r="N302" s="108" t="str">
        <f t="shared" si="18"/>
        <v>p293</v>
      </c>
      <c r="O302" s="48"/>
      <c r="P302" s="97"/>
    </row>
    <row r="303" spans="1:16" ht="14">
      <c r="A303" s="37"/>
      <c r="B303" s="37"/>
      <c r="C303" s="2"/>
      <c r="D303" s="108" t="str">
        <f t="shared" si="16"/>
        <v>a294</v>
      </c>
      <c r="E303" s="48"/>
      <c r="F303" s="2"/>
      <c r="G303" s="2"/>
      <c r="H303" s="108" t="str">
        <f t="shared" si="17"/>
        <v>c294</v>
      </c>
      <c r="I303" s="48"/>
      <c r="J303" s="2"/>
      <c r="K303" s="108" t="str">
        <f t="shared" si="9"/>
        <v>r294</v>
      </c>
      <c r="L303" s="48"/>
      <c r="M303" s="2"/>
      <c r="N303" s="108" t="str">
        <f t="shared" si="18"/>
        <v>p294</v>
      </c>
      <c r="O303" s="48"/>
      <c r="P303" s="97"/>
    </row>
    <row r="304" spans="1:16" ht="14">
      <c r="A304" s="37"/>
      <c r="B304" s="37"/>
      <c r="C304" s="2"/>
      <c r="D304" s="108" t="str">
        <f t="shared" si="16"/>
        <v>a295</v>
      </c>
      <c r="E304" s="48"/>
      <c r="F304" s="2"/>
      <c r="G304" s="2"/>
      <c r="H304" s="108" t="str">
        <f t="shared" si="17"/>
        <v>c295</v>
      </c>
      <c r="I304" s="48"/>
      <c r="J304" s="2"/>
      <c r="K304" s="108" t="str">
        <f t="shared" si="9"/>
        <v>r295</v>
      </c>
      <c r="L304" s="48"/>
      <c r="M304" s="2"/>
      <c r="N304" s="108" t="str">
        <f t="shared" si="18"/>
        <v>p295</v>
      </c>
      <c r="O304" s="48"/>
      <c r="P304" s="97"/>
    </row>
    <row r="305" spans="1:16" ht="14">
      <c r="A305" s="37"/>
      <c r="B305" s="37"/>
      <c r="C305" s="2"/>
      <c r="D305" s="108" t="str">
        <f t="shared" si="16"/>
        <v>a296</v>
      </c>
      <c r="E305" s="48"/>
      <c r="F305" s="2"/>
      <c r="G305" s="2"/>
      <c r="H305" s="108" t="str">
        <f t="shared" si="17"/>
        <v>c296</v>
      </c>
      <c r="I305" s="48"/>
      <c r="J305" s="2"/>
      <c r="K305" s="108" t="str">
        <f t="shared" si="9"/>
        <v>r296</v>
      </c>
      <c r="L305" s="48"/>
      <c r="M305" s="2"/>
      <c r="N305" s="108" t="str">
        <f t="shared" si="18"/>
        <v>p296</v>
      </c>
      <c r="O305" s="48"/>
      <c r="P305" s="97"/>
    </row>
    <row r="306" spans="1:16" ht="14">
      <c r="A306" s="37"/>
      <c r="B306" s="37"/>
      <c r="C306" s="2"/>
      <c r="D306" s="108" t="str">
        <f t="shared" si="16"/>
        <v>a297</v>
      </c>
      <c r="E306" s="48"/>
      <c r="F306" s="2"/>
      <c r="G306" s="2"/>
      <c r="H306" s="108" t="str">
        <f t="shared" si="17"/>
        <v>c297</v>
      </c>
      <c r="I306" s="48"/>
      <c r="J306" s="2"/>
      <c r="K306" s="108" t="str">
        <f t="shared" si="9"/>
        <v>r297</v>
      </c>
      <c r="L306" s="48"/>
      <c r="M306" s="2"/>
      <c r="N306" s="108" t="str">
        <f t="shared" si="18"/>
        <v>p297</v>
      </c>
      <c r="O306" s="48"/>
      <c r="P306" s="97"/>
    </row>
    <row r="307" spans="1:16" ht="14">
      <c r="A307" s="37"/>
      <c r="B307" s="37"/>
      <c r="C307" s="2"/>
      <c r="D307" s="108" t="str">
        <f t="shared" si="16"/>
        <v>a298</v>
      </c>
      <c r="E307" s="48"/>
      <c r="F307" s="2"/>
      <c r="G307" s="2"/>
      <c r="H307" s="108" t="str">
        <f t="shared" si="17"/>
        <v>c298</v>
      </c>
      <c r="I307" s="48"/>
      <c r="J307" s="2"/>
      <c r="K307" s="108" t="str">
        <f t="shared" si="9"/>
        <v>r298</v>
      </c>
      <c r="L307" s="48"/>
      <c r="M307" s="2"/>
      <c r="N307" s="108" t="str">
        <f t="shared" si="18"/>
        <v>p298</v>
      </c>
      <c r="O307" s="48"/>
      <c r="P307" s="97"/>
    </row>
    <row r="308" spans="1:16" ht="14">
      <c r="A308" s="37"/>
      <c r="B308" s="37"/>
      <c r="C308" s="2"/>
      <c r="D308" s="108" t="str">
        <f t="shared" si="16"/>
        <v>a299</v>
      </c>
      <c r="E308" s="48"/>
      <c r="F308" s="2"/>
      <c r="G308" s="2"/>
      <c r="H308" s="108" t="str">
        <f t="shared" si="17"/>
        <v>c299</v>
      </c>
      <c r="I308" s="48"/>
      <c r="J308" s="2"/>
      <c r="K308" s="108" t="str">
        <f t="shared" si="9"/>
        <v>r299</v>
      </c>
      <c r="L308" s="48"/>
      <c r="M308" s="2"/>
      <c r="N308" s="108" t="str">
        <f t="shared" si="18"/>
        <v>p299</v>
      </c>
      <c r="O308" s="48"/>
      <c r="P308" s="97"/>
    </row>
    <row r="309" spans="1:16" ht="14">
      <c r="A309" s="37"/>
      <c r="B309" s="37"/>
      <c r="C309" s="2"/>
      <c r="D309" s="108" t="str">
        <f t="shared" si="16"/>
        <v>a300</v>
      </c>
      <c r="E309" s="48"/>
      <c r="F309" s="2"/>
      <c r="G309" s="2"/>
      <c r="H309" s="108" t="str">
        <f t="shared" si="17"/>
        <v>c300</v>
      </c>
      <c r="I309" s="48"/>
      <c r="J309" s="2"/>
      <c r="K309" s="108" t="str">
        <f t="shared" si="9"/>
        <v>r300</v>
      </c>
      <c r="L309" s="48"/>
      <c r="M309" s="2"/>
      <c r="N309" s="108" t="str">
        <f t="shared" si="18"/>
        <v>p300</v>
      </c>
      <c r="O309" s="48"/>
      <c r="P309" s="97"/>
    </row>
    <row r="310" spans="1:16" ht="14">
      <c r="A310" s="37"/>
      <c r="B310" s="37"/>
      <c r="C310" s="2"/>
      <c r="D310" s="108" t="str">
        <f t="shared" si="16"/>
        <v>a301</v>
      </c>
      <c r="E310" s="48"/>
      <c r="F310" s="2"/>
      <c r="G310" s="2"/>
      <c r="H310" s="108" t="str">
        <f t="shared" si="17"/>
        <v>c301</v>
      </c>
      <c r="I310" s="48"/>
      <c r="J310" s="2"/>
      <c r="K310" s="108" t="str">
        <f t="shared" si="9"/>
        <v>r301</v>
      </c>
      <c r="L310" s="48"/>
      <c r="M310" s="2"/>
      <c r="N310" s="108" t="str">
        <f t="shared" si="18"/>
        <v>p301</v>
      </c>
      <c r="O310" s="48"/>
      <c r="P310" s="97"/>
    </row>
    <row r="311" spans="1:16" ht="14">
      <c r="A311" s="37"/>
      <c r="B311" s="37"/>
      <c r="C311" s="2"/>
      <c r="D311" s="108" t="str">
        <f t="shared" si="16"/>
        <v>a302</v>
      </c>
      <c r="E311" s="48"/>
      <c r="F311" s="2"/>
      <c r="G311" s="2"/>
      <c r="H311" s="108" t="str">
        <f t="shared" si="17"/>
        <v>c302</v>
      </c>
      <c r="I311" s="48"/>
      <c r="J311" s="2"/>
      <c r="K311" s="108" t="str">
        <f t="shared" si="9"/>
        <v>r302</v>
      </c>
      <c r="L311" s="48"/>
      <c r="M311" s="2"/>
      <c r="N311" s="108" t="str">
        <f t="shared" si="18"/>
        <v>p302</v>
      </c>
      <c r="O311" s="48"/>
      <c r="P311" s="97"/>
    </row>
    <row r="312" spans="1:16" ht="14">
      <c r="A312" s="37"/>
      <c r="B312" s="37"/>
      <c r="C312" s="2"/>
      <c r="D312" s="108" t="str">
        <f t="shared" si="16"/>
        <v>a303</v>
      </c>
      <c r="E312" s="48"/>
      <c r="F312" s="2"/>
      <c r="G312" s="2"/>
      <c r="H312" s="108" t="str">
        <f t="shared" si="17"/>
        <v>c303</v>
      </c>
      <c r="I312" s="48"/>
      <c r="J312" s="2"/>
      <c r="K312" s="108" t="str">
        <f t="shared" si="9"/>
        <v>r303</v>
      </c>
      <c r="L312" s="48"/>
      <c r="M312" s="2"/>
      <c r="N312" s="108" t="str">
        <f t="shared" si="18"/>
        <v>p303</v>
      </c>
      <c r="O312" s="48"/>
      <c r="P312" s="97"/>
    </row>
    <row r="313" spans="1:16" ht="14">
      <c r="A313" s="37"/>
      <c r="B313" s="37"/>
      <c r="C313" s="2"/>
      <c r="D313" s="108" t="str">
        <f t="shared" si="16"/>
        <v>a304</v>
      </c>
      <c r="E313" s="48"/>
      <c r="F313" s="2"/>
      <c r="G313" s="2"/>
      <c r="H313" s="108" t="str">
        <f t="shared" si="17"/>
        <v>c304</v>
      </c>
      <c r="I313" s="48"/>
      <c r="J313" s="2"/>
      <c r="K313" s="108" t="str">
        <f t="shared" si="9"/>
        <v>r304</v>
      </c>
      <c r="L313" s="48"/>
      <c r="M313" s="2"/>
      <c r="N313" s="108" t="str">
        <f t="shared" si="18"/>
        <v>p304</v>
      </c>
      <c r="O313" s="48"/>
      <c r="P313" s="97"/>
    </row>
    <row r="314" spans="1:16" ht="14">
      <c r="A314" s="37"/>
      <c r="B314" s="37"/>
      <c r="C314" s="2"/>
      <c r="D314" s="108" t="str">
        <f t="shared" si="16"/>
        <v>a305</v>
      </c>
      <c r="E314" s="48"/>
      <c r="F314" s="2"/>
      <c r="G314" s="2"/>
      <c r="H314" s="108" t="str">
        <f t="shared" si="17"/>
        <v>c305</v>
      </c>
      <c r="I314" s="48"/>
      <c r="J314" s="2"/>
      <c r="K314" s="108" t="str">
        <f t="shared" si="9"/>
        <v>r305</v>
      </c>
      <c r="L314" s="48"/>
      <c r="M314" s="2"/>
      <c r="N314" s="108" t="str">
        <f t="shared" si="18"/>
        <v>p305</v>
      </c>
      <c r="O314" s="48"/>
      <c r="P314" s="97"/>
    </row>
    <row r="315" spans="1:16" ht="14">
      <c r="A315" s="37"/>
      <c r="B315" s="37"/>
      <c r="C315" s="2"/>
      <c r="D315" s="108" t="str">
        <f t="shared" si="16"/>
        <v>a306</v>
      </c>
      <c r="E315" s="48"/>
      <c r="F315" s="2"/>
      <c r="G315" s="2"/>
      <c r="H315" s="108" t="str">
        <f t="shared" si="17"/>
        <v>c306</v>
      </c>
      <c r="I315" s="48"/>
      <c r="J315" s="2"/>
      <c r="K315" s="108" t="str">
        <f t="shared" si="9"/>
        <v>r306</v>
      </c>
      <c r="L315" s="48"/>
      <c r="M315" s="2"/>
      <c r="N315" s="108" t="str">
        <f t="shared" si="18"/>
        <v>p306</v>
      </c>
      <c r="O315" s="48"/>
      <c r="P315" s="97"/>
    </row>
    <row r="316" spans="1:16" ht="14">
      <c r="A316" s="37"/>
      <c r="B316" s="37"/>
      <c r="C316" s="2"/>
      <c r="D316" s="108" t="str">
        <f t="shared" si="16"/>
        <v>a307</v>
      </c>
      <c r="E316" s="48"/>
      <c r="F316" s="2"/>
      <c r="G316" s="2"/>
      <c r="H316" s="108" t="str">
        <f t="shared" si="17"/>
        <v>c307</v>
      </c>
      <c r="I316" s="48"/>
      <c r="J316" s="2"/>
      <c r="K316" s="108" t="str">
        <f t="shared" si="9"/>
        <v>r307</v>
      </c>
      <c r="L316" s="48"/>
      <c r="M316" s="2"/>
      <c r="N316" s="108" t="str">
        <f t="shared" si="18"/>
        <v>p307</v>
      </c>
      <c r="O316" s="48"/>
      <c r="P316" s="97"/>
    </row>
    <row r="317" spans="1:16" ht="14">
      <c r="A317" s="37"/>
      <c r="B317" s="37"/>
      <c r="C317" s="2"/>
      <c r="D317" s="108" t="str">
        <f t="shared" si="16"/>
        <v>a308</v>
      </c>
      <c r="E317" s="48"/>
      <c r="F317" s="2"/>
      <c r="G317" s="2"/>
      <c r="H317" s="108" t="str">
        <f t="shared" si="17"/>
        <v>c308</v>
      </c>
      <c r="I317" s="48"/>
      <c r="J317" s="2"/>
      <c r="K317" s="108" t="str">
        <f t="shared" si="9"/>
        <v>r308</v>
      </c>
      <c r="L317" s="48"/>
      <c r="M317" s="2"/>
      <c r="N317" s="108" t="str">
        <f t="shared" si="18"/>
        <v>p308</v>
      </c>
      <c r="O317" s="48"/>
      <c r="P317" s="97"/>
    </row>
    <row r="318" spans="1:16" ht="14">
      <c r="A318" s="37"/>
      <c r="B318" s="37"/>
      <c r="C318" s="2"/>
      <c r="D318" s="108" t="str">
        <f t="shared" si="16"/>
        <v>a309</v>
      </c>
      <c r="E318" s="48"/>
      <c r="F318" s="2"/>
      <c r="G318" s="2"/>
      <c r="H318" s="108" t="str">
        <f t="shared" si="17"/>
        <v>c309</v>
      </c>
      <c r="I318" s="48"/>
      <c r="J318" s="2"/>
      <c r="K318" s="108" t="str">
        <f t="shared" si="9"/>
        <v>r309</v>
      </c>
      <c r="L318" s="48"/>
      <c r="M318" s="2"/>
      <c r="N318" s="108" t="str">
        <f t="shared" si="18"/>
        <v>p309</v>
      </c>
      <c r="O318" s="48"/>
      <c r="P318" s="97"/>
    </row>
    <row r="319" spans="1:16" ht="14">
      <c r="A319" s="37"/>
      <c r="B319" s="37"/>
      <c r="C319" s="2"/>
      <c r="D319" s="108" t="str">
        <f t="shared" si="16"/>
        <v>a310</v>
      </c>
      <c r="E319" s="48"/>
      <c r="F319" s="2"/>
      <c r="G319" s="2"/>
      <c r="H319" s="108" t="str">
        <f t="shared" si="17"/>
        <v>c310</v>
      </c>
      <c r="I319" s="48"/>
      <c r="J319" s="2"/>
      <c r="K319" s="108" t="str">
        <f t="shared" si="9"/>
        <v>r310</v>
      </c>
      <c r="L319" s="48"/>
      <c r="M319" s="2"/>
      <c r="N319" s="108" t="str">
        <f t="shared" si="18"/>
        <v>p310</v>
      </c>
      <c r="O319" s="48"/>
      <c r="P319" s="97"/>
    </row>
    <row r="320" spans="1:16" ht="14">
      <c r="A320" s="37"/>
      <c r="B320" s="37"/>
      <c r="C320" s="2"/>
      <c r="D320" s="108" t="str">
        <f t="shared" si="16"/>
        <v>a311</v>
      </c>
      <c r="E320" s="48"/>
      <c r="F320" s="2"/>
      <c r="G320" s="2"/>
      <c r="H320" s="108" t="str">
        <f t="shared" si="17"/>
        <v>c311</v>
      </c>
      <c r="I320" s="48"/>
      <c r="J320" s="2"/>
      <c r="K320" s="108" t="str">
        <f t="shared" si="9"/>
        <v>r311</v>
      </c>
      <c r="L320" s="48"/>
      <c r="M320" s="2"/>
      <c r="N320" s="108" t="str">
        <f t="shared" si="18"/>
        <v>p311</v>
      </c>
      <c r="O320" s="48"/>
      <c r="P320" s="97"/>
    </row>
    <row r="321" spans="1:16" ht="14">
      <c r="A321" s="37"/>
      <c r="B321" s="37"/>
      <c r="C321" s="2"/>
      <c r="D321" s="108" t="str">
        <f t="shared" si="16"/>
        <v>a312</v>
      </c>
      <c r="E321" s="48"/>
      <c r="F321" s="2"/>
      <c r="G321" s="2"/>
      <c r="H321" s="108" t="str">
        <f t="shared" si="17"/>
        <v>c312</v>
      </c>
      <c r="I321" s="48"/>
      <c r="J321" s="2"/>
      <c r="K321" s="108" t="str">
        <f t="shared" si="9"/>
        <v>r312</v>
      </c>
      <c r="L321" s="48"/>
      <c r="M321" s="2"/>
      <c r="N321" s="108" t="str">
        <f t="shared" si="18"/>
        <v>p312</v>
      </c>
      <c r="O321" s="48"/>
      <c r="P321" s="97"/>
    </row>
    <row r="322" spans="1:16" ht="14">
      <c r="A322" s="37"/>
      <c r="B322" s="37"/>
      <c r="C322" s="2"/>
      <c r="D322" s="108" t="str">
        <f t="shared" si="16"/>
        <v>a313</v>
      </c>
      <c r="E322" s="48"/>
      <c r="F322" s="2"/>
      <c r="G322" s="2"/>
      <c r="H322" s="108" t="str">
        <f t="shared" si="17"/>
        <v>c313</v>
      </c>
      <c r="I322" s="48"/>
      <c r="J322" s="2"/>
      <c r="K322" s="108" t="str">
        <f t="shared" si="9"/>
        <v>r313</v>
      </c>
      <c r="L322" s="48"/>
      <c r="M322" s="2"/>
      <c r="N322" s="108" t="str">
        <f t="shared" si="18"/>
        <v>p313</v>
      </c>
      <c r="O322" s="48"/>
      <c r="P322" s="97"/>
    </row>
    <row r="323" spans="1:16" ht="14">
      <c r="A323" s="37"/>
      <c r="B323" s="37"/>
      <c r="C323" s="2"/>
      <c r="D323" s="108" t="str">
        <f t="shared" si="16"/>
        <v>a314</v>
      </c>
      <c r="E323" s="48"/>
      <c r="F323" s="2"/>
      <c r="G323" s="2"/>
      <c r="H323" s="108" t="str">
        <f t="shared" si="17"/>
        <v>c314</v>
      </c>
      <c r="I323" s="48"/>
      <c r="J323" s="2"/>
      <c r="K323" s="108" t="str">
        <f t="shared" si="9"/>
        <v>r314</v>
      </c>
      <c r="L323" s="48"/>
      <c r="M323" s="2"/>
      <c r="N323" s="108" t="str">
        <f t="shared" si="18"/>
        <v>p314</v>
      </c>
      <c r="O323" s="48"/>
      <c r="P323" s="97"/>
    </row>
    <row r="324" spans="1:16" ht="14">
      <c r="A324" s="37"/>
      <c r="B324" s="37"/>
      <c r="C324" s="2"/>
      <c r="D324" s="108" t="str">
        <f t="shared" si="16"/>
        <v>a315</v>
      </c>
      <c r="E324" s="48"/>
      <c r="F324" s="2"/>
      <c r="G324" s="2"/>
      <c r="H324" s="108" t="str">
        <f t="shared" si="17"/>
        <v>c315</v>
      </c>
      <c r="I324" s="48"/>
      <c r="J324" s="2"/>
      <c r="K324" s="108" t="str">
        <f t="shared" si="9"/>
        <v>r315</v>
      </c>
      <c r="L324" s="48"/>
      <c r="M324" s="2"/>
      <c r="N324" s="108" t="str">
        <f t="shared" si="18"/>
        <v>p315</v>
      </c>
      <c r="O324" s="48"/>
      <c r="P324" s="97"/>
    </row>
    <row r="325" spans="1:16" ht="14">
      <c r="A325" s="37"/>
      <c r="B325" s="37"/>
      <c r="C325" s="2"/>
      <c r="D325" s="108" t="str">
        <f t="shared" si="16"/>
        <v>a316</v>
      </c>
      <c r="E325" s="48"/>
      <c r="F325" s="2"/>
      <c r="G325" s="2"/>
      <c r="H325" s="108" t="str">
        <f t="shared" si="17"/>
        <v>c316</v>
      </c>
      <c r="I325" s="48"/>
      <c r="J325" s="2"/>
      <c r="K325" s="108" t="str">
        <f t="shared" si="9"/>
        <v>r316</v>
      </c>
      <c r="L325" s="48"/>
      <c r="M325" s="2"/>
      <c r="N325" s="108" t="str">
        <f t="shared" si="18"/>
        <v>p316</v>
      </c>
      <c r="O325" s="48"/>
      <c r="P325" s="97"/>
    </row>
    <row r="326" spans="1:16" ht="14">
      <c r="A326" s="37"/>
      <c r="B326" s="37"/>
      <c r="C326" s="2"/>
      <c r="D326" s="108" t="str">
        <f t="shared" si="16"/>
        <v>a317</v>
      </c>
      <c r="E326" s="48"/>
      <c r="F326" s="2"/>
      <c r="G326" s="2"/>
      <c r="H326" s="108" t="str">
        <f t="shared" si="17"/>
        <v>c317</v>
      </c>
      <c r="I326" s="48"/>
      <c r="J326" s="2"/>
      <c r="K326" s="108" t="str">
        <f t="shared" si="9"/>
        <v>r317</v>
      </c>
      <c r="L326" s="48"/>
      <c r="M326" s="2"/>
      <c r="N326" s="108" t="str">
        <f t="shared" si="18"/>
        <v>p317</v>
      </c>
      <c r="O326" s="48"/>
      <c r="P326" s="97"/>
    </row>
    <row r="327" spans="1:16" ht="14">
      <c r="A327" s="37"/>
      <c r="B327" s="37"/>
      <c r="C327" s="2"/>
      <c r="D327" s="108" t="str">
        <f t="shared" si="16"/>
        <v>a318</v>
      </c>
      <c r="E327" s="48"/>
      <c r="F327" s="2"/>
      <c r="G327" s="2"/>
      <c r="H327" s="108" t="str">
        <f t="shared" si="17"/>
        <v>c318</v>
      </c>
      <c r="I327" s="48"/>
      <c r="J327" s="2"/>
      <c r="K327" s="108" t="str">
        <f t="shared" si="9"/>
        <v>r318</v>
      </c>
      <c r="L327" s="48"/>
      <c r="M327" s="2"/>
      <c r="N327" s="108" t="str">
        <f t="shared" si="18"/>
        <v>p318</v>
      </c>
      <c r="O327" s="48"/>
      <c r="P327" s="97"/>
    </row>
    <row r="328" spans="1:16" ht="14">
      <c r="A328" s="37"/>
      <c r="B328" s="37"/>
      <c r="C328" s="2"/>
      <c r="D328" s="108" t="str">
        <f t="shared" si="16"/>
        <v>a319</v>
      </c>
      <c r="E328" s="48"/>
      <c r="F328" s="2"/>
      <c r="G328" s="2"/>
      <c r="H328" s="108" t="str">
        <f t="shared" si="17"/>
        <v>c319</v>
      </c>
      <c r="I328" s="48"/>
      <c r="J328" s="2"/>
      <c r="K328" s="108" t="str">
        <f t="shared" si="9"/>
        <v>r319</v>
      </c>
      <c r="L328" s="48"/>
      <c r="M328" s="2"/>
      <c r="N328" s="108" t="str">
        <f t="shared" si="18"/>
        <v>p319</v>
      </c>
      <c r="O328" s="48"/>
      <c r="P328" s="97"/>
    </row>
    <row r="329" spans="1:16" ht="14">
      <c r="A329" s="37"/>
      <c r="B329" s="37"/>
      <c r="C329" s="2"/>
      <c r="D329" s="108" t="str">
        <f t="shared" si="16"/>
        <v>a320</v>
      </c>
      <c r="E329" s="48"/>
      <c r="F329" s="2"/>
      <c r="G329" s="2"/>
      <c r="H329" s="108" t="str">
        <f t="shared" si="17"/>
        <v>c320</v>
      </c>
      <c r="I329" s="48"/>
      <c r="J329" s="2"/>
      <c r="K329" s="108" t="str">
        <f t="shared" si="9"/>
        <v>r320</v>
      </c>
      <c r="L329" s="48"/>
      <c r="M329" s="2"/>
      <c r="N329" s="108" t="str">
        <f t="shared" si="18"/>
        <v>p320</v>
      </c>
      <c r="O329" s="48"/>
      <c r="P329" s="97"/>
    </row>
    <row r="330" spans="1:16" ht="14">
      <c r="A330" s="37"/>
      <c r="B330" s="37"/>
      <c r="C330" s="2"/>
      <c r="D330" s="108" t="str">
        <f t="shared" si="16"/>
        <v>a321</v>
      </c>
      <c r="E330" s="48"/>
      <c r="F330" s="2"/>
      <c r="G330" s="2"/>
      <c r="H330" s="108" t="str">
        <f t="shared" si="17"/>
        <v>c321</v>
      </c>
      <c r="I330" s="48"/>
      <c r="J330" s="2"/>
      <c r="K330" s="108" t="str">
        <f t="shared" si="9"/>
        <v>r321</v>
      </c>
      <c r="L330" s="48"/>
      <c r="M330" s="2"/>
      <c r="N330" s="108" t="str">
        <f t="shared" si="18"/>
        <v>p321</v>
      </c>
      <c r="O330" s="48"/>
      <c r="P330" s="97"/>
    </row>
    <row r="331" spans="1:16" ht="14">
      <c r="A331" s="37"/>
      <c r="B331" s="37"/>
      <c r="C331" s="2"/>
      <c r="D331" s="108" t="str">
        <f t="shared" ref="D331:D394" si="19">"a"&amp;ROW()-9</f>
        <v>a322</v>
      </c>
      <c r="E331" s="48"/>
      <c r="F331" s="2"/>
      <c r="G331" s="2"/>
      <c r="H331" s="108" t="str">
        <f t="shared" ref="H331:H394" si="20">"c"&amp;ROW()-9</f>
        <v>c322</v>
      </c>
      <c r="I331" s="48"/>
      <c r="J331" s="2"/>
      <c r="K331" s="108" t="str">
        <f t="shared" si="9"/>
        <v>r322</v>
      </c>
      <c r="L331" s="48"/>
      <c r="M331" s="2"/>
      <c r="N331" s="108" t="str">
        <f t="shared" ref="N331:N394" si="21">"p"&amp;ROW()-9</f>
        <v>p322</v>
      </c>
      <c r="O331" s="48"/>
      <c r="P331" s="97"/>
    </row>
    <row r="332" spans="1:16" ht="14">
      <c r="A332" s="37"/>
      <c r="B332" s="37"/>
      <c r="C332" s="2"/>
      <c r="D332" s="108" t="str">
        <f t="shared" si="19"/>
        <v>a323</v>
      </c>
      <c r="E332" s="48"/>
      <c r="F332" s="2"/>
      <c r="G332" s="2"/>
      <c r="H332" s="108" t="str">
        <f t="shared" si="20"/>
        <v>c323</v>
      </c>
      <c r="I332" s="48"/>
      <c r="J332" s="2"/>
      <c r="K332" s="108" t="str">
        <f t="shared" si="9"/>
        <v>r323</v>
      </c>
      <c r="L332" s="48"/>
      <c r="M332" s="2"/>
      <c r="N332" s="108" t="str">
        <f t="shared" si="21"/>
        <v>p323</v>
      </c>
      <c r="O332" s="48"/>
      <c r="P332" s="97"/>
    </row>
    <row r="333" spans="1:16" ht="14">
      <c r="A333" s="37"/>
      <c r="B333" s="37"/>
      <c r="C333" s="2"/>
      <c r="D333" s="108" t="str">
        <f t="shared" si="19"/>
        <v>a324</v>
      </c>
      <c r="E333" s="48"/>
      <c r="F333" s="2"/>
      <c r="G333" s="2"/>
      <c r="H333" s="108" t="str">
        <f t="shared" si="20"/>
        <v>c324</v>
      </c>
      <c r="I333" s="48"/>
      <c r="J333" s="2"/>
      <c r="K333" s="108" t="str">
        <f t="shared" si="9"/>
        <v>r324</v>
      </c>
      <c r="L333" s="48"/>
      <c r="M333" s="2"/>
      <c r="N333" s="108" t="str">
        <f t="shared" si="21"/>
        <v>p324</v>
      </c>
      <c r="O333" s="48"/>
      <c r="P333" s="97"/>
    </row>
    <row r="334" spans="1:16" ht="14">
      <c r="A334" s="37"/>
      <c r="B334" s="37"/>
      <c r="C334" s="2"/>
      <c r="D334" s="108" t="str">
        <f t="shared" si="19"/>
        <v>a325</v>
      </c>
      <c r="E334" s="48"/>
      <c r="F334" s="2"/>
      <c r="G334" s="2"/>
      <c r="H334" s="108" t="str">
        <f t="shared" si="20"/>
        <v>c325</v>
      </c>
      <c r="I334" s="48"/>
      <c r="J334" s="2"/>
      <c r="K334" s="108" t="str">
        <f t="shared" si="9"/>
        <v>r325</v>
      </c>
      <c r="L334" s="48"/>
      <c r="M334" s="2"/>
      <c r="N334" s="108" t="str">
        <f t="shared" si="21"/>
        <v>p325</v>
      </c>
      <c r="O334" s="48"/>
      <c r="P334" s="97"/>
    </row>
    <row r="335" spans="1:16" ht="14">
      <c r="A335" s="37"/>
      <c r="B335" s="37"/>
      <c r="C335" s="2"/>
      <c r="D335" s="108" t="str">
        <f t="shared" si="19"/>
        <v>a326</v>
      </c>
      <c r="E335" s="48"/>
      <c r="F335" s="2"/>
      <c r="G335" s="2"/>
      <c r="H335" s="108" t="str">
        <f t="shared" si="20"/>
        <v>c326</v>
      </c>
      <c r="I335" s="48"/>
      <c r="J335" s="2"/>
      <c r="K335" s="108" t="str">
        <f t="shared" si="9"/>
        <v>r326</v>
      </c>
      <c r="L335" s="48"/>
      <c r="M335" s="2"/>
      <c r="N335" s="108" t="str">
        <f t="shared" si="21"/>
        <v>p326</v>
      </c>
      <c r="O335" s="48"/>
      <c r="P335" s="97"/>
    </row>
    <row r="336" spans="1:16" ht="14">
      <c r="A336" s="37"/>
      <c r="B336" s="37"/>
      <c r="C336" s="2"/>
      <c r="D336" s="108" t="str">
        <f t="shared" si="19"/>
        <v>a327</v>
      </c>
      <c r="E336" s="48"/>
      <c r="F336" s="2"/>
      <c r="G336" s="2"/>
      <c r="H336" s="108" t="str">
        <f t="shared" si="20"/>
        <v>c327</v>
      </c>
      <c r="I336" s="48"/>
      <c r="J336" s="2"/>
      <c r="K336" s="108" t="str">
        <f t="shared" si="9"/>
        <v>r327</v>
      </c>
      <c r="L336" s="48"/>
      <c r="M336" s="2"/>
      <c r="N336" s="108" t="str">
        <f t="shared" si="21"/>
        <v>p327</v>
      </c>
      <c r="O336" s="48"/>
      <c r="P336" s="97"/>
    </row>
    <row r="337" spans="1:16" ht="14">
      <c r="A337" s="37"/>
      <c r="B337" s="37"/>
      <c r="C337" s="2"/>
      <c r="D337" s="108" t="str">
        <f t="shared" si="19"/>
        <v>a328</v>
      </c>
      <c r="E337" s="48"/>
      <c r="F337" s="2"/>
      <c r="G337" s="2"/>
      <c r="H337" s="108" t="str">
        <f t="shared" si="20"/>
        <v>c328</v>
      </c>
      <c r="I337" s="48"/>
      <c r="J337" s="2"/>
      <c r="K337" s="108" t="str">
        <f t="shared" si="9"/>
        <v>r328</v>
      </c>
      <c r="L337" s="48"/>
      <c r="M337" s="2"/>
      <c r="N337" s="108" t="str">
        <f t="shared" si="21"/>
        <v>p328</v>
      </c>
      <c r="O337" s="48"/>
      <c r="P337" s="97"/>
    </row>
    <row r="338" spans="1:16" ht="14">
      <c r="A338" s="37"/>
      <c r="B338" s="37"/>
      <c r="C338" s="2"/>
      <c r="D338" s="108" t="str">
        <f t="shared" si="19"/>
        <v>a329</v>
      </c>
      <c r="E338" s="48"/>
      <c r="F338" s="2"/>
      <c r="G338" s="2"/>
      <c r="H338" s="108" t="str">
        <f t="shared" si="20"/>
        <v>c329</v>
      </c>
      <c r="I338" s="48"/>
      <c r="J338" s="2"/>
      <c r="K338" s="108" t="str">
        <f t="shared" si="9"/>
        <v>r329</v>
      </c>
      <c r="L338" s="48"/>
      <c r="M338" s="2"/>
      <c r="N338" s="108" t="str">
        <f t="shared" si="21"/>
        <v>p329</v>
      </c>
      <c r="O338" s="48"/>
      <c r="P338" s="97"/>
    </row>
    <row r="339" spans="1:16" ht="14">
      <c r="A339" s="37"/>
      <c r="B339" s="37"/>
      <c r="C339" s="2"/>
      <c r="D339" s="108" t="str">
        <f t="shared" si="19"/>
        <v>a330</v>
      </c>
      <c r="E339" s="48"/>
      <c r="F339" s="2"/>
      <c r="G339" s="2"/>
      <c r="H339" s="108" t="str">
        <f t="shared" si="20"/>
        <v>c330</v>
      </c>
      <c r="I339" s="48"/>
      <c r="J339" s="2"/>
      <c r="K339" s="108" t="str">
        <f t="shared" si="9"/>
        <v>r330</v>
      </c>
      <c r="L339" s="48"/>
      <c r="M339" s="2"/>
      <c r="N339" s="108" t="str">
        <f t="shared" si="21"/>
        <v>p330</v>
      </c>
      <c r="O339" s="48"/>
      <c r="P339" s="97"/>
    </row>
    <row r="340" spans="1:16" ht="14">
      <c r="A340" s="37"/>
      <c r="B340" s="37"/>
      <c r="C340" s="2"/>
      <c r="D340" s="108" t="str">
        <f t="shared" si="19"/>
        <v>a331</v>
      </c>
      <c r="E340" s="48"/>
      <c r="F340" s="2"/>
      <c r="G340" s="2"/>
      <c r="H340" s="108" t="str">
        <f t="shared" si="20"/>
        <v>c331</v>
      </c>
      <c r="I340" s="48"/>
      <c r="J340" s="2"/>
      <c r="K340" s="108" t="str">
        <f t="shared" si="9"/>
        <v>r331</v>
      </c>
      <c r="L340" s="48"/>
      <c r="M340" s="2"/>
      <c r="N340" s="108" t="str">
        <f t="shared" si="21"/>
        <v>p331</v>
      </c>
      <c r="O340" s="48"/>
      <c r="P340" s="97"/>
    </row>
    <row r="341" spans="1:16" ht="14">
      <c r="A341" s="37"/>
      <c r="B341" s="37"/>
      <c r="C341" s="2"/>
      <c r="D341" s="108" t="str">
        <f t="shared" si="19"/>
        <v>a332</v>
      </c>
      <c r="E341" s="48"/>
      <c r="F341" s="2"/>
      <c r="G341" s="2"/>
      <c r="H341" s="108" t="str">
        <f t="shared" si="20"/>
        <v>c332</v>
      </c>
      <c r="I341" s="48"/>
      <c r="J341" s="2"/>
      <c r="K341" s="108" t="str">
        <f t="shared" si="9"/>
        <v>r332</v>
      </c>
      <c r="L341" s="48"/>
      <c r="M341" s="2"/>
      <c r="N341" s="108" t="str">
        <f t="shared" si="21"/>
        <v>p332</v>
      </c>
      <c r="O341" s="48"/>
      <c r="P341" s="97"/>
    </row>
    <row r="342" spans="1:16" ht="14">
      <c r="A342" s="37"/>
      <c r="B342" s="37"/>
      <c r="C342" s="2"/>
      <c r="D342" s="108" t="str">
        <f t="shared" si="19"/>
        <v>a333</v>
      </c>
      <c r="E342" s="48"/>
      <c r="F342" s="2"/>
      <c r="G342" s="2"/>
      <c r="H342" s="108" t="str">
        <f t="shared" si="20"/>
        <v>c333</v>
      </c>
      <c r="I342" s="48"/>
      <c r="J342" s="2"/>
      <c r="K342" s="108" t="str">
        <f t="shared" si="9"/>
        <v>r333</v>
      </c>
      <c r="L342" s="48"/>
      <c r="M342" s="2"/>
      <c r="N342" s="108" t="str">
        <f t="shared" si="21"/>
        <v>p333</v>
      </c>
      <c r="O342" s="48"/>
      <c r="P342" s="97"/>
    </row>
    <row r="343" spans="1:16" ht="14">
      <c r="A343" s="37"/>
      <c r="B343" s="37"/>
      <c r="C343" s="2"/>
      <c r="D343" s="108" t="str">
        <f t="shared" si="19"/>
        <v>a334</v>
      </c>
      <c r="E343" s="48"/>
      <c r="F343" s="2"/>
      <c r="G343" s="2"/>
      <c r="H343" s="108" t="str">
        <f t="shared" si="20"/>
        <v>c334</v>
      </c>
      <c r="I343" s="48"/>
      <c r="J343" s="2"/>
      <c r="K343" s="108" t="str">
        <f t="shared" si="9"/>
        <v>r334</v>
      </c>
      <c r="L343" s="48"/>
      <c r="M343" s="2"/>
      <c r="N343" s="108" t="str">
        <f t="shared" si="21"/>
        <v>p334</v>
      </c>
      <c r="O343" s="48"/>
      <c r="P343" s="97"/>
    </row>
    <row r="344" spans="1:16" ht="14">
      <c r="A344" s="37"/>
      <c r="B344" s="37"/>
      <c r="C344" s="2"/>
      <c r="D344" s="108" t="str">
        <f t="shared" si="19"/>
        <v>a335</v>
      </c>
      <c r="E344" s="48"/>
      <c r="F344" s="2"/>
      <c r="G344" s="2"/>
      <c r="H344" s="108" t="str">
        <f t="shared" si="20"/>
        <v>c335</v>
      </c>
      <c r="I344" s="48"/>
      <c r="J344" s="2"/>
      <c r="K344" s="108" t="str">
        <f t="shared" si="9"/>
        <v>r335</v>
      </c>
      <c r="L344" s="48"/>
      <c r="M344" s="2"/>
      <c r="N344" s="108" t="str">
        <f t="shared" si="21"/>
        <v>p335</v>
      </c>
      <c r="O344" s="48"/>
      <c r="P344" s="97"/>
    </row>
    <row r="345" spans="1:16" ht="14">
      <c r="A345" s="37"/>
      <c r="B345" s="37"/>
      <c r="C345" s="2"/>
      <c r="D345" s="108" t="str">
        <f t="shared" si="19"/>
        <v>a336</v>
      </c>
      <c r="E345" s="48"/>
      <c r="F345" s="2"/>
      <c r="G345" s="2"/>
      <c r="H345" s="108" t="str">
        <f t="shared" si="20"/>
        <v>c336</v>
      </c>
      <c r="I345" s="48"/>
      <c r="J345" s="2"/>
      <c r="K345" s="108" t="str">
        <f t="shared" si="9"/>
        <v>r336</v>
      </c>
      <c r="L345" s="48"/>
      <c r="M345" s="2"/>
      <c r="N345" s="108" t="str">
        <f t="shared" si="21"/>
        <v>p336</v>
      </c>
      <c r="O345" s="48"/>
      <c r="P345" s="97"/>
    </row>
    <row r="346" spans="1:16" ht="14">
      <c r="A346" s="37"/>
      <c r="B346" s="37"/>
      <c r="C346" s="2"/>
      <c r="D346" s="108" t="str">
        <f t="shared" si="19"/>
        <v>a337</v>
      </c>
      <c r="E346" s="48"/>
      <c r="F346" s="2"/>
      <c r="G346" s="2"/>
      <c r="H346" s="108" t="str">
        <f t="shared" si="20"/>
        <v>c337</v>
      </c>
      <c r="I346" s="48"/>
      <c r="J346" s="2"/>
      <c r="K346" s="108" t="str">
        <f t="shared" si="9"/>
        <v>r337</v>
      </c>
      <c r="L346" s="48"/>
      <c r="M346" s="2"/>
      <c r="N346" s="108" t="str">
        <f t="shared" si="21"/>
        <v>p337</v>
      </c>
      <c r="O346" s="48"/>
      <c r="P346" s="97"/>
    </row>
    <row r="347" spans="1:16" ht="14">
      <c r="A347" s="37"/>
      <c r="B347" s="37"/>
      <c r="C347" s="2"/>
      <c r="D347" s="108" t="str">
        <f t="shared" si="19"/>
        <v>a338</v>
      </c>
      <c r="E347" s="48"/>
      <c r="F347" s="2"/>
      <c r="G347" s="2"/>
      <c r="H347" s="108" t="str">
        <f t="shared" si="20"/>
        <v>c338</v>
      </c>
      <c r="I347" s="48"/>
      <c r="J347" s="2"/>
      <c r="K347" s="108" t="str">
        <f t="shared" si="9"/>
        <v>r338</v>
      </c>
      <c r="L347" s="48"/>
      <c r="M347" s="2"/>
      <c r="N347" s="108" t="str">
        <f t="shared" si="21"/>
        <v>p338</v>
      </c>
      <c r="O347" s="48"/>
      <c r="P347" s="97"/>
    </row>
    <row r="348" spans="1:16" ht="14">
      <c r="A348" s="37"/>
      <c r="B348" s="37"/>
      <c r="C348" s="2"/>
      <c r="D348" s="108" t="str">
        <f t="shared" si="19"/>
        <v>a339</v>
      </c>
      <c r="E348" s="48"/>
      <c r="F348" s="2"/>
      <c r="G348" s="2"/>
      <c r="H348" s="108" t="str">
        <f t="shared" si="20"/>
        <v>c339</v>
      </c>
      <c r="I348" s="48"/>
      <c r="J348" s="2"/>
      <c r="K348" s="108" t="str">
        <f t="shared" si="9"/>
        <v>r339</v>
      </c>
      <c r="L348" s="48"/>
      <c r="M348" s="2"/>
      <c r="N348" s="108" t="str">
        <f t="shared" si="21"/>
        <v>p339</v>
      </c>
      <c r="O348" s="48"/>
      <c r="P348" s="97"/>
    </row>
    <row r="349" spans="1:16" ht="14">
      <c r="A349" s="37"/>
      <c r="B349" s="37"/>
      <c r="C349" s="2"/>
      <c r="D349" s="108" t="str">
        <f t="shared" si="19"/>
        <v>a340</v>
      </c>
      <c r="E349" s="48"/>
      <c r="F349" s="2"/>
      <c r="G349" s="2"/>
      <c r="H349" s="108" t="str">
        <f t="shared" si="20"/>
        <v>c340</v>
      </c>
      <c r="I349" s="48"/>
      <c r="J349" s="2"/>
      <c r="K349" s="108" t="str">
        <f t="shared" si="9"/>
        <v>r340</v>
      </c>
      <c r="L349" s="48"/>
      <c r="M349" s="2"/>
      <c r="N349" s="108" t="str">
        <f t="shared" si="21"/>
        <v>p340</v>
      </c>
      <c r="O349" s="48"/>
      <c r="P349" s="97"/>
    </row>
    <row r="350" spans="1:16" ht="14">
      <c r="A350" s="37"/>
      <c r="B350" s="37"/>
      <c r="C350" s="2"/>
      <c r="D350" s="108" t="str">
        <f t="shared" si="19"/>
        <v>a341</v>
      </c>
      <c r="E350" s="48"/>
      <c r="F350" s="2"/>
      <c r="G350" s="2"/>
      <c r="H350" s="108" t="str">
        <f t="shared" si="20"/>
        <v>c341</v>
      </c>
      <c r="I350" s="48"/>
      <c r="J350" s="2"/>
      <c r="K350" s="108" t="str">
        <f t="shared" si="9"/>
        <v>r341</v>
      </c>
      <c r="L350" s="48"/>
      <c r="M350" s="2"/>
      <c r="N350" s="108" t="str">
        <f t="shared" si="21"/>
        <v>p341</v>
      </c>
      <c r="O350" s="48"/>
      <c r="P350" s="97"/>
    </row>
    <row r="351" spans="1:16" ht="14">
      <c r="A351" s="37"/>
      <c r="B351" s="37"/>
      <c r="C351" s="2"/>
      <c r="D351" s="108" t="str">
        <f t="shared" si="19"/>
        <v>a342</v>
      </c>
      <c r="E351" s="48"/>
      <c r="F351" s="2"/>
      <c r="G351" s="2"/>
      <c r="H351" s="108" t="str">
        <f t="shared" si="20"/>
        <v>c342</v>
      </c>
      <c r="I351" s="48"/>
      <c r="J351" s="2"/>
      <c r="K351" s="108" t="str">
        <f t="shared" si="9"/>
        <v>r342</v>
      </c>
      <c r="L351" s="48"/>
      <c r="M351" s="2"/>
      <c r="N351" s="108" t="str">
        <f t="shared" si="21"/>
        <v>p342</v>
      </c>
      <c r="O351" s="48"/>
      <c r="P351" s="97"/>
    </row>
    <row r="352" spans="1:16" ht="14">
      <c r="A352" s="37"/>
      <c r="B352" s="37"/>
      <c r="C352" s="2"/>
      <c r="D352" s="108" t="str">
        <f t="shared" si="19"/>
        <v>a343</v>
      </c>
      <c r="E352" s="48"/>
      <c r="F352" s="2"/>
      <c r="G352" s="2"/>
      <c r="H352" s="108" t="str">
        <f t="shared" si="20"/>
        <v>c343</v>
      </c>
      <c r="I352" s="48"/>
      <c r="J352" s="2"/>
      <c r="K352" s="108" t="str">
        <f t="shared" si="9"/>
        <v>r343</v>
      </c>
      <c r="L352" s="48"/>
      <c r="M352" s="2"/>
      <c r="N352" s="108" t="str">
        <f t="shared" si="21"/>
        <v>p343</v>
      </c>
      <c r="O352" s="48"/>
      <c r="P352" s="97"/>
    </row>
    <row r="353" spans="1:16" ht="14">
      <c r="A353" s="37"/>
      <c r="B353" s="37"/>
      <c r="C353" s="2"/>
      <c r="D353" s="108" t="str">
        <f t="shared" si="19"/>
        <v>a344</v>
      </c>
      <c r="E353" s="48"/>
      <c r="F353" s="2"/>
      <c r="G353" s="2"/>
      <c r="H353" s="108" t="str">
        <f t="shared" si="20"/>
        <v>c344</v>
      </c>
      <c r="I353" s="48"/>
      <c r="J353" s="2"/>
      <c r="K353" s="108" t="str">
        <f t="shared" si="9"/>
        <v>r344</v>
      </c>
      <c r="L353" s="48"/>
      <c r="M353" s="2"/>
      <c r="N353" s="108" t="str">
        <f t="shared" si="21"/>
        <v>p344</v>
      </c>
      <c r="O353" s="48"/>
      <c r="P353" s="97"/>
    </row>
    <row r="354" spans="1:16" ht="14">
      <c r="A354" s="37"/>
      <c r="B354" s="37"/>
      <c r="C354" s="2"/>
      <c r="D354" s="108" t="str">
        <f t="shared" si="19"/>
        <v>a345</v>
      </c>
      <c r="E354" s="48"/>
      <c r="F354" s="2"/>
      <c r="G354" s="2"/>
      <c r="H354" s="108" t="str">
        <f t="shared" si="20"/>
        <v>c345</v>
      </c>
      <c r="I354" s="48"/>
      <c r="J354" s="2"/>
      <c r="K354" s="108" t="str">
        <f t="shared" si="9"/>
        <v>r345</v>
      </c>
      <c r="L354" s="48"/>
      <c r="M354" s="2"/>
      <c r="N354" s="108" t="str">
        <f t="shared" si="21"/>
        <v>p345</v>
      </c>
      <c r="O354" s="48"/>
      <c r="P354" s="97"/>
    </row>
    <row r="355" spans="1:16" ht="14">
      <c r="A355" s="37"/>
      <c r="B355" s="37"/>
      <c r="C355" s="2"/>
      <c r="D355" s="108" t="str">
        <f t="shared" si="19"/>
        <v>a346</v>
      </c>
      <c r="E355" s="48"/>
      <c r="F355" s="2"/>
      <c r="G355" s="2"/>
      <c r="H355" s="108" t="str">
        <f t="shared" si="20"/>
        <v>c346</v>
      </c>
      <c r="I355" s="48"/>
      <c r="J355" s="2"/>
      <c r="K355" s="108" t="str">
        <f t="shared" si="9"/>
        <v>r346</v>
      </c>
      <c r="L355" s="48"/>
      <c r="M355" s="2"/>
      <c r="N355" s="108" t="str">
        <f t="shared" si="21"/>
        <v>p346</v>
      </c>
      <c r="O355" s="48"/>
      <c r="P355" s="97"/>
    </row>
    <row r="356" spans="1:16" ht="14">
      <c r="A356" s="37"/>
      <c r="B356" s="37"/>
      <c r="C356" s="2"/>
      <c r="D356" s="108" t="str">
        <f t="shared" si="19"/>
        <v>a347</v>
      </c>
      <c r="E356" s="48"/>
      <c r="F356" s="2"/>
      <c r="G356" s="2"/>
      <c r="H356" s="108" t="str">
        <f t="shared" si="20"/>
        <v>c347</v>
      </c>
      <c r="I356" s="48"/>
      <c r="J356" s="2"/>
      <c r="K356" s="108" t="str">
        <f t="shared" si="9"/>
        <v>r347</v>
      </c>
      <c r="L356" s="48"/>
      <c r="M356" s="2"/>
      <c r="N356" s="108" t="str">
        <f t="shared" si="21"/>
        <v>p347</v>
      </c>
      <c r="O356" s="48"/>
      <c r="P356" s="97"/>
    </row>
    <row r="357" spans="1:16" ht="14">
      <c r="A357" s="37"/>
      <c r="B357" s="37"/>
      <c r="C357" s="2"/>
      <c r="D357" s="108" t="str">
        <f t="shared" si="19"/>
        <v>a348</v>
      </c>
      <c r="E357" s="48"/>
      <c r="F357" s="2"/>
      <c r="G357" s="2"/>
      <c r="H357" s="108" t="str">
        <f t="shared" si="20"/>
        <v>c348</v>
      </c>
      <c r="I357" s="48"/>
      <c r="J357" s="2"/>
      <c r="K357" s="108" t="str">
        <f t="shared" si="9"/>
        <v>r348</v>
      </c>
      <c r="L357" s="48"/>
      <c r="M357" s="2"/>
      <c r="N357" s="108" t="str">
        <f t="shared" si="21"/>
        <v>p348</v>
      </c>
      <c r="O357" s="48"/>
      <c r="P357" s="97"/>
    </row>
    <row r="358" spans="1:16" ht="14">
      <c r="A358" s="37"/>
      <c r="B358" s="37"/>
      <c r="C358" s="2"/>
      <c r="D358" s="108" t="str">
        <f t="shared" si="19"/>
        <v>a349</v>
      </c>
      <c r="E358" s="48"/>
      <c r="F358" s="2"/>
      <c r="G358" s="2"/>
      <c r="H358" s="108" t="str">
        <f t="shared" si="20"/>
        <v>c349</v>
      </c>
      <c r="I358" s="48"/>
      <c r="J358" s="2"/>
      <c r="K358" s="108" t="str">
        <f t="shared" si="9"/>
        <v>r349</v>
      </c>
      <c r="L358" s="48"/>
      <c r="M358" s="2"/>
      <c r="N358" s="108" t="str">
        <f t="shared" si="21"/>
        <v>p349</v>
      </c>
      <c r="O358" s="48"/>
      <c r="P358" s="97"/>
    </row>
    <row r="359" spans="1:16" ht="14">
      <c r="A359" s="37"/>
      <c r="B359" s="37"/>
      <c r="C359" s="2"/>
      <c r="D359" s="108" t="str">
        <f t="shared" si="19"/>
        <v>a350</v>
      </c>
      <c r="E359" s="48"/>
      <c r="F359" s="2"/>
      <c r="G359" s="2"/>
      <c r="H359" s="108" t="str">
        <f t="shared" si="20"/>
        <v>c350</v>
      </c>
      <c r="I359" s="48"/>
      <c r="J359" s="2"/>
      <c r="K359" s="108" t="str">
        <f t="shared" si="9"/>
        <v>r350</v>
      </c>
      <c r="L359" s="48"/>
      <c r="M359" s="2"/>
      <c r="N359" s="108" t="str">
        <f t="shared" si="21"/>
        <v>p350</v>
      </c>
      <c r="O359" s="48"/>
      <c r="P359" s="97"/>
    </row>
    <row r="360" spans="1:16" ht="14">
      <c r="A360" s="37"/>
      <c r="B360" s="37"/>
      <c r="C360" s="2"/>
      <c r="D360" s="108" t="str">
        <f t="shared" si="19"/>
        <v>a351</v>
      </c>
      <c r="E360" s="48"/>
      <c r="F360" s="2"/>
      <c r="G360" s="2"/>
      <c r="H360" s="108" t="str">
        <f t="shared" si="20"/>
        <v>c351</v>
      </c>
      <c r="I360" s="48"/>
      <c r="J360" s="2"/>
      <c r="K360" s="108" t="str">
        <f t="shared" si="9"/>
        <v>r351</v>
      </c>
      <c r="L360" s="48"/>
      <c r="M360" s="2"/>
      <c r="N360" s="108" t="str">
        <f t="shared" si="21"/>
        <v>p351</v>
      </c>
      <c r="O360" s="48"/>
      <c r="P360" s="97"/>
    </row>
    <row r="361" spans="1:16" ht="14">
      <c r="A361" s="37"/>
      <c r="B361" s="37"/>
      <c r="C361" s="2"/>
      <c r="D361" s="108" t="str">
        <f t="shared" si="19"/>
        <v>a352</v>
      </c>
      <c r="E361" s="48"/>
      <c r="F361" s="2"/>
      <c r="G361" s="2"/>
      <c r="H361" s="108" t="str">
        <f t="shared" si="20"/>
        <v>c352</v>
      </c>
      <c r="I361" s="48"/>
      <c r="J361" s="2"/>
      <c r="K361" s="108" t="str">
        <f t="shared" si="9"/>
        <v>r352</v>
      </c>
      <c r="L361" s="48"/>
      <c r="M361" s="2"/>
      <c r="N361" s="108" t="str">
        <f t="shared" si="21"/>
        <v>p352</v>
      </c>
      <c r="O361" s="48"/>
      <c r="P361" s="97"/>
    </row>
    <row r="362" spans="1:16" ht="14">
      <c r="A362" s="37"/>
      <c r="B362" s="37"/>
      <c r="C362" s="2"/>
      <c r="D362" s="108" t="str">
        <f t="shared" si="19"/>
        <v>a353</v>
      </c>
      <c r="E362" s="48"/>
      <c r="F362" s="2"/>
      <c r="G362" s="2"/>
      <c r="H362" s="108" t="str">
        <f t="shared" si="20"/>
        <v>c353</v>
      </c>
      <c r="I362" s="48"/>
      <c r="J362" s="2"/>
      <c r="K362" s="108" t="str">
        <f t="shared" si="9"/>
        <v>r353</v>
      </c>
      <c r="L362" s="48"/>
      <c r="M362" s="2"/>
      <c r="N362" s="108" t="str">
        <f t="shared" si="21"/>
        <v>p353</v>
      </c>
      <c r="O362" s="48"/>
      <c r="P362" s="97"/>
    </row>
    <row r="363" spans="1:16" ht="14">
      <c r="A363" s="37"/>
      <c r="B363" s="37"/>
      <c r="C363" s="2"/>
      <c r="D363" s="108" t="str">
        <f t="shared" si="19"/>
        <v>a354</v>
      </c>
      <c r="E363" s="48"/>
      <c r="F363" s="2"/>
      <c r="G363" s="2"/>
      <c r="H363" s="108" t="str">
        <f t="shared" si="20"/>
        <v>c354</v>
      </c>
      <c r="I363" s="48"/>
      <c r="J363" s="2"/>
      <c r="K363" s="108" t="str">
        <f t="shared" si="9"/>
        <v>r354</v>
      </c>
      <c r="L363" s="48"/>
      <c r="M363" s="2"/>
      <c r="N363" s="108" t="str">
        <f t="shared" si="21"/>
        <v>p354</v>
      </c>
      <c r="O363" s="48"/>
      <c r="P363" s="97"/>
    </row>
    <row r="364" spans="1:16" ht="14">
      <c r="A364" s="37"/>
      <c r="B364" s="37"/>
      <c r="C364" s="2"/>
      <c r="D364" s="108" t="str">
        <f t="shared" si="19"/>
        <v>a355</v>
      </c>
      <c r="E364" s="48"/>
      <c r="F364" s="2"/>
      <c r="G364" s="2"/>
      <c r="H364" s="108" t="str">
        <f t="shared" si="20"/>
        <v>c355</v>
      </c>
      <c r="I364" s="48"/>
      <c r="J364" s="2"/>
      <c r="K364" s="108" t="str">
        <f t="shared" ref="K364:K577" si="22">"r"&amp;ROW()-9</f>
        <v>r355</v>
      </c>
      <c r="L364" s="48"/>
      <c r="M364" s="2"/>
      <c r="N364" s="108" t="str">
        <f t="shared" si="21"/>
        <v>p355</v>
      </c>
      <c r="O364" s="48"/>
      <c r="P364" s="97"/>
    </row>
    <row r="365" spans="1:16" ht="14">
      <c r="A365" s="37"/>
      <c r="B365" s="37"/>
      <c r="C365" s="2"/>
      <c r="D365" s="108" t="str">
        <f t="shared" si="19"/>
        <v>a356</v>
      </c>
      <c r="E365" s="48"/>
      <c r="F365" s="2"/>
      <c r="G365" s="2"/>
      <c r="H365" s="108" t="str">
        <f t="shared" si="20"/>
        <v>c356</v>
      </c>
      <c r="I365" s="48"/>
      <c r="J365" s="2"/>
      <c r="K365" s="108" t="str">
        <f t="shared" si="22"/>
        <v>r356</v>
      </c>
      <c r="L365" s="48"/>
      <c r="M365" s="2"/>
      <c r="N365" s="108" t="str">
        <f t="shared" si="21"/>
        <v>p356</v>
      </c>
      <c r="O365" s="48"/>
      <c r="P365" s="97"/>
    </row>
    <row r="366" spans="1:16" ht="14">
      <c r="A366" s="37"/>
      <c r="B366" s="37"/>
      <c r="C366" s="2"/>
      <c r="D366" s="108" t="str">
        <f t="shared" si="19"/>
        <v>a357</v>
      </c>
      <c r="E366" s="48"/>
      <c r="F366" s="2"/>
      <c r="G366" s="2"/>
      <c r="H366" s="108" t="str">
        <f t="shared" si="20"/>
        <v>c357</v>
      </c>
      <c r="I366" s="48"/>
      <c r="J366" s="2"/>
      <c r="K366" s="108" t="str">
        <f t="shared" si="22"/>
        <v>r357</v>
      </c>
      <c r="L366" s="48"/>
      <c r="M366" s="2"/>
      <c r="N366" s="108" t="str">
        <f t="shared" si="21"/>
        <v>p357</v>
      </c>
      <c r="O366" s="48"/>
      <c r="P366" s="97"/>
    </row>
    <row r="367" spans="1:16" ht="14">
      <c r="A367" s="37"/>
      <c r="B367" s="37"/>
      <c r="C367" s="2"/>
      <c r="D367" s="108" t="str">
        <f t="shared" si="19"/>
        <v>a358</v>
      </c>
      <c r="E367" s="48"/>
      <c r="F367" s="2"/>
      <c r="G367" s="2"/>
      <c r="H367" s="108" t="str">
        <f t="shared" si="20"/>
        <v>c358</v>
      </c>
      <c r="I367" s="48"/>
      <c r="J367" s="2"/>
      <c r="K367" s="108" t="str">
        <f t="shared" si="22"/>
        <v>r358</v>
      </c>
      <c r="L367" s="48"/>
      <c r="M367" s="2"/>
      <c r="N367" s="108" t="str">
        <f t="shared" si="21"/>
        <v>p358</v>
      </c>
      <c r="O367" s="48"/>
      <c r="P367" s="97"/>
    </row>
    <row r="368" spans="1:16" ht="14">
      <c r="A368" s="37"/>
      <c r="B368" s="37"/>
      <c r="C368" s="2"/>
      <c r="D368" s="108" t="str">
        <f t="shared" si="19"/>
        <v>a359</v>
      </c>
      <c r="E368" s="48"/>
      <c r="F368" s="2"/>
      <c r="G368" s="2"/>
      <c r="H368" s="108" t="str">
        <f t="shared" si="20"/>
        <v>c359</v>
      </c>
      <c r="I368" s="48"/>
      <c r="J368" s="2"/>
      <c r="K368" s="108" t="str">
        <f t="shared" si="22"/>
        <v>r359</v>
      </c>
      <c r="L368" s="48"/>
      <c r="M368" s="2"/>
      <c r="N368" s="108" t="str">
        <f t="shared" si="21"/>
        <v>p359</v>
      </c>
      <c r="O368" s="48"/>
      <c r="P368" s="97"/>
    </row>
    <row r="369" spans="1:16" ht="14">
      <c r="A369" s="37"/>
      <c r="B369" s="37"/>
      <c r="C369" s="2"/>
      <c r="D369" s="108" t="str">
        <f t="shared" si="19"/>
        <v>a360</v>
      </c>
      <c r="E369" s="48"/>
      <c r="F369" s="2"/>
      <c r="G369" s="2"/>
      <c r="H369" s="108" t="str">
        <f t="shared" si="20"/>
        <v>c360</v>
      </c>
      <c r="I369" s="48"/>
      <c r="J369" s="2"/>
      <c r="K369" s="108" t="str">
        <f t="shared" si="22"/>
        <v>r360</v>
      </c>
      <c r="L369" s="48"/>
      <c r="M369" s="2"/>
      <c r="N369" s="108" t="str">
        <f t="shared" si="21"/>
        <v>p360</v>
      </c>
      <c r="O369" s="48"/>
      <c r="P369" s="97"/>
    </row>
    <row r="370" spans="1:16" ht="14">
      <c r="A370" s="37"/>
      <c r="B370" s="37"/>
      <c r="C370" s="2"/>
      <c r="D370" s="108" t="str">
        <f t="shared" si="19"/>
        <v>a361</v>
      </c>
      <c r="E370" s="48"/>
      <c r="F370" s="2"/>
      <c r="G370" s="2"/>
      <c r="H370" s="108" t="str">
        <f t="shared" si="20"/>
        <v>c361</v>
      </c>
      <c r="I370" s="48"/>
      <c r="J370" s="2"/>
      <c r="K370" s="108" t="str">
        <f t="shared" si="22"/>
        <v>r361</v>
      </c>
      <c r="L370" s="48"/>
      <c r="M370" s="2"/>
      <c r="N370" s="108" t="str">
        <f t="shared" si="21"/>
        <v>p361</v>
      </c>
      <c r="O370" s="48"/>
      <c r="P370" s="97"/>
    </row>
    <row r="371" spans="1:16" ht="14">
      <c r="A371" s="37"/>
      <c r="B371" s="37"/>
      <c r="C371" s="2"/>
      <c r="D371" s="108" t="str">
        <f t="shared" si="19"/>
        <v>a362</v>
      </c>
      <c r="E371" s="48"/>
      <c r="F371" s="2"/>
      <c r="G371" s="2"/>
      <c r="H371" s="108" t="str">
        <f t="shared" si="20"/>
        <v>c362</v>
      </c>
      <c r="I371" s="48"/>
      <c r="J371" s="2"/>
      <c r="K371" s="108" t="str">
        <f t="shared" si="22"/>
        <v>r362</v>
      </c>
      <c r="L371" s="48"/>
      <c r="M371" s="2"/>
      <c r="N371" s="108" t="str">
        <f t="shared" si="21"/>
        <v>p362</v>
      </c>
      <c r="O371" s="48"/>
      <c r="P371" s="97"/>
    </row>
    <row r="372" spans="1:16" ht="14">
      <c r="A372" s="37"/>
      <c r="B372" s="37"/>
      <c r="C372" s="2"/>
      <c r="D372" s="108" t="str">
        <f t="shared" si="19"/>
        <v>a363</v>
      </c>
      <c r="E372" s="48"/>
      <c r="F372" s="2"/>
      <c r="G372" s="2"/>
      <c r="H372" s="108" t="str">
        <f t="shared" si="20"/>
        <v>c363</v>
      </c>
      <c r="I372" s="48"/>
      <c r="J372" s="2"/>
      <c r="K372" s="108" t="str">
        <f t="shared" si="22"/>
        <v>r363</v>
      </c>
      <c r="L372" s="48"/>
      <c r="M372" s="2"/>
      <c r="N372" s="108" t="str">
        <f t="shared" si="21"/>
        <v>p363</v>
      </c>
      <c r="O372" s="48"/>
      <c r="P372" s="97"/>
    </row>
    <row r="373" spans="1:16" ht="14">
      <c r="A373" s="37"/>
      <c r="B373" s="37"/>
      <c r="C373" s="2"/>
      <c r="D373" s="108" t="str">
        <f t="shared" si="19"/>
        <v>a364</v>
      </c>
      <c r="E373" s="48"/>
      <c r="F373" s="2"/>
      <c r="G373" s="2"/>
      <c r="H373" s="108" t="str">
        <f t="shared" si="20"/>
        <v>c364</v>
      </c>
      <c r="I373" s="48"/>
      <c r="J373" s="2"/>
      <c r="K373" s="108" t="str">
        <f t="shared" si="22"/>
        <v>r364</v>
      </c>
      <c r="L373" s="48"/>
      <c r="M373" s="2"/>
      <c r="N373" s="108" t="str">
        <f t="shared" si="21"/>
        <v>p364</v>
      </c>
      <c r="O373" s="48"/>
      <c r="P373" s="97"/>
    </row>
    <row r="374" spans="1:16" ht="14">
      <c r="A374" s="37"/>
      <c r="B374" s="37"/>
      <c r="C374" s="2"/>
      <c r="D374" s="108" t="str">
        <f t="shared" si="19"/>
        <v>a365</v>
      </c>
      <c r="E374" s="48"/>
      <c r="F374" s="2"/>
      <c r="G374" s="2"/>
      <c r="H374" s="108" t="str">
        <f t="shared" si="20"/>
        <v>c365</v>
      </c>
      <c r="I374" s="48"/>
      <c r="J374" s="2"/>
      <c r="K374" s="108" t="str">
        <f t="shared" si="22"/>
        <v>r365</v>
      </c>
      <c r="L374" s="48"/>
      <c r="M374" s="2"/>
      <c r="N374" s="108" t="str">
        <f t="shared" si="21"/>
        <v>p365</v>
      </c>
      <c r="O374" s="48"/>
      <c r="P374" s="97"/>
    </row>
    <row r="375" spans="1:16" ht="14">
      <c r="A375" s="37"/>
      <c r="B375" s="37"/>
      <c r="C375" s="2"/>
      <c r="D375" s="108" t="str">
        <f t="shared" si="19"/>
        <v>a366</v>
      </c>
      <c r="E375" s="48"/>
      <c r="F375" s="2"/>
      <c r="G375" s="2"/>
      <c r="H375" s="108" t="str">
        <f t="shared" si="20"/>
        <v>c366</v>
      </c>
      <c r="I375" s="48"/>
      <c r="J375" s="2"/>
      <c r="K375" s="108" t="str">
        <f t="shared" si="22"/>
        <v>r366</v>
      </c>
      <c r="L375" s="48"/>
      <c r="M375" s="2"/>
      <c r="N375" s="108" t="str">
        <f t="shared" si="21"/>
        <v>p366</v>
      </c>
      <c r="O375" s="48"/>
      <c r="P375" s="97"/>
    </row>
    <row r="376" spans="1:16" ht="14">
      <c r="A376" s="37"/>
      <c r="B376" s="37"/>
      <c r="C376" s="2"/>
      <c r="D376" s="108" t="str">
        <f t="shared" si="19"/>
        <v>a367</v>
      </c>
      <c r="E376" s="48"/>
      <c r="F376" s="2"/>
      <c r="G376" s="2"/>
      <c r="H376" s="108" t="str">
        <f t="shared" si="20"/>
        <v>c367</v>
      </c>
      <c r="I376" s="48"/>
      <c r="J376" s="2"/>
      <c r="K376" s="108" t="str">
        <f t="shared" si="22"/>
        <v>r367</v>
      </c>
      <c r="L376" s="48"/>
      <c r="M376" s="2"/>
      <c r="N376" s="108" t="str">
        <f t="shared" si="21"/>
        <v>p367</v>
      </c>
      <c r="O376" s="48"/>
      <c r="P376" s="97"/>
    </row>
    <row r="377" spans="1:16" ht="14">
      <c r="A377" s="37"/>
      <c r="B377" s="37"/>
      <c r="C377" s="2"/>
      <c r="D377" s="108" t="str">
        <f t="shared" si="19"/>
        <v>a368</v>
      </c>
      <c r="E377" s="48"/>
      <c r="F377" s="2"/>
      <c r="G377" s="2"/>
      <c r="H377" s="108" t="str">
        <f t="shared" si="20"/>
        <v>c368</v>
      </c>
      <c r="I377" s="48"/>
      <c r="J377" s="2"/>
      <c r="K377" s="108" t="str">
        <f t="shared" si="22"/>
        <v>r368</v>
      </c>
      <c r="L377" s="48"/>
      <c r="M377" s="2"/>
      <c r="N377" s="108" t="str">
        <f t="shared" si="21"/>
        <v>p368</v>
      </c>
      <c r="O377" s="48"/>
      <c r="P377" s="97"/>
    </row>
    <row r="378" spans="1:16" ht="14">
      <c r="A378" s="37"/>
      <c r="B378" s="37"/>
      <c r="C378" s="2"/>
      <c r="D378" s="108" t="str">
        <f t="shared" si="19"/>
        <v>a369</v>
      </c>
      <c r="E378" s="48"/>
      <c r="F378" s="2"/>
      <c r="G378" s="2"/>
      <c r="H378" s="108" t="str">
        <f t="shared" si="20"/>
        <v>c369</v>
      </c>
      <c r="I378" s="48"/>
      <c r="J378" s="2"/>
      <c r="K378" s="108" t="str">
        <f t="shared" si="22"/>
        <v>r369</v>
      </c>
      <c r="L378" s="48"/>
      <c r="M378" s="2"/>
      <c r="N378" s="108" t="str">
        <f t="shared" si="21"/>
        <v>p369</v>
      </c>
      <c r="O378" s="48"/>
      <c r="P378" s="97"/>
    </row>
    <row r="379" spans="1:16" ht="14">
      <c r="A379" s="37"/>
      <c r="B379" s="37"/>
      <c r="C379" s="2"/>
      <c r="D379" s="108" t="str">
        <f t="shared" si="19"/>
        <v>a370</v>
      </c>
      <c r="E379" s="48"/>
      <c r="F379" s="2"/>
      <c r="G379" s="2"/>
      <c r="H379" s="108" t="str">
        <f t="shared" si="20"/>
        <v>c370</v>
      </c>
      <c r="I379" s="48"/>
      <c r="J379" s="2"/>
      <c r="K379" s="108" t="str">
        <f t="shared" si="22"/>
        <v>r370</v>
      </c>
      <c r="L379" s="48"/>
      <c r="M379" s="2"/>
      <c r="N379" s="108" t="str">
        <f t="shared" si="21"/>
        <v>p370</v>
      </c>
      <c r="O379" s="48"/>
      <c r="P379" s="97"/>
    </row>
    <row r="380" spans="1:16" ht="14">
      <c r="A380" s="37"/>
      <c r="B380" s="37"/>
      <c r="C380" s="2"/>
      <c r="D380" s="108" t="str">
        <f t="shared" si="19"/>
        <v>a371</v>
      </c>
      <c r="E380" s="48"/>
      <c r="F380" s="2"/>
      <c r="G380" s="2"/>
      <c r="H380" s="108" t="str">
        <f t="shared" si="20"/>
        <v>c371</v>
      </c>
      <c r="I380" s="48"/>
      <c r="J380" s="2"/>
      <c r="K380" s="108" t="str">
        <f t="shared" si="22"/>
        <v>r371</v>
      </c>
      <c r="L380" s="48"/>
      <c r="M380" s="2"/>
      <c r="N380" s="108" t="str">
        <f t="shared" si="21"/>
        <v>p371</v>
      </c>
      <c r="O380" s="48"/>
      <c r="P380" s="97"/>
    </row>
    <row r="381" spans="1:16" ht="14">
      <c r="A381" s="37"/>
      <c r="B381" s="37"/>
      <c r="C381" s="2"/>
      <c r="D381" s="108" t="str">
        <f t="shared" si="19"/>
        <v>a372</v>
      </c>
      <c r="E381" s="48"/>
      <c r="F381" s="2"/>
      <c r="G381" s="2"/>
      <c r="H381" s="108" t="str">
        <f t="shared" si="20"/>
        <v>c372</v>
      </c>
      <c r="I381" s="48"/>
      <c r="J381" s="2"/>
      <c r="K381" s="108" t="str">
        <f t="shared" si="22"/>
        <v>r372</v>
      </c>
      <c r="L381" s="48"/>
      <c r="M381" s="2"/>
      <c r="N381" s="108" t="str">
        <f t="shared" si="21"/>
        <v>p372</v>
      </c>
      <c r="O381" s="48"/>
      <c r="P381" s="97"/>
    </row>
    <row r="382" spans="1:16" ht="14">
      <c r="A382" s="37"/>
      <c r="B382" s="37"/>
      <c r="C382" s="2"/>
      <c r="D382" s="108" t="str">
        <f t="shared" si="19"/>
        <v>a373</v>
      </c>
      <c r="E382" s="48"/>
      <c r="F382" s="2"/>
      <c r="G382" s="2"/>
      <c r="H382" s="108" t="str">
        <f t="shared" si="20"/>
        <v>c373</v>
      </c>
      <c r="I382" s="48"/>
      <c r="J382" s="2"/>
      <c r="K382" s="108" t="str">
        <f t="shared" si="22"/>
        <v>r373</v>
      </c>
      <c r="L382" s="48"/>
      <c r="M382" s="2"/>
      <c r="N382" s="108" t="str">
        <f t="shared" si="21"/>
        <v>p373</v>
      </c>
      <c r="O382" s="48"/>
      <c r="P382" s="97"/>
    </row>
    <row r="383" spans="1:16" ht="14">
      <c r="A383" s="37"/>
      <c r="B383" s="37"/>
      <c r="C383" s="2"/>
      <c r="D383" s="108" t="str">
        <f t="shared" si="19"/>
        <v>a374</v>
      </c>
      <c r="E383" s="48"/>
      <c r="F383" s="2"/>
      <c r="G383" s="2"/>
      <c r="H383" s="108" t="str">
        <f t="shared" si="20"/>
        <v>c374</v>
      </c>
      <c r="I383" s="48"/>
      <c r="J383" s="2"/>
      <c r="K383" s="108" t="str">
        <f t="shared" si="22"/>
        <v>r374</v>
      </c>
      <c r="L383" s="48"/>
      <c r="M383" s="2"/>
      <c r="N383" s="108" t="str">
        <f t="shared" si="21"/>
        <v>p374</v>
      </c>
      <c r="O383" s="48"/>
      <c r="P383" s="97"/>
    </row>
    <row r="384" spans="1:16" ht="14">
      <c r="A384" s="37"/>
      <c r="B384" s="37"/>
      <c r="C384" s="2"/>
      <c r="D384" s="108" t="str">
        <f t="shared" si="19"/>
        <v>a375</v>
      </c>
      <c r="E384" s="48"/>
      <c r="F384" s="2"/>
      <c r="G384" s="2"/>
      <c r="H384" s="108" t="str">
        <f t="shared" si="20"/>
        <v>c375</v>
      </c>
      <c r="I384" s="48"/>
      <c r="J384" s="2"/>
      <c r="K384" s="108" t="str">
        <f t="shared" si="22"/>
        <v>r375</v>
      </c>
      <c r="L384" s="48"/>
      <c r="M384" s="2"/>
      <c r="N384" s="108" t="str">
        <f t="shared" si="21"/>
        <v>p375</v>
      </c>
      <c r="O384" s="48"/>
      <c r="P384" s="97"/>
    </row>
    <row r="385" spans="1:16" ht="14">
      <c r="A385" s="37"/>
      <c r="B385" s="37"/>
      <c r="C385" s="2"/>
      <c r="D385" s="108" t="str">
        <f t="shared" si="19"/>
        <v>a376</v>
      </c>
      <c r="E385" s="48"/>
      <c r="F385" s="2"/>
      <c r="G385" s="2"/>
      <c r="H385" s="108" t="str">
        <f t="shared" si="20"/>
        <v>c376</v>
      </c>
      <c r="I385" s="48"/>
      <c r="J385" s="2"/>
      <c r="K385" s="108" t="str">
        <f t="shared" si="22"/>
        <v>r376</v>
      </c>
      <c r="L385" s="48"/>
      <c r="M385" s="2"/>
      <c r="N385" s="108" t="str">
        <f t="shared" si="21"/>
        <v>p376</v>
      </c>
      <c r="O385" s="48"/>
      <c r="P385" s="97"/>
    </row>
    <row r="386" spans="1:16" ht="14">
      <c r="A386" s="37"/>
      <c r="B386" s="37"/>
      <c r="C386" s="2"/>
      <c r="D386" s="108" t="str">
        <f t="shared" si="19"/>
        <v>a377</v>
      </c>
      <c r="E386" s="48"/>
      <c r="F386" s="2"/>
      <c r="G386" s="2"/>
      <c r="H386" s="108" t="str">
        <f t="shared" si="20"/>
        <v>c377</v>
      </c>
      <c r="I386" s="48"/>
      <c r="J386" s="2"/>
      <c r="K386" s="108" t="str">
        <f t="shared" si="22"/>
        <v>r377</v>
      </c>
      <c r="L386" s="48"/>
      <c r="M386" s="2"/>
      <c r="N386" s="108" t="str">
        <f t="shared" si="21"/>
        <v>p377</v>
      </c>
      <c r="O386" s="48"/>
      <c r="P386" s="97"/>
    </row>
    <row r="387" spans="1:16" ht="14">
      <c r="A387" s="37"/>
      <c r="B387" s="37"/>
      <c r="C387" s="2"/>
      <c r="D387" s="108" t="str">
        <f t="shared" si="19"/>
        <v>a378</v>
      </c>
      <c r="E387" s="48"/>
      <c r="F387" s="2"/>
      <c r="G387" s="2"/>
      <c r="H387" s="108" t="str">
        <f t="shared" si="20"/>
        <v>c378</v>
      </c>
      <c r="I387" s="48"/>
      <c r="J387" s="2"/>
      <c r="K387" s="108" t="str">
        <f t="shared" si="22"/>
        <v>r378</v>
      </c>
      <c r="L387" s="48"/>
      <c r="M387" s="2"/>
      <c r="N387" s="108" t="str">
        <f t="shared" si="21"/>
        <v>p378</v>
      </c>
      <c r="O387" s="48"/>
      <c r="P387" s="97"/>
    </row>
    <row r="388" spans="1:16" ht="14">
      <c r="A388" s="37"/>
      <c r="B388" s="37"/>
      <c r="C388" s="2"/>
      <c r="D388" s="108" t="str">
        <f t="shared" si="19"/>
        <v>a379</v>
      </c>
      <c r="E388" s="48"/>
      <c r="F388" s="2"/>
      <c r="G388" s="2"/>
      <c r="H388" s="108" t="str">
        <f t="shared" si="20"/>
        <v>c379</v>
      </c>
      <c r="I388" s="48"/>
      <c r="J388" s="2"/>
      <c r="K388" s="108" t="str">
        <f t="shared" si="22"/>
        <v>r379</v>
      </c>
      <c r="L388" s="48"/>
      <c r="M388" s="2"/>
      <c r="N388" s="108" t="str">
        <f t="shared" si="21"/>
        <v>p379</v>
      </c>
      <c r="O388" s="48"/>
      <c r="P388" s="97"/>
    </row>
    <row r="389" spans="1:16" ht="14">
      <c r="A389" s="37"/>
      <c r="B389" s="37"/>
      <c r="C389" s="2"/>
      <c r="D389" s="108" t="str">
        <f t="shared" si="19"/>
        <v>a380</v>
      </c>
      <c r="E389" s="48"/>
      <c r="F389" s="2"/>
      <c r="G389" s="2"/>
      <c r="H389" s="108" t="str">
        <f t="shared" si="20"/>
        <v>c380</v>
      </c>
      <c r="I389" s="48"/>
      <c r="J389" s="2"/>
      <c r="K389" s="108" t="str">
        <f t="shared" si="22"/>
        <v>r380</v>
      </c>
      <c r="L389" s="48"/>
      <c r="M389" s="2"/>
      <c r="N389" s="108" t="str">
        <f t="shared" si="21"/>
        <v>p380</v>
      </c>
      <c r="O389" s="48"/>
      <c r="P389" s="97"/>
    </row>
    <row r="390" spans="1:16" ht="14">
      <c r="A390" s="37"/>
      <c r="B390" s="37"/>
      <c r="C390" s="2"/>
      <c r="D390" s="108" t="str">
        <f t="shared" si="19"/>
        <v>a381</v>
      </c>
      <c r="E390" s="48"/>
      <c r="F390" s="2"/>
      <c r="G390" s="2"/>
      <c r="H390" s="108" t="str">
        <f t="shared" si="20"/>
        <v>c381</v>
      </c>
      <c r="I390" s="48"/>
      <c r="J390" s="2"/>
      <c r="K390" s="108" t="str">
        <f t="shared" si="22"/>
        <v>r381</v>
      </c>
      <c r="L390" s="48"/>
      <c r="M390" s="2"/>
      <c r="N390" s="108" t="str">
        <f t="shared" si="21"/>
        <v>p381</v>
      </c>
      <c r="O390" s="48"/>
      <c r="P390" s="97"/>
    </row>
    <row r="391" spans="1:16" ht="14">
      <c r="A391" s="37"/>
      <c r="B391" s="37"/>
      <c r="C391" s="2"/>
      <c r="D391" s="108" t="str">
        <f t="shared" si="19"/>
        <v>a382</v>
      </c>
      <c r="E391" s="48"/>
      <c r="F391" s="2"/>
      <c r="G391" s="2"/>
      <c r="H391" s="108" t="str">
        <f t="shared" si="20"/>
        <v>c382</v>
      </c>
      <c r="I391" s="48"/>
      <c r="J391" s="2"/>
      <c r="K391" s="108" t="str">
        <f t="shared" si="22"/>
        <v>r382</v>
      </c>
      <c r="L391" s="48"/>
      <c r="M391" s="2"/>
      <c r="N391" s="108" t="str">
        <f t="shared" si="21"/>
        <v>p382</v>
      </c>
      <c r="O391" s="48"/>
      <c r="P391" s="97"/>
    </row>
    <row r="392" spans="1:16" ht="14">
      <c r="A392" s="37"/>
      <c r="B392" s="37"/>
      <c r="C392" s="2"/>
      <c r="D392" s="108" t="str">
        <f t="shared" si="19"/>
        <v>a383</v>
      </c>
      <c r="E392" s="48"/>
      <c r="F392" s="2"/>
      <c r="G392" s="2"/>
      <c r="H392" s="108" t="str">
        <f t="shared" si="20"/>
        <v>c383</v>
      </c>
      <c r="I392" s="48"/>
      <c r="J392" s="2"/>
      <c r="K392" s="108" t="str">
        <f t="shared" si="22"/>
        <v>r383</v>
      </c>
      <c r="L392" s="48"/>
      <c r="M392" s="2"/>
      <c r="N392" s="108" t="str">
        <f t="shared" si="21"/>
        <v>p383</v>
      </c>
      <c r="O392" s="48"/>
      <c r="P392" s="97"/>
    </row>
    <row r="393" spans="1:16" ht="14">
      <c r="A393" s="37"/>
      <c r="B393" s="37"/>
      <c r="C393" s="2"/>
      <c r="D393" s="108" t="str">
        <f t="shared" si="19"/>
        <v>a384</v>
      </c>
      <c r="E393" s="48"/>
      <c r="F393" s="2"/>
      <c r="G393" s="2"/>
      <c r="H393" s="108" t="str">
        <f t="shared" si="20"/>
        <v>c384</v>
      </c>
      <c r="I393" s="48"/>
      <c r="J393" s="2"/>
      <c r="K393" s="108" t="str">
        <f t="shared" si="22"/>
        <v>r384</v>
      </c>
      <c r="L393" s="48"/>
      <c r="M393" s="2"/>
      <c r="N393" s="108" t="str">
        <f t="shared" si="21"/>
        <v>p384</v>
      </c>
      <c r="O393" s="48"/>
      <c r="P393" s="97"/>
    </row>
    <row r="394" spans="1:16" ht="14">
      <c r="A394" s="37"/>
      <c r="B394" s="37"/>
      <c r="C394" s="2"/>
      <c r="D394" s="108" t="str">
        <f t="shared" si="19"/>
        <v>a385</v>
      </c>
      <c r="E394" s="48"/>
      <c r="F394" s="2"/>
      <c r="G394" s="2"/>
      <c r="H394" s="108" t="str">
        <f t="shared" si="20"/>
        <v>c385</v>
      </c>
      <c r="I394" s="48"/>
      <c r="J394" s="2"/>
      <c r="K394" s="108" t="str">
        <f t="shared" si="22"/>
        <v>r385</v>
      </c>
      <c r="L394" s="48"/>
      <c r="M394" s="2"/>
      <c r="N394" s="108" t="str">
        <f t="shared" si="21"/>
        <v>p385</v>
      </c>
      <c r="O394" s="48"/>
      <c r="P394" s="97"/>
    </row>
    <row r="395" spans="1:16" ht="14">
      <c r="A395" s="37"/>
      <c r="B395" s="37"/>
      <c r="C395" s="2"/>
      <c r="D395" s="108" t="str">
        <f t="shared" ref="D395:D458" si="23">"a"&amp;ROW()-9</f>
        <v>a386</v>
      </c>
      <c r="E395" s="48"/>
      <c r="F395" s="2"/>
      <c r="G395" s="2"/>
      <c r="H395" s="108" t="str">
        <f t="shared" ref="H395:H458" si="24">"c"&amp;ROW()-9</f>
        <v>c386</v>
      </c>
      <c r="I395" s="48"/>
      <c r="J395" s="2"/>
      <c r="K395" s="108" t="str">
        <f t="shared" si="22"/>
        <v>r386</v>
      </c>
      <c r="L395" s="48"/>
      <c r="M395" s="2"/>
      <c r="N395" s="108" t="str">
        <f t="shared" ref="N395:N458" si="25">"p"&amp;ROW()-9</f>
        <v>p386</v>
      </c>
      <c r="O395" s="48"/>
      <c r="P395" s="97"/>
    </row>
    <row r="396" spans="1:16" ht="14">
      <c r="A396" s="37"/>
      <c r="B396" s="37"/>
      <c r="C396" s="2"/>
      <c r="D396" s="108" t="str">
        <f t="shared" si="23"/>
        <v>a387</v>
      </c>
      <c r="E396" s="48"/>
      <c r="F396" s="2"/>
      <c r="G396" s="2"/>
      <c r="H396" s="108" t="str">
        <f t="shared" si="24"/>
        <v>c387</v>
      </c>
      <c r="I396" s="48"/>
      <c r="J396" s="2"/>
      <c r="K396" s="108" t="str">
        <f t="shared" si="22"/>
        <v>r387</v>
      </c>
      <c r="L396" s="48"/>
      <c r="M396" s="2"/>
      <c r="N396" s="108" t="str">
        <f t="shared" si="25"/>
        <v>p387</v>
      </c>
      <c r="O396" s="48"/>
      <c r="P396" s="97"/>
    </row>
    <row r="397" spans="1:16" ht="14">
      <c r="A397" s="37"/>
      <c r="B397" s="37"/>
      <c r="C397" s="2"/>
      <c r="D397" s="108" t="str">
        <f t="shared" si="23"/>
        <v>a388</v>
      </c>
      <c r="E397" s="48"/>
      <c r="F397" s="2"/>
      <c r="G397" s="2"/>
      <c r="H397" s="108" t="str">
        <f t="shared" si="24"/>
        <v>c388</v>
      </c>
      <c r="I397" s="48"/>
      <c r="J397" s="2"/>
      <c r="K397" s="108" t="str">
        <f t="shared" si="22"/>
        <v>r388</v>
      </c>
      <c r="L397" s="48"/>
      <c r="M397" s="2"/>
      <c r="N397" s="108" t="str">
        <f t="shared" si="25"/>
        <v>p388</v>
      </c>
      <c r="O397" s="48"/>
      <c r="P397" s="97"/>
    </row>
    <row r="398" spans="1:16" ht="14">
      <c r="A398" s="37"/>
      <c r="B398" s="37"/>
      <c r="C398" s="2"/>
      <c r="D398" s="108" t="str">
        <f t="shared" si="23"/>
        <v>a389</v>
      </c>
      <c r="E398" s="48"/>
      <c r="F398" s="2"/>
      <c r="G398" s="2"/>
      <c r="H398" s="108" t="str">
        <f t="shared" si="24"/>
        <v>c389</v>
      </c>
      <c r="I398" s="48"/>
      <c r="J398" s="2"/>
      <c r="K398" s="108" t="str">
        <f t="shared" si="22"/>
        <v>r389</v>
      </c>
      <c r="L398" s="48"/>
      <c r="M398" s="2"/>
      <c r="N398" s="108" t="str">
        <f t="shared" si="25"/>
        <v>p389</v>
      </c>
      <c r="O398" s="48"/>
      <c r="P398" s="97"/>
    </row>
    <row r="399" spans="1:16" ht="14">
      <c r="A399" s="37"/>
      <c r="B399" s="37"/>
      <c r="C399" s="2"/>
      <c r="D399" s="108" t="str">
        <f t="shared" si="23"/>
        <v>a390</v>
      </c>
      <c r="E399" s="48"/>
      <c r="F399" s="2"/>
      <c r="G399" s="2"/>
      <c r="H399" s="108" t="str">
        <f t="shared" si="24"/>
        <v>c390</v>
      </c>
      <c r="I399" s="48"/>
      <c r="J399" s="2"/>
      <c r="K399" s="108" t="str">
        <f t="shared" si="22"/>
        <v>r390</v>
      </c>
      <c r="L399" s="48"/>
      <c r="M399" s="2"/>
      <c r="N399" s="108" t="str">
        <f t="shared" si="25"/>
        <v>p390</v>
      </c>
      <c r="O399" s="48"/>
      <c r="P399" s="97"/>
    </row>
    <row r="400" spans="1:16" ht="14">
      <c r="A400" s="37"/>
      <c r="B400" s="37"/>
      <c r="C400" s="2"/>
      <c r="D400" s="108" t="str">
        <f t="shared" si="23"/>
        <v>a391</v>
      </c>
      <c r="E400" s="48"/>
      <c r="F400" s="2"/>
      <c r="G400" s="2"/>
      <c r="H400" s="108" t="str">
        <f t="shared" si="24"/>
        <v>c391</v>
      </c>
      <c r="I400" s="48"/>
      <c r="J400" s="2"/>
      <c r="K400" s="108" t="str">
        <f t="shared" si="22"/>
        <v>r391</v>
      </c>
      <c r="L400" s="48"/>
      <c r="M400" s="2"/>
      <c r="N400" s="108" t="str">
        <f t="shared" si="25"/>
        <v>p391</v>
      </c>
      <c r="O400" s="48"/>
      <c r="P400" s="97"/>
    </row>
    <row r="401" spans="1:16" ht="14">
      <c r="A401" s="37"/>
      <c r="B401" s="37"/>
      <c r="C401" s="2"/>
      <c r="D401" s="108" t="str">
        <f t="shared" si="23"/>
        <v>a392</v>
      </c>
      <c r="E401" s="48"/>
      <c r="F401" s="2"/>
      <c r="G401" s="2"/>
      <c r="H401" s="108" t="str">
        <f t="shared" si="24"/>
        <v>c392</v>
      </c>
      <c r="I401" s="48"/>
      <c r="J401" s="2"/>
      <c r="K401" s="108" t="str">
        <f t="shared" si="22"/>
        <v>r392</v>
      </c>
      <c r="L401" s="48"/>
      <c r="M401" s="2"/>
      <c r="N401" s="108" t="str">
        <f t="shared" si="25"/>
        <v>p392</v>
      </c>
      <c r="O401" s="48"/>
      <c r="P401" s="97"/>
    </row>
    <row r="402" spans="1:16" ht="14">
      <c r="A402" s="37"/>
      <c r="B402" s="37"/>
      <c r="C402" s="2"/>
      <c r="D402" s="108" t="str">
        <f t="shared" si="23"/>
        <v>a393</v>
      </c>
      <c r="E402" s="48"/>
      <c r="F402" s="2"/>
      <c r="G402" s="2"/>
      <c r="H402" s="108" t="str">
        <f t="shared" si="24"/>
        <v>c393</v>
      </c>
      <c r="I402" s="48"/>
      <c r="J402" s="2"/>
      <c r="K402" s="108" t="str">
        <f t="shared" si="22"/>
        <v>r393</v>
      </c>
      <c r="L402" s="48"/>
      <c r="M402" s="2"/>
      <c r="N402" s="108" t="str">
        <f t="shared" si="25"/>
        <v>p393</v>
      </c>
      <c r="O402" s="48"/>
      <c r="P402" s="97"/>
    </row>
    <row r="403" spans="1:16" ht="14">
      <c r="A403" s="37"/>
      <c r="B403" s="37"/>
      <c r="C403" s="2"/>
      <c r="D403" s="108" t="str">
        <f t="shared" si="23"/>
        <v>a394</v>
      </c>
      <c r="E403" s="48"/>
      <c r="F403" s="2"/>
      <c r="G403" s="2"/>
      <c r="H403" s="108" t="str">
        <f t="shared" si="24"/>
        <v>c394</v>
      </c>
      <c r="I403" s="48"/>
      <c r="J403" s="2"/>
      <c r="K403" s="108" t="str">
        <f t="shared" si="22"/>
        <v>r394</v>
      </c>
      <c r="L403" s="48"/>
      <c r="M403" s="2"/>
      <c r="N403" s="108" t="str">
        <f t="shared" si="25"/>
        <v>p394</v>
      </c>
      <c r="O403" s="48"/>
      <c r="P403" s="97"/>
    </row>
    <row r="404" spans="1:16" ht="14">
      <c r="A404" s="37"/>
      <c r="B404" s="37"/>
      <c r="C404" s="2"/>
      <c r="D404" s="108" t="str">
        <f t="shared" si="23"/>
        <v>a395</v>
      </c>
      <c r="E404" s="48"/>
      <c r="F404" s="2"/>
      <c r="G404" s="2"/>
      <c r="H404" s="108" t="str">
        <f t="shared" si="24"/>
        <v>c395</v>
      </c>
      <c r="I404" s="48"/>
      <c r="J404" s="2"/>
      <c r="K404" s="108" t="str">
        <f t="shared" si="22"/>
        <v>r395</v>
      </c>
      <c r="L404" s="48"/>
      <c r="M404" s="2"/>
      <c r="N404" s="108" t="str">
        <f t="shared" si="25"/>
        <v>p395</v>
      </c>
      <c r="O404" s="48"/>
      <c r="P404" s="97"/>
    </row>
    <row r="405" spans="1:16" ht="14">
      <c r="A405" s="37"/>
      <c r="B405" s="37"/>
      <c r="C405" s="2"/>
      <c r="D405" s="108" t="str">
        <f t="shared" si="23"/>
        <v>a396</v>
      </c>
      <c r="E405" s="48"/>
      <c r="F405" s="2"/>
      <c r="G405" s="2"/>
      <c r="H405" s="108" t="str">
        <f t="shared" si="24"/>
        <v>c396</v>
      </c>
      <c r="I405" s="48"/>
      <c r="J405" s="2"/>
      <c r="K405" s="108" t="str">
        <f t="shared" si="22"/>
        <v>r396</v>
      </c>
      <c r="L405" s="48"/>
      <c r="M405" s="2"/>
      <c r="N405" s="108" t="str">
        <f t="shared" si="25"/>
        <v>p396</v>
      </c>
      <c r="O405" s="48"/>
      <c r="P405" s="97"/>
    </row>
    <row r="406" spans="1:16" ht="14">
      <c r="A406" s="37"/>
      <c r="B406" s="37"/>
      <c r="C406" s="2"/>
      <c r="D406" s="108" t="str">
        <f t="shared" si="23"/>
        <v>a397</v>
      </c>
      <c r="E406" s="48"/>
      <c r="F406" s="2"/>
      <c r="G406" s="2"/>
      <c r="H406" s="108" t="str">
        <f t="shared" si="24"/>
        <v>c397</v>
      </c>
      <c r="I406" s="48"/>
      <c r="J406" s="2"/>
      <c r="K406" s="108" t="str">
        <f t="shared" si="22"/>
        <v>r397</v>
      </c>
      <c r="L406" s="48"/>
      <c r="M406" s="2"/>
      <c r="N406" s="108" t="str">
        <f t="shared" si="25"/>
        <v>p397</v>
      </c>
      <c r="O406" s="48"/>
      <c r="P406" s="97"/>
    </row>
    <row r="407" spans="1:16" ht="14">
      <c r="A407" s="37"/>
      <c r="B407" s="37"/>
      <c r="C407" s="2"/>
      <c r="D407" s="108" t="str">
        <f t="shared" si="23"/>
        <v>a398</v>
      </c>
      <c r="E407" s="48"/>
      <c r="F407" s="2"/>
      <c r="G407" s="2"/>
      <c r="H407" s="108" t="str">
        <f t="shared" si="24"/>
        <v>c398</v>
      </c>
      <c r="I407" s="48"/>
      <c r="J407" s="2"/>
      <c r="K407" s="108" t="str">
        <f t="shared" si="22"/>
        <v>r398</v>
      </c>
      <c r="L407" s="48"/>
      <c r="M407" s="2"/>
      <c r="N407" s="108" t="str">
        <f t="shared" si="25"/>
        <v>p398</v>
      </c>
      <c r="O407" s="48"/>
      <c r="P407" s="97"/>
    </row>
    <row r="408" spans="1:16" ht="14">
      <c r="A408" s="37"/>
      <c r="B408" s="37"/>
      <c r="C408" s="2"/>
      <c r="D408" s="108" t="str">
        <f t="shared" si="23"/>
        <v>a399</v>
      </c>
      <c r="E408" s="48"/>
      <c r="F408" s="2"/>
      <c r="G408" s="2"/>
      <c r="H408" s="108" t="str">
        <f t="shared" si="24"/>
        <v>c399</v>
      </c>
      <c r="I408" s="48"/>
      <c r="J408" s="2"/>
      <c r="K408" s="108" t="str">
        <f t="shared" si="22"/>
        <v>r399</v>
      </c>
      <c r="L408" s="48"/>
      <c r="M408" s="2"/>
      <c r="N408" s="108" t="str">
        <f t="shared" si="25"/>
        <v>p399</v>
      </c>
      <c r="O408" s="48"/>
      <c r="P408" s="97"/>
    </row>
    <row r="409" spans="1:16" ht="14">
      <c r="A409" s="37"/>
      <c r="B409" s="37"/>
      <c r="C409" s="2"/>
      <c r="D409" s="108" t="str">
        <f t="shared" si="23"/>
        <v>a400</v>
      </c>
      <c r="E409" s="48"/>
      <c r="F409" s="2"/>
      <c r="G409" s="2"/>
      <c r="H409" s="108" t="str">
        <f t="shared" si="24"/>
        <v>c400</v>
      </c>
      <c r="I409" s="48"/>
      <c r="J409" s="2"/>
      <c r="K409" s="108" t="str">
        <f t="shared" si="22"/>
        <v>r400</v>
      </c>
      <c r="L409" s="48"/>
      <c r="M409" s="2"/>
      <c r="N409" s="108" t="str">
        <f t="shared" si="25"/>
        <v>p400</v>
      </c>
      <c r="O409" s="48"/>
      <c r="P409" s="97"/>
    </row>
    <row r="410" spans="1:16" ht="14">
      <c r="A410" s="37"/>
      <c r="B410" s="37"/>
      <c r="C410" s="2"/>
      <c r="D410" s="108" t="str">
        <f t="shared" si="23"/>
        <v>a401</v>
      </c>
      <c r="E410" s="48"/>
      <c r="F410" s="2"/>
      <c r="G410" s="2"/>
      <c r="H410" s="108" t="str">
        <f t="shared" si="24"/>
        <v>c401</v>
      </c>
      <c r="I410" s="48"/>
      <c r="J410" s="2"/>
      <c r="K410" s="108" t="str">
        <f t="shared" si="22"/>
        <v>r401</v>
      </c>
      <c r="L410" s="48"/>
      <c r="M410" s="2"/>
      <c r="N410" s="108" t="str">
        <f t="shared" si="25"/>
        <v>p401</v>
      </c>
      <c r="O410" s="48"/>
      <c r="P410" s="97"/>
    </row>
    <row r="411" spans="1:16" ht="14">
      <c r="A411" s="37"/>
      <c r="B411" s="37"/>
      <c r="C411" s="2"/>
      <c r="D411" s="108" t="str">
        <f t="shared" si="23"/>
        <v>a402</v>
      </c>
      <c r="E411" s="48"/>
      <c r="F411" s="2"/>
      <c r="G411" s="2"/>
      <c r="H411" s="108" t="str">
        <f t="shared" si="24"/>
        <v>c402</v>
      </c>
      <c r="I411" s="48"/>
      <c r="J411" s="2"/>
      <c r="K411" s="108" t="str">
        <f t="shared" si="22"/>
        <v>r402</v>
      </c>
      <c r="L411" s="48"/>
      <c r="M411" s="2"/>
      <c r="N411" s="108" t="str">
        <f t="shared" si="25"/>
        <v>p402</v>
      </c>
      <c r="O411" s="48"/>
      <c r="P411" s="97"/>
    </row>
    <row r="412" spans="1:16" ht="14">
      <c r="A412" s="37"/>
      <c r="B412" s="37"/>
      <c r="C412" s="2"/>
      <c r="D412" s="108" t="str">
        <f t="shared" si="23"/>
        <v>a403</v>
      </c>
      <c r="E412" s="48"/>
      <c r="F412" s="2"/>
      <c r="G412" s="2"/>
      <c r="H412" s="108" t="str">
        <f t="shared" si="24"/>
        <v>c403</v>
      </c>
      <c r="I412" s="48"/>
      <c r="J412" s="2"/>
      <c r="K412" s="108" t="str">
        <f t="shared" si="22"/>
        <v>r403</v>
      </c>
      <c r="L412" s="48"/>
      <c r="M412" s="2"/>
      <c r="N412" s="108" t="str">
        <f t="shared" si="25"/>
        <v>p403</v>
      </c>
      <c r="O412" s="48"/>
      <c r="P412" s="97"/>
    </row>
    <row r="413" spans="1:16" ht="14">
      <c r="A413" s="37"/>
      <c r="B413" s="37"/>
      <c r="C413" s="2"/>
      <c r="D413" s="108" t="str">
        <f t="shared" si="23"/>
        <v>a404</v>
      </c>
      <c r="E413" s="48"/>
      <c r="F413" s="2"/>
      <c r="G413" s="2"/>
      <c r="H413" s="108" t="str">
        <f t="shared" si="24"/>
        <v>c404</v>
      </c>
      <c r="I413" s="48"/>
      <c r="J413" s="2"/>
      <c r="K413" s="108" t="str">
        <f t="shared" si="22"/>
        <v>r404</v>
      </c>
      <c r="L413" s="48"/>
      <c r="M413" s="2"/>
      <c r="N413" s="108" t="str">
        <f t="shared" si="25"/>
        <v>p404</v>
      </c>
      <c r="O413" s="48"/>
      <c r="P413" s="97"/>
    </row>
    <row r="414" spans="1:16" ht="14">
      <c r="A414" s="37"/>
      <c r="B414" s="37"/>
      <c r="C414" s="2"/>
      <c r="D414" s="108" t="str">
        <f t="shared" si="23"/>
        <v>a405</v>
      </c>
      <c r="E414" s="48"/>
      <c r="F414" s="2"/>
      <c r="G414" s="2"/>
      <c r="H414" s="108" t="str">
        <f t="shared" si="24"/>
        <v>c405</v>
      </c>
      <c r="I414" s="48"/>
      <c r="J414" s="2"/>
      <c r="K414" s="108" t="str">
        <f t="shared" si="22"/>
        <v>r405</v>
      </c>
      <c r="L414" s="48"/>
      <c r="M414" s="2"/>
      <c r="N414" s="108" t="str">
        <f t="shared" si="25"/>
        <v>p405</v>
      </c>
      <c r="O414" s="48"/>
      <c r="P414" s="97"/>
    </row>
    <row r="415" spans="1:16" ht="14">
      <c r="A415" s="37"/>
      <c r="B415" s="37"/>
      <c r="C415" s="2"/>
      <c r="D415" s="108" t="str">
        <f t="shared" si="23"/>
        <v>a406</v>
      </c>
      <c r="E415" s="48"/>
      <c r="F415" s="2"/>
      <c r="G415" s="2"/>
      <c r="H415" s="108" t="str">
        <f t="shared" si="24"/>
        <v>c406</v>
      </c>
      <c r="I415" s="48"/>
      <c r="J415" s="2"/>
      <c r="K415" s="108" t="str">
        <f t="shared" si="22"/>
        <v>r406</v>
      </c>
      <c r="L415" s="48"/>
      <c r="M415" s="2"/>
      <c r="N415" s="108" t="str">
        <f t="shared" si="25"/>
        <v>p406</v>
      </c>
      <c r="O415" s="48"/>
      <c r="P415" s="97"/>
    </row>
    <row r="416" spans="1:16" ht="14">
      <c r="A416" s="37"/>
      <c r="B416" s="37"/>
      <c r="C416" s="2"/>
      <c r="D416" s="108" t="str">
        <f t="shared" si="23"/>
        <v>a407</v>
      </c>
      <c r="E416" s="48"/>
      <c r="F416" s="2"/>
      <c r="G416" s="2"/>
      <c r="H416" s="108" t="str">
        <f t="shared" si="24"/>
        <v>c407</v>
      </c>
      <c r="I416" s="48"/>
      <c r="J416" s="2"/>
      <c r="K416" s="108" t="str">
        <f t="shared" si="22"/>
        <v>r407</v>
      </c>
      <c r="L416" s="48"/>
      <c r="M416" s="2"/>
      <c r="N416" s="108" t="str">
        <f t="shared" si="25"/>
        <v>p407</v>
      </c>
      <c r="O416" s="48"/>
      <c r="P416" s="97"/>
    </row>
    <row r="417" spans="1:16" ht="14">
      <c r="A417" s="37"/>
      <c r="B417" s="37"/>
      <c r="C417" s="2"/>
      <c r="D417" s="108" t="str">
        <f t="shared" si="23"/>
        <v>a408</v>
      </c>
      <c r="E417" s="48"/>
      <c r="F417" s="2"/>
      <c r="G417" s="2"/>
      <c r="H417" s="108" t="str">
        <f t="shared" si="24"/>
        <v>c408</v>
      </c>
      <c r="I417" s="48"/>
      <c r="J417" s="2"/>
      <c r="K417" s="108" t="str">
        <f t="shared" si="22"/>
        <v>r408</v>
      </c>
      <c r="L417" s="48"/>
      <c r="M417" s="2"/>
      <c r="N417" s="108" t="str">
        <f t="shared" si="25"/>
        <v>p408</v>
      </c>
      <c r="O417" s="48"/>
      <c r="P417" s="97"/>
    </row>
    <row r="418" spans="1:16" ht="14">
      <c r="A418" s="37"/>
      <c r="B418" s="37"/>
      <c r="C418" s="2"/>
      <c r="D418" s="108" t="str">
        <f t="shared" si="23"/>
        <v>a409</v>
      </c>
      <c r="E418" s="48"/>
      <c r="F418" s="2"/>
      <c r="G418" s="2"/>
      <c r="H418" s="108" t="str">
        <f t="shared" si="24"/>
        <v>c409</v>
      </c>
      <c r="I418" s="48"/>
      <c r="J418" s="2"/>
      <c r="K418" s="108" t="str">
        <f t="shared" si="22"/>
        <v>r409</v>
      </c>
      <c r="L418" s="48"/>
      <c r="M418" s="2"/>
      <c r="N418" s="108" t="str">
        <f t="shared" si="25"/>
        <v>p409</v>
      </c>
      <c r="O418" s="48"/>
      <c r="P418" s="97"/>
    </row>
    <row r="419" spans="1:16" ht="14">
      <c r="A419" s="37"/>
      <c r="B419" s="37"/>
      <c r="C419" s="2"/>
      <c r="D419" s="108" t="str">
        <f t="shared" si="23"/>
        <v>a410</v>
      </c>
      <c r="E419" s="48"/>
      <c r="F419" s="2"/>
      <c r="G419" s="2"/>
      <c r="H419" s="108" t="str">
        <f t="shared" si="24"/>
        <v>c410</v>
      </c>
      <c r="I419" s="48"/>
      <c r="J419" s="2"/>
      <c r="K419" s="108" t="str">
        <f t="shared" si="22"/>
        <v>r410</v>
      </c>
      <c r="L419" s="48"/>
      <c r="M419" s="2"/>
      <c r="N419" s="108" t="str">
        <f t="shared" si="25"/>
        <v>p410</v>
      </c>
      <c r="O419" s="48"/>
      <c r="P419" s="97"/>
    </row>
    <row r="420" spans="1:16" ht="14">
      <c r="A420" s="37"/>
      <c r="B420" s="37"/>
      <c r="C420" s="2"/>
      <c r="D420" s="108" t="str">
        <f t="shared" si="23"/>
        <v>a411</v>
      </c>
      <c r="E420" s="48"/>
      <c r="F420" s="2"/>
      <c r="G420" s="2"/>
      <c r="H420" s="108" t="str">
        <f t="shared" si="24"/>
        <v>c411</v>
      </c>
      <c r="I420" s="48"/>
      <c r="J420" s="2"/>
      <c r="K420" s="108" t="str">
        <f t="shared" si="22"/>
        <v>r411</v>
      </c>
      <c r="L420" s="48"/>
      <c r="M420" s="2"/>
      <c r="N420" s="108" t="str">
        <f t="shared" si="25"/>
        <v>p411</v>
      </c>
      <c r="O420" s="48"/>
      <c r="P420" s="97"/>
    </row>
    <row r="421" spans="1:16" ht="14">
      <c r="A421" s="37"/>
      <c r="B421" s="37"/>
      <c r="C421" s="2"/>
      <c r="D421" s="108" t="str">
        <f t="shared" si="23"/>
        <v>a412</v>
      </c>
      <c r="E421" s="48"/>
      <c r="F421" s="2"/>
      <c r="G421" s="2"/>
      <c r="H421" s="108" t="str">
        <f t="shared" si="24"/>
        <v>c412</v>
      </c>
      <c r="I421" s="48"/>
      <c r="J421" s="2"/>
      <c r="K421" s="108" t="str">
        <f t="shared" si="22"/>
        <v>r412</v>
      </c>
      <c r="L421" s="48"/>
      <c r="M421" s="2"/>
      <c r="N421" s="108" t="str">
        <f t="shared" si="25"/>
        <v>p412</v>
      </c>
      <c r="O421" s="48"/>
      <c r="P421" s="97"/>
    </row>
    <row r="422" spans="1:16" ht="14">
      <c r="A422" s="37"/>
      <c r="B422" s="37"/>
      <c r="C422" s="2"/>
      <c r="D422" s="108" t="str">
        <f t="shared" si="23"/>
        <v>a413</v>
      </c>
      <c r="E422" s="48"/>
      <c r="F422" s="2"/>
      <c r="G422" s="2"/>
      <c r="H422" s="108" t="str">
        <f t="shared" si="24"/>
        <v>c413</v>
      </c>
      <c r="I422" s="48"/>
      <c r="J422" s="2"/>
      <c r="K422" s="108" t="str">
        <f t="shared" si="22"/>
        <v>r413</v>
      </c>
      <c r="L422" s="48"/>
      <c r="M422" s="2"/>
      <c r="N422" s="108" t="str">
        <f t="shared" si="25"/>
        <v>p413</v>
      </c>
      <c r="O422" s="48"/>
      <c r="P422" s="97"/>
    </row>
    <row r="423" spans="1:16" ht="14">
      <c r="A423" s="37"/>
      <c r="B423" s="37"/>
      <c r="C423" s="2"/>
      <c r="D423" s="108" t="str">
        <f t="shared" si="23"/>
        <v>a414</v>
      </c>
      <c r="E423" s="48"/>
      <c r="F423" s="2"/>
      <c r="G423" s="2"/>
      <c r="H423" s="108" t="str">
        <f t="shared" si="24"/>
        <v>c414</v>
      </c>
      <c r="I423" s="48"/>
      <c r="J423" s="2"/>
      <c r="K423" s="108" t="str">
        <f t="shared" si="22"/>
        <v>r414</v>
      </c>
      <c r="L423" s="48"/>
      <c r="M423" s="2"/>
      <c r="N423" s="108" t="str">
        <f t="shared" si="25"/>
        <v>p414</v>
      </c>
      <c r="O423" s="48"/>
      <c r="P423" s="97"/>
    </row>
    <row r="424" spans="1:16" ht="14">
      <c r="A424" s="37"/>
      <c r="B424" s="37"/>
      <c r="C424" s="2"/>
      <c r="D424" s="108" t="str">
        <f t="shared" si="23"/>
        <v>a415</v>
      </c>
      <c r="E424" s="48"/>
      <c r="F424" s="2"/>
      <c r="G424" s="2"/>
      <c r="H424" s="108" t="str">
        <f t="shared" si="24"/>
        <v>c415</v>
      </c>
      <c r="I424" s="48"/>
      <c r="J424" s="2"/>
      <c r="K424" s="108" t="str">
        <f t="shared" si="22"/>
        <v>r415</v>
      </c>
      <c r="L424" s="48"/>
      <c r="M424" s="2"/>
      <c r="N424" s="108" t="str">
        <f t="shared" si="25"/>
        <v>p415</v>
      </c>
      <c r="O424" s="48"/>
      <c r="P424" s="97"/>
    </row>
    <row r="425" spans="1:16" ht="14">
      <c r="A425" s="37"/>
      <c r="B425" s="37"/>
      <c r="C425" s="2"/>
      <c r="D425" s="108" t="str">
        <f t="shared" si="23"/>
        <v>a416</v>
      </c>
      <c r="E425" s="48"/>
      <c r="F425" s="2"/>
      <c r="G425" s="2"/>
      <c r="H425" s="108" t="str">
        <f t="shared" si="24"/>
        <v>c416</v>
      </c>
      <c r="I425" s="48"/>
      <c r="J425" s="2"/>
      <c r="K425" s="108" t="str">
        <f t="shared" si="22"/>
        <v>r416</v>
      </c>
      <c r="L425" s="48"/>
      <c r="M425" s="2"/>
      <c r="N425" s="108" t="str">
        <f t="shared" si="25"/>
        <v>p416</v>
      </c>
      <c r="O425" s="48"/>
      <c r="P425" s="97"/>
    </row>
    <row r="426" spans="1:16" ht="14">
      <c r="A426" s="37"/>
      <c r="B426" s="37"/>
      <c r="C426" s="2"/>
      <c r="D426" s="108" t="str">
        <f t="shared" si="23"/>
        <v>a417</v>
      </c>
      <c r="E426" s="48"/>
      <c r="F426" s="2"/>
      <c r="G426" s="2"/>
      <c r="H426" s="108" t="str">
        <f t="shared" si="24"/>
        <v>c417</v>
      </c>
      <c r="I426" s="48"/>
      <c r="J426" s="2"/>
      <c r="K426" s="108" t="str">
        <f t="shared" si="22"/>
        <v>r417</v>
      </c>
      <c r="L426" s="48"/>
      <c r="M426" s="2"/>
      <c r="N426" s="108" t="str">
        <f t="shared" si="25"/>
        <v>p417</v>
      </c>
      <c r="O426" s="48"/>
      <c r="P426" s="97"/>
    </row>
    <row r="427" spans="1:16" ht="14">
      <c r="A427" s="37"/>
      <c r="B427" s="37"/>
      <c r="C427" s="2"/>
      <c r="D427" s="108" t="str">
        <f t="shared" si="23"/>
        <v>a418</v>
      </c>
      <c r="E427" s="48"/>
      <c r="F427" s="2"/>
      <c r="G427" s="2"/>
      <c r="H427" s="108" t="str">
        <f t="shared" si="24"/>
        <v>c418</v>
      </c>
      <c r="I427" s="48"/>
      <c r="J427" s="2"/>
      <c r="K427" s="108" t="str">
        <f t="shared" si="22"/>
        <v>r418</v>
      </c>
      <c r="L427" s="48"/>
      <c r="M427" s="2"/>
      <c r="N427" s="108" t="str">
        <f t="shared" si="25"/>
        <v>p418</v>
      </c>
      <c r="O427" s="48"/>
      <c r="P427" s="97"/>
    </row>
    <row r="428" spans="1:16" ht="14">
      <c r="A428" s="37"/>
      <c r="B428" s="37"/>
      <c r="C428" s="2"/>
      <c r="D428" s="108" t="str">
        <f t="shared" si="23"/>
        <v>a419</v>
      </c>
      <c r="E428" s="48"/>
      <c r="F428" s="2"/>
      <c r="G428" s="2"/>
      <c r="H428" s="108" t="str">
        <f t="shared" si="24"/>
        <v>c419</v>
      </c>
      <c r="I428" s="48"/>
      <c r="J428" s="2"/>
      <c r="K428" s="108" t="str">
        <f t="shared" si="22"/>
        <v>r419</v>
      </c>
      <c r="L428" s="48"/>
      <c r="M428" s="2"/>
      <c r="N428" s="108" t="str">
        <f t="shared" si="25"/>
        <v>p419</v>
      </c>
      <c r="O428" s="48"/>
      <c r="P428" s="97"/>
    </row>
    <row r="429" spans="1:16" ht="14">
      <c r="A429" s="37"/>
      <c r="B429" s="37"/>
      <c r="C429" s="2"/>
      <c r="D429" s="108" t="str">
        <f t="shared" si="23"/>
        <v>a420</v>
      </c>
      <c r="E429" s="48"/>
      <c r="F429" s="2"/>
      <c r="G429" s="2"/>
      <c r="H429" s="108" t="str">
        <f t="shared" si="24"/>
        <v>c420</v>
      </c>
      <c r="I429" s="48"/>
      <c r="J429" s="2"/>
      <c r="K429" s="108" t="str">
        <f t="shared" si="22"/>
        <v>r420</v>
      </c>
      <c r="L429" s="48"/>
      <c r="M429" s="2"/>
      <c r="N429" s="108" t="str">
        <f t="shared" si="25"/>
        <v>p420</v>
      </c>
      <c r="O429" s="48"/>
      <c r="P429" s="97"/>
    </row>
    <row r="430" spans="1:16" ht="14">
      <c r="A430" s="37"/>
      <c r="B430" s="37"/>
      <c r="C430" s="2"/>
      <c r="D430" s="108" t="str">
        <f t="shared" si="23"/>
        <v>a421</v>
      </c>
      <c r="E430" s="48"/>
      <c r="F430" s="2"/>
      <c r="G430" s="2"/>
      <c r="H430" s="108" t="str">
        <f t="shared" si="24"/>
        <v>c421</v>
      </c>
      <c r="I430" s="48"/>
      <c r="J430" s="2"/>
      <c r="K430" s="108" t="str">
        <f t="shared" si="22"/>
        <v>r421</v>
      </c>
      <c r="L430" s="48"/>
      <c r="M430" s="2"/>
      <c r="N430" s="108" t="str">
        <f t="shared" si="25"/>
        <v>p421</v>
      </c>
      <c r="O430" s="48"/>
      <c r="P430" s="97"/>
    </row>
    <row r="431" spans="1:16" ht="14">
      <c r="A431" s="37"/>
      <c r="B431" s="37"/>
      <c r="C431" s="2"/>
      <c r="D431" s="108" t="str">
        <f t="shared" si="23"/>
        <v>a422</v>
      </c>
      <c r="E431" s="48"/>
      <c r="F431" s="2"/>
      <c r="G431" s="2"/>
      <c r="H431" s="108" t="str">
        <f t="shared" si="24"/>
        <v>c422</v>
      </c>
      <c r="I431" s="48"/>
      <c r="J431" s="2"/>
      <c r="K431" s="108" t="str">
        <f t="shared" si="22"/>
        <v>r422</v>
      </c>
      <c r="L431" s="48"/>
      <c r="M431" s="2"/>
      <c r="N431" s="108" t="str">
        <f t="shared" si="25"/>
        <v>p422</v>
      </c>
      <c r="O431" s="48"/>
      <c r="P431" s="97"/>
    </row>
    <row r="432" spans="1:16" ht="14">
      <c r="A432" s="37"/>
      <c r="B432" s="37"/>
      <c r="C432" s="2"/>
      <c r="D432" s="108" t="str">
        <f t="shared" si="23"/>
        <v>a423</v>
      </c>
      <c r="E432" s="48"/>
      <c r="F432" s="2"/>
      <c r="G432" s="2"/>
      <c r="H432" s="108" t="str">
        <f t="shared" si="24"/>
        <v>c423</v>
      </c>
      <c r="I432" s="48"/>
      <c r="J432" s="2"/>
      <c r="K432" s="108" t="str">
        <f t="shared" si="22"/>
        <v>r423</v>
      </c>
      <c r="L432" s="48"/>
      <c r="M432" s="2"/>
      <c r="N432" s="108" t="str">
        <f t="shared" si="25"/>
        <v>p423</v>
      </c>
      <c r="O432" s="48"/>
      <c r="P432" s="97"/>
    </row>
    <row r="433" spans="1:16" ht="14">
      <c r="A433" s="37"/>
      <c r="B433" s="37"/>
      <c r="C433" s="2"/>
      <c r="D433" s="108" t="str">
        <f t="shared" si="23"/>
        <v>a424</v>
      </c>
      <c r="E433" s="48"/>
      <c r="F433" s="2"/>
      <c r="G433" s="2"/>
      <c r="H433" s="108" t="str">
        <f t="shared" si="24"/>
        <v>c424</v>
      </c>
      <c r="I433" s="48"/>
      <c r="J433" s="2"/>
      <c r="K433" s="108" t="str">
        <f t="shared" si="22"/>
        <v>r424</v>
      </c>
      <c r="L433" s="48"/>
      <c r="M433" s="2"/>
      <c r="N433" s="108" t="str">
        <f t="shared" si="25"/>
        <v>p424</v>
      </c>
      <c r="O433" s="48"/>
      <c r="P433" s="97"/>
    </row>
    <row r="434" spans="1:16" ht="14">
      <c r="A434" s="37"/>
      <c r="B434" s="37"/>
      <c r="C434" s="2"/>
      <c r="D434" s="108" t="str">
        <f t="shared" si="23"/>
        <v>a425</v>
      </c>
      <c r="E434" s="48"/>
      <c r="F434" s="2"/>
      <c r="G434" s="2"/>
      <c r="H434" s="108" t="str">
        <f t="shared" si="24"/>
        <v>c425</v>
      </c>
      <c r="I434" s="48"/>
      <c r="J434" s="2"/>
      <c r="K434" s="108" t="str">
        <f t="shared" si="22"/>
        <v>r425</v>
      </c>
      <c r="L434" s="48"/>
      <c r="M434" s="2"/>
      <c r="N434" s="108" t="str">
        <f t="shared" si="25"/>
        <v>p425</v>
      </c>
      <c r="O434" s="48"/>
      <c r="P434" s="97"/>
    </row>
    <row r="435" spans="1:16" ht="14">
      <c r="A435" s="37"/>
      <c r="B435" s="37"/>
      <c r="C435" s="2"/>
      <c r="D435" s="108" t="str">
        <f t="shared" si="23"/>
        <v>a426</v>
      </c>
      <c r="E435" s="48"/>
      <c r="F435" s="2"/>
      <c r="G435" s="2"/>
      <c r="H435" s="108" t="str">
        <f t="shared" si="24"/>
        <v>c426</v>
      </c>
      <c r="I435" s="48"/>
      <c r="J435" s="2"/>
      <c r="K435" s="108" t="str">
        <f t="shared" si="22"/>
        <v>r426</v>
      </c>
      <c r="L435" s="48"/>
      <c r="M435" s="2"/>
      <c r="N435" s="108" t="str">
        <f t="shared" si="25"/>
        <v>p426</v>
      </c>
      <c r="O435" s="48"/>
      <c r="P435" s="97"/>
    </row>
    <row r="436" spans="1:16" ht="14">
      <c r="A436" s="37"/>
      <c r="B436" s="37"/>
      <c r="C436" s="2"/>
      <c r="D436" s="108" t="str">
        <f t="shared" si="23"/>
        <v>a427</v>
      </c>
      <c r="E436" s="48"/>
      <c r="F436" s="2"/>
      <c r="G436" s="2"/>
      <c r="H436" s="108" t="str">
        <f t="shared" si="24"/>
        <v>c427</v>
      </c>
      <c r="I436" s="48"/>
      <c r="J436" s="2"/>
      <c r="K436" s="108" t="str">
        <f t="shared" si="22"/>
        <v>r427</v>
      </c>
      <c r="L436" s="48"/>
      <c r="M436" s="2"/>
      <c r="N436" s="108" t="str">
        <f t="shared" si="25"/>
        <v>p427</v>
      </c>
      <c r="O436" s="48"/>
      <c r="P436" s="97"/>
    </row>
    <row r="437" spans="1:16" ht="14">
      <c r="A437" s="37"/>
      <c r="B437" s="37"/>
      <c r="C437" s="2"/>
      <c r="D437" s="108" t="str">
        <f t="shared" si="23"/>
        <v>a428</v>
      </c>
      <c r="E437" s="48"/>
      <c r="F437" s="2"/>
      <c r="G437" s="2"/>
      <c r="H437" s="108" t="str">
        <f t="shared" si="24"/>
        <v>c428</v>
      </c>
      <c r="I437" s="48"/>
      <c r="J437" s="2"/>
      <c r="K437" s="108" t="str">
        <f t="shared" si="22"/>
        <v>r428</v>
      </c>
      <c r="L437" s="48"/>
      <c r="M437" s="2"/>
      <c r="N437" s="108" t="str">
        <f t="shared" si="25"/>
        <v>p428</v>
      </c>
      <c r="O437" s="48"/>
      <c r="P437" s="97"/>
    </row>
    <row r="438" spans="1:16" ht="14">
      <c r="A438" s="37"/>
      <c r="B438" s="37"/>
      <c r="C438" s="2"/>
      <c r="D438" s="108" t="str">
        <f t="shared" si="23"/>
        <v>a429</v>
      </c>
      <c r="E438" s="48"/>
      <c r="F438" s="2"/>
      <c r="G438" s="2"/>
      <c r="H438" s="108" t="str">
        <f t="shared" si="24"/>
        <v>c429</v>
      </c>
      <c r="I438" s="48"/>
      <c r="J438" s="2"/>
      <c r="K438" s="108" t="str">
        <f t="shared" si="22"/>
        <v>r429</v>
      </c>
      <c r="L438" s="48"/>
      <c r="M438" s="2"/>
      <c r="N438" s="108" t="str">
        <f t="shared" si="25"/>
        <v>p429</v>
      </c>
      <c r="O438" s="48"/>
      <c r="P438" s="97"/>
    </row>
    <row r="439" spans="1:16" ht="14">
      <c r="A439" s="37"/>
      <c r="B439" s="37"/>
      <c r="C439" s="2"/>
      <c r="D439" s="108" t="str">
        <f t="shared" si="23"/>
        <v>a430</v>
      </c>
      <c r="E439" s="48"/>
      <c r="F439" s="2"/>
      <c r="G439" s="2"/>
      <c r="H439" s="108" t="str">
        <f t="shared" si="24"/>
        <v>c430</v>
      </c>
      <c r="I439" s="48"/>
      <c r="J439" s="2"/>
      <c r="K439" s="108" t="str">
        <f t="shared" si="22"/>
        <v>r430</v>
      </c>
      <c r="L439" s="48"/>
      <c r="M439" s="2"/>
      <c r="N439" s="108" t="str">
        <f t="shared" si="25"/>
        <v>p430</v>
      </c>
      <c r="O439" s="48"/>
      <c r="P439" s="97"/>
    </row>
    <row r="440" spans="1:16" ht="14">
      <c r="A440" s="37"/>
      <c r="B440" s="37"/>
      <c r="C440" s="2"/>
      <c r="D440" s="108" t="str">
        <f t="shared" si="23"/>
        <v>a431</v>
      </c>
      <c r="E440" s="48"/>
      <c r="F440" s="2"/>
      <c r="G440" s="2"/>
      <c r="H440" s="108" t="str">
        <f t="shared" si="24"/>
        <v>c431</v>
      </c>
      <c r="I440" s="48"/>
      <c r="J440" s="2"/>
      <c r="K440" s="108" t="str">
        <f t="shared" si="22"/>
        <v>r431</v>
      </c>
      <c r="L440" s="48"/>
      <c r="M440" s="2"/>
      <c r="N440" s="108" t="str">
        <f t="shared" si="25"/>
        <v>p431</v>
      </c>
      <c r="O440" s="48"/>
      <c r="P440" s="97"/>
    </row>
    <row r="441" spans="1:16" ht="14">
      <c r="A441" s="37"/>
      <c r="B441" s="37"/>
      <c r="C441" s="2"/>
      <c r="D441" s="108" t="str">
        <f t="shared" si="23"/>
        <v>a432</v>
      </c>
      <c r="E441" s="48"/>
      <c r="F441" s="2"/>
      <c r="G441" s="2"/>
      <c r="H441" s="108" t="str">
        <f t="shared" si="24"/>
        <v>c432</v>
      </c>
      <c r="I441" s="48"/>
      <c r="J441" s="2"/>
      <c r="K441" s="108" t="str">
        <f t="shared" si="22"/>
        <v>r432</v>
      </c>
      <c r="L441" s="48"/>
      <c r="M441" s="2"/>
      <c r="N441" s="108" t="str">
        <f t="shared" si="25"/>
        <v>p432</v>
      </c>
      <c r="O441" s="48"/>
      <c r="P441" s="97"/>
    </row>
    <row r="442" spans="1:16" ht="14">
      <c r="A442" s="37"/>
      <c r="B442" s="37"/>
      <c r="C442" s="2"/>
      <c r="D442" s="108" t="str">
        <f t="shared" si="23"/>
        <v>a433</v>
      </c>
      <c r="E442" s="48"/>
      <c r="F442" s="2"/>
      <c r="G442" s="2"/>
      <c r="H442" s="108" t="str">
        <f t="shared" si="24"/>
        <v>c433</v>
      </c>
      <c r="I442" s="48"/>
      <c r="J442" s="2"/>
      <c r="K442" s="108" t="str">
        <f t="shared" si="22"/>
        <v>r433</v>
      </c>
      <c r="L442" s="48"/>
      <c r="M442" s="2"/>
      <c r="N442" s="108" t="str">
        <f t="shared" si="25"/>
        <v>p433</v>
      </c>
      <c r="O442" s="48"/>
      <c r="P442" s="97"/>
    </row>
    <row r="443" spans="1:16" ht="14">
      <c r="A443" s="37"/>
      <c r="B443" s="37"/>
      <c r="C443" s="2"/>
      <c r="D443" s="108" t="str">
        <f t="shared" si="23"/>
        <v>a434</v>
      </c>
      <c r="E443" s="48"/>
      <c r="F443" s="2"/>
      <c r="G443" s="2"/>
      <c r="H443" s="108" t="str">
        <f t="shared" si="24"/>
        <v>c434</v>
      </c>
      <c r="I443" s="48"/>
      <c r="J443" s="2"/>
      <c r="K443" s="108" t="str">
        <f t="shared" si="22"/>
        <v>r434</v>
      </c>
      <c r="L443" s="48"/>
      <c r="M443" s="2"/>
      <c r="N443" s="108" t="str">
        <f t="shared" si="25"/>
        <v>p434</v>
      </c>
      <c r="O443" s="48"/>
      <c r="P443" s="97"/>
    </row>
    <row r="444" spans="1:16" ht="14">
      <c r="A444" s="37"/>
      <c r="B444" s="37"/>
      <c r="C444" s="2"/>
      <c r="D444" s="108" t="str">
        <f t="shared" si="23"/>
        <v>a435</v>
      </c>
      <c r="E444" s="48"/>
      <c r="F444" s="2"/>
      <c r="G444" s="2"/>
      <c r="H444" s="108" t="str">
        <f t="shared" si="24"/>
        <v>c435</v>
      </c>
      <c r="I444" s="48"/>
      <c r="J444" s="2"/>
      <c r="K444" s="108" t="str">
        <f t="shared" si="22"/>
        <v>r435</v>
      </c>
      <c r="L444" s="48"/>
      <c r="M444" s="2"/>
      <c r="N444" s="108" t="str">
        <f t="shared" si="25"/>
        <v>p435</v>
      </c>
      <c r="O444" s="48"/>
      <c r="P444" s="97"/>
    </row>
    <row r="445" spans="1:16" ht="14">
      <c r="A445" s="37"/>
      <c r="B445" s="37"/>
      <c r="C445" s="2"/>
      <c r="D445" s="108" t="str">
        <f t="shared" si="23"/>
        <v>a436</v>
      </c>
      <c r="E445" s="48"/>
      <c r="F445" s="2"/>
      <c r="G445" s="2"/>
      <c r="H445" s="108" t="str">
        <f t="shared" si="24"/>
        <v>c436</v>
      </c>
      <c r="I445" s="48"/>
      <c r="J445" s="2"/>
      <c r="K445" s="108" t="str">
        <f t="shared" si="22"/>
        <v>r436</v>
      </c>
      <c r="L445" s="48"/>
      <c r="M445" s="2"/>
      <c r="N445" s="108" t="str">
        <f t="shared" si="25"/>
        <v>p436</v>
      </c>
      <c r="O445" s="48"/>
      <c r="P445" s="97"/>
    </row>
    <row r="446" spans="1:16" ht="14">
      <c r="A446" s="37"/>
      <c r="B446" s="37"/>
      <c r="C446" s="2"/>
      <c r="D446" s="108" t="str">
        <f t="shared" si="23"/>
        <v>a437</v>
      </c>
      <c r="E446" s="48"/>
      <c r="F446" s="2"/>
      <c r="G446" s="2"/>
      <c r="H446" s="108" t="str">
        <f t="shared" si="24"/>
        <v>c437</v>
      </c>
      <c r="I446" s="48"/>
      <c r="J446" s="2"/>
      <c r="K446" s="108" t="str">
        <f t="shared" si="22"/>
        <v>r437</v>
      </c>
      <c r="L446" s="48"/>
      <c r="M446" s="2"/>
      <c r="N446" s="108" t="str">
        <f t="shared" si="25"/>
        <v>p437</v>
      </c>
      <c r="O446" s="48"/>
      <c r="P446" s="97"/>
    </row>
    <row r="447" spans="1:16" ht="14">
      <c r="A447" s="37"/>
      <c r="B447" s="37"/>
      <c r="C447" s="2"/>
      <c r="D447" s="108" t="str">
        <f t="shared" si="23"/>
        <v>a438</v>
      </c>
      <c r="E447" s="48"/>
      <c r="F447" s="2"/>
      <c r="G447" s="2"/>
      <c r="H447" s="108" t="str">
        <f t="shared" si="24"/>
        <v>c438</v>
      </c>
      <c r="I447" s="48"/>
      <c r="J447" s="2"/>
      <c r="K447" s="108" t="str">
        <f t="shared" si="22"/>
        <v>r438</v>
      </c>
      <c r="L447" s="48"/>
      <c r="M447" s="2"/>
      <c r="N447" s="108" t="str">
        <f t="shared" si="25"/>
        <v>p438</v>
      </c>
      <c r="O447" s="48"/>
      <c r="P447" s="97"/>
    </row>
    <row r="448" spans="1:16" ht="14">
      <c r="A448" s="37"/>
      <c r="B448" s="37"/>
      <c r="C448" s="2"/>
      <c r="D448" s="108" t="str">
        <f t="shared" si="23"/>
        <v>a439</v>
      </c>
      <c r="E448" s="48"/>
      <c r="F448" s="2"/>
      <c r="G448" s="2"/>
      <c r="H448" s="108" t="str">
        <f t="shared" si="24"/>
        <v>c439</v>
      </c>
      <c r="I448" s="48"/>
      <c r="J448" s="2"/>
      <c r="K448" s="108" t="str">
        <f t="shared" si="22"/>
        <v>r439</v>
      </c>
      <c r="L448" s="48"/>
      <c r="M448" s="2"/>
      <c r="N448" s="108" t="str">
        <f t="shared" si="25"/>
        <v>p439</v>
      </c>
      <c r="O448" s="48"/>
      <c r="P448" s="97"/>
    </row>
    <row r="449" spans="1:16" ht="14">
      <c r="A449" s="37"/>
      <c r="B449" s="37"/>
      <c r="C449" s="2"/>
      <c r="D449" s="108" t="str">
        <f t="shared" si="23"/>
        <v>a440</v>
      </c>
      <c r="E449" s="48"/>
      <c r="F449" s="2"/>
      <c r="G449" s="2"/>
      <c r="H449" s="108" t="str">
        <f t="shared" si="24"/>
        <v>c440</v>
      </c>
      <c r="I449" s="48"/>
      <c r="J449" s="2"/>
      <c r="K449" s="108" t="str">
        <f t="shared" si="22"/>
        <v>r440</v>
      </c>
      <c r="L449" s="48"/>
      <c r="M449" s="2"/>
      <c r="N449" s="108" t="str">
        <f t="shared" si="25"/>
        <v>p440</v>
      </c>
      <c r="O449" s="48"/>
      <c r="P449" s="97"/>
    </row>
    <row r="450" spans="1:16" ht="14">
      <c r="A450" s="37"/>
      <c r="B450" s="37"/>
      <c r="C450" s="2"/>
      <c r="D450" s="108" t="str">
        <f t="shared" si="23"/>
        <v>a441</v>
      </c>
      <c r="E450" s="48"/>
      <c r="F450" s="2"/>
      <c r="G450" s="2"/>
      <c r="H450" s="108" t="str">
        <f t="shared" si="24"/>
        <v>c441</v>
      </c>
      <c r="I450" s="48"/>
      <c r="J450" s="2"/>
      <c r="K450" s="108" t="str">
        <f t="shared" si="22"/>
        <v>r441</v>
      </c>
      <c r="L450" s="48"/>
      <c r="M450" s="2"/>
      <c r="N450" s="108" t="str">
        <f t="shared" si="25"/>
        <v>p441</v>
      </c>
      <c r="O450" s="48"/>
      <c r="P450" s="97"/>
    </row>
    <row r="451" spans="1:16" ht="14">
      <c r="A451" s="37"/>
      <c r="B451" s="37"/>
      <c r="C451" s="2"/>
      <c r="D451" s="108" t="str">
        <f t="shared" si="23"/>
        <v>a442</v>
      </c>
      <c r="E451" s="48"/>
      <c r="F451" s="2"/>
      <c r="G451" s="2"/>
      <c r="H451" s="108" t="str">
        <f t="shared" si="24"/>
        <v>c442</v>
      </c>
      <c r="I451" s="48"/>
      <c r="J451" s="2"/>
      <c r="K451" s="108" t="str">
        <f t="shared" si="22"/>
        <v>r442</v>
      </c>
      <c r="L451" s="48"/>
      <c r="M451" s="2"/>
      <c r="N451" s="108" t="str">
        <f t="shared" si="25"/>
        <v>p442</v>
      </c>
      <c r="O451" s="48"/>
      <c r="P451" s="97"/>
    </row>
    <row r="452" spans="1:16" ht="14">
      <c r="A452" s="37"/>
      <c r="B452" s="37"/>
      <c r="C452" s="2"/>
      <c r="D452" s="108" t="str">
        <f t="shared" si="23"/>
        <v>a443</v>
      </c>
      <c r="E452" s="48"/>
      <c r="F452" s="2"/>
      <c r="G452" s="2"/>
      <c r="H452" s="108" t="str">
        <f t="shared" si="24"/>
        <v>c443</v>
      </c>
      <c r="I452" s="48"/>
      <c r="J452" s="2"/>
      <c r="K452" s="108" t="str">
        <f t="shared" si="22"/>
        <v>r443</v>
      </c>
      <c r="L452" s="48"/>
      <c r="M452" s="2"/>
      <c r="N452" s="108" t="str">
        <f t="shared" si="25"/>
        <v>p443</v>
      </c>
      <c r="O452" s="48"/>
      <c r="P452" s="97"/>
    </row>
    <row r="453" spans="1:16" ht="14">
      <c r="A453" s="37"/>
      <c r="B453" s="37"/>
      <c r="C453" s="2"/>
      <c r="D453" s="108" t="str">
        <f t="shared" si="23"/>
        <v>a444</v>
      </c>
      <c r="E453" s="48"/>
      <c r="F453" s="2"/>
      <c r="G453" s="2"/>
      <c r="H453" s="108" t="str">
        <f t="shared" si="24"/>
        <v>c444</v>
      </c>
      <c r="I453" s="48"/>
      <c r="J453" s="2"/>
      <c r="K453" s="108" t="str">
        <f t="shared" si="22"/>
        <v>r444</v>
      </c>
      <c r="L453" s="48"/>
      <c r="M453" s="2"/>
      <c r="N453" s="108" t="str">
        <f t="shared" si="25"/>
        <v>p444</v>
      </c>
      <c r="O453" s="48"/>
      <c r="P453" s="97"/>
    </row>
    <row r="454" spans="1:16" ht="14">
      <c r="A454" s="37"/>
      <c r="B454" s="37"/>
      <c r="C454" s="2"/>
      <c r="D454" s="108" t="str">
        <f t="shared" si="23"/>
        <v>a445</v>
      </c>
      <c r="E454" s="48"/>
      <c r="F454" s="2"/>
      <c r="G454" s="2"/>
      <c r="H454" s="108" t="str">
        <f t="shared" si="24"/>
        <v>c445</v>
      </c>
      <c r="I454" s="48"/>
      <c r="J454" s="2"/>
      <c r="K454" s="108" t="str">
        <f t="shared" si="22"/>
        <v>r445</v>
      </c>
      <c r="L454" s="48"/>
      <c r="M454" s="2"/>
      <c r="N454" s="108" t="str">
        <f t="shared" si="25"/>
        <v>p445</v>
      </c>
      <c r="O454" s="48"/>
      <c r="P454" s="97"/>
    </row>
    <row r="455" spans="1:16" ht="14">
      <c r="A455" s="37"/>
      <c r="B455" s="37"/>
      <c r="C455" s="2"/>
      <c r="D455" s="108" t="str">
        <f t="shared" si="23"/>
        <v>a446</v>
      </c>
      <c r="E455" s="48"/>
      <c r="F455" s="2"/>
      <c r="G455" s="2"/>
      <c r="H455" s="108" t="str">
        <f t="shared" si="24"/>
        <v>c446</v>
      </c>
      <c r="I455" s="48"/>
      <c r="J455" s="2"/>
      <c r="K455" s="108" t="str">
        <f t="shared" si="22"/>
        <v>r446</v>
      </c>
      <c r="L455" s="48"/>
      <c r="M455" s="2"/>
      <c r="N455" s="108" t="str">
        <f t="shared" si="25"/>
        <v>p446</v>
      </c>
      <c r="O455" s="48"/>
      <c r="P455" s="97"/>
    </row>
    <row r="456" spans="1:16" ht="14">
      <c r="A456" s="37"/>
      <c r="B456" s="37"/>
      <c r="C456" s="2"/>
      <c r="D456" s="108" t="str">
        <f t="shared" si="23"/>
        <v>a447</v>
      </c>
      <c r="E456" s="48"/>
      <c r="F456" s="2"/>
      <c r="G456" s="2"/>
      <c r="H456" s="108" t="str">
        <f t="shared" si="24"/>
        <v>c447</v>
      </c>
      <c r="I456" s="48"/>
      <c r="J456" s="2"/>
      <c r="K456" s="108" t="str">
        <f t="shared" si="22"/>
        <v>r447</v>
      </c>
      <c r="L456" s="48"/>
      <c r="M456" s="2"/>
      <c r="N456" s="108" t="str">
        <f t="shared" si="25"/>
        <v>p447</v>
      </c>
      <c r="O456" s="48"/>
      <c r="P456" s="97"/>
    </row>
    <row r="457" spans="1:16" ht="14">
      <c r="A457" s="37"/>
      <c r="B457" s="37"/>
      <c r="C457" s="2"/>
      <c r="D457" s="108" t="str">
        <f t="shared" si="23"/>
        <v>a448</v>
      </c>
      <c r="E457" s="48"/>
      <c r="F457" s="2"/>
      <c r="G457" s="2"/>
      <c r="H457" s="108" t="str">
        <f t="shared" si="24"/>
        <v>c448</v>
      </c>
      <c r="I457" s="48"/>
      <c r="J457" s="2"/>
      <c r="K457" s="108" t="str">
        <f t="shared" si="22"/>
        <v>r448</v>
      </c>
      <c r="L457" s="48"/>
      <c r="M457" s="2"/>
      <c r="N457" s="108" t="str">
        <f t="shared" si="25"/>
        <v>p448</v>
      </c>
      <c r="O457" s="48"/>
      <c r="P457" s="97"/>
    </row>
    <row r="458" spans="1:16" ht="14">
      <c r="A458" s="37"/>
      <c r="B458" s="37"/>
      <c r="C458" s="2"/>
      <c r="D458" s="108" t="str">
        <f t="shared" si="23"/>
        <v>a449</v>
      </c>
      <c r="E458" s="48"/>
      <c r="F458" s="2"/>
      <c r="G458" s="2"/>
      <c r="H458" s="108" t="str">
        <f t="shared" si="24"/>
        <v>c449</v>
      </c>
      <c r="I458" s="48"/>
      <c r="J458" s="2"/>
      <c r="K458" s="108" t="str">
        <f t="shared" si="22"/>
        <v>r449</v>
      </c>
      <c r="L458" s="48"/>
      <c r="M458" s="2"/>
      <c r="N458" s="108" t="str">
        <f t="shared" si="25"/>
        <v>p449</v>
      </c>
      <c r="O458" s="48"/>
      <c r="P458" s="97"/>
    </row>
    <row r="459" spans="1:16" ht="14">
      <c r="A459" s="37"/>
      <c r="B459" s="37"/>
      <c r="C459" s="2"/>
      <c r="D459" s="108" t="str">
        <f t="shared" ref="D459:D522" si="26">"a"&amp;ROW()-9</f>
        <v>a450</v>
      </c>
      <c r="E459" s="48"/>
      <c r="F459" s="2"/>
      <c r="G459" s="2"/>
      <c r="H459" s="108" t="str">
        <f t="shared" ref="H459:H522" si="27">"c"&amp;ROW()-9</f>
        <v>c450</v>
      </c>
      <c r="I459" s="48"/>
      <c r="J459" s="2"/>
      <c r="K459" s="108" t="str">
        <f t="shared" si="22"/>
        <v>r450</v>
      </c>
      <c r="L459" s="48"/>
      <c r="M459" s="2"/>
      <c r="N459" s="108" t="str">
        <f t="shared" ref="N459:N522" si="28">"p"&amp;ROW()-9</f>
        <v>p450</v>
      </c>
      <c r="O459" s="48"/>
      <c r="P459" s="97"/>
    </row>
    <row r="460" spans="1:16" ht="14">
      <c r="A460" s="37"/>
      <c r="B460" s="37"/>
      <c r="C460" s="2"/>
      <c r="D460" s="108" t="str">
        <f t="shared" si="26"/>
        <v>a451</v>
      </c>
      <c r="E460" s="48"/>
      <c r="F460" s="2"/>
      <c r="G460" s="2"/>
      <c r="H460" s="108" t="str">
        <f t="shared" si="27"/>
        <v>c451</v>
      </c>
      <c r="I460" s="48"/>
      <c r="J460" s="2"/>
      <c r="K460" s="108" t="str">
        <f t="shared" si="22"/>
        <v>r451</v>
      </c>
      <c r="L460" s="48"/>
      <c r="M460" s="2"/>
      <c r="N460" s="108" t="str">
        <f t="shared" si="28"/>
        <v>p451</v>
      </c>
      <c r="O460" s="48"/>
      <c r="P460" s="97"/>
    </row>
    <row r="461" spans="1:16" ht="14">
      <c r="A461" s="37"/>
      <c r="B461" s="37"/>
      <c r="C461" s="2"/>
      <c r="D461" s="108" t="str">
        <f t="shared" si="26"/>
        <v>a452</v>
      </c>
      <c r="E461" s="48"/>
      <c r="F461" s="2"/>
      <c r="G461" s="2"/>
      <c r="H461" s="108" t="str">
        <f t="shared" si="27"/>
        <v>c452</v>
      </c>
      <c r="I461" s="48"/>
      <c r="J461" s="2"/>
      <c r="K461" s="108" t="str">
        <f t="shared" si="22"/>
        <v>r452</v>
      </c>
      <c r="L461" s="48"/>
      <c r="M461" s="2"/>
      <c r="N461" s="108" t="str">
        <f t="shared" si="28"/>
        <v>p452</v>
      </c>
      <c r="O461" s="48"/>
      <c r="P461" s="97"/>
    </row>
    <row r="462" spans="1:16" ht="14">
      <c r="A462" s="37"/>
      <c r="B462" s="37"/>
      <c r="C462" s="2"/>
      <c r="D462" s="108" t="str">
        <f t="shared" si="26"/>
        <v>a453</v>
      </c>
      <c r="E462" s="48"/>
      <c r="F462" s="2"/>
      <c r="G462" s="2"/>
      <c r="H462" s="108" t="str">
        <f t="shared" si="27"/>
        <v>c453</v>
      </c>
      <c r="I462" s="48"/>
      <c r="J462" s="2"/>
      <c r="K462" s="108" t="str">
        <f t="shared" si="22"/>
        <v>r453</v>
      </c>
      <c r="L462" s="48"/>
      <c r="M462" s="2"/>
      <c r="N462" s="108" t="str">
        <f t="shared" si="28"/>
        <v>p453</v>
      </c>
      <c r="O462" s="48"/>
      <c r="P462" s="97"/>
    </row>
    <row r="463" spans="1:16" ht="14">
      <c r="A463" s="37"/>
      <c r="B463" s="37"/>
      <c r="C463" s="2"/>
      <c r="D463" s="108" t="str">
        <f t="shared" si="26"/>
        <v>a454</v>
      </c>
      <c r="E463" s="48"/>
      <c r="F463" s="2"/>
      <c r="G463" s="2"/>
      <c r="H463" s="108" t="str">
        <f t="shared" si="27"/>
        <v>c454</v>
      </c>
      <c r="I463" s="48"/>
      <c r="J463" s="2"/>
      <c r="K463" s="108" t="str">
        <f t="shared" si="22"/>
        <v>r454</v>
      </c>
      <c r="L463" s="48"/>
      <c r="M463" s="2"/>
      <c r="N463" s="108" t="str">
        <f t="shared" si="28"/>
        <v>p454</v>
      </c>
      <c r="O463" s="48"/>
      <c r="P463" s="97"/>
    </row>
    <row r="464" spans="1:16" ht="14">
      <c r="A464" s="37"/>
      <c r="B464" s="37"/>
      <c r="C464" s="2"/>
      <c r="D464" s="108" t="str">
        <f t="shared" si="26"/>
        <v>a455</v>
      </c>
      <c r="E464" s="48"/>
      <c r="F464" s="2"/>
      <c r="G464" s="2"/>
      <c r="H464" s="108" t="str">
        <f t="shared" si="27"/>
        <v>c455</v>
      </c>
      <c r="I464" s="48"/>
      <c r="J464" s="2"/>
      <c r="K464" s="108" t="str">
        <f t="shared" si="22"/>
        <v>r455</v>
      </c>
      <c r="L464" s="48"/>
      <c r="M464" s="2"/>
      <c r="N464" s="108" t="str">
        <f t="shared" si="28"/>
        <v>p455</v>
      </c>
      <c r="O464" s="48"/>
      <c r="P464" s="97"/>
    </row>
    <row r="465" spans="1:16" ht="14">
      <c r="A465" s="37"/>
      <c r="B465" s="37"/>
      <c r="C465" s="2"/>
      <c r="D465" s="108" t="str">
        <f t="shared" si="26"/>
        <v>a456</v>
      </c>
      <c r="E465" s="48"/>
      <c r="F465" s="2"/>
      <c r="G465" s="2"/>
      <c r="H465" s="108" t="str">
        <f t="shared" si="27"/>
        <v>c456</v>
      </c>
      <c r="I465" s="48"/>
      <c r="J465" s="2"/>
      <c r="K465" s="108" t="str">
        <f t="shared" si="22"/>
        <v>r456</v>
      </c>
      <c r="L465" s="48"/>
      <c r="M465" s="2"/>
      <c r="N465" s="108" t="str">
        <f t="shared" si="28"/>
        <v>p456</v>
      </c>
      <c r="O465" s="48"/>
      <c r="P465" s="97"/>
    </row>
    <row r="466" spans="1:16" ht="14">
      <c r="A466" s="37"/>
      <c r="B466" s="37"/>
      <c r="C466" s="2"/>
      <c r="D466" s="108" t="str">
        <f t="shared" si="26"/>
        <v>a457</v>
      </c>
      <c r="E466" s="48"/>
      <c r="F466" s="2"/>
      <c r="G466" s="2"/>
      <c r="H466" s="108" t="str">
        <f t="shared" si="27"/>
        <v>c457</v>
      </c>
      <c r="I466" s="48"/>
      <c r="J466" s="2"/>
      <c r="K466" s="108" t="str">
        <f t="shared" si="22"/>
        <v>r457</v>
      </c>
      <c r="L466" s="48"/>
      <c r="M466" s="2"/>
      <c r="N466" s="108" t="str">
        <f t="shared" si="28"/>
        <v>p457</v>
      </c>
      <c r="O466" s="48"/>
      <c r="P466" s="97"/>
    </row>
    <row r="467" spans="1:16" ht="14">
      <c r="A467" s="37"/>
      <c r="B467" s="37"/>
      <c r="C467" s="2"/>
      <c r="D467" s="108" t="str">
        <f t="shared" si="26"/>
        <v>a458</v>
      </c>
      <c r="E467" s="48"/>
      <c r="F467" s="2"/>
      <c r="G467" s="2"/>
      <c r="H467" s="108" t="str">
        <f t="shared" si="27"/>
        <v>c458</v>
      </c>
      <c r="I467" s="48"/>
      <c r="J467" s="2"/>
      <c r="K467" s="108" t="str">
        <f t="shared" si="22"/>
        <v>r458</v>
      </c>
      <c r="L467" s="48"/>
      <c r="M467" s="2"/>
      <c r="N467" s="108" t="str">
        <f t="shared" si="28"/>
        <v>p458</v>
      </c>
      <c r="O467" s="48"/>
      <c r="P467" s="97"/>
    </row>
    <row r="468" spans="1:16" ht="14">
      <c r="A468" s="37"/>
      <c r="B468" s="37"/>
      <c r="C468" s="2"/>
      <c r="D468" s="108" t="str">
        <f t="shared" si="26"/>
        <v>a459</v>
      </c>
      <c r="E468" s="48"/>
      <c r="F468" s="2"/>
      <c r="G468" s="2"/>
      <c r="H468" s="108" t="str">
        <f t="shared" si="27"/>
        <v>c459</v>
      </c>
      <c r="I468" s="48"/>
      <c r="J468" s="2"/>
      <c r="K468" s="108" t="str">
        <f t="shared" si="22"/>
        <v>r459</v>
      </c>
      <c r="L468" s="48"/>
      <c r="M468" s="2"/>
      <c r="N468" s="108" t="str">
        <f t="shared" si="28"/>
        <v>p459</v>
      </c>
      <c r="O468" s="48"/>
      <c r="P468" s="97"/>
    </row>
    <row r="469" spans="1:16" ht="14">
      <c r="A469" s="37"/>
      <c r="B469" s="37"/>
      <c r="C469" s="2"/>
      <c r="D469" s="108" t="str">
        <f t="shared" si="26"/>
        <v>a460</v>
      </c>
      <c r="E469" s="48"/>
      <c r="F469" s="2"/>
      <c r="G469" s="2"/>
      <c r="H469" s="108" t="str">
        <f t="shared" si="27"/>
        <v>c460</v>
      </c>
      <c r="I469" s="48"/>
      <c r="J469" s="2"/>
      <c r="K469" s="108" t="str">
        <f t="shared" si="22"/>
        <v>r460</v>
      </c>
      <c r="L469" s="48"/>
      <c r="M469" s="2"/>
      <c r="N469" s="108" t="str">
        <f t="shared" si="28"/>
        <v>p460</v>
      </c>
      <c r="O469" s="48"/>
      <c r="P469" s="97"/>
    </row>
    <row r="470" spans="1:16" ht="14">
      <c r="A470" s="37"/>
      <c r="B470" s="37"/>
      <c r="C470" s="2"/>
      <c r="D470" s="108" t="str">
        <f t="shared" si="26"/>
        <v>a461</v>
      </c>
      <c r="E470" s="48"/>
      <c r="F470" s="2"/>
      <c r="G470" s="2"/>
      <c r="H470" s="108" t="str">
        <f t="shared" si="27"/>
        <v>c461</v>
      </c>
      <c r="I470" s="48"/>
      <c r="J470" s="2"/>
      <c r="K470" s="108" t="str">
        <f t="shared" si="22"/>
        <v>r461</v>
      </c>
      <c r="L470" s="48"/>
      <c r="M470" s="2"/>
      <c r="N470" s="108" t="str">
        <f t="shared" si="28"/>
        <v>p461</v>
      </c>
      <c r="O470" s="48"/>
      <c r="P470" s="97"/>
    </row>
    <row r="471" spans="1:16" ht="14">
      <c r="A471" s="37"/>
      <c r="B471" s="37"/>
      <c r="C471" s="2"/>
      <c r="D471" s="108" t="str">
        <f t="shared" si="26"/>
        <v>a462</v>
      </c>
      <c r="E471" s="48"/>
      <c r="F471" s="2"/>
      <c r="G471" s="2"/>
      <c r="H471" s="108" t="str">
        <f t="shared" si="27"/>
        <v>c462</v>
      </c>
      <c r="I471" s="48"/>
      <c r="J471" s="2"/>
      <c r="K471" s="108" t="str">
        <f t="shared" si="22"/>
        <v>r462</v>
      </c>
      <c r="L471" s="48"/>
      <c r="M471" s="2"/>
      <c r="N471" s="108" t="str">
        <f t="shared" si="28"/>
        <v>p462</v>
      </c>
      <c r="O471" s="48"/>
      <c r="P471" s="97"/>
    </row>
    <row r="472" spans="1:16" ht="14">
      <c r="A472" s="37"/>
      <c r="B472" s="37"/>
      <c r="C472" s="2"/>
      <c r="D472" s="108" t="str">
        <f t="shared" si="26"/>
        <v>a463</v>
      </c>
      <c r="E472" s="48"/>
      <c r="F472" s="2"/>
      <c r="G472" s="2"/>
      <c r="H472" s="108" t="str">
        <f t="shared" si="27"/>
        <v>c463</v>
      </c>
      <c r="I472" s="48"/>
      <c r="J472" s="2"/>
      <c r="K472" s="108" t="str">
        <f t="shared" si="22"/>
        <v>r463</v>
      </c>
      <c r="L472" s="48"/>
      <c r="M472" s="2"/>
      <c r="N472" s="108" t="str">
        <f t="shared" si="28"/>
        <v>p463</v>
      </c>
      <c r="O472" s="48"/>
      <c r="P472" s="97"/>
    </row>
    <row r="473" spans="1:16" ht="14">
      <c r="A473" s="37"/>
      <c r="B473" s="37"/>
      <c r="C473" s="2"/>
      <c r="D473" s="108" t="str">
        <f t="shared" si="26"/>
        <v>a464</v>
      </c>
      <c r="E473" s="48"/>
      <c r="F473" s="2"/>
      <c r="G473" s="2"/>
      <c r="H473" s="108" t="str">
        <f t="shared" si="27"/>
        <v>c464</v>
      </c>
      <c r="I473" s="48"/>
      <c r="J473" s="2"/>
      <c r="K473" s="108" t="str">
        <f t="shared" si="22"/>
        <v>r464</v>
      </c>
      <c r="L473" s="48"/>
      <c r="M473" s="2"/>
      <c r="N473" s="108" t="str">
        <f t="shared" si="28"/>
        <v>p464</v>
      </c>
      <c r="O473" s="48"/>
      <c r="P473" s="97"/>
    </row>
    <row r="474" spans="1:16" ht="14">
      <c r="A474" s="37"/>
      <c r="B474" s="37"/>
      <c r="C474" s="2"/>
      <c r="D474" s="108" t="str">
        <f t="shared" si="26"/>
        <v>a465</v>
      </c>
      <c r="E474" s="48"/>
      <c r="F474" s="2"/>
      <c r="G474" s="2"/>
      <c r="H474" s="108" t="str">
        <f t="shared" si="27"/>
        <v>c465</v>
      </c>
      <c r="I474" s="48"/>
      <c r="J474" s="2"/>
      <c r="K474" s="108" t="str">
        <f t="shared" si="22"/>
        <v>r465</v>
      </c>
      <c r="L474" s="48"/>
      <c r="M474" s="2"/>
      <c r="N474" s="108" t="str">
        <f t="shared" si="28"/>
        <v>p465</v>
      </c>
      <c r="O474" s="48"/>
      <c r="P474" s="97"/>
    </row>
    <row r="475" spans="1:16" ht="14">
      <c r="A475" s="37"/>
      <c r="B475" s="37"/>
      <c r="C475" s="2"/>
      <c r="D475" s="108" t="str">
        <f t="shared" si="26"/>
        <v>a466</v>
      </c>
      <c r="E475" s="48"/>
      <c r="F475" s="2"/>
      <c r="G475" s="2"/>
      <c r="H475" s="108" t="str">
        <f t="shared" si="27"/>
        <v>c466</v>
      </c>
      <c r="I475" s="48"/>
      <c r="J475" s="2"/>
      <c r="K475" s="108" t="str">
        <f t="shared" si="22"/>
        <v>r466</v>
      </c>
      <c r="L475" s="48"/>
      <c r="M475" s="2"/>
      <c r="N475" s="108" t="str">
        <f t="shared" si="28"/>
        <v>p466</v>
      </c>
      <c r="O475" s="48"/>
      <c r="P475" s="97"/>
    </row>
    <row r="476" spans="1:16" ht="14">
      <c r="A476" s="37"/>
      <c r="B476" s="37"/>
      <c r="C476" s="2"/>
      <c r="D476" s="108" t="str">
        <f t="shared" si="26"/>
        <v>a467</v>
      </c>
      <c r="E476" s="48"/>
      <c r="F476" s="2"/>
      <c r="G476" s="2"/>
      <c r="H476" s="108" t="str">
        <f t="shared" si="27"/>
        <v>c467</v>
      </c>
      <c r="I476" s="48"/>
      <c r="J476" s="2"/>
      <c r="K476" s="108" t="str">
        <f t="shared" si="22"/>
        <v>r467</v>
      </c>
      <c r="L476" s="48"/>
      <c r="M476" s="2"/>
      <c r="N476" s="108" t="str">
        <f t="shared" si="28"/>
        <v>p467</v>
      </c>
      <c r="O476" s="48"/>
      <c r="P476" s="97"/>
    </row>
    <row r="477" spans="1:16" ht="14">
      <c r="A477" s="37"/>
      <c r="B477" s="37"/>
      <c r="C477" s="2"/>
      <c r="D477" s="108" t="str">
        <f t="shared" si="26"/>
        <v>a468</v>
      </c>
      <c r="E477" s="48"/>
      <c r="F477" s="2"/>
      <c r="G477" s="2"/>
      <c r="H477" s="108" t="str">
        <f t="shared" si="27"/>
        <v>c468</v>
      </c>
      <c r="I477" s="48"/>
      <c r="J477" s="2"/>
      <c r="K477" s="108" t="str">
        <f t="shared" si="22"/>
        <v>r468</v>
      </c>
      <c r="L477" s="48"/>
      <c r="M477" s="2"/>
      <c r="N477" s="108" t="str">
        <f t="shared" si="28"/>
        <v>p468</v>
      </c>
      <c r="O477" s="48"/>
      <c r="P477" s="97"/>
    </row>
    <row r="478" spans="1:16" ht="14">
      <c r="A478" s="37"/>
      <c r="B478" s="37"/>
      <c r="C478" s="2"/>
      <c r="D478" s="108" t="str">
        <f t="shared" si="26"/>
        <v>a469</v>
      </c>
      <c r="E478" s="48"/>
      <c r="F478" s="2"/>
      <c r="G478" s="2"/>
      <c r="H478" s="108" t="str">
        <f t="shared" si="27"/>
        <v>c469</v>
      </c>
      <c r="I478" s="48"/>
      <c r="J478" s="2"/>
      <c r="K478" s="108" t="str">
        <f t="shared" si="22"/>
        <v>r469</v>
      </c>
      <c r="L478" s="48"/>
      <c r="M478" s="2"/>
      <c r="N478" s="108" t="str">
        <f t="shared" si="28"/>
        <v>p469</v>
      </c>
      <c r="O478" s="48"/>
      <c r="P478" s="97"/>
    </row>
    <row r="479" spans="1:16" ht="14">
      <c r="A479" s="37"/>
      <c r="B479" s="37"/>
      <c r="C479" s="2"/>
      <c r="D479" s="108" t="str">
        <f t="shared" si="26"/>
        <v>a470</v>
      </c>
      <c r="E479" s="48"/>
      <c r="F479" s="2"/>
      <c r="G479" s="2"/>
      <c r="H479" s="108" t="str">
        <f t="shared" si="27"/>
        <v>c470</v>
      </c>
      <c r="I479" s="48"/>
      <c r="J479" s="2"/>
      <c r="K479" s="108" t="str">
        <f t="shared" si="22"/>
        <v>r470</v>
      </c>
      <c r="L479" s="48"/>
      <c r="M479" s="2"/>
      <c r="N479" s="108" t="str">
        <f t="shared" si="28"/>
        <v>p470</v>
      </c>
      <c r="O479" s="48"/>
      <c r="P479" s="97"/>
    </row>
    <row r="480" spans="1:16" ht="14">
      <c r="A480" s="37"/>
      <c r="B480" s="37"/>
      <c r="C480" s="2"/>
      <c r="D480" s="108" t="str">
        <f t="shared" si="26"/>
        <v>a471</v>
      </c>
      <c r="E480" s="48"/>
      <c r="F480" s="2"/>
      <c r="G480" s="2"/>
      <c r="H480" s="108" t="str">
        <f t="shared" si="27"/>
        <v>c471</v>
      </c>
      <c r="I480" s="48"/>
      <c r="J480" s="2"/>
      <c r="K480" s="108" t="str">
        <f t="shared" si="22"/>
        <v>r471</v>
      </c>
      <c r="L480" s="48"/>
      <c r="M480" s="2"/>
      <c r="N480" s="108" t="str">
        <f t="shared" si="28"/>
        <v>p471</v>
      </c>
      <c r="O480" s="48"/>
      <c r="P480" s="97"/>
    </row>
    <row r="481" spans="1:16" ht="14">
      <c r="A481" s="37"/>
      <c r="B481" s="37"/>
      <c r="C481" s="2"/>
      <c r="D481" s="108" t="str">
        <f t="shared" si="26"/>
        <v>a472</v>
      </c>
      <c r="E481" s="48"/>
      <c r="F481" s="2"/>
      <c r="G481" s="2"/>
      <c r="H481" s="108" t="str">
        <f t="shared" si="27"/>
        <v>c472</v>
      </c>
      <c r="I481" s="48"/>
      <c r="J481" s="2"/>
      <c r="K481" s="108" t="str">
        <f t="shared" si="22"/>
        <v>r472</v>
      </c>
      <c r="L481" s="48"/>
      <c r="M481" s="2"/>
      <c r="N481" s="108" t="str">
        <f t="shared" si="28"/>
        <v>p472</v>
      </c>
      <c r="O481" s="48"/>
      <c r="P481" s="97"/>
    </row>
    <row r="482" spans="1:16" ht="14">
      <c r="A482" s="37"/>
      <c r="B482" s="37"/>
      <c r="C482" s="2"/>
      <c r="D482" s="108" t="str">
        <f t="shared" si="26"/>
        <v>a473</v>
      </c>
      <c r="E482" s="48"/>
      <c r="F482" s="2"/>
      <c r="G482" s="2"/>
      <c r="H482" s="108" t="str">
        <f t="shared" si="27"/>
        <v>c473</v>
      </c>
      <c r="I482" s="48"/>
      <c r="J482" s="2"/>
      <c r="K482" s="108" t="str">
        <f t="shared" si="22"/>
        <v>r473</v>
      </c>
      <c r="L482" s="48"/>
      <c r="M482" s="2"/>
      <c r="N482" s="108" t="str">
        <f t="shared" si="28"/>
        <v>p473</v>
      </c>
      <c r="O482" s="48"/>
      <c r="P482" s="97"/>
    </row>
    <row r="483" spans="1:16" ht="14">
      <c r="A483" s="37"/>
      <c r="B483" s="37"/>
      <c r="C483" s="2"/>
      <c r="D483" s="108" t="str">
        <f t="shared" si="26"/>
        <v>a474</v>
      </c>
      <c r="E483" s="48"/>
      <c r="F483" s="2"/>
      <c r="G483" s="2"/>
      <c r="H483" s="108" t="str">
        <f t="shared" si="27"/>
        <v>c474</v>
      </c>
      <c r="I483" s="48"/>
      <c r="J483" s="2"/>
      <c r="K483" s="108" t="str">
        <f t="shared" si="22"/>
        <v>r474</v>
      </c>
      <c r="L483" s="48"/>
      <c r="M483" s="2"/>
      <c r="N483" s="108" t="str">
        <f t="shared" si="28"/>
        <v>p474</v>
      </c>
      <c r="O483" s="48"/>
      <c r="P483" s="97"/>
    </row>
    <row r="484" spans="1:16" ht="14">
      <c r="A484" s="37"/>
      <c r="B484" s="37"/>
      <c r="C484" s="2"/>
      <c r="D484" s="108" t="str">
        <f t="shared" si="26"/>
        <v>a475</v>
      </c>
      <c r="E484" s="48"/>
      <c r="F484" s="2"/>
      <c r="G484" s="2"/>
      <c r="H484" s="108" t="str">
        <f t="shared" si="27"/>
        <v>c475</v>
      </c>
      <c r="I484" s="48"/>
      <c r="J484" s="2"/>
      <c r="K484" s="108" t="str">
        <f t="shared" si="22"/>
        <v>r475</v>
      </c>
      <c r="L484" s="48"/>
      <c r="M484" s="2"/>
      <c r="N484" s="108" t="str">
        <f t="shared" si="28"/>
        <v>p475</v>
      </c>
      <c r="O484" s="48"/>
      <c r="P484" s="97"/>
    </row>
    <row r="485" spans="1:16" ht="14">
      <c r="A485" s="37"/>
      <c r="B485" s="37"/>
      <c r="C485" s="2"/>
      <c r="D485" s="108" t="str">
        <f t="shared" si="26"/>
        <v>a476</v>
      </c>
      <c r="E485" s="48"/>
      <c r="F485" s="2"/>
      <c r="G485" s="2"/>
      <c r="H485" s="108" t="str">
        <f t="shared" si="27"/>
        <v>c476</v>
      </c>
      <c r="I485" s="48"/>
      <c r="J485" s="2"/>
      <c r="K485" s="108" t="str">
        <f t="shared" si="22"/>
        <v>r476</v>
      </c>
      <c r="L485" s="48"/>
      <c r="M485" s="2"/>
      <c r="N485" s="108" t="str">
        <f t="shared" si="28"/>
        <v>p476</v>
      </c>
      <c r="O485" s="48"/>
      <c r="P485" s="97"/>
    </row>
    <row r="486" spans="1:16" ht="14">
      <c r="A486" s="37"/>
      <c r="B486" s="37"/>
      <c r="C486" s="2"/>
      <c r="D486" s="108" t="str">
        <f t="shared" si="26"/>
        <v>a477</v>
      </c>
      <c r="E486" s="48"/>
      <c r="F486" s="2"/>
      <c r="G486" s="2"/>
      <c r="H486" s="108" t="str">
        <f t="shared" si="27"/>
        <v>c477</v>
      </c>
      <c r="I486" s="48"/>
      <c r="J486" s="2"/>
      <c r="K486" s="108" t="str">
        <f t="shared" si="22"/>
        <v>r477</v>
      </c>
      <c r="L486" s="48"/>
      <c r="M486" s="2"/>
      <c r="N486" s="108" t="str">
        <f t="shared" si="28"/>
        <v>p477</v>
      </c>
      <c r="O486" s="48"/>
      <c r="P486" s="97"/>
    </row>
    <row r="487" spans="1:16" ht="14">
      <c r="A487" s="37"/>
      <c r="B487" s="37"/>
      <c r="C487" s="2"/>
      <c r="D487" s="108" t="str">
        <f t="shared" si="26"/>
        <v>a478</v>
      </c>
      <c r="E487" s="48"/>
      <c r="F487" s="2"/>
      <c r="G487" s="2"/>
      <c r="H487" s="108" t="str">
        <f t="shared" si="27"/>
        <v>c478</v>
      </c>
      <c r="I487" s="48"/>
      <c r="J487" s="2"/>
      <c r="K487" s="108" t="str">
        <f t="shared" si="22"/>
        <v>r478</v>
      </c>
      <c r="L487" s="48"/>
      <c r="M487" s="2"/>
      <c r="N487" s="108" t="str">
        <f t="shared" si="28"/>
        <v>p478</v>
      </c>
      <c r="O487" s="48"/>
      <c r="P487" s="97"/>
    </row>
    <row r="488" spans="1:16" ht="14">
      <c r="A488" s="37"/>
      <c r="B488" s="37"/>
      <c r="C488" s="2"/>
      <c r="D488" s="108" t="str">
        <f t="shared" si="26"/>
        <v>a479</v>
      </c>
      <c r="E488" s="48"/>
      <c r="F488" s="2"/>
      <c r="G488" s="2"/>
      <c r="H488" s="108" t="str">
        <f t="shared" si="27"/>
        <v>c479</v>
      </c>
      <c r="I488" s="48"/>
      <c r="J488" s="2"/>
      <c r="K488" s="108" t="str">
        <f t="shared" si="22"/>
        <v>r479</v>
      </c>
      <c r="L488" s="48"/>
      <c r="M488" s="2"/>
      <c r="N488" s="108" t="str">
        <f t="shared" si="28"/>
        <v>p479</v>
      </c>
      <c r="O488" s="48"/>
      <c r="P488" s="97"/>
    </row>
    <row r="489" spans="1:16" ht="14">
      <c r="A489" s="37"/>
      <c r="B489" s="37"/>
      <c r="C489" s="2"/>
      <c r="D489" s="108" t="str">
        <f t="shared" si="26"/>
        <v>a480</v>
      </c>
      <c r="E489" s="48"/>
      <c r="F489" s="2"/>
      <c r="G489" s="2"/>
      <c r="H489" s="108" t="str">
        <f t="shared" si="27"/>
        <v>c480</v>
      </c>
      <c r="I489" s="48"/>
      <c r="J489" s="2"/>
      <c r="K489" s="108" t="str">
        <f t="shared" si="22"/>
        <v>r480</v>
      </c>
      <c r="L489" s="48"/>
      <c r="M489" s="2"/>
      <c r="N489" s="108" t="str">
        <f t="shared" si="28"/>
        <v>p480</v>
      </c>
      <c r="O489" s="48"/>
      <c r="P489" s="97"/>
    </row>
    <row r="490" spans="1:16" ht="14">
      <c r="A490" s="37"/>
      <c r="B490" s="37"/>
      <c r="C490" s="2"/>
      <c r="D490" s="108" t="str">
        <f t="shared" si="26"/>
        <v>a481</v>
      </c>
      <c r="E490" s="48"/>
      <c r="F490" s="2"/>
      <c r="G490" s="2"/>
      <c r="H490" s="108" t="str">
        <f t="shared" si="27"/>
        <v>c481</v>
      </c>
      <c r="I490" s="48"/>
      <c r="J490" s="2"/>
      <c r="K490" s="108" t="str">
        <f t="shared" si="22"/>
        <v>r481</v>
      </c>
      <c r="L490" s="48"/>
      <c r="M490" s="2"/>
      <c r="N490" s="108" t="str">
        <f t="shared" si="28"/>
        <v>p481</v>
      </c>
      <c r="O490" s="48"/>
      <c r="P490" s="97"/>
    </row>
    <row r="491" spans="1:16" ht="14">
      <c r="A491" s="37"/>
      <c r="B491" s="37"/>
      <c r="C491" s="2"/>
      <c r="D491" s="108" t="str">
        <f t="shared" si="26"/>
        <v>a482</v>
      </c>
      <c r="E491" s="48"/>
      <c r="F491" s="2"/>
      <c r="G491" s="2"/>
      <c r="H491" s="108" t="str">
        <f t="shared" si="27"/>
        <v>c482</v>
      </c>
      <c r="I491" s="48"/>
      <c r="J491" s="2"/>
      <c r="K491" s="108" t="str">
        <f t="shared" si="22"/>
        <v>r482</v>
      </c>
      <c r="L491" s="48"/>
      <c r="M491" s="2"/>
      <c r="N491" s="108" t="str">
        <f t="shared" si="28"/>
        <v>p482</v>
      </c>
      <c r="O491" s="48"/>
      <c r="P491" s="97"/>
    </row>
    <row r="492" spans="1:16" ht="14">
      <c r="A492" s="37"/>
      <c r="B492" s="37"/>
      <c r="C492" s="2"/>
      <c r="D492" s="108" t="str">
        <f t="shared" si="26"/>
        <v>a483</v>
      </c>
      <c r="E492" s="48"/>
      <c r="F492" s="2"/>
      <c r="G492" s="2"/>
      <c r="H492" s="108" t="str">
        <f t="shared" si="27"/>
        <v>c483</v>
      </c>
      <c r="I492" s="48"/>
      <c r="J492" s="2"/>
      <c r="K492" s="108" t="str">
        <f t="shared" si="22"/>
        <v>r483</v>
      </c>
      <c r="L492" s="48"/>
      <c r="M492" s="2"/>
      <c r="N492" s="108" t="str">
        <f t="shared" si="28"/>
        <v>p483</v>
      </c>
      <c r="O492" s="48"/>
      <c r="P492" s="97"/>
    </row>
    <row r="493" spans="1:16" ht="14">
      <c r="A493" s="37"/>
      <c r="B493" s="37"/>
      <c r="C493" s="2"/>
      <c r="D493" s="108" t="str">
        <f t="shared" si="26"/>
        <v>a484</v>
      </c>
      <c r="E493" s="48"/>
      <c r="F493" s="2"/>
      <c r="G493" s="2"/>
      <c r="H493" s="108" t="str">
        <f t="shared" si="27"/>
        <v>c484</v>
      </c>
      <c r="I493" s="48"/>
      <c r="J493" s="2"/>
      <c r="K493" s="108" t="str">
        <f t="shared" si="22"/>
        <v>r484</v>
      </c>
      <c r="L493" s="48"/>
      <c r="M493" s="2"/>
      <c r="N493" s="108" t="str">
        <f t="shared" si="28"/>
        <v>p484</v>
      </c>
      <c r="O493" s="48"/>
      <c r="P493" s="97"/>
    </row>
    <row r="494" spans="1:16" ht="14">
      <c r="A494" s="37"/>
      <c r="B494" s="37"/>
      <c r="C494" s="2"/>
      <c r="D494" s="108" t="str">
        <f t="shared" si="26"/>
        <v>a485</v>
      </c>
      <c r="E494" s="48"/>
      <c r="F494" s="2"/>
      <c r="G494" s="2"/>
      <c r="H494" s="108" t="str">
        <f t="shared" si="27"/>
        <v>c485</v>
      </c>
      <c r="I494" s="48"/>
      <c r="J494" s="2"/>
      <c r="K494" s="108" t="str">
        <f t="shared" si="22"/>
        <v>r485</v>
      </c>
      <c r="L494" s="48"/>
      <c r="M494" s="2"/>
      <c r="N494" s="108" t="str">
        <f t="shared" si="28"/>
        <v>p485</v>
      </c>
      <c r="O494" s="48"/>
      <c r="P494" s="97"/>
    </row>
    <row r="495" spans="1:16" ht="14">
      <c r="A495" s="37"/>
      <c r="B495" s="37"/>
      <c r="C495" s="2"/>
      <c r="D495" s="108" t="str">
        <f t="shared" si="26"/>
        <v>a486</v>
      </c>
      <c r="E495" s="48"/>
      <c r="F495" s="2"/>
      <c r="G495" s="2"/>
      <c r="H495" s="108" t="str">
        <f t="shared" si="27"/>
        <v>c486</v>
      </c>
      <c r="I495" s="48"/>
      <c r="J495" s="2"/>
      <c r="K495" s="108" t="str">
        <f t="shared" si="22"/>
        <v>r486</v>
      </c>
      <c r="L495" s="48"/>
      <c r="M495" s="2"/>
      <c r="N495" s="108" t="str">
        <f t="shared" si="28"/>
        <v>p486</v>
      </c>
      <c r="O495" s="48"/>
      <c r="P495" s="97"/>
    </row>
    <row r="496" spans="1:16" ht="14">
      <c r="A496" s="37"/>
      <c r="B496" s="37"/>
      <c r="C496" s="2"/>
      <c r="D496" s="108" t="str">
        <f t="shared" si="26"/>
        <v>a487</v>
      </c>
      <c r="E496" s="48"/>
      <c r="F496" s="2"/>
      <c r="G496" s="2"/>
      <c r="H496" s="108" t="str">
        <f t="shared" si="27"/>
        <v>c487</v>
      </c>
      <c r="I496" s="48"/>
      <c r="J496" s="2"/>
      <c r="K496" s="108" t="str">
        <f t="shared" si="22"/>
        <v>r487</v>
      </c>
      <c r="L496" s="48"/>
      <c r="M496" s="2"/>
      <c r="N496" s="108" t="str">
        <f t="shared" si="28"/>
        <v>p487</v>
      </c>
      <c r="O496" s="48"/>
      <c r="P496" s="97"/>
    </row>
    <row r="497" spans="1:16" ht="14">
      <c r="A497" s="37"/>
      <c r="B497" s="37"/>
      <c r="C497" s="2"/>
      <c r="D497" s="108" t="str">
        <f t="shared" si="26"/>
        <v>a488</v>
      </c>
      <c r="E497" s="48"/>
      <c r="F497" s="2"/>
      <c r="G497" s="2"/>
      <c r="H497" s="108" t="str">
        <f t="shared" si="27"/>
        <v>c488</v>
      </c>
      <c r="I497" s="48"/>
      <c r="J497" s="2"/>
      <c r="K497" s="108" t="str">
        <f t="shared" si="22"/>
        <v>r488</v>
      </c>
      <c r="L497" s="48"/>
      <c r="M497" s="2"/>
      <c r="N497" s="108" t="str">
        <f t="shared" si="28"/>
        <v>p488</v>
      </c>
      <c r="O497" s="48"/>
      <c r="P497" s="97"/>
    </row>
    <row r="498" spans="1:16" ht="14">
      <c r="A498" s="37"/>
      <c r="B498" s="37"/>
      <c r="C498" s="2"/>
      <c r="D498" s="108" t="str">
        <f t="shared" si="26"/>
        <v>a489</v>
      </c>
      <c r="E498" s="48"/>
      <c r="F498" s="2"/>
      <c r="G498" s="2"/>
      <c r="H498" s="108" t="str">
        <f t="shared" si="27"/>
        <v>c489</v>
      </c>
      <c r="I498" s="48"/>
      <c r="J498" s="2"/>
      <c r="K498" s="108" t="str">
        <f t="shared" si="22"/>
        <v>r489</v>
      </c>
      <c r="L498" s="48"/>
      <c r="M498" s="2"/>
      <c r="N498" s="108" t="str">
        <f t="shared" si="28"/>
        <v>p489</v>
      </c>
      <c r="O498" s="48"/>
      <c r="P498" s="97"/>
    </row>
    <row r="499" spans="1:16" ht="14">
      <c r="A499" s="37"/>
      <c r="B499" s="37"/>
      <c r="C499" s="2"/>
      <c r="D499" s="108" t="str">
        <f t="shared" si="26"/>
        <v>a490</v>
      </c>
      <c r="E499" s="48"/>
      <c r="F499" s="2"/>
      <c r="G499" s="2"/>
      <c r="H499" s="108" t="str">
        <f t="shared" si="27"/>
        <v>c490</v>
      </c>
      <c r="I499" s="48"/>
      <c r="J499" s="2"/>
      <c r="K499" s="108" t="str">
        <f t="shared" si="22"/>
        <v>r490</v>
      </c>
      <c r="L499" s="48"/>
      <c r="M499" s="2"/>
      <c r="N499" s="108" t="str">
        <f t="shared" si="28"/>
        <v>p490</v>
      </c>
      <c r="O499" s="48"/>
      <c r="P499" s="97"/>
    </row>
    <row r="500" spans="1:16" ht="14">
      <c r="A500" s="37"/>
      <c r="B500" s="37"/>
      <c r="C500" s="2"/>
      <c r="D500" s="108" t="str">
        <f t="shared" si="26"/>
        <v>a491</v>
      </c>
      <c r="E500" s="48"/>
      <c r="F500" s="2"/>
      <c r="G500" s="2"/>
      <c r="H500" s="108" t="str">
        <f t="shared" si="27"/>
        <v>c491</v>
      </c>
      <c r="I500" s="48"/>
      <c r="J500" s="2"/>
      <c r="K500" s="108" t="str">
        <f t="shared" si="22"/>
        <v>r491</v>
      </c>
      <c r="L500" s="48"/>
      <c r="M500" s="2"/>
      <c r="N500" s="108" t="str">
        <f t="shared" si="28"/>
        <v>p491</v>
      </c>
      <c r="O500" s="48"/>
      <c r="P500" s="97"/>
    </row>
    <row r="501" spans="1:16" ht="14">
      <c r="A501" s="37"/>
      <c r="B501" s="37"/>
      <c r="C501" s="2"/>
      <c r="D501" s="108" t="str">
        <f t="shared" si="26"/>
        <v>a492</v>
      </c>
      <c r="E501" s="48"/>
      <c r="F501" s="2"/>
      <c r="G501" s="2"/>
      <c r="H501" s="108" t="str">
        <f t="shared" si="27"/>
        <v>c492</v>
      </c>
      <c r="I501" s="48"/>
      <c r="J501" s="2"/>
      <c r="K501" s="108" t="str">
        <f t="shared" si="22"/>
        <v>r492</v>
      </c>
      <c r="L501" s="48"/>
      <c r="M501" s="2"/>
      <c r="N501" s="108" t="str">
        <f t="shared" si="28"/>
        <v>p492</v>
      </c>
      <c r="O501" s="48"/>
      <c r="P501" s="97"/>
    </row>
    <row r="502" spans="1:16" ht="14">
      <c r="A502" s="37"/>
      <c r="B502" s="37"/>
      <c r="C502" s="2"/>
      <c r="D502" s="108" t="str">
        <f t="shared" si="26"/>
        <v>a493</v>
      </c>
      <c r="E502" s="48"/>
      <c r="F502" s="2"/>
      <c r="G502" s="2"/>
      <c r="H502" s="108" t="str">
        <f t="shared" si="27"/>
        <v>c493</v>
      </c>
      <c r="I502" s="48"/>
      <c r="J502" s="2"/>
      <c r="K502" s="108" t="str">
        <f t="shared" si="22"/>
        <v>r493</v>
      </c>
      <c r="L502" s="48"/>
      <c r="M502" s="2"/>
      <c r="N502" s="108" t="str">
        <f t="shared" si="28"/>
        <v>p493</v>
      </c>
      <c r="O502" s="48"/>
      <c r="P502" s="97"/>
    </row>
    <row r="503" spans="1:16" ht="14">
      <c r="A503" s="37"/>
      <c r="B503" s="37"/>
      <c r="C503" s="2"/>
      <c r="D503" s="108" t="str">
        <f t="shared" si="26"/>
        <v>a494</v>
      </c>
      <c r="E503" s="48"/>
      <c r="F503" s="2"/>
      <c r="G503" s="2"/>
      <c r="H503" s="108" t="str">
        <f t="shared" si="27"/>
        <v>c494</v>
      </c>
      <c r="I503" s="48"/>
      <c r="J503" s="2"/>
      <c r="K503" s="108" t="str">
        <f t="shared" si="22"/>
        <v>r494</v>
      </c>
      <c r="L503" s="48"/>
      <c r="M503" s="2"/>
      <c r="N503" s="108" t="str">
        <f t="shared" si="28"/>
        <v>p494</v>
      </c>
      <c r="O503" s="48"/>
      <c r="P503" s="97"/>
    </row>
    <row r="504" spans="1:16" ht="14">
      <c r="A504" s="37"/>
      <c r="B504" s="37"/>
      <c r="C504" s="2"/>
      <c r="D504" s="108" t="str">
        <f t="shared" si="26"/>
        <v>a495</v>
      </c>
      <c r="E504" s="48"/>
      <c r="F504" s="2"/>
      <c r="G504" s="2"/>
      <c r="H504" s="108" t="str">
        <f t="shared" si="27"/>
        <v>c495</v>
      </c>
      <c r="I504" s="48"/>
      <c r="J504" s="2"/>
      <c r="K504" s="108" t="str">
        <f t="shared" si="22"/>
        <v>r495</v>
      </c>
      <c r="L504" s="48"/>
      <c r="M504" s="2"/>
      <c r="N504" s="108" t="str">
        <f t="shared" si="28"/>
        <v>p495</v>
      </c>
      <c r="O504" s="48"/>
      <c r="P504" s="97"/>
    </row>
    <row r="505" spans="1:16" ht="14">
      <c r="A505" s="37"/>
      <c r="B505" s="37"/>
      <c r="C505" s="2"/>
      <c r="D505" s="108" t="str">
        <f t="shared" si="26"/>
        <v>a496</v>
      </c>
      <c r="E505" s="48"/>
      <c r="F505" s="2"/>
      <c r="G505" s="2"/>
      <c r="H505" s="108" t="str">
        <f t="shared" si="27"/>
        <v>c496</v>
      </c>
      <c r="I505" s="48"/>
      <c r="J505" s="2"/>
      <c r="K505" s="108" t="str">
        <f t="shared" si="22"/>
        <v>r496</v>
      </c>
      <c r="L505" s="48"/>
      <c r="M505" s="2"/>
      <c r="N505" s="108" t="str">
        <f t="shared" si="28"/>
        <v>p496</v>
      </c>
      <c r="O505" s="48"/>
      <c r="P505" s="97"/>
    </row>
    <row r="506" spans="1:16" ht="14">
      <c r="A506" s="37"/>
      <c r="B506" s="37"/>
      <c r="C506" s="2"/>
      <c r="D506" s="108" t="str">
        <f t="shared" si="26"/>
        <v>a497</v>
      </c>
      <c r="E506" s="48"/>
      <c r="F506" s="2"/>
      <c r="G506" s="2"/>
      <c r="H506" s="108" t="str">
        <f t="shared" si="27"/>
        <v>c497</v>
      </c>
      <c r="I506" s="48"/>
      <c r="J506" s="2"/>
      <c r="K506" s="108" t="str">
        <f t="shared" si="22"/>
        <v>r497</v>
      </c>
      <c r="L506" s="48"/>
      <c r="M506" s="2"/>
      <c r="N506" s="108" t="str">
        <f t="shared" si="28"/>
        <v>p497</v>
      </c>
      <c r="O506" s="48"/>
      <c r="P506" s="97"/>
    </row>
    <row r="507" spans="1:16" ht="14">
      <c r="A507" s="37"/>
      <c r="B507" s="37"/>
      <c r="C507" s="2"/>
      <c r="D507" s="108" t="str">
        <f t="shared" si="26"/>
        <v>a498</v>
      </c>
      <c r="E507" s="48"/>
      <c r="F507" s="2"/>
      <c r="G507" s="2"/>
      <c r="H507" s="108" t="str">
        <f t="shared" si="27"/>
        <v>c498</v>
      </c>
      <c r="I507" s="48"/>
      <c r="J507" s="2"/>
      <c r="K507" s="108" t="str">
        <f t="shared" si="22"/>
        <v>r498</v>
      </c>
      <c r="L507" s="48"/>
      <c r="M507" s="2"/>
      <c r="N507" s="108" t="str">
        <f t="shared" si="28"/>
        <v>p498</v>
      </c>
      <c r="O507" s="48"/>
      <c r="P507" s="97"/>
    </row>
    <row r="508" spans="1:16" ht="14">
      <c r="A508" s="37"/>
      <c r="B508" s="37"/>
      <c r="C508" s="2"/>
      <c r="D508" s="108" t="str">
        <f t="shared" si="26"/>
        <v>a499</v>
      </c>
      <c r="E508" s="48"/>
      <c r="F508" s="2"/>
      <c r="G508" s="2"/>
      <c r="H508" s="108" t="str">
        <f t="shared" si="27"/>
        <v>c499</v>
      </c>
      <c r="I508" s="48"/>
      <c r="J508" s="2"/>
      <c r="K508" s="108" t="str">
        <f t="shared" si="22"/>
        <v>r499</v>
      </c>
      <c r="L508" s="48"/>
      <c r="M508" s="2"/>
      <c r="N508" s="108" t="str">
        <f t="shared" si="28"/>
        <v>p499</v>
      </c>
      <c r="O508" s="48"/>
      <c r="P508" s="97"/>
    </row>
    <row r="509" spans="1:16" ht="14">
      <c r="A509" s="37"/>
      <c r="B509" s="37"/>
      <c r="C509" s="2"/>
      <c r="D509" s="108" t="str">
        <f t="shared" si="26"/>
        <v>a500</v>
      </c>
      <c r="E509" s="48"/>
      <c r="F509" s="2"/>
      <c r="G509" s="2"/>
      <c r="H509" s="108" t="str">
        <f t="shared" si="27"/>
        <v>c500</v>
      </c>
      <c r="I509" s="48"/>
      <c r="J509" s="2"/>
      <c r="K509" s="108" t="str">
        <f t="shared" si="22"/>
        <v>r500</v>
      </c>
      <c r="L509" s="48"/>
      <c r="M509" s="2"/>
      <c r="N509" s="108" t="str">
        <f t="shared" si="28"/>
        <v>p500</v>
      </c>
      <c r="O509" s="48"/>
      <c r="P509" s="97"/>
    </row>
    <row r="510" spans="1:16" ht="14">
      <c r="A510" s="37"/>
      <c r="B510" s="37"/>
      <c r="C510" s="2"/>
      <c r="D510" s="108" t="str">
        <f t="shared" si="26"/>
        <v>a501</v>
      </c>
      <c r="E510" s="48"/>
      <c r="F510" s="2"/>
      <c r="G510" s="2"/>
      <c r="H510" s="108" t="str">
        <f t="shared" si="27"/>
        <v>c501</v>
      </c>
      <c r="I510" s="48"/>
      <c r="J510" s="2"/>
      <c r="K510" s="108" t="str">
        <f t="shared" si="22"/>
        <v>r501</v>
      </c>
      <c r="L510" s="48"/>
      <c r="M510" s="2"/>
      <c r="N510" s="108" t="str">
        <f t="shared" si="28"/>
        <v>p501</v>
      </c>
      <c r="O510" s="48"/>
      <c r="P510" s="97"/>
    </row>
    <row r="511" spans="1:16" ht="14">
      <c r="A511" s="37"/>
      <c r="B511" s="37"/>
      <c r="C511" s="2"/>
      <c r="D511" s="108" t="str">
        <f t="shared" si="26"/>
        <v>a502</v>
      </c>
      <c r="E511" s="48"/>
      <c r="F511" s="2"/>
      <c r="G511" s="2"/>
      <c r="H511" s="108" t="str">
        <f t="shared" si="27"/>
        <v>c502</v>
      </c>
      <c r="I511" s="48"/>
      <c r="J511" s="2"/>
      <c r="K511" s="108" t="str">
        <f t="shared" si="22"/>
        <v>r502</v>
      </c>
      <c r="L511" s="48"/>
      <c r="M511" s="2"/>
      <c r="N511" s="108" t="str">
        <f t="shared" si="28"/>
        <v>p502</v>
      </c>
      <c r="O511" s="48"/>
      <c r="P511" s="97"/>
    </row>
    <row r="512" spans="1:16" ht="14">
      <c r="A512" s="37"/>
      <c r="B512" s="37"/>
      <c r="C512" s="2"/>
      <c r="D512" s="108" t="str">
        <f t="shared" si="26"/>
        <v>a503</v>
      </c>
      <c r="E512" s="48"/>
      <c r="F512" s="2"/>
      <c r="G512" s="2"/>
      <c r="H512" s="108" t="str">
        <f t="shared" si="27"/>
        <v>c503</v>
      </c>
      <c r="I512" s="48"/>
      <c r="J512" s="2"/>
      <c r="K512" s="108" t="str">
        <f t="shared" si="22"/>
        <v>r503</v>
      </c>
      <c r="L512" s="48"/>
      <c r="M512" s="2"/>
      <c r="N512" s="108" t="str">
        <f t="shared" si="28"/>
        <v>p503</v>
      </c>
      <c r="O512" s="48"/>
      <c r="P512" s="97"/>
    </row>
    <row r="513" spans="1:16" ht="14">
      <c r="A513" s="37"/>
      <c r="B513" s="37"/>
      <c r="C513" s="2"/>
      <c r="D513" s="108" t="str">
        <f t="shared" si="26"/>
        <v>a504</v>
      </c>
      <c r="E513" s="48"/>
      <c r="F513" s="2"/>
      <c r="G513" s="2"/>
      <c r="H513" s="108" t="str">
        <f t="shared" si="27"/>
        <v>c504</v>
      </c>
      <c r="I513" s="48"/>
      <c r="J513" s="2"/>
      <c r="K513" s="108" t="str">
        <f t="shared" si="22"/>
        <v>r504</v>
      </c>
      <c r="L513" s="48"/>
      <c r="M513" s="2"/>
      <c r="N513" s="108" t="str">
        <f t="shared" si="28"/>
        <v>p504</v>
      </c>
      <c r="O513" s="48"/>
      <c r="P513" s="97"/>
    </row>
    <row r="514" spans="1:16" ht="14">
      <c r="A514" s="37"/>
      <c r="B514" s="37"/>
      <c r="C514" s="2"/>
      <c r="D514" s="108" t="str">
        <f t="shared" si="26"/>
        <v>a505</v>
      </c>
      <c r="E514" s="48"/>
      <c r="F514" s="2"/>
      <c r="G514" s="2"/>
      <c r="H514" s="108" t="str">
        <f t="shared" si="27"/>
        <v>c505</v>
      </c>
      <c r="I514" s="48"/>
      <c r="J514" s="2"/>
      <c r="K514" s="108" t="str">
        <f t="shared" si="22"/>
        <v>r505</v>
      </c>
      <c r="L514" s="48"/>
      <c r="M514" s="2"/>
      <c r="N514" s="108" t="str">
        <f t="shared" si="28"/>
        <v>p505</v>
      </c>
      <c r="O514" s="48"/>
      <c r="P514" s="97"/>
    </row>
    <row r="515" spans="1:16" ht="14">
      <c r="A515" s="37"/>
      <c r="B515" s="37"/>
      <c r="C515" s="2"/>
      <c r="D515" s="108" t="str">
        <f t="shared" si="26"/>
        <v>a506</v>
      </c>
      <c r="E515" s="48"/>
      <c r="F515" s="2"/>
      <c r="G515" s="2"/>
      <c r="H515" s="108" t="str">
        <f t="shared" si="27"/>
        <v>c506</v>
      </c>
      <c r="I515" s="48"/>
      <c r="J515" s="2"/>
      <c r="K515" s="108" t="str">
        <f t="shared" si="22"/>
        <v>r506</v>
      </c>
      <c r="L515" s="48"/>
      <c r="M515" s="2"/>
      <c r="N515" s="108" t="str">
        <f t="shared" si="28"/>
        <v>p506</v>
      </c>
      <c r="O515" s="48"/>
      <c r="P515" s="97"/>
    </row>
    <row r="516" spans="1:16" ht="14">
      <c r="A516" s="37"/>
      <c r="B516" s="37"/>
      <c r="C516" s="2"/>
      <c r="D516" s="108" t="str">
        <f t="shared" si="26"/>
        <v>a507</v>
      </c>
      <c r="E516" s="48"/>
      <c r="F516" s="2"/>
      <c r="G516" s="2"/>
      <c r="H516" s="108" t="str">
        <f t="shared" si="27"/>
        <v>c507</v>
      </c>
      <c r="I516" s="48"/>
      <c r="J516" s="2"/>
      <c r="K516" s="108" t="str">
        <f t="shared" si="22"/>
        <v>r507</v>
      </c>
      <c r="L516" s="48"/>
      <c r="M516" s="2"/>
      <c r="N516" s="108" t="str">
        <f t="shared" si="28"/>
        <v>p507</v>
      </c>
      <c r="O516" s="48"/>
      <c r="P516" s="97"/>
    </row>
    <row r="517" spans="1:16" ht="14">
      <c r="A517" s="37"/>
      <c r="B517" s="37"/>
      <c r="C517" s="2"/>
      <c r="D517" s="108" t="str">
        <f t="shared" si="26"/>
        <v>a508</v>
      </c>
      <c r="E517" s="48"/>
      <c r="F517" s="2"/>
      <c r="G517" s="2"/>
      <c r="H517" s="108" t="str">
        <f t="shared" si="27"/>
        <v>c508</v>
      </c>
      <c r="I517" s="48"/>
      <c r="J517" s="2"/>
      <c r="K517" s="108" t="str">
        <f t="shared" si="22"/>
        <v>r508</v>
      </c>
      <c r="L517" s="48"/>
      <c r="M517" s="2"/>
      <c r="N517" s="108" t="str">
        <f t="shared" si="28"/>
        <v>p508</v>
      </c>
      <c r="O517" s="48"/>
      <c r="P517" s="97"/>
    </row>
    <row r="518" spans="1:16" ht="14">
      <c r="A518" s="37"/>
      <c r="B518" s="37"/>
      <c r="C518" s="2"/>
      <c r="D518" s="108" t="str">
        <f t="shared" si="26"/>
        <v>a509</v>
      </c>
      <c r="E518" s="48"/>
      <c r="F518" s="2"/>
      <c r="G518" s="2"/>
      <c r="H518" s="108" t="str">
        <f t="shared" si="27"/>
        <v>c509</v>
      </c>
      <c r="I518" s="48"/>
      <c r="J518" s="2"/>
      <c r="K518" s="108" t="str">
        <f t="shared" si="22"/>
        <v>r509</v>
      </c>
      <c r="L518" s="48"/>
      <c r="M518" s="2"/>
      <c r="N518" s="108" t="str">
        <f t="shared" si="28"/>
        <v>p509</v>
      </c>
      <c r="O518" s="48"/>
      <c r="P518" s="97"/>
    </row>
    <row r="519" spans="1:16" ht="14">
      <c r="A519" s="37"/>
      <c r="B519" s="37"/>
      <c r="C519" s="2"/>
      <c r="D519" s="108" t="str">
        <f t="shared" si="26"/>
        <v>a510</v>
      </c>
      <c r="E519" s="48"/>
      <c r="F519" s="2"/>
      <c r="G519" s="2"/>
      <c r="H519" s="108" t="str">
        <f t="shared" si="27"/>
        <v>c510</v>
      </c>
      <c r="I519" s="48"/>
      <c r="J519" s="2"/>
      <c r="K519" s="108" t="str">
        <f t="shared" si="22"/>
        <v>r510</v>
      </c>
      <c r="L519" s="48"/>
      <c r="M519" s="2"/>
      <c r="N519" s="108" t="str">
        <f t="shared" si="28"/>
        <v>p510</v>
      </c>
      <c r="O519" s="48"/>
      <c r="P519" s="97"/>
    </row>
    <row r="520" spans="1:16" ht="14">
      <c r="A520" s="37"/>
      <c r="B520" s="37"/>
      <c r="C520" s="2"/>
      <c r="D520" s="108" t="str">
        <f t="shared" si="26"/>
        <v>a511</v>
      </c>
      <c r="E520" s="48"/>
      <c r="F520" s="2"/>
      <c r="G520" s="2"/>
      <c r="H520" s="108" t="str">
        <f t="shared" si="27"/>
        <v>c511</v>
      </c>
      <c r="I520" s="48"/>
      <c r="J520" s="2"/>
      <c r="K520" s="108" t="str">
        <f t="shared" si="22"/>
        <v>r511</v>
      </c>
      <c r="L520" s="48"/>
      <c r="M520" s="2"/>
      <c r="N520" s="108" t="str">
        <f t="shared" si="28"/>
        <v>p511</v>
      </c>
      <c r="O520" s="48"/>
      <c r="P520" s="97"/>
    </row>
    <row r="521" spans="1:16" ht="14">
      <c r="A521" s="37"/>
      <c r="B521" s="37"/>
      <c r="C521" s="2"/>
      <c r="D521" s="108" t="str">
        <f t="shared" si="26"/>
        <v>a512</v>
      </c>
      <c r="E521" s="48"/>
      <c r="F521" s="2"/>
      <c r="G521" s="2"/>
      <c r="H521" s="108" t="str">
        <f t="shared" si="27"/>
        <v>c512</v>
      </c>
      <c r="I521" s="48"/>
      <c r="J521" s="2"/>
      <c r="K521" s="108" t="str">
        <f t="shared" si="22"/>
        <v>r512</v>
      </c>
      <c r="L521" s="48"/>
      <c r="M521" s="2"/>
      <c r="N521" s="108" t="str">
        <f t="shared" si="28"/>
        <v>p512</v>
      </c>
      <c r="O521" s="48"/>
      <c r="P521" s="97"/>
    </row>
    <row r="522" spans="1:16" ht="14">
      <c r="A522" s="37"/>
      <c r="B522" s="37"/>
      <c r="C522" s="2"/>
      <c r="D522" s="108" t="str">
        <f t="shared" si="26"/>
        <v>a513</v>
      </c>
      <c r="E522" s="48"/>
      <c r="F522" s="2"/>
      <c r="G522" s="2"/>
      <c r="H522" s="108" t="str">
        <f t="shared" si="27"/>
        <v>c513</v>
      </c>
      <c r="I522" s="48"/>
      <c r="J522" s="2"/>
      <c r="K522" s="108" t="str">
        <f t="shared" si="22"/>
        <v>r513</v>
      </c>
      <c r="L522" s="48"/>
      <c r="M522" s="2"/>
      <c r="N522" s="108" t="str">
        <f t="shared" si="28"/>
        <v>p513</v>
      </c>
      <c r="O522" s="48"/>
      <c r="P522" s="97"/>
    </row>
    <row r="523" spans="1:16" ht="14">
      <c r="A523" s="37"/>
      <c r="B523" s="37"/>
      <c r="C523" s="2"/>
      <c r="D523" s="108" t="str">
        <f t="shared" ref="D523:D586" si="29">"a"&amp;ROW()-9</f>
        <v>a514</v>
      </c>
      <c r="E523" s="48"/>
      <c r="F523" s="2"/>
      <c r="G523" s="2"/>
      <c r="H523" s="108" t="str">
        <f t="shared" ref="H523:H586" si="30">"c"&amp;ROW()-9</f>
        <v>c514</v>
      </c>
      <c r="I523" s="48"/>
      <c r="J523" s="2"/>
      <c r="K523" s="108" t="str">
        <f t="shared" si="22"/>
        <v>r514</v>
      </c>
      <c r="L523" s="48"/>
      <c r="M523" s="2"/>
      <c r="N523" s="108" t="str">
        <f t="shared" ref="N523:N586" si="31">"p"&amp;ROW()-9</f>
        <v>p514</v>
      </c>
      <c r="O523" s="48"/>
      <c r="P523" s="97"/>
    </row>
    <row r="524" spans="1:16" ht="14">
      <c r="A524" s="37"/>
      <c r="B524" s="37"/>
      <c r="C524" s="2"/>
      <c r="D524" s="108" t="str">
        <f t="shared" si="29"/>
        <v>a515</v>
      </c>
      <c r="E524" s="48"/>
      <c r="F524" s="2"/>
      <c r="G524" s="2"/>
      <c r="H524" s="108" t="str">
        <f t="shared" si="30"/>
        <v>c515</v>
      </c>
      <c r="I524" s="48"/>
      <c r="J524" s="2"/>
      <c r="K524" s="108" t="str">
        <f t="shared" si="22"/>
        <v>r515</v>
      </c>
      <c r="L524" s="48"/>
      <c r="M524" s="2"/>
      <c r="N524" s="108" t="str">
        <f t="shared" si="31"/>
        <v>p515</v>
      </c>
      <c r="O524" s="48"/>
      <c r="P524" s="97"/>
    </row>
    <row r="525" spans="1:16" ht="14">
      <c r="A525" s="37"/>
      <c r="B525" s="37"/>
      <c r="C525" s="2"/>
      <c r="D525" s="108" t="str">
        <f t="shared" si="29"/>
        <v>a516</v>
      </c>
      <c r="E525" s="48"/>
      <c r="F525" s="2"/>
      <c r="G525" s="2"/>
      <c r="H525" s="108" t="str">
        <f t="shared" si="30"/>
        <v>c516</v>
      </c>
      <c r="I525" s="48"/>
      <c r="J525" s="2"/>
      <c r="K525" s="108" t="str">
        <f t="shared" si="22"/>
        <v>r516</v>
      </c>
      <c r="L525" s="48"/>
      <c r="M525" s="2"/>
      <c r="N525" s="108" t="str">
        <f t="shared" si="31"/>
        <v>p516</v>
      </c>
      <c r="O525" s="48"/>
      <c r="P525" s="97"/>
    </row>
    <row r="526" spans="1:16" ht="14">
      <c r="A526" s="37"/>
      <c r="B526" s="37"/>
      <c r="C526" s="2"/>
      <c r="D526" s="108" t="str">
        <f t="shared" si="29"/>
        <v>a517</v>
      </c>
      <c r="E526" s="48"/>
      <c r="F526" s="2"/>
      <c r="G526" s="2"/>
      <c r="H526" s="108" t="str">
        <f t="shared" si="30"/>
        <v>c517</v>
      </c>
      <c r="I526" s="48"/>
      <c r="J526" s="2"/>
      <c r="K526" s="108" t="str">
        <f t="shared" si="22"/>
        <v>r517</v>
      </c>
      <c r="L526" s="48"/>
      <c r="M526" s="2"/>
      <c r="N526" s="108" t="str">
        <f t="shared" si="31"/>
        <v>p517</v>
      </c>
      <c r="O526" s="48"/>
      <c r="P526" s="97"/>
    </row>
    <row r="527" spans="1:16" ht="14">
      <c r="A527" s="37"/>
      <c r="B527" s="37"/>
      <c r="C527" s="2"/>
      <c r="D527" s="108" t="str">
        <f t="shared" si="29"/>
        <v>a518</v>
      </c>
      <c r="E527" s="48"/>
      <c r="F527" s="2"/>
      <c r="G527" s="2"/>
      <c r="H527" s="108" t="str">
        <f t="shared" si="30"/>
        <v>c518</v>
      </c>
      <c r="I527" s="48"/>
      <c r="J527" s="2"/>
      <c r="K527" s="108" t="str">
        <f t="shared" si="22"/>
        <v>r518</v>
      </c>
      <c r="L527" s="48"/>
      <c r="M527" s="2"/>
      <c r="N527" s="108" t="str">
        <f t="shared" si="31"/>
        <v>p518</v>
      </c>
      <c r="O527" s="48"/>
      <c r="P527" s="97"/>
    </row>
    <row r="528" spans="1:16" ht="14">
      <c r="A528" s="37"/>
      <c r="B528" s="37"/>
      <c r="C528" s="2"/>
      <c r="D528" s="108" t="str">
        <f t="shared" si="29"/>
        <v>a519</v>
      </c>
      <c r="E528" s="48"/>
      <c r="F528" s="2"/>
      <c r="G528" s="2"/>
      <c r="H528" s="108" t="str">
        <f t="shared" si="30"/>
        <v>c519</v>
      </c>
      <c r="I528" s="48"/>
      <c r="J528" s="2"/>
      <c r="K528" s="108" t="str">
        <f t="shared" si="22"/>
        <v>r519</v>
      </c>
      <c r="L528" s="48"/>
      <c r="M528" s="2"/>
      <c r="N528" s="108" t="str">
        <f t="shared" si="31"/>
        <v>p519</v>
      </c>
      <c r="O528" s="48"/>
      <c r="P528" s="97"/>
    </row>
    <row r="529" spans="1:16" ht="14">
      <c r="A529" s="37"/>
      <c r="B529" s="37"/>
      <c r="C529" s="2"/>
      <c r="D529" s="108" t="str">
        <f t="shared" si="29"/>
        <v>a520</v>
      </c>
      <c r="E529" s="48"/>
      <c r="F529" s="2"/>
      <c r="G529" s="2"/>
      <c r="H529" s="108" t="str">
        <f t="shared" si="30"/>
        <v>c520</v>
      </c>
      <c r="I529" s="48"/>
      <c r="J529" s="2"/>
      <c r="K529" s="108" t="str">
        <f t="shared" si="22"/>
        <v>r520</v>
      </c>
      <c r="L529" s="48"/>
      <c r="M529" s="2"/>
      <c r="N529" s="108" t="str">
        <f t="shared" si="31"/>
        <v>p520</v>
      </c>
      <c r="O529" s="48"/>
      <c r="P529" s="97"/>
    </row>
    <row r="530" spans="1:16" ht="14">
      <c r="A530" s="37"/>
      <c r="B530" s="37"/>
      <c r="C530" s="2"/>
      <c r="D530" s="108" t="str">
        <f t="shared" si="29"/>
        <v>a521</v>
      </c>
      <c r="E530" s="48"/>
      <c r="F530" s="2"/>
      <c r="G530" s="2"/>
      <c r="H530" s="108" t="str">
        <f t="shared" si="30"/>
        <v>c521</v>
      </c>
      <c r="I530" s="48"/>
      <c r="J530" s="2"/>
      <c r="K530" s="108" t="str">
        <f t="shared" si="22"/>
        <v>r521</v>
      </c>
      <c r="L530" s="48"/>
      <c r="M530" s="2"/>
      <c r="N530" s="108" t="str">
        <f t="shared" si="31"/>
        <v>p521</v>
      </c>
      <c r="O530" s="48"/>
      <c r="P530" s="97"/>
    </row>
    <row r="531" spans="1:16" ht="14">
      <c r="A531" s="37"/>
      <c r="B531" s="37"/>
      <c r="C531" s="2"/>
      <c r="D531" s="108" t="str">
        <f t="shared" si="29"/>
        <v>a522</v>
      </c>
      <c r="E531" s="48"/>
      <c r="F531" s="2"/>
      <c r="G531" s="2"/>
      <c r="H531" s="108" t="str">
        <f t="shared" si="30"/>
        <v>c522</v>
      </c>
      <c r="I531" s="48"/>
      <c r="J531" s="2"/>
      <c r="K531" s="108" t="str">
        <f t="shared" si="22"/>
        <v>r522</v>
      </c>
      <c r="L531" s="48"/>
      <c r="M531" s="2"/>
      <c r="N531" s="108" t="str">
        <f t="shared" si="31"/>
        <v>p522</v>
      </c>
      <c r="O531" s="48"/>
      <c r="P531" s="97"/>
    </row>
    <row r="532" spans="1:16" ht="14">
      <c r="A532" s="37"/>
      <c r="B532" s="37"/>
      <c r="C532" s="2"/>
      <c r="D532" s="108" t="str">
        <f t="shared" si="29"/>
        <v>a523</v>
      </c>
      <c r="E532" s="48"/>
      <c r="F532" s="2"/>
      <c r="G532" s="2"/>
      <c r="H532" s="108" t="str">
        <f t="shared" si="30"/>
        <v>c523</v>
      </c>
      <c r="I532" s="48"/>
      <c r="J532" s="2"/>
      <c r="K532" s="108" t="str">
        <f t="shared" si="22"/>
        <v>r523</v>
      </c>
      <c r="L532" s="48"/>
      <c r="M532" s="2"/>
      <c r="N532" s="108" t="str">
        <f t="shared" si="31"/>
        <v>p523</v>
      </c>
      <c r="O532" s="48"/>
      <c r="P532" s="97"/>
    </row>
    <row r="533" spans="1:16" ht="14">
      <c r="A533" s="37"/>
      <c r="B533" s="37"/>
      <c r="C533" s="2"/>
      <c r="D533" s="108" t="str">
        <f t="shared" si="29"/>
        <v>a524</v>
      </c>
      <c r="E533" s="48"/>
      <c r="F533" s="2"/>
      <c r="G533" s="2"/>
      <c r="H533" s="108" t="str">
        <f t="shared" si="30"/>
        <v>c524</v>
      </c>
      <c r="I533" s="48"/>
      <c r="J533" s="2"/>
      <c r="K533" s="108" t="str">
        <f t="shared" si="22"/>
        <v>r524</v>
      </c>
      <c r="L533" s="48"/>
      <c r="M533" s="2"/>
      <c r="N533" s="108" t="str">
        <f t="shared" si="31"/>
        <v>p524</v>
      </c>
      <c r="O533" s="48"/>
      <c r="P533" s="97"/>
    </row>
    <row r="534" spans="1:16" ht="14">
      <c r="A534" s="37"/>
      <c r="B534" s="37"/>
      <c r="C534" s="2"/>
      <c r="D534" s="108" t="str">
        <f t="shared" si="29"/>
        <v>a525</v>
      </c>
      <c r="E534" s="48"/>
      <c r="F534" s="2"/>
      <c r="G534" s="2"/>
      <c r="H534" s="108" t="str">
        <f t="shared" si="30"/>
        <v>c525</v>
      </c>
      <c r="I534" s="48"/>
      <c r="J534" s="2"/>
      <c r="K534" s="108" t="str">
        <f t="shared" si="22"/>
        <v>r525</v>
      </c>
      <c r="L534" s="48"/>
      <c r="M534" s="2"/>
      <c r="N534" s="108" t="str">
        <f t="shared" si="31"/>
        <v>p525</v>
      </c>
      <c r="O534" s="48"/>
      <c r="P534" s="97"/>
    </row>
    <row r="535" spans="1:16" ht="14">
      <c r="A535" s="37"/>
      <c r="B535" s="37"/>
      <c r="C535" s="2"/>
      <c r="D535" s="108" t="str">
        <f t="shared" si="29"/>
        <v>a526</v>
      </c>
      <c r="E535" s="48"/>
      <c r="F535" s="2"/>
      <c r="G535" s="2"/>
      <c r="H535" s="108" t="str">
        <f t="shared" si="30"/>
        <v>c526</v>
      </c>
      <c r="I535" s="48"/>
      <c r="J535" s="2"/>
      <c r="K535" s="108" t="str">
        <f t="shared" si="22"/>
        <v>r526</v>
      </c>
      <c r="L535" s="48"/>
      <c r="M535" s="2"/>
      <c r="N535" s="108" t="str">
        <f t="shared" si="31"/>
        <v>p526</v>
      </c>
      <c r="O535" s="48"/>
      <c r="P535" s="97"/>
    </row>
    <row r="536" spans="1:16" ht="14">
      <c r="A536" s="37"/>
      <c r="B536" s="37"/>
      <c r="C536" s="2"/>
      <c r="D536" s="108" t="str">
        <f t="shared" si="29"/>
        <v>a527</v>
      </c>
      <c r="E536" s="48"/>
      <c r="F536" s="2"/>
      <c r="G536" s="2"/>
      <c r="H536" s="108" t="str">
        <f t="shared" si="30"/>
        <v>c527</v>
      </c>
      <c r="I536" s="48"/>
      <c r="J536" s="2"/>
      <c r="K536" s="108" t="str">
        <f t="shared" si="22"/>
        <v>r527</v>
      </c>
      <c r="L536" s="48"/>
      <c r="M536" s="2"/>
      <c r="N536" s="108" t="str">
        <f t="shared" si="31"/>
        <v>p527</v>
      </c>
      <c r="O536" s="48"/>
      <c r="P536" s="97"/>
    </row>
    <row r="537" spans="1:16" ht="14">
      <c r="A537" s="37"/>
      <c r="B537" s="37"/>
      <c r="C537" s="2"/>
      <c r="D537" s="108" t="str">
        <f t="shared" si="29"/>
        <v>a528</v>
      </c>
      <c r="E537" s="48"/>
      <c r="F537" s="2"/>
      <c r="G537" s="2"/>
      <c r="H537" s="108" t="str">
        <f t="shared" si="30"/>
        <v>c528</v>
      </c>
      <c r="I537" s="48"/>
      <c r="J537" s="2"/>
      <c r="K537" s="108" t="str">
        <f t="shared" si="22"/>
        <v>r528</v>
      </c>
      <c r="L537" s="48"/>
      <c r="M537" s="2"/>
      <c r="N537" s="108" t="str">
        <f t="shared" si="31"/>
        <v>p528</v>
      </c>
      <c r="O537" s="48"/>
      <c r="P537" s="97"/>
    </row>
    <row r="538" spans="1:16" ht="14">
      <c r="A538" s="37"/>
      <c r="B538" s="37"/>
      <c r="C538" s="2"/>
      <c r="D538" s="108" t="str">
        <f t="shared" si="29"/>
        <v>a529</v>
      </c>
      <c r="E538" s="48"/>
      <c r="F538" s="2"/>
      <c r="G538" s="2"/>
      <c r="H538" s="108" t="str">
        <f t="shared" si="30"/>
        <v>c529</v>
      </c>
      <c r="I538" s="48"/>
      <c r="J538" s="2"/>
      <c r="K538" s="108" t="str">
        <f t="shared" si="22"/>
        <v>r529</v>
      </c>
      <c r="L538" s="48"/>
      <c r="M538" s="2"/>
      <c r="N538" s="108" t="str">
        <f t="shared" si="31"/>
        <v>p529</v>
      </c>
      <c r="O538" s="48"/>
      <c r="P538" s="97"/>
    </row>
    <row r="539" spans="1:16" ht="14">
      <c r="A539" s="37"/>
      <c r="B539" s="37"/>
      <c r="C539" s="2"/>
      <c r="D539" s="108" t="str">
        <f t="shared" si="29"/>
        <v>a530</v>
      </c>
      <c r="E539" s="48"/>
      <c r="F539" s="2"/>
      <c r="G539" s="2"/>
      <c r="H539" s="108" t="str">
        <f t="shared" si="30"/>
        <v>c530</v>
      </c>
      <c r="I539" s="48"/>
      <c r="J539" s="2"/>
      <c r="K539" s="108" t="str">
        <f t="shared" si="22"/>
        <v>r530</v>
      </c>
      <c r="L539" s="48"/>
      <c r="M539" s="2"/>
      <c r="N539" s="108" t="str">
        <f t="shared" si="31"/>
        <v>p530</v>
      </c>
      <c r="O539" s="48"/>
      <c r="P539" s="97"/>
    </row>
    <row r="540" spans="1:16" ht="14">
      <c r="A540" s="37"/>
      <c r="B540" s="37"/>
      <c r="C540" s="2"/>
      <c r="D540" s="108" t="str">
        <f t="shared" si="29"/>
        <v>a531</v>
      </c>
      <c r="E540" s="48"/>
      <c r="F540" s="2"/>
      <c r="G540" s="2"/>
      <c r="H540" s="108" t="str">
        <f t="shared" si="30"/>
        <v>c531</v>
      </c>
      <c r="I540" s="48"/>
      <c r="J540" s="2"/>
      <c r="K540" s="108" t="str">
        <f t="shared" si="22"/>
        <v>r531</v>
      </c>
      <c r="L540" s="48"/>
      <c r="M540" s="2"/>
      <c r="N540" s="108" t="str">
        <f t="shared" si="31"/>
        <v>p531</v>
      </c>
      <c r="O540" s="48"/>
      <c r="P540" s="97"/>
    </row>
    <row r="541" spans="1:16" ht="14">
      <c r="A541" s="37"/>
      <c r="B541" s="37"/>
      <c r="C541" s="2"/>
      <c r="D541" s="108" t="str">
        <f t="shared" si="29"/>
        <v>a532</v>
      </c>
      <c r="E541" s="48"/>
      <c r="F541" s="2"/>
      <c r="G541" s="2"/>
      <c r="H541" s="108" t="str">
        <f t="shared" si="30"/>
        <v>c532</v>
      </c>
      <c r="I541" s="48"/>
      <c r="J541" s="2"/>
      <c r="K541" s="108" t="str">
        <f t="shared" si="22"/>
        <v>r532</v>
      </c>
      <c r="L541" s="48"/>
      <c r="M541" s="2"/>
      <c r="N541" s="108" t="str">
        <f t="shared" si="31"/>
        <v>p532</v>
      </c>
      <c r="O541" s="48"/>
      <c r="P541" s="97"/>
    </row>
    <row r="542" spans="1:16" ht="14">
      <c r="A542" s="37"/>
      <c r="B542" s="37"/>
      <c r="C542" s="2"/>
      <c r="D542" s="108" t="str">
        <f t="shared" si="29"/>
        <v>a533</v>
      </c>
      <c r="E542" s="48"/>
      <c r="F542" s="2"/>
      <c r="G542" s="2"/>
      <c r="H542" s="108" t="str">
        <f t="shared" si="30"/>
        <v>c533</v>
      </c>
      <c r="I542" s="48"/>
      <c r="J542" s="2"/>
      <c r="K542" s="108" t="str">
        <f t="shared" si="22"/>
        <v>r533</v>
      </c>
      <c r="L542" s="48"/>
      <c r="M542" s="2"/>
      <c r="N542" s="108" t="str">
        <f t="shared" si="31"/>
        <v>p533</v>
      </c>
      <c r="O542" s="48"/>
      <c r="P542" s="97"/>
    </row>
    <row r="543" spans="1:16" ht="14">
      <c r="A543" s="37"/>
      <c r="B543" s="37"/>
      <c r="C543" s="2"/>
      <c r="D543" s="108" t="str">
        <f t="shared" si="29"/>
        <v>a534</v>
      </c>
      <c r="E543" s="48"/>
      <c r="F543" s="2"/>
      <c r="G543" s="2"/>
      <c r="H543" s="108" t="str">
        <f t="shared" si="30"/>
        <v>c534</v>
      </c>
      <c r="I543" s="48"/>
      <c r="J543" s="2"/>
      <c r="K543" s="108" t="str">
        <f t="shared" si="22"/>
        <v>r534</v>
      </c>
      <c r="L543" s="48"/>
      <c r="M543" s="2"/>
      <c r="N543" s="108" t="str">
        <f t="shared" si="31"/>
        <v>p534</v>
      </c>
      <c r="O543" s="48"/>
      <c r="P543" s="97"/>
    </row>
    <row r="544" spans="1:16" ht="14">
      <c r="A544" s="37"/>
      <c r="B544" s="37"/>
      <c r="C544" s="2"/>
      <c r="D544" s="108" t="str">
        <f t="shared" si="29"/>
        <v>a535</v>
      </c>
      <c r="E544" s="48"/>
      <c r="F544" s="2"/>
      <c r="G544" s="2"/>
      <c r="H544" s="108" t="str">
        <f t="shared" si="30"/>
        <v>c535</v>
      </c>
      <c r="I544" s="48"/>
      <c r="J544" s="2"/>
      <c r="K544" s="108" t="str">
        <f t="shared" si="22"/>
        <v>r535</v>
      </c>
      <c r="L544" s="48"/>
      <c r="M544" s="2"/>
      <c r="N544" s="108" t="str">
        <f t="shared" si="31"/>
        <v>p535</v>
      </c>
      <c r="O544" s="48"/>
      <c r="P544" s="97"/>
    </row>
    <row r="545" spans="1:16" ht="14">
      <c r="A545" s="37"/>
      <c r="B545" s="37"/>
      <c r="C545" s="2"/>
      <c r="D545" s="108" t="str">
        <f t="shared" si="29"/>
        <v>a536</v>
      </c>
      <c r="E545" s="48"/>
      <c r="F545" s="2"/>
      <c r="G545" s="2"/>
      <c r="H545" s="108" t="str">
        <f t="shared" si="30"/>
        <v>c536</v>
      </c>
      <c r="I545" s="48"/>
      <c r="J545" s="2"/>
      <c r="K545" s="108" t="str">
        <f t="shared" si="22"/>
        <v>r536</v>
      </c>
      <c r="L545" s="48"/>
      <c r="M545" s="2"/>
      <c r="N545" s="108" t="str">
        <f t="shared" si="31"/>
        <v>p536</v>
      </c>
      <c r="O545" s="48"/>
      <c r="P545" s="97"/>
    </row>
    <row r="546" spans="1:16" ht="14">
      <c r="A546" s="37"/>
      <c r="B546" s="37"/>
      <c r="C546" s="2"/>
      <c r="D546" s="108" t="str">
        <f t="shared" si="29"/>
        <v>a537</v>
      </c>
      <c r="E546" s="48"/>
      <c r="F546" s="2"/>
      <c r="G546" s="2"/>
      <c r="H546" s="108" t="str">
        <f t="shared" si="30"/>
        <v>c537</v>
      </c>
      <c r="I546" s="48"/>
      <c r="J546" s="2"/>
      <c r="K546" s="108" t="str">
        <f t="shared" si="22"/>
        <v>r537</v>
      </c>
      <c r="L546" s="48"/>
      <c r="M546" s="2"/>
      <c r="N546" s="108" t="str">
        <f t="shared" si="31"/>
        <v>p537</v>
      </c>
      <c r="O546" s="48"/>
      <c r="P546" s="97"/>
    </row>
    <row r="547" spans="1:16" ht="14">
      <c r="A547" s="37"/>
      <c r="B547" s="37"/>
      <c r="C547" s="2"/>
      <c r="D547" s="108" t="str">
        <f t="shared" si="29"/>
        <v>a538</v>
      </c>
      <c r="E547" s="48"/>
      <c r="F547" s="2"/>
      <c r="G547" s="2"/>
      <c r="H547" s="108" t="str">
        <f t="shared" si="30"/>
        <v>c538</v>
      </c>
      <c r="I547" s="48"/>
      <c r="J547" s="2"/>
      <c r="K547" s="108" t="str">
        <f t="shared" si="22"/>
        <v>r538</v>
      </c>
      <c r="L547" s="48"/>
      <c r="M547" s="2"/>
      <c r="N547" s="108" t="str">
        <f t="shared" si="31"/>
        <v>p538</v>
      </c>
      <c r="O547" s="48"/>
      <c r="P547" s="97"/>
    </row>
    <row r="548" spans="1:16" ht="14">
      <c r="A548" s="37"/>
      <c r="B548" s="37"/>
      <c r="C548" s="2"/>
      <c r="D548" s="108" t="str">
        <f t="shared" si="29"/>
        <v>a539</v>
      </c>
      <c r="E548" s="48"/>
      <c r="F548" s="2"/>
      <c r="G548" s="2"/>
      <c r="H548" s="108" t="str">
        <f t="shared" si="30"/>
        <v>c539</v>
      </c>
      <c r="I548" s="48"/>
      <c r="J548" s="2"/>
      <c r="K548" s="108" t="str">
        <f t="shared" si="22"/>
        <v>r539</v>
      </c>
      <c r="L548" s="48"/>
      <c r="M548" s="2"/>
      <c r="N548" s="108" t="str">
        <f t="shared" si="31"/>
        <v>p539</v>
      </c>
      <c r="O548" s="48"/>
      <c r="P548" s="97"/>
    </row>
    <row r="549" spans="1:16" ht="14">
      <c r="A549" s="37"/>
      <c r="B549" s="37"/>
      <c r="C549" s="2"/>
      <c r="D549" s="108" t="str">
        <f t="shared" si="29"/>
        <v>a540</v>
      </c>
      <c r="E549" s="48"/>
      <c r="F549" s="2"/>
      <c r="G549" s="2"/>
      <c r="H549" s="108" t="str">
        <f t="shared" si="30"/>
        <v>c540</v>
      </c>
      <c r="I549" s="48"/>
      <c r="J549" s="2"/>
      <c r="K549" s="108" t="str">
        <f t="shared" si="22"/>
        <v>r540</v>
      </c>
      <c r="L549" s="48"/>
      <c r="M549" s="2"/>
      <c r="N549" s="108" t="str">
        <f t="shared" si="31"/>
        <v>p540</v>
      </c>
      <c r="O549" s="48"/>
      <c r="P549" s="97"/>
    </row>
    <row r="550" spans="1:16" ht="14">
      <c r="A550" s="37"/>
      <c r="B550" s="37"/>
      <c r="C550" s="2"/>
      <c r="D550" s="108" t="str">
        <f t="shared" si="29"/>
        <v>a541</v>
      </c>
      <c r="E550" s="48"/>
      <c r="F550" s="2"/>
      <c r="G550" s="2"/>
      <c r="H550" s="108" t="str">
        <f t="shared" si="30"/>
        <v>c541</v>
      </c>
      <c r="I550" s="48"/>
      <c r="J550" s="2"/>
      <c r="K550" s="108" t="str">
        <f t="shared" si="22"/>
        <v>r541</v>
      </c>
      <c r="L550" s="48"/>
      <c r="M550" s="2"/>
      <c r="N550" s="108" t="str">
        <f t="shared" si="31"/>
        <v>p541</v>
      </c>
      <c r="O550" s="48"/>
      <c r="P550" s="97"/>
    </row>
    <row r="551" spans="1:16" ht="14">
      <c r="A551" s="37"/>
      <c r="B551" s="37"/>
      <c r="C551" s="2"/>
      <c r="D551" s="108" t="str">
        <f t="shared" si="29"/>
        <v>a542</v>
      </c>
      <c r="E551" s="48"/>
      <c r="F551" s="2"/>
      <c r="G551" s="2"/>
      <c r="H551" s="108" t="str">
        <f t="shared" si="30"/>
        <v>c542</v>
      </c>
      <c r="I551" s="48"/>
      <c r="J551" s="2"/>
      <c r="K551" s="108" t="str">
        <f t="shared" si="22"/>
        <v>r542</v>
      </c>
      <c r="L551" s="48"/>
      <c r="M551" s="2"/>
      <c r="N551" s="108" t="str">
        <f t="shared" si="31"/>
        <v>p542</v>
      </c>
      <c r="O551" s="48"/>
      <c r="P551" s="97"/>
    </row>
    <row r="552" spans="1:16" ht="14">
      <c r="A552" s="37"/>
      <c r="B552" s="37"/>
      <c r="C552" s="2"/>
      <c r="D552" s="108" t="str">
        <f t="shared" si="29"/>
        <v>a543</v>
      </c>
      <c r="E552" s="48"/>
      <c r="F552" s="2"/>
      <c r="G552" s="2"/>
      <c r="H552" s="108" t="str">
        <f t="shared" si="30"/>
        <v>c543</v>
      </c>
      <c r="I552" s="48"/>
      <c r="J552" s="2"/>
      <c r="K552" s="108" t="str">
        <f t="shared" si="22"/>
        <v>r543</v>
      </c>
      <c r="L552" s="48"/>
      <c r="M552" s="2"/>
      <c r="N552" s="108" t="str">
        <f t="shared" si="31"/>
        <v>p543</v>
      </c>
      <c r="O552" s="48"/>
      <c r="P552" s="97"/>
    </row>
    <row r="553" spans="1:16" ht="14">
      <c r="A553" s="37"/>
      <c r="B553" s="37"/>
      <c r="C553" s="2"/>
      <c r="D553" s="108" t="str">
        <f t="shared" si="29"/>
        <v>a544</v>
      </c>
      <c r="E553" s="48"/>
      <c r="F553" s="2"/>
      <c r="G553" s="2"/>
      <c r="H553" s="108" t="str">
        <f t="shared" si="30"/>
        <v>c544</v>
      </c>
      <c r="I553" s="48"/>
      <c r="J553" s="2"/>
      <c r="K553" s="108" t="str">
        <f t="shared" si="22"/>
        <v>r544</v>
      </c>
      <c r="L553" s="48"/>
      <c r="M553" s="2"/>
      <c r="N553" s="108" t="str">
        <f t="shared" si="31"/>
        <v>p544</v>
      </c>
      <c r="O553" s="48"/>
      <c r="P553" s="97"/>
    </row>
    <row r="554" spans="1:16" ht="14">
      <c r="A554" s="37"/>
      <c r="B554" s="37"/>
      <c r="C554" s="2"/>
      <c r="D554" s="108" t="str">
        <f t="shared" si="29"/>
        <v>a545</v>
      </c>
      <c r="E554" s="48"/>
      <c r="F554" s="2"/>
      <c r="G554" s="2"/>
      <c r="H554" s="108" t="str">
        <f t="shared" si="30"/>
        <v>c545</v>
      </c>
      <c r="I554" s="48"/>
      <c r="J554" s="2"/>
      <c r="K554" s="108" t="str">
        <f t="shared" si="22"/>
        <v>r545</v>
      </c>
      <c r="L554" s="48"/>
      <c r="M554" s="2"/>
      <c r="N554" s="108" t="str">
        <f t="shared" si="31"/>
        <v>p545</v>
      </c>
      <c r="O554" s="48"/>
      <c r="P554" s="97"/>
    </row>
    <row r="555" spans="1:16" ht="14">
      <c r="A555" s="37"/>
      <c r="B555" s="37"/>
      <c r="C555" s="2"/>
      <c r="D555" s="108" t="str">
        <f t="shared" si="29"/>
        <v>a546</v>
      </c>
      <c r="E555" s="48"/>
      <c r="F555" s="2"/>
      <c r="G555" s="2"/>
      <c r="H555" s="108" t="str">
        <f t="shared" si="30"/>
        <v>c546</v>
      </c>
      <c r="I555" s="48"/>
      <c r="J555" s="2"/>
      <c r="K555" s="108" t="str">
        <f t="shared" si="22"/>
        <v>r546</v>
      </c>
      <c r="L555" s="48"/>
      <c r="M555" s="2"/>
      <c r="N555" s="108" t="str">
        <f t="shared" si="31"/>
        <v>p546</v>
      </c>
      <c r="O555" s="48"/>
      <c r="P555" s="97"/>
    </row>
    <row r="556" spans="1:16" ht="14">
      <c r="A556" s="37"/>
      <c r="B556" s="37"/>
      <c r="C556" s="2"/>
      <c r="D556" s="108" t="str">
        <f t="shared" si="29"/>
        <v>a547</v>
      </c>
      <c r="E556" s="48"/>
      <c r="F556" s="2"/>
      <c r="G556" s="2"/>
      <c r="H556" s="108" t="str">
        <f t="shared" si="30"/>
        <v>c547</v>
      </c>
      <c r="I556" s="48"/>
      <c r="J556" s="2"/>
      <c r="K556" s="108" t="str">
        <f t="shared" si="22"/>
        <v>r547</v>
      </c>
      <c r="L556" s="48"/>
      <c r="M556" s="2"/>
      <c r="N556" s="108" t="str">
        <f t="shared" si="31"/>
        <v>p547</v>
      </c>
      <c r="O556" s="48"/>
      <c r="P556" s="97"/>
    </row>
    <row r="557" spans="1:16" ht="14">
      <c r="A557" s="37"/>
      <c r="B557" s="37"/>
      <c r="C557" s="2"/>
      <c r="D557" s="108" t="str">
        <f t="shared" si="29"/>
        <v>a548</v>
      </c>
      <c r="E557" s="48"/>
      <c r="F557" s="2"/>
      <c r="G557" s="2"/>
      <c r="H557" s="108" t="str">
        <f t="shared" si="30"/>
        <v>c548</v>
      </c>
      <c r="I557" s="48"/>
      <c r="J557" s="2"/>
      <c r="K557" s="108" t="str">
        <f t="shared" si="22"/>
        <v>r548</v>
      </c>
      <c r="L557" s="48"/>
      <c r="M557" s="2"/>
      <c r="N557" s="108" t="str">
        <f t="shared" si="31"/>
        <v>p548</v>
      </c>
      <c r="O557" s="48"/>
      <c r="P557" s="97"/>
    </row>
    <row r="558" spans="1:16" ht="14">
      <c r="A558" s="37"/>
      <c r="B558" s="37"/>
      <c r="C558" s="2"/>
      <c r="D558" s="108" t="str">
        <f t="shared" si="29"/>
        <v>a549</v>
      </c>
      <c r="E558" s="48"/>
      <c r="F558" s="2"/>
      <c r="G558" s="2"/>
      <c r="H558" s="108" t="str">
        <f t="shared" si="30"/>
        <v>c549</v>
      </c>
      <c r="I558" s="48"/>
      <c r="J558" s="2"/>
      <c r="K558" s="108" t="str">
        <f t="shared" si="22"/>
        <v>r549</v>
      </c>
      <c r="L558" s="48"/>
      <c r="M558" s="2"/>
      <c r="N558" s="108" t="str">
        <f t="shared" si="31"/>
        <v>p549</v>
      </c>
      <c r="O558" s="48"/>
      <c r="P558" s="97"/>
    </row>
    <row r="559" spans="1:16" ht="14">
      <c r="A559" s="37"/>
      <c r="B559" s="37"/>
      <c r="C559" s="2"/>
      <c r="D559" s="108" t="str">
        <f t="shared" si="29"/>
        <v>a550</v>
      </c>
      <c r="E559" s="48"/>
      <c r="F559" s="2"/>
      <c r="G559" s="2"/>
      <c r="H559" s="108" t="str">
        <f t="shared" si="30"/>
        <v>c550</v>
      </c>
      <c r="I559" s="48"/>
      <c r="J559" s="2"/>
      <c r="K559" s="108" t="str">
        <f t="shared" si="22"/>
        <v>r550</v>
      </c>
      <c r="L559" s="48"/>
      <c r="M559" s="2"/>
      <c r="N559" s="108" t="str">
        <f t="shared" si="31"/>
        <v>p550</v>
      </c>
      <c r="O559" s="48"/>
      <c r="P559" s="97"/>
    </row>
    <row r="560" spans="1:16" ht="14">
      <c r="A560" s="37"/>
      <c r="B560" s="37"/>
      <c r="C560" s="2"/>
      <c r="D560" s="108" t="str">
        <f t="shared" si="29"/>
        <v>a551</v>
      </c>
      <c r="E560" s="48"/>
      <c r="F560" s="2"/>
      <c r="G560" s="2"/>
      <c r="H560" s="108" t="str">
        <f t="shared" si="30"/>
        <v>c551</v>
      </c>
      <c r="I560" s="48"/>
      <c r="J560" s="2"/>
      <c r="K560" s="108" t="str">
        <f t="shared" si="22"/>
        <v>r551</v>
      </c>
      <c r="L560" s="48"/>
      <c r="M560" s="2"/>
      <c r="N560" s="108" t="str">
        <f t="shared" si="31"/>
        <v>p551</v>
      </c>
      <c r="O560" s="48"/>
      <c r="P560" s="97"/>
    </row>
    <row r="561" spans="1:16" ht="14">
      <c r="A561" s="37"/>
      <c r="B561" s="37"/>
      <c r="C561" s="2"/>
      <c r="D561" s="108" t="str">
        <f t="shared" si="29"/>
        <v>a552</v>
      </c>
      <c r="E561" s="48"/>
      <c r="F561" s="2"/>
      <c r="G561" s="2"/>
      <c r="H561" s="108" t="str">
        <f t="shared" si="30"/>
        <v>c552</v>
      </c>
      <c r="I561" s="48"/>
      <c r="J561" s="2"/>
      <c r="K561" s="108" t="str">
        <f t="shared" si="22"/>
        <v>r552</v>
      </c>
      <c r="L561" s="48"/>
      <c r="M561" s="2"/>
      <c r="N561" s="108" t="str">
        <f t="shared" si="31"/>
        <v>p552</v>
      </c>
      <c r="O561" s="48"/>
      <c r="P561" s="97"/>
    </row>
    <row r="562" spans="1:16" ht="14">
      <c r="A562" s="37"/>
      <c r="B562" s="37"/>
      <c r="C562" s="2"/>
      <c r="D562" s="108" t="str">
        <f t="shared" si="29"/>
        <v>a553</v>
      </c>
      <c r="E562" s="48"/>
      <c r="F562" s="2"/>
      <c r="G562" s="2"/>
      <c r="H562" s="108" t="str">
        <f t="shared" si="30"/>
        <v>c553</v>
      </c>
      <c r="I562" s="48"/>
      <c r="J562" s="2"/>
      <c r="K562" s="108" t="str">
        <f t="shared" si="22"/>
        <v>r553</v>
      </c>
      <c r="L562" s="48"/>
      <c r="M562" s="2"/>
      <c r="N562" s="108" t="str">
        <f t="shared" si="31"/>
        <v>p553</v>
      </c>
      <c r="O562" s="48"/>
      <c r="P562" s="97"/>
    </row>
    <row r="563" spans="1:16" ht="14">
      <c r="A563" s="37"/>
      <c r="B563" s="37"/>
      <c r="C563" s="2"/>
      <c r="D563" s="108" t="str">
        <f t="shared" si="29"/>
        <v>a554</v>
      </c>
      <c r="E563" s="48"/>
      <c r="F563" s="2"/>
      <c r="G563" s="2"/>
      <c r="H563" s="108" t="str">
        <f t="shared" si="30"/>
        <v>c554</v>
      </c>
      <c r="I563" s="48"/>
      <c r="J563" s="2"/>
      <c r="K563" s="108" t="str">
        <f t="shared" si="22"/>
        <v>r554</v>
      </c>
      <c r="L563" s="48"/>
      <c r="M563" s="2"/>
      <c r="N563" s="108" t="str">
        <f t="shared" si="31"/>
        <v>p554</v>
      </c>
      <c r="O563" s="48"/>
      <c r="P563" s="97"/>
    </row>
    <row r="564" spans="1:16" ht="14">
      <c r="A564" s="37"/>
      <c r="B564" s="37"/>
      <c r="C564" s="2"/>
      <c r="D564" s="108" t="str">
        <f t="shared" si="29"/>
        <v>a555</v>
      </c>
      <c r="E564" s="48"/>
      <c r="F564" s="2"/>
      <c r="G564" s="2"/>
      <c r="H564" s="108" t="str">
        <f t="shared" si="30"/>
        <v>c555</v>
      </c>
      <c r="I564" s="48"/>
      <c r="J564" s="2"/>
      <c r="K564" s="108" t="str">
        <f t="shared" si="22"/>
        <v>r555</v>
      </c>
      <c r="L564" s="48"/>
      <c r="M564" s="2"/>
      <c r="N564" s="108" t="str">
        <f t="shared" si="31"/>
        <v>p555</v>
      </c>
      <c r="O564" s="48"/>
      <c r="P564" s="97"/>
    </row>
    <row r="565" spans="1:16" ht="14">
      <c r="A565" s="37"/>
      <c r="B565" s="37"/>
      <c r="C565" s="2"/>
      <c r="D565" s="108" t="str">
        <f t="shared" si="29"/>
        <v>a556</v>
      </c>
      <c r="E565" s="48"/>
      <c r="F565" s="2"/>
      <c r="G565" s="2"/>
      <c r="H565" s="108" t="str">
        <f t="shared" si="30"/>
        <v>c556</v>
      </c>
      <c r="I565" s="48"/>
      <c r="J565" s="2"/>
      <c r="K565" s="108" t="str">
        <f t="shared" si="22"/>
        <v>r556</v>
      </c>
      <c r="L565" s="48"/>
      <c r="M565" s="2"/>
      <c r="N565" s="108" t="str">
        <f t="shared" si="31"/>
        <v>p556</v>
      </c>
      <c r="O565" s="48"/>
      <c r="P565" s="97"/>
    </row>
    <row r="566" spans="1:16" ht="14">
      <c r="A566" s="37"/>
      <c r="B566" s="37"/>
      <c r="C566" s="2"/>
      <c r="D566" s="108" t="str">
        <f t="shared" si="29"/>
        <v>a557</v>
      </c>
      <c r="E566" s="48"/>
      <c r="F566" s="2"/>
      <c r="G566" s="2"/>
      <c r="H566" s="108" t="str">
        <f t="shared" si="30"/>
        <v>c557</v>
      </c>
      <c r="I566" s="48"/>
      <c r="J566" s="2"/>
      <c r="K566" s="108" t="str">
        <f t="shared" si="22"/>
        <v>r557</v>
      </c>
      <c r="L566" s="48"/>
      <c r="M566" s="2"/>
      <c r="N566" s="108" t="str">
        <f t="shared" si="31"/>
        <v>p557</v>
      </c>
      <c r="O566" s="48"/>
      <c r="P566" s="97"/>
    </row>
    <row r="567" spans="1:16" ht="14">
      <c r="A567" s="37"/>
      <c r="B567" s="37"/>
      <c r="C567" s="2"/>
      <c r="D567" s="108" t="str">
        <f t="shared" si="29"/>
        <v>a558</v>
      </c>
      <c r="E567" s="48"/>
      <c r="F567" s="2"/>
      <c r="G567" s="2"/>
      <c r="H567" s="108" t="str">
        <f t="shared" si="30"/>
        <v>c558</v>
      </c>
      <c r="I567" s="48"/>
      <c r="J567" s="2"/>
      <c r="K567" s="108" t="str">
        <f t="shared" si="22"/>
        <v>r558</v>
      </c>
      <c r="L567" s="48"/>
      <c r="M567" s="2"/>
      <c r="N567" s="108" t="str">
        <f t="shared" si="31"/>
        <v>p558</v>
      </c>
      <c r="O567" s="48"/>
      <c r="P567" s="97"/>
    </row>
    <row r="568" spans="1:16" ht="14">
      <c r="A568" s="37"/>
      <c r="B568" s="37"/>
      <c r="C568" s="2"/>
      <c r="D568" s="108" t="str">
        <f t="shared" si="29"/>
        <v>a559</v>
      </c>
      <c r="E568" s="48"/>
      <c r="F568" s="2"/>
      <c r="G568" s="2"/>
      <c r="H568" s="108" t="str">
        <f t="shared" si="30"/>
        <v>c559</v>
      </c>
      <c r="I568" s="48"/>
      <c r="J568" s="2"/>
      <c r="K568" s="108" t="str">
        <f t="shared" si="22"/>
        <v>r559</v>
      </c>
      <c r="L568" s="48"/>
      <c r="M568" s="2"/>
      <c r="N568" s="108" t="str">
        <f t="shared" si="31"/>
        <v>p559</v>
      </c>
      <c r="O568" s="48"/>
      <c r="P568" s="97"/>
    </row>
    <row r="569" spans="1:16" ht="14">
      <c r="A569" s="37"/>
      <c r="B569" s="37"/>
      <c r="C569" s="2"/>
      <c r="D569" s="108" t="str">
        <f t="shared" si="29"/>
        <v>a560</v>
      </c>
      <c r="E569" s="48"/>
      <c r="F569" s="2"/>
      <c r="G569" s="2"/>
      <c r="H569" s="108" t="str">
        <f t="shared" si="30"/>
        <v>c560</v>
      </c>
      <c r="I569" s="48"/>
      <c r="J569" s="2"/>
      <c r="K569" s="108" t="str">
        <f t="shared" si="22"/>
        <v>r560</v>
      </c>
      <c r="L569" s="48"/>
      <c r="M569" s="2"/>
      <c r="N569" s="108" t="str">
        <f t="shared" si="31"/>
        <v>p560</v>
      </c>
      <c r="O569" s="48"/>
      <c r="P569" s="97"/>
    </row>
    <row r="570" spans="1:16" ht="14">
      <c r="A570" s="37"/>
      <c r="B570" s="37"/>
      <c r="C570" s="2"/>
      <c r="D570" s="108" t="str">
        <f t="shared" si="29"/>
        <v>a561</v>
      </c>
      <c r="E570" s="48"/>
      <c r="F570" s="2"/>
      <c r="G570" s="2"/>
      <c r="H570" s="108" t="str">
        <f t="shared" si="30"/>
        <v>c561</v>
      </c>
      <c r="I570" s="48"/>
      <c r="J570" s="2"/>
      <c r="K570" s="108" t="str">
        <f t="shared" si="22"/>
        <v>r561</v>
      </c>
      <c r="L570" s="48"/>
      <c r="M570" s="2"/>
      <c r="N570" s="108" t="str">
        <f t="shared" si="31"/>
        <v>p561</v>
      </c>
      <c r="O570" s="48"/>
      <c r="P570" s="97"/>
    </row>
    <row r="571" spans="1:16" ht="14">
      <c r="A571" s="37"/>
      <c r="B571" s="37"/>
      <c r="C571" s="2"/>
      <c r="D571" s="108" t="str">
        <f t="shared" si="29"/>
        <v>a562</v>
      </c>
      <c r="E571" s="48"/>
      <c r="F571" s="2"/>
      <c r="G571" s="2"/>
      <c r="H571" s="108" t="str">
        <f t="shared" si="30"/>
        <v>c562</v>
      </c>
      <c r="I571" s="48"/>
      <c r="J571" s="2"/>
      <c r="K571" s="108" t="str">
        <f t="shared" si="22"/>
        <v>r562</v>
      </c>
      <c r="L571" s="48"/>
      <c r="M571" s="2"/>
      <c r="N571" s="108" t="str">
        <f t="shared" si="31"/>
        <v>p562</v>
      </c>
      <c r="O571" s="48"/>
      <c r="P571" s="97"/>
    </row>
    <row r="572" spans="1:16" ht="14">
      <c r="A572" s="37"/>
      <c r="B572" s="37"/>
      <c r="C572" s="2"/>
      <c r="D572" s="108" t="str">
        <f t="shared" si="29"/>
        <v>a563</v>
      </c>
      <c r="E572" s="48"/>
      <c r="F572" s="2"/>
      <c r="G572" s="2"/>
      <c r="H572" s="108" t="str">
        <f t="shared" si="30"/>
        <v>c563</v>
      </c>
      <c r="I572" s="48"/>
      <c r="J572" s="2"/>
      <c r="K572" s="108" t="str">
        <f t="shared" si="22"/>
        <v>r563</v>
      </c>
      <c r="L572" s="48"/>
      <c r="M572" s="2"/>
      <c r="N572" s="108" t="str">
        <f t="shared" si="31"/>
        <v>p563</v>
      </c>
      <c r="O572" s="48"/>
      <c r="P572" s="97"/>
    </row>
    <row r="573" spans="1:16" ht="14">
      <c r="A573" s="37"/>
      <c r="B573" s="37"/>
      <c r="C573" s="2"/>
      <c r="D573" s="108" t="str">
        <f t="shared" si="29"/>
        <v>a564</v>
      </c>
      <c r="E573" s="48"/>
      <c r="F573" s="2"/>
      <c r="G573" s="2"/>
      <c r="H573" s="108" t="str">
        <f t="shared" si="30"/>
        <v>c564</v>
      </c>
      <c r="I573" s="48"/>
      <c r="J573" s="2"/>
      <c r="K573" s="108" t="str">
        <f t="shared" si="22"/>
        <v>r564</v>
      </c>
      <c r="L573" s="48"/>
      <c r="M573" s="2"/>
      <c r="N573" s="108" t="str">
        <f t="shared" si="31"/>
        <v>p564</v>
      </c>
      <c r="O573" s="48"/>
      <c r="P573" s="97"/>
    </row>
    <row r="574" spans="1:16" ht="14">
      <c r="A574" s="37"/>
      <c r="B574" s="37"/>
      <c r="C574" s="2"/>
      <c r="D574" s="108" t="str">
        <f t="shared" si="29"/>
        <v>a565</v>
      </c>
      <c r="E574" s="48"/>
      <c r="F574" s="2"/>
      <c r="G574" s="2"/>
      <c r="H574" s="108" t="str">
        <f t="shared" si="30"/>
        <v>c565</v>
      </c>
      <c r="I574" s="48"/>
      <c r="J574" s="2"/>
      <c r="K574" s="108" t="str">
        <f t="shared" si="22"/>
        <v>r565</v>
      </c>
      <c r="L574" s="48"/>
      <c r="M574" s="2"/>
      <c r="N574" s="108" t="str">
        <f t="shared" si="31"/>
        <v>p565</v>
      </c>
      <c r="O574" s="48"/>
      <c r="P574" s="97"/>
    </row>
    <row r="575" spans="1:16" ht="14">
      <c r="A575" s="37"/>
      <c r="B575" s="37"/>
      <c r="C575" s="2"/>
      <c r="D575" s="108" t="str">
        <f t="shared" si="29"/>
        <v>a566</v>
      </c>
      <c r="E575" s="48"/>
      <c r="F575" s="2"/>
      <c r="G575" s="2"/>
      <c r="H575" s="108" t="str">
        <f t="shared" si="30"/>
        <v>c566</v>
      </c>
      <c r="I575" s="48"/>
      <c r="J575" s="2"/>
      <c r="K575" s="108" t="str">
        <f t="shared" si="22"/>
        <v>r566</v>
      </c>
      <c r="L575" s="48"/>
      <c r="M575" s="2"/>
      <c r="N575" s="108" t="str">
        <f t="shared" si="31"/>
        <v>p566</v>
      </c>
      <c r="O575" s="48"/>
      <c r="P575" s="97"/>
    </row>
    <row r="576" spans="1:16" ht="14">
      <c r="A576" s="37"/>
      <c r="B576" s="37"/>
      <c r="C576" s="2"/>
      <c r="D576" s="108" t="str">
        <f t="shared" si="29"/>
        <v>a567</v>
      </c>
      <c r="E576" s="48"/>
      <c r="F576" s="2"/>
      <c r="G576" s="2"/>
      <c r="H576" s="108" t="str">
        <f t="shared" si="30"/>
        <v>c567</v>
      </c>
      <c r="I576" s="48"/>
      <c r="J576" s="2"/>
      <c r="K576" s="108" t="str">
        <f t="shared" si="22"/>
        <v>r567</v>
      </c>
      <c r="L576" s="48"/>
      <c r="M576" s="2"/>
      <c r="N576" s="108" t="str">
        <f t="shared" si="31"/>
        <v>p567</v>
      </c>
      <c r="O576" s="48"/>
      <c r="P576" s="97"/>
    </row>
    <row r="577" spans="1:16" ht="14">
      <c r="A577" s="37"/>
      <c r="B577" s="37"/>
      <c r="C577" s="2"/>
      <c r="D577" s="108" t="str">
        <f t="shared" si="29"/>
        <v>a568</v>
      </c>
      <c r="E577" s="48"/>
      <c r="F577" s="2"/>
      <c r="G577" s="2"/>
      <c r="H577" s="108" t="str">
        <f t="shared" si="30"/>
        <v>c568</v>
      </c>
      <c r="I577" s="48"/>
      <c r="J577" s="2"/>
      <c r="K577" s="108" t="str">
        <f t="shared" si="22"/>
        <v>r568</v>
      </c>
      <c r="L577" s="48"/>
      <c r="M577" s="2"/>
      <c r="N577" s="108" t="str">
        <f t="shared" si="31"/>
        <v>p568</v>
      </c>
      <c r="O577" s="48"/>
      <c r="P577" s="97"/>
    </row>
    <row r="578" spans="1:16" ht="14">
      <c r="A578" s="37"/>
      <c r="B578" s="37"/>
      <c r="C578" s="2"/>
      <c r="D578" s="108" t="str">
        <f t="shared" si="29"/>
        <v>a569</v>
      </c>
      <c r="E578" s="48"/>
      <c r="F578" s="2"/>
      <c r="G578" s="2"/>
      <c r="H578" s="108" t="str">
        <f t="shared" si="30"/>
        <v>c569</v>
      </c>
      <c r="I578" s="48"/>
      <c r="J578" s="2"/>
      <c r="K578" s="108" t="str">
        <f t="shared" ref="K578:K812" si="32">"r"&amp;ROW()-9</f>
        <v>r569</v>
      </c>
      <c r="L578" s="48"/>
      <c r="M578" s="2"/>
      <c r="N578" s="108" t="str">
        <f t="shared" si="31"/>
        <v>p569</v>
      </c>
      <c r="O578" s="48"/>
      <c r="P578" s="97"/>
    </row>
    <row r="579" spans="1:16" ht="14">
      <c r="A579" s="37"/>
      <c r="B579" s="37"/>
      <c r="C579" s="2"/>
      <c r="D579" s="108" t="str">
        <f t="shared" si="29"/>
        <v>a570</v>
      </c>
      <c r="E579" s="48"/>
      <c r="F579" s="2"/>
      <c r="G579" s="2"/>
      <c r="H579" s="108" t="str">
        <f t="shared" si="30"/>
        <v>c570</v>
      </c>
      <c r="I579" s="48"/>
      <c r="J579" s="2"/>
      <c r="K579" s="108" t="str">
        <f t="shared" si="32"/>
        <v>r570</v>
      </c>
      <c r="L579" s="48"/>
      <c r="M579" s="2"/>
      <c r="N579" s="108" t="str">
        <f t="shared" si="31"/>
        <v>p570</v>
      </c>
      <c r="O579" s="48"/>
      <c r="P579" s="97"/>
    </row>
    <row r="580" spans="1:16" ht="14">
      <c r="A580" s="37"/>
      <c r="B580" s="37"/>
      <c r="C580" s="2"/>
      <c r="D580" s="108" t="str">
        <f t="shared" si="29"/>
        <v>a571</v>
      </c>
      <c r="E580" s="48"/>
      <c r="F580" s="2"/>
      <c r="G580" s="2"/>
      <c r="H580" s="108" t="str">
        <f t="shared" si="30"/>
        <v>c571</v>
      </c>
      <c r="I580" s="48"/>
      <c r="J580" s="2"/>
      <c r="K580" s="108" t="str">
        <f t="shared" si="32"/>
        <v>r571</v>
      </c>
      <c r="L580" s="48"/>
      <c r="M580" s="2"/>
      <c r="N580" s="108" t="str">
        <f t="shared" si="31"/>
        <v>p571</v>
      </c>
      <c r="O580" s="48"/>
      <c r="P580" s="97"/>
    </row>
    <row r="581" spans="1:16" ht="14">
      <c r="A581" s="37"/>
      <c r="B581" s="37"/>
      <c r="C581" s="2"/>
      <c r="D581" s="108" t="str">
        <f t="shared" si="29"/>
        <v>a572</v>
      </c>
      <c r="E581" s="48"/>
      <c r="F581" s="2"/>
      <c r="G581" s="2"/>
      <c r="H581" s="108" t="str">
        <f t="shared" si="30"/>
        <v>c572</v>
      </c>
      <c r="I581" s="48"/>
      <c r="J581" s="2"/>
      <c r="K581" s="108" t="str">
        <f t="shared" si="32"/>
        <v>r572</v>
      </c>
      <c r="L581" s="48"/>
      <c r="M581" s="2"/>
      <c r="N581" s="108" t="str">
        <f t="shared" si="31"/>
        <v>p572</v>
      </c>
      <c r="O581" s="48"/>
      <c r="P581" s="97"/>
    </row>
    <row r="582" spans="1:16" ht="14">
      <c r="A582" s="37"/>
      <c r="B582" s="37"/>
      <c r="C582" s="2"/>
      <c r="D582" s="108" t="str">
        <f t="shared" si="29"/>
        <v>a573</v>
      </c>
      <c r="E582" s="48"/>
      <c r="F582" s="2"/>
      <c r="G582" s="2"/>
      <c r="H582" s="108" t="str">
        <f t="shared" si="30"/>
        <v>c573</v>
      </c>
      <c r="I582" s="48"/>
      <c r="J582" s="2"/>
      <c r="K582" s="108" t="str">
        <f t="shared" si="32"/>
        <v>r573</v>
      </c>
      <c r="L582" s="48"/>
      <c r="M582" s="2"/>
      <c r="N582" s="108" t="str">
        <f t="shared" si="31"/>
        <v>p573</v>
      </c>
      <c r="O582" s="48"/>
      <c r="P582" s="97"/>
    </row>
    <row r="583" spans="1:16" ht="14">
      <c r="A583" s="37"/>
      <c r="B583" s="37"/>
      <c r="C583" s="2"/>
      <c r="D583" s="108" t="str">
        <f t="shared" si="29"/>
        <v>a574</v>
      </c>
      <c r="E583" s="48"/>
      <c r="F583" s="2"/>
      <c r="G583" s="2"/>
      <c r="H583" s="108" t="str">
        <f t="shared" si="30"/>
        <v>c574</v>
      </c>
      <c r="I583" s="48"/>
      <c r="J583" s="2"/>
      <c r="K583" s="108" t="str">
        <f t="shared" si="32"/>
        <v>r574</v>
      </c>
      <c r="L583" s="48"/>
      <c r="M583" s="2"/>
      <c r="N583" s="108" t="str">
        <f t="shared" si="31"/>
        <v>p574</v>
      </c>
      <c r="O583" s="48"/>
      <c r="P583" s="97"/>
    </row>
    <row r="584" spans="1:16" ht="14">
      <c r="A584" s="37"/>
      <c r="B584" s="37"/>
      <c r="C584" s="2"/>
      <c r="D584" s="108" t="str">
        <f t="shared" si="29"/>
        <v>a575</v>
      </c>
      <c r="E584" s="48"/>
      <c r="F584" s="2"/>
      <c r="G584" s="2"/>
      <c r="H584" s="108" t="str">
        <f t="shared" si="30"/>
        <v>c575</v>
      </c>
      <c r="I584" s="48"/>
      <c r="J584" s="2"/>
      <c r="K584" s="108" t="str">
        <f t="shared" si="32"/>
        <v>r575</v>
      </c>
      <c r="L584" s="48"/>
      <c r="M584" s="2"/>
      <c r="N584" s="108" t="str">
        <f t="shared" si="31"/>
        <v>p575</v>
      </c>
      <c r="O584" s="48"/>
      <c r="P584" s="97"/>
    </row>
    <row r="585" spans="1:16" ht="14">
      <c r="A585" s="37"/>
      <c r="B585" s="37"/>
      <c r="C585" s="2"/>
      <c r="D585" s="108" t="str">
        <f t="shared" si="29"/>
        <v>a576</v>
      </c>
      <c r="E585" s="48"/>
      <c r="F585" s="2"/>
      <c r="G585" s="2"/>
      <c r="H585" s="108" t="str">
        <f t="shared" si="30"/>
        <v>c576</v>
      </c>
      <c r="I585" s="48"/>
      <c r="J585" s="2"/>
      <c r="K585" s="108" t="str">
        <f t="shared" si="32"/>
        <v>r576</v>
      </c>
      <c r="L585" s="48"/>
      <c r="M585" s="2"/>
      <c r="N585" s="108" t="str">
        <f t="shared" si="31"/>
        <v>p576</v>
      </c>
      <c r="O585" s="48"/>
      <c r="P585" s="97"/>
    </row>
    <row r="586" spans="1:16" ht="14">
      <c r="A586" s="37"/>
      <c r="B586" s="37"/>
      <c r="C586" s="2"/>
      <c r="D586" s="108" t="str">
        <f t="shared" si="29"/>
        <v>a577</v>
      </c>
      <c r="E586" s="48"/>
      <c r="F586" s="2"/>
      <c r="G586" s="2"/>
      <c r="H586" s="108" t="str">
        <f t="shared" si="30"/>
        <v>c577</v>
      </c>
      <c r="I586" s="48"/>
      <c r="J586" s="2"/>
      <c r="K586" s="108" t="str">
        <f t="shared" si="32"/>
        <v>r577</v>
      </c>
      <c r="L586" s="48"/>
      <c r="M586" s="2"/>
      <c r="N586" s="108" t="str">
        <f t="shared" si="31"/>
        <v>p577</v>
      </c>
      <c r="O586" s="48"/>
      <c r="P586" s="97"/>
    </row>
    <row r="587" spans="1:16" ht="14">
      <c r="A587" s="37"/>
      <c r="B587" s="37"/>
      <c r="C587" s="2"/>
      <c r="D587" s="108" t="str">
        <f t="shared" ref="D587:D650" si="33">"a"&amp;ROW()-9</f>
        <v>a578</v>
      </c>
      <c r="E587" s="48"/>
      <c r="F587" s="2"/>
      <c r="G587" s="2"/>
      <c r="H587" s="108" t="str">
        <f t="shared" ref="H587:H650" si="34">"c"&amp;ROW()-9</f>
        <v>c578</v>
      </c>
      <c r="I587" s="48"/>
      <c r="J587" s="2"/>
      <c r="K587" s="108" t="str">
        <f t="shared" si="32"/>
        <v>r578</v>
      </c>
      <c r="L587" s="48"/>
      <c r="M587" s="2"/>
      <c r="N587" s="108" t="str">
        <f t="shared" ref="N587:N650" si="35">"p"&amp;ROW()-9</f>
        <v>p578</v>
      </c>
      <c r="O587" s="48"/>
      <c r="P587" s="97"/>
    </row>
    <row r="588" spans="1:16" ht="14">
      <c r="A588" s="37"/>
      <c r="B588" s="37"/>
      <c r="C588" s="2"/>
      <c r="D588" s="108" t="str">
        <f t="shared" si="33"/>
        <v>a579</v>
      </c>
      <c r="E588" s="48"/>
      <c r="F588" s="2"/>
      <c r="G588" s="2"/>
      <c r="H588" s="108" t="str">
        <f t="shared" si="34"/>
        <v>c579</v>
      </c>
      <c r="I588" s="48"/>
      <c r="J588" s="2"/>
      <c r="K588" s="108" t="str">
        <f t="shared" si="32"/>
        <v>r579</v>
      </c>
      <c r="L588" s="48"/>
      <c r="M588" s="2"/>
      <c r="N588" s="108" t="str">
        <f t="shared" si="35"/>
        <v>p579</v>
      </c>
      <c r="O588" s="48"/>
      <c r="P588" s="97"/>
    </row>
    <row r="589" spans="1:16" ht="14">
      <c r="A589" s="37"/>
      <c r="B589" s="37"/>
      <c r="C589" s="2"/>
      <c r="D589" s="108" t="str">
        <f t="shared" si="33"/>
        <v>a580</v>
      </c>
      <c r="E589" s="48"/>
      <c r="F589" s="2"/>
      <c r="G589" s="2"/>
      <c r="H589" s="108" t="str">
        <f t="shared" si="34"/>
        <v>c580</v>
      </c>
      <c r="I589" s="48"/>
      <c r="J589" s="2"/>
      <c r="K589" s="108" t="str">
        <f t="shared" si="32"/>
        <v>r580</v>
      </c>
      <c r="L589" s="48"/>
      <c r="M589" s="2"/>
      <c r="N589" s="108" t="str">
        <f t="shared" si="35"/>
        <v>p580</v>
      </c>
      <c r="O589" s="48"/>
      <c r="P589" s="97"/>
    </row>
    <row r="590" spans="1:16" ht="14">
      <c r="A590" s="37"/>
      <c r="B590" s="37"/>
      <c r="C590" s="2"/>
      <c r="D590" s="108" t="str">
        <f t="shared" si="33"/>
        <v>a581</v>
      </c>
      <c r="E590" s="48"/>
      <c r="F590" s="2"/>
      <c r="G590" s="2"/>
      <c r="H590" s="108" t="str">
        <f t="shared" si="34"/>
        <v>c581</v>
      </c>
      <c r="I590" s="48"/>
      <c r="J590" s="2"/>
      <c r="K590" s="108" t="str">
        <f t="shared" si="32"/>
        <v>r581</v>
      </c>
      <c r="L590" s="48"/>
      <c r="M590" s="2"/>
      <c r="N590" s="108" t="str">
        <f t="shared" si="35"/>
        <v>p581</v>
      </c>
      <c r="O590" s="48"/>
      <c r="P590" s="97"/>
    </row>
    <row r="591" spans="1:16" ht="14">
      <c r="A591" s="37"/>
      <c r="B591" s="37"/>
      <c r="C591" s="2"/>
      <c r="D591" s="108" t="str">
        <f t="shared" si="33"/>
        <v>a582</v>
      </c>
      <c r="E591" s="48"/>
      <c r="F591" s="2"/>
      <c r="G591" s="2"/>
      <c r="H591" s="108" t="str">
        <f t="shared" si="34"/>
        <v>c582</v>
      </c>
      <c r="I591" s="48"/>
      <c r="J591" s="2"/>
      <c r="K591" s="108" t="str">
        <f t="shared" si="32"/>
        <v>r582</v>
      </c>
      <c r="L591" s="48"/>
      <c r="M591" s="2"/>
      <c r="N591" s="108" t="str">
        <f t="shared" si="35"/>
        <v>p582</v>
      </c>
      <c r="O591" s="48"/>
      <c r="P591" s="97"/>
    </row>
    <row r="592" spans="1:16" ht="14">
      <c r="A592" s="37"/>
      <c r="B592" s="37"/>
      <c r="C592" s="2"/>
      <c r="D592" s="108" t="str">
        <f t="shared" si="33"/>
        <v>a583</v>
      </c>
      <c r="E592" s="48"/>
      <c r="F592" s="2"/>
      <c r="G592" s="2"/>
      <c r="H592" s="108" t="str">
        <f t="shared" si="34"/>
        <v>c583</v>
      </c>
      <c r="I592" s="48"/>
      <c r="J592" s="2"/>
      <c r="K592" s="108" t="str">
        <f t="shared" si="32"/>
        <v>r583</v>
      </c>
      <c r="L592" s="48"/>
      <c r="M592" s="2"/>
      <c r="N592" s="108" t="str">
        <f t="shared" si="35"/>
        <v>p583</v>
      </c>
      <c r="O592" s="48"/>
      <c r="P592" s="97"/>
    </row>
    <row r="593" spans="1:16" ht="14">
      <c r="A593" s="37"/>
      <c r="B593" s="37"/>
      <c r="C593" s="2"/>
      <c r="D593" s="108" t="str">
        <f t="shared" si="33"/>
        <v>a584</v>
      </c>
      <c r="E593" s="48"/>
      <c r="F593" s="2"/>
      <c r="G593" s="2"/>
      <c r="H593" s="108" t="str">
        <f t="shared" si="34"/>
        <v>c584</v>
      </c>
      <c r="I593" s="48"/>
      <c r="J593" s="2"/>
      <c r="K593" s="108" t="str">
        <f t="shared" si="32"/>
        <v>r584</v>
      </c>
      <c r="L593" s="48"/>
      <c r="M593" s="2"/>
      <c r="N593" s="108" t="str">
        <f t="shared" si="35"/>
        <v>p584</v>
      </c>
      <c r="O593" s="48"/>
      <c r="P593" s="97"/>
    </row>
    <row r="594" spans="1:16" ht="14">
      <c r="A594" s="37"/>
      <c r="B594" s="37"/>
      <c r="C594" s="2"/>
      <c r="D594" s="108" t="str">
        <f t="shared" si="33"/>
        <v>a585</v>
      </c>
      <c r="E594" s="48"/>
      <c r="F594" s="2"/>
      <c r="G594" s="2"/>
      <c r="H594" s="108" t="str">
        <f t="shared" si="34"/>
        <v>c585</v>
      </c>
      <c r="I594" s="48"/>
      <c r="J594" s="2"/>
      <c r="K594" s="108" t="str">
        <f t="shared" si="32"/>
        <v>r585</v>
      </c>
      <c r="L594" s="48"/>
      <c r="M594" s="2"/>
      <c r="N594" s="108" t="str">
        <f t="shared" si="35"/>
        <v>p585</v>
      </c>
      <c r="O594" s="48"/>
      <c r="P594" s="97"/>
    </row>
    <row r="595" spans="1:16" ht="14">
      <c r="A595" s="37"/>
      <c r="B595" s="37"/>
      <c r="C595" s="2"/>
      <c r="D595" s="108" t="str">
        <f t="shared" si="33"/>
        <v>a586</v>
      </c>
      <c r="E595" s="48"/>
      <c r="F595" s="2"/>
      <c r="G595" s="2"/>
      <c r="H595" s="108" t="str">
        <f t="shared" si="34"/>
        <v>c586</v>
      </c>
      <c r="I595" s="48"/>
      <c r="J595" s="2"/>
      <c r="K595" s="108" t="str">
        <f t="shared" si="32"/>
        <v>r586</v>
      </c>
      <c r="L595" s="48"/>
      <c r="M595" s="2"/>
      <c r="N595" s="108" t="str">
        <f t="shared" si="35"/>
        <v>p586</v>
      </c>
      <c r="O595" s="48"/>
      <c r="P595" s="97"/>
    </row>
    <row r="596" spans="1:16" ht="14">
      <c r="A596" s="37"/>
      <c r="B596" s="37"/>
      <c r="C596" s="2"/>
      <c r="D596" s="108" t="str">
        <f t="shared" si="33"/>
        <v>a587</v>
      </c>
      <c r="E596" s="48"/>
      <c r="F596" s="2"/>
      <c r="G596" s="2"/>
      <c r="H596" s="108" t="str">
        <f t="shared" si="34"/>
        <v>c587</v>
      </c>
      <c r="I596" s="48"/>
      <c r="J596" s="2"/>
      <c r="K596" s="108" t="str">
        <f t="shared" si="32"/>
        <v>r587</v>
      </c>
      <c r="L596" s="48"/>
      <c r="M596" s="2"/>
      <c r="N596" s="108" t="str">
        <f t="shared" si="35"/>
        <v>p587</v>
      </c>
      <c r="O596" s="48"/>
      <c r="P596" s="97"/>
    </row>
    <row r="597" spans="1:16" ht="14">
      <c r="A597" s="37"/>
      <c r="B597" s="37"/>
      <c r="C597" s="2"/>
      <c r="D597" s="108" t="str">
        <f t="shared" si="33"/>
        <v>a588</v>
      </c>
      <c r="E597" s="48"/>
      <c r="F597" s="2"/>
      <c r="G597" s="2"/>
      <c r="H597" s="108" t="str">
        <f t="shared" si="34"/>
        <v>c588</v>
      </c>
      <c r="I597" s="48"/>
      <c r="J597" s="2"/>
      <c r="K597" s="108" t="str">
        <f t="shared" si="32"/>
        <v>r588</v>
      </c>
      <c r="L597" s="48"/>
      <c r="M597" s="2"/>
      <c r="N597" s="108" t="str">
        <f t="shared" si="35"/>
        <v>p588</v>
      </c>
      <c r="O597" s="48"/>
      <c r="P597" s="97"/>
    </row>
    <row r="598" spans="1:16" ht="14">
      <c r="A598" s="37"/>
      <c r="B598" s="37"/>
      <c r="C598" s="2"/>
      <c r="D598" s="108" t="str">
        <f t="shared" si="33"/>
        <v>a589</v>
      </c>
      <c r="E598" s="48"/>
      <c r="F598" s="2"/>
      <c r="G598" s="2"/>
      <c r="H598" s="108" t="str">
        <f t="shared" si="34"/>
        <v>c589</v>
      </c>
      <c r="I598" s="48"/>
      <c r="J598" s="2"/>
      <c r="K598" s="108" t="str">
        <f t="shared" si="32"/>
        <v>r589</v>
      </c>
      <c r="L598" s="48"/>
      <c r="M598" s="2"/>
      <c r="N598" s="108" t="str">
        <f t="shared" si="35"/>
        <v>p589</v>
      </c>
      <c r="O598" s="48"/>
      <c r="P598" s="97"/>
    </row>
    <row r="599" spans="1:16" ht="14">
      <c r="A599" s="37"/>
      <c r="B599" s="37"/>
      <c r="C599" s="2"/>
      <c r="D599" s="108" t="str">
        <f t="shared" si="33"/>
        <v>a590</v>
      </c>
      <c r="E599" s="48"/>
      <c r="F599" s="2"/>
      <c r="G599" s="2"/>
      <c r="H599" s="108" t="str">
        <f t="shared" si="34"/>
        <v>c590</v>
      </c>
      <c r="I599" s="48"/>
      <c r="J599" s="2"/>
      <c r="K599" s="108" t="str">
        <f t="shared" si="32"/>
        <v>r590</v>
      </c>
      <c r="L599" s="48"/>
      <c r="M599" s="2"/>
      <c r="N599" s="108" t="str">
        <f t="shared" si="35"/>
        <v>p590</v>
      </c>
      <c r="O599" s="48"/>
      <c r="P599" s="97"/>
    </row>
    <row r="600" spans="1:16" ht="14">
      <c r="A600" s="37"/>
      <c r="B600" s="37"/>
      <c r="C600" s="2"/>
      <c r="D600" s="108" t="str">
        <f t="shared" si="33"/>
        <v>a591</v>
      </c>
      <c r="E600" s="48"/>
      <c r="F600" s="2"/>
      <c r="G600" s="2"/>
      <c r="H600" s="108" t="str">
        <f t="shared" si="34"/>
        <v>c591</v>
      </c>
      <c r="I600" s="48"/>
      <c r="J600" s="2"/>
      <c r="K600" s="108" t="str">
        <f t="shared" si="32"/>
        <v>r591</v>
      </c>
      <c r="L600" s="48"/>
      <c r="M600" s="2"/>
      <c r="N600" s="108" t="str">
        <f t="shared" si="35"/>
        <v>p591</v>
      </c>
      <c r="O600" s="48"/>
      <c r="P600" s="97"/>
    </row>
    <row r="601" spans="1:16" ht="14">
      <c r="A601" s="37"/>
      <c r="B601" s="37"/>
      <c r="C601" s="2"/>
      <c r="D601" s="108" t="str">
        <f t="shared" si="33"/>
        <v>a592</v>
      </c>
      <c r="E601" s="48"/>
      <c r="F601" s="2"/>
      <c r="G601" s="2"/>
      <c r="H601" s="108" t="str">
        <f t="shared" si="34"/>
        <v>c592</v>
      </c>
      <c r="I601" s="48"/>
      <c r="J601" s="2"/>
      <c r="K601" s="108" t="str">
        <f t="shared" si="32"/>
        <v>r592</v>
      </c>
      <c r="L601" s="48"/>
      <c r="M601" s="2"/>
      <c r="N601" s="108" t="str">
        <f t="shared" si="35"/>
        <v>p592</v>
      </c>
      <c r="O601" s="48"/>
      <c r="P601" s="97"/>
    </row>
    <row r="602" spans="1:16" ht="14">
      <c r="A602" s="37"/>
      <c r="B602" s="37"/>
      <c r="C602" s="2"/>
      <c r="D602" s="108" t="str">
        <f t="shared" si="33"/>
        <v>a593</v>
      </c>
      <c r="E602" s="48"/>
      <c r="F602" s="2"/>
      <c r="G602" s="2"/>
      <c r="H602" s="108" t="str">
        <f t="shared" si="34"/>
        <v>c593</v>
      </c>
      <c r="I602" s="48"/>
      <c r="J602" s="2"/>
      <c r="K602" s="108" t="str">
        <f t="shared" si="32"/>
        <v>r593</v>
      </c>
      <c r="L602" s="48"/>
      <c r="M602" s="2"/>
      <c r="N602" s="108" t="str">
        <f t="shared" si="35"/>
        <v>p593</v>
      </c>
      <c r="O602" s="48"/>
      <c r="P602" s="97"/>
    </row>
    <row r="603" spans="1:16" ht="14">
      <c r="A603" s="37"/>
      <c r="B603" s="37"/>
      <c r="C603" s="2"/>
      <c r="D603" s="108" t="str">
        <f t="shared" si="33"/>
        <v>a594</v>
      </c>
      <c r="E603" s="48"/>
      <c r="F603" s="2"/>
      <c r="G603" s="2"/>
      <c r="H603" s="108" t="str">
        <f t="shared" si="34"/>
        <v>c594</v>
      </c>
      <c r="I603" s="48"/>
      <c r="J603" s="2"/>
      <c r="K603" s="108" t="str">
        <f t="shared" si="32"/>
        <v>r594</v>
      </c>
      <c r="L603" s="48"/>
      <c r="M603" s="2"/>
      <c r="N603" s="108" t="str">
        <f t="shared" si="35"/>
        <v>p594</v>
      </c>
      <c r="O603" s="48"/>
      <c r="P603" s="97"/>
    </row>
    <row r="604" spans="1:16" ht="14">
      <c r="A604" s="37"/>
      <c r="B604" s="37"/>
      <c r="C604" s="2"/>
      <c r="D604" s="108" t="str">
        <f t="shared" si="33"/>
        <v>a595</v>
      </c>
      <c r="E604" s="48"/>
      <c r="F604" s="2"/>
      <c r="G604" s="2"/>
      <c r="H604" s="108" t="str">
        <f t="shared" si="34"/>
        <v>c595</v>
      </c>
      <c r="I604" s="48"/>
      <c r="J604" s="2"/>
      <c r="K604" s="108" t="str">
        <f t="shared" si="32"/>
        <v>r595</v>
      </c>
      <c r="L604" s="48"/>
      <c r="M604" s="2"/>
      <c r="N604" s="108" t="str">
        <f t="shared" si="35"/>
        <v>p595</v>
      </c>
      <c r="O604" s="48"/>
      <c r="P604" s="97"/>
    </row>
    <row r="605" spans="1:16" ht="14">
      <c r="A605" s="37"/>
      <c r="B605" s="37"/>
      <c r="C605" s="2"/>
      <c r="D605" s="108" t="str">
        <f t="shared" si="33"/>
        <v>a596</v>
      </c>
      <c r="E605" s="48"/>
      <c r="F605" s="2"/>
      <c r="G605" s="2"/>
      <c r="H605" s="108" t="str">
        <f t="shared" si="34"/>
        <v>c596</v>
      </c>
      <c r="I605" s="48"/>
      <c r="J605" s="2"/>
      <c r="K605" s="108" t="str">
        <f t="shared" si="32"/>
        <v>r596</v>
      </c>
      <c r="L605" s="48"/>
      <c r="M605" s="2"/>
      <c r="N605" s="108" t="str">
        <f t="shared" si="35"/>
        <v>p596</v>
      </c>
      <c r="O605" s="48"/>
      <c r="P605" s="97"/>
    </row>
    <row r="606" spans="1:16" ht="14">
      <c r="A606" s="37"/>
      <c r="B606" s="37"/>
      <c r="C606" s="2"/>
      <c r="D606" s="108" t="str">
        <f t="shared" si="33"/>
        <v>a597</v>
      </c>
      <c r="E606" s="48"/>
      <c r="F606" s="2"/>
      <c r="G606" s="2"/>
      <c r="H606" s="108" t="str">
        <f t="shared" si="34"/>
        <v>c597</v>
      </c>
      <c r="I606" s="48"/>
      <c r="J606" s="2"/>
      <c r="K606" s="108" t="str">
        <f t="shared" si="32"/>
        <v>r597</v>
      </c>
      <c r="L606" s="48"/>
      <c r="M606" s="2"/>
      <c r="N606" s="108" t="str">
        <f t="shared" si="35"/>
        <v>p597</v>
      </c>
      <c r="O606" s="48"/>
      <c r="P606" s="97"/>
    </row>
    <row r="607" spans="1:16" ht="14">
      <c r="A607" s="37"/>
      <c r="B607" s="37"/>
      <c r="C607" s="2"/>
      <c r="D607" s="108" t="str">
        <f t="shared" si="33"/>
        <v>a598</v>
      </c>
      <c r="E607" s="48"/>
      <c r="F607" s="2"/>
      <c r="G607" s="2"/>
      <c r="H607" s="108" t="str">
        <f t="shared" si="34"/>
        <v>c598</v>
      </c>
      <c r="I607" s="48"/>
      <c r="J607" s="2"/>
      <c r="K607" s="108" t="str">
        <f t="shared" si="32"/>
        <v>r598</v>
      </c>
      <c r="L607" s="48"/>
      <c r="M607" s="2"/>
      <c r="N607" s="108" t="str">
        <f t="shared" si="35"/>
        <v>p598</v>
      </c>
      <c r="O607" s="48"/>
      <c r="P607" s="97"/>
    </row>
    <row r="608" spans="1:16" ht="14">
      <c r="A608" s="37"/>
      <c r="B608" s="37"/>
      <c r="C608" s="2"/>
      <c r="D608" s="108" t="str">
        <f t="shared" si="33"/>
        <v>a599</v>
      </c>
      <c r="E608" s="48"/>
      <c r="F608" s="2"/>
      <c r="G608" s="2"/>
      <c r="H608" s="108" t="str">
        <f t="shared" si="34"/>
        <v>c599</v>
      </c>
      <c r="I608" s="48"/>
      <c r="J608" s="2"/>
      <c r="K608" s="108" t="str">
        <f t="shared" si="32"/>
        <v>r599</v>
      </c>
      <c r="L608" s="48"/>
      <c r="M608" s="2"/>
      <c r="N608" s="108" t="str">
        <f t="shared" si="35"/>
        <v>p599</v>
      </c>
      <c r="O608" s="48"/>
      <c r="P608" s="97"/>
    </row>
    <row r="609" spans="1:16" ht="14">
      <c r="A609" s="37"/>
      <c r="B609" s="37"/>
      <c r="C609" s="2"/>
      <c r="D609" s="108" t="str">
        <f t="shared" si="33"/>
        <v>a600</v>
      </c>
      <c r="E609" s="48"/>
      <c r="F609" s="2"/>
      <c r="G609" s="2"/>
      <c r="H609" s="108" t="str">
        <f t="shared" si="34"/>
        <v>c600</v>
      </c>
      <c r="I609" s="48"/>
      <c r="J609" s="2"/>
      <c r="K609" s="108" t="str">
        <f t="shared" si="32"/>
        <v>r600</v>
      </c>
      <c r="L609" s="48"/>
      <c r="M609" s="2"/>
      <c r="N609" s="108" t="str">
        <f t="shared" si="35"/>
        <v>p600</v>
      </c>
      <c r="O609" s="48"/>
      <c r="P609" s="97"/>
    </row>
    <row r="610" spans="1:16" ht="14">
      <c r="A610" s="37"/>
      <c r="B610" s="37"/>
      <c r="C610" s="2"/>
      <c r="D610" s="108" t="str">
        <f t="shared" si="33"/>
        <v>a601</v>
      </c>
      <c r="E610" s="48"/>
      <c r="F610" s="2"/>
      <c r="G610" s="2"/>
      <c r="H610" s="108" t="str">
        <f t="shared" si="34"/>
        <v>c601</v>
      </c>
      <c r="I610" s="48"/>
      <c r="J610" s="2"/>
      <c r="K610" s="108" t="str">
        <f t="shared" si="32"/>
        <v>r601</v>
      </c>
      <c r="L610" s="48"/>
      <c r="M610" s="2"/>
      <c r="N610" s="108" t="str">
        <f t="shared" si="35"/>
        <v>p601</v>
      </c>
      <c r="O610" s="48"/>
      <c r="P610" s="97"/>
    </row>
    <row r="611" spans="1:16" ht="14">
      <c r="A611" s="37"/>
      <c r="B611" s="37"/>
      <c r="C611" s="2"/>
      <c r="D611" s="108" t="str">
        <f t="shared" si="33"/>
        <v>a602</v>
      </c>
      <c r="E611" s="48"/>
      <c r="F611" s="2"/>
      <c r="G611" s="2"/>
      <c r="H611" s="108" t="str">
        <f t="shared" si="34"/>
        <v>c602</v>
      </c>
      <c r="I611" s="48"/>
      <c r="J611" s="2"/>
      <c r="K611" s="108" t="str">
        <f t="shared" si="32"/>
        <v>r602</v>
      </c>
      <c r="L611" s="48"/>
      <c r="M611" s="2"/>
      <c r="N611" s="108" t="str">
        <f t="shared" si="35"/>
        <v>p602</v>
      </c>
      <c r="O611" s="48"/>
      <c r="P611" s="97"/>
    </row>
    <row r="612" spans="1:16" ht="14">
      <c r="A612" s="37"/>
      <c r="B612" s="37"/>
      <c r="C612" s="2"/>
      <c r="D612" s="108" t="str">
        <f t="shared" si="33"/>
        <v>a603</v>
      </c>
      <c r="E612" s="48"/>
      <c r="F612" s="2"/>
      <c r="G612" s="2"/>
      <c r="H612" s="108" t="str">
        <f t="shared" si="34"/>
        <v>c603</v>
      </c>
      <c r="I612" s="48"/>
      <c r="J612" s="2"/>
      <c r="K612" s="108" t="str">
        <f t="shared" si="32"/>
        <v>r603</v>
      </c>
      <c r="L612" s="48"/>
      <c r="M612" s="2"/>
      <c r="N612" s="108" t="str">
        <f t="shared" si="35"/>
        <v>p603</v>
      </c>
      <c r="O612" s="48"/>
      <c r="P612" s="97"/>
    </row>
    <row r="613" spans="1:16" ht="14">
      <c r="A613" s="37"/>
      <c r="B613" s="37"/>
      <c r="C613" s="2"/>
      <c r="D613" s="108" t="str">
        <f t="shared" si="33"/>
        <v>a604</v>
      </c>
      <c r="E613" s="48"/>
      <c r="F613" s="2"/>
      <c r="G613" s="2"/>
      <c r="H613" s="108" t="str">
        <f t="shared" si="34"/>
        <v>c604</v>
      </c>
      <c r="I613" s="48"/>
      <c r="J613" s="2"/>
      <c r="K613" s="108" t="str">
        <f t="shared" si="32"/>
        <v>r604</v>
      </c>
      <c r="L613" s="48"/>
      <c r="M613" s="2"/>
      <c r="N613" s="108" t="str">
        <f t="shared" si="35"/>
        <v>p604</v>
      </c>
      <c r="O613" s="48"/>
      <c r="P613" s="97"/>
    </row>
    <row r="614" spans="1:16" ht="14">
      <c r="A614" s="37"/>
      <c r="B614" s="37"/>
      <c r="C614" s="2"/>
      <c r="D614" s="108" t="str">
        <f t="shared" si="33"/>
        <v>a605</v>
      </c>
      <c r="E614" s="48"/>
      <c r="F614" s="2"/>
      <c r="G614" s="2"/>
      <c r="H614" s="108" t="str">
        <f t="shared" si="34"/>
        <v>c605</v>
      </c>
      <c r="I614" s="48"/>
      <c r="J614" s="2"/>
      <c r="K614" s="108" t="str">
        <f t="shared" si="32"/>
        <v>r605</v>
      </c>
      <c r="L614" s="48"/>
      <c r="M614" s="2"/>
      <c r="N614" s="108" t="str">
        <f t="shared" si="35"/>
        <v>p605</v>
      </c>
      <c r="O614" s="48"/>
      <c r="P614" s="97"/>
    </row>
    <row r="615" spans="1:16" ht="14">
      <c r="A615" s="37"/>
      <c r="B615" s="37"/>
      <c r="C615" s="2"/>
      <c r="D615" s="108" t="str">
        <f t="shared" si="33"/>
        <v>a606</v>
      </c>
      <c r="E615" s="48"/>
      <c r="F615" s="2"/>
      <c r="G615" s="2"/>
      <c r="H615" s="108" t="str">
        <f t="shared" si="34"/>
        <v>c606</v>
      </c>
      <c r="I615" s="48"/>
      <c r="J615" s="2"/>
      <c r="K615" s="108" t="str">
        <f t="shared" si="32"/>
        <v>r606</v>
      </c>
      <c r="L615" s="48"/>
      <c r="M615" s="2"/>
      <c r="N615" s="108" t="str">
        <f t="shared" si="35"/>
        <v>p606</v>
      </c>
      <c r="O615" s="48"/>
      <c r="P615" s="97"/>
    </row>
    <row r="616" spans="1:16" ht="14">
      <c r="A616" s="37"/>
      <c r="B616" s="37"/>
      <c r="C616" s="2"/>
      <c r="D616" s="108" t="str">
        <f t="shared" si="33"/>
        <v>a607</v>
      </c>
      <c r="E616" s="48"/>
      <c r="F616" s="2"/>
      <c r="G616" s="2"/>
      <c r="H616" s="108" t="str">
        <f t="shared" si="34"/>
        <v>c607</v>
      </c>
      <c r="I616" s="48"/>
      <c r="J616" s="2"/>
      <c r="K616" s="108" t="str">
        <f t="shared" si="32"/>
        <v>r607</v>
      </c>
      <c r="L616" s="48"/>
      <c r="M616" s="2"/>
      <c r="N616" s="108" t="str">
        <f t="shared" si="35"/>
        <v>p607</v>
      </c>
      <c r="O616" s="48"/>
      <c r="P616" s="97"/>
    </row>
    <row r="617" spans="1:16" ht="14">
      <c r="A617" s="37"/>
      <c r="B617" s="37"/>
      <c r="C617" s="2"/>
      <c r="D617" s="108" t="str">
        <f t="shared" si="33"/>
        <v>a608</v>
      </c>
      <c r="E617" s="48"/>
      <c r="F617" s="2"/>
      <c r="G617" s="2"/>
      <c r="H617" s="108" t="str">
        <f t="shared" si="34"/>
        <v>c608</v>
      </c>
      <c r="I617" s="48"/>
      <c r="J617" s="2"/>
      <c r="K617" s="108" t="str">
        <f t="shared" si="32"/>
        <v>r608</v>
      </c>
      <c r="L617" s="48"/>
      <c r="M617" s="2"/>
      <c r="N617" s="108" t="str">
        <f t="shared" si="35"/>
        <v>p608</v>
      </c>
      <c r="O617" s="48"/>
      <c r="P617" s="97"/>
    </row>
    <row r="618" spans="1:16" ht="14">
      <c r="A618" s="37"/>
      <c r="B618" s="37"/>
      <c r="C618" s="2"/>
      <c r="D618" s="108" t="str">
        <f t="shared" si="33"/>
        <v>a609</v>
      </c>
      <c r="E618" s="48"/>
      <c r="F618" s="2"/>
      <c r="G618" s="2"/>
      <c r="H618" s="108" t="str">
        <f t="shared" si="34"/>
        <v>c609</v>
      </c>
      <c r="I618" s="48"/>
      <c r="J618" s="2"/>
      <c r="K618" s="108" t="str">
        <f t="shared" si="32"/>
        <v>r609</v>
      </c>
      <c r="L618" s="48"/>
      <c r="M618" s="2"/>
      <c r="N618" s="108" t="str">
        <f t="shared" si="35"/>
        <v>p609</v>
      </c>
      <c r="O618" s="48"/>
      <c r="P618" s="97"/>
    </row>
    <row r="619" spans="1:16" ht="14">
      <c r="A619" s="37"/>
      <c r="B619" s="37"/>
      <c r="C619" s="2"/>
      <c r="D619" s="108" t="str">
        <f t="shared" si="33"/>
        <v>a610</v>
      </c>
      <c r="E619" s="48"/>
      <c r="F619" s="2"/>
      <c r="G619" s="2"/>
      <c r="H619" s="108" t="str">
        <f t="shared" si="34"/>
        <v>c610</v>
      </c>
      <c r="I619" s="48"/>
      <c r="J619" s="2"/>
      <c r="K619" s="108" t="str">
        <f t="shared" si="32"/>
        <v>r610</v>
      </c>
      <c r="L619" s="48"/>
      <c r="M619" s="2"/>
      <c r="N619" s="108" t="str">
        <f t="shared" si="35"/>
        <v>p610</v>
      </c>
      <c r="O619" s="48"/>
      <c r="P619" s="97"/>
    </row>
    <row r="620" spans="1:16" ht="14">
      <c r="A620" s="37"/>
      <c r="B620" s="37"/>
      <c r="C620" s="2"/>
      <c r="D620" s="108" t="str">
        <f t="shared" si="33"/>
        <v>a611</v>
      </c>
      <c r="E620" s="48"/>
      <c r="F620" s="2"/>
      <c r="G620" s="2"/>
      <c r="H620" s="108" t="str">
        <f t="shared" si="34"/>
        <v>c611</v>
      </c>
      <c r="I620" s="48"/>
      <c r="J620" s="2"/>
      <c r="K620" s="108" t="str">
        <f t="shared" si="32"/>
        <v>r611</v>
      </c>
      <c r="L620" s="48"/>
      <c r="M620" s="2"/>
      <c r="N620" s="108" t="str">
        <f t="shared" si="35"/>
        <v>p611</v>
      </c>
      <c r="O620" s="48"/>
      <c r="P620" s="97"/>
    </row>
    <row r="621" spans="1:16" ht="14">
      <c r="A621" s="37"/>
      <c r="B621" s="37"/>
      <c r="C621" s="2"/>
      <c r="D621" s="108" t="str">
        <f t="shared" si="33"/>
        <v>a612</v>
      </c>
      <c r="E621" s="48"/>
      <c r="F621" s="2"/>
      <c r="G621" s="2"/>
      <c r="H621" s="108" t="str">
        <f t="shared" si="34"/>
        <v>c612</v>
      </c>
      <c r="I621" s="48"/>
      <c r="J621" s="2"/>
      <c r="K621" s="108" t="str">
        <f t="shared" si="32"/>
        <v>r612</v>
      </c>
      <c r="L621" s="48"/>
      <c r="M621" s="2"/>
      <c r="N621" s="108" t="str">
        <f t="shared" si="35"/>
        <v>p612</v>
      </c>
      <c r="O621" s="48"/>
      <c r="P621" s="97"/>
    </row>
    <row r="622" spans="1:16" ht="14">
      <c r="A622" s="37"/>
      <c r="B622" s="37"/>
      <c r="C622" s="2"/>
      <c r="D622" s="108" t="str">
        <f t="shared" si="33"/>
        <v>a613</v>
      </c>
      <c r="E622" s="48"/>
      <c r="F622" s="2"/>
      <c r="G622" s="2"/>
      <c r="H622" s="108" t="str">
        <f t="shared" si="34"/>
        <v>c613</v>
      </c>
      <c r="I622" s="48"/>
      <c r="J622" s="2"/>
      <c r="K622" s="108" t="str">
        <f t="shared" si="32"/>
        <v>r613</v>
      </c>
      <c r="L622" s="48"/>
      <c r="M622" s="2"/>
      <c r="N622" s="108" t="str">
        <f t="shared" si="35"/>
        <v>p613</v>
      </c>
      <c r="O622" s="48"/>
      <c r="P622" s="97"/>
    </row>
    <row r="623" spans="1:16" ht="14">
      <c r="A623" s="37"/>
      <c r="B623" s="37"/>
      <c r="C623" s="2"/>
      <c r="D623" s="108" t="str">
        <f t="shared" si="33"/>
        <v>a614</v>
      </c>
      <c r="E623" s="48"/>
      <c r="F623" s="2"/>
      <c r="G623" s="2"/>
      <c r="H623" s="108" t="str">
        <f t="shared" si="34"/>
        <v>c614</v>
      </c>
      <c r="I623" s="48"/>
      <c r="J623" s="2"/>
      <c r="K623" s="108" t="str">
        <f t="shared" si="32"/>
        <v>r614</v>
      </c>
      <c r="L623" s="48"/>
      <c r="M623" s="2"/>
      <c r="N623" s="108" t="str">
        <f t="shared" si="35"/>
        <v>p614</v>
      </c>
      <c r="O623" s="48"/>
      <c r="P623" s="97"/>
    </row>
    <row r="624" spans="1:16" ht="14">
      <c r="A624" s="37"/>
      <c r="B624" s="37"/>
      <c r="C624" s="2"/>
      <c r="D624" s="108" t="str">
        <f t="shared" si="33"/>
        <v>a615</v>
      </c>
      <c r="E624" s="48"/>
      <c r="F624" s="2"/>
      <c r="G624" s="2"/>
      <c r="H624" s="108" t="str">
        <f t="shared" si="34"/>
        <v>c615</v>
      </c>
      <c r="I624" s="48"/>
      <c r="J624" s="2"/>
      <c r="K624" s="108" t="str">
        <f t="shared" si="32"/>
        <v>r615</v>
      </c>
      <c r="L624" s="48"/>
      <c r="M624" s="2"/>
      <c r="N624" s="108" t="str">
        <f t="shared" si="35"/>
        <v>p615</v>
      </c>
      <c r="O624" s="48"/>
      <c r="P624" s="97"/>
    </row>
    <row r="625" spans="1:16" ht="14">
      <c r="A625" s="37"/>
      <c r="B625" s="37"/>
      <c r="C625" s="2"/>
      <c r="D625" s="108" t="str">
        <f t="shared" si="33"/>
        <v>a616</v>
      </c>
      <c r="E625" s="48"/>
      <c r="F625" s="2"/>
      <c r="G625" s="2"/>
      <c r="H625" s="108" t="str">
        <f t="shared" si="34"/>
        <v>c616</v>
      </c>
      <c r="I625" s="48"/>
      <c r="J625" s="2"/>
      <c r="K625" s="108" t="str">
        <f t="shared" si="32"/>
        <v>r616</v>
      </c>
      <c r="L625" s="48"/>
      <c r="M625" s="2"/>
      <c r="N625" s="108" t="str">
        <f t="shared" si="35"/>
        <v>p616</v>
      </c>
      <c r="O625" s="48"/>
      <c r="P625" s="97"/>
    </row>
    <row r="626" spans="1:16" ht="14">
      <c r="A626" s="37"/>
      <c r="B626" s="37"/>
      <c r="C626" s="2"/>
      <c r="D626" s="108" t="str">
        <f t="shared" si="33"/>
        <v>a617</v>
      </c>
      <c r="E626" s="48"/>
      <c r="F626" s="2"/>
      <c r="G626" s="2"/>
      <c r="H626" s="108" t="str">
        <f t="shared" si="34"/>
        <v>c617</v>
      </c>
      <c r="I626" s="48"/>
      <c r="J626" s="2"/>
      <c r="K626" s="108" t="str">
        <f t="shared" si="32"/>
        <v>r617</v>
      </c>
      <c r="L626" s="48"/>
      <c r="M626" s="2"/>
      <c r="N626" s="108" t="str">
        <f t="shared" si="35"/>
        <v>p617</v>
      </c>
      <c r="O626" s="48"/>
      <c r="P626" s="97"/>
    </row>
    <row r="627" spans="1:16" ht="14">
      <c r="A627" s="37"/>
      <c r="B627" s="37"/>
      <c r="C627" s="2"/>
      <c r="D627" s="108" t="str">
        <f t="shared" si="33"/>
        <v>a618</v>
      </c>
      <c r="E627" s="48"/>
      <c r="F627" s="2"/>
      <c r="G627" s="2"/>
      <c r="H627" s="108" t="str">
        <f t="shared" si="34"/>
        <v>c618</v>
      </c>
      <c r="I627" s="48"/>
      <c r="J627" s="2"/>
      <c r="K627" s="108" t="str">
        <f t="shared" si="32"/>
        <v>r618</v>
      </c>
      <c r="L627" s="48"/>
      <c r="M627" s="2"/>
      <c r="N627" s="108" t="str">
        <f t="shared" si="35"/>
        <v>p618</v>
      </c>
      <c r="O627" s="48"/>
      <c r="P627" s="97"/>
    </row>
    <row r="628" spans="1:16" ht="14">
      <c r="A628" s="37"/>
      <c r="B628" s="37"/>
      <c r="C628" s="2"/>
      <c r="D628" s="108" t="str">
        <f t="shared" si="33"/>
        <v>a619</v>
      </c>
      <c r="E628" s="48"/>
      <c r="F628" s="2"/>
      <c r="G628" s="2"/>
      <c r="H628" s="108" t="str">
        <f t="shared" si="34"/>
        <v>c619</v>
      </c>
      <c r="I628" s="48"/>
      <c r="J628" s="2"/>
      <c r="K628" s="108" t="str">
        <f t="shared" si="32"/>
        <v>r619</v>
      </c>
      <c r="L628" s="48"/>
      <c r="M628" s="2"/>
      <c r="N628" s="108" t="str">
        <f t="shared" si="35"/>
        <v>p619</v>
      </c>
      <c r="O628" s="48"/>
      <c r="P628" s="97"/>
    </row>
    <row r="629" spans="1:16" ht="14">
      <c r="A629" s="37"/>
      <c r="B629" s="37"/>
      <c r="C629" s="2"/>
      <c r="D629" s="108" t="str">
        <f t="shared" si="33"/>
        <v>a620</v>
      </c>
      <c r="E629" s="48"/>
      <c r="F629" s="2"/>
      <c r="G629" s="2"/>
      <c r="H629" s="108" t="str">
        <f t="shared" si="34"/>
        <v>c620</v>
      </c>
      <c r="I629" s="48"/>
      <c r="J629" s="2"/>
      <c r="K629" s="108" t="str">
        <f t="shared" si="32"/>
        <v>r620</v>
      </c>
      <c r="L629" s="48"/>
      <c r="M629" s="2"/>
      <c r="N629" s="108" t="str">
        <f t="shared" si="35"/>
        <v>p620</v>
      </c>
      <c r="O629" s="48"/>
      <c r="P629" s="97"/>
    </row>
    <row r="630" spans="1:16" ht="14">
      <c r="A630" s="37"/>
      <c r="B630" s="37"/>
      <c r="C630" s="2"/>
      <c r="D630" s="108" t="str">
        <f t="shared" si="33"/>
        <v>a621</v>
      </c>
      <c r="E630" s="48"/>
      <c r="F630" s="2"/>
      <c r="G630" s="2"/>
      <c r="H630" s="108" t="str">
        <f t="shared" si="34"/>
        <v>c621</v>
      </c>
      <c r="I630" s="48"/>
      <c r="J630" s="2"/>
      <c r="K630" s="108" t="str">
        <f t="shared" si="32"/>
        <v>r621</v>
      </c>
      <c r="L630" s="48"/>
      <c r="M630" s="2"/>
      <c r="N630" s="108" t="str">
        <f t="shared" si="35"/>
        <v>p621</v>
      </c>
      <c r="O630" s="48"/>
      <c r="P630" s="97"/>
    </row>
    <row r="631" spans="1:16" ht="14">
      <c r="A631" s="37"/>
      <c r="B631" s="37"/>
      <c r="C631" s="2"/>
      <c r="D631" s="108" t="str">
        <f t="shared" si="33"/>
        <v>a622</v>
      </c>
      <c r="E631" s="48"/>
      <c r="F631" s="2"/>
      <c r="G631" s="2"/>
      <c r="H631" s="108" t="str">
        <f t="shared" si="34"/>
        <v>c622</v>
      </c>
      <c r="I631" s="48"/>
      <c r="J631" s="2"/>
      <c r="K631" s="108" t="str">
        <f t="shared" si="32"/>
        <v>r622</v>
      </c>
      <c r="L631" s="48"/>
      <c r="M631" s="2"/>
      <c r="N631" s="108" t="str">
        <f t="shared" si="35"/>
        <v>p622</v>
      </c>
      <c r="O631" s="48"/>
      <c r="P631" s="97"/>
    </row>
    <row r="632" spans="1:16" ht="14">
      <c r="A632" s="37"/>
      <c r="B632" s="37"/>
      <c r="C632" s="2"/>
      <c r="D632" s="108" t="str">
        <f t="shared" si="33"/>
        <v>a623</v>
      </c>
      <c r="E632" s="48"/>
      <c r="F632" s="2"/>
      <c r="G632" s="2"/>
      <c r="H632" s="108" t="str">
        <f t="shared" si="34"/>
        <v>c623</v>
      </c>
      <c r="I632" s="48"/>
      <c r="J632" s="2"/>
      <c r="K632" s="108" t="str">
        <f t="shared" si="32"/>
        <v>r623</v>
      </c>
      <c r="L632" s="48"/>
      <c r="M632" s="2"/>
      <c r="N632" s="108" t="str">
        <f t="shared" si="35"/>
        <v>p623</v>
      </c>
      <c r="O632" s="48"/>
      <c r="P632" s="97"/>
    </row>
    <row r="633" spans="1:16" ht="14">
      <c r="A633" s="37"/>
      <c r="B633" s="37"/>
      <c r="C633" s="2"/>
      <c r="D633" s="108" t="str">
        <f t="shared" si="33"/>
        <v>a624</v>
      </c>
      <c r="E633" s="48"/>
      <c r="F633" s="2"/>
      <c r="G633" s="2"/>
      <c r="H633" s="108" t="str">
        <f t="shared" si="34"/>
        <v>c624</v>
      </c>
      <c r="I633" s="48"/>
      <c r="J633" s="2"/>
      <c r="K633" s="108" t="str">
        <f t="shared" si="32"/>
        <v>r624</v>
      </c>
      <c r="L633" s="48"/>
      <c r="M633" s="2"/>
      <c r="N633" s="108" t="str">
        <f t="shared" si="35"/>
        <v>p624</v>
      </c>
      <c r="O633" s="48"/>
      <c r="P633" s="97"/>
    </row>
    <row r="634" spans="1:16" ht="14">
      <c r="A634" s="37"/>
      <c r="B634" s="37"/>
      <c r="C634" s="2"/>
      <c r="D634" s="108" t="str">
        <f t="shared" si="33"/>
        <v>a625</v>
      </c>
      <c r="E634" s="48"/>
      <c r="F634" s="2"/>
      <c r="G634" s="2"/>
      <c r="H634" s="108" t="str">
        <f t="shared" si="34"/>
        <v>c625</v>
      </c>
      <c r="I634" s="48"/>
      <c r="J634" s="2"/>
      <c r="K634" s="108" t="str">
        <f t="shared" si="32"/>
        <v>r625</v>
      </c>
      <c r="L634" s="48"/>
      <c r="M634" s="2"/>
      <c r="N634" s="108" t="str">
        <f t="shared" si="35"/>
        <v>p625</v>
      </c>
      <c r="O634" s="48"/>
      <c r="P634" s="97"/>
    </row>
    <row r="635" spans="1:16" ht="14">
      <c r="A635" s="37"/>
      <c r="B635" s="37"/>
      <c r="C635" s="2"/>
      <c r="D635" s="108" t="str">
        <f t="shared" si="33"/>
        <v>a626</v>
      </c>
      <c r="E635" s="48"/>
      <c r="F635" s="2"/>
      <c r="G635" s="2"/>
      <c r="H635" s="108" t="str">
        <f t="shared" si="34"/>
        <v>c626</v>
      </c>
      <c r="I635" s="48"/>
      <c r="J635" s="2"/>
      <c r="K635" s="108" t="str">
        <f t="shared" si="32"/>
        <v>r626</v>
      </c>
      <c r="L635" s="48"/>
      <c r="M635" s="2"/>
      <c r="N635" s="108" t="str">
        <f t="shared" si="35"/>
        <v>p626</v>
      </c>
      <c r="O635" s="48"/>
      <c r="P635" s="97"/>
    </row>
    <row r="636" spans="1:16" ht="14">
      <c r="A636" s="37"/>
      <c r="B636" s="37"/>
      <c r="C636" s="2"/>
      <c r="D636" s="108" t="str">
        <f t="shared" si="33"/>
        <v>a627</v>
      </c>
      <c r="E636" s="48"/>
      <c r="F636" s="2"/>
      <c r="G636" s="2"/>
      <c r="H636" s="108" t="str">
        <f t="shared" si="34"/>
        <v>c627</v>
      </c>
      <c r="I636" s="48"/>
      <c r="J636" s="2"/>
      <c r="K636" s="108" t="str">
        <f t="shared" si="32"/>
        <v>r627</v>
      </c>
      <c r="L636" s="48"/>
      <c r="M636" s="2"/>
      <c r="N636" s="108" t="str">
        <f t="shared" si="35"/>
        <v>p627</v>
      </c>
      <c r="O636" s="48"/>
      <c r="P636" s="97"/>
    </row>
    <row r="637" spans="1:16" ht="14">
      <c r="A637" s="37"/>
      <c r="B637" s="37"/>
      <c r="C637" s="2"/>
      <c r="D637" s="108" t="str">
        <f t="shared" si="33"/>
        <v>a628</v>
      </c>
      <c r="E637" s="48"/>
      <c r="F637" s="2"/>
      <c r="G637" s="2"/>
      <c r="H637" s="108" t="str">
        <f t="shared" si="34"/>
        <v>c628</v>
      </c>
      <c r="I637" s="48"/>
      <c r="J637" s="2"/>
      <c r="K637" s="108" t="str">
        <f t="shared" si="32"/>
        <v>r628</v>
      </c>
      <c r="L637" s="48"/>
      <c r="M637" s="2"/>
      <c r="N637" s="108" t="str">
        <f t="shared" si="35"/>
        <v>p628</v>
      </c>
      <c r="O637" s="48"/>
      <c r="P637" s="97"/>
    </row>
    <row r="638" spans="1:16" ht="14">
      <c r="A638" s="37"/>
      <c r="B638" s="37"/>
      <c r="C638" s="2"/>
      <c r="D638" s="108" t="str">
        <f t="shared" si="33"/>
        <v>a629</v>
      </c>
      <c r="E638" s="48"/>
      <c r="F638" s="2"/>
      <c r="G638" s="2"/>
      <c r="H638" s="108" t="str">
        <f t="shared" si="34"/>
        <v>c629</v>
      </c>
      <c r="I638" s="48"/>
      <c r="J638" s="2"/>
      <c r="K638" s="108" t="str">
        <f t="shared" si="32"/>
        <v>r629</v>
      </c>
      <c r="L638" s="48"/>
      <c r="M638" s="2"/>
      <c r="N638" s="108" t="str">
        <f t="shared" si="35"/>
        <v>p629</v>
      </c>
      <c r="O638" s="48"/>
      <c r="P638" s="97"/>
    </row>
    <row r="639" spans="1:16" ht="14">
      <c r="A639" s="37"/>
      <c r="B639" s="37"/>
      <c r="C639" s="2"/>
      <c r="D639" s="108" t="str">
        <f t="shared" si="33"/>
        <v>a630</v>
      </c>
      <c r="E639" s="48"/>
      <c r="F639" s="2"/>
      <c r="G639" s="2"/>
      <c r="H639" s="108" t="str">
        <f t="shared" si="34"/>
        <v>c630</v>
      </c>
      <c r="I639" s="48"/>
      <c r="J639" s="2"/>
      <c r="K639" s="108" t="str">
        <f t="shared" si="32"/>
        <v>r630</v>
      </c>
      <c r="L639" s="48"/>
      <c r="M639" s="2"/>
      <c r="N639" s="108" t="str">
        <f t="shared" si="35"/>
        <v>p630</v>
      </c>
      <c r="O639" s="48"/>
      <c r="P639" s="97"/>
    </row>
    <row r="640" spans="1:16" ht="14">
      <c r="A640" s="37"/>
      <c r="B640" s="37"/>
      <c r="C640" s="2"/>
      <c r="D640" s="108" t="str">
        <f t="shared" si="33"/>
        <v>a631</v>
      </c>
      <c r="E640" s="48"/>
      <c r="F640" s="2"/>
      <c r="G640" s="2"/>
      <c r="H640" s="108" t="str">
        <f t="shared" si="34"/>
        <v>c631</v>
      </c>
      <c r="I640" s="48"/>
      <c r="J640" s="2"/>
      <c r="K640" s="108" t="str">
        <f t="shared" si="32"/>
        <v>r631</v>
      </c>
      <c r="L640" s="48"/>
      <c r="M640" s="2"/>
      <c r="N640" s="108" t="str">
        <f t="shared" si="35"/>
        <v>p631</v>
      </c>
      <c r="O640" s="48"/>
      <c r="P640" s="97"/>
    </row>
    <row r="641" spans="1:16" ht="14">
      <c r="A641" s="37"/>
      <c r="B641" s="37"/>
      <c r="C641" s="2"/>
      <c r="D641" s="108" t="str">
        <f t="shared" si="33"/>
        <v>a632</v>
      </c>
      <c r="E641" s="48"/>
      <c r="F641" s="2"/>
      <c r="G641" s="2"/>
      <c r="H641" s="108" t="str">
        <f t="shared" si="34"/>
        <v>c632</v>
      </c>
      <c r="I641" s="48"/>
      <c r="J641" s="2"/>
      <c r="K641" s="108" t="str">
        <f t="shared" si="32"/>
        <v>r632</v>
      </c>
      <c r="L641" s="48"/>
      <c r="M641" s="2"/>
      <c r="N641" s="108" t="str">
        <f t="shared" si="35"/>
        <v>p632</v>
      </c>
      <c r="O641" s="48"/>
      <c r="P641" s="97"/>
    </row>
    <row r="642" spans="1:16" ht="14">
      <c r="A642" s="37"/>
      <c r="B642" s="37"/>
      <c r="C642" s="2"/>
      <c r="D642" s="108" t="str">
        <f t="shared" si="33"/>
        <v>a633</v>
      </c>
      <c r="E642" s="48"/>
      <c r="F642" s="2"/>
      <c r="G642" s="2"/>
      <c r="H642" s="108" t="str">
        <f t="shared" si="34"/>
        <v>c633</v>
      </c>
      <c r="I642" s="48"/>
      <c r="J642" s="2"/>
      <c r="K642" s="108" t="str">
        <f t="shared" si="32"/>
        <v>r633</v>
      </c>
      <c r="L642" s="48"/>
      <c r="M642" s="2"/>
      <c r="N642" s="108" t="str">
        <f t="shared" si="35"/>
        <v>p633</v>
      </c>
      <c r="O642" s="48"/>
      <c r="P642" s="97"/>
    </row>
    <row r="643" spans="1:16" ht="14">
      <c r="A643" s="37"/>
      <c r="B643" s="37"/>
      <c r="C643" s="2"/>
      <c r="D643" s="108" t="str">
        <f t="shared" si="33"/>
        <v>a634</v>
      </c>
      <c r="E643" s="48"/>
      <c r="F643" s="2"/>
      <c r="G643" s="2"/>
      <c r="H643" s="108" t="str">
        <f t="shared" si="34"/>
        <v>c634</v>
      </c>
      <c r="I643" s="48"/>
      <c r="J643" s="2"/>
      <c r="K643" s="108" t="str">
        <f t="shared" si="32"/>
        <v>r634</v>
      </c>
      <c r="L643" s="48"/>
      <c r="M643" s="2"/>
      <c r="N643" s="108" t="str">
        <f t="shared" si="35"/>
        <v>p634</v>
      </c>
      <c r="O643" s="48"/>
      <c r="P643" s="97"/>
    </row>
    <row r="644" spans="1:16" ht="14">
      <c r="A644" s="37"/>
      <c r="B644" s="37"/>
      <c r="C644" s="2"/>
      <c r="D644" s="108" t="str">
        <f t="shared" si="33"/>
        <v>a635</v>
      </c>
      <c r="E644" s="48"/>
      <c r="F644" s="2"/>
      <c r="G644" s="2"/>
      <c r="H644" s="108" t="str">
        <f t="shared" si="34"/>
        <v>c635</v>
      </c>
      <c r="I644" s="48"/>
      <c r="J644" s="2"/>
      <c r="K644" s="108" t="str">
        <f t="shared" si="32"/>
        <v>r635</v>
      </c>
      <c r="L644" s="48"/>
      <c r="M644" s="2"/>
      <c r="N644" s="108" t="str">
        <f t="shared" si="35"/>
        <v>p635</v>
      </c>
      <c r="O644" s="48"/>
      <c r="P644" s="97"/>
    </row>
    <row r="645" spans="1:16" ht="14">
      <c r="A645" s="37"/>
      <c r="B645" s="37"/>
      <c r="C645" s="2"/>
      <c r="D645" s="108" t="str">
        <f t="shared" si="33"/>
        <v>a636</v>
      </c>
      <c r="E645" s="48"/>
      <c r="F645" s="2"/>
      <c r="G645" s="2"/>
      <c r="H645" s="108" t="str">
        <f t="shared" si="34"/>
        <v>c636</v>
      </c>
      <c r="I645" s="48"/>
      <c r="J645" s="2"/>
      <c r="K645" s="108" t="str">
        <f t="shared" si="32"/>
        <v>r636</v>
      </c>
      <c r="L645" s="48"/>
      <c r="M645" s="2"/>
      <c r="N645" s="108" t="str">
        <f t="shared" si="35"/>
        <v>p636</v>
      </c>
      <c r="O645" s="48"/>
      <c r="P645" s="97"/>
    </row>
    <row r="646" spans="1:16" ht="14">
      <c r="A646" s="37"/>
      <c r="B646" s="37"/>
      <c r="C646" s="2"/>
      <c r="D646" s="108" t="str">
        <f t="shared" si="33"/>
        <v>a637</v>
      </c>
      <c r="E646" s="48"/>
      <c r="F646" s="2"/>
      <c r="G646" s="2"/>
      <c r="H646" s="108" t="str">
        <f t="shared" si="34"/>
        <v>c637</v>
      </c>
      <c r="I646" s="48"/>
      <c r="J646" s="2"/>
      <c r="K646" s="108" t="str">
        <f t="shared" si="32"/>
        <v>r637</v>
      </c>
      <c r="L646" s="48"/>
      <c r="M646" s="2"/>
      <c r="N646" s="108" t="str">
        <f t="shared" si="35"/>
        <v>p637</v>
      </c>
      <c r="O646" s="48"/>
      <c r="P646" s="97"/>
    </row>
    <row r="647" spans="1:16" ht="14">
      <c r="A647" s="37"/>
      <c r="B647" s="37"/>
      <c r="C647" s="2"/>
      <c r="D647" s="108" t="str">
        <f t="shared" si="33"/>
        <v>a638</v>
      </c>
      <c r="E647" s="48"/>
      <c r="F647" s="2"/>
      <c r="G647" s="2"/>
      <c r="H647" s="108" t="str">
        <f t="shared" si="34"/>
        <v>c638</v>
      </c>
      <c r="I647" s="48"/>
      <c r="J647" s="2"/>
      <c r="K647" s="108" t="str">
        <f t="shared" si="32"/>
        <v>r638</v>
      </c>
      <c r="L647" s="48"/>
      <c r="M647" s="2"/>
      <c r="N647" s="108" t="str">
        <f t="shared" si="35"/>
        <v>p638</v>
      </c>
      <c r="O647" s="48"/>
      <c r="P647" s="97"/>
    </row>
    <row r="648" spans="1:16" ht="14">
      <c r="A648" s="37"/>
      <c r="B648" s="37"/>
      <c r="C648" s="2"/>
      <c r="D648" s="108" t="str">
        <f t="shared" si="33"/>
        <v>a639</v>
      </c>
      <c r="E648" s="48"/>
      <c r="F648" s="2"/>
      <c r="G648" s="2"/>
      <c r="H648" s="108" t="str">
        <f t="shared" si="34"/>
        <v>c639</v>
      </c>
      <c r="I648" s="48"/>
      <c r="J648" s="2"/>
      <c r="K648" s="108" t="str">
        <f t="shared" si="32"/>
        <v>r639</v>
      </c>
      <c r="L648" s="48"/>
      <c r="M648" s="2"/>
      <c r="N648" s="108" t="str">
        <f t="shared" si="35"/>
        <v>p639</v>
      </c>
      <c r="O648" s="48"/>
      <c r="P648" s="97"/>
    </row>
    <row r="649" spans="1:16" ht="14">
      <c r="A649" s="37"/>
      <c r="B649" s="37"/>
      <c r="C649" s="2"/>
      <c r="D649" s="108" t="str">
        <f t="shared" si="33"/>
        <v>a640</v>
      </c>
      <c r="E649" s="48"/>
      <c r="F649" s="2"/>
      <c r="G649" s="2"/>
      <c r="H649" s="108" t="str">
        <f t="shared" si="34"/>
        <v>c640</v>
      </c>
      <c r="I649" s="48"/>
      <c r="J649" s="2"/>
      <c r="K649" s="108" t="str">
        <f t="shared" si="32"/>
        <v>r640</v>
      </c>
      <c r="L649" s="48"/>
      <c r="M649" s="2"/>
      <c r="N649" s="108" t="str">
        <f t="shared" si="35"/>
        <v>p640</v>
      </c>
      <c r="O649" s="48"/>
      <c r="P649" s="97"/>
    </row>
    <row r="650" spans="1:16" ht="14">
      <c r="A650" s="37"/>
      <c r="B650" s="37"/>
      <c r="C650" s="2"/>
      <c r="D650" s="108" t="str">
        <f t="shared" si="33"/>
        <v>a641</v>
      </c>
      <c r="E650" s="48"/>
      <c r="F650" s="2"/>
      <c r="G650" s="2"/>
      <c r="H650" s="108" t="str">
        <f t="shared" si="34"/>
        <v>c641</v>
      </c>
      <c r="I650" s="48"/>
      <c r="J650" s="2"/>
      <c r="K650" s="108" t="str">
        <f t="shared" si="32"/>
        <v>r641</v>
      </c>
      <c r="L650" s="48"/>
      <c r="M650" s="2"/>
      <c r="N650" s="108" t="str">
        <f t="shared" si="35"/>
        <v>p641</v>
      </c>
      <c r="O650" s="48"/>
      <c r="P650" s="97"/>
    </row>
    <row r="651" spans="1:16" ht="14">
      <c r="A651" s="37"/>
      <c r="B651" s="37"/>
      <c r="C651" s="2"/>
      <c r="D651" s="108" t="str">
        <f t="shared" ref="D651:D714" si="36">"a"&amp;ROW()-9</f>
        <v>a642</v>
      </c>
      <c r="E651" s="48"/>
      <c r="F651" s="2"/>
      <c r="G651" s="2"/>
      <c r="H651" s="108" t="str">
        <f t="shared" ref="H651:H714" si="37">"c"&amp;ROW()-9</f>
        <v>c642</v>
      </c>
      <c r="I651" s="48"/>
      <c r="J651" s="2"/>
      <c r="K651" s="108" t="str">
        <f t="shared" si="32"/>
        <v>r642</v>
      </c>
      <c r="L651" s="48"/>
      <c r="M651" s="2"/>
      <c r="N651" s="108" t="str">
        <f t="shared" ref="N651:N714" si="38">"p"&amp;ROW()-9</f>
        <v>p642</v>
      </c>
      <c r="O651" s="48"/>
      <c r="P651" s="97"/>
    </row>
    <row r="652" spans="1:16" ht="14">
      <c r="A652" s="37"/>
      <c r="B652" s="37"/>
      <c r="C652" s="2"/>
      <c r="D652" s="108" t="str">
        <f t="shared" si="36"/>
        <v>a643</v>
      </c>
      <c r="E652" s="48"/>
      <c r="F652" s="2"/>
      <c r="G652" s="2"/>
      <c r="H652" s="108" t="str">
        <f t="shared" si="37"/>
        <v>c643</v>
      </c>
      <c r="I652" s="48"/>
      <c r="J652" s="2"/>
      <c r="K652" s="108" t="str">
        <f t="shared" si="32"/>
        <v>r643</v>
      </c>
      <c r="L652" s="48"/>
      <c r="M652" s="2"/>
      <c r="N652" s="108" t="str">
        <f t="shared" si="38"/>
        <v>p643</v>
      </c>
      <c r="O652" s="48"/>
      <c r="P652" s="97"/>
    </row>
    <row r="653" spans="1:16" ht="14">
      <c r="A653" s="37"/>
      <c r="B653" s="37"/>
      <c r="C653" s="2"/>
      <c r="D653" s="108" t="str">
        <f t="shared" si="36"/>
        <v>a644</v>
      </c>
      <c r="E653" s="48"/>
      <c r="F653" s="2"/>
      <c r="G653" s="2"/>
      <c r="H653" s="108" t="str">
        <f t="shared" si="37"/>
        <v>c644</v>
      </c>
      <c r="I653" s="48"/>
      <c r="J653" s="2"/>
      <c r="K653" s="108" t="str">
        <f t="shared" si="32"/>
        <v>r644</v>
      </c>
      <c r="L653" s="48"/>
      <c r="M653" s="2"/>
      <c r="N653" s="108" t="str">
        <f t="shared" si="38"/>
        <v>p644</v>
      </c>
      <c r="O653" s="48"/>
      <c r="P653" s="97"/>
    </row>
    <row r="654" spans="1:16" ht="14">
      <c r="A654" s="37"/>
      <c r="B654" s="37"/>
      <c r="C654" s="2"/>
      <c r="D654" s="108" t="str">
        <f t="shared" si="36"/>
        <v>a645</v>
      </c>
      <c r="E654" s="48"/>
      <c r="F654" s="2"/>
      <c r="G654" s="2"/>
      <c r="H654" s="108" t="str">
        <f t="shared" si="37"/>
        <v>c645</v>
      </c>
      <c r="I654" s="48"/>
      <c r="J654" s="2"/>
      <c r="K654" s="108" t="str">
        <f t="shared" si="32"/>
        <v>r645</v>
      </c>
      <c r="L654" s="48"/>
      <c r="M654" s="2"/>
      <c r="N654" s="108" t="str">
        <f t="shared" si="38"/>
        <v>p645</v>
      </c>
      <c r="O654" s="48"/>
      <c r="P654" s="97"/>
    </row>
    <row r="655" spans="1:16" ht="14">
      <c r="A655" s="37"/>
      <c r="B655" s="37"/>
      <c r="C655" s="2"/>
      <c r="D655" s="108" t="str">
        <f t="shared" si="36"/>
        <v>a646</v>
      </c>
      <c r="E655" s="48"/>
      <c r="F655" s="2"/>
      <c r="G655" s="2"/>
      <c r="H655" s="108" t="str">
        <f t="shared" si="37"/>
        <v>c646</v>
      </c>
      <c r="I655" s="48"/>
      <c r="J655" s="2"/>
      <c r="K655" s="108" t="str">
        <f t="shared" si="32"/>
        <v>r646</v>
      </c>
      <c r="L655" s="48"/>
      <c r="M655" s="2"/>
      <c r="N655" s="108" t="str">
        <f t="shared" si="38"/>
        <v>p646</v>
      </c>
      <c r="O655" s="48"/>
      <c r="P655" s="97"/>
    </row>
    <row r="656" spans="1:16" ht="14">
      <c r="A656" s="37"/>
      <c r="B656" s="37"/>
      <c r="C656" s="2"/>
      <c r="D656" s="108" t="str">
        <f t="shared" si="36"/>
        <v>a647</v>
      </c>
      <c r="E656" s="48"/>
      <c r="F656" s="2"/>
      <c r="G656" s="2"/>
      <c r="H656" s="108" t="str">
        <f t="shared" si="37"/>
        <v>c647</v>
      </c>
      <c r="I656" s="48"/>
      <c r="J656" s="2"/>
      <c r="K656" s="108" t="str">
        <f t="shared" si="32"/>
        <v>r647</v>
      </c>
      <c r="L656" s="48"/>
      <c r="M656" s="2"/>
      <c r="N656" s="108" t="str">
        <f t="shared" si="38"/>
        <v>p647</v>
      </c>
      <c r="O656" s="48"/>
      <c r="P656" s="97"/>
    </row>
    <row r="657" spans="1:16" ht="14">
      <c r="A657" s="37"/>
      <c r="B657" s="37"/>
      <c r="C657" s="2"/>
      <c r="D657" s="108" t="str">
        <f t="shared" si="36"/>
        <v>a648</v>
      </c>
      <c r="E657" s="48"/>
      <c r="F657" s="2"/>
      <c r="G657" s="2"/>
      <c r="H657" s="108" t="str">
        <f t="shared" si="37"/>
        <v>c648</v>
      </c>
      <c r="I657" s="48"/>
      <c r="J657" s="2"/>
      <c r="K657" s="108" t="str">
        <f t="shared" si="32"/>
        <v>r648</v>
      </c>
      <c r="L657" s="48"/>
      <c r="M657" s="2"/>
      <c r="N657" s="108" t="str">
        <f t="shared" si="38"/>
        <v>p648</v>
      </c>
      <c r="O657" s="48"/>
      <c r="P657" s="97"/>
    </row>
    <row r="658" spans="1:16" ht="14">
      <c r="A658" s="37"/>
      <c r="B658" s="37"/>
      <c r="C658" s="2"/>
      <c r="D658" s="108" t="str">
        <f t="shared" si="36"/>
        <v>a649</v>
      </c>
      <c r="E658" s="48"/>
      <c r="F658" s="2"/>
      <c r="G658" s="2"/>
      <c r="H658" s="108" t="str">
        <f t="shared" si="37"/>
        <v>c649</v>
      </c>
      <c r="I658" s="48"/>
      <c r="J658" s="2"/>
      <c r="K658" s="108" t="str">
        <f t="shared" si="32"/>
        <v>r649</v>
      </c>
      <c r="L658" s="48"/>
      <c r="M658" s="2"/>
      <c r="N658" s="108" t="str">
        <f t="shared" si="38"/>
        <v>p649</v>
      </c>
      <c r="O658" s="48"/>
      <c r="P658" s="97"/>
    </row>
    <row r="659" spans="1:16" ht="14">
      <c r="A659" s="37"/>
      <c r="B659" s="37"/>
      <c r="C659" s="2"/>
      <c r="D659" s="108" t="str">
        <f t="shared" si="36"/>
        <v>a650</v>
      </c>
      <c r="E659" s="48"/>
      <c r="F659" s="2"/>
      <c r="G659" s="2"/>
      <c r="H659" s="108" t="str">
        <f t="shared" si="37"/>
        <v>c650</v>
      </c>
      <c r="I659" s="48"/>
      <c r="J659" s="2"/>
      <c r="K659" s="108" t="str">
        <f t="shared" si="32"/>
        <v>r650</v>
      </c>
      <c r="L659" s="48"/>
      <c r="M659" s="2"/>
      <c r="N659" s="108" t="str">
        <f t="shared" si="38"/>
        <v>p650</v>
      </c>
      <c r="O659" s="48"/>
      <c r="P659" s="97"/>
    </row>
    <row r="660" spans="1:16" ht="14">
      <c r="A660" s="37"/>
      <c r="B660" s="37"/>
      <c r="C660" s="2"/>
      <c r="D660" s="108" t="str">
        <f t="shared" si="36"/>
        <v>a651</v>
      </c>
      <c r="E660" s="48"/>
      <c r="F660" s="2"/>
      <c r="G660" s="2"/>
      <c r="H660" s="108" t="str">
        <f t="shared" si="37"/>
        <v>c651</v>
      </c>
      <c r="I660" s="48"/>
      <c r="J660" s="2"/>
      <c r="K660" s="108" t="str">
        <f t="shared" si="32"/>
        <v>r651</v>
      </c>
      <c r="L660" s="48"/>
      <c r="M660" s="2"/>
      <c r="N660" s="108" t="str">
        <f t="shared" si="38"/>
        <v>p651</v>
      </c>
      <c r="O660" s="48"/>
      <c r="P660" s="97"/>
    </row>
    <row r="661" spans="1:16" ht="14">
      <c r="A661" s="37"/>
      <c r="B661" s="37"/>
      <c r="C661" s="2"/>
      <c r="D661" s="108" t="str">
        <f t="shared" si="36"/>
        <v>a652</v>
      </c>
      <c r="E661" s="48"/>
      <c r="F661" s="2"/>
      <c r="G661" s="2"/>
      <c r="H661" s="108" t="str">
        <f t="shared" si="37"/>
        <v>c652</v>
      </c>
      <c r="I661" s="48"/>
      <c r="J661" s="2"/>
      <c r="K661" s="108" t="str">
        <f t="shared" si="32"/>
        <v>r652</v>
      </c>
      <c r="L661" s="48"/>
      <c r="M661" s="2"/>
      <c r="N661" s="108" t="str">
        <f t="shared" si="38"/>
        <v>p652</v>
      </c>
      <c r="O661" s="48"/>
      <c r="P661" s="97"/>
    </row>
    <row r="662" spans="1:16" ht="14">
      <c r="A662" s="37"/>
      <c r="B662" s="37"/>
      <c r="C662" s="2"/>
      <c r="D662" s="108" t="str">
        <f t="shared" si="36"/>
        <v>a653</v>
      </c>
      <c r="E662" s="48"/>
      <c r="F662" s="2"/>
      <c r="G662" s="2"/>
      <c r="H662" s="108" t="str">
        <f t="shared" si="37"/>
        <v>c653</v>
      </c>
      <c r="I662" s="48"/>
      <c r="J662" s="2"/>
      <c r="K662" s="108" t="str">
        <f t="shared" si="32"/>
        <v>r653</v>
      </c>
      <c r="L662" s="48"/>
      <c r="M662" s="2"/>
      <c r="N662" s="108" t="str">
        <f t="shared" si="38"/>
        <v>p653</v>
      </c>
      <c r="O662" s="48"/>
      <c r="P662" s="97"/>
    </row>
    <row r="663" spans="1:16" ht="14">
      <c r="A663" s="37"/>
      <c r="B663" s="37"/>
      <c r="C663" s="2"/>
      <c r="D663" s="108" t="str">
        <f t="shared" si="36"/>
        <v>a654</v>
      </c>
      <c r="E663" s="48"/>
      <c r="F663" s="2"/>
      <c r="G663" s="2"/>
      <c r="H663" s="108" t="str">
        <f t="shared" si="37"/>
        <v>c654</v>
      </c>
      <c r="I663" s="48"/>
      <c r="J663" s="2"/>
      <c r="K663" s="108" t="str">
        <f t="shared" si="32"/>
        <v>r654</v>
      </c>
      <c r="L663" s="48"/>
      <c r="M663" s="2"/>
      <c r="N663" s="108" t="str">
        <f t="shared" si="38"/>
        <v>p654</v>
      </c>
      <c r="O663" s="48"/>
      <c r="P663" s="97"/>
    </row>
    <row r="664" spans="1:16" ht="14">
      <c r="A664" s="37"/>
      <c r="B664" s="37"/>
      <c r="C664" s="2"/>
      <c r="D664" s="108" t="str">
        <f t="shared" si="36"/>
        <v>a655</v>
      </c>
      <c r="E664" s="48"/>
      <c r="F664" s="2"/>
      <c r="G664" s="2"/>
      <c r="H664" s="108" t="str">
        <f t="shared" si="37"/>
        <v>c655</v>
      </c>
      <c r="I664" s="48"/>
      <c r="J664" s="2"/>
      <c r="K664" s="108" t="str">
        <f t="shared" si="32"/>
        <v>r655</v>
      </c>
      <c r="L664" s="48"/>
      <c r="M664" s="2"/>
      <c r="N664" s="108" t="str">
        <f t="shared" si="38"/>
        <v>p655</v>
      </c>
      <c r="O664" s="48"/>
      <c r="P664" s="97"/>
    </row>
    <row r="665" spans="1:16" ht="14">
      <c r="A665" s="37"/>
      <c r="B665" s="37"/>
      <c r="C665" s="2"/>
      <c r="D665" s="108" t="str">
        <f t="shared" si="36"/>
        <v>a656</v>
      </c>
      <c r="E665" s="48"/>
      <c r="F665" s="2"/>
      <c r="G665" s="2"/>
      <c r="H665" s="108" t="str">
        <f t="shared" si="37"/>
        <v>c656</v>
      </c>
      <c r="I665" s="48"/>
      <c r="J665" s="2"/>
      <c r="K665" s="108" t="str">
        <f t="shared" si="32"/>
        <v>r656</v>
      </c>
      <c r="L665" s="48"/>
      <c r="M665" s="2"/>
      <c r="N665" s="108" t="str">
        <f t="shared" si="38"/>
        <v>p656</v>
      </c>
      <c r="O665" s="48"/>
      <c r="P665" s="97"/>
    </row>
    <row r="666" spans="1:16" ht="14">
      <c r="A666" s="37"/>
      <c r="B666" s="37"/>
      <c r="C666" s="2"/>
      <c r="D666" s="108" t="str">
        <f t="shared" si="36"/>
        <v>a657</v>
      </c>
      <c r="E666" s="48"/>
      <c r="F666" s="2"/>
      <c r="G666" s="2"/>
      <c r="H666" s="108" t="str">
        <f t="shared" si="37"/>
        <v>c657</v>
      </c>
      <c r="I666" s="48"/>
      <c r="J666" s="2"/>
      <c r="K666" s="108" t="str">
        <f t="shared" si="32"/>
        <v>r657</v>
      </c>
      <c r="L666" s="48"/>
      <c r="M666" s="2"/>
      <c r="N666" s="108" t="str">
        <f t="shared" si="38"/>
        <v>p657</v>
      </c>
      <c r="O666" s="48"/>
      <c r="P666" s="97"/>
    </row>
    <row r="667" spans="1:16" ht="14">
      <c r="A667" s="37"/>
      <c r="B667" s="37"/>
      <c r="C667" s="2"/>
      <c r="D667" s="108" t="str">
        <f t="shared" si="36"/>
        <v>a658</v>
      </c>
      <c r="E667" s="48"/>
      <c r="F667" s="2"/>
      <c r="G667" s="2"/>
      <c r="H667" s="108" t="str">
        <f t="shared" si="37"/>
        <v>c658</v>
      </c>
      <c r="I667" s="48"/>
      <c r="J667" s="2"/>
      <c r="K667" s="108" t="str">
        <f t="shared" si="32"/>
        <v>r658</v>
      </c>
      <c r="L667" s="48"/>
      <c r="M667" s="2"/>
      <c r="N667" s="108" t="str">
        <f t="shared" si="38"/>
        <v>p658</v>
      </c>
      <c r="O667" s="48"/>
      <c r="P667" s="97"/>
    </row>
    <row r="668" spans="1:16" ht="14">
      <c r="A668" s="37"/>
      <c r="B668" s="37"/>
      <c r="C668" s="2"/>
      <c r="D668" s="108" t="str">
        <f t="shared" si="36"/>
        <v>a659</v>
      </c>
      <c r="E668" s="48"/>
      <c r="F668" s="2"/>
      <c r="G668" s="2"/>
      <c r="H668" s="108" t="str">
        <f t="shared" si="37"/>
        <v>c659</v>
      </c>
      <c r="I668" s="48"/>
      <c r="J668" s="2"/>
      <c r="K668" s="108" t="str">
        <f t="shared" si="32"/>
        <v>r659</v>
      </c>
      <c r="L668" s="48"/>
      <c r="M668" s="2"/>
      <c r="N668" s="108" t="str">
        <f t="shared" si="38"/>
        <v>p659</v>
      </c>
      <c r="O668" s="48"/>
      <c r="P668" s="97"/>
    </row>
    <row r="669" spans="1:16" ht="14">
      <c r="A669" s="37"/>
      <c r="B669" s="37"/>
      <c r="C669" s="2"/>
      <c r="D669" s="108" t="str">
        <f t="shared" si="36"/>
        <v>a660</v>
      </c>
      <c r="E669" s="48"/>
      <c r="F669" s="2"/>
      <c r="G669" s="2"/>
      <c r="H669" s="108" t="str">
        <f t="shared" si="37"/>
        <v>c660</v>
      </c>
      <c r="I669" s="48"/>
      <c r="J669" s="2"/>
      <c r="K669" s="108" t="str">
        <f t="shared" si="32"/>
        <v>r660</v>
      </c>
      <c r="L669" s="48"/>
      <c r="M669" s="2"/>
      <c r="N669" s="108" t="str">
        <f t="shared" si="38"/>
        <v>p660</v>
      </c>
      <c r="O669" s="48"/>
      <c r="P669" s="97"/>
    </row>
    <row r="670" spans="1:16" ht="14">
      <c r="A670" s="37"/>
      <c r="B670" s="37"/>
      <c r="C670" s="2"/>
      <c r="D670" s="108" t="str">
        <f t="shared" si="36"/>
        <v>a661</v>
      </c>
      <c r="E670" s="48"/>
      <c r="F670" s="2"/>
      <c r="G670" s="2"/>
      <c r="H670" s="108" t="str">
        <f t="shared" si="37"/>
        <v>c661</v>
      </c>
      <c r="I670" s="48"/>
      <c r="J670" s="2"/>
      <c r="K670" s="108" t="str">
        <f t="shared" si="32"/>
        <v>r661</v>
      </c>
      <c r="L670" s="48"/>
      <c r="M670" s="2"/>
      <c r="N670" s="108" t="str">
        <f t="shared" si="38"/>
        <v>p661</v>
      </c>
      <c r="O670" s="48"/>
      <c r="P670" s="97"/>
    </row>
    <row r="671" spans="1:16" ht="14">
      <c r="A671" s="37"/>
      <c r="B671" s="37"/>
      <c r="C671" s="2"/>
      <c r="D671" s="108" t="str">
        <f t="shared" si="36"/>
        <v>a662</v>
      </c>
      <c r="E671" s="48"/>
      <c r="F671" s="2"/>
      <c r="G671" s="2"/>
      <c r="H671" s="108" t="str">
        <f t="shared" si="37"/>
        <v>c662</v>
      </c>
      <c r="I671" s="48"/>
      <c r="J671" s="2"/>
      <c r="K671" s="108" t="str">
        <f t="shared" si="32"/>
        <v>r662</v>
      </c>
      <c r="L671" s="48"/>
      <c r="M671" s="2"/>
      <c r="N671" s="108" t="str">
        <f t="shared" si="38"/>
        <v>p662</v>
      </c>
      <c r="O671" s="48"/>
      <c r="P671" s="97"/>
    </row>
    <row r="672" spans="1:16" ht="14">
      <c r="A672" s="37"/>
      <c r="B672" s="37"/>
      <c r="C672" s="2"/>
      <c r="D672" s="108" t="str">
        <f t="shared" si="36"/>
        <v>a663</v>
      </c>
      <c r="E672" s="48"/>
      <c r="F672" s="2"/>
      <c r="G672" s="2"/>
      <c r="H672" s="108" t="str">
        <f t="shared" si="37"/>
        <v>c663</v>
      </c>
      <c r="I672" s="48"/>
      <c r="J672" s="2"/>
      <c r="K672" s="108" t="str">
        <f t="shared" si="32"/>
        <v>r663</v>
      </c>
      <c r="L672" s="48"/>
      <c r="M672" s="2"/>
      <c r="N672" s="108" t="str">
        <f t="shared" si="38"/>
        <v>p663</v>
      </c>
      <c r="O672" s="48"/>
      <c r="P672" s="97"/>
    </row>
    <row r="673" spans="1:16" ht="14">
      <c r="A673" s="37"/>
      <c r="B673" s="37"/>
      <c r="C673" s="2"/>
      <c r="D673" s="108" t="str">
        <f t="shared" si="36"/>
        <v>a664</v>
      </c>
      <c r="E673" s="48"/>
      <c r="F673" s="2"/>
      <c r="G673" s="2"/>
      <c r="H673" s="108" t="str">
        <f t="shared" si="37"/>
        <v>c664</v>
      </c>
      <c r="I673" s="48"/>
      <c r="J673" s="2"/>
      <c r="K673" s="108" t="str">
        <f t="shared" si="32"/>
        <v>r664</v>
      </c>
      <c r="L673" s="48"/>
      <c r="M673" s="2"/>
      <c r="N673" s="108" t="str">
        <f t="shared" si="38"/>
        <v>p664</v>
      </c>
      <c r="O673" s="48"/>
      <c r="P673" s="97"/>
    </row>
    <row r="674" spans="1:16" ht="14">
      <c r="A674" s="37"/>
      <c r="B674" s="37"/>
      <c r="C674" s="2"/>
      <c r="D674" s="108" t="str">
        <f t="shared" si="36"/>
        <v>a665</v>
      </c>
      <c r="E674" s="48"/>
      <c r="F674" s="2"/>
      <c r="G674" s="2"/>
      <c r="H674" s="108" t="str">
        <f t="shared" si="37"/>
        <v>c665</v>
      </c>
      <c r="I674" s="48"/>
      <c r="J674" s="2"/>
      <c r="K674" s="108" t="str">
        <f t="shared" si="32"/>
        <v>r665</v>
      </c>
      <c r="L674" s="48"/>
      <c r="M674" s="2"/>
      <c r="N674" s="108" t="str">
        <f t="shared" si="38"/>
        <v>p665</v>
      </c>
      <c r="O674" s="48"/>
      <c r="P674" s="97"/>
    </row>
    <row r="675" spans="1:16" ht="14">
      <c r="A675" s="37"/>
      <c r="B675" s="37"/>
      <c r="C675" s="2"/>
      <c r="D675" s="108" t="str">
        <f t="shared" si="36"/>
        <v>a666</v>
      </c>
      <c r="E675" s="48"/>
      <c r="F675" s="2"/>
      <c r="G675" s="2"/>
      <c r="H675" s="108" t="str">
        <f t="shared" si="37"/>
        <v>c666</v>
      </c>
      <c r="I675" s="48"/>
      <c r="J675" s="2"/>
      <c r="K675" s="108" t="str">
        <f t="shared" si="32"/>
        <v>r666</v>
      </c>
      <c r="L675" s="48"/>
      <c r="M675" s="2"/>
      <c r="N675" s="108" t="str">
        <f t="shared" si="38"/>
        <v>p666</v>
      </c>
      <c r="O675" s="48"/>
      <c r="P675" s="97"/>
    </row>
    <row r="676" spans="1:16" ht="14">
      <c r="A676" s="37"/>
      <c r="B676" s="37"/>
      <c r="C676" s="2"/>
      <c r="D676" s="108" t="str">
        <f t="shared" si="36"/>
        <v>a667</v>
      </c>
      <c r="E676" s="48"/>
      <c r="F676" s="2"/>
      <c r="G676" s="2"/>
      <c r="H676" s="108" t="str">
        <f t="shared" si="37"/>
        <v>c667</v>
      </c>
      <c r="I676" s="48"/>
      <c r="J676" s="2"/>
      <c r="K676" s="108" t="str">
        <f t="shared" si="32"/>
        <v>r667</v>
      </c>
      <c r="L676" s="48"/>
      <c r="M676" s="2"/>
      <c r="N676" s="108" t="str">
        <f t="shared" si="38"/>
        <v>p667</v>
      </c>
      <c r="O676" s="48"/>
      <c r="P676" s="97"/>
    </row>
    <row r="677" spans="1:16" ht="14">
      <c r="A677" s="37"/>
      <c r="B677" s="37"/>
      <c r="C677" s="2"/>
      <c r="D677" s="108" t="str">
        <f t="shared" si="36"/>
        <v>a668</v>
      </c>
      <c r="E677" s="48"/>
      <c r="F677" s="2"/>
      <c r="G677" s="2"/>
      <c r="H677" s="108" t="str">
        <f t="shared" si="37"/>
        <v>c668</v>
      </c>
      <c r="I677" s="48"/>
      <c r="J677" s="2"/>
      <c r="K677" s="108" t="str">
        <f t="shared" si="32"/>
        <v>r668</v>
      </c>
      <c r="L677" s="48"/>
      <c r="M677" s="2"/>
      <c r="N677" s="108" t="str">
        <f t="shared" si="38"/>
        <v>p668</v>
      </c>
      <c r="O677" s="48"/>
      <c r="P677" s="97"/>
    </row>
    <row r="678" spans="1:16" ht="14">
      <c r="A678" s="37"/>
      <c r="B678" s="37"/>
      <c r="C678" s="2"/>
      <c r="D678" s="108" t="str">
        <f t="shared" si="36"/>
        <v>a669</v>
      </c>
      <c r="E678" s="48"/>
      <c r="F678" s="2"/>
      <c r="G678" s="2"/>
      <c r="H678" s="108" t="str">
        <f t="shared" si="37"/>
        <v>c669</v>
      </c>
      <c r="I678" s="48"/>
      <c r="J678" s="2"/>
      <c r="K678" s="108" t="str">
        <f t="shared" si="32"/>
        <v>r669</v>
      </c>
      <c r="L678" s="48"/>
      <c r="M678" s="2"/>
      <c r="N678" s="108" t="str">
        <f t="shared" si="38"/>
        <v>p669</v>
      </c>
      <c r="O678" s="48"/>
      <c r="P678" s="97"/>
    </row>
    <row r="679" spans="1:16" ht="14">
      <c r="A679" s="37"/>
      <c r="B679" s="37"/>
      <c r="C679" s="2"/>
      <c r="D679" s="108" t="str">
        <f t="shared" si="36"/>
        <v>a670</v>
      </c>
      <c r="E679" s="48"/>
      <c r="F679" s="2"/>
      <c r="G679" s="2"/>
      <c r="H679" s="108" t="str">
        <f t="shared" si="37"/>
        <v>c670</v>
      </c>
      <c r="I679" s="48"/>
      <c r="J679" s="2"/>
      <c r="K679" s="108" t="str">
        <f t="shared" si="32"/>
        <v>r670</v>
      </c>
      <c r="L679" s="48"/>
      <c r="M679" s="2"/>
      <c r="N679" s="108" t="str">
        <f t="shared" si="38"/>
        <v>p670</v>
      </c>
      <c r="O679" s="48"/>
      <c r="P679" s="97"/>
    </row>
    <row r="680" spans="1:16" ht="14">
      <c r="A680" s="37"/>
      <c r="B680" s="37"/>
      <c r="C680" s="2"/>
      <c r="D680" s="108" t="str">
        <f t="shared" si="36"/>
        <v>a671</v>
      </c>
      <c r="E680" s="48"/>
      <c r="F680" s="2"/>
      <c r="G680" s="2"/>
      <c r="H680" s="108" t="str">
        <f t="shared" si="37"/>
        <v>c671</v>
      </c>
      <c r="I680" s="48"/>
      <c r="J680" s="2"/>
      <c r="K680" s="108" t="str">
        <f t="shared" si="32"/>
        <v>r671</v>
      </c>
      <c r="L680" s="48"/>
      <c r="M680" s="2"/>
      <c r="N680" s="108" t="str">
        <f t="shared" si="38"/>
        <v>p671</v>
      </c>
      <c r="O680" s="48"/>
      <c r="P680" s="97"/>
    </row>
    <row r="681" spans="1:16" ht="14">
      <c r="A681" s="37"/>
      <c r="B681" s="37"/>
      <c r="C681" s="2"/>
      <c r="D681" s="108" t="str">
        <f t="shared" si="36"/>
        <v>a672</v>
      </c>
      <c r="E681" s="48"/>
      <c r="F681" s="2"/>
      <c r="G681" s="2"/>
      <c r="H681" s="108" t="str">
        <f t="shared" si="37"/>
        <v>c672</v>
      </c>
      <c r="I681" s="48"/>
      <c r="J681" s="2"/>
      <c r="K681" s="108" t="str">
        <f t="shared" si="32"/>
        <v>r672</v>
      </c>
      <c r="L681" s="48"/>
      <c r="M681" s="2"/>
      <c r="N681" s="108" t="str">
        <f t="shared" si="38"/>
        <v>p672</v>
      </c>
      <c r="O681" s="48"/>
      <c r="P681" s="97"/>
    </row>
    <row r="682" spans="1:16" ht="14">
      <c r="A682" s="37"/>
      <c r="B682" s="37"/>
      <c r="C682" s="2"/>
      <c r="D682" s="108" t="str">
        <f t="shared" si="36"/>
        <v>a673</v>
      </c>
      <c r="E682" s="48"/>
      <c r="F682" s="2"/>
      <c r="G682" s="2"/>
      <c r="H682" s="108" t="str">
        <f t="shared" si="37"/>
        <v>c673</v>
      </c>
      <c r="I682" s="48"/>
      <c r="J682" s="2"/>
      <c r="K682" s="108" t="str">
        <f t="shared" si="32"/>
        <v>r673</v>
      </c>
      <c r="L682" s="48"/>
      <c r="M682" s="2"/>
      <c r="N682" s="108" t="str">
        <f t="shared" si="38"/>
        <v>p673</v>
      </c>
      <c r="O682" s="48"/>
      <c r="P682" s="97"/>
    </row>
    <row r="683" spans="1:16" ht="14">
      <c r="A683" s="37"/>
      <c r="B683" s="37"/>
      <c r="C683" s="2"/>
      <c r="D683" s="108" t="str">
        <f t="shared" si="36"/>
        <v>a674</v>
      </c>
      <c r="E683" s="48"/>
      <c r="F683" s="2"/>
      <c r="G683" s="2"/>
      <c r="H683" s="108" t="str">
        <f t="shared" si="37"/>
        <v>c674</v>
      </c>
      <c r="I683" s="48"/>
      <c r="J683" s="2"/>
      <c r="K683" s="108" t="str">
        <f t="shared" si="32"/>
        <v>r674</v>
      </c>
      <c r="L683" s="48"/>
      <c r="M683" s="2"/>
      <c r="N683" s="108" t="str">
        <f t="shared" si="38"/>
        <v>p674</v>
      </c>
      <c r="O683" s="48"/>
      <c r="P683" s="97"/>
    </row>
    <row r="684" spans="1:16" ht="14">
      <c r="A684" s="37"/>
      <c r="B684" s="37"/>
      <c r="C684" s="2"/>
      <c r="D684" s="108" t="str">
        <f t="shared" si="36"/>
        <v>a675</v>
      </c>
      <c r="E684" s="48"/>
      <c r="F684" s="2"/>
      <c r="G684" s="2"/>
      <c r="H684" s="108" t="str">
        <f t="shared" si="37"/>
        <v>c675</v>
      </c>
      <c r="I684" s="48"/>
      <c r="J684" s="2"/>
      <c r="K684" s="108" t="str">
        <f t="shared" si="32"/>
        <v>r675</v>
      </c>
      <c r="L684" s="48"/>
      <c r="M684" s="2"/>
      <c r="N684" s="108" t="str">
        <f t="shared" si="38"/>
        <v>p675</v>
      </c>
      <c r="O684" s="48"/>
      <c r="P684" s="97"/>
    </row>
    <row r="685" spans="1:16" ht="14">
      <c r="A685" s="37"/>
      <c r="B685" s="37"/>
      <c r="C685" s="2"/>
      <c r="D685" s="108" t="str">
        <f t="shared" si="36"/>
        <v>a676</v>
      </c>
      <c r="E685" s="48"/>
      <c r="F685" s="2"/>
      <c r="G685" s="2"/>
      <c r="H685" s="108" t="str">
        <f t="shared" si="37"/>
        <v>c676</v>
      </c>
      <c r="I685" s="48"/>
      <c r="J685" s="2"/>
      <c r="K685" s="108" t="str">
        <f t="shared" si="32"/>
        <v>r676</v>
      </c>
      <c r="L685" s="48"/>
      <c r="M685" s="2"/>
      <c r="N685" s="108" t="str">
        <f t="shared" si="38"/>
        <v>p676</v>
      </c>
      <c r="O685" s="48"/>
      <c r="P685" s="97"/>
    </row>
    <row r="686" spans="1:16" ht="14">
      <c r="A686" s="37"/>
      <c r="B686" s="37"/>
      <c r="C686" s="2"/>
      <c r="D686" s="108" t="str">
        <f t="shared" si="36"/>
        <v>a677</v>
      </c>
      <c r="E686" s="48"/>
      <c r="F686" s="2"/>
      <c r="G686" s="2"/>
      <c r="H686" s="108" t="str">
        <f t="shared" si="37"/>
        <v>c677</v>
      </c>
      <c r="I686" s="48"/>
      <c r="J686" s="2"/>
      <c r="K686" s="108" t="str">
        <f t="shared" si="32"/>
        <v>r677</v>
      </c>
      <c r="L686" s="48"/>
      <c r="M686" s="2"/>
      <c r="N686" s="108" t="str">
        <f t="shared" si="38"/>
        <v>p677</v>
      </c>
      <c r="O686" s="48"/>
      <c r="P686" s="97"/>
    </row>
    <row r="687" spans="1:16" ht="14">
      <c r="A687" s="37"/>
      <c r="B687" s="37"/>
      <c r="C687" s="2"/>
      <c r="D687" s="108" t="str">
        <f t="shared" si="36"/>
        <v>a678</v>
      </c>
      <c r="E687" s="48"/>
      <c r="F687" s="2"/>
      <c r="G687" s="2"/>
      <c r="H687" s="108" t="str">
        <f t="shared" si="37"/>
        <v>c678</v>
      </c>
      <c r="I687" s="48"/>
      <c r="J687" s="2"/>
      <c r="K687" s="108" t="str">
        <f t="shared" si="32"/>
        <v>r678</v>
      </c>
      <c r="L687" s="48"/>
      <c r="M687" s="2"/>
      <c r="N687" s="108" t="str">
        <f t="shared" si="38"/>
        <v>p678</v>
      </c>
      <c r="O687" s="48"/>
      <c r="P687" s="97"/>
    </row>
    <row r="688" spans="1:16" ht="14">
      <c r="A688" s="37"/>
      <c r="B688" s="37"/>
      <c r="C688" s="2"/>
      <c r="D688" s="108" t="str">
        <f t="shared" si="36"/>
        <v>a679</v>
      </c>
      <c r="E688" s="48"/>
      <c r="F688" s="2"/>
      <c r="G688" s="2"/>
      <c r="H688" s="108" t="str">
        <f t="shared" si="37"/>
        <v>c679</v>
      </c>
      <c r="I688" s="48"/>
      <c r="J688" s="2"/>
      <c r="K688" s="108" t="str">
        <f t="shared" si="32"/>
        <v>r679</v>
      </c>
      <c r="L688" s="48"/>
      <c r="M688" s="2"/>
      <c r="N688" s="108" t="str">
        <f t="shared" si="38"/>
        <v>p679</v>
      </c>
      <c r="O688" s="48"/>
      <c r="P688" s="97"/>
    </row>
    <row r="689" spans="1:16" ht="14">
      <c r="A689" s="37"/>
      <c r="B689" s="37"/>
      <c r="C689" s="2"/>
      <c r="D689" s="108" t="str">
        <f t="shared" si="36"/>
        <v>a680</v>
      </c>
      <c r="E689" s="48"/>
      <c r="F689" s="2"/>
      <c r="G689" s="2"/>
      <c r="H689" s="108" t="str">
        <f t="shared" si="37"/>
        <v>c680</v>
      </c>
      <c r="I689" s="48"/>
      <c r="J689" s="2"/>
      <c r="K689" s="108" t="str">
        <f t="shared" si="32"/>
        <v>r680</v>
      </c>
      <c r="L689" s="48"/>
      <c r="M689" s="2"/>
      <c r="N689" s="108" t="str">
        <f t="shared" si="38"/>
        <v>p680</v>
      </c>
      <c r="O689" s="48"/>
      <c r="P689" s="97"/>
    </row>
    <row r="690" spans="1:16" ht="14">
      <c r="A690" s="37"/>
      <c r="B690" s="37"/>
      <c r="C690" s="2"/>
      <c r="D690" s="108" t="str">
        <f t="shared" si="36"/>
        <v>a681</v>
      </c>
      <c r="E690" s="48"/>
      <c r="F690" s="2"/>
      <c r="G690" s="2"/>
      <c r="H690" s="108" t="str">
        <f t="shared" si="37"/>
        <v>c681</v>
      </c>
      <c r="I690" s="48"/>
      <c r="J690" s="2"/>
      <c r="K690" s="108" t="str">
        <f t="shared" si="32"/>
        <v>r681</v>
      </c>
      <c r="L690" s="48"/>
      <c r="M690" s="2"/>
      <c r="N690" s="108" t="str">
        <f t="shared" si="38"/>
        <v>p681</v>
      </c>
      <c r="O690" s="48"/>
      <c r="P690" s="97"/>
    </row>
    <row r="691" spans="1:16" ht="14">
      <c r="A691" s="37"/>
      <c r="B691" s="37"/>
      <c r="C691" s="2"/>
      <c r="D691" s="108" t="str">
        <f t="shared" si="36"/>
        <v>a682</v>
      </c>
      <c r="E691" s="48"/>
      <c r="F691" s="2"/>
      <c r="G691" s="2"/>
      <c r="H691" s="108" t="str">
        <f t="shared" si="37"/>
        <v>c682</v>
      </c>
      <c r="I691" s="48"/>
      <c r="J691" s="2"/>
      <c r="K691" s="108" t="str">
        <f t="shared" si="32"/>
        <v>r682</v>
      </c>
      <c r="L691" s="48"/>
      <c r="M691" s="2"/>
      <c r="N691" s="108" t="str">
        <f t="shared" si="38"/>
        <v>p682</v>
      </c>
      <c r="O691" s="48"/>
      <c r="P691" s="97"/>
    </row>
    <row r="692" spans="1:16" ht="14">
      <c r="A692" s="37"/>
      <c r="B692" s="37"/>
      <c r="C692" s="2"/>
      <c r="D692" s="108" t="str">
        <f t="shared" si="36"/>
        <v>a683</v>
      </c>
      <c r="E692" s="48"/>
      <c r="F692" s="2"/>
      <c r="G692" s="2"/>
      <c r="H692" s="108" t="str">
        <f t="shared" si="37"/>
        <v>c683</v>
      </c>
      <c r="I692" s="48"/>
      <c r="J692" s="2"/>
      <c r="K692" s="108" t="str">
        <f t="shared" si="32"/>
        <v>r683</v>
      </c>
      <c r="L692" s="48"/>
      <c r="M692" s="2"/>
      <c r="N692" s="108" t="str">
        <f t="shared" si="38"/>
        <v>p683</v>
      </c>
      <c r="O692" s="48"/>
      <c r="P692" s="97"/>
    </row>
    <row r="693" spans="1:16" ht="14">
      <c r="A693" s="37"/>
      <c r="B693" s="37"/>
      <c r="C693" s="2"/>
      <c r="D693" s="108" t="str">
        <f t="shared" si="36"/>
        <v>a684</v>
      </c>
      <c r="E693" s="48"/>
      <c r="F693" s="2"/>
      <c r="G693" s="2"/>
      <c r="H693" s="108" t="str">
        <f t="shared" si="37"/>
        <v>c684</v>
      </c>
      <c r="I693" s="48"/>
      <c r="J693" s="2"/>
      <c r="K693" s="108" t="str">
        <f t="shared" si="32"/>
        <v>r684</v>
      </c>
      <c r="L693" s="48"/>
      <c r="M693" s="2"/>
      <c r="N693" s="108" t="str">
        <f t="shared" si="38"/>
        <v>p684</v>
      </c>
      <c r="O693" s="48"/>
      <c r="P693" s="97"/>
    </row>
    <row r="694" spans="1:16" ht="14">
      <c r="A694" s="37"/>
      <c r="B694" s="37"/>
      <c r="C694" s="2"/>
      <c r="D694" s="108" t="str">
        <f t="shared" si="36"/>
        <v>a685</v>
      </c>
      <c r="E694" s="48"/>
      <c r="F694" s="2"/>
      <c r="G694" s="2"/>
      <c r="H694" s="108" t="str">
        <f t="shared" si="37"/>
        <v>c685</v>
      </c>
      <c r="I694" s="48"/>
      <c r="J694" s="2"/>
      <c r="K694" s="108" t="str">
        <f t="shared" si="32"/>
        <v>r685</v>
      </c>
      <c r="L694" s="48"/>
      <c r="M694" s="2"/>
      <c r="N694" s="108" t="str">
        <f t="shared" si="38"/>
        <v>p685</v>
      </c>
      <c r="O694" s="48"/>
      <c r="P694" s="97"/>
    </row>
    <row r="695" spans="1:16" ht="14">
      <c r="A695" s="37"/>
      <c r="B695" s="37"/>
      <c r="C695" s="2"/>
      <c r="D695" s="108" t="str">
        <f t="shared" si="36"/>
        <v>a686</v>
      </c>
      <c r="E695" s="48"/>
      <c r="F695" s="2"/>
      <c r="G695" s="2"/>
      <c r="H695" s="108" t="str">
        <f t="shared" si="37"/>
        <v>c686</v>
      </c>
      <c r="I695" s="48"/>
      <c r="J695" s="2"/>
      <c r="K695" s="108" t="str">
        <f t="shared" si="32"/>
        <v>r686</v>
      </c>
      <c r="L695" s="48"/>
      <c r="M695" s="2"/>
      <c r="N695" s="108" t="str">
        <f t="shared" si="38"/>
        <v>p686</v>
      </c>
      <c r="O695" s="48"/>
      <c r="P695" s="97"/>
    </row>
    <row r="696" spans="1:16" ht="14">
      <c r="A696" s="37"/>
      <c r="B696" s="37"/>
      <c r="C696" s="2"/>
      <c r="D696" s="108" t="str">
        <f t="shared" si="36"/>
        <v>a687</v>
      </c>
      <c r="E696" s="48"/>
      <c r="F696" s="2"/>
      <c r="G696" s="2"/>
      <c r="H696" s="108" t="str">
        <f t="shared" si="37"/>
        <v>c687</v>
      </c>
      <c r="I696" s="48"/>
      <c r="J696" s="2"/>
      <c r="K696" s="108" t="str">
        <f t="shared" si="32"/>
        <v>r687</v>
      </c>
      <c r="L696" s="48"/>
      <c r="M696" s="2"/>
      <c r="N696" s="108" t="str">
        <f t="shared" si="38"/>
        <v>p687</v>
      </c>
      <c r="O696" s="48"/>
      <c r="P696" s="97"/>
    </row>
    <row r="697" spans="1:16" ht="14">
      <c r="A697" s="37"/>
      <c r="B697" s="37"/>
      <c r="C697" s="2"/>
      <c r="D697" s="108" t="str">
        <f t="shared" si="36"/>
        <v>a688</v>
      </c>
      <c r="E697" s="48"/>
      <c r="F697" s="2"/>
      <c r="G697" s="2"/>
      <c r="H697" s="108" t="str">
        <f t="shared" si="37"/>
        <v>c688</v>
      </c>
      <c r="I697" s="48"/>
      <c r="J697" s="2"/>
      <c r="K697" s="108" t="str">
        <f t="shared" si="32"/>
        <v>r688</v>
      </c>
      <c r="L697" s="48"/>
      <c r="M697" s="2"/>
      <c r="N697" s="108" t="str">
        <f t="shared" si="38"/>
        <v>p688</v>
      </c>
      <c r="O697" s="48"/>
      <c r="P697" s="97"/>
    </row>
    <row r="698" spans="1:16" ht="14">
      <c r="A698" s="37"/>
      <c r="B698" s="37"/>
      <c r="C698" s="2"/>
      <c r="D698" s="108" t="str">
        <f t="shared" si="36"/>
        <v>a689</v>
      </c>
      <c r="E698" s="48"/>
      <c r="F698" s="2"/>
      <c r="G698" s="2"/>
      <c r="H698" s="108" t="str">
        <f t="shared" si="37"/>
        <v>c689</v>
      </c>
      <c r="I698" s="48"/>
      <c r="J698" s="2"/>
      <c r="K698" s="108" t="str">
        <f t="shared" si="32"/>
        <v>r689</v>
      </c>
      <c r="L698" s="48"/>
      <c r="M698" s="2"/>
      <c r="N698" s="108" t="str">
        <f t="shared" si="38"/>
        <v>p689</v>
      </c>
      <c r="O698" s="48"/>
      <c r="P698" s="97"/>
    </row>
    <row r="699" spans="1:16" ht="14">
      <c r="A699" s="37"/>
      <c r="B699" s="37"/>
      <c r="C699" s="2"/>
      <c r="D699" s="108" t="str">
        <f t="shared" si="36"/>
        <v>a690</v>
      </c>
      <c r="E699" s="48"/>
      <c r="F699" s="2"/>
      <c r="G699" s="2"/>
      <c r="H699" s="108" t="str">
        <f t="shared" si="37"/>
        <v>c690</v>
      </c>
      <c r="I699" s="48"/>
      <c r="J699" s="2"/>
      <c r="K699" s="108" t="str">
        <f t="shared" si="32"/>
        <v>r690</v>
      </c>
      <c r="L699" s="48"/>
      <c r="M699" s="2"/>
      <c r="N699" s="108" t="str">
        <f t="shared" si="38"/>
        <v>p690</v>
      </c>
      <c r="O699" s="48"/>
      <c r="P699" s="97"/>
    </row>
    <row r="700" spans="1:16" ht="14">
      <c r="A700" s="37"/>
      <c r="B700" s="37"/>
      <c r="C700" s="2"/>
      <c r="D700" s="108" t="str">
        <f t="shared" si="36"/>
        <v>a691</v>
      </c>
      <c r="E700" s="48"/>
      <c r="F700" s="2"/>
      <c r="G700" s="2"/>
      <c r="H700" s="108" t="str">
        <f t="shared" si="37"/>
        <v>c691</v>
      </c>
      <c r="I700" s="48"/>
      <c r="J700" s="2"/>
      <c r="K700" s="108" t="str">
        <f t="shared" si="32"/>
        <v>r691</v>
      </c>
      <c r="L700" s="48"/>
      <c r="M700" s="2"/>
      <c r="N700" s="108" t="str">
        <f t="shared" si="38"/>
        <v>p691</v>
      </c>
      <c r="O700" s="48"/>
      <c r="P700" s="97"/>
    </row>
    <row r="701" spans="1:16" ht="14">
      <c r="A701" s="37"/>
      <c r="B701" s="37"/>
      <c r="C701" s="2"/>
      <c r="D701" s="108" t="str">
        <f t="shared" si="36"/>
        <v>a692</v>
      </c>
      <c r="E701" s="48"/>
      <c r="F701" s="2"/>
      <c r="G701" s="2"/>
      <c r="H701" s="108" t="str">
        <f t="shared" si="37"/>
        <v>c692</v>
      </c>
      <c r="I701" s="48"/>
      <c r="J701" s="2"/>
      <c r="K701" s="108" t="str">
        <f t="shared" si="32"/>
        <v>r692</v>
      </c>
      <c r="L701" s="48"/>
      <c r="M701" s="2"/>
      <c r="N701" s="108" t="str">
        <f t="shared" si="38"/>
        <v>p692</v>
      </c>
      <c r="O701" s="48"/>
      <c r="P701" s="97"/>
    </row>
    <row r="702" spans="1:16" ht="14">
      <c r="A702" s="37"/>
      <c r="B702" s="37"/>
      <c r="C702" s="2"/>
      <c r="D702" s="108" t="str">
        <f t="shared" si="36"/>
        <v>a693</v>
      </c>
      <c r="E702" s="48"/>
      <c r="F702" s="2"/>
      <c r="G702" s="2"/>
      <c r="H702" s="108" t="str">
        <f t="shared" si="37"/>
        <v>c693</v>
      </c>
      <c r="I702" s="48"/>
      <c r="J702" s="2"/>
      <c r="K702" s="108" t="str">
        <f t="shared" si="32"/>
        <v>r693</v>
      </c>
      <c r="L702" s="48"/>
      <c r="M702" s="2"/>
      <c r="N702" s="108" t="str">
        <f t="shared" si="38"/>
        <v>p693</v>
      </c>
      <c r="O702" s="48"/>
      <c r="P702" s="97"/>
    </row>
    <row r="703" spans="1:16" ht="14">
      <c r="A703" s="37"/>
      <c r="B703" s="37"/>
      <c r="C703" s="2"/>
      <c r="D703" s="108" t="str">
        <f t="shared" si="36"/>
        <v>a694</v>
      </c>
      <c r="E703" s="48"/>
      <c r="F703" s="2"/>
      <c r="G703" s="2"/>
      <c r="H703" s="108" t="str">
        <f t="shared" si="37"/>
        <v>c694</v>
      </c>
      <c r="I703" s="48"/>
      <c r="J703" s="2"/>
      <c r="K703" s="108" t="str">
        <f t="shared" si="32"/>
        <v>r694</v>
      </c>
      <c r="L703" s="48"/>
      <c r="M703" s="2"/>
      <c r="N703" s="108" t="str">
        <f t="shared" si="38"/>
        <v>p694</v>
      </c>
      <c r="O703" s="48"/>
      <c r="P703" s="97"/>
    </row>
    <row r="704" spans="1:16" ht="14">
      <c r="A704" s="37"/>
      <c r="B704" s="37"/>
      <c r="C704" s="2"/>
      <c r="D704" s="108" t="str">
        <f t="shared" si="36"/>
        <v>a695</v>
      </c>
      <c r="E704" s="48"/>
      <c r="F704" s="2"/>
      <c r="G704" s="2"/>
      <c r="H704" s="108" t="str">
        <f t="shared" si="37"/>
        <v>c695</v>
      </c>
      <c r="I704" s="48"/>
      <c r="J704" s="2"/>
      <c r="K704" s="108" t="str">
        <f t="shared" si="32"/>
        <v>r695</v>
      </c>
      <c r="L704" s="48"/>
      <c r="M704" s="2"/>
      <c r="N704" s="108" t="str">
        <f t="shared" si="38"/>
        <v>p695</v>
      </c>
      <c r="O704" s="48"/>
      <c r="P704" s="97"/>
    </row>
    <row r="705" spans="1:16" ht="14">
      <c r="A705" s="37"/>
      <c r="B705" s="37"/>
      <c r="C705" s="2"/>
      <c r="D705" s="108" t="str">
        <f t="shared" si="36"/>
        <v>a696</v>
      </c>
      <c r="E705" s="48"/>
      <c r="F705" s="2"/>
      <c r="G705" s="2"/>
      <c r="H705" s="108" t="str">
        <f t="shared" si="37"/>
        <v>c696</v>
      </c>
      <c r="I705" s="48"/>
      <c r="J705" s="2"/>
      <c r="K705" s="108" t="str">
        <f t="shared" si="32"/>
        <v>r696</v>
      </c>
      <c r="L705" s="48"/>
      <c r="M705" s="2"/>
      <c r="N705" s="108" t="str">
        <f t="shared" si="38"/>
        <v>p696</v>
      </c>
      <c r="O705" s="48"/>
      <c r="P705" s="97"/>
    </row>
    <row r="706" spans="1:16" ht="14">
      <c r="A706" s="37"/>
      <c r="B706" s="37"/>
      <c r="C706" s="2"/>
      <c r="D706" s="108" t="str">
        <f t="shared" si="36"/>
        <v>a697</v>
      </c>
      <c r="E706" s="48"/>
      <c r="F706" s="2"/>
      <c r="G706" s="2"/>
      <c r="H706" s="108" t="str">
        <f t="shared" si="37"/>
        <v>c697</v>
      </c>
      <c r="I706" s="48"/>
      <c r="J706" s="2"/>
      <c r="K706" s="108" t="str">
        <f t="shared" si="32"/>
        <v>r697</v>
      </c>
      <c r="L706" s="48"/>
      <c r="M706" s="2"/>
      <c r="N706" s="108" t="str">
        <f t="shared" si="38"/>
        <v>p697</v>
      </c>
      <c r="O706" s="48"/>
      <c r="P706" s="97"/>
    </row>
    <row r="707" spans="1:16" ht="14">
      <c r="A707" s="37"/>
      <c r="B707" s="37"/>
      <c r="C707" s="2"/>
      <c r="D707" s="108" t="str">
        <f t="shared" si="36"/>
        <v>a698</v>
      </c>
      <c r="E707" s="48"/>
      <c r="F707" s="2"/>
      <c r="G707" s="2"/>
      <c r="H707" s="108" t="str">
        <f t="shared" si="37"/>
        <v>c698</v>
      </c>
      <c r="I707" s="48"/>
      <c r="J707" s="2"/>
      <c r="K707" s="108" t="str">
        <f t="shared" si="32"/>
        <v>r698</v>
      </c>
      <c r="L707" s="48"/>
      <c r="M707" s="2"/>
      <c r="N707" s="108" t="str">
        <f t="shared" si="38"/>
        <v>p698</v>
      </c>
      <c r="O707" s="48"/>
      <c r="P707" s="97"/>
    </row>
    <row r="708" spans="1:16" ht="14">
      <c r="A708" s="37"/>
      <c r="B708" s="37"/>
      <c r="C708" s="2"/>
      <c r="D708" s="108" t="str">
        <f t="shared" si="36"/>
        <v>a699</v>
      </c>
      <c r="E708" s="48"/>
      <c r="F708" s="2"/>
      <c r="G708" s="2"/>
      <c r="H708" s="108" t="str">
        <f t="shared" si="37"/>
        <v>c699</v>
      </c>
      <c r="I708" s="48"/>
      <c r="J708" s="2"/>
      <c r="K708" s="108" t="str">
        <f t="shared" si="32"/>
        <v>r699</v>
      </c>
      <c r="L708" s="48"/>
      <c r="M708" s="2"/>
      <c r="N708" s="108" t="str">
        <f t="shared" si="38"/>
        <v>p699</v>
      </c>
      <c r="O708" s="48"/>
      <c r="P708" s="97"/>
    </row>
    <row r="709" spans="1:16" ht="14">
      <c r="A709" s="37"/>
      <c r="B709" s="37"/>
      <c r="C709" s="2"/>
      <c r="D709" s="108" t="str">
        <f t="shared" si="36"/>
        <v>a700</v>
      </c>
      <c r="E709" s="48"/>
      <c r="F709" s="2"/>
      <c r="G709" s="2"/>
      <c r="H709" s="108" t="str">
        <f t="shared" si="37"/>
        <v>c700</v>
      </c>
      <c r="I709" s="48"/>
      <c r="J709" s="2"/>
      <c r="K709" s="108" t="str">
        <f t="shared" si="32"/>
        <v>r700</v>
      </c>
      <c r="L709" s="48"/>
      <c r="M709" s="2"/>
      <c r="N709" s="108" t="str">
        <f t="shared" si="38"/>
        <v>p700</v>
      </c>
      <c r="O709" s="48"/>
      <c r="P709" s="97"/>
    </row>
    <row r="710" spans="1:16" ht="14">
      <c r="A710" s="37"/>
      <c r="B710" s="37"/>
      <c r="C710" s="2"/>
      <c r="D710" s="108" t="str">
        <f t="shared" si="36"/>
        <v>a701</v>
      </c>
      <c r="E710" s="48"/>
      <c r="F710" s="2"/>
      <c r="G710" s="2"/>
      <c r="H710" s="108" t="str">
        <f t="shared" si="37"/>
        <v>c701</v>
      </c>
      <c r="I710" s="48"/>
      <c r="J710" s="2"/>
      <c r="K710" s="108" t="str">
        <f t="shared" si="32"/>
        <v>r701</v>
      </c>
      <c r="L710" s="48"/>
      <c r="M710" s="2"/>
      <c r="N710" s="108" t="str">
        <f t="shared" si="38"/>
        <v>p701</v>
      </c>
      <c r="O710" s="48"/>
      <c r="P710" s="97"/>
    </row>
    <row r="711" spans="1:16" ht="14">
      <c r="A711" s="37"/>
      <c r="B711" s="37"/>
      <c r="C711" s="2"/>
      <c r="D711" s="108" t="str">
        <f t="shared" si="36"/>
        <v>a702</v>
      </c>
      <c r="E711" s="48"/>
      <c r="F711" s="2"/>
      <c r="G711" s="2"/>
      <c r="H711" s="108" t="str">
        <f t="shared" si="37"/>
        <v>c702</v>
      </c>
      <c r="I711" s="48"/>
      <c r="J711" s="2"/>
      <c r="K711" s="108" t="str">
        <f t="shared" si="32"/>
        <v>r702</v>
      </c>
      <c r="L711" s="48"/>
      <c r="M711" s="2"/>
      <c r="N711" s="108" t="str">
        <f t="shared" si="38"/>
        <v>p702</v>
      </c>
      <c r="O711" s="48"/>
      <c r="P711" s="97"/>
    </row>
    <row r="712" spans="1:16" ht="14">
      <c r="A712" s="37"/>
      <c r="B712" s="37"/>
      <c r="C712" s="2"/>
      <c r="D712" s="108" t="str">
        <f t="shared" si="36"/>
        <v>a703</v>
      </c>
      <c r="E712" s="48"/>
      <c r="F712" s="2"/>
      <c r="G712" s="2"/>
      <c r="H712" s="108" t="str">
        <f t="shared" si="37"/>
        <v>c703</v>
      </c>
      <c r="I712" s="48"/>
      <c r="J712" s="2"/>
      <c r="K712" s="108" t="str">
        <f t="shared" si="32"/>
        <v>r703</v>
      </c>
      <c r="L712" s="48"/>
      <c r="M712" s="2"/>
      <c r="N712" s="108" t="str">
        <f t="shared" si="38"/>
        <v>p703</v>
      </c>
      <c r="O712" s="48"/>
      <c r="P712" s="97"/>
    </row>
    <row r="713" spans="1:16" ht="14">
      <c r="A713" s="37"/>
      <c r="B713" s="37"/>
      <c r="C713" s="2"/>
      <c r="D713" s="108" t="str">
        <f t="shared" si="36"/>
        <v>a704</v>
      </c>
      <c r="E713" s="48"/>
      <c r="F713" s="2"/>
      <c r="G713" s="2"/>
      <c r="H713" s="108" t="str">
        <f t="shared" si="37"/>
        <v>c704</v>
      </c>
      <c r="I713" s="48"/>
      <c r="J713" s="2"/>
      <c r="K713" s="108" t="str">
        <f t="shared" si="32"/>
        <v>r704</v>
      </c>
      <c r="L713" s="48"/>
      <c r="M713" s="2"/>
      <c r="N713" s="108" t="str">
        <f t="shared" si="38"/>
        <v>p704</v>
      </c>
      <c r="O713" s="48"/>
      <c r="P713" s="97"/>
    </row>
    <row r="714" spans="1:16" ht="14">
      <c r="A714" s="37"/>
      <c r="B714" s="37"/>
      <c r="C714" s="2"/>
      <c r="D714" s="108" t="str">
        <f t="shared" si="36"/>
        <v>a705</v>
      </c>
      <c r="E714" s="48"/>
      <c r="F714" s="2"/>
      <c r="G714" s="2"/>
      <c r="H714" s="108" t="str">
        <f t="shared" si="37"/>
        <v>c705</v>
      </c>
      <c r="I714" s="48"/>
      <c r="J714" s="2"/>
      <c r="K714" s="108" t="str">
        <f t="shared" si="32"/>
        <v>r705</v>
      </c>
      <c r="L714" s="48"/>
      <c r="M714" s="2"/>
      <c r="N714" s="108" t="str">
        <f t="shared" si="38"/>
        <v>p705</v>
      </c>
      <c r="O714" s="48"/>
      <c r="P714" s="97"/>
    </row>
    <row r="715" spans="1:16" ht="14">
      <c r="A715" s="37"/>
      <c r="B715" s="37"/>
      <c r="C715" s="2"/>
      <c r="D715" s="108" t="str">
        <f t="shared" ref="D715:D778" si="39">"a"&amp;ROW()-9</f>
        <v>a706</v>
      </c>
      <c r="E715" s="48"/>
      <c r="F715" s="2"/>
      <c r="G715" s="2"/>
      <c r="H715" s="108" t="str">
        <f t="shared" ref="H715:H778" si="40">"c"&amp;ROW()-9</f>
        <v>c706</v>
      </c>
      <c r="I715" s="48"/>
      <c r="J715" s="2"/>
      <c r="K715" s="108" t="str">
        <f t="shared" si="32"/>
        <v>r706</v>
      </c>
      <c r="L715" s="48"/>
      <c r="M715" s="2"/>
      <c r="N715" s="108" t="str">
        <f t="shared" ref="N715:N778" si="41">"p"&amp;ROW()-9</f>
        <v>p706</v>
      </c>
      <c r="O715" s="48"/>
      <c r="P715" s="97"/>
    </row>
    <row r="716" spans="1:16" ht="14">
      <c r="A716" s="37"/>
      <c r="B716" s="37"/>
      <c r="C716" s="2"/>
      <c r="D716" s="108" t="str">
        <f t="shared" si="39"/>
        <v>a707</v>
      </c>
      <c r="E716" s="48"/>
      <c r="F716" s="2"/>
      <c r="G716" s="2"/>
      <c r="H716" s="108" t="str">
        <f t="shared" si="40"/>
        <v>c707</v>
      </c>
      <c r="I716" s="48"/>
      <c r="J716" s="2"/>
      <c r="K716" s="108" t="str">
        <f t="shared" si="32"/>
        <v>r707</v>
      </c>
      <c r="L716" s="48"/>
      <c r="M716" s="2"/>
      <c r="N716" s="108" t="str">
        <f t="shared" si="41"/>
        <v>p707</v>
      </c>
      <c r="O716" s="48"/>
      <c r="P716" s="97"/>
    </row>
    <row r="717" spans="1:16" ht="14">
      <c r="A717" s="37"/>
      <c r="B717" s="37"/>
      <c r="C717" s="2"/>
      <c r="D717" s="108" t="str">
        <f t="shared" si="39"/>
        <v>a708</v>
      </c>
      <c r="E717" s="48"/>
      <c r="F717" s="2"/>
      <c r="G717" s="2"/>
      <c r="H717" s="108" t="str">
        <f t="shared" si="40"/>
        <v>c708</v>
      </c>
      <c r="I717" s="48"/>
      <c r="J717" s="2"/>
      <c r="K717" s="108" t="str">
        <f t="shared" si="32"/>
        <v>r708</v>
      </c>
      <c r="L717" s="48"/>
      <c r="M717" s="2"/>
      <c r="N717" s="108" t="str">
        <f t="shared" si="41"/>
        <v>p708</v>
      </c>
      <c r="O717" s="48"/>
      <c r="P717" s="97"/>
    </row>
    <row r="718" spans="1:16" ht="14">
      <c r="A718" s="37"/>
      <c r="B718" s="37"/>
      <c r="C718" s="2"/>
      <c r="D718" s="108" t="str">
        <f t="shared" si="39"/>
        <v>a709</v>
      </c>
      <c r="E718" s="48"/>
      <c r="F718" s="2"/>
      <c r="G718" s="2"/>
      <c r="H718" s="108" t="str">
        <f t="shared" si="40"/>
        <v>c709</v>
      </c>
      <c r="I718" s="48"/>
      <c r="J718" s="2"/>
      <c r="K718" s="108" t="str">
        <f t="shared" si="32"/>
        <v>r709</v>
      </c>
      <c r="L718" s="48"/>
      <c r="M718" s="2"/>
      <c r="N718" s="108" t="str">
        <f t="shared" si="41"/>
        <v>p709</v>
      </c>
      <c r="O718" s="48"/>
      <c r="P718" s="97"/>
    </row>
    <row r="719" spans="1:16" ht="14">
      <c r="A719" s="37"/>
      <c r="B719" s="37"/>
      <c r="C719" s="2"/>
      <c r="D719" s="108" t="str">
        <f t="shared" si="39"/>
        <v>a710</v>
      </c>
      <c r="E719" s="48"/>
      <c r="F719" s="2"/>
      <c r="G719" s="2"/>
      <c r="H719" s="108" t="str">
        <f t="shared" si="40"/>
        <v>c710</v>
      </c>
      <c r="I719" s="48"/>
      <c r="J719" s="2"/>
      <c r="K719" s="108" t="str">
        <f t="shared" si="32"/>
        <v>r710</v>
      </c>
      <c r="L719" s="48"/>
      <c r="M719" s="2"/>
      <c r="N719" s="108" t="str">
        <f t="shared" si="41"/>
        <v>p710</v>
      </c>
      <c r="O719" s="48"/>
      <c r="P719" s="97"/>
    </row>
    <row r="720" spans="1:16" ht="14">
      <c r="A720" s="37"/>
      <c r="B720" s="37"/>
      <c r="C720" s="2"/>
      <c r="D720" s="108" t="str">
        <f t="shared" si="39"/>
        <v>a711</v>
      </c>
      <c r="E720" s="48"/>
      <c r="F720" s="2"/>
      <c r="G720" s="2"/>
      <c r="H720" s="108" t="str">
        <f t="shared" si="40"/>
        <v>c711</v>
      </c>
      <c r="I720" s="48"/>
      <c r="J720" s="2"/>
      <c r="K720" s="108" t="str">
        <f t="shared" si="32"/>
        <v>r711</v>
      </c>
      <c r="L720" s="48"/>
      <c r="M720" s="2"/>
      <c r="N720" s="108" t="str">
        <f t="shared" si="41"/>
        <v>p711</v>
      </c>
      <c r="O720" s="48"/>
      <c r="P720" s="97"/>
    </row>
    <row r="721" spans="1:16" ht="14">
      <c r="A721" s="37"/>
      <c r="B721" s="37"/>
      <c r="C721" s="2"/>
      <c r="D721" s="108" t="str">
        <f t="shared" si="39"/>
        <v>a712</v>
      </c>
      <c r="E721" s="48"/>
      <c r="F721" s="2"/>
      <c r="G721" s="2"/>
      <c r="H721" s="108" t="str">
        <f t="shared" si="40"/>
        <v>c712</v>
      </c>
      <c r="I721" s="48"/>
      <c r="J721" s="2"/>
      <c r="K721" s="108" t="str">
        <f t="shared" si="32"/>
        <v>r712</v>
      </c>
      <c r="L721" s="48"/>
      <c r="M721" s="2"/>
      <c r="N721" s="108" t="str">
        <f t="shared" si="41"/>
        <v>p712</v>
      </c>
      <c r="O721" s="48"/>
      <c r="P721" s="97"/>
    </row>
    <row r="722" spans="1:16" ht="14">
      <c r="A722" s="37"/>
      <c r="B722" s="37"/>
      <c r="C722" s="2"/>
      <c r="D722" s="108" t="str">
        <f t="shared" si="39"/>
        <v>a713</v>
      </c>
      <c r="E722" s="48"/>
      <c r="F722" s="2"/>
      <c r="G722" s="2"/>
      <c r="H722" s="108" t="str">
        <f t="shared" si="40"/>
        <v>c713</v>
      </c>
      <c r="I722" s="48"/>
      <c r="J722" s="2"/>
      <c r="K722" s="108" t="str">
        <f t="shared" si="32"/>
        <v>r713</v>
      </c>
      <c r="L722" s="48"/>
      <c r="M722" s="2"/>
      <c r="N722" s="108" t="str">
        <f t="shared" si="41"/>
        <v>p713</v>
      </c>
      <c r="O722" s="48"/>
      <c r="P722" s="97"/>
    </row>
    <row r="723" spans="1:16" ht="14">
      <c r="A723" s="37"/>
      <c r="B723" s="37"/>
      <c r="C723" s="2"/>
      <c r="D723" s="108" t="str">
        <f t="shared" si="39"/>
        <v>a714</v>
      </c>
      <c r="E723" s="48"/>
      <c r="F723" s="2"/>
      <c r="G723" s="2"/>
      <c r="H723" s="108" t="str">
        <f t="shared" si="40"/>
        <v>c714</v>
      </c>
      <c r="I723" s="48"/>
      <c r="J723" s="2"/>
      <c r="K723" s="108" t="str">
        <f t="shared" si="32"/>
        <v>r714</v>
      </c>
      <c r="L723" s="48"/>
      <c r="M723" s="2"/>
      <c r="N723" s="108" t="str">
        <f t="shared" si="41"/>
        <v>p714</v>
      </c>
      <c r="O723" s="48"/>
      <c r="P723" s="97"/>
    </row>
    <row r="724" spans="1:16" ht="14">
      <c r="A724" s="37"/>
      <c r="B724" s="37"/>
      <c r="C724" s="2"/>
      <c r="D724" s="108" t="str">
        <f t="shared" si="39"/>
        <v>a715</v>
      </c>
      <c r="E724" s="48"/>
      <c r="F724" s="2"/>
      <c r="G724" s="2"/>
      <c r="H724" s="108" t="str">
        <f t="shared" si="40"/>
        <v>c715</v>
      </c>
      <c r="I724" s="48"/>
      <c r="J724" s="2"/>
      <c r="K724" s="108" t="str">
        <f t="shared" si="32"/>
        <v>r715</v>
      </c>
      <c r="L724" s="48"/>
      <c r="M724" s="2"/>
      <c r="N724" s="108" t="str">
        <f t="shared" si="41"/>
        <v>p715</v>
      </c>
      <c r="O724" s="48"/>
      <c r="P724" s="97"/>
    </row>
    <row r="725" spans="1:16" ht="14">
      <c r="A725" s="37"/>
      <c r="B725" s="37"/>
      <c r="C725" s="2"/>
      <c r="D725" s="108" t="str">
        <f t="shared" si="39"/>
        <v>a716</v>
      </c>
      <c r="E725" s="48"/>
      <c r="F725" s="2"/>
      <c r="G725" s="2"/>
      <c r="H725" s="108" t="str">
        <f t="shared" si="40"/>
        <v>c716</v>
      </c>
      <c r="I725" s="48"/>
      <c r="J725" s="2"/>
      <c r="K725" s="108" t="str">
        <f t="shared" si="32"/>
        <v>r716</v>
      </c>
      <c r="L725" s="48"/>
      <c r="M725" s="2"/>
      <c r="N725" s="108" t="str">
        <f t="shared" si="41"/>
        <v>p716</v>
      </c>
      <c r="O725" s="48"/>
      <c r="P725" s="97"/>
    </row>
    <row r="726" spans="1:16" ht="14">
      <c r="A726" s="37"/>
      <c r="B726" s="37"/>
      <c r="C726" s="2"/>
      <c r="D726" s="108" t="str">
        <f t="shared" si="39"/>
        <v>a717</v>
      </c>
      <c r="E726" s="48"/>
      <c r="F726" s="2"/>
      <c r="G726" s="2"/>
      <c r="H726" s="108" t="str">
        <f t="shared" si="40"/>
        <v>c717</v>
      </c>
      <c r="I726" s="48"/>
      <c r="J726" s="2"/>
      <c r="K726" s="108" t="str">
        <f t="shared" si="32"/>
        <v>r717</v>
      </c>
      <c r="L726" s="48"/>
      <c r="M726" s="2"/>
      <c r="N726" s="108" t="str">
        <f t="shared" si="41"/>
        <v>p717</v>
      </c>
      <c r="O726" s="48"/>
      <c r="P726" s="97"/>
    </row>
    <row r="727" spans="1:16" ht="14">
      <c r="A727" s="37"/>
      <c r="B727" s="37"/>
      <c r="C727" s="2"/>
      <c r="D727" s="108" t="str">
        <f t="shared" si="39"/>
        <v>a718</v>
      </c>
      <c r="E727" s="48"/>
      <c r="F727" s="2"/>
      <c r="G727" s="2"/>
      <c r="H727" s="108" t="str">
        <f t="shared" si="40"/>
        <v>c718</v>
      </c>
      <c r="I727" s="48"/>
      <c r="J727" s="2"/>
      <c r="K727" s="108" t="str">
        <f t="shared" si="32"/>
        <v>r718</v>
      </c>
      <c r="L727" s="48"/>
      <c r="M727" s="2"/>
      <c r="N727" s="108" t="str">
        <f t="shared" si="41"/>
        <v>p718</v>
      </c>
      <c r="O727" s="48"/>
      <c r="P727" s="97"/>
    </row>
    <row r="728" spans="1:16" ht="14">
      <c r="A728" s="37"/>
      <c r="B728" s="37"/>
      <c r="C728" s="2"/>
      <c r="D728" s="108" t="str">
        <f t="shared" si="39"/>
        <v>a719</v>
      </c>
      <c r="E728" s="48"/>
      <c r="F728" s="2"/>
      <c r="G728" s="2"/>
      <c r="H728" s="108" t="str">
        <f t="shared" si="40"/>
        <v>c719</v>
      </c>
      <c r="I728" s="48"/>
      <c r="J728" s="2"/>
      <c r="K728" s="108" t="str">
        <f t="shared" si="32"/>
        <v>r719</v>
      </c>
      <c r="L728" s="48"/>
      <c r="M728" s="2"/>
      <c r="N728" s="108" t="str">
        <f t="shared" si="41"/>
        <v>p719</v>
      </c>
      <c r="O728" s="48"/>
      <c r="P728" s="97"/>
    </row>
    <row r="729" spans="1:16" ht="14">
      <c r="A729" s="37"/>
      <c r="B729" s="37"/>
      <c r="C729" s="2"/>
      <c r="D729" s="108" t="str">
        <f t="shared" si="39"/>
        <v>a720</v>
      </c>
      <c r="E729" s="48"/>
      <c r="F729" s="2"/>
      <c r="G729" s="2"/>
      <c r="H729" s="108" t="str">
        <f t="shared" si="40"/>
        <v>c720</v>
      </c>
      <c r="I729" s="48"/>
      <c r="J729" s="2"/>
      <c r="K729" s="108" t="str">
        <f t="shared" si="32"/>
        <v>r720</v>
      </c>
      <c r="L729" s="48"/>
      <c r="M729" s="2"/>
      <c r="N729" s="108" t="str">
        <f t="shared" si="41"/>
        <v>p720</v>
      </c>
      <c r="O729" s="48"/>
      <c r="P729" s="97"/>
    </row>
    <row r="730" spans="1:16" ht="14">
      <c r="A730" s="37"/>
      <c r="B730" s="37"/>
      <c r="C730" s="2"/>
      <c r="D730" s="108" t="str">
        <f t="shared" si="39"/>
        <v>a721</v>
      </c>
      <c r="E730" s="48"/>
      <c r="F730" s="2"/>
      <c r="G730" s="2"/>
      <c r="H730" s="108" t="str">
        <f t="shared" si="40"/>
        <v>c721</v>
      </c>
      <c r="I730" s="48"/>
      <c r="J730" s="2"/>
      <c r="K730" s="108" t="str">
        <f t="shared" si="32"/>
        <v>r721</v>
      </c>
      <c r="L730" s="48"/>
      <c r="M730" s="2"/>
      <c r="N730" s="108" t="str">
        <f t="shared" si="41"/>
        <v>p721</v>
      </c>
      <c r="O730" s="48"/>
      <c r="P730" s="97"/>
    </row>
    <row r="731" spans="1:16" ht="14">
      <c r="A731" s="37"/>
      <c r="B731" s="37"/>
      <c r="C731" s="2"/>
      <c r="D731" s="108" t="str">
        <f t="shared" si="39"/>
        <v>a722</v>
      </c>
      <c r="E731" s="48"/>
      <c r="F731" s="2"/>
      <c r="G731" s="2"/>
      <c r="H731" s="108" t="str">
        <f t="shared" si="40"/>
        <v>c722</v>
      </c>
      <c r="I731" s="48"/>
      <c r="J731" s="2"/>
      <c r="K731" s="108" t="str">
        <f t="shared" si="32"/>
        <v>r722</v>
      </c>
      <c r="L731" s="48"/>
      <c r="M731" s="2"/>
      <c r="N731" s="108" t="str">
        <f t="shared" si="41"/>
        <v>p722</v>
      </c>
      <c r="O731" s="48"/>
      <c r="P731" s="97"/>
    </row>
    <row r="732" spans="1:16" ht="14">
      <c r="A732" s="37"/>
      <c r="B732" s="37"/>
      <c r="C732" s="2"/>
      <c r="D732" s="108" t="str">
        <f t="shared" si="39"/>
        <v>a723</v>
      </c>
      <c r="E732" s="48"/>
      <c r="F732" s="2"/>
      <c r="G732" s="2"/>
      <c r="H732" s="108" t="str">
        <f t="shared" si="40"/>
        <v>c723</v>
      </c>
      <c r="I732" s="48"/>
      <c r="J732" s="2"/>
      <c r="K732" s="108" t="str">
        <f t="shared" si="32"/>
        <v>r723</v>
      </c>
      <c r="L732" s="48"/>
      <c r="M732" s="2"/>
      <c r="N732" s="108" t="str">
        <f t="shared" si="41"/>
        <v>p723</v>
      </c>
      <c r="O732" s="48"/>
      <c r="P732" s="97"/>
    </row>
    <row r="733" spans="1:16" ht="14">
      <c r="A733" s="37"/>
      <c r="B733" s="37"/>
      <c r="C733" s="2"/>
      <c r="D733" s="108" t="str">
        <f t="shared" si="39"/>
        <v>a724</v>
      </c>
      <c r="E733" s="48"/>
      <c r="F733" s="2"/>
      <c r="G733" s="2"/>
      <c r="H733" s="108" t="str">
        <f t="shared" si="40"/>
        <v>c724</v>
      </c>
      <c r="I733" s="48"/>
      <c r="J733" s="2"/>
      <c r="K733" s="108" t="str">
        <f t="shared" si="32"/>
        <v>r724</v>
      </c>
      <c r="L733" s="48"/>
      <c r="M733" s="2"/>
      <c r="N733" s="108" t="str">
        <f t="shared" si="41"/>
        <v>p724</v>
      </c>
      <c r="O733" s="48"/>
      <c r="P733" s="97"/>
    </row>
    <row r="734" spans="1:16" ht="14">
      <c r="A734" s="37"/>
      <c r="B734" s="37"/>
      <c r="C734" s="2"/>
      <c r="D734" s="108" t="str">
        <f t="shared" si="39"/>
        <v>a725</v>
      </c>
      <c r="E734" s="48"/>
      <c r="F734" s="2"/>
      <c r="G734" s="2"/>
      <c r="H734" s="108" t="str">
        <f t="shared" si="40"/>
        <v>c725</v>
      </c>
      <c r="I734" s="48"/>
      <c r="J734" s="2"/>
      <c r="K734" s="108" t="str">
        <f t="shared" si="32"/>
        <v>r725</v>
      </c>
      <c r="L734" s="48"/>
      <c r="M734" s="2"/>
      <c r="N734" s="108" t="str">
        <f t="shared" si="41"/>
        <v>p725</v>
      </c>
      <c r="O734" s="48"/>
      <c r="P734" s="97"/>
    </row>
    <row r="735" spans="1:16" ht="14">
      <c r="A735" s="37"/>
      <c r="B735" s="37"/>
      <c r="C735" s="2"/>
      <c r="D735" s="108" t="str">
        <f t="shared" si="39"/>
        <v>a726</v>
      </c>
      <c r="E735" s="48"/>
      <c r="F735" s="2"/>
      <c r="G735" s="2"/>
      <c r="H735" s="108" t="str">
        <f t="shared" si="40"/>
        <v>c726</v>
      </c>
      <c r="I735" s="48"/>
      <c r="J735" s="2"/>
      <c r="K735" s="108" t="str">
        <f t="shared" si="32"/>
        <v>r726</v>
      </c>
      <c r="L735" s="48"/>
      <c r="M735" s="2"/>
      <c r="N735" s="108" t="str">
        <f t="shared" si="41"/>
        <v>p726</v>
      </c>
      <c r="O735" s="48"/>
      <c r="P735" s="97"/>
    </row>
    <row r="736" spans="1:16" ht="14">
      <c r="A736" s="37"/>
      <c r="B736" s="37"/>
      <c r="C736" s="2"/>
      <c r="D736" s="108" t="str">
        <f t="shared" si="39"/>
        <v>a727</v>
      </c>
      <c r="E736" s="48"/>
      <c r="F736" s="2"/>
      <c r="G736" s="2"/>
      <c r="H736" s="108" t="str">
        <f t="shared" si="40"/>
        <v>c727</v>
      </c>
      <c r="I736" s="48"/>
      <c r="J736" s="2"/>
      <c r="K736" s="108" t="str">
        <f t="shared" si="32"/>
        <v>r727</v>
      </c>
      <c r="L736" s="48"/>
      <c r="M736" s="2"/>
      <c r="N736" s="108" t="str">
        <f t="shared" si="41"/>
        <v>p727</v>
      </c>
      <c r="O736" s="48"/>
      <c r="P736" s="97"/>
    </row>
    <row r="737" spans="1:16" ht="14">
      <c r="A737" s="37"/>
      <c r="B737" s="37"/>
      <c r="C737" s="2"/>
      <c r="D737" s="108" t="str">
        <f t="shared" si="39"/>
        <v>a728</v>
      </c>
      <c r="E737" s="48"/>
      <c r="F737" s="2"/>
      <c r="G737" s="2"/>
      <c r="H737" s="108" t="str">
        <f t="shared" si="40"/>
        <v>c728</v>
      </c>
      <c r="I737" s="48"/>
      <c r="J737" s="2"/>
      <c r="K737" s="108" t="str">
        <f t="shared" si="32"/>
        <v>r728</v>
      </c>
      <c r="L737" s="48"/>
      <c r="M737" s="2"/>
      <c r="N737" s="108" t="str">
        <f t="shared" si="41"/>
        <v>p728</v>
      </c>
      <c r="O737" s="48"/>
      <c r="P737" s="97"/>
    </row>
    <row r="738" spans="1:16" ht="14">
      <c r="A738" s="37"/>
      <c r="B738" s="37"/>
      <c r="C738" s="2"/>
      <c r="D738" s="108" t="str">
        <f t="shared" si="39"/>
        <v>a729</v>
      </c>
      <c r="E738" s="48"/>
      <c r="F738" s="2"/>
      <c r="G738" s="2"/>
      <c r="H738" s="108" t="str">
        <f t="shared" si="40"/>
        <v>c729</v>
      </c>
      <c r="I738" s="48"/>
      <c r="J738" s="2"/>
      <c r="K738" s="108" t="str">
        <f t="shared" si="32"/>
        <v>r729</v>
      </c>
      <c r="L738" s="48"/>
      <c r="M738" s="2"/>
      <c r="N738" s="108" t="str">
        <f t="shared" si="41"/>
        <v>p729</v>
      </c>
      <c r="O738" s="48"/>
      <c r="P738" s="97"/>
    </row>
    <row r="739" spans="1:16" ht="14">
      <c r="A739" s="37"/>
      <c r="B739" s="37"/>
      <c r="C739" s="2"/>
      <c r="D739" s="108" t="str">
        <f t="shared" si="39"/>
        <v>a730</v>
      </c>
      <c r="E739" s="48"/>
      <c r="F739" s="2"/>
      <c r="G739" s="2"/>
      <c r="H739" s="108" t="str">
        <f t="shared" si="40"/>
        <v>c730</v>
      </c>
      <c r="I739" s="48"/>
      <c r="J739" s="2"/>
      <c r="K739" s="108" t="str">
        <f t="shared" si="32"/>
        <v>r730</v>
      </c>
      <c r="L739" s="48"/>
      <c r="M739" s="2"/>
      <c r="N739" s="108" t="str">
        <f t="shared" si="41"/>
        <v>p730</v>
      </c>
      <c r="O739" s="48"/>
      <c r="P739" s="97"/>
    </row>
    <row r="740" spans="1:16" ht="14">
      <c r="A740" s="37"/>
      <c r="B740" s="37"/>
      <c r="C740" s="2"/>
      <c r="D740" s="108" t="str">
        <f t="shared" si="39"/>
        <v>a731</v>
      </c>
      <c r="E740" s="48"/>
      <c r="F740" s="2"/>
      <c r="G740" s="2"/>
      <c r="H740" s="108" t="str">
        <f t="shared" si="40"/>
        <v>c731</v>
      </c>
      <c r="I740" s="48"/>
      <c r="J740" s="2"/>
      <c r="K740" s="108" t="str">
        <f t="shared" si="32"/>
        <v>r731</v>
      </c>
      <c r="L740" s="48"/>
      <c r="M740" s="2"/>
      <c r="N740" s="108" t="str">
        <f t="shared" si="41"/>
        <v>p731</v>
      </c>
      <c r="O740" s="48"/>
      <c r="P740" s="97"/>
    </row>
    <row r="741" spans="1:16" ht="14">
      <c r="A741" s="37"/>
      <c r="B741" s="37"/>
      <c r="C741" s="2"/>
      <c r="D741" s="108" t="str">
        <f t="shared" si="39"/>
        <v>a732</v>
      </c>
      <c r="E741" s="48"/>
      <c r="F741" s="2"/>
      <c r="G741" s="2"/>
      <c r="H741" s="108" t="str">
        <f t="shared" si="40"/>
        <v>c732</v>
      </c>
      <c r="I741" s="48"/>
      <c r="J741" s="2"/>
      <c r="K741" s="108" t="str">
        <f t="shared" si="32"/>
        <v>r732</v>
      </c>
      <c r="L741" s="48"/>
      <c r="M741" s="2"/>
      <c r="N741" s="108" t="str">
        <f t="shared" si="41"/>
        <v>p732</v>
      </c>
      <c r="O741" s="48"/>
      <c r="P741" s="97"/>
    </row>
    <row r="742" spans="1:16" ht="14">
      <c r="A742" s="37"/>
      <c r="B742" s="37"/>
      <c r="C742" s="2"/>
      <c r="D742" s="108" t="str">
        <f t="shared" si="39"/>
        <v>a733</v>
      </c>
      <c r="E742" s="48"/>
      <c r="F742" s="2"/>
      <c r="G742" s="2"/>
      <c r="H742" s="108" t="str">
        <f t="shared" si="40"/>
        <v>c733</v>
      </c>
      <c r="I742" s="48"/>
      <c r="J742" s="2"/>
      <c r="K742" s="108" t="str">
        <f t="shared" si="32"/>
        <v>r733</v>
      </c>
      <c r="L742" s="48"/>
      <c r="M742" s="2"/>
      <c r="N742" s="108" t="str">
        <f t="shared" si="41"/>
        <v>p733</v>
      </c>
      <c r="O742" s="48"/>
      <c r="P742" s="97"/>
    </row>
    <row r="743" spans="1:16" ht="14">
      <c r="A743" s="37"/>
      <c r="B743" s="37"/>
      <c r="C743" s="2"/>
      <c r="D743" s="108" t="str">
        <f t="shared" si="39"/>
        <v>a734</v>
      </c>
      <c r="E743" s="48"/>
      <c r="F743" s="2"/>
      <c r="G743" s="2"/>
      <c r="H743" s="108" t="str">
        <f t="shared" si="40"/>
        <v>c734</v>
      </c>
      <c r="I743" s="48"/>
      <c r="J743" s="2"/>
      <c r="K743" s="108" t="str">
        <f t="shared" si="32"/>
        <v>r734</v>
      </c>
      <c r="L743" s="48"/>
      <c r="M743" s="2"/>
      <c r="N743" s="108" t="str">
        <f t="shared" si="41"/>
        <v>p734</v>
      </c>
      <c r="O743" s="48"/>
      <c r="P743" s="97"/>
    </row>
    <row r="744" spans="1:16" ht="14">
      <c r="A744" s="37"/>
      <c r="B744" s="37"/>
      <c r="C744" s="2"/>
      <c r="D744" s="108" t="str">
        <f t="shared" si="39"/>
        <v>a735</v>
      </c>
      <c r="E744" s="48"/>
      <c r="F744" s="2"/>
      <c r="G744" s="2"/>
      <c r="H744" s="108" t="str">
        <f t="shared" si="40"/>
        <v>c735</v>
      </c>
      <c r="I744" s="48"/>
      <c r="J744" s="2"/>
      <c r="K744" s="108" t="str">
        <f t="shared" si="32"/>
        <v>r735</v>
      </c>
      <c r="L744" s="48"/>
      <c r="M744" s="2"/>
      <c r="N744" s="108" t="str">
        <f t="shared" si="41"/>
        <v>p735</v>
      </c>
      <c r="O744" s="48"/>
      <c r="P744" s="97"/>
    </row>
    <row r="745" spans="1:16" ht="14">
      <c r="A745" s="37"/>
      <c r="B745" s="37"/>
      <c r="C745" s="2"/>
      <c r="D745" s="108" t="str">
        <f t="shared" si="39"/>
        <v>a736</v>
      </c>
      <c r="E745" s="48"/>
      <c r="F745" s="2"/>
      <c r="G745" s="2"/>
      <c r="H745" s="108" t="str">
        <f t="shared" si="40"/>
        <v>c736</v>
      </c>
      <c r="I745" s="48"/>
      <c r="J745" s="2"/>
      <c r="K745" s="108" t="str">
        <f t="shared" si="32"/>
        <v>r736</v>
      </c>
      <c r="L745" s="48"/>
      <c r="M745" s="2"/>
      <c r="N745" s="108" t="str">
        <f t="shared" si="41"/>
        <v>p736</v>
      </c>
      <c r="O745" s="48"/>
      <c r="P745" s="97"/>
    </row>
    <row r="746" spans="1:16" ht="14">
      <c r="A746" s="37"/>
      <c r="B746" s="37"/>
      <c r="C746" s="2"/>
      <c r="D746" s="108" t="str">
        <f t="shared" si="39"/>
        <v>a737</v>
      </c>
      <c r="E746" s="48"/>
      <c r="F746" s="2"/>
      <c r="G746" s="2"/>
      <c r="H746" s="108" t="str">
        <f t="shared" si="40"/>
        <v>c737</v>
      </c>
      <c r="I746" s="48"/>
      <c r="J746" s="2"/>
      <c r="K746" s="108" t="str">
        <f t="shared" si="32"/>
        <v>r737</v>
      </c>
      <c r="L746" s="48"/>
      <c r="M746" s="2"/>
      <c r="N746" s="108" t="str">
        <f t="shared" si="41"/>
        <v>p737</v>
      </c>
      <c r="O746" s="48"/>
      <c r="P746" s="97"/>
    </row>
    <row r="747" spans="1:16" ht="14">
      <c r="A747" s="37"/>
      <c r="B747" s="37"/>
      <c r="C747" s="2"/>
      <c r="D747" s="108" t="str">
        <f t="shared" si="39"/>
        <v>a738</v>
      </c>
      <c r="E747" s="48"/>
      <c r="F747" s="2"/>
      <c r="G747" s="2"/>
      <c r="H747" s="108" t="str">
        <f t="shared" si="40"/>
        <v>c738</v>
      </c>
      <c r="I747" s="48"/>
      <c r="J747" s="2"/>
      <c r="K747" s="108" t="str">
        <f t="shared" si="32"/>
        <v>r738</v>
      </c>
      <c r="L747" s="48"/>
      <c r="M747" s="2"/>
      <c r="N747" s="108" t="str">
        <f t="shared" si="41"/>
        <v>p738</v>
      </c>
      <c r="O747" s="48"/>
      <c r="P747" s="97"/>
    </row>
    <row r="748" spans="1:16" ht="14">
      <c r="A748" s="37"/>
      <c r="B748" s="37"/>
      <c r="C748" s="2"/>
      <c r="D748" s="108" t="str">
        <f t="shared" si="39"/>
        <v>a739</v>
      </c>
      <c r="E748" s="48"/>
      <c r="F748" s="2"/>
      <c r="G748" s="2"/>
      <c r="H748" s="108" t="str">
        <f t="shared" si="40"/>
        <v>c739</v>
      </c>
      <c r="I748" s="48"/>
      <c r="J748" s="2"/>
      <c r="K748" s="108" t="str">
        <f t="shared" si="32"/>
        <v>r739</v>
      </c>
      <c r="L748" s="48"/>
      <c r="M748" s="2"/>
      <c r="N748" s="108" t="str">
        <f t="shared" si="41"/>
        <v>p739</v>
      </c>
      <c r="O748" s="48"/>
      <c r="P748" s="97"/>
    </row>
    <row r="749" spans="1:16" ht="14">
      <c r="A749" s="37"/>
      <c r="B749" s="37"/>
      <c r="C749" s="2"/>
      <c r="D749" s="108" t="str">
        <f t="shared" si="39"/>
        <v>a740</v>
      </c>
      <c r="E749" s="48"/>
      <c r="F749" s="2"/>
      <c r="G749" s="2"/>
      <c r="H749" s="108" t="str">
        <f t="shared" si="40"/>
        <v>c740</v>
      </c>
      <c r="I749" s="48"/>
      <c r="J749" s="2"/>
      <c r="K749" s="108" t="str">
        <f t="shared" si="32"/>
        <v>r740</v>
      </c>
      <c r="L749" s="48"/>
      <c r="M749" s="2"/>
      <c r="N749" s="108" t="str">
        <f t="shared" si="41"/>
        <v>p740</v>
      </c>
      <c r="O749" s="48"/>
      <c r="P749" s="97"/>
    </row>
    <row r="750" spans="1:16" ht="14">
      <c r="A750" s="37"/>
      <c r="B750" s="37"/>
      <c r="C750" s="2"/>
      <c r="D750" s="108" t="str">
        <f t="shared" si="39"/>
        <v>a741</v>
      </c>
      <c r="E750" s="48"/>
      <c r="F750" s="2"/>
      <c r="G750" s="2"/>
      <c r="H750" s="108" t="str">
        <f t="shared" si="40"/>
        <v>c741</v>
      </c>
      <c r="I750" s="48"/>
      <c r="J750" s="2"/>
      <c r="K750" s="108" t="str">
        <f t="shared" si="32"/>
        <v>r741</v>
      </c>
      <c r="L750" s="48"/>
      <c r="M750" s="2"/>
      <c r="N750" s="108" t="str">
        <f t="shared" si="41"/>
        <v>p741</v>
      </c>
      <c r="O750" s="48"/>
      <c r="P750" s="97"/>
    </row>
    <row r="751" spans="1:16" ht="14">
      <c r="A751" s="37"/>
      <c r="B751" s="37"/>
      <c r="C751" s="2"/>
      <c r="D751" s="108" t="str">
        <f t="shared" si="39"/>
        <v>a742</v>
      </c>
      <c r="E751" s="48"/>
      <c r="F751" s="2"/>
      <c r="G751" s="2"/>
      <c r="H751" s="108" t="str">
        <f t="shared" si="40"/>
        <v>c742</v>
      </c>
      <c r="I751" s="48"/>
      <c r="J751" s="2"/>
      <c r="K751" s="108" t="str">
        <f t="shared" si="32"/>
        <v>r742</v>
      </c>
      <c r="L751" s="48"/>
      <c r="M751" s="2"/>
      <c r="N751" s="108" t="str">
        <f t="shared" si="41"/>
        <v>p742</v>
      </c>
      <c r="O751" s="48"/>
      <c r="P751" s="97"/>
    </row>
    <row r="752" spans="1:16" ht="14">
      <c r="A752" s="37"/>
      <c r="B752" s="37"/>
      <c r="C752" s="2"/>
      <c r="D752" s="108" t="str">
        <f t="shared" si="39"/>
        <v>a743</v>
      </c>
      <c r="E752" s="48"/>
      <c r="F752" s="2"/>
      <c r="G752" s="2"/>
      <c r="H752" s="108" t="str">
        <f t="shared" si="40"/>
        <v>c743</v>
      </c>
      <c r="I752" s="48"/>
      <c r="J752" s="2"/>
      <c r="K752" s="108" t="str">
        <f t="shared" si="32"/>
        <v>r743</v>
      </c>
      <c r="L752" s="48"/>
      <c r="M752" s="2"/>
      <c r="N752" s="108" t="str">
        <f t="shared" si="41"/>
        <v>p743</v>
      </c>
      <c r="O752" s="48"/>
      <c r="P752" s="97"/>
    </row>
    <row r="753" spans="1:16" ht="14">
      <c r="A753" s="37"/>
      <c r="B753" s="37"/>
      <c r="C753" s="2"/>
      <c r="D753" s="108" t="str">
        <f t="shared" si="39"/>
        <v>a744</v>
      </c>
      <c r="E753" s="48"/>
      <c r="F753" s="2"/>
      <c r="G753" s="2"/>
      <c r="H753" s="108" t="str">
        <f t="shared" si="40"/>
        <v>c744</v>
      </c>
      <c r="I753" s="48"/>
      <c r="J753" s="2"/>
      <c r="K753" s="108" t="str">
        <f t="shared" si="32"/>
        <v>r744</v>
      </c>
      <c r="L753" s="48"/>
      <c r="M753" s="2"/>
      <c r="N753" s="108" t="str">
        <f t="shared" si="41"/>
        <v>p744</v>
      </c>
      <c r="O753" s="48"/>
      <c r="P753" s="97"/>
    </row>
    <row r="754" spans="1:16" ht="14">
      <c r="A754" s="37"/>
      <c r="B754" s="37"/>
      <c r="C754" s="2"/>
      <c r="D754" s="108" t="str">
        <f t="shared" si="39"/>
        <v>a745</v>
      </c>
      <c r="E754" s="48"/>
      <c r="F754" s="2"/>
      <c r="G754" s="2"/>
      <c r="H754" s="108" t="str">
        <f t="shared" si="40"/>
        <v>c745</v>
      </c>
      <c r="I754" s="48"/>
      <c r="J754" s="2"/>
      <c r="K754" s="108" t="str">
        <f t="shared" si="32"/>
        <v>r745</v>
      </c>
      <c r="L754" s="48"/>
      <c r="M754" s="2"/>
      <c r="N754" s="108" t="str">
        <f t="shared" si="41"/>
        <v>p745</v>
      </c>
      <c r="O754" s="48"/>
      <c r="P754" s="97"/>
    </row>
    <row r="755" spans="1:16" ht="14">
      <c r="A755" s="37"/>
      <c r="B755" s="37"/>
      <c r="C755" s="2"/>
      <c r="D755" s="108" t="str">
        <f t="shared" si="39"/>
        <v>a746</v>
      </c>
      <c r="E755" s="48"/>
      <c r="F755" s="2"/>
      <c r="G755" s="2"/>
      <c r="H755" s="108" t="str">
        <f t="shared" si="40"/>
        <v>c746</v>
      </c>
      <c r="I755" s="48"/>
      <c r="J755" s="2"/>
      <c r="K755" s="108" t="str">
        <f t="shared" si="32"/>
        <v>r746</v>
      </c>
      <c r="L755" s="48"/>
      <c r="M755" s="2"/>
      <c r="N755" s="108" t="str">
        <f t="shared" si="41"/>
        <v>p746</v>
      </c>
      <c r="O755" s="48"/>
      <c r="P755" s="97"/>
    </row>
    <row r="756" spans="1:16" ht="14">
      <c r="A756" s="37"/>
      <c r="B756" s="37"/>
      <c r="C756" s="2"/>
      <c r="D756" s="108" t="str">
        <f t="shared" si="39"/>
        <v>a747</v>
      </c>
      <c r="E756" s="48"/>
      <c r="F756" s="2"/>
      <c r="G756" s="2"/>
      <c r="H756" s="108" t="str">
        <f t="shared" si="40"/>
        <v>c747</v>
      </c>
      <c r="I756" s="48"/>
      <c r="J756" s="2"/>
      <c r="K756" s="108" t="str">
        <f t="shared" si="32"/>
        <v>r747</v>
      </c>
      <c r="L756" s="48"/>
      <c r="M756" s="2"/>
      <c r="N756" s="108" t="str">
        <f t="shared" si="41"/>
        <v>p747</v>
      </c>
      <c r="O756" s="48"/>
      <c r="P756" s="97"/>
    </row>
    <row r="757" spans="1:16" ht="14">
      <c r="A757" s="37"/>
      <c r="B757" s="37"/>
      <c r="C757" s="2"/>
      <c r="D757" s="108" t="str">
        <f t="shared" si="39"/>
        <v>a748</v>
      </c>
      <c r="E757" s="48"/>
      <c r="F757" s="2"/>
      <c r="G757" s="2"/>
      <c r="H757" s="108" t="str">
        <f t="shared" si="40"/>
        <v>c748</v>
      </c>
      <c r="I757" s="48"/>
      <c r="J757" s="2"/>
      <c r="K757" s="108" t="str">
        <f t="shared" si="32"/>
        <v>r748</v>
      </c>
      <c r="L757" s="48"/>
      <c r="M757" s="2"/>
      <c r="N757" s="108" t="str">
        <f t="shared" si="41"/>
        <v>p748</v>
      </c>
      <c r="O757" s="48"/>
      <c r="P757" s="97"/>
    </row>
    <row r="758" spans="1:16" ht="14">
      <c r="A758" s="37"/>
      <c r="B758" s="37"/>
      <c r="C758" s="2"/>
      <c r="D758" s="108" t="str">
        <f t="shared" si="39"/>
        <v>a749</v>
      </c>
      <c r="E758" s="48"/>
      <c r="F758" s="2"/>
      <c r="G758" s="2"/>
      <c r="H758" s="108" t="str">
        <f t="shared" si="40"/>
        <v>c749</v>
      </c>
      <c r="I758" s="48"/>
      <c r="J758" s="2"/>
      <c r="K758" s="108" t="str">
        <f t="shared" si="32"/>
        <v>r749</v>
      </c>
      <c r="L758" s="48"/>
      <c r="M758" s="2"/>
      <c r="N758" s="108" t="str">
        <f t="shared" si="41"/>
        <v>p749</v>
      </c>
      <c r="O758" s="48"/>
      <c r="P758" s="97"/>
    </row>
    <row r="759" spans="1:16" ht="14">
      <c r="A759" s="37"/>
      <c r="B759" s="37"/>
      <c r="C759" s="2"/>
      <c r="D759" s="108" t="str">
        <f t="shared" si="39"/>
        <v>a750</v>
      </c>
      <c r="E759" s="48"/>
      <c r="F759" s="2"/>
      <c r="G759" s="2"/>
      <c r="H759" s="108" t="str">
        <f t="shared" si="40"/>
        <v>c750</v>
      </c>
      <c r="I759" s="48"/>
      <c r="J759" s="2"/>
      <c r="K759" s="108" t="str">
        <f t="shared" si="32"/>
        <v>r750</v>
      </c>
      <c r="L759" s="48"/>
      <c r="M759" s="2"/>
      <c r="N759" s="108" t="str">
        <f t="shared" si="41"/>
        <v>p750</v>
      </c>
      <c r="O759" s="48"/>
      <c r="P759" s="97"/>
    </row>
    <row r="760" spans="1:16" ht="14">
      <c r="A760" s="37"/>
      <c r="B760" s="37"/>
      <c r="C760" s="2"/>
      <c r="D760" s="108" t="str">
        <f t="shared" si="39"/>
        <v>a751</v>
      </c>
      <c r="E760" s="48"/>
      <c r="F760" s="2"/>
      <c r="G760" s="2"/>
      <c r="H760" s="108" t="str">
        <f t="shared" si="40"/>
        <v>c751</v>
      </c>
      <c r="I760" s="48"/>
      <c r="J760" s="2"/>
      <c r="K760" s="108" t="str">
        <f t="shared" si="32"/>
        <v>r751</v>
      </c>
      <c r="L760" s="48"/>
      <c r="M760" s="2"/>
      <c r="N760" s="108" t="str">
        <f t="shared" si="41"/>
        <v>p751</v>
      </c>
      <c r="O760" s="48"/>
      <c r="P760" s="97"/>
    </row>
    <row r="761" spans="1:16" ht="14">
      <c r="A761" s="37"/>
      <c r="B761" s="37"/>
      <c r="C761" s="2"/>
      <c r="D761" s="108" t="str">
        <f t="shared" si="39"/>
        <v>a752</v>
      </c>
      <c r="E761" s="48"/>
      <c r="F761" s="2"/>
      <c r="G761" s="2"/>
      <c r="H761" s="108" t="str">
        <f t="shared" si="40"/>
        <v>c752</v>
      </c>
      <c r="I761" s="48"/>
      <c r="J761" s="2"/>
      <c r="K761" s="108" t="str">
        <f t="shared" si="32"/>
        <v>r752</v>
      </c>
      <c r="L761" s="48"/>
      <c r="M761" s="2"/>
      <c r="N761" s="108" t="str">
        <f t="shared" si="41"/>
        <v>p752</v>
      </c>
      <c r="O761" s="48"/>
      <c r="P761" s="97"/>
    </row>
    <row r="762" spans="1:16" ht="14">
      <c r="A762" s="37"/>
      <c r="B762" s="37"/>
      <c r="C762" s="2"/>
      <c r="D762" s="108" t="str">
        <f t="shared" si="39"/>
        <v>a753</v>
      </c>
      <c r="E762" s="48"/>
      <c r="F762" s="2"/>
      <c r="G762" s="2"/>
      <c r="H762" s="108" t="str">
        <f t="shared" si="40"/>
        <v>c753</v>
      </c>
      <c r="I762" s="48"/>
      <c r="J762" s="2"/>
      <c r="K762" s="108" t="str">
        <f t="shared" si="32"/>
        <v>r753</v>
      </c>
      <c r="L762" s="48"/>
      <c r="M762" s="2"/>
      <c r="N762" s="108" t="str">
        <f t="shared" si="41"/>
        <v>p753</v>
      </c>
      <c r="O762" s="48"/>
      <c r="P762" s="97"/>
    </row>
    <row r="763" spans="1:16" ht="14">
      <c r="A763" s="37"/>
      <c r="B763" s="37"/>
      <c r="C763" s="2"/>
      <c r="D763" s="108" t="str">
        <f t="shared" si="39"/>
        <v>a754</v>
      </c>
      <c r="E763" s="48"/>
      <c r="F763" s="2"/>
      <c r="G763" s="2"/>
      <c r="H763" s="108" t="str">
        <f t="shared" si="40"/>
        <v>c754</v>
      </c>
      <c r="I763" s="48"/>
      <c r="J763" s="2"/>
      <c r="K763" s="108" t="str">
        <f t="shared" si="32"/>
        <v>r754</v>
      </c>
      <c r="L763" s="48"/>
      <c r="M763" s="2"/>
      <c r="N763" s="108" t="str">
        <f t="shared" si="41"/>
        <v>p754</v>
      </c>
      <c r="O763" s="48"/>
      <c r="P763" s="97"/>
    </row>
    <row r="764" spans="1:16" ht="14">
      <c r="A764" s="37"/>
      <c r="B764" s="37"/>
      <c r="C764" s="2"/>
      <c r="D764" s="108" t="str">
        <f t="shared" si="39"/>
        <v>a755</v>
      </c>
      <c r="E764" s="48"/>
      <c r="F764" s="2"/>
      <c r="G764" s="2"/>
      <c r="H764" s="108" t="str">
        <f t="shared" si="40"/>
        <v>c755</v>
      </c>
      <c r="I764" s="48"/>
      <c r="J764" s="2"/>
      <c r="K764" s="108" t="str">
        <f t="shared" si="32"/>
        <v>r755</v>
      </c>
      <c r="L764" s="48"/>
      <c r="M764" s="2"/>
      <c r="N764" s="108" t="str">
        <f t="shared" si="41"/>
        <v>p755</v>
      </c>
      <c r="O764" s="48"/>
      <c r="P764" s="97"/>
    </row>
    <row r="765" spans="1:16" ht="14">
      <c r="A765" s="37"/>
      <c r="B765" s="37"/>
      <c r="C765" s="2"/>
      <c r="D765" s="108" t="str">
        <f t="shared" si="39"/>
        <v>a756</v>
      </c>
      <c r="E765" s="48"/>
      <c r="F765" s="2"/>
      <c r="G765" s="2"/>
      <c r="H765" s="108" t="str">
        <f t="shared" si="40"/>
        <v>c756</v>
      </c>
      <c r="I765" s="48"/>
      <c r="J765" s="2"/>
      <c r="K765" s="108" t="str">
        <f t="shared" si="32"/>
        <v>r756</v>
      </c>
      <c r="L765" s="48"/>
      <c r="M765" s="2"/>
      <c r="N765" s="108" t="str">
        <f t="shared" si="41"/>
        <v>p756</v>
      </c>
      <c r="O765" s="48"/>
      <c r="P765" s="97"/>
    </row>
    <row r="766" spans="1:16" ht="14">
      <c r="A766" s="37"/>
      <c r="B766" s="37"/>
      <c r="C766" s="2"/>
      <c r="D766" s="108" t="str">
        <f t="shared" si="39"/>
        <v>a757</v>
      </c>
      <c r="E766" s="48"/>
      <c r="F766" s="2"/>
      <c r="G766" s="2"/>
      <c r="H766" s="108" t="str">
        <f t="shared" si="40"/>
        <v>c757</v>
      </c>
      <c r="I766" s="48"/>
      <c r="J766" s="2"/>
      <c r="K766" s="108" t="str">
        <f t="shared" si="32"/>
        <v>r757</v>
      </c>
      <c r="L766" s="48"/>
      <c r="M766" s="2"/>
      <c r="N766" s="108" t="str">
        <f t="shared" si="41"/>
        <v>p757</v>
      </c>
      <c r="O766" s="48"/>
      <c r="P766" s="97"/>
    </row>
    <row r="767" spans="1:16" ht="14">
      <c r="A767" s="37"/>
      <c r="B767" s="37"/>
      <c r="C767" s="2"/>
      <c r="D767" s="108" t="str">
        <f t="shared" si="39"/>
        <v>a758</v>
      </c>
      <c r="E767" s="48"/>
      <c r="F767" s="2"/>
      <c r="G767" s="2"/>
      <c r="H767" s="108" t="str">
        <f t="shared" si="40"/>
        <v>c758</v>
      </c>
      <c r="I767" s="48"/>
      <c r="J767" s="2"/>
      <c r="K767" s="108" t="str">
        <f t="shared" si="32"/>
        <v>r758</v>
      </c>
      <c r="L767" s="48"/>
      <c r="M767" s="2"/>
      <c r="N767" s="108" t="str">
        <f t="shared" si="41"/>
        <v>p758</v>
      </c>
      <c r="O767" s="48"/>
      <c r="P767" s="97"/>
    </row>
    <row r="768" spans="1:16" ht="14">
      <c r="A768" s="37"/>
      <c r="B768" s="37"/>
      <c r="C768" s="2"/>
      <c r="D768" s="108" t="str">
        <f t="shared" si="39"/>
        <v>a759</v>
      </c>
      <c r="E768" s="48"/>
      <c r="F768" s="2"/>
      <c r="G768" s="2"/>
      <c r="H768" s="108" t="str">
        <f t="shared" si="40"/>
        <v>c759</v>
      </c>
      <c r="I768" s="48"/>
      <c r="J768" s="2"/>
      <c r="K768" s="108" t="str">
        <f t="shared" si="32"/>
        <v>r759</v>
      </c>
      <c r="L768" s="48"/>
      <c r="M768" s="2"/>
      <c r="N768" s="108" t="str">
        <f t="shared" si="41"/>
        <v>p759</v>
      </c>
      <c r="O768" s="48"/>
      <c r="P768" s="97"/>
    </row>
    <row r="769" spans="1:16" ht="14">
      <c r="A769" s="37"/>
      <c r="B769" s="37"/>
      <c r="C769" s="2"/>
      <c r="D769" s="108" t="str">
        <f t="shared" si="39"/>
        <v>a760</v>
      </c>
      <c r="E769" s="48"/>
      <c r="F769" s="2"/>
      <c r="G769" s="2"/>
      <c r="H769" s="108" t="str">
        <f t="shared" si="40"/>
        <v>c760</v>
      </c>
      <c r="I769" s="48"/>
      <c r="J769" s="2"/>
      <c r="K769" s="108" t="str">
        <f t="shared" si="32"/>
        <v>r760</v>
      </c>
      <c r="L769" s="48"/>
      <c r="M769" s="2"/>
      <c r="N769" s="108" t="str">
        <f t="shared" si="41"/>
        <v>p760</v>
      </c>
      <c r="O769" s="48"/>
      <c r="P769" s="97"/>
    </row>
    <row r="770" spans="1:16" ht="14">
      <c r="A770" s="37"/>
      <c r="B770" s="37"/>
      <c r="C770" s="2"/>
      <c r="D770" s="108" t="str">
        <f t="shared" si="39"/>
        <v>a761</v>
      </c>
      <c r="E770" s="48"/>
      <c r="F770" s="2"/>
      <c r="G770" s="2"/>
      <c r="H770" s="108" t="str">
        <f t="shared" si="40"/>
        <v>c761</v>
      </c>
      <c r="I770" s="48"/>
      <c r="J770" s="2"/>
      <c r="K770" s="108" t="str">
        <f t="shared" si="32"/>
        <v>r761</v>
      </c>
      <c r="L770" s="48"/>
      <c r="M770" s="2"/>
      <c r="N770" s="108" t="str">
        <f t="shared" si="41"/>
        <v>p761</v>
      </c>
      <c r="O770" s="48"/>
      <c r="P770" s="97"/>
    </row>
    <row r="771" spans="1:16" ht="14">
      <c r="A771" s="37"/>
      <c r="B771" s="37"/>
      <c r="C771" s="2"/>
      <c r="D771" s="108" t="str">
        <f t="shared" si="39"/>
        <v>a762</v>
      </c>
      <c r="E771" s="48"/>
      <c r="F771" s="2"/>
      <c r="G771" s="2"/>
      <c r="H771" s="108" t="str">
        <f t="shared" si="40"/>
        <v>c762</v>
      </c>
      <c r="I771" s="48"/>
      <c r="J771" s="2"/>
      <c r="K771" s="108" t="str">
        <f t="shared" si="32"/>
        <v>r762</v>
      </c>
      <c r="L771" s="48"/>
      <c r="M771" s="2"/>
      <c r="N771" s="108" t="str">
        <f t="shared" si="41"/>
        <v>p762</v>
      </c>
      <c r="O771" s="48"/>
      <c r="P771" s="97"/>
    </row>
    <row r="772" spans="1:16" ht="14">
      <c r="A772" s="37"/>
      <c r="B772" s="37"/>
      <c r="C772" s="2"/>
      <c r="D772" s="108" t="str">
        <f t="shared" si="39"/>
        <v>a763</v>
      </c>
      <c r="E772" s="48"/>
      <c r="F772" s="2"/>
      <c r="G772" s="2"/>
      <c r="H772" s="108" t="str">
        <f t="shared" si="40"/>
        <v>c763</v>
      </c>
      <c r="I772" s="48"/>
      <c r="J772" s="2"/>
      <c r="K772" s="108" t="str">
        <f t="shared" si="32"/>
        <v>r763</v>
      </c>
      <c r="L772" s="48"/>
      <c r="M772" s="2"/>
      <c r="N772" s="108" t="str">
        <f t="shared" si="41"/>
        <v>p763</v>
      </c>
      <c r="O772" s="48"/>
      <c r="P772" s="97"/>
    </row>
    <row r="773" spans="1:16" ht="14">
      <c r="A773" s="37"/>
      <c r="B773" s="37"/>
      <c r="C773" s="2"/>
      <c r="D773" s="108" t="str">
        <f t="shared" si="39"/>
        <v>a764</v>
      </c>
      <c r="E773" s="48"/>
      <c r="F773" s="2"/>
      <c r="G773" s="2"/>
      <c r="H773" s="108" t="str">
        <f t="shared" si="40"/>
        <v>c764</v>
      </c>
      <c r="I773" s="48"/>
      <c r="J773" s="2"/>
      <c r="K773" s="108" t="str">
        <f t="shared" si="32"/>
        <v>r764</v>
      </c>
      <c r="L773" s="48"/>
      <c r="M773" s="2"/>
      <c r="N773" s="108" t="str">
        <f t="shared" si="41"/>
        <v>p764</v>
      </c>
      <c r="O773" s="48"/>
      <c r="P773" s="97"/>
    </row>
    <row r="774" spans="1:16" ht="14">
      <c r="A774" s="37"/>
      <c r="B774" s="37"/>
      <c r="C774" s="2"/>
      <c r="D774" s="108" t="str">
        <f t="shared" si="39"/>
        <v>a765</v>
      </c>
      <c r="E774" s="48"/>
      <c r="F774" s="2"/>
      <c r="G774" s="2"/>
      <c r="H774" s="108" t="str">
        <f t="shared" si="40"/>
        <v>c765</v>
      </c>
      <c r="I774" s="48"/>
      <c r="J774" s="2"/>
      <c r="K774" s="108" t="str">
        <f t="shared" si="32"/>
        <v>r765</v>
      </c>
      <c r="L774" s="48"/>
      <c r="M774" s="2"/>
      <c r="N774" s="108" t="str">
        <f t="shared" si="41"/>
        <v>p765</v>
      </c>
      <c r="O774" s="48"/>
      <c r="P774" s="97"/>
    </row>
    <row r="775" spans="1:16" ht="14">
      <c r="A775" s="37"/>
      <c r="B775" s="37"/>
      <c r="C775" s="2"/>
      <c r="D775" s="108" t="str">
        <f t="shared" si="39"/>
        <v>a766</v>
      </c>
      <c r="E775" s="48"/>
      <c r="F775" s="2"/>
      <c r="G775" s="2"/>
      <c r="H775" s="108" t="str">
        <f t="shared" si="40"/>
        <v>c766</v>
      </c>
      <c r="I775" s="48"/>
      <c r="J775" s="2"/>
      <c r="K775" s="108" t="str">
        <f t="shared" si="32"/>
        <v>r766</v>
      </c>
      <c r="L775" s="48"/>
      <c r="M775" s="2"/>
      <c r="N775" s="108" t="str">
        <f t="shared" si="41"/>
        <v>p766</v>
      </c>
      <c r="O775" s="48"/>
      <c r="P775" s="97"/>
    </row>
    <row r="776" spans="1:16" ht="14">
      <c r="A776" s="37"/>
      <c r="B776" s="37"/>
      <c r="C776" s="2"/>
      <c r="D776" s="108" t="str">
        <f t="shared" si="39"/>
        <v>a767</v>
      </c>
      <c r="E776" s="48"/>
      <c r="F776" s="2"/>
      <c r="G776" s="2"/>
      <c r="H776" s="108" t="str">
        <f t="shared" si="40"/>
        <v>c767</v>
      </c>
      <c r="I776" s="48"/>
      <c r="J776" s="2"/>
      <c r="K776" s="108" t="str">
        <f t="shared" si="32"/>
        <v>r767</v>
      </c>
      <c r="L776" s="48"/>
      <c r="M776" s="2"/>
      <c r="N776" s="108" t="str">
        <f t="shared" si="41"/>
        <v>p767</v>
      </c>
      <c r="O776" s="48"/>
      <c r="P776" s="97"/>
    </row>
    <row r="777" spans="1:16" ht="14">
      <c r="A777" s="37"/>
      <c r="B777" s="37"/>
      <c r="C777" s="2"/>
      <c r="D777" s="108" t="str">
        <f t="shared" si="39"/>
        <v>a768</v>
      </c>
      <c r="E777" s="48"/>
      <c r="F777" s="2"/>
      <c r="G777" s="2"/>
      <c r="H777" s="108" t="str">
        <f t="shared" si="40"/>
        <v>c768</v>
      </c>
      <c r="I777" s="48"/>
      <c r="J777" s="2"/>
      <c r="K777" s="108" t="str">
        <f t="shared" si="32"/>
        <v>r768</v>
      </c>
      <c r="L777" s="48"/>
      <c r="M777" s="2"/>
      <c r="N777" s="108" t="str">
        <f t="shared" si="41"/>
        <v>p768</v>
      </c>
      <c r="O777" s="48"/>
      <c r="P777" s="97"/>
    </row>
    <row r="778" spans="1:16" ht="14">
      <c r="A778" s="37"/>
      <c r="B778" s="37"/>
      <c r="C778" s="2"/>
      <c r="D778" s="108" t="str">
        <f t="shared" si="39"/>
        <v>a769</v>
      </c>
      <c r="E778" s="48"/>
      <c r="F778" s="2"/>
      <c r="G778" s="2"/>
      <c r="H778" s="108" t="str">
        <f t="shared" si="40"/>
        <v>c769</v>
      </c>
      <c r="I778" s="48"/>
      <c r="J778" s="2"/>
      <c r="K778" s="108" t="str">
        <f t="shared" si="32"/>
        <v>r769</v>
      </c>
      <c r="L778" s="48"/>
      <c r="M778" s="2"/>
      <c r="N778" s="108" t="str">
        <f t="shared" si="41"/>
        <v>p769</v>
      </c>
      <c r="O778" s="48"/>
      <c r="P778" s="97"/>
    </row>
    <row r="779" spans="1:16" ht="14">
      <c r="A779" s="37"/>
      <c r="B779" s="37"/>
      <c r="C779" s="2"/>
      <c r="D779" s="108" t="str">
        <f t="shared" ref="D779:D842" si="42">"a"&amp;ROW()-9</f>
        <v>a770</v>
      </c>
      <c r="E779" s="48"/>
      <c r="F779" s="2"/>
      <c r="G779" s="2"/>
      <c r="H779" s="108" t="str">
        <f t="shared" ref="H779:H842" si="43">"c"&amp;ROW()-9</f>
        <v>c770</v>
      </c>
      <c r="I779" s="48"/>
      <c r="J779" s="2"/>
      <c r="K779" s="108" t="str">
        <f t="shared" si="32"/>
        <v>r770</v>
      </c>
      <c r="L779" s="48"/>
      <c r="M779" s="2"/>
      <c r="N779" s="108" t="str">
        <f t="shared" ref="N779:N842" si="44">"p"&amp;ROW()-9</f>
        <v>p770</v>
      </c>
      <c r="O779" s="48"/>
      <c r="P779" s="97"/>
    </row>
    <row r="780" spans="1:16" ht="14">
      <c r="A780" s="37"/>
      <c r="B780" s="37"/>
      <c r="C780" s="2"/>
      <c r="D780" s="108" t="str">
        <f t="shared" si="42"/>
        <v>a771</v>
      </c>
      <c r="E780" s="48"/>
      <c r="F780" s="2"/>
      <c r="G780" s="2"/>
      <c r="H780" s="108" t="str">
        <f t="shared" si="43"/>
        <v>c771</v>
      </c>
      <c r="I780" s="48"/>
      <c r="J780" s="2"/>
      <c r="K780" s="108" t="str">
        <f t="shared" si="32"/>
        <v>r771</v>
      </c>
      <c r="L780" s="48"/>
      <c r="M780" s="2"/>
      <c r="N780" s="108" t="str">
        <f t="shared" si="44"/>
        <v>p771</v>
      </c>
      <c r="O780" s="48"/>
      <c r="P780" s="97"/>
    </row>
    <row r="781" spans="1:16" ht="14">
      <c r="A781" s="37"/>
      <c r="B781" s="37"/>
      <c r="C781" s="2"/>
      <c r="D781" s="108" t="str">
        <f t="shared" si="42"/>
        <v>a772</v>
      </c>
      <c r="E781" s="48"/>
      <c r="F781" s="2"/>
      <c r="G781" s="2"/>
      <c r="H781" s="108" t="str">
        <f t="shared" si="43"/>
        <v>c772</v>
      </c>
      <c r="I781" s="48"/>
      <c r="J781" s="2"/>
      <c r="K781" s="108" t="str">
        <f t="shared" si="32"/>
        <v>r772</v>
      </c>
      <c r="L781" s="48"/>
      <c r="M781" s="2"/>
      <c r="N781" s="108" t="str">
        <f t="shared" si="44"/>
        <v>p772</v>
      </c>
      <c r="O781" s="48"/>
      <c r="P781" s="97"/>
    </row>
    <row r="782" spans="1:16" ht="14">
      <c r="A782" s="37"/>
      <c r="B782" s="37"/>
      <c r="C782" s="2"/>
      <c r="D782" s="108" t="str">
        <f t="shared" si="42"/>
        <v>a773</v>
      </c>
      <c r="E782" s="48"/>
      <c r="F782" s="2"/>
      <c r="G782" s="2"/>
      <c r="H782" s="108" t="str">
        <f t="shared" si="43"/>
        <v>c773</v>
      </c>
      <c r="I782" s="48"/>
      <c r="J782" s="2"/>
      <c r="K782" s="108" t="str">
        <f t="shared" si="32"/>
        <v>r773</v>
      </c>
      <c r="L782" s="48"/>
      <c r="M782" s="2"/>
      <c r="N782" s="108" t="str">
        <f t="shared" si="44"/>
        <v>p773</v>
      </c>
      <c r="O782" s="48"/>
      <c r="P782" s="97"/>
    </row>
    <row r="783" spans="1:16" ht="14">
      <c r="A783" s="37"/>
      <c r="B783" s="37"/>
      <c r="C783" s="2"/>
      <c r="D783" s="108" t="str">
        <f t="shared" si="42"/>
        <v>a774</v>
      </c>
      <c r="E783" s="48"/>
      <c r="F783" s="2"/>
      <c r="G783" s="2"/>
      <c r="H783" s="108" t="str">
        <f t="shared" si="43"/>
        <v>c774</v>
      </c>
      <c r="I783" s="48"/>
      <c r="J783" s="2"/>
      <c r="K783" s="108" t="str">
        <f t="shared" si="32"/>
        <v>r774</v>
      </c>
      <c r="L783" s="48"/>
      <c r="M783" s="2"/>
      <c r="N783" s="108" t="str">
        <f t="shared" si="44"/>
        <v>p774</v>
      </c>
      <c r="O783" s="48"/>
      <c r="P783" s="97"/>
    </row>
    <row r="784" spans="1:16" ht="14">
      <c r="A784" s="37"/>
      <c r="B784" s="37"/>
      <c r="C784" s="2"/>
      <c r="D784" s="108" t="str">
        <f t="shared" si="42"/>
        <v>a775</v>
      </c>
      <c r="E784" s="48"/>
      <c r="F784" s="2"/>
      <c r="G784" s="2"/>
      <c r="H784" s="108" t="str">
        <f t="shared" si="43"/>
        <v>c775</v>
      </c>
      <c r="I784" s="48"/>
      <c r="J784" s="2"/>
      <c r="K784" s="108" t="str">
        <f t="shared" si="32"/>
        <v>r775</v>
      </c>
      <c r="L784" s="48"/>
      <c r="M784" s="2"/>
      <c r="N784" s="108" t="str">
        <f t="shared" si="44"/>
        <v>p775</v>
      </c>
      <c r="O784" s="48"/>
      <c r="P784" s="97"/>
    </row>
    <row r="785" spans="1:16" ht="14">
      <c r="A785" s="37"/>
      <c r="B785" s="37"/>
      <c r="C785" s="2"/>
      <c r="D785" s="108" t="str">
        <f t="shared" si="42"/>
        <v>a776</v>
      </c>
      <c r="E785" s="48"/>
      <c r="F785" s="2"/>
      <c r="G785" s="2"/>
      <c r="H785" s="108" t="str">
        <f t="shared" si="43"/>
        <v>c776</v>
      </c>
      <c r="I785" s="48"/>
      <c r="J785" s="2"/>
      <c r="K785" s="108" t="str">
        <f t="shared" si="32"/>
        <v>r776</v>
      </c>
      <c r="L785" s="48"/>
      <c r="M785" s="2"/>
      <c r="N785" s="108" t="str">
        <f t="shared" si="44"/>
        <v>p776</v>
      </c>
      <c r="O785" s="48"/>
      <c r="P785" s="97"/>
    </row>
    <row r="786" spans="1:16" ht="14">
      <c r="A786" s="37"/>
      <c r="B786" s="37"/>
      <c r="C786" s="2"/>
      <c r="D786" s="108" t="str">
        <f t="shared" si="42"/>
        <v>a777</v>
      </c>
      <c r="E786" s="48"/>
      <c r="F786" s="2"/>
      <c r="G786" s="2"/>
      <c r="H786" s="108" t="str">
        <f t="shared" si="43"/>
        <v>c777</v>
      </c>
      <c r="I786" s="48"/>
      <c r="J786" s="2"/>
      <c r="K786" s="108" t="str">
        <f t="shared" si="32"/>
        <v>r777</v>
      </c>
      <c r="L786" s="48"/>
      <c r="M786" s="2"/>
      <c r="N786" s="108" t="str">
        <f t="shared" si="44"/>
        <v>p777</v>
      </c>
      <c r="O786" s="48"/>
      <c r="P786" s="97"/>
    </row>
    <row r="787" spans="1:16" ht="14">
      <c r="A787" s="37"/>
      <c r="B787" s="37"/>
      <c r="C787" s="2"/>
      <c r="D787" s="108" t="str">
        <f t="shared" si="42"/>
        <v>a778</v>
      </c>
      <c r="E787" s="48"/>
      <c r="F787" s="2"/>
      <c r="G787" s="2"/>
      <c r="H787" s="108" t="str">
        <f t="shared" si="43"/>
        <v>c778</v>
      </c>
      <c r="I787" s="48"/>
      <c r="J787" s="2"/>
      <c r="K787" s="108" t="str">
        <f t="shared" si="32"/>
        <v>r778</v>
      </c>
      <c r="L787" s="48"/>
      <c r="M787" s="2"/>
      <c r="N787" s="108" t="str">
        <f t="shared" si="44"/>
        <v>p778</v>
      </c>
      <c r="O787" s="48"/>
      <c r="P787" s="97"/>
    </row>
    <row r="788" spans="1:16" ht="14">
      <c r="A788" s="37"/>
      <c r="B788" s="37"/>
      <c r="C788" s="2"/>
      <c r="D788" s="108" t="str">
        <f t="shared" si="42"/>
        <v>a779</v>
      </c>
      <c r="E788" s="48"/>
      <c r="F788" s="2"/>
      <c r="G788" s="2"/>
      <c r="H788" s="108" t="str">
        <f t="shared" si="43"/>
        <v>c779</v>
      </c>
      <c r="I788" s="48"/>
      <c r="J788" s="2"/>
      <c r="K788" s="108" t="str">
        <f t="shared" si="32"/>
        <v>r779</v>
      </c>
      <c r="L788" s="48"/>
      <c r="M788" s="2"/>
      <c r="N788" s="108" t="str">
        <f t="shared" si="44"/>
        <v>p779</v>
      </c>
      <c r="O788" s="48"/>
      <c r="P788" s="97"/>
    </row>
    <row r="789" spans="1:16" ht="14">
      <c r="A789" s="37"/>
      <c r="B789" s="37"/>
      <c r="C789" s="2"/>
      <c r="D789" s="108" t="str">
        <f t="shared" si="42"/>
        <v>a780</v>
      </c>
      <c r="E789" s="48"/>
      <c r="F789" s="2"/>
      <c r="G789" s="2"/>
      <c r="H789" s="108" t="str">
        <f t="shared" si="43"/>
        <v>c780</v>
      </c>
      <c r="I789" s="48"/>
      <c r="J789" s="2"/>
      <c r="K789" s="108" t="str">
        <f t="shared" si="32"/>
        <v>r780</v>
      </c>
      <c r="L789" s="48"/>
      <c r="M789" s="2"/>
      <c r="N789" s="108" t="str">
        <f t="shared" si="44"/>
        <v>p780</v>
      </c>
      <c r="O789" s="48"/>
      <c r="P789" s="97"/>
    </row>
    <row r="790" spans="1:16" ht="14">
      <c r="A790" s="37"/>
      <c r="B790" s="37"/>
      <c r="C790" s="2"/>
      <c r="D790" s="108" t="str">
        <f t="shared" si="42"/>
        <v>a781</v>
      </c>
      <c r="E790" s="48"/>
      <c r="F790" s="2"/>
      <c r="G790" s="2"/>
      <c r="H790" s="108" t="str">
        <f t="shared" si="43"/>
        <v>c781</v>
      </c>
      <c r="I790" s="48"/>
      <c r="J790" s="2"/>
      <c r="K790" s="108" t="str">
        <f t="shared" si="32"/>
        <v>r781</v>
      </c>
      <c r="L790" s="48"/>
      <c r="M790" s="2"/>
      <c r="N790" s="108" t="str">
        <f t="shared" si="44"/>
        <v>p781</v>
      </c>
      <c r="O790" s="48"/>
      <c r="P790" s="97"/>
    </row>
    <row r="791" spans="1:16" ht="14">
      <c r="A791" s="37"/>
      <c r="B791" s="37"/>
      <c r="C791" s="2"/>
      <c r="D791" s="108" t="str">
        <f t="shared" si="42"/>
        <v>a782</v>
      </c>
      <c r="E791" s="48"/>
      <c r="F791" s="2"/>
      <c r="G791" s="2"/>
      <c r="H791" s="108" t="str">
        <f t="shared" si="43"/>
        <v>c782</v>
      </c>
      <c r="I791" s="48"/>
      <c r="J791" s="2"/>
      <c r="K791" s="108" t="str">
        <f t="shared" si="32"/>
        <v>r782</v>
      </c>
      <c r="L791" s="48"/>
      <c r="M791" s="2"/>
      <c r="N791" s="108" t="str">
        <f t="shared" si="44"/>
        <v>p782</v>
      </c>
      <c r="O791" s="48"/>
      <c r="P791" s="97"/>
    </row>
    <row r="792" spans="1:16" ht="14">
      <c r="A792" s="37"/>
      <c r="B792" s="37"/>
      <c r="C792" s="2"/>
      <c r="D792" s="108" t="str">
        <f t="shared" si="42"/>
        <v>a783</v>
      </c>
      <c r="E792" s="48"/>
      <c r="F792" s="2"/>
      <c r="G792" s="2"/>
      <c r="H792" s="108" t="str">
        <f t="shared" si="43"/>
        <v>c783</v>
      </c>
      <c r="I792" s="48"/>
      <c r="J792" s="2"/>
      <c r="K792" s="108" t="str">
        <f t="shared" si="32"/>
        <v>r783</v>
      </c>
      <c r="L792" s="48"/>
      <c r="M792" s="2"/>
      <c r="N792" s="108" t="str">
        <f t="shared" si="44"/>
        <v>p783</v>
      </c>
      <c r="O792" s="48"/>
      <c r="P792" s="97"/>
    </row>
    <row r="793" spans="1:16" ht="14">
      <c r="A793" s="37"/>
      <c r="B793" s="37"/>
      <c r="C793" s="2"/>
      <c r="D793" s="108" t="str">
        <f t="shared" si="42"/>
        <v>a784</v>
      </c>
      <c r="E793" s="48"/>
      <c r="F793" s="2"/>
      <c r="G793" s="2"/>
      <c r="H793" s="108" t="str">
        <f t="shared" si="43"/>
        <v>c784</v>
      </c>
      <c r="I793" s="48"/>
      <c r="J793" s="2"/>
      <c r="K793" s="108" t="str">
        <f t="shared" si="32"/>
        <v>r784</v>
      </c>
      <c r="L793" s="48"/>
      <c r="M793" s="2"/>
      <c r="N793" s="108" t="str">
        <f t="shared" si="44"/>
        <v>p784</v>
      </c>
      <c r="O793" s="48"/>
      <c r="P793" s="97"/>
    </row>
    <row r="794" spans="1:16" ht="14">
      <c r="A794" s="37"/>
      <c r="B794" s="37"/>
      <c r="C794" s="2"/>
      <c r="D794" s="108" t="str">
        <f t="shared" si="42"/>
        <v>a785</v>
      </c>
      <c r="E794" s="48"/>
      <c r="F794" s="2"/>
      <c r="G794" s="2"/>
      <c r="H794" s="108" t="str">
        <f t="shared" si="43"/>
        <v>c785</v>
      </c>
      <c r="I794" s="48"/>
      <c r="J794" s="2"/>
      <c r="K794" s="108" t="str">
        <f t="shared" si="32"/>
        <v>r785</v>
      </c>
      <c r="L794" s="48"/>
      <c r="M794" s="2"/>
      <c r="N794" s="108" t="str">
        <f t="shared" si="44"/>
        <v>p785</v>
      </c>
      <c r="O794" s="48"/>
      <c r="P794" s="97"/>
    </row>
    <row r="795" spans="1:16" ht="14">
      <c r="A795" s="37"/>
      <c r="B795" s="37"/>
      <c r="C795" s="2"/>
      <c r="D795" s="108" t="str">
        <f t="shared" si="42"/>
        <v>a786</v>
      </c>
      <c r="E795" s="48"/>
      <c r="F795" s="2"/>
      <c r="G795" s="2"/>
      <c r="H795" s="108" t="str">
        <f t="shared" si="43"/>
        <v>c786</v>
      </c>
      <c r="I795" s="48"/>
      <c r="J795" s="2"/>
      <c r="K795" s="108" t="str">
        <f t="shared" si="32"/>
        <v>r786</v>
      </c>
      <c r="L795" s="48"/>
      <c r="M795" s="2"/>
      <c r="N795" s="108" t="str">
        <f t="shared" si="44"/>
        <v>p786</v>
      </c>
      <c r="O795" s="48"/>
      <c r="P795" s="97"/>
    </row>
    <row r="796" spans="1:16" ht="14">
      <c r="A796" s="37"/>
      <c r="B796" s="37"/>
      <c r="C796" s="2"/>
      <c r="D796" s="108" t="str">
        <f t="shared" si="42"/>
        <v>a787</v>
      </c>
      <c r="E796" s="48"/>
      <c r="F796" s="2"/>
      <c r="G796" s="2"/>
      <c r="H796" s="108" t="str">
        <f t="shared" si="43"/>
        <v>c787</v>
      </c>
      <c r="I796" s="48"/>
      <c r="J796" s="2"/>
      <c r="K796" s="108" t="str">
        <f t="shared" si="32"/>
        <v>r787</v>
      </c>
      <c r="L796" s="48"/>
      <c r="M796" s="2"/>
      <c r="N796" s="108" t="str">
        <f t="shared" si="44"/>
        <v>p787</v>
      </c>
      <c r="O796" s="48"/>
      <c r="P796" s="97"/>
    </row>
    <row r="797" spans="1:16" ht="14">
      <c r="A797" s="37"/>
      <c r="B797" s="37"/>
      <c r="C797" s="2"/>
      <c r="D797" s="108" t="str">
        <f t="shared" si="42"/>
        <v>a788</v>
      </c>
      <c r="E797" s="48"/>
      <c r="F797" s="2"/>
      <c r="G797" s="2"/>
      <c r="H797" s="108" t="str">
        <f t="shared" si="43"/>
        <v>c788</v>
      </c>
      <c r="I797" s="48"/>
      <c r="J797" s="2"/>
      <c r="K797" s="108" t="str">
        <f t="shared" si="32"/>
        <v>r788</v>
      </c>
      <c r="L797" s="48"/>
      <c r="M797" s="2"/>
      <c r="N797" s="108" t="str">
        <f t="shared" si="44"/>
        <v>p788</v>
      </c>
      <c r="O797" s="48"/>
      <c r="P797" s="97"/>
    </row>
    <row r="798" spans="1:16" ht="14">
      <c r="A798" s="37"/>
      <c r="B798" s="37"/>
      <c r="C798" s="2"/>
      <c r="D798" s="108" t="str">
        <f t="shared" si="42"/>
        <v>a789</v>
      </c>
      <c r="E798" s="48"/>
      <c r="F798" s="2"/>
      <c r="G798" s="2"/>
      <c r="H798" s="108" t="str">
        <f t="shared" si="43"/>
        <v>c789</v>
      </c>
      <c r="I798" s="48"/>
      <c r="J798" s="2"/>
      <c r="K798" s="108" t="str">
        <f t="shared" si="32"/>
        <v>r789</v>
      </c>
      <c r="L798" s="48"/>
      <c r="M798" s="2"/>
      <c r="N798" s="108" t="str">
        <f t="shared" si="44"/>
        <v>p789</v>
      </c>
      <c r="O798" s="48"/>
      <c r="P798" s="97"/>
    </row>
    <row r="799" spans="1:16" ht="14">
      <c r="A799" s="37"/>
      <c r="B799" s="37"/>
      <c r="C799" s="2"/>
      <c r="D799" s="108" t="str">
        <f t="shared" si="42"/>
        <v>a790</v>
      </c>
      <c r="E799" s="48"/>
      <c r="F799" s="2"/>
      <c r="G799" s="2"/>
      <c r="H799" s="108" t="str">
        <f t="shared" si="43"/>
        <v>c790</v>
      </c>
      <c r="I799" s="48"/>
      <c r="J799" s="2"/>
      <c r="K799" s="108" t="str">
        <f t="shared" si="32"/>
        <v>r790</v>
      </c>
      <c r="L799" s="48"/>
      <c r="M799" s="2"/>
      <c r="N799" s="108" t="str">
        <f t="shared" si="44"/>
        <v>p790</v>
      </c>
      <c r="O799" s="48"/>
      <c r="P799" s="97"/>
    </row>
    <row r="800" spans="1:16" ht="14">
      <c r="A800" s="37"/>
      <c r="B800" s="37"/>
      <c r="C800" s="2"/>
      <c r="D800" s="108" t="str">
        <f t="shared" si="42"/>
        <v>a791</v>
      </c>
      <c r="E800" s="48"/>
      <c r="F800" s="2"/>
      <c r="G800" s="2"/>
      <c r="H800" s="108" t="str">
        <f t="shared" si="43"/>
        <v>c791</v>
      </c>
      <c r="I800" s="48"/>
      <c r="J800" s="2"/>
      <c r="K800" s="108" t="str">
        <f t="shared" si="32"/>
        <v>r791</v>
      </c>
      <c r="L800" s="48"/>
      <c r="M800" s="2"/>
      <c r="N800" s="108" t="str">
        <f t="shared" si="44"/>
        <v>p791</v>
      </c>
      <c r="O800" s="48"/>
      <c r="P800" s="97"/>
    </row>
    <row r="801" spans="1:16" ht="14">
      <c r="A801" s="37"/>
      <c r="B801" s="37"/>
      <c r="C801" s="2"/>
      <c r="D801" s="108" t="str">
        <f t="shared" si="42"/>
        <v>a792</v>
      </c>
      <c r="E801" s="48"/>
      <c r="F801" s="2"/>
      <c r="G801" s="2"/>
      <c r="H801" s="108" t="str">
        <f t="shared" si="43"/>
        <v>c792</v>
      </c>
      <c r="I801" s="48"/>
      <c r="J801" s="2"/>
      <c r="K801" s="108" t="str">
        <f t="shared" si="32"/>
        <v>r792</v>
      </c>
      <c r="L801" s="48"/>
      <c r="M801" s="2"/>
      <c r="N801" s="108" t="str">
        <f t="shared" si="44"/>
        <v>p792</v>
      </c>
      <c r="O801" s="48"/>
      <c r="P801" s="97"/>
    </row>
    <row r="802" spans="1:16" ht="14">
      <c r="A802" s="37"/>
      <c r="B802" s="37"/>
      <c r="C802" s="2"/>
      <c r="D802" s="108" t="str">
        <f t="shared" si="42"/>
        <v>a793</v>
      </c>
      <c r="E802" s="48"/>
      <c r="F802" s="2"/>
      <c r="G802" s="2"/>
      <c r="H802" s="108" t="str">
        <f t="shared" si="43"/>
        <v>c793</v>
      </c>
      <c r="I802" s="48"/>
      <c r="J802" s="2"/>
      <c r="K802" s="108" t="str">
        <f t="shared" si="32"/>
        <v>r793</v>
      </c>
      <c r="L802" s="48"/>
      <c r="M802" s="2"/>
      <c r="N802" s="108" t="str">
        <f t="shared" si="44"/>
        <v>p793</v>
      </c>
      <c r="O802" s="48"/>
      <c r="P802" s="97"/>
    </row>
    <row r="803" spans="1:16" ht="14">
      <c r="A803" s="37"/>
      <c r="B803" s="37"/>
      <c r="C803" s="2"/>
      <c r="D803" s="108" t="str">
        <f t="shared" si="42"/>
        <v>a794</v>
      </c>
      <c r="E803" s="48"/>
      <c r="F803" s="2"/>
      <c r="G803" s="2"/>
      <c r="H803" s="108" t="str">
        <f t="shared" si="43"/>
        <v>c794</v>
      </c>
      <c r="I803" s="48"/>
      <c r="J803" s="2"/>
      <c r="K803" s="108" t="str">
        <f t="shared" si="32"/>
        <v>r794</v>
      </c>
      <c r="L803" s="48"/>
      <c r="M803" s="2"/>
      <c r="N803" s="108" t="str">
        <f t="shared" si="44"/>
        <v>p794</v>
      </c>
      <c r="O803" s="48"/>
      <c r="P803" s="97"/>
    </row>
    <row r="804" spans="1:16" ht="14">
      <c r="A804" s="37"/>
      <c r="B804" s="37"/>
      <c r="C804" s="2"/>
      <c r="D804" s="108" t="str">
        <f t="shared" si="42"/>
        <v>a795</v>
      </c>
      <c r="E804" s="48"/>
      <c r="F804" s="2"/>
      <c r="G804" s="2"/>
      <c r="H804" s="108" t="str">
        <f t="shared" si="43"/>
        <v>c795</v>
      </c>
      <c r="I804" s="48"/>
      <c r="J804" s="2"/>
      <c r="K804" s="108" t="str">
        <f t="shared" si="32"/>
        <v>r795</v>
      </c>
      <c r="L804" s="48"/>
      <c r="M804" s="2"/>
      <c r="N804" s="108" t="str">
        <f t="shared" si="44"/>
        <v>p795</v>
      </c>
      <c r="O804" s="48"/>
      <c r="P804" s="97"/>
    </row>
    <row r="805" spans="1:16" ht="14">
      <c r="A805" s="37"/>
      <c r="B805" s="37"/>
      <c r="C805" s="2"/>
      <c r="D805" s="108" t="str">
        <f t="shared" si="42"/>
        <v>a796</v>
      </c>
      <c r="E805" s="48"/>
      <c r="F805" s="2"/>
      <c r="G805" s="2"/>
      <c r="H805" s="108" t="str">
        <f t="shared" si="43"/>
        <v>c796</v>
      </c>
      <c r="I805" s="48"/>
      <c r="J805" s="2"/>
      <c r="K805" s="108" t="str">
        <f t="shared" si="32"/>
        <v>r796</v>
      </c>
      <c r="L805" s="48"/>
      <c r="M805" s="2"/>
      <c r="N805" s="108" t="str">
        <f t="shared" si="44"/>
        <v>p796</v>
      </c>
      <c r="O805" s="48"/>
      <c r="P805" s="97"/>
    </row>
    <row r="806" spans="1:16" ht="14">
      <c r="A806" s="37"/>
      <c r="B806" s="37"/>
      <c r="C806" s="2"/>
      <c r="D806" s="108" t="str">
        <f t="shared" si="42"/>
        <v>a797</v>
      </c>
      <c r="E806" s="48"/>
      <c r="F806" s="2"/>
      <c r="G806" s="2"/>
      <c r="H806" s="108" t="str">
        <f t="shared" si="43"/>
        <v>c797</v>
      </c>
      <c r="I806" s="48"/>
      <c r="J806" s="2"/>
      <c r="K806" s="108" t="str">
        <f t="shared" si="32"/>
        <v>r797</v>
      </c>
      <c r="L806" s="48"/>
      <c r="M806" s="2"/>
      <c r="N806" s="108" t="str">
        <f t="shared" si="44"/>
        <v>p797</v>
      </c>
      <c r="O806" s="48"/>
      <c r="P806" s="97"/>
    </row>
    <row r="807" spans="1:16" ht="14">
      <c r="A807" s="37"/>
      <c r="B807" s="37"/>
      <c r="C807" s="2"/>
      <c r="D807" s="108" t="str">
        <f t="shared" si="42"/>
        <v>a798</v>
      </c>
      <c r="E807" s="48"/>
      <c r="F807" s="2"/>
      <c r="G807" s="2"/>
      <c r="H807" s="108" t="str">
        <f t="shared" si="43"/>
        <v>c798</v>
      </c>
      <c r="I807" s="48"/>
      <c r="J807" s="2"/>
      <c r="K807" s="108" t="str">
        <f t="shared" si="32"/>
        <v>r798</v>
      </c>
      <c r="L807" s="48"/>
      <c r="M807" s="2"/>
      <c r="N807" s="108" t="str">
        <f t="shared" si="44"/>
        <v>p798</v>
      </c>
      <c r="O807" s="48"/>
      <c r="P807" s="97"/>
    </row>
    <row r="808" spans="1:16" ht="14">
      <c r="A808" s="37"/>
      <c r="B808" s="37"/>
      <c r="C808" s="2"/>
      <c r="D808" s="108" t="str">
        <f t="shared" si="42"/>
        <v>a799</v>
      </c>
      <c r="E808" s="48"/>
      <c r="F808" s="2"/>
      <c r="G808" s="2"/>
      <c r="H808" s="108" t="str">
        <f t="shared" si="43"/>
        <v>c799</v>
      </c>
      <c r="I808" s="48"/>
      <c r="J808" s="2"/>
      <c r="K808" s="108" t="str">
        <f t="shared" si="32"/>
        <v>r799</v>
      </c>
      <c r="L808" s="48"/>
      <c r="M808" s="2"/>
      <c r="N808" s="108" t="str">
        <f t="shared" si="44"/>
        <v>p799</v>
      </c>
      <c r="O808" s="48"/>
      <c r="P808" s="97"/>
    </row>
    <row r="809" spans="1:16" ht="14">
      <c r="A809" s="37"/>
      <c r="B809" s="37"/>
      <c r="C809" s="2"/>
      <c r="D809" s="108" t="str">
        <f t="shared" si="42"/>
        <v>a800</v>
      </c>
      <c r="E809" s="48"/>
      <c r="F809" s="2"/>
      <c r="G809" s="2"/>
      <c r="H809" s="108" t="str">
        <f t="shared" si="43"/>
        <v>c800</v>
      </c>
      <c r="I809" s="48"/>
      <c r="J809" s="2"/>
      <c r="K809" s="108" t="str">
        <f t="shared" si="32"/>
        <v>r800</v>
      </c>
      <c r="L809" s="48"/>
      <c r="M809" s="2"/>
      <c r="N809" s="108" t="str">
        <f t="shared" si="44"/>
        <v>p800</v>
      </c>
      <c r="O809" s="48"/>
      <c r="P809" s="97"/>
    </row>
    <row r="810" spans="1:16" ht="14">
      <c r="A810" s="37"/>
      <c r="B810" s="37"/>
      <c r="C810" s="2"/>
      <c r="D810" s="108" t="str">
        <f t="shared" si="42"/>
        <v>a801</v>
      </c>
      <c r="E810" s="48"/>
      <c r="F810" s="2"/>
      <c r="G810" s="2"/>
      <c r="H810" s="108" t="str">
        <f t="shared" si="43"/>
        <v>c801</v>
      </c>
      <c r="I810" s="48"/>
      <c r="J810" s="2"/>
      <c r="K810" s="108" t="str">
        <f t="shared" si="32"/>
        <v>r801</v>
      </c>
      <c r="L810" s="48"/>
      <c r="M810" s="2"/>
      <c r="N810" s="108" t="str">
        <f t="shared" si="44"/>
        <v>p801</v>
      </c>
      <c r="O810" s="48"/>
      <c r="P810" s="97"/>
    </row>
    <row r="811" spans="1:16" ht="14">
      <c r="A811" s="37"/>
      <c r="B811" s="37"/>
      <c r="C811" s="2"/>
      <c r="D811" s="108" t="str">
        <f t="shared" si="42"/>
        <v>a802</v>
      </c>
      <c r="E811" s="48"/>
      <c r="F811" s="2"/>
      <c r="G811" s="2"/>
      <c r="H811" s="108" t="str">
        <f t="shared" si="43"/>
        <v>c802</v>
      </c>
      <c r="I811" s="48"/>
      <c r="J811" s="2"/>
      <c r="K811" s="108" t="str">
        <f t="shared" si="32"/>
        <v>r802</v>
      </c>
      <c r="L811" s="48"/>
      <c r="M811" s="2"/>
      <c r="N811" s="108" t="str">
        <f t="shared" si="44"/>
        <v>p802</v>
      </c>
      <c r="O811" s="48"/>
      <c r="P811" s="97"/>
    </row>
    <row r="812" spans="1:16" ht="14">
      <c r="A812" s="37"/>
      <c r="B812" s="37"/>
      <c r="C812" s="2"/>
      <c r="D812" s="108" t="str">
        <f t="shared" si="42"/>
        <v>a803</v>
      </c>
      <c r="E812" s="48"/>
      <c r="F812" s="2"/>
      <c r="G812" s="2"/>
      <c r="H812" s="108" t="str">
        <f t="shared" si="43"/>
        <v>c803</v>
      </c>
      <c r="I812" s="48"/>
      <c r="J812" s="2"/>
      <c r="K812" s="108" t="str">
        <f t="shared" si="32"/>
        <v>r803</v>
      </c>
      <c r="L812" s="48"/>
      <c r="M812" s="2"/>
      <c r="N812" s="108" t="str">
        <f t="shared" si="44"/>
        <v>p803</v>
      </c>
      <c r="O812" s="48"/>
      <c r="P812" s="97"/>
    </row>
    <row r="813" spans="1:16" ht="14">
      <c r="A813" s="37"/>
      <c r="B813" s="37"/>
      <c r="C813" s="2"/>
      <c r="D813" s="108" t="str">
        <f t="shared" si="42"/>
        <v>a804</v>
      </c>
      <c r="E813" s="48"/>
      <c r="F813" s="2"/>
      <c r="G813" s="2"/>
      <c r="H813" s="108" t="str">
        <f t="shared" si="43"/>
        <v>c804</v>
      </c>
      <c r="I813" s="48"/>
      <c r="J813" s="2"/>
      <c r="K813" s="108" t="str">
        <f t="shared" ref="K813:K1003" si="45">"r"&amp;ROW()-9</f>
        <v>r804</v>
      </c>
      <c r="L813" s="48"/>
      <c r="M813" s="2"/>
      <c r="N813" s="108" t="str">
        <f t="shared" si="44"/>
        <v>p804</v>
      </c>
      <c r="O813" s="48"/>
      <c r="P813" s="97"/>
    </row>
    <row r="814" spans="1:16" ht="14">
      <c r="A814" s="37"/>
      <c r="B814" s="37"/>
      <c r="C814" s="2"/>
      <c r="D814" s="108" t="str">
        <f t="shared" si="42"/>
        <v>a805</v>
      </c>
      <c r="E814" s="48"/>
      <c r="F814" s="2"/>
      <c r="G814" s="2"/>
      <c r="H814" s="108" t="str">
        <f t="shared" si="43"/>
        <v>c805</v>
      </c>
      <c r="I814" s="48"/>
      <c r="J814" s="2"/>
      <c r="K814" s="108" t="str">
        <f t="shared" si="45"/>
        <v>r805</v>
      </c>
      <c r="L814" s="48"/>
      <c r="M814" s="2"/>
      <c r="N814" s="108" t="str">
        <f t="shared" si="44"/>
        <v>p805</v>
      </c>
      <c r="O814" s="48"/>
      <c r="P814" s="97"/>
    </row>
    <row r="815" spans="1:16" ht="14">
      <c r="A815" s="37"/>
      <c r="B815" s="37"/>
      <c r="C815" s="2"/>
      <c r="D815" s="108" t="str">
        <f t="shared" si="42"/>
        <v>a806</v>
      </c>
      <c r="E815" s="48"/>
      <c r="F815" s="2"/>
      <c r="G815" s="2"/>
      <c r="H815" s="108" t="str">
        <f t="shared" si="43"/>
        <v>c806</v>
      </c>
      <c r="I815" s="48"/>
      <c r="J815" s="2"/>
      <c r="K815" s="108" t="str">
        <f t="shared" si="45"/>
        <v>r806</v>
      </c>
      <c r="L815" s="48"/>
      <c r="M815" s="2"/>
      <c r="N815" s="108" t="str">
        <f t="shared" si="44"/>
        <v>p806</v>
      </c>
      <c r="O815" s="48"/>
      <c r="P815" s="97"/>
    </row>
    <row r="816" spans="1:16" ht="14">
      <c r="A816" s="37"/>
      <c r="B816" s="37"/>
      <c r="C816" s="2"/>
      <c r="D816" s="108" t="str">
        <f t="shared" si="42"/>
        <v>a807</v>
      </c>
      <c r="E816" s="48"/>
      <c r="F816" s="2"/>
      <c r="G816" s="2"/>
      <c r="H816" s="108" t="str">
        <f t="shared" si="43"/>
        <v>c807</v>
      </c>
      <c r="I816" s="48"/>
      <c r="J816" s="2"/>
      <c r="K816" s="108" t="str">
        <f t="shared" si="45"/>
        <v>r807</v>
      </c>
      <c r="L816" s="48"/>
      <c r="M816" s="2"/>
      <c r="N816" s="108" t="str">
        <f t="shared" si="44"/>
        <v>p807</v>
      </c>
      <c r="O816" s="48"/>
      <c r="P816" s="97"/>
    </row>
    <row r="817" spans="1:16" ht="14">
      <c r="A817" s="37"/>
      <c r="B817" s="37"/>
      <c r="C817" s="2"/>
      <c r="D817" s="108" t="str">
        <f t="shared" si="42"/>
        <v>a808</v>
      </c>
      <c r="E817" s="48"/>
      <c r="F817" s="2"/>
      <c r="G817" s="2"/>
      <c r="H817" s="108" t="str">
        <f t="shared" si="43"/>
        <v>c808</v>
      </c>
      <c r="I817" s="48"/>
      <c r="J817" s="2"/>
      <c r="K817" s="108" t="str">
        <f t="shared" si="45"/>
        <v>r808</v>
      </c>
      <c r="L817" s="48"/>
      <c r="M817" s="2"/>
      <c r="N817" s="108" t="str">
        <f t="shared" si="44"/>
        <v>p808</v>
      </c>
      <c r="O817" s="48"/>
      <c r="P817" s="97"/>
    </row>
    <row r="818" spans="1:16" ht="14">
      <c r="A818" s="37"/>
      <c r="B818" s="37"/>
      <c r="C818" s="2"/>
      <c r="D818" s="108" t="str">
        <f t="shared" si="42"/>
        <v>a809</v>
      </c>
      <c r="E818" s="48"/>
      <c r="F818" s="2"/>
      <c r="G818" s="2"/>
      <c r="H818" s="108" t="str">
        <f t="shared" si="43"/>
        <v>c809</v>
      </c>
      <c r="I818" s="48"/>
      <c r="J818" s="2"/>
      <c r="K818" s="108" t="str">
        <f t="shared" si="45"/>
        <v>r809</v>
      </c>
      <c r="L818" s="48"/>
      <c r="M818" s="2"/>
      <c r="N818" s="108" t="str">
        <f t="shared" si="44"/>
        <v>p809</v>
      </c>
      <c r="O818" s="48"/>
      <c r="P818" s="97"/>
    </row>
    <row r="819" spans="1:16" ht="14">
      <c r="A819" s="37"/>
      <c r="B819" s="37"/>
      <c r="C819" s="2"/>
      <c r="D819" s="108" t="str">
        <f t="shared" si="42"/>
        <v>a810</v>
      </c>
      <c r="E819" s="48"/>
      <c r="F819" s="2"/>
      <c r="G819" s="2"/>
      <c r="H819" s="108" t="str">
        <f t="shared" si="43"/>
        <v>c810</v>
      </c>
      <c r="I819" s="48"/>
      <c r="J819" s="2"/>
      <c r="K819" s="108" t="str">
        <f t="shared" si="45"/>
        <v>r810</v>
      </c>
      <c r="L819" s="48"/>
      <c r="M819" s="2"/>
      <c r="N819" s="108" t="str">
        <f t="shared" si="44"/>
        <v>p810</v>
      </c>
      <c r="O819" s="48"/>
      <c r="P819" s="97"/>
    </row>
    <row r="820" spans="1:16" ht="14">
      <c r="A820" s="37"/>
      <c r="B820" s="37"/>
      <c r="C820" s="2"/>
      <c r="D820" s="108" t="str">
        <f t="shared" si="42"/>
        <v>a811</v>
      </c>
      <c r="E820" s="48"/>
      <c r="F820" s="2"/>
      <c r="G820" s="2"/>
      <c r="H820" s="108" t="str">
        <f t="shared" si="43"/>
        <v>c811</v>
      </c>
      <c r="I820" s="48"/>
      <c r="J820" s="2"/>
      <c r="K820" s="108" t="str">
        <f t="shared" si="45"/>
        <v>r811</v>
      </c>
      <c r="L820" s="48"/>
      <c r="M820" s="2"/>
      <c r="N820" s="108" t="str">
        <f t="shared" si="44"/>
        <v>p811</v>
      </c>
      <c r="O820" s="48"/>
      <c r="P820" s="97"/>
    </row>
    <row r="821" spans="1:16" ht="14">
      <c r="A821" s="37"/>
      <c r="B821" s="37"/>
      <c r="C821" s="2"/>
      <c r="D821" s="108" t="str">
        <f t="shared" si="42"/>
        <v>a812</v>
      </c>
      <c r="E821" s="48"/>
      <c r="F821" s="2"/>
      <c r="G821" s="2"/>
      <c r="H821" s="108" t="str">
        <f t="shared" si="43"/>
        <v>c812</v>
      </c>
      <c r="I821" s="48"/>
      <c r="J821" s="2"/>
      <c r="K821" s="108" t="str">
        <f t="shared" si="45"/>
        <v>r812</v>
      </c>
      <c r="L821" s="48"/>
      <c r="M821" s="2"/>
      <c r="N821" s="108" t="str">
        <f t="shared" si="44"/>
        <v>p812</v>
      </c>
      <c r="O821" s="48"/>
      <c r="P821" s="97"/>
    </row>
    <row r="822" spans="1:16" ht="14">
      <c r="A822" s="37"/>
      <c r="B822" s="37"/>
      <c r="C822" s="2"/>
      <c r="D822" s="108" t="str">
        <f t="shared" si="42"/>
        <v>a813</v>
      </c>
      <c r="E822" s="48"/>
      <c r="F822" s="2"/>
      <c r="G822" s="2"/>
      <c r="H822" s="108" t="str">
        <f t="shared" si="43"/>
        <v>c813</v>
      </c>
      <c r="I822" s="48"/>
      <c r="J822" s="2"/>
      <c r="K822" s="108" t="str">
        <f t="shared" si="45"/>
        <v>r813</v>
      </c>
      <c r="L822" s="48"/>
      <c r="M822" s="2"/>
      <c r="N822" s="108" t="str">
        <f t="shared" si="44"/>
        <v>p813</v>
      </c>
      <c r="O822" s="48"/>
      <c r="P822" s="97"/>
    </row>
    <row r="823" spans="1:16" ht="14">
      <c r="A823" s="37"/>
      <c r="B823" s="37"/>
      <c r="C823" s="2"/>
      <c r="D823" s="108" t="str">
        <f t="shared" si="42"/>
        <v>a814</v>
      </c>
      <c r="E823" s="48"/>
      <c r="F823" s="2"/>
      <c r="G823" s="2"/>
      <c r="H823" s="108" t="str">
        <f t="shared" si="43"/>
        <v>c814</v>
      </c>
      <c r="I823" s="48"/>
      <c r="J823" s="2"/>
      <c r="K823" s="108" t="str">
        <f t="shared" si="45"/>
        <v>r814</v>
      </c>
      <c r="L823" s="48"/>
      <c r="M823" s="2"/>
      <c r="N823" s="108" t="str">
        <f t="shared" si="44"/>
        <v>p814</v>
      </c>
      <c r="O823" s="48"/>
      <c r="P823" s="97"/>
    </row>
    <row r="824" spans="1:16" ht="14">
      <c r="A824" s="37"/>
      <c r="B824" s="37"/>
      <c r="C824" s="2"/>
      <c r="D824" s="108" t="str">
        <f t="shared" si="42"/>
        <v>a815</v>
      </c>
      <c r="E824" s="48"/>
      <c r="F824" s="2"/>
      <c r="G824" s="2"/>
      <c r="H824" s="108" t="str">
        <f t="shared" si="43"/>
        <v>c815</v>
      </c>
      <c r="I824" s="48"/>
      <c r="J824" s="2"/>
      <c r="K824" s="108" t="str">
        <f t="shared" si="45"/>
        <v>r815</v>
      </c>
      <c r="L824" s="48"/>
      <c r="M824" s="2"/>
      <c r="N824" s="108" t="str">
        <f t="shared" si="44"/>
        <v>p815</v>
      </c>
      <c r="O824" s="48"/>
      <c r="P824" s="97"/>
    </row>
    <row r="825" spans="1:16" ht="14">
      <c r="A825" s="37"/>
      <c r="B825" s="37"/>
      <c r="C825" s="2"/>
      <c r="D825" s="108" t="str">
        <f t="shared" si="42"/>
        <v>a816</v>
      </c>
      <c r="E825" s="48"/>
      <c r="F825" s="2"/>
      <c r="G825" s="2"/>
      <c r="H825" s="108" t="str">
        <f t="shared" si="43"/>
        <v>c816</v>
      </c>
      <c r="I825" s="48"/>
      <c r="J825" s="2"/>
      <c r="K825" s="108" t="str">
        <f t="shared" si="45"/>
        <v>r816</v>
      </c>
      <c r="L825" s="48"/>
      <c r="M825" s="2"/>
      <c r="N825" s="108" t="str">
        <f t="shared" si="44"/>
        <v>p816</v>
      </c>
      <c r="O825" s="48"/>
      <c r="P825" s="97"/>
    </row>
    <row r="826" spans="1:16" ht="14">
      <c r="A826" s="37"/>
      <c r="B826" s="37"/>
      <c r="C826" s="2"/>
      <c r="D826" s="108" t="str">
        <f t="shared" si="42"/>
        <v>a817</v>
      </c>
      <c r="E826" s="48"/>
      <c r="F826" s="2"/>
      <c r="G826" s="2"/>
      <c r="H826" s="108" t="str">
        <f t="shared" si="43"/>
        <v>c817</v>
      </c>
      <c r="I826" s="48"/>
      <c r="J826" s="2"/>
      <c r="K826" s="108" t="str">
        <f t="shared" si="45"/>
        <v>r817</v>
      </c>
      <c r="L826" s="48"/>
      <c r="M826" s="2"/>
      <c r="N826" s="108" t="str">
        <f t="shared" si="44"/>
        <v>p817</v>
      </c>
      <c r="O826" s="48"/>
      <c r="P826" s="97"/>
    </row>
    <row r="827" spans="1:16" ht="14">
      <c r="A827" s="37"/>
      <c r="B827" s="37"/>
      <c r="C827" s="2"/>
      <c r="D827" s="108" t="str">
        <f t="shared" si="42"/>
        <v>a818</v>
      </c>
      <c r="E827" s="48"/>
      <c r="F827" s="2"/>
      <c r="G827" s="2"/>
      <c r="H827" s="108" t="str">
        <f t="shared" si="43"/>
        <v>c818</v>
      </c>
      <c r="I827" s="48"/>
      <c r="J827" s="2"/>
      <c r="K827" s="108" t="str">
        <f t="shared" si="45"/>
        <v>r818</v>
      </c>
      <c r="L827" s="48"/>
      <c r="M827" s="2"/>
      <c r="N827" s="108" t="str">
        <f t="shared" si="44"/>
        <v>p818</v>
      </c>
      <c r="O827" s="48"/>
      <c r="P827" s="97"/>
    </row>
    <row r="828" spans="1:16" ht="14">
      <c r="A828" s="37"/>
      <c r="B828" s="37"/>
      <c r="C828" s="2"/>
      <c r="D828" s="108" t="str">
        <f t="shared" si="42"/>
        <v>a819</v>
      </c>
      <c r="E828" s="48"/>
      <c r="F828" s="2"/>
      <c r="G828" s="2"/>
      <c r="H828" s="108" t="str">
        <f t="shared" si="43"/>
        <v>c819</v>
      </c>
      <c r="I828" s="48"/>
      <c r="J828" s="2"/>
      <c r="K828" s="108" t="str">
        <f t="shared" si="45"/>
        <v>r819</v>
      </c>
      <c r="L828" s="48"/>
      <c r="M828" s="2"/>
      <c r="N828" s="108" t="str">
        <f t="shared" si="44"/>
        <v>p819</v>
      </c>
      <c r="O828" s="48"/>
      <c r="P828" s="97"/>
    </row>
    <row r="829" spans="1:16" ht="14">
      <c r="A829" s="37"/>
      <c r="B829" s="37"/>
      <c r="C829" s="2"/>
      <c r="D829" s="108" t="str">
        <f t="shared" si="42"/>
        <v>a820</v>
      </c>
      <c r="E829" s="48"/>
      <c r="F829" s="2"/>
      <c r="G829" s="2"/>
      <c r="H829" s="108" t="str">
        <f t="shared" si="43"/>
        <v>c820</v>
      </c>
      <c r="I829" s="48"/>
      <c r="J829" s="2"/>
      <c r="K829" s="108" t="str">
        <f t="shared" si="45"/>
        <v>r820</v>
      </c>
      <c r="L829" s="48"/>
      <c r="M829" s="2"/>
      <c r="N829" s="108" t="str">
        <f t="shared" si="44"/>
        <v>p820</v>
      </c>
      <c r="O829" s="48"/>
      <c r="P829" s="97"/>
    </row>
    <row r="830" spans="1:16" ht="14">
      <c r="A830" s="37"/>
      <c r="B830" s="37"/>
      <c r="C830" s="2"/>
      <c r="D830" s="108" t="str">
        <f t="shared" si="42"/>
        <v>a821</v>
      </c>
      <c r="E830" s="48"/>
      <c r="F830" s="2"/>
      <c r="G830" s="2"/>
      <c r="H830" s="108" t="str">
        <f t="shared" si="43"/>
        <v>c821</v>
      </c>
      <c r="I830" s="48"/>
      <c r="J830" s="2"/>
      <c r="K830" s="108" t="str">
        <f t="shared" si="45"/>
        <v>r821</v>
      </c>
      <c r="L830" s="48"/>
      <c r="M830" s="2"/>
      <c r="N830" s="108" t="str">
        <f t="shared" si="44"/>
        <v>p821</v>
      </c>
      <c r="O830" s="48"/>
      <c r="P830" s="97"/>
    </row>
    <row r="831" spans="1:16" ht="14">
      <c r="A831" s="37"/>
      <c r="B831" s="37"/>
      <c r="C831" s="2"/>
      <c r="D831" s="108" t="str">
        <f t="shared" si="42"/>
        <v>a822</v>
      </c>
      <c r="E831" s="48"/>
      <c r="F831" s="2"/>
      <c r="G831" s="2"/>
      <c r="H831" s="108" t="str">
        <f t="shared" si="43"/>
        <v>c822</v>
      </c>
      <c r="I831" s="48"/>
      <c r="J831" s="2"/>
      <c r="K831" s="108" t="str">
        <f t="shared" si="45"/>
        <v>r822</v>
      </c>
      <c r="L831" s="48"/>
      <c r="M831" s="2"/>
      <c r="N831" s="108" t="str">
        <f t="shared" si="44"/>
        <v>p822</v>
      </c>
      <c r="O831" s="48"/>
      <c r="P831" s="97"/>
    </row>
    <row r="832" spans="1:16" ht="14">
      <c r="A832" s="37"/>
      <c r="B832" s="37"/>
      <c r="C832" s="2"/>
      <c r="D832" s="108" t="str">
        <f t="shared" si="42"/>
        <v>a823</v>
      </c>
      <c r="E832" s="48"/>
      <c r="F832" s="2"/>
      <c r="G832" s="2"/>
      <c r="H832" s="108" t="str">
        <f t="shared" si="43"/>
        <v>c823</v>
      </c>
      <c r="I832" s="48"/>
      <c r="J832" s="2"/>
      <c r="K832" s="108" t="str">
        <f t="shared" si="45"/>
        <v>r823</v>
      </c>
      <c r="L832" s="48"/>
      <c r="M832" s="2"/>
      <c r="N832" s="108" t="str">
        <f t="shared" si="44"/>
        <v>p823</v>
      </c>
      <c r="O832" s="48"/>
      <c r="P832" s="97"/>
    </row>
    <row r="833" spans="1:16" ht="14">
      <c r="A833" s="37"/>
      <c r="B833" s="37"/>
      <c r="C833" s="2"/>
      <c r="D833" s="108" t="str">
        <f t="shared" si="42"/>
        <v>a824</v>
      </c>
      <c r="E833" s="48"/>
      <c r="F833" s="2"/>
      <c r="G833" s="2"/>
      <c r="H833" s="108" t="str">
        <f t="shared" si="43"/>
        <v>c824</v>
      </c>
      <c r="I833" s="48"/>
      <c r="J833" s="2"/>
      <c r="K833" s="108" t="str">
        <f t="shared" si="45"/>
        <v>r824</v>
      </c>
      <c r="L833" s="48"/>
      <c r="M833" s="2"/>
      <c r="N833" s="108" t="str">
        <f t="shared" si="44"/>
        <v>p824</v>
      </c>
      <c r="O833" s="48"/>
      <c r="P833" s="97"/>
    </row>
    <row r="834" spans="1:16" ht="14">
      <c r="A834" s="37"/>
      <c r="B834" s="37"/>
      <c r="C834" s="2"/>
      <c r="D834" s="108" t="str">
        <f t="shared" si="42"/>
        <v>a825</v>
      </c>
      <c r="E834" s="48"/>
      <c r="F834" s="2"/>
      <c r="G834" s="2"/>
      <c r="H834" s="108" t="str">
        <f t="shared" si="43"/>
        <v>c825</v>
      </c>
      <c r="I834" s="48"/>
      <c r="J834" s="2"/>
      <c r="K834" s="108" t="str">
        <f t="shared" si="45"/>
        <v>r825</v>
      </c>
      <c r="L834" s="48"/>
      <c r="M834" s="2"/>
      <c r="N834" s="108" t="str">
        <f t="shared" si="44"/>
        <v>p825</v>
      </c>
      <c r="O834" s="48"/>
      <c r="P834" s="97"/>
    </row>
    <row r="835" spans="1:16" ht="14">
      <c r="A835" s="37"/>
      <c r="B835" s="37"/>
      <c r="C835" s="2"/>
      <c r="D835" s="108" t="str">
        <f t="shared" si="42"/>
        <v>a826</v>
      </c>
      <c r="E835" s="48"/>
      <c r="F835" s="2"/>
      <c r="G835" s="2"/>
      <c r="H835" s="108" t="str">
        <f t="shared" si="43"/>
        <v>c826</v>
      </c>
      <c r="I835" s="48"/>
      <c r="J835" s="2"/>
      <c r="K835" s="108" t="str">
        <f t="shared" si="45"/>
        <v>r826</v>
      </c>
      <c r="L835" s="48"/>
      <c r="M835" s="2"/>
      <c r="N835" s="108" t="str">
        <f t="shared" si="44"/>
        <v>p826</v>
      </c>
      <c r="O835" s="48"/>
      <c r="P835" s="97"/>
    </row>
    <row r="836" spans="1:16" ht="14">
      <c r="A836" s="37"/>
      <c r="B836" s="37"/>
      <c r="C836" s="2"/>
      <c r="D836" s="108" t="str">
        <f t="shared" si="42"/>
        <v>a827</v>
      </c>
      <c r="E836" s="48"/>
      <c r="F836" s="2"/>
      <c r="G836" s="2"/>
      <c r="H836" s="108" t="str">
        <f t="shared" si="43"/>
        <v>c827</v>
      </c>
      <c r="I836" s="48"/>
      <c r="J836" s="2"/>
      <c r="K836" s="108" t="str">
        <f t="shared" si="45"/>
        <v>r827</v>
      </c>
      <c r="L836" s="48"/>
      <c r="M836" s="2"/>
      <c r="N836" s="108" t="str">
        <f t="shared" si="44"/>
        <v>p827</v>
      </c>
      <c r="O836" s="48"/>
      <c r="P836" s="97"/>
    </row>
    <row r="837" spans="1:16" ht="14">
      <c r="A837" s="37"/>
      <c r="B837" s="37"/>
      <c r="C837" s="2"/>
      <c r="D837" s="108" t="str">
        <f t="shared" si="42"/>
        <v>a828</v>
      </c>
      <c r="E837" s="48"/>
      <c r="F837" s="2"/>
      <c r="G837" s="2"/>
      <c r="H837" s="108" t="str">
        <f t="shared" si="43"/>
        <v>c828</v>
      </c>
      <c r="I837" s="48"/>
      <c r="J837" s="2"/>
      <c r="K837" s="108" t="str">
        <f t="shared" si="45"/>
        <v>r828</v>
      </c>
      <c r="L837" s="48"/>
      <c r="M837" s="2"/>
      <c r="N837" s="108" t="str">
        <f t="shared" si="44"/>
        <v>p828</v>
      </c>
      <c r="O837" s="48"/>
      <c r="P837" s="97"/>
    </row>
    <row r="838" spans="1:16" ht="14">
      <c r="A838" s="37"/>
      <c r="B838" s="37"/>
      <c r="C838" s="2"/>
      <c r="D838" s="108" t="str">
        <f t="shared" si="42"/>
        <v>a829</v>
      </c>
      <c r="E838" s="48"/>
      <c r="F838" s="2"/>
      <c r="G838" s="2"/>
      <c r="H838" s="108" t="str">
        <f t="shared" si="43"/>
        <v>c829</v>
      </c>
      <c r="I838" s="48"/>
      <c r="J838" s="2"/>
      <c r="K838" s="108" t="str">
        <f t="shared" si="45"/>
        <v>r829</v>
      </c>
      <c r="L838" s="48"/>
      <c r="M838" s="2"/>
      <c r="N838" s="108" t="str">
        <f t="shared" si="44"/>
        <v>p829</v>
      </c>
      <c r="O838" s="48"/>
      <c r="P838" s="97"/>
    </row>
    <row r="839" spans="1:16" ht="14">
      <c r="A839" s="37"/>
      <c r="B839" s="37"/>
      <c r="C839" s="2"/>
      <c r="D839" s="108" t="str">
        <f t="shared" si="42"/>
        <v>a830</v>
      </c>
      <c r="E839" s="48"/>
      <c r="F839" s="2"/>
      <c r="G839" s="2"/>
      <c r="H839" s="108" t="str">
        <f t="shared" si="43"/>
        <v>c830</v>
      </c>
      <c r="I839" s="48"/>
      <c r="J839" s="2"/>
      <c r="K839" s="108" t="str">
        <f t="shared" si="45"/>
        <v>r830</v>
      </c>
      <c r="L839" s="48"/>
      <c r="M839" s="2"/>
      <c r="N839" s="108" t="str">
        <f t="shared" si="44"/>
        <v>p830</v>
      </c>
      <c r="O839" s="48"/>
      <c r="P839" s="97"/>
    </row>
    <row r="840" spans="1:16" ht="14">
      <c r="A840" s="37"/>
      <c r="B840" s="37"/>
      <c r="C840" s="2"/>
      <c r="D840" s="108" t="str">
        <f t="shared" si="42"/>
        <v>a831</v>
      </c>
      <c r="E840" s="48"/>
      <c r="F840" s="2"/>
      <c r="G840" s="2"/>
      <c r="H840" s="108" t="str">
        <f t="shared" si="43"/>
        <v>c831</v>
      </c>
      <c r="I840" s="48"/>
      <c r="J840" s="2"/>
      <c r="K840" s="108" t="str">
        <f t="shared" si="45"/>
        <v>r831</v>
      </c>
      <c r="L840" s="48"/>
      <c r="M840" s="2"/>
      <c r="N840" s="108" t="str">
        <f t="shared" si="44"/>
        <v>p831</v>
      </c>
      <c r="O840" s="48"/>
      <c r="P840" s="97"/>
    </row>
    <row r="841" spans="1:16" ht="14">
      <c r="A841" s="37"/>
      <c r="B841" s="37"/>
      <c r="C841" s="2"/>
      <c r="D841" s="108" t="str">
        <f t="shared" si="42"/>
        <v>a832</v>
      </c>
      <c r="E841" s="48"/>
      <c r="F841" s="2"/>
      <c r="G841" s="2"/>
      <c r="H841" s="108" t="str">
        <f t="shared" si="43"/>
        <v>c832</v>
      </c>
      <c r="I841" s="48"/>
      <c r="J841" s="2"/>
      <c r="K841" s="108" t="str">
        <f t="shared" si="45"/>
        <v>r832</v>
      </c>
      <c r="L841" s="48"/>
      <c r="M841" s="2"/>
      <c r="N841" s="108" t="str">
        <f t="shared" si="44"/>
        <v>p832</v>
      </c>
      <c r="O841" s="48"/>
      <c r="P841" s="97"/>
    </row>
    <row r="842" spans="1:16" ht="14">
      <c r="A842" s="37"/>
      <c r="B842" s="37"/>
      <c r="C842" s="2"/>
      <c r="D842" s="108" t="str">
        <f t="shared" si="42"/>
        <v>a833</v>
      </c>
      <c r="E842" s="48"/>
      <c r="F842" s="2"/>
      <c r="G842" s="2"/>
      <c r="H842" s="108" t="str">
        <f t="shared" si="43"/>
        <v>c833</v>
      </c>
      <c r="I842" s="48"/>
      <c r="J842" s="2"/>
      <c r="K842" s="108" t="str">
        <f t="shared" si="45"/>
        <v>r833</v>
      </c>
      <c r="L842" s="48"/>
      <c r="M842" s="2"/>
      <c r="N842" s="108" t="str">
        <f t="shared" si="44"/>
        <v>p833</v>
      </c>
      <c r="O842" s="48"/>
      <c r="P842" s="97"/>
    </row>
    <row r="843" spans="1:16" ht="14">
      <c r="A843" s="37"/>
      <c r="B843" s="37"/>
      <c r="C843" s="2"/>
      <c r="D843" s="108" t="str">
        <f t="shared" ref="D843:D906" si="46">"a"&amp;ROW()-9</f>
        <v>a834</v>
      </c>
      <c r="E843" s="48"/>
      <c r="F843" s="2"/>
      <c r="G843" s="2"/>
      <c r="H843" s="108" t="str">
        <f t="shared" ref="H843:H906" si="47">"c"&amp;ROW()-9</f>
        <v>c834</v>
      </c>
      <c r="I843" s="48"/>
      <c r="J843" s="2"/>
      <c r="K843" s="108" t="str">
        <f t="shared" si="45"/>
        <v>r834</v>
      </c>
      <c r="L843" s="48"/>
      <c r="M843" s="2"/>
      <c r="N843" s="108" t="str">
        <f t="shared" ref="N843:N906" si="48">"p"&amp;ROW()-9</f>
        <v>p834</v>
      </c>
      <c r="O843" s="48"/>
      <c r="P843" s="97"/>
    </row>
    <row r="844" spans="1:16" ht="14">
      <c r="A844" s="37"/>
      <c r="B844" s="37"/>
      <c r="C844" s="2"/>
      <c r="D844" s="108" t="str">
        <f t="shared" si="46"/>
        <v>a835</v>
      </c>
      <c r="E844" s="48"/>
      <c r="F844" s="2"/>
      <c r="G844" s="2"/>
      <c r="H844" s="108" t="str">
        <f t="shared" si="47"/>
        <v>c835</v>
      </c>
      <c r="I844" s="48"/>
      <c r="J844" s="2"/>
      <c r="K844" s="108" t="str">
        <f t="shared" si="45"/>
        <v>r835</v>
      </c>
      <c r="L844" s="48"/>
      <c r="M844" s="2"/>
      <c r="N844" s="108" t="str">
        <f t="shared" si="48"/>
        <v>p835</v>
      </c>
      <c r="O844" s="48"/>
      <c r="P844" s="97"/>
    </row>
    <row r="845" spans="1:16" ht="14">
      <c r="A845" s="37"/>
      <c r="B845" s="37"/>
      <c r="C845" s="2"/>
      <c r="D845" s="108" t="str">
        <f t="shared" si="46"/>
        <v>a836</v>
      </c>
      <c r="E845" s="48"/>
      <c r="F845" s="2"/>
      <c r="G845" s="2"/>
      <c r="H845" s="108" t="str">
        <f t="shared" si="47"/>
        <v>c836</v>
      </c>
      <c r="I845" s="48"/>
      <c r="J845" s="2"/>
      <c r="K845" s="108" t="str">
        <f t="shared" si="45"/>
        <v>r836</v>
      </c>
      <c r="L845" s="48"/>
      <c r="M845" s="2"/>
      <c r="N845" s="108" t="str">
        <f t="shared" si="48"/>
        <v>p836</v>
      </c>
      <c r="O845" s="48"/>
      <c r="P845" s="97"/>
    </row>
    <row r="846" spans="1:16" ht="14">
      <c r="A846" s="37"/>
      <c r="B846" s="37"/>
      <c r="C846" s="2"/>
      <c r="D846" s="108" t="str">
        <f t="shared" si="46"/>
        <v>a837</v>
      </c>
      <c r="E846" s="48"/>
      <c r="F846" s="2"/>
      <c r="G846" s="2"/>
      <c r="H846" s="108" t="str">
        <f t="shared" si="47"/>
        <v>c837</v>
      </c>
      <c r="I846" s="48"/>
      <c r="J846" s="2"/>
      <c r="K846" s="108" t="str">
        <f t="shared" si="45"/>
        <v>r837</v>
      </c>
      <c r="L846" s="48"/>
      <c r="M846" s="2"/>
      <c r="N846" s="108" t="str">
        <f t="shared" si="48"/>
        <v>p837</v>
      </c>
      <c r="O846" s="48"/>
      <c r="P846" s="97"/>
    </row>
    <row r="847" spans="1:16" ht="14">
      <c r="A847" s="37"/>
      <c r="B847" s="37"/>
      <c r="C847" s="2"/>
      <c r="D847" s="108" t="str">
        <f t="shared" si="46"/>
        <v>a838</v>
      </c>
      <c r="E847" s="48"/>
      <c r="F847" s="2"/>
      <c r="G847" s="2"/>
      <c r="H847" s="108" t="str">
        <f t="shared" si="47"/>
        <v>c838</v>
      </c>
      <c r="I847" s="48"/>
      <c r="J847" s="2"/>
      <c r="K847" s="108" t="str">
        <f t="shared" si="45"/>
        <v>r838</v>
      </c>
      <c r="L847" s="48"/>
      <c r="M847" s="2"/>
      <c r="N847" s="108" t="str">
        <f t="shared" si="48"/>
        <v>p838</v>
      </c>
      <c r="O847" s="48"/>
      <c r="P847" s="97"/>
    </row>
    <row r="848" spans="1:16" ht="14">
      <c r="A848" s="37"/>
      <c r="B848" s="37"/>
      <c r="C848" s="2"/>
      <c r="D848" s="108" t="str">
        <f t="shared" si="46"/>
        <v>a839</v>
      </c>
      <c r="E848" s="48"/>
      <c r="F848" s="2"/>
      <c r="G848" s="2"/>
      <c r="H848" s="108" t="str">
        <f t="shared" si="47"/>
        <v>c839</v>
      </c>
      <c r="I848" s="48"/>
      <c r="J848" s="2"/>
      <c r="K848" s="108" t="str">
        <f t="shared" si="45"/>
        <v>r839</v>
      </c>
      <c r="L848" s="48"/>
      <c r="M848" s="2"/>
      <c r="N848" s="108" t="str">
        <f t="shared" si="48"/>
        <v>p839</v>
      </c>
      <c r="O848" s="48"/>
      <c r="P848" s="97"/>
    </row>
    <row r="849" spans="1:16" ht="14">
      <c r="A849" s="37"/>
      <c r="B849" s="37"/>
      <c r="C849" s="2"/>
      <c r="D849" s="108" t="str">
        <f t="shared" si="46"/>
        <v>a840</v>
      </c>
      <c r="E849" s="48"/>
      <c r="F849" s="2"/>
      <c r="G849" s="2"/>
      <c r="H849" s="108" t="str">
        <f t="shared" si="47"/>
        <v>c840</v>
      </c>
      <c r="I849" s="48"/>
      <c r="J849" s="2"/>
      <c r="K849" s="108" t="str">
        <f t="shared" si="45"/>
        <v>r840</v>
      </c>
      <c r="L849" s="48"/>
      <c r="M849" s="2"/>
      <c r="N849" s="108" t="str">
        <f t="shared" si="48"/>
        <v>p840</v>
      </c>
      <c r="O849" s="48"/>
      <c r="P849" s="97"/>
    </row>
    <row r="850" spans="1:16" ht="14">
      <c r="A850" s="37"/>
      <c r="B850" s="37"/>
      <c r="C850" s="2"/>
      <c r="D850" s="108" t="str">
        <f t="shared" si="46"/>
        <v>a841</v>
      </c>
      <c r="E850" s="48"/>
      <c r="F850" s="2"/>
      <c r="G850" s="2"/>
      <c r="H850" s="108" t="str">
        <f t="shared" si="47"/>
        <v>c841</v>
      </c>
      <c r="I850" s="48"/>
      <c r="J850" s="2"/>
      <c r="K850" s="108" t="str">
        <f t="shared" si="45"/>
        <v>r841</v>
      </c>
      <c r="L850" s="48"/>
      <c r="M850" s="2"/>
      <c r="N850" s="108" t="str">
        <f t="shared" si="48"/>
        <v>p841</v>
      </c>
      <c r="O850" s="48"/>
      <c r="P850" s="97"/>
    </row>
    <row r="851" spans="1:16" ht="14">
      <c r="A851" s="37"/>
      <c r="B851" s="37"/>
      <c r="C851" s="2"/>
      <c r="D851" s="108" t="str">
        <f t="shared" si="46"/>
        <v>a842</v>
      </c>
      <c r="E851" s="48"/>
      <c r="F851" s="2"/>
      <c r="G851" s="2"/>
      <c r="H851" s="108" t="str">
        <f t="shared" si="47"/>
        <v>c842</v>
      </c>
      <c r="I851" s="48"/>
      <c r="J851" s="2"/>
      <c r="K851" s="108" t="str">
        <f t="shared" si="45"/>
        <v>r842</v>
      </c>
      <c r="L851" s="48"/>
      <c r="M851" s="2"/>
      <c r="N851" s="108" t="str">
        <f t="shared" si="48"/>
        <v>p842</v>
      </c>
      <c r="O851" s="48"/>
      <c r="P851" s="97"/>
    </row>
    <row r="852" spans="1:16" ht="14">
      <c r="A852" s="37"/>
      <c r="B852" s="37"/>
      <c r="C852" s="2"/>
      <c r="D852" s="108" t="str">
        <f t="shared" si="46"/>
        <v>a843</v>
      </c>
      <c r="E852" s="48"/>
      <c r="F852" s="2"/>
      <c r="G852" s="2"/>
      <c r="H852" s="108" t="str">
        <f t="shared" si="47"/>
        <v>c843</v>
      </c>
      <c r="I852" s="48"/>
      <c r="J852" s="2"/>
      <c r="K852" s="108" t="str">
        <f t="shared" si="45"/>
        <v>r843</v>
      </c>
      <c r="L852" s="48"/>
      <c r="M852" s="2"/>
      <c r="N852" s="108" t="str">
        <f t="shared" si="48"/>
        <v>p843</v>
      </c>
      <c r="O852" s="48"/>
      <c r="P852" s="97"/>
    </row>
    <row r="853" spans="1:16" ht="14">
      <c r="A853" s="37"/>
      <c r="B853" s="37"/>
      <c r="C853" s="2"/>
      <c r="D853" s="108" t="str">
        <f t="shared" si="46"/>
        <v>a844</v>
      </c>
      <c r="E853" s="48"/>
      <c r="F853" s="2"/>
      <c r="G853" s="2"/>
      <c r="H853" s="108" t="str">
        <f t="shared" si="47"/>
        <v>c844</v>
      </c>
      <c r="I853" s="48"/>
      <c r="J853" s="2"/>
      <c r="K853" s="108" t="str">
        <f t="shared" si="45"/>
        <v>r844</v>
      </c>
      <c r="L853" s="48"/>
      <c r="M853" s="2"/>
      <c r="N853" s="108" t="str">
        <f t="shared" si="48"/>
        <v>p844</v>
      </c>
      <c r="O853" s="48"/>
      <c r="P853" s="97"/>
    </row>
    <row r="854" spans="1:16" ht="14">
      <c r="A854" s="37"/>
      <c r="B854" s="37"/>
      <c r="C854" s="2"/>
      <c r="D854" s="108" t="str">
        <f t="shared" si="46"/>
        <v>a845</v>
      </c>
      <c r="E854" s="48"/>
      <c r="F854" s="2"/>
      <c r="G854" s="2"/>
      <c r="H854" s="108" t="str">
        <f t="shared" si="47"/>
        <v>c845</v>
      </c>
      <c r="I854" s="48"/>
      <c r="J854" s="2"/>
      <c r="K854" s="108" t="str">
        <f t="shared" si="45"/>
        <v>r845</v>
      </c>
      <c r="L854" s="48"/>
      <c r="M854" s="2"/>
      <c r="N854" s="108" t="str">
        <f t="shared" si="48"/>
        <v>p845</v>
      </c>
      <c r="O854" s="48"/>
      <c r="P854" s="97"/>
    </row>
    <row r="855" spans="1:16" ht="14">
      <c r="A855" s="37"/>
      <c r="B855" s="37"/>
      <c r="C855" s="2"/>
      <c r="D855" s="108" t="str">
        <f t="shared" si="46"/>
        <v>a846</v>
      </c>
      <c r="E855" s="48"/>
      <c r="F855" s="2"/>
      <c r="G855" s="2"/>
      <c r="H855" s="108" t="str">
        <f t="shared" si="47"/>
        <v>c846</v>
      </c>
      <c r="I855" s="48"/>
      <c r="J855" s="2"/>
      <c r="K855" s="108" t="str">
        <f t="shared" si="45"/>
        <v>r846</v>
      </c>
      <c r="L855" s="48"/>
      <c r="M855" s="2"/>
      <c r="N855" s="108" t="str">
        <f t="shared" si="48"/>
        <v>p846</v>
      </c>
      <c r="O855" s="48"/>
      <c r="P855" s="97"/>
    </row>
    <row r="856" spans="1:16" ht="14">
      <c r="A856" s="37"/>
      <c r="B856" s="37"/>
      <c r="C856" s="2"/>
      <c r="D856" s="108" t="str">
        <f t="shared" si="46"/>
        <v>a847</v>
      </c>
      <c r="E856" s="48"/>
      <c r="F856" s="2"/>
      <c r="G856" s="2"/>
      <c r="H856" s="108" t="str">
        <f t="shared" si="47"/>
        <v>c847</v>
      </c>
      <c r="I856" s="48"/>
      <c r="J856" s="2"/>
      <c r="K856" s="108" t="str">
        <f t="shared" si="45"/>
        <v>r847</v>
      </c>
      <c r="L856" s="48"/>
      <c r="M856" s="2"/>
      <c r="N856" s="108" t="str">
        <f t="shared" si="48"/>
        <v>p847</v>
      </c>
      <c r="O856" s="48"/>
      <c r="P856" s="97"/>
    </row>
    <row r="857" spans="1:16" ht="14">
      <c r="A857" s="37"/>
      <c r="B857" s="37"/>
      <c r="C857" s="2"/>
      <c r="D857" s="108" t="str">
        <f t="shared" si="46"/>
        <v>a848</v>
      </c>
      <c r="E857" s="48"/>
      <c r="F857" s="2"/>
      <c r="G857" s="2"/>
      <c r="H857" s="108" t="str">
        <f t="shared" si="47"/>
        <v>c848</v>
      </c>
      <c r="I857" s="48"/>
      <c r="J857" s="2"/>
      <c r="K857" s="108" t="str">
        <f t="shared" si="45"/>
        <v>r848</v>
      </c>
      <c r="L857" s="48"/>
      <c r="M857" s="2"/>
      <c r="N857" s="108" t="str">
        <f t="shared" si="48"/>
        <v>p848</v>
      </c>
      <c r="O857" s="48"/>
      <c r="P857" s="97"/>
    </row>
    <row r="858" spans="1:16" ht="14">
      <c r="A858" s="37"/>
      <c r="B858" s="37"/>
      <c r="C858" s="2"/>
      <c r="D858" s="108" t="str">
        <f t="shared" si="46"/>
        <v>a849</v>
      </c>
      <c r="E858" s="48"/>
      <c r="F858" s="2"/>
      <c r="G858" s="2"/>
      <c r="H858" s="108" t="str">
        <f t="shared" si="47"/>
        <v>c849</v>
      </c>
      <c r="I858" s="48"/>
      <c r="J858" s="2"/>
      <c r="K858" s="108" t="str">
        <f t="shared" si="45"/>
        <v>r849</v>
      </c>
      <c r="L858" s="48"/>
      <c r="M858" s="2"/>
      <c r="N858" s="108" t="str">
        <f t="shared" si="48"/>
        <v>p849</v>
      </c>
      <c r="O858" s="48"/>
      <c r="P858" s="97"/>
    </row>
    <row r="859" spans="1:16" ht="14">
      <c r="A859" s="37"/>
      <c r="B859" s="37"/>
      <c r="C859" s="2"/>
      <c r="D859" s="108" t="str">
        <f t="shared" si="46"/>
        <v>a850</v>
      </c>
      <c r="E859" s="48"/>
      <c r="F859" s="2"/>
      <c r="G859" s="2"/>
      <c r="H859" s="108" t="str">
        <f t="shared" si="47"/>
        <v>c850</v>
      </c>
      <c r="I859" s="48"/>
      <c r="J859" s="2"/>
      <c r="K859" s="108" t="str">
        <f t="shared" si="45"/>
        <v>r850</v>
      </c>
      <c r="L859" s="48"/>
      <c r="M859" s="2"/>
      <c r="N859" s="108" t="str">
        <f t="shared" si="48"/>
        <v>p850</v>
      </c>
      <c r="O859" s="48"/>
      <c r="P859" s="97"/>
    </row>
    <row r="860" spans="1:16" ht="14">
      <c r="A860" s="37"/>
      <c r="B860" s="37"/>
      <c r="C860" s="2"/>
      <c r="D860" s="108" t="str">
        <f t="shared" si="46"/>
        <v>a851</v>
      </c>
      <c r="E860" s="48"/>
      <c r="F860" s="2"/>
      <c r="G860" s="2"/>
      <c r="H860" s="108" t="str">
        <f t="shared" si="47"/>
        <v>c851</v>
      </c>
      <c r="I860" s="48"/>
      <c r="J860" s="2"/>
      <c r="K860" s="108" t="str">
        <f t="shared" si="45"/>
        <v>r851</v>
      </c>
      <c r="L860" s="48"/>
      <c r="M860" s="2"/>
      <c r="N860" s="108" t="str">
        <f t="shared" si="48"/>
        <v>p851</v>
      </c>
      <c r="O860" s="48"/>
      <c r="P860" s="97"/>
    </row>
    <row r="861" spans="1:16" ht="14">
      <c r="A861" s="37"/>
      <c r="B861" s="37"/>
      <c r="C861" s="2"/>
      <c r="D861" s="108" t="str">
        <f t="shared" si="46"/>
        <v>a852</v>
      </c>
      <c r="E861" s="48"/>
      <c r="F861" s="2"/>
      <c r="G861" s="2"/>
      <c r="H861" s="108" t="str">
        <f t="shared" si="47"/>
        <v>c852</v>
      </c>
      <c r="I861" s="48"/>
      <c r="J861" s="2"/>
      <c r="K861" s="108" t="str">
        <f t="shared" si="45"/>
        <v>r852</v>
      </c>
      <c r="L861" s="48"/>
      <c r="M861" s="2"/>
      <c r="N861" s="108" t="str">
        <f t="shared" si="48"/>
        <v>p852</v>
      </c>
      <c r="O861" s="48"/>
      <c r="P861" s="97"/>
    </row>
    <row r="862" spans="1:16" ht="14">
      <c r="A862" s="37"/>
      <c r="B862" s="37"/>
      <c r="C862" s="2"/>
      <c r="D862" s="108" t="str">
        <f t="shared" si="46"/>
        <v>a853</v>
      </c>
      <c r="E862" s="48"/>
      <c r="F862" s="2"/>
      <c r="G862" s="2"/>
      <c r="H862" s="108" t="str">
        <f t="shared" si="47"/>
        <v>c853</v>
      </c>
      <c r="I862" s="48"/>
      <c r="J862" s="2"/>
      <c r="K862" s="108" t="str">
        <f t="shared" si="45"/>
        <v>r853</v>
      </c>
      <c r="L862" s="48"/>
      <c r="M862" s="2"/>
      <c r="N862" s="108" t="str">
        <f t="shared" si="48"/>
        <v>p853</v>
      </c>
      <c r="O862" s="48"/>
      <c r="P862" s="97"/>
    </row>
    <row r="863" spans="1:16" ht="14">
      <c r="A863" s="37"/>
      <c r="B863" s="37"/>
      <c r="C863" s="2"/>
      <c r="D863" s="108" t="str">
        <f t="shared" si="46"/>
        <v>a854</v>
      </c>
      <c r="E863" s="48"/>
      <c r="F863" s="2"/>
      <c r="G863" s="2"/>
      <c r="H863" s="108" t="str">
        <f t="shared" si="47"/>
        <v>c854</v>
      </c>
      <c r="I863" s="48"/>
      <c r="J863" s="2"/>
      <c r="K863" s="108" t="str">
        <f t="shared" si="45"/>
        <v>r854</v>
      </c>
      <c r="L863" s="48"/>
      <c r="M863" s="2"/>
      <c r="N863" s="108" t="str">
        <f t="shared" si="48"/>
        <v>p854</v>
      </c>
      <c r="O863" s="48"/>
      <c r="P863" s="97"/>
    </row>
    <row r="864" spans="1:16" ht="14">
      <c r="A864" s="37"/>
      <c r="B864" s="37"/>
      <c r="C864" s="2"/>
      <c r="D864" s="108" t="str">
        <f t="shared" si="46"/>
        <v>a855</v>
      </c>
      <c r="E864" s="48"/>
      <c r="F864" s="2"/>
      <c r="G864" s="2"/>
      <c r="H864" s="108" t="str">
        <f t="shared" si="47"/>
        <v>c855</v>
      </c>
      <c r="I864" s="48"/>
      <c r="J864" s="2"/>
      <c r="K864" s="108" t="str">
        <f t="shared" si="45"/>
        <v>r855</v>
      </c>
      <c r="L864" s="48"/>
      <c r="M864" s="2"/>
      <c r="N864" s="108" t="str">
        <f t="shared" si="48"/>
        <v>p855</v>
      </c>
      <c r="O864" s="48"/>
      <c r="P864" s="97"/>
    </row>
    <row r="865" spans="1:16" ht="14">
      <c r="A865" s="37"/>
      <c r="B865" s="37"/>
      <c r="C865" s="2"/>
      <c r="D865" s="108" t="str">
        <f t="shared" si="46"/>
        <v>a856</v>
      </c>
      <c r="E865" s="48"/>
      <c r="F865" s="2"/>
      <c r="G865" s="2"/>
      <c r="H865" s="108" t="str">
        <f t="shared" si="47"/>
        <v>c856</v>
      </c>
      <c r="I865" s="48"/>
      <c r="J865" s="2"/>
      <c r="K865" s="108" t="str">
        <f t="shared" si="45"/>
        <v>r856</v>
      </c>
      <c r="L865" s="48"/>
      <c r="M865" s="2"/>
      <c r="N865" s="108" t="str">
        <f t="shared" si="48"/>
        <v>p856</v>
      </c>
      <c r="O865" s="48"/>
      <c r="P865" s="97"/>
    </row>
    <row r="866" spans="1:16" ht="14">
      <c r="A866" s="37"/>
      <c r="B866" s="37"/>
      <c r="C866" s="2"/>
      <c r="D866" s="108" t="str">
        <f t="shared" si="46"/>
        <v>a857</v>
      </c>
      <c r="E866" s="48"/>
      <c r="F866" s="2"/>
      <c r="G866" s="2"/>
      <c r="H866" s="108" t="str">
        <f t="shared" si="47"/>
        <v>c857</v>
      </c>
      <c r="I866" s="48"/>
      <c r="J866" s="2"/>
      <c r="K866" s="108" t="str">
        <f t="shared" si="45"/>
        <v>r857</v>
      </c>
      <c r="L866" s="48"/>
      <c r="M866" s="2"/>
      <c r="N866" s="108" t="str">
        <f t="shared" si="48"/>
        <v>p857</v>
      </c>
      <c r="O866" s="48"/>
      <c r="P866" s="97"/>
    </row>
    <row r="867" spans="1:16" ht="14">
      <c r="A867" s="37"/>
      <c r="B867" s="37"/>
      <c r="C867" s="2"/>
      <c r="D867" s="108" t="str">
        <f t="shared" si="46"/>
        <v>a858</v>
      </c>
      <c r="E867" s="48"/>
      <c r="F867" s="2"/>
      <c r="G867" s="2"/>
      <c r="H867" s="108" t="str">
        <f t="shared" si="47"/>
        <v>c858</v>
      </c>
      <c r="I867" s="48"/>
      <c r="J867" s="2"/>
      <c r="K867" s="108" t="str">
        <f t="shared" si="45"/>
        <v>r858</v>
      </c>
      <c r="L867" s="48"/>
      <c r="M867" s="2"/>
      <c r="N867" s="108" t="str">
        <f t="shared" si="48"/>
        <v>p858</v>
      </c>
      <c r="O867" s="48"/>
      <c r="P867" s="97"/>
    </row>
    <row r="868" spans="1:16" ht="14">
      <c r="A868" s="37"/>
      <c r="B868" s="37"/>
      <c r="C868" s="2"/>
      <c r="D868" s="108" t="str">
        <f t="shared" si="46"/>
        <v>a859</v>
      </c>
      <c r="E868" s="48"/>
      <c r="F868" s="2"/>
      <c r="G868" s="2"/>
      <c r="H868" s="108" t="str">
        <f t="shared" si="47"/>
        <v>c859</v>
      </c>
      <c r="I868" s="48"/>
      <c r="J868" s="2"/>
      <c r="K868" s="108" t="str">
        <f t="shared" si="45"/>
        <v>r859</v>
      </c>
      <c r="L868" s="48"/>
      <c r="M868" s="2"/>
      <c r="N868" s="108" t="str">
        <f t="shared" si="48"/>
        <v>p859</v>
      </c>
      <c r="O868" s="48"/>
      <c r="P868" s="97"/>
    </row>
    <row r="869" spans="1:16" ht="14">
      <c r="A869" s="37"/>
      <c r="B869" s="37"/>
      <c r="C869" s="2"/>
      <c r="D869" s="108" t="str">
        <f t="shared" si="46"/>
        <v>a860</v>
      </c>
      <c r="E869" s="48"/>
      <c r="F869" s="2"/>
      <c r="G869" s="2"/>
      <c r="H869" s="108" t="str">
        <f t="shared" si="47"/>
        <v>c860</v>
      </c>
      <c r="I869" s="48"/>
      <c r="J869" s="2"/>
      <c r="K869" s="108" t="str">
        <f t="shared" si="45"/>
        <v>r860</v>
      </c>
      <c r="L869" s="48"/>
      <c r="M869" s="2"/>
      <c r="N869" s="108" t="str">
        <f t="shared" si="48"/>
        <v>p860</v>
      </c>
      <c r="O869" s="48"/>
      <c r="P869" s="97"/>
    </row>
    <row r="870" spans="1:16" ht="14">
      <c r="A870" s="37"/>
      <c r="B870" s="37"/>
      <c r="C870" s="2"/>
      <c r="D870" s="108" t="str">
        <f t="shared" si="46"/>
        <v>a861</v>
      </c>
      <c r="E870" s="48"/>
      <c r="F870" s="2"/>
      <c r="G870" s="2"/>
      <c r="H870" s="108" t="str">
        <f t="shared" si="47"/>
        <v>c861</v>
      </c>
      <c r="I870" s="48"/>
      <c r="J870" s="2"/>
      <c r="K870" s="108" t="str">
        <f t="shared" si="45"/>
        <v>r861</v>
      </c>
      <c r="L870" s="48"/>
      <c r="M870" s="2"/>
      <c r="N870" s="108" t="str">
        <f t="shared" si="48"/>
        <v>p861</v>
      </c>
      <c r="O870" s="48"/>
      <c r="P870" s="97"/>
    </row>
    <row r="871" spans="1:16" ht="14">
      <c r="A871" s="37"/>
      <c r="B871" s="37"/>
      <c r="C871" s="2"/>
      <c r="D871" s="108" t="str">
        <f t="shared" si="46"/>
        <v>a862</v>
      </c>
      <c r="E871" s="48"/>
      <c r="F871" s="2"/>
      <c r="G871" s="2"/>
      <c r="H871" s="108" t="str">
        <f t="shared" si="47"/>
        <v>c862</v>
      </c>
      <c r="I871" s="48"/>
      <c r="J871" s="2"/>
      <c r="K871" s="108" t="str">
        <f t="shared" si="45"/>
        <v>r862</v>
      </c>
      <c r="L871" s="48"/>
      <c r="M871" s="2"/>
      <c r="N871" s="108" t="str">
        <f t="shared" si="48"/>
        <v>p862</v>
      </c>
      <c r="O871" s="48"/>
      <c r="P871" s="97"/>
    </row>
    <row r="872" spans="1:16" ht="14">
      <c r="A872" s="37"/>
      <c r="B872" s="37"/>
      <c r="C872" s="2"/>
      <c r="D872" s="108" t="str">
        <f t="shared" si="46"/>
        <v>a863</v>
      </c>
      <c r="E872" s="48"/>
      <c r="F872" s="2"/>
      <c r="G872" s="2"/>
      <c r="H872" s="108" t="str">
        <f t="shared" si="47"/>
        <v>c863</v>
      </c>
      <c r="I872" s="48"/>
      <c r="J872" s="2"/>
      <c r="K872" s="108" t="str">
        <f t="shared" si="45"/>
        <v>r863</v>
      </c>
      <c r="L872" s="48"/>
      <c r="M872" s="2"/>
      <c r="N872" s="108" t="str">
        <f t="shared" si="48"/>
        <v>p863</v>
      </c>
      <c r="O872" s="48"/>
      <c r="P872" s="97"/>
    </row>
    <row r="873" spans="1:16" ht="14">
      <c r="A873" s="37"/>
      <c r="B873" s="37"/>
      <c r="C873" s="2"/>
      <c r="D873" s="108" t="str">
        <f t="shared" si="46"/>
        <v>a864</v>
      </c>
      <c r="E873" s="48"/>
      <c r="F873" s="2"/>
      <c r="G873" s="2"/>
      <c r="H873" s="108" t="str">
        <f t="shared" si="47"/>
        <v>c864</v>
      </c>
      <c r="I873" s="48"/>
      <c r="J873" s="2"/>
      <c r="K873" s="108" t="str">
        <f t="shared" si="45"/>
        <v>r864</v>
      </c>
      <c r="L873" s="48"/>
      <c r="M873" s="2"/>
      <c r="N873" s="108" t="str">
        <f t="shared" si="48"/>
        <v>p864</v>
      </c>
      <c r="O873" s="48"/>
      <c r="P873" s="97"/>
    </row>
    <row r="874" spans="1:16" ht="14">
      <c r="A874" s="37"/>
      <c r="B874" s="37"/>
      <c r="C874" s="2"/>
      <c r="D874" s="108" t="str">
        <f t="shared" si="46"/>
        <v>a865</v>
      </c>
      <c r="E874" s="48"/>
      <c r="F874" s="2"/>
      <c r="G874" s="2"/>
      <c r="H874" s="108" t="str">
        <f t="shared" si="47"/>
        <v>c865</v>
      </c>
      <c r="I874" s="48"/>
      <c r="J874" s="2"/>
      <c r="K874" s="108" t="str">
        <f t="shared" si="45"/>
        <v>r865</v>
      </c>
      <c r="L874" s="48"/>
      <c r="M874" s="2"/>
      <c r="N874" s="108" t="str">
        <f t="shared" si="48"/>
        <v>p865</v>
      </c>
      <c r="O874" s="48"/>
      <c r="P874" s="97"/>
    </row>
    <row r="875" spans="1:16" ht="14">
      <c r="A875" s="37"/>
      <c r="B875" s="37"/>
      <c r="C875" s="2"/>
      <c r="D875" s="108" t="str">
        <f t="shared" si="46"/>
        <v>a866</v>
      </c>
      <c r="E875" s="48"/>
      <c r="F875" s="2"/>
      <c r="G875" s="2"/>
      <c r="H875" s="108" t="str">
        <f t="shared" si="47"/>
        <v>c866</v>
      </c>
      <c r="I875" s="48"/>
      <c r="J875" s="2"/>
      <c r="K875" s="108" t="str">
        <f t="shared" si="45"/>
        <v>r866</v>
      </c>
      <c r="L875" s="48"/>
      <c r="M875" s="2"/>
      <c r="N875" s="108" t="str">
        <f t="shared" si="48"/>
        <v>p866</v>
      </c>
      <c r="O875" s="48"/>
      <c r="P875" s="97"/>
    </row>
    <row r="876" spans="1:16" ht="14">
      <c r="A876" s="37"/>
      <c r="B876" s="37"/>
      <c r="C876" s="2"/>
      <c r="D876" s="108" t="str">
        <f t="shared" si="46"/>
        <v>a867</v>
      </c>
      <c r="E876" s="48"/>
      <c r="F876" s="2"/>
      <c r="G876" s="2"/>
      <c r="H876" s="108" t="str">
        <f t="shared" si="47"/>
        <v>c867</v>
      </c>
      <c r="I876" s="48"/>
      <c r="J876" s="2"/>
      <c r="K876" s="108" t="str">
        <f t="shared" si="45"/>
        <v>r867</v>
      </c>
      <c r="L876" s="48"/>
      <c r="M876" s="2"/>
      <c r="N876" s="108" t="str">
        <f t="shared" si="48"/>
        <v>p867</v>
      </c>
      <c r="O876" s="48"/>
      <c r="P876" s="97"/>
    </row>
    <row r="877" spans="1:16" ht="14">
      <c r="A877" s="37"/>
      <c r="B877" s="37"/>
      <c r="C877" s="2"/>
      <c r="D877" s="108" t="str">
        <f t="shared" si="46"/>
        <v>a868</v>
      </c>
      <c r="E877" s="48"/>
      <c r="F877" s="2"/>
      <c r="G877" s="2"/>
      <c r="H877" s="108" t="str">
        <f t="shared" si="47"/>
        <v>c868</v>
      </c>
      <c r="I877" s="48"/>
      <c r="J877" s="2"/>
      <c r="K877" s="108" t="str">
        <f t="shared" si="45"/>
        <v>r868</v>
      </c>
      <c r="L877" s="48"/>
      <c r="M877" s="2"/>
      <c r="N877" s="108" t="str">
        <f t="shared" si="48"/>
        <v>p868</v>
      </c>
      <c r="O877" s="48"/>
      <c r="P877" s="97"/>
    </row>
    <row r="878" spans="1:16" ht="14">
      <c r="A878" s="37"/>
      <c r="B878" s="37"/>
      <c r="C878" s="2"/>
      <c r="D878" s="108" t="str">
        <f t="shared" si="46"/>
        <v>a869</v>
      </c>
      <c r="E878" s="48"/>
      <c r="F878" s="2"/>
      <c r="G878" s="2"/>
      <c r="H878" s="108" t="str">
        <f t="shared" si="47"/>
        <v>c869</v>
      </c>
      <c r="I878" s="48"/>
      <c r="J878" s="2"/>
      <c r="K878" s="108" t="str">
        <f t="shared" si="45"/>
        <v>r869</v>
      </c>
      <c r="L878" s="48"/>
      <c r="M878" s="2"/>
      <c r="N878" s="108" t="str">
        <f t="shared" si="48"/>
        <v>p869</v>
      </c>
      <c r="O878" s="48"/>
      <c r="P878" s="97"/>
    </row>
    <row r="879" spans="1:16" ht="14">
      <c r="A879" s="37"/>
      <c r="B879" s="37"/>
      <c r="C879" s="2"/>
      <c r="D879" s="108" t="str">
        <f t="shared" si="46"/>
        <v>a870</v>
      </c>
      <c r="E879" s="48"/>
      <c r="F879" s="2"/>
      <c r="G879" s="2"/>
      <c r="H879" s="108" t="str">
        <f t="shared" si="47"/>
        <v>c870</v>
      </c>
      <c r="I879" s="48"/>
      <c r="J879" s="2"/>
      <c r="K879" s="108" t="str">
        <f t="shared" si="45"/>
        <v>r870</v>
      </c>
      <c r="L879" s="48"/>
      <c r="M879" s="2"/>
      <c r="N879" s="108" t="str">
        <f t="shared" si="48"/>
        <v>p870</v>
      </c>
      <c r="O879" s="48"/>
      <c r="P879" s="97"/>
    </row>
    <row r="880" spans="1:16" ht="14">
      <c r="A880" s="37"/>
      <c r="B880" s="37"/>
      <c r="C880" s="2"/>
      <c r="D880" s="108" t="str">
        <f t="shared" si="46"/>
        <v>a871</v>
      </c>
      <c r="E880" s="48"/>
      <c r="F880" s="2"/>
      <c r="G880" s="2"/>
      <c r="H880" s="108" t="str">
        <f t="shared" si="47"/>
        <v>c871</v>
      </c>
      <c r="I880" s="48"/>
      <c r="J880" s="2"/>
      <c r="K880" s="108" t="str">
        <f t="shared" si="45"/>
        <v>r871</v>
      </c>
      <c r="L880" s="48"/>
      <c r="M880" s="2"/>
      <c r="N880" s="108" t="str">
        <f t="shared" si="48"/>
        <v>p871</v>
      </c>
      <c r="O880" s="48"/>
      <c r="P880" s="97"/>
    </row>
    <row r="881" spans="1:16" ht="14">
      <c r="A881" s="37"/>
      <c r="B881" s="37"/>
      <c r="C881" s="2"/>
      <c r="D881" s="108" t="str">
        <f t="shared" si="46"/>
        <v>a872</v>
      </c>
      <c r="E881" s="48"/>
      <c r="F881" s="2"/>
      <c r="G881" s="2"/>
      <c r="H881" s="108" t="str">
        <f t="shared" si="47"/>
        <v>c872</v>
      </c>
      <c r="I881" s="48"/>
      <c r="J881" s="2"/>
      <c r="K881" s="108" t="str">
        <f t="shared" si="45"/>
        <v>r872</v>
      </c>
      <c r="L881" s="48"/>
      <c r="M881" s="2"/>
      <c r="N881" s="108" t="str">
        <f t="shared" si="48"/>
        <v>p872</v>
      </c>
      <c r="O881" s="48"/>
      <c r="P881" s="97"/>
    </row>
    <row r="882" spans="1:16" ht="14">
      <c r="A882" s="37"/>
      <c r="B882" s="37"/>
      <c r="C882" s="2"/>
      <c r="D882" s="108" t="str">
        <f t="shared" si="46"/>
        <v>a873</v>
      </c>
      <c r="E882" s="48"/>
      <c r="F882" s="2"/>
      <c r="G882" s="2"/>
      <c r="H882" s="108" t="str">
        <f t="shared" si="47"/>
        <v>c873</v>
      </c>
      <c r="I882" s="48"/>
      <c r="J882" s="2"/>
      <c r="K882" s="108" t="str">
        <f t="shared" si="45"/>
        <v>r873</v>
      </c>
      <c r="L882" s="48"/>
      <c r="M882" s="2"/>
      <c r="N882" s="108" t="str">
        <f t="shared" si="48"/>
        <v>p873</v>
      </c>
      <c r="O882" s="48"/>
      <c r="P882" s="97"/>
    </row>
    <row r="883" spans="1:16" ht="14">
      <c r="A883" s="37"/>
      <c r="B883" s="37"/>
      <c r="C883" s="2"/>
      <c r="D883" s="108" t="str">
        <f t="shared" si="46"/>
        <v>a874</v>
      </c>
      <c r="E883" s="48"/>
      <c r="F883" s="2"/>
      <c r="G883" s="2"/>
      <c r="H883" s="108" t="str">
        <f t="shared" si="47"/>
        <v>c874</v>
      </c>
      <c r="I883" s="48"/>
      <c r="J883" s="2"/>
      <c r="K883" s="108" t="str">
        <f t="shared" si="45"/>
        <v>r874</v>
      </c>
      <c r="L883" s="48"/>
      <c r="M883" s="2"/>
      <c r="N883" s="108" t="str">
        <f t="shared" si="48"/>
        <v>p874</v>
      </c>
      <c r="O883" s="48"/>
      <c r="P883" s="97"/>
    </row>
    <row r="884" spans="1:16" ht="14">
      <c r="A884" s="37"/>
      <c r="B884" s="37"/>
      <c r="C884" s="2"/>
      <c r="D884" s="108" t="str">
        <f t="shared" si="46"/>
        <v>a875</v>
      </c>
      <c r="E884" s="48"/>
      <c r="F884" s="2"/>
      <c r="G884" s="2"/>
      <c r="H884" s="108" t="str">
        <f t="shared" si="47"/>
        <v>c875</v>
      </c>
      <c r="I884" s="48"/>
      <c r="J884" s="2"/>
      <c r="K884" s="108" t="str">
        <f t="shared" si="45"/>
        <v>r875</v>
      </c>
      <c r="L884" s="48"/>
      <c r="M884" s="2"/>
      <c r="N884" s="108" t="str">
        <f t="shared" si="48"/>
        <v>p875</v>
      </c>
      <c r="O884" s="48"/>
      <c r="P884" s="97"/>
    </row>
    <row r="885" spans="1:16" ht="14">
      <c r="A885" s="37"/>
      <c r="B885" s="37"/>
      <c r="C885" s="2"/>
      <c r="D885" s="108" t="str">
        <f t="shared" si="46"/>
        <v>a876</v>
      </c>
      <c r="E885" s="48"/>
      <c r="F885" s="2"/>
      <c r="G885" s="2"/>
      <c r="H885" s="108" t="str">
        <f t="shared" si="47"/>
        <v>c876</v>
      </c>
      <c r="I885" s="48"/>
      <c r="J885" s="2"/>
      <c r="K885" s="108" t="str">
        <f t="shared" si="45"/>
        <v>r876</v>
      </c>
      <c r="L885" s="48"/>
      <c r="M885" s="2"/>
      <c r="N885" s="108" t="str">
        <f t="shared" si="48"/>
        <v>p876</v>
      </c>
      <c r="O885" s="48"/>
      <c r="P885" s="97"/>
    </row>
    <row r="886" spans="1:16" ht="14">
      <c r="A886" s="37"/>
      <c r="B886" s="37"/>
      <c r="C886" s="2"/>
      <c r="D886" s="108" t="str">
        <f t="shared" si="46"/>
        <v>a877</v>
      </c>
      <c r="E886" s="48"/>
      <c r="F886" s="2"/>
      <c r="G886" s="2"/>
      <c r="H886" s="108" t="str">
        <f t="shared" si="47"/>
        <v>c877</v>
      </c>
      <c r="I886" s="48"/>
      <c r="J886" s="2"/>
      <c r="K886" s="108" t="str">
        <f t="shared" si="45"/>
        <v>r877</v>
      </c>
      <c r="L886" s="48"/>
      <c r="M886" s="2"/>
      <c r="N886" s="108" t="str">
        <f t="shared" si="48"/>
        <v>p877</v>
      </c>
      <c r="O886" s="48"/>
      <c r="P886" s="97"/>
    </row>
    <row r="887" spans="1:16" ht="14">
      <c r="A887" s="37"/>
      <c r="B887" s="37"/>
      <c r="C887" s="2"/>
      <c r="D887" s="108" t="str">
        <f t="shared" si="46"/>
        <v>a878</v>
      </c>
      <c r="E887" s="48"/>
      <c r="F887" s="2"/>
      <c r="G887" s="2"/>
      <c r="H887" s="108" t="str">
        <f t="shared" si="47"/>
        <v>c878</v>
      </c>
      <c r="I887" s="48"/>
      <c r="J887" s="2"/>
      <c r="K887" s="108" t="str">
        <f t="shared" si="45"/>
        <v>r878</v>
      </c>
      <c r="L887" s="48"/>
      <c r="M887" s="2"/>
      <c r="N887" s="108" t="str">
        <f t="shared" si="48"/>
        <v>p878</v>
      </c>
      <c r="O887" s="48"/>
      <c r="P887" s="97"/>
    </row>
    <row r="888" spans="1:16" ht="14">
      <c r="A888" s="37"/>
      <c r="B888" s="37"/>
      <c r="C888" s="2"/>
      <c r="D888" s="108" t="str">
        <f t="shared" si="46"/>
        <v>a879</v>
      </c>
      <c r="E888" s="48"/>
      <c r="F888" s="2"/>
      <c r="G888" s="2"/>
      <c r="H888" s="108" t="str">
        <f t="shared" si="47"/>
        <v>c879</v>
      </c>
      <c r="I888" s="48"/>
      <c r="J888" s="2"/>
      <c r="K888" s="108" t="str">
        <f t="shared" si="45"/>
        <v>r879</v>
      </c>
      <c r="L888" s="48"/>
      <c r="M888" s="2"/>
      <c r="N888" s="108" t="str">
        <f t="shared" si="48"/>
        <v>p879</v>
      </c>
      <c r="O888" s="48"/>
      <c r="P888" s="97"/>
    </row>
    <row r="889" spans="1:16" ht="14">
      <c r="A889" s="37"/>
      <c r="B889" s="37"/>
      <c r="C889" s="2"/>
      <c r="D889" s="108" t="str">
        <f t="shared" si="46"/>
        <v>a880</v>
      </c>
      <c r="E889" s="48"/>
      <c r="F889" s="2"/>
      <c r="G889" s="2"/>
      <c r="H889" s="108" t="str">
        <f t="shared" si="47"/>
        <v>c880</v>
      </c>
      <c r="I889" s="48"/>
      <c r="J889" s="2"/>
      <c r="K889" s="108" t="str">
        <f t="shared" si="45"/>
        <v>r880</v>
      </c>
      <c r="L889" s="48"/>
      <c r="M889" s="2"/>
      <c r="N889" s="108" t="str">
        <f t="shared" si="48"/>
        <v>p880</v>
      </c>
      <c r="O889" s="48"/>
      <c r="P889" s="97"/>
    </row>
    <row r="890" spans="1:16" ht="14">
      <c r="A890" s="37"/>
      <c r="B890" s="37"/>
      <c r="C890" s="2"/>
      <c r="D890" s="108" t="str">
        <f t="shared" si="46"/>
        <v>a881</v>
      </c>
      <c r="E890" s="48"/>
      <c r="F890" s="2"/>
      <c r="G890" s="2"/>
      <c r="H890" s="108" t="str">
        <f t="shared" si="47"/>
        <v>c881</v>
      </c>
      <c r="I890" s="48"/>
      <c r="J890" s="2"/>
      <c r="K890" s="108" t="str">
        <f t="shared" si="45"/>
        <v>r881</v>
      </c>
      <c r="L890" s="48"/>
      <c r="M890" s="2"/>
      <c r="N890" s="108" t="str">
        <f t="shared" si="48"/>
        <v>p881</v>
      </c>
      <c r="O890" s="48"/>
      <c r="P890" s="97"/>
    </row>
    <row r="891" spans="1:16" ht="14">
      <c r="A891" s="37"/>
      <c r="B891" s="37"/>
      <c r="C891" s="2"/>
      <c r="D891" s="108" t="str">
        <f t="shared" si="46"/>
        <v>a882</v>
      </c>
      <c r="E891" s="48"/>
      <c r="F891" s="2"/>
      <c r="G891" s="2"/>
      <c r="H891" s="108" t="str">
        <f t="shared" si="47"/>
        <v>c882</v>
      </c>
      <c r="I891" s="48"/>
      <c r="J891" s="2"/>
      <c r="K891" s="108" t="str">
        <f t="shared" si="45"/>
        <v>r882</v>
      </c>
      <c r="L891" s="48"/>
      <c r="M891" s="2"/>
      <c r="N891" s="108" t="str">
        <f t="shared" si="48"/>
        <v>p882</v>
      </c>
      <c r="O891" s="48"/>
      <c r="P891" s="97"/>
    </row>
    <row r="892" spans="1:16" ht="14">
      <c r="A892" s="37"/>
      <c r="B892" s="37"/>
      <c r="C892" s="2"/>
      <c r="D892" s="108" t="str">
        <f t="shared" si="46"/>
        <v>a883</v>
      </c>
      <c r="E892" s="48"/>
      <c r="F892" s="2"/>
      <c r="G892" s="2"/>
      <c r="H892" s="108" t="str">
        <f t="shared" si="47"/>
        <v>c883</v>
      </c>
      <c r="I892" s="48"/>
      <c r="J892" s="2"/>
      <c r="K892" s="108" t="str">
        <f t="shared" si="45"/>
        <v>r883</v>
      </c>
      <c r="L892" s="48"/>
      <c r="M892" s="2"/>
      <c r="N892" s="108" t="str">
        <f t="shared" si="48"/>
        <v>p883</v>
      </c>
      <c r="O892" s="48"/>
      <c r="P892" s="97"/>
    </row>
    <row r="893" spans="1:16" ht="14">
      <c r="A893" s="37"/>
      <c r="B893" s="37"/>
      <c r="C893" s="2"/>
      <c r="D893" s="108" t="str">
        <f t="shared" si="46"/>
        <v>a884</v>
      </c>
      <c r="E893" s="48"/>
      <c r="F893" s="2"/>
      <c r="G893" s="2"/>
      <c r="H893" s="108" t="str">
        <f t="shared" si="47"/>
        <v>c884</v>
      </c>
      <c r="I893" s="48"/>
      <c r="J893" s="2"/>
      <c r="K893" s="108" t="str">
        <f t="shared" si="45"/>
        <v>r884</v>
      </c>
      <c r="L893" s="48"/>
      <c r="M893" s="2"/>
      <c r="N893" s="108" t="str">
        <f t="shared" si="48"/>
        <v>p884</v>
      </c>
      <c r="O893" s="48"/>
      <c r="P893" s="97"/>
    </row>
    <row r="894" spans="1:16" ht="14">
      <c r="A894" s="37"/>
      <c r="B894" s="37"/>
      <c r="C894" s="2"/>
      <c r="D894" s="108" t="str">
        <f t="shared" si="46"/>
        <v>a885</v>
      </c>
      <c r="E894" s="48"/>
      <c r="F894" s="2"/>
      <c r="G894" s="2"/>
      <c r="H894" s="108" t="str">
        <f t="shared" si="47"/>
        <v>c885</v>
      </c>
      <c r="I894" s="48"/>
      <c r="J894" s="2"/>
      <c r="K894" s="108" t="str">
        <f t="shared" si="45"/>
        <v>r885</v>
      </c>
      <c r="L894" s="48"/>
      <c r="M894" s="2"/>
      <c r="N894" s="108" t="str">
        <f t="shared" si="48"/>
        <v>p885</v>
      </c>
      <c r="O894" s="48"/>
      <c r="P894" s="97"/>
    </row>
    <row r="895" spans="1:16" ht="14">
      <c r="A895" s="37"/>
      <c r="B895" s="37"/>
      <c r="C895" s="2"/>
      <c r="D895" s="108" t="str">
        <f t="shared" si="46"/>
        <v>a886</v>
      </c>
      <c r="E895" s="48"/>
      <c r="F895" s="2"/>
      <c r="G895" s="2"/>
      <c r="H895" s="108" t="str">
        <f t="shared" si="47"/>
        <v>c886</v>
      </c>
      <c r="I895" s="48"/>
      <c r="J895" s="2"/>
      <c r="K895" s="108" t="str">
        <f t="shared" si="45"/>
        <v>r886</v>
      </c>
      <c r="L895" s="48"/>
      <c r="M895" s="2"/>
      <c r="N895" s="108" t="str">
        <f t="shared" si="48"/>
        <v>p886</v>
      </c>
      <c r="O895" s="48"/>
      <c r="P895" s="97"/>
    </row>
    <row r="896" spans="1:16" ht="14">
      <c r="A896" s="37"/>
      <c r="B896" s="37"/>
      <c r="C896" s="2"/>
      <c r="D896" s="108" t="str">
        <f t="shared" si="46"/>
        <v>a887</v>
      </c>
      <c r="E896" s="48"/>
      <c r="F896" s="2"/>
      <c r="G896" s="2"/>
      <c r="H896" s="108" t="str">
        <f t="shared" si="47"/>
        <v>c887</v>
      </c>
      <c r="I896" s="48"/>
      <c r="J896" s="2"/>
      <c r="K896" s="108" t="str">
        <f t="shared" si="45"/>
        <v>r887</v>
      </c>
      <c r="L896" s="48"/>
      <c r="M896" s="2"/>
      <c r="N896" s="108" t="str">
        <f t="shared" si="48"/>
        <v>p887</v>
      </c>
      <c r="O896" s="48"/>
      <c r="P896" s="97"/>
    </row>
    <row r="897" spans="1:16" ht="14">
      <c r="A897" s="37"/>
      <c r="B897" s="37"/>
      <c r="C897" s="2"/>
      <c r="D897" s="108" t="str">
        <f t="shared" si="46"/>
        <v>a888</v>
      </c>
      <c r="E897" s="48"/>
      <c r="F897" s="2"/>
      <c r="G897" s="2"/>
      <c r="H897" s="108" t="str">
        <f t="shared" si="47"/>
        <v>c888</v>
      </c>
      <c r="I897" s="48"/>
      <c r="J897" s="2"/>
      <c r="K897" s="108" t="str">
        <f t="shared" si="45"/>
        <v>r888</v>
      </c>
      <c r="L897" s="48"/>
      <c r="M897" s="2"/>
      <c r="N897" s="108" t="str">
        <f t="shared" si="48"/>
        <v>p888</v>
      </c>
      <c r="O897" s="48"/>
      <c r="P897" s="97"/>
    </row>
    <row r="898" spans="1:16" ht="14">
      <c r="A898" s="37"/>
      <c r="B898" s="37"/>
      <c r="C898" s="2"/>
      <c r="D898" s="108" t="str">
        <f t="shared" si="46"/>
        <v>a889</v>
      </c>
      <c r="E898" s="48"/>
      <c r="F898" s="2"/>
      <c r="G898" s="2"/>
      <c r="H898" s="108" t="str">
        <f t="shared" si="47"/>
        <v>c889</v>
      </c>
      <c r="I898" s="48"/>
      <c r="J898" s="2"/>
      <c r="K898" s="108" t="str">
        <f t="shared" si="45"/>
        <v>r889</v>
      </c>
      <c r="L898" s="48"/>
      <c r="M898" s="2"/>
      <c r="N898" s="108" t="str">
        <f t="shared" si="48"/>
        <v>p889</v>
      </c>
      <c r="O898" s="48"/>
      <c r="P898" s="97"/>
    </row>
    <row r="899" spans="1:16" ht="14">
      <c r="A899" s="37"/>
      <c r="B899" s="37"/>
      <c r="C899" s="2"/>
      <c r="D899" s="108" t="str">
        <f t="shared" si="46"/>
        <v>a890</v>
      </c>
      <c r="E899" s="48"/>
      <c r="F899" s="2"/>
      <c r="G899" s="2"/>
      <c r="H899" s="108" t="str">
        <f t="shared" si="47"/>
        <v>c890</v>
      </c>
      <c r="I899" s="48"/>
      <c r="J899" s="2"/>
      <c r="K899" s="108" t="str">
        <f t="shared" si="45"/>
        <v>r890</v>
      </c>
      <c r="L899" s="48"/>
      <c r="M899" s="2"/>
      <c r="N899" s="108" t="str">
        <f t="shared" si="48"/>
        <v>p890</v>
      </c>
      <c r="O899" s="48"/>
      <c r="P899" s="97"/>
    </row>
    <row r="900" spans="1:16" ht="14">
      <c r="A900" s="37"/>
      <c r="B900" s="37"/>
      <c r="C900" s="2"/>
      <c r="D900" s="108" t="str">
        <f t="shared" si="46"/>
        <v>a891</v>
      </c>
      <c r="E900" s="48"/>
      <c r="F900" s="2"/>
      <c r="G900" s="2"/>
      <c r="H900" s="108" t="str">
        <f t="shared" si="47"/>
        <v>c891</v>
      </c>
      <c r="I900" s="48"/>
      <c r="J900" s="2"/>
      <c r="K900" s="108" t="str">
        <f t="shared" si="45"/>
        <v>r891</v>
      </c>
      <c r="L900" s="48"/>
      <c r="M900" s="2"/>
      <c r="N900" s="108" t="str">
        <f t="shared" si="48"/>
        <v>p891</v>
      </c>
      <c r="O900" s="48"/>
      <c r="P900" s="97"/>
    </row>
    <row r="901" spans="1:16" ht="14">
      <c r="A901" s="37"/>
      <c r="B901" s="37"/>
      <c r="C901" s="2"/>
      <c r="D901" s="108" t="str">
        <f t="shared" si="46"/>
        <v>a892</v>
      </c>
      <c r="E901" s="48"/>
      <c r="F901" s="2"/>
      <c r="G901" s="2"/>
      <c r="H901" s="108" t="str">
        <f t="shared" si="47"/>
        <v>c892</v>
      </c>
      <c r="I901" s="48"/>
      <c r="J901" s="2"/>
      <c r="K901" s="108" t="str">
        <f t="shared" si="45"/>
        <v>r892</v>
      </c>
      <c r="L901" s="48"/>
      <c r="M901" s="2"/>
      <c r="N901" s="108" t="str">
        <f t="shared" si="48"/>
        <v>p892</v>
      </c>
      <c r="O901" s="48"/>
      <c r="P901" s="97"/>
    </row>
    <row r="902" spans="1:16" ht="14">
      <c r="A902" s="37"/>
      <c r="B902" s="37"/>
      <c r="C902" s="2"/>
      <c r="D902" s="108" t="str">
        <f t="shared" si="46"/>
        <v>a893</v>
      </c>
      <c r="E902" s="48"/>
      <c r="F902" s="2"/>
      <c r="G902" s="2"/>
      <c r="H902" s="108" t="str">
        <f t="shared" si="47"/>
        <v>c893</v>
      </c>
      <c r="I902" s="48"/>
      <c r="J902" s="2"/>
      <c r="K902" s="108" t="str">
        <f t="shared" si="45"/>
        <v>r893</v>
      </c>
      <c r="L902" s="48"/>
      <c r="M902" s="2"/>
      <c r="N902" s="108" t="str">
        <f t="shared" si="48"/>
        <v>p893</v>
      </c>
      <c r="O902" s="48"/>
      <c r="P902" s="97"/>
    </row>
    <row r="903" spans="1:16" ht="14">
      <c r="A903" s="37"/>
      <c r="B903" s="37"/>
      <c r="C903" s="2"/>
      <c r="D903" s="108" t="str">
        <f t="shared" si="46"/>
        <v>a894</v>
      </c>
      <c r="E903" s="48"/>
      <c r="F903" s="2"/>
      <c r="G903" s="2"/>
      <c r="H903" s="108" t="str">
        <f t="shared" si="47"/>
        <v>c894</v>
      </c>
      <c r="I903" s="48"/>
      <c r="J903" s="2"/>
      <c r="K903" s="108" t="str">
        <f t="shared" si="45"/>
        <v>r894</v>
      </c>
      <c r="L903" s="48"/>
      <c r="M903" s="2"/>
      <c r="N903" s="108" t="str">
        <f t="shared" si="48"/>
        <v>p894</v>
      </c>
      <c r="O903" s="48"/>
      <c r="P903" s="97"/>
    </row>
    <row r="904" spans="1:16" ht="14">
      <c r="A904" s="37"/>
      <c r="B904" s="37"/>
      <c r="C904" s="2"/>
      <c r="D904" s="108" t="str">
        <f t="shared" si="46"/>
        <v>a895</v>
      </c>
      <c r="E904" s="48"/>
      <c r="F904" s="2"/>
      <c r="G904" s="2"/>
      <c r="H904" s="108" t="str">
        <f t="shared" si="47"/>
        <v>c895</v>
      </c>
      <c r="I904" s="48"/>
      <c r="J904" s="2"/>
      <c r="K904" s="108" t="str">
        <f t="shared" si="45"/>
        <v>r895</v>
      </c>
      <c r="L904" s="48"/>
      <c r="M904" s="2"/>
      <c r="N904" s="108" t="str">
        <f t="shared" si="48"/>
        <v>p895</v>
      </c>
      <c r="O904" s="48"/>
      <c r="P904" s="97"/>
    </row>
    <row r="905" spans="1:16" ht="14">
      <c r="A905" s="37"/>
      <c r="B905" s="37"/>
      <c r="C905" s="2"/>
      <c r="D905" s="108" t="str">
        <f t="shared" si="46"/>
        <v>a896</v>
      </c>
      <c r="E905" s="48"/>
      <c r="F905" s="2"/>
      <c r="G905" s="2"/>
      <c r="H905" s="108" t="str">
        <f t="shared" si="47"/>
        <v>c896</v>
      </c>
      <c r="I905" s="48"/>
      <c r="J905" s="2"/>
      <c r="K905" s="108" t="str">
        <f t="shared" si="45"/>
        <v>r896</v>
      </c>
      <c r="L905" s="48"/>
      <c r="M905" s="2"/>
      <c r="N905" s="108" t="str">
        <f t="shared" si="48"/>
        <v>p896</v>
      </c>
      <c r="O905" s="48"/>
      <c r="P905" s="97"/>
    </row>
    <row r="906" spans="1:16" ht="14">
      <c r="A906" s="37"/>
      <c r="B906" s="37"/>
      <c r="C906" s="2"/>
      <c r="D906" s="108" t="str">
        <f t="shared" si="46"/>
        <v>a897</v>
      </c>
      <c r="E906" s="48"/>
      <c r="F906" s="2"/>
      <c r="G906" s="2"/>
      <c r="H906" s="108" t="str">
        <f t="shared" si="47"/>
        <v>c897</v>
      </c>
      <c r="I906" s="48"/>
      <c r="J906" s="2"/>
      <c r="K906" s="108" t="str">
        <f t="shared" si="45"/>
        <v>r897</v>
      </c>
      <c r="L906" s="48"/>
      <c r="M906" s="2"/>
      <c r="N906" s="108" t="str">
        <f t="shared" si="48"/>
        <v>p897</v>
      </c>
      <c r="O906" s="48"/>
      <c r="P906" s="97"/>
    </row>
    <row r="907" spans="1:16" ht="14">
      <c r="A907" s="37"/>
      <c r="B907" s="37"/>
      <c r="C907" s="2"/>
      <c r="D907" s="108" t="str">
        <f t="shared" ref="D907:D970" si="49">"a"&amp;ROW()-9</f>
        <v>a898</v>
      </c>
      <c r="E907" s="48"/>
      <c r="F907" s="2"/>
      <c r="G907" s="2"/>
      <c r="H907" s="108" t="str">
        <f t="shared" ref="H907:H970" si="50">"c"&amp;ROW()-9</f>
        <v>c898</v>
      </c>
      <c r="I907" s="48"/>
      <c r="J907" s="2"/>
      <c r="K907" s="108" t="str">
        <f t="shared" si="45"/>
        <v>r898</v>
      </c>
      <c r="L907" s="48"/>
      <c r="M907" s="2"/>
      <c r="N907" s="108" t="str">
        <f t="shared" ref="N907:N970" si="51">"p"&amp;ROW()-9</f>
        <v>p898</v>
      </c>
      <c r="O907" s="48"/>
      <c r="P907" s="97"/>
    </row>
    <row r="908" spans="1:16" ht="14">
      <c r="A908" s="37"/>
      <c r="B908" s="37"/>
      <c r="C908" s="2"/>
      <c r="D908" s="108" t="str">
        <f t="shared" si="49"/>
        <v>a899</v>
      </c>
      <c r="E908" s="48"/>
      <c r="F908" s="2"/>
      <c r="G908" s="2"/>
      <c r="H908" s="108" t="str">
        <f t="shared" si="50"/>
        <v>c899</v>
      </c>
      <c r="I908" s="48"/>
      <c r="J908" s="2"/>
      <c r="K908" s="108" t="str">
        <f t="shared" si="45"/>
        <v>r899</v>
      </c>
      <c r="L908" s="48"/>
      <c r="M908" s="2"/>
      <c r="N908" s="108" t="str">
        <f t="shared" si="51"/>
        <v>p899</v>
      </c>
      <c r="O908" s="48"/>
      <c r="P908" s="97"/>
    </row>
    <row r="909" spans="1:16" ht="14">
      <c r="A909" s="37"/>
      <c r="B909" s="37"/>
      <c r="C909" s="2"/>
      <c r="D909" s="108" t="str">
        <f t="shared" si="49"/>
        <v>a900</v>
      </c>
      <c r="E909" s="48"/>
      <c r="F909" s="2"/>
      <c r="G909" s="2"/>
      <c r="H909" s="108" t="str">
        <f t="shared" si="50"/>
        <v>c900</v>
      </c>
      <c r="I909" s="48"/>
      <c r="J909" s="2"/>
      <c r="K909" s="108" t="str">
        <f t="shared" si="45"/>
        <v>r900</v>
      </c>
      <c r="L909" s="48"/>
      <c r="M909" s="2"/>
      <c r="N909" s="108" t="str">
        <f t="shared" si="51"/>
        <v>p900</v>
      </c>
      <c r="O909" s="48"/>
      <c r="P909" s="97"/>
    </row>
    <row r="910" spans="1:16" ht="14">
      <c r="A910" s="37"/>
      <c r="B910" s="37"/>
      <c r="C910" s="2"/>
      <c r="D910" s="108" t="str">
        <f t="shared" si="49"/>
        <v>a901</v>
      </c>
      <c r="E910" s="48"/>
      <c r="F910" s="2"/>
      <c r="G910" s="2"/>
      <c r="H910" s="108" t="str">
        <f t="shared" si="50"/>
        <v>c901</v>
      </c>
      <c r="I910" s="48"/>
      <c r="J910" s="2"/>
      <c r="K910" s="108" t="str">
        <f t="shared" si="45"/>
        <v>r901</v>
      </c>
      <c r="L910" s="48"/>
      <c r="M910" s="2"/>
      <c r="N910" s="108" t="str">
        <f t="shared" si="51"/>
        <v>p901</v>
      </c>
      <c r="O910" s="48"/>
      <c r="P910" s="97"/>
    </row>
    <row r="911" spans="1:16" ht="14">
      <c r="A911" s="37"/>
      <c r="B911" s="37"/>
      <c r="C911" s="2"/>
      <c r="D911" s="108" t="str">
        <f t="shared" si="49"/>
        <v>a902</v>
      </c>
      <c r="E911" s="48"/>
      <c r="F911" s="2"/>
      <c r="G911" s="2"/>
      <c r="H911" s="108" t="str">
        <f t="shared" si="50"/>
        <v>c902</v>
      </c>
      <c r="I911" s="48"/>
      <c r="J911" s="2"/>
      <c r="K911" s="108" t="str">
        <f t="shared" si="45"/>
        <v>r902</v>
      </c>
      <c r="L911" s="48"/>
      <c r="M911" s="2"/>
      <c r="N911" s="108" t="str">
        <f t="shared" si="51"/>
        <v>p902</v>
      </c>
      <c r="O911" s="48"/>
      <c r="P911" s="97"/>
    </row>
    <row r="912" spans="1:16" ht="14">
      <c r="A912" s="37"/>
      <c r="B912" s="37"/>
      <c r="C912" s="2"/>
      <c r="D912" s="108" t="str">
        <f t="shared" si="49"/>
        <v>a903</v>
      </c>
      <c r="E912" s="48"/>
      <c r="F912" s="2"/>
      <c r="G912" s="2"/>
      <c r="H912" s="108" t="str">
        <f t="shared" si="50"/>
        <v>c903</v>
      </c>
      <c r="I912" s="48"/>
      <c r="J912" s="2"/>
      <c r="K912" s="108" t="str">
        <f t="shared" si="45"/>
        <v>r903</v>
      </c>
      <c r="L912" s="48"/>
      <c r="M912" s="2"/>
      <c r="N912" s="108" t="str">
        <f t="shared" si="51"/>
        <v>p903</v>
      </c>
      <c r="O912" s="48"/>
      <c r="P912" s="97"/>
    </row>
    <row r="913" spans="1:16" ht="14">
      <c r="A913" s="37"/>
      <c r="B913" s="37"/>
      <c r="C913" s="2"/>
      <c r="D913" s="108" t="str">
        <f t="shared" si="49"/>
        <v>a904</v>
      </c>
      <c r="E913" s="48"/>
      <c r="F913" s="2"/>
      <c r="G913" s="2"/>
      <c r="H913" s="108" t="str">
        <f t="shared" si="50"/>
        <v>c904</v>
      </c>
      <c r="I913" s="48"/>
      <c r="J913" s="2"/>
      <c r="K913" s="108" t="str">
        <f t="shared" si="45"/>
        <v>r904</v>
      </c>
      <c r="L913" s="48"/>
      <c r="M913" s="2"/>
      <c r="N913" s="108" t="str">
        <f t="shared" si="51"/>
        <v>p904</v>
      </c>
      <c r="O913" s="48"/>
      <c r="P913" s="97"/>
    </row>
    <row r="914" spans="1:16" ht="14">
      <c r="A914" s="37"/>
      <c r="B914" s="37"/>
      <c r="C914" s="2"/>
      <c r="D914" s="108" t="str">
        <f t="shared" si="49"/>
        <v>a905</v>
      </c>
      <c r="E914" s="48"/>
      <c r="F914" s="2"/>
      <c r="G914" s="2"/>
      <c r="H914" s="108" t="str">
        <f t="shared" si="50"/>
        <v>c905</v>
      </c>
      <c r="I914" s="48"/>
      <c r="J914" s="2"/>
      <c r="K914" s="108" t="str">
        <f t="shared" si="45"/>
        <v>r905</v>
      </c>
      <c r="L914" s="48"/>
      <c r="M914" s="2"/>
      <c r="N914" s="108" t="str">
        <f t="shared" si="51"/>
        <v>p905</v>
      </c>
      <c r="O914" s="48"/>
      <c r="P914" s="97"/>
    </row>
    <row r="915" spans="1:16" ht="14">
      <c r="A915" s="37"/>
      <c r="B915" s="37"/>
      <c r="C915" s="2"/>
      <c r="D915" s="108" t="str">
        <f t="shared" si="49"/>
        <v>a906</v>
      </c>
      <c r="E915" s="48"/>
      <c r="F915" s="2"/>
      <c r="G915" s="2"/>
      <c r="H915" s="108" t="str">
        <f t="shared" si="50"/>
        <v>c906</v>
      </c>
      <c r="I915" s="48"/>
      <c r="J915" s="2"/>
      <c r="K915" s="108" t="str">
        <f t="shared" si="45"/>
        <v>r906</v>
      </c>
      <c r="L915" s="48"/>
      <c r="M915" s="2"/>
      <c r="N915" s="108" t="str">
        <f t="shared" si="51"/>
        <v>p906</v>
      </c>
      <c r="O915" s="48"/>
      <c r="P915" s="97"/>
    </row>
    <row r="916" spans="1:16" ht="14">
      <c r="A916" s="37"/>
      <c r="B916" s="37"/>
      <c r="C916" s="2"/>
      <c r="D916" s="108" t="str">
        <f t="shared" si="49"/>
        <v>a907</v>
      </c>
      <c r="E916" s="48"/>
      <c r="F916" s="2"/>
      <c r="G916" s="2"/>
      <c r="H916" s="108" t="str">
        <f t="shared" si="50"/>
        <v>c907</v>
      </c>
      <c r="I916" s="48"/>
      <c r="J916" s="2"/>
      <c r="K916" s="108" t="str">
        <f t="shared" si="45"/>
        <v>r907</v>
      </c>
      <c r="L916" s="48"/>
      <c r="M916" s="2"/>
      <c r="N916" s="108" t="str">
        <f t="shared" si="51"/>
        <v>p907</v>
      </c>
      <c r="O916" s="48"/>
      <c r="P916" s="97"/>
    </row>
    <row r="917" spans="1:16" ht="14">
      <c r="A917" s="37"/>
      <c r="B917" s="37"/>
      <c r="C917" s="2"/>
      <c r="D917" s="108" t="str">
        <f t="shared" si="49"/>
        <v>a908</v>
      </c>
      <c r="E917" s="48"/>
      <c r="F917" s="2"/>
      <c r="G917" s="2"/>
      <c r="H917" s="108" t="str">
        <f t="shared" si="50"/>
        <v>c908</v>
      </c>
      <c r="I917" s="48"/>
      <c r="J917" s="2"/>
      <c r="K917" s="108" t="str">
        <f t="shared" si="45"/>
        <v>r908</v>
      </c>
      <c r="L917" s="48"/>
      <c r="M917" s="2"/>
      <c r="N917" s="108" t="str">
        <f t="shared" si="51"/>
        <v>p908</v>
      </c>
      <c r="O917" s="48"/>
      <c r="P917" s="97"/>
    </row>
    <row r="918" spans="1:16" ht="14">
      <c r="A918" s="37"/>
      <c r="B918" s="37"/>
      <c r="C918" s="2"/>
      <c r="D918" s="108" t="str">
        <f t="shared" si="49"/>
        <v>a909</v>
      </c>
      <c r="E918" s="48"/>
      <c r="F918" s="2"/>
      <c r="G918" s="2"/>
      <c r="H918" s="108" t="str">
        <f t="shared" si="50"/>
        <v>c909</v>
      </c>
      <c r="I918" s="48"/>
      <c r="J918" s="2"/>
      <c r="K918" s="108" t="str">
        <f t="shared" si="45"/>
        <v>r909</v>
      </c>
      <c r="L918" s="48"/>
      <c r="M918" s="2"/>
      <c r="N918" s="108" t="str">
        <f t="shared" si="51"/>
        <v>p909</v>
      </c>
      <c r="O918" s="48"/>
      <c r="P918" s="97"/>
    </row>
    <row r="919" spans="1:16" ht="14">
      <c r="A919" s="37"/>
      <c r="B919" s="37"/>
      <c r="C919" s="2"/>
      <c r="D919" s="108" t="str">
        <f t="shared" si="49"/>
        <v>a910</v>
      </c>
      <c r="E919" s="48"/>
      <c r="F919" s="2"/>
      <c r="G919" s="2"/>
      <c r="H919" s="108" t="str">
        <f t="shared" si="50"/>
        <v>c910</v>
      </c>
      <c r="I919" s="48"/>
      <c r="J919" s="2"/>
      <c r="K919" s="108" t="str">
        <f t="shared" si="45"/>
        <v>r910</v>
      </c>
      <c r="L919" s="48"/>
      <c r="M919" s="2"/>
      <c r="N919" s="108" t="str">
        <f t="shared" si="51"/>
        <v>p910</v>
      </c>
      <c r="O919" s="48"/>
      <c r="P919" s="97"/>
    </row>
    <row r="920" spans="1:16" ht="14">
      <c r="A920" s="37"/>
      <c r="B920" s="37"/>
      <c r="C920" s="2"/>
      <c r="D920" s="108" t="str">
        <f t="shared" si="49"/>
        <v>a911</v>
      </c>
      <c r="E920" s="48"/>
      <c r="F920" s="2"/>
      <c r="G920" s="2"/>
      <c r="H920" s="108" t="str">
        <f t="shared" si="50"/>
        <v>c911</v>
      </c>
      <c r="I920" s="48"/>
      <c r="J920" s="2"/>
      <c r="K920" s="108" t="str">
        <f t="shared" si="45"/>
        <v>r911</v>
      </c>
      <c r="L920" s="48"/>
      <c r="M920" s="2"/>
      <c r="N920" s="108" t="str">
        <f t="shared" si="51"/>
        <v>p911</v>
      </c>
      <c r="O920" s="48"/>
      <c r="P920" s="97"/>
    </row>
    <row r="921" spans="1:16" ht="14">
      <c r="A921" s="37"/>
      <c r="B921" s="37"/>
      <c r="C921" s="2"/>
      <c r="D921" s="108" t="str">
        <f t="shared" si="49"/>
        <v>a912</v>
      </c>
      <c r="E921" s="48"/>
      <c r="F921" s="2"/>
      <c r="G921" s="2"/>
      <c r="H921" s="108" t="str">
        <f t="shared" si="50"/>
        <v>c912</v>
      </c>
      <c r="I921" s="48"/>
      <c r="J921" s="2"/>
      <c r="K921" s="108" t="str">
        <f t="shared" si="45"/>
        <v>r912</v>
      </c>
      <c r="L921" s="48"/>
      <c r="M921" s="2"/>
      <c r="N921" s="108" t="str">
        <f t="shared" si="51"/>
        <v>p912</v>
      </c>
      <c r="O921" s="48"/>
      <c r="P921" s="97"/>
    </row>
    <row r="922" spans="1:16" ht="14">
      <c r="A922" s="37"/>
      <c r="B922" s="37"/>
      <c r="C922" s="2"/>
      <c r="D922" s="108" t="str">
        <f t="shared" si="49"/>
        <v>a913</v>
      </c>
      <c r="E922" s="48"/>
      <c r="F922" s="2"/>
      <c r="G922" s="2"/>
      <c r="H922" s="108" t="str">
        <f t="shared" si="50"/>
        <v>c913</v>
      </c>
      <c r="I922" s="48"/>
      <c r="J922" s="2"/>
      <c r="K922" s="108" t="str">
        <f t="shared" si="45"/>
        <v>r913</v>
      </c>
      <c r="L922" s="48"/>
      <c r="M922" s="2"/>
      <c r="N922" s="108" t="str">
        <f t="shared" si="51"/>
        <v>p913</v>
      </c>
      <c r="O922" s="48"/>
      <c r="P922" s="97"/>
    </row>
    <row r="923" spans="1:16" ht="14">
      <c r="A923" s="37"/>
      <c r="B923" s="37"/>
      <c r="C923" s="2"/>
      <c r="D923" s="108" t="str">
        <f t="shared" si="49"/>
        <v>a914</v>
      </c>
      <c r="E923" s="48"/>
      <c r="F923" s="2"/>
      <c r="G923" s="2"/>
      <c r="H923" s="108" t="str">
        <f t="shared" si="50"/>
        <v>c914</v>
      </c>
      <c r="I923" s="48"/>
      <c r="J923" s="2"/>
      <c r="K923" s="108" t="str">
        <f t="shared" si="45"/>
        <v>r914</v>
      </c>
      <c r="L923" s="48"/>
      <c r="M923" s="2"/>
      <c r="N923" s="108" t="str">
        <f t="shared" si="51"/>
        <v>p914</v>
      </c>
      <c r="O923" s="48"/>
      <c r="P923" s="97"/>
    </row>
    <row r="924" spans="1:16" ht="14">
      <c r="A924" s="37"/>
      <c r="B924" s="37"/>
      <c r="C924" s="2"/>
      <c r="D924" s="108" t="str">
        <f t="shared" si="49"/>
        <v>a915</v>
      </c>
      <c r="E924" s="48"/>
      <c r="F924" s="2"/>
      <c r="G924" s="2"/>
      <c r="H924" s="108" t="str">
        <f t="shared" si="50"/>
        <v>c915</v>
      </c>
      <c r="I924" s="48"/>
      <c r="J924" s="2"/>
      <c r="K924" s="108" t="str">
        <f t="shared" si="45"/>
        <v>r915</v>
      </c>
      <c r="L924" s="48"/>
      <c r="M924" s="2"/>
      <c r="N924" s="108" t="str">
        <f t="shared" si="51"/>
        <v>p915</v>
      </c>
      <c r="O924" s="48"/>
      <c r="P924" s="97"/>
    </row>
    <row r="925" spans="1:16" ht="14">
      <c r="A925" s="37"/>
      <c r="B925" s="37"/>
      <c r="C925" s="2"/>
      <c r="D925" s="108" t="str">
        <f t="shared" si="49"/>
        <v>a916</v>
      </c>
      <c r="E925" s="48"/>
      <c r="F925" s="2"/>
      <c r="G925" s="2"/>
      <c r="H925" s="108" t="str">
        <f t="shared" si="50"/>
        <v>c916</v>
      </c>
      <c r="I925" s="48"/>
      <c r="J925" s="2"/>
      <c r="K925" s="108" t="str">
        <f t="shared" si="45"/>
        <v>r916</v>
      </c>
      <c r="L925" s="48"/>
      <c r="M925" s="2"/>
      <c r="N925" s="108" t="str">
        <f t="shared" si="51"/>
        <v>p916</v>
      </c>
      <c r="O925" s="48"/>
      <c r="P925" s="97"/>
    </row>
    <row r="926" spans="1:16" ht="14">
      <c r="A926" s="37"/>
      <c r="B926" s="37"/>
      <c r="C926" s="2"/>
      <c r="D926" s="108" t="str">
        <f t="shared" si="49"/>
        <v>a917</v>
      </c>
      <c r="E926" s="48"/>
      <c r="F926" s="2"/>
      <c r="G926" s="2"/>
      <c r="H926" s="108" t="str">
        <f t="shared" si="50"/>
        <v>c917</v>
      </c>
      <c r="I926" s="48"/>
      <c r="J926" s="2"/>
      <c r="K926" s="108" t="str">
        <f t="shared" si="45"/>
        <v>r917</v>
      </c>
      <c r="L926" s="48"/>
      <c r="M926" s="2"/>
      <c r="N926" s="108" t="str">
        <f t="shared" si="51"/>
        <v>p917</v>
      </c>
      <c r="O926" s="48"/>
      <c r="P926" s="97"/>
    </row>
    <row r="927" spans="1:16" ht="14">
      <c r="A927" s="37"/>
      <c r="B927" s="37"/>
      <c r="C927" s="2"/>
      <c r="D927" s="108" t="str">
        <f t="shared" si="49"/>
        <v>a918</v>
      </c>
      <c r="E927" s="48"/>
      <c r="F927" s="2"/>
      <c r="G927" s="2"/>
      <c r="H927" s="108" t="str">
        <f t="shared" si="50"/>
        <v>c918</v>
      </c>
      <c r="I927" s="48"/>
      <c r="J927" s="2"/>
      <c r="K927" s="108" t="str">
        <f t="shared" si="45"/>
        <v>r918</v>
      </c>
      <c r="L927" s="48"/>
      <c r="M927" s="2"/>
      <c r="N927" s="108" t="str">
        <f t="shared" si="51"/>
        <v>p918</v>
      </c>
      <c r="O927" s="48"/>
      <c r="P927" s="97"/>
    </row>
    <row r="928" spans="1:16" ht="14">
      <c r="A928" s="37"/>
      <c r="B928" s="37"/>
      <c r="C928" s="2"/>
      <c r="D928" s="108" t="str">
        <f t="shared" si="49"/>
        <v>a919</v>
      </c>
      <c r="E928" s="48"/>
      <c r="F928" s="2"/>
      <c r="G928" s="2"/>
      <c r="H928" s="108" t="str">
        <f t="shared" si="50"/>
        <v>c919</v>
      </c>
      <c r="I928" s="48"/>
      <c r="J928" s="2"/>
      <c r="K928" s="108" t="str">
        <f t="shared" si="45"/>
        <v>r919</v>
      </c>
      <c r="L928" s="48"/>
      <c r="M928" s="2"/>
      <c r="N928" s="108" t="str">
        <f t="shared" si="51"/>
        <v>p919</v>
      </c>
      <c r="O928" s="48"/>
      <c r="P928" s="97"/>
    </row>
    <row r="929" spans="1:16" ht="14">
      <c r="A929" s="37"/>
      <c r="B929" s="37"/>
      <c r="C929" s="2"/>
      <c r="D929" s="108" t="str">
        <f t="shared" si="49"/>
        <v>a920</v>
      </c>
      <c r="E929" s="48"/>
      <c r="F929" s="2"/>
      <c r="G929" s="2"/>
      <c r="H929" s="108" t="str">
        <f t="shared" si="50"/>
        <v>c920</v>
      </c>
      <c r="I929" s="48"/>
      <c r="J929" s="2"/>
      <c r="K929" s="108" t="str">
        <f t="shared" si="45"/>
        <v>r920</v>
      </c>
      <c r="L929" s="48"/>
      <c r="M929" s="2"/>
      <c r="N929" s="108" t="str">
        <f t="shared" si="51"/>
        <v>p920</v>
      </c>
      <c r="O929" s="48"/>
      <c r="P929" s="97"/>
    </row>
    <row r="930" spans="1:16" ht="14">
      <c r="A930" s="37"/>
      <c r="B930" s="37"/>
      <c r="C930" s="2"/>
      <c r="D930" s="108" t="str">
        <f t="shared" si="49"/>
        <v>a921</v>
      </c>
      <c r="E930" s="48"/>
      <c r="F930" s="2"/>
      <c r="G930" s="2"/>
      <c r="H930" s="108" t="str">
        <f t="shared" si="50"/>
        <v>c921</v>
      </c>
      <c r="I930" s="48"/>
      <c r="J930" s="2"/>
      <c r="K930" s="108" t="str">
        <f t="shared" si="45"/>
        <v>r921</v>
      </c>
      <c r="L930" s="48"/>
      <c r="M930" s="2"/>
      <c r="N930" s="108" t="str">
        <f t="shared" si="51"/>
        <v>p921</v>
      </c>
      <c r="O930" s="48"/>
      <c r="P930" s="97"/>
    </row>
    <row r="931" spans="1:16" ht="14">
      <c r="A931" s="37"/>
      <c r="B931" s="37"/>
      <c r="C931" s="2"/>
      <c r="D931" s="108" t="str">
        <f t="shared" si="49"/>
        <v>a922</v>
      </c>
      <c r="E931" s="48"/>
      <c r="F931" s="2"/>
      <c r="G931" s="2"/>
      <c r="H931" s="108" t="str">
        <f t="shared" si="50"/>
        <v>c922</v>
      </c>
      <c r="I931" s="48"/>
      <c r="J931" s="2"/>
      <c r="K931" s="108" t="str">
        <f t="shared" si="45"/>
        <v>r922</v>
      </c>
      <c r="L931" s="48"/>
      <c r="M931" s="2"/>
      <c r="N931" s="108" t="str">
        <f t="shared" si="51"/>
        <v>p922</v>
      </c>
      <c r="O931" s="48"/>
      <c r="P931" s="97"/>
    </row>
    <row r="932" spans="1:16" ht="14">
      <c r="A932" s="37"/>
      <c r="B932" s="37"/>
      <c r="C932" s="2"/>
      <c r="D932" s="108" t="str">
        <f t="shared" si="49"/>
        <v>a923</v>
      </c>
      <c r="E932" s="48"/>
      <c r="F932" s="2"/>
      <c r="G932" s="2"/>
      <c r="H932" s="108" t="str">
        <f t="shared" si="50"/>
        <v>c923</v>
      </c>
      <c r="I932" s="48"/>
      <c r="J932" s="2"/>
      <c r="K932" s="108" t="str">
        <f t="shared" si="45"/>
        <v>r923</v>
      </c>
      <c r="L932" s="48"/>
      <c r="M932" s="2"/>
      <c r="N932" s="108" t="str">
        <f t="shared" si="51"/>
        <v>p923</v>
      </c>
      <c r="O932" s="48"/>
      <c r="P932" s="97"/>
    </row>
    <row r="933" spans="1:16" ht="14">
      <c r="A933" s="37"/>
      <c r="B933" s="37"/>
      <c r="C933" s="2"/>
      <c r="D933" s="108" t="str">
        <f t="shared" si="49"/>
        <v>a924</v>
      </c>
      <c r="E933" s="48"/>
      <c r="F933" s="2"/>
      <c r="G933" s="2"/>
      <c r="H933" s="108" t="str">
        <f t="shared" si="50"/>
        <v>c924</v>
      </c>
      <c r="I933" s="48"/>
      <c r="J933" s="2"/>
      <c r="K933" s="108" t="str">
        <f t="shared" si="45"/>
        <v>r924</v>
      </c>
      <c r="L933" s="48"/>
      <c r="M933" s="2"/>
      <c r="N933" s="108" t="str">
        <f t="shared" si="51"/>
        <v>p924</v>
      </c>
      <c r="O933" s="48"/>
      <c r="P933" s="97"/>
    </row>
    <row r="934" spans="1:16" ht="14">
      <c r="A934" s="37"/>
      <c r="B934" s="37"/>
      <c r="C934" s="2"/>
      <c r="D934" s="108" t="str">
        <f t="shared" si="49"/>
        <v>a925</v>
      </c>
      <c r="E934" s="48"/>
      <c r="F934" s="2"/>
      <c r="G934" s="2"/>
      <c r="H934" s="108" t="str">
        <f t="shared" si="50"/>
        <v>c925</v>
      </c>
      <c r="I934" s="48"/>
      <c r="J934" s="2"/>
      <c r="K934" s="108" t="str">
        <f t="shared" si="45"/>
        <v>r925</v>
      </c>
      <c r="L934" s="48"/>
      <c r="M934" s="2"/>
      <c r="N934" s="108" t="str">
        <f t="shared" si="51"/>
        <v>p925</v>
      </c>
      <c r="O934" s="48"/>
      <c r="P934" s="97"/>
    </row>
    <row r="935" spans="1:16" ht="14">
      <c r="A935" s="37"/>
      <c r="B935" s="37"/>
      <c r="C935" s="2"/>
      <c r="D935" s="108" t="str">
        <f t="shared" si="49"/>
        <v>a926</v>
      </c>
      <c r="E935" s="48"/>
      <c r="F935" s="2"/>
      <c r="G935" s="2"/>
      <c r="H935" s="108" t="str">
        <f t="shared" si="50"/>
        <v>c926</v>
      </c>
      <c r="I935" s="48"/>
      <c r="J935" s="2"/>
      <c r="K935" s="108" t="str">
        <f t="shared" si="45"/>
        <v>r926</v>
      </c>
      <c r="L935" s="48"/>
      <c r="M935" s="2"/>
      <c r="N935" s="108" t="str">
        <f t="shared" si="51"/>
        <v>p926</v>
      </c>
      <c r="O935" s="48"/>
      <c r="P935" s="97"/>
    </row>
    <row r="936" spans="1:16" ht="14">
      <c r="A936" s="37"/>
      <c r="B936" s="37"/>
      <c r="C936" s="2"/>
      <c r="D936" s="108" t="str">
        <f t="shared" si="49"/>
        <v>a927</v>
      </c>
      <c r="E936" s="48"/>
      <c r="F936" s="2"/>
      <c r="G936" s="2"/>
      <c r="H936" s="108" t="str">
        <f t="shared" si="50"/>
        <v>c927</v>
      </c>
      <c r="I936" s="48"/>
      <c r="J936" s="2"/>
      <c r="K936" s="108" t="str">
        <f t="shared" si="45"/>
        <v>r927</v>
      </c>
      <c r="L936" s="48"/>
      <c r="M936" s="2"/>
      <c r="N936" s="108" t="str">
        <f t="shared" si="51"/>
        <v>p927</v>
      </c>
      <c r="O936" s="48"/>
      <c r="P936" s="97"/>
    </row>
    <row r="937" spans="1:16" ht="14">
      <c r="A937" s="37"/>
      <c r="B937" s="37"/>
      <c r="C937" s="2"/>
      <c r="D937" s="108" t="str">
        <f t="shared" si="49"/>
        <v>a928</v>
      </c>
      <c r="E937" s="48"/>
      <c r="F937" s="2"/>
      <c r="G937" s="2"/>
      <c r="H937" s="108" t="str">
        <f t="shared" si="50"/>
        <v>c928</v>
      </c>
      <c r="I937" s="48"/>
      <c r="J937" s="2"/>
      <c r="K937" s="108" t="str">
        <f t="shared" si="45"/>
        <v>r928</v>
      </c>
      <c r="L937" s="48"/>
      <c r="M937" s="2"/>
      <c r="N937" s="108" t="str">
        <f t="shared" si="51"/>
        <v>p928</v>
      </c>
      <c r="O937" s="48"/>
      <c r="P937" s="97"/>
    </row>
    <row r="938" spans="1:16" ht="14">
      <c r="A938" s="37"/>
      <c r="B938" s="37"/>
      <c r="C938" s="2"/>
      <c r="D938" s="108" t="str">
        <f t="shared" si="49"/>
        <v>a929</v>
      </c>
      <c r="E938" s="48"/>
      <c r="F938" s="2"/>
      <c r="G938" s="2"/>
      <c r="H938" s="108" t="str">
        <f t="shared" si="50"/>
        <v>c929</v>
      </c>
      <c r="I938" s="48"/>
      <c r="J938" s="2"/>
      <c r="K938" s="108" t="str">
        <f t="shared" si="45"/>
        <v>r929</v>
      </c>
      <c r="L938" s="48"/>
      <c r="M938" s="2"/>
      <c r="N938" s="108" t="str">
        <f t="shared" si="51"/>
        <v>p929</v>
      </c>
      <c r="O938" s="48"/>
      <c r="P938" s="97"/>
    </row>
    <row r="939" spans="1:16" ht="14">
      <c r="A939" s="37"/>
      <c r="B939" s="37"/>
      <c r="C939" s="2"/>
      <c r="D939" s="108" t="str">
        <f t="shared" si="49"/>
        <v>a930</v>
      </c>
      <c r="E939" s="48"/>
      <c r="F939" s="2"/>
      <c r="G939" s="2"/>
      <c r="H939" s="108" t="str">
        <f t="shared" si="50"/>
        <v>c930</v>
      </c>
      <c r="I939" s="48"/>
      <c r="J939" s="2"/>
      <c r="K939" s="108" t="str">
        <f t="shared" si="45"/>
        <v>r930</v>
      </c>
      <c r="L939" s="48"/>
      <c r="M939" s="2"/>
      <c r="N939" s="108" t="str">
        <f t="shared" si="51"/>
        <v>p930</v>
      </c>
      <c r="O939" s="48"/>
      <c r="P939" s="97"/>
    </row>
    <row r="940" spans="1:16" ht="14">
      <c r="A940" s="37"/>
      <c r="B940" s="37"/>
      <c r="C940" s="2"/>
      <c r="D940" s="108" t="str">
        <f t="shared" si="49"/>
        <v>a931</v>
      </c>
      <c r="E940" s="48"/>
      <c r="F940" s="2"/>
      <c r="G940" s="2"/>
      <c r="H940" s="108" t="str">
        <f t="shared" si="50"/>
        <v>c931</v>
      </c>
      <c r="I940" s="48"/>
      <c r="J940" s="2"/>
      <c r="K940" s="108" t="str">
        <f t="shared" si="45"/>
        <v>r931</v>
      </c>
      <c r="L940" s="48"/>
      <c r="M940" s="2"/>
      <c r="N940" s="108" t="str">
        <f t="shared" si="51"/>
        <v>p931</v>
      </c>
      <c r="O940" s="48"/>
      <c r="P940" s="97"/>
    </row>
    <row r="941" spans="1:16" ht="14">
      <c r="A941" s="37"/>
      <c r="B941" s="37"/>
      <c r="C941" s="2"/>
      <c r="D941" s="108" t="str">
        <f t="shared" si="49"/>
        <v>a932</v>
      </c>
      <c r="E941" s="48"/>
      <c r="F941" s="2"/>
      <c r="G941" s="2"/>
      <c r="H941" s="108" t="str">
        <f t="shared" si="50"/>
        <v>c932</v>
      </c>
      <c r="I941" s="48"/>
      <c r="J941" s="2"/>
      <c r="K941" s="108" t="str">
        <f t="shared" si="45"/>
        <v>r932</v>
      </c>
      <c r="L941" s="48"/>
      <c r="M941" s="2"/>
      <c r="N941" s="108" t="str">
        <f t="shared" si="51"/>
        <v>p932</v>
      </c>
      <c r="O941" s="48"/>
      <c r="P941" s="97"/>
    </row>
    <row r="942" spans="1:16" ht="14">
      <c r="A942" s="37"/>
      <c r="B942" s="37"/>
      <c r="C942" s="2"/>
      <c r="D942" s="108" t="str">
        <f t="shared" si="49"/>
        <v>a933</v>
      </c>
      <c r="E942" s="48"/>
      <c r="F942" s="2"/>
      <c r="G942" s="2"/>
      <c r="H942" s="108" t="str">
        <f t="shared" si="50"/>
        <v>c933</v>
      </c>
      <c r="I942" s="48"/>
      <c r="J942" s="2"/>
      <c r="K942" s="108" t="str">
        <f t="shared" si="45"/>
        <v>r933</v>
      </c>
      <c r="L942" s="48"/>
      <c r="M942" s="2"/>
      <c r="N942" s="108" t="str">
        <f t="shared" si="51"/>
        <v>p933</v>
      </c>
      <c r="O942" s="48"/>
      <c r="P942" s="97"/>
    </row>
    <row r="943" spans="1:16" ht="14">
      <c r="A943" s="37"/>
      <c r="B943" s="37"/>
      <c r="C943" s="2"/>
      <c r="D943" s="108" t="str">
        <f t="shared" si="49"/>
        <v>a934</v>
      </c>
      <c r="E943" s="48"/>
      <c r="F943" s="2"/>
      <c r="G943" s="2"/>
      <c r="H943" s="108" t="str">
        <f t="shared" si="50"/>
        <v>c934</v>
      </c>
      <c r="I943" s="48"/>
      <c r="J943" s="2"/>
      <c r="K943" s="108" t="str">
        <f t="shared" si="45"/>
        <v>r934</v>
      </c>
      <c r="L943" s="48"/>
      <c r="M943" s="2"/>
      <c r="N943" s="108" t="str">
        <f t="shared" si="51"/>
        <v>p934</v>
      </c>
      <c r="O943" s="48"/>
      <c r="P943" s="97"/>
    </row>
    <row r="944" spans="1:16" ht="14">
      <c r="A944" s="37"/>
      <c r="B944" s="37"/>
      <c r="C944" s="2"/>
      <c r="D944" s="108" t="str">
        <f t="shared" si="49"/>
        <v>a935</v>
      </c>
      <c r="E944" s="48"/>
      <c r="F944" s="2"/>
      <c r="G944" s="2"/>
      <c r="H944" s="108" t="str">
        <f t="shared" si="50"/>
        <v>c935</v>
      </c>
      <c r="I944" s="48"/>
      <c r="J944" s="2"/>
      <c r="K944" s="108" t="str">
        <f t="shared" si="45"/>
        <v>r935</v>
      </c>
      <c r="L944" s="48"/>
      <c r="M944" s="2"/>
      <c r="N944" s="108" t="str">
        <f t="shared" si="51"/>
        <v>p935</v>
      </c>
      <c r="O944" s="48"/>
      <c r="P944" s="97"/>
    </row>
    <row r="945" spans="1:16" ht="14">
      <c r="A945" s="37"/>
      <c r="B945" s="37"/>
      <c r="C945" s="2"/>
      <c r="D945" s="108" t="str">
        <f t="shared" si="49"/>
        <v>a936</v>
      </c>
      <c r="E945" s="48"/>
      <c r="F945" s="2"/>
      <c r="G945" s="2"/>
      <c r="H945" s="108" t="str">
        <f t="shared" si="50"/>
        <v>c936</v>
      </c>
      <c r="I945" s="48"/>
      <c r="J945" s="2"/>
      <c r="K945" s="108" t="str">
        <f t="shared" si="45"/>
        <v>r936</v>
      </c>
      <c r="L945" s="48"/>
      <c r="M945" s="2"/>
      <c r="N945" s="108" t="str">
        <f t="shared" si="51"/>
        <v>p936</v>
      </c>
      <c r="O945" s="48"/>
      <c r="P945" s="97"/>
    </row>
    <row r="946" spans="1:16" ht="14">
      <c r="A946" s="37"/>
      <c r="B946" s="37"/>
      <c r="C946" s="2"/>
      <c r="D946" s="108" t="str">
        <f t="shared" si="49"/>
        <v>a937</v>
      </c>
      <c r="E946" s="48"/>
      <c r="F946" s="2"/>
      <c r="G946" s="2"/>
      <c r="H946" s="108" t="str">
        <f t="shared" si="50"/>
        <v>c937</v>
      </c>
      <c r="I946" s="48"/>
      <c r="J946" s="2"/>
      <c r="K946" s="108" t="str">
        <f t="shared" si="45"/>
        <v>r937</v>
      </c>
      <c r="L946" s="48"/>
      <c r="M946" s="2"/>
      <c r="N946" s="108" t="str">
        <f t="shared" si="51"/>
        <v>p937</v>
      </c>
      <c r="O946" s="48"/>
      <c r="P946" s="97"/>
    </row>
    <row r="947" spans="1:16" ht="14">
      <c r="A947" s="37"/>
      <c r="B947" s="37"/>
      <c r="C947" s="2"/>
      <c r="D947" s="108" t="str">
        <f t="shared" si="49"/>
        <v>a938</v>
      </c>
      <c r="E947" s="48"/>
      <c r="F947" s="2"/>
      <c r="G947" s="2"/>
      <c r="H947" s="108" t="str">
        <f t="shared" si="50"/>
        <v>c938</v>
      </c>
      <c r="I947" s="48"/>
      <c r="J947" s="2"/>
      <c r="K947" s="108" t="str">
        <f t="shared" si="45"/>
        <v>r938</v>
      </c>
      <c r="L947" s="48"/>
      <c r="M947" s="2"/>
      <c r="N947" s="108" t="str">
        <f t="shared" si="51"/>
        <v>p938</v>
      </c>
      <c r="O947" s="48"/>
      <c r="P947" s="97"/>
    </row>
    <row r="948" spans="1:16" ht="14">
      <c r="A948" s="37"/>
      <c r="B948" s="37"/>
      <c r="C948" s="2"/>
      <c r="D948" s="108" t="str">
        <f t="shared" si="49"/>
        <v>a939</v>
      </c>
      <c r="E948" s="48"/>
      <c r="F948" s="2"/>
      <c r="G948" s="2"/>
      <c r="H948" s="108" t="str">
        <f t="shared" si="50"/>
        <v>c939</v>
      </c>
      <c r="I948" s="48"/>
      <c r="J948" s="2"/>
      <c r="K948" s="108" t="str">
        <f t="shared" si="45"/>
        <v>r939</v>
      </c>
      <c r="L948" s="48"/>
      <c r="M948" s="2"/>
      <c r="N948" s="108" t="str">
        <f t="shared" si="51"/>
        <v>p939</v>
      </c>
      <c r="O948" s="48"/>
      <c r="P948" s="97"/>
    </row>
    <row r="949" spans="1:16" ht="14">
      <c r="A949" s="37"/>
      <c r="B949" s="37"/>
      <c r="C949" s="2"/>
      <c r="D949" s="108" t="str">
        <f t="shared" si="49"/>
        <v>a940</v>
      </c>
      <c r="E949" s="48"/>
      <c r="F949" s="2"/>
      <c r="G949" s="2"/>
      <c r="H949" s="108" t="str">
        <f t="shared" si="50"/>
        <v>c940</v>
      </c>
      <c r="I949" s="48"/>
      <c r="J949" s="2"/>
      <c r="K949" s="108" t="str">
        <f t="shared" si="45"/>
        <v>r940</v>
      </c>
      <c r="L949" s="48"/>
      <c r="M949" s="2"/>
      <c r="N949" s="108" t="str">
        <f t="shared" si="51"/>
        <v>p940</v>
      </c>
      <c r="O949" s="48"/>
      <c r="P949" s="97"/>
    </row>
    <row r="950" spans="1:16" ht="14">
      <c r="A950" s="37"/>
      <c r="B950" s="37"/>
      <c r="C950" s="2"/>
      <c r="D950" s="108" t="str">
        <f t="shared" si="49"/>
        <v>a941</v>
      </c>
      <c r="E950" s="48"/>
      <c r="F950" s="2"/>
      <c r="G950" s="2"/>
      <c r="H950" s="108" t="str">
        <f t="shared" si="50"/>
        <v>c941</v>
      </c>
      <c r="I950" s="48"/>
      <c r="J950" s="2"/>
      <c r="K950" s="108" t="str">
        <f t="shared" si="45"/>
        <v>r941</v>
      </c>
      <c r="L950" s="48"/>
      <c r="M950" s="2"/>
      <c r="N950" s="108" t="str">
        <f t="shared" si="51"/>
        <v>p941</v>
      </c>
      <c r="O950" s="48"/>
      <c r="P950" s="97"/>
    </row>
    <row r="951" spans="1:16" ht="14">
      <c r="A951" s="37"/>
      <c r="B951" s="37"/>
      <c r="C951" s="2"/>
      <c r="D951" s="108" t="str">
        <f t="shared" si="49"/>
        <v>a942</v>
      </c>
      <c r="E951" s="48"/>
      <c r="F951" s="2"/>
      <c r="G951" s="2"/>
      <c r="H951" s="108" t="str">
        <f t="shared" si="50"/>
        <v>c942</v>
      </c>
      <c r="I951" s="48"/>
      <c r="J951" s="2"/>
      <c r="K951" s="108" t="str">
        <f t="shared" si="45"/>
        <v>r942</v>
      </c>
      <c r="L951" s="48"/>
      <c r="M951" s="2"/>
      <c r="N951" s="108" t="str">
        <f t="shared" si="51"/>
        <v>p942</v>
      </c>
      <c r="O951" s="48"/>
      <c r="P951" s="97"/>
    </row>
    <row r="952" spans="1:16" ht="14">
      <c r="A952" s="37"/>
      <c r="B952" s="37"/>
      <c r="C952" s="2"/>
      <c r="D952" s="108" t="str">
        <f t="shared" si="49"/>
        <v>a943</v>
      </c>
      <c r="E952" s="48"/>
      <c r="F952" s="2"/>
      <c r="G952" s="2"/>
      <c r="H952" s="108" t="str">
        <f t="shared" si="50"/>
        <v>c943</v>
      </c>
      <c r="I952" s="48"/>
      <c r="J952" s="2"/>
      <c r="K952" s="108" t="str">
        <f t="shared" si="45"/>
        <v>r943</v>
      </c>
      <c r="L952" s="48"/>
      <c r="M952" s="2"/>
      <c r="N952" s="108" t="str">
        <f t="shared" si="51"/>
        <v>p943</v>
      </c>
      <c r="O952" s="48"/>
      <c r="P952" s="97"/>
    </row>
    <row r="953" spans="1:16" ht="14">
      <c r="A953" s="37"/>
      <c r="B953" s="37"/>
      <c r="C953" s="2"/>
      <c r="D953" s="108" t="str">
        <f t="shared" si="49"/>
        <v>a944</v>
      </c>
      <c r="E953" s="48"/>
      <c r="F953" s="2"/>
      <c r="G953" s="2"/>
      <c r="H953" s="108" t="str">
        <f t="shared" si="50"/>
        <v>c944</v>
      </c>
      <c r="I953" s="48"/>
      <c r="J953" s="2"/>
      <c r="K953" s="108" t="str">
        <f t="shared" si="45"/>
        <v>r944</v>
      </c>
      <c r="L953" s="48"/>
      <c r="M953" s="2"/>
      <c r="N953" s="108" t="str">
        <f t="shared" si="51"/>
        <v>p944</v>
      </c>
      <c r="O953" s="48"/>
      <c r="P953" s="97"/>
    </row>
    <row r="954" spans="1:16" ht="14">
      <c r="A954" s="37"/>
      <c r="B954" s="37"/>
      <c r="C954" s="2"/>
      <c r="D954" s="108" t="str">
        <f t="shared" si="49"/>
        <v>a945</v>
      </c>
      <c r="E954" s="48"/>
      <c r="F954" s="2"/>
      <c r="G954" s="2"/>
      <c r="H954" s="108" t="str">
        <f t="shared" si="50"/>
        <v>c945</v>
      </c>
      <c r="I954" s="48"/>
      <c r="J954" s="2"/>
      <c r="K954" s="108" t="str">
        <f t="shared" si="45"/>
        <v>r945</v>
      </c>
      <c r="L954" s="48"/>
      <c r="M954" s="2"/>
      <c r="N954" s="108" t="str">
        <f t="shared" si="51"/>
        <v>p945</v>
      </c>
      <c r="O954" s="48"/>
      <c r="P954" s="97"/>
    </row>
    <row r="955" spans="1:16" ht="14">
      <c r="A955" s="37"/>
      <c r="B955" s="37"/>
      <c r="C955" s="2"/>
      <c r="D955" s="108" t="str">
        <f t="shared" si="49"/>
        <v>a946</v>
      </c>
      <c r="E955" s="48"/>
      <c r="F955" s="2"/>
      <c r="G955" s="2"/>
      <c r="H955" s="108" t="str">
        <f t="shared" si="50"/>
        <v>c946</v>
      </c>
      <c r="I955" s="48"/>
      <c r="J955" s="2"/>
      <c r="K955" s="108" t="str">
        <f t="shared" si="45"/>
        <v>r946</v>
      </c>
      <c r="L955" s="48"/>
      <c r="M955" s="2"/>
      <c r="N955" s="108" t="str">
        <f t="shared" si="51"/>
        <v>p946</v>
      </c>
      <c r="O955" s="48"/>
      <c r="P955" s="97"/>
    </row>
    <row r="956" spans="1:16" ht="14">
      <c r="A956" s="37"/>
      <c r="B956" s="37"/>
      <c r="C956" s="2"/>
      <c r="D956" s="108" t="str">
        <f t="shared" si="49"/>
        <v>a947</v>
      </c>
      <c r="E956" s="48"/>
      <c r="F956" s="2"/>
      <c r="G956" s="2"/>
      <c r="H956" s="108" t="str">
        <f t="shared" si="50"/>
        <v>c947</v>
      </c>
      <c r="I956" s="48"/>
      <c r="J956" s="2"/>
      <c r="K956" s="108" t="str">
        <f t="shared" si="45"/>
        <v>r947</v>
      </c>
      <c r="L956" s="48"/>
      <c r="M956" s="2"/>
      <c r="N956" s="108" t="str">
        <f t="shared" si="51"/>
        <v>p947</v>
      </c>
      <c r="O956" s="48"/>
      <c r="P956" s="97"/>
    </row>
    <row r="957" spans="1:16" ht="14">
      <c r="A957" s="37"/>
      <c r="B957" s="37"/>
      <c r="C957" s="2"/>
      <c r="D957" s="108" t="str">
        <f t="shared" si="49"/>
        <v>a948</v>
      </c>
      <c r="E957" s="48"/>
      <c r="F957" s="2"/>
      <c r="G957" s="2"/>
      <c r="H957" s="108" t="str">
        <f t="shared" si="50"/>
        <v>c948</v>
      </c>
      <c r="I957" s="48"/>
      <c r="J957" s="2"/>
      <c r="K957" s="108" t="str">
        <f t="shared" si="45"/>
        <v>r948</v>
      </c>
      <c r="L957" s="48"/>
      <c r="M957" s="2"/>
      <c r="N957" s="108" t="str">
        <f t="shared" si="51"/>
        <v>p948</v>
      </c>
      <c r="O957" s="48"/>
      <c r="P957" s="97"/>
    </row>
    <row r="958" spans="1:16" ht="14">
      <c r="A958" s="37"/>
      <c r="B958" s="37"/>
      <c r="C958" s="2"/>
      <c r="D958" s="108" t="str">
        <f t="shared" si="49"/>
        <v>a949</v>
      </c>
      <c r="E958" s="48"/>
      <c r="F958" s="2"/>
      <c r="G958" s="2"/>
      <c r="H958" s="108" t="str">
        <f t="shared" si="50"/>
        <v>c949</v>
      </c>
      <c r="I958" s="48"/>
      <c r="J958" s="2"/>
      <c r="K958" s="108" t="str">
        <f t="shared" si="45"/>
        <v>r949</v>
      </c>
      <c r="L958" s="48"/>
      <c r="M958" s="2"/>
      <c r="N958" s="108" t="str">
        <f t="shared" si="51"/>
        <v>p949</v>
      </c>
      <c r="O958" s="48"/>
      <c r="P958" s="97"/>
    </row>
    <row r="959" spans="1:16" ht="14">
      <c r="A959" s="37"/>
      <c r="B959" s="37"/>
      <c r="C959" s="2"/>
      <c r="D959" s="108" t="str">
        <f t="shared" si="49"/>
        <v>a950</v>
      </c>
      <c r="E959" s="48"/>
      <c r="F959" s="2"/>
      <c r="G959" s="2"/>
      <c r="H959" s="108" t="str">
        <f t="shared" si="50"/>
        <v>c950</v>
      </c>
      <c r="I959" s="48"/>
      <c r="J959" s="2"/>
      <c r="K959" s="108" t="str">
        <f t="shared" si="45"/>
        <v>r950</v>
      </c>
      <c r="L959" s="48"/>
      <c r="M959" s="2"/>
      <c r="N959" s="108" t="str">
        <f t="shared" si="51"/>
        <v>p950</v>
      </c>
      <c r="O959" s="48"/>
      <c r="P959" s="97"/>
    </row>
    <row r="960" spans="1:16" ht="14">
      <c r="A960" s="37"/>
      <c r="B960" s="37"/>
      <c r="C960" s="2"/>
      <c r="D960" s="108" t="str">
        <f t="shared" si="49"/>
        <v>a951</v>
      </c>
      <c r="E960" s="48"/>
      <c r="F960" s="2"/>
      <c r="G960" s="2"/>
      <c r="H960" s="108" t="str">
        <f t="shared" si="50"/>
        <v>c951</v>
      </c>
      <c r="I960" s="48"/>
      <c r="J960" s="2"/>
      <c r="K960" s="108" t="str">
        <f t="shared" si="45"/>
        <v>r951</v>
      </c>
      <c r="L960" s="48"/>
      <c r="M960" s="2"/>
      <c r="N960" s="108" t="str">
        <f t="shared" si="51"/>
        <v>p951</v>
      </c>
      <c r="O960" s="48"/>
      <c r="P960" s="97"/>
    </row>
    <row r="961" spans="1:16" ht="14">
      <c r="A961" s="37"/>
      <c r="B961" s="37"/>
      <c r="C961" s="2"/>
      <c r="D961" s="108" t="str">
        <f t="shared" si="49"/>
        <v>a952</v>
      </c>
      <c r="E961" s="48"/>
      <c r="F961" s="2"/>
      <c r="G961" s="2"/>
      <c r="H961" s="108" t="str">
        <f t="shared" si="50"/>
        <v>c952</v>
      </c>
      <c r="I961" s="48"/>
      <c r="J961" s="2"/>
      <c r="K961" s="108" t="str">
        <f t="shared" si="45"/>
        <v>r952</v>
      </c>
      <c r="L961" s="48"/>
      <c r="M961" s="2"/>
      <c r="N961" s="108" t="str">
        <f t="shared" si="51"/>
        <v>p952</v>
      </c>
      <c r="O961" s="48"/>
      <c r="P961" s="97"/>
    </row>
    <row r="962" spans="1:16" ht="14">
      <c r="A962" s="37"/>
      <c r="B962" s="37"/>
      <c r="C962" s="2"/>
      <c r="D962" s="108" t="str">
        <f t="shared" si="49"/>
        <v>a953</v>
      </c>
      <c r="E962" s="48"/>
      <c r="F962" s="2"/>
      <c r="G962" s="2"/>
      <c r="H962" s="108" t="str">
        <f t="shared" si="50"/>
        <v>c953</v>
      </c>
      <c r="I962" s="48"/>
      <c r="J962" s="2"/>
      <c r="K962" s="108" t="str">
        <f t="shared" si="45"/>
        <v>r953</v>
      </c>
      <c r="L962" s="48"/>
      <c r="M962" s="2"/>
      <c r="N962" s="108" t="str">
        <f t="shared" si="51"/>
        <v>p953</v>
      </c>
      <c r="O962" s="48"/>
      <c r="P962" s="97"/>
    </row>
    <row r="963" spans="1:16" ht="14">
      <c r="A963" s="37"/>
      <c r="B963" s="37"/>
      <c r="C963" s="2"/>
      <c r="D963" s="108" t="str">
        <f t="shared" si="49"/>
        <v>a954</v>
      </c>
      <c r="E963" s="48"/>
      <c r="F963" s="2"/>
      <c r="G963" s="2"/>
      <c r="H963" s="108" t="str">
        <f t="shared" si="50"/>
        <v>c954</v>
      </c>
      <c r="I963" s="48"/>
      <c r="J963" s="2"/>
      <c r="K963" s="108" t="str">
        <f t="shared" si="45"/>
        <v>r954</v>
      </c>
      <c r="L963" s="48"/>
      <c r="M963" s="2"/>
      <c r="N963" s="108" t="str">
        <f t="shared" si="51"/>
        <v>p954</v>
      </c>
      <c r="O963" s="48"/>
      <c r="P963" s="97"/>
    </row>
    <row r="964" spans="1:16" ht="14">
      <c r="A964" s="37"/>
      <c r="B964" s="37"/>
      <c r="C964" s="2"/>
      <c r="D964" s="108" t="str">
        <f t="shared" si="49"/>
        <v>a955</v>
      </c>
      <c r="E964" s="48"/>
      <c r="F964" s="2"/>
      <c r="G964" s="2"/>
      <c r="H964" s="108" t="str">
        <f t="shared" si="50"/>
        <v>c955</v>
      </c>
      <c r="I964" s="48"/>
      <c r="J964" s="2"/>
      <c r="K964" s="108" t="str">
        <f t="shared" si="45"/>
        <v>r955</v>
      </c>
      <c r="L964" s="48"/>
      <c r="M964" s="2"/>
      <c r="N964" s="108" t="str">
        <f t="shared" si="51"/>
        <v>p955</v>
      </c>
      <c r="O964" s="48"/>
      <c r="P964" s="97"/>
    </row>
    <row r="965" spans="1:16" ht="14">
      <c r="A965" s="37"/>
      <c r="B965" s="37"/>
      <c r="C965" s="2"/>
      <c r="D965" s="108" t="str">
        <f t="shared" si="49"/>
        <v>a956</v>
      </c>
      <c r="E965" s="48"/>
      <c r="F965" s="2"/>
      <c r="G965" s="2"/>
      <c r="H965" s="108" t="str">
        <f t="shared" si="50"/>
        <v>c956</v>
      </c>
      <c r="I965" s="48"/>
      <c r="J965" s="2"/>
      <c r="K965" s="108" t="str">
        <f t="shared" si="45"/>
        <v>r956</v>
      </c>
      <c r="L965" s="48"/>
      <c r="M965" s="2"/>
      <c r="N965" s="108" t="str">
        <f t="shared" si="51"/>
        <v>p956</v>
      </c>
      <c r="O965" s="48"/>
      <c r="P965" s="97"/>
    </row>
    <row r="966" spans="1:16" ht="14">
      <c r="A966" s="37"/>
      <c r="B966" s="37"/>
      <c r="C966" s="2"/>
      <c r="D966" s="108" t="str">
        <f t="shared" si="49"/>
        <v>a957</v>
      </c>
      <c r="E966" s="48"/>
      <c r="F966" s="2"/>
      <c r="G966" s="2"/>
      <c r="H966" s="108" t="str">
        <f t="shared" si="50"/>
        <v>c957</v>
      </c>
      <c r="I966" s="48"/>
      <c r="J966" s="2"/>
      <c r="K966" s="108" t="str">
        <f t="shared" si="45"/>
        <v>r957</v>
      </c>
      <c r="L966" s="48"/>
      <c r="M966" s="2"/>
      <c r="N966" s="108" t="str">
        <f t="shared" si="51"/>
        <v>p957</v>
      </c>
      <c r="O966" s="48"/>
      <c r="P966" s="97"/>
    </row>
    <row r="967" spans="1:16" ht="14">
      <c r="A967" s="37"/>
      <c r="B967" s="37"/>
      <c r="C967" s="2"/>
      <c r="D967" s="108" t="str">
        <f t="shared" si="49"/>
        <v>a958</v>
      </c>
      <c r="E967" s="48"/>
      <c r="F967" s="2"/>
      <c r="G967" s="2"/>
      <c r="H967" s="108" t="str">
        <f t="shared" si="50"/>
        <v>c958</v>
      </c>
      <c r="I967" s="48"/>
      <c r="J967" s="2"/>
      <c r="K967" s="108" t="str">
        <f t="shared" si="45"/>
        <v>r958</v>
      </c>
      <c r="L967" s="48"/>
      <c r="M967" s="2"/>
      <c r="N967" s="108" t="str">
        <f t="shared" si="51"/>
        <v>p958</v>
      </c>
      <c r="O967" s="48"/>
      <c r="P967" s="97"/>
    </row>
    <row r="968" spans="1:16" ht="14">
      <c r="A968" s="37"/>
      <c r="B968" s="37"/>
      <c r="C968" s="2"/>
      <c r="D968" s="108" t="str">
        <f t="shared" si="49"/>
        <v>a959</v>
      </c>
      <c r="E968" s="48"/>
      <c r="F968" s="2"/>
      <c r="G968" s="2"/>
      <c r="H968" s="108" t="str">
        <f t="shared" si="50"/>
        <v>c959</v>
      </c>
      <c r="I968" s="48"/>
      <c r="J968" s="2"/>
      <c r="K968" s="108" t="str">
        <f t="shared" si="45"/>
        <v>r959</v>
      </c>
      <c r="L968" s="48"/>
      <c r="M968" s="2"/>
      <c r="N968" s="108" t="str">
        <f t="shared" si="51"/>
        <v>p959</v>
      </c>
      <c r="O968" s="48"/>
      <c r="P968" s="97"/>
    </row>
    <row r="969" spans="1:16" ht="14">
      <c r="A969" s="37"/>
      <c r="B969" s="37"/>
      <c r="C969" s="2"/>
      <c r="D969" s="108" t="str">
        <f t="shared" si="49"/>
        <v>a960</v>
      </c>
      <c r="E969" s="48"/>
      <c r="F969" s="2"/>
      <c r="G969" s="2"/>
      <c r="H969" s="108" t="str">
        <f t="shared" si="50"/>
        <v>c960</v>
      </c>
      <c r="I969" s="48"/>
      <c r="J969" s="2"/>
      <c r="K969" s="108" t="str">
        <f t="shared" si="45"/>
        <v>r960</v>
      </c>
      <c r="L969" s="48"/>
      <c r="M969" s="2"/>
      <c r="N969" s="108" t="str">
        <f t="shared" si="51"/>
        <v>p960</v>
      </c>
      <c r="O969" s="48"/>
      <c r="P969" s="97"/>
    </row>
    <row r="970" spans="1:16" ht="14">
      <c r="A970" s="37"/>
      <c r="B970" s="37"/>
      <c r="C970" s="2"/>
      <c r="D970" s="108" t="str">
        <f t="shared" si="49"/>
        <v>a961</v>
      </c>
      <c r="E970" s="48"/>
      <c r="F970" s="2"/>
      <c r="G970" s="2"/>
      <c r="H970" s="108" t="str">
        <f t="shared" si="50"/>
        <v>c961</v>
      </c>
      <c r="I970" s="48"/>
      <c r="J970" s="2"/>
      <c r="K970" s="108" t="str">
        <f t="shared" si="45"/>
        <v>r961</v>
      </c>
      <c r="L970" s="48"/>
      <c r="M970" s="2"/>
      <c r="N970" s="108" t="str">
        <f t="shared" si="51"/>
        <v>p961</v>
      </c>
      <c r="O970" s="48"/>
      <c r="P970" s="97"/>
    </row>
    <row r="971" spans="1:16" ht="14">
      <c r="A971" s="37"/>
      <c r="B971" s="37"/>
      <c r="C971" s="2"/>
      <c r="D971" s="108" t="str">
        <f t="shared" ref="D971:D1034" si="52">"a"&amp;ROW()-9</f>
        <v>a962</v>
      </c>
      <c r="E971" s="48"/>
      <c r="F971" s="2"/>
      <c r="G971" s="2"/>
      <c r="H971" s="108" t="str">
        <f t="shared" ref="H971:H1034" si="53">"c"&amp;ROW()-9</f>
        <v>c962</v>
      </c>
      <c r="I971" s="48"/>
      <c r="J971" s="2"/>
      <c r="K971" s="108" t="str">
        <f t="shared" si="45"/>
        <v>r962</v>
      </c>
      <c r="L971" s="48"/>
      <c r="M971" s="2"/>
      <c r="N971" s="108" t="str">
        <f t="shared" ref="N971:N1034" si="54">"p"&amp;ROW()-9</f>
        <v>p962</v>
      </c>
      <c r="O971" s="48"/>
      <c r="P971" s="97"/>
    </row>
    <row r="972" spans="1:16" ht="14">
      <c r="A972" s="37"/>
      <c r="B972" s="37"/>
      <c r="C972" s="2"/>
      <c r="D972" s="108" t="str">
        <f t="shared" si="52"/>
        <v>a963</v>
      </c>
      <c r="E972" s="48"/>
      <c r="F972" s="2"/>
      <c r="G972" s="2"/>
      <c r="H972" s="108" t="str">
        <f t="shared" si="53"/>
        <v>c963</v>
      </c>
      <c r="I972" s="48"/>
      <c r="J972" s="2"/>
      <c r="K972" s="108" t="str">
        <f t="shared" si="45"/>
        <v>r963</v>
      </c>
      <c r="L972" s="48"/>
      <c r="M972" s="2"/>
      <c r="N972" s="108" t="str">
        <f t="shared" si="54"/>
        <v>p963</v>
      </c>
      <c r="O972" s="48"/>
      <c r="P972" s="97"/>
    </row>
    <row r="973" spans="1:16" ht="14">
      <c r="A973" s="37"/>
      <c r="B973" s="37"/>
      <c r="C973" s="2"/>
      <c r="D973" s="108" t="str">
        <f t="shared" si="52"/>
        <v>a964</v>
      </c>
      <c r="E973" s="48"/>
      <c r="F973" s="2"/>
      <c r="G973" s="2"/>
      <c r="H973" s="108" t="str">
        <f t="shared" si="53"/>
        <v>c964</v>
      </c>
      <c r="I973" s="48"/>
      <c r="J973" s="2"/>
      <c r="K973" s="108" t="str">
        <f t="shared" si="45"/>
        <v>r964</v>
      </c>
      <c r="L973" s="48"/>
      <c r="M973" s="2"/>
      <c r="N973" s="108" t="str">
        <f t="shared" si="54"/>
        <v>p964</v>
      </c>
      <c r="O973" s="48"/>
      <c r="P973" s="97"/>
    </row>
    <row r="974" spans="1:16" ht="14">
      <c r="A974" s="37"/>
      <c r="B974" s="37"/>
      <c r="C974" s="2"/>
      <c r="D974" s="108" t="str">
        <f t="shared" si="52"/>
        <v>a965</v>
      </c>
      <c r="E974" s="48"/>
      <c r="F974" s="2"/>
      <c r="G974" s="2"/>
      <c r="H974" s="108" t="str">
        <f t="shared" si="53"/>
        <v>c965</v>
      </c>
      <c r="I974" s="48"/>
      <c r="J974" s="2"/>
      <c r="K974" s="108" t="str">
        <f t="shared" si="45"/>
        <v>r965</v>
      </c>
      <c r="L974" s="48"/>
      <c r="M974" s="2"/>
      <c r="N974" s="108" t="str">
        <f t="shared" si="54"/>
        <v>p965</v>
      </c>
      <c r="O974" s="48"/>
      <c r="P974" s="97"/>
    </row>
    <row r="975" spans="1:16" ht="14">
      <c r="A975" s="37"/>
      <c r="B975" s="37"/>
      <c r="C975" s="2"/>
      <c r="D975" s="108" t="str">
        <f t="shared" si="52"/>
        <v>a966</v>
      </c>
      <c r="E975" s="48"/>
      <c r="F975" s="2"/>
      <c r="G975" s="2"/>
      <c r="H975" s="108" t="str">
        <f t="shared" si="53"/>
        <v>c966</v>
      </c>
      <c r="I975" s="48"/>
      <c r="J975" s="2"/>
      <c r="K975" s="108" t="str">
        <f t="shared" si="45"/>
        <v>r966</v>
      </c>
      <c r="L975" s="48"/>
      <c r="M975" s="2"/>
      <c r="N975" s="108" t="str">
        <f t="shared" si="54"/>
        <v>p966</v>
      </c>
      <c r="O975" s="48"/>
      <c r="P975" s="97"/>
    </row>
    <row r="976" spans="1:16" ht="14">
      <c r="A976" s="37"/>
      <c r="B976" s="37"/>
      <c r="C976" s="2"/>
      <c r="D976" s="108" t="str">
        <f t="shared" si="52"/>
        <v>a967</v>
      </c>
      <c r="E976" s="48"/>
      <c r="F976" s="2"/>
      <c r="G976" s="2"/>
      <c r="H976" s="108" t="str">
        <f t="shared" si="53"/>
        <v>c967</v>
      </c>
      <c r="I976" s="48"/>
      <c r="J976" s="2"/>
      <c r="K976" s="108" t="str">
        <f t="shared" si="45"/>
        <v>r967</v>
      </c>
      <c r="L976" s="48"/>
      <c r="M976" s="2"/>
      <c r="N976" s="108" t="str">
        <f t="shared" si="54"/>
        <v>p967</v>
      </c>
      <c r="O976" s="48"/>
      <c r="P976" s="97"/>
    </row>
    <row r="977" spans="1:16" ht="14">
      <c r="A977" s="37"/>
      <c r="B977" s="37"/>
      <c r="C977" s="2"/>
      <c r="D977" s="108" t="str">
        <f t="shared" si="52"/>
        <v>a968</v>
      </c>
      <c r="E977" s="48"/>
      <c r="F977" s="2"/>
      <c r="G977" s="2"/>
      <c r="H977" s="108" t="str">
        <f t="shared" si="53"/>
        <v>c968</v>
      </c>
      <c r="I977" s="48"/>
      <c r="J977" s="2"/>
      <c r="K977" s="108" t="str">
        <f t="shared" si="45"/>
        <v>r968</v>
      </c>
      <c r="L977" s="48"/>
      <c r="M977" s="2"/>
      <c r="N977" s="108" t="str">
        <f t="shared" si="54"/>
        <v>p968</v>
      </c>
      <c r="O977" s="48"/>
      <c r="P977" s="97"/>
    </row>
    <row r="978" spans="1:16" ht="14">
      <c r="A978" s="37"/>
      <c r="B978" s="37"/>
      <c r="C978" s="2"/>
      <c r="D978" s="108" t="str">
        <f t="shared" si="52"/>
        <v>a969</v>
      </c>
      <c r="E978" s="48"/>
      <c r="F978" s="2"/>
      <c r="G978" s="2"/>
      <c r="H978" s="108" t="str">
        <f t="shared" si="53"/>
        <v>c969</v>
      </c>
      <c r="I978" s="48"/>
      <c r="J978" s="2"/>
      <c r="K978" s="108" t="str">
        <f t="shared" si="45"/>
        <v>r969</v>
      </c>
      <c r="L978" s="48"/>
      <c r="M978" s="2"/>
      <c r="N978" s="108" t="str">
        <f t="shared" si="54"/>
        <v>p969</v>
      </c>
      <c r="O978" s="48"/>
      <c r="P978" s="97"/>
    </row>
    <row r="979" spans="1:16" ht="14">
      <c r="A979" s="37"/>
      <c r="B979" s="37"/>
      <c r="C979" s="2"/>
      <c r="D979" s="108" t="str">
        <f t="shared" si="52"/>
        <v>a970</v>
      </c>
      <c r="E979" s="48"/>
      <c r="F979" s="2"/>
      <c r="G979" s="2"/>
      <c r="H979" s="108" t="str">
        <f t="shared" si="53"/>
        <v>c970</v>
      </c>
      <c r="I979" s="48"/>
      <c r="J979" s="2"/>
      <c r="K979" s="108" t="str">
        <f t="shared" si="45"/>
        <v>r970</v>
      </c>
      <c r="L979" s="48"/>
      <c r="M979" s="2"/>
      <c r="N979" s="108" t="str">
        <f t="shared" si="54"/>
        <v>p970</v>
      </c>
      <c r="O979" s="48"/>
      <c r="P979" s="97"/>
    </row>
    <row r="980" spans="1:16" ht="14">
      <c r="A980" s="37"/>
      <c r="B980" s="37"/>
      <c r="C980" s="2"/>
      <c r="D980" s="108" t="str">
        <f t="shared" si="52"/>
        <v>a971</v>
      </c>
      <c r="E980" s="48"/>
      <c r="F980" s="2"/>
      <c r="G980" s="2"/>
      <c r="H980" s="108" t="str">
        <f t="shared" si="53"/>
        <v>c971</v>
      </c>
      <c r="I980" s="48"/>
      <c r="J980" s="2"/>
      <c r="K980" s="108" t="str">
        <f t="shared" si="45"/>
        <v>r971</v>
      </c>
      <c r="L980" s="48"/>
      <c r="M980" s="2"/>
      <c r="N980" s="108" t="str">
        <f t="shared" si="54"/>
        <v>p971</v>
      </c>
      <c r="O980" s="48"/>
      <c r="P980" s="97"/>
    </row>
    <row r="981" spans="1:16" ht="14">
      <c r="A981" s="37"/>
      <c r="B981" s="37"/>
      <c r="C981" s="2"/>
      <c r="D981" s="108" t="str">
        <f t="shared" si="52"/>
        <v>a972</v>
      </c>
      <c r="E981" s="48"/>
      <c r="F981" s="2"/>
      <c r="G981" s="2"/>
      <c r="H981" s="108" t="str">
        <f t="shared" si="53"/>
        <v>c972</v>
      </c>
      <c r="I981" s="48"/>
      <c r="J981" s="2"/>
      <c r="K981" s="108" t="str">
        <f t="shared" si="45"/>
        <v>r972</v>
      </c>
      <c r="L981" s="48"/>
      <c r="M981" s="2"/>
      <c r="N981" s="108" t="str">
        <f t="shared" si="54"/>
        <v>p972</v>
      </c>
      <c r="O981" s="48"/>
      <c r="P981" s="97"/>
    </row>
    <row r="982" spans="1:16" ht="14">
      <c r="A982" s="37"/>
      <c r="B982" s="37"/>
      <c r="C982" s="2"/>
      <c r="D982" s="108" t="str">
        <f t="shared" si="52"/>
        <v>a973</v>
      </c>
      <c r="E982" s="48"/>
      <c r="F982" s="2"/>
      <c r="G982" s="2"/>
      <c r="H982" s="108" t="str">
        <f t="shared" si="53"/>
        <v>c973</v>
      </c>
      <c r="I982" s="48"/>
      <c r="J982" s="2"/>
      <c r="K982" s="108" t="str">
        <f t="shared" si="45"/>
        <v>r973</v>
      </c>
      <c r="L982" s="48"/>
      <c r="M982" s="2"/>
      <c r="N982" s="108" t="str">
        <f t="shared" si="54"/>
        <v>p973</v>
      </c>
      <c r="O982" s="48"/>
      <c r="P982" s="97"/>
    </row>
    <row r="983" spans="1:16" ht="14">
      <c r="A983" s="37"/>
      <c r="B983" s="37"/>
      <c r="C983" s="2"/>
      <c r="D983" s="108" t="str">
        <f t="shared" si="52"/>
        <v>a974</v>
      </c>
      <c r="E983" s="48"/>
      <c r="F983" s="2"/>
      <c r="G983" s="2"/>
      <c r="H983" s="108" t="str">
        <f t="shared" si="53"/>
        <v>c974</v>
      </c>
      <c r="I983" s="48"/>
      <c r="J983" s="2"/>
      <c r="K983" s="108" t="str">
        <f t="shared" si="45"/>
        <v>r974</v>
      </c>
      <c r="L983" s="48"/>
      <c r="M983" s="2"/>
      <c r="N983" s="108" t="str">
        <f t="shared" si="54"/>
        <v>p974</v>
      </c>
      <c r="O983" s="48"/>
      <c r="P983" s="97"/>
    </row>
    <row r="984" spans="1:16" ht="14">
      <c r="A984" s="37"/>
      <c r="B984" s="37"/>
      <c r="C984" s="2"/>
      <c r="D984" s="108" t="str">
        <f t="shared" si="52"/>
        <v>a975</v>
      </c>
      <c r="E984" s="48"/>
      <c r="F984" s="2"/>
      <c r="G984" s="2"/>
      <c r="H984" s="108" t="str">
        <f t="shared" si="53"/>
        <v>c975</v>
      </c>
      <c r="I984" s="48"/>
      <c r="J984" s="2"/>
      <c r="K984" s="108" t="str">
        <f t="shared" si="45"/>
        <v>r975</v>
      </c>
      <c r="L984" s="48"/>
      <c r="M984" s="2"/>
      <c r="N984" s="108" t="str">
        <f t="shared" si="54"/>
        <v>p975</v>
      </c>
      <c r="O984" s="48"/>
      <c r="P984" s="97"/>
    </row>
    <row r="985" spans="1:16" ht="14">
      <c r="A985" s="37"/>
      <c r="B985" s="37"/>
      <c r="C985" s="2"/>
      <c r="D985" s="108" t="str">
        <f t="shared" si="52"/>
        <v>a976</v>
      </c>
      <c r="E985" s="48"/>
      <c r="F985" s="2"/>
      <c r="G985" s="2"/>
      <c r="H985" s="108" t="str">
        <f t="shared" si="53"/>
        <v>c976</v>
      </c>
      <c r="I985" s="48"/>
      <c r="J985" s="2"/>
      <c r="K985" s="108" t="str">
        <f t="shared" si="45"/>
        <v>r976</v>
      </c>
      <c r="L985" s="48"/>
      <c r="M985" s="2"/>
      <c r="N985" s="108" t="str">
        <f t="shared" si="54"/>
        <v>p976</v>
      </c>
      <c r="O985" s="48"/>
      <c r="P985" s="97"/>
    </row>
    <row r="986" spans="1:16" ht="14">
      <c r="A986" s="37"/>
      <c r="B986" s="37"/>
      <c r="C986" s="2"/>
      <c r="D986" s="108" t="str">
        <f t="shared" si="52"/>
        <v>a977</v>
      </c>
      <c r="E986" s="48"/>
      <c r="F986" s="2"/>
      <c r="G986" s="2"/>
      <c r="H986" s="108" t="str">
        <f t="shared" si="53"/>
        <v>c977</v>
      </c>
      <c r="I986" s="48"/>
      <c r="J986" s="2"/>
      <c r="K986" s="108" t="str">
        <f t="shared" si="45"/>
        <v>r977</v>
      </c>
      <c r="L986" s="48"/>
      <c r="M986" s="2"/>
      <c r="N986" s="108" t="str">
        <f t="shared" si="54"/>
        <v>p977</v>
      </c>
      <c r="O986" s="48"/>
      <c r="P986" s="97"/>
    </row>
    <row r="987" spans="1:16" ht="14">
      <c r="A987" s="37"/>
      <c r="B987" s="37"/>
      <c r="C987" s="2"/>
      <c r="D987" s="108" t="str">
        <f t="shared" si="52"/>
        <v>a978</v>
      </c>
      <c r="E987" s="48"/>
      <c r="F987" s="2"/>
      <c r="G987" s="2"/>
      <c r="H987" s="108" t="str">
        <f t="shared" si="53"/>
        <v>c978</v>
      </c>
      <c r="I987" s="48"/>
      <c r="J987" s="2"/>
      <c r="K987" s="108" t="str">
        <f t="shared" si="45"/>
        <v>r978</v>
      </c>
      <c r="L987" s="48"/>
      <c r="M987" s="2"/>
      <c r="N987" s="108" t="str">
        <f t="shared" si="54"/>
        <v>p978</v>
      </c>
      <c r="O987" s="48"/>
      <c r="P987" s="97"/>
    </row>
    <row r="988" spans="1:16" ht="14">
      <c r="A988" s="37"/>
      <c r="B988" s="37"/>
      <c r="C988" s="2"/>
      <c r="D988" s="108" t="str">
        <f t="shared" si="52"/>
        <v>a979</v>
      </c>
      <c r="E988" s="48"/>
      <c r="F988" s="2"/>
      <c r="G988" s="2"/>
      <c r="H988" s="108" t="str">
        <f t="shared" si="53"/>
        <v>c979</v>
      </c>
      <c r="I988" s="48"/>
      <c r="J988" s="2"/>
      <c r="K988" s="108" t="str">
        <f t="shared" si="45"/>
        <v>r979</v>
      </c>
      <c r="L988" s="48"/>
      <c r="M988" s="2"/>
      <c r="N988" s="108" t="str">
        <f t="shared" si="54"/>
        <v>p979</v>
      </c>
      <c r="O988" s="48"/>
      <c r="P988" s="97"/>
    </row>
    <row r="989" spans="1:16" ht="14">
      <c r="A989" s="37"/>
      <c r="B989" s="37"/>
      <c r="C989" s="2"/>
      <c r="D989" s="108" t="str">
        <f t="shared" si="52"/>
        <v>a980</v>
      </c>
      <c r="E989" s="48"/>
      <c r="F989" s="2"/>
      <c r="G989" s="2"/>
      <c r="H989" s="108" t="str">
        <f t="shared" si="53"/>
        <v>c980</v>
      </c>
      <c r="I989" s="48"/>
      <c r="J989" s="2"/>
      <c r="K989" s="108" t="str">
        <f t="shared" si="45"/>
        <v>r980</v>
      </c>
      <c r="L989" s="48"/>
      <c r="M989" s="2"/>
      <c r="N989" s="108" t="str">
        <f t="shared" si="54"/>
        <v>p980</v>
      </c>
      <c r="O989" s="48"/>
      <c r="P989" s="97"/>
    </row>
    <row r="990" spans="1:16" ht="14">
      <c r="A990" s="37"/>
      <c r="B990" s="37"/>
      <c r="C990" s="2"/>
      <c r="D990" s="108" t="str">
        <f t="shared" si="52"/>
        <v>a981</v>
      </c>
      <c r="E990" s="48"/>
      <c r="F990" s="2"/>
      <c r="G990" s="2"/>
      <c r="H990" s="108" t="str">
        <f t="shared" si="53"/>
        <v>c981</v>
      </c>
      <c r="I990" s="48"/>
      <c r="J990" s="2"/>
      <c r="K990" s="108" t="str">
        <f t="shared" si="45"/>
        <v>r981</v>
      </c>
      <c r="L990" s="48"/>
      <c r="M990" s="2"/>
      <c r="N990" s="108" t="str">
        <f t="shared" si="54"/>
        <v>p981</v>
      </c>
      <c r="O990" s="48"/>
      <c r="P990" s="97"/>
    </row>
    <row r="991" spans="1:16" ht="14">
      <c r="A991" s="37"/>
      <c r="B991" s="37"/>
      <c r="C991" s="2"/>
      <c r="D991" s="108" t="str">
        <f t="shared" si="52"/>
        <v>a982</v>
      </c>
      <c r="E991" s="48"/>
      <c r="F991" s="2"/>
      <c r="G991" s="2"/>
      <c r="H991" s="108" t="str">
        <f t="shared" si="53"/>
        <v>c982</v>
      </c>
      <c r="I991" s="48"/>
      <c r="J991" s="2"/>
      <c r="K991" s="108" t="str">
        <f t="shared" si="45"/>
        <v>r982</v>
      </c>
      <c r="L991" s="48"/>
      <c r="M991" s="2"/>
      <c r="N991" s="108" t="str">
        <f t="shared" si="54"/>
        <v>p982</v>
      </c>
      <c r="O991" s="48"/>
      <c r="P991" s="97"/>
    </row>
    <row r="992" spans="1:16" ht="14">
      <c r="A992" s="37"/>
      <c r="B992" s="37"/>
      <c r="C992" s="2"/>
      <c r="D992" s="108" t="str">
        <f t="shared" si="52"/>
        <v>a983</v>
      </c>
      <c r="E992" s="48"/>
      <c r="F992" s="2"/>
      <c r="G992" s="2"/>
      <c r="H992" s="108" t="str">
        <f t="shared" si="53"/>
        <v>c983</v>
      </c>
      <c r="I992" s="48"/>
      <c r="J992" s="2"/>
      <c r="K992" s="108" t="str">
        <f t="shared" si="45"/>
        <v>r983</v>
      </c>
      <c r="L992" s="48"/>
      <c r="M992" s="2"/>
      <c r="N992" s="108" t="str">
        <f t="shared" si="54"/>
        <v>p983</v>
      </c>
      <c r="O992" s="48"/>
      <c r="P992" s="97"/>
    </row>
    <row r="993" spans="1:16" ht="14">
      <c r="A993" s="37"/>
      <c r="B993" s="37"/>
      <c r="C993" s="2"/>
      <c r="D993" s="108" t="str">
        <f t="shared" si="52"/>
        <v>a984</v>
      </c>
      <c r="E993" s="48"/>
      <c r="F993" s="2"/>
      <c r="G993" s="2"/>
      <c r="H993" s="108" t="str">
        <f t="shared" si="53"/>
        <v>c984</v>
      </c>
      <c r="I993" s="48"/>
      <c r="J993" s="2"/>
      <c r="K993" s="108" t="str">
        <f t="shared" si="45"/>
        <v>r984</v>
      </c>
      <c r="L993" s="48"/>
      <c r="M993" s="2"/>
      <c r="N993" s="108" t="str">
        <f t="shared" si="54"/>
        <v>p984</v>
      </c>
      <c r="O993" s="48"/>
      <c r="P993" s="97"/>
    </row>
    <row r="994" spans="1:16" ht="14">
      <c r="A994" s="37"/>
      <c r="B994" s="37"/>
      <c r="C994" s="2"/>
      <c r="D994" s="108" t="str">
        <f t="shared" si="52"/>
        <v>a985</v>
      </c>
      <c r="E994" s="48"/>
      <c r="F994" s="2"/>
      <c r="G994" s="2"/>
      <c r="H994" s="108" t="str">
        <f t="shared" si="53"/>
        <v>c985</v>
      </c>
      <c r="I994" s="48"/>
      <c r="J994" s="2"/>
      <c r="K994" s="108" t="str">
        <f t="shared" si="45"/>
        <v>r985</v>
      </c>
      <c r="L994" s="48"/>
      <c r="M994" s="2"/>
      <c r="N994" s="108" t="str">
        <f t="shared" si="54"/>
        <v>p985</v>
      </c>
      <c r="O994" s="48"/>
      <c r="P994" s="97"/>
    </row>
    <row r="995" spans="1:16" ht="14">
      <c r="A995" s="37"/>
      <c r="B995" s="37"/>
      <c r="C995" s="2"/>
      <c r="D995" s="108" t="str">
        <f t="shared" si="52"/>
        <v>a986</v>
      </c>
      <c r="E995" s="48"/>
      <c r="F995" s="2"/>
      <c r="G995" s="2"/>
      <c r="H995" s="108" t="str">
        <f t="shared" si="53"/>
        <v>c986</v>
      </c>
      <c r="I995" s="48"/>
      <c r="J995" s="2"/>
      <c r="K995" s="108" t="str">
        <f t="shared" si="45"/>
        <v>r986</v>
      </c>
      <c r="L995" s="48"/>
      <c r="M995" s="2"/>
      <c r="N995" s="108" t="str">
        <f t="shared" si="54"/>
        <v>p986</v>
      </c>
      <c r="O995" s="48"/>
      <c r="P995" s="97"/>
    </row>
    <row r="996" spans="1:16" ht="14">
      <c r="A996" s="37"/>
      <c r="B996" s="37"/>
      <c r="C996" s="2"/>
      <c r="D996" s="108" t="str">
        <f t="shared" si="52"/>
        <v>a987</v>
      </c>
      <c r="E996" s="48"/>
      <c r="F996" s="2"/>
      <c r="G996" s="2"/>
      <c r="H996" s="108" t="str">
        <f t="shared" si="53"/>
        <v>c987</v>
      </c>
      <c r="I996" s="48"/>
      <c r="J996" s="2"/>
      <c r="K996" s="108" t="str">
        <f t="shared" si="45"/>
        <v>r987</v>
      </c>
      <c r="L996" s="48"/>
      <c r="M996" s="2"/>
      <c r="N996" s="108" t="str">
        <f t="shared" si="54"/>
        <v>p987</v>
      </c>
      <c r="O996" s="48"/>
      <c r="P996" s="97"/>
    </row>
    <row r="997" spans="1:16" ht="14">
      <c r="A997" s="37"/>
      <c r="B997" s="37"/>
      <c r="C997" s="2"/>
      <c r="D997" s="108" t="str">
        <f t="shared" si="52"/>
        <v>a988</v>
      </c>
      <c r="E997" s="48"/>
      <c r="F997" s="2"/>
      <c r="G997" s="2"/>
      <c r="H997" s="108" t="str">
        <f t="shared" si="53"/>
        <v>c988</v>
      </c>
      <c r="I997" s="48"/>
      <c r="J997" s="2"/>
      <c r="K997" s="108" t="str">
        <f t="shared" si="45"/>
        <v>r988</v>
      </c>
      <c r="L997" s="48"/>
      <c r="M997" s="2"/>
      <c r="N997" s="108" t="str">
        <f t="shared" si="54"/>
        <v>p988</v>
      </c>
      <c r="O997" s="48"/>
      <c r="P997" s="97"/>
    </row>
    <row r="998" spans="1:16" ht="14">
      <c r="A998" s="37"/>
      <c r="B998" s="37"/>
      <c r="C998" s="2"/>
      <c r="D998" s="108" t="str">
        <f t="shared" si="52"/>
        <v>a989</v>
      </c>
      <c r="E998" s="48"/>
      <c r="F998" s="2"/>
      <c r="G998" s="2"/>
      <c r="H998" s="108" t="str">
        <f t="shared" si="53"/>
        <v>c989</v>
      </c>
      <c r="I998" s="48"/>
      <c r="J998" s="2"/>
      <c r="K998" s="108" t="str">
        <f t="shared" si="45"/>
        <v>r989</v>
      </c>
      <c r="L998" s="48"/>
      <c r="M998" s="2"/>
      <c r="N998" s="108" t="str">
        <f t="shared" si="54"/>
        <v>p989</v>
      </c>
      <c r="O998" s="48"/>
      <c r="P998" s="97"/>
    </row>
    <row r="999" spans="1:16" ht="14">
      <c r="A999" s="37"/>
      <c r="B999" s="37"/>
      <c r="C999" s="2"/>
      <c r="D999" s="108" t="str">
        <f t="shared" si="52"/>
        <v>a990</v>
      </c>
      <c r="E999" s="48"/>
      <c r="F999" s="2"/>
      <c r="G999" s="2"/>
      <c r="H999" s="108" t="str">
        <f t="shared" si="53"/>
        <v>c990</v>
      </c>
      <c r="I999" s="48"/>
      <c r="J999" s="2"/>
      <c r="K999" s="108" t="str">
        <f>"r"&amp;ROW()-9</f>
        <v>r990</v>
      </c>
      <c r="L999" s="48"/>
      <c r="M999" s="2"/>
      <c r="N999" s="108" t="str">
        <f t="shared" si="54"/>
        <v>p990</v>
      </c>
      <c r="O999" s="48"/>
      <c r="P999" s="97"/>
    </row>
    <row r="1000" spans="1:16" ht="14">
      <c r="A1000" s="37"/>
      <c r="B1000" s="37"/>
      <c r="C1000" s="2"/>
      <c r="D1000" s="108" t="str">
        <f t="shared" si="52"/>
        <v>a991</v>
      </c>
      <c r="E1000" s="48"/>
      <c r="F1000" s="2"/>
      <c r="G1000" s="2"/>
      <c r="H1000" s="108" t="str">
        <f t="shared" si="53"/>
        <v>c991</v>
      </c>
      <c r="I1000" s="48"/>
      <c r="J1000" s="2"/>
      <c r="K1000" s="108" t="str">
        <f>"r"&amp;ROW()-9</f>
        <v>r991</v>
      </c>
      <c r="L1000" s="48"/>
      <c r="M1000" s="2"/>
      <c r="N1000" s="108" t="str">
        <f t="shared" si="54"/>
        <v>p991</v>
      </c>
      <c r="O1000" s="48"/>
      <c r="P1000" s="97"/>
    </row>
    <row r="1001" spans="1:16" ht="14">
      <c r="A1001" s="37"/>
      <c r="B1001" s="37"/>
      <c r="C1001" s="2"/>
      <c r="D1001" s="108" t="str">
        <f t="shared" si="52"/>
        <v>a992</v>
      </c>
      <c r="E1001" s="48"/>
      <c r="F1001" s="2"/>
      <c r="G1001" s="2"/>
      <c r="H1001" s="108" t="str">
        <f t="shared" si="53"/>
        <v>c992</v>
      </c>
      <c r="I1001" s="48"/>
      <c r="J1001" s="2"/>
      <c r="K1001" s="108" t="str">
        <f t="shared" si="45"/>
        <v>r992</v>
      </c>
      <c r="L1001" s="48"/>
      <c r="M1001" s="2"/>
      <c r="N1001" s="108" t="str">
        <f t="shared" si="54"/>
        <v>p992</v>
      </c>
      <c r="O1001" s="48"/>
      <c r="P1001" s="97"/>
    </row>
    <row r="1002" spans="1:16" ht="14">
      <c r="A1002" s="37"/>
      <c r="B1002" s="37"/>
      <c r="C1002" s="2"/>
      <c r="D1002" s="108" t="str">
        <f t="shared" si="52"/>
        <v>a993</v>
      </c>
      <c r="E1002" s="48"/>
      <c r="F1002" s="2"/>
      <c r="G1002" s="2"/>
      <c r="H1002" s="108" t="str">
        <f t="shared" si="53"/>
        <v>c993</v>
      </c>
      <c r="I1002" s="48"/>
      <c r="J1002" s="2"/>
      <c r="K1002" s="108" t="str">
        <f t="shared" si="45"/>
        <v>r993</v>
      </c>
      <c r="L1002" s="48"/>
      <c r="M1002" s="2"/>
      <c r="N1002" s="108" t="str">
        <f t="shared" si="54"/>
        <v>p993</v>
      </c>
      <c r="O1002" s="48"/>
      <c r="P1002" s="97"/>
    </row>
    <row r="1003" spans="1:16" ht="14">
      <c r="A1003" s="37"/>
      <c r="B1003" s="37"/>
      <c r="C1003" s="2"/>
      <c r="D1003" s="108" t="str">
        <f t="shared" si="52"/>
        <v>a994</v>
      </c>
      <c r="E1003" s="48"/>
      <c r="F1003" s="2"/>
      <c r="G1003" s="2"/>
      <c r="H1003" s="108" t="str">
        <f t="shared" si="53"/>
        <v>c994</v>
      </c>
      <c r="I1003" s="48"/>
      <c r="J1003" s="2"/>
      <c r="K1003" s="108" t="str">
        <f t="shared" si="45"/>
        <v>r994</v>
      </c>
      <c r="L1003" s="48"/>
      <c r="M1003" s="2"/>
      <c r="N1003" s="108" t="str">
        <f t="shared" si="54"/>
        <v>p994</v>
      </c>
      <c r="O1003" s="48"/>
      <c r="P1003" s="97"/>
    </row>
    <row r="1004" spans="1:16" ht="14">
      <c r="A1004" s="37"/>
      <c r="B1004" s="37"/>
      <c r="C1004" s="2"/>
      <c r="D1004" s="108" t="str">
        <f t="shared" si="52"/>
        <v>a995</v>
      </c>
      <c r="E1004" s="48"/>
      <c r="F1004" s="2"/>
      <c r="G1004" s="2"/>
      <c r="H1004" s="108" t="str">
        <f t="shared" si="53"/>
        <v>c995</v>
      </c>
      <c r="I1004" s="48"/>
      <c r="J1004" s="2"/>
      <c r="K1004" s="108" t="str">
        <f t="shared" ref="K1004:K1035" si="55">"r"&amp;ROW()-9</f>
        <v>r995</v>
      </c>
      <c r="L1004" s="48"/>
      <c r="M1004" s="2"/>
      <c r="N1004" s="108" t="str">
        <f t="shared" si="54"/>
        <v>p995</v>
      </c>
      <c r="O1004" s="48"/>
      <c r="P1004" s="97"/>
    </row>
    <row r="1005" spans="1:16" ht="14">
      <c r="A1005" s="37"/>
      <c r="B1005" s="37"/>
      <c r="C1005" s="2"/>
      <c r="D1005" s="108" t="str">
        <f t="shared" si="52"/>
        <v>a996</v>
      </c>
      <c r="E1005" s="48"/>
      <c r="F1005" s="2"/>
      <c r="G1005" s="2"/>
      <c r="H1005" s="108" t="str">
        <f t="shared" si="53"/>
        <v>c996</v>
      </c>
      <c r="I1005" s="48"/>
      <c r="J1005" s="2"/>
      <c r="K1005" s="108" t="str">
        <f t="shared" si="55"/>
        <v>r996</v>
      </c>
      <c r="L1005" s="48"/>
      <c r="M1005" s="2"/>
      <c r="N1005" s="108" t="str">
        <f t="shared" si="54"/>
        <v>p996</v>
      </c>
      <c r="O1005" s="48"/>
      <c r="P1005" s="97"/>
    </row>
    <row r="1006" spans="1:16" ht="14">
      <c r="A1006" s="37"/>
      <c r="B1006" s="37"/>
      <c r="C1006" s="2"/>
      <c r="D1006" s="108" t="str">
        <f t="shared" si="52"/>
        <v>a997</v>
      </c>
      <c r="E1006" s="48"/>
      <c r="F1006" s="2"/>
      <c r="G1006" s="2"/>
      <c r="H1006" s="108" t="str">
        <f t="shared" si="53"/>
        <v>c997</v>
      </c>
      <c r="I1006" s="48"/>
      <c r="J1006" s="2"/>
      <c r="K1006" s="108" t="str">
        <f t="shared" si="55"/>
        <v>r997</v>
      </c>
      <c r="L1006" s="48"/>
      <c r="M1006" s="2"/>
      <c r="N1006" s="108" t="str">
        <f t="shared" si="54"/>
        <v>p997</v>
      </c>
      <c r="O1006" s="48"/>
      <c r="P1006" s="97"/>
    </row>
    <row r="1007" spans="1:16" ht="14">
      <c r="A1007" s="37"/>
      <c r="B1007" s="37"/>
      <c r="C1007" s="2"/>
      <c r="D1007" s="108" t="str">
        <f t="shared" si="52"/>
        <v>a998</v>
      </c>
      <c r="E1007" s="48"/>
      <c r="F1007" s="2"/>
      <c r="G1007" s="2"/>
      <c r="H1007" s="108" t="str">
        <f t="shared" si="53"/>
        <v>c998</v>
      </c>
      <c r="I1007" s="48"/>
      <c r="J1007" s="2"/>
      <c r="K1007" s="108" t="str">
        <f t="shared" si="55"/>
        <v>r998</v>
      </c>
      <c r="L1007" s="48"/>
      <c r="M1007" s="2"/>
      <c r="N1007" s="108" t="str">
        <f t="shared" si="54"/>
        <v>p998</v>
      </c>
      <c r="O1007" s="48"/>
      <c r="P1007" s="97"/>
    </row>
    <row r="1008" spans="1:16" ht="14">
      <c r="A1008" s="37"/>
      <c r="B1008" s="37"/>
      <c r="C1008" s="2"/>
      <c r="D1008" s="108" t="str">
        <f t="shared" si="52"/>
        <v>a999</v>
      </c>
      <c r="E1008" s="48"/>
      <c r="F1008" s="2"/>
      <c r="G1008" s="2"/>
      <c r="H1008" s="108" t="str">
        <f t="shared" si="53"/>
        <v>c999</v>
      </c>
      <c r="I1008" s="48"/>
      <c r="J1008" s="2"/>
      <c r="K1008" s="108" t="str">
        <f t="shared" si="55"/>
        <v>r999</v>
      </c>
      <c r="L1008" s="48"/>
      <c r="M1008" s="2"/>
      <c r="N1008" s="108" t="str">
        <f t="shared" si="54"/>
        <v>p999</v>
      </c>
      <c r="O1008" s="48"/>
      <c r="P1008" s="97"/>
    </row>
    <row r="1009" spans="1:16" ht="14">
      <c r="A1009" s="37"/>
      <c r="B1009" s="37"/>
      <c r="C1009" s="2"/>
      <c r="D1009" s="108" t="str">
        <f t="shared" si="52"/>
        <v>a1000</v>
      </c>
      <c r="E1009" s="48"/>
      <c r="F1009" s="2"/>
      <c r="G1009" s="2"/>
      <c r="H1009" s="108" t="str">
        <f t="shared" si="53"/>
        <v>c1000</v>
      </c>
      <c r="I1009" s="48"/>
      <c r="J1009" s="2"/>
      <c r="K1009" s="108" t="str">
        <f t="shared" si="55"/>
        <v>r1000</v>
      </c>
      <c r="L1009" s="48"/>
      <c r="M1009" s="2"/>
      <c r="N1009" s="108" t="str">
        <f t="shared" si="54"/>
        <v>p1000</v>
      </c>
      <c r="O1009" s="48"/>
      <c r="P1009" s="97"/>
    </row>
    <row r="1010" spans="1:16" ht="14">
      <c r="A1010" s="37"/>
      <c r="B1010" s="37"/>
      <c r="C1010" s="2"/>
      <c r="D1010" s="108" t="str">
        <f t="shared" si="52"/>
        <v>a1001</v>
      </c>
      <c r="E1010" s="48"/>
      <c r="F1010" s="2"/>
      <c r="G1010" s="2"/>
      <c r="H1010" s="108" t="str">
        <f t="shared" si="53"/>
        <v>c1001</v>
      </c>
      <c r="I1010" s="48"/>
      <c r="J1010" s="2"/>
      <c r="K1010" s="108" t="str">
        <f t="shared" si="55"/>
        <v>r1001</v>
      </c>
      <c r="L1010" s="48"/>
      <c r="M1010" s="2"/>
      <c r="N1010" s="108" t="str">
        <f t="shared" si="54"/>
        <v>p1001</v>
      </c>
      <c r="O1010" s="48"/>
      <c r="P1010" s="97"/>
    </row>
    <row r="1011" spans="1:16" ht="14">
      <c r="A1011" s="37"/>
      <c r="B1011" s="37"/>
      <c r="C1011" s="2"/>
      <c r="D1011" s="108" t="str">
        <f t="shared" si="52"/>
        <v>a1002</v>
      </c>
      <c r="E1011" s="48"/>
      <c r="F1011" s="2"/>
      <c r="G1011" s="2"/>
      <c r="H1011" s="108" t="str">
        <f t="shared" si="53"/>
        <v>c1002</v>
      </c>
      <c r="I1011" s="48"/>
      <c r="J1011" s="2"/>
      <c r="K1011" s="108" t="str">
        <f t="shared" si="55"/>
        <v>r1002</v>
      </c>
      <c r="L1011" s="48"/>
      <c r="M1011" s="2"/>
      <c r="N1011" s="108" t="str">
        <f t="shared" si="54"/>
        <v>p1002</v>
      </c>
      <c r="O1011" s="48"/>
      <c r="P1011" s="97"/>
    </row>
    <row r="1012" spans="1:16" ht="14">
      <c r="A1012" s="37"/>
      <c r="B1012" s="37"/>
      <c r="C1012" s="2"/>
      <c r="D1012" s="108" t="str">
        <f t="shared" si="52"/>
        <v>a1003</v>
      </c>
      <c r="E1012" s="48"/>
      <c r="F1012" s="2"/>
      <c r="G1012" s="2"/>
      <c r="H1012" s="108" t="str">
        <f t="shared" si="53"/>
        <v>c1003</v>
      </c>
      <c r="I1012" s="48"/>
      <c r="J1012" s="2"/>
      <c r="K1012" s="108" t="str">
        <f t="shared" si="55"/>
        <v>r1003</v>
      </c>
      <c r="L1012" s="48"/>
      <c r="M1012" s="2"/>
      <c r="N1012" s="108" t="str">
        <f t="shared" si="54"/>
        <v>p1003</v>
      </c>
      <c r="O1012" s="48"/>
      <c r="P1012" s="97"/>
    </row>
    <row r="1013" spans="1:16" ht="14">
      <c r="A1013" s="37"/>
      <c r="B1013" s="37"/>
      <c r="C1013" s="2"/>
      <c r="D1013" s="108" t="str">
        <f t="shared" si="52"/>
        <v>a1004</v>
      </c>
      <c r="E1013" s="48"/>
      <c r="F1013" s="2"/>
      <c r="G1013" s="2"/>
      <c r="H1013" s="108" t="str">
        <f t="shared" si="53"/>
        <v>c1004</v>
      </c>
      <c r="I1013" s="48"/>
      <c r="J1013" s="2"/>
      <c r="K1013" s="108" t="str">
        <f t="shared" si="55"/>
        <v>r1004</v>
      </c>
      <c r="L1013" s="48"/>
      <c r="M1013" s="2"/>
      <c r="N1013" s="108" t="str">
        <f t="shared" si="54"/>
        <v>p1004</v>
      </c>
      <c r="O1013" s="48"/>
      <c r="P1013" s="97"/>
    </row>
    <row r="1014" spans="1:16" ht="14">
      <c r="A1014" s="37"/>
      <c r="B1014" s="37"/>
      <c r="C1014" s="2"/>
      <c r="D1014" s="108" t="str">
        <f t="shared" si="52"/>
        <v>a1005</v>
      </c>
      <c r="E1014" s="48"/>
      <c r="F1014" s="2"/>
      <c r="G1014" s="2"/>
      <c r="H1014" s="108" t="str">
        <f t="shared" si="53"/>
        <v>c1005</v>
      </c>
      <c r="I1014" s="48"/>
      <c r="J1014" s="2"/>
      <c r="K1014" s="108" t="str">
        <f t="shared" si="55"/>
        <v>r1005</v>
      </c>
      <c r="L1014" s="48"/>
      <c r="M1014" s="2"/>
      <c r="N1014" s="108" t="str">
        <f t="shared" si="54"/>
        <v>p1005</v>
      </c>
      <c r="O1014" s="48"/>
      <c r="P1014" s="97"/>
    </row>
    <row r="1015" spans="1:16" ht="14">
      <c r="A1015" s="37"/>
      <c r="B1015" s="37"/>
      <c r="C1015" s="2"/>
      <c r="D1015" s="108" t="str">
        <f t="shared" si="52"/>
        <v>a1006</v>
      </c>
      <c r="E1015" s="48"/>
      <c r="F1015" s="2"/>
      <c r="G1015" s="2"/>
      <c r="H1015" s="108" t="str">
        <f t="shared" si="53"/>
        <v>c1006</v>
      </c>
      <c r="I1015" s="48"/>
      <c r="J1015" s="2"/>
      <c r="K1015" s="108" t="str">
        <f t="shared" si="55"/>
        <v>r1006</v>
      </c>
      <c r="L1015" s="48"/>
      <c r="M1015" s="2"/>
      <c r="N1015" s="108" t="str">
        <f t="shared" si="54"/>
        <v>p1006</v>
      </c>
      <c r="O1015" s="48"/>
      <c r="P1015" s="97"/>
    </row>
    <row r="1016" spans="1:16" ht="14">
      <c r="A1016" s="37"/>
      <c r="B1016" s="37"/>
      <c r="C1016" s="2"/>
      <c r="D1016" s="108" t="str">
        <f t="shared" si="52"/>
        <v>a1007</v>
      </c>
      <c r="E1016" s="48"/>
      <c r="F1016" s="2"/>
      <c r="G1016" s="2"/>
      <c r="H1016" s="108" t="str">
        <f t="shared" si="53"/>
        <v>c1007</v>
      </c>
      <c r="I1016" s="48"/>
      <c r="J1016" s="2"/>
      <c r="K1016" s="108" t="str">
        <f t="shared" si="55"/>
        <v>r1007</v>
      </c>
      <c r="L1016" s="48"/>
      <c r="M1016" s="2"/>
      <c r="N1016" s="108" t="str">
        <f t="shared" si="54"/>
        <v>p1007</v>
      </c>
      <c r="O1016" s="48"/>
      <c r="P1016" s="97"/>
    </row>
    <row r="1017" spans="1:16" ht="14">
      <c r="A1017" s="37"/>
      <c r="B1017" s="37"/>
      <c r="C1017" s="2"/>
      <c r="D1017" s="108" t="str">
        <f t="shared" si="52"/>
        <v>a1008</v>
      </c>
      <c r="E1017" s="48"/>
      <c r="F1017" s="2"/>
      <c r="G1017" s="2"/>
      <c r="H1017" s="108" t="str">
        <f t="shared" si="53"/>
        <v>c1008</v>
      </c>
      <c r="I1017" s="48"/>
      <c r="J1017" s="2"/>
      <c r="K1017" s="108" t="str">
        <f t="shared" si="55"/>
        <v>r1008</v>
      </c>
      <c r="L1017" s="48"/>
      <c r="M1017" s="2"/>
      <c r="N1017" s="108" t="str">
        <f t="shared" si="54"/>
        <v>p1008</v>
      </c>
      <c r="O1017" s="48"/>
      <c r="P1017" s="97"/>
    </row>
    <row r="1018" spans="1:16" ht="14">
      <c r="A1018" s="37"/>
      <c r="B1018" s="37"/>
      <c r="C1018" s="2"/>
      <c r="D1018" s="108" t="str">
        <f t="shared" si="52"/>
        <v>a1009</v>
      </c>
      <c r="E1018" s="48"/>
      <c r="F1018" s="2"/>
      <c r="G1018" s="2"/>
      <c r="H1018" s="108" t="str">
        <f t="shared" si="53"/>
        <v>c1009</v>
      </c>
      <c r="I1018" s="48"/>
      <c r="J1018" s="2"/>
      <c r="K1018" s="108" t="str">
        <f t="shared" si="55"/>
        <v>r1009</v>
      </c>
      <c r="L1018" s="48"/>
      <c r="M1018" s="2"/>
      <c r="N1018" s="108" t="str">
        <f t="shared" si="54"/>
        <v>p1009</v>
      </c>
      <c r="O1018" s="48"/>
      <c r="P1018" s="97"/>
    </row>
    <row r="1019" spans="1:16" ht="14">
      <c r="A1019" s="37"/>
      <c r="B1019" s="37"/>
      <c r="C1019" s="2"/>
      <c r="D1019" s="108" t="str">
        <f t="shared" si="52"/>
        <v>a1010</v>
      </c>
      <c r="E1019" s="48"/>
      <c r="F1019" s="2"/>
      <c r="G1019" s="2"/>
      <c r="H1019" s="108" t="str">
        <f t="shared" si="53"/>
        <v>c1010</v>
      </c>
      <c r="I1019" s="48"/>
      <c r="J1019" s="2"/>
      <c r="K1019" s="108" t="str">
        <f t="shared" si="55"/>
        <v>r1010</v>
      </c>
      <c r="L1019" s="48"/>
      <c r="M1019" s="2"/>
      <c r="N1019" s="108" t="str">
        <f t="shared" si="54"/>
        <v>p1010</v>
      </c>
      <c r="O1019" s="48"/>
      <c r="P1019" s="97"/>
    </row>
    <row r="1020" spans="1:16" ht="14">
      <c r="A1020" s="37"/>
      <c r="B1020" s="37"/>
      <c r="C1020" s="2"/>
      <c r="D1020" s="108" t="str">
        <f t="shared" si="52"/>
        <v>a1011</v>
      </c>
      <c r="E1020" s="48"/>
      <c r="F1020" s="2"/>
      <c r="G1020" s="2"/>
      <c r="H1020" s="108" t="str">
        <f t="shared" si="53"/>
        <v>c1011</v>
      </c>
      <c r="I1020" s="48"/>
      <c r="J1020" s="2"/>
      <c r="K1020" s="108" t="str">
        <f t="shared" si="55"/>
        <v>r1011</v>
      </c>
      <c r="L1020" s="48"/>
      <c r="M1020" s="2"/>
      <c r="N1020" s="108" t="str">
        <f t="shared" si="54"/>
        <v>p1011</v>
      </c>
      <c r="O1020" s="48"/>
      <c r="P1020" s="97"/>
    </row>
    <row r="1021" spans="1:16" ht="14">
      <c r="A1021" s="37"/>
      <c r="B1021" s="37"/>
      <c r="C1021" s="2"/>
      <c r="D1021" s="108" t="str">
        <f t="shared" si="52"/>
        <v>a1012</v>
      </c>
      <c r="E1021" s="48"/>
      <c r="F1021" s="2"/>
      <c r="G1021" s="2"/>
      <c r="H1021" s="108" t="str">
        <f t="shared" si="53"/>
        <v>c1012</v>
      </c>
      <c r="I1021" s="48"/>
      <c r="J1021" s="2"/>
      <c r="K1021" s="108" t="str">
        <f t="shared" si="55"/>
        <v>r1012</v>
      </c>
      <c r="L1021" s="48"/>
      <c r="M1021" s="2"/>
      <c r="N1021" s="108" t="str">
        <f t="shared" si="54"/>
        <v>p1012</v>
      </c>
      <c r="O1021" s="48"/>
      <c r="P1021" s="97"/>
    </row>
    <row r="1022" spans="1:16" ht="14">
      <c r="A1022" s="37"/>
      <c r="B1022" s="37"/>
      <c r="C1022" s="2"/>
      <c r="D1022" s="108" t="str">
        <f t="shared" si="52"/>
        <v>a1013</v>
      </c>
      <c r="E1022" s="48"/>
      <c r="F1022" s="2"/>
      <c r="G1022" s="2"/>
      <c r="H1022" s="108" t="str">
        <f t="shared" si="53"/>
        <v>c1013</v>
      </c>
      <c r="I1022" s="48"/>
      <c r="J1022" s="2"/>
      <c r="K1022" s="108" t="str">
        <f t="shared" si="55"/>
        <v>r1013</v>
      </c>
      <c r="L1022" s="48"/>
      <c r="M1022" s="2"/>
      <c r="N1022" s="108" t="str">
        <f t="shared" si="54"/>
        <v>p1013</v>
      </c>
      <c r="O1022" s="48"/>
      <c r="P1022" s="97"/>
    </row>
    <row r="1023" spans="1:16" ht="14">
      <c r="A1023" s="37"/>
      <c r="B1023" s="37"/>
      <c r="C1023" s="2"/>
      <c r="D1023" s="108" t="str">
        <f t="shared" si="52"/>
        <v>a1014</v>
      </c>
      <c r="E1023" s="48"/>
      <c r="F1023" s="2"/>
      <c r="G1023" s="2"/>
      <c r="H1023" s="108" t="str">
        <f t="shared" si="53"/>
        <v>c1014</v>
      </c>
      <c r="I1023" s="48"/>
      <c r="J1023" s="2"/>
      <c r="K1023" s="108" t="str">
        <f t="shared" si="55"/>
        <v>r1014</v>
      </c>
      <c r="L1023" s="48"/>
      <c r="M1023" s="2"/>
      <c r="N1023" s="108" t="str">
        <f t="shared" si="54"/>
        <v>p1014</v>
      </c>
      <c r="O1023" s="48"/>
      <c r="P1023" s="97"/>
    </row>
    <row r="1024" spans="1:16" ht="14">
      <c r="A1024" s="37"/>
      <c r="B1024" s="37"/>
      <c r="C1024" s="2"/>
      <c r="D1024" s="108" t="str">
        <f t="shared" si="52"/>
        <v>a1015</v>
      </c>
      <c r="E1024" s="48"/>
      <c r="F1024" s="2"/>
      <c r="G1024" s="2"/>
      <c r="H1024" s="108" t="str">
        <f t="shared" si="53"/>
        <v>c1015</v>
      </c>
      <c r="I1024" s="48"/>
      <c r="J1024" s="2"/>
      <c r="K1024" s="108" t="str">
        <f t="shared" si="55"/>
        <v>r1015</v>
      </c>
      <c r="L1024" s="48"/>
      <c r="M1024" s="2"/>
      <c r="N1024" s="108" t="str">
        <f t="shared" si="54"/>
        <v>p1015</v>
      </c>
      <c r="O1024" s="48"/>
      <c r="P1024" s="97"/>
    </row>
    <row r="1025" spans="1:16" ht="14">
      <c r="A1025" s="37"/>
      <c r="B1025" s="37"/>
      <c r="C1025" s="2"/>
      <c r="D1025" s="108" t="str">
        <f t="shared" si="52"/>
        <v>a1016</v>
      </c>
      <c r="E1025" s="48"/>
      <c r="F1025" s="2"/>
      <c r="G1025" s="2"/>
      <c r="H1025" s="108" t="str">
        <f t="shared" si="53"/>
        <v>c1016</v>
      </c>
      <c r="I1025" s="48"/>
      <c r="J1025" s="2"/>
      <c r="K1025" s="108" t="str">
        <f t="shared" si="55"/>
        <v>r1016</v>
      </c>
      <c r="L1025" s="48"/>
      <c r="M1025" s="2"/>
      <c r="N1025" s="108" t="str">
        <f t="shared" si="54"/>
        <v>p1016</v>
      </c>
      <c r="O1025" s="48"/>
      <c r="P1025" s="97"/>
    </row>
    <row r="1026" spans="1:16" ht="14">
      <c r="A1026" s="37"/>
      <c r="B1026" s="37"/>
      <c r="C1026" s="2"/>
      <c r="D1026" s="108" t="str">
        <f t="shared" si="52"/>
        <v>a1017</v>
      </c>
      <c r="E1026" s="48"/>
      <c r="F1026" s="2"/>
      <c r="G1026" s="2"/>
      <c r="H1026" s="108" t="str">
        <f t="shared" si="53"/>
        <v>c1017</v>
      </c>
      <c r="I1026" s="48"/>
      <c r="J1026" s="2"/>
      <c r="K1026" s="108" t="str">
        <f t="shared" si="55"/>
        <v>r1017</v>
      </c>
      <c r="L1026" s="48"/>
      <c r="M1026" s="2"/>
      <c r="N1026" s="108" t="str">
        <f t="shared" si="54"/>
        <v>p1017</v>
      </c>
      <c r="O1026" s="48"/>
      <c r="P1026" s="97"/>
    </row>
    <row r="1027" spans="1:16" ht="14">
      <c r="A1027" s="37"/>
      <c r="B1027" s="37"/>
      <c r="C1027" s="2"/>
      <c r="D1027" s="108" t="str">
        <f t="shared" si="52"/>
        <v>a1018</v>
      </c>
      <c r="E1027" s="48"/>
      <c r="F1027" s="2"/>
      <c r="G1027" s="2"/>
      <c r="H1027" s="108" t="str">
        <f t="shared" si="53"/>
        <v>c1018</v>
      </c>
      <c r="I1027" s="48"/>
      <c r="J1027" s="2"/>
      <c r="K1027" s="108" t="str">
        <f t="shared" si="55"/>
        <v>r1018</v>
      </c>
      <c r="L1027" s="48"/>
      <c r="M1027" s="2"/>
      <c r="N1027" s="108" t="str">
        <f t="shared" si="54"/>
        <v>p1018</v>
      </c>
      <c r="O1027" s="48"/>
      <c r="P1027" s="97"/>
    </row>
    <row r="1028" spans="1:16" ht="14">
      <c r="A1028" s="37"/>
      <c r="B1028" s="37"/>
      <c r="C1028" s="2"/>
      <c r="D1028" s="108" t="str">
        <f t="shared" si="52"/>
        <v>a1019</v>
      </c>
      <c r="E1028" s="48"/>
      <c r="F1028" s="2"/>
      <c r="G1028" s="2"/>
      <c r="H1028" s="108" t="str">
        <f t="shared" si="53"/>
        <v>c1019</v>
      </c>
      <c r="I1028" s="48"/>
      <c r="J1028" s="2"/>
      <c r="K1028" s="108" t="str">
        <f t="shared" si="55"/>
        <v>r1019</v>
      </c>
      <c r="L1028" s="48"/>
      <c r="M1028" s="2"/>
      <c r="N1028" s="108" t="str">
        <f t="shared" si="54"/>
        <v>p1019</v>
      </c>
      <c r="O1028" s="48"/>
      <c r="P1028" s="97"/>
    </row>
    <row r="1029" spans="1:16" ht="14">
      <c r="A1029" s="37"/>
      <c r="B1029" s="37"/>
      <c r="C1029" s="2"/>
      <c r="D1029" s="108" t="str">
        <f t="shared" si="52"/>
        <v>a1020</v>
      </c>
      <c r="E1029" s="48"/>
      <c r="F1029" s="2"/>
      <c r="G1029" s="2"/>
      <c r="H1029" s="108" t="str">
        <f t="shared" si="53"/>
        <v>c1020</v>
      </c>
      <c r="I1029" s="48"/>
      <c r="J1029" s="2"/>
      <c r="K1029" s="108" t="str">
        <f t="shared" si="55"/>
        <v>r1020</v>
      </c>
      <c r="L1029" s="48"/>
      <c r="M1029" s="2"/>
      <c r="N1029" s="108" t="str">
        <f t="shared" si="54"/>
        <v>p1020</v>
      </c>
      <c r="O1029" s="48"/>
      <c r="P1029" s="97"/>
    </row>
    <row r="1030" spans="1:16" ht="14">
      <c r="A1030" s="37"/>
      <c r="B1030" s="37"/>
      <c r="C1030" s="2"/>
      <c r="D1030" s="108" t="str">
        <f t="shared" si="52"/>
        <v>a1021</v>
      </c>
      <c r="E1030" s="48"/>
      <c r="F1030" s="2"/>
      <c r="G1030" s="2"/>
      <c r="H1030" s="108" t="str">
        <f t="shared" si="53"/>
        <v>c1021</v>
      </c>
      <c r="I1030" s="48"/>
      <c r="J1030" s="2"/>
      <c r="K1030" s="108" t="str">
        <f t="shared" si="55"/>
        <v>r1021</v>
      </c>
      <c r="L1030" s="48"/>
      <c r="M1030" s="2"/>
      <c r="N1030" s="108" t="str">
        <f t="shared" si="54"/>
        <v>p1021</v>
      </c>
      <c r="O1030" s="48"/>
      <c r="P1030" s="97"/>
    </row>
    <row r="1031" spans="1:16" ht="14">
      <c r="A1031" s="37"/>
      <c r="B1031" s="37"/>
      <c r="C1031" s="2"/>
      <c r="D1031" s="108" t="str">
        <f t="shared" si="52"/>
        <v>a1022</v>
      </c>
      <c r="E1031" s="48"/>
      <c r="F1031" s="2"/>
      <c r="G1031" s="2"/>
      <c r="H1031" s="108" t="str">
        <f t="shared" si="53"/>
        <v>c1022</v>
      </c>
      <c r="I1031" s="48"/>
      <c r="J1031" s="2"/>
      <c r="K1031" s="108" t="str">
        <f t="shared" si="55"/>
        <v>r1022</v>
      </c>
      <c r="L1031" s="48"/>
      <c r="M1031" s="2"/>
      <c r="N1031" s="108" t="str">
        <f t="shared" si="54"/>
        <v>p1022</v>
      </c>
      <c r="O1031" s="48"/>
      <c r="P1031" s="97"/>
    </row>
    <row r="1032" spans="1:16" ht="14">
      <c r="A1032" s="37"/>
      <c r="B1032" s="37"/>
      <c r="C1032" s="2"/>
      <c r="D1032" s="108" t="str">
        <f t="shared" si="52"/>
        <v>a1023</v>
      </c>
      <c r="E1032" s="48"/>
      <c r="F1032" s="2"/>
      <c r="G1032" s="2"/>
      <c r="H1032" s="108" t="str">
        <f t="shared" si="53"/>
        <v>c1023</v>
      </c>
      <c r="I1032" s="48"/>
      <c r="J1032" s="2"/>
      <c r="K1032" s="108" t="str">
        <f t="shared" si="55"/>
        <v>r1023</v>
      </c>
      <c r="L1032" s="48"/>
      <c r="M1032" s="2"/>
      <c r="N1032" s="108" t="str">
        <f t="shared" si="54"/>
        <v>p1023</v>
      </c>
      <c r="O1032" s="48"/>
      <c r="P1032" s="97"/>
    </row>
    <row r="1033" spans="1:16" ht="14">
      <c r="A1033" s="37"/>
      <c r="B1033" s="37"/>
      <c r="C1033" s="2"/>
      <c r="D1033" s="108" t="str">
        <f t="shared" si="52"/>
        <v>a1024</v>
      </c>
      <c r="E1033" s="48"/>
      <c r="F1033" s="2"/>
      <c r="G1033" s="2"/>
      <c r="H1033" s="108" t="str">
        <f t="shared" si="53"/>
        <v>c1024</v>
      </c>
      <c r="I1033" s="48"/>
      <c r="J1033" s="2"/>
      <c r="K1033" s="108" t="str">
        <f t="shared" si="55"/>
        <v>r1024</v>
      </c>
      <c r="L1033" s="48"/>
      <c r="M1033" s="2"/>
      <c r="N1033" s="108" t="str">
        <f t="shared" si="54"/>
        <v>p1024</v>
      </c>
      <c r="O1033" s="48"/>
      <c r="P1033" s="97"/>
    </row>
    <row r="1034" spans="1:16" ht="14">
      <c r="A1034" s="37"/>
      <c r="B1034" s="37"/>
      <c r="C1034" s="2"/>
      <c r="D1034" s="108" t="str">
        <f t="shared" si="52"/>
        <v>a1025</v>
      </c>
      <c r="E1034" s="48"/>
      <c r="F1034" s="2"/>
      <c r="G1034" s="2"/>
      <c r="H1034" s="108" t="str">
        <f t="shared" si="53"/>
        <v>c1025</v>
      </c>
      <c r="I1034" s="48"/>
      <c r="J1034" s="2"/>
      <c r="K1034" s="108" t="str">
        <f t="shared" si="55"/>
        <v>r1025</v>
      </c>
      <c r="L1034" s="48"/>
      <c r="M1034" s="2"/>
      <c r="N1034" s="108" t="str">
        <f t="shared" si="54"/>
        <v>p1025</v>
      </c>
      <c r="O1034" s="48"/>
      <c r="P1034" s="97"/>
    </row>
    <row r="1035" spans="1:16" ht="14">
      <c r="A1035" s="37"/>
      <c r="B1035" s="37"/>
      <c r="C1035" s="2"/>
      <c r="D1035" s="108" t="str">
        <f t="shared" ref="D1035:D1098" si="56">"a"&amp;ROW()-9</f>
        <v>a1026</v>
      </c>
      <c r="E1035" s="48"/>
      <c r="F1035" s="2"/>
      <c r="G1035" s="2"/>
      <c r="H1035" s="108" t="str">
        <f t="shared" ref="H1035:H1098" si="57">"c"&amp;ROW()-9</f>
        <v>c1026</v>
      </c>
      <c r="I1035" s="48"/>
      <c r="J1035" s="2"/>
      <c r="K1035" s="108" t="str">
        <f t="shared" si="55"/>
        <v>r1026</v>
      </c>
      <c r="L1035" s="48"/>
      <c r="M1035" s="2"/>
      <c r="N1035" s="108" t="str">
        <f t="shared" ref="N1035:N1098" si="58">"p"&amp;ROW()-9</f>
        <v>p1026</v>
      </c>
      <c r="O1035" s="48"/>
      <c r="P1035" s="97"/>
    </row>
    <row r="1036" spans="1:16" ht="14">
      <c r="A1036" s="37"/>
      <c r="B1036" s="37"/>
      <c r="C1036" s="2"/>
      <c r="D1036" s="108" t="str">
        <f t="shared" si="56"/>
        <v>a1027</v>
      </c>
      <c r="E1036" s="48"/>
      <c r="F1036" s="2"/>
      <c r="G1036" s="2"/>
      <c r="H1036" s="108" t="str">
        <f t="shared" si="57"/>
        <v>c1027</v>
      </c>
      <c r="I1036" s="48"/>
      <c r="J1036" s="2"/>
      <c r="K1036" s="108" t="str">
        <f t="shared" ref="K1036:K1067" si="59">"r"&amp;ROW()-9</f>
        <v>r1027</v>
      </c>
      <c r="L1036" s="48"/>
      <c r="M1036" s="2"/>
      <c r="N1036" s="108" t="str">
        <f t="shared" si="58"/>
        <v>p1027</v>
      </c>
      <c r="O1036" s="48"/>
      <c r="P1036" s="97"/>
    </row>
    <row r="1037" spans="1:16" ht="14">
      <c r="A1037" s="37"/>
      <c r="B1037" s="37"/>
      <c r="C1037" s="2"/>
      <c r="D1037" s="108" t="str">
        <f t="shared" si="56"/>
        <v>a1028</v>
      </c>
      <c r="E1037" s="48"/>
      <c r="F1037" s="2"/>
      <c r="G1037" s="2"/>
      <c r="H1037" s="108" t="str">
        <f t="shared" si="57"/>
        <v>c1028</v>
      </c>
      <c r="I1037" s="48"/>
      <c r="J1037" s="2"/>
      <c r="K1037" s="108" t="str">
        <f t="shared" si="59"/>
        <v>r1028</v>
      </c>
      <c r="L1037" s="48"/>
      <c r="M1037" s="2"/>
      <c r="N1037" s="108" t="str">
        <f t="shared" si="58"/>
        <v>p1028</v>
      </c>
      <c r="O1037" s="48"/>
      <c r="P1037" s="97"/>
    </row>
    <row r="1038" spans="1:16" ht="14">
      <c r="A1038" s="37"/>
      <c r="B1038" s="37"/>
      <c r="C1038" s="2"/>
      <c r="D1038" s="108" t="str">
        <f t="shared" si="56"/>
        <v>a1029</v>
      </c>
      <c r="E1038" s="48"/>
      <c r="F1038" s="2"/>
      <c r="G1038" s="2"/>
      <c r="H1038" s="108" t="str">
        <f t="shared" si="57"/>
        <v>c1029</v>
      </c>
      <c r="I1038" s="48"/>
      <c r="J1038" s="2"/>
      <c r="K1038" s="108" t="str">
        <f t="shared" si="59"/>
        <v>r1029</v>
      </c>
      <c r="L1038" s="48"/>
      <c r="M1038" s="2"/>
      <c r="N1038" s="108" t="str">
        <f t="shared" si="58"/>
        <v>p1029</v>
      </c>
      <c r="O1038" s="48"/>
      <c r="P1038" s="97"/>
    </row>
    <row r="1039" spans="1:16" ht="14">
      <c r="A1039" s="37"/>
      <c r="B1039" s="37"/>
      <c r="C1039" s="2"/>
      <c r="D1039" s="108" t="str">
        <f t="shared" si="56"/>
        <v>a1030</v>
      </c>
      <c r="E1039" s="48"/>
      <c r="F1039" s="2"/>
      <c r="G1039" s="2"/>
      <c r="H1039" s="108" t="str">
        <f t="shared" si="57"/>
        <v>c1030</v>
      </c>
      <c r="I1039" s="48"/>
      <c r="J1039" s="2"/>
      <c r="K1039" s="108" t="str">
        <f t="shared" si="59"/>
        <v>r1030</v>
      </c>
      <c r="L1039" s="48"/>
      <c r="M1039" s="2"/>
      <c r="N1039" s="108" t="str">
        <f t="shared" si="58"/>
        <v>p1030</v>
      </c>
      <c r="O1039" s="48"/>
      <c r="P1039" s="97"/>
    </row>
    <row r="1040" spans="1:16" ht="14">
      <c r="A1040" s="37"/>
      <c r="B1040" s="37"/>
      <c r="C1040" s="2"/>
      <c r="D1040" s="108" t="str">
        <f t="shared" si="56"/>
        <v>a1031</v>
      </c>
      <c r="E1040" s="48"/>
      <c r="F1040" s="2"/>
      <c r="G1040" s="2"/>
      <c r="H1040" s="108" t="str">
        <f t="shared" si="57"/>
        <v>c1031</v>
      </c>
      <c r="I1040" s="48"/>
      <c r="J1040" s="2"/>
      <c r="K1040" s="108" t="str">
        <f t="shared" si="59"/>
        <v>r1031</v>
      </c>
      <c r="L1040" s="48"/>
      <c r="M1040" s="2"/>
      <c r="N1040" s="108" t="str">
        <f t="shared" si="58"/>
        <v>p1031</v>
      </c>
      <c r="O1040" s="48"/>
      <c r="P1040" s="97"/>
    </row>
    <row r="1041" spans="1:16" ht="14">
      <c r="A1041" s="37"/>
      <c r="B1041" s="37"/>
      <c r="C1041" s="2"/>
      <c r="D1041" s="108" t="str">
        <f t="shared" si="56"/>
        <v>a1032</v>
      </c>
      <c r="E1041" s="48"/>
      <c r="F1041" s="2"/>
      <c r="G1041" s="2"/>
      <c r="H1041" s="108" t="str">
        <f t="shared" si="57"/>
        <v>c1032</v>
      </c>
      <c r="I1041" s="48"/>
      <c r="J1041" s="2"/>
      <c r="K1041" s="108" t="str">
        <f t="shared" si="59"/>
        <v>r1032</v>
      </c>
      <c r="L1041" s="48"/>
      <c r="M1041" s="2"/>
      <c r="N1041" s="108" t="str">
        <f t="shared" si="58"/>
        <v>p1032</v>
      </c>
      <c r="O1041" s="48"/>
      <c r="P1041" s="97"/>
    </row>
    <row r="1042" spans="1:16" ht="14">
      <c r="A1042" s="37"/>
      <c r="B1042" s="37"/>
      <c r="C1042" s="2"/>
      <c r="D1042" s="108" t="str">
        <f t="shared" si="56"/>
        <v>a1033</v>
      </c>
      <c r="E1042" s="48"/>
      <c r="F1042" s="2"/>
      <c r="G1042" s="2"/>
      <c r="H1042" s="108" t="str">
        <f t="shared" si="57"/>
        <v>c1033</v>
      </c>
      <c r="I1042" s="48"/>
      <c r="J1042" s="2"/>
      <c r="K1042" s="108" t="str">
        <f t="shared" si="59"/>
        <v>r1033</v>
      </c>
      <c r="L1042" s="48"/>
      <c r="M1042" s="2"/>
      <c r="N1042" s="108" t="str">
        <f t="shared" si="58"/>
        <v>p1033</v>
      </c>
      <c r="O1042" s="48"/>
      <c r="P1042" s="97"/>
    </row>
    <row r="1043" spans="1:16" ht="14">
      <c r="A1043" s="37"/>
      <c r="B1043" s="37"/>
      <c r="C1043" s="2"/>
      <c r="D1043" s="108" t="str">
        <f t="shared" si="56"/>
        <v>a1034</v>
      </c>
      <c r="E1043" s="48"/>
      <c r="F1043" s="2"/>
      <c r="G1043" s="2"/>
      <c r="H1043" s="108" t="str">
        <f t="shared" si="57"/>
        <v>c1034</v>
      </c>
      <c r="I1043" s="48"/>
      <c r="J1043" s="2"/>
      <c r="K1043" s="108" t="str">
        <f t="shared" si="59"/>
        <v>r1034</v>
      </c>
      <c r="L1043" s="48"/>
      <c r="M1043" s="2"/>
      <c r="N1043" s="108" t="str">
        <f t="shared" si="58"/>
        <v>p1034</v>
      </c>
      <c r="O1043" s="48"/>
      <c r="P1043" s="97"/>
    </row>
    <row r="1044" spans="1:16" ht="14">
      <c r="A1044" s="37"/>
      <c r="B1044" s="37"/>
      <c r="C1044" s="2"/>
      <c r="D1044" s="108" t="str">
        <f t="shared" si="56"/>
        <v>a1035</v>
      </c>
      <c r="E1044" s="48"/>
      <c r="F1044" s="2"/>
      <c r="G1044" s="2"/>
      <c r="H1044" s="108" t="str">
        <f t="shared" si="57"/>
        <v>c1035</v>
      </c>
      <c r="I1044" s="48"/>
      <c r="J1044" s="2"/>
      <c r="K1044" s="108" t="str">
        <f t="shared" si="59"/>
        <v>r1035</v>
      </c>
      <c r="L1044" s="48"/>
      <c r="M1044" s="2"/>
      <c r="N1044" s="108" t="str">
        <f t="shared" si="58"/>
        <v>p1035</v>
      </c>
      <c r="O1044" s="48"/>
      <c r="P1044" s="97"/>
    </row>
    <row r="1045" spans="1:16" ht="14">
      <c r="A1045" s="37"/>
      <c r="B1045" s="37"/>
      <c r="C1045" s="2"/>
      <c r="D1045" s="108" t="str">
        <f t="shared" si="56"/>
        <v>a1036</v>
      </c>
      <c r="E1045" s="48"/>
      <c r="F1045" s="2"/>
      <c r="G1045" s="2"/>
      <c r="H1045" s="108" t="str">
        <f t="shared" si="57"/>
        <v>c1036</v>
      </c>
      <c r="I1045" s="48"/>
      <c r="J1045" s="2"/>
      <c r="K1045" s="108" t="str">
        <f t="shared" si="59"/>
        <v>r1036</v>
      </c>
      <c r="L1045" s="48"/>
      <c r="M1045" s="2"/>
      <c r="N1045" s="108" t="str">
        <f t="shared" si="58"/>
        <v>p1036</v>
      </c>
      <c r="O1045" s="48"/>
      <c r="P1045" s="97"/>
    </row>
    <row r="1046" spans="1:16" ht="14">
      <c r="A1046" s="37"/>
      <c r="B1046" s="37"/>
      <c r="C1046" s="2"/>
      <c r="D1046" s="108" t="str">
        <f t="shared" si="56"/>
        <v>a1037</v>
      </c>
      <c r="E1046" s="48"/>
      <c r="F1046" s="2"/>
      <c r="G1046" s="2"/>
      <c r="H1046" s="108" t="str">
        <f t="shared" si="57"/>
        <v>c1037</v>
      </c>
      <c r="I1046" s="48"/>
      <c r="J1046" s="2"/>
      <c r="K1046" s="108" t="str">
        <f t="shared" si="59"/>
        <v>r1037</v>
      </c>
      <c r="L1046" s="48"/>
      <c r="M1046" s="2"/>
      <c r="N1046" s="108" t="str">
        <f t="shared" si="58"/>
        <v>p1037</v>
      </c>
      <c r="O1046" s="48"/>
      <c r="P1046" s="97"/>
    </row>
    <row r="1047" spans="1:16" ht="14">
      <c r="A1047" s="37"/>
      <c r="B1047" s="37"/>
      <c r="C1047" s="2"/>
      <c r="D1047" s="108" t="str">
        <f t="shared" si="56"/>
        <v>a1038</v>
      </c>
      <c r="E1047" s="48"/>
      <c r="F1047" s="2"/>
      <c r="G1047" s="2"/>
      <c r="H1047" s="108" t="str">
        <f t="shared" si="57"/>
        <v>c1038</v>
      </c>
      <c r="I1047" s="48"/>
      <c r="J1047" s="2"/>
      <c r="K1047" s="108" t="str">
        <f t="shared" si="59"/>
        <v>r1038</v>
      </c>
      <c r="L1047" s="48"/>
      <c r="M1047" s="2"/>
      <c r="N1047" s="108" t="str">
        <f t="shared" si="58"/>
        <v>p1038</v>
      </c>
      <c r="O1047" s="48"/>
      <c r="P1047" s="97"/>
    </row>
    <row r="1048" spans="1:16" ht="14">
      <c r="A1048" s="37"/>
      <c r="B1048" s="37"/>
      <c r="C1048" s="2"/>
      <c r="D1048" s="108" t="str">
        <f t="shared" si="56"/>
        <v>a1039</v>
      </c>
      <c r="E1048" s="48"/>
      <c r="F1048" s="2"/>
      <c r="G1048" s="2"/>
      <c r="H1048" s="108" t="str">
        <f t="shared" si="57"/>
        <v>c1039</v>
      </c>
      <c r="I1048" s="48"/>
      <c r="J1048" s="2"/>
      <c r="K1048" s="108" t="str">
        <f t="shared" si="59"/>
        <v>r1039</v>
      </c>
      <c r="L1048" s="48"/>
      <c r="M1048" s="2"/>
      <c r="N1048" s="108" t="str">
        <f t="shared" si="58"/>
        <v>p1039</v>
      </c>
      <c r="O1048" s="48"/>
      <c r="P1048" s="97"/>
    </row>
    <row r="1049" spans="1:16" ht="14">
      <c r="A1049" s="37"/>
      <c r="B1049" s="37"/>
      <c r="C1049" s="2"/>
      <c r="D1049" s="108" t="str">
        <f t="shared" si="56"/>
        <v>a1040</v>
      </c>
      <c r="E1049" s="48"/>
      <c r="F1049" s="2"/>
      <c r="G1049" s="2"/>
      <c r="H1049" s="108" t="str">
        <f t="shared" si="57"/>
        <v>c1040</v>
      </c>
      <c r="I1049" s="48"/>
      <c r="J1049" s="2"/>
      <c r="K1049" s="108" t="str">
        <f t="shared" si="59"/>
        <v>r1040</v>
      </c>
      <c r="L1049" s="48"/>
      <c r="M1049" s="2"/>
      <c r="N1049" s="108" t="str">
        <f t="shared" si="58"/>
        <v>p1040</v>
      </c>
      <c r="O1049" s="48"/>
      <c r="P1049" s="97"/>
    </row>
    <row r="1050" spans="1:16" ht="14">
      <c r="A1050" s="37"/>
      <c r="B1050" s="37"/>
      <c r="C1050" s="2"/>
      <c r="D1050" s="108" t="str">
        <f t="shared" si="56"/>
        <v>a1041</v>
      </c>
      <c r="E1050" s="48"/>
      <c r="F1050" s="2"/>
      <c r="G1050" s="2"/>
      <c r="H1050" s="108" t="str">
        <f t="shared" si="57"/>
        <v>c1041</v>
      </c>
      <c r="I1050" s="48"/>
      <c r="J1050" s="2"/>
      <c r="K1050" s="108" t="str">
        <f t="shared" si="59"/>
        <v>r1041</v>
      </c>
      <c r="L1050" s="48"/>
      <c r="M1050" s="2"/>
      <c r="N1050" s="108" t="str">
        <f t="shared" si="58"/>
        <v>p1041</v>
      </c>
      <c r="O1050" s="48"/>
      <c r="P1050" s="97"/>
    </row>
    <row r="1051" spans="1:16" ht="14">
      <c r="A1051" s="37"/>
      <c r="B1051" s="37"/>
      <c r="C1051" s="2"/>
      <c r="D1051" s="108" t="str">
        <f t="shared" si="56"/>
        <v>a1042</v>
      </c>
      <c r="E1051" s="48"/>
      <c r="F1051" s="2"/>
      <c r="G1051" s="2"/>
      <c r="H1051" s="108" t="str">
        <f t="shared" si="57"/>
        <v>c1042</v>
      </c>
      <c r="I1051" s="48"/>
      <c r="J1051" s="2"/>
      <c r="K1051" s="108" t="str">
        <f t="shared" si="59"/>
        <v>r1042</v>
      </c>
      <c r="L1051" s="48"/>
      <c r="M1051" s="2"/>
      <c r="N1051" s="108" t="str">
        <f t="shared" si="58"/>
        <v>p1042</v>
      </c>
      <c r="O1051" s="48"/>
      <c r="P1051" s="97"/>
    </row>
    <row r="1052" spans="1:16" ht="14">
      <c r="A1052" s="37"/>
      <c r="B1052" s="37"/>
      <c r="C1052" s="2"/>
      <c r="D1052" s="108" t="str">
        <f t="shared" si="56"/>
        <v>a1043</v>
      </c>
      <c r="E1052" s="48"/>
      <c r="F1052" s="2"/>
      <c r="G1052" s="2"/>
      <c r="H1052" s="108" t="str">
        <f t="shared" si="57"/>
        <v>c1043</v>
      </c>
      <c r="I1052" s="48"/>
      <c r="J1052" s="2"/>
      <c r="K1052" s="108" t="str">
        <f t="shared" si="59"/>
        <v>r1043</v>
      </c>
      <c r="L1052" s="48"/>
      <c r="M1052" s="2"/>
      <c r="N1052" s="108" t="str">
        <f t="shared" si="58"/>
        <v>p1043</v>
      </c>
      <c r="O1052" s="48"/>
      <c r="P1052" s="97"/>
    </row>
    <row r="1053" spans="1:16" ht="14">
      <c r="A1053" s="37"/>
      <c r="B1053" s="37"/>
      <c r="C1053" s="2"/>
      <c r="D1053" s="108" t="str">
        <f t="shared" si="56"/>
        <v>a1044</v>
      </c>
      <c r="E1053" s="48"/>
      <c r="F1053" s="2"/>
      <c r="G1053" s="2"/>
      <c r="H1053" s="108" t="str">
        <f t="shared" si="57"/>
        <v>c1044</v>
      </c>
      <c r="I1053" s="48"/>
      <c r="J1053" s="2"/>
      <c r="K1053" s="108" t="str">
        <f t="shared" si="59"/>
        <v>r1044</v>
      </c>
      <c r="L1053" s="48"/>
      <c r="M1053" s="2"/>
      <c r="N1053" s="108" t="str">
        <f t="shared" si="58"/>
        <v>p1044</v>
      </c>
      <c r="O1053" s="48"/>
      <c r="P1053" s="97"/>
    </row>
    <row r="1054" spans="1:16" ht="14">
      <c r="A1054" s="37"/>
      <c r="B1054" s="37"/>
      <c r="C1054" s="2"/>
      <c r="D1054" s="108" t="str">
        <f t="shared" si="56"/>
        <v>a1045</v>
      </c>
      <c r="E1054" s="48"/>
      <c r="F1054" s="2"/>
      <c r="G1054" s="2"/>
      <c r="H1054" s="108" t="str">
        <f t="shared" si="57"/>
        <v>c1045</v>
      </c>
      <c r="I1054" s="48"/>
      <c r="J1054" s="2"/>
      <c r="K1054" s="108" t="str">
        <f t="shared" si="59"/>
        <v>r1045</v>
      </c>
      <c r="L1054" s="48"/>
      <c r="M1054" s="2"/>
      <c r="N1054" s="108" t="str">
        <f t="shared" si="58"/>
        <v>p1045</v>
      </c>
      <c r="O1054" s="48"/>
      <c r="P1054" s="97"/>
    </row>
    <row r="1055" spans="1:16" ht="14">
      <c r="A1055" s="37"/>
      <c r="B1055" s="37"/>
      <c r="C1055" s="2"/>
      <c r="D1055" s="108" t="str">
        <f t="shared" si="56"/>
        <v>a1046</v>
      </c>
      <c r="E1055" s="48"/>
      <c r="F1055" s="2"/>
      <c r="G1055" s="2"/>
      <c r="H1055" s="108" t="str">
        <f t="shared" si="57"/>
        <v>c1046</v>
      </c>
      <c r="I1055" s="48"/>
      <c r="J1055" s="2"/>
      <c r="K1055" s="108" t="str">
        <f t="shared" si="59"/>
        <v>r1046</v>
      </c>
      <c r="L1055" s="48"/>
      <c r="M1055" s="2"/>
      <c r="N1055" s="108" t="str">
        <f t="shared" si="58"/>
        <v>p1046</v>
      </c>
      <c r="O1055" s="48"/>
      <c r="P1055" s="97"/>
    </row>
    <row r="1056" spans="1:16" ht="14">
      <c r="A1056" s="37"/>
      <c r="B1056" s="37"/>
      <c r="C1056" s="2"/>
      <c r="D1056" s="108" t="str">
        <f t="shared" si="56"/>
        <v>a1047</v>
      </c>
      <c r="E1056" s="48"/>
      <c r="F1056" s="2"/>
      <c r="G1056" s="2"/>
      <c r="H1056" s="108" t="str">
        <f t="shared" si="57"/>
        <v>c1047</v>
      </c>
      <c r="I1056" s="48"/>
      <c r="J1056" s="2"/>
      <c r="K1056" s="108" t="str">
        <f t="shared" si="59"/>
        <v>r1047</v>
      </c>
      <c r="L1056" s="48"/>
      <c r="M1056" s="2"/>
      <c r="N1056" s="108" t="str">
        <f t="shared" si="58"/>
        <v>p1047</v>
      </c>
      <c r="O1056" s="48"/>
      <c r="P1056" s="97"/>
    </row>
    <row r="1057" spans="1:16" ht="14">
      <c r="A1057" s="37"/>
      <c r="B1057" s="37"/>
      <c r="C1057" s="2"/>
      <c r="D1057" s="108" t="str">
        <f t="shared" si="56"/>
        <v>a1048</v>
      </c>
      <c r="E1057" s="48"/>
      <c r="F1057" s="2"/>
      <c r="G1057" s="2"/>
      <c r="H1057" s="108" t="str">
        <f t="shared" si="57"/>
        <v>c1048</v>
      </c>
      <c r="I1057" s="48"/>
      <c r="J1057" s="2"/>
      <c r="K1057" s="108" t="str">
        <f t="shared" si="59"/>
        <v>r1048</v>
      </c>
      <c r="L1057" s="48"/>
      <c r="M1057" s="2"/>
      <c r="N1057" s="108" t="str">
        <f t="shared" si="58"/>
        <v>p1048</v>
      </c>
      <c r="O1057" s="48"/>
      <c r="P1057" s="97"/>
    </row>
    <row r="1058" spans="1:16" ht="14">
      <c r="A1058" s="37"/>
      <c r="B1058" s="37"/>
      <c r="C1058" s="2"/>
      <c r="D1058" s="108" t="str">
        <f t="shared" si="56"/>
        <v>a1049</v>
      </c>
      <c r="E1058" s="48"/>
      <c r="F1058" s="2"/>
      <c r="G1058" s="2"/>
      <c r="H1058" s="108" t="str">
        <f t="shared" si="57"/>
        <v>c1049</v>
      </c>
      <c r="I1058" s="48"/>
      <c r="J1058" s="2"/>
      <c r="K1058" s="108" t="str">
        <f t="shared" si="59"/>
        <v>r1049</v>
      </c>
      <c r="L1058" s="48"/>
      <c r="M1058" s="2"/>
      <c r="N1058" s="108" t="str">
        <f t="shared" si="58"/>
        <v>p1049</v>
      </c>
      <c r="O1058" s="48"/>
      <c r="P1058" s="97"/>
    </row>
    <row r="1059" spans="1:16" ht="14">
      <c r="A1059" s="37"/>
      <c r="B1059" s="37"/>
      <c r="C1059" s="2"/>
      <c r="D1059" s="108" t="str">
        <f t="shared" si="56"/>
        <v>a1050</v>
      </c>
      <c r="E1059" s="48"/>
      <c r="F1059" s="2"/>
      <c r="G1059" s="2"/>
      <c r="H1059" s="108" t="str">
        <f t="shared" si="57"/>
        <v>c1050</v>
      </c>
      <c r="I1059" s="48"/>
      <c r="J1059" s="2"/>
      <c r="K1059" s="108" t="str">
        <f t="shared" si="59"/>
        <v>r1050</v>
      </c>
      <c r="L1059" s="48"/>
      <c r="M1059" s="2"/>
      <c r="N1059" s="108" t="str">
        <f t="shared" si="58"/>
        <v>p1050</v>
      </c>
      <c r="O1059" s="48"/>
      <c r="P1059" s="97"/>
    </row>
    <row r="1060" spans="1:16" ht="14">
      <c r="A1060" s="37"/>
      <c r="B1060" s="37"/>
      <c r="C1060" s="2"/>
      <c r="D1060" s="108" t="str">
        <f t="shared" si="56"/>
        <v>a1051</v>
      </c>
      <c r="E1060" s="48"/>
      <c r="F1060" s="2"/>
      <c r="G1060" s="2"/>
      <c r="H1060" s="108" t="str">
        <f t="shared" si="57"/>
        <v>c1051</v>
      </c>
      <c r="I1060" s="48"/>
      <c r="J1060" s="2"/>
      <c r="K1060" s="108" t="str">
        <f t="shared" si="59"/>
        <v>r1051</v>
      </c>
      <c r="L1060" s="48"/>
      <c r="M1060" s="2"/>
      <c r="N1060" s="108" t="str">
        <f t="shared" si="58"/>
        <v>p1051</v>
      </c>
      <c r="O1060" s="48"/>
      <c r="P1060" s="97"/>
    </row>
    <row r="1061" spans="1:16" ht="14">
      <c r="A1061" s="37"/>
      <c r="B1061" s="37"/>
      <c r="C1061" s="2"/>
      <c r="D1061" s="108" t="str">
        <f t="shared" si="56"/>
        <v>a1052</v>
      </c>
      <c r="E1061" s="48"/>
      <c r="F1061" s="2"/>
      <c r="G1061" s="2"/>
      <c r="H1061" s="108" t="str">
        <f t="shared" si="57"/>
        <v>c1052</v>
      </c>
      <c r="I1061" s="48"/>
      <c r="J1061" s="2"/>
      <c r="K1061" s="108" t="str">
        <f t="shared" si="59"/>
        <v>r1052</v>
      </c>
      <c r="L1061" s="48"/>
      <c r="M1061" s="2"/>
      <c r="N1061" s="108" t="str">
        <f t="shared" si="58"/>
        <v>p1052</v>
      </c>
      <c r="O1061" s="48"/>
      <c r="P1061" s="97"/>
    </row>
    <row r="1062" spans="1:16" ht="14">
      <c r="A1062" s="37"/>
      <c r="B1062" s="37"/>
      <c r="C1062" s="2"/>
      <c r="D1062" s="108" t="str">
        <f t="shared" si="56"/>
        <v>a1053</v>
      </c>
      <c r="E1062" s="48"/>
      <c r="F1062" s="2"/>
      <c r="G1062" s="2"/>
      <c r="H1062" s="108" t="str">
        <f t="shared" si="57"/>
        <v>c1053</v>
      </c>
      <c r="I1062" s="48"/>
      <c r="J1062" s="2"/>
      <c r="K1062" s="108" t="str">
        <f t="shared" si="59"/>
        <v>r1053</v>
      </c>
      <c r="L1062" s="48"/>
      <c r="M1062" s="2"/>
      <c r="N1062" s="108" t="str">
        <f t="shared" si="58"/>
        <v>p1053</v>
      </c>
      <c r="O1062" s="48"/>
      <c r="P1062" s="97"/>
    </row>
    <row r="1063" spans="1:16" ht="14">
      <c r="A1063" s="37"/>
      <c r="B1063" s="37"/>
      <c r="C1063" s="2"/>
      <c r="D1063" s="108" t="str">
        <f t="shared" si="56"/>
        <v>a1054</v>
      </c>
      <c r="E1063" s="48"/>
      <c r="F1063" s="2"/>
      <c r="G1063" s="2"/>
      <c r="H1063" s="108" t="str">
        <f t="shared" si="57"/>
        <v>c1054</v>
      </c>
      <c r="I1063" s="48"/>
      <c r="J1063" s="2"/>
      <c r="K1063" s="108" t="str">
        <f t="shared" si="59"/>
        <v>r1054</v>
      </c>
      <c r="L1063" s="48"/>
      <c r="M1063" s="2"/>
      <c r="N1063" s="108" t="str">
        <f t="shared" si="58"/>
        <v>p1054</v>
      </c>
      <c r="O1063" s="48"/>
      <c r="P1063" s="97"/>
    </row>
    <row r="1064" spans="1:16" ht="14">
      <c r="A1064" s="37"/>
      <c r="B1064" s="37"/>
      <c r="C1064" s="2"/>
      <c r="D1064" s="108" t="str">
        <f t="shared" si="56"/>
        <v>a1055</v>
      </c>
      <c r="E1064" s="48"/>
      <c r="F1064" s="2"/>
      <c r="G1064" s="2"/>
      <c r="H1064" s="108" t="str">
        <f t="shared" si="57"/>
        <v>c1055</v>
      </c>
      <c r="I1064" s="48"/>
      <c r="J1064" s="2"/>
      <c r="K1064" s="108" t="str">
        <f t="shared" si="59"/>
        <v>r1055</v>
      </c>
      <c r="L1064" s="48"/>
      <c r="M1064" s="2"/>
      <c r="N1064" s="108" t="str">
        <f t="shared" si="58"/>
        <v>p1055</v>
      </c>
      <c r="O1064" s="48"/>
      <c r="P1064" s="97"/>
    </row>
    <row r="1065" spans="1:16" ht="14">
      <c r="A1065" s="37"/>
      <c r="B1065" s="37"/>
      <c r="C1065" s="2"/>
      <c r="D1065" s="108" t="str">
        <f t="shared" si="56"/>
        <v>a1056</v>
      </c>
      <c r="E1065" s="48"/>
      <c r="F1065" s="2"/>
      <c r="G1065" s="2"/>
      <c r="H1065" s="108" t="str">
        <f t="shared" si="57"/>
        <v>c1056</v>
      </c>
      <c r="I1065" s="48"/>
      <c r="J1065" s="2"/>
      <c r="K1065" s="108" t="str">
        <f t="shared" si="59"/>
        <v>r1056</v>
      </c>
      <c r="L1065" s="48"/>
      <c r="M1065" s="2"/>
      <c r="N1065" s="108" t="str">
        <f t="shared" si="58"/>
        <v>p1056</v>
      </c>
      <c r="O1065" s="48"/>
      <c r="P1065" s="97"/>
    </row>
    <row r="1066" spans="1:16" ht="14">
      <c r="A1066" s="37"/>
      <c r="B1066" s="37"/>
      <c r="C1066" s="2"/>
      <c r="D1066" s="108" t="str">
        <f t="shared" si="56"/>
        <v>a1057</v>
      </c>
      <c r="E1066" s="48"/>
      <c r="F1066" s="2"/>
      <c r="G1066" s="2"/>
      <c r="H1066" s="108" t="str">
        <f t="shared" si="57"/>
        <v>c1057</v>
      </c>
      <c r="I1066" s="48"/>
      <c r="J1066" s="2"/>
      <c r="K1066" s="108" t="str">
        <f t="shared" si="59"/>
        <v>r1057</v>
      </c>
      <c r="L1066" s="48"/>
      <c r="M1066" s="2"/>
      <c r="N1066" s="108" t="str">
        <f t="shared" si="58"/>
        <v>p1057</v>
      </c>
      <c r="O1066" s="48"/>
      <c r="P1066" s="97"/>
    </row>
    <row r="1067" spans="1:16" ht="14">
      <c r="A1067" s="37"/>
      <c r="B1067" s="37"/>
      <c r="C1067" s="2"/>
      <c r="D1067" s="108" t="str">
        <f t="shared" si="56"/>
        <v>a1058</v>
      </c>
      <c r="E1067" s="48"/>
      <c r="F1067" s="2"/>
      <c r="G1067" s="2"/>
      <c r="H1067" s="108" t="str">
        <f t="shared" si="57"/>
        <v>c1058</v>
      </c>
      <c r="I1067" s="48"/>
      <c r="J1067" s="2"/>
      <c r="K1067" s="108" t="str">
        <f t="shared" si="59"/>
        <v>r1058</v>
      </c>
      <c r="L1067" s="48"/>
      <c r="M1067" s="2"/>
      <c r="N1067" s="108" t="str">
        <f t="shared" si="58"/>
        <v>p1058</v>
      </c>
      <c r="O1067" s="48"/>
      <c r="P1067" s="97"/>
    </row>
    <row r="1068" spans="1:16" ht="14">
      <c r="A1068" s="37"/>
      <c r="B1068" s="37"/>
      <c r="C1068" s="2"/>
      <c r="D1068" s="108" t="str">
        <f t="shared" si="56"/>
        <v>a1059</v>
      </c>
      <c r="E1068" s="48"/>
      <c r="F1068" s="2"/>
      <c r="G1068" s="2"/>
      <c r="H1068" s="108" t="str">
        <f t="shared" si="57"/>
        <v>c1059</v>
      </c>
      <c r="I1068" s="48"/>
      <c r="J1068" s="2"/>
      <c r="K1068" s="108" t="str">
        <f t="shared" ref="K1068:K1099" si="60">"r"&amp;ROW()-9</f>
        <v>r1059</v>
      </c>
      <c r="L1068" s="48"/>
      <c r="M1068" s="2"/>
      <c r="N1068" s="108" t="str">
        <f t="shared" si="58"/>
        <v>p1059</v>
      </c>
      <c r="O1068" s="48"/>
      <c r="P1068" s="97"/>
    </row>
    <row r="1069" spans="1:16" ht="14">
      <c r="A1069" s="37"/>
      <c r="B1069" s="37"/>
      <c r="C1069" s="2"/>
      <c r="D1069" s="108" t="str">
        <f t="shared" si="56"/>
        <v>a1060</v>
      </c>
      <c r="E1069" s="48"/>
      <c r="F1069" s="2"/>
      <c r="G1069" s="2"/>
      <c r="H1069" s="108" t="str">
        <f t="shared" si="57"/>
        <v>c1060</v>
      </c>
      <c r="I1069" s="48"/>
      <c r="J1069" s="2"/>
      <c r="K1069" s="108" t="str">
        <f t="shared" si="60"/>
        <v>r1060</v>
      </c>
      <c r="L1069" s="48"/>
      <c r="M1069" s="2"/>
      <c r="N1069" s="108" t="str">
        <f t="shared" si="58"/>
        <v>p1060</v>
      </c>
      <c r="O1069" s="48"/>
      <c r="P1069" s="97"/>
    </row>
    <row r="1070" spans="1:16" ht="14">
      <c r="A1070" s="37"/>
      <c r="B1070" s="37"/>
      <c r="C1070" s="2"/>
      <c r="D1070" s="108" t="str">
        <f t="shared" si="56"/>
        <v>a1061</v>
      </c>
      <c r="E1070" s="48"/>
      <c r="F1070" s="2"/>
      <c r="G1070" s="2"/>
      <c r="H1070" s="108" t="str">
        <f t="shared" si="57"/>
        <v>c1061</v>
      </c>
      <c r="I1070" s="48"/>
      <c r="J1070" s="2"/>
      <c r="K1070" s="108" t="str">
        <f t="shared" si="60"/>
        <v>r1061</v>
      </c>
      <c r="L1070" s="48"/>
      <c r="M1070" s="2"/>
      <c r="N1070" s="108" t="str">
        <f t="shared" si="58"/>
        <v>p1061</v>
      </c>
      <c r="O1070" s="48"/>
      <c r="P1070" s="97"/>
    </row>
    <row r="1071" spans="1:16" ht="14">
      <c r="A1071" s="37"/>
      <c r="B1071" s="37"/>
      <c r="C1071" s="2"/>
      <c r="D1071" s="108" t="str">
        <f t="shared" si="56"/>
        <v>a1062</v>
      </c>
      <c r="E1071" s="48"/>
      <c r="F1071" s="2"/>
      <c r="G1071" s="2"/>
      <c r="H1071" s="108" t="str">
        <f t="shared" si="57"/>
        <v>c1062</v>
      </c>
      <c r="I1071" s="48"/>
      <c r="J1071" s="2"/>
      <c r="K1071" s="108" t="str">
        <f t="shared" si="60"/>
        <v>r1062</v>
      </c>
      <c r="L1071" s="48"/>
      <c r="M1071" s="2"/>
      <c r="N1071" s="108" t="str">
        <f t="shared" si="58"/>
        <v>p1062</v>
      </c>
      <c r="O1071" s="48"/>
      <c r="P1071" s="97"/>
    </row>
    <row r="1072" spans="1:16" ht="14">
      <c r="A1072" s="37"/>
      <c r="B1072" s="37"/>
      <c r="C1072" s="2"/>
      <c r="D1072" s="108" t="str">
        <f t="shared" si="56"/>
        <v>a1063</v>
      </c>
      <c r="E1072" s="48"/>
      <c r="F1072" s="2"/>
      <c r="G1072" s="2"/>
      <c r="H1072" s="108" t="str">
        <f t="shared" si="57"/>
        <v>c1063</v>
      </c>
      <c r="I1072" s="48"/>
      <c r="J1072" s="2"/>
      <c r="K1072" s="108" t="str">
        <f t="shared" si="60"/>
        <v>r1063</v>
      </c>
      <c r="L1072" s="48"/>
      <c r="M1072" s="2"/>
      <c r="N1072" s="108" t="str">
        <f t="shared" si="58"/>
        <v>p1063</v>
      </c>
      <c r="O1072" s="48"/>
      <c r="P1072" s="97"/>
    </row>
    <row r="1073" spans="1:16" ht="14">
      <c r="A1073" s="37"/>
      <c r="B1073" s="37"/>
      <c r="C1073" s="2"/>
      <c r="D1073" s="108" t="str">
        <f t="shared" si="56"/>
        <v>a1064</v>
      </c>
      <c r="E1073" s="48"/>
      <c r="F1073" s="2"/>
      <c r="G1073" s="2"/>
      <c r="H1073" s="108" t="str">
        <f t="shared" si="57"/>
        <v>c1064</v>
      </c>
      <c r="I1073" s="48"/>
      <c r="J1073" s="2"/>
      <c r="K1073" s="108" t="str">
        <f t="shared" si="60"/>
        <v>r1064</v>
      </c>
      <c r="L1073" s="48"/>
      <c r="M1073" s="2"/>
      <c r="N1073" s="108" t="str">
        <f t="shared" si="58"/>
        <v>p1064</v>
      </c>
      <c r="O1073" s="48"/>
      <c r="P1073" s="97"/>
    </row>
    <row r="1074" spans="1:16" ht="14">
      <c r="A1074" s="37"/>
      <c r="B1074" s="37"/>
      <c r="C1074" s="2"/>
      <c r="D1074" s="108" t="str">
        <f t="shared" si="56"/>
        <v>a1065</v>
      </c>
      <c r="E1074" s="48"/>
      <c r="F1074" s="2"/>
      <c r="G1074" s="2"/>
      <c r="H1074" s="108" t="str">
        <f t="shared" si="57"/>
        <v>c1065</v>
      </c>
      <c r="I1074" s="48"/>
      <c r="J1074" s="2"/>
      <c r="K1074" s="108" t="str">
        <f t="shared" si="60"/>
        <v>r1065</v>
      </c>
      <c r="L1074" s="48"/>
      <c r="M1074" s="2"/>
      <c r="N1074" s="108" t="str">
        <f t="shared" si="58"/>
        <v>p1065</v>
      </c>
      <c r="O1074" s="48"/>
      <c r="P1074" s="97"/>
    </row>
    <row r="1075" spans="1:16" ht="14">
      <c r="A1075" s="37"/>
      <c r="B1075" s="37"/>
      <c r="C1075" s="2"/>
      <c r="D1075" s="108" t="str">
        <f t="shared" si="56"/>
        <v>a1066</v>
      </c>
      <c r="E1075" s="48"/>
      <c r="F1075" s="2"/>
      <c r="G1075" s="2"/>
      <c r="H1075" s="108" t="str">
        <f t="shared" si="57"/>
        <v>c1066</v>
      </c>
      <c r="I1075" s="48"/>
      <c r="J1075" s="2"/>
      <c r="K1075" s="108" t="str">
        <f t="shared" si="60"/>
        <v>r1066</v>
      </c>
      <c r="L1075" s="48"/>
      <c r="M1075" s="2"/>
      <c r="N1075" s="108" t="str">
        <f t="shared" si="58"/>
        <v>p1066</v>
      </c>
      <c r="O1075" s="48"/>
      <c r="P1075" s="97"/>
    </row>
    <row r="1076" spans="1:16" ht="14">
      <c r="A1076" s="37"/>
      <c r="B1076" s="37"/>
      <c r="C1076" s="2"/>
      <c r="D1076" s="108" t="str">
        <f t="shared" si="56"/>
        <v>a1067</v>
      </c>
      <c r="E1076" s="48"/>
      <c r="F1076" s="2"/>
      <c r="G1076" s="2"/>
      <c r="H1076" s="108" t="str">
        <f t="shared" si="57"/>
        <v>c1067</v>
      </c>
      <c r="I1076" s="48"/>
      <c r="J1076" s="2"/>
      <c r="K1076" s="108" t="str">
        <f t="shared" si="60"/>
        <v>r1067</v>
      </c>
      <c r="L1076" s="48"/>
      <c r="M1076" s="2"/>
      <c r="N1076" s="108" t="str">
        <f t="shared" si="58"/>
        <v>p1067</v>
      </c>
      <c r="O1076" s="48"/>
      <c r="P1076" s="97"/>
    </row>
    <row r="1077" spans="1:16" ht="14">
      <c r="A1077" s="37"/>
      <c r="B1077" s="37"/>
      <c r="C1077" s="2"/>
      <c r="D1077" s="108" t="str">
        <f t="shared" si="56"/>
        <v>a1068</v>
      </c>
      <c r="E1077" s="48"/>
      <c r="F1077" s="2"/>
      <c r="G1077" s="2"/>
      <c r="H1077" s="108" t="str">
        <f t="shared" si="57"/>
        <v>c1068</v>
      </c>
      <c r="I1077" s="48"/>
      <c r="J1077" s="2"/>
      <c r="K1077" s="108" t="str">
        <f t="shared" si="60"/>
        <v>r1068</v>
      </c>
      <c r="L1077" s="48"/>
      <c r="M1077" s="2"/>
      <c r="N1077" s="108" t="str">
        <f t="shared" si="58"/>
        <v>p1068</v>
      </c>
      <c r="O1077" s="48"/>
      <c r="P1077" s="97"/>
    </row>
    <row r="1078" spans="1:16" ht="14">
      <c r="A1078" s="37"/>
      <c r="B1078" s="37"/>
      <c r="C1078" s="2"/>
      <c r="D1078" s="108" t="str">
        <f t="shared" si="56"/>
        <v>a1069</v>
      </c>
      <c r="E1078" s="48"/>
      <c r="F1078" s="2"/>
      <c r="G1078" s="2"/>
      <c r="H1078" s="108" t="str">
        <f t="shared" si="57"/>
        <v>c1069</v>
      </c>
      <c r="I1078" s="48"/>
      <c r="J1078" s="2"/>
      <c r="K1078" s="108" t="str">
        <f t="shared" si="60"/>
        <v>r1069</v>
      </c>
      <c r="L1078" s="48"/>
      <c r="M1078" s="2"/>
      <c r="N1078" s="108" t="str">
        <f t="shared" si="58"/>
        <v>p1069</v>
      </c>
      <c r="O1078" s="48"/>
      <c r="P1078" s="97"/>
    </row>
    <row r="1079" spans="1:16" ht="14">
      <c r="A1079" s="37"/>
      <c r="B1079" s="37"/>
      <c r="C1079" s="2"/>
      <c r="D1079" s="108" t="str">
        <f t="shared" si="56"/>
        <v>a1070</v>
      </c>
      <c r="E1079" s="48"/>
      <c r="F1079" s="2"/>
      <c r="G1079" s="2"/>
      <c r="H1079" s="108" t="str">
        <f t="shared" si="57"/>
        <v>c1070</v>
      </c>
      <c r="I1079" s="48"/>
      <c r="J1079" s="2"/>
      <c r="K1079" s="108" t="str">
        <f t="shared" si="60"/>
        <v>r1070</v>
      </c>
      <c r="L1079" s="48"/>
      <c r="M1079" s="2"/>
      <c r="N1079" s="108" t="str">
        <f t="shared" si="58"/>
        <v>p1070</v>
      </c>
      <c r="O1079" s="48"/>
      <c r="P1079" s="97"/>
    </row>
    <row r="1080" spans="1:16" ht="14">
      <c r="A1080" s="37"/>
      <c r="B1080" s="37"/>
      <c r="C1080" s="2"/>
      <c r="D1080" s="108" t="str">
        <f t="shared" si="56"/>
        <v>a1071</v>
      </c>
      <c r="E1080" s="48"/>
      <c r="F1080" s="2"/>
      <c r="G1080" s="2"/>
      <c r="H1080" s="108" t="str">
        <f t="shared" si="57"/>
        <v>c1071</v>
      </c>
      <c r="I1080" s="48"/>
      <c r="J1080" s="2"/>
      <c r="K1080" s="108" t="str">
        <f t="shared" si="60"/>
        <v>r1071</v>
      </c>
      <c r="L1080" s="48"/>
      <c r="M1080" s="2"/>
      <c r="N1080" s="108" t="str">
        <f t="shared" si="58"/>
        <v>p1071</v>
      </c>
      <c r="O1080" s="48"/>
      <c r="P1080" s="97"/>
    </row>
    <row r="1081" spans="1:16" ht="14">
      <c r="A1081" s="37"/>
      <c r="B1081" s="37"/>
      <c r="C1081" s="2"/>
      <c r="D1081" s="108" t="str">
        <f t="shared" si="56"/>
        <v>a1072</v>
      </c>
      <c r="E1081" s="48"/>
      <c r="F1081" s="2"/>
      <c r="G1081" s="2"/>
      <c r="H1081" s="108" t="str">
        <f t="shared" si="57"/>
        <v>c1072</v>
      </c>
      <c r="I1081" s="48"/>
      <c r="J1081" s="2"/>
      <c r="K1081" s="108" t="str">
        <f t="shared" si="60"/>
        <v>r1072</v>
      </c>
      <c r="L1081" s="48"/>
      <c r="M1081" s="2"/>
      <c r="N1081" s="108" t="str">
        <f t="shared" si="58"/>
        <v>p1072</v>
      </c>
      <c r="O1081" s="48"/>
      <c r="P1081" s="97"/>
    </row>
    <row r="1082" spans="1:16" ht="14">
      <c r="A1082" s="37"/>
      <c r="B1082" s="37"/>
      <c r="C1082" s="2"/>
      <c r="D1082" s="108" t="str">
        <f t="shared" si="56"/>
        <v>a1073</v>
      </c>
      <c r="E1082" s="48"/>
      <c r="F1082" s="2"/>
      <c r="G1082" s="2"/>
      <c r="H1082" s="108" t="str">
        <f t="shared" si="57"/>
        <v>c1073</v>
      </c>
      <c r="I1082" s="48"/>
      <c r="J1082" s="2"/>
      <c r="K1082" s="108" t="str">
        <f t="shared" si="60"/>
        <v>r1073</v>
      </c>
      <c r="L1082" s="48"/>
      <c r="M1082" s="2"/>
      <c r="N1082" s="108" t="str">
        <f t="shared" si="58"/>
        <v>p1073</v>
      </c>
      <c r="O1082" s="48"/>
      <c r="P1082" s="97"/>
    </row>
    <row r="1083" spans="1:16" ht="14">
      <c r="A1083" s="37"/>
      <c r="B1083" s="37"/>
      <c r="C1083" s="2"/>
      <c r="D1083" s="108" t="str">
        <f t="shared" si="56"/>
        <v>a1074</v>
      </c>
      <c r="E1083" s="48"/>
      <c r="F1083" s="2"/>
      <c r="G1083" s="2"/>
      <c r="H1083" s="108" t="str">
        <f t="shared" si="57"/>
        <v>c1074</v>
      </c>
      <c r="I1083" s="48"/>
      <c r="J1083" s="2"/>
      <c r="K1083" s="108" t="str">
        <f t="shared" si="60"/>
        <v>r1074</v>
      </c>
      <c r="L1083" s="48"/>
      <c r="M1083" s="2"/>
      <c r="N1083" s="108" t="str">
        <f t="shared" si="58"/>
        <v>p1074</v>
      </c>
      <c r="O1083" s="48"/>
      <c r="P1083" s="97"/>
    </row>
    <row r="1084" spans="1:16" ht="14">
      <c r="A1084" s="37"/>
      <c r="B1084" s="37"/>
      <c r="C1084" s="2"/>
      <c r="D1084" s="108" t="str">
        <f t="shared" si="56"/>
        <v>a1075</v>
      </c>
      <c r="E1084" s="48"/>
      <c r="F1084" s="2"/>
      <c r="G1084" s="2"/>
      <c r="H1084" s="108" t="str">
        <f t="shared" si="57"/>
        <v>c1075</v>
      </c>
      <c r="I1084" s="48"/>
      <c r="J1084" s="2"/>
      <c r="K1084" s="108" t="str">
        <f t="shared" si="60"/>
        <v>r1075</v>
      </c>
      <c r="L1084" s="48"/>
      <c r="M1084" s="2"/>
      <c r="N1084" s="108" t="str">
        <f t="shared" si="58"/>
        <v>p1075</v>
      </c>
      <c r="O1084" s="48"/>
      <c r="P1084" s="97"/>
    </row>
    <row r="1085" spans="1:16" ht="14">
      <c r="A1085" s="37"/>
      <c r="B1085" s="37"/>
      <c r="C1085" s="2"/>
      <c r="D1085" s="108" t="str">
        <f t="shared" si="56"/>
        <v>a1076</v>
      </c>
      <c r="E1085" s="48"/>
      <c r="F1085" s="2"/>
      <c r="G1085" s="2"/>
      <c r="H1085" s="108" t="str">
        <f t="shared" si="57"/>
        <v>c1076</v>
      </c>
      <c r="I1085" s="48"/>
      <c r="J1085" s="2"/>
      <c r="K1085" s="108" t="str">
        <f t="shared" si="60"/>
        <v>r1076</v>
      </c>
      <c r="L1085" s="48"/>
      <c r="M1085" s="2"/>
      <c r="N1085" s="108" t="str">
        <f t="shared" si="58"/>
        <v>p1076</v>
      </c>
      <c r="O1085" s="48"/>
      <c r="P1085" s="97"/>
    </row>
    <row r="1086" spans="1:16" ht="14">
      <c r="A1086" s="37"/>
      <c r="B1086" s="37"/>
      <c r="C1086" s="2"/>
      <c r="D1086" s="108" t="str">
        <f t="shared" si="56"/>
        <v>a1077</v>
      </c>
      <c r="E1086" s="48"/>
      <c r="F1086" s="2"/>
      <c r="G1086" s="2"/>
      <c r="H1086" s="108" t="str">
        <f t="shared" si="57"/>
        <v>c1077</v>
      </c>
      <c r="I1086" s="48"/>
      <c r="J1086" s="2"/>
      <c r="K1086" s="108" t="str">
        <f t="shared" si="60"/>
        <v>r1077</v>
      </c>
      <c r="L1086" s="48"/>
      <c r="M1086" s="2"/>
      <c r="N1086" s="108" t="str">
        <f t="shared" si="58"/>
        <v>p1077</v>
      </c>
      <c r="O1086" s="48"/>
      <c r="P1086" s="97"/>
    </row>
    <row r="1087" spans="1:16" ht="14">
      <c r="A1087" s="37"/>
      <c r="B1087" s="37"/>
      <c r="C1087" s="2"/>
      <c r="D1087" s="108" t="str">
        <f t="shared" si="56"/>
        <v>a1078</v>
      </c>
      <c r="E1087" s="48"/>
      <c r="F1087" s="2"/>
      <c r="G1087" s="2"/>
      <c r="H1087" s="108" t="str">
        <f t="shared" si="57"/>
        <v>c1078</v>
      </c>
      <c r="I1087" s="48"/>
      <c r="J1087" s="2"/>
      <c r="K1087" s="108" t="str">
        <f t="shared" si="60"/>
        <v>r1078</v>
      </c>
      <c r="L1087" s="48"/>
      <c r="M1087" s="2"/>
      <c r="N1087" s="108" t="str">
        <f t="shared" si="58"/>
        <v>p1078</v>
      </c>
      <c r="O1087" s="48"/>
      <c r="P1087" s="97"/>
    </row>
    <row r="1088" spans="1:16" ht="14">
      <c r="A1088" s="37"/>
      <c r="B1088" s="37"/>
      <c r="C1088" s="2"/>
      <c r="D1088" s="108" t="str">
        <f t="shared" si="56"/>
        <v>a1079</v>
      </c>
      <c r="E1088" s="48"/>
      <c r="F1088" s="2"/>
      <c r="G1088" s="2"/>
      <c r="H1088" s="108" t="str">
        <f t="shared" si="57"/>
        <v>c1079</v>
      </c>
      <c r="I1088" s="48"/>
      <c r="J1088" s="2"/>
      <c r="K1088" s="108" t="str">
        <f t="shared" si="60"/>
        <v>r1079</v>
      </c>
      <c r="L1088" s="48"/>
      <c r="M1088" s="2"/>
      <c r="N1088" s="108" t="str">
        <f t="shared" si="58"/>
        <v>p1079</v>
      </c>
      <c r="O1088" s="48"/>
      <c r="P1088" s="97"/>
    </row>
    <row r="1089" spans="1:16" ht="14">
      <c r="A1089" s="37"/>
      <c r="B1089" s="37"/>
      <c r="C1089" s="2"/>
      <c r="D1089" s="108" t="str">
        <f t="shared" si="56"/>
        <v>a1080</v>
      </c>
      <c r="E1089" s="48"/>
      <c r="F1089" s="2"/>
      <c r="G1089" s="2"/>
      <c r="H1089" s="108" t="str">
        <f t="shared" si="57"/>
        <v>c1080</v>
      </c>
      <c r="I1089" s="48"/>
      <c r="J1089" s="2"/>
      <c r="K1089" s="108" t="str">
        <f t="shared" si="60"/>
        <v>r1080</v>
      </c>
      <c r="L1089" s="48"/>
      <c r="M1089" s="2"/>
      <c r="N1089" s="108" t="str">
        <f t="shared" si="58"/>
        <v>p1080</v>
      </c>
      <c r="O1089" s="48"/>
      <c r="P1089" s="97"/>
    </row>
    <row r="1090" spans="1:16" ht="14">
      <c r="A1090" s="37"/>
      <c r="B1090" s="37"/>
      <c r="C1090" s="2"/>
      <c r="D1090" s="108" t="str">
        <f t="shared" si="56"/>
        <v>a1081</v>
      </c>
      <c r="E1090" s="48"/>
      <c r="F1090" s="2"/>
      <c r="G1090" s="2"/>
      <c r="H1090" s="108" t="str">
        <f t="shared" si="57"/>
        <v>c1081</v>
      </c>
      <c r="I1090" s="48"/>
      <c r="J1090" s="2"/>
      <c r="K1090" s="108" t="str">
        <f t="shared" si="60"/>
        <v>r1081</v>
      </c>
      <c r="L1090" s="48"/>
      <c r="M1090" s="2"/>
      <c r="N1090" s="108" t="str">
        <f t="shared" si="58"/>
        <v>p1081</v>
      </c>
      <c r="O1090" s="48"/>
      <c r="P1090" s="97"/>
    </row>
    <row r="1091" spans="1:16" ht="14">
      <c r="A1091" s="37"/>
      <c r="B1091" s="37"/>
      <c r="C1091" s="2"/>
      <c r="D1091" s="108" t="str">
        <f t="shared" si="56"/>
        <v>a1082</v>
      </c>
      <c r="E1091" s="48"/>
      <c r="F1091" s="2"/>
      <c r="G1091" s="2"/>
      <c r="H1091" s="108" t="str">
        <f t="shared" si="57"/>
        <v>c1082</v>
      </c>
      <c r="I1091" s="48"/>
      <c r="J1091" s="2"/>
      <c r="K1091" s="108" t="str">
        <f t="shared" si="60"/>
        <v>r1082</v>
      </c>
      <c r="L1091" s="48"/>
      <c r="M1091" s="2"/>
      <c r="N1091" s="108" t="str">
        <f t="shared" si="58"/>
        <v>p1082</v>
      </c>
      <c r="O1091" s="48"/>
      <c r="P1091" s="97"/>
    </row>
    <row r="1092" spans="1:16" ht="14">
      <c r="A1092" s="37"/>
      <c r="B1092" s="37"/>
      <c r="C1092" s="2"/>
      <c r="D1092" s="108" t="str">
        <f t="shared" si="56"/>
        <v>a1083</v>
      </c>
      <c r="E1092" s="48"/>
      <c r="F1092" s="2"/>
      <c r="G1092" s="2"/>
      <c r="H1092" s="108" t="str">
        <f t="shared" si="57"/>
        <v>c1083</v>
      </c>
      <c r="I1092" s="48"/>
      <c r="J1092" s="2"/>
      <c r="K1092" s="108" t="str">
        <f t="shared" si="60"/>
        <v>r1083</v>
      </c>
      <c r="L1092" s="48"/>
      <c r="M1092" s="2"/>
      <c r="N1092" s="108" t="str">
        <f t="shared" si="58"/>
        <v>p1083</v>
      </c>
      <c r="O1092" s="48"/>
      <c r="P1092" s="97"/>
    </row>
    <row r="1093" spans="1:16" ht="14">
      <c r="A1093" s="37"/>
      <c r="B1093" s="37"/>
      <c r="C1093" s="2"/>
      <c r="D1093" s="108" t="str">
        <f t="shared" si="56"/>
        <v>a1084</v>
      </c>
      <c r="E1093" s="48"/>
      <c r="F1093" s="2"/>
      <c r="G1093" s="2"/>
      <c r="H1093" s="108" t="str">
        <f t="shared" si="57"/>
        <v>c1084</v>
      </c>
      <c r="I1093" s="48"/>
      <c r="J1093" s="2"/>
      <c r="K1093" s="108" t="str">
        <f t="shared" si="60"/>
        <v>r1084</v>
      </c>
      <c r="L1093" s="48"/>
      <c r="M1093" s="2"/>
      <c r="N1093" s="108" t="str">
        <f t="shared" si="58"/>
        <v>p1084</v>
      </c>
      <c r="O1093" s="48"/>
      <c r="P1093" s="97"/>
    </row>
    <row r="1094" spans="1:16" ht="14">
      <c r="A1094" s="37"/>
      <c r="B1094" s="37"/>
      <c r="C1094" s="2"/>
      <c r="D1094" s="108" t="str">
        <f t="shared" si="56"/>
        <v>a1085</v>
      </c>
      <c r="E1094" s="48"/>
      <c r="F1094" s="2"/>
      <c r="G1094" s="2"/>
      <c r="H1094" s="108" t="str">
        <f t="shared" si="57"/>
        <v>c1085</v>
      </c>
      <c r="I1094" s="48"/>
      <c r="J1094" s="2"/>
      <c r="K1094" s="108" t="str">
        <f t="shared" si="60"/>
        <v>r1085</v>
      </c>
      <c r="L1094" s="48"/>
      <c r="M1094" s="2"/>
      <c r="N1094" s="108" t="str">
        <f t="shared" si="58"/>
        <v>p1085</v>
      </c>
      <c r="O1094" s="48"/>
      <c r="P1094" s="97"/>
    </row>
    <row r="1095" spans="1:16" ht="14">
      <c r="A1095" s="37"/>
      <c r="B1095" s="37"/>
      <c r="C1095" s="2"/>
      <c r="D1095" s="108" t="str">
        <f t="shared" si="56"/>
        <v>a1086</v>
      </c>
      <c r="E1095" s="48"/>
      <c r="F1095" s="2"/>
      <c r="G1095" s="2"/>
      <c r="H1095" s="108" t="str">
        <f t="shared" si="57"/>
        <v>c1086</v>
      </c>
      <c r="I1095" s="48"/>
      <c r="J1095" s="2"/>
      <c r="K1095" s="108" t="str">
        <f t="shared" si="60"/>
        <v>r1086</v>
      </c>
      <c r="L1095" s="48"/>
      <c r="M1095" s="2"/>
      <c r="N1095" s="108" t="str">
        <f t="shared" si="58"/>
        <v>p1086</v>
      </c>
      <c r="O1095" s="48"/>
      <c r="P1095" s="97"/>
    </row>
    <row r="1096" spans="1:16" ht="14">
      <c r="A1096" s="37"/>
      <c r="B1096" s="37"/>
      <c r="C1096" s="2"/>
      <c r="D1096" s="108" t="str">
        <f t="shared" si="56"/>
        <v>a1087</v>
      </c>
      <c r="E1096" s="48"/>
      <c r="F1096" s="2"/>
      <c r="G1096" s="2"/>
      <c r="H1096" s="108" t="str">
        <f t="shared" si="57"/>
        <v>c1087</v>
      </c>
      <c r="I1096" s="48"/>
      <c r="J1096" s="2"/>
      <c r="K1096" s="108" t="str">
        <f t="shared" si="60"/>
        <v>r1087</v>
      </c>
      <c r="L1096" s="48"/>
      <c r="M1096" s="2"/>
      <c r="N1096" s="108" t="str">
        <f t="shared" si="58"/>
        <v>p1087</v>
      </c>
      <c r="O1096" s="48"/>
      <c r="P1096" s="97"/>
    </row>
    <row r="1097" spans="1:16" ht="14">
      <c r="A1097" s="37"/>
      <c r="B1097" s="37"/>
      <c r="C1097" s="2"/>
      <c r="D1097" s="108" t="str">
        <f t="shared" si="56"/>
        <v>a1088</v>
      </c>
      <c r="E1097" s="48"/>
      <c r="F1097" s="2"/>
      <c r="G1097" s="2"/>
      <c r="H1097" s="108" t="str">
        <f t="shared" si="57"/>
        <v>c1088</v>
      </c>
      <c r="I1097" s="48"/>
      <c r="J1097" s="2"/>
      <c r="K1097" s="108" t="str">
        <f t="shared" si="60"/>
        <v>r1088</v>
      </c>
      <c r="L1097" s="48"/>
      <c r="M1097" s="2"/>
      <c r="N1097" s="108" t="str">
        <f t="shared" si="58"/>
        <v>p1088</v>
      </c>
      <c r="O1097" s="48"/>
      <c r="P1097" s="97"/>
    </row>
    <row r="1098" spans="1:16" ht="14">
      <c r="A1098" s="37"/>
      <c r="B1098" s="37"/>
      <c r="C1098" s="2"/>
      <c r="D1098" s="108" t="str">
        <f t="shared" si="56"/>
        <v>a1089</v>
      </c>
      <c r="E1098" s="48"/>
      <c r="F1098" s="2"/>
      <c r="G1098" s="2"/>
      <c r="H1098" s="108" t="str">
        <f t="shared" si="57"/>
        <v>c1089</v>
      </c>
      <c r="I1098" s="48"/>
      <c r="J1098" s="2"/>
      <c r="K1098" s="108" t="str">
        <f t="shared" si="60"/>
        <v>r1089</v>
      </c>
      <c r="L1098" s="48"/>
      <c r="M1098" s="2"/>
      <c r="N1098" s="108" t="str">
        <f t="shared" si="58"/>
        <v>p1089</v>
      </c>
      <c r="O1098" s="48"/>
      <c r="P1098" s="97"/>
    </row>
    <row r="1099" spans="1:16" ht="14">
      <c r="A1099" s="37"/>
      <c r="B1099" s="37"/>
      <c r="C1099" s="2"/>
      <c r="D1099" s="108" t="str">
        <f t="shared" ref="D1099:D1162" si="61">"a"&amp;ROW()-9</f>
        <v>a1090</v>
      </c>
      <c r="E1099" s="48"/>
      <c r="F1099" s="2"/>
      <c r="G1099" s="2"/>
      <c r="H1099" s="108" t="str">
        <f t="shared" ref="H1099:H1162" si="62">"c"&amp;ROW()-9</f>
        <v>c1090</v>
      </c>
      <c r="I1099" s="48"/>
      <c r="J1099" s="2"/>
      <c r="K1099" s="108" t="str">
        <f t="shared" si="60"/>
        <v>r1090</v>
      </c>
      <c r="L1099" s="48"/>
      <c r="M1099" s="2"/>
      <c r="N1099" s="108" t="str">
        <f t="shared" ref="N1099:N1162" si="63">"p"&amp;ROW()-9</f>
        <v>p1090</v>
      </c>
      <c r="O1099" s="48"/>
      <c r="P1099" s="97"/>
    </row>
    <row r="1100" spans="1:16" ht="14">
      <c r="A1100" s="37"/>
      <c r="B1100" s="37"/>
      <c r="C1100" s="2"/>
      <c r="D1100" s="108" t="str">
        <f t="shared" si="61"/>
        <v>a1091</v>
      </c>
      <c r="E1100" s="48"/>
      <c r="F1100" s="2"/>
      <c r="G1100" s="2"/>
      <c r="H1100" s="108" t="str">
        <f t="shared" si="62"/>
        <v>c1091</v>
      </c>
      <c r="I1100" s="48"/>
      <c r="J1100" s="2"/>
      <c r="K1100" s="108" t="str">
        <f t="shared" ref="K1100:K1114" si="64">"r"&amp;ROW()-9</f>
        <v>r1091</v>
      </c>
      <c r="L1100" s="48"/>
      <c r="M1100" s="2"/>
      <c r="N1100" s="108" t="str">
        <f t="shared" si="63"/>
        <v>p1091</v>
      </c>
      <c r="O1100" s="48"/>
      <c r="P1100" s="97"/>
    </row>
    <row r="1101" spans="1:16" ht="14">
      <c r="A1101" s="37"/>
      <c r="B1101" s="37"/>
      <c r="C1101" s="2"/>
      <c r="D1101" s="108" t="str">
        <f t="shared" si="61"/>
        <v>a1092</v>
      </c>
      <c r="E1101" s="48"/>
      <c r="F1101" s="2"/>
      <c r="G1101" s="2"/>
      <c r="H1101" s="108" t="str">
        <f t="shared" si="62"/>
        <v>c1092</v>
      </c>
      <c r="I1101" s="48"/>
      <c r="J1101" s="2"/>
      <c r="K1101" s="108" t="str">
        <f t="shared" si="64"/>
        <v>r1092</v>
      </c>
      <c r="L1101" s="48"/>
      <c r="M1101" s="2"/>
      <c r="N1101" s="108" t="str">
        <f t="shared" si="63"/>
        <v>p1092</v>
      </c>
      <c r="O1101" s="48"/>
      <c r="P1101" s="97"/>
    </row>
    <row r="1102" spans="1:16" ht="14">
      <c r="A1102" s="37"/>
      <c r="B1102" s="37"/>
      <c r="C1102" s="2"/>
      <c r="D1102" s="108" t="str">
        <f t="shared" si="61"/>
        <v>a1093</v>
      </c>
      <c r="E1102" s="48"/>
      <c r="F1102" s="2"/>
      <c r="G1102" s="2"/>
      <c r="H1102" s="108" t="str">
        <f t="shared" si="62"/>
        <v>c1093</v>
      </c>
      <c r="I1102" s="48"/>
      <c r="J1102" s="2"/>
      <c r="K1102" s="108" t="str">
        <f t="shared" si="64"/>
        <v>r1093</v>
      </c>
      <c r="L1102" s="48"/>
      <c r="M1102" s="2"/>
      <c r="N1102" s="108" t="str">
        <f t="shared" si="63"/>
        <v>p1093</v>
      </c>
      <c r="O1102" s="48"/>
      <c r="P1102" s="97"/>
    </row>
    <row r="1103" spans="1:16" ht="14">
      <c r="A1103" s="37"/>
      <c r="B1103" s="37"/>
      <c r="C1103" s="2"/>
      <c r="D1103" s="108" t="str">
        <f t="shared" si="61"/>
        <v>a1094</v>
      </c>
      <c r="E1103" s="48"/>
      <c r="F1103" s="2"/>
      <c r="G1103" s="2"/>
      <c r="H1103" s="108" t="str">
        <f t="shared" si="62"/>
        <v>c1094</v>
      </c>
      <c r="I1103" s="48"/>
      <c r="J1103" s="2"/>
      <c r="K1103" s="108" t="str">
        <f t="shared" si="64"/>
        <v>r1094</v>
      </c>
      <c r="L1103" s="48"/>
      <c r="M1103" s="2"/>
      <c r="N1103" s="108" t="str">
        <f t="shared" si="63"/>
        <v>p1094</v>
      </c>
      <c r="O1103" s="48"/>
      <c r="P1103" s="97"/>
    </row>
    <row r="1104" spans="1:16" ht="14">
      <c r="A1104" s="37"/>
      <c r="B1104" s="37"/>
      <c r="C1104" s="2"/>
      <c r="D1104" s="108" t="str">
        <f t="shared" si="61"/>
        <v>a1095</v>
      </c>
      <c r="E1104" s="48"/>
      <c r="F1104" s="2"/>
      <c r="G1104" s="2"/>
      <c r="H1104" s="108" t="str">
        <f t="shared" si="62"/>
        <v>c1095</v>
      </c>
      <c r="I1104" s="48"/>
      <c r="J1104" s="2"/>
      <c r="K1104" s="108" t="str">
        <f t="shared" si="64"/>
        <v>r1095</v>
      </c>
      <c r="L1104" s="48"/>
      <c r="M1104" s="2"/>
      <c r="N1104" s="108" t="str">
        <f t="shared" si="63"/>
        <v>p1095</v>
      </c>
      <c r="O1104" s="48"/>
      <c r="P1104" s="97"/>
    </row>
    <row r="1105" spans="1:16" ht="14">
      <c r="A1105" s="37"/>
      <c r="B1105" s="37"/>
      <c r="C1105" s="2"/>
      <c r="D1105" s="108" t="str">
        <f t="shared" si="61"/>
        <v>a1096</v>
      </c>
      <c r="E1105" s="48"/>
      <c r="F1105" s="2"/>
      <c r="G1105" s="2"/>
      <c r="H1105" s="108" t="str">
        <f t="shared" si="62"/>
        <v>c1096</v>
      </c>
      <c r="I1105" s="48"/>
      <c r="J1105" s="2"/>
      <c r="K1105" s="108" t="str">
        <f t="shared" si="64"/>
        <v>r1096</v>
      </c>
      <c r="L1105" s="48"/>
      <c r="M1105" s="2"/>
      <c r="N1105" s="108" t="str">
        <f t="shared" si="63"/>
        <v>p1096</v>
      </c>
      <c r="O1105" s="48"/>
      <c r="P1105" s="97"/>
    </row>
    <row r="1106" spans="1:16" ht="14">
      <c r="A1106" s="37"/>
      <c r="B1106" s="37"/>
      <c r="C1106" s="2"/>
      <c r="D1106" s="108" t="str">
        <f t="shared" si="61"/>
        <v>a1097</v>
      </c>
      <c r="E1106" s="48"/>
      <c r="F1106" s="2"/>
      <c r="G1106" s="2"/>
      <c r="H1106" s="108" t="str">
        <f t="shared" si="62"/>
        <v>c1097</v>
      </c>
      <c r="I1106" s="48"/>
      <c r="J1106" s="2"/>
      <c r="K1106" s="108" t="str">
        <f t="shared" si="64"/>
        <v>r1097</v>
      </c>
      <c r="L1106" s="48"/>
      <c r="M1106" s="2"/>
      <c r="N1106" s="108" t="str">
        <f t="shared" si="63"/>
        <v>p1097</v>
      </c>
      <c r="O1106" s="48"/>
      <c r="P1106" s="97"/>
    </row>
    <row r="1107" spans="1:16" ht="14">
      <c r="A1107" s="37"/>
      <c r="B1107" s="37"/>
      <c r="C1107" s="2"/>
      <c r="D1107" s="108" t="str">
        <f t="shared" si="61"/>
        <v>a1098</v>
      </c>
      <c r="E1107" s="48"/>
      <c r="F1107" s="2"/>
      <c r="G1107" s="2"/>
      <c r="H1107" s="108" t="str">
        <f t="shared" si="62"/>
        <v>c1098</v>
      </c>
      <c r="I1107" s="48"/>
      <c r="J1107" s="2"/>
      <c r="K1107" s="108" t="str">
        <f t="shared" si="64"/>
        <v>r1098</v>
      </c>
      <c r="L1107" s="48"/>
      <c r="M1107" s="2"/>
      <c r="N1107" s="108" t="str">
        <f t="shared" si="63"/>
        <v>p1098</v>
      </c>
      <c r="O1107" s="48"/>
      <c r="P1107" s="97"/>
    </row>
    <row r="1108" spans="1:16" ht="14">
      <c r="A1108" s="37"/>
      <c r="B1108" s="37"/>
      <c r="C1108" s="2"/>
      <c r="D1108" s="108" t="str">
        <f t="shared" si="61"/>
        <v>a1099</v>
      </c>
      <c r="E1108" s="48"/>
      <c r="F1108" s="2"/>
      <c r="G1108" s="2"/>
      <c r="H1108" s="108" t="str">
        <f t="shared" si="62"/>
        <v>c1099</v>
      </c>
      <c r="I1108" s="48"/>
      <c r="J1108" s="2"/>
      <c r="K1108" s="108" t="str">
        <f t="shared" si="64"/>
        <v>r1099</v>
      </c>
      <c r="L1108" s="48"/>
      <c r="M1108" s="2"/>
      <c r="N1108" s="108" t="str">
        <f t="shared" si="63"/>
        <v>p1099</v>
      </c>
      <c r="O1108" s="48"/>
      <c r="P1108" s="97"/>
    </row>
    <row r="1109" spans="1:16" ht="14">
      <c r="A1109" s="37"/>
      <c r="B1109" s="37"/>
      <c r="C1109" s="2"/>
      <c r="D1109" s="108" t="str">
        <f t="shared" si="61"/>
        <v>a1100</v>
      </c>
      <c r="E1109" s="48"/>
      <c r="F1109" s="2"/>
      <c r="G1109" s="2"/>
      <c r="H1109" s="108" t="str">
        <f t="shared" si="62"/>
        <v>c1100</v>
      </c>
      <c r="I1109" s="48"/>
      <c r="J1109" s="2"/>
      <c r="K1109" s="108" t="str">
        <f t="shared" si="64"/>
        <v>r1100</v>
      </c>
      <c r="L1109" s="48"/>
      <c r="M1109" s="2"/>
      <c r="N1109" s="108" t="str">
        <f t="shared" si="63"/>
        <v>p1100</v>
      </c>
      <c r="O1109" s="48"/>
      <c r="P1109" s="97"/>
    </row>
    <row r="1110" spans="1:16" ht="14">
      <c r="A1110" s="37"/>
      <c r="B1110" s="37"/>
      <c r="C1110" s="2"/>
      <c r="D1110" s="108" t="str">
        <f t="shared" si="61"/>
        <v>a1101</v>
      </c>
      <c r="E1110" s="48"/>
      <c r="F1110" s="2"/>
      <c r="G1110" s="2"/>
      <c r="H1110" s="108" t="str">
        <f t="shared" si="62"/>
        <v>c1101</v>
      </c>
      <c r="I1110" s="48"/>
      <c r="J1110" s="2"/>
      <c r="K1110" s="108" t="str">
        <f t="shared" si="64"/>
        <v>r1101</v>
      </c>
      <c r="L1110" s="48"/>
      <c r="M1110" s="2"/>
      <c r="N1110" s="108" t="str">
        <f t="shared" si="63"/>
        <v>p1101</v>
      </c>
      <c r="O1110" s="48"/>
      <c r="P1110" s="97"/>
    </row>
    <row r="1111" spans="1:16" ht="14">
      <c r="A1111" s="37"/>
      <c r="B1111" s="37"/>
      <c r="C1111" s="2"/>
      <c r="D1111" s="108" t="str">
        <f t="shared" si="61"/>
        <v>a1102</v>
      </c>
      <c r="E1111" s="48"/>
      <c r="F1111" s="2"/>
      <c r="G1111" s="2"/>
      <c r="H1111" s="108" t="str">
        <f t="shared" si="62"/>
        <v>c1102</v>
      </c>
      <c r="I1111" s="48"/>
      <c r="J1111" s="2"/>
      <c r="K1111" s="108" t="str">
        <f t="shared" si="64"/>
        <v>r1102</v>
      </c>
      <c r="L1111" s="48"/>
      <c r="M1111" s="2"/>
      <c r="N1111" s="108" t="str">
        <f t="shared" si="63"/>
        <v>p1102</v>
      </c>
      <c r="O1111" s="48"/>
      <c r="P1111" s="97"/>
    </row>
    <row r="1112" spans="1:16" ht="14">
      <c r="A1112" s="37"/>
      <c r="B1112" s="37"/>
      <c r="C1112" s="2"/>
      <c r="D1112" s="108" t="str">
        <f t="shared" si="61"/>
        <v>a1103</v>
      </c>
      <c r="E1112" s="48"/>
      <c r="F1112" s="2"/>
      <c r="G1112" s="2"/>
      <c r="H1112" s="108" t="str">
        <f t="shared" si="62"/>
        <v>c1103</v>
      </c>
      <c r="I1112" s="48"/>
      <c r="J1112" s="2"/>
      <c r="K1112" s="108" t="str">
        <f t="shared" si="64"/>
        <v>r1103</v>
      </c>
      <c r="L1112" s="48"/>
      <c r="M1112" s="2"/>
      <c r="N1112" s="108" t="str">
        <f t="shared" si="63"/>
        <v>p1103</v>
      </c>
      <c r="O1112" s="48"/>
      <c r="P1112" s="97"/>
    </row>
    <row r="1113" spans="1:16" ht="14">
      <c r="A1113" s="37"/>
      <c r="B1113" s="37"/>
      <c r="C1113" s="2"/>
      <c r="D1113" s="108" t="str">
        <f t="shared" si="61"/>
        <v>a1104</v>
      </c>
      <c r="E1113" s="48"/>
      <c r="F1113" s="2"/>
      <c r="G1113" s="2"/>
      <c r="H1113" s="108" t="str">
        <f t="shared" si="62"/>
        <v>c1104</v>
      </c>
      <c r="I1113" s="48"/>
      <c r="J1113" s="2"/>
      <c r="K1113" s="108" t="str">
        <f t="shared" si="64"/>
        <v>r1104</v>
      </c>
      <c r="L1113" s="48"/>
      <c r="M1113" s="2"/>
      <c r="N1113" s="108" t="str">
        <f t="shared" si="63"/>
        <v>p1104</v>
      </c>
      <c r="O1113" s="48"/>
      <c r="P1113" s="97"/>
    </row>
    <row r="1114" spans="1:16" ht="14">
      <c r="A1114" s="37"/>
      <c r="B1114" s="37"/>
      <c r="C1114" s="2"/>
      <c r="D1114" s="108" t="str">
        <f t="shared" si="61"/>
        <v>a1105</v>
      </c>
      <c r="E1114" s="48"/>
      <c r="F1114" s="2"/>
      <c r="G1114" s="2"/>
      <c r="H1114" s="108" t="str">
        <f t="shared" si="62"/>
        <v>c1105</v>
      </c>
      <c r="I1114" s="48"/>
      <c r="J1114" s="2"/>
      <c r="K1114" s="108" t="str">
        <f t="shared" si="64"/>
        <v>r1105</v>
      </c>
      <c r="L1114" s="48"/>
      <c r="M1114" s="2"/>
      <c r="N1114" s="108" t="str">
        <f t="shared" si="63"/>
        <v>p1105</v>
      </c>
      <c r="O1114" s="48"/>
      <c r="P1114" s="97"/>
    </row>
    <row r="1115" spans="1:16" ht="14">
      <c r="A1115" s="37"/>
      <c r="B1115" s="37"/>
      <c r="C1115" s="2"/>
      <c r="D1115" s="108" t="str">
        <f t="shared" si="61"/>
        <v>a1106</v>
      </c>
      <c r="E1115" s="48"/>
      <c r="F1115" s="2"/>
      <c r="G1115" s="2"/>
      <c r="H1115" s="108" t="str">
        <f t="shared" si="62"/>
        <v>c1106</v>
      </c>
      <c r="I1115" s="48"/>
      <c r="J1115" s="2"/>
      <c r="K1115" s="108" t="str">
        <f t="shared" ref="K1115:K1328" si="65">"r"&amp;ROW()-9</f>
        <v>r1106</v>
      </c>
      <c r="L1115" s="48"/>
      <c r="M1115" s="2"/>
      <c r="N1115" s="108" t="str">
        <f t="shared" si="63"/>
        <v>p1106</v>
      </c>
      <c r="O1115" s="48"/>
      <c r="P1115" s="97"/>
    </row>
    <row r="1116" spans="1:16" ht="14">
      <c r="A1116" s="37"/>
      <c r="B1116" s="37"/>
      <c r="C1116" s="2"/>
      <c r="D1116" s="108" t="str">
        <f t="shared" si="61"/>
        <v>a1107</v>
      </c>
      <c r="E1116" s="48"/>
      <c r="F1116" s="2"/>
      <c r="G1116" s="2"/>
      <c r="H1116" s="108" t="str">
        <f t="shared" si="62"/>
        <v>c1107</v>
      </c>
      <c r="I1116" s="48"/>
      <c r="J1116" s="2"/>
      <c r="K1116" s="108" t="str">
        <f t="shared" si="65"/>
        <v>r1107</v>
      </c>
      <c r="L1116" s="48"/>
      <c r="M1116" s="2"/>
      <c r="N1116" s="108" t="str">
        <f t="shared" si="63"/>
        <v>p1107</v>
      </c>
      <c r="O1116" s="48"/>
      <c r="P1116" s="97"/>
    </row>
    <row r="1117" spans="1:16" ht="14">
      <c r="A1117" s="37"/>
      <c r="B1117" s="37"/>
      <c r="C1117" s="2"/>
      <c r="D1117" s="108" t="str">
        <f t="shared" si="61"/>
        <v>a1108</v>
      </c>
      <c r="E1117" s="48"/>
      <c r="F1117" s="2"/>
      <c r="G1117" s="2"/>
      <c r="H1117" s="108" t="str">
        <f t="shared" si="62"/>
        <v>c1108</v>
      </c>
      <c r="I1117" s="48"/>
      <c r="J1117" s="2"/>
      <c r="K1117" s="108" t="str">
        <f t="shared" si="65"/>
        <v>r1108</v>
      </c>
      <c r="L1117" s="48"/>
      <c r="M1117" s="2"/>
      <c r="N1117" s="108" t="str">
        <f t="shared" si="63"/>
        <v>p1108</v>
      </c>
      <c r="O1117" s="48"/>
      <c r="P1117" s="97"/>
    </row>
    <row r="1118" spans="1:16" ht="14">
      <c r="A1118" s="37"/>
      <c r="B1118" s="37"/>
      <c r="C1118" s="2"/>
      <c r="D1118" s="108" t="str">
        <f t="shared" si="61"/>
        <v>a1109</v>
      </c>
      <c r="E1118" s="48"/>
      <c r="F1118" s="2"/>
      <c r="G1118" s="2"/>
      <c r="H1118" s="108" t="str">
        <f t="shared" si="62"/>
        <v>c1109</v>
      </c>
      <c r="I1118" s="48"/>
      <c r="J1118" s="2"/>
      <c r="K1118" s="108" t="str">
        <f t="shared" si="65"/>
        <v>r1109</v>
      </c>
      <c r="L1118" s="48"/>
      <c r="M1118" s="2"/>
      <c r="N1118" s="108" t="str">
        <f t="shared" si="63"/>
        <v>p1109</v>
      </c>
      <c r="O1118" s="48"/>
      <c r="P1118" s="97"/>
    </row>
    <row r="1119" spans="1:16" ht="14">
      <c r="A1119" s="37"/>
      <c r="B1119" s="37"/>
      <c r="C1119" s="2"/>
      <c r="D1119" s="108" t="str">
        <f t="shared" si="61"/>
        <v>a1110</v>
      </c>
      <c r="E1119" s="48"/>
      <c r="F1119" s="2"/>
      <c r="G1119" s="2"/>
      <c r="H1119" s="108" t="str">
        <f t="shared" si="62"/>
        <v>c1110</v>
      </c>
      <c r="I1119" s="48"/>
      <c r="J1119" s="2"/>
      <c r="K1119" s="108" t="str">
        <f t="shared" si="65"/>
        <v>r1110</v>
      </c>
      <c r="L1119" s="48"/>
      <c r="M1119" s="2"/>
      <c r="N1119" s="108" t="str">
        <f t="shared" si="63"/>
        <v>p1110</v>
      </c>
      <c r="O1119" s="48"/>
      <c r="P1119" s="97"/>
    </row>
    <row r="1120" spans="1:16" ht="14">
      <c r="A1120" s="37"/>
      <c r="B1120" s="37"/>
      <c r="C1120" s="2"/>
      <c r="D1120" s="108" t="str">
        <f t="shared" si="61"/>
        <v>a1111</v>
      </c>
      <c r="E1120" s="48"/>
      <c r="F1120" s="2"/>
      <c r="G1120" s="2"/>
      <c r="H1120" s="108" t="str">
        <f t="shared" si="62"/>
        <v>c1111</v>
      </c>
      <c r="I1120" s="48"/>
      <c r="J1120" s="2"/>
      <c r="K1120" s="108" t="str">
        <f t="shared" si="65"/>
        <v>r1111</v>
      </c>
      <c r="L1120" s="48"/>
      <c r="M1120" s="2"/>
      <c r="N1120" s="108" t="str">
        <f t="shared" si="63"/>
        <v>p1111</v>
      </c>
      <c r="O1120" s="48"/>
      <c r="P1120" s="97"/>
    </row>
    <row r="1121" spans="1:16" ht="14">
      <c r="A1121" s="37"/>
      <c r="B1121" s="37"/>
      <c r="C1121" s="2"/>
      <c r="D1121" s="108" t="str">
        <f t="shared" si="61"/>
        <v>a1112</v>
      </c>
      <c r="E1121" s="48"/>
      <c r="F1121" s="2"/>
      <c r="G1121" s="2"/>
      <c r="H1121" s="108" t="str">
        <f t="shared" si="62"/>
        <v>c1112</v>
      </c>
      <c r="I1121" s="48"/>
      <c r="J1121" s="2"/>
      <c r="K1121" s="108" t="str">
        <f t="shared" si="65"/>
        <v>r1112</v>
      </c>
      <c r="L1121" s="48"/>
      <c r="M1121" s="2"/>
      <c r="N1121" s="108" t="str">
        <f t="shared" si="63"/>
        <v>p1112</v>
      </c>
      <c r="O1121" s="48"/>
      <c r="P1121" s="97"/>
    </row>
    <row r="1122" spans="1:16" ht="14">
      <c r="A1122" s="37"/>
      <c r="B1122" s="37"/>
      <c r="C1122" s="2"/>
      <c r="D1122" s="108" t="str">
        <f t="shared" si="61"/>
        <v>a1113</v>
      </c>
      <c r="E1122" s="48"/>
      <c r="F1122" s="2"/>
      <c r="G1122" s="2"/>
      <c r="H1122" s="108" t="str">
        <f t="shared" si="62"/>
        <v>c1113</v>
      </c>
      <c r="I1122" s="48"/>
      <c r="J1122" s="2"/>
      <c r="K1122" s="108" t="str">
        <f t="shared" si="65"/>
        <v>r1113</v>
      </c>
      <c r="L1122" s="48"/>
      <c r="M1122" s="2"/>
      <c r="N1122" s="108" t="str">
        <f t="shared" si="63"/>
        <v>p1113</v>
      </c>
      <c r="O1122" s="48"/>
      <c r="P1122" s="97"/>
    </row>
    <row r="1123" spans="1:16" ht="14">
      <c r="A1123" s="37"/>
      <c r="B1123" s="37"/>
      <c r="C1123" s="2"/>
      <c r="D1123" s="108" t="str">
        <f t="shared" si="61"/>
        <v>a1114</v>
      </c>
      <c r="E1123" s="48"/>
      <c r="F1123" s="2"/>
      <c r="G1123" s="2"/>
      <c r="H1123" s="108" t="str">
        <f t="shared" si="62"/>
        <v>c1114</v>
      </c>
      <c r="I1123" s="48"/>
      <c r="J1123" s="2"/>
      <c r="K1123" s="108" t="str">
        <f t="shared" si="65"/>
        <v>r1114</v>
      </c>
      <c r="L1123" s="48"/>
      <c r="M1123" s="2"/>
      <c r="N1123" s="108" t="str">
        <f t="shared" si="63"/>
        <v>p1114</v>
      </c>
      <c r="O1123" s="48"/>
      <c r="P1123" s="97"/>
    </row>
    <row r="1124" spans="1:16" ht="14">
      <c r="A1124" s="37"/>
      <c r="B1124" s="37"/>
      <c r="C1124" s="2"/>
      <c r="D1124" s="108" t="str">
        <f t="shared" si="61"/>
        <v>a1115</v>
      </c>
      <c r="E1124" s="48"/>
      <c r="F1124" s="2"/>
      <c r="G1124" s="2"/>
      <c r="H1124" s="108" t="str">
        <f t="shared" si="62"/>
        <v>c1115</v>
      </c>
      <c r="I1124" s="48"/>
      <c r="J1124" s="2"/>
      <c r="K1124" s="108" t="str">
        <f t="shared" si="65"/>
        <v>r1115</v>
      </c>
      <c r="L1124" s="48"/>
      <c r="M1124" s="2"/>
      <c r="N1124" s="108" t="str">
        <f t="shared" si="63"/>
        <v>p1115</v>
      </c>
      <c r="O1124" s="48"/>
      <c r="P1124" s="97"/>
    </row>
    <row r="1125" spans="1:16" ht="14">
      <c r="A1125" s="37"/>
      <c r="B1125" s="37"/>
      <c r="C1125" s="2"/>
      <c r="D1125" s="108" t="str">
        <f t="shared" si="61"/>
        <v>a1116</v>
      </c>
      <c r="E1125" s="48"/>
      <c r="F1125" s="2"/>
      <c r="G1125" s="2"/>
      <c r="H1125" s="108" t="str">
        <f t="shared" si="62"/>
        <v>c1116</v>
      </c>
      <c r="I1125" s="48"/>
      <c r="J1125" s="2"/>
      <c r="K1125" s="108" t="str">
        <f t="shared" si="65"/>
        <v>r1116</v>
      </c>
      <c r="L1125" s="48"/>
      <c r="M1125" s="2"/>
      <c r="N1125" s="108" t="str">
        <f t="shared" si="63"/>
        <v>p1116</v>
      </c>
      <c r="O1125" s="48"/>
      <c r="P1125" s="97"/>
    </row>
    <row r="1126" spans="1:16" ht="14">
      <c r="A1126" s="37"/>
      <c r="B1126" s="37"/>
      <c r="C1126" s="2"/>
      <c r="D1126" s="108" t="str">
        <f t="shared" si="61"/>
        <v>a1117</v>
      </c>
      <c r="E1126" s="48"/>
      <c r="F1126" s="2"/>
      <c r="G1126" s="2"/>
      <c r="H1126" s="108" t="str">
        <f t="shared" si="62"/>
        <v>c1117</v>
      </c>
      <c r="I1126" s="48"/>
      <c r="J1126" s="2"/>
      <c r="K1126" s="108" t="str">
        <f t="shared" si="65"/>
        <v>r1117</v>
      </c>
      <c r="L1126" s="48"/>
      <c r="M1126" s="2"/>
      <c r="N1126" s="108" t="str">
        <f t="shared" si="63"/>
        <v>p1117</v>
      </c>
      <c r="O1126" s="48"/>
      <c r="P1126" s="97"/>
    </row>
    <row r="1127" spans="1:16" ht="14">
      <c r="A1127" s="37"/>
      <c r="B1127" s="37"/>
      <c r="C1127" s="2"/>
      <c r="D1127" s="108" t="str">
        <f t="shared" si="61"/>
        <v>a1118</v>
      </c>
      <c r="E1127" s="48"/>
      <c r="F1127" s="2"/>
      <c r="G1127" s="2"/>
      <c r="H1127" s="108" t="str">
        <f t="shared" si="62"/>
        <v>c1118</v>
      </c>
      <c r="I1127" s="48"/>
      <c r="J1127" s="2"/>
      <c r="K1127" s="108" t="str">
        <f t="shared" si="65"/>
        <v>r1118</v>
      </c>
      <c r="L1127" s="48"/>
      <c r="M1127" s="2"/>
      <c r="N1127" s="108" t="str">
        <f t="shared" si="63"/>
        <v>p1118</v>
      </c>
      <c r="O1127" s="48"/>
      <c r="P1127" s="97"/>
    </row>
    <row r="1128" spans="1:16" ht="14">
      <c r="A1128" s="37"/>
      <c r="B1128" s="37"/>
      <c r="C1128" s="2"/>
      <c r="D1128" s="108" t="str">
        <f t="shared" si="61"/>
        <v>a1119</v>
      </c>
      <c r="E1128" s="48"/>
      <c r="F1128" s="2"/>
      <c r="G1128" s="2"/>
      <c r="H1128" s="108" t="str">
        <f t="shared" si="62"/>
        <v>c1119</v>
      </c>
      <c r="I1128" s="48"/>
      <c r="J1128" s="2"/>
      <c r="K1128" s="108" t="str">
        <f t="shared" si="65"/>
        <v>r1119</v>
      </c>
      <c r="L1128" s="48"/>
      <c r="M1128" s="2"/>
      <c r="N1128" s="108" t="str">
        <f t="shared" si="63"/>
        <v>p1119</v>
      </c>
      <c r="O1128" s="48"/>
      <c r="P1128" s="97"/>
    </row>
    <row r="1129" spans="1:16" ht="14">
      <c r="A1129" s="37"/>
      <c r="B1129" s="37"/>
      <c r="C1129" s="2"/>
      <c r="D1129" s="108" t="str">
        <f t="shared" si="61"/>
        <v>a1120</v>
      </c>
      <c r="E1129" s="48"/>
      <c r="F1129" s="2"/>
      <c r="G1129" s="2"/>
      <c r="H1129" s="108" t="str">
        <f t="shared" si="62"/>
        <v>c1120</v>
      </c>
      <c r="I1129" s="48"/>
      <c r="J1129" s="2"/>
      <c r="K1129" s="108" t="str">
        <f t="shared" si="65"/>
        <v>r1120</v>
      </c>
      <c r="L1129" s="48"/>
      <c r="M1129" s="2"/>
      <c r="N1129" s="108" t="str">
        <f t="shared" si="63"/>
        <v>p1120</v>
      </c>
      <c r="O1129" s="48"/>
      <c r="P1129" s="97"/>
    </row>
    <row r="1130" spans="1:16" ht="14">
      <c r="A1130" s="37"/>
      <c r="B1130" s="37"/>
      <c r="C1130" s="2"/>
      <c r="D1130" s="108" t="str">
        <f t="shared" si="61"/>
        <v>a1121</v>
      </c>
      <c r="E1130" s="48"/>
      <c r="F1130" s="2"/>
      <c r="G1130" s="2"/>
      <c r="H1130" s="108" t="str">
        <f t="shared" si="62"/>
        <v>c1121</v>
      </c>
      <c r="I1130" s="48"/>
      <c r="J1130" s="2"/>
      <c r="K1130" s="108" t="str">
        <f t="shared" si="65"/>
        <v>r1121</v>
      </c>
      <c r="L1130" s="48"/>
      <c r="M1130" s="2"/>
      <c r="N1130" s="108" t="str">
        <f t="shared" si="63"/>
        <v>p1121</v>
      </c>
      <c r="O1130" s="48"/>
      <c r="P1130" s="97"/>
    </row>
    <row r="1131" spans="1:16" ht="14">
      <c r="A1131" s="37"/>
      <c r="B1131" s="37"/>
      <c r="C1131" s="2"/>
      <c r="D1131" s="108" t="str">
        <f t="shared" si="61"/>
        <v>a1122</v>
      </c>
      <c r="E1131" s="48"/>
      <c r="F1131" s="2"/>
      <c r="G1131" s="2"/>
      <c r="H1131" s="108" t="str">
        <f t="shared" si="62"/>
        <v>c1122</v>
      </c>
      <c r="I1131" s="48"/>
      <c r="J1131" s="2"/>
      <c r="K1131" s="108" t="str">
        <f t="shared" si="65"/>
        <v>r1122</v>
      </c>
      <c r="L1131" s="48"/>
      <c r="M1131" s="2"/>
      <c r="N1131" s="108" t="str">
        <f t="shared" si="63"/>
        <v>p1122</v>
      </c>
      <c r="O1131" s="48"/>
      <c r="P1131" s="97"/>
    </row>
    <row r="1132" spans="1:16" ht="14">
      <c r="A1132" s="37"/>
      <c r="B1132" s="37"/>
      <c r="C1132" s="2"/>
      <c r="D1132" s="108" t="str">
        <f t="shared" si="61"/>
        <v>a1123</v>
      </c>
      <c r="E1132" s="48"/>
      <c r="F1132" s="2"/>
      <c r="G1132" s="2"/>
      <c r="H1132" s="108" t="str">
        <f t="shared" si="62"/>
        <v>c1123</v>
      </c>
      <c r="I1132" s="48"/>
      <c r="J1132" s="2"/>
      <c r="K1132" s="108" t="str">
        <f t="shared" si="65"/>
        <v>r1123</v>
      </c>
      <c r="L1132" s="48"/>
      <c r="M1132" s="2"/>
      <c r="N1132" s="108" t="str">
        <f t="shared" si="63"/>
        <v>p1123</v>
      </c>
      <c r="O1132" s="48"/>
      <c r="P1132" s="97"/>
    </row>
    <row r="1133" spans="1:16" ht="14">
      <c r="A1133" s="37"/>
      <c r="B1133" s="37"/>
      <c r="C1133" s="2"/>
      <c r="D1133" s="108" t="str">
        <f t="shared" si="61"/>
        <v>a1124</v>
      </c>
      <c r="E1133" s="48"/>
      <c r="F1133" s="2"/>
      <c r="G1133" s="2"/>
      <c r="H1133" s="108" t="str">
        <f t="shared" si="62"/>
        <v>c1124</v>
      </c>
      <c r="I1133" s="48"/>
      <c r="J1133" s="2"/>
      <c r="K1133" s="108" t="str">
        <f t="shared" si="65"/>
        <v>r1124</v>
      </c>
      <c r="L1133" s="48"/>
      <c r="M1133" s="2"/>
      <c r="N1133" s="108" t="str">
        <f t="shared" si="63"/>
        <v>p1124</v>
      </c>
      <c r="O1133" s="48"/>
      <c r="P1133" s="97"/>
    </row>
    <row r="1134" spans="1:16" ht="14">
      <c r="A1134" s="37"/>
      <c r="B1134" s="37"/>
      <c r="C1134" s="2"/>
      <c r="D1134" s="108" t="str">
        <f t="shared" si="61"/>
        <v>a1125</v>
      </c>
      <c r="E1134" s="48"/>
      <c r="F1134" s="2"/>
      <c r="G1134" s="2"/>
      <c r="H1134" s="108" t="str">
        <f t="shared" si="62"/>
        <v>c1125</v>
      </c>
      <c r="I1134" s="48"/>
      <c r="J1134" s="2"/>
      <c r="K1134" s="108" t="str">
        <f t="shared" si="65"/>
        <v>r1125</v>
      </c>
      <c r="L1134" s="48"/>
      <c r="M1134" s="2"/>
      <c r="N1134" s="108" t="str">
        <f t="shared" si="63"/>
        <v>p1125</v>
      </c>
      <c r="O1134" s="48"/>
      <c r="P1134" s="97"/>
    </row>
    <row r="1135" spans="1:16" ht="14">
      <c r="A1135" s="37"/>
      <c r="B1135" s="37"/>
      <c r="C1135" s="2"/>
      <c r="D1135" s="108" t="str">
        <f t="shared" si="61"/>
        <v>a1126</v>
      </c>
      <c r="E1135" s="48"/>
      <c r="F1135" s="2"/>
      <c r="G1135" s="2"/>
      <c r="H1135" s="108" t="str">
        <f t="shared" si="62"/>
        <v>c1126</v>
      </c>
      <c r="I1135" s="48"/>
      <c r="J1135" s="2"/>
      <c r="K1135" s="108" t="str">
        <f t="shared" si="65"/>
        <v>r1126</v>
      </c>
      <c r="L1135" s="48"/>
      <c r="M1135" s="2"/>
      <c r="N1135" s="108" t="str">
        <f t="shared" si="63"/>
        <v>p1126</v>
      </c>
      <c r="O1135" s="48"/>
      <c r="P1135" s="97"/>
    </row>
    <row r="1136" spans="1:16" ht="14">
      <c r="A1136" s="37"/>
      <c r="B1136" s="37"/>
      <c r="C1136" s="2"/>
      <c r="D1136" s="108" t="str">
        <f t="shared" si="61"/>
        <v>a1127</v>
      </c>
      <c r="E1136" s="48"/>
      <c r="F1136" s="2"/>
      <c r="G1136" s="2"/>
      <c r="H1136" s="108" t="str">
        <f t="shared" si="62"/>
        <v>c1127</v>
      </c>
      <c r="I1136" s="48"/>
      <c r="J1136" s="2"/>
      <c r="K1136" s="108" t="str">
        <f t="shared" si="65"/>
        <v>r1127</v>
      </c>
      <c r="L1136" s="48"/>
      <c r="M1136" s="2"/>
      <c r="N1136" s="108" t="str">
        <f t="shared" si="63"/>
        <v>p1127</v>
      </c>
      <c r="O1136" s="48"/>
      <c r="P1136" s="97"/>
    </row>
    <row r="1137" spans="1:16" ht="14">
      <c r="A1137" s="37"/>
      <c r="B1137" s="37"/>
      <c r="C1137" s="2"/>
      <c r="D1137" s="108" t="str">
        <f t="shared" si="61"/>
        <v>a1128</v>
      </c>
      <c r="E1137" s="48"/>
      <c r="F1137" s="2"/>
      <c r="G1137" s="2"/>
      <c r="H1137" s="108" t="str">
        <f t="shared" si="62"/>
        <v>c1128</v>
      </c>
      <c r="I1137" s="48"/>
      <c r="J1137" s="2"/>
      <c r="K1137" s="108" t="str">
        <f t="shared" si="65"/>
        <v>r1128</v>
      </c>
      <c r="L1137" s="48"/>
      <c r="M1137" s="2"/>
      <c r="N1137" s="108" t="str">
        <f t="shared" si="63"/>
        <v>p1128</v>
      </c>
      <c r="O1137" s="48"/>
      <c r="P1137" s="97"/>
    </row>
    <row r="1138" spans="1:16" ht="14">
      <c r="A1138" s="37"/>
      <c r="B1138" s="37"/>
      <c r="C1138" s="2"/>
      <c r="D1138" s="108" t="str">
        <f t="shared" si="61"/>
        <v>a1129</v>
      </c>
      <c r="E1138" s="48"/>
      <c r="F1138" s="2"/>
      <c r="G1138" s="2"/>
      <c r="H1138" s="108" t="str">
        <f t="shared" si="62"/>
        <v>c1129</v>
      </c>
      <c r="I1138" s="48"/>
      <c r="J1138" s="2"/>
      <c r="K1138" s="108" t="str">
        <f t="shared" si="65"/>
        <v>r1129</v>
      </c>
      <c r="L1138" s="48"/>
      <c r="M1138" s="2"/>
      <c r="N1138" s="108" t="str">
        <f t="shared" si="63"/>
        <v>p1129</v>
      </c>
      <c r="O1138" s="48"/>
      <c r="P1138" s="97"/>
    </row>
    <row r="1139" spans="1:16" ht="14">
      <c r="A1139" s="37"/>
      <c r="B1139" s="37"/>
      <c r="C1139" s="2"/>
      <c r="D1139" s="108" t="str">
        <f t="shared" si="61"/>
        <v>a1130</v>
      </c>
      <c r="E1139" s="48"/>
      <c r="F1139" s="2"/>
      <c r="G1139" s="2"/>
      <c r="H1139" s="108" t="str">
        <f t="shared" si="62"/>
        <v>c1130</v>
      </c>
      <c r="I1139" s="48"/>
      <c r="J1139" s="2"/>
      <c r="K1139" s="108" t="str">
        <f t="shared" si="65"/>
        <v>r1130</v>
      </c>
      <c r="L1139" s="48"/>
      <c r="M1139" s="2"/>
      <c r="N1139" s="108" t="str">
        <f t="shared" si="63"/>
        <v>p1130</v>
      </c>
      <c r="O1139" s="48"/>
      <c r="P1139" s="97"/>
    </row>
    <row r="1140" spans="1:16" ht="14">
      <c r="A1140" s="37"/>
      <c r="B1140" s="37"/>
      <c r="C1140" s="2"/>
      <c r="D1140" s="108" t="str">
        <f t="shared" si="61"/>
        <v>a1131</v>
      </c>
      <c r="E1140" s="48"/>
      <c r="F1140" s="2"/>
      <c r="G1140" s="2"/>
      <c r="H1140" s="108" t="str">
        <f t="shared" si="62"/>
        <v>c1131</v>
      </c>
      <c r="I1140" s="48"/>
      <c r="J1140" s="2"/>
      <c r="K1140" s="108" t="str">
        <f t="shared" si="65"/>
        <v>r1131</v>
      </c>
      <c r="L1140" s="48"/>
      <c r="M1140" s="2"/>
      <c r="N1140" s="108" t="str">
        <f t="shared" si="63"/>
        <v>p1131</v>
      </c>
      <c r="O1140" s="48"/>
      <c r="P1140" s="97"/>
    </row>
    <row r="1141" spans="1:16" ht="14">
      <c r="A1141" s="37"/>
      <c r="B1141" s="37"/>
      <c r="C1141" s="2"/>
      <c r="D1141" s="108" t="str">
        <f t="shared" si="61"/>
        <v>a1132</v>
      </c>
      <c r="E1141" s="48"/>
      <c r="F1141" s="2"/>
      <c r="G1141" s="2"/>
      <c r="H1141" s="108" t="str">
        <f t="shared" si="62"/>
        <v>c1132</v>
      </c>
      <c r="I1141" s="48"/>
      <c r="J1141" s="2"/>
      <c r="K1141" s="108" t="str">
        <f t="shared" si="65"/>
        <v>r1132</v>
      </c>
      <c r="L1141" s="48"/>
      <c r="M1141" s="2"/>
      <c r="N1141" s="108" t="str">
        <f t="shared" si="63"/>
        <v>p1132</v>
      </c>
      <c r="O1141" s="48"/>
      <c r="P1141" s="97"/>
    </row>
    <row r="1142" spans="1:16" ht="14">
      <c r="A1142" s="37"/>
      <c r="B1142" s="37"/>
      <c r="C1142" s="2"/>
      <c r="D1142" s="108" t="str">
        <f t="shared" si="61"/>
        <v>a1133</v>
      </c>
      <c r="E1142" s="48"/>
      <c r="F1142" s="2"/>
      <c r="G1142" s="2"/>
      <c r="H1142" s="108" t="str">
        <f t="shared" si="62"/>
        <v>c1133</v>
      </c>
      <c r="I1142" s="48"/>
      <c r="J1142" s="2"/>
      <c r="K1142" s="108" t="str">
        <f t="shared" si="65"/>
        <v>r1133</v>
      </c>
      <c r="L1142" s="48"/>
      <c r="M1142" s="2"/>
      <c r="N1142" s="108" t="str">
        <f t="shared" si="63"/>
        <v>p1133</v>
      </c>
      <c r="O1142" s="48"/>
      <c r="P1142" s="97"/>
    </row>
    <row r="1143" spans="1:16" ht="14">
      <c r="A1143" s="37"/>
      <c r="B1143" s="37"/>
      <c r="C1143" s="2"/>
      <c r="D1143" s="108" t="str">
        <f t="shared" si="61"/>
        <v>a1134</v>
      </c>
      <c r="E1143" s="48"/>
      <c r="F1143" s="2"/>
      <c r="G1143" s="2"/>
      <c r="H1143" s="108" t="str">
        <f t="shared" si="62"/>
        <v>c1134</v>
      </c>
      <c r="I1143" s="48"/>
      <c r="J1143" s="2"/>
      <c r="K1143" s="108" t="str">
        <f t="shared" si="65"/>
        <v>r1134</v>
      </c>
      <c r="L1143" s="48"/>
      <c r="M1143" s="2"/>
      <c r="N1143" s="108" t="str">
        <f t="shared" si="63"/>
        <v>p1134</v>
      </c>
      <c r="O1143" s="48"/>
      <c r="P1143" s="97"/>
    </row>
    <row r="1144" spans="1:16" ht="14">
      <c r="A1144" s="37"/>
      <c r="B1144" s="37"/>
      <c r="C1144" s="2"/>
      <c r="D1144" s="108" t="str">
        <f t="shared" si="61"/>
        <v>a1135</v>
      </c>
      <c r="E1144" s="48"/>
      <c r="F1144" s="2"/>
      <c r="G1144" s="2"/>
      <c r="H1144" s="108" t="str">
        <f t="shared" si="62"/>
        <v>c1135</v>
      </c>
      <c r="I1144" s="48"/>
      <c r="J1144" s="2"/>
      <c r="K1144" s="108" t="str">
        <f t="shared" si="65"/>
        <v>r1135</v>
      </c>
      <c r="L1144" s="48"/>
      <c r="M1144" s="2"/>
      <c r="N1144" s="108" t="str">
        <f t="shared" si="63"/>
        <v>p1135</v>
      </c>
      <c r="O1144" s="48"/>
      <c r="P1144" s="97"/>
    </row>
    <row r="1145" spans="1:16" ht="14">
      <c r="A1145" s="37"/>
      <c r="B1145" s="37"/>
      <c r="C1145" s="2"/>
      <c r="D1145" s="108" t="str">
        <f t="shared" si="61"/>
        <v>a1136</v>
      </c>
      <c r="E1145" s="48"/>
      <c r="F1145" s="2"/>
      <c r="G1145" s="2"/>
      <c r="H1145" s="108" t="str">
        <f t="shared" si="62"/>
        <v>c1136</v>
      </c>
      <c r="I1145" s="48"/>
      <c r="J1145" s="2"/>
      <c r="K1145" s="108" t="str">
        <f t="shared" si="65"/>
        <v>r1136</v>
      </c>
      <c r="L1145" s="48"/>
      <c r="M1145" s="2"/>
      <c r="N1145" s="108" t="str">
        <f t="shared" si="63"/>
        <v>p1136</v>
      </c>
      <c r="O1145" s="48"/>
      <c r="P1145" s="97"/>
    </row>
    <row r="1146" spans="1:16" ht="14">
      <c r="A1146" s="37"/>
      <c r="B1146" s="37"/>
      <c r="C1146" s="2"/>
      <c r="D1146" s="108" t="str">
        <f t="shared" si="61"/>
        <v>a1137</v>
      </c>
      <c r="E1146" s="48"/>
      <c r="F1146" s="2"/>
      <c r="G1146" s="2"/>
      <c r="H1146" s="108" t="str">
        <f t="shared" si="62"/>
        <v>c1137</v>
      </c>
      <c r="I1146" s="48"/>
      <c r="J1146" s="2"/>
      <c r="K1146" s="108" t="str">
        <f t="shared" si="65"/>
        <v>r1137</v>
      </c>
      <c r="L1146" s="48"/>
      <c r="M1146" s="2"/>
      <c r="N1146" s="108" t="str">
        <f t="shared" si="63"/>
        <v>p1137</v>
      </c>
      <c r="O1146" s="48"/>
      <c r="P1146" s="97"/>
    </row>
    <row r="1147" spans="1:16" ht="14">
      <c r="A1147" s="37"/>
      <c r="B1147" s="37"/>
      <c r="C1147" s="2"/>
      <c r="D1147" s="108" t="str">
        <f t="shared" si="61"/>
        <v>a1138</v>
      </c>
      <c r="E1147" s="48"/>
      <c r="F1147" s="2"/>
      <c r="G1147" s="2"/>
      <c r="H1147" s="108" t="str">
        <f t="shared" si="62"/>
        <v>c1138</v>
      </c>
      <c r="I1147" s="48"/>
      <c r="J1147" s="2"/>
      <c r="K1147" s="108" t="str">
        <f t="shared" si="65"/>
        <v>r1138</v>
      </c>
      <c r="L1147" s="48"/>
      <c r="M1147" s="2"/>
      <c r="N1147" s="108" t="str">
        <f t="shared" si="63"/>
        <v>p1138</v>
      </c>
      <c r="O1147" s="48"/>
      <c r="P1147" s="97"/>
    </row>
    <row r="1148" spans="1:16" ht="14">
      <c r="A1148" s="37"/>
      <c r="B1148" s="37"/>
      <c r="C1148" s="2"/>
      <c r="D1148" s="108" t="str">
        <f t="shared" si="61"/>
        <v>a1139</v>
      </c>
      <c r="E1148" s="48"/>
      <c r="F1148" s="2"/>
      <c r="G1148" s="2"/>
      <c r="H1148" s="108" t="str">
        <f t="shared" si="62"/>
        <v>c1139</v>
      </c>
      <c r="I1148" s="48"/>
      <c r="J1148" s="2"/>
      <c r="K1148" s="108" t="str">
        <f t="shared" si="65"/>
        <v>r1139</v>
      </c>
      <c r="L1148" s="48"/>
      <c r="M1148" s="2"/>
      <c r="N1148" s="108" t="str">
        <f t="shared" si="63"/>
        <v>p1139</v>
      </c>
      <c r="O1148" s="48"/>
      <c r="P1148" s="97"/>
    </row>
    <row r="1149" spans="1:16" ht="14">
      <c r="A1149" s="37"/>
      <c r="B1149" s="37"/>
      <c r="C1149" s="2"/>
      <c r="D1149" s="108" t="str">
        <f t="shared" si="61"/>
        <v>a1140</v>
      </c>
      <c r="E1149" s="48"/>
      <c r="F1149" s="2"/>
      <c r="G1149" s="2"/>
      <c r="H1149" s="108" t="str">
        <f t="shared" si="62"/>
        <v>c1140</v>
      </c>
      <c r="I1149" s="48"/>
      <c r="J1149" s="2"/>
      <c r="K1149" s="108" t="str">
        <f t="shared" si="65"/>
        <v>r1140</v>
      </c>
      <c r="L1149" s="48"/>
      <c r="M1149" s="2"/>
      <c r="N1149" s="108" t="str">
        <f t="shared" si="63"/>
        <v>p1140</v>
      </c>
      <c r="O1149" s="48"/>
      <c r="P1149" s="97"/>
    </row>
    <row r="1150" spans="1:16" ht="14">
      <c r="A1150" s="37"/>
      <c r="B1150" s="37"/>
      <c r="C1150" s="2"/>
      <c r="D1150" s="108" t="str">
        <f t="shared" si="61"/>
        <v>a1141</v>
      </c>
      <c r="E1150" s="48"/>
      <c r="F1150" s="2"/>
      <c r="G1150" s="2"/>
      <c r="H1150" s="108" t="str">
        <f t="shared" si="62"/>
        <v>c1141</v>
      </c>
      <c r="I1150" s="48"/>
      <c r="J1150" s="2"/>
      <c r="K1150" s="108" t="str">
        <f t="shared" si="65"/>
        <v>r1141</v>
      </c>
      <c r="L1150" s="48"/>
      <c r="M1150" s="2"/>
      <c r="N1150" s="108" t="str">
        <f t="shared" si="63"/>
        <v>p1141</v>
      </c>
      <c r="O1150" s="48"/>
      <c r="P1150" s="97"/>
    </row>
    <row r="1151" spans="1:16" ht="14">
      <c r="A1151" s="37"/>
      <c r="B1151" s="37"/>
      <c r="C1151" s="2"/>
      <c r="D1151" s="108" t="str">
        <f t="shared" si="61"/>
        <v>a1142</v>
      </c>
      <c r="E1151" s="48"/>
      <c r="F1151" s="2"/>
      <c r="G1151" s="2"/>
      <c r="H1151" s="108" t="str">
        <f t="shared" si="62"/>
        <v>c1142</v>
      </c>
      <c r="I1151" s="48"/>
      <c r="J1151" s="2"/>
      <c r="K1151" s="108" t="str">
        <f t="shared" si="65"/>
        <v>r1142</v>
      </c>
      <c r="L1151" s="48"/>
      <c r="M1151" s="2"/>
      <c r="N1151" s="108" t="str">
        <f t="shared" si="63"/>
        <v>p1142</v>
      </c>
      <c r="O1151" s="48"/>
      <c r="P1151" s="97"/>
    </row>
    <row r="1152" spans="1:16" ht="14">
      <c r="A1152" s="37"/>
      <c r="B1152" s="37"/>
      <c r="C1152" s="2"/>
      <c r="D1152" s="108" t="str">
        <f t="shared" si="61"/>
        <v>a1143</v>
      </c>
      <c r="E1152" s="48"/>
      <c r="F1152" s="2"/>
      <c r="G1152" s="2"/>
      <c r="H1152" s="108" t="str">
        <f t="shared" si="62"/>
        <v>c1143</v>
      </c>
      <c r="I1152" s="48"/>
      <c r="J1152" s="2"/>
      <c r="K1152" s="108" t="str">
        <f t="shared" si="65"/>
        <v>r1143</v>
      </c>
      <c r="L1152" s="48"/>
      <c r="M1152" s="2"/>
      <c r="N1152" s="108" t="str">
        <f t="shared" si="63"/>
        <v>p1143</v>
      </c>
      <c r="O1152" s="48"/>
      <c r="P1152" s="97"/>
    </row>
    <row r="1153" spans="1:16" ht="14">
      <c r="A1153" s="37"/>
      <c r="B1153" s="37"/>
      <c r="C1153" s="2"/>
      <c r="D1153" s="108" t="str">
        <f t="shared" si="61"/>
        <v>a1144</v>
      </c>
      <c r="E1153" s="48"/>
      <c r="F1153" s="2"/>
      <c r="G1153" s="2"/>
      <c r="H1153" s="108" t="str">
        <f t="shared" si="62"/>
        <v>c1144</v>
      </c>
      <c r="I1153" s="48"/>
      <c r="J1153" s="2"/>
      <c r="K1153" s="108" t="str">
        <f t="shared" si="65"/>
        <v>r1144</v>
      </c>
      <c r="L1153" s="48"/>
      <c r="M1153" s="2"/>
      <c r="N1153" s="108" t="str">
        <f t="shared" si="63"/>
        <v>p1144</v>
      </c>
      <c r="O1153" s="48"/>
      <c r="P1153" s="97"/>
    </row>
    <row r="1154" spans="1:16" ht="14">
      <c r="A1154" s="37"/>
      <c r="B1154" s="37"/>
      <c r="C1154" s="2"/>
      <c r="D1154" s="108" t="str">
        <f t="shared" si="61"/>
        <v>a1145</v>
      </c>
      <c r="E1154" s="48"/>
      <c r="F1154" s="2"/>
      <c r="G1154" s="2"/>
      <c r="H1154" s="108" t="str">
        <f t="shared" si="62"/>
        <v>c1145</v>
      </c>
      <c r="I1154" s="48"/>
      <c r="J1154" s="2"/>
      <c r="K1154" s="108" t="str">
        <f t="shared" si="65"/>
        <v>r1145</v>
      </c>
      <c r="L1154" s="48"/>
      <c r="M1154" s="2"/>
      <c r="N1154" s="108" t="str">
        <f t="shared" si="63"/>
        <v>p1145</v>
      </c>
      <c r="O1154" s="48"/>
      <c r="P1154" s="97"/>
    </row>
    <row r="1155" spans="1:16" ht="14">
      <c r="A1155" s="37"/>
      <c r="B1155" s="37"/>
      <c r="C1155" s="2"/>
      <c r="D1155" s="108" t="str">
        <f t="shared" si="61"/>
        <v>a1146</v>
      </c>
      <c r="E1155" s="48"/>
      <c r="F1155" s="2"/>
      <c r="G1155" s="2"/>
      <c r="H1155" s="108" t="str">
        <f t="shared" si="62"/>
        <v>c1146</v>
      </c>
      <c r="I1155" s="48"/>
      <c r="J1155" s="2"/>
      <c r="K1155" s="108" t="str">
        <f t="shared" si="65"/>
        <v>r1146</v>
      </c>
      <c r="L1155" s="48"/>
      <c r="M1155" s="2"/>
      <c r="N1155" s="108" t="str">
        <f t="shared" si="63"/>
        <v>p1146</v>
      </c>
      <c r="O1155" s="48"/>
      <c r="P1155" s="97"/>
    </row>
    <row r="1156" spans="1:16" ht="14">
      <c r="A1156" s="37"/>
      <c r="B1156" s="37"/>
      <c r="C1156" s="2"/>
      <c r="D1156" s="108" t="str">
        <f t="shared" si="61"/>
        <v>a1147</v>
      </c>
      <c r="E1156" s="48"/>
      <c r="F1156" s="2"/>
      <c r="G1156" s="2"/>
      <c r="H1156" s="108" t="str">
        <f t="shared" si="62"/>
        <v>c1147</v>
      </c>
      <c r="I1156" s="48"/>
      <c r="J1156" s="2"/>
      <c r="K1156" s="108" t="str">
        <f t="shared" si="65"/>
        <v>r1147</v>
      </c>
      <c r="L1156" s="48"/>
      <c r="M1156" s="2"/>
      <c r="N1156" s="108" t="str">
        <f t="shared" si="63"/>
        <v>p1147</v>
      </c>
      <c r="O1156" s="48"/>
      <c r="P1156" s="97"/>
    </row>
    <row r="1157" spans="1:16" ht="14">
      <c r="A1157" s="37"/>
      <c r="B1157" s="37"/>
      <c r="C1157" s="2"/>
      <c r="D1157" s="108" t="str">
        <f t="shared" si="61"/>
        <v>a1148</v>
      </c>
      <c r="E1157" s="48"/>
      <c r="F1157" s="2"/>
      <c r="G1157" s="2"/>
      <c r="H1157" s="108" t="str">
        <f t="shared" si="62"/>
        <v>c1148</v>
      </c>
      <c r="I1157" s="48"/>
      <c r="J1157" s="2"/>
      <c r="K1157" s="108" t="str">
        <f t="shared" si="65"/>
        <v>r1148</v>
      </c>
      <c r="L1157" s="48"/>
      <c r="M1157" s="2"/>
      <c r="N1157" s="108" t="str">
        <f t="shared" si="63"/>
        <v>p1148</v>
      </c>
      <c r="O1157" s="48"/>
      <c r="P1157" s="97"/>
    </row>
    <row r="1158" spans="1:16" ht="14">
      <c r="A1158" s="37"/>
      <c r="B1158" s="37"/>
      <c r="C1158" s="2"/>
      <c r="D1158" s="108" t="str">
        <f t="shared" si="61"/>
        <v>a1149</v>
      </c>
      <c r="E1158" s="48"/>
      <c r="F1158" s="2"/>
      <c r="G1158" s="2"/>
      <c r="H1158" s="108" t="str">
        <f t="shared" si="62"/>
        <v>c1149</v>
      </c>
      <c r="I1158" s="48"/>
      <c r="J1158" s="2"/>
      <c r="K1158" s="108" t="str">
        <f t="shared" si="65"/>
        <v>r1149</v>
      </c>
      <c r="L1158" s="48"/>
      <c r="M1158" s="2"/>
      <c r="N1158" s="108" t="str">
        <f t="shared" si="63"/>
        <v>p1149</v>
      </c>
      <c r="O1158" s="48"/>
      <c r="P1158" s="97"/>
    </row>
    <row r="1159" spans="1:16" ht="14">
      <c r="A1159" s="37"/>
      <c r="B1159" s="37"/>
      <c r="C1159" s="2"/>
      <c r="D1159" s="108" t="str">
        <f t="shared" si="61"/>
        <v>a1150</v>
      </c>
      <c r="E1159" s="48"/>
      <c r="F1159" s="2"/>
      <c r="G1159" s="2"/>
      <c r="H1159" s="108" t="str">
        <f t="shared" si="62"/>
        <v>c1150</v>
      </c>
      <c r="I1159" s="48"/>
      <c r="J1159" s="2"/>
      <c r="K1159" s="108" t="str">
        <f t="shared" si="65"/>
        <v>r1150</v>
      </c>
      <c r="L1159" s="48"/>
      <c r="M1159" s="2"/>
      <c r="N1159" s="108" t="str">
        <f t="shared" si="63"/>
        <v>p1150</v>
      </c>
      <c r="O1159" s="48"/>
      <c r="P1159" s="97"/>
    </row>
    <row r="1160" spans="1:16" ht="14">
      <c r="A1160" s="37"/>
      <c r="B1160" s="37"/>
      <c r="C1160" s="2"/>
      <c r="D1160" s="108" t="str">
        <f t="shared" si="61"/>
        <v>a1151</v>
      </c>
      <c r="E1160" s="48"/>
      <c r="F1160" s="2"/>
      <c r="G1160" s="2"/>
      <c r="H1160" s="108" t="str">
        <f t="shared" si="62"/>
        <v>c1151</v>
      </c>
      <c r="I1160" s="48"/>
      <c r="J1160" s="2"/>
      <c r="K1160" s="108" t="str">
        <f t="shared" si="65"/>
        <v>r1151</v>
      </c>
      <c r="L1160" s="48"/>
      <c r="M1160" s="2"/>
      <c r="N1160" s="108" t="str">
        <f t="shared" si="63"/>
        <v>p1151</v>
      </c>
      <c r="O1160" s="48"/>
      <c r="P1160" s="97"/>
    </row>
    <row r="1161" spans="1:16" ht="14">
      <c r="A1161" s="37"/>
      <c r="B1161" s="37"/>
      <c r="C1161" s="2"/>
      <c r="D1161" s="108" t="str">
        <f t="shared" si="61"/>
        <v>a1152</v>
      </c>
      <c r="E1161" s="48"/>
      <c r="F1161" s="2"/>
      <c r="G1161" s="2"/>
      <c r="H1161" s="108" t="str">
        <f t="shared" si="62"/>
        <v>c1152</v>
      </c>
      <c r="I1161" s="48"/>
      <c r="J1161" s="2"/>
      <c r="K1161" s="108" t="str">
        <f t="shared" si="65"/>
        <v>r1152</v>
      </c>
      <c r="L1161" s="48"/>
      <c r="M1161" s="2"/>
      <c r="N1161" s="108" t="str">
        <f t="shared" si="63"/>
        <v>p1152</v>
      </c>
      <c r="O1161" s="48"/>
      <c r="P1161" s="97"/>
    </row>
    <row r="1162" spans="1:16" ht="14">
      <c r="A1162" s="37"/>
      <c r="B1162" s="37"/>
      <c r="C1162" s="2"/>
      <c r="D1162" s="108" t="str">
        <f t="shared" si="61"/>
        <v>a1153</v>
      </c>
      <c r="E1162" s="48"/>
      <c r="F1162" s="2"/>
      <c r="G1162" s="2"/>
      <c r="H1162" s="108" t="str">
        <f t="shared" si="62"/>
        <v>c1153</v>
      </c>
      <c r="I1162" s="48"/>
      <c r="J1162" s="2"/>
      <c r="K1162" s="108" t="str">
        <f t="shared" si="65"/>
        <v>r1153</v>
      </c>
      <c r="L1162" s="48"/>
      <c r="M1162" s="2"/>
      <c r="N1162" s="108" t="str">
        <f t="shared" si="63"/>
        <v>p1153</v>
      </c>
      <c r="O1162" s="48"/>
      <c r="P1162" s="97"/>
    </row>
    <row r="1163" spans="1:16" ht="14">
      <c r="A1163" s="37"/>
      <c r="B1163" s="37"/>
      <c r="C1163" s="2"/>
      <c r="D1163" s="108" t="str">
        <f t="shared" ref="D1163:D1226" si="66">"a"&amp;ROW()-9</f>
        <v>a1154</v>
      </c>
      <c r="E1163" s="48"/>
      <c r="F1163" s="2"/>
      <c r="G1163" s="2"/>
      <c r="H1163" s="108" t="str">
        <f t="shared" ref="H1163:H1226" si="67">"c"&amp;ROW()-9</f>
        <v>c1154</v>
      </c>
      <c r="I1163" s="48"/>
      <c r="J1163" s="2"/>
      <c r="K1163" s="108" t="str">
        <f t="shared" si="65"/>
        <v>r1154</v>
      </c>
      <c r="L1163" s="48"/>
      <c r="M1163" s="2"/>
      <c r="N1163" s="108" t="str">
        <f t="shared" ref="N1163:N1226" si="68">"p"&amp;ROW()-9</f>
        <v>p1154</v>
      </c>
      <c r="O1163" s="48"/>
      <c r="P1163" s="97"/>
    </row>
    <row r="1164" spans="1:16" ht="14">
      <c r="A1164" s="37"/>
      <c r="B1164" s="37"/>
      <c r="C1164" s="2"/>
      <c r="D1164" s="108" t="str">
        <f t="shared" si="66"/>
        <v>a1155</v>
      </c>
      <c r="E1164" s="48"/>
      <c r="F1164" s="2"/>
      <c r="G1164" s="2"/>
      <c r="H1164" s="108" t="str">
        <f t="shared" si="67"/>
        <v>c1155</v>
      </c>
      <c r="I1164" s="48"/>
      <c r="J1164" s="2"/>
      <c r="K1164" s="108" t="str">
        <f t="shared" si="65"/>
        <v>r1155</v>
      </c>
      <c r="L1164" s="48"/>
      <c r="M1164" s="2"/>
      <c r="N1164" s="108" t="str">
        <f t="shared" si="68"/>
        <v>p1155</v>
      </c>
      <c r="O1164" s="48"/>
      <c r="P1164" s="97"/>
    </row>
    <row r="1165" spans="1:16" ht="14">
      <c r="A1165" s="37"/>
      <c r="B1165" s="37"/>
      <c r="C1165" s="2"/>
      <c r="D1165" s="108" t="str">
        <f t="shared" si="66"/>
        <v>a1156</v>
      </c>
      <c r="E1165" s="48"/>
      <c r="F1165" s="2"/>
      <c r="G1165" s="2"/>
      <c r="H1165" s="108" t="str">
        <f t="shared" si="67"/>
        <v>c1156</v>
      </c>
      <c r="I1165" s="48"/>
      <c r="J1165" s="2"/>
      <c r="K1165" s="108" t="str">
        <f t="shared" si="65"/>
        <v>r1156</v>
      </c>
      <c r="L1165" s="48"/>
      <c r="M1165" s="2"/>
      <c r="N1165" s="108" t="str">
        <f t="shared" si="68"/>
        <v>p1156</v>
      </c>
      <c r="O1165" s="48"/>
      <c r="P1165" s="97"/>
    </row>
    <row r="1166" spans="1:16" ht="14">
      <c r="A1166" s="37"/>
      <c r="B1166" s="37"/>
      <c r="C1166" s="2"/>
      <c r="D1166" s="108" t="str">
        <f t="shared" si="66"/>
        <v>a1157</v>
      </c>
      <c r="E1166" s="48"/>
      <c r="F1166" s="2"/>
      <c r="G1166" s="2"/>
      <c r="H1166" s="108" t="str">
        <f t="shared" si="67"/>
        <v>c1157</v>
      </c>
      <c r="I1166" s="48"/>
      <c r="J1166" s="2"/>
      <c r="K1166" s="108" t="str">
        <f t="shared" si="65"/>
        <v>r1157</v>
      </c>
      <c r="L1166" s="48"/>
      <c r="M1166" s="2"/>
      <c r="N1166" s="108" t="str">
        <f t="shared" si="68"/>
        <v>p1157</v>
      </c>
      <c r="O1166" s="48"/>
      <c r="P1166" s="97"/>
    </row>
    <row r="1167" spans="1:16" ht="14">
      <c r="A1167" s="37"/>
      <c r="B1167" s="37"/>
      <c r="C1167" s="2"/>
      <c r="D1167" s="108" t="str">
        <f t="shared" si="66"/>
        <v>a1158</v>
      </c>
      <c r="E1167" s="48"/>
      <c r="F1167" s="2"/>
      <c r="G1167" s="2"/>
      <c r="H1167" s="108" t="str">
        <f t="shared" si="67"/>
        <v>c1158</v>
      </c>
      <c r="I1167" s="48"/>
      <c r="J1167" s="2"/>
      <c r="K1167" s="108" t="str">
        <f t="shared" si="65"/>
        <v>r1158</v>
      </c>
      <c r="L1167" s="48"/>
      <c r="M1167" s="2"/>
      <c r="N1167" s="108" t="str">
        <f t="shared" si="68"/>
        <v>p1158</v>
      </c>
      <c r="O1167" s="48"/>
      <c r="P1167" s="97"/>
    </row>
    <row r="1168" spans="1:16" ht="14">
      <c r="A1168" s="37"/>
      <c r="B1168" s="37"/>
      <c r="C1168" s="2"/>
      <c r="D1168" s="108" t="str">
        <f t="shared" si="66"/>
        <v>a1159</v>
      </c>
      <c r="E1168" s="48"/>
      <c r="F1168" s="2"/>
      <c r="G1168" s="2"/>
      <c r="H1168" s="108" t="str">
        <f t="shared" si="67"/>
        <v>c1159</v>
      </c>
      <c r="I1168" s="48"/>
      <c r="J1168" s="2"/>
      <c r="K1168" s="108" t="str">
        <f t="shared" si="65"/>
        <v>r1159</v>
      </c>
      <c r="L1168" s="48"/>
      <c r="M1168" s="2"/>
      <c r="N1168" s="108" t="str">
        <f t="shared" si="68"/>
        <v>p1159</v>
      </c>
      <c r="O1168" s="48"/>
      <c r="P1168" s="97"/>
    </row>
    <row r="1169" spans="1:16" ht="14">
      <c r="A1169" s="37"/>
      <c r="B1169" s="37"/>
      <c r="C1169" s="2"/>
      <c r="D1169" s="108" t="str">
        <f t="shared" si="66"/>
        <v>a1160</v>
      </c>
      <c r="E1169" s="48"/>
      <c r="F1169" s="2"/>
      <c r="G1169" s="2"/>
      <c r="H1169" s="108" t="str">
        <f t="shared" si="67"/>
        <v>c1160</v>
      </c>
      <c r="I1169" s="48"/>
      <c r="J1169" s="2"/>
      <c r="K1169" s="108" t="str">
        <f t="shared" si="65"/>
        <v>r1160</v>
      </c>
      <c r="L1169" s="48"/>
      <c r="M1169" s="2"/>
      <c r="N1169" s="108" t="str">
        <f t="shared" si="68"/>
        <v>p1160</v>
      </c>
      <c r="O1169" s="48"/>
      <c r="P1169" s="97"/>
    </row>
    <row r="1170" spans="1:16" ht="14">
      <c r="A1170" s="37"/>
      <c r="B1170" s="37"/>
      <c r="C1170" s="2"/>
      <c r="D1170" s="108" t="str">
        <f t="shared" si="66"/>
        <v>a1161</v>
      </c>
      <c r="E1170" s="48"/>
      <c r="F1170" s="2"/>
      <c r="G1170" s="2"/>
      <c r="H1170" s="108" t="str">
        <f t="shared" si="67"/>
        <v>c1161</v>
      </c>
      <c r="I1170" s="48"/>
      <c r="J1170" s="2"/>
      <c r="K1170" s="108" t="str">
        <f t="shared" si="65"/>
        <v>r1161</v>
      </c>
      <c r="L1170" s="48"/>
      <c r="M1170" s="2"/>
      <c r="N1170" s="108" t="str">
        <f t="shared" si="68"/>
        <v>p1161</v>
      </c>
      <c r="O1170" s="48"/>
      <c r="P1170" s="97"/>
    </row>
    <row r="1171" spans="1:16" ht="14">
      <c r="A1171" s="37"/>
      <c r="B1171" s="37"/>
      <c r="C1171" s="2"/>
      <c r="D1171" s="108" t="str">
        <f t="shared" si="66"/>
        <v>a1162</v>
      </c>
      <c r="E1171" s="48"/>
      <c r="F1171" s="2"/>
      <c r="G1171" s="2"/>
      <c r="H1171" s="108" t="str">
        <f t="shared" si="67"/>
        <v>c1162</v>
      </c>
      <c r="I1171" s="48"/>
      <c r="J1171" s="2"/>
      <c r="K1171" s="108" t="str">
        <f t="shared" si="65"/>
        <v>r1162</v>
      </c>
      <c r="L1171" s="48"/>
      <c r="M1171" s="2"/>
      <c r="N1171" s="108" t="str">
        <f t="shared" si="68"/>
        <v>p1162</v>
      </c>
      <c r="O1171" s="48"/>
      <c r="P1171" s="97"/>
    </row>
    <row r="1172" spans="1:16" ht="14">
      <c r="A1172" s="37"/>
      <c r="B1172" s="37"/>
      <c r="C1172" s="2"/>
      <c r="D1172" s="108" t="str">
        <f t="shared" si="66"/>
        <v>a1163</v>
      </c>
      <c r="E1172" s="48"/>
      <c r="F1172" s="2"/>
      <c r="G1172" s="2"/>
      <c r="H1172" s="108" t="str">
        <f t="shared" si="67"/>
        <v>c1163</v>
      </c>
      <c r="I1172" s="48"/>
      <c r="J1172" s="2"/>
      <c r="K1172" s="108" t="str">
        <f t="shared" si="65"/>
        <v>r1163</v>
      </c>
      <c r="L1172" s="48"/>
      <c r="M1172" s="2"/>
      <c r="N1172" s="108" t="str">
        <f t="shared" si="68"/>
        <v>p1163</v>
      </c>
      <c r="O1172" s="48"/>
      <c r="P1172" s="97"/>
    </row>
    <row r="1173" spans="1:16" ht="14">
      <c r="A1173" s="37"/>
      <c r="B1173" s="37"/>
      <c r="C1173" s="2"/>
      <c r="D1173" s="108" t="str">
        <f t="shared" si="66"/>
        <v>a1164</v>
      </c>
      <c r="E1173" s="48"/>
      <c r="F1173" s="2"/>
      <c r="G1173" s="2"/>
      <c r="H1173" s="108" t="str">
        <f t="shared" si="67"/>
        <v>c1164</v>
      </c>
      <c r="I1173" s="48"/>
      <c r="J1173" s="2"/>
      <c r="K1173" s="108" t="str">
        <f t="shared" si="65"/>
        <v>r1164</v>
      </c>
      <c r="L1173" s="48"/>
      <c r="M1173" s="2"/>
      <c r="N1173" s="108" t="str">
        <f t="shared" si="68"/>
        <v>p1164</v>
      </c>
      <c r="O1173" s="48"/>
      <c r="P1173" s="97"/>
    </row>
    <row r="1174" spans="1:16" ht="14">
      <c r="A1174" s="37"/>
      <c r="B1174" s="37"/>
      <c r="C1174" s="2"/>
      <c r="D1174" s="108" t="str">
        <f t="shared" si="66"/>
        <v>a1165</v>
      </c>
      <c r="E1174" s="48"/>
      <c r="F1174" s="2"/>
      <c r="G1174" s="2"/>
      <c r="H1174" s="108" t="str">
        <f t="shared" si="67"/>
        <v>c1165</v>
      </c>
      <c r="I1174" s="48"/>
      <c r="J1174" s="2"/>
      <c r="K1174" s="108" t="str">
        <f t="shared" si="65"/>
        <v>r1165</v>
      </c>
      <c r="L1174" s="48"/>
      <c r="M1174" s="2"/>
      <c r="N1174" s="108" t="str">
        <f t="shared" si="68"/>
        <v>p1165</v>
      </c>
      <c r="O1174" s="48"/>
      <c r="P1174" s="97"/>
    </row>
    <row r="1175" spans="1:16" ht="14">
      <c r="A1175" s="37"/>
      <c r="B1175" s="37"/>
      <c r="C1175" s="2"/>
      <c r="D1175" s="108" t="str">
        <f t="shared" si="66"/>
        <v>a1166</v>
      </c>
      <c r="E1175" s="48"/>
      <c r="F1175" s="2"/>
      <c r="G1175" s="2"/>
      <c r="H1175" s="108" t="str">
        <f t="shared" si="67"/>
        <v>c1166</v>
      </c>
      <c r="I1175" s="48"/>
      <c r="J1175" s="2"/>
      <c r="K1175" s="108" t="str">
        <f t="shared" si="65"/>
        <v>r1166</v>
      </c>
      <c r="L1175" s="48"/>
      <c r="M1175" s="2"/>
      <c r="N1175" s="108" t="str">
        <f t="shared" si="68"/>
        <v>p1166</v>
      </c>
      <c r="O1175" s="48"/>
      <c r="P1175" s="97"/>
    </row>
    <row r="1176" spans="1:16" ht="14">
      <c r="A1176" s="37"/>
      <c r="B1176" s="37"/>
      <c r="C1176" s="2"/>
      <c r="D1176" s="108" t="str">
        <f t="shared" si="66"/>
        <v>a1167</v>
      </c>
      <c r="E1176" s="48"/>
      <c r="F1176" s="2"/>
      <c r="G1176" s="2"/>
      <c r="H1176" s="108" t="str">
        <f t="shared" si="67"/>
        <v>c1167</v>
      </c>
      <c r="I1176" s="48"/>
      <c r="J1176" s="2"/>
      <c r="K1176" s="108" t="str">
        <f t="shared" si="65"/>
        <v>r1167</v>
      </c>
      <c r="L1176" s="48"/>
      <c r="M1176" s="2"/>
      <c r="N1176" s="108" t="str">
        <f t="shared" si="68"/>
        <v>p1167</v>
      </c>
      <c r="O1176" s="48"/>
      <c r="P1176" s="97"/>
    </row>
    <row r="1177" spans="1:16" ht="14">
      <c r="A1177" s="37"/>
      <c r="B1177" s="37"/>
      <c r="C1177" s="2"/>
      <c r="D1177" s="108" t="str">
        <f t="shared" si="66"/>
        <v>a1168</v>
      </c>
      <c r="E1177" s="48"/>
      <c r="F1177" s="2"/>
      <c r="G1177" s="2"/>
      <c r="H1177" s="108" t="str">
        <f t="shared" si="67"/>
        <v>c1168</v>
      </c>
      <c r="I1177" s="48"/>
      <c r="J1177" s="2"/>
      <c r="K1177" s="108" t="str">
        <f t="shared" si="65"/>
        <v>r1168</v>
      </c>
      <c r="L1177" s="48"/>
      <c r="M1177" s="2"/>
      <c r="N1177" s="108" t="str">
        <f t="shared" si="68"/>
        <v>p1168</v>
      </c>
      <c r="O1177" s="48"/>
      <c r="P1177" s="97"/>
    </row>
    <row r="1178" spans="1:16" ht="14">
      <c r="A1178" s="37"/>
      <c r="B1178" s="37"/>
      <c r="C1178" s="2"/>
      <c r="D1178" s="108" t="str">
        <f t="shared" si="66"/>
        <v>a1169</v>
      </c>
      <c r="E1178" s="48"/>
      <c r="F1178" s="2"/>
      <c r="G1178" s="2"/>
      <c r="H1178" s="108" t="str">
        <f t="shared" si="67"/>
        <v>c1169</v>
      </c>
      <c r="I1178" s="48"/>
      <c r="J1178" s="2"/>
      <c r="K1178" s="108" t="str">
        <f t="shared" si="65"/>
        <v>r1169</v>
      </c>
      <c r="L1178" s="48"/>
      <c r="M1178" s="2"/>
      <c r="N1178" s="108" t="str">
        <f t="shared" si="68"/>
        <v>p1169</v>
      </c>
      <c r="O1178" s="48"/>
      <c r="P1178" s="97"/>
    </row>
    <row r="1179" spans="1:16" ht="14">
      <c r="A1179" s="37"/>
      <c r="B1179" s="37"/>
      <c r="C1179" s="2"/>
      <c r="D1179" s="108" t="str">
        <f t="shared" si="66"/>
        <v>a1170</v>
      </c>
      <c r="E1179" s="48"/>
      <c r="F1179" s="2"/>
      <c r="G1179" s="2"/>
      <c r="H1179" s="108" t="str">
        <f t="shared" si="67"/>
        <v>c1170</v>
      </c>
      <c r="I1179" s="48"/>
      <c r="J1179" s="2"/>
      <c r="K1179" s="108" t="str">
        <f t="shared" si="65"/>
        <v>r1170</v>
      </c>
      <c r="L1179" s="48"/>
      <c r="M1179" s="2"/>
      <c r="N1179" s="108" t="str">
        <f t="shared" si="68"/>
        <v>p1170</v>
      </c>
      <c r="O1179" s="48"/>
      <c r="P1179" s="97"/>
    </row>
    <row r="1180" spans="1:16" ht="14">
      <c r="A1180" s="37"/>
      <c r="B1180" s="37"/>
      <c r="C1180" s="2"/>
      <c r="D1180" s="108" t="str">
        <f t="shared" si="66"/>
        <v>a1171</v>
      </c>
      <c r="E1180" s="48"/>
      <c r="F1180" s="2"/>
      <c r="G1180" s="2"/>
      <c r="H1180" s="108" t="str">
        <f t="shared" si="67"/>
        <v>c1171</v>
      </c>
      <c r="I1180" s="48"/>
      <c r="J1180" s="2"/>
      <c r="K1180" s="108" t="str">
        <f t="shared" si="65"/>
        <v>r1171</v>
      </c>
      <c r="L1180" s="48"/>
      <c r="M1180" s="2"/>
      <c r="N1180" s="108" t="str">
        <f t="shared" si="68"/>
        <v>p1171</v>
      </c>
      <c r="O1180" s="48"/>
      <c r="P1180" s="97"/>
    </row>
    <row r="1181" spans="1:16" ht="14">
      <c r="A1181" s="37"/>
      <c r="B1181" s="37"/>
      <c r="C1181" s="2"/>
      <c r="D1181" s="108" t="str">
        <f t="shared" si="66"/>
        <v>a1172</v>
      </c>
      <c r="E1181" s="48"/>
      <c r="F1181" s="2"/>
      <c r="G1181" s="2"/>
      <c r="H1181" s="108" t="str">
        <f t="shared" si="67"/>
        <v>c1172</v>
      </c>
      <c r="I1181" s="48"/>
      <c r="J1181" s="2"/>
      <c r="K1181" s="108" t="str">
        <f t="shared" si="65"/>
        <v>r1172</v>
      </c>
      <c r="L1181" s="48"/>
      <c r="M1181" s="2"/>
      <c r="N1181" s="108" t="str">
        <f t="shared" si="68"/>
        <v>p1172</v>
      </c>
      <c r="O1181" s="48"/>
      <c r="P1181" s="97"/>
    </row>
    <row r="1182" spans="1:16" ht="14">
      <c r="A1182" s="37"/>
      <c r="B1182" s="37"/>
      <c r="C1182" s="2"/>
      <c r="D1182" s="108" t="str">
        <f t="shared" si="66"/>
        <v>a1173</v>
      </c>
      <c r="E1182" s="48"/>
      <c r="F1182" s="2"/>
      <c r="G1182" s="2"/>
      <c r="H1182" s="108" t="str">
        <f t="shared" si="67"/>
        <v>c1173</v>
      </c>
      <c r="I1182" s="48"/>
      <c r="J1182" s="2"/>
      <c r="K1182" s="108" t="str">
        <f t="shared" si="65"/>
        <v>r1173</v>
      </c>
      <c r="L1182" s="48"/>
      <c r="M1182" s="2"/>
      <c r="N1182" s="108" t="str">
        <f t="shared" si="68"/>
        <v>p1173</v>
      </c>
      <c r="O1182" s="48"/>
      <c r="P1182" s="97"/>
    </row>
    <row r="1183" spans="1:16" ht="14">
      <c r="A1183" s="37"/>
      <c r="B1183" s="37"/>
      <c r="C1183" s="2"/>
      <c r="D1183" s="108" t="str">
        <f t="shared" si="66"/>
        <v>a1174</v>
      </c>
      <c r="E1183" s="48"/>
      <c r="F1183" s="2"/>
      <c r="G1183" s="2"/>
      <c r="H1183" s="108" t="str">
        <f t="shared" si="67"/>
        <v>c1174</v>
      </c>
      <c r="I1183" s="48"/>
      <c r="J1183" s="2"/>
      <c r="K1183" s="108" t="str">
        <f t="shared" si="65"/>
        <v>r1174</v>
      </c>
      <c r="L1183" s="48"/>
      <c r="M1183" s="2"/>
      <c r="N1183" s="108" t="str">
        <f t="shared" si="68"/>
        <v>p1174</v>
      </c>
      <c r="O1183" s="48"/>
      <c r="P1183" s="97"/>
    </row>
    <row r="1184" spans="1:16" ht="14">
      <c r="A1184" s="37"/>
      <c r="B1184" s="37"/>
      <c r="C1184" s="2"/>
      <c r="D1184" s="108" t="str">
        <f t="shared" si="66"/>
        <v>a1175</v>
      </c>
      <c r="E1184" s="48"/>
      <c r="F1184" s="2"/>
      <c r="G1184" s="2"/>
      <c r="H1184" s="108" t="str">
        <f t="shared" si="67"/>
        <v>c1175</v>
      </c>
      <c r="I1184" s="48"/>
      <c r="J1184" s="2"/>
      <c r="K1184" s="108" t="str">
        <f t="shared" si="65"/>
        <v>r1175</v>
      </c>
      <c r="L1184" s="48"/>
      <c r="M1184" s="2"/>
      <c r="N1184" s="108" t="str">
        <f t="shared" si="68"/>
        <v>p1175</v>
      </c>
      <c r="O1184" s="48"/>
      <c r="P1184" s="97"/>
    </row>
    <row r="1185" spans="1:16" ht="14">
      <c r="A1185" s="37"/>
      <c r="B1185" s="37"/>
      <c r="C1185" s="2"/>
      <c r="D1185" s="108" t="str">
        <f t="shared" si="66"/>
        <v>a1176</v>
      </c>
      <c r="E1185" s="48"/>
      <c r="F1185" s="2"/>
      <c r="G1185" s="2"/>
      <c r="H1185" s="108" t="str">
        <f t="shared" si="67"/>
        <v>c1176</v>
      </c>
      <c r="I1185" s="48"/>
      <c r="J1185" s="2"/>
      <c r="K1185" s="108" t="str">
        <f t="shared" si="65"/>
        <v>r1176</v>
      </c>
      <c r="L1185" s="48"/>
      <c r="M1185" s="2"/>
      <c r="N1185" s="108" t="str">
        <f t="shared" si="68"/>
        <v>p1176</v>
      </c>
      <c r="O1185" s="48"/>
      <c r="P1185" s="97"/>
    </row>
    <row r="1186" spans="1:16" ht="14">
      <c r="A1186" s="37"/>
      <c r="B1186" s="37"/>
      <c r="C1186" s="2"/>
      <c r="D1186" s="108" t="str">
        <f t="shared" si="66"/>
        <v>a1177</v>
      </c>
      <c r="E1186" s="48"/>
      <c r="F1186" s="2"/>
      <c r="G1186" s="2"/>
      <c r="H1186" s="108" t="str">
        <f t="shared" si="67"/>
        <v>c1177</v>
      </c>
      <c r="I1186" s="48"/>
      <c r="J1186" s="2"/>
      <c r="K1186" s="108" t="str">
        <f t="shared" si="65"/>
        <v>r1177</v>
      </c>
      <c r="L1186" s="48"/>
      <c r="M1186" s="2"/>
      <c r="N1186" s="108" t="str">
        <f t="shared" si="68"/>
        <v>p1177</v>
      </c>
      <c r="O1186" s="48"/>
      <c r="P1186" s="97"/>
    </row>
    <row r="1187" spans="1:16" ht="14">
      <c r="A1187" s="37"/>
      <c r="B1187" s="37"/>
      <c r="C1187" s="2"/>
      <c r="D1187" s="108" t="str">
        <f t="shared" si="66"/>
        <v>a1178</v>
      </c>
      <c r="E1187" s="48"/>
      <c r="F1187" s="2"/>
      <c r="G1187" s="2"/>
      <c r="H1187" s="108" t="str">
        <f t="shared" si="67"/>
        <v>c1178</v>
      </c>
      <c r="I1187" s="48"/>
      <c r="J1187" s="2"/>
      <c r="K1187" s="108" t="str">
        <f t="shared" si="65"/>
        <v>r1178</v>
      </c>
      <c r="L1187" s="48"/>
      <c r="M1187" s="2"/>
      <c r="N1187" s="108" t="str">
        <f t="shared" si="68"/>
        <v>p1178</v>
      </c>
      <c r="O1187" s="48"/>
      <c r="P1187" s="97"/>
    </row>
    <row r="1188" spans="1:16" ht="14">
      <c r="A1188" s="37"/>
      <c r="B1188" s="37"/>
      <c r="C1188" s="2"/>
      <c r="D1188" s="108" t="str">
        <f t="shared" si="66"/>
        <v>a1179</v>
      </c>
      <c r="E1188" s="48"/>
      <c r="F1188" s="2"/>
      <c r="G1188" s="2"/>
      <c r="H1188" s="108" t="str">
        <f t="shared" si="67"/>
        <v>c1179</v>
      </c>
      <c r="I1188" s="48"/>
      <c r="J1188" s="2"/>
      <c r="K1188" s="108" t="str">
        <f t="shared" si="65"/>
        <v>r1179</v>
      </c>
      <c r="L1188" s="48"/>
      <c r="M1188" s="2"/>
      <c r="N1188" s="108" t="str">
        <f t="shared" si="68"/>
        <v>p1179</v>
      </c>
      <c r="O1188" s="48"/>
      <c r="P1188" s="97"/>
    </row>
    <row r="1189" spans="1:16" ht="14">
      <c r="A1189" s="37"/>
      <c r="B1189" s="37"/>
      <c r="C1189" s="2"/>
      <c r="D1189" s="108" t="str">
        <f t="shared" si="66"/>
        <v>a1180</v>
      </c>
      <c r="E1189" s="48"/>
      <c r="F1189" s="2"/>
      <c r="G1189" s="2"/>
      <c r="H1189" s="108" t="str">
        <f t="shared" si="67"/>
        <v>c1180</v>
      </c>
      <c r="I1189" s="48"/>
      <c r="J1189" s="2"/>
      <c r="K1189" s="108" t="str">
        <f t="shared" si="65"/>
        <v>r1180</v>
      </c>
      <c r="L1189" s="48"/>
      <c r="M1189" s="2"/>
      <c r="N1189" s="108" t="str">
        <f t="shared" si="68"/>
        <v>p1180</v>
      </c>
      <c r="O1189" s="48"/>
      <c r="P1189" s="97"/>
    </row>
    <row r="1190" spans="1:16" ht="14">
      <c r="A1190" s="37"/>
      <c r="B1190" s="37"/>
      <c r="C1190" s="2"/>
      <c r="D1190" s="108" t="str">
        <f t="shared" si="66"/>
        <v>a1181</v>
      </c>
      <c r="E1190" s="48"/>
      <c r="F1190" s="2"/>
      <c r="G1190" s="2"/>
      <c r="H1190" s="108" t="str">
        <f t="shared" si="67"/>
        <v>c1181</v>
      </c>
      <c r="I1190" s="48"/>
      <c r="J1190" s="2"/>
      <c r="K1190" s="108" t="str">
        <f t="shared" si="65"/>
        <v>r1181</v>
      </c>
      <c r="L1190" s="48"/>
      <c r="M1190" s="2"/>
      <c r="N1190" s="108" t="str">
        <f t="shared" si="68"/>
        <v>p1181</v>
      </c>
      <c r="O1190" s="48"/>
      <c r="P1190" s="97"/>
    </row>
    <row r="1191" spans="1:16" ht="14">
      <c r="A1191" s="37"/>
      <c r="B1191" s="37"/>
      <c r="C1191" s="2"/>
      <c r="D1191" s="108" t="str">
        <f t="shared" si="66"/>
        <v>a1182</v>
      </c>
      <c r="E1191" s="48"/>
      <c r="F1191" s="2"/>
      <c r="G1191" s="2"/>
      <c r="H1191" s="108" t="str">
        <f t="shared" si="67"/>
        <v>c1182</v>
      </c>
      <c r="I1191" s="48"/>
      <c r="J1191" s="2"/>
      <c r="K1191" s="108" t="str">
        <f t="shared" si="65"/>
        <v>r1182</v>
      </c>
      <c r="L1191" s="48"/>
      <c r="M1191" s="2"/>
      <c r="N1191" s="108" t="str">
        <f t="shared" si="68"/>
        <v>p1182</v>
      </c>
      <c r="O1191" s="48"/>
      <c r="P1191" s="97"/>
    </row>
    <row r="1192" spans="1:16" ht="14">
      <c r="A1192" s="37"/>
      <c r="B1192" s="37"/>
      <c r="C1192" s="2"/>
      <c r="D1192" s="108" t="str">
        <f t="shared" si="66"/>
        <v>a1183</v>
      </c>
      <c r="E1192" s="48"/>
      <c r="F1192" s="2"/>
      <c r="G1192" s="2"/>
      <c r="H1192" s="108" t="str">
        <f t="shared" si="67"/>
        <v>c1183</v>
      </c>
      <c r="I1192" s="48"/>
      <c r="J1192" s="2"/>
      <c r="K1192" s="108" t="str">
        <f t="shared" si="65"/>
        <v>r1183</v>
      </c>
      <c r="L1192" s="48"/>
      <c r="M1192" s="2"/>
      <c r="N1192" s="108" t="str">
        <f t="shared" si="68"/>
        <v>p1183</v>
      </c>
      <c r="O1192" s="48"/>
      <c r="P1192" s="97"/>
    </row>
    <row r="1193" spans="1:16" ht="14">
      <c r="A1193" s="37"/>
      <c r="B1193" s="37"/>
      <c r="C1193" s="2"/>
      <c r="D1193" s="108" t="str">
        <f t="shared" si="66"/>
        <v>a1184</v>
      </c>
      <c r="E1193" s="48"/>
      <c r="F1193" s="2"/>
      <c r="G1193" s="2"/>
      <c r="H1193" s="108" t="str">
        <f t="shared" si="67"/>
        <v>c1184</v>
      </c>
      <c r="I1193" s="48"/>
      <c r="J1193" s="2"/>
      <c r="K1193" s="108" t="str">
        <f t="shared" si="65"/>
        <v>r1184</v>
      </c>
      <c r="L1193" s="48"/>
      <c r="M1193" s="2"/>
      <c r="N1193" s="108" t="str">
        <f t="shared" si="68"/>
        <v>p1184</v>
      </c>
      <c r="O1193" s="48"/>
      <c r="P1193" s="97"/>
    </row>
    <row r="1194" spans="1:16" ht="14">
      <c r="A1194" s="37"/>
      <c r="B1194" s="37"/>
      <c r="C1194" s="2"/>
      <c r="D1194" s="108" t="str">
        <f t="shared" si="66"/>
        <v>a1185</v>
      </c>
      <c r="E1194" s="48"/>
      <c r="F1194" s="2"/>
      <c r="G1194" s="2"/>
      <c r="H1194" s="108" t="str">
        <f t="shared" si="67"/>
        <v>c1185</v>
      </c>
      <c r="I1194" s="48"/>
      <c r="J1194" s="2"/>
      <c r="K1194" s="108" t="str">
        <f t="shared" si="65"/>
        <v>r1185</v>
      </c>
      <c r="L1194" s="48"/>
      <c r="M1194" s="2"/>
      <c r="N1194" s="108" t="str">
        <f t="shared" si="68"/>
        <v>p1185</v>
      </c>
      <c r="O1194" s="48"/>
      <c r="P1194" s="97"/>
    </row>
    <row r="1195" spans="1:16" ht="14">
      <c r="A1195" s="37"/>
      <c r="B1195" s="37"/>
      <c r="C1195" s="2"/>
      <c r="D1195" s="108" t="str">
        <f t="shared" si="66"/>
        <v>a1186</v>
      </c>
      <c r="E1195" s="48"/>
      <c r="F1195" s="2"/>
      <c r="G1195" s="2"/>
      <c r="H1195" s="108" t="str">
        <f t="shared" si="67"/>
        <v>c1186</v>
      </c>
      <c r="I1195" s="48"/>
      <c r="J1195" s="2"/>
      <c r="K1195" s="108" t="str">
        <f t="shared" si="65"/>
        <v>r1186</v>
      </c>
      <c r="L1195" s="48"/>
      <c r="M1195" s="2"/>
      <c r="N1195" s="108" t="str">
        <f t="shared" si="68"/>
        <v>p1186</v>
      </c>
      <c r="O1195" s="48"/>
      <c r="P1195" s="97"/>
    </row>
    <row r="1196" spans="1:16" ht="14">
      <c r="A1196" s="37"/>
      <c r="B1196" s="37"/>
      <c r="C1196" s="2"/>
      <c r="D1196" s="108" t="str">
        <f t="shared" si="66"/>
        <v>a1187</v>
      </c>
      <c r="E1196" s="48"/>
      <c r="F1196" s="2"/>
      <c r="G1196" s="2"/>
      <c r="H1196" s="108" t="str">
        <f t="shared" si="67"/>
        <v>c1187</v>
      </c>
      <c r="I1196" s="48"/>
      <c r="J1196" s="2"/>
      <c r="K1196" s="108" t="str">
        <f t="shared" si="65"/>
        <v>r1187</v>
      </c>
      <c r="L1196" s="48"/>
      <c r="M1196" s="2"/>
      <c r="N1196" s="108" t="str">
        <f t="shared" si="68"/>
        <v>p1187</v>
      </c>
      <c r="O1196" s="48"/>
      <c r="P1196" s="97"/>
    </row>
    <row r="1197" spans="1:16" ht="14">
      <c r="A1197" s="37"/>
      <c r="B1197" s="37"/>
      <c r="C1197" s="2"/>
      <c r="D1197" s="108" t="str">
        <f t="shared" si="66"/>
        <v>a1188</v>
      </c>
      <c r="E1197" s="48"/>
      <c r="F1197" s="2"/>
      <c r="G1197" s="2"/>
      <c r="H1197" s="108" t="str">
        <f t="shared" si="67"/>
        <v>c1188</v>
      </c>
      <c r="I1197" s="48"/>
      <c r="J1197" s="2"/>
      <c r="K1197" s="108" t="str">
        <f t="shared" si="65"/>
        <v>r1188</v>
      </c>
      <c r="L1197" s="48"/>
      <c r="M1197" s="2"/>
      <c r="N1197" s="108" t="str">
        <f t="shared" si="68"/>
        <v>p1188</v>
      </c>
      <c r="O1197" s="48"/>
      <c r="P1197" s="97"/>
    </row>
    <row r="1198" spans="1:16" ht="14">
      <c r="A1198" s="37"/>
      <c r="B1198" s="37"/>
      <c r="C1198" s="2"/>
      <c r="D1198" s="108" t="str">
        <f t="shared" si="66"/>
        <v>a1189</v>
      </c>
      <c r="E1198" s="48"/>
      <c r="F1198" s="2"/>
      <c r="G1198" s="2"/>
      <c r="H1198" s="108" t="str">
        <f t="shared" si="67"/>
        <v>c1189</v>
      </c>
      <c r="I1198" s="48"/>
      <c r="J1198" s="2"/>
      <c r="K1198" s="108" t="str">
        <f t="shared" si="65"/>
        <v>r1189</v>
      </c>
      <c r="L1198" s="48"/>
      <c r="M1198" s="2"/>
      <c r="N1198" s="108" t="str">
        <f t="shared" si="68"/>
        <v>p1189</v>
      </c>
      <c r="O1198" s="48"/>
      <c r="P1198" s="97"/>
    </row>
    <row r="1199" spans="1:16" ht="14">
      <c r="A1199" s="37"/>
      <c r="B1199" s="37"/>
      <c r="C1199" s="2"/>
      <c r="D1199" s="108" t="str">
        <f t="shared" si="66"/>
        <v>a1190</v>
      </c>
      <c r="E1199" s="48"/>
      <c r="F1199" s="2"/>
      <c r="G1199" s="2"/>
      <c r="H1199" s="108" t="str">
        <f t="shared" si="67"/>
        <v>c1190</v>
      </c>
      <c r="I1199" s="48"/>
      <c r="J1199" s="2"/>
      <c r="K1199" s="108" t="str">
        <f t="shared" si="65"/>
        <v>r1190</v>
      </c>
      <c r="L1199" s="48"/>
      <c r="M1199" s="2"/>
      <c r="N1199" s="108" t="str">
        <f t="shared" si="68"/>
        <v>p1190</v>
      </c>
      <c r="O1199" s="48"/>
      <c r="P1199" s="97"/>
    </row>
    <row r="1200" spans="1:16" ht="14">
      <c r="A1200" s="37"/>
      <c r="B1200" s="37"/>
      <c r="C1200" s="2"/>
      <c r="D1200" s="108" t="str">
        <f t="shared" si="66"/>
        <v>a1191</v>
      </c>
      <c r="E1200" s="48"/>
      <c r="F1200" s="2"/>
      <c r="G1200" s="2"/>
      <c r="H1200" s="108" t="str">
        <f t="shared" si="67"/>
        <v>c1191</v>
      </c>
      <c r="I1200" s="48"/>
      <c r="J1200" s="2"/>
      <c r="K1200" s="108" t="str">
        <f t="shared" si="65"/>
        <v>r1191</v>
      </c>
      <c r="L1200" s="48"/>
      <c r="M1200" s="2"/>
      <c r="N1200" s="108" t="str">
        <f t="shared" si="68"/>
        <v>p1191</v>
      </c>
      <c r="O1200" s="48"/>
      <c r="P1200" s="97"/>
    </row>
    <row r="1201" spans="1:16" ht="14">
      <c r="A1201" s="37"/>
      <c r="B1201" s="37"/>
      <c r="C1201" s="2"/>
      <c r="D1201" s="108" t="str">
        <f t="shared" si="66"/>
        <v>a1192</v>
      </c>
      <c r="E1201" s="48"/>
      <c r="F1201" s="2"/>
      <c r="G1201" s="2"/>
      <c r="H1201" s="108" t="str">
        <f t="shared" si="67"/>
        <v>c1192</v>
      </c>
      <c r="I1201" s="48"/>
      <c r="J1201" s="2"/>
      <c r="K1201" s="108" t="str">
        <f t="shared" si="65"/>
        <v>r1192</v>
      </c>
      <c r="L1201" s="48"/>
      <c r="M1201" s="2"/>
      <c r="N1201" s="108" t="str">
        <f t="shared" si="68"/>
        <v>p1192</v>
      </c>
      <c r="O1201" s="48"/>
      <c r="P1201" s="97"/>
    </row>
    <row r="1202" spans="1:16" ht="14">
      <c r="A1202" s="37"/>
      <c r="B1202" s="37"/>
      <c r="C1202" s="2"/>
      <c r="D1202" s="108" t="str">
        <f t="shared" si="66"/>
        <v>a1193</v>
      </c>
      <c r="E1202" s="48"/>
      <c r="F1202" s="2"/>
      <c r="G1202" s="2"/>
      <c r="H1202" s="108" t="str">
        <f t="shared" si="67"/>
        <v>c1193</v>
      </c>
      <c r="I1202" s="48"/>
      <c r="J1202" s="2"/>
      <c r="K1202" s="108" t="str">
        <f t="shared" si="65"/>
        <v>r1193</v>
      </c>
      <c r="L1202" s="48"/>
      <c r="M1202" s="2"/>
      <c r="N1202" s="108" t="str">
        <f t="shared" si="68"/>
        <v>p1193</v>
      </c>
      <c r="O1202" s="48"/>
      <c r="P1202" s="97"/>
    </row>
    <row r="1203" spans="1:16" ht="14">
      <c r="A1203" s="37"/>
      <c r="B1203" s="37"/>
      <c r="C1203" s="2"/>
      <c r="D1203" s="108" t="str">
        <f t="shared" si="66"/>
        <v>a1194</v>
      </c>
      <c r="E1203" s="48"/>
      <c r="F1203" s="2"/>
      <c r="G1203" s="2"/>
      <c r="H1203" s="108" t="str">
        <f t="shared" si="67"/>
        <v>c1194</v>
      </c>
      <c r="I1203" s="48"/>
      <c r="J1203" s="2"/>
      <c r="K1203" s="108" t="str">
        <f t="shared" si="65"/>
        <v>r1194</v>
      </c>
      <c r="L1203" s="48"/>
      <c r="M1203" s="2"/>
      <c r="N1203" s="108" t="str">
        <f t="shared" si="68"/>
        <v>p1194</v>
      </c>
      <c r="O1203" s="48"/>
      <c r="P1203" s="97"/>
    </row>
    <row r="1204" spans="1:16" ht="14">
      <c r="A1204" s="37"/>
      <c r="B1204" s="37"/>
      <c r="C1204" s="2"/>
      <c r="D1204" s="108" t="str">
        <f t="shared" si="66"/>
        <v>a1195</v>
      </c>
      <c r="E1204" s="48"/>
      <c r="F1204" s="2"/>
      <c r="G1204" s="2"/>
      <c r="H1204" s="108" t="str">
        <f t="shared" si="67"/>
        <v>c1195</v>
      </c>
      <c r="I1204" s="48"/>
      <c r="J1204" s="2"/>
      <c r="K1204" s="108" t="str">
        <f t="shared" si="65"/>
        <v>r1195</v>
      </c>
      <c r="L1204" s="48"/>
      <c r="M1204" s="2"/>
      <c r="N1204" s="108" t="str">
        <f t="shared" si="68"/>
        <v>p1195</v>
      </c>
      <c r="O1204" s="48"/>
      <c r="P1204" s="97"/>
    </row>
    <row r="1205" spans="1:16" ht="14">
      <c r="A1205" s="37"/>
      <c r="B1205" s="37"/>
      <c r="C1205" s="2"/>
      <c r="D1205" s="108" t="str">
        <f t="shared" si="66"/>
        <v>a1196</v>
      </c>
      <c r="E1205" s="48"/>
      <c r="F1205" s="2"/>
      <c r="G1205" s="2"/>
      <c r="H1205" s="108" t="str">
        <f t="shared" si="67"/>
        <v>c1196</v>
      </c>
      <c r="I1205" s="48"/>
      <c r="J1205" s="2"/>
      <c r="K1205" s="108" t="str">
        <f t="shared" si="65"/>
        <v>r1196</v>
      </c>
      <c r="L1205" s="48"/>
      <c r="M1205" s="2"/>
      <c r="N1205" s="108" t="str">
        <f t="shared" si="68"/>
        <v>p1196</v>
      </c>
      <c r="O1205" s="48"/>
      <c r="P1205" s="97"/>
    </row>
    <row r="1206" spans="1:16" ht="14">
      <c r="A1206" s="37"/>
      <c r="B1206" s="37"/>
      <c r="C1206" s="2"/>
      <c r="D1206" s="108" t="str">
        <f t="shared" si="66"/>
        <v>a1197</v>
      </c>
      <c r="E1206" s="48"/>
      <c r="F1206" s="2"/>
      <c r="G1206" s="2"/>
      <c r="H1206" s="108" t="str">
        <f t="shared" si="67"/>
        <v>c1197</v>
      </c>
      <c r="I1206" s="48"/>
      <c r="J1206" s="2"/>
      <c r="K1206" s="108" t="str">
        <f t="shared" si="65"/>
        <v>r1197</v>
      </c>
      <c r="L1206" s="48"/>
      <c r="M1206" s="2"/>
      <c r="N1206" s="108" t="str">
        <f t="shared" si="68"/>
        <v>p1197</v>
      </c>
      <c r="O1206" s="48"/>
      <c r="P1206" s="97"/>
    </row>
    <row r="1207" spans="1:16" ht="14">
      <c r="A1207" s="37"/>
      <c r="B1207" s="37"/>
      <c r="C1207" s="2"/>
      <c r="D1207" s="108" t="str">
        <f t="shared" si="66"/>
        <v>a1198</v>
      </c>
      <c r="E1207" s="48"/>
      <c r="F1207" s="2"/>
      <c r="G1207" s="2"/>
      <c r="H1207" s="108" t="str">
        <f t="shared" si="67"/>
        <v>c1198</v>
      </c>
      <c r="I1207" s="48"/>
      <c r="J1207" s="2"/>
      <c r="K1207" s="108" t="str">
        <f t="shared" si="65"/>
        <v>r1198</v>
      </c>
      <c r="L1207" s="48"/>
      <c r="M1207" s="2"/>
      <c r="N1207" s="108" t="str">
        <f t="shared" si="68"/>
        <v>p1198</v>
      </c>
      <c r="O1207" s="48"/>
      <c r="P1207" s="97"/>
    </row>
    <row r="1208" spans="1:16" ht="14">
      <c r="A1208" s="37"/>
      <c r="B1208" s="37"/>
      <c r="C1208" s="2"/>
      <c r="D1208" s="108" t="str">
        <f t="shared" si="66"/>
        <v>a1199</v>
      </c>
      <c r="E1208" s="48"/>
      <c r="F1208" s="2"/>
      <c r="G1208" s="2"/>
      <c r="H1208" s="108" t="str">
        <f t="shared" si="67"/>
        <v>c1199</v>
      </c>
      <c r="I1208" s="48"/>
      <c r="J1208" s="2"/>
      <c r="K1208" s="108" t="str">
        <f t="shared" si="65"/>
        <v>r1199</v>
      </c>
      <c r="L1208" s="48"/>
      <c r="M1208" s="2"/>
      <c r="N1208" s="108" t="str">
        <f t="shared" si="68"/>
        <v>p1199</v>
      </c>
      <c r="O1208" s="48"/>
      <c r="P1208" s="97"/>
    </row>
    <row r="1209" spans="1:16" ht="14">
      <c r="A1209" s="37"/>
      <c r="B1209" s="37"/>
      <c r="C1209" s="2"/>
      <c r="D1209" s="108" t="str">
        <f t="shared" si="66"/>
        <v>a1200</v>
      </c>
      <c r="E1209" s="48"/>
      <c r="F1209" s="2"/>
      <c r="G1209" s="2"/>
      <c r="H1209" s="108" t="str">
        <f t="shared" si="67"/>
        <v>c1200</v>
      </c>
      <c r="I1209" s="48"/>
      <c r="J1209" s="2"/>
      <c r="K1209" s="108" t="str">
        <f t="shared" si="65"/>
        <v>r1200</v>
      </c>
      <c r="L1209" s="48"/>
      <c r="M1209" s="2"/>
      <c r="N1209" s="108" t="str">
        <f t="shared" si="68"/>
        <v>p1200</v>
      </c>
      <c r="O1209" s="48"/>
      <c r="P1209" s="97"/>
    </row>
    <row r="1210" spans="1:16" ht="14">
      <c r="A1210" s="37"/>
      <c r="B1210" s="37"/>
      <c r="C1210" s="2"/>
      <c r="D1210" s="108" t="str">
        <f t="shared" si="66"/>
        <v>a1201</v>
      </c>
      <c r="E1210" s="48"/>
      <c r="F1210" s="2"/>
      <c r="G1210" s="2"/>
      <c r="H1210" s="108" t="str">
        <f t="shared" si="67"/>
        <v>c1201</v>
      </c>
      <c r="I1210" s="48"/>
      <c r="J1210" s="2"/>
      <c r="K1210" s="108" t="str">
        <f t="shared" si="65"/>
        <v>r1201</v>
      </c>
      <c r="L1210" s="48"/>
      <c r="M1210" s="2"/>
      <c r="N1210" s="108" t="str">
        <f t="shared" si="68"/>
        <v>p1201</v>
      </c>
      <c r="O1210" s="48"/>
      <c r="P1210" s="97"/>
    </row>
    <row r="1211" spans="1:16" ht="14">
      <c r="A1211" s="37"/>
      <c r="B1211" s="37"/>
      <c r="C1211" s="2"/>
      <c r="D1211" s="108" t="str">
        <f t="shared" si="66"/>
        <v>a1202</v>
      </c>
      <c r="E1211" s="48"/>
      <c r="F1211" s="2"/>
      <c r="G1211" s="2"/>
      <c r="H1211" s="108" t="str">
        <f t="shared" si="67"/>
        <v>c1202</v>
      </c>
      <c r="I1211" s="48"/>
      <c r="J1211" s="2"/>
      <c r="K1211" s="108" t="str">
        <f t="shared" si="65"/>
        <v>r1202</v>
      </c>
      <c r="L1211" s="48"/>
      <c r="M1211" s="2"/>
      <c r="N1211" s="108" t="str">
        <f t="shared" si="68"/>
        <v>p1202</v>
      </c>
      <c r="O1211" s="48"/>
      <c r="P1211" s="97"/>
    </row>
    <row r="1212" spans="1:16" ht="14">
      <c r="A1212" s="37"/>
      <c r="B1212" s="37"/>
      <c r="C1212" s="2"/>
      <c r="D1212" s="108" t="str">
        <f t="shared" si="66"/>
        <v>a1203</v>
      </c>
      <c r="E1212" s="48"/>
      <c r="F1212" s="2"/>
      <c r="G1212" s="2"/>
      <c r="H1212" s="108" t="str">
        <f t="shared" si="67"/>
        <v>c1203</v>
      </c>
      <c r="I1212" s="48"/>
      <c r="J1212" s="2"/>
      <c r="K1212" s="108" t="str">
        <f t="shared" si="65"/>
        <v>r1203</v>
      </c>
      <c r="L1212" s="48"/>
      <c r="M1212" s="2"/>
      <c r="N1212" s="108" t="str">
        <f t="shared" si="68"/>
        <v>p1203</v>
      </c>
      <c r="O1212" s="48"/>
      <c r="P1212" s="97"/>
    </row>
    <row r="1213" spans="1:16" ht="14">
      <c r="A1213" s="37"/>
      <c r="B1213" s="37"/>
      <c r="C1213" s="2"/>
      <c r="D1213" s="108" t="str">
        <f t="shared" si="66"/>
        <v>a1204</v>
      </c>
      <c r="E1213" s="48"/>
      <c r="F1213" s="2"/>
      <c r="G1213" s="2"/>
      <c r="H1213" s="108" t="str">
        <f t="shared" si="67"/>
        <v>c1204</v>
      </c>
      <c r="I1213" s="48"/>
      <c r="J1213" s="2"/>
      <c r="K1213" s="108" t="str">
        <f t="shared" si="65"/>
        <v>r1204</v>
      </c>
      <c r="L1213" s="48"/>
      <c r="M1213" s="2"/>
      <c r="N1213" s="108" t="str">
        <f t="shared" si="68"/>
        <v>p1204</v>
      </c>
      <c r="O1213" s="48"/>
      <c r="P1213" s="97"/>
    </row>
    <row r="1214" spans="1:16" ht="14">
      <c r="A1214" s="37"/>
      <c r="B1214" s="37"/>
      <c r="C1214" s="2"/>
      <c r="D1214" s="108" t="str">
        <f t="shared" si="66"/>
        <v>a1205</v>
      </c>
      <c r="E1214" s="48"/>
      <c r="F1214" s="2"/>
      <c r="G1214" s="2"/>
      <c r="H1214" s="108" t="str">
        <f t="shared" si="67"/>
        <v>c1205</v>
      </c>
      <c r="I1214" s="48"/>
      <c r="J1214" s="2"/>
      <c r="K1214" s="108" t="str">
        <f t="shared" si="65"/>
        <v>r1205</v>
      </c>
      <c r="L1214" s="48"/>
      <c r="M1214" s="2"/>
      <c r="N1214" s="108" t="str">
        <f t="shared" si="68"/>
        <v>p1205</v>
      </c>
      <c r="O1214" s="48"/>
      <c r="P1214" s="97"/>
    </row>
    <row r="1215" spans="1:16" ht="14">
      <c r="A1215" s="37"/>
      <c r="B1215" s="37"/>
      <c r="C1215" s="2"/>
      <c r="D1215" s="108" t="str">
        <f t="shared" si="66"/>
        <v>a1206</v>
      </c>
      <c r="E1215" s="48"/>
      <c r="F1215" s="2"/>
      <c r="G1215" s="2"/>
      <c r="H1215" s="108" t="str">
        <f t="shared" si="67"/>
        <v>c1206</v>
      </c>
      <c r="I1215" s="48"/>
      <c r="J1215" s="2"/>
      <c r="K1215" s="108" t="str">
        <f t="shared" si="65"/>
        <v>r1206</v>
      </c>
      <c r="L1215" s="48"/>
      <c r="M1215" s="2"/>
      <c r="N1215" s="108" t="str">
        <f t="shared" si="68"/>
        <v>p1206</v>
      </c>
      <c r="O1215" s="48"/>
      <c r="P1215" s="97"/>
    </row>
    <row r="1216" spans="1:16" ht="14">
      <c r="A1216" s="37"/>
      <c r="B1216" s="37"/>
      <c r="C1216" s="2"/>
      <c r="D1216" s="108" t="str">
        <f t="shared" si="66"/>
        <v>a1207</v>
      </c>
      <c r="E1216" s="48"/>
      <c r="F1216" s="2"/>
      <c r="G1216" s="2"/>
      <c r="H1216" s="108" t="str">
        <f t="shared" si="67"/>
        <v>c1207</v>
      </c>
      <c r="I1216" s="48"/>
      <c r="J1216" s="2"/>
      <c r="K1216" s="108" t="str">
        <f t="shared" si="65"/>
        <v>r1207</v>
      </c>
      <c r="L1216" s="48"/>
      <c r="M1216" s="2"/>
      <c r="N1216" s="108" t="str">
        <f t="shared" si="68"/>
        <v>p1207</v>
      </c>
      <c r="O1216" s="48"/>
      <c r="P1216" s="97"/>
    </row>
    <row r="1217" spans="1:16" ht="14">
      <c r="A1217" s="37"/>
      <c r="B1217" s="37"/>
      <c r="C1217" s="2"/>
      <c r="D1217" s="108" t="str">
        <f t="shared" si="66"/>
        <v>a1208</v>
      </c>
      <c r="E1217" s="48"/>
      <c r="F1217" s="2"/>
      <c r="G1217" s="2"/>
      <c r="H1217" s="108" t="str">
        <f t="shared" si="67"/>
        <v>c1208</v>
      </c>
      <c r="I1217" s="48"/>
      <c r="J1217" s="2"/>
      <c r="K1217" s="108" t="str">
        <f t="shared" si="65"/>
        <v>r1208</v>
      </c>
      <c r="L1217" s="48"/>
      <c r="M1217" s="2"/>
      <c r="N1217" s="108" t="str">
        <f t="shared" si="68"/>
        <v>p1208</v>
      </c>
      <c r="O1217" s="48"/>
      <c r="P1217" s="97"/>
    </row>
    <row r="1218" spans="1:16" ht="14">
      <c r="A1218" s="37"/>
      <c r="B1218" s="37"/>
      <c r="C1218" s="2"/>
      <c r="D1218" s="108" t="str">
        <f t="shared" si="66"/>
        <v>a1209</v>
      </c>
      <c r="E1218" s="48"/>
      <c r="F1218" s="2"/>
      <c r="G1218" s="2"/>
      <c r="H1218" s="108" t="str">
        <f t="shared" si="67"/>
        <v>c1209</v>
      </c>
      <c r="I1218" s="48"/>
      <c r="J1218" s="2"/>
      <c r="K1218" s="108" t="str">
        <f t="shared" si="65"/>
        <v>r1209</v>
      </c>
      <c r="L1218" s="48"/>
      <c r="M1218" s="2"/>
      <c r="N1218" s="108" t="str">
        <f t="shared" si="68"/>
        <v>p1209</v>
      </c>
      <c r="O1218" s="48"/>
      <c r="P1218" s="97"/>
    </row>
    <row r="1219" spans="1:16" ht="14">
      <c r="A1219" s="37"/>
      <c r="B1219" s="37"/>
      <c r="C1219" s="2"/>
      <c r="D1219" s="108" t="str">
        <f t="shared" si="66"/>
        <v>a1210</v>
      </c>
      <c r="E1219" s="48"/>
      <c r="F1219" s="2"/>
      <c r="G1219" s="2"/>
      <c r="H1219" s="108" t="str">
        <f t="shared" si="67"/>
        <v>c1210</v>
      </c>
      <c r="I1219" s="48"/>
      <c r="J1219" s="2"/>
      <c r="K1219" s="108" t="str">
        <f t="shared" si="65"/>
        <v>r1210</v>
      </c>
      <c r="L1219" s="48"/>
      <c r="M1219" s="2"/>
      <c r="N1219" s="108" t="str">
        <f t="shared" si="68"/>
        <v>p1210</v>
      </c>
      <c r="O1219" s="48"/>
      <c r="P1219" s="97"/>
    </row>
    <row r="1220" spans="1:16" ht="14">
      <c r="A1220" s="37"/>
      <c r="B1220" s="37"/>
      <c r="C1220" s="2"/>
      <c r="D1220" s="108" t="str">
        <f t="shared" si="66"/>
        <v>a1211</v>
      </c>
      <c r="E1220" s="48"/>
      <c r="F1220" s="2"/>
      <c r="G1220" s="2"/>
      <c r="H1220" s="108" t="str">
        <f t="shared" si="67"/>
        <v>c1211</v>
      </c>
      <c r="I1220" s="48"/>
      <c r="J1220" s="2"/>
      <c r="K1220" s="108" t="str">
        <f t="shared" si="65"/>
        <v>r1211</v>
      </c>
      <c r="L1220" s="48"/>
      <c r="M1220" s="2"/>
      <c r="N1220" s="108" t="str">
        <f t="shared" si="68"/>
        <v>p1211</v>
      </c>
      <c r="O1220" s="48"/>
      <c r="P1220" s="97"/>
    </row>
    <row r="1221" spans="1:16" ht="14">
      <c r="A1221" s="37"/>
      <c r="B1221" s="37"/>
      <c r="C1221" s="2"/>
      <c r="D1221" s="108" t="str">
        <f t="shared" si="66"/>
        <v>a1212</v>
      </c>
      <c r="E1221" s="48"/>
      <c r="F1221" s="2"/>
      <c r="G1221" s="2"/>
      <c r="H1221" s="108" t="str">
        <f t="shared" si="67"/>
        <v>c1212</v>
      </c>
      <c r="I1221" s="48"/>
      <c r="J1221" s="2"/>
      <c r="K1221" s="108" t="str">
        <f t="shared" si="65"/>
        <v>r1212</v>
      </c>
      <c r="L1221" s="48"/>
      <c r="M1221" s="2"/>
      <c r="N1221" s="108" t="str">
        <f t="shared" si="68"/>
        <v>p1212</v>
      </c>
      <c r="O1221" s="48"/>
      <c r="P1221" s="97"/>
    </row>
    <row r="1222" spans="1:16" ht="14">
      <c r="A1222" s="37"/>
      <c r="B1222" s="37"/>
      <c r="C1222" s="2"/>
      <c r="D1222" s="108" t="str">
        <f t="shared" si="66"/>
        <v>a1213</v>
      </c>
      <c r="E1222" s="48"/>
      <c r="F1222" s="2"/>
      <c r="G1222" s="2"/>
      <c r="H1222" s="108" t="str">
        <f t="shared" si="67"/>
        <v>c1213</v>
      </c>
      <c r="I1222" s="48"/>
      <c r="J1222" s="2"/>
      <c r="K1222" s="108" t="str">
        <f t="shared" si="65"/>
        <v>r1213</v>
      </c>
      <c r="L1222" s="48"/>
      <c r="M1222" s="2"/>
      <c r="N1222" s="108" t="str">
        <f t="shared" si="68"/>
        <v>p1213</v>
      </c>
      <c r="O1222" s="48"/>
      <c r="P1222" s="97"/>
    </row>
    <row r="1223" spans="1:16" ht="14">
      <c r="A1223" s="37"/>
      <c r="B1223" s="37"/>
      <c r="C1223" s="2"/>
      <c r="D1223" s="108" t="str">
        <f t="shared" si="66"/>
        <v>a1214</v>
      </c>
      <c r="E1223" s="48"/>
      <c r="F1223" s="2"/>
      <c r="G1223" s="2"/>
      <c r="H1223" s="108" t="str">
        <f t="shared" si="67"/>
        <v>c1214</v>
      </c>
      <c r="I1223" s="48"/>
      <c r="J1223" s="2"/>
      <c r="K1223" s="108" t="str">
        <f t="shared" si="65"/>
        <v>r1214</v>
      </c>
      <c r="L1223" s="48"/>
      <c r="M1223" s="2"/>
      <c r="N1223" s="108" t="str">
        <f t="shared" si="68"/>
        <v>p1214</v>
      </c>
      <c r="O1223" s="48"/>
      <c r="P1223" s="97"/>
    </row>
    <row r="1224" spans="1:16" ht="14">
      <c r="A1224" s="37"/>
      <c r="B1224" s="37"/>
      <c r="C1224" s="2"/>
      <c r="D1224" s="108" t="str">
        <f t="shared" si="66"/>
        <v>a1215</v>
      </c>
      <c r="E1224" s="48"/>
      <c r="F1224" s="2"/>
      <c r="G1224" s="2"/>
      <c r="H1224" s="108" t="str">
        <f t="shared" si="67"/>
        <v>c1215</v>
      </c>
      <c r="I1224" s="48"/>
      <c r="J1224" s="2"/>
      <c r="K1224" s="108" t="str">
        <f t="shared" si="65"/>
        <v>r1215</v>
      </c>
      <c r="L1224" s="48"/>
      <c r="M1224" s="2"/>
      <c r="N1224" s="108" t="str">
        <f t="shared" si="68"/>
        <v>p1215</v>
      </c>
      <c r="O1224" s="48"/>
      <c r="P1224" s="97"/>
    </row>
    <row r="1225" spans="1:16" ht="14">
      <c r="A1225" s="37"/>
      <c r="B1225" s="37"/>
      <c r="C1225" s="2"/>
      <c r="D1225" s="108" t="str">
        <f t="shared" si="66"/>
        <v>a1216</v>
      </c>
      <c r="E1225" s="48"/>
      <c r="F1225" s="2"/>
      <c r="G1225" s="2"/>
      <c r="H1225" s="108" t="str">
        <f t="shared" si="67"/>
        <v>c1216</v>
      </c>
      <c r="I1225" s="48"/>
      <c r="J1225" s="2"/>
      <c r="K1225" s="108" t="str">
        <f t="shared" si="65"/>
        <v>r1216</v>
      </c>
      <c r="L1225" s="48"/>
      <c r="M1225" s="2"/>
      <c r="N1225" s="108" t="str">
        <f t="shared" si="68"/>
        <v>p1216</v>
      </c>
      <c r="O1225" s="48"/>
      <c r="P1225" s="97"/>
    </row>
    <row r="1226" spans="1:16" ht="14">
      <c r="A1226" s="37"/>
      <c r="B1226" s="37"/>
      <c r="C1226" s="2"/>
      <c r="D1226" s="108" t="str">
        <f t="shared" si="66"/>
        <v>a1217</v>
      </c>
      <c r="E1226" s="48"/>
      <c r="F1226" s="2"/>
      <c r="G1226" s="2"/>
      <c r="H1226" s="108" t="str">
        <f t="shared" si="67"/>
        <v>c1217</v>
      </c>
      <c r="I1226" s="48"/>
      <c r="J1226" s="2"/>
      <c r="K1226" s="108" t="str">
        <f t="shared" si="65"/>
        <v>r1217</v>
      </c>
      <c r="L1226" s="48"/>
      <c r="M1226" s="2"/>
      <c r="N1226" s="108" t="str">
        <f t="shared" si="68"/>
        <v>p1217</v>
      </c>
      <c r="O1226" s="48"/>
      <c r="P1226" s="97"/>
    </row>
    <row r="1227" spans="1:16" ht="14">
      <c r="A1227" s="37"/>
      <c r="B1227" s="37"/>
      <c r="C1227" s="2"/>
      <c r="D1227" s="108" t="str">
        <f t="shared" ref="D1227:D1290" si="69">"a"&amp;ROW()-9</f>
        <v>a1218</v>
      </c>
      <c r="E1227" s="48"/>
      <c r="F1227" s="2"/>
      <c r="G1227" s="2"/>
      <c r="H1227" s="108" t="str">
        <f t="shared" ref="H1227:H1290" si="70">"c"&amp;ROW()-9</f>
        <v>c1218</v>
      </c>
      <c r="I1227" s="48"/>
      <c r="J1227" s="2"/>
      <c r="K1227" s="108" t="str">
        <f t="shared" si="65"/>
        <v>r1218</v>
      </c>
      <c r="L1227" s="48"/>
      <c r="M1227" s="2"/>
      <c r="N1227" s="108" t="str">
        <f t="shared" ref="N1227:N1290" si="71">"p"&amp;ROW()-9</f>
        <v>p1218</v>
      </c>
      <c r="O1227" s="48"/>
      <c r="P1227" s="97"/>
    </row>
    <row r="1228" spans="1:16" ht="14">
      <c r="A1228" s="37"/>
      <c r="B1228" s="37"/>
      <c r="C1228" s="2"/>
      <c r="D1228" s="108" t="str">
        <f t="shared" si="69"/>
        <v>a1219</v>
      </c>
      <c r="E1228" s="48"/>
      <c r="F1228" s="2"/>
      <c r="G1228" s="2"/>
      <c r="H1228" s="108" t="str">
        <f t="shared" si="70"/>
        <v>c1219</v>
      </c>
      <c r="I1228" s="48"/>
      <c r="J1228" s="2"/>
      <c r="K1228" s="108" t="str">
        <f t="shared" si="65"/>
        <v>r1219</v>
      </c>
      <c r="L1228" s="48"/>
      <c r="M1228" s="2"/>
      <c r="N1228" s="108" t="str">
        <f t="shared" si="71"/>
        <v>p1219</v>
      </c>
      <c r="O1228" s="48"/>
      <c r="P1228" s="97"/>
    </row>
    <row r="1229" spans="1:16" ht="14">
      <c r="A1229" s="37"/>
      <c r="B1229" s="37"/>
      <c r="C1229" s="2"/>
      <c r="D1229" s="108" t="str">
        <f t="shared" si="69"/>
        <v>a1220</v>
      </c>
      <c r="E1229" s="48"/>
      <c r="F1229" s="2"/>
      <c r="G1229" s="2"/>
      <c r="H1229" s="108" t="str">
        <f t="shared" si="70"/>
        <v>c1220</v>
      </c>
      <c r="I1229" s="48"/>
      <c r="J1229" s="2"/>
      <c r="K1229" s="108" t="str">
        <f t="shared" si="65"/>
        <v>r1220</v>
      </c>
      <c r="L1229" s="48"/>
      <c r="M1229" s="2"/>
      <c r="N1229" s="108" t="str">
        <f t="shared" si="71"/>
        <v>p1220</v>
      </c>
      <c r="O1229" s="48"/>
      <c r="P1229" s="97"/>
    </row>
    <row r="1230" spans="1:16" ht="14">
      <c r="A1230" s="37"/>
      <c r="B1230" s="37"/>
      <c r="C1230" s="2"/>
      <c r="D1230" s="108" t="str">
        <f t="shared" si="69"/>
        <v>a1221</v>
      </c>
      <c r="E1230" s="48"/>
      <c r="F1230" s="2"/>
      <c r="G1230" s="2"/>
      <c r="H1230" s="108" t="str">
        <f t="shared" si="70"/>
        <v>c1221</v>
      </c>
      <c r="I1230" s="48"/>
      <c r="J1230" s="2"/>
      <c r="K1230" s="108" t="str">
        <f t="shared" si="65"/>
        <v>r1221</v>
      </c>
      <c r="L1230" s="48"/>
      <c r="M1230" s="2"/>
      <c r="N1230" s="108" t="str">
        <f t="shared" si="71"/>
        <v>p1221</v>
      </c>
      <c r="O1230" s="48"/>
      <c r="P1230" s="97"/>
    </row>
    <row r="1231" spans="1:16" ht="14">
      <c r="A1231" s="37"/>
      <c r="B1231" s="37"/>
      <c r="C1231" s="2"/>
      <c r="D1231" s="108" t="str">
        <f t="shared" si="69"/>
        <v>a1222</v>
      </c>
      <c r="E1231" s="48"/>
      <c r="F1231" s="2"/>
      <c r="G1231" s="2"/>
      <c r="H1231" s="108" t="str">
        <f t="shared" si="70"/>
        <v>c1222</v>
      </c>
      <c r="I1231" s="48"/>
      <c r="J1231" s="2"/>
      <c r="K1231" s="108" t="str">
        <f t="shared" si="65"/>
        <v>r1222</v>
      </c>
      <c r="L1231" s="48"/>
      <c r="M1231" s="2"/>
      <c r="N1231" s="108" t="str">
        <f t="shared" si="71"/>
        <v>p1222</v>
      </c>
      <c r="O1231" s="48"/>
      <c r="P1231" s="97"/>
    </row>
    <row r="1232" spans="1:16" ht="14">
      <c r="A1232" s="37"/>
      <c r="B1232" s="37"/>
      <c r="C1232" s="2"/>
      <c r="D1232" s="108" t="str">
        <f t="shared" si="69"/>
        <v>a1223</v>
      </c>
      <c r="E1232" s="48"/>
      <c r="F1232" s="2"/>
      <c r="G1232" s="2"/>
      <c r="H1232" s="108" t="str">
        <f t="shared" si="70"/>
        <v>c1223</v>
      </c>
      <c r="I1232" s="48"/>
      <c r="J1232" s="2"/>
      <c r="K1232" s="108" t="str">
        <f t="shared" si="65"/>
        <v>r1223</v>
      </c>
      <c r="L1232" s="48"/>
      <c r="M1232" s="2"/>
      <c r="N1232" s="108" t="str">
        <f t="shared" si="71"/>
        <v>p1223</v>
      </c>
      <c r="O1232" s="48"/>
      <c r="P1232" s="97"/>
    </row>
    <row r="1233" spans="1:16" ht="14">
      <c r="A1233" s="37"/>
      <c r="B1233" s="37"/>
      <c r="C1233" s="2"/>
      <c r="D1233" s="108" t="str">
        <f t="shared" si="69"/>
        <v>a1224</v>
      </c>
      <c r="E1233" s="48"/>
      <c r="F1233" s="2"/>
      <c r="G1233" s="2"/>
      <c r="H1233" s="108" t="str">
        <f t="shared" si="70"/>
        <v>c1224</v>
      </c>
      <c r="I1233" s="48"/>
      <c r="J1233" s="2"/>
      <c r="K1233" s="108" t="str">
        <f t="shared" si="65"/>
        <v>r1224</v>
      </c>
      <c r="L1233" s="48"/>
      <c r="M1233" s="2"/>
      <c r="N1233" s="108" t="str">
        <f t="shared" si="71"/>
        <v>p1224</v>
      </c>
      <c r="O1233" s="48"/>
      <c r="P1233" s="97"/>
    </row>
    <row r="1234" spans="1:16" ht="14">
      <c r="A1234" s="37"/>
      <c r="B1234" s="37"/>
      <c r="C1234" s="2"/>
      <c r="D1234" s="108" t="str">
        <f t="shared" si="69"/>
        <v>a1225</v>
      </c>
      <c r="E1234" s="48"/>
      <c r="F1234" s="2"/>
      <c r="G1234" s="2"/>
      <c r="H1234" s="108" t="str">
        <f t="shared" si="70"/>
        <v>c1225</v>
      </c>
      <c r="I1234" s="48"/>
      <c r="J1234" s="2"/>
      <c r="K1234" s="108" t="str">
        <f t="shared" si="65"/>
        <v>r1225</v>
      </c>
      <c r="L1234" s="48"/>
      <c r="M1234" s="2"/>
      <c r="N1234" s="108" t="str">
        <f t="shared" si="71"/>
        <v>p1225</v>
      </c>
      <c r="O1234" s="48"/>
      <c r="P1234" s="97"/>
    </row>
    <row r="1235" spans="1:16" ht="14">
      <c r="A1235" s="37"/>
      <c r="B1235" s="37"/>
      <c r="C1235" s="2"/>
      <c r="D1235" s="108" t="str">
        <f t="shared" si="69"/>
        <v>a1226</v>
      </c>
      <c r="E1235" s="48"/>
      <c r="F1235" s="2"/>
      <c r="G1235" s="2"/>
      <c r="H1235" s="108" t="str">
        <f t="shared" si="70"/>
        <v>c1226</v>
      </c>
      <c r="I1235" s="48"/>
      <c r="J1235" s="2"/>
      <c r="K1235" s="108" t="str">
        <f t="shared" si="65"/>
        <v>r1226</v>
      </c>
      <c r="L1235" s="48"/>
      <c r="M1235" s="2"/>
      <c r="N1235" s="108" t="str">
        <f t="shared" si="71"/>
        <v>p1226</v>
      </c>
      <c r="O1235" s="48"/>
      <c r="P1235" s="97"/>
    </row>
    <row r="1236" spans="1:16" ht="14">
      <c r="A1236" s="37"/>
      <c r="B1236" s="37"/>
      <c r="C1236" s="2"/>
      <c r="D1236" s="108" t="str">
        <f t="shared" si="69"/>
        <v>a1227</v>
      </c>
      <c r="E1236" s="48"/>
      <c r="F1236" s="2"/>
      <c r="G1236" s="2"/>
      <c r="H1236" s="108" t="str">
        <f t="shared" si="70"/>
        <v>c1227</v>
      </c>
      <c r="I1236" s="48"/>
      <c r="J1236" s="2"/>
      <c r="K1236" s="108" t="str">
        <f t="shared" si="65"/>
        <v>r1227</v>
      </c>
      <c r="L1236" s="48"/>
      <c r="M1236" s="2"/>
      <c r="N1236" s="108" t="str">
        <f t="shared" si="71"/>
        <v>p1227</v>
      </c>
      <c r="O1236" s="48"/>
      <c r="P1236" s="97"/>
    </row>
    <row r="1237" spans="1:16" ht="14">
      <c r="A1237" s="37"/>
      <c r="B1237" s="37"/>
      <c r="C1237" s="2"/>
      <c r="D1237" s="108" t="str">
        <f t="shared" si="69"/>
        <v>a1228</v>
      </c>
      <c r="E1237" s="48"/>
      <c r="F1237" s="2"/>
      <c r="G1237" s="2"/>
      <c r="H1237" s="108" t="str">
        <f t="shared" si="70"/>
        <v>c1228</v>
      </c>
      <c r="I1237" s="48"/>
      <c r="J1237" s="2"/>
      <c r="K1237" s="108" t="str">
        <f t="shared" si="65"/>
        <v>r1228</v>
      </c>
      <c r="L1237" s="48"/>
      <c r="M1237" s="2"/>
      <c r="N1237" s="108" t="str">
        <f t="shared" si="71"/>
        <v>p1228</v>
      </c>
      <c r="O1237" s="48"/>
      <c r="P1237" s="97"/>
    </row>
    <row r="1238" spans="1:16" ht="14">
      <c r="A1238" s="37"/>
      <c r="B1238" s="37"/>
      <c r="C1238" s="2"/>
      <c r="D1238" s="108" t="str">
        <f t="shared" si="69"/>
        <v>a1229</v>
      </c>
      <c r="E1238" s="48"/>
      <c r="F1238" s="2"/>
      <c r="G1238" s="2"/>
      <c r="H1238" s="108" t="str">
        <f t="shared" si="70"/>
        <v>c1229</v>
      </c>
      <c r="I1238" s="48"/>
      <c r="J1238" s="2"/>
      <c r="K1238" s="108" t="str">
        <f t="shared" si="65"/>
        <v>r1229</v>
      </c>
      <c r="L1238" s="48"/>
      <c r="M1238" s="2"/>
      <c r="N1238" s="108" t="str">
        <f t="shared" si="71"/>
        <v>p1229</v>
      </c>
      <c r="O1238" s="48"/>
      <c r="P1238" s="97"/>
    </row>
    <row r="1239" spans="1:16" ht="14">
      <c r="A1239" s="37"/>
      <c r="B1239" s="37"/>
      <c r="C1239" s="2"/>
      <c r="D1239" s="108" t="str">
        <f t="shared" si="69"/>
        <v>a1230</v>
      </c>
      <c r="E1239" s="48"/>
      <c r="F1239" s="2"/>
      <c r="G1239" s="2"/>
      <c r="H1239" s="108" t="str">
        <f t="shared" si="70"/>
        <v>c1230</v>
      </c>
      <c r="I1239" s="48"/>
      <c r="J1239" s="2"/>
      <c r="K1239" s="108" t="str">
        <f t="shared" si="65"/>
        <v>r1230</v>
      </c>
      <c r="L1239" s="48"/>
      <c r="M1239" s="2"/>
      <c r="N1239" s="108" t="str">
        <f t="shared" si="71"/>
        <v>p1230</v>
      </c>
      <c r="O1239" s="48"/>
      <c r="P1239" s="97"/>
    </row>
    <row r="1240" spans="1:16" ht="14">
      <c r="A1240" s="37"/>
      <c r="B1240" s="37"/>
      <c r="C1240" s="2"/>
      <c r="D1240" s="108" t="str">
        <f t="shared" si="69"/>
        <v>a1231</v>
      </c>
      <c r="E1240" s="48"/>
      <c r="F1240" s="2"/>
      <c r="G1240" s="2"/>
      <c r="H1240" s="108" t="str">
        <f t="shared" si="70"/>
        <v>c1231</v>
      </c>
      <c r="I1240" s="48"/>
      <c r="J1240" s="2"/>
      <c r="K1240" s="108" t="str">
        <f t="shared" si="65"/>
        <v>r1231</v>
      </c>
      <c r="L1240" s="48"/>
      <c r="M1240" s="2"/>
      <c r="N1240" s="108" t="str">
        <f t="shared" si="71"/>
        <v>p1231</v>
      </c>
      <c r="O1240" s="48"/>
      <c r="P1240" s="97"/>
    </row>
    <row r="1241" spans="1:16" ht="14">
      <c r="A1241" s="37"/>
      <c r="B1241" s="37"/>
      <c r="C1241" s="2"/>
      <c r="D1241" s="108" t="str">
        <f t="shared" si="69"/>
        <v>a1232</v>
      </c>
      <c r="E1241" s="48"/>
      <c r="F1241" s="2"/>
      <c r="G1241" s="2"/>
      <c r="H1241" s="108" t="str">
        <f t="shared" si="70"/>
        <v>c1232</v>
      </c>
      <c r="I1241" s="48"/>
      <c r="J1241" s="2"/>
      <c r="K1241" s="108" t="str">
        <f t="shared" si="65"/>
        <v>r1232</v>
      </c>
      <c r="L1241" s="48"/>
      <c r="M1241" s="2"/>
      <c r="N1241" s="108" t="str">
        <f t="shared" si="71"/>
        <v>p1232</v>
      </c>
      <c r="O1241" s="48"/>
      <c r="P1241" s="97"/>
    </row>
    <row r="1242" spans="1:16" ht="14">
      <c r="A1242" s="37"/>
      <c r="B1242" s="37"/>
      <c r="C1242" s="2"/>
      <c r="D1242" s="108" t="str">
        <f t="shared" si="69"/>
        <v>a1233</v>
      </c>
      <c r="E1242" s="48"/>
      <c r="F1242" s="2"/>
      <c r="G1242" s="2"/>
      <c r="H1242" s="108" t="str">
        <f t="shared" si="70"/>
        <v>c1233</v>
      </c>
      <c r="I1242" s="48"/>
      <c r="J1242" s="2"/>
      <c r="K1242" s="108" t="str">
        <f t="shared" si="65"/>
        <v>r1233</v>
      </c>
      <c r="L1242" s="48"/>
      <c r="M1242" s="2"/>
      <c r="N1242" s="108" t="str">
        <f t="shared" si="71"/>
        <v>p1233</v>
      </c>
      <c r="O1242" s="48"/>
      <c r="P1242" s="97"/>
    </row>
    <row r="1243" spans="1:16" ht="14">
      <c r="A1243" s="37"/>
      <c r="B1243" s="37"/>
      <c r="C1243" s="2"/>
      <c r="D1243" s="108" t="str">
        <f t="shared" si="69"/>
        <v>a1234</v>
      </c>
      <c r="E1243" s="48"/>
      <c r="F1243" s="2"/>
      <c r="G1243" s="2"/>
      <c r="H1243" s="108" t="str">
        <f t="shared" si="70"/>
        <v>c1234</v>
      </c>
      <c r="I1243" s="48"/>
      <c r="J1243" s="2"/>
      <c r="K1243" s="108" t="str">
        <f t="shared" si="65"/>
        <v>r1234</v>
      </c>
      <c r="L1243" s="48"/>
      <c r="M1243" s="2"/>
      <c r="N1243" s="108" t="str">
        <f t="shared" si="71"/>
        <v>p1234</v>
      </c>
      <c r="O1243" s="48"/>
      <c r="P1243" s="97"/>
    </row>
    <row r="1244" spans="1:16" ht="14">
      <c r="A1244" s="37"/>
      <c r="B1244" s="37"/>
      <c r="C1244" s="2"/>
      <c r="D1244" s="108" t="str">
        <f t="shared" si="69"/>
        <v>a1235</v>
      </c>
      <c r="E1244" s="48"/>
      <c r="F1244" s="2"/>
      <c r="G1244" s="2"/>
      <c r="H1244" s="108" t="str">
        <f t="shared" si="70"/>
        <v>c1235</v>
      </c>
      <c r="I1244" s="48"/>
      <c r="J1244" s="2"/>
      <c r="K1244" s="108" t="str">
        <f t="shared" si="65"/>
        <v>r1235</v>
      </c>
      <c r="L1244" s="48"/>
      <c r="M1244" s="2"/>
      <c r="N1244" s="108" t="str">
        <f t="shared" si="71"/>
        <v>p1235</v>
      </c>
      <c r="O1244" s="48"/>
      <c r="P1244" s="97"/>
    </row>
    <row r="1245" spans="1:16" ht="14">
      <c r="A1245" s="37"/>
      <c r="B1245" s="37"/>
      <c r="C1245" s="2"/>
      <c r="D1245" s="108" t="str">
        <f t="shared" si="69"/>
        <v>a1236</v>
      </c>
      <c r="E1245" s="48"/>
      <c r="F1245" s="2"/>
      <c r="G1245" s="2"/>
      <c r="H1245" s="108" t="str">
        <f t="shared" si="70"/>
        <v>c1236</v>
      </c>
      <c r="I1245" s="48"/>
      <c r="J1245" s="2"/>
      <c r="K1245" s="108" t="str">
        <f t="shared" si="65"/>
        <v>r1236</v>
      </c>
      <c r="L1245" s="48"/>
      <c r="M1245" s="2"/>
      <c r="N1245" s="108" t="str">
        <f t="shared" si="71"/>
        <v>p1236</v>
      </c>
      <c r="O1245" s="48"/>
      <c r="P1245" s="97"/>
    </row>
    <row r="1246" spans="1:16" ht="14">
      <c r="A1246" s="37"/>
      <c r="B1246" s="37"/>
      <c r="C1246" s="2"/>
      <c r="D1246" s="108" t="str">
        <f t="shared" si="69"/>
        <v>a1237</v>
      </c>
      <c r="E1246" s="48"/>
      <c r="F1246" s="2"/>
      <c r="G1246" s="2"/>
      <c r="H1246" s="108" t="str">
        <f t="shared" si="70"/>
        <v>c1237</v>
      </c>
      <c r="I1246" s="48"/>
      <c r="J1246" s="2"/>
      <c r="K1246" s="108" t="str">
        <f t="shared" si="65"/>
        <v>r1237</v>
      </c>
      <c r="L1246" s="48"/>
      <c r="M1246" s="2"/>
      <c r="N1246" s="108" t="str">
        <f t="shared" si="71"/>
        <v>p1237</v>
      </c>
      <c r="O1246" s="48"/>
      <c r="P1246" s="97"/>
    </row>
    <row r="1247" spans="1:16" ht="14">
      <c r="A1247" s="37"/>
      <c r="B1247" s="37"/>
      <c r="C1247" s="2"/>
      <c r="D1247" s="108" t="str">
        <f t="shared" si="69"/>
        <v>a1238</v>
      </c>
      <c r="E1247" s="48"/>
      <c r="F1247" s="2"/>
      <c r="G1247" s="2"/>
      <c r="H1247" s="108" t="str">
        <f t="shared" si="70"/>
        <v>c1238</v>
      </c>
      <c r="I1247" s="48"/>
      <c r="J1247" s="2"/>
      <c r="K1247" s="108" t="str">
        <f t="shared" si="65"/>
        <v>r1238</v>
      </c>
      <c r="L1247" s="48"/>
      <c r="M1247" s="2"/>
      <c r="N1247" s="108" t="str">
        <f t="shared" si="71"/>
        <v>p1238</v>
      </c>
      <c r="O1247" s="48"/>
      <c r="P1247" s="97"/>
    </row>
    <row r="1248" spans="1:16" ht="14">
      <c r="A1248" s="37"/>
      <c r="B1248" s="37"/>
      <c r="C1248" s="2"/>
      <c r="D1248" s="108" t="str">
        <f t="shared" si="69"/>
        <v>a1239</v>
      </c>
      <c r="E1248" s="48"/>
      <c r="F1248" s="2"/>
      <c r="G1248" s="2"/>
      <c r="H1248" s="108" t="str">
        <f t="shared" si="70"/>
        <v>c1239</v>
      </c>
      <c r="I1248" s="48"/>
      <c r="J1248" s="2"/>
      <c r="K1248" s="108" t="str">
        <f t="shared" si="65"/>
        <v>r1239</v>
      </c>
      <c r="L1248" s="48"/>
      <c r="M1248" s="2"/>
      <c r="N1248" s="108" t="str">
        <f t="shared" si="71"/>
        <v>p1239</v>
      </c>
      <c r="O1248" s="48"/>
      <c r="P1248" s="97"/>
    </row>
    <row r="1249" spans="1:16" ht="14">
      <c r="A1249" s="37"/>
      <c r="B1249" s="37"/>
      <c r="C1249" s="2"/>
      <c r="D1249" s="108" t="str">
        <f t="shared" si="69"/>
        <v>a1240</v>
      </c>
      <c r="E1249" s="48"/>
      <c r="F1249" s="2"/>
      <c r="G1249" s="2"/>
      <c r="H1249" s="108" t="str">
        <f t="shared" si="70"/>
        <v>c1240</v>
      </c>
      <c r="I1249" s="48"/>
      <c r="J1249" s="2"/>
      <c r="K1249" s="108" t="str">
        <f t="shared" si="65"/>
        <v>r1240</v>
      </c>
      <c r="L1249" s="48"/>
      <c r="M1249" s="2"/>
      <c r="N1249" s="108" t="str">
        <f t="shared" si="71"/>
        <v>p1240</v>
      </c>
      <c r="O1249" s="48"/>
      <c r="P1249" s="97"/>
    </row>
    <row r="1250" spans="1:16" ht="14">
      <c r="A1250" s="37"/>
      <c r="B1250" s="37"/>
      <c r="C1250" s="2"/>
      <c r="D1250" s="108" t="str">
        <f t="shared" si="69"/>
        <v>a1241</v>
      </c>
      <c r="E1250" s="48"/>
      <c r="F1250" s="2"/>
      <c r="G1250" s="2"/>
      <c r="H1250" s="108" t="str">
        <f t="shared" si="70"/>
        <v>c1241</v>
      </c>
      <c r="I1250" s="48"/>
      <c r="J1250" s="2"/>
      <c r="K1250" s="108" t="str">
        <f t="shared" si="65"/>
        <v>r1241</v>
      </c>
      <c r="L1250" s="48"/>
      <c r="M1250" s="2"/>
      <c r="N1250" s="108" t="str">
        <f t="shared" si="71"/>
        <v>p1241</v>
      </c>
      <c r="O1250" s="48"/>
      <c r="P1250" s="97"/>
    </row>
    <row r="1251" spans="1:16" ht="14">
      <c r="A1251" s="37"/>
      <c r="B1251" s="37"/>
      <c r="C1251" s="2"/>
      <c r="D1251" s="108" t="str">
        <f t="shared" si="69"/>
        <v>a1242</v>
      </c>
      <c r="E1251" s="48"/>
      <c r="F1251" s="2"/>
      <c r="G1251" s="2"/>
      <c r="H1251" s="108" t="str">
        <f t="shared" si="70"/>
        <v>c1242</v>
      </c>
      <c r="I1251" s="48"/>
      <c r="J1251" s="2"/>
      <c r="K1251" s="108" t="str">
        <f t="shared" si="65"/>
        <v>r1242</v>
      </c>
      <c r="L1251" s="48"/>
      <c r="M1251" s="2"/>
      <c r="N1251" s="108" t="str">
        <f t="shared" si="71"/>
        <v>p1242</v>
      </c>
      <c r="O1251" s="48"/>
      <c r="P1251" s="97"/>
    </row>
    <row r="1252" spans="1:16" ht="14">
      <c r="A1252" s="37"/>
      <c r="B1252" s="37"/>
      <c r="C1252" s="2"/>
      <c r="D1252" s="108" t="str">
        <f t="shared" si="69"/>
        <v>a1243</v>
      </c>
      <c r="E1252" s="48"/>
      <c r="F1252" s="2"/>
      <c r="G1252" s="2"/>
      <c r="H1252" s="108" t="str">
        <f t="shared" si="70"/>
        <v>c1243</v>
      </c>
      <c r="I1252" s="48"/>
      <c r="J1252" s="2"/>
      <c r="K1252" s="108" t="str">
        <f t="shared" si="65"/>
        <v>r1243</v>
      </c>
      <c r="L1252" s="48"/>
      <c r="M1252" s="2"/>
      <c r="N1252" s="108" t="str">
        <f t="shared" si="71"/>
        <v>p1243</v>
      </c>
      <c r="O1252" s="48"/>
      <c r="P1252" s="97"/>
    </row>
    <row r="1253" spans="1:16" ht="14">
      <c r="A1253" s="37"/>
      <c r="B1253" s="37"/>
      <c r="C1253" s="2"/>
      <c r="D1253" s="108" t="str">
        <f t="shared" si="69"/>
        <v>a1244</v>
      </c>
      <c r="E1253" s="48"/>
      <c r="F1253" s="2"/>
      <c r="G1253" s="2"/>
      <c r="H1253" s="108" t="str">
        <f t="shared" si="70"/>
        <v>c1244</v>
      </c>
      <c r="I1253" s="48"/>
      <c r="J1253" s="2"/>
      <c r="K1253" s="108" t="str">
        <f t="shared" si="65"/>
        <v>r1244</v>
      </c>
      <c r="L1253" s="48"/>
      <c r="M1253" s="2"/>
      <c r="N1253" s="108" t="str">
        <f t="shared" si="71"/>
        <v>p1244</v>
      </c>
      <c r="O1253" s="48"/>
      <c r="P1253" s="97"/>
    </row>
    <row r="1254" spans="1:16" ht="14">
      <c r="A1254" s="37"/>
      <c r="B1254" s="37"/>
      <c r="C1254" s="2"/>
      <c r="D1254" s="108" t="str">
        <f t="shared" si="69"/>
        <v>a1245</v>
      </c>
      <c r="E1254" s="48"/>
      <c r="F1254" s="2"/>
      <c r="G1254" s="2"/>
      <c r="H1254" s="108" t="str">
        <f t="shared" si="70"/>
        <v>c1245</v>
      </c>
      <c r="I1254" s="48"/>
      <c r="J1254" s="2"/>
      <c r="K1254" s="108" t="str">
        <f t="shared" si="65"/>
        <v>r1245</v>
      </c>
      <c r="L1254" s="48"/>
      <c r="M1254" s="2"/>
      <c r="N1254" s="108" t="str">
        <f t="shared" si="71"/>
        <v>p1245</v>
      </c>
      <c r="O1254" s="48"/>
      <c r="P1254" s="97"/>
    </row>
    <row r="1255" spans="1:16" ht="14">
      <c r="A1255" s="37"/>
      <c r="B1255" s="37"/>
      <c r="C1255" s="2"/>
      <c r="D1255" s="108" t="str">
        <f t="shared" si="69"/>
        <v>a1246</v>
      </c>
      <c r="E1255" s="48"/>
      <c r="F1255" s="2"/>
      <c r="G1255" s="2"/>
      <c r="H1255" s="108" t="str">
        <f t="shared" si="70"/>
        <v>c1246</v>
      </c>
      <c r="I1255" s="48"/>
      <c r="J1255" s="2"/>
      <c r="K1255" s="108" t="str">
        <f t="shared" si="65"/>
        <v>r1246</v>
      </c>
      <c r="L1255" s="48"/>
      <c r="M1255" s="2"/>
      <c r="N1255" s="108" t="str">
        <f t="shared" si="71"/>
        <v>p1246</v>
      </c>
      <c r="O1255" s="48"/>
      <c r="P1255" s="97"/>
    </row>
    <row r="1256" spans="1:16" ht="14">
      <c r="A1256" s="37"/>
      <c r="B1256" s="37"/>
      <c r="C1256" s="2"/>
      <c r="D1256" s="108" t="str">
        <f t="shared" si="69"/>
        <v>a1247</v>
      </c>
      <c r="E1256" s="48"/>
      <c r="F1256" s="2"/>
      <c r="G1256" s="2"/>
      <c r="H1256" s="108" t="str">
        <f t="shared" si="70"/>
        <v>c1247</v>
      </c>
      <c r="I1256" s="48"/>
      <c r="J1256" s="2"/>
      <c r="K1256" s="108" t="str">
        <f t="shared" si="65"/>
        <v>r1247</v>
      </c>
      <c r="L1256" s="48"/>
      <c r="M1256" s="2"/>
      <c r="N1256" s="108" t="str">
        <f t="shared" si="71"/>
        <v>p1247</v>
      </c>
      <c r="O1256" s="48"/>
      <c r="P1256" s="97"/>
    </row>
    <row r="1257" spans="1:16" ht="14">
      <c r="A1257" s="37"/>
      <c r="B1257" s="37"/>
      <c r="C1257" s="2"/>
      <c r="D1257" s="108" t="str">
        <f t="shared" si="69"/>
        <v>a1248</v>
      </c>
      <c r="E1257" s="48"/>
      <c r="F1257" s="2"/>
      <c r="G1257" s="2"/>
      <c r="H1257" s="108" t="str">
        <f t="shared" si="70"/>
        <v>c1248</v>
      </c>
      <c r="I1257" s="48"/>
      <c r="J1257" s="2"/>
      <c r="K1257" s="108" t="str">
        <f t="shared" si="65"/>
        <v>r1248</v>
      </c>
      <c r="L1257" s="48"/>
      <c r="M1257" s="2"/>
      <c r="N1257" s="108" t="str">
        <f t="shared" si="71"/>
        <v>p1248</v>
      </c>
      <c r="O1257" s="48"/>
      <c r="P1257" s="97"/>
    </row>
    <row r="1258" spans="1:16" ht="14">
      <c r="A1258" s="37"/>
      <c r="B1258" s="37"/>
      <c r="C1258" s="2"/>
      <c r="D1258" s="108" t="str">
        <f t="shared" si="69"/>
        <v>a1249</v>
      </c>
      <c r="E1258" s="48"/>
      <c r="F1258" s="2"/>
      <c r="G1258" s="2"/>
      <c r="H1258" s="108" t="str">
        <f t="shared" si="70"/>
        <v>c1249</v>
      </c>
      <c r="I1258" s="48"/>
      <c r="J1258" s="2"/>
      <c r="K1258" s="108" t="str">
        <f t="shared" si="65"/>
        <v>r1249</v>
      </c>
      <c r="L1258" s="48"/>
      <c r="M1258" s="2"/>
      <c r="N1258" s="108" t="str">
        <f t="shared" si="71"/>
        <v>p1249</v>
      </c>
      <c r="O1258" s="48"/>
      <c r="P1258" s="97"/>
    </row>
    <row r="1259" spans="1:16" ht="14">
      <c r="A1259" s="37"/>
      <c r="B1259" s="37"/>
      <c r="C1259" s="2"/>
      <c r="D1259" s="108" t="str">
        <f t="shared" si="69"/>
        <v>a1250</v>
      </c>
      <c r="E1259" s="48"/>
      <c r="F1259" s="2"/>
      <c r="G1259" s="2"/>
      <c r="H1259" s="108" t="str">
        <f t="shared" si="70"/>
        <v>c1250</v>
      </c>
      <c r="I1259" s="48"/>
      <c r="J1259" s="2"/>
      <c r="K1259" s="108" t="str">
        <f t="shared" si="65"/>
        <v>r1250</v>
      </c>
      <c r="L1259" s="48"/>
      <c r="M1259" s="2"/>
      <c r="N1259" s="108" t="str">
        <f t="shared" si="71"/>
        <v>p1250</v>
      </c>
      <c r="O1259" s="48"/>
      <c r="P1259" s="97"/>
    </row>
    <row r="1260" spans="1:16" ht="14">
      <c r="A1260" s="37"/>
      <c r="B1260" s="37"/>
      <c r="C1260" s="2"/>
      <c r="D1260" s="108" t="str">
        <f t="shared" si="69"/>
        <v>a1251</v>
      </c>
      <c r="E1260" s="48"/>
      <c r="F1260" s="2"/>
      <c r="G1260" s="2"/>
      <c r="H1260" s="108" t="str">
        <f t="shared" si="70"/>
        <v>c1251</v>
      </c>
      <c r="I1260" s="48"/>
      <c r="J1260" s="2"/>
      <c r="K1260" s="108" t="str">
        <f t="shared" si="65"/>
        <v>r1251</v>
      </c>
      <c r="L1260" s="48"/>
      <c r="M1260" s="2"/>
      <c r="N1260" s="108" t="str">
        <f t="shared" si="71"/>
        <v>p1251</v>
      </c>
      <c r="O1260" s="48"/>
      <c r="P1260" s="97"/>
    </row>
    <row r="1261" spans="1:16" ht="14">
      <c r="A1261" s="37"/>
      <c r="B1261" s="37"/>
      <c r="C1261" s="2"/>
      <c r="D1261" s="108" t="str">
        <f t="shared" si="69"/>
        <v>a1252</v>
      </c>
      <c r="E1261" s="48"/>
      <c r="F1261" s="2"/>
      <c r="G1261" s="2"/>
      <c r="H1261" s="108" t="str">
        <f t="shared" si="70"/>
        <v>c1252</v>
      </c>
      <c r="I1261" s="48"/>
      <c r="J1261" s="2"/>
      <c r="K1261" s="108" t="str">
        <f t="shared" si="65"/>
        <v>r1252</v>
      </c>
      <c r="L1261" s="48"/>
      <c r="M1261" s="2"/>
      <c r="N1261" s="108" t="str">
        <f t="shared" si="71"/>
        <v>p1252</v>
      </c>
      <c r="O1261" s="48"/>
      <c r="P1261" s="97"/>
    </row>
    <row r="1262" spans="1:16" ht="14">
      <c r="A1262" s="37"/>
      <c r="B1262" s="37"/>
      <c r="C1262" s="2"/>
      <c r="D1262" s="108" t="str">
        <f t="shared" si="69"/>
        <v>a1253</v>
      </c>
      <c r="E1262" s="48"/>
      <c r="F1262" s="2"/>
      <c r="G1262" s="2"/>
      <c r="H1262" s="108" t="str">
        <f t="shared" si="70"/>
        <v>c1253</v>
      </c>
      <c r="I1262" s="48"/>
      <c r="J1262" s="2"/>
      <c r="K1262" s="108" t="str">
        <f t="shared" si="65"/>
        <v>r1253</v>
      </c>
      <c r="L1262" s="48"/>
      <c r="M1262" s="2"/>
      <c r="N1262" s="108" t="str">
        <f t="shared" si="71"/>
        <v>p1253</v>
      </c>
      <c r="O1262" s="48"/>
      <c r="P1262" s="97"/>
    </row>
    <row r="1263" spans="1:16" ht="14">
      <c r="A1263" s="37"/>
      <c r="B1263" s="37"/>
      <c r="C1263" s="2"/>
      <c r="D1263" s="108" t="str">
        <f t="shared" si="69"/>
        <v>a1254</v>
      </c>
      <c r="E1263" s="48"/>
      <c r="F1263" s="2"/>
      <c r="G1263" s="2"/>
      <c r="H1263" s="108" t="str">
        <f t="shared" si="70"/>
        <v>c1254</v>
      </c>
      <c r="I1263" s="48"/>
      <c r="J1263" s="2"/>
      <c r="K1263" s="108" t="str">
        <f t="shared" si="65"/>
        <v>r1254</v>
      </c>
      <c r="L1263" s="48"/>
      <c r="M1263" s="2"/>
      <c r="N1263" s="108" t="str">
        <f t="shared" si="71"/>
        <v>p1254</v>
      </c>
      <c r="O1263" s="48"/>
      <c r="P1263" s="97"/>
    </row>
    <row r="1264" spans="1:16" ht="14">
      <c r="A1264" s="37"/>
      <c r="B1264" s="37"/>
      <c r="C1264" s="2"/>
      <c r="D1264" s="108" t="str">
        <f t="shared" si="69"/>
        <v>a1255</v>
      </c>
      <c r="E1264" s="48"/>
      <c r="F1264" s="2"/>
      <c r="G1264" s="2"/>
      <c r="H1264" s="108" t="str">
        <f t="shared" si="70"/>
        <v>c1255</v>
      </c>
      <c r="I1264" s="48"/>
      <c r="J1264" s="2"/>
      <c r="K1264" s="108" t="str">
        <f t="shared" si="65"/>
        <v>r1255</v>
      </c>
      <c r="L1264" s="48"/>
      <c r="M1264" s="2"/>
      <c r="N1264" s="108" t="str">
        <f t="shared" si="71"/>
        <v>p1255</v>
      </c>
      <c r="O1264" s="48"/>
      <c r="P1264" s="97"/>
    </row>
    <row r="1265" spans="1:16" ht="14">
      <c r="A1265" s="37"/>
      <c r="B1265" s="37"/>
      <c r="C1265" s="2"/>
      <c r="D1265" s="108" t="str">
        <f t="shared" si="69"/>
        <v>a1256</v>
      </c>
      <c r="E1265" s="48"/>
      <c r="F1265" s="2"/>
      <c r="G1265" s="2"/>
      <c r="H1265" s="108" t="str">
        <f t="shared" si="70"/>
        <v>c1256</v>
      </c>
      <c r="I1265" s="48"/>
      <c r="J1265" s="2"/>
      <c r="K1265" s="108" t="str">
        <f t="shared" si="65"/>
        <v>r1256</v>
      </c>
      <c r="L1265" s="48"/>
      <c r="M1265" s="2"/>
      <c r="N1265" s="108" t="str">
        <f t="shared" si="71"/>
        <v>p1256</v>
      </c>
      <c r="O1265" s="48"/>
      <c r="P1265" s="97"/>
    </row>
    <row r="1266" spans="1:16" ht="14">
      <c r="A1266" s="37"/>
      <c r="B1266" s="37"/>
      <c r="C1266" s="2"/>
      <c r="D1266" s="108" t="str">
        <f t="shared" si="69"/>
        <v>a1257</v>
      </c>
      <c r="E1266" s="48"/>
      <c r="F1266" s="2"/>
      <c r="G1266" s="2"/>
      <c r="H1266" s="108" t="str">
        <f t="shared" si="70"/>
        <v>c1257</v>
      </c>
      <c r="I1266" s="48"/>
      <c r="J1266" s="2"/>
      <c r="K1266" s="108" t="str">
        <f t="shared" si="65"/>
        <v>r1257</v>
      </c>
      <c r="L1266" s="48"/>
      <c r="M1266" s="2"/>
      <c r="N1266" s="108" t="str">
        <f t="shared" si="71"/>
        <v>p1257</v>
      </c>
      <c r="O1266" s="48"/>
      <c r="P1266" s="97"/>
    </row>
    <row r="1267" spans="1:16" ht="14">
      <c r="A1267" s="37"/>
      <c r="B1267" s="37"/>
      <c r="C1267" s="2"/>
      <c r="D1267" s="108" t="str">
        <f t="shared" si="69"/>
        <v>a1258</v>
      </c>
      <c r="E1267" s="48"/>
      <c r="F1267" s="2"/>
      <c r="G1267" s="2"/>
      <c r="H1267" s="108" t="str">
        <f t="shared" si="70"/>
        <v>c1258</v>
      </c>
      <c r="I1267" s="48"/>
      <c r="J1267" s="2"/>
      <c r="K1267" s="108" t="str">
        <f t="shared" si="65"/>
        <v>r1258</v>
      </c>
      <c r="L1267" s="48"/>
      <c r="M1267" s="2"/>
      <c r="N1267" s="108" t="str">
        <f t="shared" si="71"/>
        <v>p1258</v>
      </c>
      <c r="O1267" s="48"/>
      <c r="P1267" s="97"/>
    </row>
    <row r="1268" spans="1:16" ht="14">
      <c r="A1268" s="37"/>
      <c r="B1268" s="37"/>
      <c r="C1268" s="2"/>
      <c r="D1268" s="108" t="str">
        <f t="shared" si="69"/>
        <v>a1259</v>
      </c>
      <c r="E1268" s="48"/>
      <c r="F1268" s="2"/>
      <c r="G1268" s="2"/>
      <c r="H1268" s="108" t="str">
        <f t="shared" si="70"/>
        <v>c1259</v>
      </c>
      <c r="I1268" s="48"/>
      <c r="J1268" s="2"/>
      <c r="K1268" s="108" t="str">
        <f t="shared" si="65"/>
        <v>r1259</v>
      </c>
      <c r="L1268" s="48"/>
      <c r="M1268" s="2"/>
      <c r="N1268" s="108" t="str">
        <f t="shared" si="71"/>
        <v>p1259</v>
      </c>
      <c r="O1268" s="48"/>
      <c r="P1268" s="97"/>
    </row>
    <row r="1269" spans="1:16" ht="14">
      <c r="A1269" s="37"/>
      <c r="B1269" s="37"/>
      <c r="C1269" s="2"/>
      <c r="D1269" s="108" t="str">
        <f t="shared" si="69"/>
        <v>a1260</v>
      </c>
      <c r="E1269" s="48"/>
      <c r="F1269" s="2"/>
      <c r="G1269" s="2"/>
      <c r="H1269" s="108" t="str">
        <f t="shared" si="70"/>
        <v>c1260</v>
      </c>
      <c r="I1269" s="48"/>
      <c r="J1269" s="2"/>
      <c r="K1269" s="108" t="str">
        <f t="shared" si="65"/>
        <v>r1260</v>
      </c>
      <c r="L1269" s="48"/>
      <c r="M1269" s="2"/>
      <c r="N1269" s="108" t="str">
        <f t="shared" si="71"/>
        <v>p1260</v>
      </c>
      <c r="O1269" s="48"/>
      <c r="P1269" s="97"/>
    </row>
    <row r="1270" spans="1:16" ht="14">
      <c r="A1270" s="37"/>
      <c r="B1270" s="37"/>
      <c r="C1270" s="2"/>
      <c r="D1270" s="108" t="str">
        <f t="shared" si="69"/>
        <v>a1261</v>
      </c>
      <c r="E1270" s="48"/>
      <c r="F1270" s="2"/>
      <c r="G1270" s="2"/>
      <c r="H1270" s="108" t="str">
        <f t="shared" si="70"/>
        <v>c1261</v>
      </c>
      <c r="I1270" s="48"/>
      <c r="J1270" s="2"/>
      <c r="K1270" s="108" t="str">
        <f t="shared" si="65"/>
        <v>r1261</v>
      </c>
      <c r="L1270" s="48"/>
      <c r="M1270" s="2"/>
      <c r="N1270" s="108" t="str">
        <f t="shared" si="71"/>
        <v>p1261</v>
      </c>
      <c r="O1270" s="48"/>
      <c r="P1270" s="97"/>
    </row>
    <row r="1271" spans="1:16" ht="14">
      <c r="A1271" s="37"/>
      <c r="B1271" s="37"/>
      <c r="C1271" s="2"/>
      <c r="D1271" s="108" t="str">
        <f t="shared" si="69"/>
        <v>a1262</v>
      </c>
      <c r="E1271" s="48"/>
      <c r="F1271" s="2"/>
      <c r="G1271" s="2"/>
      <c r="H1271" s="108" t="str">
        <f t="shared" si="70"/>
        <v>c1262</v>
      </c>
      <c r="I1271" s="48"/>
      <c r="J1271" s="2"/>
      <c r="K1271" s="108" t="str">
        <f t="shared" si="65"/>
        <v>r1262</v>
      </c>
      <c r="L1271" s="48"/>
      <c r="M1271" s="2"/>
      <c r="N1271" s="108" t="str">
        <f t="shared" si="71"/>
        <v>p1262</v>
      </c>
      <c r="O1271" s="48"/>
      <c r="P1271" s="97"/>
    </row>
    <row r="1272" spans="1:16" ht="14">
      <c r="A1272" s="37"/>
      <c r="B1272" s="37"/>
      <c r="C1272" s="2"/>
      <c r="D1272" s="108" t="str">
        <f t="shared" si="69"/>
        <v>a1263</v>
      </c>
      <c r="E1272" s="48"/>
      <c r="F1272" s="2"/>
      <c r="G1272" s="2"/>
      <c r="H1272" s="108" t="str">
        <f t="shared" si="70"/>
        <v>c1263</v>
      </c>
      <c r="I1272" s="48"/>
      <c r="J1272" s="2"/>
      <c r="K1272" s="108" t="str">
        <f t="shared" si="65"/>
        <v>r1263</v>
      </c>
      <c r="L1272" s="48"/>
      <c r="M1272" s="2"/>
      <c r="N1272" s="108" t="str">
        <f t="shared" si="71"/>
        <v>p1263</v>
      </c>
      <c r="O1272" s="48"/>
      <c r="P1272" s="97"/>
    </row>
    <row r="1273" spans="1:16" ht="14">
      <c r="A1273" s="37"/>
      <c r="B1273" s="37"/>
      <c r="C1273" s="2"/>
      <c r="D1273" s="108" t="str">
        <f t="shared" si="69"/>
        <v>a1264</v>
      </c>
      <c r="E1273" s="48"/>
      <c r="F1273" s="2"/>
      <c r="G1273" s="2"/>
      <c r="H1273" s="108" t="str">
        <f t="shared" si="70"/>
        <v>c1264</v>
      </c>
      <c r="I1273" s="48"/>
      <c r="J1273" s="2"/>
      <c r="K1273" s="108" t="str">
        <f t="shared" si="65"/>
        <v>r1264</v>
      </c>
      <c r="L1273" s="48"/>
      <c r="M1273" s="2"/>
      <c r="N1273" s="108" t="str">
        <f t="shared" si="71"/>
        <v>p1264</v>
      </c>
      <c r="O1273" s="48"/>
      <c r="P1273" s="97"/>
    </row>
    <row r="1274" spans="1:16" ht="14">
      <c r="A1274" s="37"/>
      <c r="B1274" s="37"/>
      <c r="C1274" s="2"/>
      <c r="D1274" s="108" t="str">
        <f t="shared" si="69"/>
        <v>a1265</v>
      </c>
      <c r="E1274" s="48"/>
      <c r="F1274" s="2"/>
      <c r="G1274" s="2"/>
      <c r="H1274" s="108" t="str">
        <f t="shared" si="70"/>
        <v>c1265</v>
      </c>
      <c r="I1274" s="48"/>
      <c r="J1274" s="2"/>
      <c r="K1274" s="108" t="str">
        <f t="shared" si="65"/>
        <v>r1265</v>
      </c>
      <c r="L1274" s="48"/>
      <c r="M1274" s="2"/>
      <c r="N1274" s="108" t="str">
        <f t="shared" si="71"/>
        <v>p1265</v>
      </c>
      <c r="O1274" s="48"/>
      <c r="P1274" s="97"/>
    </row>
    <row r="1275" spans="1:16" ht="14">
      <c r="A1275" s="37"/>
      <c r="B1275" s="37"/>
      <c r="C1275" s="2"/>
      <c r="D1275" s="108" t="str">
        <f t="shared" si="69"/>
        <v>a1266</v>
      </c>
      <c r="E1275" s="48"/>
      <c r="F1275" s="2"/>
      <c r="G1275" s="2"/>
      <c r="H1275" s="108" t="str">
        <f t="shared" si="70"/>
        <v>c1266</v>
      </c>
      <c r="I1275" s="48"/>
      <c r="J1275" s="2"/>
      <c r="K1275" s="108" t="str">
        <f t="shared" si="65"/>
        <v>r1266</v>
      </c>
      <c r="L1275" s="48"/>
      <c r="M1275" s="2"/>
      <c r="N1275" s="108" t="str">
        <f t="shared" si="71"/>
        <v>p1266</v>
      </c>
      <c r="O1275" s="48"/>
      <c r="P1275" s="97"/>
    </row>
    <row r="1276" spans="1:16" ht="14">
      <c r="A1276" s="37"/>
      <c r="B1276" s="37"/>
      <c r="C1276" s="2"/>
      <c r="D1276" s="108" t="str">
        <f t="shared" si="69"/>
        <v>a1267</v>
      </c>
      <c r="E1276" s="48"/>
      <c r="F1276" s="2"/>
      <c r="G1276" s="2"/>
      <c r="H1276" s="108" t="str">
        <f t="shared" si="70"/>
        <v>c1267</v>
      </c>
      <c r="I1276" s="48"/>
      <c r="J1276" s="2"/>
      <c r="K1276" s="108" t="str">
        <f t="shared" si="65"/>
        <v>r1267</v>
      </c>
      <c r="L1276" s="48"/>
      <c r="M1276" s="2"/>
      <c r="N1276" s="108" t="str">
        <f t="shared" si="71"/>
        <v>p1267</v>
      </c>
      <c r="O1276" s="48"/>
      <c r="P1276" s="97"/>
    </row>
    <row r="1277" spans="1:16" ht="14">
      <c r="A1277" s="37"/>
      <c r="B1277" s="37"/>
      <c r="C1277" s="2"/>
      <c r="D1277" s="108" t="str">
        <f t="shared" si="69"/>
        <v>a1268</v>
      </c>
      <c r="E1277" s="48"/>
      <c r="F1277" s="2"/>
      <c r="G1277" s="2"/>
      <c r="H1277" s="108" t="str">
        <f t="shared" si="70"/>
        <v>c1268</v>
      </c>
      <c r="I1277" s="48"/>
      <c r="J1277" s="2"/>
      <c r="K1277" s="108" t="str">
        <f t="shared" si="65"/>
        <v>r1268</v>
      </c>
      <c r="L1277" s="48"/>
      <c r="M1277" s="2"/>
      <c r="N1277" s="108" t="str">
        <f t="shared" si="71"/>
        <v>p1268</v>
      </c>
      <c r="O1277" s="48"/>
      <c r="P1277" s="97"/>
    </row>
    <row r="1278" spans="1:16" ht="14">
      <c r="A1278" s="37"/>
      <c r="B1278" s="37"/>
      <c r="C1278" s="2"/>
      <c r="D1278" s="108" t="str">
        <f t="shared" si="69"/>
        <v>a1269</v>
      </c>
      <c r="E1278" s="48"/>
      <c r="F1278" s="2"/>
      <c r="G1278" s="2"/>
      <c r="H1278" s="108" t="str">
        <f t="shared" si="70"/>
        <v>c1269</v>
      </c>
      <c r="I1278" s="48"/>
      <c r="J1278" s="2"/>
      <c r="K1278" s="108" t="str">
        <f t="shared" si="65"/>
        <v>r1269</v>
      </c>
      <c r="L1278" s="48"/>
      <c r="M1278" s="2"/>
      <c r="N1278" s="108" t="str">
        <f t="shared" si="71"/>
        <v>p1269</v>
      </c>
      <c r="O1278" s="48"/>
      <c r="P1278" s="97"/>
    </row>
    <row r="1279" spans="1:16" ht="14">
      <c r="A1279" s="37"/>
      <c r="B1279" s="37"/>
      <c r="C1279" s="2"/>
      <c r="D1279" s="108" t="str">
        <f t="shared" si="69"/>
        <v>a1270</v>
      </c>
      <c r="E1279" s="48"/>
      <c r="F1279" s="2"/>
      <c r="G1279" s="2"/>
      <c r="H1279" s="108" t="str">
        <f t="shared" si="70"/>
        <v>c1270</v>
      </c>
      <c r="I1279" s="48"/>
      <c r="J1279" s="2"/>
      <c r="K1279" s="108" t="str">
        <f t="shared" si="65"/>
        <v>r1270</v>
      </c>
      <c r="L1279" s="48"/>
      <c r="M1279" s="2"/>
      <c r="N1279" s="108" t="str">
        <f t="shared" si="71"/>
        <v>p1270</v>
      </c>
      <c r="O1279" s="48"/>
      <c r="P1279" s="97"/>
    </row>
    <row r="1280" spans="1:16" ht="14">
      <c r="A1280" s="37"/>
      <c r="B1280" s="37"/>
      <c r="C1280" s="2"/>
      <c r="D1280" s="108" t="str">
        <f t="shared" si="69"/>
        <v>a1271</v>
      </c>
      <c r="E1280" s="48"/>
      <c r="F1280" s="2"/>
      <c r="G1280" s="2"/>
      <c r="H1280" s="108" t="str">
        <f t="shared" si="70"/>
        <v>c1271</v>
      </c>
      <c r="I1280" s="48"/>
      <c r="J1280" s="2"/>
      <c r="K1280" s="108" t="str">
        <f t="shared" si="65"/>
        <v>r1271</v>
      </c>
      <c r="L1280" s="48"/>
      <c r="M1280" s="2"/>
      <c r="N1280" s="108" t="str">
        <f t="shared" si="71"/>
        <v>p1271</v>
      </c>
      <c r="O1280" s="48"/>
      <c r="P1280" s="97"/>
    </row>
    <row r="1281" spans="1:16" ht="14">
      <c r="A1281" s="37"/>
      <c r="B1281" s="37"/>
      <c r="C1281" s="2"/>
      <c r="D1281" s="108" t="str">
        <f t="shared" si="69"/>
        <v>a1272</v>
      </c>
      <c r="E1281" s="48"/>
      <c r="F1281" s="2"/>
      <c r="G1281" s="2"/>
      <c r="H1281" s="108" t="str">
        <f t="shared" si="70"/>
        <v>c1272</v>
      </c>
      <c r="I1281" s="48"/>
      <c r="J1281" s="2"/>
      <c r="K1281" s="108" t="str">
        <f t="shared" si="65"/>
        <v>r1272</v>
      </c>
      <c r="L1281" s="48"/>
      <c r="M1281" s="2"/>
      <c r="N1281" s="108" t="str">
        <f t="shared" si="71"/>
        <v>p1272</v>
      </c>
      <c r="O1281" s="48"/>
      <c r="P1281" s="97"/>
    </row>
    <row r="1282" spans="1:16" ht="14">
      <c r="A1282" s="37"/>
      <c r="B1282" s="37"/>
      <c r="C1282" s="2"/>
      <c r="D1282" s="108" t="str">
        <f t="shared" si="69"/>
        <v>a1273</v>
      </c>
      <c r="E1282" s="48"/>
      <c r="F1282" s="2"/>
      <c r="G1282" s="2"/>
      <c r="H1282" s="108" t="str">
        <f t="shared" si="70"/>
        <v>c1273</v>
      </c>
      <c r="I1282" s="48"/>
      <c r="J1282" s="2"/>
      <c r="K1282" s="108" t="str">
        <f t="shared" si="65"/>
        <v>r1273</v>
      </c>
      <c r="L1282" s="48"/>
      <c r="M1282" s="2"/>
      <c r="N1282" s="108" t="str">
        <f t="shared" si="71"/>
        <v>p1273</v>
      </c>
      <c r="O1282" s="48"/>
      <c r="P1282" s="97"/>
    </row>
    <row r="1283" spans="1:16" ht="14">
      <c r="A1283" s="37"/>
      <c r="B1283" s="37"/>
      <c r="C1283" s="2"/>
      <c r="D1283" s="108" t="str">
        <f t="shared" si="69"/>
        <v>a1274</v>
      </c>
      <c r="E1283" s="48"/>
      <c r="F1283" s="2"/>
      <c r="G1283" s="2"/>
      <c r="H1283" s="108" t="str">
        <f t="shared" si="70"/>
        <v>c1274</v>
      </c>
      <c r="I1283" s="48"/>
      <c r="J1283" s="2"/>
      <c r="K1283" s="108" t="str">
        <f t="shared" si="65"/>
        <v>r1274</v>
      </c>
      <c r="L1283" s="48"/>
      <c r="M1283" s="2"/>
      <c r="N1283" s="108" t="str">
        <f t="shared" si="71"/>
        <v>p1274</v>
      </c>
      <c r="O1283" s="48"/>
      <c r="P1283" s="97"/>
    </row>
    <row r="1284" spans="1:16" ht="14">
      <c r="A1284" s="37"/>
      <c r="B1284" s="37"/>
      <c r="C1284" s="2"/>
      <c r="D1284" s="108" t="str">
        <f t="shared" si="69"/>
        <v>a1275</v>
      </c>
      <c r="E1284" s="48"/>
      <c r="F1284" s="2"/>
      <c r="G1284" s="2"/>
      <c r="H1284" s="108" t="str">
        <f t="shared" si="70"/>
        <v>c1275</v>
      </c>
      <c r="I1284" s="48"/>
      <c r="J1284" s="2"/>
      <c r="K1284" s="108" t="str">
        <f t="shared" si="65"/>
        <v>r1275</v>
      </c>
      <c r="L1284" s="48"/>
      <c r="M1284" s="2"/>
      <c r="N1284" s="108" t="str">
        <f t="shared" si="71"/>
        <v>p1275</v>
      </c>
      <c r="O1284" s="48"/>
      <c r="P1284" s="97"/>
    </row>
    <row r="1285" spans="1:16" ht="14">
      <c r="A1285" s="37"/>
      <c r="B1285" s="37"/>
      <c r="C1285" s="2"/>
      <c r="D1285" s="108" t="str">
        <f t="shared" si="69"/>
        <v>a1276</v>
      </c>
      <c r="E1285" s="48"/>
      <c r="F1285" s="2"/>
      <c r="G1285" s="2"/>
      <c r="H1285" s="108" t="str">
        <f t="shared" si="70"/>
        <v>c1276</v>
      </c>
      <c r="I1285" s="48"/>
      <c r="J1285" s="2"/>
      <c r="K1285" s="108" t="str">
        <f t="shared" si="65"/>
        <v>r1276</v>
      </c>
      <c r="L1285" s="48"/>
      <c r="M1285" s="2"/>
      <c r="N1285" s="108" t="str">
        <f t="shared" si="71"/>
        <v>p1276</v>
      </c>
      <c r="O1285" s="48"/>
      <c r="P1285" s="97"/>
    </row>
    <row r="1286" spans="1:16" ht="14">
      <c r="A1286" s="37"/>
      <c r="B1286" s="37"/>
      <c r="C1286" s="2"/>
      <c r="D1286" s="108" t="str">
        <f t="shared" si="69"/>
        <v>a1277</v>
      </c>
      <c r="E1286" s="48"/>
      <c r="F1286" s="2"/>
      <c r="G1286" s="2"/>
      <c r="H1286" s="108" t="str">
        <f t="shared" si="70"/>
        <v>c1277</v>
      </c>
      <c r="I1286" s="48"/>
      <c r="J1286" s="2"/>
      <c r="K1286" s="108" t="str">
        <f t="shared" si="65"/>
        <v>r1277</v>
      </c>
      <c r="L1286" s="48"/>
      <c r="M1286" s="2"/>
      <c r="N1286" s="108" t="str">
        <f t="shared" si="71"/>
        <v>p1277</v>
      </c>
      <c r="O1286" s="48"/>
      <c r="P1286" s="97"/>
    </row>
    <row r="1287" spans="1:16" ht="14">
      <c r="A1287" s="37"/>
      <c r="B1287" s="37"/>
      <c r="C1287" s="2"/>
      <c r="D1287" s="108" t="str">
        <f t="shared" si="69"/>
        <v>a1278</v>
      </c>
      <c r="E1287" s="48"/>
      <c r="F1287" s="2"/>
      <c r="G1287" s="2"/>
      <c r="H1287" s="108" t="str">
        <f t="shared" si="70"/>
        <v>c1278</v>
      </c>
      <c r="I1287" s="48"/>
      <c r="J1287" s="2"/>
      <c r="K1287" s="108" t="str">
        <f t="shared" si="65"/>
        <v>r1278</v>
      </c>
      <c r="L1287" s="48"/>
      <c r="M1287" s="2"/>
      <c r="N1287" s="108" t="str">
        <f t="shared" si="71"/>
        <v>p1278</v>
      </c>
      <c r="O1287" s="48"/>
      <c r="P1287" s="97"/>
    </row>
    <row r="1288" spans="1:16" ht="14">
      <c r="A1288" s="37"/>
      <c r="B1288" s="37"/>
      <c r="C1288" s="2"/>
      <c r="D1288" s="108" t="str">
        <f t="shared" si="69"/>
        <v>a1279</v>
      </c>
      <c r="E1288" s="48"/>
      <c r="F1288" s="2"/>
      <c r="G1288" s="2"/>
      <c r="H1288" s="108" t="str">
        <f t="shared" si="70"/>
        <v>c1279</v>
      </c>
      <c r="I1288" s="48"/>
      <c r="J1288" s="2"/>
      <c r="K1288" s="108" t="str">
        <f t="shared" si="65"/>
        <v>r1279</v>
      </c>
      <c r="L1288" s="48"/>
      <c r="M1288" s="2"/>
      <c r="N1288" s="108" t="str">
        <f t="shared" si="71"/>
        <v>p1279</v>
      </c>
      <c r="O1288" s="48"/>
      <c r="P1288" s="97"/>
    </row>
    <row r="1289" spans="1:16" ht="14">
      <c r="A1289" s="37"/>
      <c r="B1289" s="37"/>
      <c r="C1289" s="2"/>
      <c r="D1289" s="108" t="str">
        <f t="shared" si="69"/>
        <v>a1280</v>
      </c>
      <c r="E1289" s="48"/>
      <c r="F1289" s="2"/>
      <c r="G1289" s="2"/>
      <c r="H1289" s="108" t="str">
        <f t="shared" si="70"/>
        <v>c1280</v>
      </c>
      <c r="I1289" s="48"/>
      <c r="J1289" s="2"/>
      <c r="K1289" s="108" t="str">
        <f t="shared" si="65"/>
        <v>r1280</v>
      </c>
      <c r="L1289" s="48"/>
      <c r="M1289" s="2"/>
      <c r="N1289" s="108" t="str">
        <f t="shared" si="71"/>
        <v>p1280</v>
      </c>
      <c r="O1289" s="48"/>
      <c r="P1289" s="97"/>
    </row>
    <row r="1290" spans="1:16" ht="14">
      <c r="A1290" s="37"/>
      <c r="B1290" s="37"/>
      <c r="C1290" s="2"/>
      <c r="D1290" s="108" t="str">
        <f t="shared" si="69"/>
        <v>a1281</v>
      </c>
      <c r="E1290" s="48"/>
      <c r="F1290" s="2"/>
      <c r="G1290" s="2"/>
      <c r="H1290" s="108" t="str">
        <f t="shared" si="70"/>
        <v>c1281</v>
      </c>
      <c r="I1290" s="48"/>
      <c r="J1290" s="2"/>
      <c r="K1290" s="108" t="str">
        <f t="shared" si="65"/>
        <v>r1281</v>
      </c>
      <c r="L1290" s="48"/>
      <c r="M1290" s="2"/>
      <c r="N1290" s="108" t="str">
        <f t="shared" si="71"/>
        <v>p1281</v>
      </c>
      <c r="O1290" s="48"/>
      <c r="P1290" s="97"/>
    </row>
    <row r="1291" spans="1:16" ht="14">
      <c r="A1291" s="37"/>
      <c r="B1291" s="37"/>
      <c r="C1291" s="2"/>
      <c r="D1291" s="108" t="str">
        <f t="shared" ref="D1291:D1354" si="72">"a"&amp;ROW()-9</f>
        <v>a1282</v>
      </c>
      <c r="E1291" s="48"/>
      <c r="F1291" s="2"/>
      <c r="G1291" s="2"/>
      <c r="H1291" s="108" t="str">
        <f t="shared" ref="H1291:H1354" si="73">"c"&amp;ROW()-9</f>
        <v>c1282</v>
      </c>
      <c r="I1291" s="48"/>
      <c r="J1291" s="2"/>
      <c r="K1291" s="108" t="str">
        <f t="shared" si="65"/>
        <v>r1282</v>
      </c>
      <c r="L1291" s="48"/>
      <c r="M1291" s="2"/>
      <c r="N1291" s="108" t="str">
        <f t="shared" ref="N1291:N1354" si="74">"p"&amp;ROW()-9</f>
        <v>p1282</v>
      </c>
      <c r="O1291" s="48"/>
      <c r="P1291" s="97"/>
    </row>
    <row r="1292" spans="1:16" ht="14">
      <c r="A1292" s="37"/>
      <c r="B1292" s="37"/>
      <c r="C1292" s="2"/>
      <c r="D1292" s="108" t="str">
        <f t="shared" si="72"/>
        <v>a1283</v>
      </c>
      <c r="E1292" s="48"/>
      <c r="F1292" s="2"/>
      <c r="G1292" s="2"/>
      <c r="H1292" s="108" t="str">
        <f t="shared" si="73"/>
        <v>c1283</v>
      </c>
      <c r="I1292" s="48"/>
      <c r="J1292" s="2"/>
      <c r="K1292" s="108" t="str">
        <f t="shared" si="65"/>
        <v>r1283</v>
      </c>
      <c r="L1292" s="48"/>
      <c r="M1292" s="2"/>
      <c r="N1292" s="108" t="str">
        <f t="shared" si="74"/>
        <v>p1283</v>
      </c>
      <c r="O1292" s="48"/>
      <c r="P1292" s="97"/>
    </row>
    <row r="1293" spans="1:16" ht="14">
      <c r="A1293" s="37"/>
      <c r="B1293" s="37"/>
      <c r="C1293" s="2"/>
      <c r="D1293" s="108" t="str">
        <f t="shared" si="72"/>
        <v>a1284</v>
      </c>
      <c r="E1293" s="48"/>
      <c r="F1293" s="2"/>
      <c r="G1293" s="2"/>
      <c r="H1293" s="108" t="str">
        <f t="shared" si="73"/>
        <v>c1284</v>
      </c>
      <c r="I1293" s="48"/>
      <c r="J1293" s="2"/>
      <c r="K1293" s="108" t="str">
        <f t="shared" si="65"/>
        <v>r1284</v>
      </c>
      <c r="L1293" s="48"/>
      <c r="M1293" s="2"/>
      <c r="N1293" s="108" t="str">
        <f t="shared" si="74"/>
        <v>p1284</v>
      </c>
      <c r="O1293" s="48"/>
      <c r="P1293" s="97"/>
    </row>
    <row r="1294" spans="1:16" ht="14">
      <c r="A1294" s="37"/>
      <c r="B1294" s="37"/>
      <c r="C1294" s="2"/>
      <c r="D1294" s="108" t="str">
        <f t="shared" si="72"/>
        <v>a1285</v>
      </c>
      <c r="E1294" s="48"/>
      <c r="F1294" s="2"/>
      <c r="G1294" s="2"/>
      <c r="H1294" s="108" t="str">
        <f t="shared" si="73"/>
        <v>c1285</v>
      </c>
      <c r="I1294" s="48"/>
      <c r="J1294" s="2"/>
      <c r="K1294" s="108" t="str">
        <f t="shared" si="65"/>
        <v>r1285</v>
      </c>
      <c r="L1294" s="48"/>
      <c r="M1294" s="2"/>
      <c r="N1294" s="108" t="str">
        <f t="shared" si="74"/>
        <v>p1285</v>
      </c>
      <c r="O1294" s="48"/>
      <c r="P1294" s="97"/>
    </row>
    <row r="1295" spans="1:16" ht="14">
      <c r="A1295" s="37"/>
      <c r="B1295" s="37"/>
      <c r="C1295" s="2"/>
      <c r="D1295" s="108" t="str">
        <f t="shared" si="72"/>
        <v>a1286</v>
      </c>
      <c r="E1295" s="48"/>
      <c r="F1295" s="2"/>
      <c r="G1295" s="2"/>
      <c r="H1295" s="108" t="str">
        <f t="shared" si="73"/>
        <v>c1286</v>
      </c>
      <c r="I1295" s="48"/>
      <c r="J1295" s="2"/>
      <c r="K1295" s="108" t="str">
        <f t="shared" si="65"/>
        <v>r1286</v>
      </c>
      <c r="L1295" s="48"/>
      <c r="M1295" s="2"/>
      <c r="N1295" s="108" t="str">
        <f t="shared" si="74"/>
        <v>p1286</v>
      </c>
      <c r="O1295" s="48"/>
      <c r="P1295" s="97"/>
    </row>
    <row r="1296" spans="1:16" ht="14">
      <c r="A1296" s="37"/>
      <c r="B1296" s="37"/>
      <c r="C1296" s="2"/>
      <c r="D1296" s="108" t="str">
        <f t="shared" si="72"/>
        <v>a1287</v>
      </c>
      <c r="E1296" s="48"/>
      <c r="F1296" s="2"/>
      <c r="G1296" s="2"/>
      <c r="H1296" s="108" t="str">
        <f t="shared" si="73"/>
        <v>c1287</v>
      </c>
      <c r="I1296" s="48"/>
      <c r="J1296" s="2"/>
      <c r="K1296" s="108" t="str">
        <f t="shared" si="65"/>
        <v>r1287</v>
      </c>
      <c r="L1296" s="48"/>
      <c r="M1296" s="2"/>
      <c r="N1296" s="108" t="str">
        <f t="shared" si="74"/>
        <v>p1287</v>
      </c>
      <c r="O1296" s="48"/>
      <c r="P1296" s="97"/>
    </row>
    <row r="1297" spans="1:16" ht="14">
      <c r="A1297" s="37"/>
      <c r="B1297" s="37"/>
      <c r="C1297" s="2"/>
      <c r="D1297" s="108" t="str">
        <f t="shared" si="72"/>
        <v>a1288</v>
      </c>
      <c r="E1297" s="48"/>
      <c r="F1297" s="2"/>
      <c r="G1297" s="2"/>
      <c r="H1297" s="108" t="str">
        <f t="shared" si="73"/>
        <v>c1288</v>
      </c>
      <c r="I1297" s="48"/>
      <c r="J1297" s="2"/>
      <c r="K1297" s="108" t="str">
        <f t="shared" si="65"/>
        <v>r1288</v>
      </c>
      <c r="L1297" s="48"/>
      <c r="M1297" s="2"/>
      <c r="N1297" s="108" t="str">
        <f t="shared" si="74"/>
        <v>p1288</v>
      </c>
      <c r="O1297" s="48"/>
      <c r="P1297" s="97"/>
    </row>
    <row r="1298" spans="1:16" ht="14">
      <c r="A1298" s="37"/>
      <c r="B1298" s="37"/>
      <c r="C1298" s="2"/>
      <c r="D1298" s="108" t="str">
        <f t="shared" si="72"/>
        <v>a1289</v>
      </c>
      <c r="E1298" s="48"/>
      <c r="F1298" s="2"/>
      <c r="G1298" s="2"/>
      <c r="H1298" s="108" t="str">
        <f t="shared" si="73"/>
        <v>c1289</v>
      </c>
      <c r="I1298" s="48"/>
      <c r="J1298" s="2"/>
      <c r="K1298" s="108" t="str">
        <f t="shared" si="65"/>
        <v>r1289</v>
      </c>
      <c r="L1298" s="48"/>
      <c r="M1298" s="2"/>
      <c r="N1298" s="108" t="str">
        <f t="shared" si="74"/>
        <v>p1289</v>
      </c>
      <c r="O1298" s="48"/>
      <c r="P1298" s="97"/>
    </row>
    <row r="1299" spans="1:16" ht="14">
      <c r="A1299" s="37"/>
      <c r="B1299" s="37"/>
      <c r="C1299" s="2"/>
      <c r="D1299" s="108" t="str">
        <f t="shared" si="72"/>
        <v>a1290</v>
      </c>
      <c r="E1299" s="48"/>
      <c r="F1299" s="2"/>
      <c r="G1299" s="2"/>
      <c r="H1299" s="108" t="str">
        <f t="shared" si="73"/>
        <v>c1290</v>
      </c>
      <c r="I1299" s="48"/>
      <c r="J1299" s="2"/>
      <c r="K1299" s="108" t="str">
        <f t="shared" si="65"/>
        <v>r1290</v>
      </c>
      <c r="L1299" s="48"/>
      <c r="M1299" s="2"/>
      <c r="N1299" s="108" t="str">
        <f t="shared" si="74"/>
        <v>p1290</v>
      </c>
      <c r="O1299" s="48"/>
      <c r="P1299" s="97"/>
    </row>
    <row r="1300" spans="1:16" ht="14">
      <c r="A1300" s="37"/>
      <c r="B1300" s="37"/>
      <c r="C1300" s="2"/>
      <c r="D1300" s="108" t="str">
        <f t="shared" si="72"/>
        <v>a1291</v>
      </c>
      <c r="E1300" s="48"/>
      <c r="F1300" s="2"/>
      <c r="G1300" s="2"/>
      <c r="H1300" s="108" t="str">
        <f t="shared" si="73"/>
        <v>c1291</v>
      </c>
      <c r="I1300" s="48"/>
      <c r="J1300" s="2"/>
      <c r="K1300" s="108" t="str">
        <f t="shared" si="65"/>
        <v>r1291</v>
      </c>
      <c r="L1300" s="48"/>
      <c r="M1300" s="2"/>
      <c r="N1300" s="108" t="str">
        <f t="shared" si="74"/>
        <v>p1291</v>
      </c>
      <c r="O1300" s="48"/>
      <c r="P1300" s="97"/>
    </row>
    <row r="1301" spans="1:16" ht="14">
      <c r="A1301" s="37"/>
      <c r="B1301" s="37"/>
      <c r="C1301" s="2"/>
      <c r="D1301" s="108" t="str">
        <f t="shared" si="72"/>
        <v>a1292</v>
      </c>
      <c r="E1301" s="48"/>
      <c r="F1301" s="2"/>
      <c r="G1301" s="2"/>
      <c r="H1301" s="108" t="str">
        <f t="shared" si="73"/>
        <v>c1292</v>
      </c>
      <c r="I1301" s="48"/>
      <c r="J1301" s="2"/>
      <c r="K1301" s="108" t="str">
        <f t="shared" si="65"/>
        <v>r1292</v>
      </c>
      <c r="L1301" s="48"/>
      <c r="M1301" s="2"/>
      <c r="N1301" s="108" t="str">
        <f t="shared" si="74"/>
        <v>p1292</v>
      </c>
      <c r="O1301" s="48"/>
      <c r="P1301" s="97"/>
    </row>
    <row r="1302" spans="1:16" ht="14">
      <c r="A1302" s="37"/>
      <c r="B1302" s="37"/>
      <c r="C1302" s="2"/>
      <c r="D1302" s="108" t="str">
        <f t="shared" si="72"/>
        <v>a1293</v>
      </c>
      <c r="E1302" s="48"/>
      <c r="F1302" s="2"/>
      <c r="G1302" s="2"/>
      <c r="H1302" s="108" t="str">
        <f t="shared" si="73"/>
        <v>c1293</v>
      </c>
      <c r="I1302" s="48"/>
      <c r="J1302" s="2"/>
      <c r="K1302" s="108" t="str">
        <f t="shared" si="65"/>
        <v>r1293</v>
      </c>
      <c r="L1302" s="48"/>
      <c r="M1302" s="2"/>
      <c r="N1302" s="108" t="str">
        <f t="shared" si="74"/>
        <v>p1293</v>
      </c>
      <c r="O1302" s="48"/>
      <c r="P1302" s="97"/>
    </row>
    <row r="1303" spans="1:16" ht="14">
      <c r="A1303" s="37"/>
      <c r="B1303" s="37"/>
      <c r="C1303" s="2"/>
      <c r="D1303" s="108" t="str">
        <f t="shared" si="72"/>
        <v>a1294</v>
      </c>
      <c r="E1303" s="48"/>
      <c r="F1303" s="2"/>
      <c r="G1303" s="2"/>
      <c r="H1303" s="108" t="str">
        <f t="shared" si="73"/>
        <v>c1294</v>
      </c>
      <c r="I1303" s="48"/>
      <c r="J1303" s="2"/>
      <c r="K1303" s="108" t="str">
        <f t="shared" si="65"/>
        <v>r1294</v>
      </c>
      <c r="L1303" s="48"/>
      <c r="M1303" s="2"/>
      <c r="N1303" s="108" t="str">
        <f t="shared" si="74"/>
        <v>p1294</v>
      </c>
      <c r="O1303" s="48"/>
      <c r="P1303" s="97"/>
    </row>
    <row r="1304" spans="1:16" ht="14">
      <c r="A1304" s="37"/>
      <c r="B1304" s="37"/>
      <c r="C1304" s="2"/>
      <c r="D1304" s="108" t="str">
        <f t="shared" si="72"/>
        <v>a1295</v>
      </c>
      <c r="E1304" s="48"/>
      <c r="F1304" s="2"/>
      <c r="G1304" s="2"/>
      <c r="H1304" s="108" t="str">
        <f t="shared" si="73"/>
        <v>c1295</v>
      </c>
      <c r="I1304" s="48"/>
      <c r="J1304" s="2"/>
      <c r="K1304" s="108" t="str">
        <f t="shared" si="65"/>
        <v>r1295</v>
      </c>
      <c r="L1304" s="48"/>
      <c r="M1304" s="2"/>
      <c r="N1304" s="108" t="str">
        <f t="shared" si="74"/>
        <v>p1295</v>
      </c>
      <c r="O1304" s="48"/>
      <c r="P1304" s="97"/>
    </row>
    <row r="1305" spans="1:16" ht="14">
      <c r="A1305" s="37"/>
      <c r="B1305" s="37"/>
      <c r="C1305" s="2"/>
      <c r="D1305" s="108" t="str">
        <f t="shared" si="72"/>
        <v>a1296</v>
      </c>
      <c r="E1305" s="48"/>
      <c r="F1305" s="2"/>
      <c r="G1305" s="2"/>
      <c r="H1305" s="108" t="str">
        <f t="shared" si="73"/>
        <v>c1296</v>
      </c>
      <c r="I1305" s="48"/>
      <c r="J1305" s="2"/>
      <c r="K1305" s="108" t="str">
        <f t="shared" si="65"/>
        <v>r1296</v>
      </c>
      <c r="L1305" s="48"/>
      <c r="M1305" s="2"/>
      <c r="N1305" s="108" t="str">
        <f t="shared" si="74"/>
        <v>p1296</v>
      </c>
      <c r="O1305" s="48"/>
      <c r="P1305" s="97"/>
    </row>
    <row r="1306" spans="1:16" ht="14">
      <c r="A1306" s="37"/>
      <c r="B1306" s="37"/>
      <c r="C1306" s="2"/>
      <c r="D1306" s="108" t="str">
        <f t="shared" si="72"/>
        <v>a1297</v>
      </c>
      <c r="E1306" s="48"/>
      <c r="F1306" s="2"/>
      <c r="G1306" s="2"/>
      <c r="H1306" s="108" t="str">
        <f t="shared" si="73"/>
        <v>c1297</v>
      </c>
      <c r="I1306" s="48"/>
      <c r="J1306" s="2"/>
      <c r="K1306" s="108" t="str">
        <f t="shared" si="65"/>
        <v>r1297</v>
      </c>
      <c r="L1306" s="48"/>
      <c r="M1306" s="2"/>
      <c r="N1306" s="108" t="str">
        <f t="shared" si="74"/>
        <v>p1297</v>
      </c>
      <c r="O1306" s="48"/>
      <c r="P1306" s="97"/>
    </row>
    <row r="1307" spans="1:16" ht="14">
      <c r="A1307" s="37"/>
      <c r="B1307" s="37"/>
      <c r="C1307" s="2"/>
      <c r="D1307" s="108" t="str">
        <f t="shared" si="72"/>
        <v>a1298</v>
      </c>
      <c r="E1307" s="48"/>
      <c r="F1307" s="2"/>
      <c r="G1307" s="2"/>
      <c r="H1307" s="108" t="str">
        <f t="shared" si="73"/>
        <v>c1298</v>
      </c>
      <c r="I1307" s="48"/>
      <c r="J1307" s="2"/>
      <c r="K1307" s="108" t="str">
        <f t="shared" si="65"/>
        <v>r1298</v>
      </c>
      <c r="L1307" s="48"/>
      <c r="M1307" s="2"/>
      <c r="N1307" s="108" t="str">
        <f t="shared" si="74"/>
        <v>p1298</v>
      </c>
      <c r="O1307" s="48"/>
      <c r="P1307" s="97"/>
    </row>
    <row r="1308" spans="1:16" ht="14">
      <c r="A1308" s="37"/>
      <c r="B1308" s="37"/>
      <c r="C1308" s="2"/>
      <c r="D1308" s="108" t="str">
        <f t="shared" si="72"/>
        <v>a1299</v>
      </c>
      <c r="E1308" s="48"/>
      <c r="F1308" s="2"/>
      <c r="G1308" s="2"/>
      <c r="H1308" s="108" t="str">
        <f t="shared" si="73"/>
        <v>c1299</v>
      </c>
      <c r="I1308" s="48"/>
      <c r="J1308" s="2"/>
      <c r="K1308" s="108" t="str">
        <f t="shared" si="65"/>
        <v>r1299</v>
      </c>
      <c r="L1308" s="48"/>
      <c r="M1308" s="2"/>
      <c r="N1308" s="108" t="str">
        <f t="shared" si="74"/>
        <v>p1299</v>
      </c>
      <c r="O1308" s="48"/>
      <c r="P1308" s="97"/>
    </row>
    <row r="1309" spans="1:16" ht="14">
      <c r="A1309" s="37"/>
      <c r="B1309" s="37"/>
      <c r="C1309" s="2"/>
      <c r="D1309" s="108" t="str">
        <f t="shared" si="72"/>
        <v>a1300</v>
      </c>
      <c r="E1309" s="48"/>
      <c r="F1309" s="2"/>
      <c r="G1309" s="2"/>
      <c r="H1309" s="108" t="str">
        <f t="shared" si="73"/>
        <v>c1300</v>
      </c>
      <c r="I1309" s="48"/>
      <c r="J1309" s="2"/>
      <c r="K1309" s="108" t="str">
        <f t="shared" si="65"/>
        <v>r1300</v>
      </c>
      <c r="L1309" s="48"/>
      <c r="M1309" s="2"/>
      <c r="N1309" s="108" t="str">
        <f t="shared" si="74"/>
        <v>p1300</v>
      </c>
      <c r="O1309" s="48"/>
      <c r="P1309" s="97"/>
    </row>
    <row r="1310" spans="1:16" ht="14">
      <c r="A1310" s="37"/>
      <c r="B1310" s="37"/>
      <c r="C1310" s="2"/>
      <c r="D1310" s="108" t="str">
        <f t="shared" si="72"/>
        <v>a1301</v>
      </c>
      <c r="E1310" s="48"/>
      <c r="F1310" s="2"/>
      <c r="G1310" s="2"/>
      <c r="H1310" s="108" t="str">
        <f t="shared" si="73"/>
        <v>c1301</v>
      </c>
      <c r="I1310" s="48"/>
      <c r="J1310" s="2"/>
      <c r="K1310" s="108" t="str">
        <f t="shared" si="65"/>
        <v>r1301</v>
      </c>
      <c r="L1310" s="48"/>
      <c r="M1310" s="2"/>
      <c r="N1310" s="108" t="str">
        <f t="shared" si="74"/>
        <v>p1301</v>
      </c>
      <c r="O1310" s="48"/>
      <c r="P1310" s="97"/>
    </row>
    <row r="1311" spans="1:16" ht="14">
      <c r="A1311" s="37"/>
      <c r="B1311" s="37"/>
      <c r="C1311" s="2"/>
      <c r="D1311" s="108" t="str">
        <f t="shared" si="72"/>
        <v>a1302</v>
      </c>
      <c r="E1311" s="48"/>
      <c r="F1311" s="2"/>
      <c r="G1311" s="2"/>
      <c r="H1311" s="108" t="str">
        <f t="shared" si="73"/>
        <v>c1302</v>
      </c>
      <c r="I1311" s="48"/>
      <c r="J1311" s="2"/>
      <c r="K1311" s="108" t="str">
        <f t="shared" si="65"/>
        <v>r1302</v>
      </c>
      <c r="L1311" s="48"/>
      <c r="M1311" s="2"/>
      <c r="N1311" s="108" t="str">
        <f t="shared" si="74"/>
        <v>p1302</v>
      </c>
      <c r="O1311" s="48"/>
      <c r="P1311" s="97"/>
    </row>
    <row r="1312" spans="1:16" ht="14">
      <c r="A1312" s="37"/>
      <c r="B1312" s="37"/>
      <c r="C1312" s="2"/>
      <c r="D1312" s="108" t="str">
        <f t="shared" si="72"/>
        <v>a1303</v>
      </c>
      <c r="E1312" s="48"/>
      <c r="F1312" s="2"/>
      <c r="G1312" s="2"/>
      <c r="H1312" s="108" t="str">
        <f t="shared" si="73"/>
        <v>c1303</v>
      </c>
      <c r="I1312" s="48"/>
      <c r="J1312" s="2"/>
      <c r="K1312" s="108" t="str">
        <f t="shared" si="65"/>
        <v>r1303</v>
      </c>
      <c r="L1312" s="48"/>
      <c r="M1312" s="2"/>
      <c r="N1312" s="108" t="str">
        <f t="shared" si="74"/>
        <v>p1303</v>
      </c>
      <c r="O1312" s="48"/>
      <c r="P1312" s="97"/>
    </row>
    <row r="1313" spans="1:16" ht="14">
      <c r="A1313" s="37"/>
      <c r="B1313" s="37"/>
      <c r="C1313" s="2"/>
      <c r="D1313" s="108" t="str">
        <f t="shared" si="72"/>
        <v>a1304</v>
      </c>
      <c r="E1313" s="48"/>
      <c r="F1313" s="2"/>
      <c r="G1313" s="2"/>
      <c r="H1313" s="108" t="str">
        <f t="shared" si="73"/>
        <v>c1304</v>
      </c>
      <c r="I1313" s="48"/>
      <c r="J1313" s="2"/>
      <c r="K1313" s="108" t="str">
        <f t="shared" si="65"/>
        <v>r1304</v>
      </c>
      <c r="L1313" s="48"/>
      <c r="M1313" s="2"/>
      <c r="N1313" s="108" t="str">
        <f t="shared" si="74"/>
        <v>p1304</v>
      </c>
      <c r="O1313" s="48"/>
      <c r="P1313" s="97"/>
    </row>
    <row r="1314" spans="1:16" ht="14">
      <c r="A1314" s="37"/>
      <c r="B1314" s="37"/>
      <c r="C1314" s="2"/>
      <c r="D1314" s="108" t="str">
        <f t="shared" si="72"/>
        <v>a1305</v>
      </c>
      <c r="E1314" s="48"/>
      <c r="F1314" s="2"/>
      <c r="G1314" s="2"/>
      <c r="H1314" s="108" t="str">
        <f t="shared" si="73"/>
        <v>c1305</v>
      </c>
      <c r="I1314" s="48"/>
      <c r="J1314" s="2"/>
      <c r="K1314" s="108" t="str">
        <f t="shared" si="65"/>
        <v>r1305</v>
      </c>
      <c r="L1314" s="48"/>
      <c r="M1314" s="2"/>
      <c r="N1314" s="108" t="str">
        <f t="shared" si="74"/>
        <v>p1305</v>
      </c>
      <c r="O1314" s="48"/>
      <c r="P1314" s="97"/>
    </row>
    <row r="1315" spans="1:16" ht="14">
      <c r="A1315" s="37"/>
      <c r="B1315" s="37"/>
      <c r="C1315" s="2"/>
      <c r="D1315" s="108" t="str">
        <f t="shared" si="72"/>
        <v>a1306</v>
      </c>
      <c r="E1315" s="48"/>
      <c r="F1315" s="2"/>
      <c r="G1315" s="2"/>
      <c r="H1315" s="108" t="str">
        <f t="shared" si="73"/>
        <v>c1306</v>
      </c>
      <c r="I1315" s="48"/>
      <c r="J1315" s="2"/>
      <c r="K1315" s="108" t="str">
        <f t="shared" si="65"/>
        <v>r1306</v>
      </c>
      <c r="L1315" s="48"/>
      <c r="M1315" s="2"/>
      <c r="N1315" s="108" t="str">
        <f t="shared" si="74"/>
        <v>p1306</v>
      </c>
      <c r="O1315" s="48"/>
      <c r="P1315" s="97"/>
    </row>
    <row r="1316" spans="1:16" ht="14">
      <c r="A1316" s="37"/>
      <c r="B1316" s="37"/>
      <c r="C1316" s="2"/>
      <c r="D1316" s="108" t="str">
        <f t="shared" si="72"/>
        <v>a1307</v>
      </c>
      <c r="E1316" s="48"/>
      <c r="F1316" s="2"/>
      <c r="G1316" s="2"/>
      <c r="H1316" s="108" t="str">
        <f t="shared" si="73"/>
        <v>c1307</v>
      </c>
      <c r="I1316" s="48"/>
      <c r="J1316" s="2"/>
      <c r="K1316" s="108" t="str">
        <f t="shared" si="65"/>
        <v>r1307</v>
      </c>
      <c r="L1316" s="48"/>
      <c r="M1316" s="2"/>
      <c r="N1316" s="108" t="str">
        <f t="shared" si="74"/>
        <v>p1307</v>
      </c>
      <c r="O1316" s="48"/>
      <c r="P1316" s="97"/>
    </row>
    <row r="1317" spans="1:16" ht="14">
      <c r="A1317" s="37"/>
      <c r="B1317" s="37"/>
      <c r="C1317" s="2"/>
      <c r="D1317" s="108" t="str">
        <f t="shared" si="72"/>
        <v>a1308</v>
      </c>
      <c r="E1317" s="48"/>
      <c r="F1317" s="2"/>
      <c r="G1317" s="2"/>
      <c r="H1317" s="108" t="str">
        <f t="shared" si="73"/>
        <v>c1308</v>
      </c>
      <c r="I1317" s="48"/>
      <c r="J1317" s="2"/>
      <c r="K1317" s="108" t="str">
        <f t="shared" si="65"/>
        <v>r1308</v>
      </c>
      <c r="L1317" s="48"/>
      <c r="M1317" s="2"/>
      <c r="N1317" s="108" t="str">
        <f t="shared" si="74"/>
        <v>p1308</v>
      </c>
      <c r="O1317" s="48"/>
      <c r="P1317" s="97"/>
    </row>
    <row r="1318" spans="1:16" ht="14">
      <c r="A1318" s="37"/>
      <c r="B1318" s="37"/>
      <c r="C1318" s="2"/>
      <c r="D1318" s="108" t="str">
        <f t="shared" si="72"/>
        <v>a1309</v>
      </c>
      <c r="E1318" s="48"/>
      <c r="F1318" s="2"/>
      <c r="G1318" s="2"/>
      <c r="H1318" s="108" t="str">
        <f t="shared" si="73"/>
        <v>c1309</v>
      </c>
      <c r="I1318" s="48"/>
      <c r="J1318" s="2"/>
      <c r="K1318" s="108" t="str">
        <f t="shared" si="65"/>
        <v>r1309</v>
      </c>
      <c r="L1318" s="48"/>
      <c r="M1318" s="2"/>
      <c r="N1318" s="108" t="str">
        <f t="shared" si="74"/>
        <v>p1309</v>
      </c>
      <c r="O1318" s="48"/>
      <c r="P1318" s="97"/>
    </row>
    <row r="1319" spans="1:16" ht="14">
      <c r="A1319" s="37"/>
      <c r="B1319" s="37"/>
      <c r="C1319" s="2"/>
      <c r="D1319" s="108" t="str">
        <f t="shared" si="72"/>
        <v>a1310</v>
      </c>
      <c r="E1319" s="48"/>
      <c r="F1319" s="2"/>
      <c r="G1319" s="2"/>
      <c r="H1319" s="108" t="str">
        <f t="shared" si="73"/>
        <v>c1310</v>
      </c>
      <c r="I1319" s="48"/>
      <c r="J1319" s="2"/>
      <c r="K1319" s="108" t="str">
        <f t="shared" si="65"/>
        <v>r1310</v>
      </c>
      <c r="L1319" s="48"/>
      <c r="M1319" s="2"/>
      <c r="N1319" s="108" t="str">
        <f t="shared" si="74"/>
        <v>p1310</v>
      </c>
      <c r="O1319" s="48"/>
      <c r="P1319" s="97"/>
    </row>
    <row r="1320" spans="1:16" ht="14">
      <c r="A1320" s="37"/>
      <c r="B1320" s="37"/>
      <c r="C1320" s="2"/>
      <c r="D1320" s="108" t="str">
        <f t="shared" si="72"/>
        <v>a1311</v>
      </c>
      <c r="E1320" s="48"/>
      <c r="F1320" s="2"/>
      <c r="G1320" s="2"/>
      <c r="H1320" s="108" t="str">
        <f t="shared" si="73"/>
        <v>c1311</v>
      </c>
      <c r="I1320" s="48"/>
      <c r="J1320" s="2"/>
      <c r="K1320" s="108" t="str">
        <f t="shared" si="65"/>
        <v>r1311</v>
      </c>
      <c r="L1320" s="48"/>
      <c r="M1320" s="2"/>
      <c r="N1320" s="108" t="str">
        <f t="shared" si="74"/>
        <v>p1311</v>
      </c>
      <c r="O1320" s="48"/>
      <c r="P1320" s="97"/>
    </row>
    <row r="1321" spans="1:16" ht="14">
      <c r="A1321" s="37"/>
      <c r="B1321" s="37"/>
      <c r="C1321" s="2"/>
      <c r="D1321" s="108" t="str">
        <f t="shared" si="72"/>
        <v>a1312</v>
      </c>
      <c r="E1321" s="48"/>
      <c r="F1321" s="2"/>
      <c r="G1321" s="2"/>
      <c r="H1321" s="108" t="str">
        <f t="shared" si="73"/>
        <v>c1312</v>
      </c>
      <c r="I1321" s="48"/>
      <c r="J1321" s="2"/>
      <c r="K1321" s="108" t="str">
        <f t="shared" si="65"/>
        <v>r1312</v>
      </c>
      <c r="L1321" s="48"/>
      <c r="M1321" s="2"/>
      <c r="N1321" s="108" t="str">
        <f t="shared" si="74"/>
        <v>p1312</v>
      </c>
      <c r="O1321" s="48"/>
      <c r="P1321" s="97"/>
    </row>
    <row r="1322" spans="1:16" ht="14">
      <c r="A1322" s="37"/>
      <c r="B1322" s="37"/>
      <c r="C1322" s="2"/>
      <c r="D1322" s="108" t="str">
        <f t="shared" si="72"/>
        <v>a1313</v>
      </c>
      <c r="E1322" s="48"/>
      <c r="F1322" s="2"/>
      <c r="G1322" s="2"/>
      <c r="H1322" s="108" t="str">
        <f t="shared" si="73"/>
        <v>c1313</v>
      </c>
      <c r="I1322" s="48"/>
      <c r="J1322" s="2"/>
      <c r="K1322" s="108" t="str">
        <f t="shared" si="65"/>
        <v>r1313</v>
      </c>
      <c r="L1322" s="48"/>
      <c r="M1322" s="2"/>
      <c r="N1322" s="108" t="str">
        <f t="shared" si="74"/>
        <v>p1313</v>
      </c>
      <c r="O1322" s="48"/>
      <c r="P1322" s="97"/>
    </row>
    <row r="1323" spans="1:16" ht="14">
      <c r="A1323" s="37"/>
      <c r="B1323" s="37"/>
      <c r="C1323" s="2"/>
      <c r="D1323" s="108" t="str">
        <f t="shared" si="72"/>
        <v>a1314</v>
      </c>
      <c r="E1323" s="48"/>
      <c r="F1323" s="2"/>
      <c r="G1323" s="2"/>
      <c r="H1323" s="108" t="str">
        <f t="shared" si="73"/>
        <v>c1314</v>
      </c>
      <c r="I1323" s="48"/>
      <c r="J1323" s="2"/>
      <c r="K1323" s="108" t="str">
        <f t="shared" si="65"/>
        <v>r1314</v>
      </c>
      <c r="L1323" s="48"/>
      <c r="M1323" s="2"/>
      <c r="N1323" s="108" t="str">
        <f t="shared" si="74"/>
        <v>p1314</v>
      </c>
      <c r="O1323" s="48"/>
      <c r="P1323" s="97"/>
    </row>
    <row r="1324" spans="1:16" ht="14">
      <c r="A1324" s="37"/>
      <c r="B1324" s="37"/>
      <c r="C1324" s="2"/>
      <c r="D1324" s="108" t="str">
        <f t="shared" si="72"/>
        <v>a1315</v>
      </c>
      <c r="E1324" s="48"/>
      <c r="F1324" s="2"/>
      <c r="G1324" s="2"/>
      <c r="H1324" s="108" t="str">
        <f t="shared" si="73"/>
        <v>c1315</v>
      </c>
      <c r="I1324" s="48"/>
      <c r="J1324" s="2"/>
      <c r="K1324" s="108" t="str">
        <f t="shared" si="65"/>
        <v>r1315</v>
      </c>
      <c r="L1324" s="48"/>
      <c r="M1324" s="2"/>
      <c r="N1324" s="108" t="str">
        <f t="shared" si="74"/>
        <v>p1315</v>
      </c>
      <c r="O1324" s="48"/>
      <c r="P1324" s="97"/>
    </row>
    <row r="1325" spans="1:16" ht="14">
      <c r="A1325" s="37"/>
      <c r="B1325" s="37"/>
      <c r="C1325" s="2"/>
      <c r="D1325" s="108" t="str">
        <f t="shared" si="72"/>
        <v>a1316</v>
      </c>
      <c r="E1325" s="48"/>
      <c r="F1325" s="2"/>
      <c r="G1325" s="2"/>
      <c r="H1325" s="108" t="str">
        <f t="shared" si="73"/>
        <v>c1316</v>
      </c>
      <c r="I1325" s="48"/>
      <c r="J1325" s="2"/>
      <c r="K1325" s="108" t="str">
        <f t="shared" si="65"/>
        <v>r1316</v>
      </c>
      <c r="L1325" s="48"/>
      <c r="M1325" s="2"/>
      <c r="N1325" s="108" t="str">
        <f t="shared" si="74"/>
        <v>p1316</v>
      </c>
      <c r="O1325" s="48"/>
      <c r="P1325" s="97"/>
    </row>
    <row r="1326" spans="1:16" ht="14">
      <c r="A1326" s="37"/>
      <c r="B1326" s="37"/>
      <c r="C1326" s="2"/>
      <c r="D1326" s="108" t="str">
        <f t="shared" si="72"/>
        <v>a1317</v>
      </c>
      <c r="E1326" s="48"/>
      <c r="F1326" s="2"/>
      <c r="G1326" s="2"/>
      <c r="H1326" s="108" t="str">
        <f t="shared" si="73"/>
        <v>c1317</v>
      </c>
      <c r="I1326" s="48"/>
      <c r="J1326" s="2"/>
      <c r="K1326" s="108" t="str">
        <f t="shared" si="65"/>
        <v>r1317</v>
      </c>
      <c r="L1326" s="48"/>
      <c r="M1326" s="2"/>
      <c r="N1326" s="108" t="str">
        <f t="shared" si="74"/>
        <v>p1317</v>
      </c>
      <c r="O1326" s="48"/>
      <c r="P1326" s="97"/>
    </row>
    <row r="1327" spans="1:16" ht="14">
      <c r="A1327" s="37"/>
      <c r="B1327" s="37"/>
      <c r="C1327" s="2"/>
      <c r="D1327" s="108" t="str">
        <f t="shared" si="72"/>
        <v>a1318</v>
      </c>
      <c r="E1327" s="48"/>
      <c r="F1327" s="2"/>
      <c r="G1327" s="2"/>
      <c r="H1327" s="108" t="str">
        <f t="shared" si="73"/>
        <v>c1318</v>
      </c>
      <c r="I1327" s="48"/>
      <c r="J1327" s="2"/>
      <c r="K1327" s="108" t="str">
        <f t="shared" si="65"/>
        <v>r1318</v>
      </c>
      <c r="L1327" s="48"/>
      <c r="M1327" s="2"/>
      <c r="N1327" s="108" t="str">
        <f t="shared" si="74"/>
        <v>p1318</v>
      </c>
      <c r="O1327" s="48"/>
      <c r="P1327" s="97"/>
    </row>
    <row r="1328" spans="1:16" ht="14">
      <c r="A1328" s="37"/>
      <c r="B1328" s="37"/>
      <c r="C1328" s="2"/>
      <c r="D1328" s="108" t="str">
        <f t="shared" si="72"/>
        <v>a1319</v>
      </c>
      <c r="E1328" s="48"/>
      <c r="F1328" s="2"/>
      <c r="G1328" s="2"/>
      <c r="H1328" s="108" t="str">
        <f t="shared" si="73"/>
        <v>c1319</v>
      </c>
      <c r="I1328" s="48"/>
      <c r="J1328" s="2"/>
      <c r="K1328" s="108" t="str">
        <f t="shared" si="65"/>
        <v>r1319</v>
      </c>
      <c r="L1328" s="48"/>
      <c r="M1328" s="2"/>
      <c r="N1328" s="108" t="str">
        <f t="shared" si="74"/>
        <v>p1319</v>
      </c>
      <c r="O1328" s="48"/>
      <c r="P1328" s="97"/>
    </row>
    <row r="1329" spans="1:16" ht="14">
      <c r="A1329" s="37"/>
      <c r="B1329" s="37"/>
      <c r="C1329" s="2"/>
      <c r="D1329" s="108" t="str">
        <f t="shared" si="72"/>
        <v>a1320</v>
      </c>
      <c r="E1329" s="48"/>
      <c r="F1329" s="2"/>
      <c r="G1329" s="2"/>
      <c r="H1329" s="108" t="str">
        <f t="shared" si="73"/>
        <v>c1320</v>
      </c>
      <c r="I1329" s="48"/>
      <c r="J1329" s="2"/>
      <c r="K1329" s="108" t="str">
        <f t="shared" ref="K1329:K1374" si="75">"r"&amp;ROW()-9</f>
        <v>r1320</v>
      </c>
      <c r="L1329" s="48"/>
      <c r="M1329" s="2"/>
      <c r="N1329" s="108" t="str">
        <f t="shared" si="74"/>
        <v>p1320</v>
      </c>
      <c r="O1329" s="48"/>
      <c r="P1329" s="97"/>
    </row>
    <row r="1330" spans="1:16" ht="14">
      <c r="A1330" s="37"/>
      <c r="B1330" s="37"/>
      <c r="C1330" s="2"/>
      <c r="D1330" s="108" t="str">
        <f t="shared" si="72"/>
        <v>a1321</v>
      </c>
      <c r="E1330" s="48"/>
      <c r="F1330" s="2"/>
      <c r="G1330" s="2"/>
      <c r="H1330" s="108" t="str">
        <f t="shared" si="73"/>
        <v>c1321</v>
      </c>
      <c r="I1330" s="48"/>
      <c r="J1330" s="2"/>
      <c r="K1330" s="108" t="str">
        <f t="shared" si="75"/>
        <v>r1321</v>
      </c>
      <c r="L1330" s="48"/>
      <c r="M1330" s="2"/>
      <c r="N1330" s="108" t="str">
        <f t="shared" si="74"/>
        <v>p1321</v>
      </c>
      <c r="O1330" s="48"/>
      <c r="P1330" s="97"/>
    </row>
    <row r="1331" spans="1:16" ht="14">
      <c r="A1331" s="37"/>
      <c r="B1331" s="37"/>
      <c r="C1331" s="2"/>
      <c r="D1331" s="108" t="str">
        <f t="shared" si="72"/>
        <v>a1322</v>
      </c>
      <c r="E1331" s="48"/>
      <c r="F1331" s="2"/>
      <c r="G1331" s="2"/>
      <c r="H1331" s="108" t="str">
        <f t="shared" si="73"/>
        <v>c1322</v>
      </c>
      <c r="I1331" s="48"/>
      <c r="J1331" s="2"/>
      <c r="K1331" s="108" t="str">
        <f t="shared" si="75"/>
        <v>r1322</v>
      </c>
      <c r="L1331" s="48"/>
      <c r="M1331" s="2"/>
      <c r="N1331" s="108" t="str">
        <f t="shared" si="74"/>
        <v>p1322</v>
      </c>
      <c r="O1331" s="48"/>
      <c r="P1331" s="97"/>
    </row>
    <row r="1332" spans="1:16" ht="14">
      <c r="A1332" s="37"/>
      <c r="B1332" s="37"/>
      <c r="C1332" s="2"/>
      <c r="D1332" s="108" t="str">
        <f t="shared" si="72"/>
        <v>a1323</v>
      </c>
      <c r="E1332" s="48"/>
      <c r="F1332" s="2"/>
      <c r="G1332" s="2"/>
      <c r="H1332" s="108" t="str">
        <f t="shared" si="73"/>
        <v>c1323</v>
      </c>
      <c r="I1332" s="48"/>
      <c r="J1332" s="2"/>
      <c r="K1332" s="108" t="str">
        <f t="shared" si="75"/>
        <v>r1323</v>
      </c>
      <c r="L1332" s="48"/>
      <c r="M1332" s="2"/>
      <c r="N1332" s="108" t="str">
        <f t="shared" si="74"/>
        <v>p1323</v>
      </c>
      <c r="O1332" s="48"/>
      <c r="P1332" s="97"/>
    </row>
    <row r="1333" spans="1:16" ht="14">
      <c r="A1333" s="37"/>
      <c r="B1333" s="37"/>
      <c r="C1333" s="2"/>
      <c r="D1333" s="108" t="str">
        <f t="shared" si="72"/>
        <v>a1324</v>
      </c>
      <c r="E1333" s="48"/>
      <c r="F1333" s="2"/>
      <c r="G1333" s="2"/>
      <c r="H1333" s="108" t="str">
        <f t="shared" si="73"/>
        <v>c1324</v>
      </c>
      <c r="I1333" s="48"/>
      <c r="J1333" s="2"/>
      <c r="K1333" s="108" t="str">
        <f t="shared" si="75"/>
        <v>r1324</v>
      </c>
      <c r="L1333" s="48"/>
      <c r="M1333" s="2"/>
      <c r="N1333" s="108" t="str">
        <f t="shared" si="74"/>
        <v>p1324</v>
      </c>
      <c r="O1333" s="48"/>
      <c r="P1333" s="97"/>
    </row>
    <row r="1334" spans="1:16" ht="14">
      <c r="A1334" s="37"/>
      <c r="B1334" s="37"/>
      <c r="C1334" s="2"/>
      <c r="D1334" s="108" t="str">
        <f t="shared" si="72"/>
        <v>a1325</v>
      </c>
      <c r="E1334" s="48"/>
      <c r="F1334" s="2"/>
      <c r="G1334" s="2"/>
      <c r="H1334" s="108" t="str">
        <f t="shared" si="73"/>
        <v>c1325</v>
      </c>
      <c r="I1334" s="48"/>
      <c r="J1334" s="2"/>
      <c r="K1334" s="108" t="str">
        <f t="shared" si="75"/>
        <v>r1325</v>
      </c>
      <c r="L1334" s="48"/>
      <c r="M1334" s="2"/>
      <c r="N1334" s="108" t="str">
        <f t="shared" si="74"/>
        <v>p1325</v>
      </c>
      <c r="O1334" s="48"/>
      <c r="P1334" s="97"/>
    </row>
    <row r="1335" spans="1:16" ht="14">
      <c r="A1335" s="37"/>
      <c r="B1335" s="37"/>
      <c r="C1335" s="2"/>
      <c r="D1335" s="108" t="str">
        <f t="shared" si="72"/>
        <v>a1326</v>
      </c>
      <c r="E1335" s="48"/>
      <c r="F1335" s="2"/>
      <c r="G1335" s="2"/>
      <c r="H1335" s="108" t="str">
        <f t="shared" si="73"/>
        <v>c1326</v>
      </c>
      <c r="I1335" s="48"/>
      <c r="J1335" s="2"/>
      <c r="K1335" s="108" t="str">
        <f t="shared" si="75"/>
        <v>r1326</v>
      </c>
      <c r="L1335" s="48"/>
      <c r="M1335" s="2"/>
      <c r="N1335" s="108" t="str">
        <f t="shared" si="74"/>
        <v>p1326</v>
      </c>
      <c r="O1335" s="48"/>
      <c r="P1335" s="97"/>
    </row>
    <row r="1336" spans="1:16" ht="14">
      <c r="A1336" s="37"/>
      <c r="B1336" s="37"/>
      <c r="C1336" s="2"/>
      <c r="D1336" s="108" t="str">
        <f t="shared" si="72"/>
        <v>a1327</v>
      </c>
      <c r="E1336" s="48"/>
      <c r="F1336" s="2"/>
      <c r="G1336" s="2"/>
      <c r="H1336" s="108" t="str">
        <f t="shared" si="73"/>
        <v>c1327</v>
      </c>
      <c r="I1336" s="48"/>
      <c r="J1336" s="2"/>
      <c r="K1336" s="108" t="str">
        <f t="shared" si="75"/>
        <v>r1327</v>
      </c>
      <c r="L1336" s="48"/>
      <c r="M1336" s="2"/>
      <c r="N1336" s="108" t="str">
        <f t="shared" si="74"/>
        <v>p1327</v>
      </c>
      <c r="O1336" s="48"/>
      <c r="P1336" s="97"/>
    </row>
    <row r="1337" spans="1:16" ht="14">
      <c r="A1337" s="37"/>
      <c r="B1337" s="37"/>
      <c r="C1337" s="2"/>
      <c r="D1337" s="108" t="str">
        <f t="shared" si="72"/>
        <v>a1328</v>
      </c>
      <c r="E1337" s="48"/>
      <c r="F1337" s="2"/>
      <c r="G1337" s="2"/>
      <c r="H1337" s="108" t="str">
        <f t="shared" si="73"/>
        <v>c1328</v>
      </c>
      <c r="I1337" s="48"/>
      <c r="J1337" s="2"/>
      <c r="K1337" s="108" t="str">
        <f t="shared" si="75"/>
        <v>r1328</v>
      </c>
      <c r="L1337" s="48"/>
      <c r="M1337" s="2"/>
      <c r="N1337" s="108" t="str">
        <f t="shared" si="74"/>
        <v>p1328</v>
      </c>
      <c r="O1337" s="48"/>
      <c r="P1337" s="97"/>
    </row>
    <row r="1338" spans="1:16" ht="14">
      <c r="A1338" s="37"/>
      <c r="B1338" s="37"/>
      <c r="C1338" s="2"/>
      <c r="D1338" s="108" t="str">
        <f t="shared" si="72"/>
        <v>a1329</v>
      </c>
      <c r="E1338" s="48"/>
      <c r="F1338" s="2"/>
      <c r="G1338" s="2"/>
      <c r="H1338" s="108" t="str">
        <f t="shared" si="73"/>
        <v>c1329</v>
      </c>
      <c r="I1338" s="48"/>
      <c r="J1338" s="2"/>
      <c r="K1338" s="108" t="str">
        <f t="shared" si="75"/>
        <v>r1329</v>
      </c>
      <c r="L1338" s="48"/>
      <c r="M1338" s="2"/>
      <c r="N1338" s="108" t="str">
        <f t="shared" si="74"/>
        <v>p1329</v>
      </c>
      <c r="O1338" s="48"/>
      <c r="P1338" s="97"/>
    </row>
    <row r="1339" spans="1:16" ht="14">
      <c r="A1339" s="37"/>
      <c r="B1339" s="37"/>
      <c r="C1339" s="2"/>
      <c r="D1339" s="108" t="str">
        <f t="shared" si="72"/>
        <v>a1330</v>
      </c>
      <c r="E1339" s="48"/>
      <c r="F1339" s="2"/>
      <c r="G1339" s="2"/>
      <c r="H1339" s="108" t="str">
        <f t="shared" si="73"/>
        <v>c1330</v>
      </c>
      <c r="I1339" s="48"/>
      <c r="J1339" s="2"/>
      <c r="K1339" s="108" t="str">
        <f t="shared" si="75"/>
        <v>r1330</v>
      </c>
      <c r="L1339" s="48"/>
      <c r="M1339" s="2"/>
      <c r="N1339" s="108" t="str">
        <f t="shared" si="74"/>
        <v>p1330</v>
      </c>
      <c r="O1339" s="48"/>
      <c r="P1339" s="97"/>
    </row>
    <row r="1340" spans="1:16" ht="14">
      <c r="A1340" s="37"/>
      <c r="B1340" s="37"/>
      <c r="C1340" s="2"/>
      <c r="D1340" s="108" t="str">
        <f t="shared" si="72"/>
        <v>a1331</v>
      </c>
      <c r="E1340" s="48"/>
      <c r="F1340" s="2"/>
      <c r="G1340" s="2"/>
      <c r="H1340" s="108" t="str">
        <f t="shared" si="73"/>
        <v>c1331</v>
      </c>
      <c r="I1340" s="48"/>
      <c r="J1340" s="2"/>
      <c r="K1340" s="108" t="str">
        <f t="shared" si="75"/>
        <v>r1331</v>
      </c>
      <c r="L1340" s="48"/>
      <c r="M1340" s="2"/>
      <c r="N1340" s="108" t="str">
        <f t="shared" si="74"/>
        <v>p1331</v>
      </c>
      <c r="O1340" s="48"/>
      <c r="P1340" s="97"/>
    </row>
    <row r="1341" spans="1:16" ht="14">
      <c r="A1341" s="37"/>
      <c r="B1341" s="37"/>
      <c r="C1341" s="2"/>
      <c r="D1341" s="108" t="str">
        <f t="shared" si="72"/>
        <v>a1332</v>
      </c>
      <c r="E1341" s="48"/>
      <c r="F1341" s="2"/>
      <c r="G1341" s="2"/>
      <c r="H1341" s="108" t="str">
        <f t="shared" si="73"/>
        <v>c1332</v>
      </c>
      <c r="I1341" s="48"/>
      <c r="J1341" s="2"/>
      <c r="K1341" s="108" t="str">
        <f t="shared" si="75"/>
        <v>r1332</v>
      </c>
      <c r="L1341" s="48"/>
      <c r="M1341" s="2"/>
      <c r="N1341" s="108" t="str">
        <f t="shared" si="74"/>
        <v>p1332</v>
      </c>
      <c r="O1341" s="48"/>
      <c r="P1341" s="97"/>
    </row>
    <row r="1342" spans="1:16" ht="14">
      <c r="A1342" s="37"/>
      <c r="B1342" s="37"/>
      <c r="C1342" s="2"/>
      <c r="D1342" s="108" t="str">
        <f t="shared" si="72"/>
        <v>a1333</v>
      </c>
      <c r="E1342" s="48"/>
      <c r="F1342" s="2"/>
      <c r="G1342" s="2"/>
      <c r="H1342" s="108" t="str">
        <f t="shared" si="73"/>
        <v>c1333</v>
      </c>
      <c r="I1342" s="48"/>
      <c r="J1342" s="2"/>
      <c r="K1342" s="108" t="str">
        <f t="shared" si="75"/>
        <v>r1333</v>
      </c>
      <c r="L1342" s="48"/>
      <c r="M1342" s="2"/>
      <c r="N1342" s="108" t="str">
        <f t="shared" si="74"/>
        <v>p1333</v>
      </c>
      <c r="O1342" s="48"/>
      <c r="P1342" s="97"/>
    </row>
    <row r="1343" spans="1:16" ht="14">
      <c r="A1343" s="37"/>
      <c r="B1343" s="37"/>
      <c r="C1343" s="2"/>
      <c r="D1343" s="108" t="str">
        <f t="shared" si="72"/>
        <v>a1334</v>
      </c>
      <c r="E1343" s="48"/>
      <c r="F1343" s="2"/>
      <c r="G1343" s="2"/>
      <c r="H1343" s="108" t="str">
        <f t="shared" si="73"/>
        <v>c1334</v>
      </c>
      <c r="I1343" s="48"/>
      <c r="J1343" s="2"/>
      <c r="K1343" s="108" t="str">
        <f t="shared" si="75"/>
        <v>r1334</v>
      </c>
      <c r="L1343" s="48"/>
      <c r="M1343" s="2"/>
      <c r="N1343" s="108" t="str">
        <f t="shared" si="74"/>
        <v>p1334</v>
      </c>
      <c r="O1343" s="48"/>
      <c r="P1343" s="97"/>
    </row>
    <row r="1344" spans="1:16" ht="14">
      <c r="A1344" s="37"/>
      <c r="B1344" s="37"/>
      <c r="C1344" s="2"/>
      <c r="D1344" s="108" t="str">
        <f t="shared" si="72"/>
        <v>a1335</v>
      </c>
      <c r="E1344" s="48"/>
      <c r="F1344" s="2"/>
      <c r="G1344" s="2"/>
      <c r="H1344" s="108" t="str">
        <f t="shared" si="73"/>
        <v>c1335</v>
      </c>
      <c r="I1344" s="48"/>
      <c r="J1344" s="2"/>
      <c r="K1344" s="108" t="str">
        <f t="shared" si="75"/>
        <v>r1335</v>
      </c>
      <c r="L1344" s="48"/>
      <c r="M1344" s="2"/>
      <c r="N1344" s="108" t="str">
        <f t="shared" si="74"/>
        <v>p1335</v>
      </c>
      <c r="O1344" s="48"/>
      <c r="P1344" s="97"/>
    </row>
    <row r="1345" spans="1:16" ht="14">
      <c r="A1345" s="37"/>
      <c r="B1345" s="37"/>
      <c r="C1345" s="2"/>
      <c r="D1345" s="108" t="str">
        <f t="shared" si="72"/>
        <v>a1336</v>
      </c>
      <c r="E1345" s="48"/>
      <c r="F1345" s="2"/>
      <c r="G1345" s="2"/>
      <c r="H1345" s="108" t="str">
        <f t="shared" si="73"/>
        <v>c1336</v>
      </c>
      <c r="I1345" s="48"/>
      <c r="J1345" s="2"/>
      <c r="K1345" s="108" t="str">
        <f t="shared" si="75"/>
        <v>r1336</v>
      </c>
      <c r="L1345" s="48"/>
      <c r="M1345" s="2"/>
      <c r="N1345" s="108" t="str">
        <f t="shared" si="74"/>
        <v>p1336</v>
      </c>
      <c r="O1345" s="48"/>
      <c r="P1345" s="97"/>
    </row>
    <row r="1346" spans="1:16" ht="14">
      <c r="A1346" s="37"/>
      <c r="B1346" s="37"/>
      <c r="C1346" s="2"/>
      <c r="D1346" s="108" t="str">
        <f t="shared" si="72"/>
        <v>a1337</v>
      </c>
      <c r="E1346" s="48"/>
      <c r="F1346" s="2"/>
      <c r="G1346" s="2"/>
      <c r="H1346" s="108" t="str">
        <f t="shared" si="73"/>
        <v>c1337</v>
      </c>
      <c r="I1346" s="48"/>
      <c r="J1346" s="2"/>
      <c r="K1346" s="108" t="str">
        <f t="shared" si="75"/>
        <v>r1337</v>
      </c>
      <c r="L1346" s="48"/>
      <c r="M1346" s="2"/>
      <c r="N1346" s="108" t="str">
        <f t="shared" si="74"/>
        <v>p1337</v>
      </c>
      <c r="O1346" s="48"/>
      <c r="P1346" s="97"/>
    </row>
    <row r="1347" spans="1:16" ht="14">
      <c r="A1347" s="37"/>
      <c r="B1347" s="37"/>
      <c r="C1347" s="2"/>
      <c r="D1347" s="108" t="str">
        <f t="shared" si="72"/>
        <v>a1338</v>
      </c>
      <c r="E1347" s="48"/>
      <c r="F1347" s="2"/>
      <c r="G1347" s="2"/>
      <c r="H1347" s="108" t="str">
        <f t="shared" si="73"/>
        <v>c1338</v>
      </c>
      <c r="I1347" s="48"/>
      <c r="J1347" s="2"/>
      <c r="K1347" s="108" t="str">
        <f t="shared" si="75"/>
        <v>r1338</v>
      </c>
      <c r="L1347" s="48"/>
      <c r="M1347" s="2"/>
      <c r="N1347" s="108" t="str">
        <f t="shared" si="74"/>
        <v>p1338</v>
      </c>
      <c r="O1347" s="48"/>
      <c r="P1347" s="97"/>
    </row>
    <row r="1348" spans="1:16" ht="14">
      <c r="A1348" s="37"/>
      <c r="B1348" s="37"/>
      <c r="C1348" s="2"/>
      <c r="D1348" s="108" t="str">
        <f t="shared" si="72"/>
        <v>a1339</v>
      </c>
      <c r="E1348" s="48"/>
      <c r="F1348" s="2"/>
      <c r="G1348" s="2"/>
      <c r="H1348" s="108" t="str">
        <f t="shared" si="73"/>
        <v>c1339</v>
      </c>
      <c r="I1348" s="48"/>
      <c r="J1348" s="2"/>
      <c r="K1348" s="108" t="str">
        <f t="shared" si="75"/>
        <v>r1339</v>
      </c>
      <c r="L1348" s="48"/>
      <c r="M1348" s="2"/>
      <c r="N1348" s="108" t="str">
        <f t="shared" si="74"/>
        <v>p1339</v>
      </c>
      <c r="O1348" s="48"/>
      <c r="P1348" s="97"/>
    </row>
    <row r="1349" spans="1:16" ht="14">
      <c r="A1349" s="37"/>
      <c r="B1349" s="37"/>
      <c r="C1349" s="2"/>
      <c r="D1349" s="108" t="str">
        <f t="shared" si="72"/>
        <v>a1340</v>
      </c>
      <c r="E1349" s="48"/>
      <c r="F1349" s="2"/>
      <c r="G1349" s="2"/>
      <c r="H1349" s="108" t="str">
        <f t="shared" si="73"/>
        <v>c1340</v>
      </c>
      <c r="I1349" s="48"/>
      <c r="J1349" s="2"/>
      <c r="K1349" s="108" t="str">
        <f t="shared" si="75"/>
        <v>r1340</v>
      </c>
      <c r="L1349" s="48"/>
      <c r="M1349" s="2"/>
      <c r="N1349" s="108" t="str">
        <f t="shared" si="74"/>
        <v>p1340</v>
      </c>
      <c r="O1349" s="48"/>
      <c r="P1349" s="97"/>
    </row>
    <row r="1350" spans="1:16" ht="14">
      <c r="A1350" s="37"/>
      <c r="B1350" s="37"/>
      <c r="C1350" s="2"/>
      <c r="D1350" s="108" t="str">
        <f t="shared" si="72"/>
        <v>a1341</v>
      </c>
      <c r="E1350" s="48"/>
      <c r="F1350" s="2"/>
      <c r="G1350" s="2"/>
      <c r="H1350" s="108" t="str">
        <f t="shared" si="73"/>
        <v>c1341</v>
      </c>
      <c r="I1350" s="48"/>
      <c r="J1350" s="2"/>
      <c r="K1350" s="108" t="str">
        <f t="shared" si="75"/>
        <v>r1341</v>
      </c>
      <c r="L1350" s="48"/>
      <c r="M1350" s="2"/>
      <c r="N1350" s="108" t="str">
        <f t="shared" si="74"/>
        <v>p1341</v>
      </c>
      <c r="O1350" s="48"/>
      <c r="P1350" s="97"/>
    </row>
    <row r="1351" spans="1:16" ht="14">
      <c r="A1351" s="37"/>
      <c r="B1351" s="37"/>
      <c r="C1351" s="2"/>
      <c r="D1351" s="108" t="str">
        <f t="shared" si="72"/>
        <v>a1342</v>
      </c>
      <c r="E1351" s="48"/>
      <c r="F1351" s="2"/>
      <c r="G1351" s="2"/>
      <c r="H1351" s="108" t="str">
        <f t="shared" si="73"/>
        <v>c1342</v>
      </c>
      <c r="I1351" s="48"/>
      <c r="J1351" s="2"/>
      <c r="K1351" s="108" t="str">
        <f t="shared" si="75"/>
        <v>r1342</v>
      </c>
      <c r="L1351" s="48"/>
      <c r="M1351" s="2"/>
      <c r="N1351" s="108" t="str">
        <f t="shared" si="74"/>
        <v>p1342</v>
      </c>
      <c r="O1351" s="48"/>
      <c r="P1351" s="97"/>
    </row>
    <row r="1352" spans="1:16" ht="14">
      <c r="A1352" s="37"/>
      <c r="B1352" s="37"/>
      <c r="C1352" s="2"/>
      <c r="D1352" s="108" t="str">
        <f t="shared" si="72"/>
        <v>a1343</v>
      </c>
      <c r="E1352" s="48"/>
      <c r="F1352" s="2"/>
      <c r="G1352" s="2"/>
      <c r="H1352" s="108" t="str">
        <f t="shared" si="73"/>
        <v>c1343</v>
      </c>
      <c r="I1352" s="48"/>
      <c r="J1352" s="2"/>
      <c r="K1352" s="108" t="str">
        <f t="shared" si="75"/>
        <v>r1343</v>
      </c>
      <c r="L1352" s="48"/>
      <c r="M1352" s="2"/>
      <c r="N1352" s="108" t="str">
        <f t="shared" si="74"/>
        <v>p1343</v>
      </c>
      <c r="O1352" s="48"/>
      <c r="P1352" s="97"/>
    </row>
    <row r="1353" spans="1:16" ht="14">
      <c r="A1353" s="37"/>
      <c r="B1353" s="37"/>
      <c r="C1353" s="2"/>
      <c r="D1353" s="108" t="str">
        <f t="shared" si="72"/>
        <v>a1344</v>
      </c>
      <c r="E1353" s="48"/>
      <c r="F1353" s="2"/>
      <c r="G1353" s="2"/>
      <c r="H1353" s="108" t="str">
        <f t="shared" si="73"/>
        <v>c1344</v>
      </c>
      <c r="I1353" s="48"/>
      <c r="J1353" s="2"/>
      <c r="K1353" s="108" t="str">
        <f t="shared" si="75"/>
        <v>r1344</v>
      </c>
      <c r="L1353" s="48"/>
      <c r="M1353" s="2"/>
      <c r="N1353" s="108" t="str">
        <f t="shared" si="74"/>
        <v>p1344</v>
      </c>
      <c r="O1353" s="48"/>
      <c r="P1353" s="97"/>
    </row>
    <row r="1354" spans="1:16" ht="14">
      <c r="A1354" s="37"/>
      <c r="B1354" s="37"/>
      <c r="C1354" s="2"/>
      <c r="D1354" s="108" t="str">
        <f t="shared" si="72"/>
        <v>a1345</v>
      </c>
      <c r="E1354" s="48"/>
      <c r="F1354" s="2"/>
      <c r="G1354" s="2"/>
      <c r="H1354" s="108" t="str">
        <f t="shared" si="73"/>
        <v>c1345</v>
      </c>
      <c r="I1354" s="48"/>
      <c r="J1354" s="2"/>
      <c r="K1354" s="108" t="str">
        <f t="shared" si="75"/>
        <v>r1345</v>
      </c>
      <c r="L1354" s="48"/>
      <c r="M1354" s="2"/>
      <c r="N1354" s="108" t="str">
        <f t="shared" si="74"/>
        <v>p1345</v>
      </c>
      <c r="O1354" s="48"/>
      <c r="P1354" s="97"/>
    </row>
    <row r="1355" spans="1:16" ht="14">
      <c r="A1355" s="37"/>
      <c r="B1355" s="37"/>
      <c r="C1355" s="2"/>
      <c r="D1355" s="108" t="str">
        <f t="shared" ref="D1355:D1418" si="76">"a"&amp;ROW()-9</f>
        <v>a1346</v>
      </c>
      <c r="E1355" s="48"/>
      <c r="F1355" s="2"/>
      <c r="G1355" s="2"/>
      <c r="H1355" s="108" t="str">
        <f t="shared" ref="H1355:H1418" si="77">"c"&amp;ROW()-9</f>
        <v>c1346</v>
      </c>
      <c r="I1355" s="48"/>
      <c r="J1355" s="2"/>
      <c r="K1355" s="108" t="str">
        <f t="shared" si="75"/>
        <v>r1346</v>
      </c>
      <c r="L1355" s="48"/>
      <c r="M1355" s="2"/>
      <c r="N1355" s="108" t="str">
        <f t="shared" ref="N1355:N1418" si="78">"p"&amp;ROW()-9</f>
        <v>p1346</v>
      </c>
      <c r="O1355" s="48"/>
      <c r="P1355" s="97"/>
    </row>
    <row r="1356" spans="1:16" ht="14">
      <c r="A1356" s="37"/>
      <c r="B1356" s="37"/>
      <c r="C1356" s="2"/>
      <c r="D1356" s="108" t="str">
        <f t="shared" si="76"/>
        <v>a1347</v>
      </c>
      <c r="E1356" s="48"/>
      <c r="F1356" s="2"/>
      <c r="G1356" s="2"/>
      <c r="H1356" s="108" t="str">
        <f t="shared" si="77"/>
        <v>c1347</v>
      </c>
      <c r="I1356" s="48"/>
      <c r="J1356" s="2"/>
      <c r="K1356" s="108" t="str">
        <f t="shared" si="75"/>
        <v>r1347</v>
      </c>
      <c r="L1356" s="48"/>
      <c r="M1356" s="2"/>
      <c r="N1356" s="108" t="str">
        <f t="shared" si="78"/>
        <v>p1347</v>
      </c>
      <c r="O1356" s="48"/>
      <c r="P1356" s="97"/>
    </row>
    <row r="1357" spans="1:16" ht="14">
      <c r="A1357" s="37"/>
      <c r="B1357" s="37"/>
      <c r="C1357" s="2"/>
      <c r="D1357" s="108" t="str">
        <f t="shared" si="76"/>
        <v>a1348</v>
      </c>
      <c r="E1357" s="48"/>
      <c r="F1357" s="2"/>
      <c r="G1357" s="2"/>
      <c r="H1357" s="108" t="str">
        <f t="shared" si="77"/>
        <v>c1348</v>
      </c>
      <c r="I1357" s="48"/>
      <c r="J1357" s="2"/>
      <c r="K1357" s="108" t="str">
        <f t="shared" si="75"/>
        <v>r1348</v>
      </c>
      <c r="L1357" s="48"/>
      <c r="M1357" s="2"/>
      <c r="N1357" s="108" t="str">
        <f t="shared" si="78"/>
        <v>p1348</v>
      </c>
      <c r="O1357" s="48"/>
      <c r="P1357" s="97"/>
    </row>
    <row r="1358" spans="1:16" ht="14">
      <c r="A1358" s="37"/>
      <c r="B1358" s="37"/>
      <c r="C1358" s="2"/>
      <c r="D1358" s="108" t="str">
        <f t="shared" si="76"/>
        <v>a1349</v>
      </c>
      <c r="E1358" s="48"/>
      <c r="F1358" s="2"/>
      <c r="G1358" s="2"/>
      <c r="H1358" s="108" t="str">
        <f t="shared" si="77"/>
        <v>c1349</v>
      </c>
      <c r="I1358" s="48"/>
      <c r="J1358" s="2"/>
      <c r="K1358" s="108" t="str">
        <f t="shared" si="75"/>
        <v>r1349</v>
      </c>
      <c r="L1358" s="48"/>
      <c r="M1358" s="2"/>
      <c r="N1358" s="108" t="str">
        <f t="shared" si="78"/>
        <v>p1349</v>
      </c>
      <c r="O1358" s="48"/>
      <c r="P1358" s="97"/>
    </row>
    <row r="1359" spans="1:16" ht="14">
      <c r="A1359" s="37"/>
      <c r="B1359" s="37"/>
      <c r="C1359" s="2"/>
      <c r="D1359" s="108" t="str">
        <f t="shared" si="76"/>
        <v>a1350</v>
      </c>
      <c r="E1359" s="48"/>
      <c r="F1359" s="2"/>
      <c r="G1359" s="2"/>
      <c r="H1359" s="108" t="str">
        <f t="shared" si="77"/>
        <v>c1350</v>
      </c>
      <c r="I1359" s="48"/>
      <c r="J1359" s="2"/>
      <c r="K1359" s="108" t="str">
        <f t="shared" si="75"/>
        <v>r1350</v>
      </c>
      <c r="L1359" s="48"/>
      <c r="M1359" s="2"/>
      <c r="N1359" s="108" t="str">
        <f t="shared" si="78"/>
        <v>p1350</v>
      </c>
      <c r="O1359" s="48"/>
      <c r="P1359" s="97"/>
    </row>
    <row r="1360" spans="1:16" ht="14">
      <c r="A1360" s="37"/>
      <c r="B1360" s="37"/>
      <c r="C1360" s="2"/>
      <c r="D1360" s="108" t="str">
        <f t="shared" si="76"/>
        <v>a1351</v>
      </c>
      <c r="E1360" s="48"/>
      <c r="F1360" s="2"/>
      <c r="G1360" s="2"/>
      <c r="H1360" s="108" t="str">
        <f t="shared" si="77"/>
        <v>c1351</v>
      </c>
      <c r="I1360" s="48"/>
      <c r="J1360" s="2"/>
      <c r="K1360" s="108" t="str">
        <f t="shared" si="75"/>
        <v>r1351</v>
      </c>
      <c r="L1360" s="48"/>
      <c r="M1360" s="2"/>
      <c r="N1360" s="108" t="str">
        <f t="shared" si="78"/>
        <v>p1351</v>
      </c>
      <c r="O1360" s="48"/>
      <c r="P1360" s="97"/>
    </row>
    <row r="1361" spans="1:16" ht="14">
      <c r="A1361" s="37"/>
      <c r="B1361" s="37"/>
      <c r="C1361" s="2"/>
      <c r="D1361" s="108" t="str">
        <f t="shared" si="76"/>
        <v>a1352</v>
      </c>
      <c r="E1361" s="48"/>
      <c r="F1361" s="2"/>
      <c r="G1361" s="2"/>
      <c r="H1361" s="108" t="str">
        <f t="shared" si="77"/>
        <v>c1352</v>
      </c>
      <c r="I1361" s="48"/>
      <c r="J1361" s="2"/>
      <c r="K1361" s="108" t="str">
        <f t="shared" si="75"/>
        <v>r1352</v>
      </c>
      <c r="L1361" s="48"/>
      <c r="M1361" s="2"/>
      <c r="N1361" s="108" t="str">
        <f t="shared" si="78"/>
        <v>p1352</v>
      </c>
      <c r="O1361" s="48"/>
      <c r="P1361" s="97"/>
    </row>
    <row r="1362" spans="1:16" ht="14">
      <c r="A1362" s="37"/>
      <c r="B1362" s="37"/>
      <c r="C1362" s="2"/>
      <c r="D1362" s="108" t="str">
        <f t="shared" si="76"/>
        <v>a1353</v>
      </c>
      <c r="E1362" s="48"/>
      <c r="F1362" s="2"/>
      <c r="G1362" s="2"/>
      <c r="H1362" s="108" t="str">
        <f t="shared" si="77"/>
        <v>c1353</v>
      </c>
      <c r="I1362" s="48"/>
      <c r="J1362" s="2"/>
      <c r="K1362" s="108" t="str">
        <f t="shared" si="75"/>
        <v>r1353</v>
      </c>
      <c r="L1362" s="48"/>
      <c r="M1362" s="2"/>
      <c r="N1362" s="108" t="str">
        <f t="shared" si="78"/>
        <v>p1353</v>
      </c>
      <c r="O1362" s="48"/>
      <c r="P1362" s="97"/>
    </row>
    <row r="1363" spans="1:16" ht="14">
      <c r="A1363" s="37"/>
      <c r="B1363" s="37"/>
      <c r="C1363" s="2"/>
      <c r="D1363" s="108" t="str">
        <f t="shared" si="76"/>
        <v>a1354</v>
      </c>
      <c r="E1363" s="48"/>
      <c r="F1363" s="2"/>
      <c r="G1363" s="2"/>
      <c r="H1363" s="108" t="str">
        <f t="shared" si="77"/>
        <v>c1354</v>
      </c>
      <c r="I1363" s="48"/>
      <c r="J1363" s="2"/>
      <c r="K1363" s="108" t="str">
        <f t="shared" si="75"/>
        <v>r1354</v>
      </c>
      <c r="L1363" s="48"/>
      <c r="M1363" s="2"/>
      <c r="N1363" s="108" t="str">
        <f t="shared" si="78"/>
        <v>p1354</v>
      </c>
      <c r="O1363" s="48"/>
      <c r="P1363" s="97"/>
    </row>
    <row r="1364" spans="1:16" ht="14">
      <c r="A1364" s="37"/>
      <c r="B1364" s="37"/>
      <c r="C1364" s="2"/>
      <c r="D1364" s="108" t="str">
        <f t="shared" si="76"/>
        <v>a1355</v>
      </c>
      <c r="E1364" s="48"/>
      <c r="F1364" s="2"/>
      <c r="G1364" s="2"/>
      <c r="H1364" s="108" t="str">
        <f t="shared" si="77"/>
        <v>c1355</v>
      </c>
      <c r="I1364" s="48"/>
      <c r="J1364" s="2"/>
      <c r="K1364" s="108" t="str">
        <f t="shared" si="75"/>
        <v>r1355</v>
      </c>
      <c r="L1364" s="48"/>
      <c r="M1364" s="2"/>
      <c r="N1364" s="108" t="str">
        <f t="shared" si="78"/>
        <v>p1355</v>
      </c>
      <c r="O1364" s="48"/>
      <c r="P1364" s="97"/>
    </row>
    <row r="1365" spans="1:16" ht="14">
      <c r="A1365" s="37"/>
      <c r="B1365" s="37"/>
      <c r="C1365" s="2"/>
      <c r="D1365" s="108" t="str">
        <f t="shared" si="76"/>
        <v>a1356</v>
      </c>
      <c r="E1365" s="48"/>
      <c r="F1365" s="2"/>
      <c r="G1365" s="2"/>
      <c r="H1365" s="108" t="str">
        <f t="shared" si="77"/>
        <v>c1356</v>
      </c>
      <c r="I1365" s="48"/>
      <c r="J1365" s="2"/>
      <c r="K1365" s="108" t="str">
        <f t="shared" si="75"/>
        <v>r1356</v>
      </c>
      <c r="L1365" s="48"/>
      <c r="M1365" s="2"/>
      <c r="N1365" s="108" t="str">
        <f t="shared" si="78"/>
        <v>p1356</v>
      </c>
      <c r="O1365" s="48"/>
      <c r="P1365" s="97"/>
    </row>
    <row r="1366" spans="1:16" ht="14">
      <c r="A1366" s="37"/>
      <c r="B1366" s="37"/>
      <c r="C1366" s="2"/>
      <c r="D1366" s="108" t="str">
        <f t="shared" si="76"/>
        <v>a1357</v>
      </c>
      <c r="E1366" s="48"/>
      <c r="F1366" s="2"/>
      <c r="G1366" s="2"/>
      <c r="H1366" s="108" t="str">
        <f t="shared" si="77"/>
        <v>c1357</v>
      </c>
      <c r="I1366" s="48"/>
      <c r="J1366" s="2"/>
      <c r="K1366" s="108" t="str">
        <f t="shared" si="75"/>
        <v>r1357</v>
      </c>
      <c r="L1366" s="48"/>
      <c r="M1366" s="2"/>
      <c r="N1366" s="108" t="str">
        <f t="shared" si="78"/>
        <v>p1357</v>
      </c>
      <c r="O1366" s="48"/>
      <c r="P1366" s="97"/>
    </row>
    <row r="1367" spans="1:16" ht="14">
      <c r="A1367" s="37"/>
      <c r="B1367" s="37"/>
      <c r="C1367" s="2"/>
      <c r="D1367" s="108" t="str">
        <f t="shared" si="76"/>
        <v>a1358</v>
      </c>
      <c r="E1367" s="48"/>
      <c r="F1367" s="2"/>
      <c r="G1367" s="2"/>
      <c r="H1367" s="108" t="str">
        <f t="shared" si="77"/>
        <v>c1358</v>
      </c>
      <c r="I1367" s="48"/>
      <c r="J1367" s="2"/>
      <c r="K1367" s="108" t="str">
        <f t="shared" si="75"/>
        <v>r1358</v>
      </c>
      <c r="L1367" s="48"/>
      <c r="M1367" s="2"/>
      <c r="N1367" s="108" t="str">
        <f t="shared" si="78"/>
        <v>p1358</v>
      </c>
      <c r="O1367" s="48"/>
      <c r="P1367" s="97"/>
    </row>
    <row r="1368" spans="1:16" ht="14">
      <c r="A1368" s="37"/>
      <c r="B1368" s="37"/>
      <c r="C1368" s="2"/>
      <c r="D1368" s="108" t="str">
        <f t="shared" si="76"/>
        <v>a1359</v>
      </c>
      <c r="E1368" s="48"/>
      <c r="F1368" s="2"/>
      <c r="G1368" s="2"/>
      <c r="H1368" s="108" t="str">
        <f t="shared" si="77"/>
        <v>c1359</v>
      </c>
      <c r="I1368" s="48"/>
      <c r="J1368" s="2"/>
      <c r="K1368" s="108" t="str">
        <f t="shared" si="75"/>
        <v>r1359</v>
      </c>
      <c r="L1368" s="48"/>
      <c r="M1368" s="2"/>
      <c r="N1368" s="108" t="str">
        <f t="shared" si="78"/>
        <v>p1359</v>
      </c>
      <c r="O1368" s="48"/>
      <c r="P1368" s="97"/>
    </row>
    <row r="1369" spans="1:16" ht="14">
      <c r="A1369" s="37"/>
      <c r="B1369" s="37"/>
      <c r="C1369" s="2"/>
      <c r="D1369" s="108" t="str">
        <f t="shared" si="76"/>
        <v>a1360</v>
      </c>
      <c r="E1369" s="48"/>
      <c r="F1369" s="2"/>
      <c r="G1369" s="2"/>
      <c r="H1369" s="108" t="str">
        <f t="shared" si="77"/>
        <v>c1360</v>
      </c>
      <c r="I1369" s="48"/>
      <c r="J1369" s="2"/>
      <c r="K1369" s="108" t="str">
        <f t="shared" si="75"/>
        <v>r1360</v>
      </c>
      <c r="L1369" s="48"/>
      <c r="M1369" s="2"/>
      <c r="N1369" s="108" t="str">
        <f t="shared" si="78"/>
        <v>p1360</v>
      </c>
      <c r="O1369" s="48"/>
      <c r="P1369" s="97"/>
    </row>
    <row r="1370" spans="1:16" ht="14">
      <c r="A1370" s="37"/>
      <c r="B1370" s="37"/>
      <c r="C1370" s="2"/>
      <c r="D1370" s="108" t="str">
        <f t="shared" si="76"/>
        <v>a1361</v>
      </c>
      <c r="E1370" s="48"/>
      <c r="F1370" s="2"/>
      <c r="G1370" s="2"/>
      <c r="H1370" s="108" t="str">
        <f t="shared" si="77"/>
        <v>c1361</v>
      </c>
      <c r="I1370" s="48"/>
      <c r="J1370" s="2"/>
      <c r="K1370" s="108" t="str">
        <f t="shared" si="75"/>
        <v>r1361</v>
      </c>
      <c r="L1370" s="48"/>
      <c r="M1370" s="2"/>
      <c r="N1370" s="108" t="str">
        <f t="shared" si="78"/>
        <v>p1361</v>
      </c>
      <c r="O1370" s="48"/>
      <c r="P1370" s="97"/>
    </row>
    <row r="1371" spans="1:16" ht="14">
      <c r="A1371" s="37"/>
      <c r="B1371" s="37"/>
      <c r="C1371" s="2"/>
      <c r="D1371" s="108" t="str">
        <f t="shared" si="76"/>
        <v>a1362</v>
      </c>
      <c r="E1371" s="48"/>
      <c r="F1371" s="2"/>
      <c r="G1371" s="2"/>
      <c r="H1371" s="108" t="str">
        <f t="shared" si="77"/>
        <v>c1362</v>
      </c>
      <c r="I1371" s="48"/>
      <c r="J1371" s="2"/>
      <c r="K1371" s="108" t="str">
        <f t="shared" si="75"/>
        <v>r1362</v>
      </c>
      <c r="L1371" s="48"/>
      <c r="M1371" s="2"/>
      <c r="N1371" s="108" t="str">
        <f t="shared" si="78"/>
        <v>p1362</v>
      </c>
      <c r="O1371" s="48"/>
      <c r="P1371" s="97"/>
    </row>
    <row r="1372" spans="1:16" ht="14">
      <c r="A1372" s="37"/>
      <c r="B1372" s="37"/>
      <c r="C1372" s="2"/>
      <c r="D1372" s="108" t="str">
        <f t="shared" si="76"/>
        <v>a1363</v>
      </c>
      <c r="E1372" s="48"/>
      <c r="F1372" s="2"/>
      <c r="G1372" s="2"/>
      <c r="H1372" s="108" t="str">
        <f t="shared" si="77"/>
        <v>c1363</v>
      </c>
      <c r="I1372" s="48"/>
      <c r="J1372" s="2"/>
      <c r="K1372" s="108" t="str">
        <f t="shared" si="75"/>
        <v>r1363</v>
      </c>
      <c r="L1372" s="48"/>
      <c r="M1372" s="2"/>
      <c r="N1372" s="108" t="str">
        <f t="shared" si="78"/>
        <v>p1363</v>
      </c>
      <c r="O1372" s="48"/>
      <c r="P1372" s="97"/>
    </row>
    <row r="1373" spans="1:16" ht="14">
      <c r="A1373" s="37"/>
      <c r="B1373" s="37"/>
      <c r="C1373" s="2"/>
      <c r="D1373" s="108" t="str">
        <f t="shared" si="76"/>
        <v>a1364</v>
      </c>
      <c r="E1373" s="48"/>
      <c r="F1373" s="2"/>
      <c r="G1373" s="2"/>
      <c r="H1373" s="108" t="str">
        <f t="shared" si="77"/>
        <v>c1364</v>
      </c>
      <c r="I1373" s="48"/>
      <c r="J1373" s="2"/>
      <c r="K1373" s="108" t="str">
        <f t="shared" si="75"/>
        <v>r1364</v>
      </c>
      <c r="L1373" s="48"/>
      <c r="M1373" s="2"/>
      <c r="N1373" s="108" t="str">
        <f t="shared" si="78"/>
        <v>p1364</v>
      </c>
      <c r="O1373" s="48"/>
      <c r="P1373" s="97"/>
    </row>
    <row r="1374" spans="1:16" ht="14">
      <c r="A1374" s="37"/>
      <c r="B1374" s="37"/>
      <c r="C1374" s="2"/>
      <c r="D1374" s="108" t="str">
        <f t="shared" si="76"/>
        <v>a1365</v>
      </c>
      <c r="E1374" s="48"/>
      <c r="F1374" s="2"/>
      <c r="G1374" s="2"/>
      <c r="H1374" s="108" t="str">
        <f t="shared" si="77"/>
        <v>c1365</v>
      </c>
      <c r="I1374" s="48"/>
      <c r="J1374" s="2"/>
      <c r="K1374" s="108" t="str">
        <f t="shared" si="75"/>
        <v>r1365</v>
      </c>
      <c r="L1374" s="48"/>
      <c r="M1374" s="2"/>
      <c r="N1374" s="108" t="str">
        <f t="shared" si="78"/>
        <v>p1365</v>
      </c>
      <c r="O1374" s="48"/>
      <c r="P1374" s="97"/>
    </row>
    <row r="1375" spans="1:16" ht="14">
      <c r="A1375" s="37"/>
      <c r="B1375" s="37"/>
      <c r="C1375" s="2"/>
      <c r="D1375" s="108" t="str">
        <f t="shared" si="76"/>
        <v>a1366</v>
      </c>
      <c r="E1375" s="48"/>
      <c r="F1375" s="2"/>
      <c r="G1375" s="2"/>
      <c r="H1375" s="108" t="str">
        <f t="shared" si="77"/>
        <v>c1366</v>
      </c>
      <c r="I1375" s="48"/>
      <c r="J1375" s="2"/>
      <c r="K1375" s="108" t="str">
        <f t="shared" ref="K1375:K1609" si="79">"r"&amp;ROW()-9</f>
        <v>r1366</v>
      </c>
      <c r="L1375" s="48"/>
      <c r="M1375" s="2"/>
      <c r="N1375" s="108" t="str">
        <f t="shared" si="78"/>
        <v>p1366</v>
      </c>
      <c r="O1375" s="48"/>
      <c r="P1375" s="97"/>
    </row>
    <row r="1376" spans="1:16" ht="14">
      <c r="A1376" s="37"/>
      <c r="B1376" s="37"/>
      <c r="C1376" s="2"/>
      <c r="D1376" s="108" t="str">
        <f t="shared" si="76"/>
        <v>a1367</v>
      </c>
      <c r="E1376" s="48"/>
      <c r="F1376" s="2"/>
      <c r="G1376" s="2"/>
      <c r="H1376" s="108" t="str">
        <f t="shared" si="77"/>
        <v>c1367</v>
      </c>
      <c r="I1376" s="48"/>
      <c r="J1376" s="2"/>
      <c r="K1376" s="108" t="str">
        <f t="shared" si="79"/>
        <v>r1367</v>
      </c>
      <c r="L1376" s="48"/>
      <c r="M1376" s="2"/>
      <c r="N1376" s="108" t="str">
        <f t="shared" si="78"/>
        <v>p1367</v>
      </c>
      <c r="O1376" s="48"/>
      <c r="P1376" s="97"/>
    </row>
    <row r="1377" spans="1:16" ht="14">
      <c r="A1377" s="37"/>
      <c r="B1377" s="37"/>
      <c r="C1377" s="2"/>
      <c r="D1377" s="108" t="str">
        <f t="shared" si="76"/>
        <v>a1368</v>
      </c>
      <c r="E1377" s="48"/>
      <c r="F1377" s="2"/>
      <c r="G1377" s="2"/>
      <c r="H1377" s="108" t="str">
        <f t="shared" si="77"/>
        <v>c1368</v>
      </c>
      <c r="I1377" s="48"/>
      <c r="J1377" s="2"/>
      <c r="K1377" s="108" t="str">
        <f t="shared" si="79"/>
        <v>r1368</v>
      </c>
      <c r="L1377" s="48"/>
      <c r="M1377" s="2"/>
      <c r="N1377" s="108" t="str">
        <f t="shared" si="78"/>
        <v>p1368</v>
      </c>
      <c r="O1377" s="48"/>
      <c r="P1377" s="97"/>
    </row>
    <row r="1378" spans="1:16" ht="14">
      <c r="A1378" s="37"/>
      <c r="B1378" s="37"/>
      <c r="C1378" s="2"/>
      <c r="D1378" s="108" t="str">
        <f t="shared" si="76"/>
        <v>a1369</v>
      </c>
      <c r="E1378" s="48"/>
      <c r="F1378" s="2"/>
      <c r="G1378" s="2"/>
      <c r="H1378" s="108" t="str">
        <f t="shared" si="77"/>
        <v>c1369</v>
      </c>
      <c r="I1378" s="48"/>
      <c r="J1378" s="2"/>
      <c r="K1378" s="108" t="str">
        <f t="shared" si="79"/>
        <v>r1369</v>
      </c>
      <c r="L1378" s="48"/>
      <c r="M1378" s="2"/>
      <c r="N1378" s="108" t="str">
        <f t="shared" si="78"/>
        <v>p1369</v>
      </c>
      <c r="O1378" s="48"/>
      <c r="P1378" s="97"/>
    </row>
    <row r="1379" spans="1:16" ht="14">
      <c r="A1379" s="37"/>
      <c r="B1379" s="37"/>
      <c r="C1379" s="2"/>
      <c r="D1379" s="108" t="str">
        <f t="shared" si="76"/>
        <v>a1370</v>
      </c>
      <c r="E1379" s="48"/>
      <c r="F1379" s="2"/>
      <c r="G1379" s="2"/>
      <c r="H1379" s="108" t="str">
        <f t="shared" si="77"/>
        <v>c1370</v>
      </c>
      <c r="I1379" s="48"/>
      <c r="J1379" s="2"/>
      <c r="K1379" s="108" t="str">
        <f t="shared" si="79"/>
        <v>r1370</v>
      </c>
      <c r="L1379" s="48"/>
      <c r="M1379" s="2"/>
      <c r="N1379" s="108" t="str">
        <f t="shared" si="78"/>
        <v>p1370</v>
      </c>
      <c r="O1379" s="48"/>
      <c r="P1379" s="97"/>
    </row>
    <row r="1380" spans="1:16" ht="14">
      <c r="A1380" s="37"/>
      <c r="B1380" s="37"/>
      <c r="C1380" s="2"/>
      <c r="D1380" s="108" t="str">
        <f t="shared" si="76"/>
        <v>a1371</v>
      </c>
      <c r="E1380" s="48"/>
      <c r="F1380" s="2"/>
      <c r="G1380" s="2"/>
      <c r="H1380" s="108" t="str">
        <f t="shared" si="77"/>
        <v>c1371</v>
      </c>
      <c r="I1380" s="48"/>
      <c r="J1380" s="2"/>
      <c r="K1380" s="108" t="str">
        <f t="shared" si="79"/>
        <v>r1371</v>
      </c>
      <c r="L1380" s="48"/>
      <c r="M1380" s="2"/>
      <c r="N1380" s="108" t="str">
        <f t="shared" si="78"/>
        <v>p1371</v>
      </c>
      <c r="O1380" s="48"/>
      <c r="P1380" s="97"/>
    </row>
    <row r="1381" spans="1:16" ht="14">
      <c r="A1381" s="37"/>
      <c r="B1381" s="37"/>
      <c r="C1381" s="2"/>
      <c r="D1381" s="108" t="str">
        <f t="shared" si="76"/>
        <v>a1372</v>
      </c>
      <c r="E1381" s="48"/>
      <c r="F1381" s="2"/>
      <c r="G1381" s="2"/>
      <c r="H1381" s="108" t="str">
        <f t="shared" si="77"/>
        <v>c1372</v>
      </c>
      <c r="I1381" s="48"/>
      <c r="J1381" s="2"/>
      <c r="K1381" s="108" t="str">
        <f t="shared" si="79"/>
        <v>r1372</v>
      </c>
      <c r="L1381" s="48"/>
      <c r="M1381" s="2"/>
      <c r="N1381" s="108" t="str">
        <f t="shared" si="78"/>
        <v>p1372</v>
      </c>
      <c r="O1381" s="48"/>
      <c r="P1381" s="97"/>
    </row>
    <row r="1382" spans="1:16" ht="14">
      <c r="A1382" s="37"/>
      <c r="B1382" s="37"/>
      <c r="C1382" s="2"/>
      <c r="D1382" s="108" t="str">
        <f t="shared" si="76"/>
        <v>a1373</v>
      </c>
      <c r="E1382" s="48"/>
      <c r="F1382" s="2"/>
      <c r="G1382" s="2"/>
      <c r="H1382" s="108" t="str">
        <f t="shared" si="77"/>
        <v>c1373</v>
      </c>
      <c r="I1382" s="48"/>
      <c r="J1382" s="2"/>
      <c r="K1382" s="108" t="str">
        <f t="shared" si="79"/>
        <v>r1373</v>
      </c>
      <c r="L1382" s="48"/>
      <c r="M1382" s="2"/>
      <c r="N1382" s="108" t="str">
        <f t="shared" si="78"/>
        <v>p1373</v>
      </c>
      <c r="O1382" s="48"/>
      <c r="P1382" s="97"/>
    </row>
    <row r="1383" spans="1:16" ht="14">
      <c r="A1383" s="37"/>
      <c r="B1383" s="37"/>
      <c r="C1383" s="2"/>
      <c r="D1383" s="108" t="str">
        <f t="shared" si="76"/>
        <v>a1374</v>
      </c>
      <c r="E1383" s="48"/>
      <c r="F1383" s="2"/>
      <c r="G1383" s="2"/>
      <c r="H1383" s="108" t="str">
        <f t="shared" si="77"/>
        <v>c1374</v>
      </c>
      <c r="I1383" s="48"/>
      <c r="J1383" s="2"/>
      <c r="K1383" s="108" t="str">
        <f t="shared" si="79"/>
        <v>r1374</v>
      </c>
      <c r="L1383" s="48"/>
      <c r="M1383" s="2"/>
      <c r="N1383" s="108" t="str">
        <f t="shared" si="78"/>
        <v>p1374</v>
      </c>
      <c r="O1383" s="48"/>
      <c r="P1383" s="97"/>
    </row>
    <row r="1384" spans="1:16" ht="14">
      <c r="A1384" s="37"/>
      <c r="B1384" s="37"/>
      <c r="C1384" s="2"/>
      <c r="D1384" s="108" t="str">
        <f t="shared" si="76"/>
        <v>a1375</v>
      </c>
      <c r="E1384" s="48"/>
      <c r="F1384" s="2"/>
      <c r="G1384" s="2"/>
      <c r="H1384" s="108" t="str">
        <f t="shared" si="77"/>
        <v>c1375</v>
      </c>
      <c r="I1384" s="48"/>
      <c r="J1384" s="2"/>
      <c r="K1384" s="108" t="str">
        <f t="shared" si="79"/>
        <v>r1375</v>
      </c>
      <c r="L1384" s="48"/>
      <c r="M1384" s="2"/>
      <c r="N1384" s="108" t="str">
        <f t="shared" si="78"/>
        <v>p1375</v>
      </c>
      <c r="O1384" s="48"/>
      <c r="P1384" s="97"/>
    </row>
    <row r="1385" spans="1:16" ht="14">
      <c r="A1385" s="37"/>
      <c r="B1385" s="37"/>
      <c r="C1385" s="2"/>
      <c r="D1385" s="108" t="str">
        <f t="shared" si="76"/>
        <v>a1376</v>
      </c>
      <c r="E1385" s="48"/>
      <c r="F1385" s="2"/>
      <c r="G1385" s="2"/>
      <c r="H1385" s="108" t="str">
        <f t="shared" si="77"/>
        <v>c1376</v>
      </c>
      <c r="I1385" s="48"/>
      <c r="J1385" s="2"/>
      <c r="K1385" s="108" t="str">
        <f t="shared" si="79"/>
        <v>r1376</v>
      </c>
      <c r="L1385" s="48"/>
      <c r="M1385" s="2"/>
      <c r="N1385" s="108" t="str">
        <f t="shared" si="78"/>
        <v>p1376</v>
      </c>
      <c r="O1385" s="48"/>
      <c r="P1385" s="97"/>
    </row>
    <row r="1386" spans="1:16" ht="14">
      <c r="A1386" s="37"/>
      <c r="B1386" s="37"/>
      <c r="C1386" s="2"/>
      <c r="D1386" s="108" t="str">
        <f t="shared" si="76"/>
        <v>a1377</v>
      </c>
      <c r="E1386" s="48"/>
      <c r="F1386" s="2"/>
      <c r="G1386" s="2"/>
      <c r="H1386" s="108" t="str">
        <f t="shared" si="77"/>
        <v>c1377</v>
      </c>
      <c r="I1386" s="48"/>
      <c r="J1386" s="2"/>
      <c r="K1386" s="108" t="str">
        <f t="shared" si="79"/>
        <v>r1377</v>
      </c>
      <c r="L1386" s="48"/>
      <c r="M1386" s="2"/>
      <c r="N1386" s="108" t="str">
        <f t="shared" si="78"/>
        <v>p1377</v>
      </c>
      <c r="O1386" s="48"/>
      <c r="P1386" s="97"/>
    </row>
    <row r="1387" spans="1:16" ht="14">
      <c r="A1387" s="37"/>
      <c r="B1387" s="37"/>
      <c r="C1387" s="2"/>
      <c r="D1387" s="108" t="str">
        <f t="shared" si="76"/>
        <v>a1378</v>
      </c>
      <c r="E1387" s="48"/>
      <c r="F1387" s="2"/>
      <c r="G1387" s="2"/>
      <c r="H1387" s="108" t="str">
        <f t="shared" si="77"/>
        <v>c1378</v>
      </c>
      <c r="I1387" s="48"/>
      <c r="J1387" s="2"/>
      <c r="K1387" s="108" t="str">
        <f t="shared" si="79"/>
        <v>r1378</v>
      </c>
      <c r="L1387" s="48"/>
      <c r="M1387" s="2"/>
      <c r="N1387" s="108" t="str">
        <f t="shared" si="78"/>
        <v>p1378</v>
      </c>
      <c r="O1387" s="48"/>
      <c r="P1387" s="97"/>
    </row>
    <row r="1388" spans="1:16" ht="14">
      <c r="A1388" s="37"/>
      <c r="B1388" s="37"/>
      <c r="C1388" s="2"/>
      <c r="D1388" s="108" t="str">
        <f t="shared" si="76"/>
        <v>a1379</v>
      </c>
      <c r="E1388" s="48"/>
      <c r="F1388" s="2"/>
      <c r="G1388" s="2"/>
      <c r="H1388" s="108" t="str">
        <f t="shared" si="77"/>
        <v>c1379</v>
      </c>
      <c r="I1388" s="48"/>
      <c r="J1388" s="2"/>
      <c r="K1388" s="108" t="str">
        <f t="shared" si="79"/>
        <v>r1379</v>
      </c>
      <c r="L1388" s="48"/>
      <c r="M1388" s="2"/>
      <c r="N1388" s="108" t="str">
        <f t="shared" si="78"/>
        <v>p1379</v>
      </c>
      <c r="O1388" s="48"/>
      <c r="P1388" s="97"/>
    </row>
    <row r="1389" spans="1:16" ht="14">
      <c r="A1389" s="37"/>
      <c r="B1389" s="37"/>
      <c r="C1389" s="2"/>
      <c r="D1389" s="108" t="str">
        <f t="shared" si="76"/>
        <v>a1380</v>
      </c>
      <c r="E1389" s="48"/>
      <c r="F1389" s="2"/>
      <c r="G1389" s="2"/>
      <c r="H1389" s="108" t="str">
        <f t="shared" si="77"/>
        <v>c1380</v>
      </c>
      <c r="I1389" s="48"/>
      <c r="J1389" s="2"/>
      <c r="K1389" s="108" t="str">
        <f t="shared" si="79"/>
        <v>r1380</v>
      </c>
      <c r="L1389" s="48"/>
      <c r="M1389" s="2"/>
      <c r="N1389" s="108" t="str">
        <f t="shared" si="78"/>
        <v>p1380</v>
      </c>
      <c r="O1389" s="48"/>
      <c r="P1389" s="97"/>
    </row>
    <row r="1390" spans="1:16" ht="14">
      <c r="A1390" s="37"/>
      <c r="B1390" s="37"/>
      <c r="C1390" s="2"/>
      <c r="D1390" s="108" t="str">
        <f t="shared" si="76"/>
        <v>a1381</v>
      </c>
      <c r="E1390" s="48"/>
      <c r="F1390" s="2"/>
      <c r="G1390" s="2"/>
      <c r="H1390" s="108" t="str">
        <f t="shared" si="77"/>
        <v>c1381</v>
      </c>
      <c r="I1390" s="48"/>
      <c r="J1390" s="2"/>
      <c r="K1390" s="108" t="str">
        <f t="shared" si="79"/>
        <v>r1381</v>
      </c>
      <c r="L1390" s="48"/>
      <c r="M1390" s="2"/>
      <c r="N1390" s="108" t="str">
        <f t="shared" si="78"/>
        <v>p1381</v>
      </c>
      <c r="O1390" s="48"/>
      <c r="P1390" s="97"/>
    </row>
    <row r="1391" spans="1:16" ht="14">
      <c r="A1391" s="37"/>
      <c r="B1391" s="37"/>
      <c r="C1391" s="2"/>
      <c r="D1391" s="108" t="str">
        <f t="shared" si="76"/>
        <v>a1382</v>
      </c>
      <c r="E1391" s="48"/>
      <c r="F1391" s="2"/>
      <c r="G1391" s="2"/>
      <c r="H1391" s="108" t="str">
        <f t="shared" si="77"/>
        <v>c1382</v>
      </c>
      <c r="I1391" s="48"/>
      <c r="J1391" s="2"/>
      <c r="K1391" s="108" t="str">
        <f t="shared" si="79"/>
        <v>r1382</v>
      </c>
      <c r="L1391" s="48"/>
      <c r="M1391" s="2"/>
      <c r="N1391" s="108" t="str">
        <f t="shared" si="78"/>
        <v>p1382</v>
      </c>
      <c r="O1391" s="48"/>
      <c r="P1391" s="97"/>
    </row>
    <row r="1392" spans="1:16" ht="14">
      <c r="A1392" s="37"/>
      <c r="B1392" s="37"/>
      <c r="C1392" s="2"/>
      <c r="D1392" s="108" t="str">
        <f t="shared" si="76"/>
        <v>a1383</v>
      </c>
      <c r="E1392" s="48"/>
      <c r="F1392" s="2"/>
      <c r="G1392" s="2"/>
      <c r="H1392" s="108" t="str">
        <f t="shared" si="77"/>
        <v>c1383</v>
      </c>
      <c r="I1392" s="48"/>
      <c r="J1392" s="2"/>
      <c r="K1392" s="108" t="str">
        <f t="shared" si="79"/>
        <v>r1383</v>
      </c>
      <c r="L1392" s="48"/>
      <c r="M1392" s="2"/>
      <c r="N1392" s="108" t="str">
        <f t="shared" si="78"/>
        <v>p1383</v>
      </c>
      <c r="O1392" s="48"/>
      <c r="P1392" s="97"/>
    </row>
    <row r="1393" spans="1:16" ht="14">
      <c r="A1393" s="37"/>
      <c r="B1393" s="37"/>
      <c r="C1393" s="2"/>
      <c r="D1393" s="108" t="str">
        <f t="shared" si="76"/>
        <v>a1384</v>
      </c>
      <c r="E1393" s="48"/>
      <c r="F1393" s="2"/>
      <c r="G1393" s="2"/>
      <c r="H1393" s="108" t="str">
        <f t="shared" si="77"/>
        <v>c1384</v>
      </c>
      <c r="I1393" s="48"/>
      <c r="J1393" s="2"/>
      <c r="K1393" s="108" t="str">
        <f t="shared" si="79"/>
        <v>r1384</v>
      </c>
      <c r="L1393" s="48"/>
      <c r="M1393" s="2"/>
      <c r="N1393" s="108" t="str">
        <f t="shared" si="78"/>
        <v>p1384</v>
      </c>
      <c r="O1393" s="48"/>
      <c r="P1393" s="97"/>
    </row>
    <row r="1394" spans="1:16" ht="14">
      <c r="A1394" s="37"/>
      <c r="B1394" s="37"/>
      <c r="C1394" s="2"/>
      <c r="D1394" s="108" t="str">
        <f t="shared" si="76"/>
        <v>a1385</v>
      </c>
      <c r="E1394" s="48"/>
      <c r="F1394" s="2"/>
      <c r="G1394" s="2"/>
      <c r="H1394" s="108" t="str">
        <f t="shared" si="77"/>
        <v>c1385</v>
      </c>
      <c r="I1394" s="48"/>
      <c r="J1394" s="2"/>
      <c r="K1394" s="108" t="str">
        <f t="shared" si="79"/>
        <v>r1385</v>
      </c>
      <c r="L1394" s="48"/>
      <c r="M1394" s="2"/>
      <c r="N1394" s="108" t="str">
        <f t="shared" si="78"/>
        <v>p1385</v>
      </c>
      <c r="O1394" s="48"/>
      <c r="P1394" s="97"/>
    </row>
    <row r="1395" spans="1:16" ht="14">
      <c r="A1395" s="37"/>
      <c r="B1395" s="37"/>
      <c r="C1395" s="2"/>
      <c r="D1395" s="108" t="str">
        <f t="shared" si="76"/>
        <v>a1386</v>
      </c>
      <c r="E1395" s="48"/>
      <c r="F1395" s="2"/>
      <c r="G1395" s="2"/>
      <c r="H1395" s="108" t="str">
        <f t="shared" si="77"/>
        <v>c1386</v>
      </c>
      <c r="I1395" s="48"/>
      <c r="J1395" s="2"/>
      <c r="K1395" s="108" t="str">
        <f t="shared" si="79"/>
        <v>r1386</v>
      </c>
      <c r="L1395" s="48"/>
      <c r="M1395" s="2"/>
      <c r="N1395" s="108" t="str">
        <f t="shared" si="78"/>
        <v>p1386</v>
      </c>
      <c r="O1395" s="48"/>
      <c r="P1395" s="97"/>
    </row>
    <row r="1396" spans="1:16" ht="14">
      <c r="A1396" s="37"/>
      <c r="B1396" s="37"/>
      <c r="C1396" s="2"/>
      <c r="D1396" s="108" t="str">
        <f t="shared" si="76"/>
        <v>a1387</v>
      </c>
      <c r="E1396" s="48"/>
      <c r="F1396" s="2"/>
      <c r="G1396" s="2"/>
      <c r="H1396" s="108" t="str">
        <f t="shared" si="77"/>
        <v>c1387</v>
      </c>
      <c r="I1396" s="48"/>
      <c r="J1396" s="2"/>
      <c r="K1396" s="108" t="str">
        <f t="shared" si="79"/>
        <v>r1387</v>
      </c>
      <c r="L1396" s="48"/>
      <c r="M1396" s="2"/>
      <c r="N1396" s="108" t="str">
        <f t="shared" si="78"/>
        <v>p1387</v>
      </c>
      <c r="O1396" s="48"/>
      <c r="P1396" s="97"/>
    </row>
    <row r="1397" spans="1:16" ht="14">
      <c r="A1397" s="37"/>
      <c r="B1397" s="37"/>
      <c r="C1397" s="2"/>
      <c r="D1397" s="108" t="str">
        <f t="shared" si="76"/>
        <v>a1388</v>
      </c>
      <c r="E1397" s="48"/>
      <c r="F1397" s="2"/>
      <c r="G1397" s="2"/>
      <c r="H1397" s="108" t="str">
        <f t="shared" si="77"/>
        <v>c1388</v>
      </c>
      <c r="I1397" s="48"/>
      <c r="J1397" s="2"/>
      <c r="K1397" s="108" t="str">
        <f t="shared" si="79"/>
        <v>r1388</v>
      </c>
      <c r="L1397" s="48"/>
      <c r="M1397" s="2"/>
      <c r="N1397" s="108" t="str">
        <f t="shared" si="78"/>
        <v>p1388</v>
      </c>
      <c r="O1397" s="48"/>
      <c r="P1397" s="97"/>
    </row>
    <row r="1398" spans="1:16" ht="14">
      <c r="A1398" s="37"/>
      <c r="B1398" s="37"/>
      <c r="C1398" s="2"/>
      <c r="D1398" s="108" t="str">
        <f t="shared" si="76"/>
        <v>a1389</v>
      </c>
      <c r="E1398" s="48"/>
      <c r="F1398" s="2"/>
      <c r="G1398" s="2"/>
      <c r="H1398" s="108" t="str">
        <f t="shared" si="77"/>
        <v>c1389</v>
      </c>
      <c r="I1398" s="48"/>
      <c r="J1398" s="2"/>
      <c r="K1398" s="108" t="str">
        <f t="shared" si="79"/>
        <v>r1389</v>
      </c>
      <c r="L1398" s="48"/>
      <c r="M1398" s="2"/>
      <c r="N1398" s="108" t="str">
        <f t="shared" si="78"/>
        <v>p1389</v>
      </c>
      <c r="O1398" s="48"/>
      <c r="P1398" s="97"/>
    </row>
    <row r="1399" spans="1:16" ht="14">
      <c r="A1399" s="37"/>
      <c r="B1399" s="37"/>
      <c r="C1399" s="2"/>
      <c r="D1399" s="108" t="str">
        <f t="shared" si="76"/>
        <v>a1390</v>
      </c>
      <c r="E1399" s="48"/>
      <c r="F1399" s="2"/>
      <c r="G1399" s="2"/>
      <c r="H1399" s="108" t="str">
        <f t="shared" si="77"/>
        <v>c1390</v>
      </c>
      <c r="I1399" s="48"/>
      <c r="J1399" s="2"/>
      <c r="K1399" s="108" t="str">
        <f t="shared" si="79"/>
        <v>r1390</v>
      </c>
      <c r="L1399" s="48"/>
      <c r="M1399" s="2"/>
      <c r="N1399" s="108" t="str">
        <f t="shared" si="78"/>
        <v>p1390</v>
      </c>
      <c r="O1399" s="48"/>
      <c r="P1399" s="97"/>
    </row>
    <row r="1400" spans="1:16" ht="14">
      <c r="A1400" s="37"/>
      <c r="B1400" s="37"/>
      <c r="C1400" s="2"/>
      <c r="D1400" s="108" t="str">
        <f t="shared" si="76"/>
        <v>a1391</v>
      </c>
      <c r="E1400" s="48"/>
      <c r="F1400" s="2"/>
      <c r="G1400" s="2"/>
      <c r="H1400" s="108" t="str">
        <f t="shared" si="77"/>
        <v>c1391</v>
      </c>
      <c r="I1400" s="48"/>
      <c r="J1400" s="2"/>
      <c r="K1400" s="108" t="str">
        <f t="shared" si="79"/>
        <v>r1391</v>
      </c>
      <c r="L1400" s="48"/>
      <c r="M1400" s="2"/>
      <c r="N1400" s="108" t="str">
        <f t="shared" si="78"/>
        <v>p1391</v>
      </c>
      <c r="O1400" s="48"/>
      <c r="P1400" s="97"/>
    </row>
    <row r="1401" spans="1:16" ht="14">
      <c r="A1401" s="37"/>
      <c r="B1401" s="37"/>
      <c r="C1401" s="2"/>
      <c r="D1401" s="108" t="str">
        <f t="shared" si="76"/>
        <v>a1392</v>
      </c>
      <c r="E1401" s="48"/>
      <c r="F1401" s="2"/>
      <c r="G1401" s="2"/>
      <c r="H1401" s="108" t="str">
        <f t="shared" si="77"/>
        <v>c1392</v>
      </c>
      <c r="I1401" s="48"/>
      <c r="J1401" s="2"/>
      <c r="K1401" s="108" t="str">
        <f t="shared" si="79"/>
        <v>r1392</v>
      </c>
      <c r="L1401" s="48"/>
      <c r="M1401" s="2"/>
      <c r="N1401" s="108" t="str">
        <f t="shared" si="78"/>
        <v>p1392</v>
      </c>
      <c r="O1401" s="48"/>
      <c r="P1401" s="97"/>
    </row>
    <row r="1402" spans="1:16" ht="14">
      <c r="A1402" s="37"/>
      <c r="B1402" s="37"/>
      <c r="C1402" s="2"/>
      <c r="D1402" s="108" t="str">
        <f t="shared" si="76"/>
        <v>a1393</v>
      </c>
      <c r="E1402" s="48"/>
      <c r="F1402" s="2"/>
      <c r="G1402" s="2"/>
      <c r="H1402" s="108" t="str">
        <f t="shared" si="77"/>
        <v>c1393</v>
      </c>
      <c r="I1402" s="48"/>
      <c r="J1402" s="2"/>
      <c r="K1402" s="108" t="str">
        <f t="shared" si="79"/>
        <v>r1393</v>
      </c>
      <c r="L1402" s="48"/>
      <c r="M1402" s="2"/>
      <c r="N1402" s="108" t="str">
        <f t="shared" si="78"/>
        <v>p1393</v>
      </c>
      <c r="O1402" s="48"/>
      <c r="P1402" s="97"/>
    </row>
    <row r="1403" spans="1:16" ht="14">
      <c r="A1403" s="37"/>
      <c r="B1403" s="37"/>
      <c r="C1403" s="2"/>
      <c r="D1403" s="108" t="str">
        <f t="shared" si="76"/>
        <v>a1394</v>
      </c>
      <c r="E1403" s="48"/>
      <c r="F1403" s="2"/>
      <c r="G1403" s="2"/>
      <c r="H1403" s="108" t="str">
        <f t="shared" si="77"/>
        <v>c1394</v>
      </c>
      <c r="I1403" s="48"/>
      <c r="J1403" s="2"/>
      <c r="K1403" s="108" t="str">
        <f t="shared" si="79"/>
        <v>r1394</v>
      </c>
      <c r="L1403" s="48"/>
      <c r="M1403" s="2"/>
      <c r="N1403" s="108" t="str">
        <f t="shared" si="78"/>
        <v>p1394</v>
      </c>
      <c r="O1403" s="48"/>
      <c r="P1403" s="97"/>
    </row>
    <row r="1404" spans="1:16" ht="14">
      <c r="A1404" s="37"/>
      <c r="B1404" s="37"/>
      <c r="C1404" s="2"/>
      <c r="D1404" s="108" t="str">
        <f t="shared" si="76"/>
        <v>a1395</v>
      </c>
      <c r="E1404" s="48"/>
      <c r="F1404" s="2"/>
      <c r="G1404" s="2"/>
      <c r="H1404" s="108" t="str">
        <f t="shared" si="77"/>
        <v>c1395</v>
      </c>
      <c r="I1404" s="48"/>
      <c r="J1404" s="2"/>
      <c r="K1404" s="108" t="str">
        <f t="shared" si="79"/>
        <v>r1395</v>
      </c>
      <c r="L1404" s="48"/>
      <c r="M1404" s="2"/>
      <c r="N1404" s="108" t="str">
        <f t="shared" si="78"/>
        <v>p1395</v>
      </c>
      <c r="O1404" s="48"/>
      <c r="P1404" s="97"/>
    </row>
    <row r="1405" spans="1:16" ht="14">
      <c r="A1405" s="37"/>
      <c r="B1405" s="37"/>
      <c r="C1405" s="2"/>
      <c r="D1405" s="108" t="str">
        <f t="shared" si="76"/>
        <v>a1396</v>
      </c>
      <c r="E1405" s="48"/>
      <c r="F1405" s="2"/>
      <c r="G1405" s="2"/>
      <c r="H1405" s="108" t="str">
        <f t="shared" si="77"/>
        <v>c1396</v>
      </c>
      <c r="I1405" s="48"/>
      <c r="J1405" s="2"/>
      <c r="K1405" s="108" t="str">
        <f t="shared" si="79"/>
        <v>r1396</v>
      </c>
      <c r="L1405" s="48"/>
      <c r="M1405" s="2"/>
      <c r="N1405" s="108" t="str">
        <f t="shared" si="78"/>
        <v>p1396</v>
      </c>
      <c r="O1405" s="48"/>
      <c r="P1405" s="97"/>
    </row>
    <row r="1406" spans="1:16" ht="14">
      <c r="A1406" s="37"/>
      <c r="B1406" s="37"/>
      <c r="C1406" s="2"/>
      <c r="D1406" s="108" t="str">
        <f t="shared" si="76"/>
        <v>a1397</v>
      </c>
      <c r="E1406" s="48"/>
      <c r="F1406" s="2"/>
      <c r="G1406" s="2"/>
      <c r="H1406" s="108" t="str">
        <f t="shared" si="77"/>
        <v>c1397</v>
      </c>
      <c r="I1406" s="48"/>
      <c r="J1406" s="2"/>
      <c r="K1406" s="108" t="str">
        <f t="shared" si="79"/>
        <v>r1397</v>
      </c>
      <c r="L1406" s="48"/>
      <c r="M1406" s="2"/>
      <c r="N1406" s="108" t="str">
        <f t="shared" si="78"/>
        <v>p1397</v>
      </c>
      <c r="O1406" s="48"/>
      <c r="P1406" s="97"/>
    </row>
    <row r="1407" spans="1:16" ht="14">
      <c r="A1407" s="37"/>
      <c r="B1407" s="37"/>
      <c r="C1407" s="2"/>
      <c r="D1407" s="108" t="str">
        <f t="shared" si="76"/>
        <v>a1398</v>
      </c>
      <c r="E1407" s="48"/>
      <c r="F1407" s="2"/>
      <c r="G1407" s="2"/>
      <c r="H1407" s="108" t="str">
        <f t="shared" si="77"/>
        <v>c1398</v>
      </c>
      <c r="I1407" s="48"/>
      <c r="J1407" s="2"/>
      <c r="K1407" s="108" t="str">
        <f t="shared" si="79"/>
        <v>r1398</v>
      </c>
      <c r="L1407" s="48"/>
      <c r="M1407" s="2"/>
      <c r="N1407" s="108" t="str">
        <f t="shared" si="78"/>
        <v>p1398</v>
      </c>
      <c r="O1407" s="48"/>
      <c r="P1407" s="97"/>
    </row>
    <row r="1408" spans="1:16" ht="14">
      <c r="A1408" s="37"/>
      <c r="B1408" s="37"/>
      <c r="C1408" s="2"/>
      <c r="D1408" s="108" t="str">
        <f t="shared" si="76"/>
        <v>a1399</v>
      </c>
      <c r="E1408" s="48"/>
      <c r="F1408" s="2"/>
      <c r="G1408" s="2"/>
      <c r="H1408" s="108" t="str">
        <f t="shared" si="77"/>
        <v>c1399</v>
      </c>
      <c r="I1408" s="48"/>
      <c r="J1408" s="2"/>
      <c r="K1408" s="108" t="str">
        <f t="shared" si="79"/>
        <v>r1399</v>
      </c>
      <c r="L1408" s="48"/>
      <c r="M1408" s="2"/>
      <c r="N1408" s="108" t="str">
        <f t="shared" si="78"/>
        <v>p1399</v>
      </c>
      <c r="O1408" s="48"/>
      <c r="P1408" s="97"/>
    </row>
    <row r="1409" spans="1:16" ht="14">
      <c r="A1409" s="37"/>
      <c r="B1409" s="37"/>
      <c r="C1409" s="2"/>
      <c r="D1409" s="108" t="str">
        <f t="shared" si="76"/>
        <v>a1400</v>
      </c>
      <c r="E1409" s="48"/>
      <c r="F1409" s="2"/>
      <c r="G1409" s="2"/>
      <c r="H1409" s="108" t="str">
        <f t="shared" si="77"/>
        <v>c1400</v>
      </c>
      <c r="I1409" s="48"/>
      <c r="J1409" s="2"/>
      <c r="K1409" s="108" t="str">
        <f t="shared" si="79"/>
        <v>r1400</v>
      </c>
      <c r="L1409" s="48"/>
      <c r="M1409" s="2"/>
      <c r="N1409" s="108" t="str">
        <f t="shared" si="78"/>
        <v>p1400</v>
      </c>
      <c r="O1409" s="48"/>
      <c r="P1409" s="97"/>
    </row>
    <row r="1410" spans="1:16" ht="14">
      <c r="A1410" s="37"/>
      <c r="B1410" s="37"/>
      <c r="C1410" s="2"/>
      <c r="D1410" s="108" t="str">
        <f t="shared" si="76"/>
        <v>a1401</v>
      </c>
      <c r="E1410" s="48"/>
      <c r="F1410" s="2"/>
      <c r="G1410" s="2"/>
      <c r="H1410" s="108" t="str">
        <f t="shared" si="77"/>
        <v>c1401</v>
      </c>
      <c r="I1410" s="48"/>
      <c r="J1410" s="2"/>
      <c r="K1410" s="108" t="str">
        <f t="shared" si="79"/>
        <v>r1401</v>
      </c>
      <c r="L1410" s="48"/>
      <c r="M1410" s="2"/>
      <c r="N1410" s="108" t="str">
        <f t="shared" si="78"/>
        <v>p1401</v>
      </c>
      <c r="O1410" s="48"/>
      <c r="P1410" s="97"/>
    </row>
    <row r="1411" spans="1:16" ht="14">
      <c r="A1411" s="37"/>
      <c r="B1411" s="37"/>
      <c r="C1411" s="2"/>
      <c r="D1411" s="108" t="str">
        <f t="shared" si="76"/>
        <v>a1402</v>
      </c>
      <c r="E1411" s="48"/>
      <c r="F1411" s="2"/>
      <c r="G1411" s="2"/>
      <c r="H1411" s="108" t="str">
        <f t="shared" si="77"/>
        <v>c1402</v>
      </c>
      <c r="I1411" s="48"/>
      <c r="J1411" s="2"/>
      <c r="K1411" s="108" t="str">
        <f t="shared" si="79"/>
        <v>r1402</v>
      </c>
      <c r="L1411" s="48"/>
      <c r="M1411" s="2"/>
      <c r="N1411" s="108" t="str">
        <f t="shared" si="78"/>
        <v>p1402</v>
      </c>
      <c r="O1411" s="48"/>
      <c r="P1411" s="97"/>
    </row>
    <row r="1412" spans="1:16" ht="14">
      <c r="A1412" s="37"/>
      <c r="B1412" s="37"/>
      <c r="C1412" s="2"/>
      <c r="D1412" s="108" t="str">
        <f t="shared" si="76"/>
        <v>a1403</v>
      </c>
      <c r="E1412" s="48"/>
      <c r="F1412" s="2"/>
      <c r="G1412" s="2"/>
      <c r="H1412" s="108" t="str">
        <f t="shared" si="77"/>
        <v>c1403</v>
      </c>
      <c r="I1412" s="48"/>
      <c r="J1412" s="2"/>
      <c r="K1412" s="108" t="str">
        <f t="shared" si="79"/>
        <v>r1403</v>
      </c>
      <c r="L1412" s="48"/>
      <c r="M1412" s="2"/>
      <c r="N1412" s="108" t="str">
        <f t="shared" si="78"/>
        <v>p1403</v>
      </c>
      <c r="O1412" s="48"/>
      <c r="P1412" s="97"/>
    </row>
    <row r="1413" spans="1:16" ht="14">
      <c r="A1413" s="37"/>
      <c r="B1413" s="37"/>
      <c r="C1413" s="2"/>
      <c r="D1413" s="108" t="str">
        <f t="shared" si="76"/>
        <v>a1404</v>
      </c>
      <c r="E1413" s="48"/>
      <c r="F1413" s="2"/>
      <c r="G1413" s="2"/>
      <c r="H1413" s="108" t="str">
        <f t="shared" si="77"/>
        <v>c1404</v>
      </c>
      <c r="I1413" s="48"/>
      <c r="J1413" s="2"/>
      <c r="K1413" s="108" t="str">
        <f t="shared" si="79"/>
        <v>r1404</v>
      </c>
      <c r="L1413" s="48"/>
      <c r="M1413" s="2"/>
      <c r="N1413" s="108" t="str">
        <f t="shared" si="78"/>
        <v>p1404</v>
      </c>
      <c r="O1413" s="48"/>
      <c r="P1413" s="97"/>
    </row>
    <row r="1414" spans="1:16" ht="14">
      <c r="A1414" s="37"/>
      <c r="B1414" s="37"/>
      <c r="C1414" s="2"/>
      <c r="D1414" s="108" t="str">
        <f t="shared" si="76"/>
        <v>a1405</v>
      </c>
      <c r="E1414" s="48"/>
      <c r="F1414" s="2"/>
      <c r="G1414" s="2"/>
      <c r="H1414" s="108" t="str">
        <f t="shared" si="77"/>
        <v>c1405</v>
      </c>
      <c r="I1414" s="48"/>
      <c r="J1414" s="2"/>
      <c r="K1414" s="108" t="str">
        <f t="shared" si="79"/>
        <v>r1405</v>
      </c>
      <c r="L1414" s="48"/>
      <c r="M1414" s="2"/>
      <c r="N1414" s="108" t="str">
        <f t="shared" si="78"/>
        <v>p1405</v>
      </c>
      <c r="O1414" s="48"/>
      <c r="P1414" s="97"/>
    </row>
    <row r="1415" spans="1:16" ht="14">
      <c r="A1415" s="37"/>
      <c r="B1415" s="37"/>
      <c r="C1415" s="2"/>
      <c r="D1415" s="108" t="str">
        <f t="shared" si="76"/>
        <v>a1406</v>
      </c>
      <c r="E1415" s="48"/>
      <c r="F1415" s="2"/>
      <c r="G1415" s="2"/>
      <c r="H1415" s="108" t="str">
        <f t="shared" si="77"/>
        <v>c1406</v>
      </c>
      <c r="I1415" s="48"/>
      <c r="J1415" s="2"/>
      <c r="K1415" s="108" t="str">
        <f t="shared" si="79"/>
        <v>r1406</v>
      </c>
      <c r="L1415" s="48"/>
      <c r="M1415" s="2"/>
      <c r="N1415" s="108" t="str">
        <f t="shared" si="78"/>
        <v>p1406</v>
      </c>
      <c r="O1415" s="48"/>
      <c r="P1415" s="97"/>
    </row>
    <row r="1416" spans="1:16" ht="14">
      <c r="A1416" s="37"/>
      <c r="B1416" s="37"/>
      <c r="C1416" s="2"/>
      <c r="D1416" s="108" t="str">
        <f t="shared" si="76"/>
        <v>a1407</v>
      </c>
      <c r="E1416" s="48"/>
      <c r="F1416" s="2"/>
      <c r="G1416" s="2"/>
      <c r="H1416" s="108" t="str">
        <f t="shared" si="77"/>
        <v>c1407</v>
      </c>
      <c r="I1416" s="48"/>
      <c r="J1416" s="2"/>
      <c r="K1416" s="108" t="str">
        <f t="shared" si="79"/>
        <v>r1407</v>
      </c>
      <c r="L1416" s="48"/>
      <c r="M1416" s="2"/>
      <c r="N1416" s="108" t="str">
        <f t="shared" si="78"/>
        <v>p1407</v>
      </c>
      <c r="O1416" s="48"/>
      <c r="P1416" s="97"/>
    </row>
    <row r="1417" spans="1:16" ht="14">
      <c r="A1417" s="37"/>
      <c r="B1417" s="37"/>
      <c r="C1417" s="2"/>
      <c r="D1417" s="108" t="str">
        <f t="shared" si="76"/>
        <v>a1408</v>
      </c>
      <c r="E1417" s="48"/>
      <c r="F1417" s="2"/>
      <c r="G1417" s="2"/>
      <c r="H1417" s="108" t="str">
        <f t="shared" si="77"/>
        <v>c1408</v>
      </c>
      <c r="I1417" s="48"/>
      <c r="J1417" s="2"/>
      <c r="K1417" s="108" t="str">
        <f t="shared" si="79"/>
        <v>r1408</v>
      </c>
      <c r="L1417" s="48"/>
      <c r="M1417" s="2"/>
      <c r="N1417" s="108" t="str">
        <f t="shared" si="78"/>
        <v>p1408</v>
      </c>
      <c r="O1417" s="48"/>
      <c r="P1417" s="97"/>
    </row>
    <row r="1418" spans="1:16" ht="14">
      <c r="A1418" s="37"/>
      <c r="B1418" s="37"/>
      <c r="C1418" s="2"/>
      <c r="D1418" s="108" t="str">
        <f t="shared" si="76"/>
        <v>a1409</v>
      </c>
      <c r="E1418" s="48"/>
      <c r="F1418" s="2"/>
      <c r="G1418" s="2"/>
      <c r="H1418" s="108" t="str">
        <f t="shared" si="77"/>
        <v>c1409</v>
      </c>
      <c r="I1418" s="48"/>
      <c r="J1418" s="2"/>
      <c r="K1418" s="108" t="str">
        <f t="shared" si="79"/>
        <v>r1409</v>
      </c>
      <c r="L1418" s="48"/>
      <c r="M1418" s="2"/>
      <c r="N1418" s="108" t="str">
        <f t="shared" si="78"/>
        <v>p1409</v>
      </c>
      <c r="O1418" s="48"/>
      <c r="P1418" s="97"/>
    </row>
    <row r="1419" spans="1:16" ht="14">
      <c r="A1419" s="37"/>
      <c r="B1419" s="37"/>
      <c r="C1419" s="2"/>
      <c r="D1419" s="108" t="str">
        <f t="shared" ref="D1419:D1482" si="80">"a"&amp;ROW()-9</f>
        <v>a1410</v>
      </c>
      <c r="E1419" s="48"/>
      <c r="F1419" s="2"/>
      <c r="G1419" s="2"/>
      <c r="H1419" s="108" t="str">
        <f t="shared" ref="H1419:H1482" si="81">"c"&amp;ROW()-9</f>
        <v>c1410</v>
      </c>
      <c r="I1419" s="48"/>
      <c r="J1419" s="2"/>
      <c r="K1419" s="108" t="str">
        <f t="shared" si="79"/>
        <v>r1410</v>
      </c>
      <c r="L1419" s="48"/>
      <c r="M1419" s="2"/>
      <c r="N1419" s="108" t="str">
        <f t="shared" ref="N1419:N1482" si="82">"p"&amp;ROW()-9</f>
        <v>p1410</v>
      </c>
      <c r="O1419" s="48"/>
      <c r="P1419" s="97"/>
    </row>
    <row r="1420" spans="1:16" ht="14">
      <c r="A1420" s="37"/>
      <c r="B1420" s="37"/>
      <c r="C1420" s="2"/>
      <c r="D1420" s="108" t="str">
        <f t="shared" si="80"/>
        <v>a1411</v>
      </c>
      <c r="E1420" s="48"/>
      <c r="F1420" s="2"/>
      <c r="G1420" s="2"/>
      <c r="H1420" s="108" t="str">
        <f t="shared" si="81"/>
        <v>c1411</v>
      </c>
      <c r="I1420" s="48"/>
      <c r="J1420" s="2"/>
      <c r="K1420" s="108" t="str">
        <f t="shared" si="79"/>
        <v>r1411</v>
      </c>
      <c r="L1420" s="48"/>
      <c r="M1420" s="2"/>
      <c r="N1420" s="108" t="str">
        <f t="shared" si="82"/>
        <v>p1411</v>
      </c>
      <c r="O1420" s="48"/>
      <c r="P1420" s="97"/>
    </row>
    <row r="1421" spans="1:16" ht="14">
      <c r="A1421" s="37"/>
      <c r="B1421" s="37"/>
      <c r="C1421" s="2"/>
      <c r="D1421" s="108" t="str">
        <f t="shared" si="80"/>
        <v>a1412</v>
      </c>
      <c r="E1421" s="48"/>
      <c r="F1421" s="2"/>
      <c r="G1421" s="2"/>
      <c r="H1421" s="108" t="str">
        <f t="shared" si="81"/>
        <v>c1412</v>
      </c>
      <c r="I1421" s="48"/>
      <c r="J1421" s="2"/>
      <c r="K1421" s="108" t="str">
        <f t="shared" si="79"/>
        <v>r1412</v>
      </c>
      <c r="L1421" s="48"/>
      <c r="M1421" s="2"/>
      <c r="N1421" s="108" t="str">
        <f t="shared" si="82"/>
        <v>p1412</v>
      </c>
      <c r="O1421" s="48"/>
      <c r="P1421" s="97"/>
    </row>
    <row r="1422" spans="1:16" ht="14">
      <c r="A1422" s="37"/>
      <c r="B1422" s="37"/>
      <c r="C1422" s="2"/>
      <c r="D1422" s="108" t="str">
        <f t="shared" si="80"/>
        <v>a1413</v>
      </c>
      <c r="E1422" s="48"/>
      <c r="F1422" s="2"/>
      <c r="G1422" s="2"/>
      <c r="H1422" s="108" t="str">
        <f t="shared" si="81"/>
        <v>c1413</v>
      </c>
      <c r="I1422" s="48"/>
      <c r="J1422" s="2"/>
      <c r="K1422" s="108" t="str">
        <f t="shared" si="79"/>
        <v>r1413</v>
      </c>
      <c r="L1422" s="48"/>
      <c r="M1422" s="2"/>
      <c r="N1422" s="108" t="str">
        <f t="shared" si="82"/>
        <v>p1413</v>
      </c>
      <c r="O1422" s="48"/>
      <c r="P1422" s="97"/>
    </row>
    <row r="1423" spans="1:16" ht="14">
      <c r="A1423" s="37"/>
      <c r="B1423" s="37"/>
      <c r="C1423" s="2"/>
      <c r="D1423" s="108" t="str">
        <f t="shared" si="80"/>
        <v>a1414</v>
      </c>
      <c r="E1423" s="48"/>
      <c r="F1423" s="2"/>
      <c r="G1423" s="2"/>
      <c r="H1423" s="108" t="str">
        <f t="shared" si="81"/>
        <v>c1414</v>
      </c>
      <c r="I1423" s="48"/>
      <c r="J1423" s="2"/>
      <c r="K1423" s="108" t="str">
        <f t="shared" si="79"/>
        <v>r1414</v>
      </c>
      <c r="L1423" s="48"/>
      <c r="M1423" s="2"/>
      <c r="N1423" s="108" t="str">
        <f t="shared" si="82"/>
        <v>p1414</v>
      </c>
      <c r="O1423" s="48"/>
      <c r="P1423" s="97"/>
    </row>
    <row r="1424" spans="1:16" ht="14">
      <c r="A1424" s="37"/>
      <c r="B1424" s="37"/>
      <c r="C1424" s="2"/>
      <c r="D1424" s="108" t="str">
        <f t="shared" si="80"/>
        <v>a1415</v>
      </c>
      <c r="E1424" s="48"/>
      <c r="F1424" s="2"/>
      <c r="G1424" s="2"/>
      <c r="H1424" s="108" t="str">
        <f t="shared" si="81"/>
        <v>c1415</v>
      </c>
      <c r="I1424" s="48"/>
      <c r="J1424" s="2"/>
      <c r="K1424" s="108" t="str">
        <f t="shared" si="79"/>
        <v>r1415</v>
      </c>
      <c r="L1424" s="48"/>
      <c r="M1424" s="2"/>
      <c r="N1424" s="108" t="str">
        <f t="shared" si="82"/>
        <v>p1415</v>
      </c>
      <c r="O1424" s="48"/>
      <c r="P1424" s="97"/>
    </row>
    <row r="1425" spans="1:16" ht="14">
      <c r="A1425" s="37"/>
      <c r="B1425" s="37"/>
      <c r="C1425" s="2"/>
      <c r="D1425" s="108" t="str">
        <f t="shared" si="80"/>
        <v>a1416</v>
      </c>
      <c r="E1425" s="48"/>
      <c r="F1425" s="2"/>
      <c r="G1425" s="2"/>
      <c r="H1425" s="108" t="str">
        <f t="shared" si="81"/>
        <v>c1416</v>
      </c>
      <c r="I1425" s="48"/>
      <c r="J1425" s="2"/>
      <c r="K1425" s="108" t="str">
        <f t="shared" si="79"/>
        <v>r1416</v>
      </c>
      <c r="L1425" s="48"/>
      <c r="M1425" s="2"/>
      <c r="N1425" s="108" t="str">
        <f t="shared" si="82"/>
        <v>p1416</v>
      </c>
      <c r="O1425" s="48"/>
      <c r="P1425" s="97"/>
    </row>
    <row r="1426" spans="1:16" ht="14">
      <c r="A1426" s="37"/>
      <c r="B1426" s="37"/>
      <c r="C1426" s="2"/>
      <c r="D1426" s="108" t="str">
        <f t="shared" si="80"/>
        <v>a1417</v>
      </c>
      <c r="E1426" s="48"/>
      <c r="F1426" s="2"/>
      <c r="G1426" s="2"/>
      <c r="H1426" s="108" t="str">
        <f t="shared" si="81"/>
        <v>c1417</v>
      </c>
      <c r="I1426" s="48"/>
      <c r="J1426" s="2"/>
      <c r="K1426" s="108" t="str">
        <f t="shared" si="79"/>
        <v>r1417</v>
      </c>
      <c r="L1426" s="48"/>
      <c r="M1426" s="2"/>
      <c r="N1426" s="108" t="str">
        <f t="shared" si="82"/>
        <v>p1417</v>
      </c>
      <c r="O1426" s="48"/>
      <c r="P1426" s="97"/>
    </row>
    <row r="1427" spans="1:16" ht="14">
      <c r="A1427" s="37"/>
      <c r="B1427" s="37"/>
      <c r="C1427" s="2"/>
      <c r="D1427" s="108" t="str">
        <f t="shared" si="80"/>
        <v>a1418</v>
      </c>
      <c r="E1427" s="48"/>
      <c r="F1427" s="2"/>
      <c r="G1427" s="2"/>
      <c r="H1427" s="108" t="str">
        <f t="shared" si="81"/>
        <v>c1418</v>
      </c>
      <c r="I1427" s="48"/>
      <c r="J1427" s="2"/>
      <c r="K1427" s="108" t="str">
        <f t="shared" si="79"/>
        <v>r1418</v>
      </c>
      <c r="L1427" s="48"/>
      <c r="M1427" s="2"/>
      <c r="N1427" s="108" t="str">
        <f t="shared" si="82"/>
        <v>p1418</v>
      </c>
      <c r="O1427" s="48"/>
      <c r="P1427" s="97"/>
    </row>
    <row r="1428" spans="1:16" ht="14">
      <c r="A1428" s="37"/>
      <c r="B1428" s="37"/>
      <c r="C1428" s="2"/>
      <c r="D1428" s="108" t="str">
        <f t="shared" si="80"/>
        <v>a1419</v>
      </c>
      <c r="E1428" s="48"/>
      <c r="F1428" s="2"/>
      <c r="G1428" s="2"/>
      <c r="H1428" s="108" t="str">
        <f t="shared" si="81"/>
        <v>c1419</v>
      </c>
      <c r="I1428" s="48"/>
      <c r="J1428" s="2"/>
      <c r="K1428" s="108" t="str">
        <f t="shared" si="79"/>
        <v>r1419</v>
      </c>
      <c r="L1428" s="48"/>
      <c r="M1428" s="2"/>
      <c r="N1428" s="108" t="str">
        <f t="shared" si="82"/>
        <v>p1419</v>
      </c>
      <c r="O1428" s="48"/>
      <c r="P1428" s="97"/>
    </row>
    <row r="1429" spans="1:16" ht="14">
      <c r="A1429" s="37"/>
      <c r="B1429" s="37"/>
      <c r="C1429" s="2"/>
      <c r="D1429" s="108" t="str">
        <f t="shared" si="80"/>
        <v>a1420</v>
      </c>
      <c r="E1429" s="48"/>
      <c r="F1429" s="2"/>
      <c r="G1429" s="2"/>
      <c r="H1429" s="108" t="str">
        <f t="shared" si="81"/>
        <v>c1420</v>
      </c>
      <c r="I1429" s="48"/>
      <c r="J1429" s="2"/>
      <c r="K1429" s="108" t="str">
        <f t="shared" si="79"/>
        <v>r1420</v>
      </c>
      <c r="L1429" s="48"/>
      <c r="M1429" s="2"/>
      <c r="N1429" s="108" t="str">
        <f t="shared" si="82"/>
        <v>p1420</v>
      </c>
      <c r="O1429" s="48"/>
      <c r="P1429" s="97"/>
    </row>
    <row r="1430" spans="1:16" ht="14">
      <c r="A1430" s="37"/>
      <c r="B1430" s="37"/>
      <c r="C1430" s="2"/>
      <c r="D1430" s="108" t="str">
        <f t="shared" si="80"/>
        <v>a1421</v>
      </c>
      <c r="E1430" s="48"/>
      <c r="F1430" s="2"/>
      <c r="G1430" s="2"/>
      <c r="H1430" s="108" t="str">
        <f t="shared" si="81"/>
        <v>c1421</v>
      </c>
      <c r="I1430" s="48"/>
      <c r="J1430" s="2"/>
      <c r="K1430" s="108" t="str">
        <f t="shared" si="79"/>
        <v>r1421</v>
      </c>
      <c r="L1430" s="48"/>
      <c r="M1430" s="2"/>
      <c r="N1430" s="108" t="str">
        <f t="shared" si="82"/>
        <v>p1421</v>
      </c>
      <c r="O1430" s="48"/>
      <c r="P1430" s="97"/>
    </row>
    <row r="1431" spans="1:16" ht="14">
      <c r="A1431" s="37"/>
      <c r="B1431" s="37"/>
      <c r="C1431" s="2"/>
      <c r="D1431" s="108" t="str">
        <f t="shared" si="80"/>
        <v>a1422</v>
      </c>
      <c r="E1431" s="48"/>
      <c r="F1431" s="2"/>
      <c r="G1431" s="2"/>
      <c r="H1431" s="108" t="str">
        <f t="shared" si="81"/>
        <v>c1422</v>
      </c>
      <c r="I1431" s="48"/>
      <c r="J1431" s="2"/>
      <c r="K1431" s="108" t="str">
        <f t="shared" si="79"/>
        <v>r1422</v>
      </c>
      <c r="L1431" s="48"/>
      <c r="M1431" s="2"/>
      <c r="N1431" s="108" t="str">
        <f t="shared" si="82"/>
        <v>p1422</v>
      </c>
      <c r="O1431" s="48"/>
      <c r="P1431" s="97"/>
    </row>
    <row r="1432" spans="1:16" ht="14">
      <c r="A1432" s="37"/>
      <c r="B1432" s="37"/>
      <c r="C1432" s="2"/>
      <c r="D1432" s="108" t="str">
        <f t="shared" si="80"/>
        <v>a1423</v>
      </c>
      <c r="E1432" s="48"/>
      <c r="F1432" s="2"/>
      <c r="G1432" s="2"/>
      <c r="H1432" s="108" t="str">
        <f t="shared" si="81"/>
        <v>c1423</v>
      </c>
      <c r="I1432" s="48"/>
      <c r="J1432" s="2"/>
      <c r="K1432" s="108" t="str">
        <f t="shared" si="79"/>
        <v>r1423</v>
      </c>
      <c r="L1432" s="48"/>
      <c r="M1432" s="2"/>
      <c r="N1432" s="108" t="str">
        <f t="shared" si="82"/>
        <v>p1423</v>
      </c>
      <c r="O1432" s="48"/>
      <c r="P1432" s="97"/>
    </row>
    <row r="1433" spans="1:16" ht="14">
      <c r="A1433" s="37"/>
      <c r="B1433" s="37"/>
      <c r="C1433" s="2"/>
      <c r="D1433" s="108" t="str">
        <f t="shared" si="80"/>
        <v>a1424</v>
      </c>
      <c r="E1433" s="48"/>
      <c r="F1433" s="2"/>
      <c r="G1433" s="2"/>
      <c r="H1433" s="108" t="str">
        <f t="shared" si="81"/>
        <v>c1424</v>
      </c>
      <c r="I1433" s="48"/>
      <c r="J1433" s="2"/>
      <c r="K1433" s="108" t="str">
        <f t="shared" si="79"/>
        <v>r1424</v>
      </c>
      <c r="L1433" s="48"/>
      <c r="M1433" s="2"/>
      <c r="N1433" s="108" t="str">
        <f t="shared" si="82"/>
        <v>p1424</v>
      </c>
      <c r="O1433" s="48"/>
      <c r="P1433" s="97"/>
    </row>
    <row r="1434" spans="1:16" ht="14">
      <c r="A1434" s="37"/>
      <c r="B1434" s="37"/>
      <c r="C1434" s="2"/>
      <c r="D1434" s="108" t="str">
        <f t="shared" si="80"/>
        <v>a1425</v>
      </c>
      <c r="E1434" s="48"/>
      <c r="F1434" s="2"/>
      <c r="G1434" s="2"/>
      <c r="H1434" s="108" t="str">
        <f t="shared" si="81"/>
        <v>c1425</v>
      </c>
      <c r="I1434" s="48"/>
      <c r="J1434" s="2"/>
      <c r="K1434" s="108" t="str">
        <f t="shared" si="79"/>
        <v>r1425</v>
      </c>
      <c r="L1434" s="48"/>
      <c r="M1434" s="2"/>
      <c r="N1434" s="108" t="str">
        <f t="shared" si="82"/>
        <v>p1425</v>
      </c>
      <c r="O1434" s="48"/>
      <c r="P1434" s="97"/>
    </row>
    <row r="1435" spans="1:16" ht="14">
      <c r="A1435" s="37"/>
      <c r="B1435" s="37"/>
      <c r="C1435" s="2"/>
      <c r="D1435" s="108" t="str">
        <f t="shared" si="80"/>
        <v>a1426</v>
      </c>
      <c r="E1435" s="48"/>
      <c r="F1435" s="2"/>
      <c r="G1435" s="2"/>
      <c r="H1435" s="108" t="str">
        <f t="shared" si="81"/>
        <v>c1426</v>
      </c>
      <c r="I1435" s="48"/>
      <c r="J1435" s="2"/>
      <c r="K1435" s="108" t="str">
        <f t="shared" si="79"/>
        <v>r1426</v>
      </c>
      <c r="L1435" s="48"/>
      <c r="M1435" s="2"/>
      <c r="N1435" s="108" t="str">
        <f t="shared" si="82"/>
        <v>p1426</v>
      </c>
      <c r="O1435" s="48"/>
      <c r="P1435" s="97"/>
    </row>
    <row r="1436" spans="1:16" ht="14">
      <c r="A1436" s="37"/>
      <c r="B1436" s="37"/>
      <c r="C1436" s="2"/>
      <c r="D1436" s="108" t="str">
        <f t="shared" si="80"/>
        <v>a1427</v>
      </c>
      <c r="E1436" s="48"/>
      <c r="F1436" s="2"/>
      <c r="G1436" s="2"/>
      <c r="H1436" s="108" t="str">
        <f t="shared" si="81"/>
        <v>c1427</v>
      </c>
      <c r="I1436" s="48"/>
      <c r="J1436" s="2"/>
      <c r="K1436" s="108" t="str">
        <f t="shared" si="79"/>
        <v>r1427</v>
      </c>
      <c r="L1436" s="48"/>
      <c r="M1436" s="2"/>
      <c r="N1436" s="108" t="str">
        <f t="shared" si="82"/>
        <v>p1427</v>
      </c>
      <c r="O1436" s="48"/>
      <c r="P1436" s="97"/>
    </row>
    <row r="1437" spans="1:16" ht="14">
      <c r="A1437" s="37"/>
      <c r="B1437" s="37"/>
      <c r="C1437" s="2"/>
      <c r="D1437" s="108" t="str">
        <f t="shared" si="80"/>
        <v>a1428</v>
      </c>
      <c r="E1437" s="48"/>
      <c r="F1437" s="2"/>
      <c r="G1437" s="2"/>
      <c r="H1437" s="108" t="str">
        <f t="shared" si="81"/>
        <v>c1428</v>
      </c>
      <c r="I1437" s="48"/>
      <c r="J1437" s="2"/>
      <c r="K1437" s="108" t="str">
        <f t="shared" si="79"/>
        <v>r1428</v>
      </c>
      <c r="L1437" s="48"/>
      <c r="M1437" s="2"/>
      <c r="N1437" s="108" t="str">
        <f t="shared" si="82"/>
        <v>p1428</v>
      </c>
      <c r="O1437" s="48"/>
      <c r="P1437" s="97"/>
    </row>
    <row r="1438" spans="1:16" ht="14">
      <c r="A1438" s="37"/>
      <c r="B1438" s="37"/>
      <c r="C1438" s="2"/>
      <c r="D1438" s="108" t="str">
        <f t="shared" si="80"/>
        <v>a1429</v>
      </c>
      <c r="E1438" s="48"/>
      <c r="F1438" s="2"/>
      <c r="G1438" s="2"/>
      <c r="H1438" s="108" t="str">
        <f t="shared" si="81"/>
        <v>c1429</v>
      </c>
      <c r="I1438" s="48"/>
      <c r="J1438" s="2"/>
      <c r="K1438" s="108" t="str">
        <f t="shared" si="79"/>
        <v>r1429</v>
      </c>
      <c r="L1438" s="48"/>
      <c r="M1438" s="2"/>
      <c r="N1438" s="108" t="str">
        <f t="shared" si="82"/>
        <v>p1429</v>
      </c>
      <c r="O1438" s="48"/>
      <c r="P1438" s="97"/>
    </row>
    <row r="1439" spans="1:16" ht="14">
      <c r="A1439" s="37"/>
      <c r="B1439" s="37"/>
      <c r="C1439" s="2"/>
      <c r="D1439" s="108" t="str">
        <f t="shared" si="80"/>
        <v>a1430</v>
      </c>
      <c r="E1439" s="48"/>
      <c r="F1439" s="2"/>
      <c r="G1439" s="2"/>
      <c r="H1439" s="108" t="str">
        <f t="shared" si="81"/>
        <v>c1430</v>
      </c>
      <c r="I1439" s="48"/>
      <c r="J1439" s="2"/>
      <c r="K1439" s="108" t="str">
        <f t="shared" si="79"/>
        <v>r1430</v>
      </c>
      <c r="L1439" s="48"/>
      <c r="M1439" s="2"/>
      <c r="N1439" s="108" t="str">
        <f t="shared" si="82"/>
        <v>p1430</v>
      </c>
      <c r="O1439" s="48"/>
      <c r="P1439" s="97"/>
    </row>
    <row r="1440" spans="1:16" ht="14">
      <c r="A1440" s="37"/>
      <c r="B1440" s="37"/>
      <c r="C1440" s="2"/>
      <c r="D1440" s="108" t="str">
        <f t="shared" si="80"/>
        <v>a1431</v>
      </c>
      <c r="E1440" s="48"/>
      <c r="F1440" s="2"/>
      <c r="G1440" s="2"/>
      <c r="H1440" s="108" t="str">
        <f t="shared" si="81"/>
        <v>c1431</v>
      </c>
      <c r="I1440" s="48"/>
      <c r="J1440" s="2"/>
      <c r="K1440" s="108" t="str">
        <f t="shared" si="79"/>
        <v>r1431</v>
      </c>
      <c r="L1440" s="48"/>
      <c r="M1440" s="2"/>
      <c r="N1440" s="108" t="str">
        <f t="shared" si="82"/>
        <v>p1431</v>
      </c>
      <c r="O1440" s="48"/>
      <c r="P1440" s="97"/>
    </row>
    <row r="1441" spans="1:16" ht="14">
      <c r="A1441" s="37"/>
      <c r="B1441" s="37"/>
      <c r="C1441" s="2"/>
      <c r="D1441" s="108" t="str">
        <f t="shared" si="80"/>
        <v>a1432</v>
      </c>
      <c r="E1441" s="48"/>
      <c r="F1441" s="2"/>
      <c r="G1441" s="2"/>
      <c r="H1441" s="108" t="str">
        <f t="shared" si="81"/>
        <v>c1432</v>
      </c>
      <c r="I1441" s="48"/>
      <c r="J1441" s="2"/>
      <c r="K1441" s="108" t="str">
        <f t="shared" si="79"/>
        <v>r1432</v>
      </c>
      <c r="L1441" s="48"/>
      <c r="M1441" s="2"/>
      <c r="N1441" s="108" t="str">
        <f t="shared" si="82"/>
        <v>p1432</v>
      </c>
      <c r="O1441" s="48"/>
      <c r="P1441" s="97"/>
    </row>
    <row r="1442" spans="1:16" ht="14">
      <c r="A1442" s="37"/>
      <c r="B1442" s="37"/>
      <c r="C1442" s="2"/>
      <c r="D1442" s="108" t="str">
        <f t="shared" si="80"/>
        <v>a1433</v>
      </c>
      <c r="E1442" s="48"/>
      <c r="F1442" s="2"/>
      <c r="G1442" s="2"/>
      <c r="H1442" s="108" t="str">
        <f t="shared" si="81"/>
        <v>c1433</v>
      </c>
      <c r="I1442" s="48"/>
      <c r="J1442" s="2"/>
      <c r="K1442" s="108" t="str">
        <f t="shared" si="79"/>
        <v>r1433</v>
      </c>
      <c r="L1442" s="48"/>
      <c r="M1442" s="2"/>
      <c r="N1442" s="108" t="str">
        <f t="shared" si="82"/>
        <v>p1433</v>
      </c>
      <c r="O1442" s="48"/>
      <c r="P1442" s="97"/>
    </row>
    <row r="1443" spans="1:16" ht="14">
      <c r="A1443" s="37"/>
      <c r="B1443" s="37"/>
      <c r="C1443" s="2"/>
      <c r="D1443" s="108" t="str">
        <f t="shared" si="80"/>
        <v>a1434</v>
      </c>
      <c r="E1443" s="48"/>
      <c r="F1443" s="2"/>
      <c r="G1443" s="2"/>
      <c r="H1443" s="108" t="str">
        <f t="shared" si="81"/>
        <v>c1434</v>
      </c>
      <c r="I1443" s="48"/>
      <c r="J1443" s="2"/>
      <c r="K1443" s="108" t="str">
        <f t="shared" si="79"/>
        <v>r1434</v>
      </c>
      <c r="L1443" s="48"/>
      <c r="M1443" s="2"/>
      <c r="N1443" s="108" t="str">
        <f t="shared" si="82"/>
        <v>p1434</v>
      </c>
      <c r="O1443" s="48"/>
      <c r="P1443" s="97"/>
    </row>
    <row r="1444" spans="1:16" ht="14">
      <c r="A1444" s="37"/>
      <c r="B1444" s="37"/>
      <c r="C1444" s="2"/>
      <c r="D1444" s="108" t="str">
        <f t="shared" si="80"/>
        <v>a1435</v>
      </c>
      <c r="E1444" s="48"/>
      <c r="F1444" s="2"/>
      <c r="G1444" s="2"/>
      <c r="H1444" s="108" t="str">
        <f t="shared" si="81"/>
        <v>c1435</v>
      </c>
      <c r="I1444" s="48"/>
      <c r="J1444" s="2"/>
      <c r="K1444" s="108" t="str">
        <f t="shared" si="79"/>
        <v>r1435</v>
      </c>
      <c r="L1444" s="48"/>
      <c r="M1444" s="2"/>
      <c r="N1444" s="108" t="str">
        <f t="shared" si="82"/>
        <v>p1435</v>
      </c>
      <c r="O1444" s="48"/>
      <c r="P1444" s="97"/>
    </row>
    <row r="1445" spans="1:16" ht="14">
      <c r="A1445" s="37"/>
      <c r="B1445" s="37"/>
      <c r="C1445" s="2"/>
      <c r="D1445" s="108" t="str">
        <f t="shared" si="80"/>
        <v>a1436</v>
      </c>
      <c r="E1445" s="48"/>
      <c r="F1445" s="2"/>
      <c r="G1445" s="2"/>
      <c r="H1445" s="108" t="str">
        <f t="shared" si="81"/>
        <v>c1436</v>
      </c>
      <c r="I1445" s="48"/>
      <c r="J1445" s="2"/>
      <c r="K1445" s="108" t="str">
        <f t="shared" si="79"/>
        <v>r1436</v>
      </c>
      <c r="L1445" s="48"/>
      <c r="M1445" s="2"/>
      <c r="N1445" s="108" t="str">
        <f t="shared" si="82"/>
        <v>p1436</v>
      </c>
      <c r="O1445" s="48"/>
      <c r="P1445" s="97"/>
    </row>
    <row r="1446" spans="1:16" ht="14">
      <c r="A1446" s="37"/>
      <c r="B1446" s="37"/>
      <c r="C1446" s="2"/>
      <c r="D1446" s="108" t="str">
        <f t="shared" si="80"/>
        <v>a1437</v>
      </c>
      <c r="E1446" s="48"/>
      <c r="F1446" s="2"/>
      <c r="G1446" s="2"/>
      <c r="H1446" s="108" t="str">
        <f t="shared" si="81"/>
        <v>c1437</v>
      </c>
      <c r="I1446" s="48"/>
      <c r="J1446" s="2"/>
      <c r="K1446" s="108" t="str">
        <f t="shared" si="79"/>
        <v>r1437</v>
      </c>
      <c r="L1446" s="48"/>
      <c r="M1446" s="2"/>
      <c r="N1446" s="108" t="str">
        <f t="shared" si="82"/>
        <v>p1437</v>
      </c>
      <c r="O1446" s="48"/>
      <c r="P1446" s="97"/>
    </row>
    <row r="1447" spans="1:16" ht="14">
      <c r="A1447" s="37"/>
      <c r="B1447" s="37"/>
      <c r="C1447" s="2"/>
      <c r="D1447" s="108" t="str">
        <f t="shared" si="80"/>
        <v>a1438</v>
      </c>
      <c r="E1447" s="48"/>
      <c r="F1447" s="2"/>
      <c r="G1447" s="2"/>
      <c r="H1447" s="108" t="str">
        <f t="shared" si="81"/>
        <v>c1438</v>
      </c>
      <c r="I1447" s="48"/>
      <c r="J1447" s="2"/>
      <c r="K1447" s="108" t="str">
        <f t="shared" si="79"/>
        <v>r1438</v>
      </c>
      <c r="L1447" s="48"/>
      <c r="M1447" s="2"/>
      <c r="N1447" s="108" t="str">
        <f t="shared" si="82"/>
        <v>p1438</v>
      </c>
      <c r="O1447" s="48"/>
      <c r="P1447" s="97"/>
    </row>
    <row r="1448" spans="1:16" ht="14">
      <c r="A1448" s="37"/>
      <c r="B1448" s="37"/>
      <c r="C1448" s="2"/>
      <c r="D1448" s="108" t="str">
        <f t="shared" si="80"/>
        <v>a1439</v>
      </c>
      <c r="E1448" s="48"/>
      <c r="F1448" s="2"/>
      <c r="G1448" s="2"/>
      <c r="H1448" s="108" t="str">
        <f t="shared" si="81"/>
        <v>c1439</v>
      </c>
      <c r="I1448" s="48"/>
      <c r="J1448" s="2"/>
      <c r="K1448" s="108" t="str">
        <f t="shared" si="79"/>
        <v>r1439</v>
      </c>
      <c r="L1448" s="48"/>
      <c r="M1448" s="2"/>
      <c r="N1448" s="108" t="str">
        <f t="shared" si="82"/>
        <v>p1439</v>
      </c>
      <c r="O1448" s="48"/>
      <c r="P1448" s="97"/>
    </row>
    <row r="1449" spans="1:16" ht="14">
      <c r="A1449" s="37"/>
      <c r="B1449" s="37"/>
      <c r="C1449" s="2"/>
      <c r="D1449" s="108" t="str">
        <f t="shared" si="80"/>
        <v>a1440</v>
      </c>
      <c r="E1449" s="48"/>
      <c r="F1449" s="2"/>
      <c r="G1449" s="2"/>
      <c r="H1449" s="108" t="str">
        <f t="shared" si="81"/>
        <v>c1440</v>
      </c>
      <c r="I1449" s="48"/>
      <c r="J1449" s="2"/>
      <c r="K1449" s="108" t="str">
        <f t="shared" si="79"/>
        <v>r1440</v>
      </c>
      <c r="L1449" s="48"/>
      <c r="M1449" s="2"/>
      <c r="N1449" s="108" t="str">
        <f t="shared" si="82"/>
        <v>p1440</v>
      </c>
      <c r="O1449" s="48"/>
      <c r="P1449" s="97"/>
    </row>
    <row r="1450" spans="1:16" ht="14">
      <c r="A1450" s="37"/>
      <c r="B1450" s="37"/>
      <c r="C1450" s="2"/>
      <c r="D1450" s="108" t="str">
        <f t="shared" si="80"/>
        <v>a1441</v>
      </c>
      <c r="E1450" s="48"/>
      <c r="F1450" s="2"/>
      <c r="G1450" s="2"/>
      <c r="H1450" s="108" t="str">
        <f t="shared" si="81"/>
        <v>c1441</v>
      </c>
      <c r="I1450" s="48"/>
      <c r="J1450" s="2"/>
      <c r="K1450" s="108" t="str">
        <f t="shared" si="79"/>
        <v>r1441</v>
      </c>
      <c r="L1450" s="48"/>
      <c r="M1450" s="2"/>
      <c r="N1450" s="108" t="str">
        <f t="shared" si="82"/>
        <v>p1441</v>
      </c>
      <c r="O1450" s="48"/>
      <c r="P1450" s="97"/>
    </row>
    <row r="1451" spans="1:16" ht="14">
      <c r="A1451" s="37"/>
      <c r="B1451" s="37"/>
      <c r="C1451" s="2"/>
      <c r="D1451" s="108" t="str">
        <f t="shared" si="80"/>
        <v>a1442</v>
      </c>
      <c r="E1451" s="48"/>
      <c r="F1451" s="2"/>
      <c r="G1451" s="2"/>
      <c r="H1451" s="108" t="str">
        <f t="shared" si="81"/>
        <v>c1442</v>
      </c>
      <c r="I1451" s="48"/>
      <c r="J1451" s="2"/>
      <c r="K1451" s="108" t="str">
        <f t="shared" si="79"/>
        <v>r1442</v>
      </c>
      <c r="L1451" s="48"/>
      <c r="M1451" s="2"/>
      <c r="N1451" s="108" t="str">
        <f t="shared" si="82"/>
        <v>p1442</v>
      </c>
      <c r="O1451" s="48"/>
      <c r="P1451" s="97"/>
    </row>
    <row r="1452" spans="1:16" ht="14">
      <c r="A1452" s="37"/>
      <c r="B1452" s="37"/>
      <c r="C1452" s="2"/>
      <c r="D1452" s="108" t="str">
        <f t="shared" si="80"/>
        <v>a1443</v>
      </c>
      <c r="E1452" s="48"/>
      <c r="F1452" s="2"/>
      <c r="G1452" s="2"/>
      <c r="H1452" s="108" t="str">
        <f t="shared" si="81"/>
        <v>c1443</v>
      </c>
      <c r="I1452" s="48"/>
      <c r="J1452" s="2"/>
      <c r="K1452" s="108" t="str">
        <f t="shared" si="79"/>
        <v>r1443</v>
      </c>
      <c r="L1452" s="48"/>
      <c r="M1452" s="2"/>
      <c r="N1452" s="108" t="str">
        <f t="shared" si="82"/>
        <v>p1443</v>
      </c>
      <c r="O1452" s="48"/>
      <c r="P1452" s="97"/>
    </row>
    <row r="1453" spans="1:16" ht="14">
      <c r="A1453" s="37"/>
      <c r="B1453" s="37"/>
      <c r="C1453" s="2"/>
      <c r="D1453" s="108" t="str">
        <f t="shared" si="80"/>
        <v>a1444</v>
      </c>
      <c r="E1453" s="48"/>
      <c r="F1453" s="2"/>
      <c r="G1453" s="2"/>
      <c r="H1453" s="108" t="str">
        <f t="shared" si="81"/>
        <v>c1444</v>
      </c>
      <c r="I1453" s="48"/>
      <c r="J1453" s="2"/>
      <c r="K1453" s="108" t="str">
        <f t="shared" si="79"/>
        <v>r1444</v>
      </c>
      <c r="L1453" s="48"/>
      <c r="M1453" s="2"/>
      <c r="N1453" s="108" t="str">
        <f t="shared" si="82"/>
        <v>p1444</v>
      </c>
      <c r="O1453" s="48"/>
      <c r="P1453" s="97"/>
    </row>
    <row r="1454" spans="1:16" ht="14">
      <c r="A1454" s="37"/>
      <c r="B1454" s="37"/>
      <c r="C1454" s="2"/>
      <c r="D1454" s="108" t="str">
        <f t="shared" si="80"/>
        <v>a1445</v>
      </c>
      <c r="E1454" s="48"/>
      <c r="F1454" s="2"/>
      <c r="G1454" s="2"/>
      <c r="H1454" s="108" t="str">
        <f t="shared" si="81"/>
        <v>c1445</v>
      </c>
      <c r="I1454" s="48"/>
      <c r="J1454" s="2"/>
      <c r="K1454" s="108" t="str">
        <f t="shared" si="79"/>
        <v>r1445</v>
      </c>
      <c r="L1454" s="48"/>
      <c r="M1454" s="2"/>
      <c r="N1454" s="108" t="str">
        <f t="shared" si="82"/>
        <v>p1445</v>
      </c>
      <c r="O1454" s="48"/>
      <c r="P1454" s="97"/>
    </row>
    <row r="1455" spans="1:16" ht="14">
      <c r="A1455" s="37"/>
      <c r="B1455" s="37"/>
      <c r="C1455" s="2"/>
      <c r="D1455" s="108" t="str">
        <f t="shared" si="80"/>
        <v>a1446</v>
      </c>
      <c r="E1455" s="48"/>
      <c r="F1455" s="2"/>
      <c r="G1455" s="2"/>
      <c r="H1455" s="108" t="str">
        <f t="shared" si="81"/>
        <v>c1446</v>
      </c>
      <c r="I1455" s="48"/>
      <c r="J1455" s="2"/>
      <c r="K1455" s="108" t="str">
        <f t="shared" si="79"/>
        <v>r1446</v>
      </c>
      <c r="L1455" s="48"/>
      <c r="M1455" s="2"/>
      <c r="N1455" s="108" t="str">
        <f t="shared" si="82"/>
        <v>p1446</v>
      </c>
      <c r="O1455" s="48"/>
      <c r="P1455" s="97"/>
    </row>
    <row r="1456" spans="1:16" ht="14">
      <c r="A1456" s="37"/>
      <c r="B1456" s="37"/>
      <c r="C1456" s="2"/>
      <c r="D1456" s="108" t="str">
        <f t="shared" si="80"/>
        <v>a1447</v>
      </c>
      <c r="E1456" s="48"/>
      <c r="F1456" s="2"/>
      <c r="G1456" s="2"/>
      <c r="H1456" s="108" t="str">
        <f t="shared" si="81"/>
        <v>c1447</v>
      </c>
      <c r="I1456" s="48"/>
      <c r="J1456" s="2"/>
      <c r="K1456" s="108" t="str">
        <f t="shared" si="79"/>
        <v>r1447</v>
      </c>
      <c r="L1456" s="48"/>
      <c r="M1456" s="2"/>
      <c r="N1456" s="108" t="str">
        <f t="shared" si="82"/>
        <v>p1447</v>
      </c>
      <c r="O1456" s="48"/>
      <c r="P1456" s="97"/>
    </row>
    <row r="1457" spans="1:16" ht="14">
      <c r="A1457" s="37"/>
      <c r="B1457" s="37"/>
      <c r="C1457" s="2"/>
      <c r="D1457" s="108" t="str">
        <f t="shared" si="80"/>
        <v>a1448</v>
      </c>
      <c r="E1457" s="48"/>
      <c r="F1457" s="2"/>
      <c r="G1457" s="2"/>
      <c r="H1457" s="108" t="str">
        <f t="shared" si="81"/>
        <v>c1448</v>
      </c>
      <c r="I1457" s="48"/>
      <c r="J1457" s="2"/>
      <c r="K1457" s="108" t="str">
        <f t="shared" si="79"/>
        <v>r1448</v>
      </c>
      <c r="L1457" s="48"/>
      <c r="M1457" s="2"/>
      <c r="N1457" s="108" t="str">
        <f t="shared" si="82"/>
        <v>p1448</v>
      </c>
      <c r="O1457" s="48"/>
      <c r="P1457" s="97"/>
    </row>
    <row r="1458" spans="1:16" ht="14">
      <c r="A1458" s="37"/>
      <c r="B1458" s="37"/>
      <c r="C1458" s="2"/>
      <c r="D1458" s="108" t="str">
        <f t="shared" si="80"/>
        <v>a1449</v>
      </c>
      <c r="E1458" s="48"/>
      <c r="F1458" s="2"/>
      <c r="G1458" s="2"/>
      <c r="H1458" s="108" t="str">
        <f t="shared" si="81"/>
        <v>c1449</v>
      </c>
      <c r="I1458" s="48"/>
      <c r="J1458" s="2"/>
      <c r="K1458" s="108" t="str">
        <f t="shared" si="79"/>
        <v>r1449</v>
      </c>
      <c r="L1458" s="48"/>
      <c r="M1458" s="2"/>
      <c r="N1458" s="108" t="str">
        <f t="shared" si="82"/>
        <v>p1449</v>
      </c>
      <c r="O1458" s="48"/>
      <c r="P1458" s="97"/>
    </row>
    <row r="1459" spans="1:16" ht="14">
      <c r="A1459" s="37"/>
      <c r="B1459" s="37"/>
      <c r="C1459" s="2"/>
      <c r="D1459" s="108" t="str">
        <f t="shared" si="80"/>
        <v>a1450</v>
      </c>
      <c r="E1459" s="48"/>
      <c r="F1459" s="2"/>
      <c r="G1459" s="2"/>
      <c r="H1459" s="108" t="str">
        <f t="shared" si="81"/>
        <v>c1450</v>
      </c>
      <c r="I1459" s="48"/>
      <c r="J1459" s="2"/>
      <c r="K1459" s="108" t="str">
        <f t="shared" si="79"/>
        <v>r1450</v>
      </c>
      <c r="L1459" s="48"/>
      <c r="M1459" s="2"/>
      <c r="N1459" s="108" t="str">
        <f t="shared" si="82"/>
        <v>p1450</v>
      </c>
      <c r="O1459" s="48"/>
      <c r="P1459" s="97"/>
    </row>
    <row r="1460" spans="1:16" ht="14">
      <c r="A1460" s="37"/>
      <c r="B1460" s="37"/>
      <c r="C1460" s="2"/>
      <c r="D1460" s="108" t="str">
        <f t="shared" si="80"/>
        <v>a1451</v>
      </c>
      <c r="E1460" s="48"/>
      <c r="F1460" s="2"/>
      <c r="G1460" s="2"/>
      <c r="H1460" s="108" t="str">
        <f t="shared" si="81"/>
        <v>c1451</v>
      </c>
      <c r="I1460" s="48"/>
      <c r="J1460" s="2"/>
      <c r="K1460" s="108" t="str">
        <f t="shared" si="79"/>
        <v>r1451</v>
      </c>
      <c r="L1460" s="48"/>
      <c r="M1460" s="2"/>
      <c r="N1460" s="108" t="str">
        <f t="shared" si="82"/>
        <v>p1451</v>
      </c>
      <c r="O1460" s="48"/>
      <c r="P1460" s="97"/>
    </row>
    <row r="1461" spans="1:16" ht="14">
      <c r="A1461" s="37"/>
      <c r="B1461" s="37"/>
      <c r="C1461" s="2"/>
      <c r="D1461" s="108" t="str">
        <f t="shared" si="80"/>
        <v>a1452</v>
      </c>
      <c r="E1461" s="48"/>
      <c r="F1461" s="2"/>
      <c r="G1461" s="2"/>
      <c r="H1461" s="108" t="str">
        <f t="shared" si="81"/>
        <v>c1452</v>
      </c>
      <c r="I1461" s="48"/>
      <c r="J1461" s="2"/>
      <c r="K1461" s="108" t="str">
        <f t="shared" si="79"/>
        <v>r1452</v>
      </c>
      <c r="L1461" s="48"/>
      <c r="M1461" s="2"/>
      <c r="N1461" s="108" t="str">
        <f t="shared" si="82"/>
        <v>p1452</v>
      </c>
      <c r="O1461" s="48"/>
      <c r="P1461" s="97"/>
    </row>
    <row r="1462" spans="1:16" ht="14">
      <c r="A1462" s="37"/>
      <c r="B1462" s="37"/>
      <c r="C1462" s="2"/>
      <c r="D1462" s="108" t="str">
        <f t="shared" si="80"/>
        <v>a1453</v>
      </c>
      <c r="E1462" s="48"/>
      <c r="F1462" s="2"/>
      <c r="G1462" s="2"/>
      <c r="H1462" s="108" t="str">
        <f t="shared" si="81"/>
        <v>c1453</v>
      </c>
      <c r="I1462" s="48"/>
      <c r="J1462" s="2"/>
      <c r="K1462" s="108" t="str">
        <f t="shared" si="79"/>
        <v>r1453</v>
      </c>
      <c r="L1462" s="48"/>
      <c r="M1462" s="2"/>
      <c r="N1462" s="108" t="str">
        <f t="shared" si="82"/>
        <v>p1453</v>
      </c>
      <c r="O1462" s="48"/>
      <c r="P1462" s="97"/>
    </row>
    <row r="1463" spans="1:16" ht="14">
      <c r="A1463" s="37"/>
      <c r="B1463" s="37"/>
      <c r="C1463" s="2"/>
      <c r="D1463" s="108" t="str">
        <f t="shared" si="80"/>
        <v>a1454</v>
      </c>
      <c r="E1463" s="48"/>
      <c r="F1463" s="2"/>
      <c r="G1463" s="2"/>
      <c r="H1463" s="108" t="str">
        <f t="shared" si="81"/>
        <v>c1454</v>
      </c>
      <c r="I1463" s="48"/>
      <c r="J1463" s="2"/>
      <c r="K1463" s="108" t="str">
        <f t="shared" si="79"/>
        <v>r1454</v>
      </c>
      <c r="L1463" s="48"/>
      <c r="M1463" s="2"/>
      <c r="N1463" s="108" t="str">
        <f t="shared" si="82"/>
        <v>p1454</v>
      </c>
      <c r="O1463" s="48"/>
      <c r="P1463" s="97"/>
    </row>
    <row r="1464" spans="1:16" ht="14">
      <c r="A1464" s="37"/>
      <c r="B1464" s="37"/>
      <c r="C1464" s="2"/>
      <c r="D1464" s="108" t="str">
        <f t="shared" si="80"/>
        <v>a1455</v>
      </c>
      <c r="E1464" s="48"/>
      <c r="F1464" s="2"/>
      <c r="G1464" s="2"/>
      <c r="H1464" s="108" t="str">
        <f t="shared" si="81"/>
        <v>c1455</v>
      </c>
      <c r="I1464" s="48"/>
      <c r="J1464" s="2"/>
      <c r="K1464" s="108" t="str">
        <f t="shared" si="79"/>
        <v>r1455</v>
      </c>
      <c r="L1464" s="48"/>
      <c r="M1464" s="2"/>
      <c r="N1464" s="108" t="str">
        <f t="shared" si="82"/>
        <v>p1455</v>
      </c>
      <c r="O1464" s="48"/>
      <c r="P1464" s="97"/>
    </row>
    <row r="1465" spans="1:16" ht="14">
      <c r="A1465" s="37"/>
      <c r="B1465" s="37"/>
      <c r="C1465" s="2"/>
      <c r="D1465" s="108" t="str">
        <f t="shared" si="80"/>
        <v>a1456</v>
      </c>
      <c r="E1465" s="48"/>
      <c r="F1465" s="2"/>
      <c r="G1465" s="2"/>
      <c r="H1465" s="108" t="str">
        <f t="shared" si="81"/>
        <v>c1456</v>
      </c>
      <c r="I1465" s="48"/>
      <c r="J1465" s="2"/>
      <c r="K1465" s="108" t="str">
        <f t="shared" si="79"/>
        <v>r1456</v>
      </c>
      <c r="L1465" s="48"/>
      <c r="M1465" s="2"/>
      <c r="N1465" s="108" t="str">
        <f t="shared" si="82"/>
        <v>p1456</v>
      </c>
      <c r="O1465" s="48"/>
      <c r="P1465" s="97"/>
    </row>
    <row r="1466" spans="1:16" ht="14">
      <c r="A1466" s="37"/>
      <c r="B1466" s="37"/>
      <c r="C1466" s="2"/>
      <c r="D1466" s="108" t="str">
        <f t="shared" si="80"/>
        <v>a1457</v>
      </c>
      <c r="E1466" s="48"/>
      <c r="F1466" s="2"/>
      <c r="G1466" s="2"/>
      <c r="H1466" s="108" t="str">
        <f t="shared" si="81"/>
        <v>c1457</v>
      </c>
      <c r="I1466" s="48"/>
      <c r="J1466" s="2"/>
      <c r="K1466" s="108" t="str">
        <f t="shared" si="79"/>
        <v>r1457</v>
      </c>
      <c r="L1466" s="48"/>
      <c r="M1466" s="2"/>
      <c r="N1466" s="108" t="str">
        <f t="shared" si="82"/>
        <v>p1457</v>
      </c>
      <c r="O1466" s="48"/>
      <c r="P1466" s="97"/>
    </row>
    <row r="1467" spans="1:16" ht="14">
      <c r="A1467" s="37"/>
      <c r="B1467" s="37"/>
      <c r="C1467" s="2"/>
      <c r="D1467" s="108" t="str">
        <f t="shared" si="80"/>
        <v>a1458</v>
      </c>
      <c r="E1467" s="48"/>
      <c r="F1467" s="2"/>
      <c r="G1467" s="2"/>
      <c r="H1467" s="108" t="str">
        <f t="shared" si="81"/>
        <v>c1458</v>
      </c>
      <c r="I1467" s="48"/>
      <c r="J1467" s="2"/>
      <c r="K1467" s="108" t="str">
        <f t="shared" si="79"/>
        <v>r1458</v>
      </c>
      <c r="L1467" s="48"/>
      <c r="M1467" s="2"/>
      <c r="N1467" s="108" t="str">
        <f t="shared" si="82"/>
        <v>p1458</v>
      </c>
      <c r="O1467" s="48"/>
      <c r="P1467" s="97"/>
    </row>
    <row r="1468" spans="1:16" ht="14">
      <c r="A1468" s="37"/>
      <c r="B1468" s="37"/>
      <c r="C1468" s="2"/>
      <c r="D1468" s="108" t="str">
        <f t="shared" si="80"/>
        <v>a1459</v>
      </c>
      <c r="E1468" s="48"/>
      <c r="F1468" s="2"/>
      <c r="G1468" s="2"/>
      <c r="H1468" s="108" t="str">
        <f t="shared" si="81"/>
        <v>c1459</v>
      </c>
      <c r="I1468" s="48"/>
      <c r="J1468" s="2"/>
      <c r="K1468" s="108" t="str">
        <f t="shared" si="79"/>
        <v>r1459</v>
      </c>
      <c r="L1468" s="48"/>
      <c r="M1468" s="2"/>
      <c r="N1468" s="108" t="str">
        <f t="shared" si="82"/>
        <v>p1459</v>
      </c>
      <c r="O1468" s="48"/>
      <c r="P1468" s="97"/>
    </row>
    <row r="1469" spans="1:16" ht="14">
      <c r="A1469" s="37"/>
      <c r="B1469" s="37"/>
      <c r="C1469" s="2"/>
      <c r="D1469" s="108" t="str">
        <f t="shared" si="80"/>
        <v>a1460</v>
      </c>
      <c r="E1469" s="48"/>
      <c r="F1469" s="2"/>
      <c r="G1469" s="2"/>
      <c r="H1469" s="108" t="str">
        <f t="shared" si="81"/>
        <v>c1460</v>
      </c>
      <c r="I1469" s="48"/>
      <c r="J1469" s="2"/>
      <c r="K1469" s="108" t="str">
        <f t="shared" si="79"/>
        <v>r1460</v>
      </c>
      <c r="L1469" s="48"/>
      <c r="M1469" s="2"/>
      <c r="N1469" s="108" t="str">
        <f t="shared" si="82"/>
        <v>p1460</v>
      </c>
      <c r="O1469" s="48"/>
      <c r="P1469" s="97"/>
    </row>
    <row r="1470" spans="1:16" ht="14">
      <c r="A1470" s="37"/>
      <c r="B1470" s="37"/>
      <c r="C1470" s="2"/>
      <c r="D1470" s="108" t="str">
        <f t="shared" si="80"/>
        <v>a1461</v>
      </c>
      <c r="E1470" s="48"/>
      <c r="F1470" s="2"/>
      <c r="G1470" s="2"/>
      <c r="H1470" s="108" t="str">
        <f t="shared" si="81"/>
        <v>c1461</v>
      </c>
      <c r="I1470" s="48"/>
      <c r="J1470" s="2"/>
      <c r="K1470" s="108" t="str">
        <f t="shared" si="79"/>
        <v>r1461</v>
      </c>
      <c r="L1470" s="48"/>
      <c r="M1470" s="2"/>
      <c r="N1470" s="108" t="str">
        <f t="shared" si="82"/>
        <v>p1461</v>
      </c>
      <c r="O1470" s="48"/>
      <c r="P1470" s="97"/>
    </row>
    <row r="1471" spans="1:16" ht="14">
      <c r="A1471" s="37"/>
      <c r="B1471" s="37"/>
      <c r="C1471" s="2"/>
      <c r="D1471" s="108" t="str">
        <f t="shared" si="80"/>
        <v>a1462</v>
      </c>
      <c r="E1471" s="48"/>
      <c r="F1471" s="2"/>
      <c r="G1471" s="2"/>
      <c r="H1471" s="108" t="str">
        <f t="shared" si="81"/>
        <v>c1462</v>
      </c>
      <c r="I1471" s="48"/>
      <c r="J1471" s="2"/>
      <c r="K1471" s="108" t="str">
        <f t="shared" si="79"/>
        <v>r1462</v>
      </c>
      <c r="L1471" s="48"/>
      <c r="M1471" s="2"/>
      <c r="N1471" s="108" t="str">
        <f t="shared" si="82"/>
        <v>p1462</v>
      </c>
      <c r="O1471" s="48"/>
      <c r="P1471" s="97"/>
    </row>
    <row r="1472" spans="1:16" ht="14">
      <c r="A1472" s="37"/>
      <c r="B1472" s="37"/>
      <c r="C1472" s="2"/>
      <c r="D1472" s="108" t="str">
        <f t="shared" si="80"/>
        <v>a1463</v>
      </c>
      <c r="E1472" s="48"/>
      <c r="F1472" s="2"/>
      <c r="G1472" s="2"/>
      <c r="H1472" s="108" t="str">
        <f t="shared" si="81"/>
        <v>c1463</v>
      </c>
      <c r="I1472" s="48"/>
      <c r="J1472" s="2"/>
      <c r="K1472" s="108" t="str">
        <f t="shared" si="79"/>
        <v>r1463</v>
      </c>
      <c r="L1472" s="48"/>
      <c r="M1472" s="2"/>
      <c r="N1472" s="108" t="str">
        <f t="shared" si="82"/>
        <v>p1463</v>
      </c>
      <c r="O1472" s="48"/>
      <c r="P1472" s="97"/>
    </row>
    <row r="1473" spans="1:16" ht="14">
      <c r="A1473" s="37"/>
      <c r="B1473" s="37"/>
      <c r="C1473" s="2"/>
      <c r="D1473" s="108" t="str">
        <f t="shared" si="80"/>
        <v>a1464</v>
      </c>
      <c r="E1473" s="48"/>
      <c r="F1473" s="2"/>
      <c r="G1473" s="2"/>
      <c r="H1473" s="108" t="str">
        <f t="shared" si="81"/>
        <v>c1464</v>
      </c>
      <c r="I1473" s="48"/>
      <c r="J1473" s="2"/>
      <c r="K1473" s="108" t="str">
        <f t="shared" si="79"/>
        <v>r1464</v>
      </c>
      <c r="L1473" s="48"/>
      <c r="M1473" s="2"/>
      <c r="N1473" s="108" t="str">
        <f t="shared" si="82"/>
        <v>p1464</v>
      </c>
      <c r="O1473" s="48"/>
      <c r="P1473" s="97"/>
    </row>
    <row r="1474" spans="1:16" ht="14">
      <c r="A1474" s="37"/>
      <c r="B1474" s="37"/>
      <c r="C1474" s="2"/>
      <c r="D1474" s="108" t="str">
        <f t="shared" si="80"/>
        <v>a1465</v>
      </c>
      <c r="E1474" s="48"/>
      <c r="F1474" s="2"/>
      <c r="G1474" s="2"/>
      <c r="H1474" s="108" t="str">
        <f t="shared" si="81"/>
        <v>c1465</v>
      </c>
      <c r="I1474" s="48"/>
      <c r="J1474" s="2"/>
      <c r="K1474" s="108" t="str">
        <f t="shared" si="79"/>
        <v>r1465</v>
      </c>
      <c r="L1474" s="48"/>
      <c r="M1474" s="2"/>
      <c r="N1474" s="108" t="str">
        <f t="shared" si="82"/>
        <v>p1465</v>
      </c>
      <c r="O1474" s="48"/>
      <c r="P1474" s="97"/>
    </row>
    <row r="1475" spans="1:16" ht="14">
      <c r="A1475" s="37"/>
      <c r="B1475" s="37"/>
      <c r="C1475" s="2"/>
      <c r="D1475" s="108" t="str">
        <f t="shared" si="80"/>
        <v>a1466</v>
      </c>
      <c r="E1475" s="48"/>
      <c r="F1475" s="2"/>
      <c r="G1475" s="2"/>
      <c r="H1475" s="108" t="str">
        <f t="shared" si="81"/>
        <v>c1466</v>
      </c>
      <c r="I1475" s="48"/>
      <c r="J1475" s="2"/>
      <c r="K1475" s="108" t="str">
        <f t="shared" si="79"/>
        <v>r1466</v>
      </c>
      <c r="L1475" s="48"/>
      <c r="M1475" s="2"/>
      <c r="N1475" s="108" t="str">
        <f t="shared" si="82"/>
        <v>p1466</v>
      </c>
      <c r="O1475" s="48"/>
      <c r="P1475" s="97"/>
    </row>
    <row r="1476" spans="1:16" ht="14">
      <c r="A1476" s="37"/>
      <c r="B1476" s="37"/>
      <c r="C1476" s="2"/>
      <c r="D1476" s="108" t="str">
        <f t="shared" si="80"/>
        <v>a1467</v>
      </c>
      <c r="E1476" s="48"/>
      <c r="F1476" s="2"/>
      <c r="G1476" s="2"/>
      <c r="H1476" s="108" t="str">
        <f t="shared" si="81"/>
        <v>c1467</v>
      </c>
      <c r="I1476" s="48"/>
      <c r="J1476" s="2"/>
      <c r="K1476" s="108" t="str">
        <f t="shared" si="79"/>
        <v>r1467</v>
      </c>
      <c r="L1476" s="48"/>
      <c r="M1476" s="2"/>
      <c r="N1476" s="108" t="str">
        <f t="shared" si="82"/>
        <v>p1467</v>
      </c>
      <c r="O1476" s="48"/>
      <c r="P1476" s="97"/>
    </row>
    <row r="1477" spans="1:16" ht="14">
      <c r="A1477" s="37"/>
      <c r="B1477" s="37"/>
      <c r="C1477" s="2"/>
      <c r="D1477" s="108" t="str">
        <f t="shared" si="80"/>
        <v>a1468</v>
      </c>
      <c r="E1477" s="48"/>
      <c r="F1477" s="2"/>
      <c r="G1477" s="2"/>
      <c r="H1477" s="108" t="str">
        <f t="shared" si="81"/>
        <v>c1468</v>
      </c>
      <c r="I1477" s="48"/>
      <c r="J1477" s="2"/>
      <c r="K1477" s="108" t="str">
        <f t="shared" si="79"/>
        <v>r1468</v>
      </c>
      <c r="L1477" s="48"/>
      <c r="M1477" s="2"/>
      <c r="N1477" s="108" t="str">
        <f t="shared" si="82"/>
        <v>p1468</v>
      </c>
      <c r="O1477" s="48"/>
      <c r="P1477" s="97"/>
    </row>
    <row r="1478" spans="1:16" ht="14">
      <c r="A1478" s="37"/>
      <c r="B1478" s="37"/>
      <c r="C1478" s="2"/>
      <c r="D1478" s="108" t="str">
        <f t="shared" si="80"/>
        <v>a1469</v>
      </c>
      <c r="E1478" s="48"/>
      <c r="F1478" s="2"/>
      <c r="G1478" s="2"/>
      <c r="H1478" s="108" t="str">
        <f t="shared" si="81"/>
        <v>c1469</v>
      </c>
      <c r="I1478" s="48"/>
      <c r="J1478" s="2"/>
      <c r="K1478" s="108" t="str">
        <f t="shared" si="79"/>
        <v>r1469</v>
      </c>
      <c r="L1478" s="48"/>
      <c r="M1478" s="2"/>
      <c r="N1478" s="108" t="str">
        <f t="shared" si="82"/>
        <v>p1469</v>
      </c>
      <c r="O1478" s="48"/>
      <c r="P1478" s="97"/>
    </row>
    <row r="1479" spans="1:16" ht="14">
      <c r="A1479" s="37"/>
      <c r="B1479" s="37"/>
      <c r="C1479" s="2"/>
      <c r="D1479" s="108" t="str">
        <f t="shared" si="80"/>
        <v>a1470</v>
      </c>
      <c r="E1479" s="48"/>
      <c r="F1479" s="2"/>
      <c r="G1479" s="2"/>
      <c r="H1479" s="108" t="str">
        <f t="shared" si="81"/>
        <v>c1470</v>
      </c>
      <c r="I1479" s="48"/>
      <c r="J1479" s="2"/>
      <c r="K1479" s="108" t="str">
        <f t="shared" si="79"/>
        <v>r1470</v>
      </c>
      <c r="L1479" s="48"/>
      <c r="M1479" s="2"/>
      <c r="N1479" s="108" t="str">
        <f t="shared" si="82"/>
        <v>p1470</v>
      </c>
      <c r="O1479" s="48"/>
      <c r="P1479" s="97"/>
    </row>
    <row r="1480" spans="1:16" ht="14">
      <c r="A1480" s="37"/>
      <c r="B1480" s="37"/>
      <c r="C1480" s="2"/>
      <c r="D1480" s="108" t="str">
        <f t="shared" si="80"/>
        <v>a1471</v>
      </c>
      <c r="E1480" s="48"/>
      <c r="F1480" s="2"/>
      <c r="G1480" s="2"/>
      <c r="H1480" s="108" t="str">
        <f t="shared" si="81"/>
        <v>c1471</v>
      </c>
      <c r="I1480" s="48"/>
      <c r="J1480" s="2"/>
      <c r="K1480" s="108" t="str">
        <f t="shared" si="79"/>
        <v>r1471</v>
      </c>
      <c r="L1480" s="48"/>
      <c r="M1480" s="2"/>
      <c r="N1480" s="108" t="str">
        <f t="shared" si="82"/>
        <v>p1471</v>
      </c>
      <c r="O1480" s="48"/>
      <c r="P1480" s="97"/>
    </row>
    <row r="1481" spans="1:16" ht="14">
      <c r="A1481" s="37"/>
      <c r="B1481" s="37"/>
      <c r="C1481" s="2"/>
      <c r="D1481" s="108" t="str">
        <f t="shared" si="80"/>
        <v>a1472</v>
      </c>
      <c r="E1481" s="48"/>
      <c r="F1481" s="2"/>
      <c r="G1481" s="2"/>
      <c r="H1481" s="108" t="str">
        <f t="shared" si="81"/>
        <v>c1472</v>
      </c>
      <c r="I1481" s="48"/>
      <c r="J1481" s="2"/>
      <c r="K1481" s="108" t="str">
        <f t="shared" si="79"/>
        <v>r1472</v>
      </c>
      <c r="L1481" s="48"/>
      <c r="M1481" s="2"/>
      <c r="N1481" s="108" t="str">
        <f t="shared" si="82"/>
        <v>p1472</v>
      </c>
      <c r="O1481" s="48"/>
      <c r="P1481" s="97"/>
    </row>
    <row r="1482" spans="1:16" ht="14">
      <c r="A1482" s="37"/>
      <c r="B1482" s="37"/>
      <c r="C1482" s="2"/>
      <c r="D1482" s="108" t="str">
        <f t="shared" si="80"/>
        <v>a1473</v>
      </c>
      <c r="E1482" s="48"/>
      <c r="F1482" s="2"/>
      <c r="G1482" s="2"/>
      <c r="H1482" s="108" t="str">
        <f t="shared" si="81"/>
        <v>c1473</v>
      </c>
      <c r="I1482" s="48"/>
      <c r="J1482" s="2"/>
      <c r="K1482" s="108" t="str">
        <f t="shared" si="79"/>
        <v>r1473</v>
      </c>
      <c r="L1482" s="48"/>
      <c r="M1482" s="2"/>
      <c r="N1482" s="108" t="str">
        <f t="shared" si="82"/>
        <v>p1473</v>
      </c>
      <c r="O1482" s="48"/>
      <c r="P1482" s="97"/>
    </row>
    <row r="1483" spans="1:16" ht="14">
      <c r="A1483" s="37"/>
      <c r="B1483" s="37"/>
      <c r="C1483" s="2"/>
      <c r="D1483" s="108" t="str">
        <f t="shared" ref="D1483:D1546" si="83">"a"&amp;ROW()-9</f>
        <v>a1474</v>
      </c>
      <c r="E1483" s="48"/>
      <c r="F1483" s="2"/>
      <c r="G1483" s="2"/>
      <c r="H1483" s="108" t="str">
        <f t="shared" ref="H1483:H1546" si="84">"c"&amp;ROW()-9</f>
        <v>c1474</v>
      </c>
      <c r="I1483" s="48"/>
      <c r="J1483" s="2"/>
      <c r="K1483" s="108" t="str">
        <f t="shared" si="79"/>
        <v>r1474</v>
      </c>
      <c r="L1483" s="48"/>
      <c r="M1483" s="2"/>
      <c r="N1483" s="108" t="str">
        <f t="shared" ref="N1483:N1546" si="85">"p"&amp;ROW()-9</f>
        <v>p1474</v>
      </c>
      <c r="O1483" s="48"/>
      <c r="P1483" s="97"/>
    </row>
    <row r="1484" spans="1:16" ht="14">
      <c r="A1484" s="37"/>
      <c r="B1484" s="37"/>
      <c r="C1484" s="2"/>
      <c r="D1484" s="108" t="str">
        <f t="shared" si="83"/>
        <v>a1475</v>
      </c>
      <c r="E1484" s="48"/>
      <c r="F1484" s="2"/>
      <c r="G1484" s="2"/>
      <c r="H1484" s="108" t="str">
        <f t="shared" si="84"/>
        <v>c1475</v>
      </c>
      <c r="I1484" s="48"/>
      <c r="J1484" s="2"/>
      <c r="K1484" s="108" t="str">
        <f t="shared" si="79"/>
        <v>r1475</v>
      </c>
      <c r="L1484" s="48"/>
      <c r="M1484" s="2"/>
      <c r="N1484" s="108" t="str">
        <f t="shared" si="85"/>
        <v>p1475</v>
      </c>
      <c r="O1484" s="48"/>
      <c r="P1484" s="97"/>
    </row>
    <row r="1485" spans="1:16" ht="14">
      <c r="A1485" s="37"/>
      <c r="B1485" s="37"/>
      <c r="C1485" s="2"/>
      <c r="D1485" s="108" t="str">
        <f t="shared" si="83"/>
        <v>a1476</v>
      </c>
      <c r="E1485" s="48"/>
      <c r="F1485" s="2"/>
      <c r="G1485" s="2"/>
      <c r="H1485" s="108" t="str">
        <f t="shared" si="84"/>
        <v>c1476</v>
      </c>
      <c r="I1485" s="48"/>
      <c r="J1485" s="2"/>
      <c r="K1485" s="108" t="str">
        <f t="shared" si="79"/>
        <v>r1476</v>
      </c>
      <c r="L1485" s="48"/>
      <c r="M1485" s="2"/>
      <c r="N1485" s="108" t="str">
        <f t="shared" si="85"/>
        <v>p1476</v>
      </c>
      <c r="O1485" s="48"/>
      <c r="P1485" s="97"/>
    </row>
    <row r="1486" spans="1:16" ht="14">
      <c r="A1486" s="37"/>
      <c r="B1486" s="37"/>
      <c r="C1486" s="2"/>
      <c r="D1486" s="108" t="str">
        <f t="shared" si="83"/>
        <v>a1477</v>
      </c>
      <c r="E1486" s="48"/>
      <c r="F1486" s="2"/>
      <c r="G1486" s="2"/>
      <c r="H1486" s="108" t="str">
        <f t="shared" si="84"/>
        <v>c1477</v>
      </c>
      <c r="I1486" s="48"/>
      <c r="J1486" s="2"/>
      <c r="K1486" s="108" t="str">
        <f t="shared" si="79"/>
        <v>r1477</v>
      </c>
      <c r="L1486" s="48"/>
      <c r="M1486" s="2"/>
      <c r="N1486" s="108" t="str">
        <f t="shared" si="85"/>
        <v>p1477</v>
      </c>
      <c r="O1486" s="48"/>
      <c r="P1486" s="97"/>
    </row>
    <row r="1487" spans="1:16" ht="14">
      <c r="A1487" s="37"/>
      <c r="B1487" s="37"/>
      <c r="C1487" s="2"/>
      <c r="D1487" s="108" t="str">
        <f t="shared" si="83"/>
        <v>a1478</v>
      </c>
      <c r="E1487" s="48"/>
      <c r="F1487" s="2"/>
      <c r="G1487" s="2"/>
      <c r="H1487" s="108" t="str">
        <f t="shared" si="84"/>
        <v>c1478</v>
      </c>
      <c r="I1487" s="48"/>
      <c r="J1487" s="2"/>
      <c r="K1487" s="108" t="str">
        <f t="shared" si="79"/>
        <v>r1478</v>
      </c>
      <c r="L1487" s="48"/>
      <c r="M1487" s="2"/>
      <c r="N1487" s="108" t="str">
        <f t="shared" si="85"/>
        <v>p1478</v>
      </c>
      <c r="O1487" s="48"/>
      <c r="P1487" s="97"/>
    </row>
    <row r="1488" spans="1:16" ht="14">
      <c r="A1488" s="37"/>
      <c r="B1488" s="37"/>
      <c r="C1488" s="2"/>
      <c r="D1488" s="108" t="str">
        <f t="shared" si="83"/>
        <v>a1479</v>
      </c>
      <c r="E1488" s="48"/>
      <c r="F1488" s="2"/>
      <c r="G1488" s="2"/>
      <c r="H1488" s="108" t="str">
        <f t="shared" si="84"/>
        <v>c1479</v>
      </c>
      <c r="I1488" s="48"/>
      <c r="J1488" s="2"/>
      <c r="K1488" s="108" t="str">
        <f t="shared" si="79"/>
        <v>r1479</v>
      </c>
      <c r="L1488" s="48"/>
      <c r="M1488" s="2"/>
      <c r="N1488" s="108" t="str">
        <f t="shared" si="85"/>
        <v>p1479</v>
      </c>
      <c r="O1488" s="48"/>
      <c r="P1488" s="97"/>
    </row>
    <row r="1489" spans="1:16" ht="14">
      <c r="A1489" s="37"/>
      <c r="B1489" s="37"/>
      <c r="C1489" s="2"/>
      <c r="D1489" s="108" t="str">
        <f t="shared" si="83"/>
        <v>a1480</v>
      </c>
      <c r="E1489" s="48"/>
      <c r="F1489" s="2"/>
      <c r="G1489" s="2"/>
      <c r="H1489" s="108" t="str">
        <f t="shared" si="84"/>
        <v>c1480</v>
      </c>
      <c r="I1489" s="48"/>
      <c r="J1489" s="2"/>
      <c r="K1489" s="108" t="str">
        <f t="shared" si="79"/>
        <v>r1480</v>
      </c>
      <c r="L1489" s="48"/>
      <c r="M1489" s="2"/>
      <c r="N1489" s="108" t="str">
        <f t="shared" si="85"/>
        <v>p1480</v>
      </c>
      <c r="O1489" s="48"/>
      <c r="P1489" s="97"/>
    </row>
    <row r="1490" spans="1:16" ht="14">
      <c r="A1490" s="37"/>
      <c r="B1490" s="37"/>
      <c r="C1490" s="2"/>
      <c r="D1490" s="108" t="str">
        <f t="shared" si="83"/>
        <v>a1481</v>
      </c>
      <c r="E1490" s="48"/>
      <c r="F1490" s="2"/>
      <c r="G1490" s="2"/>
      <c r="H1490" s="108" t="str">
        <f t="shared" si="84"/>
        <v>c1481</v>
      </c>
      <c r="I1490" s="48"/>
      <c r="J1490" s="2"/>
      <c r="K1490" s="108" t="str">
        <f t="shared" si="79"/>
        <v>r1481</v>
      </c>
      <c r="L1490" s="48"/>
      <c r="M1490" s="2"/>
      <c r="N1490" s="108" t="str">
        <f t="shared" si="85"/>
        <v>p1481</v>
      </c>
      <c r="O1490" s="48"/>
      <c r="P1490" s="97"/>
    </row>
    <row r="1491" spans="1:16" ht="14">
      <c r="A1491" s="37"/>
      <c r="B1491" s="37"/>
      <c r="C1491" s="2"/>
      <c r="D1491" s="108" t="str">
        <f t="shared" si="83"/>
        <v>a1482</v>
      </c>
      <c r="E1491" s="48"/>
      <c r="F1491" s="2"/>
      <c r="G1491" s="2"/>
      <c r="H1491" s="108" t="str">
        <f t="shared" si="84"/>
        <v>c1482</v>
      </c>
      <c r="I1491" s="48"/>
      <c r="J1491" s="2"/>
      <c r="K1491" s="108" t="str">
        <f t="shared" si="79"/>
        <v>r1482</v>
      </c>
      <c r="L1491" s="48"/>
      <c r="M1491" s="2"/>
      <c r="N1491" s="108" t="str">
        <f t="shared" si="85"/>
        <v>p1482</v>
      </c>
      <c r="O1491" s="48"/>
      <c r="P1491" s="97"/>
    </row>
    <row r="1492" spans="1:16" ht="14">
      <c r="A1492" s="37"/>
      <c r="B1492" s="37"/>
      <c r="C1492" s="2"/>
      <c r="D1492" s="108" t="str">
        <f t="shared" si="83"/>
        <v>a1483</v>
      </c>
      <c r="E1492" s="48"/>
      <c r="F1492" s="2"/>
      <c r="G1492" s="2"/>
      <c r="H1492" s="108" t="str">
        <f t="shared" si="84"/>
        <v>c1483</v>
      </c>
      <c r="I1492" s="48"/>
      <c r="J1492" s="2"/>
      <c r="K1492" s="108" t="str">
        <f t="shared" si="79"/>
        <v>r1483</v>
      </c>
      <c r="L1492" s="48"/>
      <c r="M1492" s="2"/>
      <c r="N1492" s="108" t="str">
        <f t="shared" si="85"/>
        <v>p1483</v>
      </c>
      <c r="O1492" s="48"/>
      <c r="P1492" s="97"/>
    </row>
    <row r="1493" spans="1:16" ht="14">
      <c r="A1493" s="37"/>
      <c r="B1493" s="37"/>
      <c r="C1493" s="2"/>
      <c r="D1493" s="108" t="str">
        <f t="shared" si="83"/>
        <v>a1484</v>
      </c>
      <c r="E1493" s="48"/>
      <c r="F1493" s="2"/>
      <c r="G1493" s="2"/>
      <c r="H1493" s="108" t="str">
        <f t="shared" si="84"/>
        <v>c1484</v>
      </c>
      <c r="I1493" s="48"/>
      <c r="J1493" s="2"/>
      <c r="K1493" s="108" t="str">
        <f t="shared" si="79"/>
        <v>r1484</v>
      </c>
      <c r="L1493" s="48"/>
      <c r="M1493" s="2"/>
      <c r="N1493" s="108" t="str">
        <f t="shared" si="85"/>
        <v>p1484</v>
      </c>
      <c r="O1493" s="48"/>
      <c r="P1493" s="97"/>
    </row>
    <row r="1494" spans="1:16" ht="14">
      <c r="A1494" s="37"/>
      <c r="B1494" s="37"/>
      <c r="C1494" s="2"/>
      <c r="D1494" s="108" t="str">
        <f t="shared" si="83"/>
        <v>a1485</v>
      </c>
      <c r="E1494" s="48"/>
      <c r="F1494" s="2"/>
      <c r="G1494" s="2"/>
      <c r="H1494" s="108" t="str">
        <f t="shared" si="84"/>
        <v>c1485</v>
      </c>
      <c r="I1494" s="48"/>
      <c r="J1494" s="2"/>
      <c r="K1494" s="108" t="str">
        <f t="shared" si="79"/>
        <v>r1485</v>
      </c>
      <c r="L1494" s="48"/>
      <c r="M1494" s="2"/>
      <c r="N1494" s="108" t="str">
        <f t="shared" si="85"/>
        <v>p1485</v>
      </c>
      <c r="O1494" s="48"/>
      <c r="P1494" s="97"/>
    </row>
    <row r="1495" spans="1:16" ht="14">
      <c r="A1495" s="37"/>
      <c r="B1495" s="37"/>
      <c r="C1495" s="2"/>
      <c r="D1495" s="108" t="str">
        <f t="shared" si="83"/>
        <v>a1486</v>
      </c>
      <c r="E1495" s="48"/>
      <c r="F1495" s="2"/>
      <c r="G1495" s="2"/>
      <c r="H1495" s="108" t="str">
        <f t="shared" si="84"/>
        <v>c1486</v>
      </c>
      <c r="I1495" s="48"/>
      <c r="J1495" s="2"/>
      <c r="K1495" s="108" t="str">
        <f t="shared" si="79"/>
        <v>r1486</v>
      </c>
      <c r="L1495" s="48"/>
      <c r="M1495" s="2"/>
      <c r="N1495" s="108" t="str">
        <f t="shared" si="85"/>
        <v>p1486</v>
      </c>
      <c r="O1495" s="48"/>
      <c r="P1495" s="97"/>
    </row>
    <row r="1496" spans="1:16" ht="14">
      <c r="A1496" s="37"/>
      <c r="B1496" s="37"/>
      <c r="C1496" s="2"/>
      <c r="D1496" s="108" t="str">
        <f t="shared" si="83"/>
        <v>a1487</v>
      </c>
      <c r="E1496" s="48"/>
      <c r="F1496" s="2"/>
      <c r="G1496" s="2"/>
      <c r="H1496" s="108" t="str">
        <f t="shared" si="84"/>
        <v>c1487</v>
      </c>
      <c r="I1496" s="48"/>
      <c r="J1496" s="2"/>
      <c r="K1496" s="108" t="str">
        <f t="shared" si="79"/>
        <v>r1487</v>
      </c>
      <c r="L1496" s="48"/>
      <c r="M1496" s="2"/>
      <c r="N1496" s="108" t="str">
        <f t="shared" si="85"/>
        <v>p1487</v>
      </c>
      <c r="O1496" s="48"/>
      <c r="P1496" s="97"/>
    </row>
    <row r="1497" spans="1:16" ht="14">
      <c r="A1497" s="37"/>
      <c r="B1497" s="37"/>
      <c r="C1497" s="2"/>
      <c r="D1497" s="108" t="str">
        <f t="shared" si="83"/>
        <v>a1488</v>
      </c>
      <c r="E1497" s="48"/>
      <c r="F1497" s="2"/>
      <c r="G1497" s="2"/>
      <c r="H1497" s="108" t="str">
        <f t="shared" si="84"/>
        <v>c1488</v>
      </c>
      <c r="I1497" s="48"/>
      <c r="J1497" s="2"/>
      <c r="K1497" s="108" t="str">
        <f t="shared" si="79"/>
        <v>r1488</v>
      </c>
      <c r="L1497" s="48"/>
      <c r="M1497" s="2"/>
      <c r="N1497" s="108" t="str">
        <f t="shared" si="85"/>
        <v>p1488</v>
      </c>
      <c r="O1497" s="48"/>
      <c r="P1497" s="97"/>
    </row>
    <row r="1498" spans="1:16" ht="14">
      <c r="A1498" s="37"/>
      <c r="B1498" s="37"/>
      <c r="C1498" s="2"/>
      <c r="D1498" s="108" t="str">
        <f t="shared" si="83"/>
        <v>a1489</v>
      </c>
      <c r="E1498" s="48"/>
      <c r="F1498" s="2"/>
      <c r="G1498" s="2"/>
      <c r="H1498" s="108" t="str">
        <f t="shared" si="84"/>
        <v>c1489</v>
      </c>
      <c r="I1498" s="48"/>
      <c r="J1498" s="2"/>
      <c r="K1498" s="108" t="str">
        <f t="shared" si="79"/>
        <v>r1489</v>
      </c>
      <c r="L1498" s="48"/>
      <c r="M1498" s="2"/>
      <c r="N1498" s="108" t="str">
        <f t="shared" si="85"/>
        <v>p1489</v>
      </c>
      <c r="O1498" s="48"/>
      <c r="P1498" s="97"/>
    </row>
    <row r="1499" spans="1:16" ht="14">
      <c r="A1499" s="37"/>
      <c r="B1499" s="37"/>
      <c r="C1499" s="2"/>
      <c r="D1499" s="108" t="str">
        <f t="shared" si="83"/>
        <v>a1490</v>
      </c>
      <c r="E1499" s="48"/>
      <c r="F1499" s="2"/>
      <c r="G1499" s="2"/>
      <c r="H1499" s="108" t="str">
        <f t="shared" si="84"/>
        <v>c1490</v>
      </c>
      <c r="I1499" s="48"/>
      <c r="J1499" s="2"/>
      <c r="K1499" s="108" t="str">
        <f t="shared" si="79"/>
        <v>r1490</v>
      </c>
      <c r="L1499" s="48"/>
      <c r="M1499" s="2"/>
      <c r="N1499" s="108" t="str">
        <f t="shared" si="85"/>
        <v>p1490</v>
      </c>
      <c r="O1499" s="48"/>
      <c r="P1499" s="97"/>
    </row>
    <row r="1500" spans="1:16" ht="14">
      <c r="A1500" s="37"/>
      <c r="B1500" s="37"/>
      <c r="C1500" s="2"/>
      <c r="D1500" s="108" t="str">
        <f t="shared" si="83"/>
        <v>a1491</v>
      </c>
      <c r="E1500" s="48"/>
      <c r="F1500" s="2"/>
      <c r="G1500" s="2"/>
      <c r="H1500" s="108" t="str">
        <f t="shared" si="84"/>
        <v>c1491</v>
      </c>
      <c r="I1500" s="48"/>
      <c r="J1500" s="2"/>
      <c r="K1500" s="108" t="str">
        <f t="shared" si="79"/>
        <v>r1491</v>
      </c>
      <c r="L1500" s="48"/>
      <c r="M1500" s="2"/>
      <c r="N1500" s="108" t="str">
        <f t="shared" si="85"/>
        <v>p1491</v>
      </c>
      <c r="O1500" s="48"/>
      <c r="P1500" s="97"/>
    </row>
    <row r="1501" spans="1:16" ht="14">
      <c r="A1501" s="37"/>
      <c r="B1501" s="37"/>
      <c r="C1501" s="2"/>
      <c r="D1501" s="108" t="str">
        <f t="shared" si="83"/>
        <v>a1492</v>
      </c>
      <c r="E1501" s="48"/>
      <c r="F1501" s="2"/>
      <c r="G1501" s="2"/>
      <c r="H1501" s="108" t="str">
        <f t="shared" si="84"/>
        <v>c1492</v>
      </c>
      <c r="I1501" s="48"/>
      <c r="J1501" s="2"/>
      <c r="K1501" s="108" t="str">
        <f t="shared" si="79"/>
        <v>r1492</v>
      </c>
      <c r="L1501" s="48"/>
      <c r="M1501" s="2"/>
      <c r="N1501" s="108" t="str">
        <f t="shared" si="85"/>
        <v>p1492</v>
      </c>
      <c r="O1501" s="48"/>
      <c r="P1501" s="97"/>
    </row>
    <row r="1502" spans="1:16" ht="14">
      <c r="A1502" s="37"/>
      <c r="B1502" s="37"/>
      <c r="C1502" s="2"/>
      <c r="D1502" s="108" t="str">
        <f t="shared" si="83"/>
        <v>a1493</v>
      </c>
      <c r="E1502" s="48"/>
      <c r="F1502" s="2"/>
      <c r="G1502" s="2"/>
      <c r="H1502" s="108" t="str">
        <f t="shared" si="84"/>
        <v>c1493</v>
      </c>
      <c r="I1502" s="48"/>
      <c r="J1502" s="2"/>
      <c r="K1502" s="108" t="str">
        <f t="shared" si="79"/>
        <v>r1493</v>
      </c>
      <c r="L1502" s="48"/>
      <c r="M1502" s="2"/>
      <c r="N1502" s="108" t="str">
        <f t="shared" si="85"/>
        <v>p1493</v>
      </c>
      <c r="O1502" s="48"/>
      <c r="P1502" s="97"/>
    </row>
    <row r="1503" spans="1:16" ht="14">
      <c r="A1503" s="37"/>
      <c r="B1503" s="37"/>
      <c r="C1503" s="2"/>
      <c r="D1503" s="108" t="str">
        <f t="shared" si="83"/>
        <v>a1494</v>
      </c>
      <c r="E1503" s="48"/>
      <c r="F1503" s="2"/>
      <c r="G1503" s="2"/>
      <c r="H1503" s="108" t="str">
        <f t="shared" si="84"/>
        <v>c1494</v>
      </c>
      <c r="I1503" s="48"/>
      <c r="J1503" s="2"/>
      <c r="K1503" s="108" t="str">
        <f t="shared" si="79"/>
        <v>r1494</v>
      </c>
      <c r="L1503" s="48"/>
      <c r="M1503" s="2"/>
      <c r="N1503" s="108" t="str">
        <f t="shared" si="85"/>
        <v>p1494</v>
      </c>
      <c r="O1503" s="48"/>
      <c r="P1503" s="97"/>
    </row>
    <row r="1504" spans="1:16" ht="14">
      <c r="A1504" s="37"/>
      <c r="B1504" s="37"/>
      <c r="C1504" s="2"/>
      <c r="D1504" s="108" t="str">
        <f t="shared" si="83"/>
        <v>a1495</v>
      </c>
      <c r="E1504" s="48"/>
      <c r="F1504" s="2"/>
      <c r="G1504" s="2"/>
      <c r="H1504" s="108" t="str">
        <f t="shared" si="84"/>
        <v>c1495</v>
      </c>
      <c r="I1504" s="48"/>
      <c r="J1504" s="2"/>
      <c r="K1504" s="108" t="str">
        <f t="shared" si="79"/>
        <v>r1495</v>
      </c>
      <c r="L1504" s="48"/>
      <c r="M1504" s="2"/>
      <c r="N1504" s="108" t="str">
        <f t="shared" si="85"/>
        <v>p1495</v>
      </c>
      <c r="O1504" s="48"/>
      <c r="P1504" s="97"/>
    </row>
    <row r="1505" spans="1:16" ht="14">
      <c r="A1505" s="37"/>
      <c r="B1505" s="37"/>
      <c r="C1505" s="2"/>
      <c r="D1505" s="108" t="str">
        <f t="shared" si="83"/>
        <v>a1496</v>
      </c>
      <c r="E1505" s="48"/>
      <c r="F1505" s="2"/>
      <c r="G1505" s="2"/>
      <c r="H1505" s="108" t="str">
        <f t="shared" si="84"/>
        <v>c1496</v>
      </c>
      <c r="I1505" s="48"/>
      <c r="J1505" s="2"/>
      <c r="K1505" s="108" t="str">
        <f t="shared" si="79"/>
        <v>r1496</v>
      </c>
      <c r="L1505" s="48"/>
      <c r="M1505" s="2"/>
      <c r="N1505" s="108" t="str">
        <f t="shared" si="85"/>
        <v>p1496</v>
      </c>
      <c r="O1505" s="48"/>
      <c r="P1505" s="97"/>
    </row>
    <row r="1506" spans="1:16" ht="14">
      <c r="A1506" s="37"/>
      <c r="B1506" s="37"/>
      <c r="C1506" s="2"/>
      <c r="D1506" s="108" t="str">
        <f t="shared" si="83"/>
        <v>a1497</v>
      </c>
      <c r="E1506" s="48"/>
      <c r="F1506" s="2"/>
      <c r="G1506" s="2"/>
      <c r="H1506" s="108" t="str">
        <f t="shared" si="84"/>
        <v>c1497</v>
      </c>
      <c r="I1506" s="48"/>
      <c r="J1506" s="2"/>
      <c r="K1506" s="108" t="str">
        <f t="shared" si="79"/>
        <v>r1497</v>
      </c>
      <c r="L1506" s="48"/>
      <c r="M1506" s="2"/>
      <c r="N1506" s="108" t="str">
        <f t="shared" si="85"/>
        <v>p1497</v>
      </c>
      <c r="O1506" s="48"/>
      <c r="P1506" s="97"/>
    </row>
    <row r="1507" spans="1:16" ht="14">
      <c r="A1507" s="37"/>
      <c r="B1507" s="37"/>
      <c r="C1507" s="2"/>
      <c r="D1507" s="108" t="str">
        <f t="shared" si="83"/>
        <v>a1498</v>
      </c>
      <c r="E1507" s="48"/>
      <c r="F1507" s="2"/>
      <c r="G1507" s="2"/>
      <c r="H1507" s="108" t="str">
        <f t="shared" si="84"/>
        <v>c1498</v>
      </c>
      <c r="I1507" s="48"/>
      <c r="J1507" s="2"/>
      <c r="K1507" s="108" t="str">
        <f t="shared" si="79"/>
        <v>r1498</v>
      </c>
      <c r="L1507" s="48"/>
      <c r="M1507" s="2"/>
      <c r="N1507" s="108" t="str">
        <f t="shared" si="85"/>
        <v>p1498</v>
      </c>
      <c r="O1507" s="48"/>
      <c r="P1507" s="97"/>
    </row>
    <row r="1508" spans="1:16" ht="14">
      <c r="A1508" s="37"/>
      <c r="B1508" s="37"/>
      <c r="C1508" s="2"/>
      <c r="D1508" s="108" t="str">
        <f t="shared" si="83"/>
        <v>a1499</v>
      </c>
      <c r="E1508" s="48"/>
      <c r="F1508" s="2"/>
      <c r="G1508" s="2"/>
      <c r="H1508" s="108" t="str">
        <f t="shared" si="84"/>
        <v>c1499</v>
      </c>
      <c r="I1508" s="48"/>
      <c r="J1508" s="2"/>
      <c r="K1508" s="108" t="str">
        <f t="shared" si="79"/>
        <v>r1499</v>
      </c>
      <c r="L1508" s="48"/>
      <c r="M1508" s="2"/>
      <c r="N1508" s="108" t="str">
        <f t="shared" si="85"/>
        <v>p1499</v>
      </c>
      <c r="O1508" s="48"/>
      <c r="P1508" s="97"/>
    </row>
    <row r="1509" spans="1:16" ht="14">
      <c r="A1509" s="37"/>
      <c r="B1509" s="37"/>
      <c r="C1509" s="2"/>
      <c r="D1509" s="108" t="str">
        <f t="shared" si="83"/>
        <v>a1500</v>
      </c>
      <c r="E1509" s="48"/>
      <c r="F1509" s="2"/>
      <c r="G1509" s="2"/>
      <c r="H1509" s="108" t="str">
        <f t="shared" si="84"/>
        <v>c1500</v>
      </c>
      <c r="I1509" s="48"/>
      <c r="J1509" s="2"/>
      <c r="K1509" s="108" t="str">
        <f t="shared" si="79"/>
        <v>r1500</v>
      </c>
      <c r="L1509" s="48"/>
      <c r="M1509" s="2"/>
      <c r="N1509" s="108" t="str">
        <f t="shared" si="85"/>
        <v>p1500</v>
      </c>
      <c r="O1509" s="48"/>
      <c r="P1509" s="97"/>
    </row>
    <row r="1510" spans="1:16" ht="14">
      <c r="A1510" s="37"/>
      <c r="B1510" s="37"/>
      <c r="C1510" s="2"/>
      <c r="D1510" s="108" t="str">
        <f t="shared" si="83"/>
        <v>a1501</v>
      </c>
      <c r="E1510" s="48"/>
      <c r="F1510" s="2"/>
      <c r="G1510" s="2"/>
      <c r="H1510" s="108" t="str">
        <f t="shared" si="84"/>
        <v>c1501</v>
      </c>
      <c r="I1510" s="48"/>
      <c r="J1510" s="2"/>
      <c r="K1510" s="108" t="str">
        <f t="shared" si="79"/>
        <v>r1501</v>
      </c>
      <c r="L1510" s="48"/>
      <c r="M1510" s="2"/>
      <c r="N1510" s="108" t="str">
        <f t="shared" si="85"/>
        <v>p1501</v>
      </c>
      <c r="O1510" s="48"/>
      <c r="P1510" s="97"/>
    </row>
    <row r="1511" spans="1:16" ht="14">
      <c r="A1511" s="37"/>
      <c r="B1511" s="37"/>
      <c r="C1511" s="2"/>
      <c r="D1511" s="108" t="str">
        <f t="shared" si="83"/>
        <v>a1502</v>
      </c>
      <c r="E1511" s="48"/>
      <c r="F1511" s="2"/>
      <c r="G1511" s="2"/>
      <c r="H1511" s="108" t="str">
        <f t="shared" si="84"/>
        <v>c1502</v>
      </c>
      <c r="I1511" s="48"/>
      <c r="J1511" s="2"/>
      <c r="K1511" s="108" t="str">
        <f t="shared" si="79"/>
        <v>r1502</v>
      </c>
      <c r="L1511" s="48"/>
      <c r="M1511" s="2"/>
      <c r="N1511" s="108" t="str">
        <f t="shared" si="85"/>
        <v>p1502</v>
      </c>
      <c r="O1511" s="48"/>
      <c r="P1511" s="97"/>
    </row>
    <row r="1512" spans="1:16" ht="14">
      <c r="A1512" s="37"/>
      <c r="B1512" s="37"/>
      <c r="C1512" s="2"/>
      <c r="D1512" s="108" t="str">
        <f t="shared" si="83"/>
        <v>a1503</v>
      </c>
      <c r="E1512" s="48"/>
      <c r="F1512" s="2"/>
      <c r="G1512" s="2"/>
      <c r="H1512" s="108" t="str">
        <f t="shared" si="84"/>
        <v>c1503</v>
      </c>
      <c r="I1512" s="48"/>
      <c r="J1512" s="2"/>
      <c r="K1512" s="108" t="str">
        <f t="shared" si="79"/>
        <v>r1503</v>
      </c>
      <c r="L1512" s="48"/>
      <c r="M1512" s="2"/>
      <c r="N1512" s="108" t="str">
        <f t="shared" si="85"/>
        <v>p1503</v>
      </c>
      <c r="O1512" s="48"/>
      <c r="P1512" s="97"/>
    </row>
    <row r="1513" spans="1:16" ht="14">
      <c r="A1513" s="37"/>
      <c r="B1513" s="37"/>
      <c r="C1513" s="2"/>
      <c r="D1513" s="108" t="str">
        <f t="shared" si="83"/>
        <v>a1504</v>
      </c>
      <c r="E1513" s="48"/>
      <c r="F1513" s="2"/>
      <c r="G1513" s="2"/>
      <c r="H1513" s="108" t="str">
        <f t="shared" si="84"/>
        <v>c1504</v>
      </c>
      <c r="I1513" s="48"/>
      <c r="J1513" s="2"/>
      <c r="K1513" s="108" t="str">
        <f t="shared" si="79"/>
        <v>r1504</v>
      </c>
      <c r="L1513" s="48"/>
      <c r="M1513" s="2"/>
      <c r="N1513" s="108" t="str">
        <f t="shared" si="85"/>
        <v>p1504</v>
      </c>
      <c r="O1513" s="48"/>
      <c r="P1513" s="97"/>
    </row>
    <row r="1514" spans="1:16" ht="14">
      <c r="A1514" s="37"/>
      <c r="B1514" s="37"/>
      <c r="C1514" s="2"/>
      <c r="D1514" s="108" t="str">
        <f t="shared" si="83"/>
        <v>a1505</v>
      </c>
      <c r="E1514" s="48"/>
      <c r="F1514" s="2"/>
      <c r="G1514" s="2"/>
      <c r="H1514" s="108" t="str">
        <f t="shared" si="84"/>
        <v>c1505</v>
      </c>
      <c r="I1514" s="48"/>
      <c r="J1514" s="2"/>
      <c r="K1514" s="108" t="str">
        <f t="shared" si="79"/>
        <v>r1505</v>
      </c>
      <c r="L1514" s="48"/>
      <c r="M1514" s="2"/>
      <c r="N1514" s="108" t="str">
        <f t="shared" si="85"/>
        <v>p1505</v>
      </c>
      <c r="O1514" s="48"/>
      <c r="P1514" s="97"/>
    </row>
    <row r="1515" spans="1:16" ht="14">
      <c r="A1515" s="37"/>
      <c r="B1515" s="37"/>
      <c r="C1515" s="2"/>
      <c r="D1515" s="108" t="str">
        <f t="shared" si="83"/>
        <v>a1506</v>
      </c>
      <c r="E1515" s="48"/>
      <c r="F1515" s="2"/>
      <c r="G1515" s="2"/>
      <c r="H1515" s="108" t="str">
        <f t="shared" si="84"/>
        <v>c1506</v>
      </c>
      <c r="I1515" s="48"/>
      <c r="J1515" s="2"/>
      <c r="K1515" s="108" t="str">
        <f t="shared" si="79"/>
        <v>r1506</v>
      </c>
      <c r="L1515" s="48"/>
      <c r="M1515" s="2"/>
      <c r="N1515" s="108" t="str">
        <f t="shared" si="85"/>
        <v>p1506</v>
      </c>
      <c r="O1515" s="48"/>
      <c r="P1515" s="97"/>
    </row>
    <row r="1516" spans="1:16" ht="14">
      <c r="A1516" s="37"/>
      <c r="B1516" s="37"/>
      <c r="C1516" s="2"/>
      <c r="D1516" s="108" t="str">
        <f t="shared" si="83"/>
        <v>a1507</v>
      </c>
      <c r="E1516" s="48"/>
      <c r="F1516" s="2"/>
      <c r="G1516" s="2"/>
      <c r="H1516" s="108" t="str">
        <f t="shared" si="84"/>
        <v>c1507</v>
      </c>
      <c r="I1516" s="48"/>
      <c r="J1516" s="2"/>
      <c r="K1516" s="108" t="str">
        <f t="shared" si="79"/>
        <v>r1507</v>
      </c>
      <c r="L1516" s="48"/>
      <c r="M1516" s="2"/>
      <c r="N1516" s="108" t="str">
        <f t="shared" si="85"/>
        <v>p1507</v>
      </c>
      <c r="O1516" s="48"/>
      <c r="P1516" s="97"/>
    </row>
    <row r="1517" spans="1:16" ht="14">
      <c r="A1517" s="37"/>
      <c r="B1517" s="37"/>
      <c r="C1517" s="2"/>
      <c r="D1517" s="108" t="str">
        <f t="shared" si="83"/>
        <v>a1508</v>
      </c>
      <c r="E1517" s="48"/>
      <c r="F1517" s="2"/>
      <c r="G1517" s="2"/>
      <c r="H1517" s="108" t="str">
        <f t="shared" si="84"/>
        <v>c1508</v>
      </c>
      <c r="I1517" s="48"/>
      <c r="J1517" s="2"/>
      <c r="K1517" s="108" t="str">
        <f t="shared" si="79"/>
        <v>r1508</v>
      </c>
      <c r="L1517" s="48"/>
      <c r="M1517" s="2"/>
      <c r="N1517" s="108" t="str">
        <f t="shared" si="85"/>
        <v>p1508</v>
      </c>
      <c r="O1517" s="48"/>
      <c r="P1517" s="97"/>
    </row>
    <row r="1518" spans="1:16" ht="14">
      <c r="A1518" s="37"/>
      <c r="B1518" s="37"/>
      <c r="C1518" s="2"/>
      <c r="D1518" s="108" t="str">
        <f t="shared" si="83"/>
        <v>a1509</v>
      </c>
      <c r="E1518" s="48"/>
      <c r="F1518" s="2"/>
      <c r="G1518" s="2"/>
      <c r="H1518" s="108" t="str">
        <f t="shared" si="84"/>
        <v>c1509</v>
      </c>
      <c r="I1518" s="48"/>
      <c r="J1518" s="2"/>
      <c r="K1518" s="108" t="str">
        <f t="shared" si="79"/>
        <v>r1509</v>
      </c>
      <c r="L1518" s="48"/>
      <c r="M1518" s="2"/>
      <c r="N1518" s="108" t="str">
        <f t="shared" si="85"/>
        <v>p1509</v>
      </c>
      <c r="O1518" s="48"/>
      <c r="P1518" s="97"/>
    </row>
    <row r="1519" spans="1:16" ht="14">
      <c r="A1519" s="37"/>
      <c r="B1519" s="37"/>
      <c r="C1519" s="2"/>
      <c r="D1519" s="108" t="str">
        <f t="shared" si="83"/>
        <v>a1510</v>
      </c>
      <c r="E1519" s="48"/>
      <c r="F1519" s="2"/>
      <c r="G1519" s="2"/>
      <c r="H1519" s="108" t="str">
        <f t="shared" si="84"/>
        <v>c1510</v>
      </c>
      <c r="I1519" s="48"/>
      <c r="J1519" s="2"/>
      <c r="K1519" s="108" t="str">
        <f t="shared" si="79"/>
        <v>r1510</v>
      </c>
      <c r="L1519" s="48"/>
      <c r="M1519" s="2"/>
      <c r="N1519" s="108" t="str">
        <f t="shared" si="85"/>
        <v>p1510</v>
      </c>
      <c r="O1519" s="48"/>
      <c r="P1519" s="97"/>
    </row>
    <row r="1520" spans="1:16" ht="14">
      <c r="A1520" s="37"/>
      <c r="B1520" s="37"/>
      <c r="C1520" s="2"/>
      <c r="D1520" s="108" t="str">
        <f t="shared" si="83"/>
        <v>a1511</v>
      </c>
      <c r="E1520" s="48"/>
      <c r="F1520" s="2"/>
      <c r="G1520" s="2"/>
      <c r="H1520" s="108" t="str">
        <f t="shared" si="84"/>
        <v>c1511</v>
      </c>
      <c r="I1520" s="48"/>
      <c r="J1520" s="2"/>
      <c r="K1520" s="108" t="str">
        <f t="shared" si="79"/>
        <v>r1511</v>
      </c>
      <c r="L1520" s="48"/>
      <c r="M1520" s="2"/>
      <c r="N1520" s="108" t="str">
        <f t="shared" si="85"/>
        <v>p1511</v>
      </c>
      <c r="O1520" s="48"/>
      <c r="P1520" s="97"/>
    </row>
    <row r="1521" spans="1:16" ht="14">
      <c r="A1521" s="37"/>
      <c r="B1521" s="37"/>
      <c r="C1521" s="2"/>
      <c r="D1521" s="108" t="str">
        <f t="shared" si="83"/>
        <v>a1512</v>
      </c>
      <c r="E1521" s="48"/>
      <c r="F1521" s="2"/>
      <c r="G1521" s="2"/>
      <c r="H1521" s="108" t="str">
        <f t="shared" si="84"/>
        <v>c1512</v>
      </c>
      <c r="I1521" s="48"/>
      <c r="J1521" s="2"/>
      <c r="K1521" s="108" t="str">
        <f t="shared" si="79"/>
        <v>r1512</v>
      </c>
      <c r="L1521" s="48"/>
      <c r="M1521" s="2"/>
      <c r="N1521" s="108" t="str">
        <f t="shared" si="85"/>
        <v>p1512</v>
      </c>
      <c r="O1521" s="48"/>
      <c r="P1521" s="97"/>
    </row>
    <row r="1522" spans="1:16" ht="14">
      <c r="A1522" s="37"/>
      <c r="B1522" s="37"/>
      <c r="C1522" s="2"/>
      <c r="D1522" s="108" t="str">
        <f t="shared" si="83"/>
        <v>a1513</v>
      </c>
      <c r="E1522" s="48"/>
      <c r="F1522" s="2"/>
      <c r="G1522" s="2"/>
      <c r="H1522" s="108" t="str">
        <f t="shared" si="84"/>
        <v>c1513</v>
      </c>
      <c r="I1522" s="48"/>
      <c r="J1522" s="2"/>
      <c r="K1522" s="108" t="str">
        <f t="shared" si="79"/>
        <v>r1513</v>
      </c>
      <c r="L1522" s="48"/>
      <c r="M1522" s="2"/>
      <c r="N1522" s="108" t="str">
        <f t="shared" si="85"/>
        <v>p1513</v>
      </c>
      <c r="O1522" s="48"/>
      <c r="P1522" s="97"/>
    </row>
    <row r="1523" spans="1:16" ht="14">
      <c r="A1523" s="37"/>
      <c r="B1523" s="37"/>
      <c r="C1523" s="2"/>
      <c r="D1523" s="108" t="str">
        <f t="shared" si="83"/>
        <v>a1514</v>
      </c>
      <c r="E1523" s="48"/>
      <c r="F1523" s="2"/>
      <c r="G1523" s="2"/>
      <c r="H1523" s="108" t="str">
        <f t="shared" si="84"/>
        <v>c1514</v>
      </c>
      <c r="I1523" s="48"/>
      <c r="J1523" s="2"/>
      <c r="K1523" s="108" t="str">
        <f t="shared" si="79"/>
        <v>r1514</v>
      </c>
      <c r="L1523" s="48"/>
      <c r="M1523" s="2"/>
      <c r="N1523" s="108" t="str">
        <f t="shared" si="85"/>
        <v>p1514</v>
      </c>
      <c r="O1523" s="48"/>
      <c r="P1523" s="97"/>
    </row>
    <row r="1524" spans="1:16" ht="14">
      <c r="A1524" s="37"/>
      <c r="B1524" s="37"/>
      <c r="C1524" s="2"/>
      <c r="D1524" s="108" t="str">
        <f t="shared" si="83"/>
        <v>a1515</v>
      </c>
      <c r="E1524" s="48"/>
      <c r="F1524" s="2"/>
      <c r="G1524" s="2"/>
      <c r="H1524" s="108" t="str">
        <f t="shared" si="84"/>
        <v>c1515</v>
      </c>
      <c r="I1524" s="48"/>
      <c r="J1524" s="2"/>
      <c r="K1524" s="108" t="str">
        <f t="shared" si="79"/>
        <v>r1515</v>
      </c>
      <c r="L1524" s="48"/>
      <c r="M1524" s="2"/>
      <c r="N1524" s="108" t="str">
        <f t="shared" si="85"/>
        <v>p1515</v>
      </c>
      <c r="O1524" s="48"/>
      <c r="P1524" s="97"/>
    </row>
    <row r="1525" spans="1:16" ht="14">
      <c r="A1525" s="37"/>
      <c r="B1525" s="37"/>
      <c r="C1525" s="2"/>
      <c r="D1525" s="108" t="str">
        <f t="shared" si="83"/>
        <v>a1516</v>
      </c>
      <c r="E1525" s="48"/>
      <c r="F1525" s="2"/>
      <c r="G1525" s="2"/>
      <c r="H1525" s="108" t="str">
        <f t="shared" si="84"/>
        <v>c1516</v>
      </c>
      <c r="I1525" s="48"/>
      <c r="J1525" s="2"/>
      <c r="K1525" s="108" t="str">
        <f t="shared" si="79"/>
        <v>r1516</v>
      </c>
      <c r="L1525" s="48"/>
      <c r="M1525" s="2"/>
      <c r="N1525" s="108" t="str">
        <f t="shared" si="85"/>
        <v>p1516</v>
      </c>
      <c r="O1525" s="48"/>
      <c r="P1525" s="97"/>
    </row>
    <row r="1526" spans="1:16" ht="14">
      <c r="A1526" s="37"/>
      <c r="B1526" s="37"/>
      <c r="C1526" s="2"/>
      <c r="D1526" s="108" t="str">
        <f t="shared" si="83"/>
        <v>a1517</v>
      </c>
      <c r="E1526" s="48"/>
      <c r="F1526" s="2"/>
      <c r="G1526" s="2"/>
      <c r="H1526" s="108" t="str">
        <f t="shared" si="84"/>
        <v>c1517</v>
      </c>
      <c r="I1526" s="48"/>
      <c r="J1526" s="2"/>
      <c r="K1526" s="108" t="str">
        <f t="shared" si="79"/>
        <v>r1517</v>
      </c>
      <c r="L1526" s="48"/>
      <c r="M1526" s="2"/>
      <c r="N1526" s="108" t="str">
        <f t="shared" si="85"/>
        <v>p1517</v>
      </c>
      <c r="O1526" s="48"/>
      <c r="P1526" s="97"/>
    </row>
    <row r="1527" spans="1:16" ht="14">
      <c r="A1527" s="37"/>
      <c r="B1527" s="37"/>
      <c r="C1527" s="2"/>
      <c r="D1527" s="108" t="str">
        <f t="shared" si="83"/>
        <v>a1518</v>
      </c>
      <c r="E1527" s="48"/>
      <c r="F1527" s="2"/>
      <c r="G1527" s="2"/>
      <c r="H1527" s="108" t="str">
        <f t="shared" si="84"/>
        <v>c1518</v>
      </c>
      <c r="I1527" s="48"/>
      <c r="J1527" s="2"/>
      <c r="K1527" s="108" t="str">
        <f t="shared" si="79"/>
        <v>r1518</v>
      </c>
      <c r="L1527" s="48"/>
      <c r="M1527" s="2"/>
      <c r="N1527" s="108" t="str">
        <f t="shared" si="85"/>
        <v>p1518</v>
      </c>
      <c r="O1527" s="48"/>
      <c r="P1527" s="97"/>
    </row>
    <row r="1528" spans="1:16" ht="14">
      <c r="A1528" s="37"/>
      <c r="B1528" s="37"/>
      <c r="C1528" s="2"/>
      <c r="D1528" s="108" t="str">
        <f t="shared" si="83"/>
        <v>a1519</v>
      </c>
      <c r="E1528" s="48"/>
      <c r="F1528" s="2"/>
      <c r="G1528" s="2"/>
      <c r="H1528" s="108" t="str">
        <f t="shared" si="84"/>
        <v>c1519</v>
      </c>
      <c r="I1528" s="48"/>
      <c r="J1528" s="2"/>
      <c r="K1528" s="108" t="str">
        <f t="shared" si="79"/>
        <v>r1519</v>
      </c>
      <c r="L1528" s="48"/>
      <c r="M1528" s="2"/>
      <c r="N1528" s="108" t="str">
        <f t="shared" si="85"/>
        <v>p1519</v>
      </c>
      <c r="O1528" s="48"/>
      <c r="P1528" s="97"/>
    </row>
    <row r="1529" spans="1:16" ht="14">
      <c r="A1529" s="37"/>
      <c r="B1529" s="37"/>
      <c r="C1529" s="2"/>
      <c r="D1529" s="108" t="str">
        <f t="shared" si="83"/>
        <v>a1520</v>
      </c>
      <c r="E1529" s="48"/>
      <c r="F1529" s="2"/>
      <c r="G1529" s="2"/>
      <c r="H1529" s="108" t="str">
        <f t="shared" si="84"/>
        <v>c1520</v>
      </c>
      <c r="I1529" s="48"/>
      <c r="J1529" s="2"/>
      <c r="K1529" s="108" t="str">
        <f t="shared" si="79"/>
        <v>r1520</v>
      </c>
      <c r="L1529" s="48"/>
      <c r="M1529" s="2"/>
      <c r="N1529" s="108" t="str">
        <f t="shared" si="85"/>
        <v>p1520</v>
      </c>
      <c r="O1529" s="48"/>
      <c r="P1529" s="97"/>
    </row>
    <row r="1530" spans="1:16" ht="14">
      <c r="A1530" s="37"/>
      <c r="B1530" s="37"/>
      <c r="C1530" s="2"/>
      <c r="D1530" s="108" t="str">
        <f t="shared" si="83"/>
        <v>a1521</v>
      </c>
      <c r="E1530" s="48"/>
      <c r="F1530" s="2"/>
      <c r="G1530" s="2"/>
      <c r="H1530" s="108" t="str">
        <f t="shared" si="84"/>
        <v>c1521</v>
      </c>
      <c r="I1530" s="48"/>
      <c r="J1530" s="2"/>
      <c r="K1530" s="108" t="str">
        <f t="shared" si="79"/>
        <v>r1521</v>
      </c>
      <c r="L1530" s="48"/>
      <c r="M1530" s="2"/>
      <c r="N1530" s="108" t="str">
        <f t="shared" si="85"/>
        <v>p1521</v>
      </c>
      <c r="O1530" s="48"/>
      <c r="P1530" s="97"/>
    </row>
    <row r="1531" spans="1:16" ht="14">
      <c r="A1531" s="37"/>
      <c r="B1531" s="37"/>
      <c r="C1531" s="2"/>
      <c r="D1531" s="108" t="str">
        <f t="shared" si="83"/>
        <v>a1522</v>
      </c>
      <c r="E1531" s="48"/>
      <c r="F1531" s="2"/>
      <c r="G1531" s="2"/>
      <c r="H1531" s="108" t="str">
        <f t="shared" si="84"/>
        <v>c1522</v>
      </c>
      <c r="I1531" s="48"/>
      <c r="J1531" s="2"/>
      <c r="K1531" s="108" t="str">
        <f t="shared" si="79"/>
        <v>r1522</v>
      </c>
      <c r="L1531" s="48"/>
      <c r="M1531" s="2"/>
      <c r="N1531" s="108" t="str">
        <f t="shared" si="85"/>
        <v>p1522</v>
      </c>
      <c r="O1531" s="48"/>
      <c r="P1531" s="97"/>
    </row>
    <row r="1532" spans="1:16" ht="14">
      <c r="A1532" s="37"/>
      <c r="B1532" s="37"/>
      <c r="C1532" s="2"/>
      <c r="D1532" s="108" t="str">
        <f t="shared" si="83"/>
        <v>a1523</v>
      </c>
      <c r="E1532" s="48"/>
      <c r="F1532" s="2"/>
      <c r="G1532" s="2"/>
      <c r="H1532" s="108" t="str">
        <f t="shared" si="84"/>
        <v>c1523</v>
      </c>
      <c r="I1532" s="48"/>
      <c r="J1532" s="2"/>
      <c r="K1532" s="108" t="str">
        <f t="shared" si="79"/>
        <v>r1523</v>
      </c>
      <c r="L1532" s="48"/>
      <c r="M1532" s="2"/>
      <c r="N1532" s="108" t="str">
        <f t="shared" si="85"/>
        <v>p1523</v>
      </c>
      <c r="O1532" s="48"/>
      <c r="P1532" s="97"/>
    </row>
    <row r="1533" spans="1:16" ht="14">
      <c r="A1533" s="37"/>
      <c r="B1533" s="37"/>
      <c r="C1533" s="2"/>
      <c r="D1533" s="108" t="str">
        <f t="shared" si="83"/>
        <v>a1524</v>
      </c>
      <c r="E1533" s="48"/>
      <c r="F1533" s="2"/>
      <c r="G1533" s="2"/>
      <c r="H1533" s="108" t="str">
        <f t="shared" si="84"/>
        <v>c1524</v>
      </c>
      <c r="I1533" s="48"/>
      <c r="J1533" s="2"/>
      <c r="K1533" s="108" t="str">
        <f t="shared" si="79"/>
        <v>r1524</v>
      </c>
      <c r="L1533" s="48"/>
      <c r="M1533" s="2"/>
      <c r="N1533" s="108" t="str">
        <f t="shared" si="85"/>
        <v>p1524</v>
      </c>
      <c r="O1533" s="48"/>
      <c r="P1533" s="97"/>
    </row>
    <row r="1534" spans="1:16" ht="14">
      <c r="A1534" s="37"/>
      <c r="B1534" s="37"/>
      <c r="C1534" s="2"/>
      <c r="D1534" s="108" t="str">
        <f t="shared" si="83"/>
        <v>a1525</v>
      </c>
      <c r="E1534" s="48"/>
      <c r="F1534" s="2"/>
      <c r="G1534" s="2"/>
      <c r="H1534" s="108" t="str">
        <f t="shared" si="84"/>
        <v>c1525</v>
      </c>
      <c r="I1534" s="48"/>
      <c r="J1534" s="2"/>
      <c r="K1534" s="108" t="str">
        <f t="shared" si="79"/>
        <v>r1525</v>
      </c>
      <c r="L1534" s="48"/>
      <c r="M1534" s="2"/>
      <c r="N1534" s="108" t="str">
        <f t="shared" si="85"/>
        <v>p1525</v>
      </c>
      <c r="O1534" s="48"/>
      <c r="P1534" s="97"/>
    </row>
    <row r="1535" spans="1:16" ht="14">
      <c r="A1535" s="37"/>
      <c r="B1535" s="37"/>
      <c r="C1535" s="2"/>
      <c r="D1535" s="108" t="str">
        <f t="shared" si="83"/>
        <v>a1526</v>
      </c>
      <c r="E1535" s="48"/>
      <c r="F1535" s="2"/>
      <c r="G1535" s="2"/>
      <c r="H1535" s="108" t="str">
        <f t="shared" si="84"/>
        <v>c1526</v>
      </c>
      <c r="I1535" s="48"/>
      <c r="J1535" s="2"/>
      <c r="K1535" s="108" t="str">
        <f t="shared" si="79"/>
        <v>r1526</v>
      </c>
      <c r="L1535" s="48"/>
      <c r="M1535" s="2"/>
      <c r="N1535" s="108" t="str">
        <f t="shared" si="85"/>
        <v>p1526</v>
      </c>
      <c r="O1535" s="48"/>
      <c r="P1535" s="97"/>
    </row>
    <row r="1536" spans="1:16" ht="14">
      <c r="A1536" s="37"/>
      <c r="B1536" s="37"/>
      <c r="C1536" s="2"/>
      <c r="D1536" s="108" t="str">
        <f t="shared" si="83"/>
        <v>a1527</v>
      </c>
      <c r="E1536" s="48"/>
      <c r="F1536" s="2"/>
      <c r="G1536" s="2"/>
      <c r="H1536" s="108" t="str">
        <f t="shared" si="84"/>
        <v>c1527</v>
      </c>
      <c r="I1536" s="48"/>
      <c r="J1536" s="2"/>
      <c r="K1536" s="108" t="str">
        <f t="shared" si="79"/>
        <v>r1527</v>
      </c>
      <c r="L1536" s="48"/>
      <c r="M1536" s="2"/>
      <c r="N1536" s="108" t="str">
        <f t="shared" si="85"/>
        <v>p1527</v>
      </c>
      <c r="O1536" s="48"/>
      <c r="P1536" s="97"/>
    </row>
    <row r="1537" spans="1:16" ht="14">
      <c r="A1537" s="37"/>
      <c r="B1537" s="37"/>
      <c r="C1537" s="2"/>
      <c r="D1537" s="108" t="str">
        <f t="shared" si="83"/>
        <v>a1528</v>
      </c>
      <c r="E1537" s="48"/>
      <c r="F1537" s="2"/>
      <c r="G1537" s="2"/>
      <c r="H1537" s="108" t="str">
        <f t="shared" si="84"/>
        <v>c1528</v>
      </c>
      <c r="I1537" s="48"/>
      <c r="J1537" s="2"/>
      <c r="K1537" s="108" t="str">
        <f t="shared" si="79"/>
        <v>r1528</v>
      </c>
      <c r="L1537" s="48"/>
      <c r="M1537" s="2"/>
      <c r="N1537" s="108" t="str">
        <f t="shared" si="85"/>
        <v>p1528</v>
      </c>
      <c r="O1537" s="48"/>
      <c r="P1537" s="97"/>
    </row>
    <row r="1538" spans="1:16" ht="14">
      <c r="A1538" s="37"/>
      <c r="B1538" s="37"/>
      <c r="C1538" s="2"/>
      <c r="D1538" s="108" t="str">
        <f t="shared" si="83"/>
        <v>a1529</v>
      </c>
      <c r="E1538" s="48"/>
      <c r="F1538" s="2"/>
      <c r="G1538" s="2"/>
      <c r="H1538" s="108" t="str">
        <f t="shared" si="84"/>
        <v>c1529</v>
      </c>
      <c r="I1538" s="48"/>
      <c r="J1538" s="2"/>
      <c r="K1538" s="108" t="str">
        <f t="shared" si="79"/>
        <v>r1529</v>
      </c>
      <c r="L1538" s="48"/>
      <c r="M1538" s="2"/>
      <c r="N1538" s="108" t="str">
        <f t="shared" si="85"/>
        <v>p1529</v>
      </c>
      <c r="O1538" s="48"/>
      <c r="P1538" s="97"/>
    </row>
    <row r="1539" spans="1:16" ht="14">
      <c r="A1539" s="37"/>
      <c r="B1539" s="37"/>
      <c r="C1539" s="2"/>
      <c r="D1539" s="108" t="str">
        <f t="shared" si="83"/>
        <v>a1530</v>
      </c>
      <c r="E1539" s="48"/>
      <c r="F1539" s="2"/>
      <c r="G1539" s="2"/>
      <c r="H1539" s="108" t="str">
        <f t="shared" si="84"/>
        <v>c1530</v>
      </c>
      <c r="I1539" s="48"/>
      <c r="J1539" s="2"/>
      <c r="K1539" s="108" t="str">
        <f t="shared" si="79"/>
        <v>r1530</v>
      </c>
      <c r="L1539" s="48"/>
      <c r="M1539" s="2"/>
      <c r="N1539" s="108" t="str">
        <f t="shared" si="85"/>
        <v>p1530</v>
      </c>
      <c r="O1539" s="48"/>
      <c r="P1539" s="97"/>
    </row>
    <row r="1540" spans="1:16" ht="14">
      <c r="A1540" s="37"/>
      <c r="B1540" s="37"/>
      <c r="C1540" s="2"/>
      <c r="D1540" s="108" t="str">
        <f t="shared" si="83"/>
        <v>a1531</v>
      </c>
      <c r="E1540" s="48"/>
      <c r="F1540" s="2"/>
      <c r="G1540" s="2"/>
      <c r="H1540" s="108" t="str">
        <f t="shared" si="84"/>
        <v>c1531</v>
      </c>
      <c r="I1540" s="48"/>
      <c r="J1540" s="2"/>
      <c r="K1540" s="108" t="str">
        <f t="shared" si="79"/>
        <v>r1531</v>
      </c>
      <c r="L1540" s="48"/>
      <c r="M1540" s="2"/>
      <c r="N1540" s="108" t="str">
        <f t="shared" si="85"/>
        <v>p1531</v>
      </c>
      <c r="O1540" s="48"/>
      <c r="P1540" s="97"/>
    </row>
    <row r="1541" spans="1:16" ht="14">
      <c r="A1541" s="37"/>
      <c r="B1541" s="37"/>
      <c r="C1541" s="2"/>
      <c r="D1541" s="108" t="str">
        <f t="shared" si="83"/>
        <v>a1532</v>
      </c>
      <c r="E1541" s="48"/>
      <c r="F1541" s="2"/>
      <c r="G1541" s="2"/>
      <c r="H1541" s="108" t="str">
        <f t="shared" si="84"/>
        <v>c1532</v>
      </c>
      <c r="I1541" s="48"/>
      <c r="J1541" s="2"/>
      <c r="K1541" s="108" t="str">
        <f t="shared" si="79"/>
        <v>r1532</v>
      </c>
      <c r="L1541" s="48"/>
      <c r="M1541" s="2"/>
      <c r="N1541" s="108" t="str">
        <f t="shared" si="85"/>
        <v>p1532</v>
      </c>
      <c r="O1541" s="48"/>
      <c r="P1541" s="97"/>
    </row>
    <row r="1542" spans="1:16" ht="14">
      <c r="A1542" s="37"/>
      <c r="B1542" s="37"/>
      <c r="C1542" s="2"/>
      <c r="D1542" s="108" t="str">
        <f t="shared" si="83"/>
        <v>a1533</v>
      </c>
      <c r="E1542" s="48"/>
      <c r="F1542" s="2"/>
      <c r="G1542" s="2"/>
      <c r="H1542" s="108" t="str">
        <f t="shared" si="84"/>
        <v>c1533</v>
      </c>
      <c r="I1542" s="48"/>
      <c r="J1542" s="2"/>
      <c r="K1542" s="108" t="str">
        <f t="shared" si="79"/>
        <v>r1533</v>
      </c>
      <c r="L1542" s="48"/>
      <c r="M1542" s="2"/>
      <c r="N1542" s="108" t="str">
        <f t="shared" si="85"/>
        <v>p1533</v>
      </c>
      <c r="O1542" s="48"/>
      <c r="P1542" s="97"/>
    </row>
    <row r="1543" spans="1:16" ht="14">
      <c r="A1543" s="37"/>
      <c r="B1543" s="37"/>
      <c r="C1543" s="2"/>
      <c r="D1543" s="108" t="str">
        <f t="shared" si="83"/>
        <v>a1534</v>
      </c>
      <c r="E1543" s="48"/>
      <c r="F1543" s="2"/>
      <c r="G1543" s="2"/>
      <c r="H1543" s="108" t="str">
        <f t="shared" si="84"/>
        <v>c1534</v>
      </c>
      <c r="I1543" s="48"/>
      <c r="J1543" s="2"/>
      <c r="K1543" s="108" t="str">
        <f t="shared" si="79"/>
        <v>r1534</v>
      </c>
      <c r="L1543" s="48"/>
      <c r="M1543" s="2"/>
      <c r="N1543" s="108" t="str">
        <f t="shared" si="85"/>
        <v>p1534</v>
      </c>
      <c r="O1543" s="48"/>
      <c r="P1543" s="97"/>
    </row>
    <row r="1544" spans="1:16" ht="14">
      <c r="A1544" s="37"/>
      <c r="B1544" s="37"/>
      <c r="C1544" s="2"/>
      <c r="D1544" s="108" t="str">
        <f t="shared" si="83"/>
        <v>a1535</v>
      </c>
      <c r="E1544" s="48"/>
      <c r="F1544" s="2"/>
      <c r="G1544" s="2"/>
      <c r="H1544" s="108" t="str">
        <f t="shared" si="84"/>
        <v>c1535</v>
      </c>
      <c r="I1544" s="48"/>
      <c r="J1544" s="2"/>
      <c r="K1544" s="108" t="str">
        <f t="shared" si="79"/>
        <v>r1535</v>
      </c>
      <c r="L1544" s="48"/>
      <c r="M1544" s="2"/>
      <c r="N1544" s="108" t="str">
        <f t="shared" si="85"/>
        <v>p1535</v>
      </c>
      <c r="O1544" s="48"/>
      <c r="P1544" s="97"/>
    </row>
    <row r="1545" spans="1:16" ht="14">
      <c r="A1545" s="37"/>
      <c r="B1545" s="37"/>
      <c r="C1545" s="2"/>
      <c r="D1545" s="108" t="str">
        <f t="shared" si="83"/>
        <v>a1536</v>
      </c>
      <c r="E1545" s="48"/>
      <c r="F1545" s="2"/>
      <c r="G1545" s="2"/>
      <c r="H1545" s="108" t="str">
        <f t="shared" si="84"/>
        <v>c1536</v>
      </c>
      <c r="I1545" s="48"/>
      <c r="J1545" s="2"/>
      <c r="K1545" s="108" t="str">
        <f t="shared" si="79"/>
        <v>r1536</v>
      </c>
      <c r="L1545" s="48"/>
      <c r="M1545" s="2"/>
      <c r="N1545" s="108" t="str">
        <f t="shared" si="85"/>
        <v>p1536</v>
      </c>
      <c r="O1545" s="48"/>
      <c r="P1545" s="97"/>
    </row>
    <row r="1546" spans="1:16" ht="14">
      <c r="A1546" s="37"/>
      <c r="B1546" s="37"/>
      <c r="C1546" s="2"/>
      <c r="D1546" s="108" t="str">
        <f t="shared" si="83"/>
        <v>a1537</v>
      </c>
      <c r="E1546" s="48"/>
      <c r="F1546" s="2"/>
      <c r="G1546" s="2"/>
      <c r="H1546" s="108" t="str">
        <f t="shared" si="84"/>
        <v>c1537</v>
      </c>
      <c r="I1546" s="48"/>
      <c r="J1546" s="2"/>
      <c r="K1546" s="108" t="str">
        <f t="shared" si="79"/>
        <v>r1537</v>
      </c>
      <c r="L1546" s="48"/>
      <c r="M1546" s="2"/>
      <c r="N1546" s="108" t="str">
        <f t="shared" si="85"/>
        <v>p1537</v>
      </c>
      <c r="O1546" s="48"/>
      <c r="P1546" s="97"/>
    </row>
    <row r="1547" spans="1:16" ht="14">
      <c r="A1547" s="37"/>
      <c r="B1547" s="37"/>
      <c r="C1547" s="2"/>
      <c r="D1547" s="108" t="str">
        <f t="shared" ref="D1547:D1610" si="86">"a"&amp;ROW()-9</f>
        <v>a1538</v>
      </c>
      <c r="E1547" s="48"/>
      <c r="F1547" s="2"/>
      <c r="G1547" s="2"/>
      <c r="H1547" s="108" t="str">
        <f t="shared" ref="H1547:H1610" si="87">"c"&amp;ROW()-9</f>
        <v>c1538</v>
      </c>
      <c r="I1547" s="48"/>
      <c r="J1547" s="2"/>
      <c r="K1547" s="108" t="str">
        <f t="shared" si="79"/>
        <v>r1538</v>
      </c>
      <c r="L1547" s="48"/>
      <c r="M1547" s="2"/>
      <c r="N1547" s="108" t="str">
        <f t="shared" ref="N1547:N1610" si="88">"p"&amp;ROW()-9</f>
        <v>p1538</v>
      </c>
      <c r="O1547" s="48"/>
      <c r="P1547" s="97"/>
    </row>
    <row r="1548" spans="1:16" ht="14">
      <c r="A1548" s="37"/>
      <c r="B1548" s="37"/>
      <c r="C1548" s="2"/>
      <c r="D1548" s="108" t="str">
        <f t="shared" si="86"/>
        <v>a1539</v>
      </c>
      <c r="E1548" s="48"/>
      <c r="F1548" s="2"/>
      <c r="G1548" s="2"/>
      <c r="H1548" s="108" t="str">
        <f t="shared" si="87"/>
        <v>c1539</v>
      </c>
      <c r="I1548" s="48"/>
      <c r="J1548" s="2"/>
      <c r="K1548" s="108" t="str">
        <f t="shared" si="79"/>
        <v>r1539</v>
      </c>
      <c r="L1548" s="48"/>
      <c r="M1548" s="2"/>
      <c r="N1548" s="108" t="str">
        <f t="shared" si="88"/>
        <v>p1539</v>
      </c>
      <c r="O1548" s="48"/>
      <c r="P1548" s="97"/>
    </row>
    <row r="1549" spans="1:16" ht="14">
      <c r="A1549" s="37"/>
      <c r="B1549" s="37"/>
      <c r="C1549" s="2"/>
      <c r="D1549" s="108" t="str">
        <f t="shared" si="86"/>
        <v>a1540</v>
      </c>
      <c r="E1549" s="48"/>
      <c r="F1549" s="2"/>
      <c r="G1549" s="2"/>
      <c r="H1549" s="108" t="str">
        <f t="shared" si="87"/>
        <v>c1540</v>
      </c>
      <c r="I1549" s="48"/>
      <c r="J1549" s="2"/>
      <c r="K1549" s="108" t="str">
        <f t="shared" si="79"/>
        <v>r1540</v>
      </c>
      <c r="L1549" s="48"/>
      <c r="M1549" s="2"/>
      <c r="N1549" s="108" t="str">
        <f t="shared" si="88"/>
        <v>p1540</v>
      </c>
      <c r="O1549" s="48"/>
      <c r="P1549" s="97"/>
    </row>
    <row r="1550" spans="1:16" ht="14">
      <c r="A1550" s="37"/>
      <c r="B1550" s="37"/>
      <c r="C1550" s="2"/>
      <c r="D1550" s="108" t="str">
        <f t="shared" si="86"/>
        <v>a1541</v>
      </c>
      <c r="E1550" s="48"/>
      <c r="F1550" s="2"/>
      <c r="G1550" s="2"/>
      <c r="H1550" s="108" t="str">
        <f t="shared" si="87"/>
        <v>c1541</v>
      </c>
      <c r="I1550" s="48"/>
      <c r="J1550" s="2"/>
      <c r="K1550" s="108" t="str">
        <f t="shared" si="79"/>
        <v>r1541</v>
      </c>
      <c r="L1550" s="48"/>
      <c r="M1550" s="2"/>
      <c r="N1550" s="108" t="str">
        <f t="shared" si="88"/>
        <v>p1541</v>
      </c>
      <c r="O1550" s="48"/>
      <c r="P1550" s="97"/>
    </row>
    <row r="1551" spans="1:16" ht="14">
      <c r="A1551" s="37"/>
      <c r="B1551" s="37"/>
      <c r="C1551" s="2"/>
      <c r="D1551" s="108" t="str">
        <f t="shared" si="86"/>
        <v>a1542</v>
      </c>
      <c r="E1551" s="48"/>
      <c r="F1551" s="2"/>
      <c r="G1551" s="2"/>
      <c r="H1551" s="108" t="str">
        <f t="shared" si="87"/>
        <v>c1542</v>
      </c>
      <c r="I1551" s="48"/>
      <c r="J1551" s="2"/>
      <c r="K1551" s="108" t="str">
        <f t="shared" si="79"/>
        <v>r1542</v>
      </c>
      <c r="L1551" s="48"/>
      <c r="M1551" s="2"/>
      <c r="N1551" s="108" t="str">
        <f t="shared" si="88"/>
        <v>p1542</v>
      </c>
      <c r="O1551" s="48"/>
      <c r="P1551" s="97"/>
    </row>
    <row r="1552" spans="1:16" ht="14">
      <c r="A1552" s="37"/>
      <c r="B1552" s="37"/>
      <c r="C1552" s="2"/>
      <c r="D1552" s="108" t="str">
        <f t="shared" si="86"/>
        <v>a1543</v>
      </c>
      <c r="E1552" s="48"/>
      <c r="F1552" s="2"/>
      <c r="G1552" s="2"/>
      <c r="H1552" s="108" t="str">
        <f t="shared" si="87"/>
        <v>c1543</v>
      </c>
      <c r="I1552" s="48"/>
      <c r="J1552" s="2"/>
      <c r="K1552" s="108" t="str">
        <f t="shared" si="79"/>
        <v>r1543</v>
      </c>
      <c r="L1552" s="48"/>
      <c r="M1552" s="2"/>
      <c r="N1552" s="108" t="str">
        <f t="shared" si="88"/>
        <v>p1543</v>
      </c>
      <c r="O1552" s="48"/>
      <c r="P1552" s="97"/>
    </row>
    <row r="1553" spans="1:16" ht="14">
      <c r="A1553" s="37"/>
      <c r="B1553" s="37"/>
      <c r="C1553" s="2"/>
      <c r="D1553" s="108" t="str">
        <f t="shared" si="86"/>
        <v>a1544</v>
      </c>
      <c r="E1553" s="48"/>
      <c r="F1553" s="2"/>
      <c r="G1553" s="2"/>
      <c r="H1553" s="108" t="str">
        <f t="shared" si="87"/>
        <v>c1544</v>
      </c>
      <c r="I1553" s="48"/>
      <c r="J1553" s="2"/>
      <c r="K1553" s="108" t="str">
        <f t="shared" si="79"/>
        <v>r1544</v>
      </c>
      <c r="L1553" s="48"/>
      <c r="M1553" s="2"/>
      <c r="N1553" s="108" t="str">
        <f t="shared" si="88"/>
        <v>p1544</v>
      </c>
      <c r="O1553" s="48"/>
      <c r="P1553" s="97"/>
    </row>
    <row r="1554" spans="1:16" ht="14">
      <c r="A1554" s="37"/>
      <c r="B1554" s="37"/>
      <c r="C1554" s="2"/>
      <c r="D1554" s="108" t="str">
        <f t="shared" si="86"/>
        <v>a1545</v>
      </c>
      <c r="E1554" s="48"/>
      <c r="F1554" s="2"/>
      <c r="G1554" s="2"/>
      <c r="H1554" s="108" t="str">
        <f t="shared" si="87"/>
        <v>c1545</v>
      </c>
      <c r="I1554" s="48"/>
      <c r="J1554" s="2"/>
      <c r="K1554" s="108" t="str">
        <f t="shared" si="79"/>
        <v>r1545</v>
      </c>
      <c r="L1554" s="48"/>
      <c r="M1554" s="2"/>
      <c r="N1554" s="108" t="str">
        <f t="shared" si="88"/>
        <v>p1545</v>
      </c>
      <c r="O1554" s="48"/>
      <c r="P1554" s="97"/>
    </row>
    <row r="1555" spans="1:16" ht="14">
      <c r="A1555" s="37"/>
      <c r="B1555" s="37"/>
      <c r="C1555" s="2"/>
      <c r="D1555" s="108" t="str">
        <f t="shared" si="86"/>
        <v>a1546</v>
      </c>
      <c r="E1555" s="48"/>
      <c r="F1555" s="2"/>
      <c r="G1555" s="2"/>
      <c r="H1555" s="108" t="str">
        <f t="shared" si="87"/>
        <v>c1546</v>
      </c>
      <c r="I1555" s="48"/>
      <c r="J1555" s="2"/>
      <c r="K1555" s="108" t="str">
        <f t="shared" si="79"/>
        <v>r1546</v>
      </c>
      <c r="L1555" s="48"/>
      <c r="M1555" s="2"/>
      <c r="N1555" s="108" t="str">
        <f t="shared" si="88"/>
        <v>p1546</v>
      </c>
      <c r="O1555" s="48"/>
      <c r="P1555" s="97"/>
    </row>
    <row r="1556" spans="1:16" ht="14">
      <c r="A1556" s="37"/>
      <c r="B1556" s="37"/>
      <c r="C1556" s="2"/>
      <c r="D1556" s="108" t="str">
        <f t="shared" si="86"/>
        <v>a1547</v>
      </c>
      <c r="E1556" s="48"/>
      <c r="F1556" s="2"/>
      <c r="G1556" s="2"/>
      <c r="H1556" s="108" t="str">
        <f t="shared" si="87"/>
        <v>c1547</v>
      </c>
      <c r="I1556" s="48"/>
      <c r="J1556" s="2"/>
      <c r="K1556" s="108" t="str">
        <f t="shared" si="79"/>
        <v>r1547</v>
      </c>
      <c r="L1556" s="48"/>
      <c r="M1556" s="2"/>
      <c r="N1556" s="108" t="str">
        <f t="shared" si="88"/>
        <v>p1547</v>
      </c>
      <c r="O1556" s="48"/>
      <c r="P1556" s="97"/>
    </row>
    <row r="1557" spans="1:16" ht="14">
      <c r="A1557" s="37"/>
      <c r="B1557" s="37"/>
      <c r="C1557" s="2"/>
      <c r="D1557" s="108" t="str">
        <f t="shared" si="86"/>
        <v>a1548</v>
      </c>
      <c r="E1557" s="48"/>
      <c r="F1557" s="2"/>
      <c r="G1557" s="2"/>
      <c r="H1557" s="108" t="str">
        <f t="shared" si="87"/>
        <v>c1548</v>
      </c>
      <c r="I1557" s="48"/>
      <c r="J1557" s="2"/>
      <c r="K1557" s="108" t="str">
        <f t="shared" si="79"/>
        <v>r1548</v>
      </c>
      <c r="L1557" s="48"/>
      <c r="M1557" s="2"/>
      <c r="N1557" s="108" t="str">
        <f t="shared" si="88"/>
        <v>p1548</v>
      </c>
      <c r="O1557" s="48"/>
      <c r="P1557" s="97"/>
    </row>
    <row r="1558" spans="1:16" ht="14">
      <c r="A1558" s="37"/>
      <c r="B1558" s="37"/>
      <c r="C1558" s="2"/>
      <c r="D1558" s="108" t="str">
        <f t="shared" si="86"/>
        <v>a1549</v>
      </c>
      <c r="E1558" s="48"/>
      <c r="F1558" s="2"/>
      <c r="G1558" s="2"/>
      <c r="H1558" s="108" t="str">
        <f t="shared" si="87"/>
        <v>c1549</v>
      </c>
      <c r="I1558" s="48"/>
      <c r="J1558" s="2"/>
      <c r="K1558" s="108" t="str">
        <f t="shared" si="79"/>
        <v>r1549</v>
      </c>
      <c r="L1558" s="48"/>
      <c r="M1558" s="2"/>
      <c r="N1558" s="108" t="str">
        <f t="shared" si="88"/>
        <v>p1549</v>
      </c>
      <c r="O1558" s="48"/>
      <c r="P1558" s="97"/>
    </row>
    <row r="1559" spans="1:16" ht="14">
      <c r="A1559" s="37"/>
      <c r="B1559" s="37"/>
      <c r="C1559" s="2"/>
      <c r="D1559" s="108" t="str">
        <f t="shared" si="86"/>
        <v>a1550</v>
      </c>
      <c r="E1559" s="48"/>
      <c r="F1559" s="2"/>
      <c r="G1559" s="2"/>
      <c r="H1559" s="108" t="str">
        <f t="shared" si="87"/>
        <v>c1550</v>
      </c>
      <c r="I1559" s="48"/>
      <c r="J1559" s="2"/>
      <c r="K1559" s="108" t="str">
        <f t="shared" si="79"/>
        <v>r1550</v>
      </c>
      <c r="L1559" s="48"/>
      <c r="M1559" s="2"/>
      <c r="N1559" s="108" t="str">
        <f t="shared" si="88"/>
        <v>p1550</v>
      </c>
      <c r="O1559" s="48"/>
      <c r="P1559" s="97"/>
    </row>
    <row r="1560" spans="1:16" ht="14">
      <c r="A1560" s="37"/>
      <c r="B1560" s="37"/>
      <c r="C1560" s="2"/>
      <c r="D1560" s="108" t="str">
        <f t="shared" si="86"/>
        <v>a1551</v>
      </c>
      <c r="E1560" s="48"/>
      <c r="F1560" s="2"/>
      <c r="G1560" s="2"/>
      <c r="H1560" s="108" t="str">
        <f t="shared" si="87"/>
        <v>c1551</v>
      </c>
      <c r="I1560" s="48"/>
      <c r="J1560" s="2"/>
      <c r="K1560" s="108" t="str">
        <f t="shared" si="79"/>
        <v>r1551</v>
      </c>
      <c r="L1560" s="48"/>
      <c r="M1560" s="2"/>
      <c r="N1560" s="108" t="str">
        <f t="shared" si="88"/>
        <v>p1551</v>
      </c>
      <c r="O1560" s="48"/>
      <c r="P1560" s="97"/>
    </row>
    <row r="1561" spans="1:16" ht="14">
      <c r="A1561" s="37"/>
      <c r="B1561" s="37"/>
      <c r="C1561" s="2"/>
      <c r="D1561" s="108" t="str">
        <f t="shared" si="86"/>
        <v>a1552</v>
      </c>
      <c r="E1561" s="48"/>
      <c r="F1561" s="2"/>
      <c r="G1561" s="2"/>
      <c r="H1561" s="108" t="str">
        <f t="shared" si="87"/>
        <v>c1552</v>
      </c>
      <c r="I1561" s="48"/>
      <c r="J1561" s="2"/>
      <c r="K1561" s="108" t="str">
        <f t="shared" si="79"/>
        <v>r1552</v>
      </c>
      <c r="L1561" s="48"/>
      <c r="M1561" s="2"/>
      <c r="N1561" s="108" t="str">
        <f t="shared" si="88"/>
        <v>p1552</v>
      </c>
      <c r="O1561" s="48"/>
      <c r="P1561" s="97"/>
    </row>
    <row r="1562" spans="1:16" ht="14">
      <c r="A1562" s="37"/>
      <c r="B1562" s="37"/>
      <c r="C1562" s="2"/>
      <c r="D1562" s="108" t="str">
        <f t="shared" si="86"/>
        <v>a1553</v>
      </c>
      <c r="E1562" s="48"/>
      <c r="F1562" s="2"/>
      <c r="G1562" s="2"/>
      <c r="H1562" s="108" t="str">
        <f t="shared" si="87"/>
        <v>c1553</v>
      </c>
      <c r="I1562" s="48"/>
      <c r="J1562" s="2"/>
      <c r="K1562" s="108" t="str">
        <f t="shared" si="79"/>
        <v>r1553</v>
      </c>
      <c r="L1562" s="48"/>
      <c r="M1562" s="2"/>
      <c r="N1562" s="108" t="str">
        <f t="shared" si="88"/>
        <v>p1553</v>
      </c>
      <c r="O1562" s="48"/>
      <c r="P1562" s="97"/>
    </row>
    <row r="1563" spans="1:16" ht="14">
      <c r="A1563" s="37"/>
      <c r="B1563" s="37"/>
      <c r="C1563" s="2"/>
      <c r="D1563" s="108" t="str">
        <f t="shared" si="86"/>
        <v>a1554</v>
      </c>
      <c r="E1563" s="48"/>
      <c r="F1563" s="2"/>
      <c r="G1563" s="2"/>
      <c r="H1563" s="108" t="str">
        <f t="shared" si="87"/>
        <v>c1554</v>
      </c>
      <c r="I1563" s="48"/>
      <c r="J1563" s="2"/>
      <c r="K1563" s="108" t="str">
        <f t="shared" si="79"/>
        <v>r1554</v>
      </c>
      <c r="L1563" s="48"/>
      <c r="M1563" s="2"/>
      <c r="N1563" s="108" t="str">
        <f t="shared" si="88"/>
        <v>p1554</v>
      </c>
      <c r="O1563" s="48"/>
      <c r="P1563" s="97"/>
    </row>
    <row r="1564" spans="1:16" ht="14">
      <c r="A1564" s="37"/>
      <c r="B1564" s="37"/>
      <c r="C1564" s="2"/>
      <c r="D1564" s="108" t="str">
        <f t="shared" si="86"/>
        <v>a1555</v>
      </c>
      <c r="E1564" s="48"/>
      <c r="F1564" s="2"/>
      <c r="G1564" s="2"/>
      <c r="H1564" s="108" t="str">
        <f t="shared" si="87"/>
        <v>c1555</v>
      </c>
      <c r="I1564" s="48"/>
      <c r="J1564" s="2"/>
      <c r="K1564" s="108" t="str">
        <f t="shared" si="79"/>
        <v>r1555</v>
      </c>
      <c r="L1564" s="48"/>
      <c r="M1564" s="2"/>
      <c r="N1564" s="108" t="str">
        <f t="shared" si="88"/>
        <v>p1555</v>
      </c>
      <c r="O1564" s="48"/>
      <c r="P1564" s="97"/>
    </row>
    <row r="1565" spans="1:16" ht="14">
      <c r="A1565" s="37"/>
      <c r="B1565" s="37"/>
      <c r="C1565" s="2"/>
      <c r="D1565" s="108" t="str">
        <f t="shared" si="86"/>
        <v>a1556</v>
      </c>
      <c r="E1565" s="48"/>
      <c r="F1565" s="2"/>
      <c r="G1565" s="2"/>
      <c r="H1565" s="108" t="str">
        <f t="shared" si="87"/>
        <v>c1556</v>
      </c>
      <c r="I1565" s="48"/>
      <c r="J1565" s="2"/>
      <c r="K1565" s="108" t="str">
        <f t="shared" si="79"/>
        <v>r1556</v>
      </c>
      <c r="L1565" s="48"/>
      <c r="M1565" s="2"/>
      <c r="N1565" s="108" t="str">
        <f t="shared" si="88"/>
        <v>p1556</v>
      </c>
      <c r="O1565" s="48"/>
      <c r="P1565" s="97"/>
    </row>
    <row r="1566" spans="1:16" ht="14">
      <c r="A1566" s="37"/>
      <c r="B1566" s="37"/>
      <c r="C1566" s="2"/>
      <c r="D1566" s="108" t="str">
        <f t="shared" si="86"/>
        <v>a1557</v>
      </c>
      <c r="E1566" s="48"/>
      <c r="F1566" s="2"/>
      <c r="G1566" s="2"/>
      <c r="H1566" s="108" t="str">
        <f t="shared" si="87"/>
        <v>c1557</v>
      </c>
      <c r="I1566" s="48"/>
      <c r="J1566" s="2"/>
      <c r="K1566" s="108" t="str">
        <f t="shared" si="79"/>
        <v>r1557</v>
      </c>
      <c r="L1566" s="48"/>
      <c r="M1566" s="2"/>
      <c r="N1566" s="108" t="str">
        <f t="shared" si="88"/>
        <v>p1557</v>
      </c>
      <c r="O1566" s="48"/>
      <c r="P1566" s="97"/>
    </row>
    <row r="1567" spans="1:16" ht="14">
      <c r="A1567" s="37"/>
      <c r="B1567" s="37"/>
      <c r="C1567" s="2"/>
      <c r="D1567" s="108" t="str">
        <f t="shared" si="86"/>
        <v>a1558</v>
      </c>
      <c r="E1567" s="48"/>
      <c r="F1567" s="2"/>
      <c r="G1567" s="2"/>
      <c r="H1567" s="108" t="str">
        <f t="shared" si="87"/>
        <v>c1558</v>
      </c>
      <c r="I1567" s="48"/>
      <c r="J1567" s="2"/>
      <c r="K1567" s="108" t="str">
        <f t="shared" si="79"/>
        <v>r1558</v>
      </c>
      <c r="L1567" s="48"/>
      <c r="M1567" s="2"/>
      <c r="N1567" s="108" t="str">
        <f t="shared" si="88"/>
        <v>p1558</v>
      </c>
      <c r="O1567" s="48"/>
      <c r="P1567" s="97"/>
    </row>
    <row r="1568" spans="1:16" ht="14">
      <c r="A1568" s="37"/>
      <c r="B1568" s="37"/>
      <c r="C1568" s="2"/>
      <c r="D1568" s="108" t="str">
        <f t="shared" si="86"/>
        <v>a1559</v>
      </c>
      <c r="E1568" s="48"/>
      <c r="F1568" s="2"/>
      <c r="G1568" s="2"/>
      <c r="H1568" s="108" t="str">
        <f t="shared" si="87"/>
        <v>c1559</v>
      </c>
      <c r="I1568" s="48"/>
      <c r="J1568" s="2"/>
      <c r="K1568" s="108" t="str">
        <f t="shared" si="79"/>
        <v>r1559</v>
      </c>
      <c r="L1568" s="48"/>
      <c r="M1568" s="2"/>
      <c r="N1568" s="108" t="str">
        <f t="shared" si="88"/>
        <v>p1559</v>
      </c>
      <c r="O1568" s="48"/>
      <c r="P1568" s="97"/>
    </row>
    <row r="1569" spans="1:16" ht="14">
      <c r="A1569" s="37"/>
      <c r="B1569" s="37"/>
      <c r="C1569" s="2"/>
      <c r="D1569" s="108" t="str">
        <f t="shared" si="86"/>
        <v>a1560</v>
      </c>
      <c r="E1569" s="48"/>
      <c r="F1569" s="2"/>
      <c r="G1569" s="2"/>
      <c r="H1569" s="108" t="str">
        <f t="shared" si="87"/>
        <v>c1560</v>
      </c>
      <c r="I1569" s="48"/>
      <c r="J1569" s="2"/>
      <c r="K1569" s="108" t="str">
        <f t="shared" si="79"/>
        <v>r1560</v>
      </c>
      <c r="L1569" s="48"/>
      <c r="M1569" s="2"/>
      <c r="N1569" s="108" t="str">
        <f t="shared" si="88"/>
        <v>p1560</v>
      </c>
      <c r="O1569" s="48"/>
      <c r="P1569" s="97"/>
    </row>
    <row r="1570" spans="1:16" ht="14">
      <c r="A1570" s="37"/>
      <c r="B1570" s="37"/>
      <c r="C1570" s="2"/>
      <c r="D1570" s="108" t="str">
        <f t="shared" si="86"/>
        <v>a1561</v>
      </c>
      <c r="E1570" s="48"/>
      <c r="F1570" s="2"/>
      <c r="G1570" s="2"/>
      <c r="H1570" s="108" t="str">
        <f t="shared" si="87"/>
        <v>c1561</v>
      </c>
      <c r="I1570" s="48"/>
      <c r="J1570" s="2"/>
      <c r="K1570" s="108" t="str">
        <f t="shared" si="79"/>
        <v>r1561</v>
      </c>
      <c r="L1570" s="48"/>
      <c r="M1570" s="2"/>
      <c r="N1570" s="108" t="str">
        <f t="shared" si="88"/>
        <v>p1561</v>
      </c>
      <c r="O1570" s="48"/>
      <c r="P1570" s="97"/>
    </row>
    <row r="1571" spans="1:16" ht="14">
      <c r="A1571" s="37"/>
      <c r="B1571" s="37"/>
      <c r="C1571" s="2"/>
      <c r="D1571" s="108" t="str">
        <f t="shared" si="86"/>
        <v>a1562</v>
      </c>
      <c r="E1571" s="48"/>
      <c r="F1571" s="2"/>
      <c r="G1571" s="2"/>
      <c r="H1571" s="108" t="str">
        <f t="shared" si="87"/>
        <v>c1562</v>
      </c>
      <c r="I1571" s="48"/>
      <c r="J1571" s="2"/>
      <c r="K1571" s="108" t="str">
        <f t="shared" si="79"/>
        <v>r1562</v>
      </c>
      <c r="L1571" s="48"/>
      <c r="M1571" s="2"/>
      <c r="N1571" s="108" t="str">
        <f t="shared" si="88"/>
        <v>p1562</v>
      </c>
      <c r="O1571" s="48"/>
      <c r="P1571" s="97"/>
    </row>
    <row r="1572" spans="1:16" ht="14">
      <c r="A1572" s="37"/>
      <c r="B1572" s="37"/>
      <c r="C1572" s="2"/>
      <c r="D1572" s="108" t="str">
        <f t="shared" si="86"/>
        <v>a1563</v>
      </c>
      <c r="E1572" s="48"/>
      <c r="F1572" s="2"/>
      <c r="G1572" s="2"/>
      <c r="H1572" s="108" t="str">
        <f t="shared" si="87"/>
        <v>c1563</v>
      </c>
      <c r="I1572" s="48"/>
      <c r="J1572" s="2"/>
      <c r="K1572" s="108" t="str">
        <f t="shared" si="79"/>
        <v>r1563</v>
      </c>
      <c r="L1572" s="48"/>
      <c r="M1572" s="2"/>
      <c r="N1572" s="108" t="str">
        <f t="shared" si="88"/>
        <v>p1563</v>
      </c>
      <c r="O1572" s="48"/>
      <c r="P1572" s="97"/>
    </row>
    <row r="1573" spans="1:16" ht="14">
      <c r="A1573" s="37"/>
      <c r="B1573" s="37"/>
      <c r="C1573" s="2"/>
      <c r="D1573" s="108" t="str">
        <f t="shared" si="86"/>
        <v>a1564</v>
      </c>
      <c r="E1573" s="48"/>
      <c r="F1573" s="2"/>
      <c r="G1573" s="2"/>
      <c r="H1573" s="108" t="str">
        <f t="shared" si="87"/>
        <v>c1564</v>
      </c>
      <c r="I1573" s="48"/>
      <c r="J1573" s="2"/>
      <c r="K1573" s="108" t="str">
        <f t="shared" si="79"/>
        <v>r1564</v>
      </c>
      <c r="L1573" s="48"/>
      <c r="M1573" s="2"/>
      <c r="N1573" s="108" t="str">
        <f t="shared" si="88"/>
        <v>p1564</v>
      </c>
      <c r="O1573" s="48"/>
      <c r="P1573" s="97"/>
    </row>
    <row r="1574" spans="1:16" ht="14">
      <c r="A1574" s="37"/>
      <c r="B1574" s="37"/>
      <c r="C1574" s="2"/>
      <c r="D1574" s="108" t="str">
        <f t="shared" si="86"/>
        <v>a1565</v>
      </c>
      <c r="E1574" s="48"/>
      <c r="F1574" s="2"/>
      <c r="G1574" s="2"/>
      <c r="H1574" s="108" t="str">
        <f t="shared" si="87"/>
        <v>c1565</v>
      </c>
      <c r="I1574" s="48"/>
      <c r="J1574" s="2"/>
      <c r="K1574" s="108" t="str">
        <f t="shared" si="79"/>
        <v>r1565</v>
      </c>
      <c r="L1574" s="48"/>
      <c r="M1574" s="2"/>
      <c r="N1574" s="108" t="str">
        <f t="shared" si="88"/>
        <v>p1565</v>
      </c>
      <c r="O1574" s="48"/>
      <c r="P1574" s="97"/>
    </row>
    <row r="1575" spans="1:16" ht="14">
      <c r="A1575" s="37"/>
      <c r="B1575" s="37"/>
      <c r="C1575" s="2"/>
      <c r="D1575" s="108" t="str">
        <f t="shared" si="86"/>
        <v>a1566</v>
      </c>
      <c r="E1575" s="48"/>
      <c r="F1575" s="2"/>
      <c r="G1575" s="2"/>
      <c r="H1575" s="108" t="str">
        <f t="shared" si="87"/>
        <v>c1566</v>
      </c>
      <c r="I1575" s="48"/>
      <c r="J1575" s="2"/>
      <c r="K1575" s="108" t="str">
        <f t="shared" si="79"/>
        <v>r1566</v>
      </c>
      <c r="L1575" s="48"/>
      <c r="M1575" s="2"/>
      <c r="N1575" s="108" t="str">
        <f t="shared" si="88"/>
        <v>p1566</v>
      </c>
      <c r="O1575" s="48"/>
      <c r="P1575" s="97"/>
    </row>
    <row r="1576" spans="1:16" ht="14">
      <c r="A1576" s="37"/>
      <c r="B1576" s="37"/>
      <c r="C1576" s="2"/>
      <c r="D1576" s="108" t="str">
        <f t="shared" si="86"/>
        <v>a1567</v>
      </c>
      <c r="E1576" s="48"/>
      <c r="F1576" s="2"/>
      <c r="G1576" s="2"/>
      <c r="H1576" s="108" t="str">
        <f t="shared" si="87"/>
        <v>c1567</v>
      </c>
      <c r="I1576" s="48"/>
      <c r="J1576" s="2"/>
      <c r="K1576" s="108" t="str">
        <f t="shared" si="79"/>
        <v>r1567</v>
      </c>
      <c r="L1576" s="48"/>
      <c r="M1576" s="2"/>
      <c r="N1576" s="108" t="str">
        <f t="shared" si="88"/>
        <v>p1567</v>
      </c>
      <c r="O1576" s="48"/>
      <c r="P1576" s="97"/>
    </row>
    <row r="1577" spans="1:16" ht="14">
      <c r="A1577" s="37"/>
      <c r="B1577" s="37"/>
      <c r="C1577" s="2"/>
      <c r="D1577" s="108" t="str">
        <f t="shared" si="86"/>
        <v>a1568</v>
      </c>
      <c r="E1577" s="48"/>
      <c r="F1577" s="2"/>
      <c r="G1577" s="2"/>
      <c r="H1577" s="108" t="str">
        <f t="shared" si="87"/>
        <v>c1568</v>
      </c>
      <c r="I1577" s="48"/>
      <c r="J1577" s="2"/>
      <c r="K1577" s="108" t="str">
        <f t="shared" si="79"/>
        <v>r1568</v>
      </c>
      <c r="L1577" s="48"/>
      <c r="M1577" s="2"/>
      <c r="N1577" s="108" t="str">
        <f t="shared" si="88"/>
        <v>p1568</v>
      </c>
      <c r="O1577" s="48"/>
      <c r="P1577" s="97"/>
    </row>
    <row r="1578" spans="1:16" ht="14">
      <c r="A1578" s="37"/>
      <c r="B1578" s="37"/>
      <c r="C1578" s="2"/>
      <c r="D1578" s="108" t="str">
        <f t="shared" si="86"/>
        <v>a1569</v>
      </c>
      <c r="E1578" s="48"/>
      <c r="F1578" s="2"/>
      <c r="G1578" s="2"/>
      <c r="H1578" s="108" t="str">
        <f t="shared" si="87"/>
        <v>c1569</v>
      </c>
      <c r="I1578" s="48"/>
      <c r="J1578" s="2"/>
      <c r="K1578" s="108" t="str">
        <f t="shared" si="79"/>
        <v>r1569</v>
      </c>
      <c r="L1578" s="48"/>
      <c r="M1578" s="2"/>
      <c r="N1578" s="108" t="str">
        <f t="shared" si="88"/>
        <v>p1569</v>
      </c>
      <c r="O1578" s="48"/>
      <c r="P1578" s="97"/>
    </row>
    <row r="1579" spans="1:16" ht="14">
      <c r="A1579" s="37"/>
      <c r="B1579" s="37"/>
      <c r="C1579" s="2"/>
      <c r="D1579" s="108" t="str">
        <f t="shared" si="86"/>
        <v>a1570</v>
      </c>
      <c r="E1579" s="48"/>
      <c r="F1579" s="2"/>
      <c r="G1579" s="2"/>
      <c r="H1579" s="108" t="str">
        <f t="shared" si="87"/>
        <v>c1570</v>
      </c>
      <c r="I1579" s="48"/>
      <c r="J1579" s="2"/>
      <c r="K1579" s="108" t="str">
        <f t="shared" si="79"/>
        <v>r1570</v>
      </c>
      <c r="L1579" s="48"/>
      <c r="M1579" s="2"/>
      <c r="N1579" s="108" t="str">
        <f t="shared" si="88"/>
        <v>p1570</v>
      </c>
      <c r="O1579" s="48"/>
      <c r="P1579" s="97"/>
    </row>
    <row r="1580" spans="1:16" ht="14">
      <c r="A1580" s="37"/>
      <c r="B1580" s="37"/>
      <c r="C1580" s="2"/>
      <c r="D1580" s="108" t="str">
        <f t="shared" si="86"/>
        <v>a1571</v>
      </c>
      <c r="E1580" s="48"/>
      <c r="F1580" s="2"/>
      <c r="G1580" s="2"/>
      <c r="H1580" s="108" t="str">
        <f t="shared" si="87"/>
        <v>c1571</v>
      </c>
      <c r="I1580" s="48"/>
      <c r="J1580" s="2"/>
      <c r="K1580" s="108" t="str">
        <f t="shared" si="79"/>
        <v>r1571</v>
      </c>
      <c r="L1580" s="48"/>
      <c r="M1580" s="2"/>
      <c r="N1580" s="108" t="str">
        <f t="shared" si="88"/>
        <v>p1571</v>
      </c>
      <c r="O1580" s="48"/>
      <c r="P1580" s="97"/>
    </row>
    <row r="1581" spans="1:16" ht="14">
      <c r="A1581" s="37"/>
      <c r="B1581" s="37"/>
      <c r="C1581" s="2"/>
      <c r="D1581" s="108" t="str">
        <f t="shared" si="86"/>
        <v>a1572</v>
      </c>
      <c r="E1581" s="48"/>
      <c r="F1581" s="2"/>
      <c r="G1581" s="2"/>
      <c r="H1581" s="108" t="str">
        <f t="shared" si="87"/>
        <v>c1572</v>
      </c>
      <c r="I1581" s="48"/>
      <c r="J1581" s="2"/>
      <c r="K1581" s="108" t="str">
        <f t="shared" si="79"/>
        <v>r1572</v>
      </c>
      <c r="L1581" s="48"/>
      <c r="M1581" s="2"/>
      <c r="N1581" s="108" t="str">
        <f t="shared" si="88"/>
        <v>p1572</v>
      </c>
      <c r="O1581" s="48"/>
      <c r="P1581" s="97"/>
    </row>
    <row r="1582" spans="1:16" ht="14">
      <c r="A1582" s="37"/>
      <c r="B1582" s="37"/>
      <c r="C1582" s="2"/>
      <c r="D1582" s="108" t="str">
        <f t="shared" si="86"/>
        <v>a1573</v>
      </c>
      <c r="E1582" s="48"/>
      <c r="F1582" s="2"/>
      <c r="G1582" s="2"/>
      <c r="H1582" s="108" t="str">
        <f t="shared" si="87"/>
        <v>c1573</v>
      </c>
      <c r="I1582" s="48"/>
      <c r="J1582" s="2"/>
      <c r="K1582" s="108" t="str">
        <f t="shared" si="79"/>
        <v>r1573</v>
      </c>
      <c r="L1582" s="48"/>
      <c r="M1582" s="2"/>
      <c r="N1582" s="108" t="str">
        <f t="shared" si="88"/>
        <v>p1573</v>
      </c>
      <c r="O1582" s="48"/>
      <c r="P1582" s="97"/>
    </row>
    <row r="1583" spans="1:16" ht="14">
      <c r="A1583" s="37"/>
      <c r="B1583" s="37"/>
      <c r="C1583" s="2"/>
      <c r="D1583" s="108" t="str">
        <f t="shared" si="86"/>
        <v>a1574</v>
      </c>
      <c r="E1583" s="48"/>
      <c r="F1583" s="2"/>
      <c r="G1583" s="2"/>
      <c r="H1583" s="108" t="str">
        <f t="shared" si="87"/>
        <v>c1574</v>
      </c>
      <c r="I1583" s="48"/>
      <c r="J1583" s="2"/>
      <c r="K1583" s="108" t="str">
        <f t="shared" si="79"/>
        <v>r1574</v>
      </c>
      <c r="L1583" s="48"/>
      <c r="M1583" s="2"/>
      <c r="N1583" s="108" t="str">
        <f t="shared" si="88"/>
        <v>p1574</v>
      </c>
      <c r="O1583" s="48"/>
      <c r="P1583" s="97"/>
    </row>
    <row r="1584" spans="1:16" ht="14">
      <c r="A1584" s="37"/>
      <c r="B1584" s="37"/>
      <c r="C1584" s="2"/>
      <c r="D1584" s="108" t="str">
        <f t="shared" si="86"/>
        <v>a1575</v>
      </c>
      <c r="E1584" s="48"/>
      <c r="F1584" s="2"/>
      <c r="G1584" s="2"/>
      <c r="H1584" s="108" t="str">
        <f t="shared" si="87"/>
        <v>c1575</v>
      </c>
      <c r="I1584" s="48"/>
      <c r="J1584" s="2"/>
      <c r="K1584" s="108" t="str">
        <f t="shared" si="79"/>
        <v>r1575</v>
      </c>
      <c r="L1584" s="48"/>
      <c r="M1584" s="2"/>
      <c r="N1584" s="108" t="str">
        <f t="shared" si="88"/>
        <v>p1575</v>
      </c>
      <c r="O1584" s="48"/>
      <c r="P1584" s="97"/>
    </row>
    <row r="1585" spans="1:16" ht="14">
      <c r="A1585" s="37"/>
      <c r="B1585" s="37"/>
      <c r="C1585" s="2"/>
      <c r="D1585" s="108" t="str">
        <f t="shared" si="86"/>
        <v>a1576</v>
      </c>
      <c r="E1585" s="48"/>
      <c r="F1585" s="2"/>
      <c r="G1585" s="2"/>
      <c r="H1585" s="108" t="str">
        <f t="shared" si="87"/>
        <v>c1576</v>
      </c>
      <c r="I1585" s="48"/>
      <c r="J1585" s="2"/>
      <c r="K1585" s="108" t="str">
        <f t="shared" si="79"/>
        <v>r1576</v>
      </c>
      <c r="L1585" s="48"/>
      <c r="M1585" s="2"/>
      <c r="N1585" s="108" t="str">
        <f t="shared" si="88"/>
        <v>p1576</v>
      </c>
      <c r="O1585" s="48"/>
      <c r="P1585" s="97"/>
    </row>
    <row r="1586" spans="1:16" ht="14">
      <c r="A1586" s="37"/>
      <c r="B1586" s="37"/>
      <c r="C1586" s="2"/>
      <c r="D1586" s="108" t="str">
        <f t="shared" si="86"/>
        <v>a1577</v>
      </c>
      <c r="E1586" s="48"/>
      <c r="F1586" s="2"/>
      <c r="G1586" s="2"/>
      <c r="H1586" s="108" t="str">
        <f t="shared" si="87"/>
        <v>c1577</v>
      </c>
      <c r="I1586" s="48"/>
      <c r="J1586" s="2"/>
      <c r="K1586" s="108" t="str">
        <f t="shared" si="79"/>
        <v>r1577</v>
      </c>
      <c r="L1586" s="48"/>
      <c r="M1586" s="2"/>
      <c r="N1586" s="108" t="str">
        <f t="shared" si="88"/>
        <v>p1577</v>
      </c>
      <c r="O1586" s="48"/>
      <c r="P1586" s="97"/>
    </row>
    <row r="1587" spans="1:16" ht="14">
      <c r="A1587" s="37"/>
      <c r="B1587" s="37"/>
      <c r="C1587" s="2"/>
      <c r="D1587" s="108" t="str">
        <f t="shared" si="86"/>
        <v>a1578</v>
      </c>
      <c r="E1587" s="48"/>
      <c r="F1587" s="2"/>
      <c r="G1587" s="2"/>
      <c r="H1587" s="108" t="str">
        <f t="shared" si="87"/>
        <v>c1578</v>
      </c>
      <c r="I1587" s="48"/>
      <c r="J1587" s="2"/>
      <c r="K1587" s="108" t="str">
        <f t="shared" si="79"/>
        <v>r1578</v>
      </c>
      <c r="L1587" s="48"/>
      <c r="M1587" s="2"/>
      <c r="N1587" s="108" t="str">
        <f t="shared" si="88"/>
        <v>p1578</v>
      </c>
      <c r="O1587" s="48"/>
      <c r="P1587" s="97"/>
    </row>
    <row r="1588" spans="1:16" ht="14">
      <c r="A1588" s="37"/>
      <c r="B1588" s="37"/>
      <c r="C1588" s="2"/>
      <c r="D1588" s="108" t="str">
        <f t="shared" si="86"/>
        <v>a1579</v>
      </c>
      <c r="E1588" s="48"/>
      <c r="F1588" s="2"/>
      <c r="G1588" s="2"/>
      <c r="H1588" s="108" t="str">
        <f t="shared" si="87"/>
        <v>c1579</v>
      </c>
      <c r="I1588" s="48"/>
      <c r="J1588" s="2"/>
      <c r="K1588" s="108" t="str">
        <f t="shared" si="79"/>
        <v>r1579</v>
      </c>
      <c r="L1588" s="48"/>
      <c r="M1588" s="2"/>
      <c r="N1588" s="108" t="str">
        <f t="shared" si="88"/>
        <v>p1579</v>
      </c>
      <c r="O1588" s="48"/>
      <c r="P1588" s="97"/>
    </row>
    <row r="1589" spans="1:16" ht="14">
      <c r="A1589" s="37"/>
      <c r="B1589" s="37"/>
      <c r="C1589" s="2"/>
      <c r="D1589" s="108" t="str">
        <f t="shared" si="86"/>
        <v>a1580</v>
      </c>
      <c r="E1589" s="48"/>
      <c r="F1589" s="2"/>
      <c r="G1589" s="2"/>
      <c r="H1589" s="108" t="str">
        <f t="shared" si="87"/>
        <v>c1580</v>
      </c>
      <c r="I1589" s="48"/>
      <c r="J1589" s="2"/>
      <c r="K1589" s="108" t="str">
        <f t="shared" si="79"/>
        <v>r1580</v>
      </c>
      <c r="L1589" s="48"/>
      <c r="M1589" s="2"/>
      <c r="N1589" s="108" t="str">
        <f t="shared" si="88"/>
        <v>p1580</v>
      </c>
      <c r="O1589" s="48"/>
      <c r="P1589" s="97"/>
    </row>
    <row r="1590" spans="1:16" ht="14">
      <c r="A1590" s="37"/>
      <c r="B1590" s="37"/>
      <c r="C1590" s="2"/>
      <c r="D1590" s="108" t="str">
        <f t="shared" si="86"/>
        <v>a1581</v>
      </c>
      <c r="E1590" s="48"/>
      <c r="F1590" s="2"/>
      <c r="G1590" s="2"/>
      <c r="H1590" s="108" t="str">
        <f t="shared" si="87"/>
        <v>c1581</v>
      </c>
      <c r="I1590" s="48"/>
      <c r="J1590" s="2"/>
      <c r="K1590" s="108" t="str">
        <f t="shared" si="79"/>
        <v>r1581</v>
      </c>
      <c r="L1590" s="48"/>
      <c r="M1590" s="2"/>
      <c r="N1590" s="108" t="str">
        <f t="shared" si="88"/>
        <v>p1581</v>
      </c>
      <c r="O1590" s="48"/>
      <c r="P1590" s="97"/>
    </row>
    <row r="1591" spans="1:16" ht="14">
      <c r="A1591" s="37"/>
      <c r="B1591" s="37"/>
      <c r="C1591" s="2"/>
      <c r="D1591" s="108" t="str">
        <f t="shared" si="86"/>
        <v>a1582</v>
      </c>
      <c r="E1591" s="48"/>
      <c r="F1591" s="2"/>
      <c r="G1591" s="2"/>
      <c r="H1591" s="108" t="str">
        <f t="shared" si="87"/>
        <v>c1582</v>
      </c>
      <c r="I1591" s="48"/>
      <c r="J1591" s="2"/>
      <c r="K1591" s="108" t="str">
        <f t="shared" si="79"/>
        <v>r1582</v>
      </c>
      <c r="L1591" s="48"/>
      <c r="M1591" s="2"/>
      <c r="N1591" s="108" t="str">
        <f t="shared" si="88"/>
        <v>p1582</v>
      </c>
      <c r="O1591" s="48"/>
      <c r="P1591" s="97"/>
    </row>
    <row r="1592" spans="1:16" ht="14">
      <c r="A1592" s="37"/>
      <c r="B1592" s="37"/>
      <c r="C1592" s="2"/>
      <c r="D1592" s="108" t="str">
        <f t="shared" si="86"/>
        <v>a1583</v>
      </c>
      <c r="E1592" s="48"/>
      <c r="F1592" s="2"/>
      <c r="G1592" s="2"/>
      <c r="H1592" s="108" t="str">
        <f t="shared" si="87"/>
        <v>c1583</v>
      </c>
      <c r="I1592" s="48"/>
      <c r="J1592" s="2"/>
      <c r="K1592" s="108" t="str">
        <f t="shared" si="79"/>
        <v>r1583</v>
      </c>
      <c r="L1592" s="48"/>
      <c r="M1592" s="2"/>
      <c r="N1592" s="108" t="str">
        <f t="shared" si="88"/>
        <v>p1583</v>
      </c>
      <c r="O1592" s="48"/>
      <c r="P1592" s="97"/>
    </row>
    <row r="1593" spans="1:16" ht="14">
      <c r="A1593" s="37"/>
      <c r="B1593" s="37"/>
      <c r="C1593" s="2"/>
      <c r="D1593" s="108" t="str">
        <f t="shared" si="86"/>
        <v>a1584</v>
      </c>
      <c r="E1593" s="48"/>
      <c r="F1593" s="2"/>
      <c r="G1593" s="2"/>
      <c r="H1593" s="108" t="str">
        <f t="shared" si="87"/>
        <v>c1584</v>
      </c>
      <c r="I1593" s="48"/>
      <c r="J1593" s="2"/>
      <c r="K1593" s="108" t="str">
        <f t="shared" si="79"/>
        <v>r1584</v>
      </c>
      <c r="L1593" s="48"/>
      <c r="M1593" s="2"/>
      <c r="N1593" s="108" t="str">
        <f t="shared" si="88"/>
        <v>p1584</v>
      </c>
      <c r="O1593" s="48"/>
      <c r="P1593" s="97"/>
    </row>
    <row r="1594" spans="1:16" ht="14">
      <c r="A1594" s="37"/>
      <c r="B1594" s="37"/>
      <c r="C1594" s="2"/>
      <c r="D1594" s="108" t="str">
        <f t="shared" si="86"/>
        <v>a1585</v>
      </c>
      <c r="E1594" s="48"/>
      <c r="F1594" s="2"/>
      <c r="G1594" s="2"/>
      <c r="H1594" s="108" t="str">
        <f t="shared" si="87"/>
        <v>c1585</v>
      </c>
      <c r="I1594" s="48"/>
      <c r="J1594" s="2"/>
      <c r="K1594" s="108" t="str">
        <f t="shared" si="79"/>
        <v>r1585</v>
      </c>
      <c r="L1594" s="48"/>
      <c r="M1594" s="2"/>
      <c r="N1594" s="108" t="str">
        <f t="shared" si="88"/>
        <v>p1585</v>
      </c>
      <c r="O1594" s="48"/>
      <c r="P1594" s="97"/>
    </row>
    <row r="1595" spans="1:16" ht="14">
      <c r="A1595" s="37"/>
      <c r="B1595" s="37"/>
      <c r="C1595" s="2"/>
      <c r="D1595" s="108" t="str">
        <f t="shared" si="86"/>
        <v>a1586</v>
      </c>
      <c r="E1595" s="48"/>
      <c r="F1595" s="2"/>
      <c r="G1595" s="2"/>
      <c r="H1595" s="108" t="str">
        <f t="shared" si="87"/>
        <v>c1586</v>
      </c>
      <c r="I1595" s="48"/>
      <c r="J1595" s="2"/>
      <c r="K1595" s="108" t="str">
        <f t="shared" si="79"/>
        <v>r1586</v>
      </c>
      <c r="L1595" s="48"/>
      <c r="M1595" s="2"/>
      <c r="N1595" s="108" t="str">
        <f t="shared" si="88"/>
        <v>p1586</v>
      </c>
      <c r="O1595" s="48"/>
      <c r="P1595" s="97"/>
    </row>
    <row r="1596" spans="1:16" ht="14">
      <c r="A1596" s="37"/>
      <c r="B1596" s="37"/>
      <c r="C1596" s="2"/>
      <c r="D1596" s="108" t="str">
        <f t="shared" si="86"/>
        <v>a1587</v>
      </c>
      <c r="E1596" s="48"/>
      <c r="F1596" s="2"/>
      <c r="G1596" s="2"/>
      <c r="H1596" s="108" t="str">
        <f t="shared" si="87"/>
        <v>c1587</v>
      </c>
      <c r="I1596" s="48"/>
      <c r="J1596" s="2"/>
      <c r="K1596" s="108" t="str">
        <f t="shared" si="79"/>
        <v>r1587</v>
      </c>
      <c r="L1596" s="48"/>
      <c r="M1596" s="2"/>
      <c r="N1596" s="108" t="str">
        <f t="shared" si="88"/>
        <v>p1587</v>
      </c>
      <c r="O1596" s="48"/>
      <c r="P1596" s="97"/>
    </row>
    <row r="1597" spans="1:16" ht="14">
      <c r="A1597" s="37"/>
      <c r="B1597" s="37"/>
      <c r="C1597" s="2"/>
      <c r="D1597" s="108" t="str">
        <f t="shared" si="86"/>
        <v>a1588</v>
      </c>
      <c r="E1597" s="48"/>
      <c r="F1597" s="2"/>
      <c r="G1597" s="2"/>
      <c r="H1597" s="108" t="str">
        <f t="shared" si="87"/>
        <v>c1588</v>
      </c>
      <c r="I1597" s="48"/>
      <c r="J1597" s="2"/>
      <c r="K1597" s="108" t="str">
        <f t="shared" si="79"/>
        <v>r1588</v>
      </c>
      <c r="L1597" s="48"/>
      <c r="M1597" s="2"/>
      <c r="N1597" s="108" t="str">
        <f t="shared" si="88"/>
        <v>p1588</v>
      </c>
      <c r="O1597" s="48"/>
      <c r="P1597" s="97"/>
    </row>
    <row r="1598" spans="1:16" ht="14">
      <c r="A1598" s="37"/>
      <c r="B1598" s="37"/>
      <c r="C1598" s="2"/>
      <c r="D1598" s="108" t="str">
        <f t="shared" si="86"/>
        <v>a1589</v>
      </c>
      <c r="E1598" s="48"/>
      <c r="F1598" s="2"/>
      <c r="G1598" s="2"/>
      <c r="H1598" s="108" t="str">
        <f t="shared" si="87"/>
        <v>c1589</v>
      </c>
      <c r="I1598" s="48"/>
      <c r="J1598" s="2"/>
      <c r="K1598" s="108" t="str">
        <f t="shared" si="79"/>
        <v>r1589</v>
      </c>
      <c r="L1598" s="48"/>
      <c r="M1598" s="2"/>
      <c r="N1598" s="108" t="str">
        <f t="shared" si="88"/>
        <v>p1589</v>
      </c>
      <c r="O1598" s="48"/>
      <c r="P1598" s="97"/>
    </row>
    <row r="1599" spans="1:16" ht="14">
      <c r="A1599" s="37"/>
      <c r="B1599" s="37"/>
      <c r="C1599" s="2"/>
      <c r="D1599" s="108" t="str">
        <f t="shared" si="86"/>
        <v>a1590</v>
      </c>
      <c r="E1599" s="48"/>
      <c r="F1599" s="2"/>
      <c r="G1599" s="2"/>
      <c r="H1599" s="108" t="str">
        <f t="shared" si="87"/>
        <v>c1590</v>
      </c>
      <c r="I1599" s="48"/>
      <c r="J1599" s="2"/>
      <c r="K1599" s="108" t="str">
        <f t="shared" si="79"/>
        <v>r1590</v>
      </c>
      <c r="L1599" s="48"/>
      <c r="M1599" s="2"/>
      <c r="N1599" s="108" t="str">
        <f t="shared" si="88"/>
        <v>p1590</v>
      </c>
      <c r="O1599" s="48"/>
      <c r="P1599" s="97"/>
    </row>
    <row r="1600" spans="1:16" ht="14">
      <c r="A1600" s="37"/>
      <c r="B1600" s="37"/>
      <c r="C1600" s="2"/>
      <c r="D1600" s="108" t="str">
        <f t="shared" si="86"/>
        <v>a1591</v>
      </c>
      <c r="E1600" s="48"/>
      <c r="F1600" s="2"/>
      <c r="G1600" s="2"/>
      <c r="H1600" s="108" t="str">
        <f t="shared" si="87"/>
        <v>c1591</v>
      </c>
      <c r="I1600" s="48"/>
      <c r="J1600" s="2"/>
      <c r="K1600" s="108" t="str">
        <f t="shared" si="79"/>
        <v>r1591</v>
      </c>
      <c r="L1600" s="48"/>
      <c r="M1600" s="2"/>
      <c r="N1600" s="108" t="str">
        <f t="shared" si="88"/>
        <v>p1591</v>
      </c>
      <c r="O1600" s="48"/>
      <c r="P1600" s="97"/>
    </row>
    <row r="1601" spans="1:16" ht="14">
      <c r="A1601" s="37"/>
      <c r="B1601" s="37"/>
      <c r="C1601" s="2"/>
      <c r="D1601" s="108" t="str">
        <f t="shared" si="86"/>
        <v>a1592</v>
      </c>
      <c r="E1601" s="48"/>
      <c r="F1601" s="2"/>
      <c r="G1601" s="2"/>
      <c r="H1601" s="108" t="str">
        <f t="shared" si="87"/>
        <v>c1592</v>
      </c>
      <c r="I1601" s="48"/>
      <c r="J1601" s="2"/>
      <c r="K1601" s="108" t="str">
        <f t="shared" si="79"/>
        <v>r1592</v>
      </c>
      <c r="L1601" s="48"/>
      <c r="M1601" s="2"/>
      <c r="N1601" s="108" t="str">
        <f t="shared" si="88"/>
        <v>p1592</v>
      </c>
      <c r="O1601" s="48"/>
      <c r="P1601" s="97"/>
    </row>
    <row r="1602" spans="1:16" ht="14">
      <c r="A1602" s="37"/>
      <c r="B1602" s="37"/>
      <c r="C1602" s="2"/>
      <c r="D1602" s="108" t="str">
        <f t="shared" si="86"/>
        <v>a1593</v>
      </c>
      <c r="E1602" s="48"/>
      <c r="F1602" s="2"/>
      <c r="G1602" s="2"/>
      <c r="H1602" s="108" t="str">
        <f t="shared" si="87"/>
        <v>c1593</v>
      </c>
      <c r="I1602" s="48"/>
      <c r="J1602" s="2"/>
      <c r="K1602" s="108" t="str">
        <f t="shared" si="79"/>
        <v>r1593</v>
      </c>
      <c r="L1602" s="48"/>
      <c r="M1602" s="2"/>
      <c r="N1602" s="108" t="str">
        <f t="shared" si="88"/>
        <v>p1593</v>
      </c>
      <c r="O1602" s="48"/>
      <c r="P1602" s="97"/>
    </row>
    <row r="1603" spans="1:16" ht="14">
      <c r="A1603" s="37"/>
      <c r="B1603" s="37"/>
      <c r="C1603" s="2"/>
      <c r="D1603" s="108" t="str">
        <f t="shared" si="86"/>
        <v>a1594</v>
      </c>
      <c r="E1603" s="48"/>
      <c r="F1603" s="2"/>
      <c r="G1603" s="2"/>
      <c r="H1603" s="108" t="str">
        <f t="shared" si="87"/>
        <v>c1594</v>
      </c>
      <c r="I1603" s="48"/>
      <c r="J1603" s="2"/>
      <c r="K1603" s="108" t="str">
        <f t="shared" si="79"/>
        <v>r1594</v>
      </c>
      <c r="L1603" s="48"/>
      <c r="M1603" s="2"/>
      <c r="N1603" s="108" t="str">
        <f t="shared" si="88"/>
        <v>p1594</v>
      </c>
      <c r="O1603" s="48"/>
      <c r="P1603" s="97"/>
    </row>
    <row r="1604" spans="1:16" ht="14">
      <c r="A1604" s="37"/>
      <c r="B1604" s="37"/>
      <c r="C1604" s="2"/>
      <c r="D1604" s="108" t="str">
        <f t="shared" si="86"/>
        <v>a1595</v>
      </c>
      <c r="E1604" s="48"/>
      <c r="F1604" s="2"/>
      <c r="G1604" s="2"/>
      <c r="H1604" s="108" t="str">
        <f t="shared" si="87"/>
        <v>c1595</v>
      </c>
      <c r="I1604" s="48"/>
      <c r="J1604" s="2"/>
      <c r="K1604" s="108" t="str">
        <f t="shared" si="79"/>
        <v>r1595</v>
      </c>
      <c r="L1604" s="48"/>
      <c r="M1604" s="2"/>
      <c r="N1604" s="108" t="str">
        <f t="shared" si="88"/>
        <v>p1595</v>
      </c>
      <c r="O1604" s="48"/>
      <c r="P1604" s="97"/>
    </row>
    <row r="1605" spans="1:16" ht="14">
      <c r="A1605" s="37"/>
      <c r="B1605" s="37"/>
      <c r="C1605" s="2"/>
      <c r="D1605" s="108" t="str">
        <f t="shared" si="86"/>
        <v>a1596</v>
      </c>
      <c r="E1605" s="48"/>
      <c r="F1605" s="2"/>
      <c r="G1605" s="2"/>
      <c r="H1605" s="108" t="str">
        <f t="shared" si="87"/>
        <v>c1596</v>
      </c>
      <c r="I1605" s="48"/>
      <c r="J1605" s="2"/>
      <c r="K1605" s="108" t="str">
        <f t="shared" si="79"/>
        <v>r1596</v>
      </c>
      <c r="L1605" s="48"/>
      <c r="M1605" s="2"/>
      <c r="N1605" s="108" t="str">
        <f t="shared" si="88"/>
        <v>p1596</v>
      </c>
      <c r="O1605" s="48"/>
      <c r="P1605" s="97"/>
    </row>
    <row r="1606" spans="1:16" ht="14">
      <c r="A1606" s="37"/>
      <c r="B1606" s="37"/>
      <c r="C1606" s="2"/>
      <c r="D1606" s="108" t="str">
        <f t="shared" si="86"/>
        <v>a1597</v>
      </c>
      <c r="E1606" s="48"/>
      <c r="F1606" s="2"/>
      <c r="G1606" s="2"/>
      <c r="H1606" s="108" t="str">
        <f t="shared" si="87"/>
        <v>c1597</v>
      </c>
      <c r="I1606" s="48"/>
      <c r="J1606" s="2"/>
      <c r="K1606" s="108" t="str">
        <f t="shared" si="79"/>
        <v>r1597</v>
      </c>
      <c r="L1606" s="48"/>
      <c r="M1606" s="2"/>
      <c r="N1606" s="108" t="str">
        <f t="shared" si="88"/>
        <v>p1597</v>
      </c>
      <c r="O1606" s="48"/>
      <c r="P1606" s="97"/>
    </row>
    <row r="1607" spans="1:16" ht="14">
      <c r="A1607" s="37"/>
      <c r="B1607" s="37"/>
      <c r="C1607" s="2"/>
      <c r="D1607" s="108" t="str">
        <f t="shared" si="86"/>
        <v>a1598</v>
      </c>
      <c r="E1607" s="48"/>
      <c r="F1607" s="2"/>
      <c r="G1607" s="2"/>
      <c r="H1607" s="108" t="str">
        <f t="shared" si="87"/>
        <v>c1598</v>
      </c>
      <c r="I1607" s="48"/>
      <c r="J1607" s="2"/>
      <c r="K1607" s="108" t="str">
        <f t="shared" si="79"/>
        <v>r1598</v>
      </c>
      <c r="L1607" s="48"/>
      <c r="M1607" s="2"/>
      <c r="N1607" s="108" t="str">
        <f t="shared" si="88"/>
        <v>p1598</v>
      </c>
      <c r="O1607" s="48"/>
      <c r="P1607" s="97"/>
    </row>
    <row r="1608" spans="1:16" ht="14">
      <c r="A1608" s="37"/>
      <c r="B1608" s="37"/>
      <c r="C1608" s="2"/>
      <c r="D1608" s="108" t="str">
        <f t="shared" si="86"/>
        <v>a1599</v>
      </c>
      <c r="E1608" s="48"/>
      <c r="F1608" s="2"/>
      <c r="G1608" s="2"/>
      <c r="H1608" s="108" t="str">
        <f t="shared" si="87"/>
        <v>c1599</v>
      </c>
      <c r="I1608" s="48"/>
      <c r="J1608" s="2"/>
      <c r="K1608" s="108" t="str">
        <f t="shared" si="79"/>
        <v>r1599</v>
      </c>
      <c r="L1608" s="48"/>
      <c r="M1608" s="2"/>
      <c r="N1608" s="108" t="str">
        <f t="shared" si="88"/>
        <v>p1599</v>
      </c>
      <c r="O1608" s="48"/>
      <c r="P1608" s="97"/>
    </row>
    <row r="1609" spans="1:16" ht="14">
      <c r="A1609" s="37"/>
      <c r="B1609" s="37"/>
      <c r="C1609" s="2"/>
      <c r="D1609" s="108" t="str">
        <f t="shared" si="86"/>
        <v>a1600</v>
      </c>
      <c r="E1609" s="48"/>
      <c r="F1609" s="2"/>
      <c r="G1609" s="2"/>
      <c r="H1609" s="108" t="str">
        <f t="shared" si="87"/>
        <v>c1600</v>
      </c>
      <c r="I1609" s="48"/>
      <c r="J1609" s="2"/>
      <c r="K1609" s="108" t="str">
        <f t="shared" si="79"/>
        <v>r1600</v>
      </c>
      <c r="L1609" s="48"/>
      <c r="M1609" s="2"/>
      <c r="N1609" s="108" t="str">
        <f t="shared" si="88"/>
        <v>p1600</v>
      </c>
      <c r="O1609" s="48"/>
      <c r="P1609" s="97"/>
    </row>
    <row r="1610" spans="1:16" ht="14">
      <c r="A1610" s="37"/>
      <c r="B1610" s="37"/>
      <c r="C1610" s="2"/>
      <c r="D1610" s="108" t="str">
        <f t="shared" si="86"/>
        <v>a1601</v>
      </c>
      <c r="E1610" s="48"/>
      <c r="F1610" s="2"/>
      <c r="G1610" s="2"/>
      <c r="H1610" s="108" t="str">
        <f t="shared" si="87"/>
        <v>c1601</v>
      </c>
      <c r="I1610" s="48"/>
      <c r="J1610" s="2"/>
      <c r="K1610" s="108" t="str">
        <f t="shared" ref="K1610:K2010" si="89">"r"&amp;ROW()-9</f>
        <v>r1601</v>
      </c>
      <c r="L1610" s="48"/>
      <c r="M1610" s="2"/>
      <c r="N1610" s="108" t="str">
        <f t="shared" si="88"/>
        <v>p1601</v>
      </c>
      <c r="O1610" s="48"/>
      <c r="P1610" s="97"/>
    </row>
    <row r="1611" spans="1:16" ht="14">
      <c r="A1611" s="37"/>
      <c r="B1611" s="37"/>
      <c r="C1611" s="2"/>
      <c r="D1611" s="108" t="str">
        <f t="shared" ref="D1611:D1674" si="90">"a"&amp;ROW()-9</f>
        <v>a1602</v>
      </c>
      <c r="E1611" s="48"/>
      <c r="F1611" s="2"/>
      <c r="G1611" s="2"/>
      <c r="H1611" s="108" t="str">
        <f t="shared" ref="H1611:H1674" si="91">"c"&amp;ROW()-9</f>
        <v>c1602</v>
      </c>
      <c r="I1611" s="48"/>
      <c r="J1611" s="2"/>
      <c r="K1611" s="108" t="str">
        <f t="shared" si="89"/>
        <v>r1602</v>
      </c>
      <c r="L1611" s="48"/>
      <c r="M1611" s="2"/>
      <c r="N1611" s="108" t="str">
        <f t="shared" ref="N1611:N1674" si="92">"p"&amp;ROW()-9</f>
        <v>p1602</v>
      </c>
      <c r="O1611" s="48"/>
      <c r="P1611" s="97"/>
    </row>
    <row r="1612" spans="1:16" ht="14">
      <c r="A1612" s="37"/>
      <c r="B1612" s="37"/>
      <c r="C1612" s="2"/>
      <c r="D1612" s="108" t="str">
        <f t="shared" si="90"/>
        <v>a1603</v>
      </c>
      <c r="E1612" s="48"/>
      <c r="F1612" s="2"/>
      <c r="G1612" s="2"/>
      <c r="H1612" s="108" t="str">
        <f t="shared" si="91"/>
        <v>c1603</v>
      </c>
      <c r="I1612" s="48"/>
      <c r="J1612" s="2"/>
      <c r="K1612" s="108" t="str">
        <f t="shared" si="89"/>
        <v>r1603</v>
      </c>
      <c r="L1612" s="48"/>
      <c r="M1612" s="2"/>
      <c r="N1612" s="108" t="str">
        <f t="shared" si="92"/>
        <v>p1603</v>
      </c>
      <c r="O1612" s="48"/>
      <c r="P1612" s="97"/>
    </row>
    <row r="1613" spans="1:16" ht="14">
      <c r="A1613" s="37"/>
      <c r="B1613" s="37"/>
      <c r="C1613" s="2"/>
      <c r="D1613" s="108" t="str">
        <f t="shared" si="90"/>
        <v>a1604</v>
      </c>
      <c r="E1613" s="48"/>
      <c r="F1613" s="2"/>
      <c r="G1613" s="2"/>
      <c r="H1613" s="108" t="str">
        <f t="shared" si="91"/>
        <v>c1604</v>
      </c>
      <c r="I1613" s="48"/>
      <c r="J1613" s="2"/>
      <c r="K1613" s="108" t="str">
        <f t="shared" si="89"/>
        <v>r1604</v>
      </c>
      <c r="L1613" s="48"/>
      <c r="M1613" s="2"/>
      <c r="N1613" s="108" t="str">
        <f t="shared" si="92"/>
        <v>p1604</v>
      </c>
      <c r="O1613" s="48"/>
      <c r="P1613" s="97"/>
    </row>
    <row r="1614" spans="1:16" ht="14">
      <c r="A1614" s="37"/>
      <c r="B1614" s="37"/>
      <c r="C1614" s="2"/>
      <c r="D1614" s="108" t="str">
        <f t="shared" si="90"/>
        <v>a1605</v>
      </c>
      <c r="E1614" s="48"/>
      <c r="F1614" s="2"/>
      <c r="G1614" s="2"/>
      <c r="H1614" s="108" t="str">
        <f t="shared" si="91"/>
        <v>c1605</v>
      </c>
      <c r="I1614" s="48"/>
      <c r="J1614" s="2"/>
      <c r="K1614" s="108" t="str">
        <f t="shared" si="89"/>
        <v>r1605</v>
      </c>
      <c r="L1614" s="48"/>
      <c r="M1614" s="2"/>
      <c r="N1614" s="108" t="str">
        <f t="shared" si="92"/>
        <v>p1605</v>
      </c>
      <c r="O1614" s="48"/>
      <c r="P1614" s="97"/>
    </row>
    <row r="1615" spans="1:16" ht="14">
      <c r="A1615" s="37"/>
      <c r="B1615" s="37"/>
      <c r="C1615" s="2"/>
      <c r="D1615" s="108" t="str">
        <f t="shared" si="90"/>
        <v>a1606</v>
      </c>
      <c r="E1615" s="48"/>
      <c r="F1615" s="2"/>
      <c r="G1615" s="2"/>
      <c r="H1615" s="108" t="str">
        <f t="shared" si="91"/>
        <v>c1606</v>
      </c>
      <c r="I1615" s="48"/>
      <c r="J1615" s="2"/>
      <c r="K1615" s="108" t="str">
        <f t="shared" si="89"/>
        <v>r1606</v>
      </c>
      <c r="L1615" s="48"/>
      <c r="M1615" s="2"/>
      <c r="N1615" s="108" t="str">
        <f t="shared" si="92"/>
        <v>p1606</v>
      </c>
      <c r="O1615" s="48"/>
      <c r="P1615" s="97"/>
    </row>
    <row r="1616" spans="1:16" ht="14">
      <c r="A1616" s="37"/>
      <c r="B1616" s="37"/>
      <c r="C1616" s="2"/>
      <c r="D1616" s="108" t="str">
        <f t="shared" si="90"/>
        <v>a1607</v>
      </c>
      <c r="E1616" s="48"/>
      <c r="F1616" s="2"/>
      <c r="G1616" s="2"/>
      <c r="H1616" s="108" t="str">
        <f t="shared" si="91"/>
        <v>c1607</v>
      </c>
      <c r="I1616" s="48"/>
      <c r="J1616" s="2"/>
      <c r="K1616" s="108" t="str">
        <f t="shared" si="89"/>
        <v>r1607</v>
      </c>
      <c r="L1616" s="48"/>
      <c r="M1616" s="2"/>
      <c r="N1616" s="108" t="str">
        <f t="shared" si="92"/>
        <v>p1607</v>
      </c>
      <c r="O1616" s="48"/>
      <c r="P1616" s="97"/>
    </row>
    <row r="1617" spans="1:16" ht="14">
      <c r="A1617" s="37"/>
      <c r="B1617" s="37"/>
      <c r="C1617" s="2"/>
      <c r="D1617" s="108" t="str">
        <f t="shared" si="90"/>
        <v>a1608</v>
      </c>
      <c r="E1617" s="48"/>
      <c r="F1617" s="2"/>
      <c r="G1617" s="2"/>
      <c r="H1617" s="108" t="str">
        <f t="shared" si="91"/>
        <v>c1608</v>
      </c>
      <c r="I1617" s="48"/>
      <c r="J1617" s="2"/>
      <c r="K1617" s="108" t="str">
        <f t="shared" si="89"/>
        <v>r1608</v>
      </c>
      <c r="L1617" s="48"/>
      <c r="M1617" s="2"/>
      <c r="N1617" s="108" t="str">
        <f t="shared" si="92"/>
        <v>p1608</v>
      </c>
      <c r="O1617" s="48"/>
      <c r="P1617" s="97"/>
    </row>
    <row r="1618" spans="1:16" ht="14">
      <c r="A1618" s="37"/>
      <c r="B1618" s="37"/>
      <c r="C1618" s="2"/>
      <c r="D1618" s="108" t="str">
        <f t="shared" si="90"/>
        <v>a1609</v>
      </c>
      <c r="E1618" s="48"/>
      <c r="F1618" s="2"/>
      <c r="G1618" s="2"/>
      <c r="H1618" s="108" t="str">
        <f t="shared" si="91"/>
        <v>c1609</v>
      </c>
      <c r="I1618" s="48"/>
      <c r="J1618" s="2"/>
      <c r="K1618" s="108" t="str">
        <f t="shared" si="89"/>
        <v>r1609</v>
      </c>
      <c r="L1618" s="48"/>
      <c r="M1618" s="2"/>
      <c r="N1618" s="108" t="str">
        <f t="shared" si="92"/>
        <v>p1609</v>
      </c>
      <c r="O1618" s="48"/>
      <c r="P1618" s="97"/>
    </row>
    <row r="1619" spans="1:16" ht="14">
      <c r="A1619" s="37"/>
      <c r="B1619" s="37"/>
      <c r="C1619" s="2"/>
      <c r="D1619" s="108" t="str">
        <f t="shared" si="90"/>
        <v>a1610</v>
      </c>
      <c r="E1619" s="48"/>
      <c r="F1619" s="2"/>
      <c r="G1619" s="2"/>
      <c r="H1619" s="108" t="str">
        <f t="shared" si="91"/>
        <v>c1610</v>
      </c>
      <c r="I1619" s="48"/>
      <c r="J1619" s="2"/>
      <c r="K1619" s="108" t="str">
        <f t="shared" si="89"/>
        <v>r1610</v>
      </c>
      <c r="L1619" s="48"/>
      <c r="M1619" s="2"/>
      <c r="N1619" s="108" t="str">
        <f t="shared" si="92"/>
        <v>p1610</v>
      </c>
      <c r="O1619" s="48"/>
      <c r="P1619" s="97"/>
    </row>
    <row r="1620" spans="1:16" ht="14">
      <c r="A1620" s="37"/>
      <c r="B1620" s="37"/>
      <c r="C1620" s="2"/>
      <c r="D1620" s="108" t="str">
        <f t="shared" si="90"/>
        <v>a1611</v>
      </c>
      <c r="E1620" s="48"/>
      <c r="F1620" s="2"/>
      <c r="G1620" s="2"/>
      <c r="H1620" s="108" t="str">
        <f t="shared" si="91"/>
        <v>c1611</v>
      </c>
      <c r="I1620" s="48"/>
      <c r="J1620" s="2"/>
      <c r="K1620" s="108" t="str">
        <f t="shared" si="89"/>
        <v>r1611</v>
      </c>
      <c r="L1620" s="48"/>
      <c r="M1620" s="2"/>
      <c r="N1620" s="108" t="str">
        <f t="shared" si="92"/>
        <v>p1611</v>
      </c>
      <c r="O1620" s="48"/>
      <c r="P1620" s="97"/>
    </row>
    <row r="1621" spans="1:16" ht="14">
      <c r="A1621" s="37"/>
      <c r="B1621" s="37"/>
      <c r="C1621" s="2"/>
      <c r="D1621" s="108" t="str">
        <f t="shared" si="90"/>
        <v>a1612</v>
      </c>
      <c r="E1621" s="48"/>
      <c r="F1621" s="2"/>
      <c r="G1621" s="2"/>
      <c r="H1621" s="108" t="str">
        <f t="shared" si="91"/>
        <v>c1612</v>
      </c>
      <c r="I1621" s="48"/>
      <c r="J1621" s="2"/>
      <c r="K1621" s="108" t="str">
        <f t="shared" si="89"/>
        <v>r1612</v>
      </c>
      <c r="L1621" s="48"/>
      <c r="M1621" s="2"/>
      <c r="N1621" s="108" t="str">
        <f t="shared" si="92"/>
        <v>p1612</v>
      </c>
      <c r="O1621" s="48"/>
      <c r="P1621" s="97"/>
    </row>
    <row r="1622" spans="1:16" ht="14">
      <c r="A1622" s="37"/>
      <c r="B1622" s="37"/>
      <c r="C1622" s="2"/>
      <c r="D1622" s="108" t="str">
        <f t="shared" si="90"/>
        <v>a1613</v>
      </c>
      <c r="E1622" s="48"/>
      <c r="F1622" s="2"/>
      <c r="G1622" s="2"/>
      <c r="H1622" s="108" t="str">
        <f t="shared" si="91"/>
        <v>c1613</v>
      </c>
      <c r="I1622" s="48"/>
      <c r="J1622" s="2"/>
      <c r="K1622" s="108" t="str">
        <f t="shared" si="89"/>
        <v>r1613</v>
      </c>
      <c r="L1622" s="48"/>
      <c r="M1622" s="2"/>
      <c r="N1622" s="108" t="str">
        <f t="shared" si="92"/>
        <v>p1613</v>
      </c>
      <c r="O1622" s="48"/>
      <c r="P1622" s="97"/>
    </row>
    <row r="1623" spans="1:16" ht="14">
      <c r="A1623" s="37"/>
      <c r="B1623" s="37"/>
      <c r="C1623" s="2"/>
      <c r="D1623" s="108" t="str">
        <f t="shared" si="90"/>
        <v>a1614</v>
      </c>
      <c r="E1623" s="48"/>
      <c r="F1623" s="2"/>
      <c r="G1623" s="2"/>
      <c r="H1623" s="108" t="str">
        <f t="shared" si="91"/>
        <v>c1614</v>
      </c>
      <c r="I1623" s="48"/>
      <c r="J1623" s="2"/>
      <c r="K1623" s="108" t="str">
        <f t="shared" si="89"/>
        <v>r1614</v>
      </c>
      <c r="L1623" s="48"/>
      <c r="M1623" s="2"/>
      <c r="N1623" s="108" t="str">
        <f t="shared" si="92"/>
        <v>p1614</v>
      </c>
      <c r="O1623" s="48"/>
      <c r="P1623" s="97"/>
    </row>
    <row r="1624" spans="1:16" ht="14">
      <c r="A1624" s="37"/>
      <c r="B1624" s="37"/>
      <c r="C1624" s="2"/>
      <c r="D1624" s="108" t="str">
        <f t="shared" si="90"/>
        <v>a1615</v>
      </c>
      <c r="E1624" s="48"/>
      <c r="F1624" s="2"/>
      <c r="G1624" s="2"/>
      <c r="H1624" s="108" t="str">
        <f t="shared" si="91"/>
        <v>c1615</v>
      </c>
      <c r="I1624" s="48"/>
      <c r="J1624" s="2"/>
      <c r="K1624" s="108" t="str">
        <f t="shared" si="89"/>
        <v>r1615</v>
      </c>
      <c r="L1624" s="48"/>
      <c r="M1624" s="2"/>
      <c r="N1624" s="108" t="str">
        <f t="shared" si="92"/>
        <v>p1615</v>
      </c>
      <c r="O1624" s="48"/>
      <c r="P1624" s="97"/>
    </row>
    <row r="1625" spans="1:16" ht="14">
      <c r="A1625" s="37"/>
      <c r="B1625" s="37"/>
      <c r="C1625" s="2"/>
      <c r="D1625" s="108" t="str">
        <f t="shared" si="90"/>
        <v>a1616</v>
      </c>
      <c r="E1625" s="48"/>
      <c r="F1625" s="2"/>
      <c r="G1625" s="2"/>
      <c r="H1625" s="108" t="str">
        <f t="shared" si="91"/>
        <v>c1616</v>
      </c>
      <c r="I1625" s="48"/>
      <c r="J1625" s="2"/>
      <c r="K1625" s="108" t="str">
        <f t="shared" si="89"/>
        <v>r1616</v>
      </c>
      <c r="L1625" s="48"/>
      <c r="M1625" s="2"/>
      <c r="N1625" s="108" t="str">
        <f t="shared" si="92"/>
        <v>p1616</v>
      </c>
      <c r="O1625" s="48"/>
      <c r="P1625" s="97"/>
    </row>
    <row r="1626" spans="1:16" ht="14">
      <c r="A1626" s="37"/>
      <c r="B1626" s="37"/>
      <c r="C1626" s="2"/>
      <c r="D1626" s="108" t="str">
        <f t="shared" si="90"/>
        <v>a1617</v>
      </c>
      <c r="E1626" s="48"/>
      <c r="F1626" s="2"/>
      <c r="G1626" s="2"/>
      <c r="H1626" s="108" t="str">
        <f t="shared" si="91"/>
        <v>c1617</v>
      </c>
      <c r="I1626" s="48"/>
      <c r="J1626" s="2"/>
      <c r="K1626" s="108" t="str">
        <f t="shared" si="89"/>
        <v>r1617</v>
      </c>
      <c r="L1626" s="48"/>
      <c r="M1626" s="2"/>
      <c r="N1626" s="108" t="str">
        <f t="shared" si="92"/>
        <v>p1617</v>
      </c>
      <c r="O1626" s="48"/>
      <c r="P1626" s="97"/>
    </row>
    <row r="1627" spans="1:16" ht="14">
      <c r="A1627" s="37"/>
      <c r="B1627" s="37"/>
      <c r="C1627" s="2"/>
      <c r="D1627" s="108" t="str">
        <f t="shared" si="90"/>
        <v>a1618</v>
      </c>
      <c r="E1627" s="48"/>
      <c r="F1627" s="2"/>
      <c r="G1627" s="2"/>
      <c r="H1627" s="108" t="str">
        <f t="shared" si="91"/>
        <v>c1618</v>
      </c>
      <c r="I1627" s="48"/>
      <c r="J1627" s="2"/>
      <c r="K1627" s="108" t="str">
        <f t="shared" si="89"/>
        <v>r1618</v>
      </c>
      <c r="L1627" s="48"/>
      <c r="M1627" s="2"/>
      <c r="N1627" s="108" t="str">
        <f t="shared" si="92"/>
        <v>p1618</v>
      </c>
      <c r="O1627" s="48"/>
      <c r="P1627" s="97"/>
    </row>
    <row r="1628" spans="1:16" ht="14">
      <c r="A1628" s="37"/>
      <c r="B1628" s="37"/>
      <c r="C1628" s="2"/>
      <c r="D1628" s="108" t="str">
        <f t="shared" si="90"/>
        <v>a1619</v>
      </c>
      <c r="E1628" s="48"/>
      <c r="F1628" s="2"/>
      <c r="G1628" s="2"/>
      <c r="H1628" s="108" t="str">
        <f t="shared" si="91"/>
        <v>c1619</v>
      </c>
      <c r="I1628" s="48"/>
      <c r="J1628" s="2"/>
      <c r="K1628" s="108" t="str">
        <f t="shared" si="89"/>
        <v>r1619</v>
      </c>
      <c r="L1628" s="48"/>
      <c r="M1628" s="2"/>
      <c r="N1628" s="108" t="str">
        <f t="shared" si="92"/>
        <v>p1619</v>
      </c>
      <c r="O1628" s="48"/>
      <c r="P1628" s="97"/>
    </row>
    <row r="1629" spans="1:16" ht="14">
      <c r="A1629" s="37"/>
      <c r="B1629" s="37"/>
      <c r="C1629" s="2"/>
      <c r="D1629" s="108" t="str">
        <f t="shared" si="90"/>
        <v>a1620</v>
      </c>
      <c r="E1629" s="48"/>
      <c r="F1629" s="2"/>
      <c r="G1629" s="2"/>
      <c r="H1629" s="108" t="str">
        <f t="shared" si="91"/>
        <v>c1620</v>
      </c>
      <c r="I1629" s="48"/>
      <c r="J1629" s="2"/>
      <c r="K1629" s="108" t="str">
        <f t="shared" si="89"/>
        <v>r1620</v>
      </c>
      <c r="L1629" s="48"/>
      <c r="M1629" s="2"/>
      <c r="N1629" s="108" t="str">
        <f t="shared" si="92"/>
        <v>p1620</v>
      </c>
      <c r="O1629" s="48"/>
      <c r="P1629" s="97"/>
    </row>
    <row r="1630" spans="1:16" ht="14">
      <c r="A1630" s="37"/>
      <c r="B1630" s="37"/>
      <c r="C1630" s="2"/>
      <c r="D1630" s="108" t="str">
        <f t="shared" si="90"/>
        <v>a1621</v>
      </c>
      <c r="E1630" s="48"/>
      <c r="F1630" s="2"/>
      <c r="G1630" s="2"/>
      <c r="H1630" s="108" t="str">
        <f t="shared" si="91"/>
        <v>c1621</v>
      </c>
      <c r="I1630" s="48"/>
      <c r="J1630" s="2"/>
      <c r="K1630" s="108" t="str">
        <f t="shared" si="89"/>
        <v>r1621</v>
      </c>
      <c r="L1630" s="48"/>
      <c r="M1630" s="2"/>
      <c r="N1630" s="108" t="str">
        <f t="shared" si="92"/>
        <v>p1621</v>
      </c>
      <c r="O1630" s="48"/>
      <c r="P1630" s="97"/>
    </row>
    <row r="1631" spans="1:16" ht="14">
      <c r="A1631" s="37"/>
      <c r="B1631" s="37"/>
      <c r="C1631" s="2"/>
      <c r="D1631" s="108" t="str">
        <f t="shared" si="90"/>
        <v>a1622</v>
      </c>
      <c r="E1631" s="48"/>
      <c r="F1631" s="2"/>
      <c r="G1631" s="2"/>
      <c r="H1631" s="108" t="str">
        <f t="shared" si="91"/>
        <v>c1622</v>
      </c>
      <c r="I1631" s="48"/>
      <c r="J1631" s="2"/>
      <c r="K1631" s="108" t="str">
        <f t="shared" si="89"/>
        <v>r1622</v>
      </c>
      <c r="L1631" s="48"/>
      <c r="M1631" s="2"/>
      <c r="N1631" s="108" t="str">
        <f t="shared" si="92"/>
        <v>p1622</v>
      </c>
      <c r="O1631" s="48"/>
      <c r="P1631" s="97"/>
    </row>
    <row r="1632" spans="1:16" ht="14">
      <c r="A1632" s="37"/>
      <c r="B1632" s="37"/>
      <c r="C1632" s="2"/>
      <c r="D1632" s="108" t="str">
        <f t="shared" si="90"/>
        <v>a1623</v>
      </c>
      <c r="E1632" s="48"/>
      <c r="F1632" s="2"/>
      <c r="G1632" s="2"/>
      <c r="H1632" s="108" t="str">
        <f t="shared" si="91"/>
        <v>c1623</v>
      </c>
      <c r="I1632" s="48"/>
      <c r="J1632" s="2"/>
      <c r="K1632" s="108" t="str">
        <f t="shared" si="89"/>
        <v>r1623</v>
      </c>
      <c r="L1632" s="48"/>
      <c r="M1632" s="2"/>
      <c r="N1632" s="108" t="str">
        <f t="shared" si="92"/>
        <v>p1623</v>
      </c>
      <c r="O1632" s="48"/>
      <c r="P1632" s="97"/>
    </row>
    <row r="1633" spans="1:16" ht="14">
      <c r="A1633" s="37"/>
      <c r="B1633" s="37"/>
      <c r="C1633" s="2"/>
      <c r="D1633" s="108" t="str">
        <f t="shared" si="90"/>
        <v>a1624</v>
      </c>
      <c r="E1633" s="48"/>
      <c r="F1633" s="2"/>
      <c r="G1633" s="2"/>
      <c r="H1633" s="108" t="str">
        <f t="shared" si="91"/>
        <v>c1624</v>
      </c>
      <c r="I1633" s="48"/>
      <c r="J1633" s="2"/>
      <c r="K1633" s="108" t="str">
        <f t="shared" si="89"/>
        <v>r1624</v>
      </c>
      <c r="L1633" s="48"/>
      <c r="M1633" s="2"/>
      <c r="N1633" s="108" t="str">
        <f t="shared" si="92"/>
        <v>p1624</v>
      </c>
      <c r="O1633" s="48"/>
      <c r="P1633" s="97"/>
    </row>
    <row r="1634" spans="1:16" ht="14">
      <c r="A1634" s="37"/>
      <c r="B1634" s="37"/>
      <c r="C1634" s="2"/>
      <c r="D1634" s="108" t="str">
        <f t="shared" si="90"/>
        <v>a1625</v>
      </c>
      <c r="E1634" s="48"/>
      <c r="F1634" s="2"/>
      <c r="G1634" s="2"/>
      <c r="H1634" s="108" t="str">
        <f t="shared" si="91"/>
        <v>c1625</v>
      </c>
      <c r="I1634" s="48"/>
      <c r="J1634" s="2"/>
      <c r="K1634" s="108" t="str">
        <f t="shared" si="89"/>
        <v>r1625</v>
      </c>
      <c r="L1634" s="48"/>
      <c r="M1634" s="2"/>
      <c r="N1634" s="108" t="str">
        <f t="shared" si="92"/>
        <v>p1625</v>
      </c>
      <c r="O1634" s="48"/>
      <c r="P1634" s="97"/>
    </row>
    <row r="1635" spans="1:16" ht="14">
      <c r="A1635" s="37"/>
      <c r="B1635" s="37"/>
      <c r="C1635" s="2"/>
      <c r="D1635" s="108" t="str">
        <f t="shared" si="90"/>
        <v>a1626</v>
      </c>
      <c r="E1635" s="48"/>
      <c r="F1635" s="2"/>
      <c r="G1635" s="2"/>
      <c r="H1635" s="108" t="str">
        <f t="shared" si="91"/>
        <v>c1626</v>
      </c>
      <c r="I1635" s="48"/>
      <c r="J1635" s="2"/>
      <c r="K1635" s="108" t="str">
        <f t="shared" si="89"/>
        <v>r1626</v>
      </c>
      <c r="L1635" s="48"/>
      <c r="M1635" s="2"/>
      <c r="N1635" s="108" t="str">
        <f t="shared" si="92"/>
        <v>p1626</v>
      </c>
      <c r="O1635" s="48"/>
      <c r="P1635" s="97"/>
    </row>
    <row r="1636" spans="1:16" ht="14">
      <c r="A1636" s="37"/>
      <c r="B1636" s="37"/>
      <c r="C1636" s="2"/>
      <c r="D1636" s="108" t="str">
        <f t="shared" si="90"/>
        <v>a1627</v>
      </c>
      <c r="E1636" s="48"/>
      <c r="F1636" s="2"/>
      <c r="G1636" s="2"/>
      <c r="H1636" s="108" t="str">
        <f t="shared" si="91"/>
        <v>c1627</v>
      </c>
      <c r="I1636" s="48"/>
      <c r="J1636" s="2"/>
      <c r="K1636" s="108" t="str">
        <f t="shared" si="89"/>
        <v>r1627</v>
      </c>
      <c r="L1636" s="48"/>
      <c r="M1636" s="2"/>
      <c r="N1636" s="108" t="str">
        <f t="shared" si="92"/>
        <v>p1627</v>
      </c>
      <c r="O1636" s="48"/>
      <c r="P1636" s="97"/>
    </row>
    <row r="1637" spans="1:16" ht="14">
      <c r="A1637" s="37"/>
      <c r="B1637" s="37"/>
      <c r="C1637" s="2"/>
      <c r="D1637" s="108" t="str">
        <f t="shared" si="90"/>
        <v>a1628</v>
      </c>
      <c r="E1637" s="48"/>
      <c r="F1637" s="2"/>
      <c r="G1637" s="2"/>
      <c r="H1637" s="108" t="str">
        <f t="shared" si="91"/>
        <v>c1628</v>
      </c>
      <c r="I1637" s="48"/>
      <c r="J1637" s="2"/>
      <c r="K1637" s="108" t="str">
        <f t="shared" si="89"/>
        <v>r1628</v>
      </c>
      <c r="L1637" s="48"/>
      <c r="M1637" s="2"/>
      <c r="N1637" s="108" t="str">
        <f t="shared" si="92"/>
        <v>p1628</v>
      </c>
      <c r="O1637" s="48"/>
      <c r="P1637" s="97"/>
    </row>
    <row r="1638" spans="1:16" ht="14">
      <c r="A1638" s="37"/>
      <c r="B1638" s="37"/>
      <c r="C1638" s="2"/>
      <c r="D1638" s="108" t="str">
        <f t="shared" si="90"/>
        <v>a1629</v>
      </c>
      <c r="E1638" s="48"/>
      <c r="F1638" s="2"/>
      <c r="G1638" s="2"/>
      <c r="H1638" s="108" t="str">
        <f t="shared" si="91"/>
        <v>c1629</v>
      </c>
      <c r="I1638" s="48"/>
      <c r="J1638" s="2"/>
      <c r="K1638" s="108" t="str">
        <f t="shared" si="89"/>
        <v>r1629</v>
      </c>
      <c r="L1638" s="48"/>
      <c r="M1638" s="2"/>
      <c r="N1638" s="108" t="str">
        <f t="shared" si="92"/>
        <v>p1629</v>
      </c>
      <c r="O1638" s="48"/>
      <c r="P1638" s="97"/>
    </row>
    <row r="1639" spans="1:16" ht="14">
      <c r="A1639" s="37"/>
      <c r="B1639" s="37"/>
      <c r="C1639" s="2"/>
      <c r="D1639" s="108" t="str">
        <f t="shared" si="90"/>
        <v>a1630</v>
      </c>
      <c r="E1639" s="48"/>
      <c r="F1639" s="2"/>
      <c r="G1639" s="2"/>
      <c r="H1639" s="108" t="str">
        <f t="shared" si="91"/>
        <v>c1630</v>
      </c>
      <c r="I1639" s="48"/>
      <c r="J1639" s="2"/>
      <c r="K1639" s="108" t="str">
        <f t="shared" si="89"/>
        <v>r1630</v>
      </c>
      <c r="L1639" s="48"/>
      <c r="M1639" s="2"/>
      <c r="N1639" s="108" t="str">
        <f t="shared" si="92"/>
        <v>p1630</v>
      </c>
      <c r="O1639" s="48"/>
      <c r="P1639" s="97"/>
    </row>
    <row r="1640" spans="1:16" ht="14">
      <c r="A1640" s="37"/>
      <c r="B1640" s="37"/>
      <c r="C1640" s="2"/>
      <c r="D1640" s="108" t="str">
        <f t="shared" si="90"/>
        <v>a1631</v>
      </c>
      <c r="E1640" s="48"/>
      <c r="F1640" s="2"/>
      <c r="G1640" s="2"/>
      <c r="H1640" s="108" t="str">
        <f t="shared" si="91"/>
        <v>c1631</v>
      </c>
      <c r="I1640" s="48"/>
      <c r="J1640" s="2"/>
      <c r="K1640" s="108" t="str">
        <f t="shared" si="89"/>
        <v>r1631</v>
      </c>
      <c r="L1640" s="48"/>
      <c r="M1640" s="2"/>
      <c r="N1640" s="108" t="str">
        <f t="shared" si="92"/>
        <v>p1631</v>
      </c>
      <c r="O1640" s="48"/>
      <c r="P1640" s="97"/>
    </row>
    <row r="1641" spans="1:16" ht="14">
      <c r="A1641" s="37"/>
      <c r="B1641" s="37"/>
      <c r="C1641" s="2"/>
      <c r="D1641" s="108" t="str">
        <f t="shared" si="90"/>
        <v>a1632</v>
      </c>
      <c r="E1641" s="48"/>
      <c r="F1641" s="2"/>
      <c r="G1641" s="2"/>
      <c r="H1641" s="108" t="str">
        <f t="shared" si="91"/>
        <v>c1632</v>
      </c>
      <c r="I1641" s="48"/>
      <c r="J1641" s="2"/>
      <c r="K1641" s="108" t="str">
        <f t="shared" si="89"/>
        <v>r1632</v>
      </c>
      <c r="L1641" s="48"/>
      <c r="M1641" s="2"/>
      <c r="N1641" s="108" t="str">
        <f t="shared" si="92"/>
        <v>p1632</v>
      </c>
      <c r="O1641" s="48"/>
      <c r="P1641" s="97"/>
    </row>
    <row r="1642" spans="1:16" ht="14">
      <c r="A1642" s="37"/>
      <c r="B1642" s="37"/>
      <c r="C1642" s="2"/>
      <c r="D1642" s="108" t="str">
        <f t="shared" si="90"/>
        <v>a1633</v>
      </c>
      <c r="E1642" s="48"/>
      <c r="F1642" s="2"/>
      <c r="G1642" s="2"/>
      <c r="H1642" s="108" t="str">
        <f t="shared" si="91"/>
        <v>c1633</v>
      </c>
      <c r="I1642" s="48"/>
      <c r="J1642" s="2"/>
      <c r="K1642" s="108" t="str">
        <f t="shared" si="89"/>
        <v>r1633</v>
      </c>
      <c r="L1642" s="48"/>
      <c r="M1642" s="2"/>
      <c r="N1642" s="108" t="str">
        <f t="shared" si="92"/>
        <v>p1633</v>
      </c>
      <c r="O1642" s="48"/>
      <c r="P1642" s="97"/>
    </row>
    <row r="1643" spans="1:16" ht="14">
      <c r="A1643" s="37"/>
      <c r="B1643" s="37"/>
      <c r="C1643" s="2"/>
      <c r="D1643" s="108" t="str">
        <f t="shared" si="90"/>
        <v>a1634</v>
      </c>
      <c r="E1643" s="48"/>
      <c r="F1643" s="2"/>
      <c r="G1643" s="2"/>
      <c r="H1643" s="108" t="str">
        <f t="shared" si="91"/>
        <v>c1634</v>
      </c>
      <c r="I1643" s="48"/>
      <c r="J1643" s="2"/>
      <c r="K1643" s="108" t="str">
        <f t="shared" si="89"/>
        <v>r1634</v>
      </c>
      <c r="L1643" s="48"/>
      <c r="M1643" s="2"/>
      <c r="N1643" s="108" t="str">
        <f t="shared" si="92"/>
        <v>p1634</v>
      </c>
      <c r="O1643" s="48"/>
      <c r="P1643" s="97"/>
    </row>
    <row r="1644" spans="1:16" ht="14">
      <c r="A1644" s="37"/>
      <c r="B1644" s="37"/>
      <c r="C1644" s="2"/>
      <c r="D1644" s="108" t="str">
        <f t="shared" si="90"/>
        <v>a1635</v>
      </c>
      <c r="E1644" s="48"/>
      <c r="F1644" s="2"/>
      <c r="G1644" s="2"/>
      <c r="H1644" s="108" t="str">
        <f t="shared" si="91"/>
        <v>c1635</v>
      </c>
      <c r="I1644" s="48"/>
      <c r="J1644" s="2"/>
      <c r="K1644" s="108" t="str">
        <f t="shared" si="89"/>
        <v>r1635</v>
      </c>
      <c r="L1644" s="48"/>
      <c r="M1644" s="2"/>
      <c r="N1644" s="108" t="str">
        <f t="shared" si="92"/>
        <v>p1635</v>
      </c>
      <c r="O1644" s="48"/>
      <c r="P1644" s="97"/>
    </row>
    <row r="1645" spans="1:16" ht="14">
      <c r="A1645" s="37"/>
      <c r="B1645" s="37"/>
      <c r="C1645" s="2"/>
      <c r="D1645" s="108" t="str">
        <f t="shared" si="90"/>
        <v>a1636</v>
      </c>
      <c r="E1645" s="48"/>
      <c r="F1645" s="2"/>
      <c r="G1645" s="2"/>
      <c r="H1645" s="108" t="str">
        <f t="shared" si="91"/>
        <v>c1636</v>
      </c>
      <c r="I1645" s="48"/>
      <c r="J1645" s="2"/>
      <c r="K1645" s="108" t="str">
        <f t="shared" si="89"/>
        <v>r1636</v>
      </c>
      <c r="L1645" s="48"/>
      <c r="M1645" s="2"/>
      <c r="N1645" s="108" t="str">
        <f t="shared" si="92"/>
        <v>p1636</v>
      </c>
      <c r="O1645" s="48"/>
      <c r="P1645" s="97"/>
    </row>
    <row r="1646" spans="1:16" ht="14">
      <c r="A1646" s="37"/>
      <c r="B1646" s="37"/>
      <c r="C1646" s="2"/>
      <c r="D1646" s="108" t="str">
        <f t="shared" si="90"/>
        <v>a1637</v>
      </c>
      <c r="E1646" s="48"/>
      <c r="F1646" s="2"/>
      <c r="G1646" s="2"/>
      <c r="H1646" s="108" t="str">
        <f t="shared" si="91"/>
        <v>c1637</v>
      </c>
      <c r="I1646" s="48"/>
      <c r="J1646" s="2"/>
      <c r="K1646" s="108" t="str">
        <f t="shared" si="89"/>
        <v>r1637</v>
      </c>
      <c r="L1646" s="48"/>
      <c r="M1646" s="2"/>
      <c r="N1646" s="108" t="str">
        <f t="shared" si="92"/>
        <v>p1637</v>
      </c>
      <c r="O1646" s="48"/>
      <c r="P1646" s="97"/>
    </row>
    <row r="1647" spans="1:16" ht="14">
      <c r="A1647" s="37"/>
      <c r="B1647" s="37"/>
      <c r="C1647" s="2"/>
      <c r="D1647" s="108" t="str">
        <f t="shared" si="90"/>
        <v>a1638</v>
      </c>
      <c r="E1647" s="48"/>
      <c r="F1647" s="2"/>
      <c r="G1647" s="2"/>
      <c r="H1647" s="108" t="str">
        <f t="shared" si="91"/>
        <v>c1638</v>
      </c>
      <c r="I1647" s="48"/>
      <c r="J1647" s="2"/>
      <c r="K1647" s="108" t="str">
        <f t="shared" si="89"/>
        <v>r1638</v>
      </c>
      <c r="L1647" s="48"/>
      <c r="M1647" s="2"/>
      <c r="N1647" s="108" t="str">
        <f t="shared" si="92"/>
        <v>p1638</v>
      </c>
      <c r="O1647" s="48"/>
      <c r="P1647" s="97"/>
    </row>
    <row r="1648" spans="1:16" ht="14">
      <c r="A1648" s="37"/>
      <c r="B1648" s="37"/>
      <c r="C1648" s="2"/>
      <c r="D1648" s="108" t="str">
        <f t="shared" si="90"/>
        <v>a1639</v>
      </c>
      <c r="E1648" s="48"/>
      <c r="F1648" s="2"/>
      <c r="G1648" s="2"/>
      <c r="H1648" s="108" t="str">
        <f t="shared" si="91"/>
        <v>c1639</v>
      </c>
      <c r="I1648" s="48"/>
      <c r="J1648" s="2"/>
      <c r="K1648" s="108" t="str">
        <f t="shared" si="89"/>
        <v>r1639</v>
      </c>
      <c r="L1648" s="48"/>
      <c r="M1648" s="2"/>
      <c r="N1648" s="108" t="str">
        <f t="shared" si="92"/>
        <v>p1639</v>
      </c>
      <c r="O1648" s="48"/>
      <c r="P1648" s="97"/>
    </row>
    <row r="1649" spans="1:16" ht="14">
      <c r="A1649" s="37"/>
      <c r="B1649" s="37"/>
      <c r="C1649" s="2"/>
      <c r="D1649" s="108" t="str">
        <f t="shared" si="90"/>
        <v>a1640</v>
      </c>
      <c r="E1649" s="48"/>
      <c r="F1649" s="2"/>
      <c r="G1649" s="2"/>
      <c r="H1649" s="108" t="str">
        <f t="shared" si="91"/>
        <v>c1640</v>
      </c>
      <c r="I1649" s="48"/>
      <c r="J1649" s="2"/>
      <c r="K1649" s="108" t="str">
        <f t="shared" si="89"/>
        <v>r1640</v>
      </c>
      <c r="L1649" s="48"/>
      <c r="M1649" s="2"/>
      <c r="N1649" s="108" t="str">
        <f t="shared" si="92"/>
        <v>p1640</v>
      </c>
      <c r="O1649" s="48"/>
      <c r="P1649" s="97"/>
    </row>
    <row r="1650" spans="1:16" ht="14">
      <c r="A1650" s="37"/>
      <c r="B1650" s="37"/>
      <c r="C1650" s="2"/>
      <c r="D1650" s="108" t="str">
        <f t="shared" si="90"/>
        <v>a1641</v>
      </c>
      <c r="E1650" s="48"/>
      <c r="F1650" s="2"/>
      <c r="G1650" s="2"/>
      <c r="H1650" s="108" t="str">
        <f t="shared" si="91"/>
        <v>c1641</v>
      </c>
      <c r="I1650" s="48"/>
      <c r="J1650" s="2"/>
      <c r="K1650" s="108" t="str">
        <f t="shared" si="89"/>
        <v>r1641</v>
      </c>
      <c r="L1650" s="48"/>
      <c r="M1650" s="2"/>
      <c r="N1650" s="108" t="str">
        <f t="shared" si="92"/>
        <v>p1641</v>
      </c>
      <c r="O1650" s="48"/>
      <c r="P1650" s="97"/>
    </row>
    <row r="1651" spans="1:16" ht="14">
      <c r="A1651" s="37"/>
      <c r="B1651" s="37"/>
      <c r="C1651" s="2"/>
      <c r="D1651" s="108" t="str">
        <f t="shared" si="90"/>
        <v>a1642</v>
      </c>
      <c r="E1651" s="48"/>
      <c r="F1651" s="2"/>
      <c r="G1651" s="2"/>
      <c r="H1651" s="108" t="str">
        <f t="shared" si="91"/>
        <v>c1642</v>
      </c>
      <c r="I1651" s="48"/>
      <c r="J1651" s="2"/>
      <c r="K1651" s="108" t="str">
        <f t="shared" si="89"/>
        <v>r1642</v>
      </c>
      <c r="L1651" s="48"/>
      <c r="M1651" s="2"/>
      <c r="N1651" s="108" t="str">
        <f t="shared" si="92"/>
        <v>p1642</v>
      </c>
      <c r="O1651" s="48"/>
      <c r="P1651" s="97"/>
    </row>
    <row r="1652" spans="1:16" ht="14">
      <c r="A1652" s="37"/>
      <c r="B1652" s="37"/>
      <c r="C1652" s="2"/>
      <c r="D1652" s="108" t="str">
        <f t="shared" si="90"/>
        <v>a1643</v>
      </c>
      <c r="E1652" s="48"/>
      <c r="F1652" s="2"/>
      <c r="G1652" s="2"/>
      <c r="H1652" s="108" t="str">
        <f t="shared" si="91"/>
        <v>c1643</v>
      </c>
      <c r="I1652" s="48"/>
      <c r="J1652" s="2"/>
      <c r="K1652" s="108" t="str">
        <f t="shared" si="89"/>
        <v>r1643</v>
      </c>
      <c r="L1652" s="48"/>
      <c r="M1652" s="2"/>
      <c r="N1652" s="108" t="str">
        <f t="shared" si="92"/>
        <v>p1643</v>
      </c>
      <c r="O1652" s="48"/>
      <c r="P1652" s="97"/>
    </row>
    <row r="1653" spans="1:16" ht="14">
      <c r="A1653" s="37"/>
      <c r="B1653" s="37"/>
      <c r="C1653" s="2"/>
      <c r="D1653" s="108" t="str">
        <f t="shared" si="90"/>
        <v>a1644</v>
      </c>
      <c r="E1653" s="48"/>
      <c r="F1653" s="2"/>
      <c r="G1653" s="2"/>
      <c r="H1653" s="108" t="str">
        <f t="shared" si="91"/>
        <v>c1644</v>
      </c>
      <c r="I1653" s="48"/>
      <c r="J1653" s="2"/>
      <c r="K1653" s="108" t="str">
        <f t="shared" si="89"/>
        <v>r1644</v>
      </c>
      <c r="L1653" s="48"/>
      <c r="M1653" s="2"/>
      <c r="N1653" s="108" t="str">
        <f t="shared" si="92"/>
        <v>p1644</v>
      </c>
      <c r="O1653" s="48"/>
      <c r="P1653" s="97"/>
    </row>
    <row r="1654" spans="1:16" ht="14">
      <c r="A1654" s="37"/>
      <c r="B1654" s="37"/>
      <c r="C1654" s="2"/>
      <c r="D1654" s="108" t="str">
        <f t="shared" si="90"/>
        <v>a1645</v>
      </c>
      <c r="E1654" s="48"/>
      <c r="F1654" s="2"/>
      <c r="G1654" s="2"/>
      <c r="H1654" s="108" t="str">
        <f t="shared" si="91"/>
        <v>c1645</v>
      </c>
      <c r="I1654" s="48"/>
      <c r="J1654" s="2"/>
      <c r="K1654" s="108" t="str">
        <f t="shared" si="89"/>
        <v>r1645</v>
      </c>
      <c r="L1654" s="48"/>
      <c r="M1654" s="2"/>
      <c r="N1654" s="108" t="str">
        <f t="shared" si="92"/>
        <v>p1645</v>
      </c>
      <c r="O1654" s="48"/>
      <c r="P1654" s="97"/>
    </row>
    <row r="1655" spans="1:16" ht="14">
      <c r="A1655" s="37"/>
      <c r="B1655" s="37"/>
      <c r="C1655" s="2"/>
      <c r="D1655" s="108" t="str">
        <f t="shared" si="90"/>
        <v>a1646</v>
      </c>
      <c r="E1655" s="48"/>
      <c r="F1655" s="2"/>
      <c r="G1655" s="2"/>
      <c r="H1655" s="108" t="str">
        <f t="shared" si="91"/>
        <v>c1646</v>
      </c>
      <c r="I1655" s="48"/>
      <c r="J1655" s="2"/>
      <c r="K1655" s="108" t="str">
        <f t="shared" si="89"/>
        <v>r1646</v>
      </c>
      <c r="L1655" s="48"/>
      <c r="M1655" s="2"/>
      <c r="N1655" s="108" t="str">
        <f t="shared" si="92"/>
        <v>p1646</v>
      </c>
      <c r="O1655" s="48"/>
      <c r="P1655" s="97"/>
    </row>
    <row r="1656" spans="1:16" ht="14">
      <c r="A1656" s="37"/>
      <c r="B1656" s="37"/>
      <c r="C1656" s="2"/>
      <c r="D1656" s="108" t="str">
        <f t="shared" si="90"/>
        <v>a1647</v>
      </c>
      <c r="E1656" s="48"/>
      <c r="F1656" s="2"/>
      <c r="G1656" s="2"/>
      <c r="H1656" s="108" t="str">
        <f t="shared" si="91"/>
        <v>c1647</v>
      </c>
      <c r="I1656" s="48"/>
      <c r="J1656" s="2"/>
      <c r="K1656" s="108" t="str">
        <f t="shared" si="89"/>
        <v>r1647</v>
      </c>
      <c r="L1656" s="48"/>
      <c r="M1656" s="2"/>
      <c r="N1656" s="108" t="str">
        <f t="shared" si="92"/>
        <v>p1647</v>
      </c>
      <c r="O1656" s="48"/>
      <c r="P1656" s="97"/>
    </row>
    <row r="1657" spans="1:16" ht="14">
      <c r="A1657" s="37"/>
      <c r="B1657" s="37"/>
      <c r="C1657" s="2"/>
      <c r="D1657" s="108" t="str">
        <f t="shared" si="90"/>
        <v>a1648</v>
      </c>
      <c r="E1657" s="48"/>
      <c r="F1657" s="2"/>
      <c r="G1657" s="2"/>
      <c r="H1657" s="108" t="str">
        <f t="shared" si="91"/>
        <v>c1648</v>
      </c>
      <c r="I1657" s="48"/>
      <c r="J1657" s="2"/>
      <c r="K1657" s="108" t="str">
        <f t="shared" si="89"/>
        <v>r1648</v>
      </c>
      <c r="L1657" s="48"/>
      <c r="M1657" s="2"/>
      <c r="N1657" s="108" t="str">
        <f t="shared" si="92"/>
        <v>p1648</v>
      </c>
      <c r="O1657" s="48"/>
      <c r="P1657" s="97"/>
    </row>
    <row r="1658" spans="1:16" ht="14">
      <c r="A1658" s="37"/>
      <c r="B1658" s="37"/>
      <c r="C1658" s="2"/>
      <c r="D1658" s="108" t="str">
        <f t="shared" si="90"/>
        <v>a1649</v>
      </c>
      <c r="E1658" s="48"/>
      <c r="F1658" s="2"/>
      <c r="G1658" s="2"/>
      <c r="H1658" s="108" t="str">
        <f t="shared" si="91"/>
        <v>c1649</v>
      </c>
      <c r="I1658" s="48"/>
      <c r="J1658" s="2"/>
      <c r="K1658" s="108" t="str">
        <f t="shared" si="89"/>
        <v>r1649</v>
      </c>
      <c r="L1658" s="48"/>
      <c r="M1658" s="2"/>
      <c r="N1658" s="108" t="str">
        <f t="shared" si="92"/>
        <v>p1649</v>
      </c>
      <c r="O1658" s="48"/>
      <c r="P1658" s="97"/>
    </row>
    <row r="1659" spans="1:16" ht="14">
      <c r="A1659" s="37"/>
      <c r="B1659" s="37"/>
      <c r="C1659" s="2"/>
      <c r="D1659" s="108" t="str">
        <f t="shared" si="90"/>
        <v>a1650</v>
      </c>
      <c r="E1659" s="48"/>
      <c r="F1659" s="2"/>
      <c r="G1659" s="2"/>
      <c r="H1659" s="108" t="str">
        <f t="shared" si="91"/>
        <v>c1650</v>
      </c>
      <c r="I1659" s="48"/>
      <c r="J1659" s="2"/>
      <c r="K1659" s="108" t="str">
        <f t="shared" si="89"/>
        <v>r1650</v>
      </c>
      <c r="L1659" s="48"/>
      <c r="M1659" s="2"/>
      <c r="N1659" s="108" t="str">
        <f t="shared" si="92"/>
        <v>p1650</v>
      </c>
      <c r="O1659" s="48"/>
      <c r="P1659" s="97"/>
    </row>
    <row r="1660" spans="1:16" ht="14">
      <c r="A1660" s="37"/>
      <c r="B1660" s="37"/>
      <c r="C1660" s="2"/>
      <c r="D1660" s="108" t="str">
        <f t="shared" si="90"/>
        <v>a1651</v>
      </c>
      <c r="E1660" s="48"/>
      <c r="F1660" s="2"/>
      <c r="G1660" s="2"/>
      <c r="H1660" s="108" t="str">
        <f t="shared" si="91"/>
        <v>c1651</v>
      </c>
      <c r="I1660" s="48"/>
      <c r="J1660" s="2"/>
      <c r="K1660" s="108" t="str">
        <f t="shared" si="89"/>
        <v>r1651</v>
      </c>
      <c r="L1660" s="48"/>
      <c r="M1660" s="2"/>
      <c r="N1660" s="108" t="str">
        <f t="shared" si="92"/>
        <v>p1651</v>
      </c>
      <c r="O1660" s="48"/>
      <c r="P1660" s="97"/>
    </row>
    <row r="1661" spans="1:16" ht="14">
      <c r="A1661" s="37"/>
      <c r="B1661" s="37"/>
      <c r="C1661" s="2"/>
      <c r="D1661" s="108" t="str">
        <f t="shared" si="90"/>
        <v>a1652</v>
      </c>
      <c r="E1661" s="48"/>
      <c r="F1661" s="2"/>
      <c r="G1661" s="2"/>
      <c r="H1661" s="108" t="str">
        <f t="shared" si="91"/>
        <v>c1652</v>
      </c>
      <c r="I1661" s="48"/>
      <c r="J1661" s="2"/>
      <c r="K1661" s="108" t="str">
        <f t="shared" si="89"/>
        <v>r1652</v>
      </c>
      <c r="L1661" s="48"/>
      <c r="M1661" s="2"/>
      <c r="N1661" s="108" t="str">
        <f t="shared" si="92"/>
        <v>p1652</v>
      </c>
      <c r="O1661" s="48"/>
      <c r="P1661" s="97"/>
    </row>
    <row r="1662" spans="1:16" ht="14">
      <c r="A1662" s="37"/>
      <c r="B1662" s="37"/>
      <c r="C1662" s="2"/>
      <c r="D1662" s="108" t="str">
        <f t="shared" si="90"/>
        <v>a1653</v>
      </c>
      <c r="E1662" s="48"/>
      <c r="F1662" s="2"/>
      <c r="G1662" s="2"/>
      <c r="H1662" s="108" t="str">
        <f t="shared" si="91"/>
        <v>c1653</v>
      </c>
      <c r="I1662" s="48"/>
      <c r="J1662" s="2"/>
      <c r="K1662" s="108" t="str">
        <f t="shared" si="89"/>
        <v>r1653</v>
      </c>
      <c r="L1662" s="48"/>
      <c r="M1662" s="2"/>
      <c r="N1662" s="108" t="str">
        <f t="shared" si="92"/>
        <v>p1653</v>
      </c>
      <c r="O1662" s="48"/>
      <c r="P1662" s="97"/>
    </row>
    <row r="1663" spans="1:16" ht="14">
      <c r="A1663" s="37"/>
      <c r="B1663" s="37"/>
      <c r="C1663" s="2"/>
      <c r="D1663" s="108" t="str">
        <f t="shared" si="90"/>
        <v>a1654</v>
      </c>
      <c r="E1663" s="48"/>
      <c r="F1663" s="2"/>
      <c r="G1663" s="2"/>
      <c r="H1663" s="108" t="str">
        <f t="shared" si="91"/>
        <v>c1654</v>
      </c>
      <c r="I1663" s="48"/>
      <c r="J1663" s="2"/>
      <c r="K1663" s="108" t="str">
        <f t="shared" si="89"/>
        <v>r1654</v>
      </c>
      <c r="L1663" s="48"/>
      <c r="M1663" s="2"/>
      <c r="N1663" s="108" t="str">
        <f t="shared" si="92"/>
        <v>p1654</v>
      </c>
      <c r="O1663" s="48"/>
      <c r="P1663" s="97"/>
    </row>
    <row r="1664" spans="1:16" ht="14">
      <c r="A1664" s="37"/>
      <c r="B1664" s="37"/>
      <c r="C1664" s="2"/>
      <c r="D1664" s="108" t="str">
        <f t="shared" si="90"/>
        <v>a1655</v>
      </c>
      <c r="E1664" s="48"/>
      <c r="F1664" s="2"/>
      <c r="G1664" s="2"/>
      <c r="H1664" s="108" t="str">
        <f t="shared" si="91"/>
        <v>c1655</v>
      </c>
      <c r="I1664" s="48"/>
      <c r="J1664" s="2"/>
      <c r="K1664" s="108" t="str">
        <f t="shared" si="89"/>
        <v>r1655</v>
      </c>
      <c r="L1664" s="48"/>
      <c r="M1664" s="2"/>
      <c r="N1664" s="108" t="str">
        <f t="shared" si="92"/>
        <v>p1655</v>
      </c>
      <c r="O1664" s="48"/>
      <c r="P1664" s="97"/>
    </row>
    <row r="1665" spans="1:16" ht="14">
      <c r="A1665" s="37"/>
      <c r="B1665" s="37"/>
      <c r="C1665" s="2"/>
      <c r="D1665" s="108" t="str">
        <f t="shared" si="90"/>
        <v>a1656</v>
      </c>
      <c r="E1665" s="48"/>
      <c r="F1665" s="2"/>
      <c r="G1665" s="2"/>
      <c r="H1665" s="108" t="str">
        <f t="shared" si="91"/>
        <v>c1656</v>
      </c>
      <c r="I1665" s="48"/>
      <c r="J1665" s="2"/>
      <c r="K1665" s="108" t="str">
        <f t="shared" si="89"/>
        <v>r1656</v>
      </c>
      <c r="L1665" s="48"/>
      <c r="M1665" s="2"/>
      <c r="N1665" s="108" t="str">
        <f t="shared" si="92"/>
        <v>p1656</v>
      </c>
      <c r="O1665" s="48"/>
      <c r="P1665" s="97"/>
    </row>
    <row r="1666" spans="1:16" ht="14">
      <c r="A1666" s="37"/>
      <c r="B1666" s="37"/>
      <c r="C1666" s="2"/>
      <c r="D1666" s="108" t="str">
        <f t="shared" si="90"/>
        <v>a1657</v>
      </c>
      <c r="E1666" s="48"/>
      <c r="F1666" s="2"/>
      <c r="G1666" s="2"/>
      <c r="H1666" s="108" t="str">
        <f t="shared" si="91"/>
        <v>c1657</v>
      </c>
      <c r="I1666" s="48"/>
      <c r="J1666" s="2"/>
      <c r="K1666" s="108" t="str">
        <f t="shared" si="89"/>
        <v>r1657</v>
      </c>
      <c r="L1666" s="48"/>
      <c r="M1666" s="2"/>
      <c r="N1666" s="108" t="str">
        <f t="shared" si="92"/>
        <v>p1657</v>
      </c>
      <c r="O1666" s="48"/>
      <c r="P1666" s="97"/>
    </row>
    <row r="1667" spans="1:16" ht="14">
      <c r="A1667" s="37"/>
      <c r="B1667" s="37"/>
      <c r="C1667" s="2"/>
      <c r="D1667" s="108" t="str">
        <f t="shared" si="90"/>
        <v>a1658</v>
      </c>
      <c r="E1667" s="48"/>
      <c r="F1667" s="2"/>
      <c r="G1667" s="2"/>
      <c r="H1667" s="108" t="str">
        <f t="shared" si="91"/>
        <v>c1658</v>
      </c>
      <c r="I1667" s="48"/>
      <c r="J1667" s="2"/>
      <c r="K1667" s="108" t="str">
        <f t="shared" si="89"/>
        <v>r1658</v>
      </c>
      <c r="L1667" s="48"/>
      <c r="M1667" s="2"/>
      <c r="N1667" s="108" t="str">
        <f t="shared" si="92"/>
        <v>p1658</v>
      </c>
      <c r="O1667" s="48"/>
      <c r="P1667" s="97"/>
    </row>
    <row r="1668" spans="1:16" ht="14">
      <c r="A1668" s="37"/>
      <c r="B1668" s="37"/>
      <c r="C1668" s="2"/>
      <c r="D1668" s="108" t="str">
        <f t="shared" si="90"/>
        <v>a1659</v>
      </c>
      <c r="E1668" s="48"/>
      <c r="F1668" s="2"/>
      <c r="G1668" s="2"/>
      <c r="H1668" s="108" t="str">
        <f t="shared" si="91"/>
        <v>c1659</v>
      </c>
      <c r="I1668" s="48"/>
      <c r="J1668" s="2"/>
      <c r="K1668" s="108" t="str">
        <f t="shared" si="89"/>
        <v>r1659</v>
      </c>
      <c r="L1668" s="48"/>
      <c r="M1668" s="2"/>
      <c r="N1668" s="108" t="str">
        <f t="shared" si="92"/>
        <v>p1659</v>
      </c>
      <c r="O1668" s="48"/>
      <c r="P1668" s="97"/>
    </row>
    <row r="1669" spans="1:16" ht="14">
      <c r="A1669" s="37"/>
      <c r="B1669" s="37"/>
      <c r="C1669" s="2"/>
      <c r="D1669" s="108" t="str">
        <f t="shared" si="90"/>
        <v>a1660</v>
      </c>
      <c r="E1669" s="48"/>
      <c r="F1669" s="2"/>
      <c r="G1669" s="2"/>
      <c r="H1669" s="108" t="str">
        <f t="shared" si="91"/>
        <v>c1660</v>
      </c>
      <c r="I1669" s="48"/>
      <c r="J1669" s="2"/>
      <c r="K1669" s="108" t="str">
        <f t="shared" si="89"/>
        <v>r1660</v>
      </c>
      <c r="L1669" s="48"/>
      <c r="M1669" s="2"/>
      <c r="N1669" s="108" t="str">
        <f t="shared" si="92"/>
        <v>p1660</v>
      </c>
      <c r="O1669" s="48"/>
      <c r="P1669" s="97"/>
    </row>
    <row r="1670" spans="1:16" ht="14">
      <c r="A1670" s="37"/>
      <c r="B1670" s="37"/>
      <c r="C1670" s="2"/>
      <c r="D1670" s="108" t="str">
        <f t="shared" si="90"/>
        <v>a1661</v>
      </c>
      <c r="E1670" s="48"/>
      <c r="F1670" s="2"/>
      <c r="G1670" s="2"/>
      <c r="H1670" s="108" t="str">
        <f t="shared" si="91"/>
        <v>c1661</v>
      </c>
      <c r="I1670" s="48"/>
      <c r="J1670" s="2"/>
      <c r="K1670" s="108" t="str">
        <f t="shared" si="89"/>
        <v>r1661</v>
      </c>
      <c r="L1670" s="48"/>
      <c r="M1670" s="2"/>
      <c r="N1670" s="108" t="str">
        <f t="shared" si="92"/>
        <v>p1661</v>
      </c>
      <c r="O1670" s="48"/>
      <c r="P1670" s="97"/>
    </row>
    <row r="1671" spans="1:16" ht="14">
      <c r="A1671" s="37"/>
      <c r="B1671" s="37"/>
      <c r="C1671" s="2"/>
      <c r="D1671" s="108" t="str">
        <f t="shared" si="90"/>
        <v>a1662</v>
      </c>
      <c r="E1671" s="48"/>
      <c r="F1671" s="2"/>
      <c r="G1671" s="2"/>
      <c r="H1671" s="108" t="str">
        <f t="shared" si="91"/>
        <v>c1662</v>
      </c>
      <c r="I1671" s="48"/>
      <c r="J1671" s="2"/>
      <c r="K1671" s="108" t="str">
        <f t="shared" si="89"/>
        <v>r1662</v>
      </c>
      <c r="L1671" s="48"/>
      <c r="M1671" s="2"/>
      <c r="N1671" s="108" t="str">
        <f t="shared" si="92"/>
        <v>p1662</v>
      </c>
      <c r="O1671" s="48"/>
      <c r="P1671" s="97"/>
    </row>
    <row r="1672" spans="1:16" ht="14">
      <c r="A1672" s="37"/>
      <c r="B1672" s="37"/>
      <c r="C1672" s="2"/>
      <c r="D1672" s="108" t="str">
        <f t="shared" si="90"/>
        <v>a1663</v>
      </c>
      <c r="E1672" s="48"/>
      <c r="F1672" s="2"/>
      <c r="G1672" s="2"/>
      <c r="H1672" s="108" t="str">
        <f t="shared" si="91"/>
        <v>c1663</v>
      </c>
      <c r="I1672" s="48"/>
      <c r="J1672" s="2"/>
      <c r="K1672" s="108" t="str">
        <f t="shared" si="89"/>
        <v>r1663</v>
      </c>
      <c r="L1672" s="48"/>
      <c r="M1672" s="2"/>
      <c r="N1672" s="108" t="str">
        <f t="shared" si="92"/>
        <v>p1663</v>
      </c>
      <c r="O1672" s="48"/>
      <c r="P1672" s="97"/>
    </row>
    <row r="1673" spans="1:16" ht="14">
      <c r="A1673" s="37"/>
      <c r="B1673" s="37"/>
      <c r="C1673" s="2"/>
      <c r="D1673" s="108" t="str">
        <f t="shared" si="90"/>
        <v>a1664</v>
      </c>
      <c r="E1673" s="48"/>
      <c r="F1673" s="2"/>
      <c r="G1673" s="2"/>
      <c r="H1673" s="108" t="str">
        <f t="shared" si="91"/>
        <v>c1664</v>
      </c>
      <c r="I1673" s="48"/>
      <c r="J1673" s="2"/>
      <c r="K1673" s="108" t="str">
        <f t="shared" si="89"/>
        <v>r1664</v>
      </c>
      <c r="L1673" s="48"/>
      <c r="M1673" s="2"/>
      <c r="N1673" s="108" t="str">
        <f t="shared" si="92"/>
        <v>p1664</v>
      </c>
      <c r="O1673" s="48"/>
      <c r="P1673" s="97"/>
    </row>
    <row r="1674" spans="1:16" ht="14">
      <c r="A1674" s="37"/>
      <c r="B1674" s="37"/>
      <c r="C1674" s="2"/>
      <c r="D1674" s="108" t="str">
        <f t="shared" si="90"/>
        <v>a1665</v>
      </c>
      <c r="E1674" s="48"/>
      <c r="F1674" s="2"/>
      <c r="G1674" s="2"/>
      <c r="H1674" s="108" t="str">
        <f t="shared" si="91"/>
        <v>c1665</v>
      </c>
      <c r="I1674" s="48"/>
      <c r="J1674" s="2"/>
      <c r="K1674" s="108" t="str">
        <f t="shared" si="89"/>
        <v>r1665</v>
      </c>
      <c r="L1674" s="48"/>
      <c r="M1674" s="2"/>
      <c r="N1674" s="108" t="str">
        <f t="shared" si="92"/>
        <v>p1665</v>
      </c>
      <c r="O1674" s="48"/>
      <c r="P1674" s="97"/>
    </row>
    <row r="1675" spans="1:16" ht="14">
      <c r="A1675" s="37"/>
      <c r="B1675" s="37"/>
      <c r="C1675" s="2"/>
      <c r="D1675" s="108" t="str">
        <f t="shared" ref="D1675:D1738" si="93">"a"&amp;ROW()-9</f>
        <v>a1666</v>
      </c>
      <c r="E1675" s="48"/>
      <c r="F1675" s="2"/>
      <c r="G1675" s="2"/>
      <c r="H1675" s="108" t="str">
        <f t="shared" ref="H1675:H1738" si="94">"c"&amp;ROW()-9</f>
        <v>c1666</v>
      </c>
      <c r="I1675" s="48"/>
      <c r="J1675" s="2"/>
      <c r="K1675" s="108" t="str">
        <f t="shared" si="89"/>
        <v>r1666</v>
      </c>
      <c r="L1675" s="48"/>
      <c r="M1675" s="2"/>
      <c r="N1675" s="108" t="str">
        <f t="shared" ref="N1675:N1738" si="95">"p"&amp;ROW()-9</f>
        <v>p1666</v>
      </c>
      <c r="O1675" s="48"/>
      <c r="P1675" s="97"/>
    </row>
    <row r="1676" spans="1:16" ht="14">
      <c r="A1676" s="37"/>
      <c r="B1676" s="37"/>
      <c r="C1676" s="2"/>
      <c r="D1676" s="108" t="str">
        <f t="shared" si="93"/>
        <v>a1667</v>
      </c>
      <c r="E1676" s="48"/>
      <c r="F1676" s="2"/>
      <c r="G1676" s="2"/>
      <c r="H1676" s="108" t="str">
        <f t="shared" si="94"/>
        <v>c1667</v>
      </c>
      <c r="I1676" s="48"/>
      <c r="J1676" s="2"/>
      <c r="K1676" s="108" t="str">
        <f t="shared" si="89"/>
        <v>r1667</v>
      </c>
      <c r="L1676" s="48"/>
      <c r="M1676" s="2"/>
      <c r="N1676" s="108" t="str">
        <f t="shared" si="95"/>
        <v>p1667</v>
      </c>
      <c r="O1676" s="48"/>
      <c r="P1676" s="97"/>
    </row>
    <row r="1677" spans="1:16" ht="14">
      <c r="A1677" s="37"/>
      <c r="B1677" s="37"/>
      <c r="C1677" s="2"/>
      <c r="D1677" s="108" t="str">
        <f t="shared" si="93"/>
        <v>a1668</v>
      </c>
      <c r="E1677" s="48"/>
      <c r="F1677" s="2"/>
      <c r="G1677" s="2"/>
      <c r="H1677" s="108" t="str">
        <f t="shared" si="94"/>
        <v>c1668</v>
      </c>
      <c r="I1677" s="48"/>
      <c r="J1677" s="2"/>
      <c r="K1677" s="108" t="str">
        <f t="shared" si="89"/>
        <v>r1668</v>
      </c>
      <c r="L1677" s="48"/>
      <c r="M1677" s="2"/>
      <c r="N1677" s="108" t="str">
        <f t="shared" si="95"/>
        <v>p1668</v>
      </c>
      <c r="O1677" s="48"/>
      <c r="P1677" s="97"/>
    </row>
    <row r="1678" spans="1:16" ht="14">
      <c r="A1678" s="37"/>
      <c r="B1678" s="37"/>
      <c r="C1678" s="2"/>
      <c r="D1678" s="108" t="str">
        <f t="shared" si="93"/>
        <v>a1669</v>
      </c>
      <c r="E1678" s="48"/>
      <c r="F1678" s="2"/>
      <c r="G1678" s="2"/>
      <c r="H1678" s="108" t="str">
        <f t="shared" si="94"/>
        <v>c1669</v>
      </c>
      <c r="I1678" s="48"/>
      <c r="J1678" s="2"/>
      <c r="K1678" s="108" t="str">
        <f t="shared" si="89"/>
        <v>r1669</v>
      </c>
      <c r="L1678" s="48"/>
      <c r="M1678" s="2"/>
      <c r="N1678" s="108" t="str">
        <f t="shared" si="95"/>
        <v>p1669</v>
      </c>
      <c r="O1678" s="48"/>
      <c r="P1678" s="97"/>
    </row>
    <row r="1679" spans="1:16" ht="14">
      <c r="A1679" s="37"/>
      <c r="B1679" s="37"/>
      <c r="C1679" s="2"/>
      <c r="D1679" s="108" t="str">
        <f t="shared" si="93"/>
        <v>a1670</v>
      </c>
      <c r="E1679" s="48"/>
      <c r="F1679" s="2"/>
      <c r="G1679" s="2"/>
      <c r="H1679" s="108" t="str">
        <f t="shared" si="94"/>
        <v>c1670</v>
      </c>
      <c r="I1679" s="48"/>
      <c r="J1679" s="2"/>
      <c r="K1679" s="108" t="str">
        <f t="shared" si="89"/>
        <v>r1670</v>
      </c>
      <c r="L1679" s="48"/>
      <c r="M1679" s="2"/>
      <c r="N1679" s="108" t="str">
        <f t="shared" si="95"/>
        <v>p1670</v>
      </c>
      <c r="O1679" s="48"/>
      <c r="P1679" s="97"/>
    </row>
    <row r="1680" spans="1:16" ht="14">
      <c r="A1680" s="37"/>
      <c r="B1680" s="37"/>
      <c r="C1680" s="2"/>
      <c r="D1680" s="108" t="str">
        <f t="shared" si="93"/>
        <v>a1671</v>
      </c>
      <c r="E1680" s="48"/>
      <c r="F1680" s="2"/>
      <c r="G1680" s="2"/>
      <c r="H1680" s="108" t="str">
        <f t="shared" si="94"/>
        <v>c1671</v>
      </c>
      <c r="I1680" s="48"/>
      <c r="J1680" s="2"/>
      <c r="K1680" s="108" t="str">
        <f t="shared" si="89"/>
        <v>r1671</v>
      </c>
      <c r="L1680" s="48"/>
      <c r="M1680" s="2"/>
      <c r="N1680" s="108" t="str">
        <f t="shared" si="95"/>
        <v>p1671</v>
      </c>
      <c r="O1680" s="48"/>
      <c r="P1680" s="97"/>
    </row>
    <row r="1681" spans="1:16" ht="14">
      <c r="A1681" s="37"/>
      <c r="B1681" s="37"/>
      <c r="C1681" s="2"/>
      <c r="D1681" s="108" t="str">
        <f t="shared" si="93"/>
        <v>a1672</v>
      </c>
      <c r="E1681" s="48"/>
      <c r="F1681" s="2"/>
      <c r="G1681" s="2"/>
      <c r="H1681" s="108" t="str">
        <f t="shared" si="94"/>
        <v>c1672</v>
      </c>
      <c r="I1681" s="48"/>
      <c r="J1681" s="2"/>
      <c r="K1681" s="108" t="str">
        <f t="shared" si="89"/>
        <v>r1672</v>
      </c>
      <c r="L1681" s="48"/>
      <c r="M1681" s="2"/>
      <c r="N1681" s="108" t="str">
        <f t="shared" si="95"/>
        <v>p1672</v>
      </c>
      <c r="O1681" s="48"/>
      <c r="P1681" s="97"/>
    </row>
    <row r="1682" spans="1:16" ht="14">
      <c r="A1682" s="37"/>
      <c r="B1682" s="37"/>
      <c r="C1682" s="2"/>
      <c r="D1682" s="108" t="str">
        <f t="shared" si="93"/>
        <v>a1673</v>
      </c>
      <c r="E1682" s="48"/>
      <c r="F1682" s="2"/>
      <c r="G1682" s="2"/>
      <c r="H1682" s="108" t="str">
        <f t="shared" si="94"/>
        <v>c1673</v>
      </c>
      <c r="I1682" s="48"/>
      <c r="J1682" s="2"/>
      <c r="K1682" s="108" t="str">
        <f t="shared" si="89"/>
        <v>r1673</v>
      </c>
      <c r="L1682" s="48"/>
      <c r="M1682" s="2"/>
      <c r="N1682" s="108" t="str">
        <f t="shared" si="95"/>
        <v>p1673</v>
      </c>
      <c r="O1682" s="48"/>
      <c r="P1682" s="97"/>
    </row>
    <row r="1683" spans="1:16" ht="14">
      <c r="A1683" s="37"/>
      <c r="B1683" s="37"/>
      <c r="C1683" s="2"/>
      <c r="D1683" s="108" t="str">
        <f t="shared" si="93"/>
        <v>a1674</v>
      </c>
      <c r="E1683" s="48"/>
      <c r="F1683" s="2"/>
      <c r="G1683" s="2"/>
      <c r="H1683" s="108" t="str">
        <f t="shared" si="94"/>
        <v>c1674</v>
      </c>
      <c r="I1683" s="48"/>
      <c r="J1683" s="2"/>
      <c r="K1683" s="108" t="str">
        <f t="shared" si="89"/>
        <v>r1674</v>
      </c>
      <c r="L1683" s="48"/>
      <c r="M1683" s="2"/>
      <c r="N1683" s="108" t="str">
        <f t="shared" si="95"/>
        <v>p1674</v>
      </c>
      <c r="O1683" s="48"/>
      <c r="P1683" s="97"/>
    </row>
    <row r="1684" spans="1:16" ht="14">
      <c r="A1684" s="37"/>
      <c r="B1684" s="37"/>
      <c r="C1684" s="2"/>
      <c r="D1684" s="108" t="str">
        <f t="shared" si="93"/>
        <v>a1675</v>
      </c>
      <c r="E1684" s="48"/>
      <c r="F1684" s="2"/>
      <c r="G1684" s="2"/>
      <c r="H1684" s="108" t="str">
        <f t="shared" si="94"/>
        <v>c1675</v>
      </c>
      <c r="I1684" s="48"/>
      <c r="J1684" s="2"/>
      <c r="K1684" s="108" t="str">
        <f t="shared" si="89"/>
        <v>r1675</v>
      </c>
      <c r="L1684" s="48"/>
      <c r="M1684" s="2"/>
      <c r="N1684" s="108" t="str">
        <f t="shared" si="95"/>
        <v>p1675</v>
      </c>
      <c r="O1684" s="48"/>
      <c r="P1684" s="97"/>
    </row>
    <row r="1685" spans="1:16" ht="14">
      <c r="A1685" s="37"/>
      <c r="B1685" s="37"/>
      <c r="C1685" s="2"/>
      <c r="D1685" s="108" t="str">
        <f t="shared" si="93"/>
        <v>a1676</v>
      </c>
      <c r="E1685" s="48"/>
      <c r="F1685" s="2"/>
      <c r="G1685" s="2"/>
      <c r="H1685" s="108" t="str">
        <f t="shared" si="94"/>
        <v>c1676</v>
      </c>
      <c r="I1685" s="48"/>
      <c r="J1685" s="2"/>
      <c r="K1685" s="108" t="str">
        <f t="shared" si="89"/>
        <v>r1676</v>
      </c>
      <c r="L1685" s="48"/>
      <c r="M1685" s="2"/>
      <c r="N1685" s="108" t="str">
        <f t="shared" si="95"/>
        <v>p1676</v>
      </c>
      <c r="O1685" s="48"/>
      <c r="P1685" s="97"/>
    </row>
    <row r="1686" spans="1:16" ht="14">
      <c r="A1686" s="37"/>
      <c r="B1686" s="37"/>
      <c r="C1686" s="2"/>
      <c r="D1686" s="108" t="str">
        <f t="shared" si="93"/>
        <v>a1677</v>
      </c>
      <c r="E1686" s="48"/>
      <c r="F1686" s="2"/>
      <c r="G1686" s="2"/>
      <c r="H1686" s="108" t="str">
        <f t="shared" si="94"/>
        <v>c1677</v>
      </c>
      <c r="I1686" s="48"/>
      <c r="J1686" s="2"/>
      <c r="K1686" s="108" t="str">
        <f t="shared" si="89"/>
        <v>r1677</v>
      </c>
      <c r="L1686" s="48"/>
      <c r="M1686" s="2"/>
      <c r="N1686" s="108" t="str">
        <f t="shared" si="95"/>
        <v>p1677</v>
      </c>
      <c r="O1686" s="48"/>
      <c r="P1686" s="97"/>
    </row>
    <row r="1687" spans="1:16" ht="14">
      <c r="A1687" s="37"/>
      <c r="B1687" s="37"/>
      <c r="C1687" s="2"/>
      <c r="D1687" s="108" t="str">
        <f t="shared" si="93"/>
        <v>a1678</v>
      </c>
      <c r="E1687" s="48"/>
      <c r="F1687" s="2"/>
      <c r="G1687" s="2"/>
      <c r="H1687" s="108" t="str">
        <f t="shared" si="94"/>
        <v>c1678</v>
      </c>
      <c r="I1687" s="48"/>
      <c r="J1687" s="2"/>
      <c r="K1687" s="108" t="str">
        <f t="shared" si="89"/>
        <v>r1678</v>
      </c>
      <c r="L1687" s="48"/>
      <c r="M1687" s="2"/>
      <c r="N1687" s="108" t="str">
        <f t="shared" si="95"/>
        <v>p1678</v>
      </c>
      <c r="O1687" s="48"/>
      <c r="P1687" s="97"/>
    </row>
    <row r="1688" spans="1:16" ht="14">
      <c r="A1688" s="37"/>
      <c r="B1688" s="37"/>
      <c r="C1688" s="2"/>
      <c r="D1688" s="108" t="str">
        <f t="shared" si="93"/>
        <v>a1679</v>
      </c>
      <c r="E1688" s="48"/>
      <c r="F1688" s="2"/>
      <c r="G1688" s="2"/>
      <c r="H1688" s="108" t="str">
        <f t="shared" si="94"/>
        <v>c1679</v>
      </c>
      <c r="I1688" s="48"/>
      <c r="J1688" s="2"/>
      <c r="K1688" s="108" t="str">
        <f t="shared" si="89"/>
        <v>r1679</v>
      </c>
      <c r="L1688" s="48"/>
      <c r="M1688" s="2"/>
      <c r="N1688" s="108" t="str">
        <f t="shared" si="95"/>
        <v>p1679</v>
      </c>
      <c r="O1688" s="48"/>
      <c r="P1688" s="97"/>
    </row>
    <row r="1689" spans="1:16" ht="14">
      <c r="A1689" s="37"/>
      <c r="B1689" s="37"/>
      <c r="C1689" s="2"/>
      <c r="D1689" s="108" t="str">
        <f t="shared" si="93"/>
        <v>a1680</v>
      </c>
      <c r="E1689" s="48"/>
      <c r="F1689" s="2"/>
      <c r="G1689" s="2"/>
      <c r="H1689" s="108" t="str">
        <f t="shared" si="94"/>
        <v>c1680</v>
      </c>
      <c r="I1689" s="48"/>
      <c r="J1689" s="2"/>
      <c r="K1689" s="108" t="str">
        <f t="shared" si="89"/>
        <v>r1680</v>
      </c>
      <c r="L1689" s="48"/>
      <c r="M1689" s="2"/>
      <c r="N1689" s="108" t="str">
        <f t="shared" si="95"/>
        <v>p1680</v>
      </c>
      <c r="O1689" s="48"/>
      <c r="P1689" s="97"/>
    </row>
    <row r="1690" spans="1:16" ht="14">
      <c r="A1690" s="37"/>
      <c r="B1690" s="37"/>
      <c r="C1690" s="2"/>
      <c r="D1690" s="108" t="str">
        <f t="shared" si="93"/>
        <v>a1681</v>
      </c>
      <c r="E1690" s="48"/>
      <c r="F1690" s="2"/>
      <c r="G1690" s="2"/>
      <c r="H1690" s="108" t="str">
        <f t="shared" si="94"/>
        <v>c1681</v>
      </c>
      <c r="I1690" s="48"/>
      <c r="J1690" s="2"/>
      <c r="K1690" s="108" t="str">
        <f t="shared" si="89"/>
        <v>r1681</v>
      </c>
      <c r="L1690" s="48"/>
      <c r="M1690" s="2"/>
      <c r="N1690" s="108" t="str">
        <f t="shared" si="95"/>
        <v>p1681</v>
      </c>
      <c r="O1690" s="48"/>
      <c r="P1690" s="97"/>
    </row>
    <row r="1691" spans="1:16" ht="14">
      <c r="A1691" s="37"/>
      <c r="B1691" s="37"/>
      <c r="C1691" s="2"/>
      <c r="D1691" s="108" t="str">
        <f t="shared" si="93"/>
        <v>a1682</v>
      </c>
      <c r="E1691" s="48"/>
      <c r="F1691" s="2"/>
      <c r="G1691" s="2"/>
      <c r="H1691" s="108" t="str">
        <f t="shared" si="94"/>
        <v>c1682</v>
      </c>
      <c r="I1691" s="48"/>
      <c r="J1691" s="2"/>
      <c r="K1691" s="108" t="str">
        <f t="shared" si="89"/>
        <v>r1682</v>
      </c>
      <c r="L1691" s="48"/>
      <c r="M1691" s="2"/>
      <c r="N1691" s="108" t="str">
        <f t="shared" si="95"/>
        <v>p1682</v>
      </c>
      <c r="O1691" s="48"/>
      <c r="P1691" s="97"/>
    </row>
    <row r="1692" spans="1:16" ht="14">
      <c r="A1692" s="37"/>
      <c r="B1692" s="37"/>
      <c r="C1692" s="2"/>
      <c r="D1692" s="108" t="str">
        <f t="shared" si="93"/>
        <v>a1683</v>
      </c>
      <c r="E1692" s="48"/>
      <c r="F1692" s="2"/>
      <c r="G1692" s="2"/>
      <c r="H1692" s="108" t="str">
        <f t="shared" si="94"/>
        <v>c1683</v>
      </c>
      <c r="I1692" s="48"/>
      <c r="J1692" s="2"/>
      <c r="K1692" s="108" t="str">
        <f t="shared" si="89"/>
        <v>r1683</v>
      </c>
      <c r="L1692" s="48"/>
      <c r="M1692" s="2"/>
      <c r="N1692" s="108" t="str">
        <f t="shared" si="95"/>
        <v>p1683</v>
      </c>
      <c r="O1692" s="48"/>
      <c r="P1692" s="97"/>
    </row>
    <row r="1693" spans="1:16" ht="14">
      <c r="A1693" s="37"/>
      <c r="B1693" s="37"/>
      <c r="C1693" s="2"/>
      <c r="D1693" s="108" t="str">
        <f t="shared" si="93"/>
        <v>a1684</v>
      </c>
      <c r="E1693" s="48"/>
      <c r="F1693" s="2"/>
      <c r="G1693" s="2"/>
      <c r="H1693" s="108" t="str">
        <f t="shared" si="94"/>
        <v>c1684</v>
      </c>
      <c r="I1693" s="48"/>
      <c r="J1693" s="2"/>
      <c r="K1693" s="108" t="str">
        <f t="shared" si="89"/>
        <v>r1684</v>
      </c>
      <c r="L1693" s="48"/>
      <c r="M1693" s="2"/>
      <c r="N1693" s="108" t="str">
        <f t="shared" si="95"/>
        <v>p1684</v>
      </c>
      <c r="O1693" s="48"/>
      <c r="P1693" s="97"/>
    </row>
    <row r="1694" spans="1:16" ht="14">
      <c r="A1694" s="37"/>
      <c r="B1694" s="37"/>
      <c r="C1694" s="2"/>
      <c r="D1694" s="108" t="str">
        <f t="shared" si="93"/>
        <v>a1685</v>
      </c>
      <c r="E1694" s="48"/>
      <c r="F1694" s="2"/>
      <c r="G1694" s="2"/>
      <c r="H1694" s="108" t="str">
        <f t="shared" si="94"/>
        <v>c1685</v>
      </c>
      <c r="I1694" s="48"/>
      <c r="J1694" s="2"/>
      <c r="K1694" s="108" t="str">
        <f t="shared" si="89"/>
        <v>r1685</v>
      </c>
      <c r="L1694" s="48"/>
      <c r="M1694" s="2"/>
      <c r="N1694" s="108" t="str">
        <f t="shared" si="95"/>
        <v>p1685</v>
      </c>
      <c r="O1694" s="48"/>
      <c r="P1694" s="97"/>
    </row>
    <row r="1695" spans="1:16" ht="14">
      <c r="A1695" s="37"/>
      <c r="B1695" s="37"/>
      <c r="C1695" s="2"/>
      <c r="D1695" s="108" t="str">
        <f t="shared" si="93"/>
        <v>a1686</v>
      </c>
      <c r="E1695" s="48"/>
      <c r="F1695" s="2"/>
      <c r="G1695" s="2"/>
      <c r="H1695" s="108" t="str">
        <f t="shared" si="94"/>
        <v>c1686</v>
      </c>
      <c r="I1695" s="48"/>
      <c r="J1695" s="2"/>
      <c r="K1695" s="108" t="str">
        <f t="shared" si="89"/>
        <v>r1686</v>
      </c>
      <c r="L1695" s="48"/>
      <c r="M1695" s="2"/>
      <c r="N1695" s="108" t="str">
        <f t="shared" si="95"/>
        <v>p1686</v>
      </c>
      <c r="O1695" s="48"/>
      <c r="P1695" s="97"/>
    </row>
    <row r="1696" spans="1:16" ht="14">
      <c r="A1696" s="37"/>
      <c r="B1696" s="37"/>
      <c r="C1696" s="2"/>
      <c r="D1696" s="108" t="str">
        <f t="shared" si="93"/>
        <v>a1687</v>
      </c>
      <c r="E1696" s="48"/>
      <c r="F1696" s="2"/>
      <c r="G1696" s="2"/>
      <c r="H1696" s="108" t="str">
        <f t="shared" si="94"/>
        <v>c1687</v>
      </c>
      <c r="I1696" s="48"/>
      <c r="J1696" s="2"/>
      <c r="K1696" s="108" t="str">
        <f t="shared" si="89"/>
        <v>r1687</v>
      </c>
      <c r="L1696" s="48"/>
      <c r="M1696" s="2"/>
      <c r="N1696" s="108" t="str">
        <f t="shared" si="95"/>
        <v>p1687</v>
      </c>
      <c r="O1696" s="48"/>
      <c r="P1696" s="97"/>
    </row>
    <row r="1697" spans="1:16" ht="14">
      <c r="A1697" s="37"/>
      <c r="B1697" s="37"/>
      <c r="C1697" s="2"/>
      <c r="D1697" s="108" t="str">
        <f t="shared" si="93"/>
        <v>a1688</v>
      </c>
      <c r="E1697" s="48"/>
      <c r="F1697" s="2"/>
      <c r="G1697" s="2"/>
      <c r="H1697" s="108" t="str">
        <f t="shared" si="94"/>
        <v>c1688</v>
      </c>
      <c r="I1697" s="48"/>
      <c r="J1697" s="2"/>
      <c r="K1697" s="108" t="str">
        <f t="shared" si="89"/>
        <v>r1688</v>
      </c>
      <c r="L1697" s="48"/>
      <c r="M1697" s="2"/>
      <c r="N1697" s="108" t="str">
        <f t="shared" si="95"/>
        <v>p1688</v>
      </c>
      <c r="O1697" s="48"/>
      <c r="P1697" s="97"/>
    </row>
    <row r="1698" spans="1:16" ht="14">
      <c r="A1698" s="37"/>
      <c r="B1698" s="37"/>
      <c r="C1698" s="2"/>
      <c r="D1698" s="108" t="str">
        <f t="shared" si="93"/>
        <v>a1689</v>
      </c>
      <c r="E1698" s="48"/>
      <c r="F1698" s="2"/>
      <c r="G1698" s="2"/>
      <c r="H1698" s="108" t="str">
        <f t="shared" si="94"/>
        <v>c1689</v>
      </c>
      <c r="I1698" s="48"/>
      <c r="J1698" s="2"/>
      <c r="K1698" s="108" t="str">
        <f t="shared" si="89"/>
        <v>r1689</v>
      </c>
      <c r="L1698" s="48"/>
      <c r="M1698" s="2"/>
      <c r="N1698" s="108" t="str">
        <f t="shared" si="95"/>
        <v>p1689</v>
      </c>
      <c r="O1698" s="48"/>
      <c r="P1698" s="97"/>
    </row>
    <row r="1699" spans="1:16" ht="14">
      <c r="A1699" s="37"/>
      <c r="B1699" s="37"/>
      <c r="C1699" s="2"/>
      <c r="D1699" s="108" t="str">
        <f t="shared" si="93"/>
        <v>a1690</v>
      </c>
      <c r="E1699" s="48"/>
      <c r="F1699" s="2"/>
      <c r="G1699" s="2"/>
      <c r="H1699" s="108" t="str">
        <f t="shared" si="94"/>
        <v>c1690</v>
      </c>
      <c r="I1699" s="48"/>
      <c r="J1699" s="2"/>
      <c r="K1699" s="108" t="str">
        <f t="shared" si="89"/>
        <v>r1690</v>
      </c>
      <c r="L1699" s="48"/>
      <c r="M1699" s="2"/>
      <c r="N1699" s="108" t="str">
        <f t="shared" si="95"/>
        <v>p1690</v>
      </c>
      <c r="O1699" s="48"/>
      <c r="P1699" s="97"/>
    </row>
    <row r="1700" spans="1:16" ht="14">
      <c r="A1700" s="37"/>
      <c r="B1700" s="37"/>
      <c r="C1700" s="2"/>
      <c r="D1700" s="108" t="str">
        <f t="shared" si="93"/>
        <v>a1691</v>
      </c>
      <c r="E1700" s="48"/>
      <c r="F1700" s="2"/>
      <c r="G1700" s="2"/>
      <c r="H1700" s="108" t="str">
        <f t="shared" si="94"/>
        <v>c1691</v>
      </c>
      <c r="I1700" s="48"/>
      <c r="J1700" s="2"/>
      <c r="K1700" s="108" t="str">
        <f t="shared" si="89"/>
        <v>r1691</v>
      </c>
      <c r="L1700" s="48"/>
      <c r="M1700" s="2"/>
      <c r="N1700" s="108" t="str">
        <f t="shared" si="95"/>
        <v>p1691</v>
      </c>
      <c r="O1700" s="48"/>
      <c r="P1700" s="97"/>
    </row>
    <row r="1701" spans="1:16" ht="14">
      <c r="A1701" s="37"/>
      <c r="B1701" s="37"/>
      <c r="C1701" s="2"/>
      <c r="D1701" s="108" t="str">
        <f t="shared" si="93"/>
        <v>a1692</v>
      </c>
      <c r="E1701" s="48"/>
      <c r="F1701" s="2"/>
      <c r="G1701" s="2"/>
      <c r="H1701" s="108" t="str">
        <f t="shared" si="94"/>
        <v>c1692</v>
      </c>
      <c r="I1701" s="48"/>
      <c r="J1701" s="2"/>
      <c r="K1701" s="108" t="str">
        <f t="shared" si="89"/>
        <v>r1692</v>
      </c>
      <c r="L1701" s="48"/>
      <c r="M1701" s="2"/>
      <c r="N1701" s="108" t="str">
        <f t="shared" si="95"/>
        <v>p1692</v>
      </c>
      <c r="O1701" s="48"/>
      <c r="P1701" s="97"/>
    </row>
    <row r="1702" spans="1:16" ht="14">
      <c r="A1702" s="37"/>
      <c r="B1702" s="37"/>
      <c r="C1702" s="2"/>
      <c r="D1702" s="108" t="str">
        <f t="shared" si="93"/>
        <v>a1693</v>
      </c>
      <c r="E1702" s="48"/>
      <c r="F1702" s="2"/>
      <c r="G1702" s="2"/>
      <c r="H1702" s="108" t="str">
        <f t="shared" si="94"/>
        <v>c1693</v>
      </c>
      <c r="I1702" s="48"/>
      <c r="J1702" s="2"/>
      <c r="K1702" s="108" t="str">
        <f t="shared" si="89"/>
        <v>r1693</v>
      </c>
      <c r="L1702" s="48"/>
      <c r="M1702" s="2"/>
      <c r="N1702" s="108" t="str">
        <f t="shared" si="95"/>
        <v>p1693</v>
      </c>
      <c r="O1702" s="48"/>
      <c r="P1702" s="97"/>
    </row>
    <row r="1703" spans="1:16" ht="14">
      <c r="A1703" s="37"/>
      <c r="B1703" s="37"/>
      <c r="C1703" s="2"/>
      <c r="D1703" s="108" t="str">
        <f t="shared" si="93"/>
        <v>a1694</v>
      </c>
      <c r="E1703" s="48"/>
      <c r="F1703" s="2"/>
      <c r="G1703" s="2"/>
      <c r="H1703" s="108" t="str">
        <f t="shared" si="94"/>
        <v>c1694</v>
      </c>
      <c r="I1703" s="48"/>
      <c r="J1703" s="2"/>
      <c r="K1703" s="108" t="str">
        <f t="shared" si="89"/>
        <v>r1694</v>
      </c>
      <c r="L1703" s="48"/>
      <c r="M1703" s="2"/>
      <c r="N1703" s="108" t="str">
        <f t="shared" si="95"/>
        <v>p1694</v>
      </c>
      <c r="O1703" s="48"/>
      <c r="P1703" s="97"/>
    </row>
    <row r="1704" spans="1:16" ht="14">
      <c r="A1704" s="37"/>
      <c r="B1704" s="37"/>
      <c r="C1704" s="2"/>
      <c r="D1704" s="108" t="str">
        <f t="shared" si="93"/>
        <v>a1695</v>
      </c>
      <c r="E1704" s="48"/>
      <c r="F1704" s="2"/>
      <c r="G1704" s="2"/>
      <c r="H1704" s="108" t="str">
        <f t="shared" si="94"/>
        <v>c1695</v>
      </c>
      <c r="I1704" s="48"/>
      <c r="J1704" s="2"/>
      <c r="K1704" s="108" t="str">
        <f t="shared" si="89"/>
        <v>r1695</v>
      </c>
      <c r="L1704" s="48"/>
      <c r="M1704" s="2"/>
      <c r="N1704" s="108" t="str">
        <f t="shared" si="95"/>
        <v>p1695</v>
      </c>
      <c r="O1704" s="48"/>
      <c r="P1704" s="97"/>
    </row>
    <row r="1705" spans="1:16" ht="14">
      <c r="A1705" s="37"/>
      <c r="B1705" s="37"/>
      <c r="C1705" s="2"/>
      <c r="D1705" s="108" t="str">
        <f t="shared" si="93"/>
        <v>a1696</v>
      </c>
      <c r="E1705" s="48"/>
      <c r="F1705" s="2"/>
      <c r="G1705" s="2"/>
      <c r="H1705" s="108" t="str">
        <f t="shared" si="94"/>
        <v>c1696</v>
      </c>
      <c r="I1705" s="48"/>
      <c r="J1705" s="2"/>
      <c r="K1705" s="108" t="str">
        <f t="shared" si="89"/>
        <v>r1696</v>
      </c>
      <c r="L1705" s="48"/>
      <c r="M1705" s="2"/>
      <c r="N1705" s="108" t="str">
        <f t="shared" si="95"/>
        <v>p1696</v>
      </c>
      <c r="O1705" s="48"/>
      <c r="P1705" s="97"/>
    </row>
    <row r="1706" spans="1:16" ht="14">
      <c r="A1706" s="37"/>
      <c r="B1706" s="37"/>
      <c r="C1706" s="2"/>
      <c r="D1706" s="108" t="str">
        <f t="shared" si="93"/>
        <v>a1697</v>
      </c>
      <c r="E1706" s="48"/>
      <c r="F1706" s="2"/>
      <c r="G1706" s="2"/>
      <c r="H1706" s="108" t="str">
        <f t="shared" si="94"/>
        <v>c1697</v>
      </c>
      <c r="I1706" s="48"/>
      <c r="J1706" s="2"/>
      <c r="K1706" s="108" t="str">
        <f t="shared" si="89"/>
        <v>r1697</v>
      </c>
      <c r="L1706" s="48"/>
      <c r="M1706" s="2"/>
      <c r="N1706" s="108" t="str">
        <f t="shared" si="95"/>
        <v>p1697</v>
      </c>
      <c r="O1706" s="48"/>
      <c r="P1706" s="97"/>
    </row>
    <row r="1707" spans="1:16" ht="14">
      <c r="A1707" s="37"/>
      <c r="B1707" s="37"/>
      <c r="C1707" s="2"/>
      <c r="D1707" s="108" t="str">
        <f t="shared" si="93"/>
        <v>a1698</v>
      </c>
      <c r="E1707" s="48"/>
      <c r="F1707" s="2"/>
      <c r="G1707" s="2"/>
      <c r="H1707" s="108" t="str">
        <f t="shared" si="94"/>
        <v>c1698</v>
      </c>
      <c r="I1707" s="48"/>
      <c r="J1707" s="2"/>
      <c r="K1707" s="108" t="str">
        <f t="shared" si="89"/>
        <v>r1698</v>
      </c>
      <c r="L1707" s="48"/>
      <c r="M1707" s="2"/>
      <c r="N1707" s="108" t="str">
        <f t="shared" si="95"/>
        <v>p1698</v>
      </c>
      <c r="O1707" s="48"/>
      <c r="P1707" s="97"/>
    </row>
    <row r="1708" spans="1:16" ht="14">
      <c r="A1708" s="37"/>
      <c r="B1708" s="37"/>
      <c r="C1708" s="2"/>
      <c r="D1708" s="108" t="str">
        <f t="shared" si="93"/>
        <v>a1699</v>
      </c>
      <c r="E1708" s="48"/>
      <c r="F1708" s="2"/>
      <c r="G1708" s="2"/>
      <c r="H1708" s="108" t="str">
        <f t="shared" si="94"/>
        <v>c1699</v>
      </c>
      <c r="I1708" s="48"/>
      <c r="J1708" s="2"/>
      <c r="K1708" s="108" t="str">
        <f t="shared" si="89"/>
        <v>r1699</v>
      </c>
      <c r="L1708" s="48"/>
      <c r="M1708" s="2"/>
      <c r="N1708" s="108" t="str">
        <f t="shared" si="95"/>
        <v>p1699</v>
      </c>
      <c r="O1708" s="48"/>
      <c r="P1708" s="97"/>
    </row>
    <row r="1709" spans="1:16" ht="14">
      <c r="A1709" s="37"/>
      <c r="B1709" s="37"/>
      <c r="C1709" s="2"/>
      <c r="D1709" s="108" t="str">
        <f t="shared" si="93"/>
        <v>a1700</v>
      </c>
      <c r="E1709" s="48"/>
      <c r="F1709" s="2"/>
      <c r="G1709" s="2"/>
      <c r="H1709" s="108" t="str">
        <f t="shared" si="94"/>
        <v>c1700</v>
      </c>
      <c r="I1709" s="48"/>
      <c r="J1709" s="2"/>
      <c r="K1709" s="108" t="str">
        <f t="shared" si="89"/>
        <v>r1700</v>
      </c>
      <c r="L1709" s="48"/>
      <c r="M1709" s="2"/>
      <c r="N1709" s="108" t="str">
        <f t="shared" si="95"/>
        <v>p1700</v>
      </c>
      <c r="O1709" s="48"/>
      <c r="P1709" s="97"/>
    </row>
    <row r="1710" spans="1:16" ht="14">
      <c r="A1710" s="37"/>
      <c r="B1710" s="37"/>
      <c r="C1710" s="2"/>
      <c r="D1710" s="108" t="str">
        <f t="shared" si="93"/>
        <v>a1701</v>
      </c>
      <c r="E1710" s="48"/>
      <c r="F1710" s="2"/>
      <c r="G1710" s="2"/>
      <c r="H1710" s="108" t="str">
        <f t="shared" si="94"/>
        <v>c1701</v>
      </c>
      <c r="I1710" s="48"/>
      <c r="J1710" s="2"/>
      <c r="K1710" s="108" t="str">
        <f t="shared" si="89"/>
        <v>r1701</v>
      </c>
      <c r="L1710" s="48"/>
      <c r="M1710" s="2"/>
      <c r="N1710" s="108" t="str">
        <f t="shared" si="95"/>
        <v>p1701</v>
      </c>
      <c r="O1710" s="48"/>
      <c r="P1710" s="97"/>
    </row>
    <row r="1711" spans="1:16" ht="14">
      <c r="A1711" s="37"/>
      <c r="B1711" s="37"/>
      <c r="C1711" s="2"/>
      <c r="D1711" s="108" t="str">
        <f t="shared" si="93"/>
        <v>a1702</v>
      </c>
      <c r="E1711" s="48"/>
      <c r="F1711" s="2"/>
      <c r="G1711" s="2"/>
      <c r="H1711" s="108" t="str">
        <f t="shared" si="94"/>
        <v>c1702</v>
      </c>
      <c r="I1711" s="48"/>
      <c r="J1711" s="2"/>
      <c r="K1711" s="108" t="str">
        <f t="shared" si="89"/>
        <v>r1702</v>
      </c>
      <c r="L1711" s="48"/>
      <c r="M1711" s="2"/>
      <c r="N1711" s="108" t="str">
        <f t="shared" si="95"/>
        <v>p1702</v>
      </c>
      <c r="O1711" s="48"/>
      <c r="P1711" s="97"/>
    </row>
    <row r="1712" spans="1:16" ht="14">
      <c r="A1712" s="37"/>
      <c r="B1712" s="37"/>
      <c r="C1712" s="2"/>
      <c r="D1712" s="108" t="str">
        <f t="shared" si="93"/>
        <v>a1703</v>
      </c>
      <c r="E1712" s="48"/>
      <c r="F1712" s="2"/>
      <c r="G1712" s="2"/>
      <c r="H1712" s="108" t="str">
        <f t="shared" si="94"/>
        <v>c1703</v>
      </c>
      <c r="I1712" s="48"/>
      <c r="J1712" s="2"/>
      <c r="K1712" s="108" t="str">
        <f t="shared" si="89"/>
        <v>r1703</v>
      </c>
      <c r="L1712" s="48"/>
      <c r="M1712" s="2"/>
      <c r="N1712" s="108" t="str">
        <f t="shared" si="95"/>
        <v>p1703</v>
      </c>
      <c r="O1712" s="48"/>
      <c r="P1712" s="97"/>
    </row>
    <row r="1713" spans="1:16" ht="14">
      <c r="A1713" s="37"/>
      <c r="B1713" s="37"/>
      <c r="C1713" s="2"/>
      <c r="D1713" s="108" t="str">
        <f t="shared" si="93"/>
        <v>a1704</v>
      </c>
      <c r="E1713" s="48"/>
      <c r="F1713" s="2"/>
      <c r="G1713" s="2"/>
      <c r="H1713" s="108" t="str">
        <f t="shared" si="94"/>
        <v>c1704</v>
      </c>
      <c r="I1713" s="48"/>
      <c r="J1713" s="2"/>
      <c r="K1713" s="108" t="str">
        <f t="shared" si="89"/>
        <v>r1704</v>
      </c>
      <c r="L1713" s="48"/>
      <c r="M1713" s="2"/>
      <c r="N1713" s="108" t="str">
        <f t="shared" si="95"/>
        <v>p1704</v>
      </c>
      <c r="O1713" s="48"/>
      <c r="P1713" s="97"/>
    </row>
    <row r="1714" spans="1:16" ht="14">
      <c r="A1714" s="37"/>
      <c r="B1714" s="37"/>
      <c r="C1714" s="2"/>
      <c r="D1714" s="108" t="str">
        <f t="shared" si="93"/>
        <v>a1705</v>
      </c>
      <c r="E1714" s="48"/>
      <c r="F1714" s="2"/>
      <c r="G1714" s="2"/>
      <c r="H1714" s="108" t="str">
        <f t="shared" si="94"/>
        <v>c1705</v>
      </c>
      <c r="I1714" s="48"/>
      <c r="J1714" s="2"/>
      <c r="K1714" s="108" t="str">
        <f t="shared" si="89"/>
        <v>r1705</v>
      </c>
      <c r="L1714" s="48"/>
      <c r="M1714" s="2"/>
      <c r="N1714" s="108" t="str">
        <f t="shared" si="95"/>
        <v>p1705</v>
      </c>
      <c r="O1714" s="48"/>
      <c r="P1714" s="97"/>
    </row>
    <row r="1715" spans="1:16" ht="14">
      <c r="A1715" s="37"/>
      <c r="B1715" s="37"/>
      <c r="C1715" s="2"/>
      <c r="D1715" s="108" t="str">
        <f t="shared" si="93"/>
        <v>a1706</v>
      </c>
      <c r="E1715" s="48"/>
      <c r="F1715" s="2"/>
      <c r="G1715" s="2"/>
      <c r="H1715" s="108" t="str">
        <f t="shared" si="94"/>
        <v>c1706</v>
      </c>
      <c r="I1715" s="48"/>
      <c r="J1715" s="2"/>
      <c r="K1715" s="108" t="str">
        <f t="shared" si="89"/>
        <v>r1706</v>
      </c>
      <c r="L1715" s="48"/>
      <c r="M1715" s="2"/>
      <c r="N1715" s="108" t="str">
        <f t="shared" si="95"/>
        <v>p1706</v>
      </c>
      <c r="O1715" s="48"/>
      <c r="P1715" s="97"/>
    </row>
    <row r="1716" spans="1:16" ht="14">
      <c r="A1716" s="37"/>
      <c r="B1716" s="37"/>
      <c r="C1716" s="2"/>
      <c r="D1716" s="108" t="str">
        <f t="shared" si="93"/>
        <v>a1707</v>
      </c>
      <c r="E1716" s="48"/>
      <c r="F1716" s="2"/>
      <c r="G1716" s="2"/>
      <c r="H1716" s="108" t="str">
        <f t="shared" si="94"/>
        <v>c1707</v>
      </c>
      <c r="I1716" s="48"/>
      <c r="J1716" s="2"/>
      <c r="K1716" s="108" t="str">
        <f t="shared" si="89"/>
        <v>r1707</v>
      </c>
      <c r="L1716" s="48"/>
      <c r="M1716" s="2"/>
      <c r="N1716" s="108" t="str">
        <f t="shared" si="95"/>
        <v>p1707</v>
      </c>
      <c r="O1716" s="48"/>
      <c r="P1716" s="97"/>
    </row>
    <row r="1717" spans="1:16" ht="14">
      <c r="A1717" s="37"/>
      <c r="B1717" s="37"/>
      <c r="C1717" s="2"/>
      <c r="D1717" s="108" t="str">
        <f t="shared" si="93"/>
        <v>a1708</v>
      </c>
      <c r="E1717" s="48"/>
      <c r="F1717" s="2"/>
      <c r="G1717" s="2"/>
      <c r="H1717" s="108" t="str">
        <f t="shared" si="94"/>
        <v>c1708</v>
      </c>
      <c r="I1717" s="48"/>
      <c r="J1717" s="2"/>
      <c r="K1717" s="108" t="str">
        <f t="shared" si="89"/>
        <v>r1708</v>
      </c>
      <c r="L1717" s="48"/>
      <c r="M1717" s="2"/>
      <c r="N1717" s="108" t="str">
        <f t="shared" si="95"/>
        <v>p1708</v>
      </c>
      <c r="O1717" s="48"/>
      <c r="P1717" s="97"/>
    </row>
    <row r="1718" spans="1:16" ht="14">
      <c r="A1718" s="37"/>
      <c r="B1718" s="37"/>
      <c r="C1718" s="2"/>
      <c r="D1718" s="108" t="str">
        <f t="shared" si="93"/>
        <v>a1709</v>
      </c>
      <c r="E1718" s="48"/>
      <c r="F1718" s="2"/>
      <c r="G1718" s="2"/>
      <c r="H1718" s="108" t="str">
        <f t="shared" si="94"/>
        <v>c1709</v>
      </c>
      <c r="I1718" s="48"/>
      <c r="J1718" s="2"/>
      <c r="K1718" s="108" t="str">
        <f t="shared" si="89"/>
        <v>r1709</v>
      </c>
      <c r="L1718" s="48"/>
      <c r="M1718" s="2"/>
      <c r="N1718" s="108" t="str">
        <f t="shared" si="95"/>
        <v>p1709</v>
      </c>
      <c r="O1718" s="48"/>
      <c r="P1718" s="97"/>
    </row>
    <row r="1719" spans="1:16" ht="14">
      <c r="A1719" s="37"/>
      <c r="B1719" s="37"/>
      <c r="C1719" s="2"/>
      <c r="D1719" s="108" t="str">
        <f t="shared" si="93"/>
        <v>a1710</v>
      </c>
      <c r="E1719" s="48"/>
      <c r="F1719" s="2"/>
      <c r="G1719" s="2"/>
      <c r="H1719" s="108" t="str">
        <f t="shared" si="94"/>
        <v>c1710</v>
      </c>
      <c r="I1719" s="48"/>
      <c r="J1719" s="2"/>
      <c r="K1719" s="108" t="str">
        <f t="shared" si="89"/>
        <v>r1710</v>
      </c>
      <c r="L1719" s="48"/>
      <c r="M1719" s="2"/>
      <c r="N1719" s="108" t="str">
        <f t="shared" si="95"/>
        <v>p1710</v>
      </c>
      <c r="O1719" s="48"/>
      <c r="P1719" s="97"/>
    </row>
    <row r="1720" spans="1:16" ht="14">
      <c r="A1720" s="37"/>
      <c r="B1720" s="37"/>
      <c r="C1720" s="2"/>
      <c r="D1720" s="108" t="str">
        <f t="shared" si="93"/>
        <v>a1711</v>
      </c>
      <c r="E1720" s="48"/>
      <c r="F1720" s="2"/>
      <c r="G1720" s="2"/>
      <c r="H1720" s="108" t="str">
        <f t="shared" si="94"/>
        <v>c1711</v>
      </c>
      <c r="I1720" s="48"/>
      <c r="J1720" s="2"/>
      <c r="K1720" s="108" t="str">
        <f t="shared" si="89"/>
        <v>r1711</v>
      </c>
      <c r="L1720" s="48"/>
      <c r="M1720" s="2"/>
      <c r="N1720" s="108" t="str">
        <f t="shared" si="95"/>
        <v>p1711</v>
      </c>
      <c r="O1720" s="48"/>
      <c r="P1720" s="97"/>
    </row>
    <row r="1721" spans="1:16" ht="14">
      <c r="A1721" s="37"/>
      <c r="B1721" s="37"/>
      <c r="C1721" s="2"/>
      <c r="D1721" s="108" t="str">
        <f t="shared" si="93"/>
        <v>a1712</v>
      </c>
      <c r="E1721" s="48"/>
      <c r="F1721" s="2"/>
      <c r="G1721" s="2"/>
      <c r="H1721" s="108" t="str">
        <f t="shared" si="94"/>
        <v>c1712</v>
      </c>
      <c r="I1721" s="48"/>
      <c r="J1721" s="2"/>
      <c r="K1721" s="108" t="str">
        <f t="shared" si="89"/>
        <v>r1712</v>
      </c>
      <c r="L1721" s="48"/>
      <c r="M1721" s="2"/>
      <c r="N1721" s="108" t="str">
        <f t="shared" si="95"/>
        <v>p1712</v>
      </c>
      <c r="O1721" s="48"/>
      <c r="P1721" s="97"/>
    </row>
    <row r="1722" spans="1:16" ht="14">
      <c r="A1722" s="37"/>
      <c r="B1722" s="37"/>
      <c r="C1722" s="2"/>
      <c r="D1722" s="108" t="str">
        <f t="shared" si="93"/>
        <v>a1713</v>
      </c>
      <c r="E1722" s="48"/>
      <c r="F1722" s="2"/>
      <c r="G1722" s="2"/>
      <c r="H1722" s="108" t="str">
        <f t="shared" si="94"/>
        <v>c1713</v>
      </c>
      <c r="I1722" s="48"/>
      <c r="J1722" s="2"/>
      <c r="K1722" s="108" t="str">
        <f t="shared" si="89"/>
        <v>r1713</v>
      </c>
      <c r="L1722" s="48"/>
      <c r="M1722" s="2"/>
      <c r="N1722" s="108" t="str">
        <f t="shared" si="95"/>
        <v>p1713</v>
      </c>
      <c r="O1722" s="48"/>
      <c r="P1722" s="97"/>
    </row>
    <row r="1723" spans="1:16" ht="14">
      <c r="A1723" s="37"/>
      <c r="B1723" s="37"/>
      <c r="C1723" s="2"/>
      <c r="D1723" s="108" t="str">
        <f t="shared" si="93"/>
        <v>a1714</v>
      </c>
      <c r="E1723" s="48"/>
      <c r="F1723" s="2"/>
      <c r="G1723" s="2"/>
      <c r="H1723" s="108" t="str">
        <f t="shared" si="94"/>
        <v>c1714</v>
      </c>
      <c r="I1723" s="48"/>
      <c r="J1723" s="2"/>
      <c r="K1723" s="108" t="str">
        <f t="shared" si="89"/>
        <v>r1714</v>
      </c>
      <c r="L1723" s="48"/>
      <c r="M1723" s="2"/>
      <c r="N1723" s="108" t="str">
        <f t="shared" si="95"/>
        <v>p1714</v>
      </c>
      <c r="O1723" s="48"/>
      <c r="P1723" s="97"/>
    </row>
    <row r="1724" spans="1:16" ht="14">
      <c r="A1724" s="37"/>
      <c r="B1724" s="37"/>
      <c r="C1724" s="2"/>
      <c r="D1724" s="108" t="str">
        <f t="shared" si="93"/>
        <v>a1715</v>
      </c>
      <c r="E1724" s="48"/>
      <c r="F1724" s="2"/>
      <c r="G1724" s="2"/>
      <c r="H1724" s="108" t="str">
        <f t="shared" si="94"/>
        <v>c1715</v>
      </c>
      <c r="I1724" s="48"/>
      <c r="J1724" s="2"/>
      <c r="K1724" s="108" t="str">
        <f t="shared" si="89"/>
        <v>r1715</v>
      </c>
      <c r="L1724" s="48"/>
      <c r="M1724" s="2"/>
      <c r="N1724" s="108" t="str">
        <f t="shared" si="95"/>
        <v>p1715</v>
      </c>
      <c r="O1724" s="48"/>
      <c r="P1724" s="97"/>
    </row>
    <row r="1725" spans="1:16" ht="14">
      <c r="A1725" s="37"/>
      <c r="B1725" s="37"/>
      <c r="C1725" s="2"/>
      <c r="D1725" s="108" t="str">
        <f t="shared" si="93"/>
        <v>a1716</v>
      </c>
      <c r="E1725" s="48"/>
      <c r="F1725" s="2"/>
      <c r="G1725" s="2"/>
      <c r="H1725" s="108" t="str">
        <f t="shared" si="94"/>
        <v>c1716</v>
      </c>
      <c r="I1725" s="48"/>
      <c r="J1725" s="2"/>
      <c r="K1725" s="108" t="str">
        <f t="shared" si="89"/>
        <v>r1716</v>
      </c>
      <c r="L1725" s="48"/>
      <c r="M1725" s="2"/>
      <c r="N1725" s="108" t="str">
        <f t="shared" si="95"/>
        <v>p1716</v>
      </c>
      <c r="O1725" s="48"/>
      <c r="P1725" s="97"/>
    </row>
    <row r="1726" spans="1:16" ht="14">
      <c r="A1726" s="37"/>
      <c r="B1726" s="37"/>
      <c r="C1726" s="2"/>
      <c r="D1726" s="108" t="str">
        <f t="shared" si="93"/>
        <v>a1717</v>
      </c>
      <c r="E1726" s="48"/>
      <c r="F1726" s="2"/>
      <c r="G1726" s="2"/>
      <c r="H1726" s="108" t="str">
        <f t="shared" si="94"/>
        <v>c1717</v>
      </c>
      <c r="I1726" s="48"/>
      <c r="J1726" s="2"/>
      <c r="K1726" s="108" t="str">
        <f t="shared" si="89"/>
        <v>r1717</v>
      </c>
      <c r="L1726" s="48"/>
      <c r="M1726" s="2"/>
      <c r="N1726" s="108" t="str">
        <f t="shared" si="95"/>
        <v>p1717</v>
      </c>
      <c r="O1726" s="48"/>
      <c r="P1726" s="97"/>
    </row>
    <row r="1727" spans="1:16" ht="14">
      <c r="A1727" s="37"/>
      <c r="B1727" s="37"/>
      <c r="C1727" s="2"/>
      <c r="D1727" s="108" t="str">
        <f t="shared" si="93"/>
        <v>a1718</v>
      </c>
      <c r="E1727" s="48"/>
      <c r="F1727" s="2"/>
      <c r="G1727" s="2"/>
      <c r="H1727" s="108" t="str">
        <f t="shared" si="94"/>
        <v>c1718</v>
      </c>
      <c r="I1727" s="48"/>
      <c r="J1727" s="2"/>
      <c r="K1727" s="108" t="str">
        <f t="shared" si="89"/>
        <v>r1718</v>
      </c>
      <c r="L1727" s="48"/>
      <c r="M1727" s="2"/>
      <c r="N1727" s="108" t="str">
        <f t="shared" si="95"/>
        <v>p1718</v>
      </c>
      <c r="O1727" s="48"/>
      <c r="P1727" s="97"/>
    </row>
    <row r="1728" spans="1:16" ht="14">
      <c r="A1728" s="37"/>
      <c r="B1728" s="37"/>
      <c r="C1728" s="2"/>
      <c r="D1728" s="108" t="str">
        <f t="shared" si="93"/>
        <v>a1719</v>
      </c>
      <c r="E1728" s="48"/>
      <c r="F1728" s="2"/>
      <c r="G1728" s="2"/>
      <c r="H1728" s="108" t="str">
        <f t="shared" si="94"/>
        <v>c1719</v>
      </c>
      <c r="I1728" s="48"/>
      <c r="J1728" s="2"/>
      <c r="K1728" s="108" t="str">
        <f t="shared" si="89"/>
        <v>r1719</v>
      </c>
      <c r="L1728" s="48"/>
      <c r="M1728" s="2"/>
      <c r="N1728" s="108" t="str">
        <f t="shared" si="95"/>
        <v>p1719</v>
      </c>
      <c r="O1728" s="48"/>
      <c r="P1728" s="97"/>
    </row>
    <row r="1729" spans="1:16" ht="14">
      <c r="A1729" s="37"/>
      <c r="B1729" s="37"/>
      <c r="C1729" s="2"/>
      <c r="D1729" s="108" t="str">
        <f t="shared" si="93"/>
        <v>a1720</v>
      </c>
      <c r="E1729" s="48"/>
      <c r="F1729" s="2"/>
      <c r="G1729" s="2"/>
      <c r="H1729" s="108" t="str">
        <f t="shared" si="94"/>
        <v>c1720</v>
      </c>
      <c r="I1729" s="48"/>
      <c r="J1729" s="2"/>
      <c r="K1729" s="108" t="str">
        <f t="shared" si="89"/>
        <v>r1720</v>
      </c>
      <c r="L1729" s="48"/>
      <c r="M1729" s="2"/>
      <c r="N1729" s="108" t="str">
        <f t="shared" si="95"/>
        <v>p1720</v>
      </c>
      <c r="O1729" s="48"/>
      <c r="P1729" s="97"/>
    </row>
    <row r="1730" spans="1:16" ht="14">
      <c r="A1730" s="37"/>
      <c r="B1730" s="37"/>
      <c r="C1730" s="2"/>
      <c r="D1730" s="108" t="str">
        <f t="shared" si="93"/>
        <v>a1721</v>
      </c>
      <c r="E1730" s="48"/>
      <c r="F1730" s="2"/>
      <c r="G1730" s="2"/>
      <c r="H1730" s="108" t="str">
        <f t="shared" si="94"/>
        <v>c1721</v>
      </c>
      <c r="I1730" s="48"/>
      <c r="J1730" s="2"/>
      <c r="K1730" s="108" t="str">
        <f t="shared" si="89"/>
        <v>r1721</v>
      </c>
      <c r="L1730" s="48"/>
      <c r="M1730" s="2"/>
      <c r="N1730" s="108" t="str">
        <f t="shared" si="95"/>
        <v>p1721</v>
      </c>
      <c r="O1730" s="48"/>
      <c r="P1730" s="97"/>
    </row>
    <row r="1731" spans="1:16" ht="14">
      <c r="A1731" s="37"/>
      <c r="B1731" s="37"/>
      <c r="C1731" s="2"/>
      <c r="D1731" s="108" t="str">
        <f t="shared" si="93"/>
        <v>a1722</v>
      </c>
      <c r="E1731" s="48"/>
      <c r="F1731" s="2"/>
      <c r="G1731" s="2"/>
      <c r="H1731" s="108" t="str">
        <f t="shared" si="94"/>
        <v>c1722</v>
      </c>
      <c r="I1731" s="48"/>
      <c r="J1731" s="2"/>
      <c r="K1731" s="108" t="str">
        <f t="shared" si="89"/>
        <v>r1722</v>
      </c>
      <c r="L1731" s="48"/>
      <c r="M1731" s="2"/>
      <c r="N1731" s="108" t="str">
        <f t="shared" si="95"/>
        <v>p1722</v>
      </c>
      <c r="O1731" s="48"/>
      <c r="P1731" s="97"/>
    </row>
    <row r="1732" spans="1:16" ht="14">
      <c r="A1732" s="37"/>
      <c r="B1732" s="37"/>
      <c r="C1732" s="2"/>
      <c r="D1732" s="108" t="str">
        <f t="shared" si="93"/>
        <v>a1723</v>
      </c>
      <c r="E1732" s="48"/>
      <c r="F1732" s="2"/>
      <c r="G1732" s="2"/>
      <c r="H1732" s="108" t="str">
        <f t="shared" si="94"/>
        <v>c1723</v>
      </c>
      <c r="I1732" s="48"/>
      <c r="J1732" s="2"/>
      <c r="K1732" s="108" t="str">
        <f t="shared" si="89"/>
        <v>r1723</v>
      </c>
      <c r="L1732" s="48"/>
      <c r="M1732" s="2"/>
      <c r="N1732" s="108" t="str">
        <f t="shared" si="95"/>
        <v>p1723</v>
      </c>
      <c r="O1732" s="48"/>
      <c r="P1732" s="97"/>
    </row>
    <row r="1733" spans="1:16" ht="14">
      <c r="A1733" s="37"/>
      <c r="B1733" s="37"/>
      <c r="C1733" s="2"/>
      <c r="D1733" s="108" t="str">
        <f t="shared" si="93"/>
        <v>a1724</v>
      </c>
      <c r="E1733" s="48"/>
      <c r="F1733" s="2"/>
      <c r="G1733" s="2"/>
      <c r="H1733" s="108" t="str">
        <f t="shared" si="94"/>
        <v>c1724</v>
      </c>
      <c r="I1733" s="48"/>
      <c r="J1733" s="2"/>
      <c r="K1733" s="108" t="str">
        <f t="shared" si="89"/>
        <v>r1724</v>
      </c>
      <c r="L1733" s="48"/>
      <c r="M1733" s="2"/>
      <c r="N1733" s="108" t="str">
        <f t="shared" si="95"/>
        <v>p1724</v>
      </c>
      <c r="O1733" s="48"/>
      <c r="P1733" s="97"/>
    </row>
    <row r="1734" spans="1:16" ht="14">
      <c r="A1734" s="37"/>
      <c r="B1734" s="37"/>
      <c r="C1734" s="2"/>
      <c r="D1734" s="108" t="str">
        <f t="shared" si="93"/>
        <v>a1725</v>
      </c>
      <c r="E1734" s="48"/>
      <c r="F1734" s="2"/>
      <c r="G1734" s="2"/>
      <c r="H1734" s="108" t="str">
        <f t="shared" si="94"/>
        <v>c1725</v>
      </c>
      <c r="I1734" s="48"/>
      <c r="J1734" s="2"/>
      <c r="K1734" s="108" t="str">
        <f t="shared" si="89"/>
        <v>r1725</v>
      </c>
      <c r="L1734" s="48"/>
      <c r="M1734" s="2"/>
      <c r="N1734" s="108" t="str">
        <f t="shared" si="95"/>
        <v>p1725</v>
      </c>
      <c r="O1734" s="48"/>
      <c r="P1734" s="97"/>
    </row>
    <row r="1735" spans="1:16" ht="14">
      <c r="A1735" s="37"/>
      <c r="B1735" s="37"/>
      <c r="C1735" s="2"/>
      <c r="D1735" s="108" t="str">
        <f t="shared" si="93"/>
        <v>a1726</v>
      </c>
      <c r="E1735" s="48"/>
      <c r="F1735" s="2"/>
      <c r="G1735" s="2"/>
      <c r="H1735" s="108" t="str">
        <f t="shared" si="94"/>
        <v>c1726</v>
      </c>
      <c r="I1735" s="48"/>
      <c r="J1735" s="2"/>
      <c r="K1735" s="108" t="str">
        <f t="shared" si="89"/>
        <v>r1726</v>
      </c>
      <c r="L1735" s="48"/>
      <c r="M1735" s="2"/>
      <c r="N1735" s="108" t="str">
        <f t="shared" si="95"/>
        <v>p1726</v>
      </c>
      <c r="O1735" s="48"/>
      <c r="P1735" s="97"/>
    </row>
    <row r="1736" spans="1:16" ht="14">
      <c r="A1736" s="37"/>
      <c r="B1736" s="37"/>
      <c r="C1736" s="2"/>
      <c r="D1736" s="108" t="str">
        <f t="shared" si="93"/>
        <v>a1727</v>
      </c>
      <c r="E1736" s="48"/>
      <c r="F1736" s="2"/>
      <c r="G1736" s="2"/>
      <c r="H1736" s="108" t="str">
        <f t="shared" si="94"/>
        <v>c1727</v>
      </c>
      <c r="I1736" s="48"/>
      <c r="J1736" s="2"/>
      <c r="K1736" s="108" t="str">
        <f t="shared" si="89"/>
        <v>r1727</v>
      </c>
      <c r="L1736" s="48"/>
      <c r="M1736" s="2"/>
      <c r="N1736" s="108" t="str">
        <f t="shared" si="95"/>
        <v>p1727</v>
      </c>
      <c r="O1736" s="48"/>
      <c r="P1736" s="97"/>
    </row>
    <row r="1737" spans="1:16" ht="14">
      <c r="A1737" s="37"/>
      <c r="B1737" s="37"/>
      <c r="C1737" s="2"/>
      <c r="D1737" s="108" t="str">
        <f t="shared" si="93"/>
        <v>a1728</v>
      </c>
      <c r="E1737" s="48"/>
      <c r="F1737" s="2"/>
      <c r="G1737" s="2"/>
      <c r="H1737" s="108" t="str">
        <f t="shared" si="94"/>
        <v>c1728</v>
      </c>
      <c r="I1737" s="48"/>
      <c r="J1737" s="2"/>
      <c r="K1737" s="108" t="str">
        <f t="shared" si="89"/>
        <v>r1728</v>
      </c>
      <c r="L1737" s="48"/>
      <c r="M1737" s="2"/>
      <c r="N1737" s="108" t="str">
        <f t="shared" si="95"/>
        <v>p1728</v>
      </c>
      <c r="O1737" s="48"/>
      <c r="P1737" s="97"/>
    </row>
    <row r="1738" spans="1:16" ht="14">
      <c r="A1738" s="37"/>
      <c r="B1738" s="37"/>
      <c r="C1738" s="2"/>
      <c r="D1738" s="108" t="str">
        <f t="shared" si="93"/>
        <v>a1729</v>
      </c>
      <c r="E1738" s="48"/>
      <c r="F1738" s="2"/>
      <c r="G1738" s="2"/>
      <c r="H1738" s="108" t="str">
        <f t="shared" si="94"/>
        <v>c1729</v>
      </c>
      <c r="I1738" s="48"/>
      <c r="J1738" s="2"/>
      <c r="K1738" s="108" t="str">
        <f t="shared" si="89"/>
        <v>r1729</v>
      </c>
      <c r="L1738" s="48"/>
      <c r="M1738" s="2"/>
      <c r="N1738" s="108" t="str">
        <f t="shared" si="95"/>
        <v>p1729</v>
      </c>
      <c r="O1738" s="48"/>
      <c r="P1738" s="97"/>
    </row>
    <row r="1739" spans="1:16" ht="14">
      <c r="A1739" s="37"/>
      <c r="B1739" s="37"/>
      <c r="C1739" s="2"/>
      <c r="D1739" s="108" t="str">
        <f t="shared" ref="D1739:D1802" si="96">"a"&amp;ROW()-9</f>
        <v>a1730</v>
      </c>
      <c r="E1739" s="48"/>
      <c r="F1739" s="2"/>
      <c r="G1739" s="2"/>
      <c r="H1739" s="108" t="str">
        <f t="shared" ref="H1739:H1802" si="97">"c"&amp;ROW()-9</f>
        <v>c1730</v>
      </c>
      <c r="I1739" s="48"/>
      <c r="J1739" s="2"/>
      <c r="K1739" s="108" t="str">
        <f t="shared" si="89"/>
        <v>r1730</v>
      </c>
      <c r="L1739" s="48"/>
      <c r="M1739" s="2"/>
      <c r="N1739" s="108" t="str">
        <f t="shared" ref="N1739:N1802" si="98">"p"&amp;ROW()-9</f>
        <v>p1730</v>
      </c>
      <c r="O1739" s="48"/>
      <c r="P1739" s="97"/>
    </row>
    <row r="1740" spans="1:16" ht="14">
      <c r="A1740" s="37"/>
      <c r="B1740" s="37"/>
      <c r="C1740" s="2"/>
      <c r="D1740" s="108" t="str">
        <f t="shared" si="96"/>
        <v>a1731</v>
      </c>
      <c r="E1740" s="48"/>
      <c r="F1740" s="2"/>
      <c r="G1740" s="2"/>
      <c r="H1740" s="108" t="str">
        <f t="shared" si="97"/>
        <v>c1731</v>
      </c>
      <c r="I1740" s="48"/>
      <c r="J1740" s="2"/>
      <c r="K1740" s="108" t="str">
        <f t="shared" si="89"/>
        <v>r1731</v>
      </c>
      <c r="L1740" s="48"/>
      <c r="M1740" s="2"/>
      <c r="N1740" s="108" t="str">
        <f t="shared" si="98"/>
        <v>p1731</v>
      </c>
      <c r="O1740" s="48"/>
      <c r="P1740" s="97"/>
    </row>
    <row r="1741" spans="1:16" ht="14">
      <c r="A1741" s="37"/>
      <c r="B1741" s="37"/>
      <c r="C1741" s="2"/>
      <c r="D1741" s="108" t="str">
        <f t="shared" si="96"/>
        <v>a1732</v>
      </c>
      <c r="E1741" s="48"/>
      <c r="F1741" s="2"/>
      <c r="G1741" s="2"/>
      <c r="H1741" s="108" t="str">
        <f t="shared" si="97"/>
        <v>c1732</v>
      </c>
      <c r="I1741" s="48"/>
      <c r="J1741" s="2"/>
      <c r="K1741" s="108" t="str">
        <f t="shared" si="89"/>
        <v>r1732</v>
      </c>
      <c r="L1741" s="48"/>
      <c r="M1741" s="2"/>
      <c r="N1741" s="108" t="str">
        <f t="shared" si="98"/>
        <v>p1732</v>
      </c>
      <c r="O1741" s="48"/>
      <c r="P1741" s="97"/>
    </row>
    <row r="1742" spans="1:16" ht="14">
      <c r="A1742" s="37"/>
      <c r="B1742" s="37"/>
      <c r="C1742" s="2"/>
      <c r="D1742" s="108" t="str">
        <f t="shared" si="96"/>
        <v>a1733</v>
      </c>
      <c r="E1742" s="48"/>
      <c r="F1742" s="2"/>
      <c r="G1742" s="2"/>
      <c r="H1742" s="108" t="str">
        <f t="shared" si="97"/>
        <v>c1733</v>
      </c>
      <c r="I1742" s="48"/>
      <c r="J1742" s="2"/>
      <c r="K1742" s="108" t="str">
        <f t="shared" si="89"/>
        <v>r1733</v>
      </c>
      <c r="L1742" s="48"/>
      <c r="M1742" s="2"/>
      <c r="N1742" s="108" t="str">
        <f t="shared" si="98"/>
        <v>p1733</v>
      </c>
      <c r="O1742" s="48"/>
      <c r="P1742" s="97"/>
    </row>
    <row r="1743" spans="1:16" ht="14">
      <c r="A1743" s="37"/>
      <c r="B1743" s="37"/>
      <c r="C1743" s="2"/>
      <c r="D1743" s="108" t="str">
        <f t="shared" si="96"/>
        <v>a1734</v>
      </c>
      <c r="E1743" s="48"/>
      <c r="F1743" s="2"/>
      <c r="G1743" s="2"/>
      <c r="H1743" s="108" t="str">
        <f t="shared" si="97"/>
        <v>c1734</v>
      </c>
      <c r="I1743" s="48"/>
      <c r="J1743" s="2"/>
      <c r="K1743" s="108" t="str">
        <f t="shared" si="89"/>
        <v>r1734</v>
      </c>
      <c r="L1743" s="48"/>
      <c r="M1743" s="2"/>
      <c r="N1743" s="108" t="str">
        <f t="shared" si="98"/>
        <v>p1734</v>
      </c>
      <c r="O1743" s="48"/>
      <c r="P1743" s="97"/>
    </row>
    <row r="1744" spans="1:16" ht="14">
      <c r="A1744" s="37"/>
      <c r="B1744" s="37"/>
      <c r="C1744" s="2"/>
      <c r="D1744" s="108" t="str">
        <f t="shared" si="96"/>
        <v>a1735</v>
      </c>
      <c r="E1744" s="48"/>
      <c r="F1744" s="2"/>
      <c r="G1744" s="2"/>
      <c r="H1744" s="108" t="str">
        <f t="shared" si="97"/>
        <v>c1735</v>
      </c>
      <c r="I1744" s="48"/>
      <c r="J1744" s="2"/>
      <c r="K1744" s="108" t="str">
        <f t="shared" si="89"/>
        <v>r1735</v>
      </c>
      <c r="L1744" s="48"/>
      <c r="M1744" s="2"/>
      <c r="N1744" s="108" t="str">
        <f t="shared" si="98"/>
        <v>p1735</v>
      </c>
      <c r="O1744" s="48"/>
      <c r="P1744" s="97"/>
    </row>
    <row r="1745" spans="1:16" ht="14">
      <c r="A1745" s="37"/>
      <c r="B1745" s="37"/>
      <c r="C1745" s="2"/>
      <c r="D1745" s="108" t="str">
        <f t="shared" si="96"/>
        <v>a1736</v>
      </c>
      <c r="E1745" s="48"/>
      <c r="F1745" s="2"/>
      <c r="G1745" s="2"/>
      <c r="H1745" s="108" t="str">
        <f t="shared" si="97"/>
        <v>c1736</v>
      </c>
      <c r="I1745" s="48"/>
      <c r="J1745" s="2"/>
      <c r="K1745" s="108" t="str">
        <f t="shared" si="89"/>
        <v>r1736</v>
      </c>
      <c r="L1745" s="48"/>
      <c r="M1745" s="2"/>
      <c r="N1745" s="108" t="str">
        <f t="shared" si="98"/>
        <v>p1736</v>
      </c>
      <c r="O1745" s="48"/>
      <c r="P1745" s="97"/>
    </row>
    <row r="1746" spans="1:16" ht="14">
      <c r="A1746" s="37"/>
      <c r="B1746" s="37"/>
      <c r="C1746" s="2"/>
      <c r="D1746" s="108" t="str">
        <f t="shared" si="96"/>
        <v>a1737</v>
      </c>
      <c r="E1746" s="48"/>
      <c r="F1746" s="2"/>
      <c r="G1746" s="2"/>
      <c r="H1746" s="108" t="str">
        <f t="shared" si="97"/>
        <v>c1737</v>
      </c>
      <c r="I1746" s="48"/>
      <c r="J1746" s="2"/>
      <c r="K1746" s="108" t="str">
        <f t="shared" si="89"/>
        <v>r1737</v>
      </c>
      <c r="L1746" s="48"/>
      <c r="M1746" s="2"/>
      <c r="N1746" s="108" t="str">
        <f t="shared" si="98"/>
        <v>p1737</v>
      </c>
      <c r="O1746" s="48"/>
      <c r="P1746" s="97"/>
    </row>
    <row r="1747" spans="1:16" ht="14">
      <c r="A1747" s="37"/>
      <c r="B1747" s="37"/>
      <c r="C1747" s="2"/>
      <c r="D1747" s="108" t="str">
        <f t="shared" si="96"/>
        <v>a1738</v>
      </c>
      <c r="E1747" s="48"/>
      <c r="F1747" s="2"/>
      <c r="G1747" s="2"/>
      <c r="H1747" s="108" t="str">
        <f t="shared" si="97"/>
        <v>c1738</v>
      </c>
      <c r="I1747" s="48"/>
      <c r="J1747" s="2"/>
      <c r="K1747" s="108" t="str">
        <f t="shared" si="89"/>
        <v>r1738</v>
      </c>
      <c r="L1747" s="48"/>
      <c r="M1747" s="2"/>
      <c r="N1747" s="108" t="str">
        <f t="shared" si="98"/>
        <v>p1738</v>
      </c>
      <c r="O1747" s="48"/>
      <c r="P1747" s="97"/>
    </row>
    <row r="1748" spans="1:16" ht="14">
      <c r="A1748" s="37"/>
      <c r="B1748" s="37"/>
      <c r="C1748" s="2"/>
      <c r="D1748" s="108" t="str">
        <f t="shared" si="96"/>
        <v>a1739</v>
      </c>
      <c r="E1748" s="48"/>
      <c r="F1748" s="2"/>
      <c r="G1748" s="2"/>
      <c r="H1748" s="108" t="str">
        <f t="shared" si="97"/>
        <v>c1739</v>
      </c>
      <c r="I1748" s="48"/>
      <c r="J1748" s="2"/>
      <c r="K1748" s="108" t="str">
        <f t="shared" si="89"/>
        <v>r1739</v>
      </c>
      <c r="L1748" s="48"/>
      <c r="M1748" s="2"/>
      <c r="N1748" s="108" t="str">
        <f t="shared" si="98"/>
        <v>p1739</v>
      </c>
      <c r="O1748" s="48"/>
      <c r="P1748" s="97"/>
    </row>
    <row r="1749" spans="1:16" ht="14">
      <c r="A1749" s="37"/>
      <c r="B1749" s="37"/>
      <c r="C1749" s="2"/>
      <c r="D1749" s="108" t="str">
        <f t="shared" si="96"/>
        <v>a1740</v>
      </c>
      <c r="E1749" s="48"/>
      <c r="F1749" s="2"/>
      <c r="G1749" s="2"/>
      <c r="H1749" s="108" t="str">
        <f t="shared" si="97"/>
        <v>c1740</v>
      </c>
      <c r="I1749" s="48"/>
      <c r="J1749" s="2"/>
      <c r="K1749" s="108" t="str">
        <f t="shared" si="89"/>
        <v>r1740</v>
      </c>
      <c r="L1749" s="48"/>
      <c r="M1749" s="2"/>
      <c r="N1749" s="108" t="str">
        <f t="shared" si="98"/>
        <v>p1740</v>
      </c>
      <c r="O1749" s="48"/>
      <c r="P1749" s="97"/>
    </row>
    <row r="1750" spans="1:16" ht="14">
      <c r="A1750" s="37"/>
      <c r="B1750" s="37"/>
      <c r="C1750" s="2"/>
      <c r="D1750" s="108" t="str">
        <f t="shared" si="96"/>
        <v>a1741</v>
      </c>
      <c r="E1750" s="48"/>
      <c r="F1750" s="2"/>
      <c r="G1750" s="2"/>
      <c r="H1750" s="108" t="str">
        <f t="shared" si="97"/>
        <v>c1741</v>
      </c>
      <c r="I1750" s="48"/>
      <c r="J1750" s="2"/>
      <c r="K1750" s="108" t="str">
        <f t="shared" si="89"/>
        <v>r1741</v>
      </c>
      <c r="L1750" s="48"/>
      <c r="M1750" s="2"/>
      <c r="N1750" s="108" t="str">
        <f t="shared" si="98"/>
        <v>p1741</v>
      </c>
      <c r="O1750" s="48"/>
      <c r="P1750" s="97"/>
    </row>
    <row r="1751" spans="1:16" ht="14">
      <c r="A1751" s="37"/>
      <c r="B1751" s="37"/>
      <c r="C1751" s="2"/>
      <c r="D1751" s="108" t="str">
        <f t="shared" si="96"/>
        <v>a1742</v>
      </c>
      <c r="E1751" s="48"/>
      <c r="F1751" s="2"/>
      <c r="G1751" s="2"/>
      <c r="H1751" s="108" t="str">
        <f t="shared" si="97"/>
        <v>c1742</v>
      </c>
      <c r="I1751" s="48"/>
      <c r="J1751" s="2"/>
      <c r="K1751" s="108" t="str">
        <f t="shared" si="89"/>
        <v>r1742</v>
      </c>
      <c r="L1751" s="48"/>
      <c r="M1751" s="2"/>
      <c r="N1751" s="108" t="str">
        <f t="shared" si="98"/>
        <v>p1742</v>
      </c>
      <c r="O1751" s="48"/>
      <c r="P1751" s="97"/>
    </row>
    <row r="1752" spans="1:16" ht="14">
      <c r="A1752" s="37"/>
      <c r="B1752" s="37"/>
      <c r="C1752" s="2"/>
      <c r="D1752" s="108" t="str">
        <f t="shared" si="96"/>
        <v>a1743</v>
      </c>
      <c r="E1752" s="48"/>
      <c r="F1752" s="2"/>
      <c r="G1752" s="2"/>
      <c r="H1752" s="108" t="str">
        <f t="shared" si="97"/>
        <v>c1743</v>
      </c>
      <c r="I1752" s="48"/>
      <c r="J1752" s="2"/>
      <c r="K1752" s="108" t="str">
        <f t="shared" si="89"/>
        <v>r1743</v>
      </c>
      <c r="L1752" s="48"/>
      <c r="M1752" s="2"/>
      <c r="N1752" s="108" t="str">
        <f t="shared" si="98"/>
        <v>p1743</v>
      </c>
      <c r="O1752" s="48"/>
      <c r="P1752" s="97"/>
    </row>
    <row r="1753" spans="1:16" ht="14">
      <c r="A1753" s="37"/>
      <c r="B1753" s="37"/>
      <c r="C1753" s="2"/>
      <c r="D1753" s="108" t="str">
        <f t="shared" si="96"/>
        <v>a1744</v>
      </c>
      <c r="E1753" s="48"/>
      <c r="F1753" s="2"/>
      <c r="G1753" s="2"/>
      <c r="H1753" s="108" t="str">
        <f t="shared" si="97"/>
        <v>c1744</v>
      </c>
      <c r="I1753" s="48"/>
      <c r="J1753" s="2"/>
      <c r="K1753" s="108" t="str">
        <f t="shared" si="89"/>
        <v>r1744</v>
      </c>
      <c r="L1753" s="48"/>
      <c r="M1753" s="2"/>
      <c r="N1753" s="108" t="str">
        <f t="shared" si="98"/>
        <v>p1744</v>
      </c>
      <c r="O1753" s="48"/>
      <c r="P1753" s="97"/>
    </row>
    <row r="1754" spans="1:16" ht="14">
      <c r="A1754" s="37"/>
      <c r="B1754" s="37"/>
      <c r="C1754" s="2"/>
      <c r="D1754" s="108" t="str">
        <f t="shared" si="96"/>
        <v>a1745</v>
      </c>
      <c r="E1754" s="48"/>
      <c r="F1754" s="2"/>
      <c r="G1754" s="2"/>
      <c r="H1754" s="108" t="str">
        <f t="shared" si="97"/>
        <v>c1745</v>
      </c>
      <c r="I1754" s="48"/>
      <c r="J1754" s="2"/>
      <c r="K1754" s="108" t="str">
        <f t="shared" si="89"/>
        <v>r1745</v>
      </c>
      <c r="L1754" s="48"/>
      <c r="M1754" s="2"/>
      <c r="N1754" s="108" t="str">
        <f t="shared" si="98"/>
        <v>p1745</v>
      </c>
      <c r="O1754" s="48"/>
      <c r="P1754" s="97"/>
    </row>
    <row r="1755" spans="1:16" ht="14">
      <c r="A1755" s="37"/>
      <c r="B1755" s="37"/>
      <c r="C1755" s="2"/>
      <c r="D1755" s="108" t="str">
        <f t="shared" si="96"/>
        <v>a1746</v>
      </c>
      <c r="E1755" s="48"/>
      <c r="F1755" s="2"/>
      <c r="G1755" s="2"/>
      <c r="H1755" s="108" t="str">
        <f t="shared" si="97"/>
        <v>c1746</v>
      </c>
      <c r="I1755" s="48"/>
      <c r="J1755" s="2"/>
      <c r="K1755" s="108" t="str">
        <f t="shared" si="89"/>
        <v>r1746</v>
      </c>
      <c r="L1755" s="48"/>
      <c r="M1755" s="2"/>
      <c r="N1755" s="108" t="str">
        <f t="shared" si="98"/>
        <v>p1746</v>
      </c>
      <c r="O1755" s="48"/>
      <c r="P1755" s="97"/>
    </row>
    <row r="1756" spans="1:16" ht="14">
      <c r="A1756" s="37"/>
      <c r="B1756" s="37"/>
      <c r="C1756" s="2"/>
      <c r="D1756" s="108" t="str">
        <f t="shared" si="96"/>
        <v>a1747</v>
      </c>
      <c r="E1756" s="48"/>
      <c r="F1756" s="2"/>
      <c r="G1756" s="2"/>
      <c r="H1756" s="108" t="str">
        <f t="shared" si="97"/>
        <v>c1747</v>
      </c>
      <c r="I1756" s="48"/>
      <c r="J1756" s="2"/>
      <c r="K1756" s="108" t="str">
        <f t="shared" si="89"/>
        <v>r1747</v>
      </c>
      <c r="L1756" s="48"/>
      <c r="M1756" s="2"/>
      <c r="N1756" s="108" t="str">
        <f t="shared" si="98"/>
        <v>p1747</v>
      </c>
      <c r="O1756" s="48"/>
      <c r="P1756" s="97"/>
    </row>
    <row r="1757" spans="1:16" ht="14">
      <c r="A1757" s="37"/>
      <c r="B1757" s="37"/>
      <c r="C1757" s="2"/>
      <c r="D1757" s="108" t="str">
        <f t="shared" si="96"/>
        <v>a1748</v>
      </c>
      <c r="E1757" s="48"/>
      <c r="F1757" s="2"/>
      <c r="G1757" s="2"/>
      <c r="H1757" s="108" t="str">
        <f t="shared" si="97"/>
        <v>c1748</v>
      </c>
      <c r="I1757" s="48"/>
      <c r="J1757" s="2"/>
      <c r="K1757" s="108" t="str">
        <f t="shared" si="89"/>
        <v>r1748</v>
      </c>
      <c r="L1757" s="48"/>
      <c r="M1757" s="2"/>
      <c r="N1757" s="108" t="str">
        <f t="shared" si="98"/>
        <v>p1748</v>
      </c>
      <c r="O1757" s="48"/>
      <c r="P1757" s="97"/>
    </row>
    <row r="1758" spans="1:16" ht="14">
      <c r="A1758" s="37"/>
      <c r="B1758" s="37"/>
      <c r="C1758" s="2"/>
      <c r="D1758" s="108" t="str">
        <f t="shared" si="96"/>
        <v>a1749</v>
      </c>
      <c r="E1758" s="48"/>
      <c r="F1758" s="2"/>
      <c r="G1758" s="2"/>
      <c r="H1758" s="108" t="str">
        <f t="shared" si="97"/>
        <v>c1749</v>
      </c>
      <c r="I1758" s="48"/>
      <c r="J1758" s="2"/>
      <c r="K1758" s="108" t="str">
        <f t="shared" si="89"/>
        <v>r1749</v>
      </c>
      <c r="L1758" s="48"/>
      <c r="M1758" s="2"/>
      <c r="N1758" s="108" t="str">
        <f t="shared" si="98"/>
        <v>p1749</v>
      </c>
      <c r="O1758" s="48"/>
      <c r="P1758" s="97"/>
    </row>
    <row r="1759" spans="1:16" ht="14">
      <c r="A1759" s="37"/>
      <c r="B1759" s="37"/>
      <c r="C1759" s="2"/>
      <c r="D1759" s="108" t="str">
        <f t="shared" si="96"/>
        <v>a1750</v>
      </c>
      <c r="E1759" s="48"/>
      <c r="F1759" s="2"/>
      <c r="G1759" s="2"/>
      <c r="H1759" s="108" t="str">
        <f t="shared" si="97"/>
        <v>c1750</v>
      </c>
      <c r="I1759" s="48"/>
      <c r="J1759" s="2"/>
      <c r="K1759" s="108" t="str">
        <f t="shared" si="89"/>
        <v>r1750</v>
      </c>
      <c r="L1759" s="48"/>
      <c r="M1759" s="2"/>
      <c r="N1759" s="108" t="str">
        <f t="shared" si="98"/>
        <v>p1750</v>
      </c>
      <c r="O1759" s="48"/>
      <c r="P1759" s="97"/>
    </row>
    <row r="1760" spans="1:16" ht="14">
      <c r="A1760" s="37"/>
      <c r="B1760" s="37"/>
      <c r="C1760" s="2"/>
      <c r="D1760" s="108" t="str">
        <f t="shared" si="96"/>
        <v>a1751</v>
      </c>
      <c r="E1760" s="48"/>
      <c r="F1760" s="2"/>
      <c r="G1760" s="2"/>
      <c r="H1760" s="108" t="str">
        <f t="shared" si="97"/>
        <v>c1751</v>
      </c>
      <c r="I1760" s="48"/>
      <c r="J1760" s="2"/>
      <c r="K1760" s="108" t="str">
        <f t="shared" si="89"/>
        <v>r1751</v>
      </c>
      <c r="L1760" s="48"/>
      <c r="M1760" s="2"/>
      <c r="N1760" s="108" t="str">
        <f t="shared" si="98"/>
        <v>p1751</v>
      </c>
      <c r="O1760" s="48"/>
      <c r="P1760" s="97"/>
    </row>
    <row r="1761" spans="1:16" ht="14">
      <c r="A1761" s="37"/>
      <c r="B1761" s="37"/>
      <c r="C1761" s="2"/>
      <c r="D1761" s="108" t="str">
        <f t="shared" si="96"/>
        <v>a1752</v>
      </c>
      <c r="E1761" s="48"/>
      <c r="F1761" s="2"/>
      <c r="G1761" s="2"/>
      <c r="H1761" s="108" t="str">
        <f t="shared" si="97"/>
        <v>c1752</v>
      </c>
      <c r="I1761" s="48"/>
      <c r="J1761" s="2"/>
      <c r="K1761" s="108" t="str">
        <f t="shared" si="89"/>
        <v>r1752</v>
      </c>
      <c r="L1761" s="48"/>
      <c r="M1761" s="2"/>
      <c r="N1761" s="108" t="str">
        <f t="shared" si="98"/>
        <v>p1752</v>
      </c>
      <c r="O1761" s="48"/>
      <c r="P1761" s="97"/>
    </row>
    <row r="1762" spans="1:16" ht="14">
      <c r="A1762" s="37"/>
      <c r="B1762" s="37"/>
      <c r="C1762" s="2"/>
      <c r="D1762" s="108" t="str">
        <f t="shared" si="96"/>
        <v>a1753</v>
      </c>
      <c r="E1762" s="48"/>
      <c r="F1762" s="2"/>
      <c r="G1762" s="2"/>
      <c r="H1762" s="108" t="str">
        <f t="shared" si="97"/>
        <v>c1753</v>
      </c>
      <c r="I1762" s="48"/>
      <c r="J1762" s="2"/>
      <c r="K1762" s="108" t="str">
        <f t="shared" si="89"/>
        <v>r1753</v>
      </c>
      <c r="L1762" s="48"/>
      <c r="M1762" s="2"/>
      <c r="N1762" s="108" t="str">
        <f t="shared" si="98"/>
        <v>p1753</v>
      </c>
      <c r="O1762" s="48"/>
      <c r="P1762" s="97"/>
    </row>
    <row r="1763" spans="1:16" ht="14">
      <c r="A1763" s="37"/>
      <c r="B1763" s="37"/>
      <c r="C1763" s="2"/>
      <c r="D1763" s="108" t="str">
        <f t="shared" si="96"/>
        <v>a1754</v>
      </c>
      <c r="E1763" s="48"/>
      <c r="F1763" s="2"/>
      <c r="G1763" s="2"/>
      <c r="H1763" s="108" t="str">
        <f t="shared" si="97"/>
        <v>c1754</v>
      </c>
      <c r="I1763" s="48"/>
      <c r="J1763" s="2"/>
      <c r="K1763" s="108" t="str">
        <f t="shared" si="89"/>
        <v>r1754</v>
      </c>
      <c r="L1763" s="48"/>
      <c r="M1763" s="2"/>
      <c r="N1763" s="108" t="str">
        <f t="shared" si="98"/>
        <v>p1754</v>
      </c>
      <c r="O1763" s="48"/>
      <c r="P1763" s="97"/>
    </row>
    <row r="1764" spans="1:16" ht="14">
      <c r="A1764" s="37"/>
      <c r="B1764" s="37"/>
      <c r="C1764" s="2"/>
      <c r="D1764" s="108" t="str">
        <f t="shared" si="96"/>
        <v>a1755</v>
      </c>
      <c r="E1764" s="48"/>
      <c r="F1764" s="2"/>
      <c r="G1764" s="2"/>
      <c r="H1764" s="108" t="str">
        <f t="shared" si="97"/>
        <v>c1755</v>
      </c>
      <c r="I1764" s="48"/>
      <c r="J1764" s="2"/>
      <c r="K1764" s="108" t="str">
        <f t="shared" si="89"/>
        <v>r1755</v>
      </c>
      <c r="L1764" s="48"/>
      <c r="M1764" s="2"/>
      <c r="N1764" s="108" t="str">
        <f t="shared" si="98"/>
        <v>p1755</v>
      </c>
      <c r="O1764" s="48"/>
      <c r="P1764" s="97"/>
    </row>
    <row r="1765" spans="1:16" ht="14">
      <c r="A1765" s="37"/>
      <c r="B1765" s="37"/>
      <c r="C1765" s="2"/>
      <c r="D1765" s="108" t="str">
        <f t="shared" si="96"/>
        <v>a1756</v>
      </c>
      <c r="E1765" s="48"/>
      <c r="F1765" s="2"/>
      <c r="G1765" s="2"/>
      <c r="H1765" s="108" t="str">
        <f t="shared" si="97"/>
        <v>c1756</v>
      </c>
      <c r="I1765" s="48"/>
      <c r="J1765" s="2"/>
      <c r="K1765" s="108" t="str">
        <f t="shared" si="89"/>
        <v>r1756</v>
      </c>
      <c r="L1765" s="48"/>
      <c r="M1765" s="2"/>
      <c r="N1765" s="108" t="str">
        <f t="shared" si="98"/>
        <v>p1756</v>
      </c>
      <c r="O1765" s="48"/>
      <c r="P1765" s="97"/>
    </row>
    <row r="1766" spans="1:16" ht="14">
      <c r="A1766" s="37"/>
      <c r="B1766" s="37"/>
      <c r="C1766" s="2"/>
      <c r="D1766" s="108" t="str">
        <f t="shared" si="96"/>
        <v>a1757</v>
      </c>
      <c r="E1766" s="48"/>
      <c r="F1766" s="2"/>
      <c r="G1766" s="2"/>
      <c r="H1766" s="108" t="str">
        <f t="shared" si="97"/>
        <v>c1757</v>
      </c>
      <c r="I1766" s="48"/>
      <c r="J1766" s="2"/>
      <c r="K1766" s="108" t="str">
        <f t="shared" si="89"/>
        <v>r1757</v>
      </c>
      <c r="L1766" s="48"/>
      <c r="M1766" s="2"/>
      <c r="N1766" s="108" t="str">
        <f t="shared" si="98"/>
        <v>p1757</v>
      </c>
      <c r="O1766" s="48"/>
      <c r="P1766" s="97"/>
    </row>
    <row r="1767" spans="1:16" ht="14">
      <c r="A1767" s="37"/>
      <c r="B1767" s="37"/>
      <c r="C1767" s="2"/>
      <c r="D1767" s="108" t="str">
        <f t="shared" si="96"/>
        <v>a1758</v>
      </c>
      <c r="E1767" s="48"/>
      <c r="F1767" s="2"/>
      <c r="G1767" s="2"/>
      <c r="H1767" s="108" t="str">
        <f t="shared" si="97"/>
        <v>c1758</v>
      </c>
      <c r="I1767" s="48"/>
      <c r="J1767" s="2"/>
      <c r="K1767" s="108" t="str">
        <f t="shared" si="89"/>
        <v>r1758</v>
      </c>
      <c r="L1767" s="48"/>
      <c r="M1767" s="2"/>
      <c r="N1767" s="108" t="str">
        <f t="shared" si="98"/>
        <v>p1758</v>
      </c>
      <c r="O1767" s="48"/>
      <c r="P1767" s="97"/>
    </row>
    <row r="1768" spans="1:16" ht="14">
      <c r="A1768" s="37"/>
      <c r="B1768" s="37"/>
      <c r="C1768" s="2"/>
      <c r="D1768" s="108" t="str">
        <f t="shared" si="96"/>
        <v>a1759</v>
      </c>
      <c r="E1768" s="48"/>
      <c r="F1768" s="2"/>
      <c r="G1768" s="2"/>
      <c r="H1768" s="108" t="str">
        <f t="shared" si="97"/>
        <v>c1759</v>
      </c>
      <c r="I1768" s="48"/>
      <c r="J1768" s="2"/>
      <c r="K1768" s="108" t="str">
        <f t="shared" si="89"/>
        <v>r1759</v>
      </c>
      <c r="L1768" s="48"/>
      <c r="M1768" s="2"/>
      <c r="N1768" s="108" t="str">
        <f t="shared" si="98"/>
        <v>p1759</v>
      </c>
      <c r="O1768" s="48"/>
      <c r="P1768" s="97"/>
    </row>
    <row r="1769" spans="1:16" ht="14">
      <c r="A1769" s="37"/>
      <c r="B1769" s="37"/>
      <c r="C1769" s="2"/>
      <c r="D1769" s="108" t="str">
        <f t="shared" si="96"/>
        <v>a1760</v>
      </c>
      <c r="E1769" s="48"/>
      <c r="F1769" s="2"/>
      <c r="G1769" s="2"/>
      <c r="H1769" s="108" t="str">
        <f t="shared" si="97"/>
        <v>c1760</v>
      </c>
      <c r="I1769" s="48"/>
      <c r="J1769" s="2"/>
      <c r="K1769" s="108" t="str">
        <f t="shared" si="89"/>
        <v>r1760</v>
      </c>
      <c r="L1769" s="48"/>
      <c r="M1769" s="2"/>
      <c r="N1769" s="108" t="str">
        <f t="shared" si="98"/>
        <v>p1760</v>
      </c>
      <c r="O1769" s="48"/>
      <c r="P1769" s="97"/>
    </row>
    <row r="1770" spans="1:16" ht="14">
      <c r="A1770" s="37"/>
      <c r="B1770" s="37"/>
      <c r="C1770" s="2"/>
      <c r="D1770" s="108" t="str">
        <f t="shared" si="96"/>
        <v>a1761</v>
      </c>
      <c r="E1770" s="48"/>
      <c r="F1770" s="2"/>
      <c r="G1770" s="2"/>
      <c r="H1770" s="108" t="str">
        <f t="shared" si="97"/>
        <v>c1761</v>
      </c>
      <c r="I1770" s="48"/>
      <c r="J1770" s="2"/>
      <c r="K1770" s="108" t="str">
        <f t="shared" si="89"/>
        <v>r1761</v>
      </c>
      <c r="L1770" s="48"/>
      <c r="M1770" s="2"/>
      <c r="N1770" s="108" t="str">
        <f t="shared" si="98"/>
        <v>p1761</v>
      </c>
      <c r="O1770" s="48"/>
      <c r="P1770" s="97"/>
    </row>
    <row r="1771" spans="1:16" ht="14">
      <c r="A1771" s="37"/>
      <c r="B1771" s="37"/>
      <c r="C1771" s="2"/>
      <c r="D1771" s="108" t="str">
        <f t="shared" si="96"/>
        <v>a1762</v>
      </c>
      <c r="E1771" s="48"/>
      <c r="F1771" s="2"/>
      <c r="G1771" s="2"/>
      <c r="H1771" s="108" t="str">
        <f t="shared" si="97"/>
        <v>c1762</v>
      </c>
      <c r="I1771" s="48"/>
      <c r="J1771" s="2"/>
      <c r="K1771" s="108" t="str">
        <f t="shared" si="89"/>
        <v>r1762</v>
      </c>
      <c r="L1771" s="48"/>
      <c r="M1771" s="2"/>
      <c r="N1771" s="108" t="str">
        <f t="shared" si="98"/>
        <v>p1762</v>
      </c>
      <c r="O1771" s="48"/>
      <c r="P1771" s="97"/>
    </row>
    <row r="1772" spans="1:16" ht="14">
      <c r="A1772" s="37"/>
      <c r="B1772" s="37"/>
      <c r="C1772" s="2"/>
      <c r="D1772" s="108" t="str">
        <f t="shared" si="96"/>
        <v>a1763</v>
      </c>
      <c r="E1772" s="48"/>
      <c r="F1772" s="2"/>
      <c r="G1772" s="2"/>
      <c r="H1772" s="108" t="str">
        <f t="shared" si="97"/>
        <v>c1763</v>
      </c>
      <c r="I1772" s="48"/>
      <c r="J1772" s="2"/>
      <c r="K1772" s="108" t="str">
        <f t="shared" si="89"/>
        <v>r1763</v>
      </c>
      <c r="L1772" s="48"/>
      <c r="M1772" s="2"/>
      <c r="N1772" s="108" t="str">
        <f t="shared" si="98"/>
        <v>p1763</v>
      </c>
      <c r="O1772" s="48"/>
      <c r="P1772" s="97"/>
    </row>
    <row r="1773" spans="1:16" ht="14">
      <c r="A1773" s="37"/>
      <c r="B1773" s="37"/>
      <c r="C1773" s="2"/>
      <c r="D1773" s="108" t="str">
        <f t="shared" si="96"/>
        <v>a1764</v>
      </c>
      <c r="E1773" s="48"/>
      <c r="F1773" s="2"/>
      <c r="G1773" s="2"/>
      <c r="H1773" s="108" t="str">
        <f t="shared" si="97"/>
        <v>c1764</v>
      </c>
      <c r="I1773" s="48"/>
      <c r="J1773" s="2"/>
      <c r="K1773" s="108" t="str">
        <f t="shared" si="89"/>
        <v>r1764</v>
      </c>
      <c r="L1773" s="48"/>
      <c r="M1773" s="2"/>
      <c r="N1773" s="108" t="str">
        <f t="shared" si="98"/>
        <v>p1764</v>
      </c>
      <c r="O1773" s="48"/>
      <c r="P1773" s="97"/>
    </row>
    <row r="1774" spans="1:16" ht="14">
      <c r="A1774" s="37"/>
      <c r="B1774" s="37"/>
      <c r="C1774" s="2"/>
      <c r="D1774" s="108" t="str">
        <f t="shared" si="96"/>
        <v>a1765</v>
      </c>
      <c r="E1774" s="48"/>
      <c r="F1774" s="2"/>
      <c r="G1774" s="2"/>
      <c r="H1774" s="108" t="str">
        <f t="shared" si="97"/>
        <v>c1765</v>
      </c>
      <c r="I1774" s="48"/>
      <c r="J1774" s="2"/>
      <c r="K1774" s="108" t="str">
        <f t="shared" si="89"/>
        <v>r1765</v>
      </c>
      <c r="L1774" s="48"/>
      <c r="M1774" s="2"/>
      <c r="N1774" s="108" t="str">
        <f t="shared" si="98"/>
        <v>p1765</v>
      </c>
      <c r="O1774" s="48"/>
      <c r="P1774" s="97"/>
    </row>
    <row r="1775" spans="1:16" ht="14">
      <c r="A1775" s="37"/>
      <c r="B1775" s="37"/>
      <c r="C1775" s="2"/>
      <c r="D1775" s="108" t="str">
        <f t="shared" si="96"/>
        <v>a1766</v>
      </c>
      <c r="E1775" s="48"/>
      <c r="F1775" s="2"/>
      <c r="G1775" s="2"/>
      <c r="H1775" s="108" t="str">
        <f t="shared" si="97"/>
        <v>c1766</v>
      </c>
      <c r="I1775" s="48"/>
      <c r="J1775" s="2"/>
      <c r="K1775" s="108" t="str">
        <f t="shared" si="89"/>
        <v>r1766</v>
      </c>
      <c r="L1775" s="48"/>
      <c r="M1775" s="2"/>
      <c r="N1775" s="108" t="str">
        <f t="shared" si="98"/>
        <v>p1766</v>
      </c>
      <c r="O1775" s="48"/>
      <c r="P1775" s="97"/>
    </row>
    <row r="1776" spans="1:16" ht="14">
      <c r="A1776" s="37"/>
      <c r="B1776" s="37"/>
      <c r="C1776" s="2"/>
      <c r="D1776" s="108" t="str">
        <f t="shared" si="96"/>
        <v>a1767</v>
      </c>
      <c r="E1776" s="48"/>
      <c r="F1776" s="2"/>
      <c r="G1776" s="2"/>
      <c r="H1776" s="108" t="str">
        <f t="shared" si="97"/>
        <v>c1767</v>
      </c>
      <c r="I1776" s="48"/>
      <c r="J1776" s="2"/>
      <c r="K1776" s="108" t="str">
        <f t="shared" si="89"/>
        <v>r1767</v>
      </c>
      <c r="L1776" s="48"/>
      <c r="M1776" s="2"/>
      <c r="N1776" s="108" t="str">
        <f t="shared" si="98"/>
        <v>p1767</v>
      </c>
      <c r="O1776" s="48"/>
      <c r="P1776" s="97"/>
    </row>
    <row r="1777" spans="1:16" ht="14">
      <c r="A1777" s="37"/>
      <c r="B1777" s="37"/>
      <c r="C1777" s="2"/>
      <c r="D1777" s="108" t="str">
        <f t="shared" si="96"/>
        <v>a1768</v>
      </c>
      <c r="E1777" s="48"/>
      <c r="F1777" s="2"/>
      <c r="G1777" s="2"/>
      <c r="H1777" s="108" t="str">
        <f t="shared" si="97"/>
        <v>c1768</v>
      </c>
      <c r="I1777" s="48"/>
      <c r="J1777" s="2"/>
      <c r="K1777" s="108" t="str">
        <f t="shared" si="89"/>
        <v>r1768</v>
      </c>
      <c r="L1777" s="48"/>
      <c r="M1777" s="2"/>
      <c r="N1777" s="108" t="str">
        <f t="shared" si="98"/>
        <v>p1768</v>
      </c>
      <c r="O1777" s="48"/>
      <c r="P1777" s="97"/>
    </row>
    <row r="1778" spans="1:16" ht="14">
      <c r="A1778" s="37"/>
      <c r="B1778" s="37"/>
      <c r="C1778" s="2"/>
      <c r="D1778" s="108" t="str">
        <f t="shared" si="96"/>
        <v>a1769</v>
      </c>
      <c r="E1778" s="48"/>
      <c r="F1778" s="2"/>
      <c r="G1778" s="2"/>
      <c r="H1778" s="108" t="str">
        <f t="shared" si="97"/>
        <v>c1769</v>
      </c>
      <c r="I1778" s="48"/>
      <c r="J1778" s="2"/>
      <c r="K1778" s="108" t="str">
        <f t="shared" si="89"/>
        <v>r1769</v>
      </c>
      <c r="L1778" s="48"/>
      <c r="M1778" s="2"/>
      <c r="N1778" s="108" t="str">
        <f t="shared" si="98"/>
        <v>p1769</v>
      </c>
      <c r="O1778" s="48"/>
      <c r="P1778" s="97"/>
    </row>
    <row r="1779" spans="1:16" ht="14">
      <c r="A1779" s="37"/>
      <c r="B1779" s="37"/>
      <c r="C1779" s="2"/>
      <c r="D1779" s="108" t="str">
        <f t="shared" si="96"/>
        <v>a1770</v>
      </c>
      <c r="E1779" s="48"/>
      <c r="F1779" s="2"/>
      <c r="G1779" s="2"/>
      <c r="H1779" s="108" t="str">
        <f t="shared" si="97"/>
        <v>c1770</v>
      </c>
      <c r="I1779" s="48"/>
      <c r="J1779" s="2"/>
      <c r="K1779" s="108" t="str">
        <f t="shared" si="89"/>
        <v>r1770</v>
      </c>
      <c r="L1779" s="48"/>
      <c r="M1779" s="2"/>
      <c r="N1779" s="108" t="str">
        <f t="shared" si="98"/>
        <v>p1770</v>
      </c>
      <c r="O1779" s="48"/>
      <c r="P1779" s="97"/>
    </row>
    <row r="1780" spans="1:16" ht="14">
      <c r="A1780" s="37"/>
      <c r="B1780" s="37"/>
      <c r="C1780" s="2"/>
      <c r="D1780" s="108" t="str">
        <f t="shared" si="96"/>
        <v>a1771</v>
      </c>
      <c r="E1780" s="48"/>
      <c r="F1780" s="2"/>
      <c r="G1780" s="2"/>
      <c r="H1780" s="108" t="str">
        <f t="shared" si="97"/>
        <v>c1771</v>
      </c>
      <c r="I1780" s="48"/>
      <c r="J1780" s="2"/>
      <c r="K1780" s="108" t="str">
        <f t="shared" si="89"/>
        <v>r1771</v>
      </c>
      <c r="L1780" s="48"/>
      <c r="M1780" s="2"/>
      <c r="N1780" s="108" t="str">
        <f t="shared" si="98"/>
        <v>p1771</v>
      </c>
      <c r="O1780" s="48"/>
      <c r="P1780" s="97"/>
    </row>
    <row r="1781" spans="1:16" ht="14">
      <c r="A1781" s="37"/>
      <c r="B1781" s="37"/>
      <c r="C1781" s="2"/>
      <c r="D1781" s="108" t="str">
        <f t="shared" si="96"/>
        <v>a1772</v>
      </c>
      <c r="E1781" s="48"/>
      <c r="F1781" s="2"/>
      <c r="G1781" s="2"/>
      <c r="H1781" s="108" t="str">
        <f t="shared" si="97"/>
        <v>c1772</v>
      </c>
      <c r="I1781" s="48"/>
      <c r="J1781" s="2"/>
      <c r="K1781" s="108" t="str">
        <f t="shared" si="89"/>
        <v>r1772</v>
      </c>
      <c r="L1781" s="48"/>
      <c r="M1781" s="2"/>
      <c r="N1781" s="108" t="str">
        <f t="shared" si="98"/>
        <v>p1772</v>
      </c>
      <c r="O1781" s="48"/>
      <c r="P1781" s="97"/>
    </row>
    <row r="1782" spans="1:16" ht="14">
      <c r="A1782" s="37"/>
      <c r="B1782" s="37"/>
      <c r="C1782" s="2"/>
      <c r="D1782" s="108" t="str">
        <f t="shared" si="96"/>
        <v>a1773</v>
      </c>
      <c r="E1782" s="48"/>
      <c r="F1782" s="2"/>
      <c r="G1782" s="2"/>
      <c r="H1782" s="108" t="str">
        <f t="shared" si="97"/>
        <v>c1773</v>
      </c>
      <c r="I1782" s="48"/>
      <c r="J1782" s="2"/>
      <c r="K1782" s="108" t="str">
        <f t="shared" si="89"/>
        <v>r1773</v>
      </c>
      <c r="L1782" s="48"/>
      <c r="M1782" s="2"/>
      <c r="N1782" s="108" t="str">
        <f t="shared" si="98"/>
        <v>p1773</v>
      </c>
      <c r="O1782" s="48"/>
      <c r="P1782" s="97"/>
    </row>
    <row r="1783" spans="1:16" ht="14">
      <c r="A1783" s="37"/>
      <c r="B1783" s="37"/>
      <c r="C1783" s="2"/>
      <c r="D1783" s="108" t="str">
        <f t="shared" si="96"/>
        <v>a1774</v>
      </c>
      <c r="E1783" s="48"/>
      <c r="F1783" s="2"/>
      <c r="G1783" s="2"/>
      <c r="H1783" s="108" t="str">
        <f t="shared" si="97"/>
        <v>c1774</v>
      </c>
      <c r="I1783" s="48"/>
      <c r="J1783" s="2"/>
      <c r="K1783" s="108" t="str">
        <f t="shared" si="89"/>
        <v>r1774</v>
      </c>
      <c r="L1783" s="48"/>
      <c r="M1783" s="2"/>
      <c r="N1783" s="108" t="str">
        <f t="shared" si="98"/>
        <v>p1774</v>
      </c>
      <c r="O1783" s="48"/>
      <c r="P1783" s="97"/>
    </row>
    <row r="1784" spans="1:16" ht="14">
      <c r="A1784" s="37"/>
      <c r="B1784" s="37"/>
      <c r="C1784" s="2"/>
      <c r="D1784" s="108" t="str">
        <f t="shared" si="96"/>
        <v>a1775</v>
      </c>
      <c r="E1784" s="48"/>
      <c r="F1784" s="2"/>
      <c r="G1784" s="2"/>
      <c r="H1784" s="108" t="str">
        <f t="shared" si="97"/>
        <v>c1775</v>
      </c>
      <c r="I1784" s="48"/>
      <c r="J1784" s="2"/>
      <c r="K1784" s="108" t="str">
        <f t="shared" si="89"/>
        <v>r1775</v>
      </c>
      <c r="L1784" s="48"/>
      <c r="M1784" s="2"/>
      <c r="N1784" s="108" t="str">
        <f t="shared" si="98"/>
        <v>p1775</v>
      </c>
      <c r="O1784" s="48"/>
      <c r="P1784" s="97"/>
    </row>
    <row r="1785" spans="1:16" ht="14">
      <c r="A1785" s="37"/>
      <c r="B1785" s="37"/>
      <c r="C1785" s="2"/>
      <c r="D1785" s="108" t="str">
        <f t="shared" si="96"/>
        <v>a1776</v>
      </c>
      <c r="E1785" s="48"/>
      <c r="F1785" s="2"/>
      <c r="G1785" s="2"/>
      <c r="H1785" s="108" t="str">
        <f t="shared" si="97"/>
        <v>c1776</v>
      </c>
      <c r="I1785" s="48"/>
      <c r="J1785" s="2"/>
      <c r="K1785" s="108" t="str">
        <f t="shared" si="89"/>
        <v>r1776</v>
      </c>
      <c r="L1785" s="48"/>
      <c r="M1785" s="2"/>
      <c r="N1785" s="108" t="str">
        <f t="shared" si="98"/>
        <v>p1776</v>
      </c>
      <c r="O1785" s="48"/>
      <c r="P1785" s="97"/>
    </row>
    <row r="1786" spans="1:16" ht="14">
      <c r="A1786" s="37"/>
      <c r="B1786" s="37"/>
      <c r="C1786" s="2"/>
      <c r="D1786" s="108" t="str">
        <f t="shared" si="96"/>
        <v>a1777</v>
      </c>
      <c r="E1786" s="48"/>
      <c r="F1786" s="2"/>
      <c r="G1786" s="2"/>
      <c r="H1786" s="108" t="str">
        <f t="shared" si="97"/>
        <v>c1777</v>
      </c>
      <c r="I1786" s="48"/>
      <c r="J1786" s="2"/>
      <c r="K1786" s="108" t="str">
        <f t="shared" si="89"/>
        <v>r1777</v>
      </c>
      <c r="L1786" s="48"/>
      <c r="M1786" s="2"/>
      <c r="N1786" s="108" t="str">
        <f t="shared" si="98"/>
        <v>p1777</v>
      </c>
      <c r="O1786" s="48"/>
      <c r="P1786" s="97"/>
    </row>
    <row r="1787" spans="1:16" ht="14">
      <c r="A1787" s="37"/>
      <c r="B1787" s="37"/>
      <c r="C1787" s="2"/>
      <c r="D1787" s="108" t="str">
        <f t="shared" si="96"/>
        <v>a1778</v>
      </c>
      <c r="E1787" s="48"/>
      <c r="F1787" s="2"/>
      <c r="G1787" s="2"/>
      <c r="H1787" s="108" t="str">
        <f t="shared" si="97"/>
        <v>c1778</v>
      </c>
      <c r="I1787" s="48"/>
      <c r="J1787" s="2"/>
      <c r="K1787" s="108" t="str">
        <f t="shared" si="89"/>
        <v>r1778</v>
      </c>
      <c r="L1787" s="48"/>
      <c r="M1787" s="2"/>
      <c r="N1787" s="108" t="str">
        <f t="shared" si="98"/>
        <v>p1778</v>
      </c>
      <c r="O1787" s="48"/>
      <c r="P1787" s="97"/>
    </row>
    <row r="1788" spans="1:16" ht="14">
      <c r="A1788" s="37"/>
      <c r="B1788" s="37"/>
      <c r="C1788" s="2"/>
      <c r="D1788" s="108" t="str">
        <f t="shared" si="96"/>
        <v>a1779</v>
      </c>
      <c r="E1788" s="48"/>
      <c r="F1788" s="2"/>
      <c r="G1788" s="2"/>
      <c r="H1788" s="108" t="str">
        <f t="shared" si="97"/>
        <v>c1779</v>
      </c>
      <c r="I1788" s="48"/>
      <c r="J1788" s="2"/>
      <c r="K1788" s="108" t="str">
        <f t="shared" si="89"/>
        <v>r1779</v>
      </c>
      <c r="L1788" s="48"/>
      <c r="M1788" s="2"/>
      <c r="N1788" s="108" t="str">
        <f t="shared" si="98"/>
        <v>p1779</v>
      </c>
      <c r="O1788" s="48"/>
      <c r="P1788" s="97"/>
    </row>
    <row r="1789" spans="1:16" ht="14">
      <c r="A1789" s="37"/>
      <c r="B1789" s="37"/>
      <c r="C1789" s="2"/>
      <c r="D1789" s="108" t="str">
        <f t="shared" si="96"/>
        <v>a1780</v>
      </c>
      <c r="E1789" s="48"/>
      <c r="F1789" s="2"/>
      <c r="G1789" s="2"/>
      <c r="H1789" s="108" t="str">
        <f t="shared" si="97"/>
        <v>c1780</v>
      </c>
      <c r="I1789" s="48"/>
      <c r="J1789" s="2"/>
      <c r="K1789" s="108" t="str">
        <f t="shared" si="89"/>
        <v>r1780</v>
      </c>
      <c r="L1789" s="48"/>
      <c r="M1789" s="2"/>
      <c r="N1789" s="108" t="str">
        <f t="shared" si="98"/>
        <v>p1780</v>
      </c>
      <c r="O1789" s="48"/>
      <c r="P1789" s="97"/>
    </row>
    <row r="1790" spans="1:16" ht="14">
      <c r="A1790" s="37"/>
      <c r="B1790" s="37"/>
      <c r="C1790" s="2"/>
      <c r="D1790" s="108" t="str">
        <f t="shared" si="96"/>
        <v>a1781</v>
      </c>
      <c r="E1790" s="48"/>
      <c r="F1790" s="2"/>
      <c r="G1790" s="2"/>
      <c r="H1790" s="108" t="str">
        <f t="shared" si="97"/>
        <v>c1781</v>
      </c>
      <c r="I1790" s="48"/>
      <c r="J1790" s="2"/>
      <c r="K1790" s="108" t="str">
        <f t="shared" si="89"/>
        <v>r1781</v>
      </c>
      <c r="L1790" s="48"/>
      <c r="M1790" s="2"/>
      <c r="N1790" s="108" t="str">
        <f t="shared" si="98"/>
        <v>p1781</v>
      </c>
      <c r="O1790" s="48"/>
      <c r="P1790" s="97"/>
    </row>
    <row r="1791" spans="1:16" ht="14">
      <c r="A1791" s="37"/>
      <c r="B1791" s="37"/>
      <c r="C1791" s="2"/>
      <c r="D1791" s="108" t="str">
        <f t="shared" si="96"/>
        <v>a1782</v>
      </c>
      <c r="E1791" s="48"/>
      <c r="F1791" s="2"/>
      <c r="G1791" s="2"/>
      <c r="H1791" s="108" t="str">
        <f t="shared" si="97"/>
        <v>c1782</v>
      </c>
      <c r="I1791" s="48"/>
      <c r="J1791" s="2"/>
      <c r="K1791" s="108" t="str">
        <f t="shared" si="89"/>
        <v>r1782</v>
      </c>
      <c r="L1791" s="48"/>
      <c r="M1791" s="2"/>
      <c r="N1791" s="108" t="str">
        <f t="shared" si="98"/>
        <v>p1782</v>
      </c>
      <c r="O1791" s="48"/>
      <c r="P1791" s="97"/>
    </row>
    <row r="1792" spans="1:16" ht="14">
      <c r="A1792" s="37"/>
      <c r="B1792" s="37"/>
      <c r="C1792" s="2"/>
      <c r="D1792" s="108" t="str">
        <f t="shared" si="96"/>
        <v>a1783</v>
      </c>
      <c r="E1792" s="48"/>
      <c r="F1792" s="2"/>
      <c r="G1792" s="2"/>
      <c r="H1792" s="108" t="str">
        <f t="shared" si="97"/>
        <v>c1783</v>
      </c>
      <c r="I1792" s="48"/>
      <c r="J1792" s="2"/>
      <c r="K1792" s="108" t="str">
        <f t="shared" si="89"/>
        <v>r1783</v>
      </c>
      <c r="L1792" s="48"/>
      <c r="M1792" s="2"/>
      <c r="N1792" s="108" t="str">
        <f t="shared" si="98"/>
        <v>p1783</v>
      </c>
      <c r="O1792" s="48"/>
      <c r="P1792" s="97"/>
    </row>
    <row r="1793" spans="1:16" ht="14">
      <c r="A1793" s="37"/>
      <c r="B1793" s="37"/>
      <c r="C1793" s="2"/>
      <c r="D1793" s="108" t="str">
        <f t="shared" si="96"/>
        <v>a1784</v>
      </c>
      <c r="E1793" s="48"/>
      <c r="F1793" s="2"/>
      <c r="G1793" s="2"/>
      <c r="H1793" s="108" t="str">
        <f t="shared" si="97"/>
        <v>c1784</v>
      </c>
      <c r="I1793" s="48"/>
      <c r="J1793" s="2"/>
      <c r="K1793" s="108" t="str">
        <f t="shared" si="89"/>
        <v>r1784</v>
      </c>
      <c r="L1793" s="48"/>
      <c r="M1793" s="2"/>
      <c r="N1793" s="108" t="str">
        <f t="shared" si="98"/>
        <v>p1784</v>
      </c>
      <c r="O1793" s="48"/>
      <c r="P1793" s="97"/>
    </row>
    <row r="1794" spans="1:16" ht="14">
      <c r="A1794" s="37"/>
      <c r="B1794" s="37"/>
      <c r="C1794" s="2"/>
      <c r="D1794" s="108" t="str">
        <f t="shared" si="96"/>
        <v>a1785</v>
      </c>
      <c r="E1794" s="48"/>
      <c r="F1794" s="2"/>
      <c r="G1794" s="2"/>
      <c r="H1794" s="108" t="str">
        <f t="shared" si="97"/>
        <v>c1785</v>
      </c>
      <c r="I1794" s="48"/>
      <c r="J1794" s="2"/>
      <c r="K1794" s="108" t="str">
        <f t="shared" si="89"/>
        <v>r1785</v>
      </c>
      <c r="L1794" s="48"/>
      <c r="M1794" s="2"/>
      <c r="N1794" s="108" t="str">
        <f t="shared" si="98"/>
        <v>p1785</v>
      </c>
      <c r="O1794" s="48"/>
      <c r="P1794" s="97"/>
    </row>
    <row r="1795" spans="1:16" ht="14">
      <c r="A1795" s="37"/>
      <c r="B1795" s="37"/>
      <c r="C1795" s="2"/>
      <c r="D1795" s="108" t="str">
        <f t="shared" si="96"/>
        <v>a1786</v>
      </c>
      <c r="E1795" s="48"/>
      <c r="F1795" s="2"/>
      <c r="G1795" s="2"/>
      <c r="H1795" s="108" t="str">
        <f t="shared" si="97"/>
        <v>c1786</v>
      </c>
      <c r="I1795" s="48"/>
      <c r="J1795" s="2"/>
      <c r="K1795" s="108" t="str">
        <f t="shared" si="89"/>
        <v>r1786</v>
      </c>
      <c r="L1795" s="48"/>
      <c r="M1795" s="2"/>
      <c r="N1795" s="108" t="str">
        <f t="shared" si="98"/>
        <v>p1786</v>
      </c>
      <c r="O1795" s="48"/>
      <c r="P1795" s="97"/>
    </row>
    <row r="1796" spans="1:16" ht="14">
      <c r="A1796" s="37"/>
      <c r="B1796" s="37"/>
      <c r="C1796" s="2"/>
      <c r="D1796" s="108" t="str">
        <f t="shared" si="96"/>
        <v>a1787</v>
      </c>
      <c r="E1796" s="48"/>
      <c r="F1796" s="2"/>
      <c r="G1796" s="2"/>
      <c r="H1796" s="108" t="str">
        <f t="shared" si="97"/>
        <v>c1787</v>
      </c>
      <c r="I1796" s="48"/>
      <c r="J1796" s="2"/>
      <c r="K1796" s="108" t="str">
        <f t="shared" si="89"/>
        <v>r1787</v>
      </c>
      <c r="L1796" s="48"/>
      <c r="M1796" s="2"/>
      <c r="N1796" s="108" t="str">
        <f t="shared" si="98"/>
        <v>p1787</v>
      </c>
      <c r="O1796" s="48"/>
      <c r="P1796" s="97"/>
    </row>
    <row r="1797" spans="1:16" ht="14">
      <c r="A1797" s="37"/>
      <c r="B1797" s="37"/>
      <c r="C1797" s="2"/>
      <c r="D1797" s="108" t="str">
        <f t="shared" si="96"/>
        <v>a1788</v>
      </c>
      <c r="E1797" s="48"/>
      <c r="F1797" s="2"/>
      <c r="G1797" s="2"/>
      <c r="H1797" s="108" t="str">
        <f t="shared" si="97"/>
        <v>c1788</v>
      </c>
      <c r="I1797" s="48"/>
      <c r="J1797" s="2"/>
      <c r="K1797" s="108" t="str">
        <f t="shared" si="89"/>
        <v>r1788</v>
      </c>
      <c r="L1797" s="48"/>
      <c r="M1797" s="2"/>
      <c r="N1797" s="108" t="str">
        <f t="shared" si="98"/>
        <v>p1788</v>
      </c>
      <c r="O1797" s="48"/>
      <c r="P1797" s="97"/>
    </row>
    <row r="1798" spans="1:16" ht="14">
      <c r="A1798" s="37"/>
      <c r="B1798" s="37"/>
      <c r="C1798" s="2"/>
      <c r="D1798" s="108" t="str">
        <f t="shared" si="96"/>
        <v>a1789</v>
      </c>
      <c r="E1798" s="48"/>
      <c r="F1798" s="2"/>
      <c r="G1798" s="2"/>
      <c r="H1798" s="108" t="str">
        <f t="shared" si="97"/>
        <v>c1789</v>
      </c>
      <c r="I1798" s="48"/>
      <c r="J1798" s="2"/>
      <c r="K1798" s="108" t="str">
        <f t="shared" si="89"/>
        <v>r1789</v>
      </c>
      <c r="L1798" s="48"/>
      <c r="M1798" s="2"/>
      <c r="N1798" s="108" t="str">
        <f t="shared" si="98"/>
        <v>p1789</v>
      </c>
      <c r="O1798" s="48"/>
      <c r="P1798" s="97"/>
    </row>
    <row r="1799" spans="1:16" ht="14">
      <c r="A1799" s="37"/>
      <c r="B1799" s="37"/>
      <c r="C1799" s="2"/>
      <c r="D1799" s="108" t="str">
        <f t="shared" si="96"/>
        <v>a1790</v>
      </c>
      <c r="E1799" s="48"/>
      <c r="F1799" s="2"/>
      <c r="G1799" s="2"/>
      <c r="H1799" s="108" t="str">
        <f t="shared" si="97"/>
        <v>c1790</v>
      </c>
      <c r="I1799" s="48"/>
      <c r="J1799" s="2"/>
      <c r="K1799" s="108" t="str">
        <f t="shared" si="89"/>
        <v>r1790</v>
      </c>
      <c r="L1799" s="48"/>
      <c r="M1799" s="2"/>
      <c r="N1799" s="108" t="str">
        <f t="shared" si="98"/>
        <v>p1790</v>
      </c>
      <c r="O1799" s="48"/>
      <c r="P1799" s="97"/>
    </row>
    <row r="1800" spans="1:16" ht="14">
      <c r="A1800" s="37"/>
      <c r="B1800" s="37"/>
      <c r="C1800" s="2"/>
      <c r="D1800" s="108" t="str">
        <f t="shared" si="96"/>
        <v>a1791</v>
      </c>
      <c r="E1800" s="48"/>
      <c r="F1800" s="2"/>
      <c r="G1800" s="2"/>
      <c r="H1800" s="108" t="str">
        <f t="shared" si="97"/>
        <v>c1791</v>
      </c>
      <c r="I1800" s="48"/>
      <c r="J1800" s="2"/>
      <c r="K1800" s="108" t="str">
        <f t="shared" si="89"/>
        <v>r1791</v>
      </c>
      <c r="L1800" s="48"/>
      <c r="M1800" s="2"/>
      <c r="N1800" s="108" t="str">
        <f t="shared" si="98"/>
        <v>p1791</v>
      </c>
      <c r="O1800" s="48"/>
      <c r="P1800" s="97"/>
    </row>
    <row r="1801" spans="1:16" ht="14">
      <c r="A1801" s="37"/>
      <c r="B1801" s="37"/>
      <c r="C1801" s="2"/>
      <c r="D1801" s="108" t="str">
        <f t="shared" si="96"/>
        <v>a1792</v>
      </c>
      <c r="E1801" s="48"/>
      <c r="F1801" s="2"/>
      <c r="G1801" s="2"/>
      <c r="H1801" s="108" t="str">
        <f t="shared" si="97"/>
        <v>c1792</v>
      </c>
      <c r="I1801" s="48"/>
      <c r="J1801" s="2"/>
      <c r="K1801" s="108" t="str">
        <f t="shared" si="89"/>
        <v>r1792</v>
      </c>
      <c r="L1801" s="48"/>
      <c r="M1801" s="2"/>
      <c r="N1801" s="108" t="str">
        <f t="shared" si="98"/>
        <v>p1792</v>
      </c>
      <c r="O1801" s="48"/>
      <c r="P1801" s="97"/>
    </row>
    <row r="1802" spans="1:16" ht="14">
      <c r="A1802" s="37"/>
      <c r="B1802" s="37"/>
      <c r="C1802" s="2"/>
      <c r="D1802" s="108" t="str">
        <f t="shared" si="96"/>
        <v>a1793</v>
      </c>
      <c r="E1802" s="48"/>
      <c r="F1802" s="2"/>
      <c r="G1802" s="2"/>
      <c r="H1802" s="108" t="str">
        <f t="shared" si="97"/>
        <v>c1793</v>
      </c>
      <c r="I1802" s="48"/>
      <c r="J1802" s="2"/>
      <c r="K1802" s="108" t="str">
        <f t="shared" si="89"/>
        <v>r1793</v>
      </c>
      <c r="L1802" s="48"/>
      <c r="M1802" s="2"/>
      <c r="N1802" s="108" t="str">
        <f t="shared" si="98"/>
        <v>p1793</v>
      </c>
      <c r="O1802" s="48"/>
      <c r="P1802" s="97"/>
    </row>
    <row r="1803" spans="1:16" ht="14">
      <c r="A1803" s="37"/>
      <c r="B1803" s="37"/>
      <c r="C1803" s="2"/>
      <c r="D1803" s="108" t="str">
        <f t="shared" ref="D1803:D1866" si="99">"a"&amp;ROW()-9</f>
        <v>a1794</v>
      </c>
      <c r="E1803" s="48"/>
      <c r="F1803" s="2"/>
      <c r="G1803" s="2"/>
      <c r="H1803" s="108" t="str">
        <f t="shared" ref="H1803:H1866" si="100">"c"&amp;ROW()-9</f>
        <v>c1794</v>
      </c>
      <c r="I1803" s="48"/>
      <c r="J1803" s="2"/>
      <c r="K1803" s="108" t="str">
        <f t="shared" si="89"/>
        <v>r1794</v>
      </c>
      <c r="L1803" s="48"/>
      <c r="M1803" s="2"/>
      <c r="N1803" s="108" t="str">
        <f t="shared" ref="N1803:N1866" si="101">"p"&amp;ROW()-9</f>
        <v>p1794</v>
      </c>
      <c r="O1803" s="48"/>
      <c r="P1803" s="97"/>
    </row>
    <row r="1804" spans="1:16" ht="14">
      <c r="A1804" s="37"/>
      <c r="B1804" s="37"/>
      <c r="C1804" s="2"/>
      <c r="D1804" s="108" t="str">
        <f t="shared" si="99"/>
        <v>a1795</v>
      </c>
      <c r="E1804" s="48"/>
      <c r="F1804" s="2"/>
      <c r="G1804" s="2"/>
      <c r="H1804" s="108" t="str">
        <f t="shared" si="100"/>
        <v>c1795</v>
      </c>
      <c r="I1804" s="48"/>
      <c r="J1804" s="2"/>
      <c r="K1804" s="108" t="str">
        <f t="shared" si="89"/>
        <v>r1795</v>
      </c>
      <c r="L1804" s="48"/>
      <c r="M1804" s="2"/>
      <c r="N1804" s="108" t="str">
        <f t="shared" si="101"/>
        <v>p1795</v>
      </c>
      <c r="O1804" s="48"/>
      <c r="P1804" s="97"/>
    </row>
    <row r="1805" spans="1:16" ht="14">
      <c r="A1805" s="37"/>
      <c r="B1805" s="37"/>
      <c r="C1805" s="2"/>
      <c r="D1805" s="108" t="str">
        <f t="shared" si="99"/>
        <v>a1796</v>
      </c>
      <c r="E1805" s="48"/>
      <c r="F1805" s="2"/>
      <c r="G1805" s="2"/>
      <c r="H1805" s="108" t="str">
        <f t="shared" si="100"/>
        <v>c1796</v>
      </c>
      <c r="I1805" s="48"/>
      <c r="J1805" s="2"/>
      <c r="K1805" s="108" t="str">
        <f t="shared" si="89"/>
        <v>r1796</v>
      </c>
      <c r="L1805" s="48"/>
      <c r="M1805" s="2"/>
      <c r="N1805" s="108" t="str">
        <f t="shared" si="101"/>
        <v>p1796</v>
      </c>
      <c r="O1805" s="48"/>
      <c r="P1805" s="97"/>
    </row>
    <row r="1806" spans="1:16" ht="14">
      <c r="A1806" s="37"/>
      <c r="B1806" s="37"/>
      <c r="C1806" s="2"/>
      <c r="D1806" s="108" t="str">
        <f t="shared" si="99"/>
        <v>a1797</v>
      </c>
      <c r="E1806" s="48"/>
      <c r="F1806" s="2"/>
      <c r="G1806" s="2"/>
      <c r="H1806" s="108" t="str">
        <f t="shared" si="100"/>
        <v>c1797</v>
      </c>
      <c r="I1806" s="48"/>
      <c r="J1806" s="2"/>
      <c r="K1806" s="108" t="str">
        <f t="shared" si="89"/>
        <v>r1797</v>
      </c>
      <c r="L1806" s="48"/>
      <c r="M1806" s="2"/>
      <c r="N1806" s="108" t="str">
        <f t="shared" si="101"/>
        <v>p1797</v>
      </c>
      <c r="O1806" s="48"/>
      <c r="P1806" s="97"/>
    </row>
    <row r="1807" spans="1:16" ht="14">
      <c r="A1807" s="37"/>
      <c r="B1807" s="37"/>
      <c r="C1807" s="2"/>
      <c r="D1807" s="108" t="str">
        <f t="shared" si="99"/>
        <v>a1798</v>
      </c>
      <c r="E1807" s="48"/>
      <c r="F1807" s="2"/>
      <c r="G1807" s="2"/>
      <c r="H1807" s="108" t="str">
        <f t="shared" si="100"/>
        <v>c1798</v>
      </c>
      <c r="I1807" s="48"/>
      <c r="J1807" s="2"/>
      <c r="K1807" s="108" t="str">
        <f t="shared" si="89"/>
        <v>r1798</v>
      </c>
      <c r="L1807" s="48"/>
      <c r="M1807" s="2"/>
      <c r="N1807" s="108" t="str">
        <f t="shared" si="101"/>
        <v>p1798</v>
      </c>
      <c r="O1807" s="48"/>
      <c r="P1807" s="97"/>
    </row>
    <row r="1808" spans="1:16" ht="14">
      <c r="A1808" s="37"/>
      <c r="B1808" s="37"/>
      <c r="C1808" s="2"/>
      <c r="D1808" s="108" t="str">
        <f t="shared" si="99"/>
        <v>a1799</v>
      </c>
      <c r="E1808" s="48"/>
      <c r="F1808" s="2"/>
      <c r="G1808" s="2"/>
      <c r="H1808" s="108" t="str">
        <f t="shared" si="100"/>
        <v>c1799</v>
      </c>
      <c r="I1808" s="48"/>
      <c r="J1808" s="2"/>
      <c r="K1808" s="108" t="str">
        <f t="shared" si="89"/>
        <v>r1799</v>
      </c>
      <c r="L1808" s="48"/>
      <c r="M1808" s="2"/>
      <c r="N1808" s="108" t="str">
        <f t="shared" si="101"/>
        <v>p1799</v>
      </c>
      <c r="O1808" s="48"/>
      <c r="P1808" s="97"/>
    </row>
    <row r="1809" spans="1:16" ht="14">
      <c r="A1809" s="37"/>
      <c r="B1809" s="37"/>
      <c r="C1809" s="2"/>
      <c r="D1809" s="108" t="str">
        <f t="shared" si="99"/>
        <v>a1800</v>
      </c>
      <c r="E1809" s="48"/>
      <c r="F1809" s="2"/>
      <c r="G1809" s="2"/>
      <c r="H1809" s="108" t="str">
        <f t="shared" si="100"/>
        <v>c1800</v>
      </c>
      <c r="I1809" s="48"/>
      <c r="J1809" s="2"/>
      <c r="K1809" s="108" t="str">
        <f t="shared" si="89"/>
        <v>r1800</v>
      </c>
      <c r="L1809" s="48"/>
      <c r="M1809" s="2"/>
      <c r="N1809" s="108" t="str">
        <f t="shared" si="101"/>
        <v>p1800</v>
      </c>
      <c r="O1809" s="48"/>
      <c r="P1809" s="97"/>
    </row>
    <row r="1810" spans="1:16" ht="14">
      <c r="A1810" s="37"/>
      <c r="B1810" s="37"/>
      <c r="C1810" s="2"/>
      <c r="D1810" s="108" t="str">
        <f t="shared" si="99"/>
        <v>a1801</v>
      </c>
      <c r="E1810" s="48"/>
      <c r="F1810" s="2"/>
      <c r="G1810" s="2"/>
      <c r="H1810" s="108" t="str">
        <f t="shared" si="100"/>
        <v>c1801</v>
      </c>
      <c r="I1810" s="48"/>
      <c r="J1810" s="2"/>
      <c r="K1810" s="108" t="str">
        <f t="shared" si="89"/>
        <v>r1801</v>
      </c>
      <c r="L1810" s="48"/>
      <c r="M1810" s="2"/>
      <c r="N1810" s="108" t="str">
        <f t="shared" si="101"/>
        <v>p1801</v>
      </c>
      <c r="O1810" s="48"/>
      <c r="P1810" s="97"/>
    </row>
    <row r="1811" spans="1:16" ht="14">
      <c r="A1811" s="37"/>
      <c r="B1811" s="37"/>
      <c r="C1811" s="2"/>
      <c r="D1811" s="108" t="str">
        <f t="shared" si="99"/>
        <v>a1802</v>
      </c>
      <c r="E1811" s="48"/>
      <c r="F1811" s="2"/>
      <c r="G1811" s="2"/>
      <c r="H1811" s="108" t="str">
        <f t="shared" si="100"/>
        <v>c1802</v>
      </c>
      <c r="I1811" s="48"/>
      <c r="J1811" s="2"/>
      <c r="K1811" s="108" t="str">
        <f t="shared" si="89"/>
        <v>r1802</v>
      </c>
      <c r="L1811" s="48"/>
      <c r="M1811" s="2"/>
      <c r="N1811" s="108" t="str">
        <f t="shared" si="101"/>
        <v>p1802</v>
      </c>
      <c r="O1811" s="48"/>
      <c r="P1811" s="97"/>
    </row>
    <row r="1812" spans="1:16" ht="14">
      <c r="A1812" s="37"/>
      <c r="B1812" s="37"/>
      <c r="C1812" s="2"/>
      <c r="D1812" s="108" t="str">
        <f t="shared" si="99"/>
        <v>a1803</v>
      </c>
      <c r="E1812" s="48"/>
      <c r="F1812" s="2"/>
      <c r="G1812" s="2"/>
      <c r="H1812" s="108" t="str">
        <f t="shared" si="100"/>
        <v>c1803</v>
      </c>
      <c r="I1812" s="48"/>
      <c r="J1812" s="2"/>
      <c r="K1812" s="108" t="str">
        <f t="shared" si="89"/>
        <v>r1803</v>
      </c>
      <c r="L1812" s="48"/>
      <c r="M1812" s="2"/>
      <c r="N1812" s="108" t="str">
        <f t="shared" si="101"/>
        <v>p1803</v>
      </c>
      <c r="O1812" s="48"/>
      <c r="P1812" s="97"/>
    </row>
    <row r="1813" spans="1:16" ht="14">
      <c r="A1813" s="37"/>
      <c r="B1813" s="37"/>
      <c r="C1813" s="2"/>
      <c r="D1813" s="108" t="str">
        <f t="shared" si="99"/>
        <v>a1804</v>
      </c>
      <c r="E1813" s="48"/>
      <c r="F1813" s="2"/>
      <c r="G1813" s="2"/>
      <c r="H1813" s="108" t="str">
        <f t="shared" si="100"/>
        <v>c1804</v>
      </c>
      <c r="I1813" s="48"/>
      <c r="J1813" s="2"/>
      <c r="K1813" s="108" t="str">
        <f t="shared" si="89"/>
        <v>r1804</v>
      </c>
      <c r="L1813" s="48"/>
      <c r="M1813" s="2"/>
      <c r="N1813" s="108" t="str">
        <f t="shared" si="101"/>
        <v>p1804</v>
      </c>
      <c r="O1813" s="48"/>
      <c r="P1813" s="97"/>
    </row>
    <row r="1814" spans="1:16" ht="14">
      <c r="A1814" s="37"/>
      <c r="B1814" s="37"/>
      <c r="C1814" s="2"/>
      <c r="D1814" s="108" t="str">
        <f t="shared" si="99"/>
        <v>a1805</v>
      </c>
      <c r="E1814" s="48"/>
      <c r="F1814" s="2"/>
      <c r="G1814" s="2"/>
      <c r="H1814" s="108" t="str">
        <f t="shared" si="100"/>
        <v>c1805</v>
      </c>
      <c r="I1814" s="48"/>
      <c r="J1814" s="2"/>
      <c r="K1814" s="108" t="str">
        <f t="shared" si="89"/>
        <v>r1805</v>
      </c>
      <c r="L1814" s="48"/>
      <c r="M1814" s="2"/>
      <c r="N1814" s="108" t="str">
        <f t="shared" si="101"/>
        <v>p1805</v>
      </c>
      <c r="O1814" s="48"/>
      <c r="P1814" s="97"/>
    </row>
    <row r="1815" spans="1:16" ht="14">
      <c r="A1815" s="37"/>
      <c r="B1815" s="37"/>
      <c r="C1815" s="2"/>
      <c r="D1815" s="108" t="str">
        <f t="shared" si="99"/>
        <v>a1806</v>
      </c>
      <c r="E1815" s="48"/>
      <c r="F1815" s="2"/>
      <c r="G1815" s="2"/>
      <c r="H1815" s="108" t="str">
        <f t="shared" si="100"/>
        <v>c1806</v>
      </c>
      <c r="I1815" s="48"/>
      <c r="J1815" s="2"/>
      <c r="K1815" s="108" t="str">
        <f t="shared" si="89"/>
        <v>r1806</v>
      </c>
      <c r="L1815" s="48"/>
      <c r="M1815" s="2"/>
      <c r="N1815" s="108" t="str">
        <f t="shared" si="101"/>
        <v>p1806</v>
      </c>
      <c r="O1815" s="48"/>
      <c r="P1815" s="97"/>
    </row>
    <row r="1816" spans="1:16" ht="14">
      <c r="A1816" s="37"/>
      <c r="B1816" s="37"/>
      <c r="C1816" s="2"/>
      <c r="D1816" s="108" t="str">
        <f t="shared" si="99"/>
        <v>a1807</v>
      </c>
      <c r="E1816" s="48"/>
      <c r="F1816" s="2"/>
      <c r="G1816" s="2"/>
      <c r="H1816" s="108" t="str">
        <f t="shared" si="100"/>
        <v>c1807</v>
      </c>
      <c r="I1816" s="48"/>
      <c r="J1816" s="2"/>
      <c r="K1816" s="108" t="str">
        <f t="shared" si="89"/>
        <v>r1807</v>
      </c>
      <c r="L1816" s="48"/>
      <c r="M1816" s="2"/>
      <c r="N1816" s="108" t="str">
        <f t="shared" si="101"/>
        <v>p1807</v>
      </c>
      <c r="O1816" s="48"/>
      <c r="P1816" s="97"/>
    </row>
    <row r="1817" spans="1:16" ht="14">
      <c r="A1817" s="37"/>
      <c r="B1817" s="37"/>
      <c r="C1817" s="2"/>
      <c r="D1817" s="108" t="str">
        <f t="shared" si="99"/>
        <v>a1808</v>
      </c>
      <c r="E1817" s="48"/>
      <c r="F1817" s="2"/>
      <c r="G1817" s="2"/>
      <c r="H1817" s="108" t="str">
        <f t="shared" si="100"/>
        <v>c1808</v>
      </c>
      <c r="I1817" s="48"/>
      <c r="J1817" s="2"/>
      <c r="K1817" s="108" t="str">
        <f t="shared" si="89"/>
        <v>r1808</v>
      </c>
      <c r="L1817" s="48"/>
      <c r="M1817" s="2"/>
      <c r="N1817" s="108" t="str">
        <f t="shared" si="101"/>
        <v>p1808</v>
      </c>
      <c r="O1817" s="48"/>
      <c r="P1817" s="97"/>
    </row>
    <row r="1818" spans="1:16" ht="14">
      <c r="A1818" s="37"/>
      <c r="B1818" s="37"/>
      <c r="C1818" s="2"/>
      <c r="D1818" s="108" t="str">
        <f t="shared" si="99"/>
        <v>a1809</v>
      </c>
      <c r="E1818" s="48"/>
      <c r="F1818" s="2"/>
      <c r="G1818" s="2"/>
      <c r="H1818" s="108" t="str">
        <f t="shared" si="100"/>
        <v>c1809</v>
      </c>
      <c r="I1818" s="48"/>
      <c r="J1818" s="2"/>
      <c r="K1818" s="108" t="str">
        <f t="shared" si="89"/>
        <v>r1809</v>
      </c>
      <c r="L1818" s="48"/>
      <c r="M1818" s="2"/>
      <c r="N1818" s="108" t="str">
        <f t="shared" si="101"/>
        <v>p1809</v>
      </c>
      <c r="O1818" s="48"/>
      <c r="P1818" s="97"/>
    </row>
    <row r="1819" spans="1:16" ht="14">
      <c r="A1819" s="37"/>
      <c r="B1819" s="37"/>
      <c r="C1819" s="2"/>
      <c r="D1819" s="108" t="str">
        <f t="shared" si="99"/>
        <v>a1810</v>
      </c>
      <c r="E1819" s="48"/>
      <c r="F1819" s="2"/>
      <c r="G1819" s="2"/>
      <c r="H1819" s="108" t="str">
        <f t="shared" si="100"/>
        <v>c1810</v>
      </c>
      <c r="I1819" s="48"/>
      <c r="J1819" s="2"/>
      <c r="K1819" s="108" t="str">
        <f t="shared" si="89"/>
        <v>r1810</v>
      </c>
      <c r="L1819" s="48"/>
      <c r="M1819" s="2"/>
      <c r="N1819" s="108" t="str">
        <f t="shared" si="101"/>
        <v>p1810</v>
      </c>
      <c r="O1819" s="48"/>
      <c r="P1819" s="97"/>
    </row>
    <row r="1820" spans="1:16" ht="14">
      <c r="A1820" s="37"/>
      <c r="B1820" s="37"/>
      <c r="C1820" s="2"/>
      <c r="D1820" s="108" t="str">
        <f t="shared" si="99"/>
        <v>a1811</v>
      </c>
      <c r="E1820" s="48"/>
      <c r="F1820" s="2"/>
      <c r="G1820" s="2"/>
      <c r="H1820" s="108" t="str">
        <f t="shared" si="100"/>
        <v>c1811</v>
      </c>
      <c r="I1820" s="48"/>
      <c r="J1820" s="2"/>
      <c r="K1820" s="108" t="str">
        <f t="shared" si="89"/>
        <v>r1811</v>
      </c>
      <c r="L1820" s="48"/>
      <c r="M1820" s="2"/>
      <c r="N1820" s="108" t="str">
        <f t="shared" si="101"/>
        <v>p1811</v>
      </c>
      <c r="O1820" s="48"/>
      <c r="P1820" s="97"/>
    </row>
    <row r="1821" spans="1:16" ht="14">
      <c r="A1821" s="37"/>
      <c r="B1821" s="37"/>
      <c r="C1821" s="2"/>
      <c r="D1821" s="108" t="str">
        <f t="shared" si="99"/>
        <v>a1812</v>
      </c>
      <c r="E1821" s="48"/>
      <c r="F1821" s="2"/>
      <c r="G1821" s="2"/>
      <c r="H1821" s="108" t="str">
        <f t="shared" si="100"/>
        <v>c1812</v>
      </c>
      <c r="I1821" s="48"/>
      <c r="J1821" s="2"/>
      <c r="K1821" s="108" t="str">
        <f t="shared" si="89"/>
        <v>r1812</v>
      </c>
      <c r="L1821" s="48"/>
      <c r="M1821" s="2"/>
      <c r="N1821" s="108" t="str">
        <f t="shared" si="101"/>
        <v>p1812</v>
      </c>
      <c r="O1821" s="48"/>
      <c r="P1821" s="97"/>
    </row>
    <row r="1822" spans="1:16" ht="14">
      <c r="A1822" s="37"/>
      <c r="B1822" s="37"/>
      <c r="C1822" s="2"/>
      <c r="D1822" s="108" t="str">
        <f t="shared" si="99"/>
        <v>a1813</v>
      </c>
      <c r="E1822" s="48"/>
      <c r="F1822" s="2"/>
      <c r="G1822" s="2"/>
      <c r="H1822" s="108" t="str">
        <f t="shared" si="100"/>
        <v>c1813</v>
      </c>
      <c r="I1822" s="48"/>
      <c r="J1822" s="2"/>
      <c r="K1822" s="108" t="str">
        <f t="shared" si="89"/>
        <v>r1813</v>
      </c>
      <c r="L1822" s="48"/>
      <c r="M1822" s="2"/>
      <c r="N1822" s="108" t="str">
        <f t="shared" si="101"/>
        <v>p1813</v>
      </c>
      <c r="O1822" s="48"/>
      <c r="P1822" s="97"/>
    </row>
    <row r="1823" spans="1:16" ht="14">
      <c r="A1823" s="37"/>
      <c r="B1823" s="37"/>
      <c r="C1823" s="2"/>
      <c r="D1823" s="108" t="str">
        <f t="shared" si="99"/>
        <v>a1814</v>
      </c>
      <c r="E1823" s="48"/>
      <c r="F1823" s="2"/>
      <c r="G1823" s="2"/>
      <c r="H1823" s="108" t="str">
        <f t="shared" si="100"/>
        <v>c1814</v>
      </c>
      <c r="I1823" s="48"/>
      <c r="J1823" s="2"/>
      <c r="K1823" s="108" t="str">
        <f t="shared" si="89"/>
        <v>r1814</v>
      </c>
      <c r="L1823" s="48"/>
      <c r="M1823" s="2"/>
      <c r="N1823" s="108" t="str">
        <f t="shared" si="101"/>
        <v>p1814</v>
      </c>
      <c r="O1823" s="48"/>
      <c r="P1823" s="97"/>
    </row>
    <row r="1824" spans="1:16" ht="14">
      <c r="A1824" s="37"/>
      <c r="B1824" s="37"/>
      <c r="C1824" s="2"/>
      <c r="D1824" s="108" t="str">
        <f t="shared" si="99"/>
        <v>a1815</v>
      </c>
      <c r="E1824" s="48"/>
      <c r="F1824" s="2"/>
      <c r="G1824" s="2"/>
      <c r="H1824" s="108" t="str">
        <f t="shared" si="100"/>
        <v>c1815</v>
      </c>
      <c r="I1824" s="48"/>
      <c r="J1824" s="2"/>
      <c r="K1824" s="108" t="str">
        <f t="shared" si="89"/>
        <v>r1815</v>
      </c>
      <c r="L1824" s="48"/>
      <c r="M1824" s="2"/>
      <c r="N1824" s="108" t="str">
        <f t="shared" si="101"/>
        <v>p1815</v>
      </c>
      <c r="O1824" s="48"/>
      <c r="P1824" s="97"/>
    </row>
    <row r="1825" spans="1:16" ht="14">
      <c r="A1825" s="37"/>
      <c r="B1825" s="37"/>
      <c r="C1825" s="2"/>
      <c r="D1825" s="108" t="str">
        <f t="shared" si="99"/>
        <v>a1816</v>
      </c>
      <c r="E1825" s="48"/>
      <c r="F1825" s="2"/>
      <c r="G1825" s="2"/>
      <c r="H1825" s="108" t="str">
        <f t="shared" si="100"/>
        <v>c1816</v>
      </c>
      <c r="I1825" s="48"/>
      <c r="J1825" s="2"/>
      <c r="K1825" s="108" t="str">
        <f t="shared" ref="K1825:K1901" si="102">"r"&amp;ROW()-9</f>
        <v>r1816</v>
      </c>
      <c r="L1825" s="48"/>
      <c r="M1825" s="2"/>
      <c r="N1825" s="108" t="str">
        <f t="shared" si="101"/>
        <v>p1816</v>
      </c>
      <c r="O1825" s="48"/>
      <c r="P1825" s="97"/>
    </row>
    <row r="1826" spans="1:16" ht="14">
      <c r="A1826" s="37"/>
      <c r="B1826" s="37"/>
      <c r="C1826" s="2"/>
      <c r="D1826" s="108" t="str">
        <f t="shared" si="99"/>
        <v>a1817</v>
      </c>
      <c r="E1826" s="48"/>
      <c r="F1826" s="2"/>
      <c r="G1826" s="2"/>
      <c r="H1826" s="108" t="str">
        <f t="shared" si="100"/>
        <v>c1817</v>
      </c>
      <c r="I1826" s="48"/>
      <c r="J1826" s="2"/>
      <c r="K1826" s="108" t="str">
        <f t="shared" si="102"/>
        <v>r1817</v>
      </c>
      <c r="L1826" s="48"/>
      <c r="M1826" s="2"/>
      <c r="N1826" s="108" t="str">
        <f t="shared" si="101"/>
        <v>p1817</v>
      </c>
      <c r="O1826" s="48"/>
      <c r="P1826" s="97"/>
    </row>
    <row r="1827" spans="1:16" ht="14">
      <c r="A1827" s="37"/>
      <c r="B1827" s="37"/>
      <c r="C1827" s="2"/>
      <c r="D1827" s="108" t="str">
        <f t="shared" si="99"/>
        <v>a1818</v>
      </c>
      <c r="E1827" s="48"/>
      <c r="F1827" s="2"/>
      <c r="G1827" s="2"/>
      <c r="H1827" s="108" t="str">
        <f t="shared" si="100"/>
        <v>c1818</v>
      </c>
      <c r="I1827" s="48"/>
      <c r="J1827" s="2"/>
      <c r="K1827" s="108" t="str">
        <f t="shared" si="102"/>
        <v>r1818</v>
      </c>
      <c r="L1827" s="48"/>
      <c r="M1827" s="2"/>
      <c r="N1827" s="108" t="str">
        <f t="shared" si="101"/>
        <v>p1818</v>
      </c>
      <c r="O1827" s="48"/>
      <c r="P1827" s="97"/>
    </row>
    <row r="1828" spans="1:16" ht="14">
      <c r="A1828" s="37"/>
      <c r="B1828" s="37"/>
      <c r="C1828" s="2"/>
      <c r="D1828" s="108" t="str">
        <f t="shared" si="99"/>
        <v>a1819</v>
      </c>
      <c r="E1828" s="48"/>
      <c r="F1828" s="2"/>
      <c r="G1828" s="2"/>
      <c r="H1828" s="108" t="str">
        <f t="shared" si="100"/>
        <v>c1819</v>
      </c>
      <c r="I1828" s="48"/>
      <c r="J1828" s="2"/>
      <c r="K1828" s="108" t="str">
        <f t="shared" si="102"/>
        <v>r1819</v>
      </c>
      <c r="L1828" s="48"/>
      <c r="M1828" s="2"/>
      <c r="N1828" s="108" t="str">
        <f t="shared" si="101"/>
        <v>p1819</v>
      </c>
      <c r="O1828" s="48"/>
      <c r="P1828" s="97"/>
    </row>
    <row r="1829" spans="1:16" ht="14">
      <c r="A1829" s="37"/>
      <c r="B1829" s="37"/>
      <c r="C1829" s="2"/>
      <c r="D1829" s="108" t="str">
        <f t="shared" si="99"/>
        <v>a1820</v>
      </c>
      <c r="E1829" s="48"/>
      <c r="F1829" s="2"/>
      <c r="G1829" s="2"/>
      <c r="H1829" s="108" t="str">
        <f t="shared" si="100"/>
        <v>c1820</v>
      </c>
      <c r="I1829" s="48"/>
      <c r="J1829" s="2"/>
      <c r="K1829" s="108" t="str">
        <f t="shared" si="102"/>
        <v>r1820</v>
      </c>
      <c r="L1829" s="48"/>
      <c r="M1829" s="2"/>
      <c r="N1829" s="108" t="str">
        <f t="shared" si="101"/>
        <v>p1820</v>
      </c>
      <c r="O1829" s="48"/>
      <c r="P1829" s="97"/>
    </row>
    <row r="1830" spans="1:16" ht="14">
      <c r="A1830" s="37"/>
      <c r="B1830" s="37"/>
      <c r="C1830" s="2"/>
      <c r="D1830" s="108" t="str">
        <f t="shared" si="99"/>
        <v>a1821</v>
      </c>
      <c r="E1830" s="48"/>
      <c r="F1830" s="2"/>
      <c r="G1830" s="2"/>
      <c r="H1830" s="108" t="str">
        <f t="shared" si="100"/>
        <v>c1821</v>
      </c>
      <c r="I1830" s="48"/>
      <c r="J1830" s="2"/>
      <c r="K1830" s="108" t="str">
        <f t="shared" si="102"/>
        <v>r1821</v>
      </c>
      <c r="L1830" s="48"/>
      <c r="M1830" s="2"/>
      <c r="N1830" s="108" t="str">
        <f t="shared" si="101"/>
        <v>p1821</v>
      </c>
      <c r="O1830" s="48"/>
      <c r="P1830" s="97"/>
    </row>
    <row r="1831" spans="1:16" ht="14">
      <c r="A1831" s="37"/>
      <c r="B1831" s="37"/>
      <c r="C1831" s="2"/>
      <c r="D1831" s="108" t="str">
        <f t="shared" si="99"/>
        <v>a1822</v>
      </c>
      <c r="E1831" s="48"/>
      <c r="F1831" s="2"/>
      <c r="G1831" s="2"/>
      <c r="H1831" s="108" t="str">
        <f t="shared" si="100"/>
        <v>c1822</v>
      </c>
      <c r="I1831" s="48"/>
      <c r="J1831" s="2"/>
      <c r="K1831" s="108" t="str">
        <f t="shared" si="102"/>
        <v>r1822</v>
      </c>
      <c r="L1831" s="48"/>
      <c r="M1831" s="2"/>
      <c r="N1831" s="108" t="str">
        <f t="shared" si="101"/>
        <v>p1822</v>
      </c>
      <c r="O1831" s="48"/>
      <c r="P1831" s="97"/>
    </row>
    <row r="1832" spans="1:16" ht="14">
      <c r="A1832" s="37"/>
      <c r="B1832" s="37"/>
      <c r="C1832" s="2"/>
      <c r="D1832" s="108" t="str">
        <f t="shared" si="99"/>
        <v>a1823</v>
      </c>
      <c r="E1832" s="48"/>
      <c r="F1832" s="2"/>
      <c r="G1832" s="2"/>
      <c r="H1832" s="108" t="str">
        <f t="shared" si="100"/>
        <v>c1823</v>
      </c>
      <c r="I1832" s="48"/>
      <c r="J1832" s="2"/>
      <c r="K1832" s="108" t="str">
        <f t="shared" si="102"/>
        <v>r1823</v>
      </c>
      <c r="L1832" s="48"/>
      <c r="M1832" s="2"/>
      <c r="N1832" s="108" t="str">
        <f t="shared" si="101"/>
        <v>p1823</v>
      </c>
      <c r="O1832" s="48"/>
      <c r="P1832" s="97"/>
    </row>
    <row r="1833" spans="1:16" ht="14">
      <c r="A1833" s="37"/>
      <c r="B1833" s="37"/>
      <c r="C1833" s="2"/>
      <c r="D1833" s="108" t="str">
        <f t="shared" si="99"/>
        <v>a1824</v>
      </c>
      <c r="E1833" s="48"/>
      <c r="F1833" s="2"/>
      <c r="G1833" s="2"/>
      <c r="H1833" s="108" t="str">
        <f t="shared" si="100"/>
        <v>c1824</v>
      </c>
      <c r="I1833" s="48"/>
      <c r="J1833" s="2"/>
      <c r="K1833" s="108" t="str">
        <f t="shared" si="102"/>
        <v>r1824</v>
      </c>
      <c r="L1833" s="48"/>
      <c r="M1833" s="2"/>
      <c r="N1833" s="108" t="str">
        <f t="shared" si="101"/>
        <v>p1824</v>
      </c>
      <c r="O1833" s="48"/>
      <c r="P1833" s="97"/>
    </row>
    <row r="1834" spans="1:16" ht="14">
      <c r="A1834" s="37"/>
      <c r="B1834" s="37"/>
      <c r="C1834" s="2"/>
      <c r="D1834" s="108" t="str">
        <f t="shared" si="99"/>
        <v>a1825</v>
      </c>
      <c r="E1834" s="48"/>
      <c r="F1834" s="2"/>
      <c r="G1834" s="2"/>
      <c r="H1834" s="108" t="str">
        <f t="shared" si="100"/>
        <v>c1825</v>
      </c>
      <c r="I1834" s="48"/>
      <c r="J1834" s="2"/>
      <c r="K1834" s="108" t="str">
        <f t="shared" si="102"/>
        <v>r1825</v>
      </c>
      <c r="L1834" s="48"/>
      <c r="M1834" s="2"/>
      <c r="N1834" s="108" t="str">
        <f t="shared" si="101"/>
        <v>p1825</v>
      </c>
      <c r="O1834" s="48"/>
      <c r="P1834" s="97"/>
    </row>
    <row r="1835" spans="1:16" ht="14">
      <c r="A1835" s="37"/>
      <c r="B1835" s="37"/>
      <c r="C1835" s="2"/>
      <c r="D1835" s="108" t="str">
        <f t="shared" si="99"/>
        <v>a1826</v>
      </c>
      <c r="E1835" s="48"/>
      <c r="F1835" s="2"/>
      <c r="G1835" s="2"/>
      <c r="H1835" s="108" t="str">
        <f t="shared" si="100"/>
        <v>c1826</v>
      </c>
      <c r="I1835" s="48"/>
      <c r="J1835" s="2"/>
      <c r="K1835" s="108" t="str">
        <f t="shared" si="102"/>
        <v>r1826</v>
      </c>
      <c r="L1835" s="48"/>
      <c r="M1835" s="2"/>
      <c r="N1835" s="108" t="str">
        <f t="shared" si="101"/>
        <v>p1826</v>
      </c>
      <c r="O1835" s="48"/>
      <c r="P1835" s="97"/>
    </row>
    <row r="1836" spans="1:16" ht="14">
      <c r="A1836" s="37"/>
      <c r="B1836" s="37"/>
      <c r="C1836" s="2"/>
      <c r="D1836" s="108" t="str">
        <f t="shared" si="99"/>
        <v>a1827</v>
      </c>
      <c r="E1836" s="48"/>
      <c r="F1836" s="2"/>
      <c r="G1836" s="2"/>
      <c r="H1836" s="108" t="str">
        <f t="shared" si="100"/>
        <v>c1827</v>
      </c>
      <c r="I1836" s="48"/>
      <c r="J1836" s="2"/>
      <c r="K1836" s="108" t="str">
        <f t="shared" si="102"/>
        <v>r1827</v>
      </c>
      <c r="L1836" s="48"/>
      <c r="M1836" s="2"/>
      <c r="N1836" s="108" t="str">
        <f t="shared" si="101"/>
        <v>p1827</v>
      </c>
      <c r="O1836" s="48"/>
      <c r="P1836" s="97"/>
    </row>
    <row r="1837" spans="1:16" ht="14">
      <c r="A1837" s="37"/>
      <c r="B1837" s="37"/>
      <c r="C1837" s="2"/>
      <c r="D1837" s="108" t="str">
        <f t="shared" si="99"/>
        <v>a1828</v>
      </c>
      <c r="E1837" s="48"/>
      <c r="F1837" s="2"/>
      <c r="G1837" s="2"/>
      <c r="H1837" s="108" t="str">
        <f t="shared" si="100"/>
        <v>c1828</v>
      </c>
      <c r="I1837" s="48"/>
      <c r="J1837" s="2"/>
      <c r="K1837" s="108" t="str">
        <f t="shared" si="102"/>
        <v>r1828</v>
      </c>
      <c r="L1837" s="48"/>
      <c r="M1837" s="2"/>
      <c r="N1837" s="108" t="str">
        <f t="shared" si="101"/>
        <v>p1828</v>
      </c>
      <c r="O1837" s="48"/>
      <c r="P1837" s="97"/>
    </row>
    <row r="1838" spans="1:16" ht="14">
      <c r="A1838" s="37"/>
      <c r="B1838" s="37"/>
      <c r="C1838" s="2"/>
      <c r="D1838" s="108" t="str">
        <f t="shared" si="99"/>
        <v>a1829</v>
      </c>
      <c r="E1838" s="48"/>
      <c r="F1838" s="2"/>
      <c r="G1838" s="2"/>
      <c r="H1838" s="108" t="str">
        <f t="shared" si="100"/>
        <v>c1829</v>
      </c>
      <c r="I1838" s="48"/>
      <c r="J1838" s="2"/>
      <c r="K1838" s="108" t="str">
        <f t="shared" si="102"/>
        <v>r1829</v>
      </c>
      <c r="L1838" s="48"/>
      <c r="M1838" s="2"/>
      <c r="N1838" s="108" t="str">
        <f t="shared" si="101"/>
        <v>p1829</v>
      </c>
      <c r="O1838" s="48"/>
      <c r="P1838" s="97"/>
    </row>
    <row r="1839" spans="1:16" ht="14">
      <c r="A1839" s="37"/>
      <c r="B1839" s="37"/>
      <c r="C1839" s="2"/>
      <c r="D1839" s="108" t="str">
        <f t="shared" si="99"/>
        <v>a1830</v>
      </c>
      <c r="E1839" s="48"/>
      <c r="F1839" s="2"/>
      <c r="G1839" s="2"/>
      <c r="H1839" s="108" t="str">
        <f t="shared" si="100"/>
        <v>c1830</v>
      </c>
      <c r="I1839" s="48"/>
      <c r="J1839" s="2"/>
      <c r="K1839" s="108" t="str">
        <f t="shared" si="102"/>
        <v>r1830</v>
      </c>
      <c r="L1839" s="48"/>
      <c r="M1839" s="2"/>
      <c r="N1839" s="108" t="str">
        <f t="shared" si="101"/>
        <v>p1830</v>
      </c>
      <c r="O1839" s="48"/>
      <c r="P1839" s="97"/>
    </row>
    <row r="1840" spans="1:16" ht="14">
      <c r="A1840" s="37"/>
      <c r="B1840" s="37"/>
      <c r="C1840" s="2"/>
      <c r="D1840" s="108" t="str">
        <f t="shared" si="99"/>
        <v>a1831</v>
      </c>
      <c r="E1840" s="48"/>
      <c r="F1840" s="2"/>
      <c r="G1840" s="2"/>
      <c r="H1840" s="108" t="str">
        <f t="shared" si="100"/>
        <v>c1831</v>
      </c>
      <c r="I1840" s="48"/>
      <c r="J1840" s="2"/>
      <c r="K1840" s="108" t="str">
        <f t="shared" si="102"/>
        <v>r1831</v>
      </c>
      <c r="L1840" s="48"/>
      <c r="M1840" s="2"/>
      <c r="N1840" s="108" t="str">
        <f t="shared" si="101"/>
        <v>p1831</v>
      </c>
      <c r="O1840" s="48"/>
      <c r="P1840" s="97"/>
    </row>
    <row r="1841" spans="1:16" ht="14">
      <c r="A1841" s="37"/>
      <c r="B1841" s="37"/>
      <c r="C1841" s="2"/>
      <c r="D1841" s="108" t="str">
        <f t="shared" si="99"/>
        <v>a1832</v>
      </c>
      <c r="E1841" s="48"/>
      <c r="F1841" s="2"/>
      <c r="G1841" s="2"/>
      <c r="H1841" s="108" t="str">
        <f t="shared" si="100"/>
        <v>c1832</v>
      </c>
      <c r="I1841" s="48"/>
      <c r="J1841" s="2"/>
      <c r="K1841" s="108" t="str">
        <f t="shared" si="102"/>
        <v>r1832</v>
      </c>
      <c r="L1841" s="48"/>
      <c r="M1841" s="2"/>
      <c r="N1841" s="108" t="str">
        <f t="shared" si="101"/>
        <v>p1832</v>
      </c>
      <c r="O1841" s="48"/>
      <c r="P1841" s="97"/>
    </row>
    <row r="1842" spans="1:16" ht="14">
      <c r="A1842" s="37"/>
      <c r="B1842" s="37"/>
      <c r="C1842" s="2"/>
      <c r="D1842" s="108" t="str">
        <f t="shared" si="99"/>
        <v>a1833</v>
      </c>
      <c r="E1842" s="48"/>
      <c r="F1842" s="2"/>
      <c r="G1842" s="2"/>
      <c r="H1842" s="108" t="str">
        <f t="shared" si="100"/>
        <v>c1833</v>
      </c>
      <c r="I1842" s="48"/>
      <c r="J1842" s="2"/>
      <c r="K1842" s="108" t="str">
        <f t="shared" si="102"/>
        <v>r1833</v>
      </c>
      <c r="L1842" s="48"/>
      <c r="M1842" s="2"/>
      <c r="N1842" s="108" t="str">
        <f t="shared" si="101"/>
        <v>p1833</v>
      </c>
      <c r="O1842" s="48"/>
      <c r="P1842" s="97"/>
    </row>
    <row r="1843" spans="1:16" ht="14">
      <c r="A1843" s="37"/>
      <c r="B1843" s="37"/>
      <c r="C1843" s="2"/>
      <c r="D1843" s="108" t="str">
        <f t="shared" si="99"/>
        <v>a1834</v>
      </c>
      <c r="E1843" s="48"/>
      <c r="F1843" s="2"/>
      <c r="G1843" s="2"/>
      <c r="H1843" s="108" t="str">
        <f t="shared" si="100"/>
        <v>c1834</v>
      </c>
      <c r="I1843" s="48"/>
      <c r="J1843" s="2"/>
      <c r="K1843" s="108" t="str">
        <f t="shared" si="102"/>
        <v>r1834</v>
      </c>
      <c r="L1843" s="48"/>
      <c r="M1843" s="2"/>
      <c r="N1843" s="108" t="str">
        <f t="shared" si="101"/>
        <v>p1834</v>
      </c>
      <c r="O1843" s="48"/>
      <c r="P1843" s="97"/>
    </row>
    <row r="1844" spans="1:16" ht="14">
      <c r="A1844" s="37"/>
      <c r="B1844" s="37"/>
      <c r="C1844" s="2"/>
      <c r="D1844" s="108" t="str">
        <f t="shared" si="99"/>
        <v>a1835</v>
      </c>
      <c r="E1844" s="48"/>
      <c r="F1844" s="2"/>
      <c r="G1844" s="2"/>
      <c r="H1844" s="108" t="str">
        <f t="shared" si="100"/>
        <v>c1835</v>
      </c>
      <c r="I1844" s="48"/>
      <c r="J1844" s="2"/>
      <c r="K1844" s="108" t="str">
        <f t="shared" si="102"/>
        <v>r1835</v>
      </c>
      <c r="L1844" s="48"/>
      <c r="M1844" s="2"/>
      <c r="N1844" s="108" t="str">
        <f t="shared" si="101"/>
        <v>p1835</v>
      </c>
      <c r="O1844" s="48"/>
      <c r="P1844" s="97"/>
    </row>
    <row r="1845" spans="1:16" ht="14">
      <c r="A1845" s="37"/>
      <c r="B1845" s="37"/>
      <c r="C1845" s="2"/>
      <c r="D1845" s="108" t="str">
        <f t="shared" si="99"/>
        <v>a1836</v>
      </c>
      <c r="E1845" s="48"/>
      <c r="F1845" s="2"/>
      <c r="G1845" s="2"/>
      <c r="H1845" s="108" t="str">
        <f t="shared" si="100"/>
        <v>c1836</v>
      </c>
      <c r="I1845" s="48"/>
      <c r="J1845" s="2"/>
      <c r="K1845" s="108" t="str">
        <f t="shared" si="102"/>
        <v>r1836</v>
      </c>
      <c r="L1845" s="48"/>
      <c r="M1845" s="2"/>
      <c r="N1845" s="108" t="str">
        <f t="shared" si="101"/>
        <v>p1836</v>
      </c>
      <c r="O1845" s="48"/>
      <c r="P1845" s="97"/>
    </row>
    <row r="1846" spans="1:16" ht="14">
      <c r="A1846" s="37"/>
      <c r="B1846" s="37"/>
      <c r="C1846" s="2"/>
      <c r="D1846" s="108" t="str">
        <f t="shared" si="99"/>
        <v>a1837</v>
      </c>
      <c r="E1846" s="48"/>
      <c r="F1846" s="2"/>
      <c r="G1846" s="2"/>
      <c r="H1846" s="108" t="str">
        <f t="shared" si="100"/>
        <v>c1837</v>
      </c>
      <c r="I1846" s="48"/>
      <c r="J1846" s="2"/>
      <c r="K1846" s="108" t="str">
        <f t="shared" si="102"/>
        <v>r1837</v>
      </c>
      <c r="L1846" s="48"/>
      <c r="M1846" s="2"/>
      <c r="N1846" s="108" t="str">
        <f t="shared" si="101"/>
        <v>p1837</v>
      </c>
      <c r="O1846" s="48"/>
      <c r="P1846" s="97"/>
    </row>
    <row r="1847" spans="1:16" ht="14">
      <c r="A1847" s="37"/>
      <c r="B1847" s="37"/>
      <c r="C1847" s="2"/>
      <c r="D1847" s="108" t="str">
        <f t="shared" si="99"/>
        <v>a1838</v>
      </c>
      <c r="E1847" s="48"/>
      <c r="F1847" s="2"/>
      <c r="G1847" s="2"/>
      <c r="H1847" s="108" t="str">
        <f t="shared" si="100"/>
        <v>c1838</v>
      </c>
      <c r="I1847" s="48"/>
      <c r="J1847" s="2"/>
      <c r="K1847" s="108" t="str">
        <f t="shared" si="102"/>
        <v>r1838</v>
      </c>
      <c r="L1847" s="48"/>
      <c r="M1847" s="2"/>
      <c r="N1847" s="108" t="str">
        <f t="shared" si="101"/>
        <v>p1838</v>
      </c>
      <c r="O1847" s="48"/>
      <c r="P1847" s="97"/>
    </row>
    <row r="1848" spans="1:16" ht="14">
      <c r="A1848" s="37"/>
      <c r="B1848" s="37"/>
      <c r="C1848" s="2"/>
      <c r="D1848" s="108" t="str">
        <f t="shared" si="99"/>
        <v>a1839</v>
      </c>
      <c r="E1848" s="48"/>
      <c r="F1848" s="2"/>
      <c r="G1848" s="2"/>
      <c r="H1848" s="108" t="str">
        <f t="shared" si="100"/>
        <v>c1839</v>
      </c>
      <c r="I1848" s="48"/>
      <c r="J1848" s="2"/>
      <c r="K1848" s="108" t="str">
        <f t="shared" si="102"/>
        <v>r1839</v>
      </c>
      <c r="L1848" s="48"/>
      <c r="M1848" s="2"/>
      <c r="N1848" s="108" t="str">
        <f t="shared" si="101"/>
        <v>p1839</v>
      </c>
      <c r="O1848" s="48"/>
      <c r="P1848" s="97"/>
    </row>
    <row r="1849" spans="1:16" ht="14">
      <c r="A1849" s="37"/>
      <c r="B1849" s="37"/>
      <c r="C1849" s="2"/>
      <c r="D1849" s="108" t="str">
        <f t="shared" si="99"/>
        <v>a1840</v>
      </c>
      <c r="E1849" s="48"/>
      <c r="F1849" s="2"/>
      <c r="G1849" s="2"/>
      <c r="H1849" s="108" t="str">
        <f t="shared" si="100"/>
        <v>c1840</v>
      </c>
      <c r="I1849" s="48"/>
      <c r="J1849" s="2"/>
      <c r="K1849" s="108" t="str">
        <f t="shared" si="102"/>
        <v>r1840</v>
      </c>
      <c r="L1849" s="48"/>
      <c r="M1849" s="2"/>
      <c r="N1849" s="108" t="str">
        <f t="shared" si="101"/>
        <v>p1840</v>
      </c>
      <c r="O1849" s="48"/>
      <c r="P1849" s="97"/>
    </row>
    <row r="1850" spans="1:16" ht="14">
      <c r="A1850" s="37"/>
      <c r="B1850" s="37"/>
      <c r="C1850" s="2"/>
      <c r="D1850" s="108" t="str">
        <f t="shared" si="99"/>
        <v>a1841</v>
      </c>
      <c r="E1850" s="48"/>
      <c r="F1850" s="2"/>
      <c r="G1850" s="2"/>
      <c r="H1850" s="108" t="str">
        <f t="shared" si="100"/>
        <v>c1841</v>
      </c>
      <c r="I1850" s="48"/>
      <c r="J1850" s="2"/>
      <c r="K1850" s="108" t="str">
        <f t="shared" si="102"/>
        <v>r1841</v>
      </c>
      <c r="L1850" s="48"/>
      <c r="M1850" s="2"/>
      <c r="N1850" s="108" t="str">
        <f t="shared" si="101"/>
        <v>p1841</v>
      </c>
      <c r="O1850" s="48"/>
      <c r="P1850" s="97"/>
    </row>
    <row r="1851" spans="1:16" ht="14">
      <c r="A1851" s="37"/>
      <c r="B1851" s="37"/>
      <c r="C1851" s="2"/>
      <c r="D1851" s="108" t="str">
        <f t="shared" si="99"/>
        <v>a1842</v>
      </c>
      <c r="E1851" s="48"/>
      <c r="F1851" s="2"/>
      <c r="G1851" s="2"/>
      <c r="H1851" s="108" t="str">
        <f t="shared" si="100"/>
        <v>c1842</v>
      </c>
      <c r="I1851" s="48"/>
      <c r="J1851" s="2"/>
      <c r="K1851" s="108" t="str">
        <f t="shared" si="102"/>
        <v>r1842</v>
      </c>
      <c r="L1851" s="48"/>
      <c r="M1851" s="2"/>
      <c r="N1851" s="108" t="str">
        <f t="shared" si="101"/>
        <v>p1842</v>
      </c>
      <c r="O1851" s="48"/>
      <c r="P1851" s="97"/>
    </row>
    <row r="1852" spans="1:16" ht="14">
      <c r="A1852" s="37"/>
      <c r="B1852" s="37"/>
      <c r="C1852" s="2"/>
      <c r="D1852" s="108" t="str">
        <f t="shared" si="99"/>
        <v>a1843</v>
      </c>
      <c r="E1852" s="48"/>
      <c r="F1852" s="2"/>
      <c r="G1852" s="2"/>
      <c r="H1852" s="108" t="str">
        <f t="shared" si="100"/>
        <v>c1843</v>
      </c>
      <c r="I1852" s="48"/>
      <c r="J1852" s="2"/>
      <c r="K1852" s="108" t="str">
        <f t="shared" si="102"/>
        <v>r1843</v>
      </c>
      <c r="L1852" s="48"/>
      <c r="M1852" s="2"/>
      <c r="N1852" s="108" t="str">
        <f t="shared" si="101"/>
        <v>p1843</v>
      </c>
      <c r="O1852" s="48"/>
      <c r="P1852" s="97"/>
    </row>
    <row r="1853" spans="1:16" ht="14">
      <c r="A1853" s="37"/>
      <c r="B1853" s="37"/>
      <c r="C1853" s="2"/>
      <c r="D1853" s="108" t="str">
        <f t="shared" si="99"/>
        <v>a1844</v>
      </c>
      <c r="E1853" s="48"/>
      <c r="F1853" s="2"/>
      <c r="G1853" s="2"/>
      <c r="H1853" s="108" t="str">
        <f t="shared" si="100"/>
        <v>c1844</v>
      </c>
      <c r="I1853" s="48"/>
      <c r="J1853" s="2"/>
      <c r="K1853" s="108" t="str">
        <f t="shared" si="102"/>
        <v>r1844</v>
      </c>
      <c r="L1853" s="48"/>
      <c r="M1853" s="2"/>
      <c r="N1853" s="108" t="str">
        <f t="shared" si="101"/>
        <v>p1844</v>
      </c>
      <c r="O1853" s="48"/>
      <c r="P1853" s="97"/>
    </row>
    <row r="1854" spans="1:16" ht="14">
      <c r="A1854" s="37"/>
      <c r="B1854" s="37"/>
      <c r="C1854" s="2"/>
      <c r="D1854" s="108" t="str">
        <f t="shared" si="99"/>
        <v>a1845</v>
      </c>
      <c r="E1854" s="48"/>
      <c r="F1854" s="2"/>
      <c r="G1854" s="2"/>
      <c r="H1854" s="108" t="str">
        <f t="shared" si="100"/>
        <v>c1845</v>
      </c>
      <c r="I1854" s="48"/>
      <c r="J1854" s="2"/>
      <c r="K1854" s="108" t="str">
        <f t="shared" si="102"/>
        <v>r1845</v>
      </c>
      <c r="L1854" s="48"/>
      <c r="M1854" s="2"/>
      <c r="N1854" s="108" t="str">
        <f t="shared" si="101"/>
        <v>p1845</v>
      </c>
      <c r="O1854" s="48"/>
      <c r="P1854" s="97"/>
    </row>
    <row r="1855" spans="1:16" ht="14">
      <c r="A1855" s="37"/>
      <c r="B1855" s="37"/>
      <c r="C1855" s="2"/>
      <c r="D1855" s="108" t="str">
        <f t="shared" si="99"/>
        <v>a1846</v>
      </c>
      <c r="E1855" s="48"/>
      <c r="F1855" s="2"/>
      <c r="G1855" s="2"/>
      <c r="H1855" s="108" t="str">
        <f t="shared" si="100"/>
        <v>c1846</v>
      </c>
      <c r="I1855" s="48"/>
      <c r="J1855" s="2"/>
      <c r="K1855" s="108" t="str">
        <f t="shared" si="102"/>
        <v>r1846</v>
      </c>
      <c r="L1855" s="48"/>
      <c r="M1855" s="2"/>
      <c r="N1855" s="108" t="str">
        <f t="shared" si="101"/>
        <v>p1846</v>
      </c>
      <c r="O1855" s="48"/>
      <c r="P1855" s="97"/>
    </row>
    <row r="1856" spans="1:16" ht="14">
      <c r="A1856" s="37"/>
      <c r="B1856" s="37"/>
      <c r="C1856" s="2"/>
      <c r="D1856" s="108" t="str">
        <f t="shared" si="99"/>
        <v>a1847</v>
      </c>
      <c r="E1856" s="48"/>
      <c r="F1856" s="2"/>
      <c r="G1856" s="2"/>
      <c r="H1856" s="108" t="str">
        <f t="shared" si="100"/>
        <v>c1847</v>
      </c>
      <c r="I1856" s="48"/>
      <c r="J1856" s="2"/>
      <c r="K1856" s="108" t="str">
        <f t="shared" si="102"/>
        <v>r1847</v>
      </c>
      <c r="L1856" s="48"/>
      <c r="M1856" s="2"/>
      <c r="N1856" s="108" t="str">
        <f t="shared" si="101"/>
        <v>p1847</v>
      </c>
      <c r="O1856" s="48"/>
      <c r="P1856" s="97"/>
    </row>
    <row r="1857" spans="1:16" ht="14">
      <c r="A1857" s="37"/>
      <c r="B1857" s="37"/>
      <c r="C1857" s="2"/>
      <c r="D1857" s="108" t="str">
        <f t="shared" si="99"/>
        <v>a1848</v>
      </c>
      <c r="E1857" s="48"/>
      <c r="F1857" s="2"/>
      <c r="G1857" s="2"/>
      <c r="H1857" s="108" t="str">
        <f t="shared" si="100"/>
        <v>c1848</v>
      </c>
      <c r="I1857" s="48"/>
      <c r="J1857" s="2"/>
      <c r="K1857" s="108" t="str">
        <f t="shared" si="102"/>
        <v>r1848</v>
      </c>
      <c r="L1857" s="48"/>
      <c r="M1857" s="2"/>
      <c r="N1857" s="108" t="str">
        <f t="shared" si="101"/>
        <v>p1848</v>
      </c>
      <c r="O1857" s="48"/>
      <c r="P1857" s="97"/>
    </row>
    <row r="1858" spans="1:16" ht="14">
      <c r="A1858" s="37"/>
      <c r="B1858" s="37"/>
      <c r="C1858" s="2"/>
      <c r="D1858" s="108" t="str">
        <f t="shared" si="99"/>
        <v>a1849</v>
      </c>
      <c r="E1858" s="48"/>
      <c r="F1858" s="2"/>
      <c r="G1858" s="2"/>
      <c r="H1858" s="108" t="str">
        <f t="shared" si="100"/>
        <v>c1849</v>
      </c>
      <c r="I1858" s="48"/>
      <c r="J1858" s="2"/>
      <c r="K1858" s="108" t="str">
        <f t="shared" si="102"/>
        <v>r1849</v>
      </c>
      <c r="L1858" s="48"/>
      <c r="M1858" s="2"/>
      <c r="N1858" s="108" t="str">
        <f t="shared" si="101"/>
        <v>p1849</v>
      </c>
      <c r="O1858" s="48"/>
      <c r="P1858" s="97"/>
    </row>
    <row r="1859" spans="1:16" ht="14">
      <c r="A1859" s="37"/>
      <c r="B1859" s="37"/>
      <c r="C1859" s="2"/>
      <c r="D1859" s="108" t="str">
        <f t="shared" si="99"/>
        <v>a1850</v>
      </c>
      <c r="E1859" s="48"/>
      <c r="F1859" s="2"/>
      <c r="G1859" s="2"/>
      <c r="H1859" s="108" t="str">
        <f t="shared" si="100"/>
        <v>c1850</v>
      </c>
      <c r="I1859" s="48"/>
      <c r="J1859" s="2"/>
      <c r="K1859" s="108" t="str">
        <f t="shared" si="102"/>
        <v>r1850</v>
      </c>
      <c r="L1859" s="48"/>
      <c r="M1859" s="2"/>
      <c r="N1859" s="108" t="str">
        <f t="shared" si="101"/>
        <v>p1850</v>
      </c>
      <c r="O1859" s="48"/>
      <c r="P1859" s="97"/>
    </row>
    <row r="1860" spans="1:16" ht="14">
      <c r="A1860" s="37"/>
      <c r="B1860" s="37"/>
      <c r="C1860" s="2"/>
      <c r="D1860" s="108" t="str">
        <f t="shared" si="99"/>
        <v>a1851</v>
      </c>
      <c r="E1860" s="48"/>
      <c r="F1860" s="2"/>
      <c r="G1860" s="2"/>
      <c r="H1860" s="108" t="str">
        <f t="shared" si="100"/>
        <v>c1851</v>
      </c>
      <c r="I1860" s="48"/>
      <c r="J1860" s="2"/>
      <c r="K1860" s="108" t="str">
        <f t="shared" si="102"/>
        <v>r1851</v>
      </c>
      <c r="L1860" s="48"/>
      <c r="M1860" s="2"/>
      <c r="N1860" s="108" t="str">
        <f t="shared" si="101"/>
        <v>p1851</v>
      </c>
      <c r="O1860" s="48"/>
      <c r="P1860" s="97"/>
    </row>
    <row r="1861" spans="1:16" ht="14">
      <c r="A1861" s="37"/>
      <c r="B1861" s="37"/>
      <c r="C1861" s="2"/>
      <c r="D1861" s="108" t="str">
        <f t="shared" si="99"/>
        <v>a1852</v>
      </c>
      <c r="E1861" s="48"/>
      <c r="F1861" s="2"/>
      <c r="G1861" s="2"/>
      <c r="H1861" s="108" t="str">
        <f t="shared" si="100"/>
        <v>c1852</v>
      </c>
      <c r="I1861" s="48"/>
      <c r="J1861" s="2"/>
      <c r="K1861" s="108" t="str">
        <f t="shared" si="102"/>
        <v>r1852</v>
      </c>
      <c r="L1861" s="48"/>
      <c r="M1861" s="2"/>
      <c r="N1861" s="108" t="str">
        <f t="shared" si="101"/>
        <v>p1852</v>
      </c>
      <c r="O1861" s="48"/>
      <c r="P1861" s="97"/>
    </row>
    <row r="1862" spans="1:16" ht="14">
      <c r="A1862" s="37"/>
      <c r="B1862" s="37"/>
      <c r="C1862" s="2"/>
      <c r="D1862" s="108" t="str">
        <f t="shared" si="99"/>
        <v>a1853</v>
      </c>
      <c r="E1862" s="48"/>
      <c r="F1862" s="2"/>
      <c r="G1862" s="2"/>
      <c r="H1862" s="108" t="str">
        <f t="shared" si="100"/>
        <v>c1853</v>
      </c>
      <c r="I1862" s="48"/>
      <c r="J1862" s="2"/>
      <c r="K1862" s="108" t="str">
        <f t="shared" si="102"/>
        <v>r1853</v>
      </c>
      <c r="L1862" s="48"/>
      <c r="M1862" s="2"/>
      <c r="N1862" s="108" t="str">
        <f t="shared" si="101"/>
        <v>p1853</v>
      </c>
      <c r="O1862" s="48"/>
      <c r="P1862" s="97"/>
    </row>
    <row r="1863" spans="1:16" ht="14">
      <c r="A1863" s="37"/>
      <c r="B1863" s="37"/>
      <c r="C1863" s="2"/>
      <c r="D1863" s="108" t="str">
        <f t="shared" si="99"/>
        <v>a1854</v>
      </c>
      <c r="E1863" s="48"/>
      <c r="F1863" s="2"/>
      <c r="G1863" s="2"/>
      <c r="H1863" s="108" t="str">
        <f t="shared" si="100"/>
        <v>c1854</v>
      </c>
      <c r="I1863" s="48"/>
      <c r="J1863" s="2"/>
      <c r="K1863" s="108" t="str">
        <f t="shared" si="102"/>
        <v>r1854</v>
      </c>
      <c r="L1863" s="48"/>
      <c r="M1863" s="2"/>
      <c r="N1863" s="108" t="str">
        <f t="shared" si="101"/>
        <v>p1854</v>
      </c>
      <c r="O1863" s="48"/>
      <c r="P1863" s="97"/>
    </row>
    <row r="1864" spans="1:16" ht="14">
      <c r="A1864" s="37"/>
      <c r="B1864" s="37"/>
      <c r="C1864" s="2"/>
      <c r="D1864" s="108" t="str">
        <f t="shared" si="99"/>
        <v>a1855</v>
      </c>
      <c r="E1864" s="48"/>
      <c r="F1864" s="2"/>
      <c r="G1864" s="2"/>
      <c r="H1864" s="108" t="str">
        <f t="shared" si="100"/>
        <v>c1855</v>
      </c>
      <c r="I1864" s="48"/>
      <c r="J1864" s="2"/>
      <c r="K1864" s="108" t="str">
        <f t="shared" si="102"/>
        <v>r1855</v>
      </c>
      <c r="L1864" s="48"/>
      <c r="M1864" s="2"/>
      <c r="N1864" s="108" t="str">
        <f t="shared" si="101"/>
        <v>p1855</v>
      </c>
      <c r="O1864" s="48"/>
      <c r="P1864" s="97"/>
    </row>
    <row r="1865" spans="1:16" ht="14">
      <c r="A1865" s="37"/>
      <c r="B1865" s="37"/>
      <c r="C1865" s="2"/>
      <c r="D1865" s="108" t="str">
        <f t="shared" si="99"/>
        <v>a1856</v>
      </c>
      <c r="E1865" s="48"/>
      <c r="F1865" s="2"/>
      <c r="G1865" s="2"/>
      <c r="H1865" s="108" t="str">
        <f t="shared" si="100"/>
        <v>c1856</v>
      </c>
      <c r="I1865" s="48"/>
      <c r="J1865" s="2"/>
      <c r="K1865" s="108" t="str">
        <f t="shared" si="102"/>
        <v>r1856</v>
      </c>
      <c r="L1865" s="48"/>
      <c r="M1865" s="2"/>
      <c r="N1865" s="108" t="str">
        <f t="shared" si="101"/>
        <v>p1856</v>
      </c>
      <c r="O1865" s="48"/>
      <c r="P1865" s="97"/>
    </row>
    <row r="1866" spans="1:16" ht="14">
      <c r="A1866" s="37"/>
      <c r="B1866" s="37"/>
      <c r="C1866" s="2"/>
      <c r="D1866" s="108" t="str">
        <f t="shared" si="99"/>
        <v>a1857</v>
      </c>
      <c r="E1866" s="48"/>
      <c r="F1866" s="2"/>
      <c r="G1866" s="2"/>
      <c r="H1866" s="108" t="str">
        <f t="shared" si="100"/>
        <v>c1857</v>
      </c>
      <c r="I1866" s="48"/>
      <c r="J1866" s="2"/>
      <c r="K1866" s="108" t="str">
        <f t="shared" si="102"/>
        <v>r1857</v>
      </c>
      <c r="L1866" s="48"/>
      <c r="M1866" s="2"/>
      <c r="N1866" s="108" t="str">
        <f t="shared" si="101"/>
        <v>p1857</v>
      </c>
      <c r="O1866" s="48"/>
      <c r="P1866" s="97"/>
    </row>
    <row r="1867" spans="1:16" ht="14">
      <c r="A1867" s="37"/>
      <c r="B1867" s="37"/>
      <c r="C1867" s="2"/>
      <c r="D1867" s="108" t="str">
        <f t="shared" ref="D1867:D1930" si="103">"a"&amp;ROW()-9</f>
        <v>a1858</v>
      </c>
      <c r="E1867" s="48"/>
      <c r="F1867" s="2"/>
      <c r="G1867" s="2"/>
      <c r="H1867" s="108" t="str">
        <f t="shared" ref="H1867:H1930" si="104">"c"&amp;ROW()-9</f>
        <v>c1858</v>
      </c>
      <c r="I1867" s="48"/>
      <c r="J1867" s="2"/>
      <c r="K1867" s="108" t="str">
        <f t="shared" si="102"/>
        <v>r1858</v>
      </c>
      <c r="L1867" s="48"/>
      <c r="M1867" s="2"/>
      <c r="N1867" s="108" t="str">
        <f t="shared" ref="N1867:N1930" si="105">"p"&amp;ROW()-9</f>
        <v>p1858</v>
      </c>
      <c r="O1867" s="48"/>
      <c r="P1867" s="97"/>
    </row>
    <row r="1868" spans="1:16" ht="14">
      <c r="A1868" s="37"/>
      <c r="B1868" s="37"/>
      <c r="C1868" s="2"/>
      <c r="D1868" s="108" t="str">
        <f t="shared" si="103"/>
        <v>a1859</v>
      </c>
      <c r="E1868" s="48"/>
      <c r="F1868" s="2"/>
      <c r="G1868" s="2"/>
      <c r="H1868" s="108" t="str">
        <f t="shared" si="104"/>
        <v>c1859</v>
      </c>
      <c r="I1868" s="48"/>
      <c r="J1868" s="2"/>
      <c r="K1868" s="108" t="str">
        <f t="shared" si="102"/>
        <v>r1859</v>
      </c>
      <c r="L1868" s="48"/>
      <c r="M1868" s="2"/>
      <c r="N1868" s="108" t="str">
        <f t="shared" si="105"/>
        <v>p1859</v>
      </c>
      <c r="O1868" s="48"/>
      <c r="P1868" s="97"/>
    </row>
    <row r="1869" spans="1:16" ht="14">
      <c r="A1869" s="37"/>
      <c r="B1869" s="37"/>
      <c r="C1869" s="2"/>
      <c r="D1869" s="108" t="str">
        <f t="shared" si="103"/>
        <v>a1860</v>
      </c>
      <c r="E1869" s="48"/>
      <c r="F1869" s="2"/>
      <c r="G1869" s="2"/>
      <c r="H1869" s="108" t="str">
        <f t="shared" si="104"/>
        <v>c1860</v>
      </c>
      <c r="I1869" s="48"/>
      <c r="J1869" s="2"/>
      <c r="K1869" s="108" t="str">
        <f t="shared" si="102"/>
        <v>r1860</v>
      </c>
      <c r="L1869" s="48"/>
      <c r="M1869" s="2"/>
      <c r="N1869" s="108" t="str">
        <f t="shared" si="105"/>
        <v>p1860</v>
      </c>
      <c r="O1869" s="48"/>
      <c r="P1869" s="97"/>
    </row>
    <row r="1870" spans="1:16" ht="14">
      <c r="A1870" s="37"/>
      <c r="B1870" s="37"/>
      <c r="C1870" s="2"/>
      <c r="D1870" s="108" t="str">
        <f t="shared" si="103"/>
        <v>a1861</v>
      </c>
      <c r="E1870" s="48"/>
      <c r="F1870" s="2"/>
      <c r="G1870" s="2"/>
      <c r="H1870" s="108" t="str">
        <f t="shared" si="104"/>
        <v>c1861</v>
      </c>
      <c r="I1870" s="48"/>
      <c r="J1870" s="2"/>
      <c r="K1870" s="108" t="str">
        <f t="shared" si="102"/>
        <v>r1861</v>
      </c>
      <c r="L1870" s="48"/>
      <c r="M1870" s="2"/>
      <c r="N1870" s="108" t="str">
        <f t="shared" si="105"/>
        <v>p1861</v>
      </c>
      <c r="O1870" s="48"/>
      <c r="P1870" s="97"/>
    </row>
    <row r="1871" spans="1:16" ht="14">
      <c r="A1871" s="37"/>
      <c r="B1871" s="37"/>
      <c r="C1871" s="2"/>
      <c r="D1871" s="108" t="str">
        <f t="shared" si="103"/>
        <v>a1862</v>
      </c>
      <c r="E1871" s="48"/>
      <c r="F1871" s="2"/>
      <c r="G1871" s="2"/>
      <c r="H1871" s="108" t="str">
        <f t="shared" si="104"/>
        <v>c1862</v>
      </c>
      <c r="I1871" s="48"/>
      <c r="J1871" s="2"/>
      <c r="K1871" s="108" t="str">
        <f t="shared" si="102"/>
        <v>r1862</v>
      </c>
      <c r="L1871" s="48"/>
      <c r="M1871" s="2"/>
      <c r="N1871" s="108" t="str">
        <f t="shared" si="105"/>
        <v>p1862</v>
      </c>
      <c r="O1871" s="48"/>
      <c r="P1871" s="97"/>
    </row>
    <row r="1872" spans="1:16" ht="14">
      <c r="A1872" s="37"/>
      <c r="B1872" s="37"/>
      <c r="C1872" s="2"/>
      <c r="D1872" s="108" t="str">
        <f t="shared" si="103"/>
        <v>a1863</v>
      </c>
      <c r="E1872" s="48"/>
      <c r="F1872" s="2"/>
      <c r="G1872" s="2"/>
      <c r="H1872" s="108" t="str">
        <f t="shared" si="104"/>
        <v>c1863</v>
      </c>
      <c r="I1872" s="48"/>
      <c r="J1872" s="2"/>
      <c r="K1872" s="108" t="str">
        <f t="shared" si="102"/>
        <v>r1863</v>
      </c>
      <c r="L1872" s="48"/>
      <c r="M1872" s="2"/>
      <c r="N1872" s="108" t="str">
        <f t="shared" si="105"/>
        <v>p1863</v>
      </c>
      <c r="O1872" s="48"/>
      <c r="P1872" s="97"/>
    </row>
    <row r="1873" spans="1:16" ht="14">
      <c r="A1873" s="37"/>
      <c r="B1873" s="37"/>
      <c r="C1873" s="2"/>
      <c r="D1873" s="108" t="str">
        <f t="shared" si="103"/>
        <v>a1864</v>
      </c>
      <c r="E1873" s="48"/>
      <c r="F1873" s="2"/>
      <c r="G1873" s="2"/>
      <c r="H1873" s="108" t="str">
        <f t="shared" si="104"/>
        <v>c1864</v>
      </c>
      <c r="I1873" s="48"/>
      <c r="J1873" s="2"/>
      <c r="K1873" s="108" t="str">
        <f t="shared" si="102"/>
        <v>r1864</v>
      </c>
      <c r="L1873" s="48"/>
      <c r="M1873" s="2"/>
      <c r="N1873" s="108" t="str">
        <f t="shared" si="105"/>
        <v>p1864</v>
      </c>
      <c r="O1873" s="48"/>
      <c r="P1873" s="97"/>
    </row>
    <row r="1874" spans="1:16" ht="14">
      <c r="A1874" s="37"/>
      <c r="B1874" s="37"/>
      <c r="C1874" s="2"/>
      <c r="D1874" s="108" t="str">
        <f t="shared" si="103"/>
        <v>a1865</v>
      </c>
      <c r="E1874" s="48"/>
      <c r="F1874" s="2"/>
      <c r="G1874" s="2"/>
      <c r="H1874" s="108" t="str">
        <f t="shared" si="104"/>
        <v>c1865</v>
      </c>
      <c r="I1874" s="48"/>
      <c r="J1874" s="2"/>
      <c r="K1874" s="108" t="str">
        <f t="shared" si="102"/>
        <v>r1865</v>
      </c>
      <c r="L1874" s="48"/>
      <c r="M1874" s="2"/>
      <c r="N1874" s="108" t="str">
        <f t="shared" si="105"/>
        <v>p1865</v>
      </c>
      <c r="O1874" s="48"/>
      <c r="P1874" s="97"/>
    </row>
    <row r="1875" spans="1:16" ht="14">
      <c r="A1875" s="37"/>
      <c r="B1875" s="37"/>
      <c r="C1875" s="2"/>
      <c r="D1875" s="108" t="str">
        <f t="shared" si="103"/>
        <v>a1866</v>
      </c>
      <c r="E1875" s="48"/>
      <c r="F1875" s="2"/>
      <c r="G1875" s="2"/>
      <c r="H1875" s="108" t="str">
        <f t="shared" si="104"/>
        <v>c1866</v>
      </c>
      <c r="I1875" s="48"/>
      <c r="J1875" s="2"/>
      <c r="K1875" s="108" t="str">
        <f t="shared" si="102"/>
        <v>r1866</v>
      </c>
      <c r="L1875" s="48"/>
      <c r="M1875" s="2"/>
      <c r="N1875" s="108" t="str">
        <f t="shared" si="105"/>
        <v>p1866</v>
      </c>
      <c r="O1875" s="48"/>
      <c r="P1875" s="97"/>
    </row>
    <row r="1876" spans="1:16" ht="14">
      <c r="A1876" s="37"/>
      <c r="B1876" s="37"/>
      <c r="C1876" s="2"/>
      <c r="D1876" s="108" t="str">
        <f t="shared" si="103"/>
        <v>a1867</v>
      </c>
      <c r="E1876" s="48"/>
      <c r="F1876" s="2"/>
      <c r="G1876" s="2"/>
      <c r="H1876" s="108" t="str">
        <f t="shared" si="104"/>
        <v>c1867</v>
      </c>
      <c r="I1876" s="48"/>
      <c r="J1876" s="2"/>
      <c r="K1876" s="108" t="str">
        <f t="shared" si="102"/>
        <v>r1867</v>
      </c>
      <c r="L1876" s="48"/>
      <c r="M1876" s="2"/>
      <c r="N1876" s="108" t="str">
        <f t="shared" si="105"/>
        <v>p1867</v>
      </c>
      <c r="O1876" s="48"/>
      <c r="P1876" s="97"/>
    </row>
    <row r="1877" spans="1:16" ht="14">
      <c r="A1877" s="37"/>
      <c r="B1877" s="37"/>
      <c r="C1877" s="2"/>
      <c r="D1877" s="108" t="str">
        <f t="shared" si="103"/>
        <v>a1868</v>
      </c>
      <c r="E1877" s="48"/>
      <c r="F1877" s="2"/>
      <c r="G1877" s="2"/>
      <c r="H1877" s="108" t="str">
        <f t="shared" si="104"/>
        <v>c1868</v>
      </c>
      <c r="I1877" s="48"/>
      <c r="J1877" s="2"/>
      <c r="K1877" s="108" t="str">
        <f t="shared" si="102"/>
        <v>r1868</v>
      </c>
      <c r="L1877" s="48"/>
      <c r="M1877" s="2"/>
      <c r="N1877" s="108" t="str">
        <f t="shared" si="105"/>
        <v>p1868</v>
      </c>
      <c r="O1877" s="48"/>
      <c r="P1877" s="97"/>
    </row>
    <row r="1878" spans="1:16" ht="14">
      <c r="A1878" s="37"/>
      <c r="B1878" s="37"/>
      <c r="C1878" s="2"/>
      <c r="D1878" s="108" t="str">
        <f t="shared" si="103"/>
        <v>a1869</v>
      </c>
      <c r="E1878" s="48"/>
      <c r="F1878" s="2"/>
      <c r="G1878" s="2"/>
      <c r="H1878" s="108" t="str">
        <f t="shared" si="104"/>
        <v>c1869</v>
      </c>
      <c r="I1878" s="48"/>
      <c r="J1878" s="2"/>
      <c r="K1878" s="108" t="str">
        <f t="shared" si="102"/>
        <v>r1869</v>
      </c>
      <c r="L1878" s="48"/>
      <c r="M1878" s="2"/>
      <c r="N1878" s="108" t="str">
        <f t="shared" si="105"/>
        <v>p1869</v>
      </c>
      <c r="O1878" s="48"/>
      <c r="P1878" s="97"/>
    </row>
    <row r="1879" spans="1:16" ht="14">
      <c r="A1879" s="37"/>
      <c r="B1879" s="37"/>
      <c r="C1879" s="2"/>
      <c r="D1879" s="108" t="str">
        <f t="shared" si="103"/>
        <v>a1870</v>
      </c>
      <c r="E1879" s="48"/>
      <c r="F1879" s="2"/>
      <c r="G1879" s="2"/>
      <c r="H1879" s="108" t="str">
        <f t="shared" si="104"/>
        <v>c1870</v>
      </c>
      <c r="I1879" s="48"/>
      <c r="J1879" s="2"/>
      <c r="K1879" s="108" t="str">
        <f t="shared" si="102"/>
        <v>r1870</v>
      </c>
      <c r="L1879" s="48"/>
      <c r="M1879" s="2"/>
      <c r="N1879" s="108" t="str">
        <f t="shared" si="105"/>
        <v>p1870</v>
      </c>
      <c r="O1879" s="48"/>
      <c r="P1879" s="97"/>
    </row>
    <row r="1880" spans="1:16" ht="14">
      <c r="A1880" s="37"/>
      <c r="B1880" s="37"/>
      <c r="C1880" s="2"/>
      <c r="D1880" s="108" t="str">
        <f t="shared" si="103"/>
        <v>a1871</v>
      </c>
      <c r="E1880" s="48"/>
      <c r="F1880" s="2"/>
      <c r="G1880" s="2"/>
      <c r="H1880" s="108" t="str">
        <f t="shared" si="104"/>
        <v>c1871</v>
      </c>
      <c r="I1880" s="48"/>
      <c r="J1880" s="2"/>
      <c r="K1880" s="108" t="str">
        <f t="shared" si="102"/>
        <v>r1871</v>
      </c>
      <c r="L1880" s="48"/>
      <c r="M1880" s="2"/>
      <c r="N1880" s="108" t="str">
        <f t="shared" si="105"/>
        <v>p1871</v>
      </c>
      <c r="O1880" s="48"/>
      <c r="P1880" s="97"/>
    </row>
    <row r="1881" spans="1:16" ht="14">
      <c r="A1881" s="37"/>
      <c r="B1881" s="37"/>
      <c r="C1881" s="2"/>
      <c r="D1881" s="108" t="str">
        <f t="shared" si="103"/>
        <v>a1872</v>
      </c>
      <c r="E1881" s="48"/>
      <c r="F1881" s="2"/>
      <c r="G1881" s="2"/>
      <c r="H1881" s="108" t="str">
        <f t="shared" si="104"/>
        <v>c1872</v>
      </c>
      <c r="I1881" s="48"/>
      <c r="J1881" s="2"/>
      <c r="K1881" s="108" t="str">
        <f t="shared" si="102"/>
        <v>r1872</v>
      </c>
      <c r="L1881" s="48"/>
      <c r="M1881" s="2"/>
      <c r="N1881" s="108" t="str">
        <f t="shared" si="105"/>
        <v>p1872</v>
      </c>
      <c r="O1881" s="48"/>
      <c r="P1881" s="97"/>
    </row>
    <row r="1882" spans="1:16" ht="14">
      <c r="A1882" s="37"/>
      <c r="B1882" s="37"/>
      <c r="C1882" s="2"/>
      <c r="D1882" s="108" t="str">
        <f t="shared" si="103"/>
        <v>a1873</v>
      </c>
      <c r="E1882" s="48"/>
      <c r="F1882" s="2"/>
      <c r="G1882" s="2"/>
      <c r="H1882" s="108" t="str">
        <f t="shared" si="104"/>
        <v>c1873</v>
      </c>
      <c r="I1882" s="48"/>
      <c r="J1882" s="2"/>
      <c r="K1882" s="108" t="str">
        <f t="shared" si="102"/>
        <v>r1873</v>
      </c>
      <c r="L1882" s="48"/>
      <c r="M1882" s="2"/>
      <c r="N1882" s="108" t="str">
        <f t="shared" si="105"/>
        <v>p1873</v>
      </c>
      <c r="O1882" s="48"/>
      <c r="P1882" s="97"/>
    </row>
    <row r="1883" spans="1:16" ht="14">
      <c r="A1883" s="37"/>
      <c r="B1883" s="37"/>
      <c r="C1883" s="2"/>
      <c r="D1883" s="108" t="str">
        <f t="shared" si="103"/>
        <v>a1874</v>
      </c>
      <c r="E1883" s="48"/>
      <c r="F1883" s="2"/>
      <c r="G1883" s="2"/>
      <c r="H1883" s="108" t="str">
        <f t="shared" si="104"/>
        <v>c1874</v>
      </c>
      <c r="I1883" s="48"/>
      <c r="J1883" s="2"/>
      <c r="K1883" s="108" t="str">
        <f t="shared" si="102"/>
        <v>r1874</v>
      </c>
      <c r="L1883" s="48"/>
      <c r="M1883" s="2"/>
      <c r="N1883" s="108" t="str">
        <f t="shared" si="105"/>
        <v>p1874</v>
      </c>
      <c r="O1883" s="48"/>
      <c r="P1883" s="97"/>
    </row>
    <row r="1884" spans="1:16" ht="14">
      <c r="A1884" s="37"/>
      <c r="B1884" s="37"/>
      <c r="C1884" s="2"/>
      <c r="D1884" s="108" t="str">
        <f t="shared" si="103"/>
        <v>a1875</v>
      </c>
      <c r="E1884" s="48"/>
      <c r="F1884" s="2"/>
      <c r="G1884" s="2"/>
      <c r="H1884" s="108" t="str">
        <f t="shared" si="104"/>
        <v>c1875</v>
      </c>
      <c r="I1884" s="48"/>
      <c r="J1884" s="2"/>
      <c r="K1884" s="108" t="str">
        <f t="shared" si="102"/>
        <v>r1875</v>
      </c>
      <c r="L1884" s="48"/>
      <c r="M1884" s="2"/>
      <c r="N1884" s="108" t="str">
        <f t="shared" si="105"/>
        <v>p1875</v>
      </c>
      <c r="O1884" s="48"/>
      <c r="P1884" s="97"/>
    </row>
    <row r="1885" spans="1:16" ht="14">
      <c r="A1885" s="37"/>
      <c r="B1885" s="37"/>
      <c r="C1885" s="2"/>
      <c r="D1885" s="108" t="str">
        <f t="shared" si="103"/>
        <v>a1876</v>
      </c>
      <c r="E1885" s="48"/>
      <c r="F1885" s="2"/>
      <c r="G1885" s="2"/>
      <c r="H1885" s="108" t="str">
        <f t="shared" si="104"/>
        <v>c1876</v>
      </c>
      <c r="I1885" s="48"/>
      <c r="J1885" s="2"/>
      <c r="K1885" s="108" t="str">
        <f t="shared" si="102"/>
        <v>r1876</v>
      </c>
      <c r="L1885" s="48"/>
      <c r="M1885" s="2"/>
      <c r="N1885" s="108" t="str">
        <f t="shared" si="105"/>
        <v>p1876</v>
      </c>
      <c r="O1885" s="48"/>
      <c r="P1885" s="97"/>
    </row>
    <row r="1886" spans="1:16" ht="14">
      <c r="A1886" s="37"/>
      <c r="B1886" s="37"/>
      <c r="C1886" s="2"/>
      <c r="D1886" s="108" t="str">
        <f t="shared" si="103"/>
        <v>a1877</v>
      </c>
      <c r="E1886" s="48"/>
      <c r="F1886" s="2"/>
      <c r="G1886" s="2"/>
      <c r="H1886" s="108" t="str">
        <f t="shared" si="104"/>
        <v>c1877</v>
      </c>
      <c r="I1886" s="48"/>
      <c r="J1886" s="2"/>
      <c r="K1886" s="108" t="str">
        <f t="shared" si="102"/>
        <v>r1877</v>
      </c>
      <c r="L1886" s="48"/>
      <c r="M1886" s="2"/>
      <c r="N1886" s="108" t="str">
        <f t="shared" si="105"/>
        <v>p1877</v>
      </c>
      <c r="O1886" s="48"/>
      <c r="P1886" s="97"/>
    </row>
    <row r="1887" spans="1:16" ht="14">
      <c r="A1887" s="37"/>
      <c r="B1887" s="37"/>
      <c r="C1887" s="2"/>
      <c r="D1887" s="108" t="str">
        <f t="shared" si="103"/>
        <v>a1878</v>
      </c>
      <c r="E1887" s="48"/>
      <c r="F1887" s="2"/>
      <c r="G1887" s="2"/>
      <c r="H1887" s="108" t="str">
        <f t="shared" si="104"/>
        <v>c1878</v>
      </c>
      <c r="I1887" s="48"/>
      <c r="J1887" s="2"/>
      <c r="K1887" s="108" t="str">
        <f t="shared" si="102"/>
        <v>r1878</v>
      </c>
      <c r="L1887" s="48"/>
      <c r="M1887" s="2"/>
      <c r="N1887" s="108" t="str">
        <f t="shared" si="105"/>
        <v>p1878</v>
      </c>
      <c r="O1887" s="48"/>
      <c r="P1887" s="97"/>
    </row>
    <row r="1888" spans="1:16" ht="14">
      <c r="A1888" s="37"/>
      <c r="B1888" s="37"/>
      <c r="C1888" s="2"/>
      <c r="D1888" s="108" t="str">
        <f t="shared" si="103"/>
        <v>a1879</v>
      </c>
      <c r="E1888" s="48"/>
      <c r="F1888" s="2"/>
      <c r="G1888" s="2"/>
      <c r="H1888" s="108" t="str">
        <f t="shared" si="104"/>
        <v>c1879</v>
      </c>
      <c r="I1888" s="48"/>
      <c r="J1888" s="2"/>
      <c r="K1888" s="108" t="str">
        <f t="shared" si="102"/>
        <v>r1879</v>
      </c>
      <c r="L1888" s="48"/>
      <c r="M1888" s="2"/>
      <c r="N1888" s="108" t="str">
        <f t="shared" si="105"/>
        <v>p1879</v>
      </c>
      <c r="O1888" s="48"/>
      <c r="P1888" s="97"/>
    </row>
    <row r="1889" spans="1:16" ht="14">
      <c r="A1889" s="37"/>
      <c r="B1889" s="37"/>
      <c r="C1889" s="2"/>
      <c r="D1889" s="108" t="str">
        <f t="shared" si="103"/>
        <v>a1880</v>
      </c>
      <c r="E1889" s="48"/>
      <c r="F1889" s="2"/>
      <c r="G1889" s="2"/>
      <c r="H1889" s="108" t="str">
        <f t="shared" si="104"/>
        <v>c1880</v>
      </c>
      <c r="I1889" s="48"/>
      <c r="J1889" s="2"/>
      <c r="K1889" s="108" t="str">
        <f t="shared" si="102"/>
        <v>r1880</v>
      </c>
      <c r="L1889" s="48"/>
      <c r="M1889" s="2"/>
      <c r="N1889" s="108" t="str">
        <f t="shared" si="105"/>
        <v>p1880</v>
      </c>
      <c r="O1889" s="48"/>
      <c r="P1889" s="97"/>
    </row>
    <row r="1890" spans="1:16" ht="14">
      <c r="A1890" s="37"/>
      <c r="B1890" s="37"/>
      <c r="C1890" s="2"/>
      <c r="D1890" s="108" t="str">
        <f t="shared" si="103"/>
        <v>a1881</v>
      </c>
      <c r="E1890" s="48"/>
      <c r="F1890" s="2"/>
      <c r="G1890" s="2"/>
      <c r="H1890" s="108" t="str">
        <f t="shared" si="104"/>
        <v>c1881</v>
      </c>
      <c r="I1890" s="48"/>
      <c r="J1890" s="2"/>
      <c r="K1890" s="108" t="str">
        <f t="shared" si="102"/>
        <v>r1881</v>
      </c>
      <c r="L1890" s="48"/>
      <c r="M1890" s="2"/>
      <c r="N1890" s="108" t="str">
        <f t="shared" si="105"/>
        <v>p1881</v>
      </c>
      <c r="O1890" s="48"/>
      <c r="P1890" s="97"/>
    </row>
    <row r="1891" spans="1:16" ht="14">
      <c r="A1891" s="37"/>
      <c r="B1891" s="37"/>
      <c r="C1891" s="2"/>
      <c r="D1891" s="108" t="str">
        <f t="shared" si="103"/>
        <v>a1882</v>
      </c>
      <c r="E1891" s="48"/>
      <c r="F1891" s="2"/>
      <c r="G1891" s="2"/>
      <c r="H1891" s="108" t="str">
        <f t="shared" si="104"/>
        <v>c1882</v>
      </c>
      <c r="I1891" s="48"/>
      <c r="J1891" s="2"/>
      <c r="K1891" s="108" t="str">
        <f t="shared" si="102"/>
        <v>r1882</v>
      </c>
      <c r="L1891" s="48"/>
      <c r="M1891" s="2"/>
      <c r="N1891" s="108" t="str">
        <f t="shared" si="105"/>
        <v>p1882</v>
      </c>
      <c r="O1891" s="48"/>
      <c r="P1891" s="97"/>
    </row>
    <row r="1892" spans="1:16" ht="14">
      <c r="A1892" s="37"/>
      <c r="B1892" s="37"/>
      <c r="C1892" s="2"/>
      <c r="D1892" s="108" t="str">
        <f t="shared" si="103"/>
        <v>a1883</v>
      </c>
      <c r="E1892" s="48"/>
      <c r="F1892" s="2"/>
      <c r="G1892" s="2"/>
      <c r="H1892" s="108" t="str">
        <f t="shared" si="104"/>
        <v>c1883</v>
      </c>
      <c r="I1892" s="48"/>
      <c r="J1892" s="2"/>
      <c r="K1892" s="108" t="str">
        <f t="shared" si="102"/>
        <v>r1883</v>
      </c>
      <c r="L1892" s="48"/>
      <c r="M1892" s="2"/>
      <c r="N1892" s="108" t="str">
        <f t="shared" si="105"/>
        <v>p1883</v>
      </c>
      <c r="O1892" s="48"/>
      <c r="P1892" s="97"/>
    </row>
    <row r="1893" spans="1:16" ht="14">
      <c r="A1893" s="37"/>
      <c r="B1893" s="37"/>
      <c r="C1893" s="2"/>
      <c r="D1893" s="108" t="str">
        <f t="shared" si="103"/>
        <v>a1884</v>
      </c>
      <c r="E1893" s="48"/>
      <c r="F1893" s="2"/>
      <c r="G1893" s="2"/>
      <c r="H1893" s="108" t="str">
        <f t="shared" si="104"/>
        <v>c1884</v>
      </c>
      <c r="I1893" s="48"/>
      <c r="J1893" s="2"/>
      <c r="K1893" s="108" t="str">
        <f t="shared" si="102"/>
        <v>r1884</v>
      </c>
      <c r="L1893" s="48"/>
      <c r="M1893" s="2"/>
      <c r="N1893" s="108" t="str">
        <f t="shared" si="105"/>
        <v>p1884</v>
      </c>
      <c r="O1893" s="48"/>
      <c r="P1893" s="97"/>
    </row>
    <row r="1894" spans="1:16" ht="14">
      <c r="A1894" s="37"/>
      <c r="B1894" s="37"/>
      <c r="C1894" s="2"/>
      <c r="D1894" s="108" t="str">
        <f t="shared" si="103"/>
        <v>a1885</v>
      </c>
      <c r="E1894" s="48"/>
      <c r="F1894" s="2"/>
      <c r="G1894" s="2"/>
      <c r="H1894" s="108" t="str">
        <f t="shared" si="104"/>
        <v>c1885</v>
      </c>
      <c r="I1894" s="48"/>
      <c r="J1894" s="2"/>
      <c r="K1894" s="108" t="str">
        <f>"r"&amp;ROW()-9</f>
        <v>r1885</v>
      </c>
      <c r="L1894" s="48"/>
      <c r="M1894" s="2"/>
      <c r="N1894" s="108" t="str">
        <f t="shared" si="105"/>
        <v>p1885</v>
      </c>
      <c r="O1894" s="48"/>
      <c r="P1894" s="97"/>
    </row>
    <row r="1895" spans="1:16" ht="14">
      <c r="A1895" s="37"/>
      <c r="B1895" s="37"/>
      <c r="C1895" s="2"/>
      <c r="D1895" s="108" t="str">
        <f t="shared" si="103"/>
        <v>a1886</v>
      </c>
      <c r="E1895" s="48"/>
      <c r="F1895" s="2"/>
      <c r="G1895" s="2"/>
      <c r="H1895" s="108" t="str">
        <f t="shared" si="104"/>
        <v>c1886</v>
      </c>
      <c r="I1895" s="48"/>
      <c r="J1895" s="2"/>
      <c r="K1895" s="108" t="str">
        <f>"r"&amp;ROW()-9</f>
        <v>r1886</v>
      </c>
      <c r="L1895" s="48"/>
      <c r="M1895" s="2"/>
      <c r="N1895" s="108" t="str">
        <f t="shared" si="105"/>
        <v>p1886</v>
      </c>
      <c r="O1895" s="48"/>
      <c r="P1895" s="97"/>
    </row>
    <row r="1896" spans="1:16" ht="14">
      <c r="A1896" s="37"/>
      <c r="B1896" s="37"/>
      <c r="C1896" s="2"/>
      <c r="D1896" s="108" t="str">
        <f t="shared" si="103"/>
        <v>a1887</v>
      </c>
      <c r="E1896" s="48"/>
      <c r="F1896" s="2"/>
      <c r="G1896" s="2"/>
      <c r="H1896" s="108" t="str">
        <f t="shared" si="104"/>
        <v>c1887</v>
      </c>
      <c r="I1896" s="48"/>
      <c r="J1896" s="2"/>
      <c r="K1896" s="108" t="str">
        <f t="shared" si="102"/>
        <v>r1887</v>
      </c>
      <c r="L1896" s="48"/>
      <c r="M1896" s="2"/>
      <c r="N1896" s="108" t="str">
        <f t="shared" si="105"/>
        <v>p1887</v>
      </c>
      <c r="O1896" s="48"/>
      <c r="P1896" s="97"/>
    </row>
    <row r="1897" spans="1:16" ht="14">
      <c r="A1897" s="37"/>
      <c r="B1897" s="37"/>
      <c r="C1897" s="2"/>
      <c r="D1897" s="108" t="str">
        <f t="shared" si="103"/>
        <v>a1888</v>
      </c>
      <c r="E1897" s="48"/>
      <c r="F1897" s="2"/>
      <c r="G1897" s="2"/>
      <c r="H1897" s="108" t="str">
        <f t="shared" si="104"/>
        <v>c1888</v>
      </c>
      <c r="I1897" s="48"/>
      <c r="J1897" s="2"/>
      <c r="K1897" s="108" t="str">
        <f t="shared" si="102"/>
        <v>r1888</v>
      </c>
      <c r="L1897" s="48"/>
      <c r="M1897" s="2"/>
      <c r="N1897" s="108" t="str">
        <f t="shared" si="105"/>
        <v>p1888</v>
      </c>
      <c r="O1897" s="48"/>
      <c r="P1897" s="97"/>
    </row>
    <row r="1898" spans="1:16" ht="14">
      <c r="A1898" s="37"/>
      <c r="B1898" s="37"/>
      <c r="C1898" s="2"/>
      <c r="D1898" s="108" t="str">
        <f t="shared" si="103"/>
        <v>a1889</v>
      </c>
      <c r="E1898" s="48"/>
      <c r="F1898" s="2"/>
      <c r="G1898" s="2"/>
      <c r="H1898" s="108" t="str">
        <f t="shared" si="104"/>
        <v>c1889</v>
      </c>
      <c r="I1898" s="48"/>
      <c r="J1898" s="2"/>
      <c r="K1898" s="108" t="str">
        <f t="shared" si="102"/>
        <v>r1889</v>
      </c>
      <c r="L1898" s="48"/>
      <c r="M1898" s="2"/>
      <c r="N1898" s="108" t="str">
        <f t="shared" si="105"/>
        <v>p1889</v>
      </c>
      <c r="O1898" s="48"/>
      <c r="P1898" s="97"/>
    </row>
    <row r="1899" spans="1:16" ht="14">
      <c r="A1899" s="37"/>
      <c r="B1899" s="37"/>
      <c r="C1899" s="2"/>
      <c r="D1899" s="108" t="str">
        <f t="shared" si="103"/>
        <v>a1890</v>
      </c>
      <c r="E1899" s="48"/>
      <c r="F1899" s="2"/>
      <c r="G1899" s="2"/>
      <c r="H1899" s="108" t="str">
        <f t="shared" si="104"/>
        <v>c1890</v>
      </c>
      <c r="I1899" s="48"/>
      <c r="J1899" s="2"/>
      <c r="K1899" s="108" t="str">
        <f t="shared" si="102"/>
        <v>r1890</v>
      </c>
      <c r="L1899" s="48"/>
      <c r="M1899" s="2"/>
      <c r="N1899" s="108" t="str">
        <f t="shared" si="105"/>
        <v>p1890</v>
      </c>
      <c r="O1899" s="48"/>
      <c r="P1899" s="97"/>
    </row>
    <row r="1900" spans="1:16" ht="14">
      <c r="A1900" s="37"/>
      <c r="B1900" s="37"/>
      <c r="C1900" s="2"/>
      <c r="D1900" s="108" t="str">
        <f t="shared" si="103"/>
        <v>a1891</v>
      </c>
      <c r="E1900" s="48"/>
      <c r="F1900" s="2"/>
      <c r="G1900" s="2"/>
      <c r="H1900" s="108" t="str">
        <f t="shared" si="104"/>
        <v>c1891</v>
      </c>
      <c r="I1900" s="48"/>
      <c r="J1900" s="2"/>
      <c r="K1900" s="108" t="str">
        <f t="shared" si="102"/>
        <v>r1891</v>
      </c>
      <c r="L1900" s="48"/>
      <c r="M1900" s="2"/>
      <c r="N1900" s="108" t="str">
        <f t="shared" si="105"/>
        <v>p1891</v>
      </c>
      <c r="O1900" s="48"/>
      <c r="P1900" s="97"/>
    </row>
    <row r="1901" spans="1:16" ht="14">
      <c r="A1901" s="37"/>
      <c r="B1901" s="37"/>
      <c r="C1901" s="2"/>
      <c r="D1901" s="108" t="str">
        <f t="shared" si="103"/>
        <v>a1892</v>
      </c>
      <c r="E1901" s="48"/>
      <c r="F1901" s="2"/>
      <c r="G1901" s="2"/>
      <c r="H1901" s="108" t="str">
        <f t="shared" si="104"/>
        <v>c1892</v>
      </c>
      <c r="I1901" s="48"/>
      <c r="J1901" s="2"/>
      <c r="K1901" s="108" t="str">
        <f t="shared" si="102"/>
        <v>r1892</v>
      </c>
      <c r="L1901" s="48"/>
      <c r="M1901" s="2"/>
      <c r="N1901" s="108" t="str">
        <f t="shared" si="105"/>
        <v>p1892</v>
      </c>
      <c r="O1901" s="48"/>
      <c r="P1901" s="97"/>
    </row>
    <row r="1902" spans="1:16" ht="14">
      <c r="A1902" s="37"/>
      <c r="B1902" s="37"/>
      <c r="C1902" s="2"/>
      <c r="D1902" s="108" t="str">
        <f t="shared" si="103"/>
        <v>a1893</v>
      </c>
      <c r="E1902" s="48"/>
      <c r="F1902" s="2"/>
      <c r="G1902" s="2"/>
      <c r="H1902" s="108" t="str">
        <f t="shared" si="104"/>
        <v>c1893</v>
      </c>
      <c r="I1902" s="48"/>
      <c r="J1902" s="2"/>
      <c r="K1902" s="108" t="str">
        <f t="shared" si="89"/>
        <v>r1893</v>
      </c>
      <c r="L1902" s="48"/>
      <c r="M1902" s="2"/>
      <c r="N1902" s="108" t="str">
        <f t="shared" si="105"/>
        <v>p1893</v>
      </c>
      <c r="O1902" s="48"/>
      <c r="P1902" s="97"/>
    </row>
    <row r="1903" spans="1:16" ht="14">
      <c r="A1903" s="37"/>
      <c r="B1903" s="37"/>
      <c r="C1903" s="2"/>
      <c r="D1903" s="108" t="str">
        <f t="shared" si="103"/>
        <v>a1894</v>
      </c>
      <c r="E1903" s="48"/>
      <c r="F1903" s="2"/>
      <c r="G1903" s="2"/>
      <c r="H1903" s="108" t="str">
        <f t="shared" si="104"/>
        <v>c1894</v>
      </c>
      <c r="I1903" s="48"/>
      <c r="J1903" s="2"/>
      <c r="K1903" s="108" t="str">
        <f t="shared" si="89"/>
        <v>r1894</v>
      </c>
      <c r="L1903" s="48"/>
      <c r="M1903" s="2"/>
      <c r="N1903" s="108" t="str">
        <f t="shared" si="105"/>
        <v>p1894</v>
      </c>
      <c r="O1903" s="48"/>
      <c r="P1903" s="97"/>
    </row>
    <row r="1904" spans="1:16" ht="14">
      <c r="A1904" s="37"/>
      <c r="B1904" s="37"/>
      <c r="C1904" s="2"/>
      <c r="D1904" s="108" t="str">
        <f t="shared" si="103"/>
        <v>a1895</v>
      </c>
      <c r="E1904" s="48"/>
      <c r="F1904" s="2"/>
      <c r="G1904" s="2"/>
      <c r="H1904" s="108" t="str">
        <f t="shared" si="104"/>
        <v>c1895</v>
      </c>
      <c r="I1904" s="48"/>
      <c r="J1904" s="2"/>
      <c r="K1904" s="108" t="str">
        <f t="shared" si="89"/>
        <v>r1895</v>
      </c>
      <c r="L1904" s="48"/>
      <c r="M1904" s="2"/>
      <c r="N1904" s="108" t="str">
        <f t="shared" si="105"/>
        <v>p1895</v>
      </c>
      <c r="O1904" s="48"/>
      <c r="P1904" s="97"/>
    </row>
    <row r="1905" spans="1:16" ht="14">
      <c r="A1905" s="37"/>
      <c r="B1905" s="37"/>
      <c r="C1905" s="2"/>
      <c r="D1905" s="108" t="str">
        <f t="shared" si="103"/>
        <v>a1896</v>
      </c>
      <c r="E1905" s="48"/>
      <c r="F1905" s="2"/>
      <c r="G1905" s="2"/>
      <c r="H1905" s="108" t="str">
        <f t="shared" si="104"/>
        <v>c1896</v>
      </c>
      <c r="I1905" s="48"/>
      <c r="J1905" s="2"/>
      <c r="K1905" s="108" t="str">
        <f t="shared" si="89"/>
        <v>r1896</v>
      </c>
      <c r="L1905" s="48"/>
      <c r="M1905" s="2"/>
      <c r="N1905" s="108" t="str">
        <f t="shared" si="105"/>
        <v>p1896</v>
      </c>
      <c r="O1905" s="48"/>
      <c r="P1905" s="97"/>
    </row>
    <row r="1906" spans="1:16" ht="14">
      <c r="A1906" s="37"/>
      <c r="B1906" s="37"/>
      <c r="C1906" s="2"/>
      <c r="D1906" s="108" t="str">
        <f t="shared" si="103"/>
        <v>a1897</v>
      </c>
      <c r="E1906" s="48"/>
      <c r="F1906" s="2"/>
      <c r="G1906" s="2"/>
      <c r="H1906" s="108" t="str">
        <f t="shared" si="104"/>
        <v>c1897</v>
      </c>
      <c r="I1906" s="48"/>
      <c r="J1906" s="2"/>
      <c r="K1906" s="108" t="str">
        <f t="shared" si="89"/>
        <v>r1897</v>
      </c>
      <c r="L1906" s="48"/>
      <c r="M1906" s="2"/>
      <c r="N1906" s="108" t="str">
        <f t="shared" si="105"/>
        <v>p1897</v>
      </c>
      <c r="O1906" s="48"/>
      <c r="P1906" s="97"/>
    </row>
    <row r="1907" spans="1:16" ht="14">
      <c r="A1907" s="37"/>
      <c r="B1907" s="37"/>
      <c r="C1907" s="2"/>
      <c r="D1907" s="108" t="str">
        <f t="shared" si="103"/>
        <v>a1898</v>
      </c>
      <c r="E1907" s="48"/>
      <c r="F1907" s="2"/>
      <c r="G1907" s="2"/>
      <c r="H1907" s="108" t="str">
        <f t="shared" si="104"/>
        <v>c1898</v>
      </c>
      <c r="I1907" s="48"/>
      <c r="J1907" s="2"/>
      <c r="K1907" s="108" t="str">
        <f t="shared" si="89"/>
        <v>r1898</v>
      </c>
      <c r="L1907" s="48"/>
      <c r="M1907" s="2"/>
      <c r="N1907" s="108" t="str">
        <f t="shared" si="105"/>
        <v>p1898</v>
      </c>
      <c r="O1907" s="48"/>
      <c r="P1907" s="97"/>
    </row>
    <row r="1908" spans="1:16" ht="14">
      <c r="A1908" s="37"/>
      <c r="B1908" s="37"/>
      <c r="C1908" s="2"/>
      <c r="D1908" s="108" t="str">
        <f t="shared" si="103"/>
        <v>a1899</v>
      </c>
      <c r="E1908" s="48"/>
      <c r="F1908" s="2"/>
      <c r="G1908" s="2"/>
      <c r="H1908" s="108" t="str">
        <f t="shared" si="104"/>
        <v>c1899</v>
      </c>
      <c r="I1908" s="48"/>
      <c r="J1908" s="2"/>
      <c r="K1908" s="108" t="str">
        <f t="shared" si="89"/>
        <v>r1899</v>
      </c>
      <c r="L1908" s="48"/>
      <c r="M1908" s="2"/>
      <c r="N1908" s="108" t="str">
        <f t="shared" si="105"/>
        <v>p1899</v>
      </c>
      <c r="O1908" s="48"/>
      <c r="P1908" s="97"/>
    </row>
    <row r="1909" spans="1:16" ht="14">
      <c r="A1909" s="37"/>
      <c r="B1909" s="37"/>
      <c r="C1909" s="2"/>
      <c r="D1909" s="108" t="str">
        <f t="shared" si="103"/>
        <v>a1900</v>
      </c>
      <c r="E1909" s="48"/>
      <c r="F1909" s="2"/>
      <c r="G1909" s="2"/>
      <c r="H1909" s="108" t="str">
        <f t="shared" si="104"/>
        <v>c1900</v>
      </c>
      <c r="I1909" s="48"/>
      <c r="J1909" s="2"/>
      <c r="K1909" s="108" t="str">
        <f t="shared" ref="K1909:K1923" si="106">"r"&amp;ROW()-9</f>
        <v>r1900</v>
      </c>
      <c r="L1909" s="48"/>
      <c r="M1909" s="2"/>
      <c r="N1909" s="108" t="str">
        <f t="shared" si="105"/>
        <v>p1900</v>
      </c>
      <c r="O1909" s="48"/>
      <c r="P1909" s="97"/>
    </row>
    <row r="1910" spans="1:16" ht="14">
      <c r="A1910" s="37"/>
      <c r="B1910" s="37"/>
      <c r="C1910" s="2"/>
      <c r="D1910" s="108" t="str">
        <f t="shared" si="103"/>
        <v>a1901</v>
      </c>
      <c r="E1910" s="48"/>
      <c r="F1910" s="2"/>
      <c r="G1910" s="2"/>
      <c r="H1910" s="108" t="str">
        <f t="shared" si="104"/>
        <v>c1901</v>
      </c>
      <c r="I1910" s="48"/>
      <c r="J1910" s="2"/>
      <c r="K1910" s="108" t="str">
        <f t="shared" si="106"/>
        <v>r1901</v>
      </c>
      <c r="L1910" s="48"/>
      <c r="M1910" s="2"/>
      <c r="N1910" s="108" t="str">
        <f t="shared" si="105"/>
        <v>p1901</v>
      </c>
      <c r="O1910" s="48"/>
      <c r="P1910" s="97"/>
    </row>
    <row r="1911" spans="1:16" ht="14">
      <c r="A1911" s="37"/>
      <c r="B1911" s="37"/>
      <c r="C1911" s="2"/>
      <c r="D1911" s="108" t="str">
        <f t="shared" si="103"/>
        <v>a1902</v>
      </c>
      <c r="E1911" s="48"/>
      <c r="F1911" s="2"/>
      <c r="G1911" s="2"/>
      <c r="H1911" s="108" t="str">
        <f t="shared" si="104"/>
        <v>c1902</v>
      </c>
      <c r="I1911" s="48"/>
      <c r="J1911" s="2"/>
      <c r="K1911" s="108" t="str">
        <f t="shared" si="106"/>
        <v>r1902</v>
      </c>
      <c r="L1911" s="48"/>
      <c r="M1911" s="2"/>
      <c r="N1911" s="108" t="str">
        <f t="shared" si="105"/>
        <v>p1902</v>
      </c>
      <c r="O1911" s="48"/>
      <c r="P1911" s="97"/>
    </row>
    <row r="1912" spans="1:16" ht="14">
      <c r="A1912" s="37"/>
      <c r="B1912" s="37"/>
      <c r="C1912" s="2"/>
      <c r="D1912" s="108" t="str">
        <f t="shared" si="103"/>
        <v>a1903</v>
      </c>
      <c r="E1912" s="48"/>
      <c r="F1912" s="2"/>
      <c r="G1912" s="2"/>
      <c r="H1912" s="108" t="str">
        <f t="shared" si="104"/>
        <v>c1903</v>
      </c>
      <c r="I1912" s="48"/>
      <c r="J1912" s="2"/>
      <c r="K1912" s="108" t="str">
        <f t="shared" si="106"/>
        <v>r1903</v>
      </c>
      <c r="L1912" s="48"/>
      <c r="M1912" s="2"/>
      <c r="N1912" s="108" t="str">
        <f t="shared" si="105"/>
        <v>p1903</v>
      </c>
      <c r="O1912" s="48"/>
      <c r="P1912" s="97"/>
    </row>
    <row r="1913" spans="1:16" ht="14">
      <c r="A1913" s="37"/>
      <c r="B1913" s="37"/>
      <c r="C1913" s="2"/>
      <c r="D1913" s="108" t="str">
        <f t="shared" si="103"/>
        <v>a1904</v>
      </c>
      <c r="E1913" s="48"/>
      <c r="F1913" s="2"/>
      <c r="G1913" s="2"/>
      <c r="H1913" s="108" t="str">
        <f t="shared" si="104"/>
        <v>c1904</v>
      </c>
      <c r="I1913" s="48"/>
      <c r="J1913" s="2"/>
      <c r="K1913" s="108" t="str">
        <f t="shared" si="106"/>
        <v>r1904</v>
      </c>
      <c r="L1913" s="48"/>
      <c r="M1913" s="2"/>
      <c r="N1913" s="108" t="str">
        <f t="shared" si="105"/>
        <v>p1904</v>
      </c>
      <c r="O1913" s="48"/>
      <c r="P1913" s="97"/>
    </row>
    <row r="1914" spans="1:16" ht="14">
      <c r="A1914" s="37"/>
      <c r="B1914" s="37"/>
      <c r="C1914" s="2"/>
      <c r="D1914" s="108" t="str">
        <f t="shared" si="103"/>
        <v>a1905</v>
      </c>
      <c r="E1914" s="48"/>
      <c r="F1914" s="2"/>
      <c r="G1914" s="2"/>
      <c r="H1914" s="108" t="str">
        <f t="shared" si="104"/>
        <v>c1905</v>
      </c>
      <c r="I1914" s="48"/>
      <c r="J1914" s="2"/>
      <c r="K1914" s="108" t="str">
        <f t="shared" si="106"/>
        <v>r1905</v>
      </c>
      <c r="L1914" s="48"/>
      <c r="M1914" s="2"/>
      <c r="N1914" s="108" t="str">
        <f t="shared" si="105"/>
        <v>p1905</v>
      </c>
      <c r="O1914" s="48"/>
      <c r="P1914" s="97"/>
    </row>
    <row r="1915" spans="1:16" ht="14">
      <c r="A1915" s="37"/>
      <c r="B1915" s="37"/>
      <c r="C1915" s="2"/>
      <c r="D1915" s="108" t="str">
        <f t="shared" si="103"/>
        <v>a1906</v>
      </c>
      <c r="E1915" s="48"/>
      <c r="F1915" s="2"/>
      <c r="G1915" s="2"/>
      <c r="H1915" s="108" t="str">
        <f t="shared" si="104"/>
        <v>c1906</v>
      </c>
      <c r="I1915" s="48"/>
      <c r="J1915" s="2"/>
      <c r="K1915" s="108" t="str">
        <f t="shared" si="106"/>
        <v>r1906</v>
      </c>
      <c r="L1915" s="48"/>
      <c r="M1915" s="2"/>
      <c r="N1915" s="108" t="str">
        <f t="shared" si="105"/>
        <v>p1906</v>
      </c>
      <c r="O1915" s="48"/>
      <c r="P1915" s="97"/>
    </row>
    <row r="1916" spans="1:16" ht="14">
      <c r="A1916" s="37"/>
      <c r="B1916" s="37"/>
      <c r="C1916" s="2"/>
      <c r="D1916" s="108" t="str">
        <f t="shared" si="103"/>
        <v>a1907</v>
      </c>
      <c r="E1916" s="48"/>
      <c r="F1916" s="2"/>
      <c r="G1916" s="2"/>
      <c r="H1916" s="108" t="str">
        <f t="shared" si="104"/>
        <v>c1907</v>
      </c>
      <c r="I1916" s="48"/>
      <c r="J1916" s="2"/>
      <c r="K1916" s="108" t="str">
        <f t="shared" si="106"/>
        <v>r1907</v>
      </c>
      <c r="L1916" s="48"/>
      <c r="M1916" s="2"/>
      <c r="N1916" s="108" t="str">
        <f t="shared" si="105"/>
        <v>p1907</v>
      </c>
      <c r="O1916" s="48"/>
      <c r="P1916" s="97"/>
    </row>
    <row r="1917" spans="1:16" ht="14">
      <c r="A1917" s="37"/>
      <c r="B1917" s="37"/>
      <c r="C1917" s="2"/>
      <c r="D1917" s="108" t="str">
        <f t="shared" si="103"/>
        <v>a1908</v>
      </c>
      <c r="E1917" s="48"/>
      <c r="F1917" s="2"/>
      <c r="G1917" s="2"/>
      <c r="H1917" s="108" t="str">
        <f t="shared" si="104"/>
        <v>c1908</v>
      </c>
      <c r="I1917" s="48"/>
      <c r="J1917" s="2"/>
      <c r="K1917" s="108" t="str">
        <f t="shared" si="106"/>
        <v>r1908</v>
      </c>
      <c r="L1917" s="48"/>
      <c r="M1917" s="2"/>
      <c r="N1917" s="108" t="str">
        <f t="shared" si="105"/>
        <v>p1908</v>
      </c>
      <c r="O1917" s="48"/>
      <c r="P1917" s="97"/>
    </row>
    <row r="1918" spans="1:16" ht="14">
      <c r="A1918" s="37"/>
      <c r="B1918" s="37"/>
      <c r="C1918" s="2"/>
      <c r="D1918" s="108" t="str">
        <f t="shared" si="103"/>
        <v>a1909</v>
      </c>
      <c r="E1918" s="48"/>
      <c r="F1918" s="2"/>
      <c r="G1918" s="2"/>
      <c r="H1918" s="108" t="str">
        <f t="shared" si="104"/>
        <v>c1909</v>
      </c>
      <c r="I1918" s="48"/>
      <c r="J1918" s="2"/>
      <c r="K1918" s="108" t="str">
        <f t="shared" si="106"/>
        <v>r1909</v>
      </c>
      <c r="L1918" s="48"/>
      <c r="M1918" s="2"/>
      <c r="N1918" s="108" t="str">
        <f t="shared" si="105"/>
        <v>p1909</v>
      </c>
      <c r="O1918" s="48"/>
      <c r="P1918" s="97"/>
    </row>
    <row r="1919" spans="1:16" ht="14">
      <c r="A1919" s="37"/>
      <c r="B1919" s="37"/>
      <c r="C1919" s="2"/>
      <c r="D1919" s="108" t="str">
        <f t="shared" si="103"/>
        <v>a1910</v>
      </c>
      <c r="E1919" s="48"/>
      <c r="F1919" s="2"/>
      <c r="G1919" s="2"/>
      <c r="H1919" s="108" t="str">
        <f t="shared" si="104"/>
        <v>c1910</v>
      </c>
      <c r="I1919" s="48"/>
      <c r="J1919" s="2"/>
      <c r="K1919" s="108" t="str">
        <f t="shared" si="106"/>
        <v>r1910</v>
      </c>
      <c r="L1919" s="48"/>
      <c r="M1919" s="2"/>
      <c r="N1919" s="108" t="str">
        <f t="shared" si="105"/>
        <v>p1910</v>
      </c>
      <c r="O1919" s="48"/>
      <c r="P1919" s="97"/>
    </row>
    <row r="1920" spans="1:16" ht="14">
      <c r="A1920" s="37"/>
      <c r="B1920" s="37"/>
      <c r="C1920" s="2"/>
      <c r="D1920" s="108" t="str">
        <f t="shared" si="103"/>
        <v>a1911</v>
      </c>
      <c r="E1920" s="48"/>
      <c r="F1920" s="2"/>
      <c r="G1920" s="2"/>
      <c r="H1920" s="108" t="str">
        <f t="shared" si="104"/>
        <v>c1911</v>
      </c>
      <c r="I1920" s="48"/>
      <c r="J1920" s="2"/>
      <c r="K1920" s="108" t="str">
        <f t="shared" si="106"/>
        <v>r1911</v>
      </c>
      <c r="L1920" s="48"/>
      <c r="M1920" s="2"/>
      <c r="N1920" s="108" t="str">
        <f t="shared" si="105"/>
        <v>p1911</v>
      </c>
      <c r="O1920" s="48"/>
      <c r="P1920" s="97"/>
    </row>
    <row r="1921" spans="1:16" ht="14">
      <c r="A1921" s="37"/>
      <c r="B1921" s="37"/>
      <c r="C1921" s="2"/>
      <c r="D1921" s="108" t="str">
        <f t="shared" si="103"/>
        <v>a1912</v>
      </c>
      <c r="E1921" s="48"/>
      <c r="F1921" s="2"/>
      <c r="G1921" s="2"/>
      <c r="H1921" s="108" t="str">
        <f t="shared" si="104"/>
        <v>c1912</v>
      </c>
      <c r="I1921" s="48"/>
      <c r="J1921" s="2"/>
      <c r="K1921" s="108" t="str">
        <f t="shared" si="106"/>
        <v>r1912</v>
      </c>
      <c r="L1921" s="48"/>
      <c r="M1921" s="2"/>
      <c r="N1921" s="108" t="str">
        <f t="shared" si="105"/>
        <v>p1912</v>
      </c>
      <c r="O1921" s="48"/>
      <c r="P1921" s="97"/>
    </row>
    <row r="1922" spans="1:16" ht="14">
      <c r="A1922" s="37"/>
      <c r="B1922" s="37"/>
      <c r="C1922" s="2"/>
      <c r="D1922" s="108" t="str">
        <f t="shared" si="103"/>
        <v>a1913</v>
      </c>
      <c r="E1922" s="48"/>
      <c r="F1922" s="2"/>
      <c r="G1922" s="2"/>
      <c r="H1922" s="108" t="str">
        <f t="shared" si="104"/>
        <v>c1913</v>
      </c>
      <c r="I1922" s="48"/>
      <c r="J1922" s="2"/>
      <c r="K1922" s="108" t="str">
        <f t="shared" si="106"/>
        <v>r1913</v>
      </c>
      <c r="L1922" s="48"/>
      <c r="M1922" s="2"/>
      <c r="N1922" s="108" t="str">
        <f t="shared" si="105"/>
        <v>p1913</v>
      </c>
      <c r="O1922" s="48"/>
      <c r="P1922" s="97"/>
    </row>
    <row r="1923" spans="1:16" ht="14">
      <c r="A1923" s="37"/>
      <c r="B1923" s="37"/>
      <c r="C1923" s="2"/>
      <c r="D1923" s="108" t="str">
        <f t="shared" si="103"/>
        <v>a1914</v>
      </c>
      <c r="E1923" s="48"/>
      <c r="F1923" s="2"/>
      <c r="G1923" s="2"/>
      <c r="H1923" s="108" t="str">
        <f t="shared" si="104"/>
        <v>c1914</v>
      </c>
      <c r="I1923" s="48"/>
      <c r="J1923" s="2"/>
      <c r="K1923" s="108" t="str">
        <f t="shared" si="106"/>
        <v>r1914</v>
      </c>
      <c r="L1923" s="48"/>
      <c r="M1923" s="2"/>
      <c r="N1923" s="108" t="str">
        <f t="shared" si="105"/>
        <v>p1914</v>
      </c>
      <c r="O1923" s="48"/>
      <c r="P1923" s="97"/>
    </row>
    <row r="1924" spans="1:16" ht="14">
      <c r="A1924" s="37"/>
      <c r="B1924" s="37"/>
      <c r="C1924" s="2"/>
      <c r="D1924" s="108" t="str">
        <f t="shared" si="103"/>
        <v>a1915</v>
      </c>
      <c r="E1924" s="48"/>
      <c r="F1924" s="2"/>
      <c r="G1924" s="2"/>
      <c r="H1924" s="108" t="str">
        <f t="shared" si="104"/>
        <v>c1915</v>
      </c>
      <c r="I1924" s="48"/>
      <c r="J1924" s="2"/>
      <c r="K1924" s="108" t="str">
        <f t="shared" si="89"/>
        <v>r1915</v>
      </c>
      <c r="L1924" s="48"/>
      <c r="M1924" s="2"/>
      <c r="N1924" s="108" t="str">
        <f t="shared" si="105"/>
        <v>p1915</v>
      </c>
      <c r="O1924" s="48"/>
      <c r="P1924" s="97"/>
    </row>
    <row r="1925" spans="1:16" ht="14">
      <c r="A1925" s="37"/>
      <c r="B1925" s="37"/>
      <c r="C1925" s="2"/>
      <c r="D1925" s="108" t="str">
        <f t="shared" si="103"/>
        <v>a1916</v>
      </c>
      <c r="E1925" s="48"/>
      <c r="F1925" s="2"/>
      <c r="G1925" s="2"/>
      <c r="H1925" s="108" t="str">
        <f t="shared" si="104"/>
        <v>c1916</v>
      </c>
      <c r="I1925" s="48"/>
      <c r="J1925" s="2"/>
      <c r="K1925" s="108" t="str">
        <f t="shared" si="89"/>
        <v>r1916</v>
      </c>
      <c r="L1925" s="48"/>
      <c r="M1925" s="2"/>
      <c r="N1925" s="108" t="str">
        <f t="shared" si="105"/>
        <v>p1916</v>
      </c>
      <c r="O1925" s="48"/>
      <c r="P1925" s="97"/>
    </row>
    <row r="1926" spans="1:16" ht="14">
      <c r="A1926" s="37"/>
      <c r="B1926" s="37"/>
      <c r="C1926" s="2"/>
      <c r="D1926" s="108" t="str">
        <f t="shared" si="103"/>
        <v>a1917</v>
      </c>
      <c r="E1926" s="48"/>
      <c r="F1926" s="2"/>
      <c r="G1926" s="2"/>
      <c r="H1926" s="108" t="str">
        <f t="shared" si="104"/>
        <v>c1917</v>
      </c>
      <c r="I1926" s="48"/>
      <c r="J1926" s="2"/>
      <c r="K1926" s="108" t="str">
        <f t="shared" si="89"/>
        <v>r1917</v>
      </c>
      <c r="L1926" s="48"/>
      <c r="M1926" s="2"/>
      <c r="N1926" s="108" t="str">
        <f t="shared" si="105"/>
        <v>p1917</v>
      </c>
      <c r="O1926" s="48"/>
      <c r="P1926" s="97"/>
    </row>
    <row r="1927" spans="1:16" ht="14">
      <c r="A1927" s="37"/>
      <c r="B1927" s="37"/>
      <c r="C1927" s="2"/>
      <c r="D1927" s="108" t="str">
        <f t="shared" si="103"/>
        <v>a1918</v>
      </c>
      <c r="E1927" s="48"/>
      <c r="F1927" s="2"/>
      <c r="G1927" s="2"/>
      <c r="H1927" s="108" t="str">
        <f t="shared" si="104"/>
        <v>c1918</v>
      </c>
      <c r="I1927" s="48"/>
      <c r="J1927" s="2"/>
      <c r="K1927" s="108" t="str">
        <f t="shared" si="89"/>
        <v>r1918</v>
      </c>
      <c r="L1927" s="48"/>
      <c r="M1927" s="2"/>
      <c r="N1927" s="108" t="str">
        <f t="shared" si="105"/>
        <v>p1918</v>
      </c>
      <c r="O1927" s="48"/>
      <c r="P1927" s="97"/>
    </row>
    <row r="1928" spans="1:16" ht="14">
      <c r="A1928" s="37"/>
      <c r="B1928" s="37"/>
      <c r="C1928" s="2"/>
      <c r="D1928" s="108" t="str">
        <f t="shared" si="103"/>
        <v>a1919</v>
      </c>
      <c r="E1928" s="48"/>
      <c r="F1928" s="2"/>
      <c r="G1928" s="2"/>
      <c r="H1928" s="108" t="str">
        <f t="shared" si="104"/>
        <v>c1919</v>
      </c>
      <c r="I1928" s="48"/>
      <c r="J1928" s="2"/>
      <c r="K1928" s="108" t="str">
        <f t="shared" si="89"/>
        <v>r1919</v>
      </c>
      <c r="L1928" s="48"/>
      <c r="M1928" s="2"/>
      <c r="N1928" s="108" t="str">
        <f t="shared" si="105"/>
        <v>p1919</v>
      </c>
      <c r="O1928" s="48"/>
      <c r="P1928" s="97"/>
    </row>
    <row r="1929" spans="1:16" ht="14">
      <c r="A1929" s="37"/>
      <c r="B1929" s="37"/>
      <c r="C1929" s="2"/>
      <c r="D1929" s="108" t="str">
        <f t="shared" si="103"/>
        <v>a1920</v>
      </c>
      <c r="E1929" s="48"/>
      <c r="F1929" s="2"/>
      <c r="G1929" s="2"/>
      <c r="H1929" s="108" t="str">
        <f t="shared" si="104"/>
        <v>c1920</v>
      </c>
      <c r="I1929" s="48"/>
      <c r="J1929" s="2"/>
      <c r="K1929" s="108" t="str">
        <f t="shared" si="89"/>
        <v>r1920</v>
      </c>
      <c r="L1929" s="48"/>
      <c r="M1929" s="2"/>
      <c r="N1929" s="108" t="str">
        <f t="shared" si="105"/>
        <v>p1920</v>
      </c>
      <c r="O1929" s="48"/>
      <c r="P1929" s="97"/>
    </row>
    <row r="1930" spans="1:16" ht="14">
      <c r="A1930" s="37"/>
      <c r="B1930" s="37"/>
      <c r="C1930" s="2"/>
      <c r="D1930" s="108" t="str">
        <f t="shared" si="103"/>
        <v>a1921</v>
      </c>
      <c r="E1930" s="48"/>
      <c r="F1930" s="2"/>
      <c r="G1930" s="2"/>
      <c r="H1930" s="108" t="str">
        <f t="shared" si="104"/>
        <v>c1921</v>
      </c>
      <c r="I1930" s="48"/>
      <c r="J1930" s="2"/>
      <c r="K1930" s="108" t="str">
        <f t="shared" si="89"/>
        <v>r1921</v>
      </c>
      <c r="L1930" s="48"/>
      <c r="M1930" s="2"/>
      <c r="N1930" s="108" t="str">
        <f t="shared" si="105"/>
        <v>p1921</v>
      </c>
      <c r="O1930" s="48"/>
      <c r="P1930" s="97"/>
    </row>
    <row r="1931" spans="1:16" ht="14">
      <c r="A1931" s="37"/>
      <c r="B1931" s="37"/>
      <c r="C1931" s="2"/>
      <c r="D1931" s="108" t="str">
        <f t="shared" ref="D1931:D1994" si="107">"a"&amp;ROW()-9</f>
        <v>a1922</v>
      </c>
      <c r="E1931" s="48"/>
      <c r="F1931" s="2"/>
      <c r="G1931" s="2"/>
      <c r="H1931" s="108" t="str">
        <f t="shared" ref="H1931:H1994" si="108">"c"&amp;ROW()-9</f>
        <v>c1922</v>
      </c>
      <c r="I1931" s="48"/>
      <c r="J1931" s="2"/>
      <c r="K1931" s="108" t="str">
        <f t="shared" si="89"/>
        <v>r1922</v>
      </c>
      <c r="L1931" s="48"/>
      <c r="M1931" s="2"/>
      <c r="N1931" s="108" t="str">
        <f t="shared" ref="N1931:N1994" si="109">"p"&amp;ROW()-9</f>
        <v>p1922</v>
      </c>
      <c r="O1931" s="48"/>
      <c r="P1931" s="97"/>
    </row>
    <row r="1932" spans="1:16" ht="14">
      <c r="A1932" s="37"/>
      <c r="B1932" s="37"/>
      <c r="C1932" s="2"/>
      <c r="D1932" s="108" t="str">
        <f t="shared" si="107"/>
        <v>a1923</v>
      </c>
      <c r="E1932" s="48"/>
      <c r="F1932" s="2"/>
      <c r="G1932" s="2"/>
      <c r="H1932" s="108" t="str">
        <f t="shared" si="108"/>
        <v>c1923</v>
      </c>
      <c r="I1932" s="48"/>
      <c r="J1932" s="2"/>
      <c r="K1932" s="108" t="str">
        <f t="shared" si="89"/>
        <v>r1923</v>
      </c>
      <c r="L1932" s="48"/>
      <c r="M1932" s="2"/>
      <c r="N1932" s="108" t="str">
        <f t="shared" si="109"/>
        <v>p1923</v>
      </c>
      <c r="O1932" s="48"/>
      <c r="P1932" s="97"/>
    </row>
    <row r="1933" spans="1:16" ht="14">
      <c r="A1933" s="37"/>
      <c r="B1933" s="37"/>
      <c r="C1933" s="2"/>
      <c r="D1933" s="108" t="str">
        <f t="shared" si="107"/>
        <v>a1924</v>
      </c>
      <c r="E1933" s="48"/>
      <c r="F1933" s="2"/>
      <c r="G1933" s="2"/>
      <c r="H1933" s="108" t="str">
        <f t="shared" si="108"/>
        <v>c1924</v>
      </c>
      <c r="I1933" s="48"/>
      <c r="J1933" s="2"/>
      <c r="K1933" s="108" t="str">
        <f t="shared" si="89"/>
        <v>r1924</v>
      </c>
      <c r="L1933" s="48"/>
      <c r="M1933" s="2"/>
      <c r="N1933" s="108" t="str">
        <f t="shared" si="109"/>
        <v>p1924</v>
      </c>
      <c r="O1933" s="48"/>
      <c r="P1933" s="97"/>
    </row>
    <row r="1934" spans="1:16" ht="14">
      <c r="A1934" s="37"/>
      <c r="B1934" s="37"/>
      <c r="C1934" s="2"/>
      <c r="D1934" s="108" t="str">
        <f t="shared" si="107"/>
        <v>a1925</v>
      </c>
      <c r="E1934" s="48"/>
      <c r="F1934" s="2"/>
      <c r="G1934" s="2"/>
      <c r="H1934" s="108" t="str">
        <f t="shared" si="108"/>
        <v>c1925</v>
      </c>
      <c r="I1934" s="48"/>
      <c r="J1934" s="2"/>
      <c r="K1934" s="108" t="str">
        <f t="shared" si="89"/>
        <v>r1925</v>
      </c>
      <c r="L1934" s="48"/>
      <c r="M1934" s="2"/>
      <c r="N1934" s="108" t="str">
        <f t="shared" si="109"/>
        <v>p1925</v>
      </c>
      <c r="O1934" s="48"/>
      <c r="P1934" s="97"/>
    </row>
    <row r="1935" spans="1:16" ht="14">
      <c r="A1935" s="37"/>
      <c r="B1935" s="37"/>
      <c r="C1935" s="2"/>
      <c r="D1935" s="108" t="str">
        <f t="shared" si="107"/>
        <v>a1926</v>
      </c>
      <c r="E1935" s="48"/>
      <c r="F1935" s="2"/>
      <c r="G1935" s="2"/>
      <c r="H1935" s="108" t="str">
        <f t="shared" si="108"/>
        <v>c1926</v>
      </c>
      <c r="I1935" s="48"/>
      <c r="J1935" s="2"/>
      <c r="K1935" s="108" t="str">
        <f t="shared" si="89"/>
        <v>r1926</v>
      </c>
      <c r="L1935" s="48"/>
      <c r="M1935" s="2"/>
      <c r="N1935" s="108" t="str">
        <f t="shared" si="109"/>
        <v>p1926</v>
      </c>
      <c r="O1935" s="48"/>
      <c r="P1935" s="97"/>
    </row>
    <row r="1936" spans="1:16" ht="14">
      <c r="A1936" s="37"/>
      <c r="B1936" s="37"/>
      <c r="C1936" s="2"/>
      <c r="D1936" s="108" t="str">
        <f t="shared" si="107"/>
        <v>a1927</v>
      </c>
      <c r="E1936" s="48"/>
      <c r="F1936" s="2"/>
      <c r="G1936" s="2"/>
      <c r="H1936" s="108" t="str">
        <f t="shared" si="108"/>
        <v>c1927</v>
      </c>
      <c r="I1936" s="48"/>
      <c r="J1936" s="2"/>
      <c r="K1936" s="108" t="str">
        <f t="shared" si="89"/>
        <v>r1927</v>
      </c>
      <c r="L1936" s="48"/>
      <c r="M1936" s="2"/>
      <c r="N1936" s="108" t="str">
        <f t="shared" si="109"/>
        <v>p1927</v>
      </c>
      <c r="O1936" s="48"/>
      <c r="P1936" s="97"/>
    </row>
    <row r="1937" spans="1:16" ht="14">
      <c r="A1937" s="37"/>
      <c r="B1937" s="37"/>
      <c r="C1937" s="2"/>
      <c r="D1937" s="108" t="str">
        <f t="shared" si="107"/>
        <v>a1928</v>
      </c>
      <c r="E1937" s="48"/>
      <c r="F1937" s="2"/>
      <c r="G1937" s="2"/>
      <c r="H1937" s="108" t="str">
        <f t="shared" si="108"/>
        <v>c1928</v>
      </c>
      <c r="I1937" s="48"/>
      <c r="J1937" s="2"/>
      <c r="K1937" s="108" t="str">
        <f t="shared" si="89"/>
        <v>r1928</v>
      </c>
      <c r="L1937" s="48"/>
      <c r="M1937" s="2"/>
      <c r="N1937" s="108" t="str">
        <f t="shared" si="109"/>
        <v>p1928</v>
      </c>
      <c r="O1937" s="48"/>
      <c r="P1937" s="97"/>
    </row>
    <row r="1938" spans="1:16" ht="14">
      <c r="A1938" s="37"/>
      <c r="B1938" s="37"/>
      <c r="C1938" s="2"/>
      <c r="D1938" s="108" t="str">
        <f t="shared" si="107"/>
        <v>a1929</v>
      </c>
      <c r="E1938" s="48"/>
      <c r="F1938" s="2"/>
      <c r="G1938" s="2"/>
      <c r="H1938" s="108" t="str">
        <f t="shared" si="108"/>
        <v>c1929</v>
      </c>
      <c r="I1938" s="48"/>
      <c r="J1938" s="2"/>
      <c r="K1938" s="108" t="str">
        <f t="shared" si="89"/>
        <v>r1929</v>
      </c>
      <c r="L1938" s="48"/>
      <c r="M1938" s="2"/>
      <c r="N1938" s="108" t="str">
        <f t="shared" si="109"/>
        <v>p1929</v>
      </c>
      <c r="O1938" s="48"/>
      <c r="P1938" s="97"/>
    </row>
    <row r="1939" spans="1:16" ht="14">
      <c r="A1939" s="37"/>
      <c r="B1939" s="37"/>
      <c r="C1939" s="2"/>
      <c r="D1939" s="108" t="str">
        <f t="shared" si="107"/>
        <v>a1930</v>
      </c>
      <c r="E1939" s="48"/>
      <c r="F1939" s="2"/>
      <c r="G1939" s="2"/>
      <c r="H1939" s="108" t="str">
        <f t="shared" si="108"/>
        <v>c1930</v>
      </c>
      <c r="I1939" s="48"/>
      <c r="J1939" s="2"/>
      <c r="K1939" s="108" t="str">
        <f t="shared" si="89"/>
        <v>r1930</v>
      </c>
      <c r="L1939" s="48"/>
      <c r="M1939" s="2"/>
      <c r="N1939" s="108" t="str">
        <f t="shared" si="109"/>
        <v>p1930</v>
      </c>
      <c r="O1939" s="48"/>
      <c r="P1939" s="97"/>
    </row>
    <row r="1940" spans="1:16" ht="14">
      <c r="A1940" s="37"/>
      <c r="B1940" s="37"/>
      <c r="C1940" s="2"/>
      <c r="D1940" s="108" t="str">
        <f t="shared" si="107"/>
        <v>a1931</v>
      </c>
      <c r="E1940" s="48"/>
      <c r="F1940" s="2"/>
      <c r="G1940" s="2"/>
      <c r="H1940" s="108" t="str">
        <f t="shared" si="108"/>
        <v>c1931</v>
      </c>
      <c r="I1940" s="48"/>
      <c r="J1940" s="2"/>
      <c r="K1940" s="108" t="str">
        <f t="shared" si="89"/>
        <v>r1931</v>
      </c>
      <c r="L1940" s="48"/>
      <c r="M1940" s="2"/>
      <c r="N1940" s="108" t="str">
        <f t="shared" si="109"/>
        <v>p1931</v>
      </c>
      <c r="O1940" s="48"/>
      <c r="P1940" s="97"/>
    </row>
    <row r="1941" spans="1:16" ht="14">
      <c r="A1941" s="37"/>
      <c r="B1941" s="37"/>
      <c r="C1941" s="2"/>
      <c r="D1941" s="108" t="str">
        <f t="shared" si="107"/>
        <v>a1932</v>
      </c>
      <c r="E1941" s="48"/>
      <c r="F1941" s="2"/>
      <c r="G1941" s="2"/>
      <c r="H1941" s="108" t="str">
        <f t="shared" si="108"/>
        <v>c1932</v>
      </c>
      <c r="I1941" s="48"/>
      <c r="J1941" s="2"/>
      <c r="K1941" s="108" t="str">
        <f t="shared" si="89"/>
        <v>r1932</v>
      </c>
      <c r="L1941" s="48"/>
      <c r="M1941" s="2"/>
      <c r="N1941" s="108" t="str">
        <f t="shared" si="109"/>
        <v>p1932</v>
      </c>
      <c r="O1941" s="48"/>
      <c r="P1941" s="97"/>
    </row>
    <row r="1942" spans="1:16" ht="14">
      <c r="A1942" s="37"/>
      <c r="B1942" s="37"/>
      <c r="C1942" s="2"/>
      <c r="D1942" s="108" t="str">
        <f t="shared" si="107"/>
        <v>a1933</v>
      </c>
      <c r="E1942" s="48"/>
      <c r="F1942" s="2"/>
      <c r="G1942" s="2"/>
      <c r="H1942" s="108" t="str">
        <f t="shared" si="108"/>
        <v>c1933</v>
      </c>
      <c r="I1942" s="48"/>
      <c r="J1942" s="2"/>
      <c r="K1942" s="108" t="str">
        <f t="shared" si="89"/>
        <v>r1933</v>
      </c>
      <c r="L1942" s="48"/>
      <c r="M1942" s="2"/>
      <c r="N1942" s="108" t="str">
        <f t="shared" si="109"/>
        <v>p1933</v>
      </c>
      <c r="O1942" s="48"/>
      <c r="P1942" s="97"/>
    </row>
    <row r="1943" spans="1:16" ht="14">
      <c r="A1943" s="37"/>
      <c r="B1943" s="37"/>
      <c r="C1943" s="2"/>
      <c r="D1943" s="108" t="str">
        <f t="shared" si="107"/>
        <v>a1934</v>
      </c>
      <c r="E1943" s="48"/>
      <c r="F1943" s="2"/>
      <c r="G1943" s="2"/>
      <c r="H1943" s="108" t="str">
        <f t="shared" si="108"/>
        <v>c1934</v>
      </c>
      <c r="I1943" s="48"/>
      <c r="J1943" s="2"/>
      <c r="K1943" s="108" t="str">
        <f t="shared" si="89"/>
        <v>r1934</v>
      </c>
      <c r="L1943" s="48"/>
      <c r="M1943" s="2"/>
      <c r="N1943" s="108" t="str">
        <f t="shared" si="109"/>
        <v>p1934</v>
      </c>
      <c r="O1943" s="48"/>
      <c r="P1943" s="97"/>
    </row>
    <row r="1944" spans="1:16" ht="14">
      <c r="A1944" s="37"/>
      <c r="B1944" s="37"/>
      <c r="C1944" s="2"/>
      <c r="D1944" s="108" t="str">
        <f t="shared" si="107"/>
        <v>a1935</v>
      </c>
      <c r="E1944" s="48"/>
      <c r="F1944" s="2"/>
      <c r="G1944" s="2"/>
      <c r="H1944" s="108" t="str">
        <f t="shared" si="108"/>
        <v>c1935</v>
      </c>
      <c r="I1944" s="48"/>
      <c r="J1944" s="2"/>
      <c r="K1944" s="108" t="str">
        <f t="shared" ref="K1944:K1996" si="110">"r"&amp;ROW()-9</f>
        <v>r1935</v>
      </c>
      <c r="L1944" s="48"/>
      <c r="M1944" s="2"/>
      <c r="N1944" s="108" t="str">
        <f t="shared" si="109"/>
        <v>p1935</v>
      </c>
      <c r="O1944" s="48"/>
      <c r="P1944" s="97"/>
    </row>
    <row r="1945" spans="1:16" ht="14">
      <c r="A1945" s="37"/>
      <c r="B1945" s="37"/>
      <c r="C1945" s="2"/>
      <c r="D1945" s="108" t="str">
        <f t="shared" si="107"/>
        <v>a1936</v>
      </c>
      <c r="E1945" s="48"/>
      <c r="F1945" s="2"/>
      <c r="G1945" s="2"/>
      <c r="H1945" s="108" t="str">
        <f t="shared" si="108"/>
        <v>c1936</v>
      </c>
      <c r="I1945" s="48"/>
      <c r="J1945" s="2"/>
      <c r="K1945" s="108" t="str">
        <f t="shared" si="110"/>
        <v>r1936</v>
      </c>
      <c r="L1945" s="48"/>
      <c r="M1945" s="2"/>
      <c r="N1945" s="108" t="str">
        <f t="shared" si="109"/>
        <v>p1936</v>
      </c>
      <c r="O1945" s="48"/>
      <c r="P1945" s="97"/>
    </row>
    <row r="1946" spans="1:16" ht="14">
      <c r="A1946" s="37"/>
      <c r="B1946" s="37"/>
      <c r="C1946" s="2"/>
      <c r="D1946" s="108" t="str">
        <f t="shared" si="107"/>
        <v>a1937</v>
      </c>
      <c r="E1946" s="48"/>
      <c r="F1946" s="2"/>
      <c r="G1946" s="2"/>
      <c r="H1946" s="108" t="str">
        <f t="shared" si="108"/>
        <v>c1937</v>
      </c>
      <c r="I1946" s="48"/>
      <c r="J1946" s="2"/>
      <c r="K1946" s="108" t="str">
        <f t="shared" si="110"/>
        <v>r1937</v>
      </c>
      <c r="L1946" s="48"/>
      <c r="M1946" s="2"/>
      <c r="N1946" s="108" t="str">
        <f t="shared" si="109"/>
        <v>p1937</v>
      </c>
      <c r="O1946" s="48"/>
      <c r="P1946" s="97"/>
    </row>
    <row r="1947" spans="1:16" ht="14">
      <c r="A1947" s="37"/>
      <c r="B1947" s="37"/>
      <c r="C1947" s="2"/>
      <c r="D1947" s="108" t="str">
        <f t="shared" si="107"/>
        <v>a1938</v>
      </c>
      <c r="E1947" s="48"/>
      <c r="F1947" s="2"/>
      <c r="G1947" s="2"/>
      <c r="H1947" s="108" t="str">
        <f t="shared" si="108"/>
        <v>c1938</v>
      </c>
      <c r="I1947" s="48"/>
      <c r="J1947" s="2"/>
      <c r="K1947" s="108" t="str">
        <f t="shared" si="110"/>
        <v>r1938</v>
      </c>
      <c r="L1947" s="48"/>
      <c r="M1947" s="2"/>
      <c r="N1947" s="108" t="str">
        <f t="shared" si="109"/>
        <v>p1938</v>
      </c>
      <c r="O1947" s="48"/>
      <c r="P1947" s="97"/>
    </row>
    <row r="1948" spans="1:16" ht="14">
      <c r="A1948" s="37"/>
      <c r="B1948" s="37"/>
      <c r="C1948" s="2"/>
      <c r="D1948" s="108" t="str">
        <f t="shared" si="107"/>
        <v>a1939</v>
      </c>
      <c r="E1948" s="48"/>
      <c r="F1948" s="2"/>
      <c r="G1948" s="2"/>
      <c r="H1948" s="108" t="str">
        <f t="shared" si="108"/>
        <v>c1939</v>
      </c>
      <c r="I1948" s="48"/>
      <c r="J1948" s="2"/>
      <c r="K1948" s="108" t="str">
        <f t="shared" si="110"/>
        <v>r1939</v>
      </c>
      <c r="L1948" s="48"/>
      <c r="M1948" s="2"/>
      <c r="N1948" s="108" t="str">
        <f t="shared" si="109"/>
        <v>p1939</v>
      </c>
      <c r="O1948" s="48"/>
      <c r="P1948" s="97"/>
    </row>
    <row r="1949" spans="1:16" ht="14">
      <c r="A1949" s="37"/>
      <c r="B1949" s="37"/>
      <c r="C1949" s="2"/>
      <c r="D1949" s="108" t="str">
        <f t="shared" si="107"/>
        <v>a1940</v>
      </c>
      <c r="E1949" s="48"/>
      <c r="F1949" s="2"/>
      <c r="G1949" s="2"/>
      <c r="H1949" s="108" t="str">
        <f t="shared" si="108"/>
        <v>c1940</v>
      </c>
      <c r="I1949" s="48"/>
      <c r="J1949" s="2"/>
      <c r="K1949" s="108" t="str">
        <f t="shared" si="110"/>
        <v>r1940</v>
      </c>
      <c r="L1949" s="48"/>
      <c r="M1949" s="2"/>
      <c r="N1949" s="108" t="str">
        <f t="shared" si="109"/>
        <v>p1940</v>
      </c>
      <c r="O1949" s="48"/>
      <c r="P1949" s="97"/>
    </row>
    <row r="1950" spans="1:16" ht="14">
      <c r="A1950" s="37"/>
      <c r="B1950" s="37"/>
      <c r="C1950" s="2"/>
      <c r="D1950" s="108" t="str">
        <f t="shared" si="107"/>
        <v>a1941</v>
      </c>
      <c r="E1950" s="48"/>
      <c r="F1950" s="2"/>
      <c r="G1950" s="2"/>
      <c r="H1950" s="108" t="str">
        <f t="shared" si="108"/>
        <v>c1941</v>
      </c>
      <c r="I1950" s="48"/>
      <c r="J1950" s="2"/>
      <c r="K1950" s="108" t="str">
        <f t="shared" si="110"/>
        <v>r1941</v>
      </c>
      <c r="L1950" s="48"/>
      <c r="M1950" s="2"/>
      <c r="N1950" s="108" t="str">
        <f t="shared" si="109"/>
        <v>p1941</v>
      </c>
      <c r="O1950" s="48"/>
      <c r="P1950" s="97"/>
    </row>
    <row r="1951" spans="1:16" ht="14">
      <c r="A1951" s="37"/>
      <c r="B1951" s="37"/>
      <c r="C1951" s="2"/>
      <c r="D1951" s="108" t="str">
        <f t="shared" si="107"/>
        <v>a1942</v>
      </c>
      <c r="E1951" s="48"/>
      <c r="F1951" s="2"/>
      <c r="G1951" s="2"/>
      <c r="H1951" s="108" t="str">
        <f t="shared" si="108"/>
        <v>c1942</v>
      </c>
      <c r="I1951" s="48"/>
      <c r="J1951" s="2"/>
      <c r="K1951" s="108" t="str">
        <f t="shared" si="110"/>
        <v>r1942</v>
      </c>
      <c r="L1951" s="48"/>
      <c r="M1951" s="2"/>
      <c r="N1951" s="108" t="str">
        <f t="shared" si="109"/>
        <v>p1942</v>
      </c>
      <c r="O1951" s="48"/>
      <c r="P1951" s="97"/>
    </row>
    <row r="1952" spans="1:16" ht="14">
      <c r="A1952" s="37"/>
      <c r="B1952" s="37"/>
      <c r="C1952" s="2"/>
      <c r="D1952" s="108" t="str">
        <f t="shared" si="107"/>
        <v>a1943</v>
      </c>
      <c r="E1952" s="48"/>
      <c r="F1952" s="2"/>
      <c r="G1952" s="2"/>
      <c r="H1952" s="108" t="str">
        <f t="shared" si="108"/>
        <v>c1943</v>
      </c>
      <c r="I1952" s="48"/>
      <c r="J1952" s="2"/>
      <c r="K1952" s="108" t="str">
        <f t="shared" si="110"/>
        <v>r1943</v>
      </c>
      <c r="L1952" s="48"/>
      <c r="M1952" s="2"/>
      <c r="N1952" s="108" t="str">
        <f t="shared" si="109"/>
        <v>p1943</v>
      </c>
      <c r="O1952" s="48"/>
      <c r="P1952" s="97"/>
    </row>
    <row r="1953" spans="1:16" ht="14">
      <c r="A1953" s="37"/>
      <c r="B1953" s="37"/>
      <c r="C1953" s="2"/>
      <c r="D1953" s="108" t="str">
        <f t="shared" si="107"/>
        <v>a1944</v>
      </c>
      <c r="E1953" s="48"/>
      <c r="F1953" s="2"/>
      <c r="G1953" s="2"/>
      <c r="H1953" s="108" t="str">
        <f t="shared" si="108"/>
        <v>c1944</v>
      </c>
      <c r="I1953" s="48"/>
      <c r="J1953" s="2"/>
      <c r="K1953" s="108" t="str">
        <f t="shared" si="110"/>
        <v>r1944</v>
      </c>
      <c r="L1953" s="48"/>
      <c r="M1953" s="2"/>
      <c r="N1953" s="108" t="str">
        <f t="shared" si="109"/>
        <v>p1944</v>
      </c>
      <c r="O1953" s="48"/>
      <c r="P1953" s="97"/>
    </row>
    <row r="1954" spans="1:16" ht="14">
      <c r="A1954" s="37"/>
      <c r="B1954" s="37"/>
      <c r="C1954" s="2"/>
      <c r="D1954" s="108" t="str">
        <f t="shared" si="107"/>
        <v>a1945</v>
      </c>
      <c r="E1954" s="48"/>
      <c r="F1954" s="2"/>
      <c r="G1954" s="2"/>
      <c r="H1954" s="108" t="str">
        <f t="shared" si="108"/>
        <v>c1945</v>
      </c>
      <c r="I1954" s="48"/>
      <c r="J1954" s="2"/>
      <c r="K1954" s="108" t="str">
        <f t="shared" si="110"/>
        <v>r1945</v>
      </c>
      <c r="L1954" s="48"/>
      <c r="M1954" s="2"/>
      <c r="N1954" s="108" t="str">
        <f t="shared" si="109"/>
        <v>p1945</v>
      </c>
      <c r="O1954" s="48"/>
      <c r="P1954" s="97"/>
    </row>
    <row r="1955" spans="1:16" ht="14">
      <c r="A1955" s="37"/>
      <c r="B1955" s="37"/>
      <c r="C1955" s="2"/>
      <c r="D1955" s="108" t="str">
        <f t="shared" si="107"/>
        <v>a1946</v>
      </c>
      <c r="E1955" s="48"/>
      <c r="F1955" s="2"/>
      <c r="G1955" s="2"/>
      <c r="H1955" s="108" t="str">
        <f t="shared" si="108"/>
        <v>c1946</v>
      </c>
      <c r="I1955" s="48"/>
      <c r="J1955" s="2"/>
      <c r="K1955" s="108" t="str">
        <f t="shared" si="110"/>
        <v>r1946</v>
      </c>
      <c r="L1955" s="48"/>
      <c r="M1955" s="2"/>
      <c r="N1955" s="108" t="str">
        <f t="shared" si="109"/>
        <v>p1946</v>
      </c>
      <c r="O1955" s="48"/>
      <c r="P1955" s="97"/>
    </row>
    <row r="1956" spans="1:16" ht="14">
      <c r="A1956" s="37"/>
      <c r="B1956" s="37"/>
      <c r="C1956" s="2"/>
      <c r="D1956" s="108" t="str">
        <f t="shared" si="107"/>
        <v>a1947</v>
      </c>
      <c r="E1956" s="48"/>
      <c r="F1956" s="2"/>
      <c r="G1956" s="2"/>
      <c r="H1956" s="108" t="str">
        <f t="shared" si="108"/>
        <v>c1947</v>
      </c>
      <c r="I1956" s="48"/>
      <c r="J1956" s="2"/>
      <c r="K1956" s="108" t="str">
        <f t="shared" si="110"/>
        <v>r1947</v>
      </c>
      <c r="L1956" s="48"/>
      <c r="M1956" s="2"/>
      <c r="N1956" s="108" t="str">
        <f t="shared" si="109"/>
        <v>p1947</v>
      </c>
      <c r="O1956" s="48"/>
      <c r="P1956" s="97"/>
    </row>
    <row r="1957" spans="1:16" ht="14">
      <c r="A1957" s="37"/>
      <c r="B1957" s="37"/>
      <c r="C1957" s="2"/>
      <c r="D1957" s="108" t="str">
        <f t="shared" si="107"/>
        <v>a1948</v>
      </c>
      <c r="E1957" s="48"/>
      <c r="F1957" s="2"/>
      <c r="G1957" s="2"/>
      <c r="H1957" s="108" t="str">
        <f t="shared" si="108"/>
        <v>c1948</v>
      </c>
      <c r="I1957" s="48"/>
      <c r="J1957" s="2"/>
      <c r="K1957" s="108" t="str">
        <f t="shared" si="110"/>
        <v>r1948</v>
      </c>
      <c r="L1957" s="48"/>
      <c r="M1957" s="2"/>
      <c r="N1957" s="108" t="str">
        <f t="shared" si="109"/>
        <v>p1948</v>
      </c>
      <c r="O1957" s="48"/>
      <c r="P1957" s="97"/>
    </row>
    <row r="1958" spans="1:16" ht="14">
      <c r="A1958" s="37"/>
      <c r="B1958" s="37"/>
      <c r="C1958" s="2"/>
      <c r="D1958" s="108" t="str">
        <f t="shared" si="107"/>
        <v>a1949</v>
      </c>
      <c r="E1958" s="48"/>
      <c r="F1958" s="2"/>
      <c r="G1958" s="2"/>
      <c r="H1958" s="108" t="str">
        <f t="shared" si="108"/>
        <v>c1949</v>
      </c>
      <c r="I1958" s="48"/>
      <c r="J1958" s="2"/>
      <c r="K1958" s="108" t="str">
        <f t="shared" si="110"/>
        <v>r1949</v>
      </c>
      <c r="L1958" s="48"/>
      <c r="M1958" s="2"/>
      <c r="N1958" s="108" t="str">
        <f t="shared" si="109"/>
        <v>p1949</v>
      </c>
      <c r="O1958" s="48"/>
      <c r="P1958" s="97"/>
    </row>
    <row r="1959" spans="1:16" ht="14">
      <c r="A1959" s="37"/>
      <c r="B1959" s="37"/>
      <c r="C1959" s="2"/>
      <c r="D1959" s="108" t="str">
        <f t="shared" si="107"/>
        <v>a1950</v>
      </c>
      <c r="E1959" s="48"/>
      <c r="F1959" s="2"/>
      <c r="G1959" s="2"/>
      <c r="H1959" s="108" t="str">
        <f t="shared" si="108"/>
        <v>c1950</v>
      </c>
      <c r="I1959" s="48"/>
      <c r="J1959" s="2"/>
      <c r="K1959" s="108" t="str">
        <f t="shared" si="110"/>
        <v>r1950</v>
      </c>
      <c r="L1959" s="48"/>
      <c r="M1959" s="2"/>
      <c r="N1959" s="108" t="str">
        <f t="shared" si="109"/>
        <v>p1950</v>
      </c>
      <c r="O1959" s="48"/>
      <c r="P1959" s="97"/>
    </row>
    <row r="1960" spans="1:16" ht="14">
      <c r="A1960" s="37"/>
      <c r="B1960" s="37"/>
      <c r="C1960" s="2"/>
      <c r="D1960" s="108" t="str">
        <f t="shared" si="107"/>
        <v>a1951</v>
      </c>
      <c r="E1960" s="48"/>
      <c r="F1960" s="2"/>
      <c r="G1960" s="2"/>
      <c r="H1960" s="108" t="str">
        <f t="shared" si="108"/>
        <v>c1951</v>
      </c>
      <c r="I1960" s="48"/>
      <c r="J1960" s="2"/>
      <c r="K1960" s="108" t="str">
        <f t="shared" si="110"/>
        <v>r1951</v>
      </c>
      <c r="L1960" s="48"/>
      <c r="M1960" s="2"/>
      <c r="N1960" s="108" t="str">
        <f t="shared" si="109"/>
        <v>p1951</v>
      </c>
      <c r="O1960" s="48"/>
      <c r="P1960" s="97"/>
    </row>
    <row r="1961" spans="1:16" ht="14">
      <c r="A1961" s="37"/>
      <c r="B1961" s="37"/>
      <c r="C1961" s="2"/>
      <c r="D1961" s="108" t="str">
        <f t="shared" si="107"/>
        <v>a1952</v>
      </c>
      <c r="E1961" s="48"/>
      <c r="F1961" s="2"/>
      <c r="G1961" s="2"/>
      <c r="H1961" s="108" t="str">
        <f t="shared" si="108"/>
        <v>c1952</v>
      </c>
      <c r="I1961" s="48"/>
      <c r="J1961" s="2"/>
      <c r="K1961" s="108" t="str">
        <f t="shared" si="110"/>
        <v>r1952</v>
      </c>
      <c r="L1961" s="48"/>
      <c r="M1961" s="2"/>
      <c r="N1961" s="108" t="str">
        <f t="shared" si="109"/>
        <v>p1952</v>
      </c>
      <c r="O1961" s="48"/>
      <c r="P1961" s="97"/>
    </row>
    <row r="1962" spans="1:16" ht="14">
      <c r="A1962" s="37"/>
      <c r="B1962" s="37"/>
      <c r="C1962" s="2"/>
      <c r="D1962" s="108" t="str">
        <f t="shared" si="107"/>
        <v>a1953</v>
      </c>
      <c r="E1962" s="48"/>
      <c r="F1962" s="2"/>
      <c r="G1962" s="2"/>
      <c r="H1962" s="108" t="str">
        <f t="shared" si="108"/>
        <v>c1953</v>
      </c>
      <c r="I1962" s="48"/>
      <c r="J1962" s="2"/>
      <c r="K1962" s="108" t="str">
        <f t="shared" si="110"/>
        <v>r1953</v>
      </c>
      <c r="L1962" s="48"/>
      <c r="M1962" s="2"/>
      <c r="N1962" s="108" t="str">
        <f t="shared" si="109"/>
        <v>p1953</v>
      </c>
      <c r="O1962" s="48"/>
      <c r="P1962" s="97"/>
    </row>
    <row r="1963" spans="1:16" ht="14">
      <c r="A1963" s="37"/>
      <c r="B1963" s="37"/>
      <c r="C1963" s="2"/>
      <c r="D1963" s="108" t="str">
        <f t="shared" si="107"/>
        <v>a1954</v>
      </c>
      <c r="E1963" s="48"/>
      <c r="F1963" s="2"/>
      <c r="G1963" s="2"/>
      <c r="H1963" s="108" t="str">
        <f t="shared" si="108"/>
        <v>c1954</v>
      </c>
      <c r="I1963" s="48"/>
      <c r="J1963" s="2"/>
      <c r="K1963" s="108" t="str">
        <f t="shared" si="110"/>
        <v>r1954</v>
      </c>
      <c r="L1963" s="48"/>
      <c r="M1963" s="2"/>
      <c r="N1963" s="108" t="str">
        <f t="shared" si="109"/>
        <v>p1954</v>
      </c>
      <c r="O1963" s="48"/>
      <c r="P1963" s="97"/>
    </row>
    <row r="1964" spans="1:16" ht="14">
      <c r="A1964" s="37"/>
      <c r="B1964" s="37"/>
      <c r="C1964" s="2"/>
      <c r="D1964" s="108" t="str">
        <f t="shared" si="107"/>
        <v>a1955</v>
      </c>
      <c r="E1964" s="48"/>
      <c r="F1964" s="2"/>
      <c r="G1964" s="2"/>
      <c r="H1964" s="108" t="str">
        <f t="shared" si="108"/>
        <v>c1955</v>
      </c>
      <c r="I1964" s="48"/>
      <c r="J1964" s="2"/>
      <c r="K1964" s="108" t="str">
        <f t="shared" si="110"/>
        <v>r1955</v>
      </c>
      <c r="L1964" s="48"/>
      <c r="M1964" s="2"/>
      <c r="N1964" s="108" t="str">
        <f t="shared" si="109"/>
        <v>p1955</v>
      </c>
      <c r="O1964" s="48"/>
      <c r="P1964" s="97"/>
    </row>
    <row r="1965" spans="1:16" ht="14">
      <c r="A1965" s="37"/>
      <c r="B1965" s="37"/>
      <c r="C1965" s="2"/>
      <c r="D1965" s="108" t="str">
        <f t="shared" si="107"/>
        <v>a1956</v>
      </c>
      <c r="E1965" s="48"/>
      <c r="F1965" s="2"/>
      <c r="G1965" s="2"/>
      <c r="H1965" s="108" t="str">
        <f t="shared" si="108"/>
        <v>c1956</v>
      </c>
      <c r="I1965" s="48"/>
      <c r="J1965" s="2"/>
      <c r="K1965" s="108" t="str">
        <f t="shared" si="110"/>
        <v>r1956</v>
      </c>
      <c r="L1965" s="48"/>
      <c r="M1965" s="2"/>
      <c r="N1965" s="108" t="str">
        <f t="shared" si="109"/>
        <v>p1956</v>
      </c>
      <c r="O1965" s="48"/>
      <c r="P1965" s="97"/>
    </row>
    <row r="1966" spans="1:16" ht="14">
      <c r="A1966" s="37"/>
      <c r="B1966" s="37"/>
      <c r="C1966" s="2"/>
      <c r="D1966" s="108" t="str">
        <f t="shared" si="107"/>
        <v>a1957</v>
      </c>
      <c r="E1966" s="48"/>
      <c r="F1966" s="2"/>
      <c r="G1966" s="2"/>
      <c r="H1966" s="108" t="str">
        <f t="shared" si="108"/>
        <v>c1957</v>
      </c>
      <c r="I1966" s="48"/>
      <c r="J1966" s="2"/>
      <c r="K1966" s="108" t="str">
        <f t="shared" si="110"/>
        <v>r1957</v>
      </c>
      <c r="L1966" s="48"/>
      <c r="M1966" s="2"/>
      <c r="N1966" s="108" t="str">
        <f t="shared" si="109"/>
        <v>p1957</v>
      </c>
      <c r="O1966" s="48"/>
      <c r="P1966" s="97"/>
    </row>
    <row r="1967" spans="1:16" ht="14">
      <c r="A1967" s="37"/>
      <c r="B1967" s="37"/>
      <c r="C1967" s="2"/>
      <c r="D1967" s="108" t="str">
        <f t="shared" si="107"/>
        <v>a1958</v>
      </c>
      <c r="E1967" s="48"/>
      <c r="F1967" s="2"/>
      <c r="G1967" s="2"/>
      <c r="H1967" s="108" t="str">
        <f t="shared" si="108"/>
        <v>c1958</v>
      </c>
      <c r="I1967" s="48"/>
      <c r="J1967" s="2"/>
      <c r="K1967" s="108" t="str">
        <f t="shared" si="110"/>
        <v>r1958</v>
      </c>
      <c r="L1967" s="48"/>
      <c r="M1967" s="2"/>
      <c r="N1967" s="108" t="str">
        <f t="shared" si="109"/>
        <v>p1958</v>
      </c>
      <c r="O1967" s="48"/>
      <c r="P1967" s="97"/>
    </row>
    <row r="1968" spans="1:16" ht="14">
      <c r="A1968" s="37"/>
      <c r="B1968" s="37"/>
      <c r="C1968" s="2"/>
      <c r="D1968" s="108" t="str">
        <f t="shared" si="107"/>
        <v>a1959</v>
      </c>
      <c r="E1968" s="48"/>
      <c r="F1968" s="2"/>
      <c r="G1968" s="2"/>
      <c r="H1968" s="108" t="str">
        <f t="shared" si="108"/>
        <v>c1959</v>
      </c>
      <c r="I1968" s="48"/>
      <c r="J1968" s="2"/>
      <c r="K1968" s="108" t="str">
        <f t="shared" si="110"/>
        <v>r1959</v>
      </c>
      <c r="L1968" s="48"/>
      <c r="M1968" s="2"/>
      <c r="N1968" s="108" t="str">
        <f t="shared" si="109"/>
        <v>p1959</v>
      </c>
      <c r="O1968" s="48"/>
      <c r="P1968" s="97"/>
    </row>
    <row r="1969" spans="1:16" ht="14">
      <c r="A1969" s="37"/>
      <c r="B1969" s="37"/>
      <c r="C1969" s="2"/>
      <c r="D1969" s="108" t="str">
        <f t="shared" si="107"/>
        <v>a1960</v>
      </c>
      <c r="E1969" s="48"/>
      <c r="F1969" s="2"/>
      <c r="G1969" s="2"/>
      <c r="H1969" s="108" t="str">
        <f t="shared" si="108"/>
        <v>c1960</v>
      </c>
      <c r="I1969" s="48"/>
      <c r="J1969" s="2"/>
      <c r="K1969" s="108" t="str">
        <f t="shared" si="110"/>
        <v>r1960</v>
      </c>
      <c r="L1969" s="48"/>
      <c r="M1969" s="2"/>
      <c r="N1969" s="108" t="str">
        <f t="shared" si="109"/>
        <v>p1960</v>
      </c>
      <c r="O1969" s="48"/>
      <c r="P1969" s="97"/>
    </row>
    <row r="1970" spans="1:16" ht="14">
      <c r="A1970" s="37"/>
      <c r="B1970" s="37"/>
      <c r="C1970" s="2"/>
      <c r="D1970" s="108" t="str">
        <f t="shared" si="107"/>
        <v>a1961</v>
      </c>
      <c r="E1970" s="48"/>
      <c r="F1970" s="2"/>
      <c r="G1970" s="2"/>
      <c r="H1970" s="108" t="str">
        <f t="shared" si="108"/>
        <v>c1961</v>
      </c>
      <c r="I1970" s="48"/>
      <c r="J1970" s="2"/>
      <c r="K1970" s="108" t="str">
        <f t="shared" si="110"/>
        <v>r1961</v>
      </c>
      <c r="L1970" s="48"/>
      <c r="M1970" s="2"/>
      <c r="N1970" s="108" t="str">
        <f t="shared" si="109"/>
        <v>p1961</v>
      </c>
      <c r="O1970" s="48"/>
      <c r="P1970" s="97"/>
    </row>
    <row r="1971" spans="1:16" ht="14">
      <c r="A1971" s="37"/>
      <c r="B1971" s="37"/>
      <c r="C1971" s="2"/>
      <c r="D1971" s="108" t="str">
        <f t="shared" si="107"/>
        <v>a1962</v>
      </c>
      <c r="E1971" s="48"/>
      <c r="F1971" s="2"/>
      <c r="G1971" s="2"/>
      <c r="H1971" s="108" t="str">
        <f t="shared" si="108"/>
        <v>c1962</v>
      </c>
      <c r="I1971" s="48"/>
      <c r="J1971" s="2"/>
      <c r="K1971" s="108" t="str">
        <f>"r"&amp;ROW()-9</f>
        <v>r1962</v>
      </c>
      <c r="L1971" s="48"/>
      <c r="M1971" s="2"/>
      <c r="N1971" s="108" t="str">
        <f t="shared" si="109"/>
        <v>p1962</v>
      </c>
      <c r="O1971" s="48"/>
      <c r="P1971" s="97"/>
    </row>
    <row r="1972" spans="1:16" ht="14">
      <c r="A1972" s="37"/>
      <c r="B1972" s="37"/>
      <c r="C1972" s="2"/>
      <c r="D1972" s="108" t="str">
        <f t="shared" si="107"/>
        <v>a1963</v>
      </c>
      <c r="E1972" s="48"/>
      <c r="F1972" s="2"/>
      <c r="G1972" s="2"/>
      <c r="H1972" s="108" t="str">
        <f t="shared" si="108"/>
        <v>c1963</v>
      </c>
      <c r="I1972" s="48"/>
      <c r="J1972" s="2"/>
      <c r="K1972" s="108" t="str">
        <f>"r"&amp;ROW()-9</f>
        <v>r1963</v>
      </c>
      <c r="L1972" s="48"/>
      <c r="M1972" s="2"/>
      <c r="N1972" s="108" t="str">
        <f t="shared" si="109"/>
        <v>p1963</v>
      </c>
      <c r="O1972" s="48"/>
      <c r="P1972" s="97"/>
    </row>
    <row r="1973" spans="1:16" ht="14">
      <c r="A1973" s="37"/>
      <c r="B1973" s="37"/>
      <c r="C1973" s="2"/>
      <c r="D1973" s="108" t="str">
        <f t="shared" si="107"/>
        <v>a1964</v>
      </c>
      <c r="E1973" s="48"/>
      <c r="F1973" s="2"/>
      <c r="G1973" s="2"/>
      <c r="H1973" s="108" t="str">
        <f t="shared" si="108"/>
        <v>c1964</v>
      </c>
      <c r="I1973" s="48"/>
      <c r="J1973" s="2"/>
      <c r="K1973" s="108" t="str">
        <f t="shared" si="110"/>
        <v>r1964</v>
      </c>
      <c r="L1973" s="48"/>
      <c r="M1973" s="2"/>
      <c r="N1973" s="108" t="str">
        <f t="shared" si="109"/>
        <v>p1964</v>
      </c>
      <c r="O1973" s="48"/>
      <c r="P1973" s="97"/>
    </row>
    <row r="1974" spans="1:16" ht="14">
      <c r="A1974" s="37"/>
      <c r="B1974" s="37"/>
      <c r="C1974" s="2"/>
      <c r="D1974" s="108" t="str">
        <f t="shared" si="107"/>
        <v>a1965</v>
      </c>
      <c r="E1974" s="48"/>
      <c r="F1974" s="2"/>
      <c r="G1974" s="2"/>
      <c r="H1974" s="108" t="str">
        <f t="shared" si="108"/>
        <v>c1965</v>
      </c>
      <c r="I1974" s="48"/>
      <c r="J1974" s="2"/>
      <c r="K1974" s="108" t="str">
        <f t="shared" si="110"/>
        <v>r1965</v>
      </c>
      <c r="L1974" s="48"/>
      <c r="M1974" s="2"/>
      <c r="N1974" s="108" t="str">
        <f t="shared" si="109"/>
        <v>p1965</v>
      </c>
      <c r="O1974" s="48"/>
      <c r="P1974" s="97"/>
    </row>
    <row r="1975" spans="1:16" ht="14">
      <c r="A1975" s="37"/>
      <c r="B1975" s="37"/>
      <c r="C1975" s="2"/>
      <c r="D1975" s="108" t="str">
        <f t="shared" si="107"/>
        <v>a1966</v>
      </c>
      <c r="E1975" s="48"/>
      <c r="F1975" s="2"/>
      <c r="G1975" s="2"/>
      <c r="H1975" s="108" t="str">
        <f t="shared" si="108"/>
        <v>c1966</v>
      </c>
      <c r="I1975" s="48"/>
      <c r="J1975" s="2"/>
      <c r="K1975" s="108" t="str">
        <f t="shared" si="110"/>
        <v>r1966</v>
      </c>
      <c r="L1975" s="48"/>
      <c r="M1975" s="2"/>
      <c r="N1975" s="108" t="str">
        <f t="shared" si="109"/>
        <v>p1966</v>
      </c>
      <c r="O1975" s="48"/>
      <c r="P1975" s="97"/>
    </row>
    <row r="1976" spans="1:16" ht="14">
      <c r="A1976" s="37"/>
      <c r="B1976" s="37"/>
      <c r="C1976" s="2"/>
      <c r="D1976" s="108" t="str">
        <f t="shared" si="107"/>
        <v>a1967</v>
      </c>
      <c r="E1976" s="48"/>
      <c r="F1976" s="2"/>
      <c r="G1976" s="2"/>
      <c r="H1976" s="108" t="str">
        <f t="shared" si="108"/>
        <v>c1967</v>
      </c>
      <c r="I1976" s="48"/>
      <c r="J1976" s="2"/>
      <c r="K1976" s="108" t="str">
        <f t="shared" si="110"/>
        <v>r1967</v>
      </c>
      <c r="L1976" s="48"/>
      <c r="M1976" s="2"/>
      <c r="N1976" s="108" t="str">
        <f t="shared" si="109"/>
        <v>p1967</v>
      </c>
      <c r="O1976" s="48"/>
      <c r="P1976" s="97"/>
    </row>
    <row r="1977" spans="1:16" ht="14">
      <c r="A1977" s="37"/>
      <c r="B1977" s="37"/>
      <c r="C1977" s="2"/>
      <c r="D1977" s="108" t="str">
        <f t="shared" si="107"/>
        <v>a1968</v>
      </c>
      <c r="E1977" s="48"/>
      <c r="F1977" s="2"/>
      <c r="G1977" s="2"/>
      <c r="H1977" s="108" t="str">
        <f t="shared" si="108"/>
        <v>c1968</v>
      </c>
      <c r="I1977" s="48"/>
      <c r="J1977" s="2"/>
      <c r="K1977" s="108" t="str">
        <f t="shared" si="110"/>
        <v>r1968</v>
      </c>
      <c r="L1977" s="48"/>
      <c r="M1977" s="2"/>
      <c r="N1977" s="108" t="str">
        <f t="shared" si="109"/>
        <v>p1968</v>
      </c>
      <c r="O1977" s="48"/>
      <c r="P1977" s="97"/>
    </row>
    <row r="1978" spans="1:16" ht="14">
      <c r="A1978" s="37"/>
      <c r="B1978" s="37"/>
      <c r="C1978" s="2"/>
      <c r="D1978" s="108" t="str">
        <f t="shared" si="107"/>
        <v>a1969</v>
      </c>
      <c r="E1978" s="48"/>
      <c r="F1978" s="2"/>
      <c r="G1978" s="2"/>
      <c r="H1978" s="108" t="str">
        <f t="shared" si="108"/>
        <v>c1969</v>
      </c>
      <c r="I1978" s="48"/>
      <c r="J1978" s="2"/>
      <c r="K1978" s="108" t="str">
        <f t="shared" si="110"/>
        <v>r1969</v>
      </c>
      <c r="L1978" s="48"/>
      <c r="M1978" s="2"/>
      <c r="N1978" s="108" t="str">
        <f t="shared" si="109"/>
        <v>p1969</v>
      </c>
      <c r="O1978" s="48"/>
      <c r="P1978" s="97"/>
    </row>
    <row r="1979" spans="1:16" ht="14">
      <c r="A1979" s="37"/>
      <c r="B1979" s="37"/>
      <c r="C1979" s="2"/>
      <c r="D1979" s="108" t="str">
        <f t="shared" si="107"/>
        <v>a1970</v>
      </c>
      <c r="E1979" s="48"/>
      <c r="F1979" s="2"/>
      <c r="G1979" s="2"/>
      <c r="H1979" s="108" t="str">
        <f t="shared" si="108"/>
        <v>c1970</v>
      </c>
      <c r="I1979" s="48"/>
      <c r="J1979" s="2"/>
      <c r="K1979" s="108" t="str">
        <f t="shared" si="110"/>
        <v>r1970</v>
      </c>
      <c r="L1979" s="48"/>
      <c r="M1979" s="2"/>
      <c r="N1979" s="108" t="str">
        <f t="shared" si="109"/>
        <v>p1970</v>
      </c>
      <c r="O1979" s="48"/>
      <c r="P1979" s="97"/>
    </row>
    <row r="1980" spans="1:16" ht="14">
      <c r="A1980" s="37"/>
      <c r="B1980" s="37"/>
      <c r="C1980" s="2"/>
      <c r="D1980" s="108" t="str">
        <f t="shared" si="107"/>
        <v>a1971</v>
      </c>
      <c r="E1980" s="48"/>
      <c r="F1980" s="2"/>
      <c r="G1980" s="2"/>
      <c r="H1980" s="108" t="str">
        <f t="shared" si="108"/>
        <v>c1971</v>
      </c>
      <c r="I1980" s="48"/>
      <c r="J1980" s="2"/>
      <c r="K1980" s="108" t="str">
        <f t="shared" si="110"/>
        <v>r1971</v>
      </c>
      <c r="L1980" s="48"/>
      <c r="M1980" s="2"/>
      <c r="N1980" s="108" t="str">
        <f t="shared" si="109"/>
        <v>p1971</v>
      </c>
      <c r="O1980" s="48"/>
      <c r="P1980" s="97"/>
    </row>
    <row r="1981" spans="1:16" ht="14">
      <c r="A1981" s="37"/>
      <c r="B1981" s="37"/>
      <c r="C1981" s="2"/>
      <c r="D1981" s="108" t="str">
        <f t="shared" si="107"/>
        <v>a1972</v>
      </c>
      <c r="E1981" s="48"/>
      <c r="F1981" s="2"/>
      <c r="G1981" s="2"/>
      <c r="H1981" s="108" t="str">
        <f t="shared" si="108"/>
        <v>c1972</v>
      </c>
      <c r="I1981" s="48"/>
      <c r="J1981" s="2"/>
      <c r="K1981" s="108" t="str">
        <f t="shared" si="110"/>
        <v>r1972</v>
      </c>
      <c r="L1981" s="48"/>
      <c r="M1981" s="2"/>
      <c r="N1981" s="108" t="str">
        <f t="shared" si="109"/>
        <v>p1972</v>
      </c>
      <c r="O1981" s="48"/>
      <c r="P1981" s="97"/>
    </row>
    <row r="1982" spans="1:16" ht="14">
      <c r="A1982" s="37"/>
      <c r="B1982" s="37"/>
      <c r="C1982" s="2"/>
      <c r="D1982" s="108" t="str">
        <f t="shared" si="107"/>
        <v>a1973</v>
      </c>
      <c r="E1982" s="48"/>
      <c r="F1982" s="2"/>
      <c r="G1982" s="2"/>
      <c r="H1982" s="108" t="str">
        <f t="shared" si="108"/>
        <v>c1973</v>
      </c>
      <c r="I1982" s="48"/>
      <c r="J1982" s="2"/>
      <c r="K1982" s="108" t="str">
        <f t="shared" si="110"/>
        <v>r1973</v>
      </c>
      <c r="L1982" s="48"/>
      <c r="M1982" s="2"/>
      <c r="N1982" s="108" t="str">
        <f t="shared" si="109"/>
        <v>p1973</v>
      </c>
      <c r="O1982" s="48"/>
      <c r="P1982" s="97"/>
    </row>
    <row r="1983" spans="1:16" ht="14">
      <c r="A1983" s="37"/>
      <c r="B1983" s="37"/>
      <c r="C1983" s="2"/>
      <c r="D1983" s="108" t="str">
        <f t="shared" si="107"/>
        <v>a1974</v>
      </c>
      <c r="E1983" s="48"/>
      <c r="F1983" s="2"/>
      <c r="G1983" s="2"/>
      <c r="H1983" s="108" t="str">
        <f t="shared" si="108"/>
        <v>c1974</v>
      </c>
      <c r="I1983" s="48"/>
      <c r="J1983" s="2"/>
      <c r="K1983" s="108" t="str">
        <f t="shared" si="110"/>
        <v>r1974</v>
      </c>
      <c r="L1983" s="48"/>
      <c r="M1983" s="2"/>
      <c r="N1983" s="108" t="str">
        <f t="shared" si="109"/>
        <v>p1974</v>
      </c>
      <c r="O1983" s="48"/>
      <c r="P1983" s="97"/>
    </row>
    <row r="1984" spans="1:16" ht="14">
      <c r="A1984" s="37"/>
      <c r="B1984" s="37"/>
      <c r="C1984" s="2"/>
      <c r="D1984" s="108" t="str">
        <f t="shared" si="107"/>
        <v>a1975</v>
      </c>
      <c r="E1984" s="48"/>
      <c r="F1984" s="2"/>
      <c r="G1984" s="2"/>
      <c r="H1984" s="108" t="str">
        <f t="shared" si="108"/>
        <v>c1975</v>
      </c>
      <c r="I1984" s="48"/>
      <c r="J1984" s="2"/>
      <c r="K1984" s="108" t="str">
        <f t="shared" si="110"/>
        <v>r1975</v>
      </c>
      <c r="L1984" s="48"/>
      <c r="M1984" s="2"/>
      <c r="N1984" s="108" t="str">
        <f t="shared" si="109"/>
        <v>p1975</v>
      </c>
      <c r="O1984" s="48"/>
      <c r="P1984" s="97"/>
    </row>
    <row r="1985" spans="1:16" ht="14">
      <c r="A1985" s="37"/>
      <c r="B1985" s="37"/>
      <c r="C1985" s="2"/>
      <c r="D1985" s="108" t="str">
        <f t="shared" si="107"/>
        <v>a1976</v>
      </c>
      <c r="E1985" s="48"/>
      <c r="F1985" s="2"/>
      <c r="G1985" s="2"/>
      <c r="H1985" s="108" t="str">
        <f t="shared" si="108"/>
        <v>c1976</v>
      </c>
      <c r="I1985" s="48"/>
      <c r="J1985" s="2"/>
      <c r="K1985" s="108" t="str">
        <f t="shared" si="110"/>
        <v>r1976</v>
      </c>
      <c r="L1985" s="48"/>
      <c r="M1985" s="2"/>
      <c r="N1985" s="108" t="str">
        <f t="shared" si="109"/>
        <v>p1976</v>
      </c>
      <c r="O1985" s="48"/>
      <c r="P1985" s="97"/>
    </row>
    <row r="1986" spans="1:16" ht="14">
      <c r="A1986" s="37"/>
      <c r="B1986" s="37"/>
      <c r="C1986" s="2"/>
      <c r="D1986" s="108" t="str">
        <f t="shared" si="107"/>
        <v>a1977</v>
      </c>
      <c r="E1986" s="48"/>
      <c r="F1986" s="2"/>
      <c r="G1986" s="2"/>
      <c r="H1986" s="108" t="str">
        <f t="shared" si="108"/>
        <v>c1977</v>
      </c>
      <c r="I1986" s="48"/>
      <c r="J1986" s="2"/>
      <c r="K1986" s="108" t="str">
        <f t="shared" si="110"/>
        <v>r1977</v>
      </c>
      <c r="L1986" s="48"/>
      <c r="M1986" s="2"/>
      <c r="N1986" s="108" t="str">
        <f t="shared" si="109"/>
        <v>p1977</v>
      </c>
      <c r="O1986" s="48"/>
      <c r="P1986" s="97"/>
    </row>
    <row r="1987" spans="1:16" ht="14">
      <c r="A1987" s="37"/>
      <c r="B1987" s="37"/>
      <c r="C1987" s="2"/>
      <c r="D1987" s="108" t="str">
        <f t="shared" si="107"/>
        <v>a1978</v>
      </c>
      <c r="E1987" s="48"/>
      <c r="F1987" s="2"/>
      <c r="G1987" s="2"/>
      <c r="H1987" s="108" t="str">
        <f t="shared" si="108"/>
        <v>c1978</v>
      </c>
      <c r="I1987" s="48"/>
      <c r="J1987" s="2"/>
      <c r="K1987" s="108" t="str">
        <f t="shared" si="110"/>
        <v>r1978</v>
      </c>
      <c r="L1987" s="48"/>
      <c r="M1987" s="2"/>
      <c r="N1987" s="108" t="str">
        <f t="shared" si="109"/>
        <v>p1978</v>
      </c>
      <c r="O1987" s="48"/>
      <c r="P1987" s="97"/>
    </row>
    <row r="1988" spans="1:16" ht="14">
      <c r="A1988" s="37"/>
      <c r="B1988" s="37"/>
      <c r="C1988" s="2"/>
      <c r="D1988" s="108" t="str">
        <f t="shared" si="107"/>
        <v>a1979</v>
      </c>
      <c r="E1988" s="48"/>
      <c r="F1988" s="2"/>
      <c r="G1988" s="2"/>
      <c r="H1988" s="108" t="str">
        <f t="shared" si="108"/>
        <v>c1979</v>
      </c>
      <c r="I1988" s="48"/>
      <c r="J1988" s="2"/>
      <c r="K1988" s="108" t="str">
        <f t="shared" si="110"/>
        <v>r1979</v>
      </c>
      <c r="L1988" s="48"/>
      <c r="M1988" s="2"/>
      <c r="N1988" s="108" t="str">
        <f t="shared" si="109"/>
        <v>p1979</v>
      </c>
      <c r="O1988" s="48"/>
      <c r="P1988" s="97"/>
    </row>
    <row r="1989" spans="1:16" ht="14">
      <c r="A1989" s="37"/>
      <c r="B1989" s="37"/>
      <c r="C1989" s="2"/>
      <c r="D1989" s="108" t="str">
        <f t="shared" si="107"/>
        <v>a1980</v>
      </c>
      <c r="E1989" s="48"/>
      <c r="F1989" s="2"/>
      <c r="G1989" s="2"/>
      <c r="H1989" s="108" t="str">
        <f t="shared" si="108"/>
        <v>c1980</v>
      </c>
      <c r="I1989" s="48"/>
      <c r="J1989" s="2"/>
      <c r="K1989" s="108" t="str">
        <f t="shared" si="110"/>
        <v>r1980</v>
      </c>
      <c r="L1989" s="48"/>
      <c r="M1989" s="2"/>
      <c r="N1989" s="108" t="str">
        <f t="shared" si="109"/>
        <v>p1980</v>
      </c>
      <c r="O1989" s="48"/>
      <c r="P1989" s="97"/>
    </row>
    <row r="1990" spans="1:16" ht="14">
      <c r="A1990" s="37"/>
      <c r="B1990" s="37"/>
      <c r="C1990" s="2"/>
      <c r="D1990" s="108" t="str">
        <f t="shared" si="107"/>
        <v>a1981</v>
      </c>
      <c r="E1990" s="48"/>
      <c r="F1990" s="2"/>
      <c r="G1990" s="2"/>
      <c r="H1990" s="108" t="str">
        <f t="shared" si="108"/>
        <v>c1981</v>
      </c>
      <c r="I1990" s="48"/>
      <c r="J1990" s="2"/>
      <c r="K1990" s="108" t="str">
        <f>"r"&amp;ROW()-9</f>
        <v>r1981</v>
      </c>
      <c r="L1990" s="48"/>
      <c r="M1990" s="2"/>
      <c r="N1990" s="108" t="str">
        <f t="shared" si="109"/>
        <v>p1981</v>
      </c>
      <c r="O1990" s="48"/>
      <c r="P1990" s="97"/>
    </row>
    <row r="1991" spans="1:16" ht="14">
      <c r="A1991" s="37"/>
      <c r="B1991" s="37"/>
      <c r="C1991" s="2"/>
      <c r="D1991" s="108" t="str">
        <f t="shared" si="107"/>
        <v>a1982</v>
      </c>
      <c r="E1991" s="48"/>
      <c r="F1991" s="2"/>
      <c r="G1991" s="2"/>
      <c r="H1991" s="108" t="str">
        <f t="shared" si="108"/>
        <v>c1982</v>
      </c>
      <c r="I1991" s="48"/>
      <c r="J1991" s="2"/>
      <c r="K1991" s="108" t="str">
        <f>"r"&amp;ROW()-9</f>
        <v>r1982</v>
      </c>
      <c r="L1991" s="48"/>
      <c r="M1991" s="2"/>
      <c r="N1991" s="108" t="str">
        <f t="shared" si="109"/>
        <v>p1982</v>
      </c>
      <c r="O1991" s="48"/>
      <c r="P1991" s="97"/>
    </row>
    <row r="1992" spans="1:16" ht="14">
      <c r="A1992" s="37"/>
      <c r="B1992" s="37"/>
      <c r="C1992" s="2"/>
      <c r="D1992" s="108" t="str">
        <f t="shared" si="107"/>
        <v>a1983</v>
      </c>
      <c r="E1992" s="48"/>
      <c r="F1992" s="2"/>
      <c r="G1992" s="2"/>
      <c r="H1992" s="108" t="str">
        <f t="shared" si="108"/>
        <v>c1983</v>
      </c>
      <c r="I1992" s="48"/>
      <c r="J1992" s="2"/>
      <c r="K1992" s="108" t="str">
        <f t="shared" si="110"/>
        <v>r1983</v>
      </c>
      <c r="L1992" s="48"/>
      <c r="M1992" s="2"/>
      <c r="N1992" s="108" t="str">
        <f t="shared" si="109"/>
        <v>p1983</v>
      </c>
      <c r="O1992" s="48"/>
      <c r="P1992" s="97"/>
    </row>
    <row r="1993" spans="1:16" ht="14">
      <c r="A1993" s="37"/>
      <c r="B1993" s="37"/>
      <c r="C1993" s="2"/>
      <c r="D1993" s="108" t="str">
        <f t="shared" si="107"/>
        <v>a1984</v>
      </c>
      <c r="E1993" s="48"/>
      <c r="F1993" s="2"/>
      <c r="G1993" s="2"/>
      <c r="H1993" s="108" t="str">
        <f t="shared" si="108"/>
        <v>c1984</v>
      </c>
      <c r="I1993" s="48"/>
      <c r="J1993" s="2"/>
      <c r="K1993" s="108" t="str">
        <f t="shared" si="110"/>
        <v>r1984</v>
      </c>
      <c r="L1993" s="48"/>
      <c r="M1993" s="2"/>
      <c r="N1993" s="108" t="str">
        <f t="shared" si="109"/>
        <v>p1984</v>
      </c>
      <c r="O1993" s="48"/>
      <c r="P1993" s="97"/>
    </row>
    <row r="1994" spans="1:16" ht="14">
      <c r="A1994" s="37"/>
      <c r="B1994" s="37"/>
      <c r="C1994" s="2"/>
      <c r="D1994" s="108" t="str">
        <f t="shared" si="107"/>
        <v>a1985</v>
      </c>
      <c r="E1994" s="48"/>
      <c r="F1994" s="2"/>
      <c r="G1994" s="2"/>
      <c r="H1994" s="108" t="str">
        <f t="shared" si="108"/>
        <v>c1985</v>
      </c>
      <c r="I1994" s="48"/>
      <c r="J1994" s="2"/>
      <c r="K1994" s="108" t="str">
        <f t="shared" si="110"/>
        <v>r1985</v>
      </c>
      <c r="L1994" s="48"/>
      <c r="M1994" s="2"/>
      <c r="N1994" s="108" t="str">
        <f t="shared" si="109"/>
        <v>p1985</v>
      </c>
      <c r="O1994" s="48"/>
      <c r="P1994" s="97"/>
    </row>
    <row r="1995" spans="1:16" ht="14">
      <c r="A1995" s="37"/>
      <c r="B1995" s="37"/>
      <c r="C1995" s="2"/>
      <c r="D1995" s="108" t="str">
        <f t="shared" ref="D1995:D2058" si="111">"a"&amp;ROW()-9</f>
        <v>a1986</v>
      </c>
      <c r="E1995" s="48"/>
      <c r="F1995" s="2"/>
      <c r="G1995" s="2"/>
      <c r="H1995" s="108" t="str">
        <f t="shared" ref="H1995:H2058" si="112">"c"&amp;ROW()-9</f>
        <v>c1986</v>
      </c>
      <c r="I1995" s="48"/>
      <c r="J1995" s="2"/>
      <c r="K1995" s="108" t="str">
        <f t="shared" si="110"/>
        <v>r1986</v>
      </c>
      <c r="L1995" s="48"/>
      <c r="M1995" s="2"/>
      <c r="N1995" s="108" t="str">
        <f t="shared" ref="N1995:N2058" si="113">"p"&amp;ROW()-9</f>
        <v>p1986</v>
      </c>
      <c r="O1995" s="48"/>
      <c r="P1995" s="97"/>
    </row>
    <row r="1996" spans="1:16" ht="14">
      <c r="A1996" s="37"/>
      <c r="B1996" s="37"/>
      <c r="C1996" s="2"/>
      <c r="D1996" s="108" t="str">
        <f t="shared" si="111"/>
        <v>a1987</v>
      </c>
      <c r="E1996" s="48"/>
      <c r="F1996" s="2"/>
      <c r="G1996" s="2"/>
      <c r="H1996" s="108" t="str">
        <f t="shared" si="112"/>
        <v>c1987</v>
      </c>
      <c r="I1996" s="48"/>
      <c r="J1996" s="2"/>
      <c r="K1996" s="108" t="str">
        <f t="shared" si="110"/>
        <v>r1987</v>
      </c>
      <c r="L1996" s="48"/>
      <c r="M1996" s="2"/>
      <c r="N1996" s="108" t="str">
        <f t="shared" si="113"/>
        <v>p1987</v>
      </c>
      <c r="O1996" s="48"/>
      <c r="P1996" s="97"/>
    </row>
    <row r="1997" spans="1:16" ht="14">
      <c r="A1997" s="37"/>
      <c r="B1997" s="37"/>
      <c r="C1997" s="2"/>
      <c r="D1997" s="108" t="str">
        <f t="shared" si="111"/>
        <v>a1988</v>
      </c>
      <c r="E1997" s="48"/>
      <c r="F1997" s="2"/>
      <c r="G1997" s="2"/>
      <c r="H1997" s="108" t="str">
        <f t="shared" si="112"/>
        <v>c1988</v>
      </c>
      <c r="I1997" s="48"/>
      <c r="J1997" s="2"/>
      <c r="K1997" s="108" t="str">
        <f t="shared" si="89"/>
        <v>r1988</v>
      </c>
      <c r="L1997" s="48"/>
      <c r="M1997" s="2"/>
      <c r="N1997" s="108" t="str">
        <f t="shared" si="113"/>
        <v>p1988</v>
      </c>
      <c r="O1997" s="48"/>
      <c r="P1997" s="97"/>
    </row>
    <row r="1998" spans="1:16" ht="14">
      <c r="A1998" s="37"/>
      <c r="B1998" s="37"/>
      <c r="C1998" s="2"/>
      <c r="D1998" s="108" t="str">
        <f t="shared" si="111"/>
        <v>a1989</v>
      </c>
      <c r="E1998" s="48"/>
      <c r="F1998" s="2"/>
      <c r="G1998" s="2"/>
      <c r="H1998" s="108" t="str">
        <f t="shared" si="112"/>
        <v>c1989</v>
      </c>
      <c r="I1998" s="48"/>
      <c r="J1998" s="2"/>
      <c r="K1998" s="108" t="str">
        <f t="shared" si="89"/>
        <v>r1989</v>
      </c>
      <c r="L1998" s="48"/>
      <c r="M1998" s="2"/>
      <c r="N1998" s="108" t="str">
        <f t="shared" si="113"/>
        <v>p1989</v>
      </c>
      <c r="O1998" s="48"/>
      <c r="P1998" s="97"/>
    </row>
    <row r="1999" spans="1:16" ht="14">
      <c r="A1999" s="37"/>
      <c r="B1999" s="37"/>
      <c r="C1999" s="2"/>
      <c r="D1999" s="108" t="str">
        <f t="shared" si="111"/>
        <v>a1990</v>
      </c>
      <c r="E1999" s="48"/>
      <c r="F1999" s="2"/>
      <c r="G1999" s="2"/>
      <c r="H1999" s="108" t="str">
        <f t="shared" si="112"/>
        <v>c1990</v>
      </c>
      <c r="I1999" s="48"/>
      <c r="J1999" s="2"/>
      <c r="K1999" s="108" t="str">
        <f t="shared" si="89"/>
        <v>r1990</v>
      </c>
      <c r="L1999" s="48"/>
      <c r="M1999" s="2"/>
      <c r="N1999" s="108" t="str">
        <f t="shared" si="113"/>
        <v>p1990</v>
      </c>
      <c r="O1999" s="48"/>
      <c r="P1999" s="97"/>
    </row>
    <row r="2000" spans="1:16" ht="14">
      <c r="A2000" s="37"/>
      <c r="B2000" s="37"/>
      <c r="C2000" s="2"/>
      <c r="D2000" s="108" t="str">
        <f t="shared" si="111"/>
        <v>a1991</v>
      </c>
      <c r="E2000" s="48"/>
      <c r="F2000" s="2"/>
      <c r="G2000" s="2"/>
      <c r="H2000" s="108" t="str">
        <f t="shared" si="112"/>
        <v>c1991</v>
      </c>
      <c r="I2000" s="48"/>
      <c r="J2000" s="2"/>
      <c r="K2000" s="108" t="str">
        <f t="shared" si="89"/>
        <v>r1991</v>
      </c>
      <c r="L2000" s="48"/>
      <c r="M2000" s="2"/>
      <c r="N2000" s="108" t="str">
        <f t="shared" si="113"/>
        <v>p1991</v>
      </c>
      <c r="O2000" s="48"/>
      <c r="P2000" s="97"/>
    </row>
    <row r="2001" spans="1:18" ht="14">
      <c r="A2001" s="37"/>
      <c r="B2001" s="37"/>
      <c r="C2001" s="2"/>
      <c r="D2001" s="108" t="str">
        <f t="shared" si="111"/>
        <v>a1992</v>
      </c>
      <c r="E2001" s="48"/>
      <c r="F2001" s="2"/>
      <c r="G2001" s="2"/>
      <c r="H2001" s="108" t="str">
        <f t="shared" si="112"/>
        <v>c1992</v>
      </c>
      <c r="I2001" s="48"/>
      <c r="J2001" s="2"/>
      <c r="K2001" s="108" t="str">
        <f>"r"&amp;ROW()-9</f>
        <v>r1992</v>
      </c>
      <c r="L2001" s="48"/>
      <c r="M2001" s="2"/>
      <c r="N2001" s="108" t="str">
        <f t="shared" si="113"/>
        <v>p1992</v>
      </c>
      <c r="O2001" s="48"/>
      <c r="P2001" s="97"/>
      <c r="Q2001" s="97"/>
      <c r="R2001" s="97"/>
    </row>
    <row r="2002" spans="1:18" ht="14">
      <c r="A2002" s="37"/>
      <c r="B2002" s="37"/>
      <c r="C2002" s="2"/>
      <c r="D2002" s="108" t="str">
        <f t="shared" si="111"/>
        <v>a1993</v>
      </c>
      <c r="E2002" s="48"/>
      <c r="F2002" s="2"/>
      <c r="G2002" s="2"/>
      <c r="H2002" s="108" t="str">
        <f t="shared" si="112"/>
        <v>c1993</v>
      </c>
      <c r="I2002" s="48"/>
      <c r="J2002" s="2"/>
      <c r="K2002" s="108" t="str">
        <f>"r"&amp;ROW()-9</f>
        <v>r1993</v>
      </c>
      <c r="L2002" s="48"/>
      <c r="M2002" s="2"/>
      <c r="N2002" s="108" t="str">
        <f t="shared" si="113"/>
        <v>p1993</v>
      </c>
      <c r="O2002" s="48"/>
      <c r="P2002" s="97"/>
      <c r="Q2002" s="97"/>
      <c r="R2002" s="97"/>
    </row>
    <row r="2003" spans="1:18" ht="14">
      <c r="A2003" s="37"/>
      <c r="B2003" s="37"/>
      <c r="C2003" s="2"/>
      <c r="D2003" s="108" t="str">
        <f t="shared" si="111"/>
        <v>a1994</v>
      </c>
      <c r="E2003" s="48"/>
      <c r="F2003" s="2"/>
      <c r="G2003" s="2"/>
      <c r="H2003" s="108" t="str">
        <f t="shared" si="112"/>
        <v>c1994</v>
      </c>
      <c r="I2003" s="48"/>
      <c r="J2003" s="2"/>
      <c r="K2003" s="108" t="str">
        <f t="shared" si="89"/>
        <v>r1994</v>
      </c>
      <c r="L2003" s="48"/>
      <c r="M2003" s="2"/>
      <c r="N2003" s="108" t="str">
        <f t="shared" si="113"/>
        <v>p1994</v>
      </c>
      <c r="O2003" s="48"/>
      <c r="P2003" s="97"/>
      <c r="Q2003" s="97"/>
      <c r="R2003" s="97"/>
    </row>
    <row r="2004" spans="1:18" ht="14">
      <c r="A2004" s="37"/>
      <c r="B2004" s="37"/>
      <c r="C2004" s="2"/>
      <c r="D2004" s="108" t="str">
        <f t="shared" si="111"/>
        <v>a1995</v>
      </c>
      <c r="E2004" s="48"/>
      <c r="F2004" s="2"/>
      <c r="G2004" s="2"/>
      <c r="H2004" s="108" t="str">
        <f t="shared" si="112"/>
        <v>c1995</v>
      </c>
      <c r="I2004" s="48"/>
      <c r="J2004" s="2"/>
      <c r="K2004" s="108" t="str">
        <f t="shared" si="89"/>
        <v>r1995</v>
      </c>
      <c r="L2004" s="48"/>
      <c r="M2004" s="2"/>
      <c r="N2004" s="108" t="str">
        <f t="shared" si="113"/>
        <v>p1995</v>
      </c>
      <c r="O2004" s="48"/>
      <c r="P2004" s="97"/>
      <c r="Q2004" s="97"/>
      <c r="R2004" s="97"/>
    </row>
    <row r="2005" spans="1:18" ht="14">
      <c r="A2005" s="37"/>
      <c r="B2005" s="37"/>
      <c r="C2005" s="2"/>
      <c r="D2005" s="108" t="str">
        <f t="shared" si="111"/>
        <v>a1996</v>
      </c>
      <c r="E2005" s="48"/>
      <c r="F2005" s="2"/>
      <c r="G2005" s="2"/>
      <c r="H2005" s="108" t="str">
        <f t="shared" si="112"/>
        <v>c1996</v>
      </c>
      <c r="I2005" s="48"/>
      <c r="J2005" s="2"/>
      <c r="K2005" s="108" t="str">
        <f t="shared" si="89"/>
        <v>r1996</v>
      </c>
      <c r="L2005" s="48"/>
      <c r="M2005" s="2"/>
      <c r="N2005" s="108" t="str">
        <f t="shared" si="113"/>
        <v>p1996</v>
      </c>
      <c r="O2005" s="48"/>
      <c r="P2005" s="97"/>
      <c r="Q2005" s="97"/>
      <c r="R2005" s="97"/>
    </row>
    <row r="2006" spans="1:18" ht="14">
      <c r="A2006" s="37"/>
      <c r="B2006" s="37"/>
      <c r="C2006" s="2"/>
      <c r="D2006" s="108" t="str">
        <f t="shared" si="111"/>
        <v>a1997</v>
      </c>
      <c r="E2006" s="48"/>
      <c r="F2006" s="2"/>
      <c r="G2006" s="2"/>
      <c r="H2006" s="108" t="str">
        <f t="shared" si="112"/>
        <v>c1997</v>
      </c>
      <c r="I2006" s="48"/>
      <c r="J2006" s="2"/>
      <c r="K2006" s="108" t="str">
        <f t="shared" si="89"/>
        <v>r1997</v>
      </c>
      <c r="L2006" s="48"/>
      <c r="M2006" s="2"/>
      <c r="N2006" s="108" t="str">
        <f t="shared" si="113"/>
        <v>p1997</v>
      </c>
      <c r="O2006" s="48"/>
      <c r="P2006" s="97"/>
      <c r="Q2006" s="97"/>
      <c r="R2006" s="97"/>
    </row>
    <row r="2007" spans="1:18" ht="14">
      <c r="A2007" s="37"/>
      <c r="B2007" s="37"/>
      <c r="C2007" s="2"/>
      <c r="D2007" s="108" t="str">
        <f t="shared" si="111"/>
        <v>a1998</v>
      </c>
      <c r="E2007" s="48"/>
      <c r="F2007" s="2"/>
      <c r="G2007" s="2"/>
      <c r="H2007" s="108" t="str">
        <f t="shared" si="112"/>
        <v>c1998</v>
      </c>
      <c r="I2007" s="48"/>
      <c r="J2007" s="2"/>
      <c r="K2007" s="108" t="str">
        <f t="shared" si="89"/>
        <v>r1998</v>
      </c>
      <c r="L2007" s="48"/>
      <c r="M2007" s="2"/>
      <c r="N2007" s="108" t="str">
        <f t="shared" si="113"/>
        <v>p1998</v>
      </c>
      <c r="O2007" s="48"/>
      <c r="P2007" s="97"/>
      <c r="Q2007" s="97"/>
      <c r="R2007" s="97"/>
    </row>
    <row r="2008" spans="1:18" ht="14">
      <c r="A2008" s="37"/>
      <c r="B2008" s="37"/>
      <c r="C2008" s="2"/>
      <c r="D2008" s="108" t="str">
        <f t="shared" si="111"/>
        <v>a1999</v>
      </c>
      <c r="E2008" s="48"/>
      <c r="F2008" s="2"/>
      <c r="G2008" s="2"/>
      <c r="H2008" s="108" t="str">
        <f t="shared" si="112"/>
        <v>c1999</v>
      </c>
      <c r="I2008" s="48"/>
      <c r="J2008" s="2"/>
      <c r="K2008" s="108" t="str">
        <f t="shared" si="89"/>
        <v>r1999</v>
      </c>
      <c r="L2008" s="48"/>
      <c r="M2008" s="2"/>
      <c r="N2008" s="108" t="str">
        <f t="shared" si="113"/>
        <v>p1999</v>
      </c>
      <c r="O2008" s="48"/>
      <c r="P2008" s="97"/>
      <c r="Q2008" s="97"/>
      <c r="R2008" s="97"/>
    </row>
    <row r="2009" spans="1:18" ht="14">
      <c r="A2009" s="37"/>
      <c r="B2009" s="37"/>
      <c r="C2009" s="2"/>
      <c r="D2009" s="108" t="str">
        <f t="shared" si="111"/>
        <v>a2000</v>
      </c>
      <c r="E2009" s="48"/>
      <c r="F2009" s="2"/>
      <c r="G2009" s="2"/>
      <c r="H2009" s="108" t="str">
        <f t="shared" si="112"/>
        <v>c2000</v>
      </c>
      <c r="I2009" s="48"/>
      <c r="J2009" s="2"/>
      <c r="K2009" s="108" t="str">
        <f t="shared" si="89"/>
        <v>r2000</v>
      </c>
      <c r="L2009" s="48"/>
      <c r="M2009" s="2"/>
      <c r="N2009" s="108" t="str">
        <f t="shared" si="113"/>
        <v>p2000</v>
      </c>
      <c r="O2009" s="48"/>
      <c r="P2009" s="97"/>
      <c r="Q2009" s="97"/>
      <c r="R2009" s="97"/>
    </row>
    <row r="2010" spans="1:18" ht="14">
      <c r="A2010" s="37"/>
      <c r="B2010" s="37"/>
      <c r="C2010" s="2"/>
      <c r="D2010" s="108" t="str">
        <f t="shared" si="111"/>
        <v>a2001</v>
      </c>
      <c r="E2010" s="48"/>
      <c r="F2010" s="2"/>
      <c r="G2010" s="2"/>
      <c r="H2010" s="108" t="str">
        <f t="shared" si="112"/>
        <v>c2001</v>
      </c>
      <c r="I2010" s="48"/>
      <c r="J2010" s="2"/>
      <c r="K2010" s="108" t="str">
        <f t="shared" si="89"/>
        <v>r2001</v>
      </c>
      <c r="L2010" s="48"/>
      <c r="M2010" s="2"/>
      <c r="N2010" s="108" t="str">
        <f t="shared" si="113"/>
        <v>p2001</v>
      </c>
      <c r="O2010" s="48"/>
      <c r="P2010" s="97"/>
      <c r="Q2010" s="97"/>
      <c r="R2010" s="97"/>
    </row>
    <row r="2011" spans="1:18" ht="14">
      <c r="A2011" s="37"/>
      <c r="B2011" s="37"/>
      <c r="C2011" s="2"/>
      <c r="D2011" s="108" t="str">
        <f t="shared" si="111"/>
        <v>a2002</v>
      </c>
      <c r="E2011" s="48"/>
      <c r="F2011" s="2"/>
      <c r="G2011" s="2"/>
      <c r="H2011" s="108" t="str">
        <f t="shared" si="112"/>
        <v>c2002</v>
      </c>
      <c r="I2011" s="48"/>
      <c r="J2011" s="2"/>
      <c r="K2011" s="108" t="str">
        <f t="shared" ref="K2011:K2074" si="114">"r"&amp;ROW()-9</f>
        <v>r2002</v>
      </c>
      <c r="L2011" s="48"/>
      <c r="M2011" s="2"/>
      <c r="N2011" s="108" t="str">
        <f t="shared" si="113"/>
        <v>p2002</v>
      </c>
      <c r="O2011" s="48"/>
      <c r="P2011" s="97"/>
      <c r="Q2011" s="97"/>
      <c r="R2011" s="97"/>
    </row>
    <row r="2012" spans="1:18" ht="14">
      <c r="A2012" s="37"/>
      <c r="B2012" s="37"/>
      <c r="C2012" s="2"/>
      <c r="D2012" s="108" t="str">
        <f t="shared" si="111"/>
        <v>a2003</v>
      </c>
      <c r="E2012" s="48"/>
      <c r="F2012" s="2"/>
      <c r="G2012" s="2"/>
      <c r="H2012" s="108" t="str">
        <f t="shared" si="112"/>
        <v>c2003</v>
      </c>
      <c r="I2012" s="48"/>
      <c r="J2012" s="2"/>
      <c r="K2012" s="108" t="str">
        <f t="shared" si="114"/>
        <v>r2003</v>
      </c>
      <c r="L2012" s="48"/>
      <c r="M2012" s="2"/>
      <c r="N2012" s="108" t="str">
        <f t="shared" si="113"/>
        <v>p2003</v>
      </c>
      <c r="O2012" s="48"/>
      <c r="P2012" s="97"/>
      <c r="Q2012" s="97"/>
      <c r="R2012" s="97"/>
    </row>
    <row r="2013" spans="1:18" ht="14">
      <c r="A2013" s="37"/>
      <c r="B2013" s="37"/>
      <c r="C2013" s="2"/>
      <c r="D2013" s="108" t="str">
        <f t="shared" si="111"/>
        <v>a2004</v>
      </c>
      <c r="E2013" s="48"/>
      <c r="F2013" s="2"/>
      <c r="G2013" s="2"/>
      <c r="H2013" s="108" t="str">
        <f t="shared" si="112"/>
        <v>c2004</v>
      </c>
      <c r="I2013" s="48"/>
      <c r="J2013" s="2"/>
      <c r="K2013" s="108" t="str">
        <f t="shared" si="114"/>
        <v>r2004</v>
      </c>
      <c r="L2013" s="48"/>
      <c r="M2013" s="2"/>
      <c r="N2013" s="108" t="str">
        <f t="shared" si="113"/>
        <v>p2004</v>
      </c>
      <c r="O2013" s="48"/>
      <c r="P2013" s="97"/>
      <c r="Q2013" s="97"/>
      <c r="R2013" s="97"/>
    </row>
    <row r="2014" spans="1:18" ht="14">
      <c r="A2014" s="37"/>
      <c r="B2014" s="37"/>
      <c r="C2014" s="2"/>
      <c r="D2014" s="108" t="str">
        <f t="shared" si="111"/>
        <v>a2005</v>
      </c>
      <c r="E2014" s="48"/>
      <c r="F2014" s="2"/>
      <c r="G2014" s="2"/>
      <c r="H2014" s="108" t="str">
        <f t="shared" si="112"/>
        <v>c2005</v>
      </c>
      <c r="I2014" s="48"/>
      <c r="J2014" s="2"/>
      <c r="K2014" s="108" t="str">
        <f t="shared" si="114"/>
        <v>r2005</v>
      </c>
      <c r="L2014" s="48"/>
      <c r="M2014" s="2"/>
      <c r="N2014" s="108" t="str">
        <f t="shared" si="113"/>
        <v>p2005</v>
      </c>
      <c r="O2014" s="48"/>
      <c r="P2014" s="97"/>
      <c r="Q2014" s="97"/>
      <c r="R2014" s="97"/>
    </row>
    <row r="2015" spans="1:18" ht="14">
      <c r="A2015" s="37"/>
      <c r="B2015" s="37"/>
      <c r="C2015" s="2"/>
      <c r="D2015" s="108" t="str">
        <f t="shared" si="111"/>
        <v>a2006</v>
      </c>
      <c r="E2015" s="48"/>
      <c r="F2015" s="2"/>
      <c r="G2015" s="2"/>
      <c r="H2015" s="108" t="str">
        <f t="shared" si="112"/>
        <v>c2006</v>
      </c>
      <c r="I2015" s="48"/>
      <c r="J2015" s="2"/>
      <c r="K2015" s="108" t="str">
        <f t="shared" si="114"/>
        <v>r2006</v>
      </c>
      <c r="L2015" s="48"/>
      <c r="M2015" s="2"/>
      <c r="N2015" s="108" t="str">
        <f t="shared" si="113"/>
        <v>p2006</v>
      </c>
      <c r="O2015" s="48"/>
      <c r="P2015" s="97"/>
      <c r="Q2015" s="97"/>
      <c r="R2015" s="97"/>
    </row>
    <row r="2016" spans="1:18" ht="14">
      <c r="A2016" s="37"/>
      <c r="B2016" s="37"/>
      <c r="C2016" s="2"/>
      <c r="D2016" s="108" t="str">
        <f t="shared" si="111"/>
        <v>a2007</v>
      </c>
      <c r="E2016" s="48"/>
      <c r="F2016" s="2"/>
      <c r="G2016" s="2"/>
      <c r="H2016" s="108" t="str">
        <f t="shared" si="112"/>
        <v>c2007</v>
      </c>
      <c r="I2016" s="48"/>
      <c r="J2016" s="2"/>
      <c r="K2016" s="108" t="str">
        <f t="shared" si="114"/>
        <v>r2007</v>
      </c>
      <c r="L2016" s="48"/>
      <c r="M2016" s="2"/>
      <c r="N2016" s="108" t="str">
        <f t="shared" si="113"/>
        <v>p2007</v>
      </c>
      <c r="O2016" s="48"/>
      <c r="P2016" s="97"/>
      <c r="Q2016" s="97"/>
      <c r="R2016" s="97"/>
    </row>
    <row r="2017" spans="1:18" ht="14">
      <c r="A2017" s="37"/>
      <c r="B2017" s="37"/>
      <c r="C2017" s="2"/>
      <c r="D2017" s="108" t="str">
        <f t="shared" si="111"/>
        <v>a2008</v>
      </c>
      <c r="E2017" s="48"/>
      <c r="F2017" s="2"/>
      <c r="G2017" s="2"/>
      <c r="H2017" s="108" t="str">
        <f t="shared" si="112"/>
        <v>c2008</v>
      </c>
      <c r="I2017" s="48"/>
      <c r="J2017" s="2"/>
      <c r="K2017" s="108" t="str">
        <f t="shared" si="114"/>
        <v>r2008</v>
      </c>
      <c r="L2017" s="48"/>
      <c r="M2017" s="2"/>
      <c r="N2017" s="108" t="str">
        <f t="shared" si="113"/>
        <v>p2008</v>
      </c>
      <c r="O2017" s="48"/>
      <c r="P2017" s="97"/>
      <c r="Q2017" s="97"/>
      <c r="R2017" s="97"/>
    </row>
    <row r="2018" spans="1:18" ht="14">
      <c r="A2018" s="37"/>
      <c r="B2018" s="37"/>
      <c r="C2018" s="2"/>
      <c r="D2018" s="108" t="str">
        <f t="shared" si="111"/>
        <v>a2009</v>
      </c>
      <c r="E2018" s="48"/>
      <c r="F2018" s="2"/>
      <c r="G2018" s="2"/>
      <c r="H2018" s="108" t="str">
        <f t="shared" si="112"/>
        <v>c2009</v>
      </c>
      <c r="I2018" s="48"/>
      <c r="J2018" s="2"/>
      <c r="K2018" s="108" t="str">
        <f t="shared" si="114"/>
        <v>r2009</v>
      </c>
      <c r="L2018" s="48"/>
      <c r="M2018" s="2"/>
      <c r="N2018" s="108" t="str">
        <f t="shared" si="113"/>
        <v>p2009</v>
      </c>
      <c r="O2018" s="48"/>
      <c r="P2018" s="97"/>
      <c r="Q2018" s="97"/>
      <c r="R2018" s="97"/>
    </row>
    <row r="2019" spans="1:18" ht="14">
      <c r="A2019" s="37"/>
      <c r="B2019" s="37"/>
      <c r="C2019" s="2"/>
      <c r="D2019" s="108" t="str">
        <f t="shared" si="111"/>
        <v>a2010</v>
      </c>
      <c r="E2019" s="48"/>
      <c r="F2019" s="2"/>
      <c r="G2019" s="2"/>
      <c r="H2019" s="108" t="str">
        <f t="shared" si="112"/>
        <v>c2010</v>
      </c>
      <c r="I2019" s="48"/>
      <c r="J2019" s="2"/>
      <c r="K2019" s="108" t="str">
        <f t="shared" si="114"/>
        <v>r2010</v>
      </c>
      <c r="L2019" s="48"/>
      <c r="M2019" s="2"/>
      <c r="N2019" s="108" t="str">
        <f t="shared" si="113"/>
        <v>p2010</v>
      </c>
      <c r="O2019" s="48"/>
      <c r="P2019" s="97"/>
      <c r="Q2019" s="97"/>
      <c r="R2019" s="97"/>
    </row>
    <row r="2020" spans="1:18" ht="14">
      <c r="A2020" s="37"/>
      <c r="B2020" s="37"/>
      <c r="C2020" s="2"/>
      <c r="D2020" s="108" t="str">
        <f t="shared" si="111"/>
        <v>a2011</v>
      </c>
      <c r="E2020" s="48"/>
      <c r="F2020" s="2"/>
      <c r="G2020" s="2"/>
      <c r="H2020" s="108" t="str">
        <f t="shared" si="112"/>
        <v>c2011</v>
      </c>
      <c r="I2020" s="48"/>
      <c r="J2020" s="2"/>
      <c r="K2020" s="108" t="str">
        <f t="shared" si="114"/>
        <v>r2011</v>
      </c>
      <c r="L2020" s="48"/>
      <c r="M2020" s="2"/>
      <c r="N2020" s="108" t="str">
        <f t="shared" si="113"/>
        <v>p2011</v>
      </c>
      <c r="O2020" s="48"/>
      <c r="P2020" s="97"/>
      <c r="Q2020" s="97"/>
      <c r="R2020" s="97"/>
    </row>
    <row r="2021" spans="1:18" ht="14">
      <c r="A2021" s="37"/>
      <c r="B2021" s="37"/>
      <c r="C2021" s="2"/>
      <c r="D2021" s="108" t="str">
        <f t="shared" si="111"/>
        <v>a2012</v>
      </c>
      <c r="E2021" s="48"/>
      <c r="F2021" s="2"/>
      <c r="G2021" s="2"/>
      <c r="H2021" s="108" t="str">
        <f t="shared" si="112"/>
        <v>c2012</v>
      </c>
      <c r="I2021" s="48"/>
      <c r="J2021" s="2"/>
      <c r="K2021" s="108" t="str">
        <f t="shared" si="114"/>
        <v>r2012</v>
      </c>
      <c r="L2021" s="48"/>
      <c r="M2021" s="2"/>
      <c r="N2021" s="108" t="str">
        <f t="shared" si="113"/>
        <v>p2012</v>
      </c>
      <c r="O2021" s="48"/>
      <c r="P2021" s="97"/>
      <c r="Q2021" s="97"/>
      <c r="R2021" s="97"/>
    </row>
    <row r="2022" spans="1:18" ht="14">
      <c r="A2022" s="37"/>
      <c r="B2022" s="37"/>
      <c r="C2022" s="2"/>
      <c r="D2022" s="108" t="str">
        <f t="shared" si="111"/>
        <v>a2013</v>
      </c>
      <c r="E2022" s="48"/>
      <c r="F2022" s="2"/>
      <c r="G2022" s="2"/>
      <c r="H2022" s="108" t="str">
        <f t="shared" si="112"/>
        <v>c2013</v>
      </c>
      <c r="I2022" s="48"/>
      <c r="J2022" s="2"/>
      <c r="K2022" s="108" t="str">
        <f t="shared" si="114"/>
        <v>r2013</v>
      </c>
      <c r="L2022" s="48"/>
      <c r="M2022" s="2"/>
      <c r="N2022" s="108" t="str">
        <f t="shared" si="113"/>
        <v>p2013</v>
      </c>
      <c r="O2022" s="48"/>
      <c r="P2022" s="97"/>
      <c r="Q2022" s="97"/>
      <c r="R2022" s="97"/>
    </row>
    <row r="2023" spans="1:18" ht="14">
      <c r="A2023" s="37"/>
      <c r="B2023" s="37"/>
      <c r="C2023" s="2"/>
      <c r="D2023" s="108" t="str">
        <f t="shared" si="111"/>
        <v>a2014</v>
      </c>
      <c r="E2023" s="48"/>
      <c r="F2023" s="2"/>
      <c r="G2023" s="2"/>
      <c r="H2023" s="108" t="str">
        <f t="shared" si="112"/>
        <v>c2014</v>
      </c>
      <c r="I2023" s="48"/>
      <c r="J2023" s="2"/>
      <c r="K2023" s="108" t="str">
        <f t="shared" si="114"/>
        <v>r2014</v>
      </c>
      <c r="L2023" s="48"/>
      <c r="M2023" s="2"/>
      <c r="N2023" s="108" t="str">
        <f t="shared" si="113"/>
        <v>p2014</v>
      </c>
      <c r="O2023" s="48"/>
      <c r="P2023" s="97"/>
      <c r="Q2023" s="97"/>
      <c r="R2023" s="97"/>
    </row>
    <row r="2024" spans="1:18" ht="14">
      <c r="A2024" s="37"/>
      <c r="B2024" s="37"/>
      <c r="C2024" s="2"/>
      <c r="D2024" s="108" t="str">
        <f t="shared" si="111"/>
        <v>a2015</v>
      </c>
      <c r="E2024" s="48"/>
      <c r="F2024" s="2"/>
      <c r="G2024" s="2"/>
      <c r="H2024" s="108" t="str">
        <f t="shared" si="112"/>
        <v>c2015</v>
      </c>
      <c r="I2024" s="48"/>
      <c r="J2024" s="2"/>
      <c r="K2024" s="108" t="str">
        <f t="shared" si="114"/>
        <v>r2015</v>
      </c>
      <c r="L2024" s="48"/>
      <c r="M2024" s="2"/>
      <c r="N2024" s="108" t="str">
        <f t="shared" si="113"/>
        <v>p2015</v>
      </c>
      <c r="O2024" s="48"/>
      <c r="P2024" s="97"/>
      <c r="Q2024" s="97"/>
      <c r="R2024" s="97"/>
    </row>
    <row r="2025" spans="1:18" ht="14">
      <c r="A2025" s="37"/>
      <c r="B2025" s="37"/>
      <c r="C2025" s="2"/>
      <c r="D2025" s="108" t="str">
        <f t="shared" si="111"/>
        <v>a2016</v>
      </c>
      <c r="E2025" s="48"/>
      <c r="F2025" s="2"/>
      <c r="G2025" s="2"/>
      <c r="H2025" s="108" t="str">
        <f t="shared" si="112"/>
        <v>c2016</v>
      </c>
      <c r="I2025" s="48"/>
      <c r="J2025" s="2"/>
      <c r="K2025" s="108" t="str">
        <f t="shared" si="114"/>
        <v>r2016</v>
      </c>
      <c r="L2025" s="48"/>
      <c r="M2025" s="2"/>
      <c r="N2025" s="108" t="str">
        <f t="shared" si="113"/>
        <v>p2016</v>
      </c>
      <c r="O2025" s="48"/>
      <c r="P2025" s="97"/>
      <c r="Q2025" s="97"/>
      <c r="R2025" s="97"/>
    </row>
    <row r="2026" spans="1:18" ht="14">
      <c r="A2026" s="37"/>
      <c r="B2026" s="37"/>
      <c r="C2026" s="2"/>
      <c r="D2026" s="108" t="str">
        <f t="shared" si="111"/>
        <v>a2017</v>
      </c>
      <c r="E2026" s="48"/>
      <c r="F2026" s="2"/>
      <c r="G2026" s="2"/>
      <c r="H2026" s="108" t="str">
        <f t="shared" si="112"/>
        <v>c2017</v>
      </c>
      <c r="I2026" s="48"/>
      <c r="J2026" s="2"/>
      <c r="K2026" s="108" t="str">
        <f t="shared" si="114"/>
        <v>r2017</v>
      </c>
      <c r="L2026" s="48"/>
      <c r="M2026" s="2"/>
      <c r="N2026" s="108" t="str">
        <f t="shared" si="113"/>
        <v>p2017</v>
      </c>
      <c r="O2026" s="48"/>
      <c r="P2026" s="97"/>
      <c r="Q2026" s="97"/>
      <c r="R2026" s="97"/>
    </row>
    <row r="2027" spans="1:18" ht="14">
      <c r="A2027" s="37"/>
      <c r="B2027" s="37"/>
      <c r="C2027" s="2"/>
      <c r="D2027" s="108" t="str">
        <f t="shared" si="111"/>
        <v>a2018</v>
      </c>
      <c r="E2027" s="48"/>
      <c r="F2027" s="2"/>
      <c r="G2027" s="2"/>
      <c r="H2027" s="108" t="str">
        <f t="shared" si="112"/>
        <v>c2018</v>
      </c>
      <c r="I2027" s="48"/>
      <c r="J2027" s="2"/>
      <c r="K2027" s="108" t="str">
        <f t="shared" si="114"/>
        <v>r2018</v>
      </c>
      <c r="L2027" s="48"/>
      <c r="M2027" s="2"/>
      <c r="N2027" s="108" t="str">
        <f t="shared" si="113"/>
        <v>p2018</v>
      </c>
      <c r="O2027" s="48"/>
      <c r="P2027" s="97"/>
      <c r="Q2027" s="97"/>
      <c r="R2027" s="97"/>
    </row>
    <row r="2028" spans="1:18" ht="14">
      <c r="A2028" s="37"/>
      <c r="B2028" s="37"/>
      <c r="C2028" s="2"/>
      <c r="D2028" s="108" t="str">
        <f t="shared" si="111"/>
        <v>a2019</v>
      </c>
      <c r="E2028" s="48"/>
      <c r="F2028" s="2"/>
      <c r="G2028" s="2"/>
      <c r="H2028" s="108" t="str">
        <f t="shared" si="112"/>
        <v>c2019</v>
      </c>
      <c r="I2028" s="48"/>
      <c r="J2028" s="2"/>
      <c r="K2028" s="108" t="str">
        <f t="shared" si="114"/>
        <v>r2019</v>
      </c>
      <c r="L2028" s="48"/>
      <c r="M2028" s="2"/>
      <c r="N2028" s="108" t="str">
        <f t="shared" si="113"/>
        <v>p2019</v>
      </c>
      <c r="O2028" s="48"/>
      <c r="P2028" s="97"/>
      <c r="Q2028" s="97"/>
      <c r="R2028" s="97"/>
    </row>
    <row r="2029" spans="1:18" ht="14">
      <c r="A2029" s="37"/>
      <c r="B2029" s="37"/>
      <c r="C2029" s="2"/>
      <c r="D2029" s="108" t="str">
        <f t="shared" si="111"/>
        <v>a2020</v>
      </c>
      <c r="E2029" s="48"/>
      <c r="F2029" s="2"/>
      <c r="G2029" s="2"/>
      <c r="H2029" s="108" t="str">
        <f t="shared" si="112"/>
        <v>c2020</v>
      </c>
      <c r="I2029" s="48"/>
      <c r="J2029" s="2"/>
      <c r="K2029" s="108" t="str">
        <f t="shared" si="114"/>
        <v>r2020</v>
      </c>
      <c r="L2029" s="48"/>
      <c r="M2029" s="2"/>
      <c r="N2029" s="108" t="str">
        <f t="shared" si="113"/>
        <v>p2020</v>
      </c>
      <c r="O2029" s="48"/>
      <c r="P2029" s="97"/>
      <c r="Q2029" s="97"/>
      <c r="R2029" s="97"/>
    </row>
    <row r="2030" spans="1:18" ht="14">
      <c r="A2030" s="37"/>
      <c r="B2030" s="37"/>
      <c r="C2030" s="2"/>
      <c r="D2030" s="108" t="str">
        <f t="shared" si="111"/>
        <v>a2021</v>
      </c>
      <c r="E2030" s="48"/>
      <c r="F2030" s="2"/>
      <c r="G2030" s="2"/>
      <c r="H2030" s="108" t="str">
        <f t="shared" si="112"/>
        <v>c2021</v>
      </c>
      <c r="I2030" s="48"/>
      <c r="J2030" s="2"/>
      <c r="K2030" s="108" t="str">
        <f t="shared" si="114"/>
        <v>r2021</v>
      </c>
      <c r="L2030" s="48"/>
      <c r="M2030" s="2"/>
      <c r="N2030" s="108" t="str">
        <f t="shared" si="113"/>
        <v>p2021</v>
      </c>
      <c r="O2030" s="48"/>
      <c r="P2030" s="97"/>
      <c r="Q2030" s="97"/>
      <c r="R2030" s="97"/>
    </row>
    <row r="2031" spans="1:18" ht="14">
      <c r="A2031" s="37"/>
      <c r="B2031" s="37"/>
      <c r="C2031" s="2"/>
      <c r="D2031" s="108" t="str">
        <f t="shared" si="111"/>
        <v>a2022</v>
      </c>
      <c r="E2031" s="48"/>
      <c r="F2031" s="2"/>
      <c r="G2031" s="2"/>
      <c r="H2031" s="108" t="str">
        <f t="shared" si="112"/>
        <v>c2022</v>
      </c>
      <c r="I2031" s="48"/>
      <c r="J2031" s="2"/>
      <c r="K2031" s="108" t="str">
        <f t="shared" si="114"/>
        <v>r2022</v>
      </c>
      <c r="L2031" s="48"/>
      <c r="M2031" s="2"/>
      <c r="N2031" s="108" t="str">
        <f t="shared" si="113"/>
        <v>p2022</v>
      </c>
      <c r="O2031" s="48"/>
      <c r="P2031" s="97"/>
      <c r="Q2031" s="97"/>
      <c r="R2031" s="97"/>
    </row>
    <row r="2032" spans="1:18" ht="14">
      <c r="A2032" s="37"/>
      <c r="B2032" s="37"/>
      <c r="C2032" s="2"/>
      <c r="D2032" s="108" t="str">
        <f t="shared" si="111"/>
        <v>a2023</v>
      </c>
      <c r="E2032" s="48"/>
      <c r="F2032" s="2"/>
      <c r="G2032" s="2"/>
      <c r="H2032" s="108" t="str">
        <f t="shared" si="112"/>
        <v>c2023</v>
      </c>
      <c r="I2032" s="48"/>
      <c r="J2032" s="2"/>
      <c r="K2032" s="108" t="str">
        <f t="shared" si="114"/>
        <v>r2023</v>
      </c>
      <c r="L2032" s="48"/>
      <c r="M2032" s="2"/>
      <c r="N2032" s="108" t="str">
        <f t="shared" si="113"/>
        <v>p2023</v>
      </c>
      <c r="O2032" s="48"/>
      <c r="P2032" s="97"/>
      <c r="Q2032" s="97"/>
      <c r="R2032" s="97"/>
    </row>
    <row r="2033" spans="1:18" ht="14">
      <c r="A2033" s="37"/>
      <c r="B2033" s="37"/>
      <c r="C2033" s="2"/>
      <c r="D2033" s="108" t="str">
        <f t="shared" si="111"/>
        <v>a2024</v>
      </c>
      <c r="E2033" s="48"/>
      <c r="F2033" s="2"/>
      <c r="G2033" s="2"/>
      <c r="H2033" s="108" t="str">
        <f t="shared" si="112"/>
        <v>c2024</v>
      </c>
      <c r="I2033" s="48"/>
      <c r="J2033" s="2"/>
      <c r="K2033" s="108" t="str">
        <f t="shared" si="114"/>
        <v>r2024</v>
      </c>
      <c r="L2033" s="48"/>
      <c r="M2033" s="2"/>
      <c r="N2033" s="108" t="str">
        <f t="shared" si="113"/>
        <v>p2024</v>
      </c>
      <c r="O2033" s="48"/>
      <c r="P2033" s="97"/>
      <c r="Q2033" s="97"/>
      <c r="R2033" s="97"/>
    </row>
    <row r="2034" spans="1:18" ht="14">
      <c r="A2034" s="37"/>
      <c r="B2034" s="37"/>
      <c r="C2034" s="2"/>
      <c r="D2034" s="108" t="str">
        <f t="shared" si="111"/>
        <v>a2025</v>
      </c>
      <c r="E2034" s="48"/>
      <c r="F2034" s="2"/>
      <c r="G2034" s="2"/>
      <c r="H2034" s="108" t="str">
        <f t="shared" si="112"/>
        <v>c2025</v>
      </c>
      <c r="I2034" s="48"/>
      <c r="J2034" s="2"/>
      <c r="K2034" s="108" t="str">
        <f t="shared" si="114"/>
        <v>r2025</v>
      </c>
      <c r="L2034" s="48"/>
      <c r="M2034" s="2"/>
      <c r="N2034" s="108" t="str">
        <f t="shared" si="113"/>
        <v>p2025</v>
      </c>
      <c r="O2034" s="48"/>
      <c r="P2034" s="97"/>
      <c r="Q2034" s="97"/>
      <c r="R2034" s="97"/>
    </row>
    <row r="2035" spans="1:18" ht="14">
      <c r="A2035" s="37"/>
      <c r="B2035" s="37"/>
      <c r="C2035" s="2"/>
      <c r="D2035" s="108" t="str">
        <f t="shared" si="111"/>
        <v>a2026</v>
      </c>
      <c r="E2035" s="48"/>
      <c r="F2035" s="2"/>
      <c r="G2035" s="2"/>
      <c r="H2035" s="108" t="str">
        <f t="shared" si="112"/>
        <v>c2026</v>
      </c>
      <c r="I2035" s="48"/>
      <c r="J2035" s="2"/>
      <c r="K2035" s="108" t="str">
        <f t="shared" si="114"/>
        <v>r2026</v>
      </c>
      <c r="L2035" s="48"/>
      <c r="M2035" s="2"/>
      <c r="N2035" s="108" t="str">
        <f t="shared" si="113"/>
        <v>p2026</v>
      </c>
      <c r="O2035" s="48"/>
      <c r="P2035" s="97"/>
      <c r="Q2035" s="97"/>
      <c r="R2035" s="97"/>
    </row>
    <row r="2036" spans="1:18" ht="14">
      <c r="A2036" s="37"/>
      <c r="B2036" s="37"/>
      <c r="C2036" s="2"/>
      <c r="D2036" s="108" t="str">
        <f t="shared" si="111"/>
        <v>a2027</v>
      </c>
      <c r="E2036" s="48"/>
      <c r="F2036" s="2"/>
      <c r="G2036" s="2"/>
      <c r="H2036" s="108" t="str">
        <f t="shared" si="112"/>
        <v>c2027</v>
      </c>
      <c r="I2036" s="48"/>
      <c r="J2036" s="2"/>
      <c r="K2036" s="108" t="str">
        <f t="shared" si="114"/>
        <v>r2027</v>
      </c>
      <c r="L2036" s="48"/>
      <c r="M2036" s="2"/>
      <c r="N2036" s="108" t="str">
        <f t="shared" si="113"/>
        <v>p2027</v>
      </c>
      <c r="O2036" s="48"/>
      <c r="P2036" s="97"/>
      <c r="Q2036" s="97"/>
      <c r="R2036" s="97"/>
    </row>
    <row r="2037" spans="1:18" ht="14">
      <c r="A2037" s="37"/>
      <c r="B2037" s="37"/>
      <c r="C2037" s="2"/>
      <c r="D2037" s="108" t="str">
        <f t="shared" si="111"/>
        <v>a2028</v>
      </c>
      <c r="E2037" s="48"/>
      <c r="F2037" s="2"/>
      <c r="G2037" s="2"/>
      <c r="H2037" s="108" t="str">
        <f t="shared" si="112"/>
        <v>c2028</v>
      </c>
      <c r="I2037" s="48"/>
      <c r="J2037" s="2"/>
      <c r="K2037" s="108" t="str">
        <f t="shared" si="114"/>
        <v>r2028</v>
      </c>
      <c r="L2037" s="48"/>
      <c r="M2037" s="2"/>
      <c r="N2037" s="108" t="str">
        <f t="shared" si="113"/>
        <v>p2028</v>
      </c>
      <c r="O2037" s="48"/>
      <c r="P2037" s="97"/>
      <c r="Q2037" s="97"/>
      <c r="R2037" s="97"/>
    </row>
    <row r="2038" spans="1:18" ht="14">
      <c r="A2038" s="37"/>
      <c r="B2038" s="37"/>
      <c r="C2038" s="2"/>
      <c r="D2038" s="108" t="str">
        <f t="shared" si="111"/>
        <v>a2029</v>
      </c>
      <c r="E2038" s="48"/>
      <c r="F2038" s="2"/>
      <c r="G2038" s="2"/>
      <c r="H2038" s="108" t="str">
        <f t="shared" si="112"/>
        <v>c2029</v>
      </c>
      <c r="I2038" s="48"/>
      <c r="J2038" s="2"/>
      <c r="K2038" s="108" t="str">
        <f t="shared" si="114"/>
        <v>r2029</v>
      </c>
      <c r="L2038" s="48"/>
      <c r="M2038" s="2"/>
      <c r="N2038" s="108" t="str">
        <f t="shared" si="113"/>
        <v>p2029</v>
      </c>
      <c r="O2038" s="48"/>
      <c r="P2038" s="97"/>
      <c r="Q2038" s="97"/>
      <c r="R2038" s="97"/>
    </row>
    <row r="2039" spans="1:18" ht="14">
      <c r="A2039" s="37"/>
      <c r="B2039" s="37"/>
      <c r="C2039" s="2"/>
      <c r="D2039" s="108" t="str">
        <f t="shared" si="111"/>
        <v>a2030</v>
      </c>
      <c r="E2039" s="48"/>
      <c r="F2039" s="2"/>
      <c r="G2039" s="2"/>
      <c r="H2039" s="108" t="str">
        <f t="shared" si="112"/>
        <v>c2030</v>
      </c>
      <c r="I2039" s="48"/>
      <c r="J2039" s="2"/>
      <c r="K2039" s="108" t="str">
        <f t="shared" si="114"/>
        <v>r2030</v>
      </c>
      <c r="L2039" s="48"/>
      <c r="M2039" s="2"/>
      <c r="N2039" s="108" t="str">
        <f t="shared" si="113"/>
        <v>p2030</v>
      </c>
      <c r="O2039" s="48"/>
      <c r="P2039" s="97"/>
      <c r="Q2039" s="97"/>
      <c r="R2039" s="97"/>
    </row>
    <row r="2040" spans="1:18" ht="14">
      <c r="A2040" s="37"/>
      <c r="B2040" s="37"/>
      <c r="C2040" s="2"/>
      <c r="D2040" s="108" t="str">
        <f t="shared" si="111"/>
        <v>a2031</v>
      </c>
      <c r="E2040" s="48"/>
      <c r="F2040" s="2"/>
      <c r="G2040" s="2"/>
      <c r="H2040" s="108" t="str">
        <f t="shared" si="112"/>
        <v>c2031</v>
      </c>
      <c r="I2040" s="48"/>
      <c r="J2040" s="2"/>
      <c r="K2040" s="108" t="str">
        <f t="shared" si="114"/>
        <v>r2031</v>
      </c>
      <c r="L2040" s="48"/>
      <c r="M2040" s="2"/>
      <c r="N2040" s="108" t="str">
        <f t="shared" si="113"/>
        <v>p2031</v>
      </c>
      <c r="O2040" s="48"/>
      <c r="P2040" s="97"/>
      <c r="Q2040" s="97"/>
      <c r="R2040" s="97"/>
    </row>
    <row r="2041" spans="1:18" ht="14">
      <c r="A2041" s="37"/>
      <c r="B2041" s="37"/>
      <c r="C2041" s="2"/>
      <c r="D2041" s="108" t="str">
        <f t="shared" si="111"/>
        <v>a2032</v>
      </c>
      <c r="E2041" s="48"/>
      <c r="F2041" s="2"/>
      <c r="G2041" s="2"/>
      <c r="H2041" s="108" t="str">
        <f t="shared" si="112"/>
        <v>c2032</v>
      </c>
      <c r="I2041" s="48"/>
      <c r="J2041" s="2"/>
      <c r="K2041" s="108" t="str">
        <f t="shared" si="114"/>
        <v>r2032</v>
      </c>
      <c r="L2041" s="48"/>
      <c r="M2041" s="2"/>
      <c r="N2041" s="108" t="str">
        <f t="shared" si="113"/>
        <v>p2032</v>
      </c>
      <c r="O2041" s="48"/>
      <c r="P2041" s="97"/>
      <c r="Q2041" s="97"/>
      <c r="R2041" s="97"/>
    </row>
    <row r="2042" spans="1:18" ht="14">
      <c r="A2042" s="37"/>
      <c r="B2042" s="37"/>
      <c r="C2042" s="2"/>
      <c r="D2042" s="108" t="str">
        <f t="shared" si="111"/>
        <v>a2033</v>
      </c>
      <c r="E2042" s="48"/>
      <c r="F2042" s="2"/>
      <c r="G2042" s="2"/>
      <c r="H2042" s="108" t="str">
        <f t="shared" si="112"/>
        <v>c2033</v>
      </c>
      <c r="I2042" s="48"/>
      <c r="J2042" s="2"/>
      <c r="K2042" s="108" t="str">
        <f t="shared" si="114"/>
        <v>r2033</v>
      </c>
      <c r="L2042" s="48"/>
      <c r="M2042" s="2"/>
      <c r="N2042" s="108" t="str">
        <f t="shared" si="113"/>
        <v>p2033</v>
      </c>
      <c r="O2042" s="48"/>
      <c r="P2042" s="97"/>
      <c r="Q2042" s="97"/>
      <c r="R2042" s="97"/>
    </row>
    <row r="2043" spans="1:18" ht="14">
      <c r="A2043" s="37"/>
      <c r="B2043" s="37"/>
      <c r="C2043" s="2"/>
      <c r="D2043" s="108" t="str">
        <f t="shared" si="111"/>
        <v>a2034</v>
      </c>
      <c r="E2043" s="48"/>
      <c r="F2043" s="2"/>
      <c r="G2043" s="2"/>
      <c r="H2043" s="108" t="str">
        <f t="shared" si="112"/>
        <v>c2034</v>
      </c>
      <c r="I2043" s="48"/>
      <c r="J2043" s="2"/>
      <c r="K2043" s="108" t="str">
        <f t="shared" si="114"/>
        <v>r2034</v>
      </c>
      <c r="L2043" s="48"/>
      <c r="M2043" s="2"/>
      <c r="N2043" s="108" t="str">
        <f t="shared" si="113"/>
        <v>p2034</v>
      </c>
      <c r="O2043" s="48"/>
      <c r="P2043" s="97"/>
      <c r="Q2043" s="97"/>
      <c r="R2043" s="97"/>
    </row>
    <row r="2044" spans="1:18" ht="14">
      <c r="A2044" s="37"/>
      <c r="B2044" s="37"/>
      <c r="C2044" s="2"/>
      <c r="D2044" s="108" t="str">
        <f t="shared" si="111"/>
        <v>a2035</v>
      </c>
      <c r="E2044" s="48"/>
      <c r="F2044" s="2"/>
      <c r="G2044" s="2"/>
      <c r="H2044" s="108" t="str">
        <f t="shared" si="112"/>
        <v>c2035</v>
      </c>
      <c r="I2044" s="48"/>
      <c r="J2044" s="2"/>
      <c r="K2044" s="108" t="str">
        <f t="shared" si="114"/>
        <v>r2035</v>
      </c>
      <c r="L2044" s="48"/>
      <c r="M2044" s="2"/>
      <c r="N2044" s="108" t="str">
        <f t="shared" si="113"/>
        <v>p2035</v>
      </c>
      <c r="O2044" s="48"/>
      <c r="P2044" s="97"/>
      <c r="Q2044" s="97"/>
      <c r="R2044" s="97"/>
    </row>
    <row r="2045" spans="1:18" ht="14">
      <c r="A2045" s="37"/>
      <c r="B2045" s="37"/>
      <c r="C2045" s="2"/>
      <c r="D2045" s="108" t="str">
        <f t="shared" si="111"/>
        <v>a2036</v>
      </c>
      <c r="E2045" s="48"/>
      <c r="F2045" s="2"/>
      <c r="G2045" s="2"/>
      <c r="H2045" s="108" t="str">
        <f t="shared" si="112"/>
        <v>c2036</v>
      </c>
      <c r="I2045" s="48"/>
      <c r="J2045" s="2"/>
      <c r="K2045" s="108" t="str">
        <f t="shared" si="114"/>
        <v>r2036</v>
      </c>
      <c r="L2045" s="48"/>
      <c r="M2045" s="2"/>
      <c r="N2045" s="108" t="str">
        <f t="shared" si="113"/>
        <v>p2036</v>
      </c>
      <c r="O2045" s="48"/>
      <c r="P2045" s="97"/>
      <c r="Q2045" s="97"/>
      <c r="R2045" s="97"/>
    </row>
    <row r="2046" spans="1:18" ht="14">
      <c r="A2046" s="37"/>
      <c r="B2046" s="37"/>
      <c r="C2046" s="2"/>
      <c r="D2046" s="108" t="str">
        <f t="shared" si="111"/>
        <v>a2037</v>
      </c>
      <c r="E2046" s="48"/>
      <c r="F2046" s="2"/>
      <c r="G2046" s="2"/>
      <c r="H2046" s="108" t="str">
        <f t="shared" si="112"/>
        <v>c2037</v>
      </c>
      <c r="I2046" s="48"/>
      <c r="J2046" s="2"/>
      <c r="K2046" s="108" t="str">
        <f t="shared" si="114"/>
        <v>r2037</v>
      </c>
      <c r="L2046" s="48"/>
      <c r="M2046" s="2"/>
      <c r="N2046" s="108" t="str">
        <f t="shared" si="113"/>
        <v>p2037</v>
      </c>
      <c r="O2046" s="48"/>
      <c r="P2046" s="97"/>
      <c r="Q2046" s="97"/>
      <c r="R2046" s="97"/>
    </row>
    <row r="2047" spans="1:18" ht="14">
      <c r="A2047" s="37"/>
      <c r="B2047" s="37"/>
      <c r="C2047" s="2"/>
      <c r="D2047" s="108" t="str">
        <f t="shared" si="111"/>
        <v>a2038</v>
      </c>
      <c r="E2047" s="48"/>
      <c r="F2047" s="2"/>
      <c r="G2047" s="2"/>
      <c r="H2047" s="108" t="str">
        <f t="shared" si="112"/>
        <v>c2038</v>
      </c>
      <c r="I2047" s="48"/>
      <c r="J2047" s="2"/>
      <c r="K2047" s="108" t="str">
        <f t="shared" si="114"/>
        <v>r2038</v>
      </c>
      <c r="L2047" s="48"/>
      <c r="M2047" s="2"/>
      <c r="N2047" s="108" t="str">
        <f t="shared" si="113"/>
        <v>p2038</v>
      </c>
      <c r="O2047" s="48"/>
      <c r="P2047" s="97"/>
      <c r="Q2047" s="97"/>
      <c r="R2047" s="97"/>
    </row>
    <row r="2048" spans="1:18" ht="14">
      <c r="A2048" s="37"/>
      <c r="B2048" s="37"/>
      <c r="C2048" s="2"/>
      <c r="D2048" s="108" t="str">
        <f t="shared" si="111"/>
        <v>a2039</v>
      </c>
      <c r="E2048" s="48"/>
      <c r="F2048" s="2"/>
      <c r="G2048" s="2"/>
      <c r="H2048" s="108" t="str">
        <f t="shared" si="112"/>
        <v>c2039</v>
      </c>
      <c r="I2048" s="48"/>
      <c r="J2048" s="2"/>
      <c r="K2048" s="108" t="str">
        <f t="shared" si="114"/>
        <v>r2039</v>
      </c>
      <c r="L2048" s="48"/>
      <c r="M2048" s="2"/>
      <c r="N2048" s="108" t="str">
        <f t="shared" si="113"/>
        <v>p2039</v>
      </c>
      <c r="O2048" s="48"/>
      <c r="P2048" s="97"/>
      <c r="Q2048" s="97"/>
      <c r="R2048" s="97"/>
    </row>
    <row r="2049" spans="1:18" ht="14">
      <c r="A2049" s="37"/>
      <c r="B2049" s="37"/>
      <c r="C2049" s="2"/>
      <c r="D2049" s="108" t="str">
        <f t="shared" si="111"/>
        <v>a2040</v>
      </c>
      <c r="E2049" s="48"/>
      <c r="F2049" s="2"/>
      <c r="G2049" s="2"/>
      <c r="H2049" s="108" t="str">
        <f t="shared" si="112"/>
        <v>c2040</v>
      </c>
      <c r="I2049" s="48"/>
      <c r="J2049" s="2"/>
      <c r="K2049" s="108" t="str">
        <f t="shared" si="114"/>
        <v>r2040</v>
      </c>
      <c r="L2049" s="48"/>
      <c r="M2049" s="2"/>
      <c r="N2049" s="108" t="str">
        <f t="shared" si="113"/>
        <v>p2040</v>
      </c>
      <c r="O2049" s="48"/>
      <c r="P2049" s="97"/>
      <c r="Q2049" s="97"/>
      <c r="R2049" s="97"/>
    </row>
    <row r="2050" spans="1:18" ht="14">
      <c r="A2050" s="37"/>
      <c r="B2050" s="37"/>
      <c r="C2050" s="2"/>
      <c r="D2050" s="108" t="str">
        <f t="shared" si="111"/>
        <v>a2041</v>
      </c>
      <c r="E2050" s="48"/>
      <c r="F2050" s="2"/>
      <c r="G2050" s="2"/>
      <c r="H2050" s="108" t="str">
        <f t="shared" si="112"/>
        <v>c2041</v>
      </c>
      <c r="I2050" s="48"/>
      <c r="J2050" s="2"/>
      <c r="K2050" s="108" t="str">
        <f t="shared" si="114"/>
        <v>r2041</v>
      </c>
      <c r="L2050" s="48"/>
      <c r="M2050" s="2"/>
      <c r="N2050" s="108" t="str">
        <f t="shared" si="113"/>
        <v>p2041</v>
      </c>
      <c r="O2050" s="48"/>
      <c r="P2050" s="97"/>
      <c r="Q2050" s="97"/>
      <c r="R2050" s="97"/>
    </row>
    <row r="2051" spans="1:18" ht="14">
      <c r="A2051" s="37"/>
      <c r="B2051" s="37"/>
      <c r="C2051" s="2"/>
      <c r="D2051" s="108" t="str">
        <f t="shared" si="111"/>
        <v>a2042</v>
      </c>
      <c r="E2051" s="48"/>
      <c r="F2051" s="2"/>
      <c r="G2051" s="2"/>
      <c r="H2051" s="108" t="str">
        <f t="shared" si="112"/>
        <v>c2042</v>
      </c>
      <c r="I2051" s="48"/>
      <c r="J2051" s="2"/>
      <c r="K2051" s="108" t="str">
        <f t="shared" si="114"/>
        <v>r2042</v>
      </c>
      <c r="L2051" s="48"/>
      <c r="M2051" s="2"/>
      <c r="N2051" s="108" t="str">
        <f t="shared" si="113"/>
        <v>p2042</v>
      </c>
      <c r="O2051" s="48"/>
      <c r="P2051" s="97"/>
      <c r="Q2051" s="97"/>
      <c r="R2051" s="97"/>
    </row>
    <row r="2052" spans="1:18" ht="14">
      <c r="A2052" s="37"/>
      <c r="B2052" s="37"/>
      <c r="C2052" s="2"/>
      <c r="D2052" s="108" t="str">
        <f t="shared" si="111"/>
        <v>a2043</v>
      </c>
      <c r="E2052" s="48"/>
      <c r="F2052" s="2"/>
      <c r="G2052" s="2"/>
      <c r="H2052" s="108" t="str">
        <f t="shared" si="112"/>
        <v>c2043</v>
      </c>
      <c r="I2052" s="48"/>
      <c r="J2052" s="2"/>
      <c r="K2052" s="108" t="str">
        <f t="shared" si="114"/>
        <v>r2043</v>
      </c>
      <c r="L2052" s="48"/>
      <c r="M2052" s="2"/>
      <c r="N2052" s="108" t="str">
        <f t="shared" si="113"/>
        <v>p2043</v>
      </c>
      <c r="O2052" s="48"/>
      <c r="P2052" s="97"/>
      <c r="Q2052" s="97"/>
      <c r="R2052" s="97"/>
    </row>
    <row r="2053" spans="1:18" ht="14">
      <c r="A2053" s="37"/>
      <c r="B2053" s="37"/>
      <c r="C2053" s="2"/>
      <c r="D2053" s="108" t="str">
        <f t="shared" si="111"/>
        <v>a2044</v>
      </c>
      <c r="E2053" s="48"/>
      <c r="F2053" s="2"/>
      <c r="G2053" s="2"/>
      <c r="H2053" s="108" t="str">
        <f t="shared" si="112"/>
        <v>c2044</v>
      </c>
      <c r="I2053" s="48"/>
      <c r="J2053" s="2"/>
      <c r="K2053" s="108" t="str">
        <f t="shared" si="114"/>
        <v>r2044</v>
      </c>
      <c r="L2053" s="48"/>
      <c r="M2053" s="2"/>
      <c r="N2053" s="108" t="str">
        <f t="shared" si="113"/>
        <v>p2044</v>
      </c>
      <c r="O2053" s="48"/>
      <c r="P2053" s="97"/>
      <c r="Q2053" s="97"/>
      <c r="R2053" s="97"/>
    </row>
    <row r="2054" spans="1:18" ht="14">
      <c r="A2054" s="37"/>
      <c r="B2054" s="37"/>
      <c r="C2054" s="2"/>
      <c r="D2054" s="108" t="str">
        <f t="shared" si="111"/>
        <v>a2045</v>
      </c>
      <c r="E2054" s="48"/>
      <c r="F2054" s="2"/>
      <c r="G2054" s="2"/>
      <c r="H2054" s="108" t="str">
        <f t="shared" si="112"/>
        <v>c2045</v>
      </c>
      <c r="I2054" s="48"/>
      <c r="J2054" s="2"/>
      <c r="K2054" s="108" t="str">
        <f t="shared" si="114"/>
        <v>r2045</v>
      </c>
      <c r="L2054" s="48"/>
      <c r="M2054" s="2"/>
      <c r="N2054" s="108" t="str">
        <f t="shared" si="113"/>
        <v>p2045</v>
      </c>
      <c r="O2054" s="48"/>
      <c r="P2054" s="97"/>
      <c r="Q2054" s="97"/>
      <c r="R2054" s="97"/>
    </row>
    <row r="2055" spans="1:18" ht="14">
      <c r="A2055" s="37"/>
      <c r="B2055" s="37"/>
      <c r="C2055" s="2"/>
      <c r="D2055" s="108" t="str">
        <f t="shared" si="111"/>
        <v>a2046</v>
      </c>
      <c r="E2055" s="48"/>
      <c r="F2055" s="2"/>
      <c r="G2055" s="2"/>
      <c r="H2055" s="108" t="str">
        <f t="shared" si="112"/>
        <v>c2046</v>
      </c>
      <c r="I2055" s="48"/>
      <c r="J2055" s="2"/>
      <c r="K2055" s="108" t="str">
        <f t="shared" si="114"/>
        <v>r2046</v>
      </c>
      <c r="L2055" s="48"/>
      <c r="M2055" s="2"/>
      <c r="N2055" s="108" t="str">
        <f t="shared" si="113"/>
        <v>p2046</v>
      </c>
      <c r="O2055" s="48"/>
      <c r="P2055" s="97"/>
      <c r="Q2055" s="97"/>
      <c r="R2055" s="97"/>
    </row>
    <row r="2056" spans="1:18" ht="14">
      <c r="A2056" s="37"/>
      <c r="B2056" s="37"/>
      <c r="C2056" s="2"/>
      <c r="D2056" s="108" t="str">
        <f t="shared" si="111"/>
        <v>a2047</v>
      </c>
      <c r="E2056" s="48"/>
      <c r="F2056" s="2"/>
      <c r="G2056" s="2"/>
      <c r="H2056" s="108" t="str">
        <f t="shared" si="112"/>
        <v>c2047</v>
      </c>
      <c r="I2056" s="48"/>
      <c r="J2056" s="2"/>
      <c r="K2056" s="108" t="str">
        <f t="shared" si="114"/>
        <v>r2047</v>
      </c>
      <c r="L2056" s="48"/>
      <c r="M2056" s="2"/>
      <c r="N2056" s="108" t="str">
        <f t="shared" si="113"/>
        <v>p2047</v>
      </c>
      <c r="O2056" s="48"/>
      <c r="P2056" s="97"/>
      <c r="Q2056" s="97"/>
      <c r="R2056" s="97"/>
    </row>
    <row r="2057" spans="1:18" ht="14">
      <c r="A2057" s="37"/>
      <c r="B2057" s="37"/>
      <c r="C2057" s="2"/>
      <c r="D2057" s="108" t="str">
        <f t="shared" si="111"/>
        <v>a2048</v>
      </c>
      <c r="E2057" s="48"/>
      <c r="F2057" s="2"/>
      <c r="G2057" s="2"/>
      <c r="H2057" s="108" t="str">
        <f t="shared" si="112"/>
        <v>c2048</v>
      </c>
      <c r="I2057" s="48"/>
      <c r="J2057" s="2"/>
      <c r="K2057" s="108" t="str">
        <f t="shared" si="114"/>
        <v>r2048</v>
      </c>
      <c r="L2057" s="48"/>
      <c r="M2057" s="2"/>
      <c r="N2057" s="108" t="str">
        <f t="shared" si="113"/>
        <v>p2048</v>
      </c>
      <c r="O2057" s="48"/>
      <c r="P2057" s="97"/>
      <c r="Q2057" s="97"/>
      <c r="R2057" s="97"/>
    </row>
    <row r="2058" spans="1:18" ht="14">
      <c r="A2058" s="37"/>
      <c r="B2058" s="37"/>
      <c r="C2058" s="2"/>
      <c r="D2058" s="108" t="str">
        <f t="shared" si="111"/>
        <v>a2049</v>
      </c>
      <c r="E2058" s="48"/>
      <c r="F2058" s="2"/>
      <c r="G2058" s="2"/>
      <c r="H2058" s="108" t="str">
        <f t="shared" si="112"/>
        <v>c2049</v>
      </c>
      <c r="I2058" s="48"/>
      <c r="J2058" s="2"/>
      <c r="K2058" s="108" t="str">
        <f t="shared" si="114"/>
        <v>r2049</v>
      </c>
      <c r="L2058" s="48"/>
      <c r="M2058" s="2"/>
      <c r="N2058" s="108" t="str">
        <f t="shared" si="113"/>
        <v>p2049</v>
      </c>
      <c r="O2058" s="48"/>
      <c r="P2058" s="97"/>
      <c r="Q2058" s="97"/>
      <c r="R2058" s="97"/>
    </row>
    <row r="2059" spans="1:18" ht="14">
      <c r="A2059" s="37"/>
      <c r="B2059" s="37"/>
      <c r="C2059" s="2"/>
      <c r="D2059" s="108" t="str">
        <f t="shared" ref="D2059:D2122" si="115">"a"&amp;ROW()-9</f>
        <v>a2050</v>
      </c>
      <c r="E2059" s="48"/>
      <c r="F2059" s="2"/>
      <c r="G2059" s="2"/>
      <c r="H2059" s="108" t="str">
        <f t="shared" ref="H2059:H2122" si="116">"c"&amp;ROW()-9</f>
        <v>c2050</v>
      </c>
      <c r="I2059" s="48"/>
      <c r="J2059" s="2"/>
      <c r="K2059" s="108" t="str">
        <f t="shared" si="114"/>
        <v>r2050</v>
      </c>
      <c r="L2059" s="48"/>
      <c r="M2059" s="2"/>
      <c r="N2059" s="108" t="str">
        <f t="shared" ref="N2059:N2122" si="117">"p"&amp;ROW()-9</f>
        <v>p2050</v>
      </c>
      <c r="O2059" s="48"/>
      <c r="P2059" s="97"/>
      <c r="Q2059" s="97"/>
      <c r="R2059" s="97"/>
    </row>
    <row r="2060" spans="1:18" ht="14">
      <c r="A2060" s="37"/>
      <c r="B2060" s="37"/>
      <c r="C2060" s="2"/>
      <c r="D2060" s="108" t="str">
        <f t="shared" si="115"/>
        <v>a2051</v>
      </c>
      <c r="E2060" s="48"/>
      <c r="F2060" s="2"/>
      <c r="G2060" s="2"/>
      <c r="H2060" s="108" t="str">
        <f t="shared" si="116"/>
        <v>c2051</v>
      </c>
      <c r="I2060" s="48"/>
      <c r="J2060" s="2"/>
      <c r="K2060" s="108" t="str">
        <f t="shared" si="114"/>
        <v>r2051</v>
      </c>
      <c r="L2060" s="48"/>
      <c r="M2060" s="2"/>
      <c r="N2060" s="108" t="str">
        <f t="shared" si="117"/>
        <v>p2051</v>
      </c>
      <c r="O2060" s="48"/>
      <c r="P2060" s="97"/>
      <c r="Q2060" s="97"/>
      <c r="R2060" s="97"/>
    </row>
    <row r="2061" spans="1:18" ht="14">
      <c r="A2061" s="37"/>
      <c r="B2061" s="37"/>
      <c r="C2061" s="2"/>
      <c r="D2061" s="108" t="str">
        <f t="shared" si="115"/>
        <v>a2052</v>
      </c>
      <c r="E2061" s="48"/>
      <c r="F2061" s="2"/>
      <c r="G2061" s="2"/>
      <c r="H2061" s="108" t="str">
        <f t="shared" si="116"/>
        <v>c2052</v>
      </c>
      <c r="I2061" s="48"/>
      <c r="J2061" s="2"/>
      <c r="K2061" s="108" t="str">
        <f t="shared" si="114"/>
        <v>r2052</v>
      </c>
      <c r="L2061" s="48"/>
      <c r="M2061" s="2"/>
      <c r="N2061" s="108" t="str">
        <f t="shared" si="117"/>
        <v>p2052</v>
      </c>
      <c r="O2061" s="48"/>
      <c r="P2061" s="97"/>
      <c r="Q2061" s="97"/>
      <c r="R2061" s="97"/>
    </row>
    <row r="2062" spans="1:18" ht="14">
      <c r="A2062" s="37"/>
      <c r="B2062" s="37"/>
      <c r="C2062" s="2"/>
      <c r="D2062" s="108" t="str">
        <f t="shared" si="115"/>
        <v>a2053</v>
      </c>
      <c r="E2062" s="48"/>
      <c r="F2062" s="2"/>
      <c r="G2062" s="2"/>
      <c r="H2062" s="108" t="str">
        <f t="shared" si="116"/>
        <v>c2053</v>
      </c>
      <c r="I2062" s="48"/>
      <c r="J2062" s="2"/>
      <c r="K2062" s="108" t="str">
        <f t="shared" si="114"/>
        <v>r2053</v>
      </c>
      <c r="L2062" s="48"/>
      <c r="M2062" s="2"/>
      <c r="N2062" s="108" t="str">
        <f t="shared" si="117"/>
        <v>p2053</v>
      </c>
      <c r="O2062" s="48"/>
      <c r="P2062" s="97"/>
      <c r="Q2062" s="97"/>
      <c r="R2062" s="97"/>
    </row>
    <row r="2063" spans="1:18" ht="14">
      <c r="A2063" s="37"/>
      <c r="B2063" s="37"/>
      <c r="C2063" s="2"/>
      <c r="D2063" s="108" t="str">
        <f t="shared" si="115"/>
        <v>a2054</v>
      </c>
      <c r="E2063" s="48"/>
      <c r="F2063" s="2"/>
      <c r="G2063" s="2"/>
      <c r="H2063" s="108" t="str">
        <f t="shared" si="116"/>
        <v>c2054</v>
      </c>
      <c r="I2063" s="48"/>
      <c r="J2063" s="2"/>
      <c r="K2063" s="108" t="str">
        <f t="shared" si="114"/>
        <v>r2054</v>
      </c>
      <c r="L2063" s="48"/>
      <c r="M2063" s="2"/>
      <c r="N2063" s="108" t="str">
        <f t="shared" si="117"/>
        <v>p2054</v>
      </c>
      <c r="O2063" s="48"/>
      <c r="P2063" s="97"/>
      <c r="Q2063" s="97"/>
      <c r="R2063" s="97"/>
    </row>
    <row r="2064" spans="1:18" ht="14">
      <c r="A2064" s="37"/>
      <c r="B2064" s="37"/>
      <c r="C2064" s="2"/>
      <c r="D2064" s="108" t="str">
        <f t="shared" si="115"/>
        <v>a2055</v>
      </c>
      <c r="E2064" s="48"/>
      <c r="F2064" s="2"/>
      <c r="G2064" s="2"/>
      <c r="H2064" s="108" t="str">
        <f t="shared" si="116"/>
        <v>c2055</v>
      </c>
      <c r="I2064" s="48"/>
      <c r="J2064" s="2"/>
      <c r="K2064" s="108" t="str">
        <f t="shared" si="114"/>
        <v>r2055</v>
      </c>
      <c r="L2064" s="48"/>
      <c r="M2064" s="2"/>
      <c r="N2064" s="108" t="str">
        <f t="shared" si="117"/>
        <v>p2055</v>
      </c>
      <c r="O2064" s="48"/>
      <c r="P2064" s="97"/>
      <c r="Q2064" s="97"/>
      <c r="R2064" s="97"/>
    </row>
    <row r="2065" spans="1:18" ht="14">
      <c r="A2065" s="37"/>
      <c r="B2065" s="37"/>
      <c r="C2065" s="2"/>
      <c r="D2065" s="108" t="str">
        <f t="shared" si="115"/>
        <v>a2056</v>
      </c>
      <c r="E2065" s="48"/>
      <c r="F2065" s="2"/>
      <c r="G2065" s="2"/>
      <c r="H2065" s="108" t="str">
        <f t="shared" si="116"/>
        <v>c2056</v>
      </c>
      <c r="I2065" s="48"/>
      <c r="J2065" s="2"/>
      <c r="K2065" s="108" t="str">
        <f t="shared" si="114"/>
        <v>r2056</v>
      </c>
      <c r="L2065" s="48"/>
      <c r="M2065" s="2"/>
      <c r="N2065" s="108" t="str">
        <f t="shared" si="117"/>
        <v>p2056</v>
      </c>
      <c r="O2065" s="48"/>
      <c r="P2065" s="97"/>
      <c r="Q2065" s="97"/>
      <c r="R2065" s="97"/>
    </row>
    <row r="2066" spans="1:18" ht="14">
      <c r="A2066" s="37"/>
      <c r="B2066" s="37"/>
      <c r="C2066" s="2"/>
      <c r="D2066" s="108" t="str">
        <f t="shared" si="115"/>
        <v>a2057</v>
      </c>
      <c r="E2066" s="48"/>
      <c r="F2066" s="2"/>
      <c r="G2066" s="2"/>
      <c r="H2066" s="108" t="str">
        <f t="shared" si="116"/>
        <v>c2057</v>
      </c>
      <c r="I2066" s="48"/>
      <c r="J2066" s="2"/>
      <c r="K2066" s="108" t="str">
        <f t="shared" si="114"/>
        <v>r2057</v>
      </c>
      <c r="L2066" s="48"/>
      <c r="M2066" s="2"/>
      <c r="N2066" s="108" t="str">
        <f t="shared" si="117"/>
        <v>p2057</v>
      </c>
      <c r="O2066" s="48"/>
      <c r="P2066" s="97"/>
      <c r="Q2066" s="97"/>
      <c r="R2066" s="97"/>
    </row>
    <row r="2067" spans="1:18" ht="14">
      <c r="A2067" s="37"/>
      <c r="B2067" s="37"/>
      <c r="C2067" s="2"/>
      <c r="D2067" s="108" t="str">
        <f t="shared" si="115"/>
        <v>a2058</v>
      </c>
      <c r="E2067" s="48"/>
      <c r="F2067" s="2"/>
      <c r="G2067" s="2"/>
      <c r="H2067" s="108" t="str">
        <f t="shared" si="116"/>
        <v>c2058</v>
      </c>
      <c r="I2067" s="48"/>
      <c r="J2067" s="2"/>
      <c r="K2067" s="108" t="str">
        <f t="shared" si="114"/>
        <v>r2058</v>
      </c>
      <c r="L2067" s="48"/>
      <c r="M2067" s="2"/>
      <c r="N2067" s="108" t="str">
        <f t="shared" si="117"/>
        <v>p2058</v>
      </c>
      <c r="O2067" s="48"/>
      <c r="P2067" s="97"/>
      <c r="Q2067" s="97"/>
      <c r="R2067" s="97"/>
    </row>
    <row r="2068" spans="1:18" ht="14">
      <c r="A2068" s="37"/>
      <c r="B2068" s="37"/>
      <c r="C2068" s="2"/>
      <c r="D2068" s="108" t="str">
        <f t="shared" si="115"/>
        <v>a2059</v>
      </c>
      <c r="E2068" s="48"/>
      <c r="F2068" s="2"/>
      <c r="G2068" s="2"/>
      <c r="H2068" s="108" t="str">
        <f t="shared" si="116"/>
        <v>c2059</v>
      </c>
      <c r="I2068" s="48"/>
      <c r="J2068" s="2"/>
      <c r="K2068" s="108" t="str">
        <f t="shared" si="114"/>
        <v>r2059</v>
      </c>
      <c r="L2068" s="48"/>
      <c r="M2068" s="2"/>
      <c r="N2068" s="108" t="str">
        <f t="shared" si="117"/>
        <v>p2059</v>
      </c>
      <c r="O2068" s="48"/>
      <c r="P2068" s="97"/>
      <c r="Q2068" s="97"/>
      <c r="R2068" s="97"/>
    </row>
    <row r="2069" spans="1:18" ht="14">
      <c r="A2069" s="37"/>
      <c r="B2069" s="37"/>
      <c r="C2069" s="2"/>
      <c r="D2069" s="108" t="str">
        <f t="shared" si="115"/>
        <v>a2060</v>
      </c>
      <c r="E2069" s="48"/>
      <c r="F2069" s="2"/>
      <c r="G2069" s="2"/>
      <c r="H2069" s="108" t="str">
        <f t="shared" si="116"/>
        <v>c2060</v>
      </c>
      <c r="I2069" s="48"/>
      <c r="J2069" s="2"/>
      <c r="K2069" s="108" t="str">
        <f t="shared" si="114"/>
        <v>r2060</v>
      </c>
      <c r="L2069" s="48"/>
      <c r="M2069" s="2"/>
      <c r="N2069" s="108" t="str">
        <f t="shared" si="117"/>
        <v>p2060</v>
      </c>
      <c r="O2069" s="48"/>
      <c r="P2069" s="97"/>
      <c r="Q2069" s="97"/>
      <c r="R2069" s="97"/>
    </row>
    <row r="2070" spans="1:18" ht="14">
      <c r="A2070" s="37"/>
      <c r="B2070" s="37"/>
      <c r="C2070" s="2"/>
      <c r="D2070" s="108" t="str">
        <f t="shared" si="115"/>
        <v>a2061</v>
      </c>
      <c r="E2070" s="48"/>
      <c r="F2070" s="2"/>
      <c r="G2070" s="2"/>
      <c r="H2070" s="108" t="str">
        <f t="shared" si="116"/>
        <v>c2061</v>
      </c>
      <c r="I2070" s="48"/>
      <c r="J2070" s="2"/>
      <c r="K2070" s="108" t="str">
        <f t="shared" si="114"/>
        <v>r2061</v>
      </c>
      <c r="L2070" s="48"/>
      <c r="M2070" s="2"/>
      <c r="N2070" s="108" t="str">
        <f t="shared" si="117"/>
        <v>p2061</v>
      </c>
      <c r="O2070" s="48"/>
      <c r="P2070" s="97"/>
      <c r="Q2070" s="97"/>
      <c r="R2070" s="97"/>
    </row>
    <row r="2071" spans="1:18" ht="14">
      <c r="A2071" s="37"/>
      <c r="B2071" s="37"/>
      <c r="C2071" s="2"/>
      <c r="D2071" s="108" t="str">
        <f t="shared" si="115"/>
        <v>a2062</v>
      </c>
      <c r="E2071" s="48"/>
      <c r="F2071" s="2"/>
      <c r="G2071" s="2"/>
      <c r="H2071" s="108" t="str">
        <f t="shared" si="116"/>
        <v>c2062</v>
      </c>
      <c r="I2071" s="48"/>
      <c r="J2071" s="2"/>
      <c r="K2071" s="108" t="str">
        <f t="shared" si="114"/>
        <v>r2062</v>
      </c>
      <c r="L2071" s="48"/>
      <c r="M2071" s="2"/>
      <c r="N2071" s="108" t="str">
        <f t="shared" si="117"/>
        <v>p2062</v>
      </c>
      <c r="O2071" s="48"/>
      <c r="P2071" s="97"/>
      <c r="Q2071" s="97"/>
      <c r="R2071" s="97"/>
    </row>
    <row r="2072" spans="1:18" ht="14">
      <c r="A2072" s="37"/>
      <c r="B2072" s="37"/>
      <c r="C2072" s="2"/>
      <c r="D2072" s="108" t="str">
        <f t="shared" si="115"/>
        <v>a2063</v>
      </c>
      <c r="E2072" s="48"/>
      <c r="F2072" s="2"/>
      <c r="G2072" s="2"/>
      <c r="H2072" s="108" t="str">
        <f t="shared" si="116"/>
        <v>c2063</v>
      </c>
      <c r="I2072" s="48"/>
      <c r="J2072" s="2"/>
      <c r="K2072" s="108" t="str">
        <f t="shared" si="114"/>
        <v>r2063</v>
      </c>
      <c r="L2072" s="48"/>
      <c r="M2072" s="2"/>
      <c r="N2072" s="108" t="str">
        <f t="shared" si="117"/>
        <v>p2063</v>
      </c>
      <c r="O2072" s="48"/>
      <c r="P2072" s="97"/>
      <c r="Q2072" s="97"/>
      <c r="R2072" s="97"/>
    </row>
    <row r="2073" spans="1:18" ht="14">
      <c r="A2073" s="37"/>
      <c r="B2073" s="37"/>
      <c r="C2073" s="2"/>
      <c r="D2073" s="108" t="str">
        <f t="shared" si="115"/>
        <v>a2064</v>
      </c>
      <c r="E2073" s="48"/>
      <c r="F2073" s="2"/>
      <c r="G2073" s="2"/>
      <c r="H2073" s="108" t="str">
        <f t="shared" si="116"/>
        <v>c2064</v>
      </c>
      <c r="I2073" s="48"/>
      <c r="J2073" s="2"/>
      <c r="K2073" s="108" t="str">
        <f t="shared" si="114"/>
        <v>r2064</v>
      </c>
      <c r="L2073" s="48"/>
      <c r="M2073" s="2"/>
      <c r="N2073" s="108" t="str">
        <f t="shared" si="117"/>
        <v>p2064</v>
      </c>
      <c r="O2073" s="48"/>
      <c r="P2073" s="97"/>
      <c r="Q2073" s="97"/>
      <c r="R2073" s="97"/>
    </row>
    <row r="2074" spans="1:18" ht="14">
      <c r="A2074" s="37"/>
      <c r="B2074" s="37"/>
      <c r="C2074" s="2"/>
      <c r="D2074" s="108" t="str">
        <f t="shared" si="115"/>
        <v>a2065</v>
      </c>
      <c r="E2074" s="48"/>
      <c r="F2074" s="2"/>
      <c r="G2074" s="2"/>
      <c r="H2074" s="108" t="str">
        <f t="shared" si="116"/>
        <v>c2065</v>
      </c>
      <c r="I2074" s="48"/>
      <c r="J2074" s="2"/>
      <c r="K2074" s="108" t="str">
        <f t="shared" si="114"/>
        <v>r2065</v>
      </c>
      <c r="L2074" s="48"/>
      <c r="M2074" s="2"/>
      <c r="N2074" s="108" t="str">
        <f t="shared" si="117"/>
        <v>p2065</v>
      </c>
      <c r="O2074" s="48"/>
      <c r="P2074" s="97"/>
      <c r="Q2074" s="97"/>
      <c r="R2074" s="97"/>
    </row>
    <row r="2075" spans="1:18" ht="14">
      <c r="A2075" s="37"/>
      <c r="B2075" s="37"/>
      <c r="C2075" s="2"/>
      <c r="D2075" s="108" t="str">
        <f t="shared" si="115"/>
        <v>a2066</v>
      </c>
      <c r="E2075" s="48"/>
      <c r="F2075" s="2"/>
      <c r="G2075" s="2"/>
      <c r="H2075" s="108" t="str">
        <f t="shared" si="116"/>
        <v>c2066</v>
      </c>
      <c r="I2075" s="48"/>
      <c r="J2075" s="2"/>
      <c r="K2075" s="108" t="str">
        <f t="shared" ref="K2075:K2138" si="118">"r"&amp;ROW()-9</f>
        <v>r2066</v>
      </c>
      <c r="L2075" s="48"/>
      <c r="M2075" s="2"/>
      <c r="N2075" s="108" t="str">
        <f t="shared" si="117"/>
        <v>p2066</v>
      </c>
      <c r="O2075" s="48"/>
      <c r="P2075" s="97"/>
      <c r="Q2075" s="97"/>
      <c r="R2075" s="97"/>
    </row>
    <row r="2076" spans="1:18" ht="14">
      <c r="A2076" s="37"/>
      <c r="B2076" s="37"/>
      <c r="C2076" s="2"/>
      <c r="D2076" s="108" t="str">
        <f t="shared" si="115"/>
        <v>a2067</v>
      </c>
      <c r="E2076" s="48"/>
      <c r="F2076" s="2"/>
      <c r="G2076" s="2"/>
      <c r="H2076" s="108" t="str">
        <f t="shared" si="116"/>
        <v>c2067</v>
      </c>
      <c r="I2076" s="48"/>
      <c r="J2076" s="2"/>
      <c r="K2076" s="108" t="str">
        <f t="shared" si="118"/>
        <v>r2067</v>
      </c>
      <c r="L2076" s="48"/>
      <c r="M2076" s="2"/>
      <c r="N2076" s="108" t="str">
        <f t="shared" si="117"/>
        <v>p2067</v>
      </c>
      <c r="O2076" s="48"/>
      <c r="P2076" s="97"/>
      <c r="Q2076" s="97"/>
      <c r="R2076" s="97"/>
    </row>
    <row r="2077" spans="1:18" ht="14">
      <c r="A2077" s="37"/>
      <c r="B2077" s="37"/>
      <c r="C2077" s="2"/>
      <c r="D2077" s="108" t="str">
        <f t="shared" si="115"/>
        <v>a2068</v>
      </c>
      <c r="E2077" s="48"/>
      <c r="F2077" s="2"/>
      <c r="G2077" s="2"/>
      <c r="H2077" s="108" t="str">
        <f t="shared" si="116"/>
        <v>c2068</v>
      </c>
      <c r="I2077" s="48"/>
      <c r="J2077" s="2"/>
      <c r="K2077" s="108" t="str">
        <f t="shared" si="118"/>
        <v>r2068</v>
      </c>
      <c r="L2077" s="48"/>
      <c r="M2077" s="2"/>
      <c r="N2077" s="108" t="str">
        <f t="shared" si="117"/>
        <v>p2068</v>
      </c>
      <c r="O2077" s="48"/>
      <c r="P2077" s="97"/>
      <c r="Q2077" s="97"/>
      <c r="R2077" s="97"/>
    </row>
    <row r="2078" spans="1:18" ht="14">
      <c r="A2078" s="37"/>
      <c r="B2078" s="37"/>
      <c r="C2078" s="2"/>
      <c r="D2078" s="108" t="str">
        <f t="shared" si="115"/>
        <v>a2069</v>
      </c>
      <c r="E2078" s="48"/>
      <c r="F2078" s="2"/>
      <c r="G2078" s="2"/>
      <c r="H2078" s="108" t="str">
        <f t="shared" si="116"/>
        <v>c2069</v>
      </c>
      <c r="I2078" s="48"/>
      <c r="J2078" s="2"/>
      <c r="K2078" s="108" t="str">
        <f t="shared" si="118"/>
        <v>r2069</v>
      </c>
      <c r="L2078" s="48"/>
      <c r="M2078" s="2"/>
      <c r="N2078" s="108" t="str">
        <f t="shared" si="117"/>
        <v>p2069</v>
      </c>
      <c r="O2078" s="48"/>
      <c r="P2078" s="97"/>
      <c r="Q2078" s="97"/>
      <c r="R2078" s="97"/>
    </row>
    <row r="2079" spans="1:18" ht="14">
      <c r="A2079" s="37"/>
      <c r="B2079" s="37"/>
      <c r="C2079" s="2"/>
      <c r="D2079" s="108" t="str">
        <f t="shared" si="115"/>
        <v>a2070</v>
      </c>
      <c r="E2079" s="48"/>
      <c r="F2079" s="2"/>
      <c r="G2079" s="2"/>
      <c r="H2079" s="108" t="str">
        <f t="shared" si="116"/>
        <v>c2070</v>
      </c>
      <c r="I2079" s="48"/>
      <c r="J2079" s="2"/>
      <c r="K2079" s="108" t="str">
        <f t="shared" si="118"/>
        <v>r2070</v>
      </c>
      <c r="L2079" s="48"/>
      <c r="M2079" s="2"/>
      <c r="N2079" s="108" t="str">
        <f t="shared" si="117"/>
        <v>p2070</v>
      </c>
      <c r="O2079" s="48"/>
      <c r="P2079" s="97"/>
      <c r="Q2079" s="97"/>
      <c r="R2079" s="97"/>
    </row>
    <row r="2080" spans="1:18" ht="14">
      <c r="A2080" s="37"/>
      <c r="B2080" s="37"/>
      <c r="C2080" s="2"/>
      <c r="D2080" s="108" t="str">
        <f t="shared" si="115"/>
        <v>a2071</v>
      </c>
      <c r="E2080" s="48"/>
      <c r="F2080" s="2"/>
      <c r="G2080" s="2"/>
      <c r="H2080" s="108" t="str">
        <f t="shared" si="116"/>
        <v>c2071</v>
      </c>
      <c r="I2080" s="48"/>
      <c r="J2080" s="2"/>
      <c r="K2080" s="108" t="str">
        <f t="shared" si="118"/>
        <v>r2071</v>
      </c>
      <c r="L2080" s="48"/>
      <c r="M2080" s="2"/>
      <c r="N2080" s="108" t="str">
        <f t="shared" si="117"/>
        <v>p2071</v>
      </c>
      <c r="O2080" s="48"/>
      <c r="P2080" s="97"/>
      <c r="Q2080" s="97"/>
      <c r="R2080" s="97"/>
    </row>
    <row r="2081" spans="1:18" ht="14">
      <c r="A2081" s="37"/>
      <c r="B2081" s="37"/>
      <c r="C2081" s="2"/>
      <c r="D2081" s="108" t="str">
        <f t="shared" si="115"/>
        <v>a2072</v>
      </c>
      <c r="E2081" s="48"/>
      <c r="F2081" s="2"/>
      <c r="G2081" s="2"/>
      <c r="H2081" s="108" t="str">
        <f t="shared" si="116"/>
        <v>c2072</v>
      </c>
      <c r="I2081" s="48"/>
      <c r="J2081" s="2"/>
      <c r="K2081" s="108" t="str">
        <f t="shared" si="118"/>
        <v>r2072</v>
      </c>
      <c r="L2081" s="48"/>
      <c r="M2081" s="2"/>
      <c r="N2081" s="108" t="str">
        <f t="shared" si="117"/>
        <v>p2072</v>
      </c>
      <c r="O2081" s="48"/>
      <c r="P2081" s="97"/>
      <c r="Q2081" s="97"/>
      <c r="R2081" s="97"/>
    </row>
    <row r="2082" spans="1:18" ht="14">
      <c r="A2082" s="37"/>
      <c r="B2082" s="37"/>
      <c r="C2082" s="2"/>
      <c r="D2082" s="108" t="str">
        <f t="shared" si="115"/>
        <v>a2073</v>
      </c>
      <c r="E2082" s="48"/>
      <c r="F2082" s="2"/>
      <c r="G2082" s="2"/>
      <c r="H2082" s="108" t="str">
        <f t="shared" si="116"/>
        <v>c2073</v>
      </c>
      <c r="I2082" s="48"/>
      <c r="J2082" s="2"/>
      <c r="K2082" s="108" t="str">
        <f t="shared" si="118"/>
        <v>r2073</v>
      </c>
      <c r="L2082" s="48"/>
      <c r="M2082" s="2"/>
      <c r="N2082" s="108" t="str">
        <f t="shared" si="117"/>
        <v>p2073</v>
      </c>
      <c r="O2082" s="48"/>
      <c r="P2082" s="97"/>
      <c r="Q2082" s="97"/>
      <c r="R2082" s="97"/>
    </row>
    <row r="2083" spans="1:18" ht="14">
      <c r="A2083" s="37"/>
      <c r="B2083" s="37"/>
      <c r="C2083" s="2"/>
      <c r="D2083" s="108" t="str">
        <f t="shared" si="115"/>
        <v>a2074</v>
      </c>
      <c r="E2083" s="48"/>
      <c r="F2083" s="2"/>
      <c r="G2083" s="2"/>
      <c r="H2083" s="108" t="str">
        <f t="shared" si="116"/>
        <v>c2074</v>
      </c>
      <c r="I2083" s="48"/>
      <c r="J2083" s="2"/>
      <c r="K2083" s="108" t="str">
        <f t="shared" si="118"/>
        <v>r2074</v>
      </c>
      <c r="L2083" s="48"/>
      <c r="M2083" s="2"/>
      <c r="N2083" s="108" t="str">
        <f t="shared" si="117"/>
        <v>p2074</v>
      </c>
      <c r="O2083" s="48"/>
      <c r="P2083" s="97"/>
      <c r="Q2083" s="97"/>
      <c r="R2083" s="97"/>
    </row>
    <row r="2084" spans="1:18" ht="14">
      <c r="A2084" s="37"/>
      <c r="B2084" s="37"/>
      <c r="C2084" s="2"/>
      <c r="D2084" s="108" t="str">
        <f t="shared" si="115"/>
        <v>a2075</v>
      </c>
      <c r="E2084" s="48"/>
      <c r="F2084" s="2"/>
      <c r="G2084" s="2"/>
      <c r="H2084" s="108" t="str">
        <f t="shared" si="116"/>
        <v>c2075</v>
      </c>
      <c r="I2084" s="48"/>
      <c r="J2084" s="2"/>
      <c r="K2084" s="108" t="str">
        <f t="shared" si="118"/>
        <v>r2075</v>
      </c>
      <c r="L2084" s="48"/>
      <c r="M2084" s="2"/>
      <c r="N2084" s="108" t="str">
        <f t="shared" si="117"/>
        <v>p2075</v>
      </c>
      <c r="O2084" s="48"/>
      <c r="P2084" s="97"/>
      <c r="Q2084" s="97"/>
      <c r="R2084" s="97"/>
    </row>
    <row r="2085" spans="1:18" ht="14">
      <c r="A2085" s="37"/>
      <c r="B2085" s="37"/>
      <c r="C2085" s="2"/>
      <c r="D2085" s="108" t="str">
        <f t="shared" si="115"/>
        <v>a2076</v>
      </c>
      <c r="E2085" s="48"/>
      <c r="F2085" s="2"/>
      <c r="G2085" s="2"/>
      <c r="H2085" s="108" t="str">
        <f t="shared" si="116"/>
        <v>c2076</v>
      </c>
      <c r="I2085" s="48"/>
      <c r="J2085" s="2"/>
      <c r="K2085" s="108" t="str">
        <f t="shared" si="118"/>
        <v>r2076</v>
      </c>
      <c r="L2085" s="48"/>
      <c r="M2085" s="2"/>
      <c r="N2085" s="108" t="str">
        <f t="shared" si="117"/>
        <v>p2076</v>
      </c>
      <c r="O2085" s="48"/>
      <c r="P2085" s="97"/>
      <c r="Q2085" s="97"/>
      <c r="R2085" s="97"/>
    </row>
    <row r="2086" spans="1:18" ht="14">
      <c r="A2086" s="37"/>
      <c r="B2086" s="37"/>
      <c r="C2086" s="2"/>
      <c r="D2086" s="108" t="str">
        <f t="shared" si="115"/>
        <v>a2077</v>
      </c>
      <c r="E2086" s="48"/>
      <c r="F2086" s="2"/>
      <c r="G2086" s="2"/>
      <c r="H2086" s="108" t="str">
        <f t="shared" si="116"/>
        <v>c2077</v>
      </c>
      <c r="I2086" s="48"/>
      <c r="J2086" s="2"/>
      <c r="K2086" s="108" t="str">
        <f t="shared" si="118"/>
        <v>r2077</v>
      </c>
      <c r="L2086" s="48"/>
      <c r="M2086" s="2"/>
      <c r="N2086" s="108" t="str">
        <f t="shared" si="117"/>
        <v>p2077</v>
      </c>
      <c r="O2086" s="48"/>
      <c r="P2086" s="97"/>
      <c r="Q2086" s="97"/>
      <c r="R2086" s="97"/>
    </row>
    <row r="2087" spans="1:18" ht="14">
      <c r="A2087" s="37"/>
      <c r="B2087" s="37"/>
      <c r="C2087" s="2"/>
      <c r="D2087" s="108" t="str">
        <f t="shared" si="115"/>
        <v>a2078</v>
      </c>
      <c r="E2087" s="48"/>
      <c r="F2087" s="2"/>
      <c r="G2087" s="2"/>
      <c r="H2087" s="108" t="str">
        <f t="shared" si="116"/>
        <v>c2078</v>
      </c>
      <c r="I2087" s="48"/>
      <c r="J2087" s="2"/>
      <c r="K2087" s="108" t="str">
        <f t="shared" si="118"/>
        <v>r2078</v>
      </c>
      <c r="L2087" s="48"/>
      <c r="M2087" s="2"/>
      <c r="N2087" s="108" t="str">
        <f t="shared" si="117"/>
        <v>p2078</v>
      </c>
      <c r="O2087" s="48"/>
      <c r="P2087" s="97"/>
      <c r="Q2087" s="97"/>
      <c r="R2087" s="97"/>
    </row>
    <row r="2088" spans="1:18" ht="14">
      <c r="A2088" s="37"/>
      <c r="B2088" s="37"/>
      <c r="C2088" s="2"/>
      <c r="D2088" s="108" t="str">
        <f t="shared" si="115"/>
        <v>a2079</v>
      </c>
      <c r="E2088" s="48"/>
      <c r="F2088" s="2"/>
      <c r="G2088" s="2"/>
      <c r="H2088" s="108" t="str">
        <f t="shared" si="116"/>
        <v>c2079</v>
      </c>
      <c r="I2088" s="48"/>
      <c r="J2088" s="2"/>
      <c r="K2088" s="108" t="str">
        <f t="shared" si="118"/>
        <v>r2079</v>
      </c>
      <c r="L2088" s="48"/>
      <c r="M2088" s="2"/>
      <c r="N2088" s="108" t="str">
        <f t="shared" si="117"/>
        <v>p2079</v>
      </c>
      <c r="O2088" s="48"/>
      <c r="P2088" s="97"/>
      <c r="Q2088" s="97"/>
      <c r="R2088" s="97"/>
    </row>
    <row r="2089" spans="1:18" ht="14">
      <c r="A2089" s="37"/>
      <c r="B2089" s="37"/>
      <c r="C2089" s="2"/>
      <c r="D2089" s="108" t="str">
        <f t="shared" si="115"/>
        <v>a2080</v>
      </c>
      <c r="E2089" s="48"/>
      <c r="F2089" s="2"/>
      <c r="G2089" s="2"/>
      <c r="H2089" s="108" t="str">
        <f t="shared" si="116"/>
        <v>c2080</v>
      </c>
      <c r="I2089" s="48"/>
      <c r="J2089" s="2"/>
      <c r="K2089" s="108" t="str">
        <f t="shared" si="118"/>
        <v>r2080</v>
      </c>
      <c r="L2089" s="48"/>
      <c r="M2089" s="2"/>
      <c r="N2089" s="108" t="str">
        <f t="shared" si="117"/>
        <v>p2080</v>
      </c>
      <c r="O2089" s="48"/>
      <c r="P2089" s="97"/>
      <c r="Q2089" s="97"/>
      <c r="R2089" s="97"/>
    </row>
    <row r="2090" spans="1:18" ht="14">
      <c r="A2090" s="37"/>
      <c r="B2090" s="37"/>
      <c r="C2090" s="2"/>
      <c r="D2090" s="108" t="str">
        <f t="shared" si="115"/>
        <v>a2081</v>
      </c>
      <c r="E2090" s="48"/>
      <c r="F2090" s="2"/>
      <c r="G2090" s="2"/>
      <c r="H2090" s="108" t="str">
        <f t="shared" si="116"/>
        <v>c2081</v>
      </c>
      <c r="I2090" s="48"/>
      <c r="J2090" s="2"/>
      <c r="K2090" s="108" t="str">
        <f t="shared" si="118"/>
        <v>r2081</v>
      </c>
      <c r="L2090" s="48"/>
      <c r="M2090" s="2"/>
      <c r="N2090" s="108" t="str">
        <f t="shared" si="117"/>
        <v>p2081</v>
      </c>
      <c r="O2090" s="48"/>
      <c r="P2090" s="97"/>
      <c r="Q2090" s="97"/>
      <c r="R2090" s="97"/>
    </row>
    <row r="2091" spans="1:18" ht="14">
      <c r="A2091" s="37"/>
      <c r="B2091" s="37"/>
      <c r="C2091" s="2"/>
      <c r="D2091" s="108" t="str">
        <f t="shared" si="115"/>
        <v>a2082</v>
      </c>
      <c r="E2091" s="48"/>
      <c r="F2091" s="2"/>
      <c r="G2091" s="2"/>
      <c r="H2091" s="108" t="str">
        <f t="shared" si="116"/>
        <v>c2082</v>
      </c>
      <c r="I2091" s="48"/>
      <c r="J2091" s="2"/>
      <c r="K2091" s="108" t="str">
        <f t="shared" si="118"/>
        <v>r2082</v>
      </c>
      <c r="L2091" s="48"/>
      <c r="M2091" s="2"/>
      <c r="N2091" s="108" t="str">
        <f t="shared" si="117"/>
        <v>p2082</v>
      </c>
      <c r="O2091" s="48"/>
      <c r="P2091" s="97"/>
      <c r="Q2091" s="97"/>
      <c r="R2091" s="97"/>
    </row>
    <row r="2092" spans="1:18" ht="14">
      <c r="A2092" s="37"/>
      <c r="B2092" s="37"/>
      <c r="C2092" s="2"/>
      <c r="D2092" s="108" t="str">
        <f t="shared" si="115"/>
        <v>a2083</v>
      </c>
      <c r="E2092" s="48"/>
      <c r="F2092" s="2"/>
      <c r="G2092" s="2"/>
      <c r="H2092" s="108" t="str">
        <f t="shared" si="116"/>
        <v>c2083</v>
      </c>
      <c r="I2092" s="48"/>
      <c r="J2092" s="2"/>
      <c r="K2092" s="108" t="str">
        <f t="shared" si="118"/>
        <v>r2083</v>
      </c>
      <c r="L2092" s="48"/>
      <c r="M2092" s="2"/>
      <c r="N2092" s="108" t="str">
        <f t="shared" si="117"/>
        <v>p2083</v>
      </c>
      <c r="O2092" s="48"/>
      <c r="P2092" s="97"/>
      <c r="Q2092" s="97"/>
      <c r="R2092" s="97"/>
    </row>
    <row r="2093" spans="1:18" ht="14">
      <c r="A2093" s="37"/>
      <c r="B2093" s="37"/>
      <c r="C2093" s="2"/>
      <c r="D2093" s="108" t="str">
        <f t="shared" si="115"/>
        <v>a2084</v>
      </c>
      <c r="E2093" s="48"/>
      <c r="F2093" s="2"/>
      <c r="G2093" s="2"/>
      <c r="H2093" s="108" t="str">
        <f t="shared" si="116"/>
        <v>c2084</v>
      </c>
      <c r="I2093" s="48"/>
      <c r="J2093" s="2"/>
      <c r="K2093" s="108" t="str">
        <f t="shared" si="118"/>
        <v>r2084</v>
      </c>
      <c r="L2093" s="48"/>
      <c r="M2093" s="2"/>
      <c r="N2093" s="108" t="str">
        <f t="shared" si="117"/>
        <v>p2084</v>
      </c>
      <c r="O2093" s="48"/>
      <c r="P2093" s="97"/>
      <c r="Q2093" s="97"/>
      <c r="R2093" s="97"/>
    </row>
    <row r="2094" spans="1:18" ht="14">
      <c r="A2094" s="37"/>
      <c r="B2094" s="37"/>
      <c r="C2094" s="2"/>
      <c r="D2094" s="108" t="str">
        <f t="shared" si="115"/>
        <v>a2085</v>
      </c>
      <c r="E2094" s="48"/>
      <c r="F2094" s="2"/>
      <c r="G2094" s="2"/>
      <c r="H2094" s="108" t="str">
        <f t="shared" si="116"/>
        <v>c2085</v>
      </c>
      <c r="I2094" s="48"/>
      <c r="J2094" s="2"/>
      <c r="K2094" s="108" t="str">
        <f t="shared" si="118"/>
        <v>r2085</v>
      </c>
      <c r="L2094" s="48"/>
      <c r="M2094" s="2"/>
      <c r="N2094" s="108" t="str">
        <f t="shared" si="117"/>
        <v>p2085</v>
      </c>
      <c r="O2094" s="48"/>
      <c r="P2094" s="97"/>
      <c r="Q2094" s="97"/>
      <c r="R2094" s="97"/>
    </row>
    <row r="2095" spans="1:18" ht="14">
      <c r="A2095" s="37"/>
      <c r="B2095" s="37"/>
      <c r="C2095" s="2"/>
      <c r="D2095" s="108" t="str">
        <f t="shared" si="115"/>
        <v>a2086</v>
      </c>
      <c r="E2095" s="48"/>
      <c r="F2095" s="2"/>
      <c r="G2095" s="2"/>
      <c r="H2095" s="108" t="str">
        <f t="shared" si="116"/>
        <v>c2086</v>
      </c>
      <c r="I2095" s="48"/>
      <c r="J2095" s="2"/>
      <c r="K2095" s="108" t="str">
        <f t="shared" si="118"/>
        <v>r2086</v>
      </c>
      <c r="L2095" s="48"/>
      <c r="M2095" s="2"/>
      <c r="N2095" s="108" t="str">
        <f t="shared" si="117"/>
        <v>p2086</v>
      </c>
      <c r="O2095" s="48"/>
      <c r="P2095" s="97"/>
      <c r="Q2095" s="97"/>
      <c r="R2095" s="97"/>
    </row>
    <row r="2096" spans="1:18" ht="14">
      <c r="A2096" s="37"/>
      <c r="B2096" s="37"/>
      <c r="C2096" s="2"/>
      <c r="D2096" s="108" t="str">
        <f t="shared" si="115"/>
        <v>a2087</v>
      </c>
      <c r="E2096" s="48"/>
      <c r="F2096" s="2"/>
      <c r="G2096" s="2"/>
      <c r="H2096" s="108" t="str">
        <f t="shared" si="116"/>
        <v>c2087</v>
      </c>
      <c r="I2096" s="48"/>
      <c r="J2096" s="2"/>
      <c r="K2096" s="108" t="str">
        <f t="shared" si="118"/>
        <v>r2087</v>
      </c>
      <c r="L2096" s="48"/>
      <c r="M2096" s="2"/>
      <c r="N2096" s="108" t="str">
        <f t="shared" si="117"/>
        <v>p2087</v>
      </c>
      <c r="O2096" s="48"/>
      <c r="P2096" s="97"/>
      <c r="Q2096" s="97"/>
      <c r="R2096" s="97"/>
    </row>
    <row r="2097" spans="1:18" ht="14">
      <c r="A2097" s="37"/>
      <c r="B2097" s="37"/>
      <c r="C2097" s="2"/>
      <c r="D2097" s="108" t="str">
        <f t="shared" si="115"/>
        <v>a2088</v>
      </c>
      <c r="E2097" s="48"/>
      <c r="F2097" s="2"/>
      <c r="G2097" s="2"/>
      <c r="H2097" s="108" t="str">
        <f t="shared" si="116"/>
        <v>c2088</v>
      </c>
      <c r="I2097" s="48"/>
      <c r="J2097" s="2"/>
      <c r="K2097" s="108" t="str">
        <f t="shared" si="118"/>
        <v>r2088</v>
      </c>
      <c r="L2097" s="48"/>
      <c r="M2097" s="2"/>
      <c r="N2097" s="108" t="str">
        <f t="shared" si="117"/>
        <v>p2088</v>
      </c>
      <c r="O2097" s="48"/>
      <c r="P2097" s="97"/>
      <c r="Q2097" s="97"/>
      <c r="R2097" s="97"/>
    </row>
    <row r="2098" spans="1:18" ht="14">
      <c r="A2098" s="37"/>
      <c r="B2098" s="37"/>
      <c r="C2098" s="2"/>
      <c r="D2098" s="108" t="str">
        <f t="shared" si="115"/>
        <v>a2089</v>
      </c>
      <c r="E2098" s="48"/>
      <c r="F2098" s="2"/>
      <c r="G2098" s="2"/>
      <c r="H2098" s="108" t="str">
        <f t="shared" si="116"/>
        <v>c2089</v>
      </c>
      <c r="I2098" s="48"/>
      <c r="J2098" s="2"/>
      <c r="K2098" s="108" t="str">
        <f t="shared" si="118"/>
        <v>r2089</v>
      </c>
      <c r="L2098" s="48"/>
      <c r="M2098" s="2"/>
      <c r="N2098" s="108" t="str">
        <f t="shared" si="117"/>
        <v>p2089</v>
      </c>
      <c r="O2098" s="48"/>
      <c r="P2098" s="97"/>
      <c r="Q2098" s="97"/>
      <c r="R2098" s="97"/>
    </row>
    <row r="2099" spans="1:18" ht="14">
      <c r="A2099" s="37"/>
      <c r="B2099" s="37"/>
      <c r="C2099" s="2"/>
      <c r="D2099" s="108" t="str">
        <f t="shared" si="115"/>
        <v>a2090</v>
      </c>
      <c r="E2099" s="48"/>
      <c r="F2099" s="2"/>
      <c r="G2099" s="2"/>
      <c r="H2099" s="108" t="str">
        <f t="shared" si="116"/>
        <v>c2090</v>
      </c>
      <c r="I2099" s="48"/>
      <c r="J2099" s="2"/>
      <c r="K2099" s="108" t="str">
        <f t="shared" si="118"/>
        <v>r2090</v>
      </c>
      <c r="L2099" s="48"/>
      <c r="M2099" s="2"/>
      <c r="N2099" s="108" t="str">
        <f t="shared" si="117"/>
        <v>p2090</v>
      </c>
      <c r="O2099" s="48"/>
      <c r="P2099" s="97"/>
      <c r="Q2099" s="97"/>
      <c r="R2099" s="97"/>
    </row>
    <row r="2100" spans="1:18" ht="14">
      <c r="A2100" s="37"/>
      <c r="B2100" s="37"/>
      <c r="C2100" s="2"/>
      <c r="D2100" s="108" t="str">
        <f t="shared" si="115"/>
        <v>a2091</v>
      </c>
      <c r="E2100" s="48"/>
      <c r="F2100" s="2"/>
      <c r="G2100" s="2"/>
      <c r="H2100" s="108" t="str">
        <f t="shared" si="116"/>
        <v>c2091</v>
      </c>
      <c r="I2100" s="48"/>
      <c r="J2100" s="2"/>
      <c r="K2100" s="108" t="str">
        <f t="shared" si="118"/>
        <v>r2091</v>
      </c>
      <c r="L2100" s="48"/>
      <c r="M2100" s="2"/>
      <c r="N2100" s="108" t="str">
        <f t="shared" si="117"/>
        <v>p2091</v>
      </c>
      <c r="O2100" s="48"/>
      <c r="P2100" s="97"/>
      <c r="Q2100" s="97"/>
      <c r="R2100" s="97"/>
    </row>
    <row r="2101" spans="1:18" ht="14">
      <c r="A2101" s="37"/>
      <c r="B2101" s="37"/>
      <c r="C2101" s="2"/>
      <c r="D2101" s="108" t="str">
        <f t="shared" si="115"/>
        <v>a2092</v>
      </c>
      <c r="E2101" s="48"/>
      <c r="F2101" s="2"/>
      <c r="G2101" s="2"/>
      <c r="H2101" s="108" t="str">
        <f t="shared" si="116"/>
        <v>c2092</v>
      </c>
      <c r="I2101" s="48"/>
      <c r="J2101" s="2"/>
      <c r="K2101" s="108" t="str">
        <f t="shared" si="118"/>
        <v>r2092</v>
      </c>
      <c r="L2101" s="48"/>
      <c r="M2101" s="2"/>
      <c r="N2101" s="108" t="str">
        <f t="shared" si="117"/>
        <v>p2092</v>
      </c>
      <c r="O2101" s="48"/>
      <c r="P2101" s="97"/>
      <c r="Q2101" s="97"/>
      <c r="R2101" s="97"/>
    </row>
    <row r="2102" spans="1:18" ht="14">
      <c r="A2102" s="37"/>
      <c r="B2102" s="37"/>
      <c r="C2102" s="2"/>
      <c r="D2102" s="108" t="str">
        <f t="shared" si="115"/>
        <v>a2093</v>
      </c>
      <c r="E2102" s="48"/>
      <c r="F2102" s="2"/>
      <c r="G2102" s="2"/>
      <c r="H2102" s="108" t="str">
        <f t="shared" si="116"/>
        <v>c2093</v>
      </c>
      <c r="I2102" s="48"/>
      <c r="J2102" s="2"/>
      <c r="K2102" s="108" t="str">
        <f t="shared" si="118"/>
        <v>r2093</v>
      </c>
      <c r="L2102" s="48"/>
      <c r="M2102" s="2"/>
      <c r="N2102" s="108" t="str">
        <f t="shared" si="117"/>
        <v>p2093</v>
      </c>
      <c r="O2102" s="48"/>
      <c r="P2102" s="97"/>
      <c r="Q2102" s="97"/>
      <c r="R2102" s="97"/>
    </row>
    <row r="2103" spans="1:18" ht="14">
      <c r="A2103" s="37"/>
      <c r="B2103" s="37"/>
      <c r="C2103" s="2"/>
      <c r="D2103" s="108" t="str">
        <f t="shared" si="115"/>
        <v>a2094</v>
      </c>
      <c r="E2103" s="48"/>
      <c r="F2103" s="2"/>
      <c r="G2103" s="2"/>
      <c r="H2103" s="108" t="str">
        <f t="shared" si="116"/>
        <v>c2094</v>
      </c>
      <c r="I2103" s="48"/>
      <c r="J2103" s="2"/>
      <c r="K2103" s="108" t="str">
        <f t="shared" si="118"/>
        <v>r2094</v>
      </c>
      <c r="L2103" s="48"/>
      <c r="M2103" s="2"/>
      <c r="N2103" s="108" t="str">
        <f t="shared" si="117"/>
        <v>p2094</v>
      </c>
      <c r="O2103" s="48"/>
      <c r="P2103" s="97"/>
      <c r="Q2103" s="97"/>
      <c r="R2103" s="97"/>
    </row>
    <row r="2104" spans="1:18" ht="14">
      <c r="A2104" s="37"/>
      <c r="B2104" s="37"/>
      <c r="C2104" s="2"/>
      <c r="D2104" s="108" t="str">
        <f t="shared" si="115"/>
        <v>a2095</v>
      </c>
      <c r="E2104" s="48"/>
      <c r="F2104" s="2"/>
      <c r="G2104" s="2"/>
      <c r="H2104" s="108" t="str">
        <f t="shared" si="116"/>
        <v>c2095</v>
      </c>
      <c r="I2104" s="48"/>
      <c r="J2104" s="2"/>
      <c r="K2104" s="108" t="str">
        <f t="shared" si="118"/>
        <v>r2095</v>
      </c>
      <c r="L2104" s="48"/>
      <c r="M2104" s="2"/>
      <c r="N2104" s="108" t="str">
        <f t="shared" si="117"/>
        <v>p2095</v>
      </c>
      <c r="O2104" s="48"/>
      <c r="P2104" s="97"/>
      <c r="Q2104" s="97"/>
      <c r="R2104" s="97"/>
    </row>
    <row r="2105" spans="1:18" ht="14">
      <c r="A2105" s="37"/>
      <c r="B2105" s="37"/>
      <c r="C2105" s="2"/>
      <c r="D2105" s="108" t="str">
        <f t="shared" si="115"/>
        <v>a2096</v>
      </c>
      <c r="E2105" s="48"/>
      <c r="F2105" s="2"/>
      <c r="G2105" s="2"/>
      <c r="H2105" s="108" t="str">
        <f t="shared" si="116"/>
        <v>c2096</v>
      </c>
      <c r="I2105" s="48"/>
      <c r="J2105" s="2"/>
      <c r="K2105" s="108" t="str">
        <f t="shared" si="118"/>
        <v>r2096</v>
      </c>
      <c r="L2105" s="48"/>
      <c r="M2105" s="2"/>
      <c r="N2105" s="108" t="str">
        <f t="shared" si="117"/>
        <v>p2096</v>
      </c>
      <c r="O2105" s="48"/>
      <c r="P2105" s="97"/>
      <c r="Q2105" s="97"/>
      <c r="R2105" s="97"/>
    </row>
    <row r="2106" spans="1:18" ht="14">
      <c r="A2106" s="37"/>
      <c r="B2106" s="37"/>
      <c r="C2106" s="2"/>
      <c r="D2106" s="108" t="str">
        <f t="shared" si="115"/>
        <v>a2097</v>
      </c>
      <c r="E2106" s="48"/>
      <c r="F2106" s="2"/>
      <c r="G2106" s="2"/>
      <c r="H2106" s="108" t="str">
        <f t="shared" si="116"/>
        <v>c2097</v>
      </c>
      <c r="I2106" s="48"/>
      <c r="J2106" s="2"/>
      <c r="K2106" s="108" t="str">
        <f t="shared" si="118"/>
        <v>r2097</v>
      </c>
      <c r="L2106" s="48"/>
      <c r="M2106" s="2"/>
      <c r="N2106" s="108" t="str">
        <f t="shared" si="117"/>
        <v>p2097</v>
      </c>
      <c r="O2106" s="48"/>
      <c r="P2106" s="97"/>
      <c r="Q2106" s="97"/>
      <c r="R2106" s="97"/>
    </row>
    <row r="2107" spans="1:18" ht="14">
      <c r="A2107" s="37"/>
      <c r="B2107" s="37"/>
      <c r="C2107" s="2"/>
      <c r="D2107" s="108" t="str">
        <f t="shared" si="115"/>
        <v>a2098</v>
      </c>
      <c r="E2107" s="48"/>
      <c r="F2107" s="2"/>
      <c r="G2107" s="2"/>
      <c r="H2107" s="108" t="str">
        <f t="shared" si="116"/>
        <v>c2098</v>
      </c>
      <c r="I2107" s="48"/>
      <c r="J2107" s="2"/>
      <c r="K2107" s="108" t="str">
        <f t="shared" si="118"/>
        <v>r2098</v>
      </c>
      <c r="L2107" s="48"/>
      <c r="M2107" s="2"/>
      <c r="N2107" s="108" t="str">
        <f t="shared" si="117"/>
        <v>p2098</v>
      </c>
      <c r="O2107" s="48"/>
      <c r="P2107" s="97"/>
      <c r="Q2107" s="97"/>
      <c r="R2107" s="97"/>
    </row>
    <row r="2108" spans="1:18" ht="14">
      <c r="A2108" s="37"/>
      <c r="B2108" s="37"/>
      <c r="C2108" s="2"/>
      <c r="D2108" s="108" t="str">
        <f t="shared" si="115"/>
        <v>a2099</v>
      </c>
      <c r="E2108" s="48"/>
      <c r="F2108" s="2"/>
      <c r="G2108" s="2"/>
      <c r="H2108" s="108" t="str">
        <f t="shared" si="116"/>
        <v>c2099</v>
      </c>
      <c r="I2108" s="48"/>
      <c r="J2108" s="2"/>
      <c r="K2108" s="108" t="str">
        <f t="shared" si="118"/>
        <v>r2099</v>
      </c>
      <c r="L2108" s="48"/>
      <c r="M2108" s="2"/>
      <c r="N2108" s="108" t="str">
        <f t="shared" si="117"/>
        <v>p2099</v>
      </c>
      <c r="O2108" s="48"/>
      <c r="P2108" s="97"/>
      <c r="Q2108" s="97"/>
      <c r="R2108" s="97"/>
    </row>
    <row r="2109" spans="1:18" ht="14">
      <c r="A2109" s="37"/>
      <c r="B2109" s="37"/>
      <c r="C2109" s="2"/>
      <c r="D2109" s="108" t="str">
        <f t="shared" si="115"/>
        <v>a2100</v>
      </c>
      <c r="E2109" s="48"/>
      <c r="F2109" s="2"/>
      <c r="G2109" s="2"/>
      <c r="H2109" s="108" t="str">
        <f t="shared" si="116"/>
        <v>c2100</v>
      </c>
      <c r="I2109" s="48"/>
      <c r="J2109" s="2"/>
      <c r="K2109" s="108" t="str">
        <f t="shared" si="118"/>
        <v>r2100</v>
      </c>
      <c r="L2109" s="48"/>
      <c r="M2109" s="2"/>
      <c r="N2109" s="108" t="str">
        <f t="shared" si="117"/>
        <v>p2100</v>
      </c>
      <c r="O2109" s="48"/>
      <c r="P2109" s="97"/>
      <c r="Q2109" s="97"/>
      <c r="R2109" s="97"/>
    </row>
    <row r="2110" spans="1:18" ht="14">
      <c r="A2110" s="37"/>
      <c r="B2110" s="37"/>
      <c r="C2110" s="2"/>
      <c r="D2110" s="108" t="str">
        <f t="shared" si="115"/>
        <v>a2101</v>
      </c>
      <c r="E2110" s="48"/>
      <c r="F2110" s="2"/>
      <c r="G2110" s="2"/>
      <c r="H2110" s="108" t="str">
        <f t="shared" si="116"/>
        <v>c2101</v>
      </c>
      <c r="I2110" s="48"/>
      <c r="J2110" s="2"/>
      <c r="K2110" s="108" t="str">
        <f t="shared" si="118"/>
        <v>r2101</v>
      </c>
      <c r="L2110" s="48"/>
      <c r="M2110" s="2"/>
      <c r="N2110" s="108" t="str">
        <f t="shared" si="117"/>
        <v>p2101</v>
      </c>
      <c r="O2110" s="48"/>
      <c r="P2110" s="97"/>
      <c r="Q2110" s="97"/>
      <c r="R2110" s="97"/>
    </row>
    <row r="2111" spans="1:18" ht="14">
      <c r="A2111" s="37"/>
      <c r="B2111" s="37"/>
      <c r="C2111" s="2"/>
      <c r="D2111" s="108" t="str">
        <f t="shared" si="115"/>
        <v>a2102</v>
      </c>
      <c r="E2111" s="48"/>
      <c r="F2111" s="2"/>
      <c r="G2111" s="2"/>
      <c r="H2111" s="108" t="str">
        <f t="shared" si="116"/>
        <v>c2102</v>
      </c>
      <c r="I2111" s="48"/>
      <c r="J2111" s="2"/>
      <c r="K2111" s="108" t="str">
        <f t="shared" si="118"/>
        <v>r2102</v>
      </c>
      <c r="L2111" s="48"/>
      <c r="M2111" s="2"/>
      <c r="N2111" s="108" t="str">
        <f t="shared" si="117"/>
        <v>p2102</v>
      </c>
      <c r="O2111" s="48"/>
      <c r="P2111" s="97"/>
      <c r="Q2111" s="97"/>
      <c r="R2111" s="97"/>
    </row>
    <row r="2112" spans="1:18" ht="14">
      <c r="A2112" s="37"/>
      <c r="B2112" s="37"/>
      <c r="C2112" s="2"/>
      <c r="D2112" s="108" t="str">
        <f t="shared" si="115"/>
        <v>a2103</v>
      </c>
      <c r="E2112" s="48"/>
      <c r="F2112" s="2"/>
      <c r="G2112" s="2"/>
      <c r="H2112" s="108" t="str">
        <f t="shared" si="116"/>
        <v>c2103</v>
      </c>
      <c r="I2112" s="48"/>
      <c r="J2112" s="2"/>
      <c r="K2112" s="108" t="str">
        <f t="shared" si="118"/>
        <v>r2103</v>
      </c>
      <c r="L2112" s="48"/>
      <c r="M2112" s="2"/>
      <c r="N2112" s="108" t="str">
        <f t="shared" si="117"/>
        <v>p2103</v>
      </c>
      <c r="O2112" s="48"/>
      <c r="P2112" s="97"/>
      <c r="Q2112" s="97"/>
      <c r="R2112" s="97"/>
    </row>
    <row r="2113" spans="1:18" ht="14">
      <c r="A2113" s="37"/>
      <c r="B2113" s="37"/>
      <c r="C2113" s="2"/>
      <c r="D2113" s="108" t="str">
        <f t="shared" si="115"/>
        <v>a2104</v>
      </c>
      <c r="E2113" s="48"/>
      <c r="F2113" s="2"/>
      <c r="G2113" s="2"/>
      <c r="H2113" s="108" t="str">
        <f t="shared" si="116"/>
        <v>c2104</v>
      </c>
      <c r="I2113" s="48"/>
      <c r="J2113" s="2"/>
      <c r="K2113" s="108" t="str">
        <f t="shared" si="118"/>
        <v>r2104</v>
      </c>
      <c r="L2113" s="48"/>
      <c r="M2113" s="2"/>
      <c r="N2113" s="108" t="str">
        <f t="shared" si="117"/>
        <v>p2104</v>
      </c>
      <c r="O2113" s="48"/>
      <c r="P2113" s="97"/>
      <c r="Q2113" s="97"/>
      <c r="R2113" s="97"/>
    </row>
    <row r="2114" spans="1:18" ht="14">
      <c r="A2114" s="37"/>
      <c r="B2114" s="37"/>
      <c r="C2114" s="2"/>
      <c r="D2114" s="108" t="str">
        <f t="shared" si="115"/>
        <v>a2105</v>
      </c>
      <c r="E2114" s="48"/>
      <c r="F2114" s="2"/>
      <c r="G2114" s="2"/>
      <c r="H2114" s="108" t="str">
        <f t="shared" si="116"/>
        <v>c2105</v>
      </c>
      <c r="I2114" s="48"/>
      <c r="J2114" s="2"/>
      <c r="K2114" s="108" t="str">
        <f t="shared" si="118"/>
        <v>r2105</v>
      </c>
      <c r="L2114" s="48"/>
      <c r="M2114" s="2"/>
      <c r="N2114" s="108" t="str">
        <f t="shared" si="117"/>
        <v>p2105</v>
      </c>
      <c r="O2114" s="48"/>
      <c r="P2114" s="97"/>
      <c r="Q2114" s="97"/>
      <c r="R2114" s="97"/>
    </row>
    <row r="2115" spans="1:18" ht="14">
      <c r="A2115" s="37"/>
      <c r="B2115" s="37"/>
      <c r="C2115" s="2"/>
      <c r="D2115" s="108" t="str">
        <f t="shared" si="115"/>
        <v>a2106</v>
      </c>
      <c r="E2115" s="48"/>
      <c r="F2115" s="2"/>
      <c r="G2115" s="2"/>
      <c r="H2115" s="108" t="str">
        <f t="shared" si="116"/>
        <v>c2106</v>
      </c>
      <c r="I2115" s="48"/>
      <c r="J2115" s="2"/>
      <c r="K2115" s="108" t="str">
        <f t="shared" si="118"/>
        <v>r2106</v>
      </c>
      <c r="L2115" s="48"/>
      <c r="M2115" s="2"/>
      <c r="N2115" s="108" t="str">
        <f t="shared" si="117"/>
        <v>p2106</v>
      </c>
      <c r="O2115" s="48"/>
      <c r="P2115" s="97"/>
      <c r="Q2115" s="97"/>
      <c r="R2115" s="97"/>
    </row>
    <row r="2116" spans="1:18" ht="14">
      <c r="A2116" s="37"/>
      <c r="B2116" s="37"/>
      <c r="C2116" s="2"/>
      <c r="D2116" s="108" t="str">
        <f t="shared" si="115"/>
        <v>a2107</v>
      </c>
      <c r="E2116" s="48"/>
      <c r="F2116" s="2"/>
      <c r="G2116" s="2"/>
      <c r="H2116" s="108" t="str">
        <f t="shared" si="116"/>
        <v>c2107</v>
      </c>
      <c r="I2116" s="48"/>
      <c r="J2116" s="2"/>
      <c r="K2116" s="108" t="str">
        <f t="shared" si="118"/>
        <v>r2107</v>
      </c>
      <c r="L2116" s="48"/>
      <c r="M2116" s="2"/>
      <c r="N2116" s="108" t="str">
        <f t="shared" si="117"/>
        <v>p2107</v>
      </c>
      <c r="O2116" s="48"/>
      <c r="P2116" s="97"/>
      <c r="Q2116" s="97"/>
      <c r="R2116" s="97"/>
    </row>
    <row r="2117" spans="1:18" ht="14">
      <c r="A2117" s="37"/>
      <c r="B2117" s="37"/>
      <c r="C2117" s="2"/>
      <c r="D2117" s="108" t="str">
        <f t="shared" si="115"/>
        <v>a2108</v>
      </c>
      <c r="E2117" s="48"/>
      <c r="F2117" s="2"/>
      <c r="G2117" s="2"/>
      <c r="H2117" s="108" t="str">
        <f t="shared" si="116"/>
        <v>c2108</v>
      </c>
      <c r="I2117" s="48"/>
      <c r="J2117" s="2"/>
      <c r="K2117" s="108" t="str">
        <f t="shared" si="118"/>
        <v>r2108</v>
      </c>
      <c r="L2117" s="48"/>
      <c r="M2117" s="2"/>
      <c r="N2117" s="108" t="str">
        <f t="shared" si="117"/>
        <v>p2108</v>
      </c>
      <c r="O2117" s="48"/>
      <c r="P2117" s="97"/>
      <c r="Q2117" s="97"/>
      <c r="R2117" s="97"/>
    </row>
    <row r="2118" spans="1:18" ht="14">
      <c r="A2118" s="37"/>
      <c r="B2118" s="37"/>
      <c r="C2118" s="2"/>
      <c r="D2118" s="108" t="str">
        <f t="shared" si="115"/>
        <v>a2109</v>
      </c>
      <c r="E2118" s="48"/>
      <c r="F2118" s="2"/>
      <c r="G2118" s="2"/>
      <c r="H2118" s="108" t="str">
        <f t="shared" si="116"/>
        <v>c2109</v>
      </c>
      <c r="I2118" s="48"/>
      <c r="J2118" s="2"/>
      <c r="K2118" s="108" t="str">
        <f t="shared" si="118"/>
        <v>r2109</v>
      </c>
      <c r="L2118" s="48"/>
      <c r="M2118" s="2"/>
      <c r="N2118" s="108" t="str">
        <f t="shared" si="117"/>
        <v>p2109</v>
      </c>
      <c r="O2118" s="48"/>
      <c r="P2118" s="97"/>
      <c r="Q2118" s="97"/>
      <c r="R2118" s="97"/>
    </row>
    <row r="2119" spans="1:18" ht="14">
      <c r="A2119" s="37"/>
      <c r="B2119" s="37"/>
      <c r="C2119" s="2"/>
      <c r="D2119" s="108" t="str">
        <f t="shared" si="115"/>
        <v>a2110</v>
      </c>
      <c r="E2119" s="48"/>
      <c r="F2119" s="2"/>
      <c r="G2119" s="2"/>
      <c r="H2119" s="108" t="str">
        <f t="shared" si="116"/>
        <v>c2110</v>
      </c>
      <c r="I2119" s="48"/>
      <c r="J2119" s="2"/>
      <c r="K2119" s="108" t="str">
        <f t="shared" si="118"/>
        <v>r2110</v>
      </c>
      <c r="L2119" s="48"/>
      <c r="M2119" s="2"/>
      <c r="N2119" s="108" t="str">
        <f t="shared" si="117"/>
        <v>p2110</v>
      </c>
      <c r="O2119" s="48"/>
      <c r="P2119" s="97"/>
      <c r="Q2119" s="97"/>
      <c r="R2119" s="97"/>
    </row>
    <row r="2120" spans="1:18" ht="14">
      <c r="A2120" s="37"/>
      <c r="B2120" s="37"/>
      <c r="C2120" s="2"/>
      <c r="D2120" s="108" t="str">
        <f t="shared" si="115"/>
        <v>a2111</v>
      </c>
      <c r="E2120" s="48"/>
      <c r="F2120" s="2"/>
      <c r="G2120" s="2"/>
      <c r="H2120" s="108" t="str">
        <f t="shared" si="116"/>
        <v>c2111</v>
      </c>
      <c r="I2120" s="48"/>
      <c r="J2120" s="2"/>
      <c r="K2120" s="108" t="str">
        <f t="shared" si="118"/>
        <v>r2111</v>
      </c>
      <c r="L2120" s="48"/>
      <c r="M2120" s="2"/>
      <c r="N2120" s="108" t="str">
        <f t="shared" si="117"/>
        <v>p2111</v>
      </c>
      <c r="O2120" s="48"/>
      <c r="P2120" s="97"/>
      <c r="Q2120" s="97"/>
      <c r="R2120" s="97"/>
    </row>
    <row r="2121" spans="1:18" ht="14">
      <c r="A2121" s="37"/>
      <c r="B2121" s="37"/>
      <c r="C2121" s="2"/>
      <c r="D2121" s="108" t="str">
        <f t="shared" si="115"/>
        <v>a2112</v>
      </c>
      <c r="E2121" s="48"/>
      <c r="F2121" s="2"/>
      <c r="G2121" s="2"/>
      <c r="H2121" s="108" t="str">
        <f t="shared" si="116"/>
        <v>c2112</v>
      </c>
      <c r="I2121" s="48"/>
      <c r="J2121" s="2"/>
      <c r="K2121" s="108" t="str">
        <f t="shared" si="118"/>
        <v>r2112</v>
      </c>
      <c r="L2121" s="48"/>
      <c r="M2121" s="2"/>
      <c r="N2121" s="108" t="str">
        <f t="shared" si="117"/>
        <v>p2112</v>
      </c>
      <c r="O2121" s="48"/>
      <c r="P2121" s="97"/>
      <c r="Q2121" s="97"/>
      <c r="R2121" s="97"/>
    </row>
    <row r="2122" spans="1:18" ht="14">
      <c r="A2122" s="37"/>
      <c r="B2122" s="37"/>
      <c r="C2122" s="2"/>
      <c r="D2122" s="108" t="str">
        <f t="shared" si="115"/>
        <v>a2113</v>
      </c>
      <c r="E2122" s="48"/>
      <c r="F2122" s="2"/>
      <c r="G2122" s="2"/>
      <c r="H2122" s="108" t="str">
        <f t="shared" si="116"/>
        <v>c2113</v>
      </c>
      <c r="I2122" s="48"/>
      <c r="J2122" s="2"/>
      <c r="K2122" s="108" t="str">
        <f t="shared" si="118"/>
        <v>r2113</v>
      </c>
      <c r="L2122" s="48"/>
      <c r="M2122" s="2"/>
      <c r="N2122" s="108" t="str">
        <f t="shared" si="117"/>
        <v>p2113</v>
      </c>
      <c r="O2122" s="48"/>
      <c r="P2122" s="97"/>
      <c r="Q2122" s="97"/>
      <c r="R2122" s="97"/>
    </row>
    <row r="2123" spans="1:18" ht="14">
      <c r="A2123" s="37"/>
      <c r="B2123" s="37"/>
      <c r="C2123" s="2"/>
      <c r="D2123" s="108" t="str">
        <f t="shared" ref="D2123:D2186" si="119">"a"&amp;ROW()-9</f>
        <v>a2114</v>
      </c>
      <c r="E2123" s="48"/>
      <c r="F2123" s="2"/>
      <c r="G2123" s="2"/>
      <c r="H2123" s="108" t="str">
        <f t="shared" ref="H2123:H2186" si="120">"c"&amp;ROW()-9</f>
        <v>c2114</v>
      </c>
      <c r="I2123" s="48"/>
      <c r="J2123" s="2"/>
      <c r="K2123" s="108" t="str">
        <f t="shared" si="118"/>
        <v>r2114</v>
      </c>
      <c r="L2123" s="48"/>
      <c r="M2123" s="2"/>
      <c r="N2123" s="108" t="str">
        <f t="shared" ref="N2123:N2186" si="121">"p"&amp;ROW()-9</f>
        <v>p2114</v>
      </c>
      <c r="O2123" s="48"/>
      <c r="P2123" s="97"/>
      <c r="Q2123" s="97"/>
      <c r="R2123" s="97"/>
    </row>
    <row r="2124" spans="1:18" ht="14">
      <c r="A2124" s="37"/>
      <c r="B2124" s="37"/>
      <c r="C2124" s="2"/>
      <c r="D2124" s="108" t="str">
        <f t="shared" si="119"/>
        <v>a2115</v>
      </c>
      <c r="E2124" s="48"/>
      <c r="F2124" s="2"/>
      <c r="G2124" s="2"/>
      <c r="H2124" s="108" t="str">
        <f t="shared" si="120"/>
        <v>c2115</v>
      </c>
      <c r="I2124" s="48"/>
      <c r="J2124" s="2"/>
      <c r="K2124" s="108" t="str">
        <f t="shared" si="118"/>
        <v>r2115</v>
      </c>
      <c r="L2124" s="48"/>
      <c r="M2124" s="2"/>
      <c r="N2124" s="108" t="str">
        <f t="shared" si="121"/>
        <v>p2115</v>
      </c>
      <c r="O2124" s="48"/>
      <c r="P2124" s="97"/>
      <c r="Q2124" s="97"/>
      <c r="R2124" s="97"/>
    </row>
    <row r="2125" spans="1:18" ht="14">
      <c r="A2125" s="37"/>
      <c r="B2125" s="37"/>
      <c r="C2125" s="2"/>
      <c r="D2125" s="108" t="str">
        <f t="shared" si="119"/>
        <v>a2116</v>
      </c>
      <c r="E2125" s="48"/>
      <c r="F2125" s="2"/>
      <c r="G2125" s="2"/>
      <c r="H2125" s="108" t="str">
        <f t="shared" si="120"/>
        <v>c2116</v>
      </c>
      <c r="I2125" s="48"/>
      <c r="J2125" s="2"/>
      <c r="K2125" s="108" t="str">
        <f t="shared" si="118"/>
        <v>r2116</v>
      </c>
      <c r="L2125" s="48"/>
      <c r="M2125" s="2"/>
      <c r="N2125" s="108" t="str">
        <f t="shared" si="121"/>
        <v>p2116</v>
      </c>
      <c r="O2125" s="48"/>
      <c r="P2125" s="97"/>
      <c r="Q2125" s="97"/>
      <c r="R2125" s="97"/>
    </row>
    <row r="2126" spans="1:18" ht="14">
      <c r="A2126" s="37"/>
      <c r="B2126" s="37"/>
      <c r="C2126" s="2"/>
      <c r="D2126" s="108" t="str">
        <f t="shared" si="119"/>
        <v>a2117</v>
      </c>
      <c r="E2126" s="48"/>
      <c r="F2126" s="2"/>
      <c r="G2126" s="2"/>
      <c r="H2126" s="108" t="str">
        <f t="shared" si="120"/>
        <v>c2117</v>
      </c>
      <c r="I2126" s="48"/>
      <c r="J2126" s="2"/>
      <c r="K2126" s="108" t="str">
        <f t="shared" si="118"/>
        <v>r2117</v>
      </c>
      <c r="L2126" s="48"/>
      <c r="M2126" s="2"/>
      <c r="N2126" s="108" t="str">
        <f t="shared" si="121"/>
        <v>p2117</v>
      </c>
      <c r="O2126" s="48"/>
      <c r="P2126" s="97"/>
      <c r="Q2126" s="97"/>
      <c r="R2126" s="97"/>
    </row>
    <row r="2127" spans="1:18" ht="14">
      <c r="A2127" s="37"/>
      <c r="B2127" s="37"/>
      <c r="C2127" s="2"/>
      <c r="D2127" s="108" t="str">
        <f t="shared" si="119"/>
        <v>a2118</v>
      </c>
      <c r="E2127" s="48"/>
      <c r="F2127" s="2"/>
      <c r="G2127" s="2"/>
      <c r="H2127" s="108" t="str">
        <f t="shared" si="120"/>
        <v>c2118</v>
      </c>
      <c r="I2127" s="48"/>
      <c r="J2127" s="2"/>
      <c r="K2127" s="108" t="str">
        <f t="shared" si="118"/>
        <v>r2118</v>
      </c>
      <c r="L2127" s="48"/>
      <c r="M2127" s="2"/>
      <c r="N2127" s="108" t="str">
        <f t="shared" si="121"/>
        <v>p2118</v>
      </c>
      <c r="O2127" s="48"/>
      <c r="P2127" s="97"/>
      <c r="Q2127" s="97"/>
      <c r="R2127" s="97"/>
    </row>
    <row r="2128" spans="1:18" ht="14">
      <c r="A2128" s="37"/>
      <c r="B2128" s="37"/>
      <c r="C2128" s="2"/>
      <c r="D2128" s="108" t="str">
        <f t="shared" si="119"/>
        <v>a2119</v>
      </c>
      <c r="E2128" s="48"/>
      <c r="F2128" s="2"/>
      <c r="G2128" s="2"/>
      <c r="H2128" s="108" t="str">
        <f t="shared" si="120"/>
        <v>c2119</v>
      </c>
      <c r="I2128" s="48"/>
      <c r="J2128" s="2"/>
      <c r="K2128" s="108" t="str">
        <f t="shared" si="118"/>
        <v>r2119</v>
      </c>
      <c r="L2128" s="48"/>
      <c r="M2128" s="2"/>
      <c r="N2128" s="108" t="str">
        <f t="shared" si="121"/>
        <v>p2119</v>
      </c>
      <c r="O2128" s="48"/>
      <c r="P2128" s="97"/>
      <c r="Q2128" s="97"/>
      <c r="R2128" s="97"/>
    </row>
    <row r="2129" spans="1:18" ht="14">
      <c r="A2129" s="37"/>
      <c r="B2129" s="37"/>
      <c r="C2129" s="2"/>
      <c r="D2129" s="108" t="str">
        <f t="shared" si="119"/>
        <v>a2120</v>
      </c>
      <c r="E2129" s="48"/>
      <c r="F2129" s="2"/>
      <c r="G2129" s="2"/>
      <c r="H2129" s="108" t="str">
        <f t="shared" si="120"/>
        <v>c2120</v>
      </c>
      <c r="I2129" s="48"/>
      <c r="J2129" s="2"/>
      <c r="K2129" s="108" t="str">
        <f t="shared" si="118"/>
        <v>r2120</v>
      </c>
      <c r="L2129" s="48"/>
      <c r="M2129" s="2"/>
      <c r="N2129" s="108" t="str">
        <f t="shared" si="121"/>
        <v>p2120</v>
      </c>
      <c r="O2129" s="48"/>
      <c r="P2129" s="97"/>
      <c r="Q2129" s="97"/>
      <c r="R2129" s="97"/>
    </row>
    <row r="2130" spans="1:18" ht="14">
      <c r="A2130" s="37"/>
      <c r="B2130" s="37"/>
      <c r="C2130" s="2"/>
      <c r="D2130" s="108" t="str">
        <f t="shared" si="119"/>
        <v>a2121</v>
      </c>
      <c r="E2130" s="48"/>
      <c r="F2130" s="2"/>
      <c r="G2130" s="2"/>
      <c r="H2130" s="108" t="str">
        <f t="shared" si="120"/>
        <v>c2121</v>
      </c>
      <c r="I2130" s="48"/>
      <c r="J2130" s="2"/>
      <c r="K2130" s="108" t="str">
        <f t="shared" si="118"/>
        <v>r2121</v>
      </c>
      <c r="L2130" s="48"/>
      <c r="M2130" s="2"/>
      <c r="N2130" s="108" t="str">
        <f t="shared" si="121"/>
        <v>p2121</v>
      </c>
      <c r="O2130" s="48"/>
      <c r="P2130" s="97"/>
      <c r="Q2130" s="97"/>
      <c r="R2130" s="97"/>
    </row>
    <row r="2131" spans="1:18" ht="14">
      <c r="A2131" s="37"/>
      <c r="B2131" s="37"/>
      <c r="C2131" s="2"/>
      <c r="D2131" s="108" t="str">
        <f t="shared" si="119"/>
        <v>a2122</v>
      </c>
      <c r="E2131" s="48"/>
      <c r="F2131" s="2"/>
      <c r="G2131" s="2"/>
      <c r="H2131" s="108" t="str">
        <f t="shared" si="120"/>
        <v>c2122</v>
      </c>
      <c r="I2131" s="48"/>
      <c r="J2131" s="2"/>
      <c r="K2131" s="108" t="str">
        <f t="shared" si="118"/>
        <v>r2122</v>
      </c>
      <c r="L2131" s="48"/>
      <c r="M2131" s="2"/>
      <c r="N2131" s="108" t="str">
        <f t="shared" si="121"/>
        <v>p2122</v>
      </c>
      <c r="O2131" s="48"/>
      <c r="P2131" s="97"/>
      <c r="Q2131" s="97"/>
      <c r="R2131" s="97"/>
    </row>
    <row r="2132" spans="1:18" ht="14">
      <c r="A2132" s="37"/>
      <c r="B2132" s="37"/>
      <c r="C2132" s="2"/>
      <c r="D2132" s="108" t="str">
        <f t="shared" si="119"/>
        <v>a2123</v>
      </c>
      <c r="E2132" s="48"/>
      <c r="F2132" s="2"/>
      <c r="G2132" s="2"/>
      <c r="H2132" s="108" t="str">
        <f t="shared" si="120"/>
        <v>c2123</v>
      </c>
      <c r="I2132" s="48"/>
      <c r="J2132" s="2"/>
      <c r="K2132" s="108" t="str">
        <f t="shared" si="118"/>
        <v>r2123</v>
      </c>
      <c r="L2132" s="48"/>
      <c r="M2132" s="2"/>
      <c r="N2132" s="108" t="str">
        <f t="shared" si="121"/>
        <v>p2123</v>
      </c>
      <c r="O2132" s="48"/>
      <c r="P2132" s="97"/>
      <c r="Q2132" s="97"/>
      <c r="R2132" s="97"/>
    </row>
    <row r="2133" spans="1:18" ht="14">
      <c r="A2133" s="37"/>
      <c r="B2133" s="37"/>
      <c r="C2133" s="2"/>
      <c r="D2133" s="108" t="str">
        <f t="shared" si="119"/>
        <v>a2124</v>
      </c>
      <c r="E2133" s="48"/>
      <c r="F2133" s="2"/>
      <c r="G2133" s="2"/>
      <c r="H2133" s="108" t="str">
        <f t="shared" si="120"/>
        <v>c2124</v>
      </c>
      <c r="I2133" s="48"/>
      <c r="J2133" s="2"/>
      <c r="K2133" s="108" t="str">
        <f t="shared" si="118"/>
        <v>r2124</v>
      </c>
      <c r="L2133" s="48"/>
      <c r="M2133" s="2"/>
      <c r="N2133" s="108" t="str">
        <f t="shared" si="121"/>
        <v>p2124</v>
      </c>
      <c r="O2133" s="48"/>
      <c r="P2133" s="97"/>
      <c r="Q2133" s="97"/>
      <c r="R2133" s="97"/>
    </row>
    <row r="2134" spans="1:18" ht="14">
      <c r="A2134" s="37"/>
      <c r="B2134" s="37"/>
      <c r="C2134" s="2"/>
      <c r="D2134" s="108" t="str">
        <f t="shared" si="119"/>
        <v>a2125</v>
      </c>
      <c r="E2134" s="48"/>
      <c r="F2134" s="2"/>
      <c r="G2134" s="2"/>
      <c r="H2134" s="108" t="str">
        <f t="shared" si="120"/>
        <v>c2125</v>
      </c>
      <c r="I2134" s="48"/>
      <c r="J2134" s="2"/>
      <c r="K2134" s="108" t="str">
        <f t="shared" si="118"/>
        <v>r2125</v>
      </c>
      <c r="L2134" s="48"/>
      <c r="M2134" s="2"/>
      <c r="N2134" s="108" t="str">
        <f t="shared" si="121"/>
        <v>p2125</v>
      </c>
      <c r="O2134" s="48"/>
      <c r="P2134" s="97"/>
      <c r="Q2134" s="97"/>
      <c r="R2134" s="97"/>
    </row>
    <row r="2135" spans="1:18" ht="14">
      <c r="A2135" s="37"/>
      <c r="B2135" s="37"/>
      <c r="C2135" s="2"/>
      <c r="D2135" s="108" t="str">
        <f t="shared" si="119"/>
        <v>a2126</v>
      </c>
      <c r="E2135" s="48"/>
      <c r="F2135" s="2"/>
      <c r="G2135" s="2"/>
      <c r="H2135" s="108" t="str">
        <f t="shared" si="120"/>
        <v>c2126</v>
      </c>
      <c r="I2135" s="48"/>
      <c r="J2135" s="2"/>
      <c r="K2135" s="108" t="str">
        <f t="shared" si="118"/>
        <v>r2126</v>
      </c>
      <c r="L2135" s="48"/>
      <c r="M2135" s="2"/>
      <c r="N2135" s="108" t="str">
        <f t="shared" si="121"/>
        <v>p2126</v>
      </c>
      <c r="O2135" s="48"/>
      <c r="P2135" s="97"/>
      <c r="Q2135" s="97"/>
      <c r="R2135" s="97"/>
    </row>
    <row r="2136" spans="1:18" ht="14">
      <c r="A2136" s="37"/>
      <c r="B2136" s="37"/>
      <c r="C2136" s="2"/>
      <c r="D2136" s="108" t="str">
        <f t="shared" si="119"/>
        <v>a2127</v>
      </c>
      <c r="E2136" s="48"/>
      <c r="F2136" s="2"/>
      <c r="G2136" s="2"/>
      <c r="H2136" s="108" t="str">
        <f t="shared" si="120"/>
        <v>c2127</v>
      </c>
      <c r="I2136" s="48"/>
      <c r="J2136" s="2"/>
      <c r="K2136" s="108" t="str">
        <f t="shared" si="118"/>
        <v>r2127</v>
      </c>
      <c r="L2136" s="48"/>
      <c r="M2136" s="2"/>
      <c r="N2136" s="108" t="str">
        <f t="shared" si="121"/>
        <v>p2127</v>
      </c>
      <c r="O2136" s="48"/>
      <c r="P2136" s="97"/>
      <c r="Q2136" s="97"/>
      <c r="R2136" s="97"/>
    </row>
    <row r="2137" spans="1:18" ht="14">
      <c r="A2137" s="37"/>
      <c r="B2137" s="37"/>
      <c r="C2137" s="2"/>
      <c r="D2137" s="108" t="str">
        <f t="shared" si="119"/>
        <v>a2128</v>
      </c>
      <c r="E2137" s="48"/>
      <c r="F2137" s="2"/>
      <c r="G2137" s="2"/>
      <c r="H2137" s="108" t="str">
        <f t="shared" si="120"/>
        <v>c2128</v>
      </c>
      <c r="I2137" s="48"/>
      <c r="J2137" s="2"/>
      <c r="K2137" s="108" t="str">
        <f t="shared" si="118"/>
        <v>r2128</v>
      </c>
      <c r="L2137" s="48"/>
      <c r="M2137" s="2"/>
      <c r="N2137" s="108" t="str">
        <f t="shared" si="121"/>
        <v>p2128</v>
      </c>
      <c r="O2137" s="48"/>
      <c r="P2137" s="97"/>
      <c r="Q2137" s="97"/>
      <c r="R2137" s="97"/>
    </row>
    <row r="2138" spans="1:18" ht="14">
      <c r="A2138" s="37"/>
      <c r="B2138" s="37"/>
      <c r="C2138" s="2"/>
      <c r="D2138" s="108" t="str">
        <f t="shared" si="119"/>
        <v>a2129</v>
      </c>
      <c r="E2138" s="48"/>
      <c r="F2138" s="2"/>
      <c r="G2138" s="2"/>
      <c r="H2138" s="108" t="str">
        <f t="shared" si="120"/>
        <v>c2129</v>
      </c>
      <c r="I2138" s="48"/>
      <c r="J2138" s="2"/>
      <c r="K2138" s="108" t="str">
        <f t="shared" si="118"/>
        <v>r2129</v>
      </c>
      <c r="L2138" s="48"/>
      <c r="M2138" s="2"/>
      <c r="N2138" s="108" t="str">
        <f t="shared" si="121"/>
        <v>p2129</v>
      </c>
      <c r="O2138" s="48"/>
      <c r="P2138" s="97"/>
      <c r="Q2138" s="97"/>
      <c r="R2138" s="97"/>
    </row>
    <row r="2139" spans="1:18" ht="14">
      <c r="A2139" s="37"/>
      <c r="B2139" s="37"/>
      <c r="C2139" s="2"/>
      <c r="D2139" s="108" t="str">
        <f t="shared" si="119"/>
        <v>a2130</v>
      </c>
      <c r="E2139" s="48"/>
      <c r="F2139" s="2"/>
      <c r="G2139" s="2"/>
      <c r="H2139" s="108" t="str">
        <f t="shared" si="120"/>
        <v>c2130</v>
      </c>
      <c r="I2139" s="48"/>
      <c r="J2139" s="2"/>
      <c r="K2139" s="108" t="str">
        <f t="shared" ref="K2139:K2202" si="122">"r"&amp;ROW()-9</f>
        <v>r2130</v>
      </c>
      <c r="L2139" s="48"/>
      <c r="M2139" s="2"/>
      <c r="N2139" s="108" t="str">
        <f t="shared" si="121"/>
        <v>p2130</v>
      </c>
      <c r="O2139" s="48"/>
      <c r="P2139" s="97"/>
      <c r="Q2139" s="97"/>
      <c r="R2139" s="97"/>
    </row>
    <row r="2140" spans="1:18" ht="14">
      <c r="A2140" s="37"/>
      <c r="B2140" s="37"/>
      <c r="C2140" s="2"/>
      <c r="D2140" s="108" t="str">
        <f t="shared" si="119"/>
        <v>a2131</v>
      </c>
      <c r="E2140" s="48"/>
      <c r="F2140" s="2"/>
      <c r="G2140" s="2"/>
      <c r="H2140" s="108" t="str">
        <f t="shared" si="120"/>
        <v>c2131</v>
      </c>
      <c r="I2140" s="48"/>
      <c r="J2140" s="2"/>
      <c r="K2140" s="108" t="str">
        <f t="shared" si="122"/>
        <v>r2131</v>
      </c>
      <c r="L2140" s="48"/>
      <c r="M2140" s="2"/>
      <c r="N2140" s="108" t="str">
        <f t="shared" si="121"/>
        <v>p2131</v>
      </c>
      <c r="O2140" s="48"/>
      <c r="P2140" s="97"/>
      <c r="Q2140" s="97"/>
      <c r="R2140" s="97"/>
    </row>
    <row r="2141" spans="1:18" ht="14">
      <c r="A2141" s="37"/>
      <c r="B2141" s="37"/>
      <c r="C2141" s="2"/>
      <c r="D2141" s="108" t="str">
        <f t="shared" si="119"/>
        <v>a2132</v>
      </c>
      <c r="E2141" s="48"/>
      <c r="F2141" s="2"/>
      <c r="G2141" s="2"/>
      <c r="H2141" s="108" t="str">
        <f t="shared" si="120"/>
        <v>c2132</v>
      </c>
      <c r="I2141" s="48"/>
      <c r="J2141" s="2"/>
      <c r="K2141" s="108" t="str">
        <f t="shared" si="122"/>
        <v>r2132</v>
      </c>
      <c r="L2141" s="48"/>
      <c r="M2141" s="2"/>
      <c r="N2141" s="108" t="str">
        <f t="shared" si="121"/>
        <v>p2132</v>
      </c>
      <c r="O2141" s="48"/>
      <c r="P2141" s="97"/>
      <c r="Q2141" s="97"/>
      <c r="R2141" s="97"/>
    </row>
    <row r="2142" spans="1:18" ht="14">
      <c r="A2142" s="37"/>
      <c r="B2142" s="37"/>
      <c r="C2142" s="2"/>
      <c r="D2142" s="108" t="str">
        <f t="shared" si="119"/>
        <v>a2133</v>
      </c>
      <c r="E2142" s="48"/>
      <c r="F2142" s="2"/>
      <c r="G2142" s="2"/>
      <c r="H2142" s="108" t="str">
        <f t="shared" si="120"/>
        <v>c2133</v>
      </c>
      <c r="I2142" s="48"/>
      <c r="J2142" s="2"/>
      <c r="K2142" s="108" t="str">
        <f t="shared" si="122"/>
        <v>r2133</v>
      </c>
      <c r="L2142" s="48"/>
      <c r="M2142" s="2"/>
      <c r="N2142" s="108" t="str">
        <f t="shared" si="121"/>
        <v>p2133</v>
      </c>
      <c r="O2142" s="48"/>
      <c r="P2142" s="97"/>
      <c r="Q2142" s="97"/>
      <c r="R2142" s="97"/>
    </row>
    <row r="2143" spans="1:18" ht="14">
      <c r="A2143" s="37"/>
      <c r="B2143" s="37"/>
      <c r="C2143" s="2"/>
      <c r="D2143" s="108" t="str">
        <f t="shared" si="119"/>
        <v>a2134</v>
      </c>
      <c r="E2143" s="48"/>
      <c r="F2143" s="2"/>
      <c r="G2143" s="2"/>
      <c r="H2143" s="108" t="str">
        <f t="shared" si="120"/>
        <v>c2134</v>
      </c>
      <c r="I2143" s="48"/>
      <c r="J2143" s="2"/>
      <c r="K2143" s="108" t="str">
        <f t="shared" si="122"/>
        <v>r2134</v>
      </c>
      <c r="L2143" s="48"/>
      <c r="M2143" s="2"/>
      <c r="N2143" s="108" t="str">
        <f t="shared" si="121"/>
        <v>p2134</v>
      </c>
      <c r="O2143" s="48"/>
      <c r="P2143" s="97"/>
      <c r="Q2143" s="97"/>
      <c r="R2143" s="97"/>
    </row>
    <row r="2144" spans="1:18" ht="14">
      <c r="A2144" s="37"/>
      <c r="B2144" s="37"/>
      <c r="C2144" s="2"/>
      <c r="D2144" s="108" t="str">
        <f t="shared" si="119"/>
        <v>a2135</v>
      </c>
      <c r="E2144" s="48"/>
      <c r="F2144" s="2"/>
      <c r="G2144" s="2"/>
      <c r="H2144" s="108" t="str">
        <f t="shared" si="120"/>
        <v>c2135</v>
      </c>
      <c r="I2144" s="48"/>
      <c r="J2144" s="2"/>
      <c r="K2144" s="108" t="str">
        <f t="shared" si="122"/>
        <v>r2135</v>
      </c>
      <c r="L2144" s="48"/>
      <c r="M2144" s="2"/>
      <c r="N2144" s="108" t="str">
        <f t="shared" si="121"/>
        <v>p2135</v>
      </c>
      <c r="O2144" s="48"/>
      <c r="P2144" s="97"/>
      <c r="Q2144" s="97"/>
      <c r="R2144" s="97"/>
    </row>
    <row r="2145" spans="1:18" ht="14">
      <c r="A2145" s="37"/>
      <c r="B2145" s="37"/>
      <c r="C2145" s="2"/>
      <c r="D2145" s="108" t="str">
        <f t="shared" si="119"/>
        <v>a2136</v>
      </c>
      <c r="E2145" s="48"/>
      <c r="F2145" s="2"/>
      <c r="G2145" s="2"/>
      <c r="H2145" s="108" t="str">
        <f t="shared" si="120"/>
        <v>c2136</v>
      </c>
      <c r="I2145" s="48"/>
      <c r="J2145" s="2"/>
      <c r="K2145" s="108" t="str">
        <f t="shared" si="122"/>
        <v>r2136</v>
      </c>
      <c r="L2145" s="48"/>
      <c r="M2145" s="2"/>
      <c r="N2145" s="108" t="str">
        <f t="shared" si="121"/>
        <v>p2136</v>
      </c>
      <c r="O2145" s="48"/>
      <c r="P2145" s="97"/>
      <c r="Q2145" s="97"/>
      <c r="R2145" s="97"/>
    </row>
    <row r="2146" spans="1:18" ht="14">
      <c r="A2146" s="37"/>
      <c r="B2146" s="37"/>
      <c r="C2146" s="2"/>
      <c r="D2146" s="108" t="str">
        <f t="shared" si="119"/>
        <v>a2137</v>
      </c>
      <c r="E2146" s="48"/>
      <c r="F2146" s="2"/>
      <c r="G2146" s="2"/>
      <c r="H2146" s="108" t="str">
        <f t="shared" si="120"/>
        <v>c2137</v>
      </c>
      <c r="I2146" s="48"/>
      <c r="J2146" s="2"/>
      <c r="K2146" s="108" t="str">
        <f t="shared" si="122"/>
        <v>r2137</v>
      </c>
      <c r="L2146" s="48"/>
      <c r="M2146" s="2"/>
      <c r="N2146" s="108" t="str">
        <f t="shared" si="121"/>
        <v>p2137</v>
      </c>
      <c r="O2146" s="48"/>
      <c r="P2146" s="97"/>
      <c r="Q2146" s="97"/>
      <c r="R2146" s="97"/>
    </row>
    <row r="2147" spans="1:18" ht="14">
      <c r="A2147" s="37"/>
      <c r="B2147" s="37"/>
      <c r="C2147" s="2"/>
      <c r="D2147" s="108" t="str">
        <f t="shared" si="119"/>
        <v>a2138</v>
      </c>
      <c r="E2147" s="48"/>
      <c r="F2147" s="2"/>
      <c r="G2147" s="2"/>
      <c r="H2147" s="108" t="str">
        <f t="shared" si="120"/>
        <v>c2138</v>
      </c>
      <c r="I2147" s="48"/>
      <c r="J2147" s="2"/>
      <c r="K2147" s="108" t="str">
        <f t="shared" si="122"/>
        <v>r2138</v>
      </c>
      <c r="L2147" s="48"/>
      <c r="M2147" s="2"/>
      <c r="N2147" s="108" t="str">
        <f t="shared" si="121"/>
        <v>p2138</v>
      </c>
      <c r="O2147" s="48"/>
      <c r="P2147" s="97"/>
      <c r="Q2147" s="97"/>
      <c r="R2147" s="97"/>
    </row>
    <row r="2148" spans="1:18" ht="14">
      <c r="A2148" s="37"/>
      <c r="B2148" s="37"/>
      <c r="C2148" s="2"/>
      <c r="D2148" s="108" t="str">
        <f t="shared" si="119"/>
        <v>a2139</v>
      </c>
      <c r="E2148" s="48"/>
      <c r="F2148" s="2"/>
      <c r="G2148" s="2"/>
      <c r="H2148" s="108" t="str">
        <f t="shared" si="120"/>
        <v>c2139</v>
      </c>
      <c r="I2148" s="48"/>
      <c r="J2148" s="2"/>
      <c r="K2148" s="108" t="str">
        <f t="shared" si="122"/>
        <v>r2139</v>
      </c>
      <c r="L2148" s="48"/>
      <c r="M2148" s="2"/>
      <c r="N2148" s="108" t="str">
        <f t="shared" si="121"/>
        <v>p2139</v>
      </c>
      <c r="O2148" s="48"/>
      <c r="P2148" s="97"/>
      <c r="Q2148" s="97"/>
      <c r="R2148" s="97"/>
    </row>
    <row r="2149" spans="1:18" ht="14">
      <c r="A2149" s="37"/>
      <c r="B2149" s="37"/>
      <c r="C2149" s="2"/>
      <c r="D2149" s="108" t="str">
        <f t="shared" si="119"/>
        <v>a2140</v>
      </c>
      <c r="E2149" s="48"/>
      <c r="F2149" s="2"/>
      <c r="G2149" s="2"/>
      <c r="H2149" s="108" t="str">
        <f t="shared" si="120"/>
        <v>c2140</v>
      </c>
      <c r="I2149" s="48"/>
      <c r="J2149" s="2"/>
      <c r="K2149" s="108" t="str">
        <f t="shared" si="122"/>
        <v>r2140</v>
      </c>
      <c r="L2149" s="48"/>
      <c r="M2149" s="2"/>
      <c r="N2149" s="108" t="str">
        <f t="shared" si="121"/>
        <v>p2140</v>
      </c>
      <c r="O2149" s="48"/>
      <c r="P2149" s="97"/>
      <c r="Q2149" s="97"/>
      <c r="R2149" s="97"/>
    </row>
    <row r="2150" spans="1:18" ht="14">
      <c r="A2150" s="37"/>
      <c r="B2150" s="37"/>
      <c r="C2150" s="2"/>
      <c r="D2150" s="108" t="str">
        <f t="shared" si="119"/>
        <v>a2141</v>
      </c>
      <c r="E2150" s="48"/>
      <c r="F2150" s="2"/>
      <c r="G2150" s="2"/>
      <c r="H2150" s="108" t="str">
        <f t="shared" si="120"/>
        <v>c2141</v>
      </c>
      <c r="I2150" s="48"/>
      <c r="J2150" s="2"/>
      <c r="K2150" s="108" t="str">
        <f t="shared" si="122"/>
        <v>r2141</v>
      </c>
      <c r="L2150" s="48"/>
      <c r="M2150" s="2"/>
      <c r="N2150" s="108" t="str">
        <f t="shared" si="121"/>
        <v>p2141</v>
      </c>
      <c r="O2150" s="48"/>
      <c r="P2150" s="97"/>
      <c r="Q2150" s="97"/>
      <c r="R2150" s="97"/>
    </row>
    <row r="2151" spans="1:18" ht="14">
      <c r="A2151" s="37"/>
      <c r="B2151" s="37"/>
      <c r="C2151" s="2"/>
      <c r="D2151" s="108" t="str">
        <f t="shared" si="119"/>
        <v>a2142</v>
      </c>
      <c r="E2151" s="48"/>
      <c r="F2151" s="2"/>
      <c r="G2151" s="2"/>
      <c r="H2151" s="108" t="str">
        <f t="shared" si="120"/>
        <v>c2142</v>
      </c>
      <c r="I2151" s="48"/>
      <c r="J2151" s="2"/>
      <c r="K2151" s="108" t="str">
        <f t="shared" si="122"/>
        <v>r2142</v>
      </c>
      <c r="L2151" s="48"/>
      <c r="M2151" s="2"/>
      <c r="N2151" s="108" t="str">
        <f t="shared" si="121"/>
        <v>p2142</v>
      </c>
      <c r="O2151" s="48"/>
      <c r="P2151" s="97"/>
      <c r="Q2151" s="97"/>
      <c r="R2151" s="97"/>
    </row>
    <row r="2152" spans="1:18" ht="14">
      <c r="A2152" s="37"/>
      <c r="B2152" s="37"/>
      <c r="C2152" s="2"/>
      <c r="D2152" s="108" t="str">
        <f t="shared" si="119"/>
        <v>a2143</v>
      </c>
      <c r="E2152" s="48"/>
      <c r="F2152" s="2"/>
      <c r="G2152" s="2"/>
      <c r="H2152" s="108" t="str">
        <f t="shared" si="120"/>
        <v>c2143</v>
      </c>
      <c r="I2152" s="48"/>
      <c r="J2152" s="2"/>
      <c r="K2152" s="108" t="str">
        <f t="shared" si="122"/>
        <v>r2143</v>
      </c>
      <c r="L2152" s="48"/>
      <c r="M2152" s="2"/>
      <c r="N2152" s="108" t="str">
        <f t="shared" si="121"/>
        <v>p2143</v>
      </c>
      <c r="O2152" s="48"/>
      <c r="P2152" s="97"/>
      <c r="Q2152" s="97"/>
      <c r="R2152" s="97"/>
    </row>
    <row r="2153" spans="1:18" ht="14">
      <c r="A2153" s="37"/>
      <c r="B2153" s="37"/>
      <c r="C2153" s="2"/>
      <c r="D2153" s="108" t="str">
        <f t="shared" si="119"/>
        <v>a2144</v>
      </c>
      <c r="E2153" s="48"/>
      <c r="F2153" s="2"/>
      <c r="G2153" s="2"/>
      <c r="H2153" s="108" t="str">
        <f t="shared" si="120"/>
        <v>c2144</v>
      </c>
      <c r="I2153" s="48"/>
      <c r="J2153" s="2"/>
      <c r="K2153" s="108" t="str">
        <f t="shared" si="122"/>
        <v>r2144</v>
      </c>
      <c r="L2153" s="48"/>
      <c r="M2153" s="2"/>
      <c r="N2153" s="108" t="str">
        <f t="shared" si="121"/>
        <v>p2144</v>
      </c>
      <c r="O2153" s="48"/>
      <c r="P2153" s="97"/>
      <c r="Q2153" s="97"/>
      <c r="R2153" s="97"/>
    </row>
    <row r="2154" spans="1:18" ht="14">
      <c r="A2154" s="37"/>
      <c r="B2154" s="37"/>
      <c r="C2154" s="2"/>
      <c r="D2154" s="108" t="str">
        <f t="shared" si="119"/>
        <v>a2145</v>
      </c>
      <c r="E2154" s="48"/>
      <c r="F2154" s="2"/>
      <c r="G2154" s="2"/>
      <c r="H2154" s="108" t="str">
        <f t="shared" si="120"/>
        <v>c2145</v>
      </c>
      <c r="I2154" s="48"/>
      <c r="J2154" s="2"/>
      <c r="K2154" s="108" t="str">
        <f t="shared" si="122"/>
        <v>r2145</v>
      </c>
      <c r="L2154" s="48"/>
      <c r="M2154" s="2"/>
      <c r="N2154" s="108" t="str">
        <f t="shared" si="121"/>
        <v>p2145</v>
      </c>
      <c r="O2154" s="48"/>
      <c r="P2154" s="97"/>
      <c r="Q2154" s="97"/>
      <c r="R2154" s="97"/>
    </row>
    <row r="2155" spans="1:18" ht="14">
      <c r="A2155" s="37"/>
      <c r="B2155" s="37"/>
      <c r="C2155" s="2"/>
      <c r="D2155" s="108" t="str">
        <f t="shared" si="119"/>
        <v>a2146</v>
      </c>
      <c r="E2155" s="48"/>
      <c r="F2155" s="2"/>
      <c r="G2155" s="2"/>
      <c r="H2155" s="108" t="str">
        <f t="shared" si="120"/>
        <v>c2146</v>
      </c>
      <c r="I2155" s="48"/>
      <c r="J2155" s="2"/>
      <c r="K2155" s="108" t="str">
        <f t="shared" si="122"/>
        <v>r2146</v>
      </c>
      <c r="L2155" s="48"/>
      <c r="M2155" s="2"/>
      <c r="N2155" s="108" t="str">
        <f t="shared" si="121"/>
        <v>p2146</v>
      </c>
      <c r="O2155" s="48"/>
      <c r="P2155" s="97"/>
      <c r="Q2155" s="97"/>
      <c r="R2155" s="97"/>
    </row>
    <row r="2156" spans="1:18" ht="14">
      <c r="A2156" s="37"/>
      <c r="B2156" s="37"/>
      <c r="C2156" s="2"/>
      <c r="D2156" s="108" t="str">
        <f t="shared" si="119"/>
        <v>a2147</v>
      </c>
      <c r="E2156" s="48"/>
      <c r="F2156" s="2"/>
      <c r="G2156" s="2"/>
      <c r="H2156" s="108" t="str">
        <f t="shared" si="120"/>
        <v>c2147</v>
      </c>
      <c r="I2156" s="48"/>
      <c r="J2156" s="2"/>
      <c r="K2156" s="108" t="str">
        <f t="shared" si="122"/>
        <v>r2147</v>
      </c>
      <c r="L2156" s="48"/>
      <c r="M2156" s="2"/>
      <c r="N2156" s="108" t="str">
        <f t="shared" si="121"/>
        <v>p2147</v>
      </c>
      <c r="O2156" s="48"/>
      <c r="P2156" s="97"/>
      <c r="Q2156" s="97"/>
      <c r="R2156" s="97"/>
    </row>
    <row r="2157" spans="1:18" ht="14">
      <c r="A2157" s="37"/>
      <c r="B2157" s="37"/>
      <c r="C2157" s="2"/>
      <c r="D2157" s="108" t="str">
        <f t="shared" si="119"/>
        <v>a2148</v>
      </c>
      <c r="E2157" s="48"/>
      <c r="F2157" s="2"/>
      <c r="G2157" s="2"/>
      <c r="H2157" s="108" t="str">
        <f t="shared" si="120"/>
        <v>c2148</v>
      </c>
      <c r="I2157" s="48"/>
      <c r="J2157" s="2"/>
      <c r="K2157" s="108" t="str">
        <f t="shared" si="122"/>
        <v>r2148</v>
      </c>
      <c r="L2157" s="48"/>
      <c r="M2157" s="2"/>
      <c r="N2157" s="108" t="str">
        <f t="shared" si="121"/>
        <v>p2148</v>
      </c>
      <c r="O2157" s="48"/>
      <c r="P2157" s="97"/>
      <c r="Q2157" s="97"/>
      <c r="R2157" s="97"/>
    </row>
    <row r="2158" spans="1:18" ht="14">
      <c r="A2158" s="37"/>
      <c r="B2158" s="37"/>
      <c r="C2158" s="2"/>
      <c r="D2158" s="108" t="str">
        <f t="shared" si="119"/>
        <v>a2149</v>
      </c>
      <c r="E2158" s="48"/>
      <c r="F2158" s="2"/>
      <c r="G2158" s="2"/>
      <c r="H2158" s="108" t="str">
        <f t="shared" si="120"/>
        <v>c2149</v>
      </c>
      <c r="I2158" s="48"/>
      <c r="J2158" s="2"/>
      <c r="K2158" s="108" t="str">
        <f t="shared" si="122"/>
        <v>r2149</v>
      </c>
      <c r="L2158" s="48"/>
      <c r="M2158" s="2"/>
      <c r="N2158" s="108" t="str">
        <f t="shared" si="121"/>
        <v>p2149</v>
      </c>
      <c r="O2158" s="48"/>
      <c r="P2158" s="97"/>
      <c r="Q2158" s="97"/>
      <c r="R2158" s="97"/>
    </row>
    <row r="2159" spans="1:18" ht="14">
      <c r="A2159" s="37"/>
      <c r="B2159" s="37"/>
      <c r="C2159" s="2"/>
      <c r="D2159" s="108" t="str">
        <f t="shared" si="119"/>
        <v>a2150</v>
      </c>
      <c r="E2159" s="48"/>
      <c r="F2159" s="2"/>
      <c r="G2159" s="2"/>
      <c r="H2159" s="108" t="str">
        <f t="shared" si="120"/>
        <v>c2150</v>
      </c>
      <c r="I2159" s="48"/>
      <c r="J2159" s="2"/>
      <c r="K2159" s="108" t="str">
        <f t="shared" si="122"/>
        <v>r2150</v>
      </c>
      <c r="L2159" s="48"/>
      <c r="M2159" s="2"/>
      <c r="N2159" s="108" t="str">
        <f t="shared" si="121"/>
        <v>p2150</v>
      </c>
      <c r="O2159" s="48"/>
      <c r="P2159" s="97"/>
      <c r="Q2159" s="97"/>
      <c r="R2159" s="97"/>
    </row>
    <row r="2160" spans="1:18" ht="14">
      <c r="A2160" s="37"/>
      <c r="B2160" s="37"/>
      <c r="C2160" s="2"/>
      <c r="D2160" s="108" t="str">
        <f t="shared" si="119"/>
        <v>a2151</v>
      </c>
      <c r="E2160" s="48"/>
      <c r="F2160" s="2"/>
      <c r="G2160" s="2"/>
      <c r="H2160" s="108" t="str">
        <f t="shared" si="120"/>
        <v>c2151</v>
      </c>
      <c r="I2160" s="48"/>
      <c r="J2160" s="2"/>
      <c r="K2160" s="108" t="str">
        <f t="shared" si="122"/>
        <v>r2151</v>
      </c>
      <c r="L2160" s="48"/>
      <c r="M2160" s="2"/>
      <c r="N2160" s="108" t="str">
        <f t="shared" si="121"/>
        <v>p2151</v>
      </c>
      <c r="O2160" s="48"/>
      <c r="P2160" s="97"/>
      <c r="Q2160" s="97"/>
      <c r="R2160" s="97"/>
    </row>
    <row r="2161" spans="1:18" ht="14">
      <c r="A2161" s="37"/>
      <c r="B2161" s="37"/>
      <c r="C2161" s="2"/>
      <c r="D2161" s="108" t="str">
        <f t="shared" si="119"/>
        <v>a2152</v>
      </c>
      <c r="E2161" s="48"/>
      <c r="F2161" s="2"/>
      <c r="G2161" s="2"/>
      <c r="H2161" s="108" t="str">
        <f t="shared" si="120"/>
        <v>c2152</v>
      </c>
      <c r="I2161" s="48"/>
      <c r="J2161" s="2"/>
      <c r="K2161" s="108" t="str">
        <f t="shared" si="122"/>
        <v>r2152</v>
      </c>
      <c r="L2161" s="48"/>
      <c r="M2161" s="2"/>
      <c r="N2161" s="108" t="str">
        <f t="shared" si="121"/>
        <v>p2152</v>
      </c>
      <c r="O2161" s="48"/>
      <c r="P2161" s="97"/>
      <c r="Q2161" s="97"/>
      <c r="R2161" s="97"/>
    </row>
    <row r="2162" spans="1:18" ht="14">
      <c r="A2162" s="37"/>
      <c r="B2162" s="37"/>
      <c r="C2162" s="2"/>
      <c r="D2162" s="108" t="str">
        <f t="shared" si="119"/>
        <v>a2153</v>
      </c>
      <c r="E2162" s="48"/>
      <c r="F2162" s="2"/>
      <c r="G2162" s="2"/>
      <c r="H2162" s="108" t="str">
        <f t="shared" si="120"/>
        <v>c2153</v>
      </c>
      <c r="I2162" s="48"/>
      <c r="J2162" s="2"/>
      <c r="K2162" s="108" t="str">
        <f t="shared" si="122"/>
        <v>r2153</v>
      </c>
      <c r="L2162" s="48"/>
      <c r="M2162" s="2"/>
      <c r="N2162" s="108" t="str">
        <f t="shared" si="121"/>
        <v>p2153</v>
      </c>
      <c r="O2162" s="48"/>
      <c r="P2162" s="97"/>
      <c r="Q2162" s="97"/>
      <c r="R2162" s="97"/>
    </row>
    <row r="2163" spans="1:18" ht="14">
      <c r="A2163" s="37"/>
      <c r="B2163" s="37"/>
      <c r="C2163" s="2"/>
      <c r="D2163" s="108" t="str">
        <f t="shared" si="119"/>
        <v>a2154</v>
      </c>
      <c r="E2163" s="48"/>
      <c r="F2163" s="2"/>
      <c r="G2163" s="2"/>
      <c r="H2163" s="108" t="str">
        <f t="shared" si="120"/>
        <v>c2154</v>
      </c>
      <c r="I2163" s="48"/>
      <c r="J2163" s="2"/>
      <c r="K2163" s="108" t="str">
        <f t="shared" si="122"/>
        <v>r2154</v>
      </c>
      <c r="L2163" s="48"/>
      <c r="M2163" s="2"/>
      <c r="N2163" s="108" t="str">
        <f t="shared" si="121"/>
        <v>p2154</v>
      </c>
      <c r="O2163" s="48"/>
      <c r="P2163" s="97"/>
      <c r="Q2163" s="97"/>
      <c r="R2163" s="97"/>
    </row>
    <row r="2164" spans="1:18" ht="14">
      <c r="A2164" s="37"/>
      <c r="B2164" s="37"/>
      <c r="C2164" s="2"/>
      <c r="D2164" s="108" t="str">
        <f t="shared" si="119"/>
        <v>a2155</v>
      </c>
      <c r="E2164" s="48"/>
      <c r="F2164" s="2"/>
      <c r="G2164" s="2"/>
      <c r="H2164" s="108" t="str">
        <f t="shared" si="120"/>
        <v>c2155</v>
      </c>
      <c r="I2164" s="48"/>
      <c r="J2164" s="2"/>
      <c r="K2164" s="108" t="str">
        <f t="shared" si="122"/>
        <v>r2155</v>
      </c>
      <c r="L2164" s="48"/>
      <c r="M2164" s="2"/>
      <c r="N2164" s="108" t="str">
        <f t="shared" si="121"/>
        <v>p2155</v>
      </c>
      <c r="O2164" s="48"/>
      <c r="P2164" s="97"/>
      <c r="Q2164" s="97"/>
      <c r="R2164" s="97"/>
    </row>
    <row r="2165" spans="1:18" ht="14">
      <c r="A2165" s="37"/>
      <c r="B2165" s="37"/>
      <c r="C2165" s="2"/>
      <c r="D2165" s="108" t="str">
        <f t="shared" si="119"/>
        <v>a2156</v>
      </c>
      <c r="E2165" s="48"/>
      <c r="F2165" s="2"/>
      <c r="G2165" s="2"/>
      <c r="H2165" s="108" t="str">
        <f t="shared" si="120"/>
        <v>c2156</v>
      </c>
      <c r="I2165" s="48"/>
      <c r="J2165" s="2"/>
      <c r="K2165" s="108" t="str">
        <f t="shared" si="122"/>
        <v>r2156</v>
      </c>
      <c r="L2165" s="48"/>
      <c r="M2165" s="2"/>
      <c r="N2165" s="108" t="str">
        <f t="shared" si="121"/>
        <v>p2156</v>
      </c>
      <c r="O2165" s="48"/>
      <c r="P2165" s="97"/>
      <c r="Q2165" s="97"/>
      <c r="R2165" s="97"/>
    </row>
    <row r="2166" spans="1:18" ht="14">
      <c r="A2166" s="37"/>
      <c r="B2166" s="37"/>
      <c r="C2166" s="2"/>
      <c r="D2166" s="108" t="str">
        <f t="shared" si="119"/>
        <v>a2157</v>
      </c>
      <c r="E2166" s="48"/>
      <c r="F2166" s="2"/>
      <c r="G2166" s="2"/>
      <c r="H2166" s="108" t="str">
        <f t="shared" si="120"/>
        <v>c2157</v>
      </c>
      <c r="I2166" s="48"/>
      <c r="J2166" s="2"/>
      <c r="K2166" s="108" t="str">
        <f t="shared" si="122"/>
        <v>r2157</v>
      </c>
      <c r="L2166" s="48"/>
      <c r="M2166" s="2"/>
      <c r="N2166" s="108" t="str">
        <f t="shared" si="121"/>
        <v>p2157</v>
      </c>
      <c r="O2166" s="48"/>
      <c r="P2166" s="97"/>
      <c r="Q2166" s="97"/>
      <c r="R2166" s="97"/>
    </row>
    <row r="2167" spans="1:18" ht="14">
      <c r="A2167" s="37"/>
      <c r="B2167" s="37"/>
      <c r="C2167" s="2"/>
      <c r="D2167" s="108" t="str">
        <f t="shared" si="119"/>
        <v>a2158</v>
      </c>
      <c r="E2167" s="48"/>
      <c r="F2167" s="2"/>
      <c r="G2167" s="2"/>
      <c r="H2167" s="108" t="str">
        <f t="shared" si="120"/>
        <v>c2158</v>
      </c>
      <c r="I2167" s="48"/>
      <c r="J2167" s="2"/>
      <c r="K2167" s="108" t="str">
        <f t="shared" si="122"/>
        <v>r2158</v>
      </c>
      <c r="L2167" s="48"/>
      <c r="M2167" s="2"/>
      <c r="N2167" s="108" t="str">
        <f t="shared" si="121"/>
        <v>p2158</v>
      </c>
      <c r="O2167" s="48"/>
      <c r="P2167" s="97"/>
      <c r="Q2167" s="97"/>
      <c r="R2167" s="97"/>
    </row>
    <row r="2168" spans="1:18" ht="14">
      <c r="A2168" s="37"/>
      <c r="B2168" s="37"/>
      <c r="C2168" s="2"/>
      <c r="D2168" s="108" t="str">
        <f t="shared" si="119"/>
        <v>a2159</v>
      </c>
      <c r="E2168" s="48"/>
      <c r="F2168" s="2"/>
      <c r="G2168" s="2"/>
      <c r="H2168" s="108" t="str">
        <f t="shared" si="120"/>
        <v>c2159</v>
      </c>
      <c r="I2168" s="48"/>
      <c r="J2168" s="2"/>
      <c r="K2168" s="108" t="str">
        <f t="shared" si="122"/>
        <v>r2159</v>
      </c>
      <c r="L2168" s="48"/>
      <c r="M2168" s="2"/>
      <c r="N2168" s="108" t="str">
        <f t="shared" si="121"/>
        <v>p2159</v>
      </c>
      <c r="O2168" s="48"/>
      <c r="P2168" s="97"/>
      <c r="Q2168" s="97"/>
      <c r="R2168" s="97"/>
    </row>
    <row r="2169" spans="1:18" ht="14">
      <c r="A2169" s="37"/>
      <c r="B2169" s="37"/>
      <c r="C2169" s="2"/>
      <c r="D2169" s="108" t="str">
        <f t="shared" si="119"/>
        <v>a2160</v>
      </c>
      <c r="E2169" s="48"/>
      <c r="F2169" s="2"/>
      <c r="G2169" s="2"/>
      <c r="H2169" s="108" t="str">
        <f t="shared" si="120"/>
        <v>c2160</v>
      </c>
      <c r="I2169" s="48"/>
      <c r="J2169" s="2"/>
      <c r="K2169" s="108" t="str">
        <f t="shared" si="122"/>
        <v>r2160</v>
      </c>
      <c r="L2169" s="48"/>
      <c r="M2169" s="2"/>
      <c r="N2169" s="108" t="str">
        <f t="shared" si="121"/>
        <v>p2160</v>
      </c>
      <c r="O2169" s="48"/>
      <c r="P2169" s="97"/>
      <c r="Q2169" s="97"/>
      <c r="R2169" s="97"/>
    </row>
    <row r="2170" spans="1:18" ht="14">
      <c r="A2170" s="37"/>
      <c r="B2170" s="37"/>
      <c r="C2170" s="2"/>
      <c r="D2170" s="108" t="str">
        <f t="shared" si="119"/>
        <v>a2161</v>
      </c>
      <c r="E2170" s="48"/>
      <c r="F2170" s="2"/>
      <c r="G2170" s="2"/>
      <c r="H2170" s="108" t="str">
        <f t="shared" si="120"/>
        <v>c2161</v>
      </c>
      <c r="I2170" s="48"/>
      <c r="J2170" s="2"/>
      <c r="K2170" s="108" t="str">
        <f t="shared" si="122"/>
        <v>r2161</v>
      </c>
      <c r="L2170" s="48"/>
      <c r="M2170" s="2"/>
      <c r="N2170" s="108" t="str">
        <f t="shared" si="121"/>
        <v>p2161</v>
      </c>
      <c r="O2170" s="48"/>
      <c r="P2170" s="97"/>
      <c r="Q2170" s="97"/>
      <c r="R2170" s="97"/>
    </row>
    <row r="2171" spans="1:18" ht="14">
      <c r="A2171" s="37"/>
      <c r="B2171" s="37"/>
      <c r="C2171" s="2"/>
      <c r="D2171" s="108" t="str">
        <f t="shared" si="119"/>
        <v>a2162</v>
      </c>
      <c r="E2171" s="48"/>
      <c r="F2171" s="2"/>
      <c r="G2171" s="2"/>
      <c r="H2171" s="108" t="str">
        <f t="shared" si="120"/>
        <v>c2162</v>
      </c>
      <c r="I2171" s="48"/>
      <c r="J2171" s="2"/>
      <c r="K2171" s="108" t="str">
        <f t="shared" si="122"/>
        <v>r2162</v>
      </c>
      <c r="L2171" s="48"/>
      <c r="M2171" s="2"/>
      <c r="N2171" s="108" t="str">
        <f t="shared" si="121"/>
        <v>p2162</v>
      </c>
      <c r="O2171" s="48"/>
      <c r="P2171" s="97"/>
      <c r="Q2171" s="97"/>
      <c r="R2171" s="97"/>
    </row>
    <row r="2172" spans="1:18" ht="14">
      <c r="A2172" s="37"/>
      <c r="B2172" s="37"/>
      <c r="C2172" s="2"/>
      <c r="D2172" s="108" t="str">
        <f t="shared" si="119"/>
        <v>a2163</v>
      </c>
      <c r="E2172" s="48"/>
      <c r="F2172" s="2"/>
      <c r="G2172" s="2"/>
      <c r="H2172" s="108" t="str">
        <f t="shared" si="120"/>
        <v>c2163</v>
      </c>
      <c r="I2172" s="48"/>
      <c r="J2172" s="2"/>
      <c r="K2172" s="108" t="str">
        <f t="shared" si="122"/>
        <v>r2163</v>
      </c>
      <c r="L2172" s="48"/>
      <c r="M2172" s="2"/>
      <c r="N2172" s="108" t="str">
        <f t="shared" si="121"/>
        <v>p2163</v>
      </c>
      <c r="O2172" s="48"/>
      <c r="P2172" s="97"/>
      <c r="Q2172" s="97"/>
      <c r="R2172" s="97"/>
    </row>
    <row r="2173" spans="1:18" ht="14">
      <c r="A2173" s="37"/>
      <c r="B2173" s="37"/>
      <c r="C2173" s="2"/>
      <c r="D2173" s="108" t="str">
        <f t="shared" si="119"/>
        <v>a2164</v>
      </c>
      <c r="E2173" s="48"/>
      <c r="F2173" s="2"/>
      <c r="G2173" s="2"/>
      <c r="H2173" s="108" t="str">
        <f t="shared" si="120"/>
        <v>c2164</v>
      </c>
      <c r="I2173" s="48"/>
      <c r="J2173" s="2"/>
      <c r="K2173" s="108" t="str">
        <f t="shared" si="122"/>
        <v>r2164</v>
      </c>
      <c r="L2173" s="48"/>
      <c r="M2173" s="2"/>
      <c r="N2173" s="108" t="str">
        <f t="shared" si="121"/>
        <v>p2164</v>
      </c>
      <c r="O2173" s="48"/>
      <c r="P2173" s="97"/>
      <c r="Q2173" s="97"/>
      <c r="R2173" s="97"/>
    </row>
    <row r="2174" spans="1:18" ht="14">
      <c r="A2174" s="37"/>
      <c r="B2174" s="37"/>
      <c r="C2174" s="2"/>
      <c r="D2174" s="108" t="str">
        <f t="shared" si="119"/>
        <v>a2165</v>
      </c>
      <c r="E2174" s="48"/>
      <c r="F2174" s="2"/>
      <c r="G2174" s="2"/>
      <c r="H2174" s="108" t="str">
        <f t="shared" si="120"/>
        <v>c2165</v>
      </c>
      <c r="I2174" s="48"/>
      <c r="J2174" s="2"/>
      <c r="K2174" s="108" t="str">
        <f t="shared" si="122"/>
        <v>r2165</v>
      </c>
      <c r="L2174" s="48"/>
      <c r="M2174" s="2"/>
      <c r="N2174" s="108" t="str">
        <f t="shared" si="121"/>
        <v>p2165</v>
      </c>
      <c r="O2174" s="48"/>
      <c r="P2174" s="97"/>
      <c r="Q2174" s="97"/>
      <c r="R2174" s="97"/>
    </row>
    <row r="2175" spans="1:18" ht="14">
      <c r="A2175" s="37"/>
      <c r="B2175" s="37"/>
      <c r="C2175" s="2"/>
      <c r="D2175" s="108" t="str">
        <f t="shared" si="119"/>
        <v>a2166</v>
      </c>
      <c r="E2175" s="48"/>
      <c r="F2175" s="2"/>
      <c r="G2175" s="2"/>
      <c r="H2175" s="108" t="str">
        <f t="shared" si="120"/>
        <v>c2166</v>
      </c>
      <c r="I2175" s="48"/>
      <c r="J2175" s="2"/>
      <c r="K2175" s="108" t="str">
        <f t="shared" si="122"/>
        <v>r2166</v>
      </c>
      <c r="L2175" s="48"/>
      <c r="M2175" s="2"/>
      <c r="N2175" s="108" t="str">
        <f t="shared" si="121"/>
        <v>p2166</v>
      </c>
      <c r="O2175" s="48"/>
      <c r="P2175" s="97"/>
      <c r="Q2175" s="97"/>
      <c r="R2175" s="97"/>
    </row>
    <row r="2176" spans="1:18" ht="14">
      <c r="A2176" s="37"/>
      <c r="B2176" s="37"/>
      <c r="C2176" s="2"/>
      <c r="D2176" s="108" t="str">
        <f t="shared" si="119"/>
        <v>a2167</v>
      </c>
      <c r="E2176" s="48"/>
      <c r="F2176" s="2"/>
      <c r="G2176" s="2"/>
      <c r="H2176" s="108" t="str">
        <f t="shared" si="120"/>
        <v>c2167</v>
      </c>
      <c r="I2176" s="48"/>
      <c r="J2176" s="2"/>
      <c r="K2176" s="108" t="str">
        <f t="shared" si="122"/>
        <v>r2167</v>
      </c>
      <c r="L2176" s="48"/>
      <c r="M2176" s="2"/>
      <c r="N2176" s="108" t="str">
        <f t="shared" si="121"/>
        <v>p2167</v>
      </c>
      <c r="O2176" s="48"/>
      <c r="P2176" s="97"/>
      <c r="Q2176" s="97"/>
      <c r="R2176" s="97"/>
    </row>
    <row r="2177" spans="1:18" ht="14">
      <c r="A2177" s="37"/>
      <c r="B2177" s="37"/>
      <c r="C2177" s="2"/>
      <c r="D2177" s="108" t="str">
        <f t="shared" si="119"/>
        <v>a2168</v>
      </c>
      <c r="E2177" s="48"/>
      <c r="F2177" s="2"/>
      <c r="G2177" s="2"/>
      <c r="H2177" s="108" t="str">
        <f t="shared" si="120"/>
        <v>c2168</v>
      </c>
      <c r="I2177" s="48"/>
      <c r="J2177" s="2"/>
      <c r="K2177" s="108" t="str">
        <f t="shared" si="122"/>
        <v>r2168</v>
      </c>
      <c r="L2177" s="48"/>
      <c r="M2177" s="2"/>
      <c r="N2177" s="108" t="str">
        <f t="shared" si="121"/>
        <v>p2168</v>
      </c>
      <c r="O2177" s="48"/>
      <c r="P2177" s="97"/>
      <c r="Q2177" s="97"/>
      <c r="R2177" s="97"/>
    </row>
    <row r="2178" spans="1:18" ht="14">
      <c r="A2178" s="37"/>
      <c r="B2178" s="37"/>
      <c r="C2178" s="2"/>
      <c r="D2178" s="108" t="str">
        <f t="shared" si="119"/>
        <v>a2169</v>
      </c>
      <c r="E2178" s="48"/>
      <c r="F2178" s="2"/>
      <c r="G2178" s="2"/>
      <c r="H2178" s="108" t="str">
        <f t="shared" si="120"/>
        <v>c2169</v>
      </c>
      <c r="I2178" s="48"/>
      <c r="J2178" s="2"/>
      <c r="K2178" s="108" t="str">
        <f t="shared" si="122"/>
        <v>r2169</v>
      </c>
      <c r="L2178" s="48"/>
      <c r="M2178" s="2"/>
      <c r="N2178" s="108" t="str">
        <f t="shared" si="121"/>
        <v>p2169</v>
      </c>
      <c r="O2178" s="48"/>
      <c r="P2178" s="97"/>
      <c r="Q2178" s="97"/>
      <c r="R2178" s="97"/>
    </row>
    <row r="2179" spans="1:18" ht="14">
      <c r="A2179" s="37"/>
      <c r="B2179" s="37"/>
      <c r="C2179" s="2"/>
      <c r="D2179" s="108" t="str">
        <f t="shared" si="119"/>
        <v>a2170</v>
      </c>
      <c r="E2179" s="48"/>
      <c r="F2179" s="2"/>
      <c r="G2179" s="2"/>
      <c r="H2179" s="108" t="str">
        <f t="shared" si="120"/>
        <v>c2170</v>
      </c>
      <c r="I2179" s="48"/>
      <c r="J2179" s="2"/>
      <c r="K2179" s="108" t="str">
        <f t="shared" si="122"/>
        <v>r2170</v>
      </c>
      <c r="L2179" s="48"/>
      <c r="M2179" s="2"/>
      <c r="N2179" s="108" t="str">
        <f t="shared" si="121"/>
        <v>p2170</v>
      </c>
      <c r="O2179" s="48"/>
      <c r="P2179" s="97"/>
      <c r="Q2179" s="97"/>
      <c r="R2179" s="97"/>
    </row>
    <row r="2180" spans="1:18" ht="14">
      <c r="A2180" s="37"/>
      <c r="B2180" s="37"/>
      <c r="C2180" s="2"/>
      <c r="D2180" s="108" t="str">
        <f t="shared" si="119"/>
        <v>a2171</v>
      </c>
      <c r="E2180" s="48"/>
      <c r="F2180" s="2"/>
      <c r="G2180" s="2"/>
      <c r="H2180" s="108" t="str">
        <f t="shared" si="120"/>
        <v>c2171</v>
      </c>
      <c r="I2180" s="48"/>
      <c r="J2180" s="2"/>
      <c r="K2180" s="108" t="str">
        <f t="shared" si="122"/>
        <v>r2171</v>
      </c>
      <c r="L2180" s="48"/>
      <c r="M2180" s="2"/>
      <c r="N2180" s="108" t="str">
        <f t="shared" si="121"/>
        <v>p2171</v>
      </c>
      <c r="O2180" s="48"/>
      <c r="P2180" s="97"/>
      <c r="Q2180" s="97"/>
      <c r="R2180" s="97"/>
    </row>
    <row r="2181" spans="1:18" ht="14">
      <c r="A2181" s="37"/>
      <c r="B2181" s="37"/>
      <c r="C2181" s="2"/>
      <c r="D2181" s="108" t="str">
        <f t="shared" si="119"/>
        <v>a2172</v>
      </c>
      <c r="E2181" s="48"/>
      <c r="F2181" s="2"/>
      <c r="G2181" s="2"/>
      <c r="H2181" s="108" t="str">
        <f t="shared" si="120"/>
        <v>c2172</v>
      </c>
      <c r="I2181" s="48"/>
      <c r="J2181" s="2"/>
      <c r="K2181" s="108" t="str">
        <f t="shared" si="122"/>
        <v>r2172</v>
      </c>
      <c r="L2181" s="48"/>
      <c r="M2181" s="2"/>
      <c r="N2181" s="108" t="str">
        <f t="shared" si="121"/>
        <v>p2172</v>
      </c>
      <c r="O2181" s="48"/>
      <c r="P2181" s="97"/>
      <c r="Q2181" s="97"/>
      <c r="R2181" s="97"/>
    </row>
    <row r="2182" spans="1:18" ht="14">
      <c r="A2182" s="37"/>
      <c r="B2182" s="37"/>
      <c r="C2182" s="2"/>
      <c r="D2182" s="108" t="str">
        <f t="shared" si="119"/>
        <v>a2173</v>
      </c>
      <c r="E2182" s="48"/>
      <c r="F2182" s="2"/>
      <c r="G2182" s="2"/>
      <c r="H2182" s="108" t="str">
        <f t="shared" si="120"/>
        <v>c2173</v>
      </c>
      <c r="I2182" s="48"/>
      <c r="J2182" s="2"/>
      <c r="K2182" s="108" t="str">
        <f t="shared" si="122"/>
        <v>r2173</v>
      </c>
      <c r="L2182" s="48"/>
      <c r="M2182" s="2"/>
      <c r="N2182" s="108" t="str">
        <f t="shared" si="121"/>
        <v>p2173</v>
      </c>
      <c r="O2182" s="48"/>
      <c r="P2182" s="97"/>
      <c r="Q2182" s="97"/>
      <c r="R2182" s="97"/>
    </row>
    <row r="2183" spans="1:18" ht="14">
      <c r="A2183" s="37"/>
      <c r="B2183" s="37"/>
      <c r="C2183" s="2"/>
      <c r="D2183" s="108" t="str">
        <f t="shared" si="119"/>
        <v>a2174</v>
      </c>
      <c r="E2183" s="48"/>
      <c r="F2183" s="2"/>
      <c r="G2183" s="2"/>
      <c r="H2183" s="108" t="str">
        <f t="shared" si="120"/>
        <v>c2174</v>
      </c>
      <c r="I2183" s="48"/>
      <c r="J2183" s="2"/>
      <c r="K2183" s="108" t="str">
        <f t="shared" si="122"/>
        <v>r2174</v>
      </c>
      <c r="L2183" s="48"/>
      <c r="M2183" s="2"/>
      <c r="N2183" s="108" t="str">
        <f t="shared" si="121"/>
        <v>p2174</v>
      </c>
      <c r="O2183" s="48"/>
      <c r="P2183" s="97"/>
      <c r="Q2183" s="97"/>
      <c r="R2183" s="97"/>
    </row>
    <row r="2184" spans="1:18" ht="14">
      <c r="A2184" s="37"/>
      <c r="B2184" s="37"/>
      <c r="C2184" s="2"/>
      <c r="D2184" s="108" t="str">
        <f t="shared" si="119"/>
        <v>a2175</v>
      </c>
      <c r="E2184" s="48"/>
      <c r="F2184" s="2"/>
      <c r="G2184" s="2"/>
      <c r="H2184" s="108" t="str">
        <f t="shared" si="120"/>
        <v>c2175</v>
      </c>
      <c r="I2184" s="48"/>
      <c r="J2184" s="2"/>
      <c r="K2184" s="108" t="str">
        <f t="shared" si="122"/>
        <v>r2175</v>
      </c>
      <c r="L2184" s="48"/>
      <c r="M2184" s="2"/>
      <c r="N2184" s="108" t="str">
        <f t="shared" si="121"/>
        <v>p2175</v>
      </c>
      <c r="O2184" s="48"/>
      <c r="P2184" s="97"/>
      <c r="Q2184" s="97"/>
      <c r="R2184" s="97"/>
    </row>
    <row r="2185" spans="1:18" ht="14">
      <c r="A2185" s="37"/>
      <c r="B2185" s="37"/>
      <c r="C2185" s="2"/>
      <c r="D2185" s="108" t="str">
        <f t="shared" si="119"/>
        <v>a2176</v>
      </c>
      <c r="E2185" s="48"/>
      <c r="F2185" s="2"/>
      <c r="G2185" s="2"/>
      <c r="H2185" s="108" t="str">
        <f t="shared" si="120"/>
        <v>c2176</v>
      </c>
      <c r="I2185" s="48"/>
      <c r="J2185" s="2"/>
      <c r="K2185" s="108" t="str">
        <f t="shared" si="122"/>
        <v>r2176</v>
      </c>
      <c r="L2185" s="48"/>
      <c r="M2185" s="2"/>
      <c r="N2185" s="108" t="str">
        <f t="shared" si="121"/>
        <v>p2176</v>
      </c>
      <c r="O2185" s="48"/>
      <c r="P2185" s="97"/>
      <c r="Q2185" s="97"/>
      <c r="R2185" s="97"/>
    </row>
    <row r="2186" spans="1:18" ht="14">
      <c r="A2186" s="37"/>
      <c r="B2186" s="37"/>
      <c r="C2186" s="2"/>
      <c r="D2186" s="108" t="str">
        <f t="shared" si="119"/>
        <v>a2177</v>
      </c>
      <c r="E2186" s="48"/>
      <c r="F2186" s="2"/>
      <c r="G2186" s="2"/>
      <c r="H2186" s="108" t="str">
        <f t="shared" si="120"/>
        <v>c2177</v>
      </c>
      <c r="I2186" s="48"/>
      <c r="J2186" s="2"/>
      <c r="K2186" s="108" t="str">
        <f t="shared" si="122"/>
        <v>r2177</v>
      </c>
      <c r="L2186" s="48"/>
      <c r="M2186" s="2"/>
      <c r="N2186" s="108" t="str">
        <f t="shared" si="121"/>
        <v>p2177</v>
      </c>
      <c r="O2186" s="48"/>
      <c r="P2186" s="97"/>
      <c r="Q2186" s="97"/>
      <c r="R2186" s="97"/>
    </row>
    <row r="2187" spans="1:18" ht="14">
      <c r="A2187" s="37"/>
      <c r="B2187" s="37"/>
      <c r="C2187" s="2"/>
      <c r="D2187" s="108" t="str">
        <f t="shared" ref="D2187:D2250" si="123">"a"&amp;ROW()-9</f>
        <v>a2178</v>
      </c>
      <c r="E2187" s="48"/>
      <c r="F2187" s="2"/>
      <c r="G2187" s="2"/>
      <c r="H2187" s="108" t="str">
        <f t="shared" ref="H2187:H2250" si="124">"c"&amp;ROW()-9</f>
        <v>c2178</v>
      </c>
      <c r="I2187" s="48"/>
      <c r="J2187" s="2"/>
      <c r="K2187" s="108" t="str">
        <f t="shared" si="122"/>
        <v>r2178</v>
      </c>
      <c r="L2187" s="48"/>
      <c r="M2187" s="2"/>
      <c r="N2187" s="108" t="str">
        <f t="shared" ref="N2187:N2250" si="125">"p"&amp;ROW()-9</f>
        <v>p2178</v>
      </c>
      <c r="O2187" s="48"/>
      <c r="P2187" s="97"/>
      <c r="Q2187" s="97"/>
      <c r="R2187" s="97"/>
    </row>
    <row r="2188" spans="1:18" ht="14">
      <c r="A2188" s="37"/>
      <c r="B2188" s="37"/>
      <c r="C2188" s="2"/>
      <c r="D2188" s="108" t="str">
        <f t="shared" si="123"/>
        <v>a2179</v>
      </c>
      <c r="E2188" s="48"/>
      <c r="F2188" s="2"/>
      <c r="G2188" s="2"/>
      <c r="H2188" s="108" t="str">
        <f t="shared" si="124"/>
        <v>c2179</v>
      </c>
      <c r="I2188" s="48"/>
      <c r="J2188" s="2"/>
      <c r="K2188" s="108" t="str">
        <f t="shared" si="122"/>
        <v>r2179</v>
      </c>
      <c r="L2188" s="48"/>
      <c r="M2188" s="2"/>
      <c r="N2188" s="108" t="str">
        <f t="shared" si="125"/>
        <v>p2179</v>
      </c>
      <c r="O2188" s="48"/>
      <c r="P2188" s="97"/>
      <c r="Q2188" s="97"/>
      <c r="R2188" s="97"/>
    </row>
    <row r="2189" spans="1:18" ht="14">
      <c r="A2189" s="37"/>
      <c r="B2189" s="37"/>
      <c r="C2189" s="2"/>
      <c r="D2189" s="108" t="str">
        <f t="shared" si="123"/>
        <v>a2180</v>
      </c>
      <c r="E2189" s="48"/>
      <c r="F2189" s="2"/>
      <c r="G2189" s="2"/>
      <c r="H2189" s="108" t="str">
        <f t="shared" si="124"/>
        <v>c2180</v>
      </c>
      <c r="I2189" s="48"/>
      <c r="J2189" s="2"/>
      <c r="K2189" s="108" t="str">
        <f t="shared" si="122"/>
        <v>r2180</v>
      </c>
      <c r="L2189" s="48"/>
      <c r="M2189" s="2"/>
      <c r="N2189" s="108" t="str">
        <f t="shared" si="125"/>
        <v>p2180</v>
      </c>
      <c r="O2189" s="48"/>
      <c r="P2189" s="97"/>
      <c r="Q2189" s="97"/>
      <c r="R2189" s="97"/>
    </row>
    <row r="2190" spans="1:18" ht="14">
      <c r="A2190" s="37"/>
      <c r="B2190" s="37"/>
      <c r="C2190" s="2"/>
      <c r="D2190" s="108" t="str">
        <f t="shared" si="123"/>
        <v>a2181</v>
      </c>
      <c r="E2190" s="48"/>
      <c r="F2190" s="2"/>
      <c r="G2190" s="2"/>
      <c r="H2190" s="108" t="str">
        <f t="shared" si="124"/>
        <v>c2181</v>
      </c>
      <c r="I2190" s="48"/>
      <c r="J2190" s="2"/>
      <c r="K2190" s="108" t="str">
        <f t="shared" si="122"/>
        <v>r2181</v>
      </c>
      <c r="L2190" s="48"/>
      <c r="M2190" s="2"/>
      <c r="N2190" s="108" t="str">
        <f t="shared" si="125"/>
        <v>p2181</v>
      </c>
      <c r="O2190" s="48"/>
      <c r="P2190" s="97"/>
      <c r="Q2190" s="97"/>
      <c r="R2190" s="97"/>
    </row>
    <row r="2191" spans="1:18" ht="14">
      <c r="A2191" s="37"/>
      <c r="B2191" s="37"/>
      <c r="C2191" s="2"/>
      <c r="D2191" s="108" t="str">
        <f t="shared" si="123"/>
        <v>a2182</v>
      </c>
      <c r="E2191" s="48"/>
      <c r="F2191" s="2"/>
      <c r="G2191" s="2"/>
      <c r="H2191" s="108" t="str">
        <f t="shared" si="124"/>
        <v>c2182</v>
      </c>
      <c r="I2191" s="48"/>
      <c r="J2191" s="2"/>
      <c r="K2191" s="108" t="str">
        <f t="shared" si="122"/>
        <v>r2182</v>
      </c>
      <c r="L2191" s="48"/>
      <c r="M2191" s="2"/>
      <c r="N2191" s="108" t="str">
        <f t="shared" si="125"/>
        <v>p2182</v>
      </c>
      <c r="O2191" s="48"/>
      <c r="P2191" s="97"/>
      <c r="Q2191" s="97"/>
      <c r="R2191" s="97"/>
    </row>
    <row r="2192" spans="1:18" ht="14">
      <c r="A2192" s="37"/>
      <c r="B2192" s="37"/>
      <c r="C2192" s="2"/>
      <c r="D2192" s="108" t="str">
        <f t="shared" si="123"/>
        <v>a2183</v>
      </c>
      <c r="E2192" s="48"/>
      <c r="F2192" s="2"/>
      <c r="G2192" s="2"/>
      <c r="H2192" s="108" t="str">
        <f t="shared" si="124"/>
        <v>c2183</v>
      </c>
      <c r="I2192" s="48"/>
      <c r="J2192" s="2"/>
      <c r="K2192" s="108" t="str">
        <f t="shared" si="122"/>
        <v>r2183</v>
      </c>
      <c r="L2192" s="48"/>
      <c r="M2192" s="2"/>
      <c r="N2192" s="108" t="str">
        <f t="shared" si="125"/>
        <v>p2183</v>
      </c>
      <c r="O2192" s="48"/>
      <c r="P2192" s="97"/>
      <c r="Q2192" s="97"/>
      <c r="R2192" s="97"/>
    </row>
    <row r="2193" spans="1:18" ht="14">
      <c r="A2193" s="37"/>
      <c r="B2193" s="37"/>
      <c r="C2193" s="2"/>
      <c r="D2193" s="108" t="str">
        <f t="shared" si="123"/>
        <v>a2184</v>
      </c>
      <c r="E2193" s="48"/>
      <c r="F2193" s="2"/>
      <c r="G2193" s="2"/>
      <c r="H2193" s="108" t="str">
        <f t="shared" si="124"/>
        <v>c2184</v>
      </c>
      <c r="I2193" s="48"/>
      <c r="J2193" s="2"/>
      <c r="K2193" s="108" t="str">
        <f t="shared" si="122"/>
        <v>r2184</v>
      </c>
      <c r="L2193" s="48"/>
      <c r="M2193" s="2"/>
      <c r="N2193" s="108" t="str">
        <f t="shared" si="125"/>
        <v>p2184</v>
      </c>
      <c r="O2193" s="48"/>
      <c r="P2193" s="97"/>
      <c r="Q2193" s="97"/>
      <c r="R2193" s="97"/>
    </row>
    <row r="2194" spans="1:18" ht="14">
      <c r="A2194" s="37"/>
      <c r="B2194" s="37"/>
      <c r="C2194" s="2"/>
      <c r="D2194" s="108" t="str">
        <f t="shared" si="123"/>
        <v>a2185</v>
      </c>
      <c r="E2194" s="48"/>
      <c r="F2194" s="2"/>
      <c r="G2194" s="2"/>
      <c r="H2194" s="108" t="str">
        <f t="shared" si="124"/>
        <v>c2185</v>
      </c>
      <c r="I2194" s="48"/>
      <c r="J2194" s="2"/>
      <c r="K2194" s="108" t="str">
        <f t="shared" si="122"/>
        <v>r2185</v>
      </c>
      <c r="L2194" s="48"/>
      <c r="M2194" s="2"/>
      <c r="N2194" s="108" t="str">
        <f t="shared" si="125"/>
        <v>p2185</v>
      </c>
      <c r="O2194" s="48"/>
      <c r="P2194" s="97"/>
      <c r="Q2194" s="97"/>
      <c r="R2194" s="97"/>
    </row>
    <row r="2195" spans="1:18" ht="14">
      <c r="A2195" s="37"/>
      <c r="B2195" s="37"/>
      <c r="C2195" s="2"/>
      <c r="D2195" s="108" t="str">
        <f t="shared" si="123"/>
        <v>a2186</v>
      </c>
      <c r="E2195" s="48"/>
      <c r="F2195" s="2"/>
      <c r="G2195" s="2"/>
      <c r="H2195" s="108" t="str">
        <f t="shared" si="124"/>
        <v>c2186</v>
      </c>
      <c r="I2195" s="48"/>
      <c r="J2195" s="2"/>
      <c r="K2195" s="108" t="str">
        <f t="shared" si="122"/>
        <v>r2186</v>
      </c>
      <c r="L2195" s="48"/>
      <c r="M2195" s="2"/>
      <c r="N2195" s="108" t="str">
        <f t="shared" si="125"/>
        <v>p2186</v>
      </c>
      <c r="O2195" s="48"/>
      <c r="P2195" s="97"/>
      <c r="Q2195" s="97"/>
      <c r="R2195" s="97"/>
    </row>
    <row r="2196" spans="1:18" ht="14">
      <c r="A2196" s="37"/>
      <c r="B2196" s="37"/>
      <c r="C2196" s="2"/>
      <c r="D2196" s="108" t="str">
        <f t="shared" si="123"/>
        <v>a2187</v>
      </c>
      <c r="E2196" s="48"/>
      <c r="F2196" s="2"/>
      <c r="G2196" s="2"/>
      <c r="H2196" s="108" t="str">
        <f t="shared" si="124"/>
        <v>c2187</v>
      </c>
      <c r="I2196" s="48"/>
      <c r="J2196" s="2"/>
      <c r="K2196" s="108" t="str">
        <f t="shared" si="122"/>
        <v>r2187</v>
      </c>
      <c r="L2196" s="48"/>
      <c r="M2196" s="2"/>
      <c r="N2196" s="108" t="str">
        <f t="shared" si="125"/>
        <v>p2187</v>
      </c>
      <c r="O2196" s="48"/>
      <c r="P2196" s="97"/>
      <c r="Q2196" s="97"/>
      <c r="R2196" s="97"/>
    </row>
    <row r="2197" spans="1:18" ht="14">
      <c r="A2197" s="37"/>
      <c r="B2197" s="37"/>
      <c r="C2197" s="2"/>
      <c r="D2197" s="108" t="str">
        <f t="shared" si="123"/>
        <v>a2188</v>
      </c>
      <c r="E2197" s="48"/>
      <c r="F2197" s="2"/>
      <c r="G2197" s="2"/>
      <c r="H2197" s="108" t="str">
        <f t="shared" si="124"/>
        <v>c2188</v>
      </c>
      <c r="I2197" s="48"/>
      <c r="J2197" s="2"/>
      <c r="K2197" s="108" t="str">
        <f t="shared" si="122"/>
        <v>r2188</v>
      </c>
      <c r="L2197" s="48"/>
      <c r="M2197" s="2"/>
      <c r="N2197" s="108" t="str">
        <f t="shared" si="125"/>
        <v>p2188</v>
      </c>
      <c r="O2197" s="48"/>
      <c r="P2197" s="97"/>
      <c r="Q2197" s="97"/>
      <c r="R2197" s="97"/>
    </row>
    <row r="2198" spans="1:18" ht="14">
      <c r="A2198" s="37"/>
      <c r="B2198" s="37"/>
      <c r="C2198" s="2"/>
      <c r="D2198" s="108" t="str">
        <f t="shared" si="123"/>
        <v>a2189</v>
      </c>
      <c r="E2198" s="48"/>
      <c r="F2198" s="2"/>
      <c r="G2198" s="2"/>
      <c r="H2198" s="108" t="str">
        <f t="shared" si="124"/>
        <v>c2189</v>
      </c>
      <c r="I2198" s="48"/>
      <c r="J2198" s="2"/>
      <c r="K2198" s="108" t="str">
        <f t="shared" si="122"/>
        <v>r2189</v>
      </c>
      <c r="L2198" s="48"/>
      <c r="M2198" s="2"/>
      <c r="N2198" s="108" t="str">
        <f t="shared" si="125"/>
        <v>p2189</v>
      </c>
      <c r="O2198" s="48"/>
      <c r="P2198" s="97"/>
      <c r="Q2198" s="97"/>
      <c r="R2198" s="97"/>
    </row>
    <row r="2199" spans="1:18" ht="14">
      <c r="A2199" s="37"/>
      <c r="B2199" s="37"/>
      <c r="C2199" s="2"/>
      <c r="D2199" s="108" t="str">
        <f t="shared" si="123"/>
        <v>a2190</v>
      </c>
      <c r="E2199" s="48"/>
      <c r="F2199" s="2"/>
      <c r="G2199" s="2"/>
      <c r="H2199" s="108" t="str">
        <f t="shared" si="124"/>
        <v>c2190</v>
      </c>
      <c r="I2199" s="48"/>
      <c r="J2199" s="2"/>
      <c r="K2199" s="108" t="str">
        <f t="shared" si="122"/>
        <v>r2190</v>
      </c>
      <c r="L2199" s="48"/>
      <c r="M2199" s="2"/>
      <c r="N2199" s="108" t="str">
        <f t="shared" si="125"/>
        <v>p2190</v>
      </c>
      <c r="O2199" s="48"/>
      <c r="P2199" s="97"/>
      <c r="Q2199" s="97"/>
      <c r="R2199" s="97"/>
    </row>
    <row r="2200" spans="1:18" ht="14">
      <c r="A2200" s="37"/>
      <c r="B2200" s="37"/>
      <c r="C2200" s="2"/>
      <c r="D2200" s="108" t="str">
        <f t="shared" si="123"/>
        <v>a2191</v>
      </c>
      <c r="E2200" s="48"/>
      <c r="F2200" s="2"/>
      <c r="G2200" s="2"/>
      <c r="H2200" s="108" t="str">
        <f t="shared" si="124"/>
        <v>c2191</v>
      </c>
      <c r="I2200" s="48"/>
      <c r="J2200" s="2"/>
      <c r="K2200" s="108" t="str">
        <f t="shared" si="122"/>
        <v>r2191</v>
      </c>
      <c r="L2200" s="48"/>
      <c r="M2200" s="2"/>
      <c r="N2200" s="108" t="str">
        <f t="shared" si="125"/>
        <v>p2191</v>
      </c>
      <c r="O2200" s="48"/>
      <c r="P2200" s="97"/>
      <c r="Q2200" s="97"/>
      <c r="R2200" s="97"/>
    </row>
    <row r="2201" spans="1:18" ht="14">
      <c r="A2201" s="37"/>
      <c r="B2201" s="37"/>
      <c r="C2201" s="2"/>
      <c r="D2201" s="108" t="str">
        <f t="shared" si="123"/>
        <v>a2192</v>
      </c>
      <c r="E2201" s="48"/>
      <c r="F2201" s="2"/>
      <c r="G2201" s="2"/>
      <c r="H2201" s="108" t="str">
        <f t="shared" si="124"/>
        <v>c2192</v>
      </c>
      <c r="I2201" s="48"/>
      <c r="J2201" s="2"/>
      <c r="K2201" s="108" t="str">
        <f t="shared" si="122"/>
        <v>r2192</v>
      </c>
      <c r="L2201" s="48"/>
      <c r="M2201" s="2"/>
      <c r="N2201" s="108" t="str">
        <f t="shared" si="125"/>
        <v>p2192</v>
      </c>
      <c r="O2201" s="48"/>
      <c r="P2201" s="97"/>
      <c r="Q2201" s="97"/>
      <c r="R2201" s="97"/>
    </row>
    <row r="2202" spans="1:18" ht="14">
      <c r="A2202" s="37"/>
      <c r="B2202" s="37"/>
      <c r="C2202" s="2"/>
      <c r="D2202" s="108" t="str">
        <f t="shared" si="123"/>
        <v>a2193</v>
      </c>
      <c r="E2202" s="48"/>
      <c r="F2202" s="2"/>
      <c r="G2202" s="2"/>
      <c r="H2202" s="108" t="str">
        <f t="shared" si="124"/>
        <v>c2193</v>
      </c>
      <c r="I2202" s="48"/>
      <c r="J2202" s="2"/>
      <c r="K2202" s="108" t="str">
        <f t="shared" si="122"/>
        <v>r2193</v>
      </c>
      <c r="L2202" s="48"/>
      <c r="M2202" s="2"/>
      <c r="N2202" s="108" t="str">
        <f t="shared" si="125"/>
        <v>p2193</v>
      </c>
      <c r="O2202" s="48"/>
      <c r="P2202" s="97"/>
      <c r="Q2202" s="97"/>
      <c r="R2202" s="97"/>
    </row>
    <row r="2203" spans="1:18" ht="14">
      <c r="A2203" s="37"/>
      <c r="B2203" s="37"/>
      <c r="C2203" s="2"/>
      <c r="D2203" s="108" t="str">
        <f t="shared" si="123"/>
        <v>a2194</v>
      </c>
      <c r="E2203" s="48"/>
      <c r="F2203" s="2"/>
      <c r="G2203" s="2"/>
      <c r="H2203" s="108" t="str">
        <f t="shared" si="124"/>
        <v>c2194</v>
      </c>
      <c r="I2203" s="48"/>
      <c r="J2203" s="2"/>
      <c r="K2203" s="108" t="str">
        <f t="shared" ref="K2203:K2266" si="126">"r"&amp;ROW()-9</f>
        <v>r2194</v>
      </c>
      <c r="L2203" s="48"/>
      <c r="M2203" s="2"/>
      <c r="N2203" s="108" t="str">
        <f t="shared" si="125"/>
        <v>p2194</v>
      </c>
      <c r="O2203" s="48"/>
      <c r="P2203" s="97"/>
      <c r="Q2203" s="97"/>
      <c r="R2203" s="97"/>
    </row>
    <row r="2204" spans="1:18" ht="14">
      <c r="A2204" s="37"/>
      <c r="B2204" s="37"/>
      <c r="C2204" s="2"/>
      <c r="D2204" s="108" t="str">
        <f t="shared" si="123"/>
        <v>a2195</v>
      </c>
      <c r="E2204" s="48"/>
      <c r="F2204" s="2"/>
      <c r="G2204" s="2"/>
      <c r="H2204" s="108" t="str">
        <f t="shared" si="124"/>
        <v>c2195</v>
      </c>
      <c r="I2204" s="48"/>
      <c r="J2204" s="2"/>
      <c r="K2204" s="108" t="str">
        <f t="shared" si="126"/>
        <v>r2195</v>
      </c>
      <c r="L2204" s="48"/>
      <c r="M2204" s="2"/>
      <c r="N2204" s="108" t="str">
        <f t="shared" si="125"/>
        <v>p2195</v>
      </c>
      <c r="O2204" s="48"/>
      <c r="P2204" s="97"/>
      <c r="Q2204" s="97"/>
      <c r="R2204" s="97"/>
    </row>
    <row r="2205" spans="1:18" ht="14">
      <c r="A2205" s="37"/>
      <c r="B2205" s="37"/>
      <c r="C2205" s="2"/>
      <c r="D2205" s="108" t="str">
        <f t="shared" si="123"/>
        <v>a2196</v>
      </c>
      <c r="E2205" s="48"/>
      <c r="F2205" s="2"/>
      <c r="G2205" s="2"/>
      <c r="H2205" s="108" t="str">
        <f t="shared" si="124"/>
        <v>c2196</v>
      </c>
      <c r="I2205" s="48"/>
      <c r="J2205" s="2"/>
      <c r="K2205" s="108" t="str">
        <f t="shared" si="126"/>
        <v>r2196</v>
      </c>
      <c r="L2205" s="48"/>
      <c r="M2205" s="2"/>
      <c r="N2205" s="108" t="str">
        <f t="shared" si="125"/>
        <v>p2196</v>
      </c>
      <c r="O2205" s="48"/>
      <c r="P2205" s="97"/>
      <c r="Q2205" s="97"/>
      <c r="R2205" s="97"/>
    </row>
    <row r="2206" spans="1:18" ht="14">
      <c r="A2206" s="37"/>
      <c r="B2206" s="37"/>
      <c r="C2206" s="2"/>
      <c r="D2206" s="108" t="str">
        <f t="shared" si="123"/>
        <v>a2197</v>
      </c>
      <c r="E2206" s="48"/>
      <c r="F2206" s="2"/>
      <c r="G2206" s="2"/>
      <c r="H2206" s="108" t="str">
        <f t="shared" si="124"/>
        <v>c2197</v>
      </c>
      <c r="I2206" s="48"/>
      <c r="J2206" s="2"/>
      <c r="K2206" s="108" t="str">
        <f t="shared" si="126"/>
        <v>r2197</v>
      </c>
      <c r="L2206" s="48"/>
      <c r="M2206" s="2"/>
      <c r="N2206" s="108" t="str">
        <f t="shared" si="125"/>
        <v>p2197</v>
      </c>
      <c r="O2206" s="48"/>
      <c r="P2206" s="97"/>
      <c r="Q2206" s="97"/>
      <c r="R2206" s="97"/>
    </row>
    <row r="2207" spans="1:18" ht="14">
      <c r="A2207" s="37"/>
      <c r="B2207" s="37"/>
      <c r="C2207" s="2"/>
      <c r="D2207" s="108" t="str">
        <f t="shared" si="123"/>
        <v>a2198</v>
      </c>
      <c r="E2207" s="48"/>
      <c r="F2207" s="2"/>
      <c r="G2207" s="2"/>
      <c r="H2207" s="108" t="str">
        <f t="shared" si="124"/>
        <v>c2198</v>
      </c>
      <c r="I2207" s="48"/>
      <c r="J2207" s="2"/>
      <c r="K2207" s="108" t="str">
        <f t="shared" si="126"/>
        <v>r2198</v>
      </c>
      <c r="L2207" s="48"/>
      <c r="M2207" s="2"/>
      <c r="N2207" s="108" t="str">
        <f t="shared" si="125"/>
        <v>p2198</v>
      </c>
      <c r="O2207" s="48"/>
      <c r="P2207" s="97"/>
      <c r="Q2207" s="97"/>
      <c r="R2207" s="97"/>
    </row>
    <row r="2208" spans="1:18" ht="14">
      <c r="A2208" s="37"/>
      <c r="B2208" s="37"/>
      <c r="C2208" s="2"/>
      <c r="D2208" s="108" t="str">
        <f t="shared" si="123"/>
        <v>a2199</v>
      </c>
      <c r="E2208" s="48"/>
      <c r="F2208" s="2"/>
      <c r="G2208" s="2"/>
      <c r="H2208" s="108" t="str">
        <f t="shared" si="124"/>
        <v>c2199</v>
      </c>
      <c r="I2208" s="48"/>
      <c r="J2208" s="2"/>
      <c r="K2208" s="108" t="str">
        <f t="shared" si="126"/>
        <v>r2199</v>
      </c>
      <c r="L2208" s="48"/>
      <c r="M2208" s="2"/>
      <c r="N2208" s="108" t="str">
        <f t="shared" si="125"/>
        <v>p2199</v>
      </c>
      <c r="O2208" s="48"/>
      <c r="P2208" s="97"/>
      <c r="Q2208" s="97"/>
      <c r="R2208" s="97"/>
    </row>
    <row r="2209" spans="1:18" ht="14">
      <c r="A2209" s="37"/>
      <c r="B2209" s="37"/>
      <c r="C2209" s="2"/>
      <c r="D2209" s="108" t="str">
        <f t="shared" si="123"/>
        <v>a2200</v>
      </c>
      <c r="E2209" s="48"/>
      <c r="F2209" s="2"/>
      <c r="G2209" s="2"/>
      <c r="H2209" s="108" t="str">
        <f t="shared" si="124"/>
        <v>c2200</v>
      </c>
      <c r="I2209" s="48"/>
      <c r="J2209" s="2"/>
      <c r="K2209" s="108" t="str">
        <f t="shared" si="126"/>
        <v>r2200</v>
      </c>
      <c r="L2209" s="48"/>
      <c r="M2209" s="2"/>
      <c r="N2209" s="108" t="str">
        <f t="shared" si="125"/>
        <v>p2200</v>
      </c>
      <c r="O2209" s="48"/>
      <c r="P2209" s="97"/>
      <c r="Q2209" s="97"/>
      <c r="R2209" s="97"/>
    </row>
    <row r="2210" spans="1:18" ht="14">
      <c r="A2210" s="37"/>
      <c r="B2210" s="37"/>
      <c r="C2210" s="2"/>
      <c r="D2210" s="108" t="str">
        <f t="shared" si="123"/>
        <v>a2201</v>
      </c>
      <c r="E2210" s="48"/>
      <c r="F2210" s="2"/>
      <c r="G2210" s="2"/>
      <c r="H2210" s="108" t="str">
        <f t="shared" si="124"/>
        <v>c2201</v>
      </c>
      <c r="I2210" s="48"/>
      <c r="J2210" s="2"/>
      <c r="K2210" s="108" t="str">
        <f t="shared" si="126"/>
        <v>r2201</v>
      </c>
      <c r="L2210" s="48"/>
      <c r="M2210" s="2"/>
      <c r="N2210" s="108" t="str">
        <f t="shared" si="125"/>
        <v>p2201</v>
      </c>
      <c r="O2210" s="48"/>
      <c r="P2210" s="97"/>
      <c r="Q2210" s="97"/>
      <c r="R2210" s="97"/>
    </row>
    <row r="2211" spans="1:18" ht="14">
      <c r="A2211" s="37"/>
      <c r="B2211" s="37"/>
      <c r="C2211" s="2"/>
      <c r="D2211" s="108" t="str">
        <f t="shared" si="123"/>
        <v>a2202</v>
      </c>
      <c r="E2211" s="48"/>
      <c r="F2211" s="2"/>
      <c r="G2211" s="2"/>
      <c r="H2211" s="108" t="str">
        <f t="shared" si="124"/>
        <v>c2202</v>
      </c>
      <c r="I2211" s="48"/>
      <c r="J2211" s="2"/>
      <c r="K2211" s="108" t="str">
        <f t="shared" si="126"/>
        <v>r2202</v>
      </c>
      <c r="L2211" s="48"/>
      <c r="M2211" s="2"/>
      <c r="N2211" s="108" t="str">
        <f t="shared" si="125"/>
        <v>p2202</v>
      </c>
      <c r="O2211" s="48"/>
      <c r="P2211" s="97"/>
      <c r="Q2211" s="97"/>
      <c r="R2211" s="97"/>
    </row>
    <row r="2212" spans="1:18" ht="14">
      <c r="A2212" s="37"/>
      <c r="B2212" s="37"/>
      <c r="C2212" s="2"/>
      <c r="D2212" s="108" t="str">
        <f t="shared" si="123"/>
        <v>a2203</v>
      </c>
      <c r="E2212" s="48"/>
      <c r="F2212" s="2"/>
      <c r="G2212" s="2"/>
      <c r="H2212" s="108" t="str">
        <f t="shared" si="124"/>
        <v>c2203</v>
      </c>
      <c r="I2212" s="48"/>
      <c r="J2212" s="2"/>
      <c r="K2212" s="108" t="str">
        <f t="shared" si="126"/>
        <v>r2203</v>
      </c>
      <c r="L2212" s="48"/>
      <c r="M2212" s="2"/>
      <c r="N2212" s="108" t="str">
        <f t="shared" si="125"/>
        <v>p2203</v>
      </c>
      <c r="O2212" s="48"/>
      <c r="P2212" s="97"/>
      <c r="Q2212" s="97"/>
      <c r="R2212" s="97"/>
    </row>
    <row r="2213" spans="1:18" ht="14">
      <c r="A2213" s="37"/>
      <c r="B2213" s="37"/>
      <c r="C2213" s="2"/>
      <c r="D2213" s="108" t="str">
        <f t="shared" si="123"/>
        <v>a2204</v>
      </c>
      <c r="E2213" s="48"/>
      <c r="F2213" s="2"/>
      <c r="G2213" s="2"/>
      <c r="H2213" s="108" t="str">
        <f t="shared" si="124"/>
        <v>c2204</v>
      </c>
      <c r="I2213" s="48"/>
      <c r="J2213" s="2"/>
      <c r="K2213" s="108" t="str">
        <f t="shared" si="126"/>
        <v>r2204</v>
      </c>
      <c r="L2213" s="48"/>
      <c r="M2213" s="2"/>
      <c r="N2213" s="108" t="str">
        <f t="shared" si="125"/>
        <v>p2204</v>
      </c>
      <c r="O2213" s="48"/>
      <c r="P2213" s="97"/>
      <c r="Q2213" s="97"/>
      <c r="R2213" s="97"/>
    </row>
    <row r="2214" spans="1:18" ht="14">
      <c r="A2214" s="37"/>
      <c r="B2214" s="37"/>
      <c r="C2214" s="2"/>
      <c r="D2214" s="108" t="str">
        <f t="shared" si="123"/>
        <v>a2205</v>
      </c>
      <c r="E2214" s="48"/>
      <c r="F2214" s="2"/>
      <c r="G2214" s="2"/>
      <c r="H2214" s="108" t="str">
        <f t="shared" si="124"/>
        <v>c2205</v>
      </c>
      <c r="I2214" s="48"/>
      <c r="J2214" s="2"/>
      <c r="K2214" s="108" t="str">
        <f t="shared" si="126"/>
        <v>r2205</v>
      </c>
      <c r="L2214" s="48"/>
      <c r="M2214" s="2"/>
      <c r="N2214" s="108" t="str">
        <f t="shared" si="125"/>
        <v>p2205</v>
      </c>
      <c r="O2214" s="48"/>
      <c r="P2214" s="97"/>
      <c r="Q2214" s="97"/>
      <c r="R2214" s="97"/>
    </row>
    <row r="2215" spans="1:18" ht="14">
      <c r="A2215" s="37"/>
      <c r="B2215" s="37"/>
      <c r="C2215" s="2"/>
      <c r="D2215" s="108" t="str">
        <f t="shared" si="123"/>
        <v>a2206</v>
      </c>
      <c r="E2215" s="48"/>
      <c r="F2215" s="2"/>
      <c r="G2215" s="2"/>
      <c r="H2215" s="108" t="str">
        <f t="shared" si="124"/>
        <v>c2206</v>
      </c>
      <c r="I2215" s="48"/>
      <c r="J2215" s="2"/>
      <c r="K2215" s="108" t="str">
        <f t="shared" si="126"/>
        <v>r2206</v>
      </c>
      <c r="L2215" s="48"/>
      <c r="M2215" s="2"/>
      <c r="N2215" s="108" t="str">
        <f t="shared" si="125"/>
        <v>p2206</v>
      </c>
      <c r="O2215" s="48"/>
      <c r="P2215" s="97"/>
      <c r="Q2215" s="97"/>
      <c r="R2215" s="97"/>
    </row>
    <row r="2216" spans="1:18" ht="14">
      <c r="A2216" s="37"/>
      <c r="B2216" s="37"/>
      <c r="C2216" s="2"/>
      <c r="D2216" s="108" t="str">
        <f t="shared" si="123"/>
        <v>a2207</v>
      </c>
      <c r="E2216" s="48"/>
      <c r="F2216" s="2"/>
      <c r="G2216" s="2"/>
      <c r="H2216" s="108" t="str">
        <f t="shared" si="124"/>
        <v>c2207</v>
      </c>
      <c r="I2216" s="48"/>
      <c r="J2216" s="2"/>
      <c r="K2216" s="108" t="str">
        <f t="shared" si="126"/>
        <v>r2207</v>
      </c>
      <c r="L2216" s="48"/>
      <c r="M2216" s="2"/>
      <c r="N2216" s="108" t="str">
        <f t="shared" si="125"/>
        <v>p2207</v>
      </c>
      <c r="O2216" s="48"/>
      <c r="P2216" s="97"/>
      <c r="Q2216" s="97"/>
      <c r="R2216" s="97"/>
    </row>
    <row r="2217" spans="1:18" ht="14">
      <c r="A2217" s="37"/>
      <c r="B2217" s="37"/>
      <c r="C2217" s="2"/>
      <c r="D2217" s="108" t="str">
        <f t="shared" si="123"/>
        <v>a2208</v>
      </c>
      <c r="E2217" s="48"/>
      <c r="F2217" s="2"/>
      <c r="G2217" s="2"/>
      <c r="H2217" s="108" t="str">
        <f t="shared" si="124"/>
        <v>c2208</v>
      </c>
      <c r="I2217" s="48"/>
      <c r="J2217" s="2"/>
      <c r="K2217" s="108" t="str">
        <f t="shared" si="126"/>
        <v>r2208</v>
      </c>
      <c r="L2217" s="48"/>
      <c r="M2217" s="2"/>
      <c r="N2217" s="108" t="str">
        <f t="shared" si="125"/>
        <v>p2208</v>
      </c>
      <c r="O2217" s="48"/>
      <c r="P2217" s="97"/>
      <c r="Q2217" s="97"/>
      <c r="R2217" s="97"/>
    </row>
    <row r="2218" spans="1:18" ht="14">
      <c r="A2218" s="37"/>
      <c r="B2218" s="37"/>
      <c r="C2218" s="2"/>
      <c r="D2218" s="108" t="str">
        <f t="shared" si="123"/>
        <v>a2209</v>
      </c>
      <c r="E2218" s="48"/>
      <c r="F2218" s="2"/>
      <c r="G2218" s="2"/>
      <c r="H2218" s="108" t="str">
        <f t="shared" si="124"/>
        <v>c2209</v>
      </c>
      <c r="I2218" s="48"/>
      <c r="J2218" s="2"/>
      <c r="K2218" s="108" t="str">
        <f t="shared" si="126"/>
        <v>r2209</v>
      </c>
      <c r="L2218" s="48"/>
      <c r="M2218" s="2"/>
      <c r="N2218" s="108" t="str">
        <f t="shared" si="125"/>
        <v>p2209</v>
      </c>
      <c r="O2218" s="48"/>
      <c r="P2218" s="97"/>
      <c r="Q2218" s="97"/>
      <c r="R2218" s="97"/>
    </row>
    <row r="2219" spans="1:18" ht="14">
      <c r="A2219" s="37"/>
      <c r="B2219" s="37"/>
      <c r="C2219" s="2"/>
      <c r="D2219" s="108" t="str">
        <f t="shared" si="123"/>
        <v>a2210</v>
      </c>
      <c r="E2219" s="48"/>
      <c r="F2219" s="2"/>
      <c r="G2219" s="2"/>
      <c r="H2219" s="108" t="str">
        <f t="shared" si="124"/>
        <v>c2210</v>
      </c>
      <c r="I2219" s="48"/>
      <c r="J2219" s="2"/>
      <c r="K2219" s="108" t="str">
        <f t="shared" si="126"/>
        <v>r2210</v>
      </c>
      <c r="L2219" s="48"/>
      <c r="M2219" s="2"/>
      <c r="N2219" s="108" t="str">
        <f t="shared" si="125"/>
        <v>p2210</v>
      </c>
      <c r="O2219" s="48"/>
      <c r="P2219" s="97"/>
      <c r="Q2219" s="97"/>
      <c r="R2219" s="97"/>
    </row>
    <row r="2220" spans="1:18" ht="14">
      <c r="A2220" s="37"/>
      <c r="B2220" s="37"/>
      <c r="C2220" s="2"/>
      <c r="D2220" s="108" t="str">
        <f t="shared" si="123"/>
        <v>a2211</v>
      </c>
      <c r="E2220" s="48"/>
      <c r="F2220" s="2"/>
      <c r="G2220" s="2"/>
      <c r="H2220" s="108" t="str">
        <f t="shared" si="124"/>
        <v>c2211</v>
      </c>
      <c r="I2220" s="48"/>
      <c r="J2220" s="2"/>
      <c r="K2220" s="108" t="str">
        <f t="shared" si="126"/>
        <v>r2211</v>
      </c>
      <c r="L2220" s="48"/>
      <c r="M2220" s="2"/>
      <c r="N2220" s="108" t="str">
        <f t="shared" si="125"/>
        <v>p2211</v>
      </c>
      <c r="O2220" s="48"/>
      <c r="P2220" s="97"/>
      <c r="Q2220" s="97"/>
      <c r="R2220" s="97"/>
    </row>
    <row r="2221" spans="1:18" ht="14">
      <c r="A2221" s="37"/>
      <c r="B2221" s="37"/>
      <c r="C2221" s="2"/>
      <c r="D2221" s="108" t="str">
        <f t="shared" si="123"/>
        <v>a2212</v>
      </c>
      <c r="E2221" s="48"/>
      <c r="F2221" s="2"/>
      <c r="G2221" s="2"/>
      <c r="H2221" s="108" t="str">
        <f t="shared" si="124"/>
        <v>c2212</v>
      </c>
      <c r="I2221" s="48"/>
      <c r="J2221" s="2"/>
      <c r="K2221" s="108" t="str">
        <f t="shared" si="126"/>
        <v>r2212</v>
      </c>
      <c r="L2221" s="48"/>
      <c r="M2221" s="2"/>
      <c r="N2221" s="108" t="str">
        <f t="shared" si="125"/>
        <v>p2212</v>
      </c>
      <c r="O2221" s="48"/>
      <c r="P2221" s="97"/>
      <c r="Q2221" s="97"/>
      <c r="R2221" s="97"/>
    </row>
    <row r="2222" spans="1:18" ht="14">
      <c r="A2222" s="37"/>
      <c r="B2222" s="37"/>
      <c r="C2222" s="2"/>
      <c r="D2222" s="108" t="str">
        <f t="shared" si="123"/>
        <v>a2213</v>
      </c>
      <c r="E2222" s="48"/>
      <c r="F2222" s="2"/>
      <c r="G2222" s="2"/>
      <c r="H2222" s="108" t="str">
        <f t="shared" si="124"/>
        <v>c2213</v>
      </c>
      <c r="I2222" s="48"/>
      <c r="J2222" s="2"/>
      <c r="K2222" s="108" t="str">
        <f t="shared" si="126"/>
        <v>r2213</v>
      </c>
      <c r="L2222" s="48"/>
      <c r="M2222" s="2"/>
      <c r="N2222" s="108" t="str">
        <f t="shared" si="125"/>
        <v>p2213</v>
      </c>
      <c r="O2222" s="48"/>
      <c r="P2222" s="97"/>
      <c r="Q2222" s="97"/>
      <c r="R2222" s="97"/>
    </row>
    <row r="2223" spans="1:18" ht="14">
      <c r="A2223" s="37"/>
      <c r="B2223" s="37"/>
      <c r="C2223" s="2"/>
      <c r="D2223" s="108" t="str">
        <f t="shared" si="123"/>
        <v>a2214</v>
      </c>
      <c r="E2223" s="48"/>
      <c r="F2223" s="2"/>
      <c r="G2223" s="2"/>
      <c r="H2223" s="108" t="str">
        <f t="shared" si="124"/>
        <v>c2214</v>
      </c>
      <c r="I2223" s="48"/>
      <c r="J2223" s="2"/>
      <c r="K2223" s="108" t="str">
        <f t="shared" si="126"/>
        <v>r2214</v>
      </c>
      <c r="L2223" s="48"/>
      <c r="M2223" s="2"/>
      <c r="N2223" s="108" t="str">
        <f t="shared" si="125"/>
        <v>p2214</v>
      </c>
      <c r="O2223" s="48"/>
      <c r="P2223" s="97"/>
      <c r="Q2223" s="97"/>
      <c r="R2223" s="97"/>
    </row>
    <row r="2224" spans="1:18" ht="14">
      <c r="A2224" s="37"/>
      <c r="B2224" s="37"/>
      <c r="C2224" s="2"/>
      <c r="D2224" s="108" t="str">
        <f t="shared" si="123"/>
        <v>a2215</v>
      </c>
      <c r="E2224" s="48"/>
      <c r="F2224" s="2"/>
      <c r="G2224" s="2"/>
      <c r="H2224" s="108" t="str">
        <f t="shared" si="124"/>
        <v>c2215</v>
      </c>
      <c r="I2224" s="48"/>
      <c r="J2224" s="2"/>
      <c r="K2224" s="108" t="str">
        <f t="shared" si="126"/>
        <v>r2215</v>
      </c>
      <c r="L2224" s="48"/>
      <c r="M2224" s="2"/>
      <c r="N2224" s="108" t="str">
        <f t="shared" si="125"/>
        <v>p2215</v>
      </c>
      <c r="O2224" s="48"/>
      <c r="P2224" s="97"/>
      <c r="Q2224" s="97"/>
      <c r="R2224" s="97"/>
    </row>
    <row r="2225" spans="1:18" ht="14">
      <c r="A2225" s="37"/>
      <c r="B2225" s="37"/>
      <c r="C2225" s="2"/>
      <c r="D2225" s="108" t="str">
        <f t="shared" si="123"/>
        <v>a2216</v>
      </c>
      <c r="E2225" s="48"/>
      <c r="F2225" s="2"/>
      <c r="G2225" s="2"/>
      <c r="H2225" s="108" t="str">
        <f t="shared" si="124"/>
        <v>c2216</v>
      </c>
      <c r="I2225" s="48"/>
      <c r="J2225" s="2"/>
      <c r="K2225" s="108" t="str">
        <f t="shared" si="126"/>
        <v>r2216</v>
      </c>
      <c r="L2225" s="48"/>
      <c r="M2225" s="2"/>
      <c r="N2225" s="108" t="str">
        <f t="shared" si="125"/>
        <v>p2216</v>
      </c>
      <c r="O2225" s="48"/>
      <c r="P2225" s="97"/>
      <c r="Q2225" s="97"/>
      <c r="R2225" s="97"/>
    </row>
    <row r="2226" spans="1:18" ht="14">
      <c r="A2226" s="37"/>
      <c r="B2226" s="37"/>
      <c r="C2226" s="2"/>
      <c r="D2226" s="108" t="str">
        <f t="shared" si="123"/>
        <v>a2217</v>
      </c>
      <c r="E2226" s="48"/>
      <c r="F2226" s="2"/>
      <c r="G2226" s="2"/>
      <c r="H2226" s="108" t="str">
        <f t="shared" si="124"/>
        <v>c2217</v>
      </c>
      <c r="I2226" s="48"/>
      <c r="J2226" s="2"/>
      <c r="K2226" s="108" t="str">
        <f t="shared" si="126"/>
        <v>r2217</v>
      </c>
      <c r="L2226" s="48"/>
      <c r="M2226" s="2"/>
      <c r="N2226" s="108" t="str">
        <f t="shared" si="125"/>
        <v>p2217</v>
      </c>
      <c r="O2226" s="48"/>
      <c r="P2226" s="97"/>
      <c r="Q2226" s="97"/>
      <c r="R2226" s="97"/>
    </row>
    <row r="2227" spans="1:18" ht="14">
      <c r="A2227" s="37"/>
      <c r="B2227" s="37"/>
      <c r="C2227" s="2"/>
      <c r="D2227" s="108" t="str">
        <f t="shared" si="123"/>
        <v>a2218</v>
      </c>
      <c r="E2227" s="48"/>
      <c r="F2227" s="2"/>
      <c r="G2227" s="2"/>
      <c r="H2227" s="108" t="str">
        <f t="shared" si="124"/>
        <v>c2218</v>
      </c>
      <c r="I2227" s="48"/>
      <c r="J2227" s="2"/>
      <c r="K2227" s="108" t="str">
        <f t="shared" si="126"/>
        <v>r2218</v>
      </c>
      <c r="L2227" s="48"/>
      <c r="M2227" s="2"/>
      <c r="N2227" s="108" t="str">
        <f t="shared" si="125"/>
        <v>p2218</v>
      </c>
      <c r="O2227" s="48"/>
      <c r="P2227" s="97"/>
      <c r="Q2227" s="97"/>
      <c r="R2227" s="97"/>
    </row>
    <row r="2228" spans="1:18" ht="14">
      <c r="A2228" s="37"/>
      <c r="B2228" s="37"/>
      <c r="C2228" s="2"/>
      <c r="D2228" s="108" t="str">
        <f t="shared" si="123"/>
        <v>a2219</v>
      </c>
      <c r="E2228" s="48"/>
      <c r="F2228" s="2"/>
      <c r="G2228" s="2"/>
      <c r="H2228" s="108" t="str">
        <f t="shared" si="124"/>
        <v>c2219</v>
      </c>
      <c r="I2228" s="48"/>
      <c r="J2228" s="2"/>
      <c r="K2228" s="108" t="str">
        <f t="shared" si="126"/>
        <v>r2219</v>
      </c>
      <c r="L2228" s="48"/>
      <c r="M2228" s="2"/>
      <c r="N2228" s="108" t="str">
        <f t="shared" si="125"/>
        <v>p2219</v>
      </c>
      <c r="O2228" s="48"/>
      <c r="P2228" s="97"/>
      <c r="Q2228" s="97"/>
      <c r="R2228" s="97"/>
    </row>
    <row r="2229" spans="1:18" ht="14">
      <c r="A2229" s="37"/>
      <c r="B2229" s="37"/>
      <c r="C2229" s="2"/>
      <c r="D2229" s="108" t="str">
        <f t="shared" si="123"/>
        <v>a2220</v>
      </c>
      <c r="E2229" s="48"/>
      <c r="F2229" s="2"/>
      <c r="G2229" s="2"/>
      <c r="H2229" s="108" t="str">
        <f t="shared" si="124"/>
        <v>c2220</v>
      </c>
      <c r="I2229" s="48"/>
      <c r="J2229" s="2"/>
      <c r="K2229" s="108" t="str">
        <f t="shared" si="126"/>
        <v>r2220</v>
      </c>
      <c r="L2229" s="48"/>
      <c r="M2229" s="2"/>
      <c r="N2229" s="108" t="str">
        <f t="shared" si="125"/>
        <v>p2220</v>
      </c>
      <c r="O2229" s="48"/>
      <c r="P2229" s="97"/>
      <c r="Q2229" s="97"/>
      <c r="R2229" s="97"/>
    </row>
    <row r="2230" spans="1:18" ht="14">
      <c r="A2230" s="37"/>
      <c r="B2230" s="37"/>
      <c r="C2230" s="2"/>
      <c r="D2230" s="108" t="str">
        <f t="shared" si="123"/>
        <v>a2221</v>
      </c>
      <c r="E2230" s="48"/>
      <c r="F2230" s="2"/>
      <c r="G2230" s="2"/>
      <c r="H2230" s="108" t="str">
        <f t="shared" si="124"/>
        <v>c2221</v>
      </c>
      <c r="I2230" s="48"/>
      <c r="J2230" s="2"/>
      <c r="K2230" s="108" t="str">
        <f t="shared" si="126"/>
        <v>r2221</v>
      </c>
      <c r="L2230" s="48"/>
      <c r="M2230" s="2"/>
      <c r="N2230" s="108" t="str">
        <f t="shared" si="125"/>
        <v>p2221</v>
      </c>
      <c r="O2230" s="48"/>
      <c r="P2230" s="97"/>
      <c r="Q2230" s="97"/>
      <c r="R2230" s="97"/>
    </row>
    <row r="2231" spans="1:18" ht="14">
      <c r="A2231" s="37"/>
      <c r="B2231" s="37"/>
      <c r="C2231" s="2"/>
      <c r="D2231" s="108" t="str">
        <f t="shared" si="123"/>
        <v>a2222</v>
      </c>
      <c r="E2231" s="48"/>
      <c r="F2231" s="2"/>
      <c r="G2231" s="2"/>
      <c r="H2231" s="108" t="str">
        <f t="shared" si="124"/>
        <v>c2222</v>
      </c>
      <c r="I2231" s="48"/>
      <c r="J2231" s="2"/>
      <c r="K2231" s="108" t="str">
        <f t="shared" si="126"/>
        <v>r2222</v>
      </c>
      <c r="L2231" s="48"/>
      <c r="M2231" s="2"/>
      <c r="N2231" s="108" t="str">
        <f t="shared" si="125"/>
        <v>p2222</v>
      </c>
      <c r="O2231" s="48"/>
      <c r="P2231" s="97"/>
      <c r="Q2231" s="97"/>
      <c r="R2231" s="97"/>
    </row>
    <row r="2232" spans="1:18" ht="14">
      <c r="A2232" s="37"/>
      <c r="B2232" s="37"/>
      <c r="C2232" s="2"/>
      <c r="D2232" s="108" t="str">
        <f t="shared" si="123"/>
        <v>a2223</v>
      </c>
      <c r="E2232" s="48"/>
      <c r="F2232" s="2"/>
      <c r="G2232" s="2"/>
      <c r="H2232" s="108" t="str">
        <f t="shared" si="124"/>
        <v>c2223</v>
      </c>
      <c r="I2232" s="48"/>
      <c r="J2232" s="2"/>
      <c r="K2232" s="108" t="str">
        <f t="shared" si="126"/>
        <v>r2223</v>
      </c>
      <c r="L2232" s="48"/>
      <c r="M2232" s="2"/>
      <c r="N2232" s="108" t="str">
        <f t="shared" si="125"/>
        <v>p2223</v>
      </c>
      <c r="O2232" s="48"/>
      <c r="P2232" s="97"/>
      <c r="Q2232" s="97"/>
      <c r="R2232" s="97"/>
    </row>
    <row r="2233" spans="1:18" ht="14">
      <c r="A2233" s="37"/>
      <c r="B2233" s="37"/>
      <c r="C2233" s="2"/>
      <c r="D2233" s="108" t="str">
        <f t="shared" si="123"/>
        <v>a2224</v>
      </c>
      <c r="E2233" s="48"/>
      <c r="F2233" s="2"/>
      <c r="G2233" s="2"/>
      <c r="H2233" s="108" t="str">
        <f t="shared" si="124"/>
        <v>c2224</v>
      </c>
      <c r="I2233" s="48"/>
      <c r="J2233" s="2"/>
      <c r="K2233" s="108" t="str">
        <f t="shared" si="126"/>
        <v>r2224</v>
      </c>
      <c r="L2233" s="48"/>
      <c r="M2233" s="2"/>
      <c r="N2233" s="108" t="str">
        <f t="shared" si="125"/>
        <v>p2224</v>
      </c>
      <c r="O2233" s="48"/>
      <c r="P2233" s="97"/>
      <c r="Q2233" s="97"/>
      <c r="R2233" s="97"/>
    </row>
    <row r="2234" spans="1:18" ht="14">
      <c r="A2234" s="37"/>
      <c r="B2234" s="37"/>
      <c r="C2234" s="2"/>
      <c r="D2234" s="108" t="str">
        <f t="shared" si="123"/>
        <v>a2225</v>
      </c>
      <c r="E2234" s="48"/>
      <c r="F2234" s="2"/>
      <c r="G2234" s="2"/>
      <c r="H2234" s="108" t="str">
        <f t="shared" si="124"/>
        <v>c2225</v>
      </c>
      <c r="I2234" s="48"/>
      <c r="J2234" s="2"/>
      <c r="K2234" s="108" t="str">
        <f t="shared" si="126"/>
        <v>r2225</v>
      </c>
      <c r="L2234" s="48"/>
      <c r="M2234" s="2"/>
      <c r="N2234" s="108" t="str">
        <f t="shared" si="125"/>
        <v>p2225</v>
      </c>
      <c r="O2234" s="48"/>
      <c r="P2234" s="97"/>
      <c r="Q2234" s="97"/>
      <c r="R2234" s="97"/>
    </row>
    <row r="2235" spans="1:18" ht="14">
      <c r="A2235" s="37"/>
      <c r="B2235" s="37"/>
      <c r="C2235" s="2"/>
      <c r="D2235" s="108" t="str">
        <f t="shared" si="123"/>
        <v>a2226</v>
      </c>
      <c r="E2235" s="48"/>
      <c r="F2235" s="2"/>
      <c r="G2235" s="2"/>
      <c r="H2235" s="108" t="str">
        <f t="shared" si="124"/>
        <v>c2226</v>
      </c>
      <c r="I2235" s="48"/>
      <c r="J2235" s="2"/>
      <c r="K2235" s="108" t="str">
        <f t="shared" si="126"/>
        <v>r2226</v>
      </c>
      <c r="L2235" s="48"/>
      <c r="M2235" s="2"/>
      <c r="N2235" s="108" t="str">
        <f t="shared" si="125"/>
        <v>p2226</v>
      </c>
      <c r="O2235" s="48"/>
      <c r="P2235" s="97"/>
      <c r="Q2235" s="97"/>
      <c r="R2235" s="97"/>
    </row>
    <row r="2236" spans="1:18" ht="14">
      <c r="A2236" s="37"/>
      <c r="B2236" s="37"/>
      <c r="C2236" s="2"/>
      <c r="D2236" s="108" t="str">
        <f t="shared" si="123"/>
        <v>a2227</v>
      </c>
      <c r="E2236" s="48"/>
      <c r="F2236" s="2"/>
      <c r="G2236" s="2"/>
      <c r="H2236" s="108" t="str">
        <f t="shared" si="124"/>
        <v>c2227</v>
      </c>
      <c r="I2236" s="48"/>
      <c r="J2236" s="2"/>
      <c r="K2236" s="108" t="str">
        <f t="shared" si="126"/>
        <v>r2227</v>
      </c>
      <c r="L2236" s="48"/>
      <c r="M2236" s="2"/>
      <c r="N2236" s="108" t="str">
        <f t="shared" si="125"/>
        <v>p2227</v>
      </c>
      <c r="O2236" s="48"/>
      <c r="P2236" s="97"/>
      <c r="Q2236" s="97"/>
      <c r="R2236" s="97"/>
    </row>
    <row r="2237" spans="1:18" ht="14">
      <c r="A2237" s="37"/>
      <c r="B2237" s="37"/>
      <c r="C2237" s="2"/>
      <c r="D2237" s="108" t="str">
        <f t="shared" si="123"/>
        <v>a2228</v>
      </c>
      <c r="E2237" s="48"/>
      <c r="F2237" s="2"/>
      <c r="G2237" s="2"/>
      <c r="H2237" s="108" t="str">
        <f t="shared" si="124"/>
        <v>c2228</v>
      </c>
      <c r="I2237" s="48"/>
      <c r="J2237" s="2"/>
      <c r="K2237" s="108" t="str">
        <f t="shared" si="126"/>
        <v>r2228</v>
      </c>
      <c r="L2237" s="48"/>
      <c r="M2237" s="2"/>
      <c r="N2237" s="108" t="str">
        <f t="shared" si="125"/>
        <v>p2228</v>
      </c>
      <c r="O2237" s="48"/>
      <c r="P2237" s="97"/>
      <c r="Q2237" s="97"/>
      <c r="R2237" s="97"/>
    </row>
    <row r="2238" spans="1:18" ht="14">
      <c r="A2238" s="37"/>
      <c r="B2238" s="37"/>
      <c r="C2238" s="2"/>
      <c r="D2238" s="108" t="str">
        <f t="shared" si="123"/>
        <v>a2229</v>
      </c>
      <c r="E2238" s="48"/>
      <c r="F2238" s="2"/>
      <c r="G2238" s="2"/>
      <c r="H2238" s="108" t="str">
        <f t="shared" si="124"/>
        <v>c2229</v>
      </c>
      <c r="I2238" s="48"/>
      <c r="J2238" s="2"/>
      <c r="K2238" s="108" t="str">
        <f t="shared" si="126"/>
        <v>r2229</v>
      </c>
      <c r="L2238" s="48"/>
      <c r="M2238" s="2"/>
      <c r="N2238" s="108" t="str">
        <f t="shared" si="125"/>
        <v>p2229</v>
      </c>
      <c r="O2238" s="48"/>
      <c r="P2238" s="97"/>
      <c r="Q2238" s="97"/>
      <c r="R2238" s="97"/>
    </row>
    <row r="2239" spans="1:18" ht="14">
      <c r="A2239" s="37"/>
      <c r="B2239" s="37"/>
      <c r="C2239" s="2"/>
      <c r="D2239" s="108" t="str">
        <f t="shared" si="123"/>
        <v>a2230</v>
      </c>
      <c r="E2239" s="48"/>
      <c r="F2239" s="2"/>
      <c r="G2239" s="2"/>
      <c r="H2239" s="108" t="str">
        <f t="shared" si="124"/>
        <v>c2230</v>
      </c>
      <c r="I2239" s="48"/>
      <c r="J2239" s="2"/>
      <c r="K2239" s="108" t="str">
        <f t="shared" si="126"/>
        <v>r2230</v>
      </c>
      <c r="L2239" s="48"/>
      <c r="M2239" s="2"/>
      <c r="N2239" s="108" t="str">
        <f t="shared" si="125"/>
        <v>p2230</v>
      </c>
      <c r="O2239" s="48"/>
      <c r="P2239" s="97"/>
      <c r="Q2239" s="97"/>
      <c r="R2239" s="97"/>
    </row>
    <row r="2240" spans="1:18" ht="14">
      <c r="A2240" s="37"/>
      <c r="B2240" s="37"/>
      <c r="C2240" s="2"/>
      <c r="D2240" s="108" t="str">
        <f t="shared" si="123"/>
        <v>a2231</v>
      </c>
      <c r="E2240" s="48"/>
      <c r="F2240" s="2"/>
      <c r="G2240" s="2"/>
      <c r="H2240" s="108" t="str">
        <f t="shared" si="124"/>
        <v>c2231</v>
      </c>
      <c r="I2240" s="48"/>
      <c r="J2240" s="2"/>
      <c r="K2240" s="108" t="str">
        <f t="shared" si="126"/>
        <v>r2231</v>
      </c>
      <c r="L2240" s="48"/>
      <c r="M2240" s="2"/>
      <c r="N2240" s="108" t="str">
        <f t="shared" si="125"/>
        <v>p2231</v>
      </c>
      <c r="O2240" s="48"/>
      <c r="P2240" s="97"/>
      <c r="Q2240" s="97"/>
      <c r="R2240" s="97"/>
    </row>
    <row r="2241" spans="1:18" ht="14">
      <c r="A2241" s="37"/>
      <c r="B2241" s="37"/>
      <c r="C2241" s="2"/>
      <c r="D2241" s="108" t="str">
        <f t="shared" si="123"/>
        <v>a2232</v>
      </c>
      <c r="E2241" s="48"/>
      <c r="F2241" s="2"/>
      <c r="G2241" s="2"/>
      <c r="H2241" s="108" t="str">
        <f t="shared" si="124"/>
        <v>c2232</v>
      </c>
      <c r="I2241" s="48"/>
      <c r="J2241" s="2"/>
      <c r="K2241" s="108" t="str">
        <f t="shared" si="126"/>
        <v>r2232</v>
      </c>
      <c r="L2241" s="48"/>
      <c r="M2241" s="2"/>
      <c r="N2241" s="108" t="str">
        <f t="shared" si="125"/>
        <v>p2232</v>
      </c>
      <c r="O2241" s="48"/>
      <c r="P2241" s="97"/>
      <c r="Q2241" s="97"/>
      <c r="R2241" s="97"/>
    </row>
    <row r="2242" spans="1:18" ht="14">
      <c r="A2242" s="37"/>
      <c r="B2242" s="37"/>
      <c r="C2242" s="2"/>
      <c r="D2242" s="108" t="str">
        <f t="shared" si="123"/>
        <v>a2233</v>
      </c>
      <c r="E2242" s="48"/>
      <c r="F2242" s="2"/>
      <c r="G2242" s="2"/>
      <c r="H2242" s="108" t="str">
        <f t="shared" si="124"/>
        <v>c2233</v>
      </c>
      <c r="I2242" s="48"/>
      <c r="J2242" s="2"/>
      <c r="K2242" s="108" t="str">
        <f t="shared" si="126"/>
        <v>r2233</v>
      </c>
      <c r="L2242" s="48"/>
      <c r="M2242" s="2"/>
      <c r="N2242" s="108" t="str">
        <f t="shared" si="125"/>
        <v>p2233</v>
      </c>
      <c r="O2242" s="48"/>
      <c r="P2242" s="97"/>
      <c r="Q2242" s="97"/>
      <c r="R2242" s="97"/>
    </row>
    <row r="2243" spans="1:18" ht="14">
      <c r="A2243" s="37"/>
      <c r="B2243" s="37"/>
      <c r="C2243" s="2"/>
      <c r="D2243" s="108" t="str">
        <f t="shared" si="123"/>
        <v>a2234</v>
      </c>
      <c r="E2243" s="48"/>
      <c r="F2243" s="2"/>
      <c r="G2243" s="2"/>
      <c r="H2243" s="108" t="str">
        <f t="shared" si="124"/>
        <v>c2234</v>
      </c>
      <c r="I2243" s="48"/>
      <c r="J2243" s="2"/>
      <c r="K2243" s="108" t="str">
        <f t="shared" si="126"/>
        <v>r2234</v>
      </c>
      <c r="L2243" s="48"/>
      <c r="M2243" s="2"/>
      <c r="N2243" s="108" t="str">
        <f t="shared" si="125"/>
        <v>p2234</v>
      </c>
      <c r="O2243" s="48"/>
      <c r="P2243" s="97"/>
      <c r="Q2243" s="97"/>
      <c r="R2243" s="97"/>
    </row>
    <row r="2244" spans="1:18" ht="14">
      <c r="A2244" s="37"/>
      <c r="B2244" s="37"/>
      <c r="C2244" s="2"/>
      <c r="D2244" s="108" t="str">
        <f t="shared" si="123"/>
        <v>a2235</v>
      </c>
      <c r="E2244" s="48"/>
      <c r="F2244" s="2"/>
      <c r="G2244" s="2"/>
      <c r="H2244" s="108" t="str">
        <f t="shared" si="124"/>
        <v>c2235</v>
      </c>
      <c r="I2244" s="48"/>
      <c r="J2244" s="2"/>
      <c r="K2244" s="108" t="str">
        <f t="shared" si="126"/>
        <v>r2235</v>
      </c>
      <c r="L2244" s="48"/>
      <c r="M2244" s="2"/>
      <c r="N2244" s="108" t="str">
        <f t="shared" si="125"/>
        <v>p2235</v>
      </c>
      <c r="O2244" s="48"/>
      <c r="P2244" s="97"/>
      <c r="Q2244" s="97"/>
      <c r="R2244" s="97"/>
    </row>
    <row r="2245" spans="1:18" ht="14">
      <c r="A2245" s="37"/>
      <c r="B2245" s="37"/>
      <c r="C2245" s="2"/>
      <c r="D2245" s="108" t="str">
        <f t="shared" si="123"/>
        <v>a2236</v>
      </c>
      <c r="E2245" s="48"/>
      <c r="F2245" s="2"/>
      <c r="G2245" s="2"/>
      <c r="H2245" s="108" t="str">
        <f t="shared" si="124"/>
        <v>c2236</v>
      </c>
      <c r="I2245" s="48"/>
      <c r="J2245" s="2"/>
      <c r="K2245" s="108" t="str">
        <f t="shared" si="126"/>
        <v>r2236</v>
      </c>
      <c r="L2245" s="48"/>
      <c r="M2245" s="2"/>
      <c r="N2245" s="108" t="str">
        <f t="shared" si="125"/>
        <v>p2236</v>
      </c>
      <c r="O2245" s="48"/>
      <c r="P2245" s="97"/>
      <c r="Q2245" s="97"/>
      <c r="R2245" s="97"/>
    </row>
    <row r="2246" spans="1:18" ht="14">
      <c r="A2246" s="37"/>
      <c r="B2246" s="37"/>
      <c r="C2246" s="2"/>
      <c r="D2246" s="108" t="str">
        <f t="shared" si="123"/>
        <v>a2237</v>
      </c>
      <c r="E2246" s="48"/>
      <c r="F2246" s="2"/>
      <c r="G2246" s="2"/>
      <c r="H2246" s="108" t="str">
        <f t="shared" si="124"/>
        <v>c2237</v>
      </c>
      <c r="I2246" s="48"/>
      <c r="J2246" s="2"/>
      <c r="K2246" s="108" t="str">
        <f t="shared" si="126"/>
        <v>r2237</v>
      </c>
      <c r="L2246" s="48"/>
      <c r="M2246" s="2"/>
      <c r="N2246" s="108" t="str">
        <f t="shared" si="125"/>
        <v>p2237</v>
      </c>
      <c r="O2246" s="48"/>
      <c r="P2246" s="97"/>
      <c r="Q2246" s="97"/>
      <c r="R2246" s="97"/>
    </row>
    <row r="2247" spans="1:18" ht="14">
      <c r="A2247" s="37"/>
      <c r="B2247" s="37"/>
      <c r="C2247" s="2"/>
      <c r="D2247" s="108" t="str">
        <f t="shared" si="123"/>
        <v>a2238</v>
      </c>
      <c r="E2247" s="48"/>
      <c r="F2247" s="2"/>
      <c r="G2247" s="2"/>
      <c r="H2247" s="108" t="str">
        <f t="shared" si="124"/>
        <v>c2238</v>
      </c>
      <c r="I2247" s="48"/>
      <c r="J2247" s="2"/>
      <c r="K2247" s="108" t="str">
        <f t="shared" si="126"/>
        <v>r2238</v>
      </c>
      <c r="L2247" s="48"/>
      <c r="M2247" s="2"/>
      <c r="N2247" s="108" t="str">
        <f t="shared" si="125"/>
        <v>p2238</v>
      </c>
      <c r="O2247" s="48"/>
      <c r="P2247" s="97"/>
      <c r="Q2247" s="97"/>
      <c r="R2247" s="97"/>
    </row>
    <row r="2248" spans="1:18" ht="14">
      <c r="A2248" s="37"/>
      <c r="B2248" s="37"/>
      <c r="C2248" s="2"/>
      <c r="D2248" s="108" t="str">
        <f t="shared" si="123"/>
        <v>a2239</v>
      </c>
      <c r="E2248" s="48"/>
      <c r="F2248" s="2"/>
      <c r="G2248" s="2"/>
      <c r="H2248" s="108" t="str">
        <f t="shared" si="124"/>
        <v>c2239</v>
      </c>
      <c r="I2248" s="48"/>
      <c r="J2248" s="2"/>
      <c r="K2248" s="108" t="str">
        <f t="shared" si="126"/>
        <v>r2239</v>
      </c>
      <c r="L2248" s="48"/>
      <c r="M2248" s="2"/>
      <c r="N2248" s="108" t="str">
        <f t="shared" si="125"/>
        <v>p2239</v>
      </c>
      <c r="O2248" s="48"/>
      <c r="P2248" s="97"/>
      <c r="Q2248" s="97"/>
      <c r="R2248" s="97"/>
    </row>
    <row r="2249" spans="1:18" ht="14">
      <c r="A2249" s="37"/>
      <c r="B2249" s="37"/>
      <c r="C2249" s="2"/>
      <c r="D2249" s="108" t="str">
        <f t="shared" si="123"/>
        <v>a2240</v>
      </c>
      <c r="E2249" s="48"/>
      <c r="F2249" s="2"/>
      <c r="G2249" s="2"/>
      <c r="H2249" s="108" t="str">
        <f t="shared" si="124"/>
        <v>c2240</v>
      </c>
      <c r="I2249" s="48"/>
      <c r="J2249" s="2"/>
      <c r="K2249" s="108" t="str">
        <f t="shared" si="126"/>
        <v>r2240</v>
      </c>
      <c r="L2249" s="48"/>
      <c r="M2249" s="2"/>
      <c r="N2249" s="108" t="str">
        <f t="shared" si="125"/>
        <v>p2240</v>
      </c>
      <c r="O2249" s="48"/>
      <c r="P2249" s="97"/>
      <c r="Q2249" s="97"/>
      <c r="R2249" s="97"/>
    </row>
    <row r="2250" spans="1:18" ht="14">
      <c r="A2250" s="37"/>
      <c r="B2250" s="37"/>
      <c r="C2250" s="2"/>
      <c r="D2250" s="108" t="str">
        <f t="shared" si="123"/>
        <v>a2241</v>
      </c>
      <c r="E2250" s="48"/>
      <c r="F2250" s="2"/>
      <c r="G2250" s="2"/>
      <c r="H2250" s="108" t="str">
        <f t="shared" si="124"/>
        <v>c2241</v>
      </c>
      <c r="I2250" s="48"/>
      <c r="J2250" s="2"/>
      <c r="K2250" s="108" t="str">
        <f t="shared" si="126"/>
        <v>r2241</v>
      </c>
      <c r="L2250" s="48"/>
      <c r="M2250" s="2"/>
      <c r="N2250" s="108" t="str">
        <f t="shared" si="125"/>
        <v>p2241</v>
      </c>
      <c r="O2250" s="48"/>
      <c r="P2250" s="97"/>
      <c r="Q2250" s="97"/>
      <c r="R2250" s="97"/>
    </row>
    <row r="2251" spans="1:18" ht="14">
      <c r="A2251" s="37"/>
      <c r="B2251" s="37"/>
      <c r="C2251" s="2"/>
      <c r="D2251" s="108" t="str">
        <f t="shared" ref="D2251:D2314" si="127">"a"&amp;ROW()-9</f>
        <v>a2242</v>
      </c>
      <c r="E2251" s="48"/>
      <c r="F2251" s="2"/>
      <c r="G2251" s="2"/>
      <c r="H2251" s="108" t="str">
        <f t="shared" ref="H2251:H2314" si="128">"c"&amp;ROW()-9</f>
        <v>c2242</v>
      </c>
      <c r="I2251" s="48"/>
      <c r="J2251" s="2"/>
      <c r="K2251" s="108" t="str">
        <f t="shared" si="126"/>
        <v>r2242</v>
      </c>
      <c r="L2251" s="48"/>
      <c r="M2251" s="2"/>
      <c r="N2251" s="108" t="str">
        <f t="shared" ref="N2251:N2314" si="129">"p"&amp;ROW()-9</f>
        <v>p2242</v>
      </c>
      <c r="O2251" s="48"/>
      <c r="P2251" s="97"/>
      <c r="Q2251" s="97"/>
      <c r="R2251" s="97"/>
    </row>
    <row r="2252" spans="1:18" ht="14">
      <c r="A2252" s="37"/>
      <c r="B2252" s="37"/>
      <c r="C2252" s="2"/>
      <c r="D2252" s="108" t="str">
        <f t="shared" si="127"/>
        <v>a2243</v>
      </c>
      <c r="E2252" s="48"/>
      <c r="F2252" s="2"/>
      <c r="G2252" s="2"/>
      <c r="H2252" s="108" t="str">
        <f t="shared" si="128"/>
        <v>c2243</v>
      </c>
      <c r="I2252" s="48"/>
      <c r="J2252" s="2"/>
      <c r="K2252" s="108" t="str">
        <f t="shared" si="126"/>
        <v>r2243</v>
      </c>
      <c r="L2252" s="48"/>
      <c r="M2252" s="2"/>
      <c r="N2252" s="108" t="str">
        <f t="shared" si="129"/>
        <v>p2243</v>
      </c>
      <c r="O2252" s="48"/>
      <c r="P2252" s="97"/>
      <c r="Q2252" s="97"/>
      <c r="R2252" s="97"/>
    </row>
    <row r="2253" spans="1:18" ht="14">
      <c r="A2253" s="37"/>
      <c r="B2253" s="37"/>
      <c r="C2253" s="2"/>
      <c r="D2253" s="108" t="str">
        <f t="shared" si="127"/>
        <v>a2244</v>
      </c>
      <c r="E2253" s="48"/>
      <c r="F2253" s="2"/>
      <c r="G2253" s="2"/>
      <c r="H2253" s="108" t="str">
        <f t="shared" si="128"/>
        <v>c2244</v>
      </c>
      <c r="I2253" s="48"/>
      <c r="J2253" s="2"/>
      <c r="K2253" s="108" t="str">
        <f t="shared" si="126"/>
        <v>r2244</v>
      </c>
      <c r="L2253" s="48"/>
      <c r="M2253" s="2"/>
      <c r="N2253" s="108" t="str">
        <f t="shared" si="129"/>
        <v>p2244</v>
      </c>
      <c r="O2253" s="48"/>
      <c r="P2253" s="97"/>
      <c r="Q2253" s="97"/>
      <c r="R2253" s="97"/>
    </row>
    <row r="2254" spans="1:18" ht="14">
      <c r="A2254" s="37"/>
      <c r="B2254" s="37"/>
      <c r="C2254" s="2"/>
      <c r="D2254" s="108" t="str">
        <f t="shared" si="127"/>
        <v>a2245</v>
      </c>
      <c r="E2254" s="48"/>
      <c r="F2254" s="2"/>
      <c r="G2254" s="2"/>
      <c r="H2254" s="108" t="str">
        <f t="shared" si="128"/>
        <v>c2245</v>
      </c>
      <c r="I2254" s="48"/>
      <c r="J2254" s="2"/>
      <c r="K2254" s="108" t="str">
        <f t="shared" si="126"/>
        <v>r2245</v>
      </c>
      <c r="L2254" s="48"/>
      <c r="M2254" s="2"/>
      <c r="N2254" s="108" t="str">
        <f t="shared" si="129"/>
        <v>p2245</v>
      </c>
      <c r="O2254" s="48"/>
      <c r="P2254" s="97"/>
      <c r="Q2254" s="97"/>
      <c r="R2254" s="97"/>
    </row>
    <row r="2255" spans="1:18" ht="14">
      <c r="A2255" s="37"/>
      <c r="B2255" s="37"/>
      <c r="C2255" s="2"/>
      <c r="D2255" s="108" t="str">
        <f t="shared" si="127"/>
        <v>a2246</v>
      </c>
      <c r="E2255" s="48"/>
      <c r="F2255" s="2"/>
      <c r="G2255" s="2"/>
      <c r="H2255" s="108" t="str">
        <f t="shared" si="128"/>
        <v>c2246</v>
      </c>
      <c r="I2255" s="48"/>
      <c r="J2255" s="2"/>
      <c r="K2255" s="108" t="str">
        <f t="shared" si="126"/>
        <v>r2246</v>
      </c>
      <c r="L2255" s="48"/>
      <c r="M2255" s="2"/>
      <c r="N2255" s="108" t="str">
        <f t="shared" si="129"/>
        <v>p2246</v>
      </c>
      <c r="O2255" s="48"/>
      <c r="P2255" s="97"/>
      <c r="Q2255" s="97"/>
      <c r="R2255" s="97"/>
    </row>
    <row r="2256" spans="1:18" ht="14">
      <c r="A2256" s="37"/>
      <c r="B2256" s="37"/>
      <c r="C2256" s="2"/>
      <c r="D2256" s="108" t="str">
        <f t="shared" si="127"/>
        <v>a2247</v>
      </c>
      <c r="E2256" s="48"/>
      <c r="F2256" s="2"/>
      <c r="G2256" s="2"/>
      <c r="H2256" s="108" t="str">
        <f t="shared" si="128"/>
        <v>c2247</v>
      </c>
      <c r="I2256" s="48"/>
      <c r="J2256" s="2"/>
      <c r="K2256" s="108" t="str">
        <f t="shared" si="126"/>
        <v>r2247</v>
      </c>
      <c r="L2256" s="48"/>
      <c r="M2256" s="2"/>
      <c r="N2256" s="108" t="str">
        <f t="shared" si="129"/>
        <v>p2247</v>
      </c>
      <c r="O2256" s="48"/>
      <c r="P2256" s="97"/>
      <c r="Q2256" s="97"/>
      <c r="R2256" s="97"/>
    </row>
    <row r="2257" spans="1:18" ht="14">
      <c r="A2257" s="37"/>
      <c r="B2257" s="37"/>
      <c r="C2257" s="2"/>
      <c r="D2257" s="108" t="str">
        <f t="shared" si="127"/>
        <v>a2248</v>
      </c>
      <c r="E2257" s="48"/>
      <c r="F2257" s="2"/>
      <c r="G2257" s="2"/>
      <c r="H2257" s="108" t="str">
        <f t="shared" si="128"/>
        <v>c2248</v>
      </c>
      <c r="I2257" s="48"/>
      <c r="J2257" s="2"/>
      <c r="K2257" s="108" t="str">
        <f t="shared" si="126"/>
        <v>r2248</v>
      </c>
      <c r="L2257" s="48"/>
      <c r="M2257" s="2"/>
      <c r="N2257" s="108" t="str">
        <f t="shared" si="129"/>
        <v>p2248</v>
      </c>
      <c r="O2257" s="48"/>
      <c r="P2257" s="97"/>
      <c r="Q2257" s="97"/>
      <c r="R2257" s="97"/>
    </row>
    <row r="2258" spans="1:18" ht="14">
      <c r="A2258" s="37"/>
      <c r="B2258" s="37"/>
      <c r="C2258" s="2"/>
      <c r="D2258" s="108" t="str">
        <f t="shared" si="127"/>
        <v>a2249</v>
      </c>
      <c r="E2258" s="48"/>
      <c r="F2258" s="2"/>
      <c r="G2258" s="2"/>
      <c r="H2258" s="108" t="str">
        <f t="shared" si="128"/>
        <v>c2249</v>
      </c>
      <c r="I2258" s="48"/>
      <c r="J2258" s="2"/>
      <c r="K2258" s="108" t="str">
        <f t="shared" si="126"/>
        <v>r2249</v>
      </c>
      <c r="L2258" s="48"/>
      <c r="M2258" s="2"/>
      <c r="N2258" s="108" t="str">
        <f t="shared" si="129"/>
        <v>p2249</v>
      </c>
      <c r="O2258" s="48"/>
      <c r="P2258" s="97"/>
      <c r="Q2258" s="97"/>
      <c r="R2258" s="97"/>
    </row>
    <row r="2259" spans="1:18" ht="14">
      <c r="A2259" s="37"/>
      <c r="B2259" s="37"/>
      <c r="C2259" s="2"/>
      <c r="D2259" s="108" t="str">
        <f t="shared" si="127"/>
        <v>a2250</v>
      </c>
      <c r="E2259" s="48"/>
      <c r="F2259" s="2"/>
      <c r="G2259" s="2"/>
      <c r="H2259" s="108" t="str">
        <f t="shared" si="128"/>
        <v>c2250</v>
      </c>
      <c r="I2259" s="48"/>
      <c r="J2259" s="2"/>
      <c r="K2259" s="108" t="str">
        <f t="shared" si="126"/>
        <v>r2250</v>
      </c>
      <c r="L2259" s="48"/>
      <c r="M2259" s="2"/>
      <c r="N2259" s="108" t="str">
        <f t="shared" si="129"/>
        <v>p2250</v>
      </c>
      <c r="O2259" s="48"/>
      <c r="P2259" s="97"/>
      <c r="Q2259" s="97"/>
      <c r="R2259" s="97"/>
    </row>
    <row r="2260" spans="1:18" ht="14">
      <c r="A2260" s="37"/>
      <c r="B2260" s="37"/>
      <c r="C2260" s="2"/>
      <c r="D2260" s="108" t="str">
        <f t="shared" si="127"/>
        <v>a2251</v>
      </c>
      <c r="E2260" s="48"/>
      <c r="F2260" s="2"/>
      <c r="G2260" s="2"/>
      <c r="H2260" s="108" t="str">
        <f t="shared" si="128"/>
        <v>c2251</v>
      </c>
      <c r="I2260" s="48"/>
      <c r="J2260" s="2"/>
      <c r="K2260" s="108" t="str">
        <f t="shared" si="126"/>
        <v>r2251</v>
      </c>
      <c r="L2260" s="48"/>
      <c r="M2260" s="2"/>
      <c r="N2260" s="108" t="str">
        <f t="shared" si="129"/>
        <v>p2251</v>
      </c>
      <c r="O2260" s="48"/>
      <c r="P2260" s="97"/>
      <c r="Q2260" s="97"/>
      <c r="R2260" s="97"/>
    </row>
    <row r="2261" spans="1:18" ht="14">
      <c r="A2261" s="37"/>
      <c r="B2261" s="37"/>
      <c r="C2261" s="2"/>
      <c r="D2261" s="108" t="str">
        <f t="shared" si="127"/>
        <v>a2252</v>
      </c>
      <c r="E2261" s="48"/>
      <c r="F2261" s="2"/>
      <c r="G2261" s="2"/>
      <c r="H2261" s="108" t="str">
        <f t="shared" si="128"/>
        <v>c2252</v>
      </c>
      <c r="I2261" s="48"/>
      <c r="J2261" s="2"/>
      <c r="K2261" s="108" t="str">
        <f t="shared" si="126"/>
        <v>r2252</v>
      </c>
      <c r="L2261" s="48"/>
      <c r="M2261" s="2"/>
      <c r="N2261" s="108" t="str">
        <f t="shared" si="129"/>
        <v>p2252</v>
      </c>
      <c r="O2261" s="48"/>
      <c r="P2261" s="97"/>
      <c r="Q2261" s="97"/>
      <c r="R2261" s="97"/>
    </row>
    <row r="2262" spans="1:18" ht="14">
      <c r="A2262" s="37"/>
      <c r="B2262" s="37"/>
      <c r="C2262" s="2"/>
      <c r="D2262" s="108" t="str">
        <f t="shared" si="127"/>
        <v>a2253</v>
      </c>
      <c r="E2262" s="48"/>
      <c r="F2262" s="2"/>
      <c r="G2262" s="2"/>
      <c r="H2262" s="108" t="str">
        <f t="shared" si="128"/>
        <v>c2253</v>
      </c>
      <c r="I2262" s="48"/>
      <c r="J2262" s="2"/>
      <c r="K2262" s="108" t="str">
        <f t="shared" si="126"/>
        <v>r2253</v>
      </c>
      <c r="L2262" s="48"/>
      <c r="M2262" s="2"/>
      <c r="N2262" s="108" t="str">
        <f t="shared" si="129"/>
        <v>p2253</v>
      </c>
      <c r="O2262" s="48"/>
      <c r="P2262" s="97"/>
      <c r="Q2262" s="97"/>
      <c r="R2262" s="97"/>
    </row>
    <row r="2263" spans="1:18" ht="14">
      <c r="A2263" s="37"/>
      <c r="B2263" s="37"/>
      <c r="C2263" s="2"/>
      <c r="D2263" s="108" t="str">
        <f t="shared" si="127"/>
        <v>a2254</v>
      </c>
      <c r="E2263" s="48"/>
      <c r="F2263" s="2"/>
      <c r="G2263" s="2"/>
      <c r="H2263" s="108" t="str">
        <f t="shared" si="128"/>
        <v>c2254</v>
      </c>
      <c r="I2263" s="48"/>
      <c r="J2263" s="2"/>
      <c r="K2263" s="108" t="str">
        <f t="shared" si="126"/>
        <v>r2254</v>
      </c>
      <c r="L2263" s="48"/>
      <c r="M2263" s="2"/>
      <c r="N2263" s="108" t="str">
        <f t="shared" si="129"/>
        <v>p2254</v>
      </c>
      <c r="O2263" s="48"/>
      <c r="P2263" s="97"/>
      <c r="Q2263" s="97"/>
      <c r="R2263" s="97"/>
    </row>
    <row r="2264" spans="1:18" ht="14">
      <c r="A2264" s="37"/>
      <c r="B2264" s="37"/>
      <c r="C2264" s="2"/>
      <c r="D2264" s="108" t="str">
        <f t="shared" si="127"/>
        <v>a2255</v>
      </c>
      <c r="E2264" s="48"/>
      <c r="F2264" s="2"/>
      <c r="G2264" s="2"/>
      <c r="H2264" s="108" t="str">
        <f t="shared" si="128"/>
        <v>c2255</v>
      </c>
      <c r="I2264" s="48"/>
      <c r="J2264" s="2"/>
      <c r="K2264" s="108" t="str">
        <f t="shared" si="126"/>
        <v>r2255</v>
      </c>
      <c r="L2264" s="48"/>
      <c r="M2264" s="2"/>
      <c r="N2264" s="108" t="str">
        <f t="shared" si="129"/>
        <v>p2255</v>
      </c>
      <c r="O2264" s="48"/>
      <c r="P2264" s="97"/>
      <c r="Q2264" s="97"/>
      <c r="R2264" s="97"/>
    </row>
    <row r="2265" spans="1:18" ht="14">
      <c r="A2265" s="37"/>
      <c r="B2265" s="37"/>
      <c r="C2265" s="2"/>
      <c r="D2265" s="108" t="str">
        <f t="shared" si="127"/>
        <v>a2256</v>
      </c>
      <c r="E2265" s="48"/>
      <c r="F2265" s="2"/>
      <c r="G2265" s="2"/>
      <c r="H2265" s="108" t="str">
        <f t="shared" si="128"/>
        <v>c2256</v>
      </c>
      <c r="I2265" s="48"/>
      <c r="J2265" s="2"/>
      <c r="K2265" s="108" t="str">
        <f t="shared" si="126"/>
        <v>r2256</v>
      </c>
      <c r="L2265" s="48"/>
      <c r="M2265" s="2"/>
      <c r="N2265" s="108" t="str">
        <f t="shared" si="129"/>
        <v>p2256</v>
      </c>
      <c r="O2265" s="48"/>
      <c r="P2265" s="97"/>
      <c r="Q2265" s="97"/>
      <c r="R2265" s="97"/>
    </row>
    <row r="2266" spans="1:18" ht="14">
      <c r="A2266" s="37"/>
      <c r="B2266" s="37"/>
      <c r="C2266" s="2"/>
      <c r="D2266" s="108" t="str">
        <f t="shared" si="127"/>
        <v>a2257</v>
      </c>
      <c r="E2266" s="48"/>
      <c r="F2266" s="2"/>
      <c r="G2266" s="2"/>
      <c r="H2266" s="108" t="str">
        <f t="shared" si="128"/>
        <v>c2257</v>
      </c>
      <c r="I2266" s="48"/>
      <c r="J2266" s="2"/>
      <c r="K2266" s="108" t="str">
        <f t="shared" si="126"/>
        <v>r2257</v>
      </c>
      <c r="L2266" s="48"/>
      <c r="M2266" s="2"/>
      <c r="N2266" s="108" t="str">
        <f t="shared" si="129"/>
        <v>p2257</v>
      </c>
      <c r="O2266" s="48"/>
      <c r="P2266" s="97"/>
      <c r="Q2266" s="97"/>
      <c r="R2266" s="97"/>
    </row>
    <row r="2267" spans="1:18" ht="14">
      <c r="A2267" s="37"/>
      <c r="B2267" s="37"/>
      <c r="C2267" s="2"/>
      <c r="D2267" s="108" t="str">
        <f t="shared" si="127"/>
        <v>a2258</v>
      </c>
      <c r="E2267" s="48"/>
      <c r="F2267" s="2"/>
      <c r="G2267" s="2"/>
      <c r="H2267" s="108" t="str">
        <f t="shared" si="128"/>
        <v>c2258</v>
      </c>
      <c r="I2267" s="48"/>
      <c r="J2267" s="2"/>
      <c r="K2267" s="108" t="str">
        <f t="shared" ref="K2267:K2330" si="130">"r"&amp;ROW()-9</f>
        <v>r2258</v>
      </c>
      <c r="L2267" s="48"/>
      <c r="M2267" s="2"/>
      <c r="N2267" s="108" t="str">
        <f t="shared" si="129"/>
        <v>p2258</v>
      </c>
      <c r="O2267" s="48"/>
      <c r="P2267" s="97"/>
      <c r="Q2267" s="97"/>
      <c r="R2267" s="97"/>
    </row>
    <row r="2268" spans="1:18" ht="14">
      <c r="A2268" s="37"/>
      <c r="B2268" s="37"/>
      <c r="C2268" s="2"/>
      <c r="D2268" s="108" t="str">
        <f t="shared" si="127"/>
        <v>a2259</v>
      </c>
      <c r="E2268" s="48"/>
      <c r="F2268" s="2"/>
      <c r="G2268" s="2"/>
      <c r="H2268" s="108" t="str">
        <f t="shared" si="128"/>
        <v>c2259</v>
      </c>
      <c r="I2268" s="48"/>
      <c r="J2268" s="2"/>
      <c r="K2268" s="108" t="str">
        <f t="shared" si="130"/>
        <v>r2259</v>
      </c>
      <c r="L2268" s="48"/>
      <c r="M2268" s="2"/>
      <c r="N2268" s="108" t="str">
        <f t="shared" si="129"/>
        <v>p2259</v>
      </c>
      <c r="O2268" s="48"/>
      <c r="P2268" s="97"/>
      <c r="Q2268" s="97"/>
      <c r="R2268" s="97"/>
    </row>
    <row r="2269" spans="1:18" ht="14">
      <c r="A2269" s="37"/>
      <c r="B2269" s="37"/>
      <c r="C2269" s="2"/>
      <c r="D2269" s="108" t="str">
        <f t="shared" si="127"/>
        <v>a2260</v>
      </c>
      <c r="E2269" s="48"/>
      <c r="F2269" s="2"/>
      <c r="G2269" s="2"/>
      <c r="H2269" s="108" t="str">
        <f t="shared" si="128"/>
        <v>c2260</v>
      </c>
      <c r="I2269" s="48"/>
      <c r="J2269" s="2"/>
      <c r="K2269" s="108" t="str">
        <f t="shared" si="130"/>
        <v>r2260</v>
      </c>
      <c r="L2269" s="48"/>
      <c r="M2269" s="2"/>
      <c r="N2269" s="108" t="str">
        <f t="shared" si="129"/>
        <v>p2260</v>
      </c>
      <c r="O2269" s="48"/>
      <c r="P2269" s="97"/>
      <c r="Q2269" s="97"/>
      <c r="R2269" s="97"/>
    </row>
    <row r="2270" spans="1:18" ht="14">
      <c r="A2270" s="37"/>
      <c r="B2270" s="37"/>
      <c r="C2270" s="2"/>
      <c r="D2270" s="108" t="str">
        <f t="shared" si="127"/>
        <v>a2261</v>
      </c>
      <c r="E2270" s="48"/>
      <c r="F2270" s="2"/>
      <c r="G2270" s="2"/>
      <c r="H2270" s="108" t="str">
        <f t="shared" si="128"/>
        <v>c2261</v>
      </c>
      <c r="I2270" s="48"/>
      <c r="J2270" s="2"/>
      <c r="K2270" s="108" t="str">
        <f t="shared" si="130"/>
        <v>r2261</v>
      </c>
      <c r="L2270" s="48"/>
      <c r="M2270" s="2"/>
      <c r="N2270" s="108" t="str">
        <f t="shared" si="129"/>
        <v>p2261</v>
      </c>
      <c r="O2270" s="48"/>
      <c r="P2270" s="97"/>
      <c r="Q2270" s="97"/>
      <c r="R2270" s="97"/>
    </row>
    <row r="2271" spans="1:18" ht="14">
      <c r="A2271" s="37"/>
      <c r="B2271" s="37"/>
      <c r="C2271" s="2"/>
      <c r="D2271" s="108" t="str">
        <f t="shared" si="127"/>
        <v>a2262</v>
      </c>
      <c r="E2271" s="48"/>
      <c r="F2271" s="2"/>
      <c r="G2271" s="2"/>
      <c r="H2271" s="108" t="str">
        <f t="shared" si="128"/>
        <v>c2262</v>
      </c>
      <c r="I2271" s="48"/>
      <c r="J2271" s="2"/>
      <c r="K2271" s="108" t="str">
        <f t="shared" si="130"/>
        <v>r2262</v>
      </c>
      <c r="L2271" s="48"/>
      <c r="M2271" s="2"/>
      <c r="N2271" s="108" t="str">
        <f t="shared" si="129"/>
        <v>p2262</v>
      </c>
      <c r="O2271" s="48"/>
      <c r="P2271" s="97"/>
      <c r="Q2271" s="97"/>
      <c r="R2271" s="97"/>
    </row>
    <row r="2272" spans="1:18" ht="14">
      <c r="A2272" s="37"/>
      <c r="B2272" s="37"/>
      <c r="C2272" s="2"/>
      <c r="D2272" s="108" t="str">
        <f t="shared" si="127"/>
        <v>a2263</v>
      </c>
      <c r="E2272" s="48"/>
      <c r="F2272" s="2"/>
      <c r="G2272" s="2"/>
      <c r="H2272" s="108" t="str">
        <f t="shared" si="128"/>
        <v>c2263</v>
      </c>
      <c r="I2272" s="48"/>
      <c r="J2272" s="2"/>
      <c r="K2272" s="108" t="str">
        <f t="shared" si="130"/>
        <v>r2263</v>
      </c>
      <c r="L2272" s="48"/>
      <c r="M2272" s="2"/>
      <c r="N2272" s="108" t="str">
        <f t="shared" si="129"/>
        <v>p2263</v>
      </c>
      <c r="O2272" s="48"/>
      <c r="P2272" s="97"/>
      <c r="Q2272" s="97"/>
      <c r="R2272" s="97"/>
    </row>
    <row r="2273" spans="1:18" ht="14">
      <c r="A2273" s="37"/>
      <c r="B2273" s="37"/>
      <c r="C2273" s="2"/>
      <c r="D2273" s="108" t="str">
        <f t="shared" si="127"/>
        <v>a2264</v>
      </c>
      <c r="E2273" s="48"/>
      <c r="F2273" s="2"/>
      <c r="G2273" s="2"/>
      <c r="H2273" s="108" t="str">
        <f t="shared" si="128"/>
        <v>c2264</v>
      </c>
      <c r="I2273" s="48"/>
      <c r="J2273" s="2"/>
      <c r="K2273" s="108" t="str">
        <f t="shared" si="130"/>
        <v>r2264</v>
      </c>
      <c r="L2273" s="48"/>
      <c r="M2273" s="2"/>
      <c r="N2273" s="108" t="str">
        <f t="shared" si="129"/>
        <v>p2264</v>
      </c>
      <c r="O2273" s="48"/>
      <c r="P2273" s="97"/>
      <c r="Q2273" s="97"/>
      <c r="R2273" s="97"/>
    </row>
    <row r="2274" spans="1:18" ht="14">
      <c r="A2274" s="37"/>
      <c r="B2274" s="37"/>
      <c r="C2274" s="2"/>
      <c r="D2274" s="108" t="str">
        <f t="shared" si="127"/>
        <v>a2265</v>
      </c>
      <c r="E2274" s="48"/>
      <c r="F2274" s="2"/>
      <c r="G2274" s="2"/>
      <c r="H2274" s="108" t="str">
        <f t="shared" si="128"/>
        <v>c2265</v>
      </c>
      <c r="I2274" s="48"/>
      <c r="J2274" s="2"/>
      <c r="K2274" s="108" t="str">
        <f t="shared" si="130"/>
        <v>r2265</v>
      </c>
      <c r="L2274" s="48"/>
      <c r="M2274" s="2"/>
      <c r="N2274" s="108" t="str">
        <f t="shared" si="129"/>
        <v>p2265</v>
      </c>
      <c r="O2274" s="48"/>
      <c r="P2274" s="97"/>
      <c r="Q2274" s="97"/>
      <c r="R2274" s="97"/>
    </row>
    <row r="2275" spans="1:18" ht="14">
      <c r="A2275" s="37"/>
      <c r="B2275" s="37"/>
      <c r="C2275" s="2"/>
      <c r="D2275" s="108" t="str">
        <f t="shared" si="127"/>
        <v>a2266</v>
      </c>
      <c r="E2275" s="48"/>
      <c r="F2275" s="2"/>
      <c r="G2275" s="2"/>
      <c r="H2275" s="108" t="str">
        <f t="shared" si="128"/>
        <v>c2266</v>
      </c>
      <c r="I2275" s="48"/>
      <c r="J2275" s="2"/>
      <c r="K2275" s="108" t="str">
        <f t="shared" si="130"/>
        <v>r2266</v>
      </c>
      <c r="L2275" s="48"/>
      <c r="M2275" s="2"/>
      <c r="N2275" s="108" t="str">
        <f t="shared" si="129"/>
        <v>p2266</v>
      </c>
      <c r="O2275" s="48"/>
      <c r="P2275" s="97"/>
      <c r="Q2275" s="97"/>
      <c r="R2275" s="97"/>
    </row>
    <row r="2276" spans="1:18" ht="14">
      <c r="A2276" s="37"/>
      <c r="B2276" s="37"/>
      <c r="C2276" s="2"/>
      <c r="D2276" s="108" t="str">
        <f t="shared" si="127"/>
        <v>a2267</v>
      </c>
      <c r="E2276" s="48"/>
      <c r="F2276" s="2"/>
      <c r="G2276" s="2"/>
      <c r="H2276" s="108" t="str">
        <f t="shared" si="128"/>
        <v>c2267</v>
      </c>
      <c r="I2276" s="48"/>
      <c r="J2276" s="2"/>
      <c r="K2276" s="108" t="str">
        <f t="shared" si="130"/>
        <v>r2267</v>
      </c>
      <c r="L2276" s="48"/>
      <c r="M2276" s="2"/>
      <c r="N2276" s="108" t="str">
        <f t="shared" si="129"/>
        <v>p2267</v>
      </c>
      <c r="O2276" s="48"/>
      <c r="P2276" s="97"/>
      <c r="Q2276" s="97"/>
      <c r="R2276" s="97"/>
    </row>
    <row r="2277" spans="1:18" ht="14">
      <c r="A2277" s="37"/>
      <c r="B2277" s="37"/>
      <c r="C2277" s="2"/>
      <c r="D2277" s="108" t="str">
        <f t="shared" si="127"/>
        <v>a2268</v>
      </c>
      <c r="E2277" s="48"/>
      <c r="F2277" s="2"/>
      <c r="G2277" s="2"/>
      <c r="H2277" s="108" t="str">
        <f t="shared" si="128"/>
        <v>c2268</v>
      </c>
      <c r="I2277" s="48"/>
      <c r="J2277" s="2"/>
      <c r="K2277" s="108" t="str">
        <f t="shared" si="130"/>
        <v>r2268</v>
      </c>
      <c r="L2277" s="48"/>
      <c r="M2277" s="2"/>
      <c r="N2277" s="108" t="str">
        <f t="shared" si="129"/>
        <v>p2268</v>
      </c>
      <c r="O2277" s="48"/>
      <c r="P2277" s="97"/>
      <c r="Q2277" s="97"/>
      <c r="R2277" s="97"/>
    </row>
    <row r="2278" spans="1:18" ht="14">
      <c r="A2278" s="37"/>
      <c r="B2278" s="37"/>
      <c r="C2278" s="2"/>
      <c r="D2278" s="108" t="str">
        <f t="shared" si="127"/>
        <v>a2269</v>
      </c>
      <c r="E2278" s="48"/>
      <c r="F2278" s="2"/>
      <c r="G2278" s="2"/>
      <c r="H2278" s="108" t="str">
        <f t="shared" si="128"/>
        <v>c2269</v>
      </c>
      <c r="I2278" s="48"/>
      <c r="J2278" s="2"/>
      <c r="K2278" s="108" t="str">
        <f t="shared" si="130"/>
        <v>r2269</v>
      </c>
      <c r="L2278" s="48"/>
      <c r="M2278" s="2"/>
      <c r="N2278" s="108" t="str">
        <f t="shared" si="129"/>
        <v>p2269</v>
      </c>
      <c r="O2278" s="48"/>
      <c r="P2278" s="97"/>
      <c r="Q2278" s="97"/>
      <c r="R2278" s="97"/>
    </row>
    <row r="2279" spans="1:18" ht="14">
      <c r="A2279" s="37"/>
      <c r="B2279" s="37"/>
      <c r="C2279" s="2"/>
      <c r="D2279" s="108" t="str">
        <f t="shared" si="127"/>
        <v>a2270</v>
      </c>
      <c r="E2279" s="48"/>
      <c r="F2279" s="2"/>
      <c r="G2279" s="2"/>
      <c r="H2279" s="108" t="str">
        <f t="shared" si="128"/>
        <v>c2270</v>
      </c>
      <c r="I2279" s="48"/>
      <c r="J2279" s="2"/>
      <c r="K2279" s="108" t="str">
        <f t="shared" si="130"/>
        <v>r2270</v>
      </c>
      <c r="L2279" s="48"/>
      <c r="M2279" s="2"/>
      <c r="N2279" s="108" t="str">
        <f t="shared" si="129"/>
        <v>p2270</v>
      </c>
      <c r="O2279" s="48"/>
      <c r="P2279" s="97"/>
      <c r="Q2279" s="97"/>
      <c r="R2279" s="97"/>
    </row>
    <row r="2280" spans="1:18" ht="14">
      <c r="A2280" s="37"/>
      <c r="B2280" s="37"/>
      <c r="C2280" s="2"/>
      <c r="D2280" s="108" t="str">
        <f t="shared" si="127"/>
        <v>a2271</v>
      </c>
      <c r="E2280" s="48"/>
      <c r="F2280" s="2"/>
      <c r="G2280" s="2"/>
      <c r="H2280" s="108" t="str">
        <f t="shared" si="128"/>
        <v>c2271</v>
      </c>
      <c r="I2280" s="48"/>
      <c r="J2280" s="2"/>
      <c r="K2280" s="108" t="str">
        <f t="shared" si="130"/>
        <v>r2271</v>
      </c>
      <c r="L2280" s="48"/>
      <c r="M2280" s="2"/>
      <c r="N2280" s="108" t="str">
        <f t="shared" si="129"/>
        <v>p2271</v>
      </c>
      <c r="O2280" s="48"/>
      <c r="P2280" s="97"/>
      <c r="Q2280" s="97"/>
      <c r="R2280" s="97"/>
    </row>
    <row r="2281" spans="1:18" ht="14">
      <c r="A2281" s="37"/>
      <c r="B2281" s="37"/>
      <c r="C2281" s="2"/>
      <c r="D2281" s="108" t="str">
        <f t="shared" si="127"/>
        <v>a2272</v>
      </c>
      <c r="E2281" s="48"/>
      <c r="F2281" s="2"/>
      <c r="G2281" s="2"/>
      <c r="H2281" s="108" t="str">
        <f t="shared" si="128"/>
        <v>c2272</v>
      </c>
      <c r="I2281" s="48"/>
      <c r="J2281" s="2"/>
      <c r="K2281" s="108" t="str">
        <f t="shared" si="130"/>
        <v>r2272</v>
      </c>
      <c r="L2281" s="48"/>
      <c r="M2281" s="2"/>
      <c r="N2281" s="108" t="str">
        <f t="shared" si="129"/>
        <v>p2272</v>
      </c>
      <c r="O2281" s="48"/>
      <c r="P2281" s="97"/>
      <c r="Q2281" s="97"/>
      <c r="R2281" s="97"/>
    </row>
    <row r="2282" spans="1:18" ht="14">
      <c r="A2282" s="37"/>
      <c r="B2282" s="37"/>
      <c r="C2282" s="2"/>
      <c r="D2282" s="108" t="str">
        <f t="shared" si="127"/>
        <v>a2273</v>
      </c>
      <c r="E2282" s="48"/>
      <c r="F2282" s="2"/>
      <c r="G2282" s="2"/>
      <c r="H2282" s="108" t="str">
        <f t="shared" si="128"/>
        <v>c2273</v>
      </c>
      <c r="I2282" s="48"/>
      <c r="J2282" s="2"/>
      <c r="K2282" s="108" t="str">
        <f t="shared" si="130"/>
        <v>r2273</v>
      </c>
      <c r="L2282" s="48"/>
      <c r="M2282" s="2"/>
      <c r="N2282" s="108" t="str">
        <f t="shared" si="129"/>
        <v>p2273</v>
      </c>
      <c r="O2282" s="48"/>
      <c r="P2282" s="97"/>
      <c r="Q2282" s="97"/>
      <c r="R2282" s="97"/>
    </row>
    <row r="2283" spans="1:18" ht="14">
      <c r="A2283" s="37"/>
      <c r="B2283" s="37"/>
      <c r="C2283" s="2"/>
      <c r="D2283" s="108" t="str">
        <f t="shared" si="127"/>
        <v>a2274</v>
      </c>
      <c r="E2283" s="48"/>
      <c r="F2283" s="2"/>
      <c r="G2283" s="2"/>
      <c r="H2283" s="108" t="str">
        <f t="shared" si="128"/>
        <v>c2274</v>
      </c>
      <c r="I2283" s="48"/>
      <c r="J2283" s="2"/>
      <c r="K2283" s="108" t="str">
        <f t="shared" si="130"/>
        <v>r2274</v>
      </c>
      <c r="L2283" s="48"/>
      <c r="M2283" s="2"/>
      <c r="N2283" s="108" t="str">
        <f t="shared" si="129"/>
        <v>p2274</v>
      </c>
      <c r="O2283" s="48"/>
      <c r="P2283" s="97"/>
      <c r="Q2283" s="97"/>
      <c r="R2283" s="97"/>
    </row>
    <row r="2284" spans="1:18" ht="14">
      <c r="A2284" s="37"/>
      <c r="B2284" s="37"/>
      <c r="C2284" s="2"/>
      <c r="D2284" s="108" t="str">
        <f t="shared" si="127"/>
        <v>a2275</v>
      </c>
      <c r="E2284" s="48"/>
      <c r="F2284" s="2"/>
      <c r="G2284" s="2"/>
      <c r="H2284" s="108" t="str">
        <f t="shared" si="128"/>
        <v>c2275</v>
      </c>
      <c r="I2284" s="48"/>
      <c r="J2284" s="2"/>
      <c r="K2284" s="108" t="str">
        <f t="shared" si="130"/>
        <v>r2275</v>
      </c>
      <c r="L2284" s="48"/>
      <c r="M2284" s="2"/>
      <c r="N2284" s="108" t="str">
        <f t="shared" si="129"/>
        <v>p2275</v>
      </c>
      <c r="O2284" s="48"/>
      <c r="P2284" s="97"/>
      <c r="Q2284" s="97"/>
      <c r="R2284" s="97"/>
    </row>
    <row r="2285" spans="1:18" ht="14">
      <c r="A2285" s="37"/>
      <c r="B2285" s="37"/>
      <c r="C2285" s="2"/>
      <c r="D2285" s="108" t="str">
        <f t="shared" si="127"/>
        <v>a2276</v>
      </c>
      <c r="E2285" s="48"/>
      <c r="F2285" s="2"/>
      <c r="G2285" s="2"/>
      <c r="H2285" s="108" t="str">
        <f t="shared" si="128"/>
        <v>c2276</v>
      </c>
      <c r="I2285" s="48"/>
      <c r="J2285" s="2"/>
      <c r="K2285" s="108" t="str">
        <f t="shared" si="130"/>
        <v>r2276</v>
      </c>
      <c r="L2285" s="48"/>
      <c r="M2285" s="2"/>
      <c r="N2285" s="108" t="str">
        <f t="shared" si="129"/>
        <v>p2276</v>
      </c>
      <c r="O2285" s="48"/>
      <c r="P2285" s="97"/>
      <c r="Q2285" s="97"/>
      <c r="R2285" s="97"/>
    </row>
    <row r="2286" spans="1:18" ht="14">
      <c r="A2286" s="37"/>
      <c r="B2286" s="37"/>
      <c r="C2286" s="2"/>
      <c r="D2286" s="108" t="str">
        <f t="shared" si="127"/>
        <v>a2277</v>
      </c>
      <c r="E2286" s="48"/>
      <c r="F2286" s="2"/>
      <c r="G2286" s="2"/>
      <c r="H2286" s="108" t="str">
        <f t="shared" si="128"/>
        <v>c2277</v>
      </c>
      <c r="I2286" s="48"/>
      <c r="J2286" s="2"/>
      <c r="K2286" s="108" t="str">
        <f t="shared" si="130"/>
        <v>r2277</v>
      </c>
      <c r="L2286" s="48"/>
      <c r="M2286" s="2"/>
      <c r="N2286" s="108" t="str">
        <f t="shared" si="129"/>
        <v>p2277</v>
      </c>
      <c r="O2286" s="48"/>
      <c r="P2286" s="97"/>
      <c r="Q2286" s="97"/>
      <c r="R2286" s="97"/>
    </row>
    <row r="2287" spans="1:18" ht="14">
      <c r="A2287" s="37"/>
      <c r="B2287" s="37"/>
      <c r="C2287" s="2"/>
      <c r="D2287" s="108" t="str">
        <f t="shared" si="127"/>
        <v>a2278</v>
      </c>
      <c r="E2287" s="48"/>
      <c r="F2287" s="2"/>
      <c r="G2287" s="2"/>
      <c r="H2287" s="108" t="str">
        <f t="shared" si="128"/>
        <v>c2278</v>
      </c>
      <c r="I2287" s="48"/>
      <c r="J2287" s="2"/>
      <c r="K2287" s="108" t="str">
        <f t="shared" si="130"/>
        <v>r2278</v>
      </c>
      <c r="L2287" s="48"/>
      <c r="M2287" s="2"/>
      <c r="N2287" s="108" t="str">
        <f t="shared" si="129"/>
        <v>p2278</v>
      </c>
      <c r="O2287" s="48"/>
      <c r="P2287" s="97"/>
      <c r="Q2287" s="97"/>
      <c r="R2287" s="97"/>
    </row>
    <row r="2288" spans="1:18" ht="14">
      <c r="A2288" s="37"/>
      <c r="B2288" s="37"/>
      <c r="C2288" s="2"/>
      <c r="D2288" s="108" t="str">
        <f t="shared" si="127"/>
        <v>a2279</v>
      </c>
      <c r="E2288" s="48"/>
      <c r="F2288" s="2"/>
      <c r="G2288" s="2"/>
      <c r="H2288" s="108" t="str">
        <f t="shared" si="128"/>
        <v>c2279</v>
      </c>
      <c r="I2288" s="48"/>
      <c r="J2288" s="2"/>
      <c r="K2288" s="108" t="str">
        <f t="shared" si="130"/>
        <v>r2279</v>
      </c>
      <c r="L2288" s="48"/>
      <c r="M2288" s="2"/>
      <c r="N2288" s="108" t="str">
        <f t="shared" si="129"/>
        <v>p2279</v>
      </c>
      <c r="O2288" s="48"/>
      <c r="P2288" s="97"/>
      <c r="Q2288" s="97"/>
      <c r="R2288" s="97"/>
    </row>
    <row r="2289" spans="1:18" ht="14">
      <c r="A2289" s="37"/>
      <c r="B2289" s="37"/>
      <c r="C2289" s="2"/>
      <c r="D2289" s="108" t="str">
        <f t="shared" si="127"/>
        <v>a2280</v>
      </c>
      <c r="E2289" s="48"/>
      <c r="F2289" s="2"/>
      <c r="G2289" s="2"/>
      <c r="H2289" s="108" t="str">
        <f t="shared" si="128"/>
        <v>c2280</v>
      </c>
      <c r="I2289" s="48"/>
      <c r="J2289" s="2"/>
      <c r="K2289" s="108" t="str">
        <f t="shared" si="130"/>
        <v>r2280</v>
      </c>
      <c r="L2289" s="48"/>
      <c r="M2289" s="2"/>
      <c r="N2289" s="108" t="str">
        <f t="shared" si="129"/>
        <v>p2280</v>
      </c>
      <c r="O2289" s="48"/>
      <c r="P2289" s="97"/>
      <c r="Q2289" s="97"/>
      <c r="R2289" s="97"/>
    </row>
    <row r="2290" spans="1:18" ht="14">
      <c r="A2290" s="37"/>
      <c r="B2290" s="37"/>
      <c r="C2290" s="2"/>
      <c r="D2290" s="108" t="str">
        <f t="shared" si="127"/>
        <v>a2281</v>
      </c>
      <c r="E2290" s="48"/>
      <c r="F2290" s="2"/>
      <c r="G2290" s="2"/>
      <c r="H2290" s="108" t="str">
        <f t="shared" si="128"/>
        <v>c2281</v>
      </c>
      <c r="I2290" s="48"/>
      <c r="J2290" s="2"/>
      <c r="K2290" s="108" t="str">
        <f t="shared" si="130"/>
        <v>r2281</v>
      </c>
      <c r="L2290" s="48"/>
      <c r="M2290" s="2"/>
      <c r="N2290" s="108" t="str">
        <f t="shared" si="129"/>
        <v>p2281</v>
      </c>
      <c r="O2290" s="48"/>
      <c r="P2290" s="97"/>
      <c r="Q2290" s="97"/>
      <c r="R2290" s="97"/>
    </row>
    <row r="2291" spans="1:18" ht="14">
      <c r="A2291" s="37"/>
      <c r="B2291" s="37"/>
      <c r="C2291" s="2"/>
      <c r="D2291" s="108" t="str">
        <f t="shared" si="127"/>
        <v>a2282</v>
      </c>
      <c r="E2291" s="48"/>
      <c r="F2291" s="2"/>
      <c r="G2291" s="2"/>
      <c r="H2291" s="108" t="str">
        <f t="shared" si="128"/>
        <v>c2282</v>
      </c>
      <c r="I2291" s="48"/>
      <c r="J2291" s="2"/>
      <c r="K2291" s="108" t="str">
        <f t="shared" si="130"/>
        <v>r2282</v>
      </c>
      <c r="L2291" s="48"/>
      <c r="M2291" s="2"/>
      <c r="N2291" s="108" t="str">
        <f t="shared" si="129"/>
        <v>p2282</v>
      </c>
      <c r="O2291" s="48"/>
      <c r="P2291" s="97"/>
      <c r="Q2291" s="97"/>
      <c r="R2291" s="97"/>
    </row>
    <row r="2292" spans="1:18" ht="14">
      <c r="A2292" s="37"/>
      <c r="B2292" s="37"/>
      <c r="C2292" s="2"/>
      <c r="D2292" s="108" t="str">
        <f t="shared" si="127"/>
        <v>a2283</v>
      </c>
      <c r="E2292" s="48"/>
      <c r="F2292" s="2"/>
      <c r="G2292" s="2"/>
      <c r="H2292" s="108" t="str">
        <f t="shared" si="128"/>
        <v>c2283</v>
      </c>
      <c r="I2292" s="48"/>
      <c r="J2292" s="2"/>
      <c r="K2292" s="108" t="str">
        <f t="shared" si="130"/>
        <v>r2283</v>
      </c>
      <c r="L2292" s="48"/>
      <c r="M2292" s="2"/>
      <c r="N2292" s="108" t="str">
        <f t="shared" si="129"/>
        <v>p2283</v>
      </c>
      <c r="O2292" s="48"/>
      <c r="P2292" s="97"/>
      <c r="Q2292" s="97"/>
      <c r="R2292" s="97"/>
    </row>
    <row r="2293" spans="1:18" ht="14">
      <c r="A2293" s="37"/>
      <c r="B2293" s="37"/>
      <c r="C2293" s="2"/>
      <c r="D2293" s="108" t="str">
        <f t="shared" si="127"/>
        <v>a2284</v>
      </c>
      <c r="E2293" s="48"/>
      <c r="F2293" s="2"/>
      <c r="G2293" s="2"/>
      <c r="H2293" s="108" t="str">
        <f t="shared" si="128"/>
        <v>c2284</v>
      </c>
      <c r="I2293" s="48"/>
      <c r="J2293" s="2"/>
      <c r="K2293" s="108" t="str">
        <f t="shared" si="130"/>
        <v>r2284</v>
      </c>
      <c r="L2293" s="48"/>
      <c r="M2293" s="2"/>
      <c r="N2293" s="108" t="str">
        <f t="shared" si="129"/>
        <v>p2284</v>
      </c>
      <c r="O2293" s="48"/>
      <c r="P2293" s="97"/>
      <c r="Q2293" s="97"/>
      <c r="R2293" s="97"/>
    </row>
    <row r="2294" spans="1:18" ht="14">
      <c r="A2294" s="37"/>
      <c r="B2294" s="37"/>
      <c r="C2294" s="2"/>
      <c r="D2294" s="108" t="str">
        <f t="shared" si="127"/>
        <v>a2285</v>
      </c>
      <c r="E2294" s="48"/>
      <c r="F2294" s="2"/>
      <c r="G2294" s="2"/>
      <c r="H2294" s="108" t="str">
        <f t="shared" si="128"/>
        <v>c2285</v>
      </c>
      <c r="I2294" s="48"/>
      <c r="J2294" s="2"/>
      <c r="K2294" s="108" t="str">
        <f t="shared" si="130"/>
        <v>r2285</v>
      </c>
      <c r="L2294" s="48"/>
      <c r="M2294" s="2"/>
      <c r="N2294" s="108" t="str">
        <f t="shared" si="129"/>
        <v>p2285</v>
      </c>
      <c r="O2294" s="48"/>
      <c r="P2294" s="97"/>
      <c r="Q2294" s="97"/>
      <c r="R2294" s="97"/>
    </row>
    <row r="2295" spans="1:18" ht="14">
      <c r="A2295" s="37"/>
      <c r="B2295" s="37"/>
      <c r="C2295" s="2"/>
      <c r="D2295" s="108" t="str">
        <f t="shared" si="127"/>
        <v>a2286</v>
      </c>
      <c r="E2295" s="48"/>
      <c r="F2295" s="2"/>
      <c r="G2295" s="2"/>
      <c r="H2295" s="108" t="str">
        <f t="shared" si="128"/>
        <v>c2286</v>
      </c>
      <c r="I2295" s="48"/>
      <c r="J2295" s="2"/>
      <c r="K2295" s="108" t="str">
        <f t="shared" si="130"/>
        <v>r2286</v>
      </c>
      <c r="L2295" s="48"/>
      <c r="M2295" s="2"/>
      <c r="N2295" s="108" t="str">
        <f t="shared" si="129"/>
        <v>p2286</v>
      </c>
      <c r="O2295" s="48"/>
      <c r="P2295" s="97"/>
      <c r="Q2295" s="97"/>
      <c r="R2295" s="97"/>
    </row>
    <row r="2296" spans="1:18" ht="14">
      <c r="A2296" s="37"/>
      <c r="B2296" s="37"/>
      <c r="C2296" s="2"/>
      <c r="D2296" s="108" t="str">
        <f t="shared" si="127"/>
        <v>a2287</v>
      </c>
      <c r="E2296" s="48"/>
      <c r="F2296" s="2"/>
      <c r="G2296" s="2"/>
      <c r="H2296" s="108" t="str">
        <f t="shared" si="128"/>
        <v>c2287</v>
      </c>
      <c r="I2296" s="48"/>
      <c r="J2296" s="2"/>
      <c r="K2296" s="108" t="str">
        <f t="shared" si="130"/>
        <v>r2287</v>
      </c>
      <c r="L2296" s="48"/>
      <c r="M2296" s="2"/>
      <c r="N2296" s="108" t="str">
        <f t="shared" si="129"/>
        <v>p2287</v>
      </c>
      <c r="O2296" s="48"/>
      <c r="P2296" s="97"/>
      <c r="Q2296" s="97"/>
      <c r="R2296" s="97"/>
    </row>
    <row r="2297" spans="1:18" ht="14">
      <c r="A2297" s="37"/>
      <c r="B2297" s="37"/>
      <c r="C2297" s="2"/>
      <c r="D2297" s="108" t="str">
        <f t="shared" si="127"/>
        <v>a2288</v>
      </c>
      <c r="E2297" s="48"/>
      <c r="F2297" s="2"/>
      <c r="G2297" s="2"/>
      <c r="H2297" s="108" t="str">
        <f t="shared" si="128"/>
        <v>c2288</v>
      </c>
      <c r="I2297" s="48"/>
      <c r="J2297" s="2"/>
      <c r="K2297" s="108" t="str">
        <f t="shared" si="130"/>
        <v>r2288</v>
      </c>
      <c r="L2297" s="48"/>
      <c r="M2297" s="2"/>
      <c r="N2297" s="108" t="str">
        <f t="shared" si="129"/>
        <v>p2288</v>
      </c>
      <c r="O2297" s="48"/>
      <c r="P2297" s="97"/>
      <c r="Q2297" s="97"/>
      <c r="R2297" s="97"/>
    </row>
    <row r="2298" spans="1:18" ht="14">
      <c r="A2298" s="37"/>
      <c r="B2298" s="37"/>
      <c r="C2298" s="2"/>
      <c r="D2298" s="108" t="str">
        <f t="shared" si="127"/>
        <v>a2289</v>
      </c>
      <c r="E2298" s="48"/>
      <c r="F2298" s="2"/>
      <c r="G2298" s="2"/>
      <c r="H2298" s="108" t="str">
        <f t="shared" si="128"/>
        <v>c2289</v>
      </c>
      <c r="I2298" s="48"/>
      <c r="J2298" s="2"/>
      <c r="K2298" s="108" t="str">
        <f t="shared" si="130"/>
        <v>r2289</v>
      </c>
      <c r="L2298" s="48"/>
      <c r="M2298" s="2"/>
      <c r="N2298" s="108" t="str">
        <f t="shared" si="129"/>
        <v>p2289</v>
      </c>
      <c r="O2298" s="48"/>
      <c r="P2298" s="97"/>
      <c r="Q2298" s="97"/>
      <c r="R2298" s="97"/>
    </row>
    <row r="2299" spans="1:18" ht="14">
      <c r="A2299" s="37"/>
      <c r="B2299" s="37"/>
      <c r="C2299" s="2"/>
      <c r="D2299" s="108" t="str">
        <f t="shared" si="127"/>
        <v>a2290</v>
      </c>
      <c r="E2299" s="48"/>
      <c r="F2299" s="2"/>
      <c r="G2299" s="2"/>
      <c r="H2299" s="108" t="str">
        <f t="shared" si="128"/>
        <v>c2290</v>
      </c>
      <c r="I2299" s="48"/>
      <c r="J2299" s="2"/>
      <c r="K2299" s="108" t="str">
        <f t="shared" si="130"/>
        <v>r2290</v>
      </c>
      <c r="L2299" s="48"/>
      <c r="M2299" s="2"/>
      <c r="N2299" s="108" t="str">
        <f t="shared" si="129"/>
        <v>p2290</v>
      </c>
      <c r="O2299" s="48"/>
      <c r="P2299" s="97"/>
      <c r="Q2299" s="97"/>
      <c r="R2299" s="97"/>
    </row>
    <row r="2300" spans="1:18" ht="14">
      <c r="A2300" s="37"/>
      <c r="B2300" s="37"/>
      <c r="C2300" s="2"/>
      <c r="D2300" s="108" t="str">
        <f t="shared" si="127"/>
        <v>a2291</v>
      </c>
      <c r="E2300" s="48"/>
      <c r="F2300" s="2"/>
      <c r="G2300" s="2"/>
      <c r="H2300" s="108" t="str">
        <f t="shared" si="128"/>
        <v>c2291</v>
      </c>
      <c r="I2300" s="48"/>
      <c r="J2300" s="2"/>
      <c r="K2300" s="108" t="str">
        <f t="shared" si="130"/>
        <v>r2291</v>
      </c>
      <c r="L2300" s="48"/>
      <c r="M2300" s="2"/>
      <c r="N2300" s="108" t="str">
        <f t="shared" si="129"/>
        <v>p2291</v>
      </c>
      <c r="O2300" s="48"/>
      <c r="P2300" s="97"/>
      <c r="Q2300" s="97"/>
      <c r="R2300" s="97"/>
    </row>
    <row r="2301" spans="1:18" ht="14">
      <c r="A2301" s="37"/>
      <c r="B2301" s="37"/>
      <c r="C2301" s="2"/>
      <c r="D2301" s="108" t="str">
        <f t="shared" si="127"/>
        <v>a2292</v>
      </c>
      <c r="E2301" s="48"/>
      <c r="F2301" s="2"/>
      <c r="G2301" s="2"/>
      <c r="H2301" s="108" t="str">
        <f t="shared" si="128"/>
        <v>c2292</v>
      </c>
      <c r="I2301" s="48"/>
      <c r="J2301" s="2"/>
      <c r="K2301" s="108" t="str">
        <f t="shared" si="130"/>
        <v>r2292</v>
      </c>
      <c r="L2301" s="48"/>
      <c r="M2301" s="2"/>
      <c r="N2301" s="108" t="str">
        <f t="shared" si="129"/>
        <v>p2292</v>
      </c>
      <c r="O2301" s="48"/>
      <c r="P2301" s="97"/>
      <c r="Q2301" s="97"/>
      <c r="R2301" s="97"/>
    </row>
    <row r="2302" spans="1:18" ht="14">
      <c r="A2302" s="37"/>
      <c r="B2302" s="37"/>
      <c r="C2302" s="2"/>
      <c r="D2302" s="108" t="str">
        <f t="shared" si="127"/>
        <v>a2293</v>
      </c>
      <c r="E2302" s="48"/>
      <c r="F2302" s="2"/>
      <c r="G2302" s="2"/>
      <c r="H2302" s="108" t="str">
        <f t="shared" si="128"/>
        <v>c2293</v>
      </c>
      <c r="I2302" s="48"/>
      <c r="J2302" s="2"/>
      <c r="K2302" s="108" t="str">
        <f t="shared" si="130"/>
        <v>r2293</v>
      </c>
      <c r="L2302" s="48"/>
      <c r="M2302" s="2"/>
      <c r="N2302" s="108" t="str">
        <f t="shared" si="129"/>
        <v>p2293</v>
      </c>
      <c r="O2302" s="48"/>
      <c r="P2302" s="97"/>
      <c r="Q2302" s="97"/>
      <c r="R2302" s="97"/>
    </row>
    <row r="2303" spans="1:18" ht="14">
      <c r="A2303" s="37"/>
      <c r="B2303" s="37"/>
      <c r="C2303" s="2"/>
      <c r="D2303" s="108" t="str">
        <f t="shared" si="127"/>
        <v>a2294</v>
      </c>
      <c r="E2303" s="48"/>
      <c r="F2303" s="2"/>
      <c r="G2303" s="2"/>
      <c r="H2303" s="108" t="str">
        <f t="shared" si="128"/>
        <v>c2294</v>
      </c>
      <c r="I2303" s="48"/>
      <c r="J2303" s="2"/>
      <c r="K2303" s="108" t="str">
        <f t="shared" si="130"/>
        <v>r2294</v>
      </c>
      <c r="L2303" s="48"/>
      <c r="M2303" s="2"/>
      <c r="N2303" s="108" t="str">
        <f t="shared" si="129"/>
        <v>p2294</v>
      </c>
      <c r="O2303" s="48"/>
      <c r="P2303" s="97"/>
      <c r="Q2303" s="97"/>
      <c r="R2303" s="97"/>
    </row>
    <row r="2304" spans="1:18" ht="14">
      <c r="A2304" s="37"/>
      <c r="B2304" s="37"/>
      <c r="C2304" s="2"/>
      <c r="D2304" s="108" t="str">
        <f t="shared" si="127"/>
        <v>a2295</v>
      </c>
      <c r="E2304" s="48"/>
      <c r="F2304" s="2"/>
      <c r="G2304" s="2"/>
      <c r="H2304" s="108" t="str">
        <f t="shared" si="128"/>
        <v>c2295</v>
      </c>
      <c r="I2304" s="48"/>
      <c r="J2304" s="2"/>
      <c r="K2304" s="108" t="str">
        <f t="shared" si="130"/>
        <v>r2295</v>
      </c>
      <c r="L2304" s="48"/>
      <c r="M2304" s="2"/>
      <c r="N2304" s="108" t="str">
        <f t="shared" si="129"/>
        <v>p2295</v>
      </c>
      <c r="O2304" s="48"/>
      <c r="P2304" s="97"/>
      <c r="Q2304" s="97"/>
      <c r="R2304" s="97"/>
    </row>
    <row r="2305" spans="1:18" ht="14">
      <c r="A2305" s="37"/>
      <c r="B2305" s="37"/>
      <c r="C2305" s="2"/>
      <c r="D2305" s="108" t="str">
        <f t="shared" si="127"/>
        <v>a2296</v>
      </c>
      <c r="E2305" s="48"/>
      <c r="F2305" s="2"/>
      <c r="G2305" s="2"/>
      <c r="H2305" s="108" t="str">
        <f t="shared" si="128"/>
        <v>c2296</v>
      </c>
      <c r="I2305" s="48"/>
      <c r="J2305" s="2"/>
      <c r="K2305" s="108" t="str">
        <f t="shared" si="130"/>
        <v>r2296</v>
      </c>
      <c r="L2305" s="48"/>
      <c r="M2305" s="2"/>
      <c r="N2305" s="108" t="str">
        <f t="shared" si="129"/>
        <v>p2296</v>
      </c>
      <c r="O2305" s="48"/>
      <c r="P2305" s="97"/>
      <c r="Q2305" s="97"/>
      <c r="R2305" s="97"/>
    </row>
    <row r="2306" spans="1:18" ht="14">
      <c r="A2306" s="37"/>
      <c r="B2306" s="37"/>
      <c r="C2306" s="2"/>
      <c r="D2306" s="108" t="str">
        <f t="shared" si="127"/>
        <v>a2297</v>
      </c>
      <c r="E2306" s="48"/>
      <c r="F2306" s="2"/>
      <c r="G2306" s="2"/>
      <c r="H2306" s="108" t="str">
        <f t="shared" si="128"/>
        <v>c2297</v>
      </c>
      <c r="I2306" s="48"/>
      <c r="J2306" s="2"/>
      <c r="K2306" s="108" t="str">
        <f t="shared" si="130"/>
        <v>r2297</v>
      </c>
      <c r="L2306" s="48"/>
      <c r="M2306" s="2"/>
      <c r="N2306" s="108" t="str">
        <f t="shared" si="129"/>
        <v>p2297</v>
      </c>
      <c r="O2306" s="48"/>
      <c r="P2306" s="97"/>
      <c r="Q2306" s="97"/>
      <c r="R2306" s="97"/>
    </row>
    <row r="2307" spans="1:18" ht="14">
      <c r="A2307" s="37"/>
      <c r="B2307" s="37"/>
      <c r="C2307" s="2"/>
      <c r="D2307" s="108" t="str">
        <f t="shared" si="127"/>
        <v>a2298</v>
      </c>
      <c r="E2307" s="48"/>
      <c r="F2307" s="2"/>
      <c r="G2307" s="2"/>
      <c r="H2307" s="108" t="str">
        <f t="shared" si="128"/>
        <v>c2298</v>
      </c>
      <c r="I2307" s="48"/>
      <c r="J2307" s="2"/>
      <c r="K2307" s="108" t="str">
        <f t="shared" si="130"/>
        <v>r2298</v>
      </c>
      <c r="L2307" s="48"/>
      <c r="M2307" s="2"/>
      <c r="N2307" s="108" t="str">
        <f t="shared" si="129"/>
        <v>p2298</v>
      </c>
      <c r="O2307" s="48"/>
      <c r="P2307" s="97"/>
      <c r="Q2307" s="97"/>
      <c r="R2307" s="97"/>
    </row>
    <row r="2308" spans="1:18" ht="14">
      <c r="A2308" s="37"/>
      <c r="B2308" s="37"/>
      <c r="C2308" s="2"/>
      <c r="D2308" s="108" t="str">
        <f t="shared" si="127"/>
        <v>a2299</v>
      </c>
      <c r="E2308" s="48"/>
      <c r="F2308" s="2"/>
      <c r="G2308" s="2"/>
      <c r="H2308" s="108" t="str">
        <f t="shared" si="128"/>
        <v>c2299</v>
      </c>
      <c r="I2308" s="48"/>
      <c r="J2308" s="2"/>
      <c r="K2308" s="108" t="str">
        <f t="shared" si="130"/>
        <v>r2299</v>
      </c>
      <c r="L2308" s="48"/>
      <c r="M2308" s="2"/>
      <c r="N2308" s="108" t="str">
        <f t="shared" si="129"/>
        <v>p2299</v>
      </c>
      <c r="O2308" s="48"/>
      <c r="P2308" s="97"/>
      <c r="Q2308" s="97"/>
      <c r="R2308" s="97"/>
    </row>
    <row r="2309" spans="1:18" ht="14">
      <c r="A2309" s="37"/>
      <c r="B2309" s="37"/>
      <c r="C2309" s="2"/>
      <c r="D2309" s="108" t="str">
        <f t="shared" si="127"/>
        <v>a2300</v>
      </c>
      <c r="E2309" s="48"/>
      <c r="F2309" s="2"/>
      <c r="G2309" s="2"/>
      <c r="H2309" s="108" t="str">
        <f t="shared" si="128"/>
        <v>c2300</v>
      </c>
      <c r="I2309" s="48"/>
      <c r="J2309" s="2"/>
      <c r="K2309" s="108" t="str">
        <f t="shared" si="130"/>
        <v>r2300</v>
      </c>
      <c r="L2309" s="48"/>
      <c r="M2309" s="2"/>
      <c r="N2309" s="108" t="str">
        <f t="shared" si="129"/>
        <v>p2300</v>
      </c>
      <c r="O2309" s="48"/>
      <c r="P2309" s="97"/>
      <c r="Q2309" s="97"/>
      <c r="R2309" s="97"/>
    </row>
    <row r="2310" spans="1:18" ht="14">
      <c r="A2310" s="37"/>
      <c r="B2310" s="37"/>
      <c r="C2310" s="2"/>
      <c r="D2310" s="108" t="str">
        <f t="shared" si="127"/>
        <v>a2301</v>
      </c>
      <c r="E2310" s="48"/>
      <c r="F2310" s="2"/>
      <c r="G2310" s="2"/>
      <c r="H2310" s="108" t="str">
        <f t="shared" si="128"/>
        <v>c2301</v>
      </c>
      <c r="I2310" s="48"/>
      <c r="J2310" s="2"/>
      <c r="K2310" s="108" t="str">
        <f t="shared" si="130"/>
        <v>r2301</v>
      </c>
      <c r="L2310" s="48"/>
      <c r="M2310" s="2"/>
      <c r="N2310" s="108" t="str">
        <f t="shared" si="129"/>
        <v>p2301</v>
      </c>
      <c r="O2310" s="48"/>
      <c r="P2310" s="97"/>
      <c r="Q2310" s="97"/>
      <c r="R2310" s="97"/>
    </row>
    <row r="2311" spans="1:18" ht="14">
      <c r="A2311" s="37"/>
      <c r="B2311" s="37"/>
      <c r="C2311" s="2"/>
      <c r="D2311" s="108" t="str">
        <f t="shared" si="127"/>
        <v>a2302</v>
      </c>
      <c r="E2311" s="48"/>
      <c r="F2311" s="2"/>
      <c r="G2311" s="2"/>
      <c r="H2311" s="108" t="str">
        <f t="shared" si="128"/>
        <v>c2302</v>
      </c>
      <c r="I2311" s="48"/>
      <c r="J2311" s="2"/>
      <c r="K2311" s="108" t="str">
        <f t="shared" si="130"/>
        <v>r2302</v>
      </c>
      <c r="L2311" s="48"/>
      <c r="M2311" s="2"/>
      <c r="N2311" s="108" t="str">
        <f t="shared" si="129"/>
        <v>p2302</v>
      </c>
      <c r="O2311" s="48"/>
      <c r="P2311" s="97"/>
      <c r="Q2311" s="97"/>
      <c r="R2311" s="97"/>
    </row>
    <row r="2312" spans="1:18" ht="14">
      <c r="A2312" s="37"/>
      <c r="B2312" s="37"/>
      <c r="C2312" s="2"/>
      <c r="D2312" s="108" t="str">
        <f t="shared" si="127"/>
        <v>a2303</v>
      </c>
      <c r="E2312" s="48"/>
      <c r="F2312" s="2"/>
      <c r="G2312" s="2"/>
      <c r="H2312" s="108" t="str">
        <f t="shared" si="128"/>
        <v>c2303</v>
      </c>
      <c r="I2312" s="48"/>
      <c r="J2312" s="2"/>
      <c r="K2312" s="108" t="str">
        <f t="shared" si="130"/>
        <v>r2303</v>
      </c>
      <c r="L2312" s="48"/>
      <c r="M2312" s="2"/>
      <c r="N2312" s="108" t="str">
        <f t="shared" si="129"/>
        <v>p2303</v>
      </c>
      <c r="O2312" s="48"/>
      <c r="P2312" s="97"/>
      <c r="Q2312" s="97"/>
      <c r="R2312" s="97"/>
    </row>
    <row r="2313" spans="1:18" ht="14">
      <c r="A2313" s="37"/>
      <c r="B2313" s="37"/>
      <c r="C2313" s="2"/>
      <c r="D2313" s="108" t="str">
        <f t="shared" si="127"/>
        <v>a2304</v>
      </c>
      <c r="E2313" s="48"/>
      <c r="F2313" s="2"/>
      <c r="G2313" s="2"/>
      <c r="H2313" s="108" t="str">
        <f t="shared" si="128"/>
        <v>c2304</v>
      </c>
      <c r="I2313" s="48"/>
      <c r="J2313" s="2"/>
      <c r="K2313" s="108" t="str">
        <f t="shared" si="130"/>
        <v>r2304</v>
      </c>
      <c r="L2313" s="48"/>
      <c r="M2313" s="2"/>
      <c r="N2313" s="108" t="str">
        <f t="shared" si="129"/>
        <v>p2304</v>
      </c>
      <c r="O2313" s="48"/>
      <c r="P2313" s="97"/>
      <c r="Q2313" s="97"/>
      <c r="R2313" s="97"/>
    </row>
    <row r="2314" spans="1:18" ht="14">
      <c r="A2314" s="37"/>
      <c r="B2314" s="37"/>
      <c r="C2314" s="2"/>
      <c r="D2314" s="108" t="str">
        <f t="shared" si="127"/>
        <v>a2305</v>
      </c>
      <c r="E2314" s="48"/>
      <c r="F2314" s="2"/>
      <c r="G2314" s="2"/>
      <c r="H2314" s="108" t="str">
        <f t="shared" si="128"/>
        <v>c2305</v>
      </c>
      <c r="I2314" s="48"/>
      <c r="J2314" s="2"/>
      <c r="K2314" s="108" t="str">
        <f t="shared" si="130"/>
        <v>r2305</v>
      </c>
      <c r="L2314" s="48"/>
      <c r="M2314" s="2"/>
      <c r="N2314" s="108" t="str">
        <f t="shared" si="129"/>
        <v>p2305</v>
      </c>
      <c r="O2314" s="48"/>
      <c r="P2314" s="97"/>
      <c r="Q2314" s="97"/>
      <c r="R2314" s="97"/>
    </row>
    <row r="2315" spans="1:18" ht="14">
      <c r="A2315" s="37"/>
      <c r="B2315" s="37"/>
      <c r="C2315" s="2"/>
      <c r="D2315" s="108" t="str">
        <f t="shared" ref="D2315:D2378" si="131">"a"&amp;ROW()-9</f>
        <v>a2306</v>
      </c>
      <c r="E2315" s="48"/>
      <c r="F2315" s="2"/>
      <c r="G2315" s="2"/>
      <c r="H2315" s="108" t="str">
        <f t="shared" ref="H2315:H2378" si="132">"c"&amp;ROW()-9</f>
        <v>c2306</v>
      </c>
      <c r="I2315" s="48"/>
      <c r="J2315" s="2"/>
      <c r="K2315" s="108" t="str">
        <f t="shared" si="130"/>
        <v>r2306</v>
      </c>
      <c r="L2315" s="48"/>
      <c r="M2315" s="2"/>
      <c r="N2315" s="108" t="str">
        <f t="shared" ref="N2315:N2378" si="133">"p"&amp;ROW()-9</f>
        <v>p2306</v>
      </c>
      <c r="O2315" s="48"/>
      <c r="P2315" s="97"/>
      <c r="Q2315" s="97"/>
      <c r="R2315" s="97"/>
    </row>
    <row r="2316" spans="1:18" ht="14">
      <c r="A2316" s="37"/>
      <c r="B2316" s="37"/>
      <c r="C2316" s="2"/>
      <c r="D2316" s="108" t="str">
        <f t="shared" si="131"/>
        <v>a2307</v>
      </c>
      <c r="E2316" s="48"/>
      <c r="F2316" s="2"/>
      <c r="G2316" s="2"/>
      <c r="H2316" s="108" t="str">
        <f t="shared" si="132"/>
        <v>c2307</v>
      </c>
      <c r="I2316" s="48"/>
      <c r="J2316" s="2"/>
      <c r="K2316" s="108" t="str">
        <f t="shared" si="130"/>
        <v>r2307</v>
      </c>
      <c r="L2316" s="48"/>
      <c r="M2316" s="2"/>
      <c r="N2316" s="108" t="str">
        <f t="shared" si="133"/>
        <v>p2307</v>
      </c>
      <c r="O2316" s="48"/>
      <c r="P2316" s="97"/>
      <c r="Q2316" s="97"/>
      <c r="R2316" s="97"/>
    </row>
    <row r="2317" spans="1:18" ht="14">
      <c r="A2317" s="37"/>
      <c r="B2317" s="37"/>
      <c r="C2317" s="2"/>
      <c r="D2317" s="108" t="str">
        <f t="shared" si="131"/>
        <v>a2308</v>
      </c>
      <c r="E2317" s="48"/>
      <c r="F2317" s="2"/>
      <c r="G2317" s="2"/>
      <c r="H2317" s="108" t="str">
        <f t="shared" si="132"/>
        <v>c2308</v>
      </c>
      <c r="I2317" s="48"/>
      <c r="J2317" s="2"/>
      <c r="K2317" s="108" t="str">
        <f t="shared" si="130"/>
        <v>r2308</v>
      </c>
      <c r="L2317" s="48"/>
      <c r="M2317" s="2"/>
      <c r="N2317" s="108" t="str">
        <f t="shared" si="133"/>
        <v>p2308</v>
      </c>
      <c r="O2317" s="48"/>
      <c r="P2317" s="97"/>
      <c r="Q2317" s="97"/>
      <c r="R2317" s="97"/>
    </row>
    <row r="2318" spans="1:18" ht="14">
      <c r="A2318" s="37"/>
      <c r="B2318" s="37"/>
      <c r="C2318" s="2"/>
      <c r="D2318" s="108" t="str">
        <f t="shared" si="131"/>
        <v>a2309</v>
      </c>
      <c r="E2318" s="48"/>
      <c r="F2318" s="2"/>
      <c r="G2318" s="2"/>
      <c r="H2318" s="108" t="str">
        <f t="shared" si="132"/>
        <v>c2309</v>
      </c>
      <c r="I2318" s="48"/>
      <c r="J2318" s="2"/>
      <c r="K2318" s="108" t="str">
        <f t="shared" si="130"/>
        <v>r2309</v>
      </c>
      <c r="L2318" s="48"/>
      <c r="M2318" s="2"/>
      <c r="N2318" s="108" t="str">
        <f t="shared" si="133"/>
        <v>p2309</v>
      </c>
      <c r="O2318" s="48"/>
      <c r="P2318" s="97"/>
      <c r="Q2318" s="97"/>
      <c r="R2318" s="97"/>
    </row>
    <row r="2319" spans="1:18" ht="14">
      <c r="A2319" s="37"/>
      <c r="B2319" s="37"/>
      <c r="C2319" s="2"/>
      <c r="D2319" s="108" t="str">
        <f t="shared" si="131"/>
        <v>a2310</v>
      </c>
      <c r="E2319" s="48"/>
      <c r="F2319" s="2"/>
      <c r="G2319" s="2"/>
      <c r="H2319" s="108" t="str">
        <f t="shared" si="132"/>
        <v>c2310</v>
      </c>
      <c r="I2319" s="48"/>
      <c r="J2319" s="2"/>
      <c r="K2319" s="108" t="str">
        <f t="shared" si="130"/>
        <v>r2310</v>
      </c>
      <c r="L2319" s="48"/>
      <c r="M2319" s="2"/>
      <c r="N2319" s="108" t="str">
        <f t="shared" si="133"/>
        <v>p2310</v>
      </c>
      <c r="O2319" s="48"/>
      <c r="P2319" s="97"/>
      <c r="Q2319" s="97"/>
      <c r="R2319" s="97"/>
    </row>
    <row r="2320" spans="1:18" ht="14">
      <c r="A2320" s="37"/>
      <c r="B2320" s="37"/>
      <c r="C2320" s="2"/>
      <c r="D2320" s="108" t="str">
        <f t="shared" si="131"/>
        <v>a2311</v>
      </c>
      <c r="E2320" s="48"/>
      <c r="F2320" s="2"/>
      <c r="G2320" s="2"/>
      <c r="H2320" s="108" t="str">
        <f t="shared" si="132"/>
        <v>c2311</v>
      </c>
      <c r="I2320" s="48"/>
      <c r="J2320" s="2"/>
      <c r="K2320" s="108" t="str">
        <f t="shared" si="130"/>
        <v>r2311</v>
      </c>
      <c r="L2320" s="48"/>
      <c r="M2320" s="2"/>
      <c r="N2320" s="108" t="str">
        <f t="shared" si="133"/>
        <v>p2311</v>
      </c>
      <c r="O2320" s="48"/>
      <c r="P2320" s="97"/>
      <c r="Q2320" s="97"/>
      <c r="R2320" s="97"/>
    </row>
    <row r="2321" spans="1:18" ht="14">
      <c r="A2321" s="37"/>
      <c r="B2321" s="37"/>
      <c r="C2321" s="2"/>
      <c r="D2321" s="108" t="str">
        <f t="shared" si="131"/>
        <v>a2312</v>
      </c>
      <c r="E2321" s="48"/>
      <c r="F2321" s="2"/>
      <c r="G2321" s="2"/>
      <c r="H2321" s="108" t="str">
        <f t="shared" si="132"/>
        <v>c2312</v>
      </c>
      <c r="I2321" s="48"/>
      <c r="J2321" s="2"/>
      <c r="K2321" s="108" t="str">
        <f t="shared" si="130"/>
        <v>r2312</v>
      </c>
      <c r="L2321" s="48"/>
      <c r="M2321" s="2"/>
      <c r="N2321" s="108" t="str">
        <f t="shared" si="133"/>
        <v>p2312</v>
      </c>
      <c r="O2321" s="48"/>
      <c r="P2321" s="97"/>
      <c r="Q2321" s="97"/>
      <c r="R2321" s="97"/>
    </row>
    <row r="2322" spans="1:18" ht="14">
      <c r="A2322" s="37"/>
      <c r="B2322" s="37"/>
      <c r="C2322" s="2"/>
      <c r="D2322" s="108" t="str">
        <f t="shared" si="131"/>
        <v>a2313</v>
      </c>
      <c r="E2322" s="48"/>
      <c r="F2322" s="2"/>
      <c r="G2322" s="2"/>
      <c r="H2322" s="108" t="str">
        <f t="shared" si="132"/>
        <v>c2313</v>
      </c>
      <c r="I2322" s="48"/>
      <c r="J2322" s="2"/>
      <c r="K2322" s="108" t="str">
        <f t="shared" si="130"/>
        <v>r2313</v>
      </c>
      <c r="L2322" s="48"/>
      <c r="M2322" s="2"/>
      <c r="N2322" s="108" t="str">
        <f t="shared" si="133"/>
        <v>p2313</v>
      </c>
      <c r="O2322" s="48"/>
      <c r="P2322" s="97"/>
      <c r="Q2322" s="97"/>
      <c r="R2322" s="97"/>
    </row>
    <row r="2323" spans="1:18" ht="14">
      <c r="A2323" s="37"/>
      <c r="B2323" s="37"/>
      <c r="C2323" s="2"/>
      <c r="D2323" s="108" t="str">
        <f t="shared" si="131"/>
        <v>a2314</v>
      </c>
      <c r="E2323" s="48"/>
      <c r="F2323" s="2"/>
      <c r="G2323" s="2"/>
      <c r="H2323" s="108" t="str">
        <f t="shared" si="132"/>
        <v>c2314</v>
      </c>
      <c r="I2323" s="48"/>
      <c r="J2323" s="2"/>
      <c r="K2323" s="108" t="str">
        <f t="shared" si="130"/>
        <v>r2314</v>
      </c>
      <c r="L2323" s="48"/>
      <c r="M2323" s="2"/>
      <c r="N2323" s="108" t="str">
        <f t="shared" si="133"/>
        <v>p2314</v>
      </c>
      <c r="O2323" s="48"/>
      <c r="P2323" s="97"/>
      <c r="Q2323" s="97"/>
      <c r="R2323" s="97"/>
    </row>
    <row r="2324" spans="1:18" ht="14">
      <c r="A2324" s="37"/>
      <c r="B2324" s="37"/>
      <c r="C2324" s="2"/>
      <c r="D2324" s="108" t="str">
        <f t="shared" si="131"/>
        <v>a2315</v>
      </c>
      <c r="E2324" s="48"/>
      <c r="F2324" s="2"/>
      <c r="G2324" s="2"/>
      <c r="H2324" s="108" t="str">
        <f t="shared" si="132"/>
        <v>c2315</v>
      </c>
      <c r="I2324" s="48"/>
      <c r="J2324" s="2"/>
      <c r="K2324" s="108" t="str">
        <f t="shared" si="130"/>
        <v>r2315</v>
      </c>
      <c r="L2324" s="48"/>
      <c r="M2324" s="2"/>
      <c r="N2324" s="108" t="str">
        <f t="shared" si="133"/>
        <v>p2315</v>
      </c>
      <c r="O2324" s="48"/>
      <c r="P2324" s="97"/>
      <c r="Q2324" s="97"/>
      <c r="R2324" s="97"/>
    </row>
    <row r="2325" spans="1:18" ht="14">
      <c r="A2325" s="37"/>
      <c r="B2325" s="37"/>
      <c r="C2325" s="2"/>
      <c r="D2325" s="108" t="str">
        <f t="shared" si="131"/>
        <v>a2316</v>
      </c>
      <c r="E2325" s="48"/>
      <c r="F2325" s="2"/>
      <c r="G2325" s="2"/>
      <c r="H2325" s="108" t="str">
        <f t="shared" si="132"/>
        <v>c2316</v>
      </c>
      <c r="I2325" s="48"/>
      <c r="J2325" s="2"/>
      <c r="K2325" s="108" t="str">
        <f t="shared" si="130"/>
        <v>r2316</v>
      </c>
      <c r="L2325" s="48"/>
      <c r="M2325" s="2"/>
      <c r="N2325" s="108" t="str">
        <f t="shared" si="133"/>
        <v>p2316</v>
      </c>
      <c r="O2325" s="48"/>
      <c r="P2325" s="97"/>
      <c r="Q2325" s="97"/>
      <c r="R2325" s="97"/>
    </row>
    <row r="2326" spans="1:18" ht="14">
      <c r="A2326" s="37"/>
      <c r="B2326" s="37"/>
      <c r="C2326" s="2"/>
      <c r="D2326" s="108" t="str">
        <f t="shared" si="131"/>
        <v>a2317</v>
      </c>
      <c r="E2326" s="48"/>
      <c r="F2326" s="2"/>
      <c r="G2326" s="2"/>
      <c r="H2326" s="108" t="str">
        <f t="shared" si="132"/>
        <v>c2317</v>
      </c>
      <c r="I2326" s="48"/>
      <c r="J2326" s="2"/>
      <c r="K2326" s="108" t="str">
        <f t="shared" si="130"/>
        <v>r2317</v>
      </c>
      <c r="L2326" s="48"/>
      <c r="M2326" s="2"/>
      <c r="N2326" s="108" t="str">
        <f t="shared" si="133"/>
        <v>p2317</v>
      </c>
      <c r="O2326" s="48"/>
      <c r="P2326" s="97"/>
      <c r="Q2326" s="97"/>
      <c r="R2326" s="97"/>
    </row>
    <row r="2327" spans="1:18" ht="14">
      <c r="A2327" s="37"/>
      <c r="B2327" s="37"/>
      <c r="C2327" s="2"/>
      <c r="D2327" s="108" t="str">
        <f t="shared" si="131"/>
        <v>a2318</v>
      </c>
      <c r="E2327" s="48"/>
      <c r="F2327" s="2"/>
      <c r="G2327" s="2"/>
      <c r="H2327" s="108" t="str">
        <f t="shared" si="132"/>
        <v>c2318</v>
      </c>
      <c r="I2327" s="48"/>
      <c r="J2327" s="2"/>
      <c r="K2327" s="108" t="str">
        <f t="shared" si="130"/>
        <v>r2318</v>
      </c>
      <c r="L2327" s="48"/>
      <c r="M2327" s="2"/>
      <c r="N2327" s="108" t="str">
        <f t="shared" si="133"/>
        <v>p2318</v>
      </c>
      <c r="O2327" s="48"/>
      <c r="P2327" s="97"/>
      <c r="Q2327" s="97"/>
      <c r="R2327" s="97"/>
    </row>
    <row r="2328" spans="1:18" ht="14">
      <c r="A2328" s="37"/>
      <c r="B2328" s="37"/>
      <c r="C2328" s="2"/>
      <c r="D2328" s="108" t="str">
        <f t="shared" si="131"/>
        <v>a2319</v>
      </c>
      <c r="E2328" s="48"/>
      <c r="F2328" s="2"/>
      <c r="G2328" s="2"/>
      <c r="H2328" s="108" t="str">
        <f t="shared" si="132"/>
        <v>c2319</v>
      </c>
      <c r="I2328" s="48"/>
      <c r="J2328" s="2"/>
      <c r="K2328" s="108" t="str">
        <f t="shared" si="130"/>
        <v>r2319</v>
      </c>
      <c r="L2328" s="48"/>
      <c r="M2328" s="2"/>
      <c r="N2328" s="108" t="str">
        <f t="shared" si="133"/>
        <v>p2319</v>
      </c>
      <c r="O2328" s="48"/>
      <c r="P2328" s="97"/>
      <c r="Q2328" s="97"/>
      <c r="R2328" s="97"/>
    </row>
    <row r="2329" spans="1:18" ht="14">
      <c r="A2329" s="37"/>
      <c r="B2329" s="37"/>
      <c r="C2329" s="2"/>
      <c r="D2329" s="108" t="str">
        <f t="shared" si="131"/>
        <v>a2320</v>
      </c>
      <c r="E2329" s="48"/>
      <c r="F2329" s="2"/>
      <c r="G2329" s="2"/>
      <c r="H2329" s="108" t="str">
        <f t="shared" si="132"/>
        <v>c2320</v>
      </c>
      <c r="I2329" s="48"/>
      <c r="J2329" s="2"/>
      <c r="K2329" s="108" t="str">
        <f t="shared" si="130"/>
        <v>r2320</v>
      </c>
      <c r="L2329" s="48"/>
      <c r="M2329" s="2"/>
      <c r="N2329" s="108" t="str">
        <f t="shared" si="133"/>
        <v>p2320</v>
      </c>
      <c r="O2329" s="48"/>
      <c r="P2329" s="97"/>
      <c r="Q2329" s="97"/>
      <c r="R2329" s="97"/>
    </row>
    <row r="2330" spans="1:18" ht="14">
      <c r="A2330" s="37"/>
      <c r="B2330" s="37"/>
      <c r="C2330" s="2"/>
      <c r="D2330" s="108" t="str">
        <f t="shared" si="131"/>
        <v>a2321</v>
      </c>
      <c r="E2330" s="48"/>
      <c r="F2330" s="2"/>
      <c r="G2330" s="2"/>
      <c r="H2330" s="108" t="str">
        <f t="shared" si="132"/>
        <v>c2321</v>
      </c>
      <c r="I2330" s="48"/>
      <c r="J2330" s="2"/>
      <c r="K2330" s="108" t="str">
        <f t="shared" si="130"/>
        <v>r2321</v>
      </c>
      <c r="L2330" s="48"/>
      <c r="M2330" s="2"/>
      <c r="N2330" s="108" t="str">
        <f t="shared" si="133"/>
        <v>p2321</v>
      </c>
      <c r="O2330" s="48"/>
      <c r="P2330" s="97"/>
      <c r="Q2330" s="97"/>
      <c r="R2330" s="97"/>
    </row>
    <row r="2331" spans="1:18" ht="14">
      <c r="A2331" s="37"/>
      <c r="B2331" s="37"/>
      <c r="C2331" s="2"/>
      <c r="D2331" s="108" t="str">
        <f t="shared" si="131"/>
        <v>a2322</v>
      </c>
      <c r="E2331" s="48"/>
      <c r="F2331" s="2"/>
      <c r="G2331" s="2"/>
      <c r="H2331" s="108" t="str">
        <f t="shared" si="132"/>
        <v>c2322</v>
      </c>
      <c r="I2331" s="48"/>
      <c r="J2331" s="2"/>
      <c r="K2331" s="108" t="str">
        <f t="shared" ref="K2331:K2394" si="134">"r"&amp;ROW()-9</f>
        <v>r2322</v>
      </c>
      <c r="L2331" s="48"/>
      <c r="M2331" s="2"/>
      <c r="N2331" s="108" t="str">
        <f t="shared" si="133"/>
        <v>p2322</v>
      </c>
      <c r="O2331" s="48"/>
      <c r="P2331" s="97"/>
      <c r="Q2331" s="97"/>
      <c r="R2331" s="97"/>
    </row>
    <row r="2332" spans="1:18" ht="14">
      <c r="A2332" s="37"/>
      <c r="B2332" s="37"/>
      <c r="C2332" s="2"/>
      <c r="D2332" s="108" t="str">
        <f t="shared" si="131"/>
        <v>a2323</v>
      </c>
      <c r="E2332" s="48"/>
      <c r="F2332" s="2"/>
      <c r="G2332" s="2"/>
      <c r="H2332" s="108" t="str">
        <f t="shared" si="132"/>
        <v>c2323</v>
      </c>
      <c r="I2332" s="48"/>
      <c r="J2332" s="2"/>
      <c r="K2332" s="108" t="str">
        <f t="shared" si="134"/>
        <v>r2323</v>
      </c>
      <c r="L2332" s="48"/>
      <c r="M2332" s="2"/>
      <c r="N2332" s="108" t="str">
        <f t="shared" si="133"/>
        <v>p2323</v>
      </c>
      <c r="O2332" s="48"/>
      <c r="P2332" s="97"/>
      <c r="Q2332" s="97"/>
      <c r="R2332" s="97"/>
    </row>
    <row r="2333" spans="1:18" ht="14">
      <c r="A2333" s="37"/>
      <c r="B2333" s="37"/>
      <c r="C2333" s="2"/>
      <c r="D2333" s="108" t="str">
        <f t="shared" si="131"/>
        <v>a2324</v>
      </c>
      <c r="E2333" s="48"/>
      <c r="F2333" s="2"/>
      <c r="G2333" s="2"/>
      <c r="H2333" s="108" t="str">
        <f t="shared" si="132"/>
        <v>c2324</v>
      </c>
      <c r="I2333" s="48"/>
      <c r="J2333" s="2"/>
      <c r="K2333" s="108" t="str">
        <f t="shared" si="134"/>
        <v>r2324</v>
      </c>
      <c r="L2333" s="48"/>
      <c r="M2333" s="2"/>
      <c r="N2333" s="108" t="str">
        <f t="shared" si="133"/>
        <v>p2324</v>
      </c>
      <c r="O2333" s="48"/>
      <c r="P2333" s="97"/>
      <c r="Q2333" s="97"/>
      <c r="R2333" s="97"/>
    </row>
    <row r="2334" spans="1:18" ht="14">
      <c r="A2334" s="37"/>
      <c r="B2334" s="37"/>
      <c r="C2334" s="2"/>
      <c r="D2334" s="108" t="str">
        <f t="shared" si="131"/>
        <v>a2325</v>
      </c>
      <c r="E2334" s="48"/>
      <c r="F2334" s="2"/>
      <c r="G2334" s="2"/>
      <c r="H2334" s="108" t="str">
        <f t="shared" si="132"/>
        <v>c2325</v>
      </c>
      <c r="I2334" s="48"/>
      <c r="J2334" s="2"/>
      <c r="K2334" s="108" t="str">
        <f t="shared" si="134"/>
        <v>r2325</v>
      </c>
      <c r="L2334" s="48"/>
      <c r="M2334" s="2"/>
      <c r="N2334" s="108" t="str">
        <f t="shared" si="133"/>
        <v>p2325</v>
      </c>
      <c r="O2334" s="48"/>
      <c r="P2334" s="97"/>
      <c r="Q2334" s="97"/>
      <c r="R2334" s="97"/>
    </row>
    <row r="2335" spans="1:18" ht="14">
      <c r="A2335" s="37"/>
      <c r="B2335" s="37"/>
      <c r="C2335" s="2"/>
      <c r="D2335" s="108" t="str">
        <f t="shared" si="131"/>
        <v>a2326</v>
      </c>
      <c r="E2335" s="48"/>
      <c r="F2335" s="2"/>
      <c r="G2335" s="2"/>
      <c r="H2335" s="108" t="str">
        <f t="shared" si="132"/>
        <v>c2326</v>
      </c>
      <c r="I2335" s="48"/>
      <c r="J2335" s="2"/>
      <c r="K2335" s="108" t="str">
        <f t="shared" si="134"/>
        <v>r2326</v>
      </c>
      <c r="L2335" s="48"/>
      <c r="M2335" s="2"/>
      <c r="N2335" s="108" t="str">
        <f t="shared" si="133"/>
        <v>p2326</v>
      </c>
      <c r="O2335" s="48"/>
      <c r="P2335" s="97"/>
      <c r="Q2335" s="97"/>
      <c r="R2335" s="97"/>
    </row>
    <row r="2336" spans="1:18" ht="14">
      <c r="A2336" s="37"/>
      <c r="B2336" s="37"/>
      <c r="C2336" s="2"/>
      <c r="D2336" s="108" t="str">
        <f t="shared" si="131"/>
        <v>a2327</v>
      </c>
      <c r="E2336" s="48"/>
      <c r="F2336" s="2"/>
      <c r="G2336" s="2"/>
      <c r="H2336" s="108" t="str">
        <f t="shared" si="132"/>
        <v>c2327</v>
      </c>
      <c r="I2336" s="48"/>
      <c r="J2336" s="2"/>
      <c r="K2336" s="108" t="str">
        <f t="shared" si="134"/>
        <v>r2327</v>
      </c>
      <c r="L2336" s="48"/>
      <c r="M2336" s="2"/>
      <c r="N2336" s="108" t="str">
        <f t="shared" si="133"/>
        <v>p2327</v>
      </c>
      <c r="O2336" s="48"/>
      <c r="P2336" s="97"/>
      <c r="Q2336" s="97"/>
      <c r="R2336" s="97"/>
    </row>
    <row r="2337" spans="1:18" ht="14">
      <c r="A2337" s="37"/>
      <c r="B2337" s="37"/>
      <c r="C2337" s="2"/>
      <c r="D2337" s="108" t="str">
        <f t="shared" si="131"/>
        <v>a2328</v>
      </c>
      <c r="E2337" s="48"/>
      <c r="F2337" s="2"/>
      <c r="G2337" s="2"/>
      <c r="H2337" s="108" t="str">
        <f t="shared" si="132"/>
        <v>c2328</v>
      </c>
      <c r="I2337" s="48"/>
      <c r="J2337" s="2"/>
      <c r="K2337" s="108" t="str">
        <f t="shared" si="134"/>
        <v>r2328</v>
      </c>
      <c r="L2337" s="48"/>
      <c r="M2337" s="2"/>
      <c r="N2337" s="108" t="str">
        <f t="shared" si="133"/>
        <v>p2328</v>
      </c>
      <c r="O2337" s="48"/>
      <c r="P2337" s="97"/>
      <c r="Q2337" s="97"/>
      <c r="R2337" s="97"/>
    </row>
    <row r="2338" spans="1:18" ht="14">
      <c r="A2338" s="37"/>
      <c r="B2338" s="37"/>
      <c r="C2338" s="2"/>
      <c r="D2338" s="108" t="str">
        <f t="shared" si="131"/>
        <v>a2329</v>
      </c>
      <c r="E2338" s="48"/>
      <c r="F2338" s="2"/>
      <c r="G2338" s="2"/>
      <c r="H2338" s="108" t="str">
        <f t="shared" si="132"/>
        <v>c2329</v>
      </c>
      <c r="I2338" s="48"/>
      <c r="J2338" s="2"/>
      <c r="K2338" s="108" t="str">
        <f t="shared" si="134"/>
        <v>r2329</v>
      </c>
      <c r="L2338" s="48"/>
      <c r="M2338" s="2"/>
      <c r="N2338" s="108" t="str">
        <f t="shared" si="133"/>
        <v>p2329</v>
      </c>
      <c r="O2338" s="48"/>
      <c r="P2338" s="97"/>
      <c r="Q2338" s="97"/>
      <c r="R2338" s="97"/>
    </row>
    <row r="2339" spans="1:18" ht="14">
      <c r="A2339" s="37"/>
      <c r="B2339" s="37"/>
      <c r="C2339" s="2"/>
      <c r="D2339" s="108" t="str">
        <f t="shared" si="131"/>
        <v>a2330</v>
      </c>
      <c r="E2339" s="48"/>
      <c r="F2339" s="2"/>
      <c r="G2339" s="2"/>
      <c r="H2339" s="108" t="str">
        <f t="shared" si="132"/>
        <v>c2330</v>
      </c>
      <c r="I2339" s="48"/>
      <c r="J2339" s="2"/>
      <c r="K2339" s="108" t="str">
        <f t="shared" si="134"/>
        <v>r2330</v>
      </c>
      <c r="L2339" s="48"/>
      <c r="M2339" s="2"/>
      <c r="N2339" s="108" t="str">
        <f t="shared" si="133"/>
        <v>p2330</v>
      </c>
      <c r="O2339" s="48"/>
      <c r="P2339" s="97"/>
      <c r="Q2339" s="97"/>
      <c r="R2339" s="97"/>
    </row>
    <row r="2340" spans="1:18" ht="14">
      <c r="A2340" s="37"/>
      <c r="B2340" s="37"/>
      <c r="C2340" s="2"/>
      <c r="D2340" s="108" t="str">
        <f t="shared" si="131"/>
        <v>a2331</v>
      </c>
      <c r="E2340" s="48"/>
      <c r="F2340" s="2"/>
      <c r="G2340" s="2"/>
      <c r="H2340" s="108" t="str">
        <f t="shared" si="132"/>
        <v>c2331</v>
      </c>
      <c r="I2340" s="48"/>
      <c r="J2340" s="2"/>
      <c r="K2340" s="108" t="str">
        <f t="shared" si="134"/>
        <v>r2331</v>
      </c>
      <c r="L2340" s="48"/>
      <c r="M2340" s="2"/>
      <c r="N2340" s="108" t="str">
        <f t="shared" si="133"/>
        <v>p2331</v>
      </c>
      <c r="O2340" s="48"/>
      <c r="P2340" s="97"/>
      <c r="Q2340" s="97"/>
      <c r="R2340" s="97"/>
    </row>
    <row r="2341" spans="1:18" ht="14">
      <c r="A2341" s="37"/>
      <c r="B2341" s="37"/>
      <c r="C2341" s="2"/>
      <c r="D2341" s="108" t="str">
        <f t="shared" si="131"/>
        <v>a2332</v>
      </c>
      <c r="E2341" s="48"/>
      <c r="F2341" s="2"/>
      <c r="G2341" s="2"/>
      <c r="H2341" s="108" t="str">
        <f t="shared" si="132"/>
        <v>c2332</v>
      </c>
      <c r="I2341" s="48"/>
      <c r="J2341" s="2"/>
      <c r="K2341" s="108" t="str">
        <f t="shared" si="134"/>
        <v>r2332</v>
      </c>
      <c r="L2341" s="48"/>
      <c r="M2341" s="2"/>
      <c r="N2341" s="108" t="str">
        <f t="shared" si="133"/>
        <v>p2332</v>
      </c>
      <c r="O2341" s="48"/>
      <c r="P2341" s="97"/>
      <c r="Q2341" s="97"/>
      <c r="R2341" s="97"/>
    </row>
    <row r="2342" spans="1:18" ht="14">
      <c r="A2342" s="37"/>
      <c r="B2342" s="37"/>
      <c r="C2342" s="2"/>
      <c r="D2342" s="108" t="str">
        <f t="shared" si="131"/>
        <v>a2333</v>
      </c>
      <c r="E2342" s="48"/>
      <c r="F2342" s="2"/>
      <c r="G2342" s="2"/>
      <c r="H2342" s="108" t="str">
        <f t="shared" si="132"/>
        <v>c2333</v>
      </c>
      <c r="I2342" s="48"/>
      <c r="J2342" s="2"/>
      <c r="K2342" s="108" t="str">
        <f t="shared" si="134"/>
        <v>r2333</v>
      </c>
      <c r="L2342" s="48"/>
      <c r="M2342" s="2"/>
      <c r="N2342" s="108" t="str">
        <f t="shared" si="133"/>
        <v>p2333</v>
      </c>
      <c r="O2342" s="48"/>
      <c r="P2342" s="97"/>
      <c r="Q2342" s="97"/>
      <c r="R2342" s="97"/>
    </row>
    <row r="2343" spans="1:18" ht="14">
      <c r="A2343" s="37"/>
      <c r="B2343" s="37"/>
      <c r="C2343" s="2"/>
      <c r="D2343" s="108" t="str">
        <f t="shared" si="131"/>
        <v>a2334</v>
      </c>
      <c r="E2343" s="48"/>
      <c r="F2343" s="2"/>
      <c r="G2343" s="2"/>
      <c r="H2343" s="108" t="str">
        <f t="shared" si="132"/>
        <v>c2334</v>
      </c>
      <c r="I2343" s="48"/>
      <c r="J2343" s="2"/>
      <c r="K2343" s="108" t="str">
        <f t="shared" si="134"/>
        <v>r2334</v>
      </c>
      <c r="L2343" s="48"/>
      <c r="M2343" s="2"/>
      <c r="N2343" s="108" t="str">
        <f t="shared" si="133"/>
        <v>p2334</v>
      </c>
      <c r="O2343" s="48"/>
      <c r="P2343" s="97"/>
      <c r="Q2343" s="97"/>
      <c r="R2343" s="97"/>
    </row>
    <row r="2344" spans="1:18" ht="14">
      <c r="A2344" s="37"/>
      <c r="B2344" s="37"/>
      <c r="C2344" s="2"/>
      <c r="D2344" s="108" t="str">
        <f t="shared" si="131"/>
        <v>a2335</v>
      </c>
      <c r="E2344" s="48"/>
      <c r="F2344" s="2"/>
      <c r="G2344" s="2"/>
      <c r="H2344" s="108" t="str">
        <f t="shared" si="132"/>
        <v>c2335</v>
      </c>
      <c r="I2344" s="48"/>
      <c r="J2344" s="2"/>
      <c r="K2344" s="108" t="str">
        <f t="shared" si="134"/>
        <v>r2335</v>
      </c>
      <c r="L2344" s="48"/>
      <c r="M2344" s="2"/>
      <c r="N2344" s="108" t="str">
        <f t="shared" si="133"/>
        <v>p2335</v>
      </c>
      <c r="O2344" s="48"/>
      <c r="P2344" s="97"/>
      <c r="Q2344" s="97"/>
      <c r="R2344" s="97"/>
    </row>
    <row r="2345" spans="1:18" ht="14">
      <c r="A2345" s="37"/>
      <c r="B2345" s="37"/>
      <c r="C2345" s="2"/>
      <c r="D2345" s="108" t="str">
        <f t="shared" si="131"/>
        <v>a2336</v>
      </c>
      <c r="E2345" s="48"/>
      <c r="F2345" s="2"/>
      <c r="G2345" s="2"/>
      <c r="H2345" s="108" t="str">
        <f t="shared" si="132"/>
        <v>c2336</v>
      </c>
      <c r="I2345" s="48"/>
      <c r="J2345" s="2"/>
      <c r="K2345" s="108" t="str">
        <f t="shared" si="134"/>
        <v>r2336</v>
      </c>
      <c r="L2345" s="48"/>
      <c r="M2345" s="2"/>
      <c r="N2345" s="108" t="str">
        <f t="shared" si="133"/>
        <v>p2336</v>
      </c>
      <c r="O2345" s="48"/>
      <c r="P2345" s="97"/>
      <c r="Q2345" s="97"/>
      <c r="R2345" s="97"/>
    </row>
    <row r="2346" spans="1:18" ht="14">
      <c r="A2346" s="37"/>
      <c r="B2346" s="37"/>
      <c r="C2346" s="2"/>
      <c r="D2346" s="108" t="str">
        <f t="shared" si="131"/>
        <v>a2337</v>
      </c>
      <c r="E2346" s="48"/>
      <c r="F2346" s="2"/>
      <c r="G2346" s="2"/>
      <c r="H2346" s="108" t="str">
        <f t="shared" si="132"/>
        <v>c2337</v>
      </c>
      <c r="I2346" s="48"/>
      <c r="J2346" s="2"/>
      <c r="K2346" s="108" t="str">
        <f t="shared" si="134"/>
        <v>r2337</v>
      </c>
      <c r="L2346" s="48"/>
      <c r="M2346" s="2"/>
      <c r="N2346" s="108" t="str">
        <f t="shared" si="133"/>
        <v>p2337</v>
      </c>
      <c r="O2346" s="48"/>
      <c r="P2346" s="97"/>
      <c r="Q2346" s="97"/>
      <c r="R2346" s="97"/>
    </row>
    <row r="2347" spans="1:18" ht="14">
      <c r="A2347" s="37"/>
      <c r="B2347" s="37"/>
      <c r="C2347" s="2"/>
      <c r="D2347" s="108" t="str">
        <f t="shared" si="131"/>
        <v>a2338</v>
      </c>
      <c r="E2347" s="48"/>
      <c r="F2347" s="2"/>
      <c r="G2347" s="2"/>
      <c r="H2347" s="108" t="str">
        <f t="shared" si="132"/>
        <v>c2338</v>
      </c>
      <c r="I2347" s="48"/>
      <c r="J2347" s="2"/>
      <c r="K2347" s="108" t="str">
        <f t="shared" si="134"/>
        <v>r2338</v>
      </c>
      <c r="L2347" s="48"/>
      <c r="M2347" s="2"/>
      <c r="N2347" s="108" t="str">
        <f t="shared" si="133"/>
        <v>p2338</v>
      </c>
      <c r="O2347" s="48"/>
      <c r="P2347" s="97"/>
      <c r="Q2347" s="97"/>
      <c r="R2347" s="97"/>
    </row>
    <row r="2348" spans="1:18" ht="14">
      <c r="A2348" s="37"/>
      <c r="B2348" s="37"/>
      <c r="C2348" s="2"/>
      <c r="D2348" s="108" t="str">
        <f t="shared" si="131"/>
        <v>a2339</v>
      </c>
      <c r="E2348" s="48"/>
      <c r="F2348" s="2"/>
      <c r="G2348" s="2"/>
      <c r="H2348" s="108" t="str">
        <f t="shared" si="132"/>
        <v>c2339</v>
      </c>
      <c r="I2348" s="48"/>
      <c r="J2348" s="2"/>
      <c r="K2348" s="108" t="str">
        <f t="shared" si="134"/>
        <v>r2339</v>
      </c>
      <c r="L2348" s="48"/>
      <c r="M2348" s="2"/>
      <c r="N2348" s="108" t="str">
        <f t="shared" si="133"/>
        <v>p2339</v>
      </c>
      <c r="O2348" s="48"/>
      <c r="P2348" s="97"/>
      <c r="Q2348" s="97"/>
      <c r="R2348" s="97"/>
    </row>
    <row r="2349" spans="1:18" ht="14">
      <c r="A2349" s="37"/>
      <c r="B2349" s="37"/>
      <c r="C2349" s="2"/>
      <c r="D2349" s="108" t="str">
        <f t="shared" si="131"/>
        <v>a2340</v>
      </c>
      <c r="E2349" s="48"/>
      <c r="F2349" s="2"/>
      <c r="G2349" s="2"/>
      <c r="H2349" s="108" t="str">
        <f t="shared" si="132"/>
        <v>c2340</v>
      </c>
      <c r="I2349" s="48"/>
      <c r="J2349" s="2"/>
      <c r="K2349" s="108" t="str">
        <f t="shared" si="134"/>
        <v>r2340</v>
      </c>
      <c r="L2349" s="48"/>
      <c r="M2349" s="2"/>
      <c r="N2349" s="108" t="str">
        <f t="shared" si="133"/>
        <v>p2340</v>
      </c>
      <c r="O2349" s="48"/>
      <c r="P2349" s="97"/>
      <c r="Q2349" s="97"/>
      <c r="R2349" s="97"/>
    </row>
    <row r="2350" spans="1:18" ht="14">
      <c r="A2350" s="37"/>
      <c r="B2350" s="37"/>
      <c r="C2350" s="2"/>
      <c r="D2350" s="108" t="str">
        <f t="shared" si="131"/>
        <v>a2341</v>
      </c>
      <c r="E2350" s="48"/>
      <c r="F2350" s="2"/>
      <c r="G2350" s="2"/>
      <c r="H2350" s="108" t="str">
        <f t="shared" si="132"/>
        <v>c2341</v>
      </c>
      <c r="I2350" s="48"/>
      <c r="J2350" s="2"/>
      <c r="K2350" s="108" t="str">
        <f t="shared" si="134"/>
        <v>r2341</v>
      </c>
      <c r="L2350" s="48"/>
      <c r="M2350" s="2"/>
      <c r="N2350" s="108" t="str">
        <f t="shared" si="133"/>
        <v>p2341</v>
      </c>
      <c r="O2350" s="48"/>
      <c r="P2350" s="97"/>
      <c r="Q2350" s="97"/>
      <c r="R2350" s="97"/>
    </row>
    <row r="2351" spans="1:18" ht="14">
      <c r="A2351" s="37"/>
      <c r="B2351" s="37"/>
      <c r="C2351" s="2"/>
      <c r="D2351" s="108" t="str">
        <f t="shared" si="131"/>
        <v>a2342</v>
      </c>
      <c r="E2351" s="48"/>
      <c r="F2351" s="2"/>
      <c r="G2351" s="2"/>
      <c r="H2351" s="108" t="str">
        <f t="shared" si="132"/>
        <v>c2342</v>
      </c>
      <c r="I2351" s="48"/>
      <c r="J2351" s="2"/>
      <c r="K2351" s="108" t="str">
        <f t="shared" si="134"/>
        <v>r2342</v>
      </c>
      <c r="L2351" s="48"/>
      <c r="M2351" s="2"/>
      <c r="N2351" s="108" t="str">
        <f t="shared" si="133"/>
        <v>p2342</v>
      </c>
      <c r="O2351" s="48"/>
      <c r="P2351" s="97"/>
      <c r="Q2351" s="97"/>
      <c r="R2351" s="97"/>
    </row>
    <row r="2352" spans="1:18" ht="14">
      <c r="A2352" s="37"/>
      <c r="B2352" s="37"/>
      <c r="C2352" s="2"/>
      <c r="D2352" s="108" t="str">
        <f t="shared" si="131"/>
        <v>a2343</v>
      </c>
      <c r="E2352" s="48"/>
      <c r="F2352" s="2"/>
      <c r="G2352" s="2"/>
      <c r="H2352" s="108" t="str">
        <f t="shared" si="132"/>
        <v>c2343</v>
      </c>
      <c r="I2352" s="48"/>
      <c r="J2352" s="2"/>
      <c r="K2352" s="108" t="str">
        <f t="shared" si="134"/>
        <v>r2343</v>
      </c>
      <c r="L2352" s="48"/>
      <c r="M2352" s="2"/>
      <c r="N2352" s="108" t="str">
        <f t="shared" si="133"/>
        <v>p2343</v>
      </c>
      <c r="O2352" s="48"/>
      <c r="P2352" s="97"/>
      <c r="Q2352" s="97"/>
      <c r="R2352" s="97"/>
    </row>
    <row r="2353" spans="1:18" ht="14">
      <c r="A2353" s="37"/>
      <c r="B2353" s="37"/>
      <c r="C2353" s="2"/>
      <c r="D2353" s="108" t="str">
        <f t="shared" si="131"/>
        <v>a2344</v>
      </c>
      <c r="E2353" s="48"/>
      <c r="F2353" s="2"/>
      <c r="G2353" s="2"/>
      <c r="H2353" s="108" t="str">
        <f t="shared" si="132"/>
        <v>c2344</v>
      </c>
      <c r="I2353" s="48"/>
      <c r="J2353" s="2"/>
      <c r="K2353" s="108" t="str">
        <f t="shared" si="134"/>
        <v>r2344</v>
      </c>
      <c r="L2353" s="48"/>
      <c r="M2353" s="2"/>
      <c r="N2353" s="108" t="str">
        <f t="shared" si="133"/>
        <v>p2344</v>
      </c>
      <c r="O2353" s="48"/>
      <c r="P2353" s="97"/>
      <c r="Q2353" s="97"/>
      <c r="R2353" s="97"/>
    </row>
    <row r="2354" spans="1:18" ht="14">
      <c r="A2354" s="37"/>
      <c r="B2354" s="37"/>
      <c r="C2354" s="2"/>
      <c r="D2354" s="108" t="str">
        <f t="shared" si="131"/>
        <v>a2345</v>
      </c>
      <c r="E2354" s="48"/>
      <c r="F2354" s="2"/>
      <c r="G2354" s="2"/>
      <c r="H2354" s="108" t="str">
        <f t="shared" si="132"/>
        <v>c2345</v>
      </c>
      <c r="I2354" s="48"/>
      <c r="J2354" s="2"/>
      <c r="K2354" s="108" t="str">
        <f t="shared" si="134"/>
        <v>r2345</v>
      </c>
      <c r="L2354" s="48"/>
      <c r="M2354" s="2"/>
      <c r="N2354" s="108" t="str">
        <f t="shared" si="133"/>
        <v>p2345</v>
      </c>
      <c r="O2354" s="48"/>
      <c r="P2354" s="97"/>
      <c r="Q2354" s="97"/>
      <c r="R2354" s="97"/>
    </row>
    <row r="2355" spans="1:18" ht="14">
      <c r="A2355" s="37"/>
      <c r="B2355" s="37"/>
      <c r="C2355" s="2"/>
      <c r="D2355" s="108" t="str">
        <f t="shared" si="131"/>
        <v>a2346</v>
      </c>
      <c r="E2355" s="48"/>
      <c r="F2355" s="2"/>
      <c r="G2355" s="2"/>
      <c r="H2355" s="108" t="str">
        <f t="shared" si="132"/>
        <v>c2346</v>
      </c>
      <c r="I2355" s="48"/>
      <c r="J2355" s="2"/>
      <c r="K2355" s="108" t="str">
        <f t="shared" si="134"/>
        <v>r2346</v>
      </c>
      <c r="L2355" s="48"/>
      <c r="M2355" s="2"/>
      <c r="N2355" s="108" t="str">
        <f t="shared" si="133"/>
        <v>p2346</v>
      </c>
      <c r="O2355" s="48"/>
      <c r="P2355" s="97"/>
      <c r="Q2355" s="97"/>
      <c r="R2355" s="97"/>
    </row>
    <row r="2356" spans="1:18" ht="14">
      <c r="A2356" s="37"/>
      <c r="B2356" s="37"/>
      <c r="C2356" s="2"/>
      <c r="D2356" s="108" t="str">
        <f t="shared" si="131"/>
        <v>a2347</v>
      </c>
      <c r="E2356" s="48"/>
      <c r="F2356" s="2"/>
      <c r="G2356" s="2"/>
      <c r="H2356" s="108" t="str">
        <f t="shared" si="132"/>
        <v>c2347</v>
      </c>
      <c r="I2356" s="48"/>
      <c r="J2356" s="2"/>
      <c r="K2356" s="108" t="str">
        <f t="shared" si="134"/>
        <v>r2347</v>
      </c>
      <c r="L2356" s="48"/>
      <c r="M2356" s="2"/>
      <c r="N2356" s="108" t="str">
        <f t="shared" si="133"/>
        <v>p2347</v>
      </c>
      <c r="O2356" s="48"/>
      <c r="P2356" s="97"/>
      <c r="Q2356" s="97"/>
      <c r="R2356" s="97"/>
    </row>
    <row r="2357" spans="1:18" ht="14">
      <c r="A2357" s="37"/>
      <c r="B2357" s="37"/>
      <c r="C2357" s="2"/>
      <c r="D2357" s="108" t="str">
        <f t="shared" si="131"/>
        <v>a2348</v>
      </c>
      <c r="E2357" s="48"/>
      <c r="F2357" s="2"/>
      <c r="G2357" s="2"/>
      <c r="H2357" s="108" t="str">
        <f t="shared" si="132"/>
        <v>c2348</v>
      </c>
      <c r="I2357" s="48"/>
      <c r="J2357" s="2"/>
      <c r="K2357" s="108" t="str">
        <f t="shared" si="134"/>
        <v>r2348</v>
      </c>
      <c r="L2357" s="48"/>
      <c r="M2357" s="2"/>
      <c r="N2357" s="108" t="str">
        <f t="shared" si="133"/>
        <v>p2348</v>
      </c>
      <c r="O2357" s="48"/>
      <c r="P2357" s="97"/>
      <c r="Q2357" s="97"/>
      <c r="R2357" s="97"/>
    </row>
    <row r="2358" spans="1:18" ht="14">
      <c r="A2358" s="37"/>
      <c r="B2358" s="37"/>
      <c r="C2358" s="2"/>
      <c r="D2358" s="108" t="str">
        <f t="shared" si="131"/>
        <v>a2349</v>
      </c>
      <c r="E2358" s="48"/>
      <c r="F2358" s="2"/>
      <c r="G2358" s="2"/>
      <c r="H2358" s="108" t="str">
        <f t="shared" si="132"/>
        <v>c2349</v>
      </c>
      <c r="I2358" s="48"/>
      <c r="J2358" s="2"/>
      <c r="K2358" s="108" t="str">
        <f t="shared" si="134"/>
        <v>r2349</v>
      </c>
      <c r="L2358" s="48"/>
      <c r="M2358" s="2"/>
      <c r="N2358" s="108" t="str">
        <f t="shared" si="133"/>
        <v>p2349</v>
      </c>
      <c r="O2358" s="48"/>
      <c r="P2358" s="97"/>
      <c r="Q2358" s="97"/>
      <c r="R2358" s="97"/>
    </row>
    <row r="2359" spans="1:18" ht="14">
      <c r="A2359" s="37"/>
      <c r="B2359" s="37"/>
      <c r="C2359" s="2"/>
      <c r="D2359" s="108" t="str">
        <f t="shared" si="131"/>
        <v>a2350</v>
      </c>
      <c r="E2359" s="48"/>
      <c r="F2359" s="2"/>
      <c r="G2359" s="2"/>
      <c r="H2359" s="108" t="str">
        <f t="shared" si="132"/>
        <v>c2350</v>
      </c>
      <c r="I2359" s="48"/>
      <c r="J2359" s="2"/>
      <c r="K2359" s="108" t="str">
        <f t="shared" si="134"/>
        <v>r2350</v>
      </c>
      <c r="L2359" s="48"/>
      <c r="M2359" s="2"/>
      <c r="N2359" s="108" t="str">
        <f t="shared" si="133"/>
        <v>p2350</v>
      </c>
      <c r="O2359" s="48"/>
      <c r="P2359" s="97"/>
      <c r="Q2359" s="97"/>
      <c r="R2359" s="97"/>
    </row>
    <row r="2360" spans="1:18" ht="14">
      <c r="A2360" s="37"/>
      <c r="B2360" s="37"/>
      <c r="C2360" s="2"/>
      <c r="D2360" s="108" t="str">
        <f t="shared" si="131"/>
        <v>a2351</v>
      </c>
      <c r="E2360" s="48"/>
      <c r="F2360" s="2"/>
      <c r="G2360" s="2"/>
      <c r="H2360" s="108" t="str">
        <f t="shared" si="132"/>
        <v>c2351</v>
      </c>
      <c r="I2360" s="48"/>
      <c r="J2360" s="2"/>
      <c r="K2360" s="108" t="str">
        <f t="shared" si="134"/>
        <v>r2351</v>
      </c>
      <c r="L2360" s="48"/>
      <c r="M2360" s="2"/>
      <c r="N2360" s="108" t="str">
        <f t="shared" si="133"/>
        <v>p2351</v>
      </c>
      <c r="O2360" s="48"/>
      <c r="P2360" s="97"/>
      <c r="Q2360" s="97"/>
      <c r="R2360" s="97"/>
    </row>
    <row r="2361" spans="1:18" ht="14">
      <c r="A2361" s="37"/>
      <c r="B2361" s="37"/>
      <c r="C2361" s="2"/>
      <c r="D2361" s="108" t="str">
        <f t="shared" si="131"/>
        <v>a2352</v>
      </c>
      <c r="E2361" s="48"/>
      <c r="F2361" s="2"/>
      <c r="G2361" s="2"/>
      <c r="H2361" s="108" t="str">
        <f t="shared" si="132"/>
        <v>c2352</v>
      </c>
      <c r="I2361" s="48"/>
      <c r="J2361" s="2"/>
      <c r="K2361" s="108" t="str">
        <f t="shared" si="134"/>
        <v>r2352</v>
      </c>
      <c r="L2361" s="48"/>
      <c r="M2361" s="2"/>
      <c r="N2361" s="108" t="str">
        <f t="shared" si="133"/>
        <v>p2352</v>
      </c>
      <c r="O2361" s="48"/>
      <c r="P2361" s="97"/>
      <c r="Q2361" s="97"/>
      <c r="R2361" s="97"/>
    </row>
    <row r="2362" spans="1:18" ht="14">
      <c r="A2362" s="37"/>
      <c r="B2362" s="37"/>
      <c r="C2362" s="2"/>
      <c r="D2362" s="108" t="str">
        <f t="shared" si="131"/>
        <v>a2353</v>
      </c>
      <c r="E2362" s="48"/>
      <c r="F2362" s="2"/>
      <c r="G2362" s="2"/>
      <c r="H2362" s="108" t="str">
        <f t="shared" si="132"/>
        <v>c2353</v>
      </c>
      <c r="I2362" s="48"/>
      <c r="J2362" s="2"/>
      <c r="K2362" s="108" t="str">
        <f t="shared" si="134"/>
        <v>r2353</v>
      </c>
      <c r="L2362" s="48"/>
      <c r="M2362" s="2"/>
      <c r="N2362" s="108" t="str">
        <f t="shared" si="133"/>
        <v>p2353</v>
      </c>
      <c r="O2362" s="48"/>
      <c r="P2362" s="97"/>
      <c r="Q2362" s="97"/>
      <c r="R2362" s="97"/>
    </row>
    <row r="2363" spans="1:18" ht="14">
      <c r="A2363" s="37"/>
      <c r="B2363" s="37"/>
      <c r="C2363" s="2"/>
      <c r="D2363" s="108" t="str">
        <f t="shared" si="131"/>
        <v>a2354</v>
      </c>
      <c r="E2363" s="48"/>
      <c r="F2363" s="2"/>
      <c r="G2363" s="2"/>
      <c r="H2363" s="108" t="str">
        <f t="shared" si="132"/>
        <v>c2354</v>
      </c>
      <c r="I2363" s="48"/>
      <c r="J2363" s="2"/>
      <c r="K2363" s="108" t="str">
        <f t="shared" si="134"/>
        <v>r2354</v>
      </c>
      <c r="L2363" s="48"/>
      <c r="M2363" s="2"/>
      <c r="N2363" s="108" t="str">
        <f t="shared" si="133"/>
        <v>p2354</v>
      </c>
      <c r="O2363" s="48"/>
      <c r="P2363" s="97"/>
      <c r="Q2363" s="97"/>
      <c r="R2363" s="97"/>
    </row>
    <row r="2364" spans="1:18" ht="14">
      <c r="A2364" s="37"/>
      <c r="B2364" s="37"/>
      <c r="C2364" s="2"/>
      <c r="D2364" s="108" t="str">
        <f t="shared" si="131"/>
        <v>a2355</v>
      </c>
      <c r="E2364" s="48"/>
      <c r="F2364" s="2"/>
      <c r="G2364" s="2"/>
      <c r="H2364" s="108" t="str">
        <f t="shared" si="132"/>
        <v>c2355</v>
      </c>
      <c r="I2364" s="48"/>
      <c r="J2364" s="2"/>
      <c r="K2364" s="108" t="str">
        <f t="shared" si="134"/>
        <v>r2355</v>
      </c>
      <c r="L2364" s="48"/>
      <c r="M2364" s="2"/>
      <c r="N2364" s="108" t="str">
        <f t="shared" si="133"/>
        <v>p2355</v>
      </c>
      <c r="O2364" s="48"/>
      <c r="P2364" s="97"/>
      <c r="Q2364" s="97"/>
      <c r="R2364" s="97"/>
    </row>
    <row r="2365" spans="1:18" ht="14">
      <c r="A2365" s="37"/>
      <c r="B2365" s="37"/>
      <c r="C2365" s="2"/>
      <c r="D2365" s="108" t="str">
        <f t="shared" si="131"/>
        <v>a2356</v>
      </c>
      <c r="E2365" s="48"/>
      <c r="F2365" s="2"/>
      <c r="G2365" s="2"/>
      <c r="H2365" s="108" t="str">
        <f t="shared" si="132"/>
        <v>c2356</v>
      </c>
      <c r="I2365" s="48"/>
      <c r="J2365" s="2"/>
      <c r="K2365" s="108" t="str">
        <f t="shared" si="134"/>
        <v>r2356</v>
      </c>
      <c r="L2365" s="48"/>
      <c r="M2365" s="2"/>
      <c r="N2365" s="108" t="str">
        <f t="shared" si="133"/>
        <v>p2356</v>
      </c>
      <c r="O2365" s="48"/>
      <c r="P2365" s="97"/>
      <c r="Q2365" s="97"/>
      <c r="R2365" s="97"/>
    </row>
    <row r="2366" spans="1:18" ht="14">
      <c r="A2366" s="37"/>
      <c r="B2366" s="37"/>
      <c r="C2366" s="2"/>
      <c r="D2366" s="108" t="str">
        <f t="shared" si="131"/>
        <v>a2357</v>
      </c>
      <c r="E2366" s="48"/>
      <c r="F2366" s="2"/>
      <c r="G2366" s="2"/>
      <c r="H2366" s="108" t="str">
        <f t="shared" si="132"/>
        <v>c2357</v>
      </c>
      <c r="I2366" s="48"/>
      <c r="J2366" s="2"/>
      <c r="K2366" s="108" t="str">
        <f t="shared" si="134"/>
        <v>r2357</v>
      </c>
      <c r="L2366" s="48"/>
      <c r="M2366" s="2"/>
      <c r="N2366" s="108" t="str">
        <f t="shared" si="133"/>
        <v>p2357</v>
      </c>
      <c r="O2366" s="48"/>
      <c r="P2366" s="97"/>
      <c r="Q2366" s="97"/>
      <c r="R2366" s="97"/>
    </row>
    <row r="2367" spans="1:18" ht="14">
      <c r="A2367" s="37"/>
      <c r="B2367" s="37"/>
      <c r="C2367" s="2"/>
      <c r="D2367" s="108" t="str">
        <f t="shared" si="131"/>
        <v>a2358</v>
      </c>
      <c r="E2367" s="48"/>
      <c r="F2367" s="2"/>
      <c r="G2367" s="2"/>
      <c r="H2367" s="108" t="str">
        <f t="shared" si="132"/>
        <v>c2358</v>
      </c>
      <c r="I2367" s="48"/>
      <c r="J2367" s="2"/>
      <c r="K2367" s="108" t="str">
        <f t="shared" si="134"/>
        <v>r2358</v>
      </c>
      <c r="L2367" s="48"/>
      <c r="M2367" s="2"/>
      <c r="N2367" s="108" t="str">
        <f t="shared" si="133"/>
        <v>p2358</v>
      </c>
      <c r="O2367" s="48"/>
      <c r="P2367" s="97"/>
      <c r="Q2367" s="97"/>
      <c r="R2367" s="97"/>
    </row>
    <row r="2368" spans="1:18" ht="14">
      <c r="A2368" s="37"/>
      <c r="B2368" s="37"/>
      <c r="C2368" s="2"/>
      <c r="D2368" s="108" t="str">
        <f t="shared" si="131"/>
        <v>a2359</v>
      </c>
      <c r="E2368" s="48"/>
      <c r="F2368" s="2"/>
      <c r="G2368" s="2"/>
      <c r="H2368" s="108" t="str">
        <f t="shared" si="132"/>
        <v>c2359</v>
      </c>
      <c r="I2368" s="48"/>
      <c r="J2368" s="2"/>
      <c r="K2368" s="108" t="str">
        <f t="shared" si="134"/>
        <v>r2359</v>
      </c>
      <c r="L2368" s="48"/>
      <c r="M2368" s="2"/>
      <c r="N2368" s="108" t="str">
        <f t="shared" si="133"/>
        <v>p2359</v>
      </c>
      <c r="O2368" s="48"/>
      <c r="P2368" s="97"/>
      <c r="Q2368" s="97"/>
      <c r="R2368" s="97"/>
    </row>
    <row r="2369" spans="1:18" ht="14">
      <c r="A2369" s="37"/>
      <c r="B2369" s="37"/>
      <c r="C2369" s="2"/>
      <c r="D2369" s="108" t="str">
        <f t="shared" si="131"/>
        <v>a2360</v>
      </c>
      <c r="E2369" s="48"/>
      <c r="F2369" s="2"/>
      <c r="G2369" s="2"/>
      <c r="H2369" s="108" t="str">
        <f t="shared" si="132"/>
        <v>c2360</v>
      </c>
      <c r="I2369" s="48"/>
      <c r="J2369" s="2"/>
      <c r="K2369" s="108" t="str">
        <f t="shared" si="134"/>
        <v>r2360</v>
      </c>
      <c r="L2369" s="48"/>
      <c r="M2369" s="2"/>
      <c r="N2369" s="108" t="str">
        <f t="shared" si="133"/>
        <v>p2360</v>
      </c>
      <c r="O2369" s="48"/>
      <c r="P2369" s="97"/>
      <c r="Q2369" s="97"/>
      <c r="R2369" s="97"/>
    </row>
    <row r="2370" spans="1:18" ht="14">
      <c r="A2370" s="37"/>
      <c r="B2370" s="37"/>
      <c r="C2370" s="2"/>
      <c r="D2370" s="108" t="str">
        <f t="shared" si="131"/>
        <v>a2361</v>
      </c>
      <c r="E2370" s="48"/>
      <c r="F2370" s="2"/>
      <c r="G2370" s="2"/>
      <c r="H2370" s="108" t="str">
        <f t="shared" si="132"/>
        <v>c2361</v>
      </c>
      <c r="I2370" s="48"/>
      <c r="J2370" s="2"/>
      <c r="K2370" s="108" t="str">
        <f t="shared" si="134"/>
        <v>r2361</v>
      </c>
      <c r="L2370" s="48"/>
      <c r="M2370" s="2"/>
      <c r="N2370" s="108" t="str">
        <f t="shared" si="133"/>
        <v>p2361</v>
      </c>
      <c r="O2370" s="48"/>
      <c r="P2370" s="97"/>
      <c r="Q2370" s="97"/>
      <c r="R2370" s="97"/>
    </row>
    <row r="2371" spans="1:18" ht="14">
      <c r="A2371" s="37"/>
      <c r="B2371" s="37"/>
      <c r="C2371" s="2"/>
      <c r="D2371" s="108" t="str">
        <f t="shared" si="131"/>
        <v>a2362</v>
      </c>
      <c r="E2371" s="48"/>
      <c r="F2371" s="2"/>
      <c r="G2371" s="2"/>
      <c r="H2371" s="108" t="str">
        <f t="shared" si="132"/>
        <v>c2362</v>
      </c>
      <c r="I2371" s="48"/>
      <c r="J2371" s="2"/>
      <c r="K2371" s="108" t="str">
        <f t="shared" si="134"/>
        <v>r2362</v>
      </c>
      <c r="L2371" s="48"/>
      <c r="M2371" s="2"/>
      <c r="N2371" s="108" t="str">
        <f t="shared" si="133"/>
        <v>p2362</v>
      </c>
      <c r="O2371" s="48"/>
      <c r="P2371" s="97"/>
      <c r="Q2371" s="97"/>
      <c r="R2371" s="97"/>
    </row>
    <row r="2372" spans="1:18" ht="14">
      <c r="A2372" s="37"/>
      <c r="B2372" s="37"/>
      <c r="C2372" s="2"/>
      <c r="D2372" s="108" t="str">
        <f t="shared" si="131"/>
        <v>a2363</v>
      </c>
      <c r="E2372" s="48"/>
      <c r="F2372" s="2"/>
      <c r="G2372" s="2"/>
      <c r="H2372" s="108" t="str">
        <f t="shared" si="132"/>
        <v>c2363</v>
      </c>
      <c r="I2372" s="48"/>
      <c r="J2372" s="2"/>
      <c r="K2372" s="108" t="str">
        <f t="shared" si="134"/>
        <v>r2363</v>
      </c>
      <c r="L2372" s="48"/>
      <c r="M2372" s="2"/>
      <c r="N2372" s="108" t="str">
        <f t="shared" si="133"/>
        <v>p2363</v>
      </c>
      <c r="O2372" s="48"/>
      <c r="P2372" s="97"/>
      <c r="Q2372" s="97"/>
      <c r="R2372" s="97"/>
    </row>
    <row r="2373" spans="1:18" ht="14">
      <c r="A2373" s="37"/>
      <c r="B2373" s="37"/>
      <c r="C2373" s="2"/>
      <c r="D2373" s="108" t="str">
        <f t="shared" si="131"/>
        <v>a2364</v>
      </c>
      <c r="E2373" s="48"/>
      <c r="F2373" s="2"/>
      <c r="G2373" s="2"/>
      <c r="H2373" s="108" t="str">
        <f t="shared" si="132"/>
        <v>c2364</v>
      </c>
      <c r="I2373" s="48"/>
      <c r="J2373" s="2"/>
      <c r="K2373" s="108" t="str">
        <f t="shared" si="134"/>
        <v>r2364</v>
      </c>
      <c r="L2373" s="48"/>
      <c r="M2373" s="2"/>
      <c r="N2373" s="108" t="str">
        <f t="shared" si="133"/>
        <v>p2364</v>
      </c>
      <c r="O2373" s="48"/>
      <c r="P2373" s="97"/>
      <c r="Q2373" s="97"/>
      <c r="R2373" s="97"/>
    </row>
    <row r="2374" spans="1:18" ht="14">
      <c r="A2374" s="37"/>
      <c r="B2374" s="37"/>
      <c r="C2374" s="2"/>
      <c r="D2374" s="108" t="str">
        <f t="shared" si="131"/>
        <v>a2365</v>
      </c>
      <c r="E2374" s="48"/>
      <c r="F2374" s="2"/>
      <c r="G2374" s="2"/>
      <c r="H2374" s="108" t="str">
        <f t="shared" si="132"/>
        <v>c2365</v>
      </c>
      <c r="I2374" s="48"/>
      <c r="J2374" s="2"/>
      <c r="K2374" s="108" t="str">
        <f t="shared" si="134"/>
        <v>r2365</v>
      </c>
      <c r="L2374" s="48"/>
      <c r="M2374" s="2"/>
      <c r="N2374" s="108" t="str">
        <f t="shared" si="133"/>
        <v>p2365</v>
      </c>
      <c r="O2374" s="48"/>
      <c r="P2374" s="97"/>
      <c r="Q2374" s="97"/>
      <c r="R2374" s="97"/>
    </row>
    <row r="2375" spans="1:18" ht="14">
      <c r="A2375" s="37"/>
      <c r="B2375" s="37"/>
      <c r="C2375" s="2"/>
      <c r="D2375" s="108" t="str">
        <f t="shared" si="131"/>
        <v>a2366</v>
      </c>
      <c r="E2375" s="48"/>
      <c r="F2375" s="2"/>
      <c r="G2375" s="2"/>
      <c r="H2375" s="108" t="str">
        <f t="shared" si="132"/>
        <v>c2366</v>
      </c>
      <c r="I2375" s="48"/>
      <c r="J2375" s="2"/>
      <c r="K2375" s="108" t="str">
        <f t="shared" si="134"/>
        <v>r2366</v>
      </c>
      <c r="L2375" s="48"/>
      <c r="M2375" s="2"/>
      <c r="N2375" s="108" t="str">
        <f t="shared" si="133"/>
        <v>p2366</v>
      </c>
      <c r="O2375" s="48"/>
      <c r="P2375" s="97"/>
      <c r="Q2375" s="97"/>
      <c r="R2375" s="97"/>
    </row>
    <row r="2376" spans="1:18" ht="14">
      <c r="A2376" s="37"/>
      <c r="B2376" s="37"/>
      <c r="C2376" s="2"/>
      <c r="D2376" s="108" t="str">
        <f t="shared" si="131"/>
        <v>a2367</v>
      </c>
      <c r="E2376" s="48"/>
      <c r="F2376" s="2"/>
      <c r="G2376" s="2"/>
      <c r="H2376" s="108" t="str">
        <f t="shared" si="132"/>
        <v>c2367</v>
      </c>
      <c r="I2376" s="48"/>
      <c r="J2376" s="2"/>
      <c r="K2376" s="108" t="str">
        <f t="shared" si="134"/>
        <v>r2367</v>
      </c>
      <c r="L2376" s="48"/>
      <c r="M2376" s="2"/>
      <c r="N2376" s="108" t="str">
        <f t="shared" si="133"/>
        <v>p2367</v>
      </c>
      <c r="O2376" s="48"/>
      <c r="P2376" s="97"/>
      <c r="Q2376" s="97"/>
      <c r="R2376" s="97"/>
    </row>
    <row r="2377" spans="1:18" ht="14">
      <c r="A2377" s="37"/>
      <c r="B2377" s="37"/>
      <c r="C2377" s="2"/>
      <c r="D2377" s="108" t="str">
        <f t="shared" si="131"/>
        <v>a2368</v>
      </c>
      <c r="E2377" s="48"/>
      <c r="F2377" s="2"/>
      <c r="G2377" s="2"/>
      <c r="H2377" s="108" t="str">
        <f t="shared" si="132"/>
        <v>c2368</v>
      </c>
      <c r="I2377" s="48"/>
      <c r="J2377" s="2"/>
      <c r="K2377" s="108" t="str">
        <f t="shared" si="134"/>
        <v>r2368</v>
      </c>
      <c r="L2377" s="48"/>
      <c r="M2377" s="2"/>
      <c r="N2377" s="108" t="str">
        <f t="shared" si="133"/>
        <v>p2368</v>
      </c>
      <c r="O2377" s="48"/>
      <c r="P2377" s="97"/>
      <c r="Q2377" s="97"/>
      <c r="R2377" s="97"/>
    </row>
    <row r="2378" spans="1:18" ht="14">
      <c r="A2378" s="37"/>
      <c r="B2378" s="37"/>
      <c r="C2378" s="2"/>
      <c r="D2378" s="108" t="str">
        <f t="shared" si="131"/>
        <v>a2369</v>
      </c>
      <c r="E2378" s="48"/>
      <c r="F2378" s="2"/>
      <c r="G2378" s="2"/>
      <c r="H2378" s="108" t="str">
        <f t="shared" si="132"/>
        <v>c2369</v>
      </c>
      <c r="I2378" s="48"/>
      <c r="J2378" s="2"/>
      <c r="K2378" s="108" t="str">
        <f t="shared" si="134"/>
        <v>r2369</v>
      </c>
      <c r="L2378" s="48"/>
      <c r="M2378" s="2"/>
      <c r="N2378" s="108" t="str">
        <f t="shared" si="133"/>
        <v>p2369</v>
      </c>
      <c r="O2378" s="48"/>
      <c r="P2378" s="97"/>
      <c r="Q2378" s="97"/>
      <c r="R2378" s="97"/>
    </row>
    <row r="2379" spans="1:18" ht="14">
      <c r="A2379" s="37"/>
      <c r="B2379" s="37"/>
      <c r="C2379" s="2"/>
      <c r="D2379" s="108" t="str">
        <f t="shared" ref="D2379:D2442" si="135">"a"&amp;ROW()-9</f>
        <v>a2370</v>
      </c>
      <c r="E2379" s="48"/>
      <c r="F2379" s="2"/>
      <c r="G2379" s="2"/>
      <c r="H2379" s="108" t="str">
        <f t="shared" ref="H2379:H2442" si="136">"c"&amp;ROW()-9</f>
        <v>c2370</v>
      </c>
      <c r="I2379" s="48"/>
      <c r="J2379" s="2"/>
      <c r="K2379" s="108" t="str">
        <f t="shared" si="134"/>
        <v>r2370</v>
      </c>
      <c r="L2379" s="48"/>
      <c r="M2379" s="2"/>
      <c r="N2379" s="108" t="str">
        <f t="shared" ref="N2379:N2442" si="137">"p"&amp;ROW()-9</f>
        <v>p2370</v>
      </c>
      <c r="O2379" s="48"/>
      <c r="P2379" s="97"/>
      <c r="Q2379" s="97"/>
      <c r="R2379" s="97"/>
    </row>
    <row r="2380" spans="1:18" ht="14">
      <c r="A2380" s="37"/>
      <c r="B2380" s="37"/>
      <c r="C2380" s="2"/>
      <c r="D2380" s="108" t="str">
        <f t="shared" si="135"/>
        <v>a2371</v>
      </c>
      <c r="E2380" s="48"/>
      <c r="F2380" s="2"/>
      <c r="G2380" s="2"/>
      <c r="H2380" s="108" t="str">
        <f t="shared" si="136"/>
        <v>c2371</v>
      </c>
      <c r="I2380" s="48"/>
      <c r="J2380" s="2"/>
      <c r="K2380" s="108" t="str">
        <f t="shared" si="134"/>
        <v>r2371</v>
      </c>
      <c r="L2380" s="48"/>
      <c r="M2380" s="2"/>
      <c r="N2380" s="108" t="str">
        <f t="shared" si="137"/>
        <v>p2371</v>
      </c>
      <c r="O2380" s="48"/>
      <c r="P2380" s="97"/>
      <c r="Q2380" s="97"/>
      <c r="R2380" s="97"/>
    </row>
    <row r="2381" spans="1:18" ht="14">
      <c r="A2381" s="37"/>
      <c r="B2381" s="37"/>
      <c r="C2381" s="2"/>
      <c r="D2381" s="108" t="str">
        <f t="shared" si="135"/>
        <v>a2372</v>
      </c>
      <c r="E2381" s="48"/>
      <c r="F2381" s="2"/>
      <c r="G2381" s="2"/>
      <c r="H2381" s="108" t="str">
        <f t="shared" si="136"/>
        <v>c2372</v>
      </c>
      <c r="I2381" s="48"/>
      <c r="J2381" s="2"/>
      <c r="K2381" s="108" t="str">
        <f t="shared" si="134"/>
        <v>r2372</v>
      </c>
      <c r="L2381" s="48"/>
      <c r="M2381" s="2"/>
      <c r="N2381" s="108" t="str">
        <f t="shared" si="137"/>
        <v>p2372</v>
      </c>
      <c r="O2381" s="48"/>
      <c r="P2381" s="97"/>
      <c r="Q2381" s="97"/>
      <c r="R2381" s="97"/>
    </row>
    <row r="2382" spans="1:18" ht="14">
      <c r="A2382" s="37"/>
      <c r="B2382" s="37"/>
      <c r="C2382" s="2"/>
      <c r="D2382" s="108" t="str">
        <f t="shared" si="135"/>
        <v>a2373</v>
      </c>
      <c r="E2382" s="48"/>
      <c r="F2382" s="2"/>
      <c r="G2382" s="2"/>
      <c r="H2382" s="108" t="str">
        <f t="shared" si="136"/>
        <v>c2373</v>
      </c>
      <c r="I2382" s="48"/>
      <c r="J2382" s="2"/>
      <c r="K2382" s="108" t="str">
        <f t="shared" si="134"/>
        <v>r2373</v>
      </c>
      <c r="L2382" s="48"/>
      <c r="M2382" s="2"/>
      <c r="N2382" s="108" t="str">
        <f t="shared" si="137"/>
        <v>p2373</v>
      </c>
      <c r="O2382" s="48"/>
      <c r="P2382" s="97"/>
      <c r="Q2382" s="97"/>
      <c r="R2382" s="97"/>
    </row>
    <row r="2383" spans="1:18" ht="14">
      <c r="A2383" s="37"/>
      <c r="B2383" s="37"/>
      <c r="C2383" s="2"/>
      <c r="D2383" s="108" t="str">
        <f t="shared" si="135"/>
        <v>a2374</v>
      </c>
      <c r="E2383" s="48"/>
      <c r="F2383" s="2"/>
      <c r="G2383" s="2"/>
      <c r="H2383" s="108" t="str">
        <f t="shared" si="136"/>
        <v>c2374</v>
      </c>
      <c r="I2383" s="48"/>
      <c r="J2383" s="2"/>
      <c r="K2383" s="108" t="str">
        <f t="shared" si="134"/>
        <v>r2374</v>
      </c>
      <c r="L2383" s="48"/>
      <c r="M2383" s="2"/>
      <c r="N2383" s="108" t="str">
        <f t="shared" si="137"/>
        <v>p2374</v>
      </c>
      <c r="O2383" s="48"/>
      <c r="P2383" s="97"/>
      <c r="Q2383" s="97"/>
      <c r="R2383" s="97"/>
    </row>
    <row r="2384" spans="1:18" ht="14">
      <c r="A2384" s="37"/>
      <c r="B2384" s="37"/>
      <c r="C2384" s="2"/>
      <c r="D2384" s="108" t="str">
        <f t="shared" si="135"/>
        <v>a2375</v>
      </c>
      <c r="E2384" s="48"/>
      <c r="F2384" s="2"/>
      <c r="G2384" s="2"/>
      <c r="H2384" s="108" t="str">
        <f t="shared" si="136"/>
        <v>c2375</v>
      </c>
      <c r="I2384" s="48"/>
      <c r="J2384" s="2"/>
      <c r="K2384" s="108" t="str">
        <f t="shared" si="134"/>
        <v>r2375</v>
      </c>
      <c r="L2384" s="48"/>
      <c r="M2384" s="2"/>
      <c r="N2384" s="108" t="str">
        <f t="shared" si="137"/>
        <v>p2375</v>
      </c>
      <c r="O2384" s="48"/>
      <c r="P2384" s="97"/>
      <c r="Q2384" s="97"/>
      <c r="R2384" s="97"/>
    </row>
    <row r="2385" spans="1:18" ht="14">
      <c r="A2385" s="37"/>
      <c r="B2385" s="37"/>
      <c r="C2385" s="2"/>
      <c r="D2385" s="108" t="str">
        <f t="shared" si="135"/>
        <v>a2376</v>
      </c>
      <c r="E2385" s="48"/>
      <c r="F2385" s="2"/>
      <c r="G2385" s="2"/>
      <c r="H2385" s="108" t="str">
        <f t="shared" si="136"/>
        <v>c2376</v>
      </c>
      <c r="I2385" s="48"/>
      <c r="J2385" s="2"/>
      <c r="K2385" s="108" t="str">
        <f t="shared" si="134"/>
        <v>r2376</v>
      </c>
      <c r="L2385" s="48"/>
      <c r="M2385" s="2"/>
      <c r="N2385" s="108" t="str">
        <f t="shared" si="137"/>
        <v>p2376</v>
      </c>
      <c r="O2385" s="48"/>
      <c r="P2385" s="97"/>
      <c r="Q2385" s="97"/>
      <c r="R2385" s="97"/>
    </row>
    <row r="2386" spans="1:18" ht="14">
      <c r="A2386" s="37"/>
      <c r="B2386" s="37"/>
      <c r="C2386" s="2"/>
      <c r="D2386" s="108" t="str">
        <f t="shared" si="135"/>
        <v>a2377</v>
      </c>
      <c r="E2386" s="48"/>
      <c r="F2386" s="2"/>
      <c r="G2386" s="2"/>
      <c r="H2386" s="108" t="str">
        <f t="shared" si="136"/>
        <v>c2377</v>
      </c>
      <c r="I2386" s="48"/>
      <c r="J2386" s="2"/>
      <c r="K2386" s="108" t="str">
        <f t="shared" si="134"/>
        <v>r2377</v>
      </c>
      <c r="L2386" s="48"/>
      <c r="M2386" s="2"/>
      <c r="N2386" s="108" t="str">
        <f t="shared" si="137"/>
        <v>p2377</v>
      </c>
      <c r="O2386" s="48"/>
      <c r="P2386" s="97"/>
      <c r="Q2386" s="97"/>
      <c r="R2386" s="97"/>
    </row>
    <row r="2387" spans="1:18" ht="14">
      <c r="A2387" s="37"/>
      <c r="B2387" s="37"/>
      <c r="C2387" s="2"/>
      <c r="D2387" s="108" t="str">
        <f t="shared" si="135"/>
        <v>a2378</v>
      </c>
      <c r="E2387" s="48"/>
      <c r="F2387" s="2"/>
      <c r="G2387" s="2"/>
      <c r="H2387" s="108" t="str">
        <f t="shared" si="136"/>
        <v>c2378</v>
      </c>
      <c r="I2387" s="48"/>
      <c r="J2387" s="2"/>
      <c r="K2387" s="108" t="str">
        <f t="shared" si="134"/>
        <v>r2378</v>
      </c>
      <c r="L2387" s="48"/>
      <c r="M2387" s="2"/>
      <c r="N2387" s="108" t="str">
        <f t="shared" si="137"/>
        <v>p2378</v>
      </c>
      <c r="O2387" s="48"/>
      <c r="P2387" s="97"/>
      <c r="Q2387" s="97"/>
      <c r="R2387" s="97"/>
    </row>
    <row r="2388" spans="1:18" ht="14">
      <c r="A2388" s="37"/>
      <c r="B2388" s="37"/>
      <c r="C2388" s="2"/>
      <c r="D2388" s="108" t="str">
        <f t="shared" si="135"/>
        <v>a2379</v>
      </c>
      <c r="E2388" s="48"/>
      <c r="F2388" s="2"/>
      <c r="G2388" s="2"/>
      <c r="H2388" s="108" t="str">
        <f t="shared" si="136"/>
        <v>c2379</v>
      </c>
      <c r="I2388" s="48"/>
      <c r="J2388" s="2"/>
      <c r="K2388" s="108" t="str">
        <f t="shared" si="134"/>
        <v>r2379</v>
      </c>
      <c r="L2388" s="48"/>
      <c r="M2388" s="2"/>
      <c r="N2388" s="108" t="str">
        <f t="shared" si="137"/>
        <v>p2379</v>
      </c>
      <c r="O2388" s="48"/>
      <c r="P2388" s="97"/>
      <c r="Q2388" s="97"/>
      <c r="R2388" s="97"/>
    </row>
    <row r="2389" spans="1:18" ht="14">
      <c r="A2389" s="37"/>
      <c r="B2389" s="37"/>
      <c r="C2389" s="2"/>
      <c r="D2389" s="108" t="str">
        <f t="shared" si="135"/>
        <v>a2380</v>
      </c>
      <c r="E2389" s="48"/>
      <c r="F2389" s="2"/>
      <c r="G2389" s="2"/>
      <c r="H2389" s="108" t="str">
        <f t="shared" si="136"/>
        <v>c2380</v>
      </c>
      <c r="I2389" s="48"/>
      <c r="J2389" s="2"/>
      <c r="K2389" s="108" t="str">
        <f t="shared" si="134"/>
        <v>r2380</v>
      </c>
      <c r="L2389" s="48"/>
      <c r="M2389" s="2"/>
      <c r="N2389" s="108" t="str">
        <f t="shared" si="137"/>
        <v>p2380</v>
      </c>
      <c r="O2389" s="48"/>
      <c r="P2389" s="97"/>
      <c r="Q2389" s="97"/>
      <c r="R2389" s="97"/>
    </row>
    <row r="2390" spans="1:18" ht="14">
      <c r="A2390" s="37"/>
      <c r="B2390" s="37"/>
      <c r="C2390" s="2"/>
      <c r="D2390" s="108" t="str">
        <f t="shared" si="135"/>
        <v>a2381</v>
      </c>
      <c r="E2390" s="48"/>
      <c r="F2390" s="2"/>
      <c r="G2390" s="2"/>
      <c r="H2390" s="108" t="str">
        <f t="shared" si="136"/>
        <v>c2381</v>
      </c>
      <c r="I2390" s="48"/>
      <c r="J2390" s="2"/>
      <c r="K2390" s="108" t="str">
        <f t="shared" si="134"/>
        <v>r2381</v>
      </c>
      <c r="L2390" s="48"/>
      <c r="M2390" s="2"/>
      <c r="N2390" s="108" t="str">
        <f t="shared" si="137"/>
        <v>p2381</v>
      </c>
      <c r="O2390" s="48"/>
      <c r="P2390" s="97"/>
      <c r="Q2390" s="97"/>
      <c r="R2390" s="97"/>
    </row>
    <row r="2391" spans="1:18" ht="14">
      <c r="A2391" s="37"/>
      <c r="B2391" s="37"/>
      <c r="C2391" s="2"/>
      <c r="D2391" s="108" t="str">
        <f t="shared" si="135"/>
        <v>a2382</v>
      </c>
      <c r="E2391" s="48"/>
      <c r="F2391" s="2"/>
      <c r="G2391" s="2"/>
      <c r="H2391" s="108" t="str">
        <f t="shared" si="136"/>
        <v>c2382</v>
      </c>
      <c r="I2391" s="48"/>
      <c r="J2391" s="2"/>
      <c r="K2391" s="108" t="str">
        <f t="shared" si="134"/>
        <v>r2382</v>
      </c>
      <c r="L2391" s="48"/>
      <c r="M2391" s="2"/>
      <c r="N2391" s="108" t="str">
        <f t="shared" si="137"/>
        <v>p2382</v>
      </c>
      <c r="O2391" s="48"/>
      <c r="P2391" s="97"/>
      <c r="Q2391" s="97"/>
      <c r="R2391" s="97"/>
    </row>
    <row r="2392" spans="1:18" ht="14">
      <c r="A2392" s="37"/>
      <c r="B2392" s="37"/>
      <c r="C2392" s="2"/>
      <c r="D2392" s="108" t="str">
        <f t="shared" si="135"/>
        <v>a2383</v>
      </c>
      <c r="E2392" s="48"/>
      <c r="F2392" s="2"/>
      <c r="G2392" s="2"/>
      <c r="H2392" s="108" t="str">
        <f t="shared" si="136"/>
        <v>c2383</v>
      </c>
      <c r="I2392" s="48"/>
      <c r="J2392" s="2"/>
      <c r="K2392" s="108" t="str">
        <f t="shared" si="134"/>
        <v>r2383</v>
      </c>
      <c r="L2392" s="48"/>
      <c r="M2392" s="2"/>
      <c r="N2392" s="108" t="str">
        <f t="shared" si="137"/>
        <v>p2383</v>
      </c>
      <c r="O2392" s="48"/>
      <c r="P2392" s="97"/>
      <c r="Q2392" s="97"/>
      <c r="R2392" s="97"/>
    </row>
    <row r="2393" spans="1:18" ht="14">
      <c r="A2393" s="37"/>
      <c r="B2393" s="37"/>
      <c r="C2393" s="2"/>
      <c r="D2393" s="108" t="str">
        <f t="shared" si="135"/>
        <v>a2384</v>
      </c>
      <c r="E2393" s="48"/>
      <c r="F2393" s="2"/>
      <c r="G2393" s="2"/>
      <c r="H2393" s="108" t="str">
        <f t="shared" si="136"/>
        <v>c2384</v>
      </c>
      <c r="I2393" s="48"/>
      <c r="J2393" s="2"/>
      <c r="K2393" s="108" t="str">
        <f t="shared" si="134"/>
        <v>r2384</v>
      </c>
      <c r="L2393" s="48"/>
      <c r="M2393" s="2"/>
      <c r="N2393" s="108" t="str">
        <f t="shared" si="137"/>
        <v>p2384</v>
      </c>
      <c r="O2393" s="48"/>
      <c r="P2393" s="97"/>
      <c r="Q2393" s="97"/>
      <c r="R2393" s="97"/>
    </row>
    <row r="2394" spans="1:18" ht="14">
      <c r="A2394" s="37"/>
      <c r="B2394" s="37"/>
      <c r="C2394" s="2"/>
      <c r="D2394" s="108" t="str">
        <f t="shared" si="135"/>
        <v>a2385</v>
      </c>
      <c r="E2394" s="48"/>
      <c r="F2394" s="2"/>
      <c r="G2394" s="2"/>
      <c r="H2394" s="108" t="str">
        <f t="shared" si="136"/>
        <v>c2385</v>
      </c>
      <c r="I2394" s="48"/>
      <c r="J2394" s="2"/>
      <c r="K2394" s="108" t="str">
        <f t="shared" si="134"/>
        <v>r2385</v>
      </c>
      <c r="L2394" s="48"/>
      <c r="M2394" s="2"/>
      <c r="N2394" s="108" t="str">
        <f t="shared" si="137"/>
        <v>p2385</v>
      </c>
      <c r="O2394" s="48"/>
      <c r="P2394" s="97"/>
      <c r="Q2394" s="97"/>
      <c r="R2394" s="97"/>
    </row>
    <row r="2395" spans="1:18" ht="14">
      <c r="A2395" s="37"/>
      <c r="B2395" s="37"/>
      <c r="C2395" s="2"/>
      <c r="D2395" s="108" t="str">
        <f t="shared" si="135"/>
        <v>a2386</v>
      </c>
      <c r="E2395" s="48"/>
      <c r="F2395" s="2"/>
      <c r="G2395" s="2"/>
      <c r="H2395" s="108" t="str">
        <f t="shared" si="136"/>
        <v>c2386</v>
      </c>
      <c r="I2395" s="48"/>
      <c r="J2395" s="2"/>
      <c r="K2395" s="108" t="str">
        <f t="shared" ref="K2395:K2458" si="138">"r"&amp;ROW()-9</f>
        <v>r2386</v>
      </c>
      <c r="L2395" s="48"/>
      <c r="M2395" s="2"/>
      <c r="N2395" s="108" t="str">
        <f t="shared" si="137"/>
        <v>p2386</v>
      </c>
      <c r="O2395" s="48"/>
      <c r="P2395" s="97"/>
      <c r="Q2395" s="97"/>
      <c r="R2395" s="97"/>
    </row>
    <row r="2396" spans="1:18" ht="14">
      <c r="A2396" s="37"/>
      <c r="B2396" s="37"/>
      <c r="C2396" s="2"/>
      <c r="D2396" s="108" t="str">
        <f t="shared" si="135"/>
        <v>a2387</v>
      </c>
      <c r="E2396" s="48"/>
      <c r="F2396" s="2"/>
      <c r="G2396" s="2"/>
      <c r="H2396" s="108" t="str">
        <f t="shared" si="136"/>
        <v>c2387</v>
      </c>
      <c r="I2396" s="48"/>
      <c r="J2396" s="2"/>
      <c r="K2396" s="108" t="str">
        <f t="shared" si="138"/>
        <v>r2387</v>
      </c>
      <c r="L2396" s="48"/>
      <c r="M2396" s="2"/>
      <c r="N2396" s="108" t="str">
        <f t="shared" si="137"/>
        <v>p2387</v>
      </c>
      <c r="O2396" s="48"/>
      <c r="P2396" s="97"/>
      <c r="Q2396" s="97"/>
      <c r="R2396" s="97"/>
    </row>
    <row r="2397" spans="1:18" ht="14">
      <c r="A2397" s="37"/>
      <c r="B2397" s="37"/>
      <c r="C2397" s="2"/>
      <c r="D2397" s="108" t="str">
        <f t="shared" si="135"/>
        <v>a2388</v>
      </c>
      <c r="E2397" s="48"/>
      <c r="F2397" s="2"/>
      <c r="G2397" s="2"/>
      <c r="H2397" s="108" t="str">
        <f t="shared" si="136"/>
        <v>c2388</v>
      </c>
      <c r="I2397" s="48"/>
      <c r="J2397" s="2"/>
      <c r="K2397" s="108" t="str">
        <f t="shared" si="138"/>
        <v>r2388</v>
      </c>
      <c r="L2397" s="48"/>
      <c r="M2397" s="2"/>
      <c r="N2397" s="108" t="str">
        <f t="shared" si="137"/>
        <v>p2388</v>
      </c>
      <c r="O2397" s="48"/>
      <c r="P2397" s="97"/>
      <c r="Q2397" s="97"/>
      <c r="R2397" s="97"/>
    </row>
    <row r="2398" spans="1:18" ht="14">
      <c r="A2398" s="37"/>
      <c r="B2398" s="37"/>
      <c r="C2398" s="2"/>
      <c r="D2398" s="108" t="str">
        <f t="shared" si="135"/>
        <v>a2389</v>
      </c>
      <c r="E2398" s="48"/>
      <c r="F2398" s="2"/>
      <c r="G2398" s="2"/>
      <c r="H2398" s="108" t="str">
        <f t="shared" si="136"/>
        <v>c2389</v>
      </c>
      <c r="I2398" s="48"/>
      <c r="J2398" s="2"/>
      <c r="K2398" s="108" t="str">
        <f t="shared" si="138"/>
        <v>r2389</v>
      </c>
      <c r="L2398" s="48"/>
      <c r="M2398" s="2"/>
      <c r="N2398" s="108" t="str">
        <f t="shared" si="137"/>
        <v>p2389</v>
      </c>
      <c r="O2398" s="48"/>
      <c r="P2398" s="97"/>
      <c r="Q2398" s="97"/>
      <c r="R2398" s="97"/>
    </row>
    <row r="2399" spans="1:18" ht="14">
      <c r="A2399" s="37"/>
      <c r="B2399" s="37"/>
      <c r="C2399" s="2"/>
      <c r="D2399" s="108" t="str">
        <f t="shared" si="135"/>
        <v>a2390</v>
      </c>
      <c r="E2399" s="48"/>
      <c r="F2399" s="2"/>
      <c r="G2399" s="2"/>
      <c r="H2399" s="108" t="str">
        <f t="shared" si="136"/>
        <v>c2390</v>
      </c>
      <c r="I2399" s="48"/>
      <c r="J2399" s="2"/>
      <c r="K2399" s="108" t="str">
        <f t="shared" si="138"/>
        <v>r2390</v>
      </c>
      <c r="L2399" s="48"/>
      <c r="M2399" s="2"/>
      <c r="N2399" s="108" t="str">
        <f t="shared" si="137"/>
        <v>p2390</v>
      </c>
      <c r="O2399" s="48"/>
      <c r="P2399" s="97"/>
      <c r="Q2399" s="97"/>
      <c r="R2399" s="97"/>
    </row>
    <row r="2400" spans="1:18" ht="14">
      <c r="A2400" s="37"/>
      <c r="B2400" s="37"/>
      <c r="C2400" s="2"/>
      <c r="D2400" s="108" t="str">
        <f t="shared" si="135"/>
        <v>a2391</v>
      </c>
      <c r="E2400" s="48"/>
      <c r="F2400" s="2"/>
      <c r="G2400" s="2"/>
      <c r="H2400" s="108" t="str">
        <f t="shared" si="136"/>
        <v>c2391</v>
      </c>
      <c r="I2400" s="48"/>
      <c r="J2400" s="2"/>
      <c r="K2400" s="108" t="str">
        <f t="shared" si="138"/>
        <v>r2391</v>
      </c>
      <c r="L2400" s="48"/>
      <c r="M2400" s="2"/>
      <c r="N2400" s="108" t="str">
        <f t="shared" si="137"/>
        <v>p2391</v>
      </c>
      <c r="O2400" s="48"/>
      <c r="P2400" s="97"/>
      <c r="Q2400" s="97"/>
      <c r="R2400" s="97"/>
    </row>
    <row r="2401" spans="1:18" ht="14">
      <c r="A2401" s="37"/>
      <c r="B2401" s="37"/>
      <c r="C2401" s="2"/>
      <c r="D2401" s="108" t="str">
        <f t="shared" si="135"/>
        <v>a2392</v>
      </c>
      <c r="E2401" s="48"/>
      <c r="F2401" s="2"/>
      <c r="G2401" s="2"/>
      <c r="H2401" s="108" t="str">
        <f t="shared" si="136"/>
        <v>c2392</v>
      </c>
      <c r="I2401" s="48"/>
      <c r="J2401" s="2"/>
      <c r="K2401" s="108" t="str">
        <f t="shared" si="138"/>
        <v>r2392</v>
      </c>
      <c r="L2401" s="48"/>
      <c r="M2401" s="2"/>
      <c r="N2401" s="108" t="str">
        <f t="shared" si="137"/>
        <v>p2392</v>
      </c>
      <c r="O2401" s="48"/>
      <c r="P2401" s="97"/>
      <c r="Q2401" s="97"/>
      <c r="R2401" s="97"/>
    </row>
    <row r="2402" spans="1:18" ht="14">
      <c r="A2402" s="37"/>
      <c r="B2402" s="37"/>
      <c r="C2402" s="2"/>
      <c r="D2402" s="108" t="str">
        <f t="shared" si="135"/>
        <v>a2393</v>
      </c>
      <c r="E2402" s="48"/>
      <c r="F2402" s="2"/>
      <c r="G2402" s="2"/>
      <c r="H2402" s="108" t="str">
        <f t="shared" si="136"/>
        <v>c2393</v>
      </c>
      <c r="I2402" s="48"/>
      <c r="J2402" s="2"/>
      <c r="K2402" s="108" t="str">
        <f t="shared" si="138"/>
        <v>r2393</v>
      </c>
      <c r="L2402" s="48"/>
      <c r="M2402" s="2"/>
      <c r="N2402" s="108" t="str">
        <f t="shared" si="137"/>
        <v>p2393</v>
      </c>
      <c r="O2402" s="48"/>
      <c r="P2402" s="97"/>
      <c r="Q2402" s="97"/>
      <c r="R2402" s="97"/>
    </row>
    <row r="2403" spans="1:18" ht="14">
      <c r="A2403" s="37"/>
      <c r="B2403" s="37"/>
      <c r="C2403" s="2"/>
      <c r="D2403" s="108" t="str">
        <f t="shared" si="135"/>
        <v>a2394</v>
      </c>
      <c r="E2403" s="48"/>
      <c r="F2403" s="2"/>
      <c r="G2403" s="2"/>
      <c r="H2403" s="108" t="str">
        <f t="shared" si="136"/>
        <v>c2394</v>
      </c>
      <c r="I2403" s="48"/>
      <c r="J2403" s="2"/>
      <c r="K2403" s="108" t="str">
        <f t="shared" si="138"/>
        <v>r2394</v>
      </c>
      <c r="L2403" s="48"/>
      <c r="M2403" s="2"/>
      <c r="N2403" s="108" t="str">
        <f t="shared" si="137"/>
        <v>p2394</v>
      </c>
      <c r="O2403" s="48"/>
      <c r="P2403" s="97"/>
      <c r="Q2403" s="97"/>
      <c r="R2403" s="97"/>
    </row>
    <row r="2404" spans="1:18" ht="14">
      <c r="A2404" s="37"/>
      <c r="B2404" s="37"/>
      <c r="C2404" s="2"/>
      <c r="D2404" s="108" t="str">
        <f t="shared" si="135"/>
        <v>a2395</v>
      </c>
      <c r="E2404" s="48"/>
      <c r="F2404" s="2"/>
      <c r="G2404" s="2"/>
      <c r="H2404" s="108" t="str">
        <f t="shared" si="136"/>
        <v>c2395</v>
      </c>
      <c r="I2404" s="48"/>
      <c r="J2404" s="2"/>
      <c r="K2404" s="108" t="str">
        <f t="shared" si="138"/>
        <v>r2395</v>
      </c>
      <c r="L2404" s="48"/>
      <c r="M2404" s="2"/>
      <c r="N2404" s="108" t="str">
        <f t="shared" si="137"/>
        <v>p2395</v>
      </c>
      <c r="O2404" s="48"/>
      <c r="P2404" s="97"/>
      <c r="Q2404" s="97"/>
      <c r="R2404" s="97"/>
    </row>
    <row r="2405" spans="1:18" ht="14">
      <c r="A2405" s="37"/>
      <c r="B2405" s="37"/>
      <c r="C2405" s="2"/>
      <c r="D2405" s="108" t="str">
        <f t="shared" si="135"/>
        <v>a2396</v>
      </c>
      <c r="E2405" s="48"/>
      <c r="F2405" s="2"/>
      <c r="G2405" s="2"/>
      <c r="H2405" s="108" t="str">
        <f t="shared" si="136"/>
        <v>c2396</v>
      </c>
      <c r="I2405" s="48"/>
      <c r="J2405" s="2"/>
      <c r="K2405" s="108" t="str">
        <f t="shared" si="138"/>
        <v>r2396</v>
      </c>
      <c r="L2405" s="48"/>
      <c r="M2405" s="2"/>
      <c r="N2405" s="108" t="str">
        <f t="shared" si="137"/>
        <v>p2396</v>
      </c>
      <c r="O2405" s="48"/>
      <c r="P2405" s="97"/>
      <c r="Q2405" s="97"/>
      <c r="R2405" s="97"/>
    </row>
    <row r="2406" spans="1:18" ht="14">
      <c r="A2406" s="37"/>
      <c r="B2406" s="37"/>
      <c r="C2406" s="2"/>
      <c r="D2406" s="108" t="str">
        <f t="shared" si="135"/>
        <v>a2397</v>
      </c>
      <c r="E2406" s="48"/>
      <c r="F2406" s="2"/>
      <c r="G2406" s="2"/>
      <c r="H2406" s="108" t="str">
        <f t="shared" si="136"/>
        <v>c2397</v>
      </c>
      <c r="I2406" s="48"/>
      <c r="J2406" s="2"/>
      <c r="K2406" s="108" t="str">
        <f t="shared" si="138"/>
        <v>r2397</v>
      </c>
      <c r="L2406" s="48"/>
      <c r="M2406" s="2"/>
      <c r="N2406" s="108" t="str">
        <f t="shared" si="137"/>
        <v>p2397</v>
      </c>
      <c r="O2406" s="48"/>
      <c r="P2406" s="97"/>
      <c r="Q2406" s="97"/>
      <c r="R2406" s="97"/>
    </row>
    <row r="2407" spans="1:18" ht="14">
      <c r="A2407" s="37"/>
      <c r="B2407" s="37"/>
      <c r="C2407" s="2"/>
      <c r="D2407" s="108" t="str">
        <f t="shared" si="135"/>
        <v>a2398</v>
      </c>
      <c r="E2407" s="48"/>
      <c r="F2407" s="2"/>
      <c r="G2407" s="2"/>
      <c r="H2407" s="108" t="str">
        <f t="shared" si="136"/>
        <v>c2398</v>
      </c>
      <c r="I2407" s="48"/>
      <c r="J2407" s="2"/>
      <c r="K2407" s="108" t="str">
        <f t="shared" si="138"/>
        <v>r2398</v>
      </c>
      <c r="L2407" s="48"/>
      <c r="M2407" s="2"/>
      <c r="N2407" s="108" t="str">
        <f t="shared" si="137"/>
        <v>p2398</v>
      </c>
      <c r="O2407" s="48"/>
      <c r="P2407" s="97"/>
      <c r="Q2407" s="97"/>
      <c r="R2407" s="97"/>
    </row>
    <row r="2408" spans="1:18" ht="14">
      <c r="A2408" s="37"/>
      <c r="B2408" s="37"/>
      <c r="C2408" s="2"/>
      <c r="D2408" s="108" t="str">
        <f t="shared" si="135"/>
        <v>a2399</v>
      </c>
      <c r="E2408" s="48"/>
      <c r="F2408" s="2"/>
      <c r="G2408" s="2"/>
      <c r="H2408" s="108" t="str">
        <f t="shared" si="136"/>
        <v>c2399</v>
      </c>
      <c r="I2408" s="48"/>
      <c r="J2408" s="2"/>
      <c r="K2408" s="108" t="str">
        <f t="shared" si="138"/>
        <v>r2399</v>
      </c>
      <c r="L2408" s="48"/>
      <c r="M2408" s="2"/>
      <c r="N2408" s="108" t="str">
        <f t="shared" si="137"/>
        <v>p2399</v>
      </c>
      <c r="O2408" s="48"/>
      <c r="P2408" s="97"/>
      <c r="Q2408" s="97"/>
      <c r="R2408" s="97"/>
    </row>
    <row r="2409" spans="1:18" ht="14">
      <c r="A2409" s="37"/>
      <c r="B2409" s="37"/>
      <c r="C2409" s="2"/>
      <c r="D2409" s="108" t="str">
        <f t="shared" si="135"/>
        <v>a2400</v>
      </c>
      <c r="E2409" s="48"/>
      <c r="F2409" s="2"/>
      <c r="G2409" s="2"/>
      <c r="H2409" s="108" t="str">
        <f t="shared" si="136"/>
        <v>c2400</v>
      </c>
      <c r="I2409" s="48"/>
      <c r="J2409" s="2"/>
      <c r="K2409" s="108" t="str">
        <f t="shared" si="138"/>
        <v>r2400</v>
      </c>
      <c r="L2409" s="48"/>
      <c r="M2409" s="2"/>
      <c r="N2409" s="108" t="str">
        <f t="shared" si="137"/>
        <v>p2400</v>
      </c>
      <c r="O2409" s="48"/>
      <c r="P2409" s="97"/>
      <c r="Q2409" s="97"/>
      <c r="R2409" s="97"/>
    </row>
    <row r="2410" spans="1:18" ht="14">
      <c r="A2410" s="37"/>
      <c r="B2410" s="37"/>
      <c r="C2410" s="2"/>
      <c r="D2410" s="108" t="str">
        <f t="shared" si="135"/>
        <v>a2401</v>
      </c>
      <c r="E2410" s="48"/>
      <c r="F2410" s="2"/>
      <c r="G2410" s="2"/>
      <c r="H2410" s="108" t="str">
        <f t="shared" si="136"/>
        <v>c2401</v>
      </c>
      <c r="I2410" s="48"/>
      <c r="J2410" s="2"/>
      <c r="K2410" s="108" t="str">
        <f t="shared" si="138"/>
        <v>r2401</v>
      </c>
      <c r="L2410" s="48"/>
      <c r="M2410" s="2"/>
      <c r="N2410" s="108" t="str">
        <f t="shared" si="137"/>
        <v>p2401</v>
      </c>
      <c r="O2410" s="48"/>
      <c r="P2410" s="97"/>
      <c r="Q2410" s="97"/>
      <c r="R2410" s="97"/>
    </row>
    <row r="2411" spans="1:18" ht="14">
      <c r="A2411" s="37"/>
      <c r="B2411" s="37"/>
      <c r="C2411" s="2"/>
      <c r="D2411" s="108" t="str">
        <f t="shared" si="135"/>
        <v>a2402</v>
      </c>
      <c r="E2411" s="48"/>
      <c r="F2411" s="2"/>
      <c r="G2411" s="2"/>
      <c r="H2411" s="108" t="str">
        <f t="shared" si="136"/>
        <v>c2402</v>
      </c>
      <c r="I2411" s="48"/>
      <c r="J2411" s="2"/>
      <c r="K2411" s="108" t="str">
        <f t="shared" si="138"/>
        <v>r2402</v>
      </c>
      <c r="L2411" s="48"/>
      <c r="M2411" s="2"/>
      <c r="N2411" s="108" t="str">
        <f t="shared" si="137"/>
        <v>p2402</v>
      </c>
      <c r="O2411" s="48"/>
      <c r="P2411" s="97"/>
      <c r="Q2411" s="97"/>
      <c r="R2411" s="97"/>
    </row>
    <row r="2412" spans="1:18" ht="14">
      <c r="A2412" s="37"/>
      <c r="B2412" s="37"/>
      <c r="C2412" s="2"/>
      <c r="D2412" s="108" t="str">
        <f t="shared" si="135"/>
        <v>a2403</v>
      </c>
      <c r="E2412" s="48"/>
      <c r="F2412" s="2"/>
      <c r="G2412" s="2"/>
      <c r="H2412" s="108" t="str">
        <f t="shared" si="136"/>
        <v>c2403</v>
      </c>
      <c r="I2412" s="48"/>
      <c r="J2412" s="2"/>
      <c r="K2412" s="108" t="str">
        <f t="shared" si="138"/>
        <v>r2403</v>
      </c>
      <c r="L2412" s="48"/>
      <c r="M2412" s="2"/>
      <c r="N2412" s="108" t="str">
        <f t="shared" si="137"/>
        <v>p2403</v>
      </c>
      <c r="O2412" s="48"/>
      <c r="P2412" s="97"/>
      <c r="Q2412" s="97"/>
      <c r="R2412" s="97"/>
    </row>
    <row r="2413" spans="1:18" ht="14">
      <c r="A2413" s="37"/>
      <c r="B2413" s="37"/>
      <c r="C2413" s="2"/>
      <c r="D2413" s="108" t="str">
        <f t="shared" si="135"/>
        <v>a2404</v>
      </c>
      <c r="E2413" s="48"/>
      <c r="F2413" s="2"/>
      <c r="G2413" s="2"/>
      <c r="H2413" s="108" t="str">
        <f t="shared" si="136"/>
        <v>c2404</v>
      </c>
      <c r="I2413" s="48"/>
      <c r="J2413" s="2"/>
      <c r="K2413" s="108" t="str">
        <f t="shared" si="138"/>
        <v>r2404</v>
      </c>
      <c r="L2413" s="48"/>
      <c r="M2413" s="2"/>
      <c r="N2413" s="108" t="str">
        <f t="shared" si="137"/>
        <v>p2404</v>
      </c>
      <c r="O2413" s="48"/>
      <c r="P2413" s="97"/>
      <c r="Q2413" s="97"/>
      <c r="R2413" s="97"/>
    </row>
    <row r="2414" spans="1:18" ht="14">
      <c r="A2414" s="37"/>
      <c r="B2414" s="37"/>
      <c r="C2414" s="2"/>
      <c r="D2414" s="108" t="str">
        <f t="shared" si="135"/>
        <v>a2405</v>
      </c>
      <c r="E2414" s="48"/>
      <c r="F2414" s="2"/>
      <c r="G2414" s="2"/>
      <c r="H2414" s="108" t="str">
        <f t="shared" si="136"/>
        <v>c2405</v>
      </c>
      <c r="I2414" s="48"/>
      <c r="J2414" s="2"/>
      <c r="K2414" s="108" t="str">
        <f t="shared" si="138"/>
        <v>r2405</v>
      </c>
      <c r="L2414" s="48"/>
      <c r="M2414" s="2"/>
      <c r="N2414" s="108" t="str">
        <f t="shared" si="137"/>
        <v>p2405</v>
      </c>
      <c r="O2414" s="48"/>
      <c r="P2414" s="97"/>
      <c r="Q2414" s="97"/>
      <c r="R2414" s="97"/>
    </row>
    <row r="2415" spans="1:18" ht="14">
      <c r="A2415" s="37"/>
      <c r="B2415" s="37"/>
      <c r="C2415" s="2"/>
      <c r="D2415" s="108" t="str">
        <f t="shared" si="135"/>
        <v>a2406</v>
      </c>
      <c r="E2415" s="48"/>
      <c r="F2415" s="2"/>
      <c r="G2415" s="2"/>
      <c r="H2415" s="108" t="str">
        <f t="shared" si="136"/>
        <v>c2406</v>
      </c>
      <c r="I2415" s="48"/>
      <c r="J2415" s="2"/>
      <c r="K2415" s="108" t="str">
        <f t="shared" si="138"/>
        <v>r2406</v>
      </c>
      <c r="L2415" s="48"/>
      <c r="M2415" s="2"/>
      <c r="N2415" s="108" t="str">
        <f t="shared" si="137"/>
        <v>p2406</v>
      </c>
      <c r="O2415" s="48"/>
      <c r="P2415" s="97"/>
      <c r="Q2415" s="97"/>
      <c r="R2415" s="97"/>
    </row>
    <row r="2416" spans="1:18" ht="14">
      <c r="A2416" s="37"/>
      <c r="B2416" s="37"/>
      <c r="C2416" s="2"/>
      <c r="D2416" s="108" t="str">
        <f t="shared" si="135"/>
        <v>a2407</v>
      </c>
      <c r="E2416" s="48"/>
      <c r="F2416" s="2"/>
      <c r="G2416" s="2"/>
      <c r="H2416" s="108" t="str">
        <f t="shared" si="136"/>
        <v>c2407</v>
      </c>
      <c r="I2416" s="48"/>
      <c r="J2416" s="2"/>
      <c r="K2416" s="108" t="str">
        <f t="shared" si="138"/>
        <v>r2407</v>
      </c>
      <c r="L2416" s="48"/>
      <c r="M2416" s="2"/>
      <c r="N2416" s="108" t="str">
        <f t="shared" si="137"/>
        <v>p2407</v>
      </c>
      <c r="O2416" s="48"/>
      <c r="P2416" s="97"/>
      <c r="Q2416" s="97"/>
      <c r="R2416" s="97"/>
    </row>
    <row r="2417" spans="1:18" ht="14">
      <c r="A2417" s="37"/>
      <c r="B2417" s="37"/>
      <c r="C2417" s="2"/>
      <c r="D2417" s="108" t="str">
        <f t="shared" si="135"/>
        <v>a2408</v>
      </c>
      <c r="E2417" s="48"/>
      <c r="F2417" s="2"/>
      <c r="G2417" s="2"/>
      <c r="H2417" s="108" t="str">
        <f t="shared" si="136"/>
        <v>c2408</v>
      </c>
      <c r="I2417" s="48"/>
      <c r="J2417" s="2"/>
      <c r="K2417" s="108" t="str">
        <f t="shared" si="138"/>
        <v>r2408</v>
      </c>
      <c r="L2417" s="48"/>
      <c r="M2417" s="2"/>
      <c r="N2417" s="108" t="str">
        <f t="shared" si="137"/>
        <v>p2408</v>
      </c>
      <c r="O2417" s="48"/>
      <c r="P2417" s="97"/>
      <c r="Q2417" s="97"/>
      <c r="R2417" s="97"/>
    </row>
    <row r="2418" spans="1:18" ht="14">
      <c r="A2418" s="37"/>
      <c r="B2418" s="37"/>
      <c r="C2418" s="2"/>
      <c r="D2418" s="108" t="str">
        <f t="shared" si="135"/>
        <v>a2409</v>
      </c>
      <c r="E2418" s="48"/>
      <c r="F2418" s="2"/>
      <c r="G2418" s="2"/>
      <c r="H2418" s="108" t="str">
        <f t="shared" si="136"/>
        <v>c2409</v>
      </c>
      <c r="I2418" s="48"/>
      <c r="J2418" s="2"/>
      <c r="K2418" s="108" t="str">
        <f t="shared" si="138"/>
        <v>r2409</v>
      </c>
      <c r="L2418" s="48"/>
      <c r="M2418" s="2"/>
      <c r="N2418" s="108" t="str">
        <f t="shared" si="137"/>
        <v>p2409</v>
      </c>
      <c r="O2418" s="48"/>
      <c r="P2418" s="97"/>
      <c r="Q2418" s="97"/>
      <c r="R2418" s="97"/>
    </row>
    <row r="2419" spans="1:18" ht="14">
      <c r="A2419" s="37"/>
      <c r="B2419" s="37"/>
      <c r="C2419" s="2"/>
      <c r="D2419" s="108" t="str">
        <f t="shared" si="135"/>
        <v>a2410</v>
      </c>
      <c r="E2419" s="48"/>
      <c r="F2419" s="2"/>
      <c r="G2419" s="2"/>
      <c r="H2419" s="108" t="str">
        <f t="shared" si="136"/>
        <v>c2410</v>
      </c>
      <c r="I2419" s="48"/>
      <c r="J2419" s="2"/>
      <c r="K2419" s="108" t="str">
        <f t="shared" si="138"/>
        <v>r2410</v>
      </c>
      <c r="L2419" s="48"/>
      <c r="M2419" s="2"/>
      <c r="N2419" s="108" t="str">
        <f t="shared" si="137"/>
        <v>p2410</v>
      </c>
      <c r="O2419" s="48"/>
      <c r="P2419" s="97"/>
      <c r="Q2419" s="97"/>
      <c r="R2419" s="97"/>
    </row>
    <row r="2420" spans="1:18" ht="14">
      <c r="A2420" s="37"/>
      <c r="B2420" s="37"/>
      <c r="C2420" s="2"/>
      <c r="D2420" s="108" t="str">
        <f t="shared" si="135"/>
        <v>a2411</v>
      </c>
      <c r="E2420" s="48"/>
      <c r="F2420" s="2"/>
      <c r="G2420" s="2"/>
      <c r="H2420" s="108" t="str">
        <f t="shared" si="136"/>
        <v>c2411</v>
      </c>
      <c r="I2420" s="48"/>
      <c r="J2420" s="2"/>
      <c r="K2420" s="108" t="str">
        <f t="shared" si="138"/>
        <v>r2411</v>
      </c>
      <c r="L2420" s="48"/>
      <c r="M2420" s="2"/>
      <c r="N2420" s="108" t="str">
        <f t="shared" si="137"/>
        <v>p2411</v>
      </c>
      <c r="O2420" s="48"/>
      <c r="P2420" s="97"/>
      <c r="Q2420" s="97"/>
      <c r="R2420" s="97"/>
    </row>
    <row r="2421" spans="1:18" ht="14">
      <c r="A2421" s="37"/>
      <c r="B2421" s="37"/>
      <c r="C2421" s="2"/>
      <c r="D2421" s="108" t="str">
        <f t="shared" si="135"/>
        <v>a2412</v>
      </c>
      <c r="E2421" s="48"/>
      <c r="F2421" s="2"/>
      <c r="G2421" s="2"/>
      <c r="H2421" s="108" t="str">
        <f t="shared" si="136"/>
        <v>c2412</v>
      </c>
      <c r="I2421" s="48"/>
      <c r="J2421" s="2"/>
      <c r="K2421" s="108" t="str">
        <f t="shared" si="138"/>
        <v>r2412</v>
      </c>
      <c r="L2421" s="48"/>
      <c r="M2421" s="2"/>
      <c r="N2421" s="108" t="str">
        <f t="shared" si="137"/>
        <v>p2412</v>
      </c>
      <c r="O2421" s="48"/>
      <c r="P2421" s="97"/>
      <c r="Q2421" s="97"/>
      <c r="R2421" s="97"/>
    </row>
    <row r="2422" spans="1:18" ht="14">
      <c r="A2422" s="37"/>
      <c r="B2422" s="37"/>
      <c r="C2422" s="2"/>
      <c r="D2422" s="108" t="str">
        <f t="shared" si="135"/>
        <v>a2413</v>
      </c>
      <c r="E2422" s="48"/>
      <c r="F2422" s="2"/>
      <c r="G2422" s="2"/>
      <c r="H2422" s="108" t="str">
        <f t="shared" si="136"/>
        <v>c2413</v>
      </c>
      <c r="I2422" s="48"/>
      <c r="J2422" s="2"/>
      <c r="K2422" s="108" t="str">
        <f t="shared" si="138"/>
        <v>r2413</v>
      </c>
      <c r="L2422" s="48"/>
      <c r="M2422" s="2"/>
      <c r="N2422" s="108" t="str">
        <f t="shared" si="137"/>
        <v>p2413</v>
      </c>
      <c r="O2422" s="48"/>
      <c r="P2422" s="97"/>
      <c r="Q2422" s="97"/>
      <c r="R2422" s="97"/>
    </row>
    <row r="2423" spans="1:18" ht="14">
      <c r="A2423" s="37"/>
      <c r="B2423" s="37"/>
      <c r="C2423" s="2"/>
      <c r="D2423" s="108" t="str">
        <f t="shared" si="135"/>
        <v>a2414</v>
      </c>
      <c r="E2423" s="48"/>
      <c r="F2423" s="2"/>
      <c r="G2423" s="2"/>
      <c r="H2423" s="108" t="str">
        <f t="shared" si="136"/>
        <v>c2414</v>
      </c>
      <c r="I2423" s="48"/>
      <c r="J2423" s="2"/>
      <c r="K2423" s="108" t="str">
        <f t="shared" si="138"/>
        <v>r2414</v>
      </c>
      <c r="L2423" s="48"/>
      <c r="M2423" s="2"/>
      <c r="N2423" s="108" t="str">
        <f t="shared" si="137"/>
        <v>p2414</v>
      </c>
      <c r="O2423" s="48"/>
      <c r="P2423" s="97"/>
      <c r="Q2423" s="97"/>
      <c r="R2423" s="97"/>
    </row>
    <row r="2424" spans="1:18" ht="14">
      <c r="A2424" s="37"/>
      <c r="B2424" s="37"/>
      <c r="C2424" s="2"/>
      <c r="D2424" s="108" t="str">
        <f t="shared" si="135"/>
        <v>a2415</v>
      </c>
      <c r="E2424" s="48"/>
      <c r="F2424" s="2"/>
      <c r="G2424" s="2"/>
      <c r="H2424" s="108" t="str">
        <f t="shared" si="136"/>
        <v>c2415</v>
      </c>
      <c r="I2424" s="48"/>
      <c r="J2424" s="2"/>
      <c r="K2424" s="108" t="str">
        <f t="shared" si="138"/>
        <v>r2415</v>
      </c>
      <c r="L2424" s="48"/>
      <c r="M2424" s="2"/>
      <c r="N2424" s="108" t="str">
        <f t="shared" si="137"/>
        <v>p2415</v>
      </c>
      <c r="O2424" s="48"/>
      <c r="P2424" s="97"/>
      <c r="Q2424" s="97"/>
      <c r="R2424" s="97"/>
    </row>
    <row r="2425" spans="1:18" ht="14">
      <c r="A2425" s="37"/>
      <c r="B2425" s="37"/>
      <c r="C2425" s="2"/>
      <c r="D2425" s="108" t="str">
        <f t="shared" si="135"/>
        <v>a2416</v>
      </c>
      <c r="E2425" s="48"/>
      <c r="F2425" s="2"/>
      <c r="G2425" s="2"/>
      <c r="H2425" s="108" t="str">
        <f t="shared" si="136"/>
        <v>c2416</v>
      </c>
      <c r="I2425" s="48"/>
      <c r="J2425" s="2"/>
      <c r="K2425" s="108" t="str">
        <f t="shared" si="138"/>
        <v>r2416</v>
      </c>
      <c r="L2425" s="48"/>
      <c r="M2425" s="2"/>
      <c r="N2425" s="108" t="str">
        <f t="shared" si="137"/>
        <v>p2416</v>
      </c>
      <c r="O2425" s="48"/>
      <c r="P2425" s="97"/>
      <c r="Q2425" s="97"/>
      <c r="R2425" s="97"/>
    </row>
    <row r="2426" spans="1:18" ht="14">
      <c r="A2426" s="37"/>
      <c r="B2426" s="37"/>
      <c r="C2426" s="2"/>
      <c r="D2426" s="108" t="str">
        <f t="shared" si="135"/>
        <v>a2417</v>
      </c>
      <c r="E2426" s="48"/>
      <c r="F2426" s="2"/>
      <c r="G2426" s="2"/>
      <c r="H2426" s="108" t="str">
        <f t="shared" si="136"/>
        <v>c2417</v>
      </c>
      <c r="I2426" s="48"/>
      <c r="J2426" s="2"/>
      <c r="K2426" s="108" t="str">
        <f t="shared" si="138"/>
        <v>r2417</v>
      </c>
      <c r="L2426" s="48"/>
      <c r="M2426" s="2"/>
      <c r="N2426" s="108" t="str">
        <f t="shared" si="137"/>
        <v>p2417</v>
      </c>
      <c r="O2426" s="48"/>
      <c r="P2426" s="97"/>
      <c r="Q2426" s="97"/>
      <c r="R2426" s="97"/>
    </row>
    <row r="2427" spans="1:18" ht="14">
      <c r="A2427" s="37"/>
      <c r="B2427" s="37"/>
      <c r="C2427" s="2"/>
      <c r="D2427" s="108" t="str">
        <f t="shared" si="135"/>
        <v>a2418</v>
      </c>
      <c r="E2427" s="48"/>
      <c r="F2427" s="2"/>
      <c r="G2427" s="2"/>
      <c r="H2427" s="108" t="str">
        <f t="shared" si="136"/>
        <v>c2418</v>
      </c>
      <c r="I2427" s="48"/>
      <c r="J2427" s="2"/>
      <c r="K2427" s="108" t="str">
        <f t="shared" si="138"/>
        <v>r2418</v>
      </c>
      <c r="L2427" s="48"/>
      <c r="M2427" s="2"/>
      <c r="N2427" s="108" t="str">
        <f t="shared" si="137"/>
        <v>p2418</v>
      </c>
      <c r="O2427" s="48"/>
      <c r="P2427" s="97"/>
      <c r="Q2427" s="97"/>
      <c r="R2427" s="97"/>
    </row>
    <row r="2428" spans="1:18" ht="14">
      <c r="A2428" s="37"/>
      <c r="B2428" s="37"/>
      <c r="C2428" s="2"/>
      <c r="D2428" s="108" t="str">
        <f t="shared" si="135"/>
        <v>a2419</v>
      </c>
      <c r="E2428" s="48"/>
      <c r="F2428" s="2"/>
      <c r="G2428" s="2"/>
      <c r="H2428" s="108" t="str">
        <f t="shared" si="136"/>
        <v>c2419</v>
      </c>
      <c r="I2428" s="48"/>
      <c r="J2428" s="2"/>
      <c r="K2428" s="108" t="str">
        <f t="shared" si="138"/>
        <v>r2419</v>
      </c>
      <c r="L2428" s="48"/>
      <c r="M2428" s="2"/>
      <c r="N2428" s="108" t="str">
        <f t="shared" si="137"/>
        <v>p2419</v>
      </c>
      <c r="O2428" s="48"/>
      <c r="P2428" s="97"/>
      <c r="Q2428" s="97"/>
      <c r="R2428" s="97"/>
    </row>
    <row r="2429" spans="1:18" ht="14">
      <c r="A2429" s="37"/>
      <c r="B2429" s="37"/>
      <c r="C2429" s="2"/>
      <c r="D2429" s="108" t="str">
        <f t="shared" si="135"/>
        <v>a2420</v>
      </c>
      <c r="E2429" s="48"/>
      <c r="F2429" s="2"/>
      <c r="G2429" s="2"/>
      <c r="H2429" s="108" t="str">
        <f t="shared" si="136"/>
        <v>c2420</v>
      </c>
      <c r="I2429" s="48"/>
      <c r="J2429" s="2"/>
      <c r="K2429" s="108" t="str">
        <f t="shared" si="138"/>
        <v>r2420</v>
      </c>
      <c r="L2429" s="48"/>
      <c r="M2429" s="2"/>
      <c r="N2429" s="108" t="str">
        <f t="shared" si="137"/>
        <v>p2420</v>
      </c>
      <c r="O2429" s="48"/>
      <c r="P2429" s="97"/>
      <c r="Q2429" s="97"/>
      <c r="R2429" s="97"/>
    </row>
    <row r="2430" spans="1:18" ht="14">
      <c r="A2430" s="37"/>
      <c r="B2430" s="37"/>
      <c r="C2430" s="2"/>
      <c r="D2430" s="108" t="str">
        <f t="shared" si="135"/>
        <v>a2421</v>
      </c>
      <c r="E2430" s="48"/>
      <c r="F2430" s="2"/>
      <c r="G2430" s="2"/>
      <c r="H2430" s="108" t="str">
        <f t="shared" si="136"/>
        <v>c2421</v>
      </c>
      <c r="I2430" s="48"/>
      <c r="J2430" s="2"/>
      <c r="K2430" s="108" t="str">
        <f t="shared" si="138"/>
        <v>r2421</v>
      </c>
      <c r="L2430" s="48"/>
      <c r="M2430" s="2"/>
      <c r="N2430" s="108" t="str">
        <f t="shared" si="137"/>
        <v>p2421</v>
      </c>
      <c r="O2430" s="48"/>
      <c r="P2430" s="97"/>
      <c r="Q2430" s="97"/>
      <c r="R2430" s="97"/>
    </row>
    <row r="2431" spans="1:18" ht="14">
      <c r="A2431" s="37"/>
      <c r="B2431" s="37"/>
      <c r="C2431" s="2"/>
      <c r="D2431" s="108" t="str">
        <f t="shared" si="135"/>
        <v>a2422</v>
      </c>
      <c r="E2431" s="48"/>
      <c r="F2431" s="2"/>
      <c r="G2431" s="2"/>
      <c r="H2431" s="108" t="str">
        <f t="shared" si="136"/>
        <v>c2422</v>
      </c>
      <c r="I2431" s="48"/>
      <c r="J2431" s="2"/>
      <c r="K2431" s="108" t="str">
        <f t="shared" si="138"/>
        <v>r2422</v>
      </c>
      <c r="L2431" s="48"/>
      <c r="M2431" s="2"/>
      <c r="N2431" s="108" t="str">
        <f t="shared" si="137"/>
        <v>p2422</v>
      </c>
      <c r="O2431" s="48"/>
      <c r="P2431" s="97"/>
      <c r="Q2431" s="97"/>
      <c r="R2431" s="97"/>
    </row>
    <row r="2432" spans="1:18" ht="14">
      <c r="A2432" s="37"/>
      <c r="B2432" s="37"/>
      <c r="C2432" s="2"/>
      <c r="D2432" s="108" t="str">
        <f t="shared" si="135"/>
        <v>a2423</v>
      </c>
      <c r="E2432" s="48"/>
      <c r="F2432" s="2"/>
      <c r="G2432" s="2"/>
      <c r="H2432" s="108" t="str">
        <f t="shared" si="136"/>
        <v>c2423</v>
      </c>
      <c r="I2432" s="48"/>
      <c r="J2432" s="2"/>
      <c r="K2432" s="108" t="str">
        <f t="shared" si="138"/>
        <v>r2423</v>
      </c>
      <c r="L2432" s="48"/>
      <c r="M2432" s="2"/>
      <c r="N2432" s="108" t="str">
        <f t="shared" si="137"/>
        <v>p2423</v>
      </c>
      <c r="O2432" s="48"/>
      <c r="P2432" s="97"/>
      <c r="Q2432" s="97"/>
      <c r="R2432" s="97"/>
    </row>
    <row r="2433" spans="1:18" ht="14">
      <c r="A2433" s="37"/>
      <c r="B2433" s="37"/>
      <c r="C2433" s="2"/>
      <c r="D2433" s="108" t="str">
        <f t="shared" si="135"/>
        <v>a2424</v>
      </c>
      <c r="E2433" s="48"/>
      <c r="F2433" s="2"/>
      <c r="G2433" s="2"/>
      <c r="H2433" s="108" t="str">
        <f t="shared" si="136"/>
        <v>c2424</v>
      </c>
      <c r="I2433" s="48"/>
      <c r="J2433" s="2"/>
      <c r="K2433" s="108" t="str">
        <f t="shared" si="138"/>
        <v>r2424</v>
      </c>
      <c r="L2433" s="48"/>
      <c r="M2433" s="2"/>
      <c r="N2433" s="108" t="str">
        <f t="shared" si="137"/>
        <v>p2424</v>
      </c>
      <c r="O2433" s="48"/>
      <c r="P2433" s="97"/>
      <c r="Q2433" s="97"/>
      <c r="R2433" s="97"/>
    </row>
    <row r="2434" spans="1:18" ht="14">
      <c r="A2434" s="37"/>
      <c r="B2434" s="37"/>
      <c r="C2434" s="2"/>
      <c r="D2434" s="108" t="str">
        <f t="shared" si="135"/>
        <v>a2425</v>
      </c>
      <c r="E2434" s="48"/>
      <c r="F2434" s="2"/>
      <c r="G2434" s="2"/>
      <c r="H2434" s="108" t="str">
        <f t="shared" si="136"/>
        <v>c2425</v>
      </c>
      <c r="I2434" s="48"/>
      <c r="J2434" s="2"/>
      <c r="K2434" s="108" t="str">
        <f t="shared" si="138"/>
        <v>r2425</v>
      </c>
      <c r="L2434" s="48"/>
      <c r="M2434" s="2"/>
      <c r="N2434" s="108" t="str">
        <f t="shared" si="137"/>
        <v>p2425</v>
      </c>
      <c r="O2434" s="48"/>
      <c r="P2434" s="97"/>
      <c r="Q2434" s="97"/>
      <c r="R2434" s="97"/>
    </row>
    <row r="2435" spans="1:18" ht="14">
      <c r="A2435" s="37"/>
      <c r="B2435" s="37"/>
      <c r="C2435" s="2"/>
      <c r="D2435" s="108" t="str">
        <f t="shared" si="135"/>
        <v>a2426</v>
      </c>
      <c r="E2435" s="48"/>
      <c r="F2435" s="2"/>
      <c r="G2435" s="2"/>
      <c r="H2435" s="108" t="str">
        <f t="shared" si="136"/>
        <v>c2426</v>
      </c>
      <c r="I2435" s="48"/>
      <c r="J2435" s="2"/>
      <c r="K2435" s="108" t="str">
        <f t="shared" si="138"/>
        <v>r2426</v>
      </c>
      <c r="L2435" s="48"/>
      <c r="M2435" s="2"/>
      <c r="N2435" s="108" t="str">
        <f t="shared" si="137"/>
        <v>p2426</v>
      </c>
      <c r="O2435" s="48"/>
      <c r="P2435" s="97"/>
      <c r="Q2435" s="97"/>
      <c r="R2435" s="97"/>
    </row>
    <row r="2436" spans="1:18" ht="14">
      <c r="A2436" s="37"/>
      <c r="B2436" s="37"/>
      <c r="C2436" s="2"/>
      <c r="D2436" s="108" t="str">
        <f t="shared" si="135"/>
        <v>a2427</v>
      </c>
      <c r="E2436" s="48"/>
      <c r="F2436" s="2"/>
      <c r="G2436" s="2"/>
      <c r="H2436" s="108" t="str">
        <f t="shared" si="136"/>
        <v>c2427</v>
      </c>
      <c r="I2436" s="48"/>
      <c r="J2436" s="2"/>
      <c r="K2436" s="108" t="str">
        <f t="shared" si="138"/>
        <v>r2427</v>
      </c>
      <c r="L2436" s="48"/>
      <c r="M2436" s="2"/>
      <c r="N2436" s="108" t="str">
        <f t="shared" si="137"/>
        <v>p2427</v>
      </c>
      <c r="O2436" s="48"/>
      <c r="P2436" s="97"/>
      <c r="Q2436" s="97"/>
      <c r="R2436" s="97"/>
    </row>
    <row r="2437" spans="1:18" ht="14">
      <c r="A2437" s="37"/>
      <c r="B2437" s="37"/>
      <c r="C2437" s="2"/>
      <c r="D2437" s="108" t="str">
        <f t="shared" si="135"/>
        <v>a2428</v>
      </c>
      <c r="E2437" s="48"/>
      <c r="F2437" s="2"/>
      <c r="G2437" s="2"/>
      <c r="H2437" s="108" t="str">
        <f t="shared" si="136"/>
        <v>c2428</v>
      </c>
      <c r="I2437" s="48"/>
      <c r="J2437" s="2"/>
      <c r="K2437" s="108" t="str">
        <f t="shared" si="138"/>
        <v>r2428</v>
      </c>
      <c r="L2437" s="48"/>
      <c r="M2437" s="2"/>
      <c r="N2437" s="108" t="str">
        <f t="shared" si="137"/>
        <v>p2428</v>
      </c>
      <c r="O2437" s="48"/>
      <c r="P2437" s="97"/>
      <c r="Q2437" s="97"/>
      <c r="R2437" s="97"/>
    </row>
    <row r="2438" spans="1:18" ht="14">
      <c r="A2438" s="37"/>
      <c r="B2438" s="37"/>
      <c r="C2438" s="2"/>
      <c r="D2438" s="108" t="str">
        <f t="shared" si="135"/>
        <v>a2429</v>
      </c>
      <c r="E2438" s="48"/>
      <c r="F2438" s="2"/>
      <c r="G2438" s="2"/>
      <c r="H2438" s="108" t="str">
        <f t="shared" si="136"/>
        <v>c2429</v>
      </c>
      <c r="I2438" s="48"/>
      <c r="J2438" s="2"/>
      <c r="K2438" s="108" t="str">
        <f t="shared" si="138"/>
        <v>r2429</v>
      </c>
      <c r="L2438" s="48"/>
      <c r="M2438" s="2"/>
      <c r="N2438" s="108" t="str">
        <f t="shared" si="137"/>
        <v>p2429</v>
      </c>
      <c r="O2438" s="48"/>
      <c r="P2438" s="97"/>
      <c r="Q2438" s="97"/>
      <c r="R2438" s="97"/>
    </row>
    <row r="2439" spans="1:18" ht="14">
      <c r="A2439" s="37"/>
      <c r="B2439" s="37"/>
      <c r="C2439" s="2"/>
      <c r="D2439" s="108" t="str">
        <f t="shared" si="135"/>
        <v>a2430</v>
      </c>
      <c r="E2439" s="48"/>
      <c r="F2439" s="2"/>
      <c r="G2439" s="2"/>
      <c r="H2439" s="108" t="str">
        <f t="shared" si="136"/>
        <v>c2430</v>
      </c>
      <c r="I2439" s="48"/>
      <c r="J2439" s="2"/>
      <c r="K2439" s="108" t="str">
        <f t="shared" si="138"/>
        <v>r2430</v>
      </c>
      <c r="L2439" s="48"/>
      <c r="M2439" s="2"/>
      <c r="N2439" s="108" t="str">
        <f t="shared" si="137"/>
        <v>p2430</v>
      </c>
      <c r="O2439" s="48"/>
      <c r="P2439" s="97"/>
      <c r="Q2439" s="97"/>
      <c r="R2439" s="97"/>
    </row>
    <row r="2440" spans="1:18" ht="14">
      <c r="A2440" s="37"/>
      <c r="B2440" s="37"/>
      <c r="C2440" s="2"/>
      <c r="D2440" s="108" t="str">
        <f t="shared" si="135"/>
        <v>a2431</v>
      </c>
      <c r="E2440" s="48"/>
      <c r="F2440" s="2"/>
      <c r="G2440" s="2"/>
      <c r="H2440" s="108" t="str">
        <f t="shared" si="136"/>
        <v>c2431</v>
      </c>
      <c r="I2440" s="48"/>
      <c r="J2440" s="2"/>
      <c r="K2440" s="108" t="str">
        <f t="shared" si="138"/>
        <v>r2431</v>
      </c>
      <c r="L2440" s="48"/>
      <c r="M2440" s="2"/>
      <c r="N2440" s="108" t="str">
        <f t="shared" si="137"/>
        <v>p2431</v>
      </c>
      <c r="O2440" s="48"/>
      <c r="P2440" s="97"/>
      <c r="Q2440" s="97"/>
      <c r="R2440" s="97"/>
    </row>
    <row r="2441" spans="1:18" ht="14">
      <c r="A2441" s="37"/>
      <c r="B2441" s="37"/>
      <c r="C2441" s="2"/>
      <c r="D2441" s="108" t="str">
        <f t="shared" si="135"/>
        <v>a2432</v>
      </c>
      <c r="E2441" s="48"/>
      <c r="F2441" s="2"/>
      <c r="G2441" s="2"/>
      <c r="H2441" s="108" t="str">
        <f t="shared" si="136"/>
        <v>c2432</v>
      </c>
      <c r="I2441" s="48"/>
      <c r="J2441" s="2"/>
      <c r="K2441" s="108" t="str">
        <f t="shared" si="138"/>
        <v>r2432</v>
      </c>
      <c r="L2441" s="48"/>
      <c r="M2441" s="2"/>
      <c r="N2441" s="108" t="str">
        <f t="shared" si="137"/>
        <v>p2432</v>
      </c>
      <c r="O2441" s="48"/>
      <c r="P2441" s="97"/>
      <c r="Q2441" s="97"/>
      <c r="R2441" s="97"/>
    </row>
    <row r="2442" spans="1:18" ht="14">
      <c r="A2442" s="37"/>
      <c r="B2442" s="37"/>
      <c r="C2442" s="2"/>
      <c r="D2442" s="108" t="str">
        <f t="shared" si="135"/>
        <v>a2433</v>
      </c>
      <c r="E2442" s="48"/>
      <c r="F2442" s="2"/>
      <c r="G2442" s="2"/>
      <c r="H2442" s="108" t="str">
        <f t="shared" si="136"/>
        <v>c2433</v>
      </c>
      <c r="I2442" s="48"/>
      <c r="J2442" s="2"/>
      <c r="K2442" s="108" t="str">
        <f t="shared" si="138"/>
        <v>r2433</v>
      </c>
      <c r="L2442" s="48"/>
      <c r="M2442" s="2"/>
      <c r="N2442" s="108" t="str">
        <f t="shared" si="137"/>
        <v>p2433</v>
      </c>
      <c r="O2442" s="48"/>
      <c r="P2442" s="97"/>
      <c r="Q2442" s="97"/>
      <c r="R2442" s="97"/>
    </row>
    <row r="2443" spans="1:18" ht="14">
      <c r="A2443" s="37"/>
      <c r="B2443" s="37"/>
      <c r="C2443" s="2"/>
      <c r="D2443" s="108" t="str">
        <f t="shared" ref="D2443:D2506" si="139">"a"&amp;ROW()-9</f>
        <v>a2434</v>
      </c>
      <c r="E2443" s="48"/>
      <c r="F2443" s="2"/>
      <c r="G2443" s="2"/>
      <c r="H2443" s="108" t="str">
        <f t="shared" ref="H2443:H2506" si="140">"c"&amp;ROW()-9</f>
        <v>c2434</v>
      </c>
      <c r="I2443" s="48"/>
      <c r="J2443" s="2"/>
      <c r="K2443" s="108" t="str">
        <f t="shared" si="138"/>
        <v>r2434</v>
      </c>
      <c r="L2443" s="48"/>
      <c r="M2443" s="2"/>
      <c r="N2443" s="108" t="str">
        <f t="shared" ref="N2443:N2506" si="141">"p"&amp;ROW()-9</f>
        <v>p2434</v>
      </c>
      <c r="O2443" s="48"/>
      <c r="P2443" s="97"/>
      <c r="Q2443" s="97"/>
      <c r="R2443" s="97"/>
    </row>
    <row r="2444" spans="1:18" ht="14">
      <c r="A2444" s="37"/>
      <c r="B2444" s="37"/>
      <c r="C2444" s="2"/>
      <c r="D2444" s="108" t="str">
        <f t="shared" si="139"/>
        <v>a2435</v>
      </c>
      <c r="E2444" s="48"/>
      <c r="F2444" s="2"/>
      <c r="G2444" s="2"/>
      <c r="H2444" s="108" t="str">
        <f t="shared" si="140"/>
        <v>c2435</v>
      </c>
      <c r="I2444" s="48"/>
      <c r="J2444" s="2"/>
      <c r="K2444" s="108" t="str">
        <f t="shared" si="138"/>
        <v>r2435</v>
      </c>
      <c r="L2444" s="48"/>
      <c r="M2444" s="2"/>
      <c r="N2444" s="108" t="str">
        <f t="shared" si="141"/>
        <v>p2435</v>
      </c>
      <c r="O2444" s="48"/>
      <c r="P2444" s="97"/>
      <c r="Q2444" s="97"/>
      <c r="R2444" s="97"/>
    </row>
    <row r="2445" spans="1:18" ht="14">
      <c r="A2445" s="37"/>
      <c r="B2445" s="37"/>
      <c r="C2445" s="2"/>
      <c r="D2445" s="108" t="str">
        <f t="shared" si="139"/>
        <v>a2436</v>
      </c>
      <c r="E2445" s="48"/>
      <c r="F2445" s="2"/>
      <c r="G2445" s="2"/>
      <c r="H2445" s="108" t="str">
        <f t="shared" si="140"/>
        <v>c2436</v>
      </c>
      <c r="I2445" s="48"/>
      <c r="J2445" s="2"/>
      <c r="K2445" s="108" t="str">
        <f t="shared" si="138"/>
        <v>r2436</v>
      </c>
      <c r="L2445" s="48"/>
      <c r="M2445" s="2"/>
      <c r="N2445" s="108" t="str">
        <f t="shared" si="141"/>
        <v>p2436</v>
      </c>
      <c r="O2445" s="48"/>
      <c r="P2445" s="97"/>
      <c r="Q2445" s="97"/>
      <c r="R2445" s="97"/>
    </row>
    <row r="2446" spans="1:18" ht="14">
      <c r="A2446" s="37"/>
      <c r="B2446" s="37"/>
      <c r="C2446" s="2"/>
      <c r="D2446" s="108" t="str">
        <f t="shared" si="139"/>
        <v>a2437</v>
      </c>
      <c r="E2446" s="48"/>
      <c r="F2446" s="2"/>
      <c r="G2446" s="2"/>
      <c r="H2446" s="108" t="str">
        <f t="shared" si="140"/>
        <v>c2437</v>
      </c>
      <c r="I2446" s="48"/>
      <c r="J2446" s="2"/>
      <c r="K2446" s="108" t="str">
        <f t="shared" si="138"/>
        <v>r2437</v>
      </c>
      <c r="L2446" s="48"/>
      <c r="M2446" s="2"/>
      <c r="N2446" s="108" t="str">
        <f t="shared" si="141"/>
        <v>p2437</v>
      </c>
      <c r="O2446" s="48"/>
      <c r="P2446" s="97"/>
      <c r="Q2446" s="97"/>
      <c r="R2446" s="97"/>
    </row>
    <row r="2447" spans="1:18" ht="14">
      <c r="A2447" s="37"/>
      <c r="B2447" s="37"/>
      <c r="C2447" s="2"/>
      <c r="D2447" s="108" t="str">
        <f t="shared" si="139"/>
        <v>a2438</v>
      </c>
      <c r="E2447" s="48"/>
      <c r="F2447" s="2"/>
      <c r="G2447" s="2"/>
      <c r="H2447" s="108" t="str">
        <f t="shared" si="140"/>
        <v>c2438</v>
      </c>
      <c r="I2447" s="48"/>
      <c r="J2447" s="2"/>
      <c r="K2447" s="108" t="str">
        <f t="shared" si="138"/>
        <v>r2438</v>
      </c>
      <c r="L2447" s="48"/>
      <c r="M2447" s="2"/>
      <c r="N2447" s="108" t="str">
        <f t="shared" si="141"/>
        <v>p2438</v>
      </c>
      <c r="O2447" s="48"/>
      <c r="P2447" s="97"/>
      <c r="Q2447" s="97"/>
      <c r="R2447" s="97"/>
    </row>
    <row r="2448" spans="1:18" ht="14">
      <c r="A2448" s="37"/>
      <c r="B2448" s="37"/>
      <c r="C2448" s="2"/>
      <c r="D2448" s="108" t="str">
        <f t="shared" si="139"/>
        <v>a2439</v>
      </c>
      <c r="E2448" s="48"/>
      <c r="F2448" s="2"/>
      <c r="G2448" s="2"/>
      <c r="H2448" s="108" t="str">
        <f t="shared" si="140"/>
        <v>c2439</v>
      </c>
      <c r="I2448" s="48"/>
      <c r="J2448" s="2"/>
      <c r="K2448" s="108" t="str">
        <f t="shared" si="138"/>
        <v>r2439</v>
      </c>
      <c r="L2448" s="48"/>
      <c r="M2448" s="2"/>
      <c r="N2448" s="108" t="str">
        <f t="shared" si="141"/>
        <v>p2439</v>
      </c>
      <c r="O2448" s="48"/>
      <c r="P2448" s="97"/>
      <c r="Q2448" s="97"/>
      <c r="R2448" s="97"/>
    </row>
    <row r="2449" spans="1:18" ht="14">
      <c r="A2449" s="37"/>
      <c r="B2449" s="37"/>
      <c r="C2449" s="2"/>
      <c r="D2449" s="108" t="str">
        <f t="shared" si="139"/>
        <v>a2440</v>
      </c>
      <c r="E2449" s="48"/>
      <c r="F2449" s="2"/>
      <c r="G2449" s="2"/>
      <c r="H2449" s="108" t="str">
        <f t="shared" si="140"/>
        <v>c2440</v>
      </c>
      <c r="I2449" s="48"/>
      <c r="J2449" s="2"/>
      <c r="K2449" s="108" t="str">
        <f t="shared" si="138"/>
        <v>r2440</v>
      </c>
      <c r="L2449" s="48"/>
      <c r="M2449" s="2"/>
      <c r="N2449" s="108" t="str">
        <f t="shared" si="141"/>
        <v>p2440</v>
      </c>
      <c r="O2449" s="48"/>
      <c r="P2449" s="97"/>
      <c r="Q2449" s="97"/>
      <c r="R2449" s="97"/>
    </row>
    <row r="2450" spans="1:18" ht="14">
      <c r="A2450" s="37"/>
      <c r="B2450" s="37"/>
      <c r="C2450" s="2"/>
      <c r="D2450" s="108" t="str">
        <f t="shared" si="139"/>
        <v>a2441</v>
      </c>
      <c r="E2450" s="48"/>
      <c r="F2450" s="2"/>
      <c r="G2450" s="2"/>
      <c r="H2450" s="108" t="str">
        <f t="shared" si="140"/>
        <v>c2441</v>
      </c>
      <c r="I2450" s="48"/>
      <c r="J2450" s="2"/>
      <c r="K2450" s="108" t="str">
        <f t="shared" si="138"/>
        <v>r2441</v>
      </c>
      <c r="L2450" s="48"/>
      <c r="M2450" s="2"/>
      <c r="N2450" s="108" t="str">
        <f t="shared" si="141"/>
        <v>p2441</v>
      </c>
      <c r="O2450" s="48"/>
      <c r="P2450" s="97"/>
      <c r="Q2450" s="97"/>
      <c r="R2450" s="97"/>
    </row>
    <row r="2451" spans="1:18" ht="14">
      <c r="A2451" s="37"/>
      <c r="B2451" s="37"/>
      <c r="C2451" s="2"/>
      <c r="D2451" s="108" t="str">
        <f t="shared" si="139"/>
        <v>a2442</v>
      </c>
      <c r="E2451" s="48"/>
      <c r="F2451" s="2"/>
      <c r="G2451" s="2"/>
      <c r="H2451" s="108" t="str">
        <f t="shared" si="140"/>
        <v>c2442</v>
      </c>
      <c r="I2451" s="48"/>
      <c r="J2451" s="2"/>
      <c r="K2451" s="108" t="str">
        <f t="shared" si="138"/>
        <v>r2442</v>
      </c>
      <c r="L2451" s="48"/>
      <c r="M2451" s="2"/>
      <c r="N2451" s="108" t="str">
        <f t="shared" si="141"/>
        <v>p2442</v>
      </c>
      <c r="O2451" s="48"/>
      <c r="P2451" s="97"/>
      <c r="Q2451" s="97"/>
      <c r="R2451" s="97"/>
    </row>
    <row r="2452" spans="1:18" ht="14">
      <c r="A2452" s="37"/>
      <c r="B2452" s="37"/>
      <c r="C2452" s="2"/>
      <c r="D2452" s="108" t="str">
        <f t="shared" si="139"/>
        <v>a2443</v>
      </c>
      <c r="E2452" s="48"/>
      <c r="F2452" s="2"/>
      <c r="G2452" s="2"/>
      <c r="H2452" s="108" t="str">
        <f t="shared" si="140"/>
        <v>c2443</v>
      </c>
      <c r="I2452" s="48"/>
      <c r="J2452" s="2"/>
      <c r="K2452" s="108" t="str">
        <f t="shared" si="138"/>
        <v>r2443</v>
      </c>
      <c r="L2452" s="48"/>
      <c r="M2452" s="2"/>
      <c r="N2452" s="108" t="str">
        <f t="shared" si="141"/>
        <v>p2443</v>
      </c>
      <c r="O2452" s="48"/>
      <c r="P2452" s="97"/>
      <c r="Q2452" s="97"/>
      <c r="R2452" s="97"/>
    </row>
    <row r="2453" spans="1:18" ht="14">
      <c r="A2453" s="37"/>
      <c r="B2453" s="37"/>
      <c r="C2453" s="2"/>
      <c r="D2453" s="108" t="str">
        <f t="shared" si="139"/>
        <v>a2444</v>
      </c>
      <c r="E2453" s="48"/>
      <c r="F2453" s="2"/>
      <c r="G2453" s="2"/>
      <c r="H2453" s="108" t="str">
        <f t="shared" si="140"/>
        <v>c2444</v>
      </c>
      <c r="I2453" s="48"/>
      <c r="J2453" s="2"/>
      <c r="K2453" s="108" t="str">
        <f t="shared" si="138"/>
        <v>r2444</v>
      </c>
      <c r="L2453" s="48"/>
      <c r="M2453" s="2"/>
      <c r="N2453" s="108" t="str">
        <f t="shared" si="141"/>
        <v>p2444</v>
      </c>
      <c r="O2453" s="48"/>
      <c r="P2453" s="97"/>
      <c r="Q2453" s="97"/>
      <c r="R2453" s="97"/>
    </row>
    <row r="2454" spans="1:18" ht="14">
      <c r="A2454" s="37"/>
      <c r="B2454" s="37"/>
      <c r="C2454" s="2"/>
      <c r="D2454" s="108" t="str">
        <f t="shared" si="139"/>
        <v>a2445</v>
      </c>
      <c r="E2454" s="48"/>
      <c r="F2454" s="2"/>
      <c r="G2454" s="2"/>
      <c r="H2454" s="108" t="str">
        <f t="shared" si="140"/>
        <v>c2445</v>
      </c>
      <c r="I2454" s="48"/>
      <c r="J2454" s="2"/>
      <c r="K2454" s="108" t="str">
        <f t="shared" si="138"/>
        <v>r2445</v>
      </c>
      <c r="L2454" s="48"/>
      <c r="M2454" s="2"/>
      <c r="N2454" s="108" t="str">
        <f t="shared" si="141"/>
        <v>p2445</v>
      </c>
      <c r="O2454" s="48"/>
      <c r="P2454" s="97"/>
      <c r="Q2454" s="97"/>
      <c r="R2454" s="97"/>
    </row>
    <row r="2455" spans="1:18" ht="14">
      <c r="A2455" s="37"/>
      <c r="B2455" s="37"/>
      <c r="C2455" s="2"/>
      <c r="D2455" s="108" t="str">
        <f t="shared" si="139"/>
        <v>a2446</v>
      </c>
      <c r="E2455" s="48"/>
      <c r="F2455" s="2"/>
      <c r="G2455" s="2"/>
      <c r="H2455" s="108" t="str">
        <f t="shared" si="140"/>
        <v>c2446</v>
      </c>
      <c r="I2455" s="48"/>
      <c r="J2455" s="2"/>
      <c r="K2455" s="108" t="str">
        <f t="shared" si="138"/>
        <v>r2446</v>
      </c>
      <c r="L2455" s="48"/>
      <c r="M2455" s="2"/>
      <c r="N2455" s="108" t="str">
        <f t="shared" si="141"/>
        <v>p2446</v>
      </c>
      <c r="O2455" s="48"/>
      <c r="P2455" s="97"/>
      <c r="Q2455" s="97"/>
      <c r="R2455" s="97"/>
    </row>
    <row r="2456" spans="1:18" ht="14">
      <c r="A2456" s="37"/>
      <c r="B2456" s="37"/>
      <c r="C2456" s="2"/>
      <c r="D2456" s="108" t="str">
        <f t="shared" si="139"/>
        <v>a2447</v>
      </c>
      <c r="E2456" s="48"/>
      <c r="F2456" s="2"/>
      <c r="G2456" s="2"/>
      <c r="H2456" s="108" t="str">
        <f t="shared" si="140"/>
        <v>c2447</v>
      </c>
      <c r="I2456" s="48"/>
      <c r="J2456" s="2"/>
      <c r="K2456" s="108" t="str">
        <f t="shared" si="138"/>
        <v>r2447</v>
      </c>
      <c r="L2456" s="48"/>
      <c r="M2456" s="2"/>
      <c r="N2456" s="108" t="str">
        <f t="shared" si="141"/>
        <v>p2447</v>
      </c>
      <c r="O2456" s="48"/>
      <c r="P2456" s="97"/>
      <c r="Q2456" s="97"/>
      <c r="R2456" s="97"/>
    </row>
    <row r="2457" spans="1:18" ht="14">
      <c r="A2457" s="37"/>
      <c r="B2457" s="37"/>
      <c r="C2457" s="2"/>
      <c r="D2457" s="108" t="str">
        <f t="shared" si="139"/>
        <v>a2448</v>
      </c>
      <c r="E2457" s="48"/>
      <c r="F2457" s="2"/>
      <c r="G2457" s="2"/>
      <c r="H2457" s="108" t="str">
        <f t="shared" si="140"/>
        <v>c2448</v>
      </c>
      <c r="I2457" s="48"/>
      <c r="J2457" s="2"/>
      <c r="K2457" s="108" t="str">
        <f t="shared" si="138"/>
        <v>r2448</v>
      </c>
      <c r="L2457" s="48"/>
      <c r="M2457" s="2"/>
      <c r="N2457" s="108" t="str">
        <f t="shared" si="141"/>
        <v>p2448</v>
      </c>
      <c r="O2457" s="48"/>
      <c r="P2457" s="97"/>
      <c r="Q2457" s="97"/>
      <c r="R2457" s="97"/>
    </row>
    <row r="2458" spans="1:18" ht="14">
      <c r="A2458" s="37"/>
      <c r="B2458" s="37"/>
      <c r="C2458" s="2"/>
      <c r="D2458" s="108" t="str">
        <f t="shared" si="139"/>
        <v>a2449</v>
      </c>
      <c r="E2458" s="48"/>
      <c r="F2458" s="2"/>
      <c r="G2458" s="2"/>
      <c r="H2458" s="108" t="str">
        <f t="shared" si="140"/>
        <v>c2449</v>
      </c>
      <c r="I2458" s="48"/>
      <c r="J2458" s="2"/>
      <c r="K2458" s="108" t="str">
        <f t="shared" si="138"/>
        <v>r2449</v>
      </c>
      <c r="L2458" s="48"/>
      <c r="M2458" s="2"/>
      <c r="N2458" s="108" t="str">
        <f t="shared" si="141"/>
        <v>p2449</v>
      </c>
      <c r="O2458" s="48"/>
      <c r="P2458" s="97"/>
      <c r="Q2458" s="97"/>
      <c r="R2458" s="97"/>
    </row>
    <row r="2459" spans="1:18" ht="14">
      <c r="A2459" s="37"/>
      <c r="B2459" s="37"/>
      <c r="C2459" s="2"/>
      <c r="D2459" s="108" t="str">
        <f t="shared" si="139"/>
        <v>a2450</v>
      </c>
      <c r="E2459" s="48"/>
      <c r="F2459" s="2"/>
      <c r="G2459" s="2"/>
      <c r="H2459" s="108" t="str">
        <f t="shared" si="140"/>
        <v>c2450</v>
      </c>
      <c r="I2459" s="48"/>
      <c r="J2459" s="2"/>
      <c r="K2459" s="108" t="str">
        <f t="shared" ref="K2459:K2509" si="142">"r"&amp;ROW()-9</f>
        <v>r2450</v>
      </c>
      <c r="L2459" s="48"/>
      <c r="M2459" s="2"/>
      <c r="N2459" s="108" t="str">
        <f t="shared" si="141"/>
        <v>p2450</v>
      </c>
      <c r="O2459" s="48"/>
      <c r="P2459" s="97"/>
      <c r="Q2459" s="97"/>
      <c r="R2459" s="97"/>
    </row>
    <row r="2460" spans="1:18" ht="14">
      <c r="A2460" s="37"/>
      <c r="B2460" s="37"/>
      <c r="C2460" s="2"/>
      <c r="D2460" s="108" t="str">
        <f t="shared" si="139"/>
        <v>a2451</v>
      </c>
      <c r="E2460" s="48"/>
      <c r="F2460" s="2"/>
      <c r="G2460" s="2"/>
      <c r="H2460" s="108" t="str">
        <f t="shared" si="140"/>
        <v>c2451</v>
      </c>
      <c r="I2460" s="48"/>
      <c r="J2460" s="2"/>
      <c r="K2460" s="108" t="str">
        <f t="shared" si="142"/>
        <v>r2451</v>
      </c>
      <c r="L2460" s="48"/>
      <c r="M2460" s="2"/>
      <c r="N2460" s="108" t="str">
        <f t="shared" si="141"/>
        <v>p2451</v>
      </c>
      <c r="O2460" s="48"/>
      <c r="P2460" s="97"/>
      <c r="Q2460" s="97"/>
      <c r="R2460" s="97"/>
    </row>
    <row r="2461" spans="1:18" ht="14">
      <c r="A2461" s="37"/>
      <c r="B2461" s="37"/>
      <c r="C2461" s="2"/>
      <c r="D2461" s="108" t="str">
        <f t="shared" si="139"/>
        <v>a2452</v>
      </c>
      <c r="E2461" s="48"/>
      <c r="F2461" s="2"/>
      <c r="G2461" s="2"/>
      <c r="H2461" s="108" t="str">
        <f t="shared" si="140"/>
        <v>c2452</v>
      </c>
      <c r="I2461" s="48"/>
      <c r="J2461" s="2"/>
      <c r="K2461" s="108" t="str">
        <f t="shared" si="142"/>
        <v>r2452</v>
      </c>
      <c r="L2461" s="48"/>
      <c r="M2461" s="2"/>
      <c r="N2461" s="108" t="str">
        <f t="shared" si="141"/>
        <v>p2452</v>
      </c>
      <c r="O2461" s="48"/>
      <c r="P2461" s="97"/>
      <c r="Q2461" s="97"/>
      <c r="R2461" s="97"/>
    </row>
    <row r="2462" spans="1:18" ht="14">
      <c r="A2462" s="37"/>
      <c r="B2462" s="37"/>
      <c r="C2462" s="2"/>
      <c r="D2462" s="108" t="str">
        <f t="shared" si="139"/>
        <v>a2453</v>
      </c>
      <c r="E2462" s="48"/>
      <c r="F2462" s="2"/>
      <c r="G2462" s="2"/>
      <c r="H2462" s="108" t="str">
        <f t="shared" si="140"/>
        <v>c2453</v>
      </c>
      <c r="I2462" s="48"/>
      <c r="J2462" s="2"/>
      <c r="K2462" s="108" t="str">
        <f t="shared" si="142"/>
        <v>r2453</v>
      </c>
      <c r="L2462" s="48"/>
      <c r="M2462" s="2"/>
      <c r="N2462" s="108" t="str">
        <f t="shared" si="141"/>
        <v>p2453</v>
      </c>
      <c r="O2462" s="48"/>
      <c r="P2462" s="97"/>
      <c r="Q2462" s="97"/>
      <c r="R2462" s="97"/>
    </row>
    <row r="2463" spans="1:18" ht="14">
      <c r="A2463" s="37"/>
      <c r="B2463" s="37"/>
      <c r="C2463" s="2"/>
      <c r="D2463" s="108" t="str">
        <f t="shared" si="139"/>
        <v>a2454</v>
      </c>
      <c r="E2463" s="48"/>
      <c r="F2463" s="2"/>
      <c r="G2463" s="2"/>
      <c r="H2463" s="108" t="str">
        <f t="shared" si="140"/>
        <v>c2454</v>
      </c>
      <c r="I2463" s="48"/>
      <c r="J2463" s="2"/>
      <c r="K2463" s="108" t="str">
        <f t="shared" si="142"/>
        <v>r2454</v>
      </c>
      <c r="L2463" s="48"/>
      <c r="M2463" s="2"/>
      <c r="N2463" s="108" t="str">
        <f t="shared" si="141"/>
        <v>p2454</v>
      </c>
      <c r="O2463" s="48"/>
      <c r="P2463" s="97"/>
      <c r="Q2463" s="97"/>
      <c r="R2463" s="97"/>
    </row>
    <row r="2464" spans="1:18" ht="14">
      <c r="A2464" s="37"/>
      <c r="B2464" s="37"/>
      <c r="C2464" s="2"/>
      <c r="D2464" s="108" t="str">
        <f t="shared" si="139"/>
        <v>a2455</v>
      </c>
      <c r="E2464" s="48"/>
      <c r="F2464" s="2"/>
      <c r="G2464" s="2"/>
      <c r="H2464" s="108" t="str">
        <f t="shared" si="140"/>
        <v>c2455</v>
      </c>
      <c r="I2464" s="48"/>
      <c r="J2464" s="2"/>
      <c r="K2464" s="108" t="str">
        <f t="shared" si="142"/>
        <v>r2455</v>
      </c>
      <c r="L2464" s="48"/>
      <c r="M2464" s="2"/>
      <c r="N2464" s="108" t="str">
        <f t="shared" si="141"/>
        <v>p2455</v>
      </c>
      <c r="O2464" s="48"/>
      <c r="P2464" s="97"/>
      <c r="Q2464" s="97"/>
      <c r="R2464" s="97"/>
    </row>
    <row r="2465" spans="1:18" ht="14">
      <c r="A2465" s="37"/>
      <c r="B2465" s="37"/>
      <c r="C2465" s="2"/>
      <c r="D2465" s="108" t="str">
        <f t="shared" si="139"/>
        <v>a2456</v>
      </c>
      <c r="E2465" s="48"/>
      <c r="F2465" s="2"/>
      <c r="G2465" s="2"/>
      <c r="H2465" s="108" t="str">
        <f t="shared" si="140"/>
        <v>c2456</v>
      </c>
      <c r="I2465" s="48"/>
      <c r="J2465" s="2"/>
      <c r="K2465" s="108" t="str">
        <f t="shared" si="142"/>
        <v>r2456</v>
      </c>
      <c r="L2465" s="48"/>
      <c r="M2465" s="2"/>
      <c r="N2465" s="108" t="str">
        <f t="shared" si="141"/>
        <v>p2456</v>
      </c>
      <c r="O2465" s="48"/>
      <c r="P2465" s="97"/>
      <c r="Q2465" s="97"/>
      <c r="R2465" s="97"/>
    </row>
    <row r="2466" spans="1:18" ht="14">
      <c r="A2466" s="37"/>
      <c r="B2466" s="37"/>
      <c r="C2466" s="2"/>
      <c r="D2466" s="108" t="str">
        <f t="shared" si="139"/>
        <v>a2457</v>
      </c>
      <c r="E2466" s="48"/>
      <c r="F2466" s="2"/>
      <c r="G2466" s="2"/>
      <c r="H2466" s="108" t="str">
        <f t="shared" si="140"/>
        <v>c2457</v>
      </c>
      <c r="I2466" s="48"/>
      <c r="J2466" s="2"/>
      <c r="K2466" s="108" t="str">
        <f t="shared" si="142"/>
        <v>r2457</v>
      </c>
      <c r="L2466" s="48"/>
      <c r="M2466" s="2"/>
      <c r="N2466" s="108" t="str">
        <f t="shared" si="141"/>
        <v>p2457</v>
      </c>
      <c r="O2466" s="48"/>
      <c r="P2466" s="97"/>
      <c r="Q2466" s="97"/>
      <c r="R2466" s="97"/>
    </row>
    <row r="2467" spans="1:18" ht="14">
      <c r="A2467" s="37"/>
      <c r="B2467" s="37"/>
      <c r="C2467" s="2"/>
      <c r="D2467" s="108" t="str">
        <f t="shared" si="139"/>
        <v>a2458</v>
      </c>
      <c r="E2467" s="48"/>
      <c r="F2467" s="2"/>
      <c r="G2467" s="2"/>
      <c r="H2467" s="108" t="str">
        <f t="shared" si="140"/>
        <v>c2458</v>
      </c>
      <c r="I2467" s="48"/>
      <c r="J2467" s="2"/>
      <c r="K2467" s="108" t="str">
        <f t="shared" si="142"/>
        <v>r2458</v>
      </c>
      <c r="L2467" s="48"/>
      <c r="M2467" s="2"/>
      <c r="N2467" s="108" t="str">
        <f t="shared" si="141"/>
        <v>p2458</v>
      </c>
      <c r="O2467" s="48"/>
      <c r="P2467" s="97"/>
      <c r="Q2467" s="97"/>
      <c r="R2467" s="97"/>
    </row>
    <row r="2468" spans="1:18" ht="14">
      <c r="A2468" s="37"/>
      <c r="B2468" s="37"/>
      <c r="C2468" s="2"/>
      <c r="D2468" s="108" t="str">
        <f t="shared" si="139"/>
        <v>a2459</v>
      </c>
      <c r="E2468" s="48"/>
      <c r="F2468" s="2"/>
      <c r="G2468" s="2"/>
      <c r="H2468" s="108" t="str">
        <f t="shared" si="140"/>
        <v>c2459</v>
      </c>
      <c r="I2468" s="48"/>
      <c r="J2468" s="2"/>
      <c r="K2468" s="108" t="str">
        <f t="shared" si="142"/>
        <v>r2459</v>
      </c>
      <c r="L2468" s="48"/>
      <c r="M2468" s="2"/>
      <c r="N2468" s="108" t="str">
        <f t="shared" si="141"/>
        <v>p2459</v>
      </c>
      <c r="O2468" s="48"/>
      <c r="P2468" s="97"/>
      <c r="Q2468" s="97"/>
      <c r="R2468" s="97"/>
    </row>
    <row r="2469" spans="1:18" ht="14">
      <c r="A2469" s="37"/>
      <c r="B2469" s="37"/>
      <c r="C2469" s="2"/>
      <c r="D2469" s="108" t="str">
        <f t="shared" si="139"/>
        <v>a2460</v>
      </c>
      <c r="E2469" s="48"/>
      <c r="F2469" s="2"/>
      <c r="G2469" s="2"/>
      <c r="H2469" s="108" t="str">
        <f t="shared" si="140"/>
        <v>c2460</v>
      </c>
      <c r="I2469" s="48"/>
      <c r="J2469" s="2"/>
      <c r="K2469" s="108" t="str">
        <f t="shared" si="142"/>
        <v>r2460</v>
      </c>
      <c r="L2469" s="48"/>
      <c r="M2469" s="2"/>
      <c r="N2469" s="108" t="str">
        <f t="shared" si="141"/>
        <v>p2460</v>
      </c>
      <c r="O2469" s="48"/>
      <c r="P2469" s="97"/>
      <c r="Q2469" s="97"/>
      <c r="R2469" s="97"/>
    </row>
    <row r="2470" spans="1:18" ht="14">
      <c r="A2470" s="37"/>
      <c r="B2470" s="37"/>
      <c r="C2470" s="2"/>
      <c r="D2470" s="108" t="str">
        <f t="shared" si="139"/>
        <v>a2461</v>
      </c>
      <c r="E2470" s="48"/>
      <c r="F2470" s="2"/>
      <c r="G2470" s="2"/>
      <c r="H2470" s="108" t="str">
        <f t="shared" si="140"/>
        <v>c2461</v>
      </c>
      <c r="I2470" s="48"/>
      <c r="J2470" s="2"/>
      <c r="K2470" s="108" t="str">
        <f t="shared" si="142"/>
        <v>r2461</v>
      </c>
      <c r="L2470" s="48"/>
      <c r="M2470" s="2"/>
      <c r="N2470" s="108" t="str">
        <f t="shared" si="141"/>
        <v>p2461</v>
      </c>
      <c r="O2470" s="48"/>
      <c r="P2470" s="97"/>
      <c r="Q2470" s="97"/>
      <c r="R2470" s="97"/>
    </row>
    <row r="2471" spans="1:18" ht="14">
      <c r="A2471" s="37"/>
      <c r="B2471" s="37"/>
      <c r="C2471" s="2"/>
      <c r="D2471" s="108" t="str">
        <f t="shared" si="139"/>
        <v>a2462</v>
      </c>
      <c r="E2471" s="48"/>
      <c r="F2471" s="2"/>
      <c r="G2471" s="2"/>
      <c r="H2471" s="108" t="str">
        <f t="shared" si="140"/>
        <v>c2462</v>
      </c>
      <c r="I2471" s="48"/>
      <c r="J2471" s="2"/>
      <c r="K2471" s="108" t="str">
        <f t="shared" si="142"/>
        <v>r2462</v>
      </c>
      <c r="L2471" s="48"/>
      <c r="M2471" s="2"/>
      <c r="N2471" s="108" t="str">
        <f t="shared" si="141"/>
        <v>p2462</v>
      </c>
      <c r="O2471" s="48"/>
      <c r="P2471" s="97"/>
      <c r="Q2471" s="97"/>
      <c r="R2471" s="97"/>
    </row>
    <row r="2472" spans="1:18" ht="14">
      <c r="A2472" s="37"/>
      <c r="B2472" s="37"/>
      <c r="C2472" s="2"/>
      <c r="D2472" s="108" t="str">
        <f t="shared" si="139"/>
        <v>a2463</v>
      </c>
      <c r="E2472" s="48"/>
      <c r="F2472" s="2"/>
      <c r="G2472" s="2"/>
      <c r="H2472" s="108" t="str">
        <f t="shared" si="140"/>
        <v>c2463</v>
      </c>
      <c r="I2472" s="48"/>
      <c r="J2472" s="2"/>
      <c r="K2472" s="108" t="str">
        <f t="shared" si="142"/>
        <v>r2463</v>
      </c>
      <c r="L2472" s="48"/>
      <c r="M2472" s="2"/>
      <c r="N2472" s="108" t="str">
        <f t="shared" si="141"/>
        <v>p2463</v>
      </c>
      <c r="O2472" s="48"/>
      <c r="P2472" s="97"/>
      <c r="Q2472" s="97"/>
      <c r="R2472" s="97"/>
    </row>
    <row r="2473" spans="1:18" ht="14">
      <c r="A2473" s="37"/>
      <c r="B2473" s="37"/>
      <c r="C2473" s="2"/>
      <c r="D2473" s="108" t="str">
        <f t="shared" si="139"/>
        <v>a2464</v>
      </c>
      <c r="E2473" s="48"/>
      <c r="F2473" s="2"/>
      <c r="G2473" s="2"/>
      <c r="H2473" s="108" t="str">
        <f t="shared" si="140"/>
        <v>c2464</v>
      </c>
      <c r="I2473" s="48"/>
      <c r="J2473" s="2"/>
      <c r="K2473" s="108" t="str">
        <f t="shared" si="142"/>
        <v>r2464</v>
      </c>
      <c r="L2473" s="48"/>
      <c r="M2473" s="2"/>
      <c r="N2473" s="108" t="str">
        <f t="shared" si="141"/>
        <v>p2464</v>
      </c>
      <c r="O2473" s="48"/>
      <c r="P2473" s="97"/>
      <c r="Q2473" s="97"/>
      <c r="R2473" s="97"/>
    </row>
    <row r="2474" spans="1:18" ht="14">
      <c r="A2474" s="37"/>
      <c r="B2474" s="37"/>
      <c r="C2474" s="2"/>
      <c r="D2474" s="108" t="str">
        <f t="shared" si="139"/>
        <v>a2465</v>
      </c>
      <c r="E2474" s="48"/>
      <c r="F2474" s="2"/>
      <c r="G2474" s="2"/>
      <c r="H2474" s="108" t="str">
        <f t="shared" si="140"/>
        <v>c2465</v>
      </c>
      <c r="I2474" s="48"/>
      <c r="J2474" s="2"/>
      <c r="K2474" s="108" t="str">
        <f t="shared" si="142"/>
        <v>r2465</v>
      </c>
      <c r="L2474" s="48"/>
      <c r="M2474" s="2"/>
      <c r="N2474" s="108" t="str">
        <f t="shared" si="141"/>
        <v>p2465</v>
      </c>
      <c r="O2474" s="48"/>
      <c r="P2474" s="97"/>
      <c r="Q2474" s="97"/>
      <c r="R2474" s="97"/>
    </row>
    <row r="2475" spans="1:18" ht="14">
      <c r="A2475" s="37"/>
      <c r="B2475" s="37"/>
      <c r="C2475" s="2"/>
      <c r="D2475" s="108" t="str">
        <f t="shared" si="139"/>
        <v>a2466</v>
      </c>
      <c r="E2475" s="48"/>
      <c r="F2475" s="2"/>
      <c r="G2475" s="2"/>
      <c r="H2475" s="108" t="str">
        <f t="shared" si="140"/>
        <v>c2466</v>
      </c>
      <c r="I2475" s="48"/>
      <c r="J2475" s="2"/>
      <c r="K2475" s="108" t="str">
        <f t="shared" si="142"/>
        <v>r2466</v>
      </c>
      <c r="L2475" s="48"/>
      <c r="M2475" s="2"/>
      <c r="N2475" s="108" t="str">
        <f t="shared" si="141"/>
        <v>p2466</v>
      </c>
      <c r="O2475" s="48"/>
      <c r="P2475" s="97"/>
      <c r="Q2475" s="97"/>
      <c r="R2475" s="97"/>
    </row>
    <row r="2476" spans="1:18" ht="14">
      <c r="A2476" s="37"/>
      <c r="B2476" s="37"/>
      <c r="C2476" s="2"/>
      <c r="D2476" s="108" t="str">
        <f t="shared" si="139"/>
        <v>a2467</v>
      </c>
      <c r="E2476" s="48"/>
      <c r="F2476" s="2"/>
      <c r="G2476" s="2"/>
      <c r="H2476" s="108" t="str">
        <f t="shared" si="140"/>
        <v>c2467</v>
      </c>
      <c r="I2476" s="48"/>
      <c r="J2476" s="2"/>
      <c r="K2476" s="108" t="str">
        <f t="shared" si="142"/>
        <v>r2467</v>
      </c>
      <c r="L2476" s="48"/>
      <c r="M2476" s="2"/>
      <c r="N2476" s="108" t="str">
        <f t="shared" si="141"/>
        <v>p2467</v>
      </c>
      <c r="O2476" s="48"/>
      <c r="P2476" s="97"/>
      <c r="Q2476" s="97"/>
      <c r="R2476" s="97"/>
    </row>
    <row r="2477" spans="1:18" ht="14">
      <c r="A2477" s="37"/>
      <c r="B2477" s="37"/>
      <c r="C2477" s="2"/>
      <c r="D2477" s="108" t="str">
        <f t="shared" si="139"/>
        <v>a2468</v>
      </c>
      <c r="E2477" s="48"/>
      <c r="F2477" s="2"/>
      <c r="G2477" s="2"/>
      <c r="H2477" s="108" t="str">
        <f t="shared" si="140"/>
        <v>c2468</v>
      </c>
      <c r="I2477" s="48"/>
      <c r="J2477" s="2"/>
      <c r="K2477" s="108" t="str">
        <f t="shared" si="142"/>
        <v>r2468</v>
      </c>
      <c r="L2477" s="48"/>
      <c r="M2477" s="2"/>
      <c r="N2477" s="108" t="str">
        <f t="shared" si="141"/>
        <v>p2468</v>
      </c>
      <c r="O2477" s="48"/>
      <c r="P2477" s="97"/>
      <c r="Q2477" s="97"/>
      <c r="R2477" s="97"/>
    </row>
    <row r="2478" spans="1:18" ht="14">
      <c r="A2478" s="37"/>
      <c r="B2478" s="37"/>
      <c r="C2478" s="2"/>
      <c r="D2478" s="108" t="str">
        <f t="shared" si="139"/>
        <v>a2469</v>
      </c>
      <c r="E2478" s="48"/>
      <c r="F2478" s="2"/>
      <c r="G2478" s="2"/>
      <c r="H2478" s="108" t="str">
        <f t="shared" si="140"/>
        <v>c2469</v>
      </c>
      <c r="I2478" s="48"/>
      <c r="J2478" s="2"/>
      <c r="K2478" s="108" t="str">
        <f t="shared" si="142"/>
        <v>r2469</v>
      </c>
      <c r="L2478" s="48"/>
      <c r="M2478" s="2"/>
      <c r="N2478" s="108" t="str">
        <f t="shared" si="141"/>
        <v>p2469</v>
      </c>
      <c r="O2478" s="48"/>
      <c r="P2478" s="97"/>
      <c r="Q2478" s="97"/>
      <c r="R2478" s="97"/>
    </row>
    <row r="2479" spans="1:18" ht="14">
      <c r="A2479" s="37"/>
      <c r="B2479" s="37"/>
      <c r="C2479" s="2"/>
      <c r="D2479" s="108" t="str">
        <f t="shared" si="139"/>
        <v>a2470</v>
      </c>
      <c r="E2479" s="48"/>
      <c r="F2479" s="2"/>
      <c r="G2479" s="2"/>
      <c r="H2479" s="108" t="str">
        <f t="shared" si="140"/>
        <v>c2470</v>
      </c>
      <c r="I2479" s="48"/>
      <c r="J2479" s="2"/>
      <c r="K2479" s="108" t="str">
        <f t="shared" si="142"/>
        <v>r2470</v>
      </c>
      <c r="L2479" s="48"/>
      <c r="M2479" s="2"/>
      <c r="N2479" s="108" t="str">
        <f t="shared" si="141"/>
        <v>p2470</v>
      </c>
      <c r="O2479" s="48"/>
      <c r="P2479" s="97"/>
      <c r="Q2479" s="97"/>
      <c r="R2479" s="97"/>
    </row>
    <row r="2480" spans="1:18" ht="14">
      <c r="A2480" s="37"/>
      <c r="B2480" s="37"/>
      <c r="C2480" s="2"/>
      <c r="D2480" s="108" t="str">
        <f t="shared" si="139"/>
        <v>a2471</v>
      </c>
      <c r="E2480" s="48"/>
      <c r="F2480" s="2"/>
      <c r="G2480" s="2"/>
      <c r="H2480" s="108" t="str">
        <f t="shared" si="140"/>
        <v>c2471</v>
      </c>
      <c r="I2480" s="48"/>
      <c r="J2480" s="2"/>
      <c r="K2480" s="108" t="str">
        <f t="shared" si="142"/>
        <v>r2471</v>
      </c>
      <c r="L2480" s="48"/>
      <c r="M2480" s="2"/>
      <c r="N2480" s="108" t="str">
        <f t="shared" si="141"/>
        <v>p2471</v>
      </c>
      <c r="O2480" s="48"/>
      <c r="P2480" s="97"/>
      <c r="Q2480" s="97"/>
      <c r="R2480" s="97"/>
    </row>
    <row r="2481" spans="1:18" ht="14">
      <c r="A2481" s="37"/>
      <c r="B2481" s="37"/>
      <c r="C2481" s="2"/>
      <c r="D2481" s="108" t="str">
        <f t="shared" si="139"/>
        <v>a2472</v>
      </c>
      <c r="E2481" s="48"/>
      <c r="F2481" s="2"/>
      <c r="G2481" s="2"/>
      <c r="H2481" s="108" t="str">
        <f t="shared" si="140"/>
        <v>c2472</v>
      </c>
      <c r="I2481" s="48"/>
      <c r="J2481" s="2"/>
      <c r="K2481" s="108" t="str">
        <f t="shared" si="142"/>
        <v>r2472</v>
      </c>
      <c r="L2481" s="48"/>
      <c r="M2481" s="2"/>
      <c r="N2481" s="108" t="str">
        <f t="shared" si="141"/>
        <v>p2472</v>
      </c>
      <c r="O2481" s="48"/>
      <c r="P2481" s="97"/>
      <c r="Q2481" s="97"/>
      <c r="R2481" s="97"/>
    </row>
    <row r="2482" spans="1:18" ht="14">
      <c r="A2482" s="37"/>
      <c r="B2482" s="37"/>
      <c r="C2482" s="2"/>
      <c r="D2482" s="108" t="str">
        <f t="shared" si="139"/>
        <v>a2473</v>
      </c>
      <c r="E2482" s="48"/>
      <c r="F2482" s="2"/>
      <c r="G2482" s="2"/>
      <c r="H2482" s="108" t="str">
        <f t="shared" si="140"/>
        <v>c2473</v>
      </c>
      <c r="I2482" s="48"/>
      <c r="J2482" s="2"/>
      <c r="K2482" s="108" t="str">
        <f t="shared" si="142"/>
        <v>r2473</v>
      </c>
      <c r="L2482" s="48"/>
      <c r="M2482" s="2"/>
      <c r="N2482" s="108" t="str">
        <f t="shared" si="141"/>
        <v>p2473</v>
      </c>
      <c r="O2482" s="48"/>
      <c r="P2482" s="97"/>
      <c r="Q2482" s="97"/>
      <c r="R2482" s="97"/>
    </row>
    <row r="2483" spans="1:18" ht="14">
      <c r="A2483" s="37"/>
      <c r="B2483" s="37"/>
      <c r="C2483" s="2"/>
      <c r="D2483" s="108" t="str">
        <f t="shared" si="139"/>
        <v>a2474</v>
      </c>
      <c r="E2483" s="48"/>
      <c r="F2483" s="2"/>
      <c r="G2483" s="2"/>
      <c r="H2483" s="108" t="str">
        <f t="shared" si="140"/>
        <v>c2474</v>
      </c>
      <c r="I2483" s="48"/>
      <c r="J2483" s="2"/>
      <c r="K2483" s="108" t="str">
        <f t="shared" si="142"/>
        <v>r2474</v>
      </c>
      <c r="L2483" s="48"/>
      <c r="M2483" s="2"/>
      <c r="N2483" s="108" t="str">
        <f t="shared" si="141"/>
        <v>p2474</v>
      </c>
      <c r="O2483" s="48"/>
      <c r="P2483" s="97"/>
      <c r="Q2483" s="97"/>
      <c r="R2483" s="97"/>
    </row>
    <row r="2484" spans="1:18" ht="14">
      <c r="A2484" s="37"/>
      <c r="B2484" s="37"/>
      <c r="C2484" s="2"/>
      <c r="D2484" s="108" t="str">
        <f t="shared" si="139"/>
        <v>a2475</v>
      </c>
      <c r="E2484" s="48"/>
      <c r="F2484" s="2"/>
      <c r="G2484" s="2"/>
      <c r="H2484" s="108" t="str">
        <f t="shared" si="140"/>
        <v>c2475</v>
      </c>
      <c r="I2484" s="48"/>
      <c r="J2484" s="2"/>
      <c r="K2484" s="108" t="str">
        <f t="shared" si="142"/>
        <v>r2475</v>
      </c>
      <c r="L2484" s="48"/>
      <c r="M2484" s="2"/>
      <c r="N2484" s="108" t="str">
        <f t="shared" si="141"/>
        <v>p2475</v>
      </c>
      <c r="O2484" s="48"/>
      <c r="P2484" s="97"/>
      <c r="Q2484" s="97"/>
      <c r="R2484" s="97"/>
    </row>
    <row r="2485" spans="1:18" ht="14">
      <c r="A2485" s="37"/>
      <c r="B2485" s="37"/>
      <c r="C2485" s="2"/>
      <c r="D2485" s="108" t="str">
        <f t="shared" si="139"/>
        <v>a2476</v>
      </c>
      <c r="E2485" s="48"/>
      <c r="F2485" s="2"/>
      <c r="G2485" s="2"/>
      <c r="H2485" s="108" t="str">
        <f t="shared" si="140"/>
        <v>c2476</v>
      </c>
      <c r="I2485" s="48"/>
      <c r="J2485" s="2"/>
      <c r="K2485" s="108" t="str">
        <f t="shared" si="142"/>
        <v>r2476</v>
      </c>
      <c r="L2485" s="48"/>
      <c r="M2485" s="2"/>
      <c r="N2485" s="108" t="str">
        <f t="shared" si="141"/>
        <v>p2476</v>
      </c>
      <c r="O2485" s="48"/>
      <c r="P2485" s="97"/>
      <c r="Q2485" s="97"/>
      <c r="R2485" s="97"/>
    </row>
    <row r="2486" spans="1:18" ht="14">
      <c r="A2486" s="37"/>
      <c r="B2486" s="37"/>
      <c r="C2486" s="2"/>
      <c r="D2486" s="108" t="str">
        <f t="shared" si="139"/>
        <v>a2477</v>
      </c>
      <c r="E2486" s="48"/>
      <c r="F2486" s="2"/>
      <c r="G2486" s="2"/>
      <c r="H2486" s="108" t="str">
        <f t="shared" si="140"/>
        <v>c2477</v>
      </c>
      <c r="I2486" s="48"/>
      <c r="J2486" s="2"/>
      <c r="K2486" s="108" t="str">
        <f t="shared" si="142"/>
        <v>r2477</v>
      </c>
      <c r="L2486" s="48"/>
      <c r="M2486" s="2"/>
      <c r="N2486" s="108" t="str">
        <f t="shared" si="141"/>
        <v>p2477</v>
      </c>
      <c r="O2486" s="48"/>
      <c r="P2486" s="97"/>
      <c r="Q2486" s="97"/>
      <c r="R2486" s="97"/>
    </row>
    <row r="2487" spans="1:18" ht="14">
      <c r="A2487" s="37"/>
      <c r="B2487" s="37"/>
      <c r="C2487" s="2"/>
      <c r="D2487" s="108" t="str">
        <f t="shared" si="139"/>
        <v>a2478</v>
      </c>
      <c r="E2487" s="48"/>
      <c r="F2487" s="2"/>
      <c r="G2487" s="2"/>
      <c r="H2487" s="108" t="str">
        <f t="shared" si="140"/>
        <v>c2478</v>
      </c>
      <c r="I2487" s="48"/>
      <c r="J2487" s="2"/>
      <c r="K2487" s="108" t="str">
        <f t="shared" si="142"/>
        <v>r2478</v>
      </c>
      <c r="L2487" s="48"/>
      <c r="M2487" s="2"/>
      <c r="N2487" s="108" t="str">
        <f t="shared" si="141"/>
        <v>p2478</v>
      </c>
      <c r="O2487" s="48"/>
      <c r="P2487" s="97"/>
      <c r="Q2487" s="97"/>
      <c r="R2487" s="97"/>
    </row>
    <row r="2488" spans="1:18" ht="14">
      <c r="A2488" s="37"/>
      <c r="B2488" s="37"/>
      <c r="C2488" s="2"/>
      <c r="D2488" s="108" t="str">
        <f t="shared" si="139"/>
        <v>a2479</v>
      </c>
      <c r="E2488" s="48"/>
      <c r="F2488" s="2"/>
      <c r="G2488" s="2"/>
      <c r="H2488" s="108" t="str">
        <f t="shared" si="140"/>
        <v>c2479</v>
      </c>
      <c r="I2488" s="48"/>
      <c r="J2488" s="2"/>
      <c r="K2488" s="108" t="str">
        <f t="shared" si="142"/>
        <v>r2479</v>
      </c>
      <c r="L2488" s="48"/>
      <c r="M2488" s="2"/>
      <c r="N2488" s="108" t="str">
        <f t="shared" si="141"/>
        <v>p2479</v>
      </c>
      <c r="O2488" s="48"/>
      <c r="P2488" s="97"/>
      <c r="Q2488" s="97"/>
      <c r="R2488" s="97"/>
    </row>
    <row r="2489" spans="1:18" ht="14">
      <c r="A2489" s="37"/>
      <c r="B2489" s="37"/>
      <c r="C2489" s="2"/>
      <c r="D2489" s="108" t="str">
        <f t="shared" si="139"/>
        <v>a2480</v>
      </c>
      <c r="E2489" s="48"/>
      <c r="F2489" s="2"/>
      <c r="G2489" s="2"/>
      <c r="H2489" s="108" t="str">
        <f t="shared" si="140"/>
        <v>c2480</v>
      </c>
      <c r="I2489" s="48"/>
      <c r="J2489" s="2"/>
      <c r="K2489" s="108" t="str">
        <f t="shared" si="142"/>
        <v>r2480</v>
      </c>
      <c r="L2489" s="48"/>
      <c r="M2489" s="2"/>
      <c r="N2489" s="108" t="str">
        <f t="shared" si="141"/>
        <v>p2480</v>
      </c>
      <c r="O2489" s="48"/>
      <c r="P2489" s="97"/>
      <c r="Q2489" s="97"/>
      <c r="R2489" s="97"/>
    </row>
    <row r="2490" spans="1:18" ht="14">
      <c r="A2490" s="37"/>
      <c r="B2490" s="37"/>
      <c r="C2490" s="2"/>
      <c r="D2490" s="108" t="str">
        <f t="shared" si="139"/>
        <v>a2481</v>
      </c>
      <c r="E2490" s="48"/>
      <c r="F2490" s="2"/>
      <c r="G2490" s="2"/>
      <c r="H2490" s="108" t="str">
        <f t="shared" si="140"/>
        <v>c2481</v>
      </c>
      <c r="I2490" s="48"/>
      <c r="J2490" s="2"/>
      <c r="K2490" s="108" t="str">
        <f t="shared" si="142"/>
        <v>r2481</v>
      </c>
      <c r="L2490" s="48"/>
      <c r="M2490" s="2"/>
      <c r="N2490" s="108" t="str">
        <f t="shared" si="141"/>
        <v>p2481</v>
      </c>
      <c r="O2490" s="48"/>
      <c r="P2490" s="97"/>
      <c r="Q2490" s="97"/>
      <c r="R2490" s="97"/>
    </row>
    <row r="2491" spans="1:18" ht="14">
      <c r="A2491" s="37"/>
      <c r="B2491" s="37"/>
      <c r="C2491" s="2"/>
      <c r="D2491" s="108" t="str">
        <f t="shared" si="139"/>
        <v>a2482</v>
      </c>
      <c r="E2491" s="48"/>
      <c r="F2491" s="2"/>
      <c r="G2491" s="2"/>
      <c r="H2491" s="108" t="str">
        <f t="shared" si="140"/>
        <v>c2482</v>
      </c>
      <c r="I2491" s="48"/>
      <c r="J2491" s="2"/>
      <c r="K2491" s="108" t="str">
        <f t="shared" si="142"/>
        <v>r2482</v>
      </c>
      <c r="L2491" s="48"/>
      <c r="M2491" s="2"/>
      <c r="N2491" s="108" t="str">
        <f t="shared" si="141"/>
        <v>p2482</v>
      </c>
      <c r="O2491" s="48"/>
      <c r="P2491" s="97"/>
      <c r="Q2491" s="97"/>
      <c r="R2491" s="97"/>
    </row>
    <row r="2492" spans="1:18" ht="14">
      <c r="A2492" s="37"/>
      <c r="B2492" s="37"/>
      <c r="C2492" s="2"/>
      <c r="D2492" s="108" t="str">
        <f t="shared" si="139"/>
        <v>a2483</v>
      </c>
      <c r="E2492" s="48"/>
      <c r="F2492" s="2"/>
      <c r="G2492" s="2"/>
      <c r="H2492" s="108" t="str">
        <f t="shared" si="140"/>
        <v>c2483</v>
      </c>
      <c r="I2492" s="48"/>
      <c r="J2492" s="2"/>
      <c r="K2492" s="108" t="str">
        <f t="shared" si="142"/>
        <v>r2483</v>
      </c>
      <c r="L2492" s="48"/>
      <c r="M2492" s="2"/>
      <c r="N2492" s="108" t="str">
        <f t="shared" si="141"/>
        <v>p2483</v>
      </c>
      <c r="O2492" s="48"/>
      <c r="P2492" s="97"/>
      <c r="Q2492" s="97"/>
      <c r="R2492" s="97"/>
    </row>
    <row r="2493" spans="1:18" ht="14">
      <c r="A2493" s="37"/>
      <c r="B2493" s="37"/>
      <c r="C2493" s="2"/>
      <c r="D2493" s="108" t="str">
        <f t="shared" si="139"/>
        <v>a2484</v>
      </c>
      <c r="E2493" s="48"/>
      <c r="F2493" s="2"/>
      <c r="G2493" s="2"/>
      <c r="H2493" s="108" t="str">
        <f t="shared" si="140"/>
        <v>c2484</v>
      </c>
      <c r="I2493" s="48"/>
      <c r="J2493" s="2"/>
      <c r="K2493" s="108" t="str">
        <f t="shared" si="142"/>
        <v>r2484</v>
      </c>
      <c r="L2493" s="48"/>
      <c r="M2493" s="2"/>
      <c r="N2493" s="108" t="str">
        <f t="shared" si="141"/>
        <v>p2484</v>
      </c>
      <c r="O2493" s="48"/>
      <c r="P2493" s="97"/>
      <c r="Q2493" s="97"/>
      <c r="R2493" s="97"/>
    </row>
    <row r="2494" spans="1:18" ht="14">
      <c r="A2494" s="37"/>
      <c r="B2494" s="37"/>
      <c r="C2494" s="2"/>
      <c r="D2494" s="108" t="str">
        <f t="shared" si="139"/>
        <v>a2485</v>
      </c>
      <c r="E2494" s="48"/>
      <c r="F2494" s="2"/>
      <c r="G2494" s="2"/>
      <c r="H2494" s="108" t="str">
        <f t="shared" si="140"/>
        <v>c2485</v>
      </c>
      <c r="I2494" s="48"/>
      <c r="J2494" s="2"/>
      <c r="K2494" s="108" t="str">
        <f t="shared" si="142"/>
        <v>r2485</v>
      </c>
      <c r="L2494" s="48"/>
      <c r="M2494" s="2"/>
      <c r="N2494" s="108" t="str">
        <f t="shared" si="141"/>
        <v>p2485</v>
      </c>
      <c r="O2494" s="48"/>
      <c r="P2494" s="97"/>
      <c r="Q2494" s="97"/>
      <c r="R2494" s="97"/>
    </row>
    <row r="2495" spans="1:18" ht="14">
      <c r="A2495" s="37"/>
      <c r="B2495" s="37"/>
      <c r="C2495" s="2"/>
      <c r="D2495" s="108" t="str">
        <f t="shared" si="139"/>
        <v>a2486</v>
      </c>
      <c r="E2495" s="48"/>
      <c r="F2495" s="2"/>
      <c r="G2495" s="2"/>
      <c r="H2495" s="108" t="str">
        <f t="shared" si="140"/>
        <v>c2486</v>
      </c>
      <c r="I2495" s="48"/>
      <c r="J2495" s="2"/>
      <c r="K2495" s="108" t="str">
        <f t="shared" si="142"/>
        <v>r2486</v>
      </c>
      <c r="L2495" s="48"/>
      <c r="M2495" s="2"/>
      <c r="N2495" s="108" t="str">
        <f t="shared" si="141"/>
        <v>p2486</v>
      </c>
      <c r="O2495" s="48"/>
      <c r="P2495" s="97"/>
      <c r="Q2495" s="97"/>
      <c r="R2495" s="97"/>
    </row>
    <row r="2496" spans="1:18" ht="14">
      <c r="A2496" s="37"/>
      <c r="B2496" s="37"/>
      <c r="C2496" s="2"/>
      <c r="D2496" s="108" t="str">
        <f t="shared" si="139"/>
        <v>a2487</v>
      </c>
      <c r="E2496" s="48"/>
      <c r="F2496" s="2"/>
      <c r="G2496" s="2"/>
      <c r="H2496" s="108" t="str">
        <f t="shared" si="140"/>
        <v>c2487</v>
      </c>
      <c r="I2496" s="48"/>
      <c r="J2496" s="2"/>
      <c r="K2496" s="108" t="str">
        <f t="shared" si="142"/>
        <v>r2487</v>
      </c>
      <c r="L2496" s="48"/>
      <c r="M2496" s="2"/>
      <c r="N2496" s="108" t="str">
        <f t="shared" si="141"/>
        <v>p2487</v>
      </c>
      <c r="O2496" s="48"/>
      <c r="P2496" s="97"/>
      <c r="Q2496" s="97"/>
      <c r="R2496" s="97"/>
    </row>
    <row r="2497" spans="1:18" ht="14">
      <c r="A2497" s="37"/>
      <c r="B2497" s="37"/>
      <c r="C2497" s="2"/>
      <c r="D2497" s="108" t="str">
        <f t="shared" si="139"/>
        <v>a2488</v>
      </c>
      <c r="E2497" s="48"/>
      <c r="F2497" s="2"/>
      <c r="G2497" s="2"/>
      <c r="H2497" s="108" t="str">
        <f t="shared" si="140"/>
        <v>c2488</v>
      </c>
      <c r="I2497" s="48"/>
      <c r="J2497" s="2"/>
      <c r="K2497" s="108" t="str">
        <f t="shared" si="142"/>
        <v>r2488</v>
      </c>
      <c r="L2497" s="48"/>
      <c r="M2497" s="2"/>
      <c r="N2497" s="108" t="str">
        <f t="shared" si="141"/>
        <v>p2488</v>
      </c>
      <c r="O2497" s="48"/>
      <c r="P2497" s="97"/>
      <c r="Q2497" s="97"/>
      <c r="R2497" s="97"/>
    </row>
    <row r="2498" spans="1:18" ht="14">
      <c r="A2498" s="37"/>
      <c r="B2498" s="37"/>
      <c r="C2498" s="2"/>
      <c r="D2498" s="108" t="str">
        <f t="shared" si="139"/>
        <v>a2489</v>
      </c>
      <c r="E2498" s="48"/>
      <c r="F2498" s="2"/>
      <c r="G2498" s="2"/>
      <c r="H2498" s="108" t="str">
        <f t="shared" si="140"/>
        <v>c2489</v>
      </c>
      <c r="I2498" s="48"/>
      <c r="J2498" s="2"/>
      <c r="K2498" s="108" t="str">
        <f t="shared" si="142"/>
        <v>r2489</v>
      </c>
      <c r="L2498" s="48"/>
      <c r="M2498" s="2"/>
      <c r="N2498" s="108" t="str">
        <f t="shared" si="141"/>
        <v>p2489</v>
      </c>
      <c r="O2498" s="48"/>
      <c r="P2498" s="97"/>
      <c r="Q2498" s="97"/>
      <c r="R2498" s="97"/>
    </row>
    <row r="2499" spans="1:18" ht="14">
      <c r="A2499" s="37"/>
      <c r="B2499" s="37"/>
      <c r="C2499" s="2"/>
      <c r="D2499" s="108" t="str">
        <f t="shared" si="139"/>
        <v>a2490</v>
      </c>
      <c r="E2499" s="48"/>
      <c r="F2499" s="2"/>
      <c r="G2499" s="2"/>
      <c r="H2499" s="108" t="str">
        <f t="shared" si="140"/>
        <v>c2490</v>
      </c>
      <c r="I2499" s="48"/>
      <c r="J2499" s="2"/>
      <c r="K2499" s="108" t="str">
        <f t="shared" si="142"/>
        <v>r2490</v>
      </c>
      <c r="L2499" s="48"/>
      <c r="M2499" s="2"/>
      <c r="N2499" s="108" t="str">
        <f t="shared" si="141"/>
        <v>p2490</v>
      </c>
      <c r="O2499" s="48"/>
      <c r="P2499" s="97"/>
      <c r="Q2499" s="97"/>
      <c r="R2499" s="97"/>
    </row>
    <row r="2500" spans="1:18" ht="14">
      <c r="A2500" s="37"/>
      <c r="B2500" s="37"/>
      <c r="C2500" s="2"/>
      <c r="D2500" s="108" t="str">
        <f t="shared" si="139"/>
        <v>a2491</v>
      </c>
      <c r="E2500" s="48"/>
      <c r="F2500" s="2"/>
      <c r="G2500" s="2"/>
      <c r="H2500" s="108" t="str">
        <f t="shared" si="140"/>
        <v>c2491</v>
      </c>
      <c r="I2500" s="48"/>
      <c r="J2500" s="2"/>
      <c r="K2500" s="108" t="str">
        <f t="shared" si="142"/>
        <v>r2491</v>
      </c>
      <c r="L2500" s="48"/>
      <c r="M2500" s="2"/>
      <c r="N2500" s="108" t="str">
        <f t="shared" si="141"/>
        <v>p2491</v>
      </c>
      <c r="O2500" s="48"/>
      <c r="P2500" s="97"/>
      <c r="Q2500" s="97"/>
      <c r="R2500" s="97"/>
    </row>
    <row r="2501" spans="1:18" ht="14">
      <c r="A2501" s="37"/>
      <c r="B2501" s="37"/>
      <c r="C2501" s="2"/>
      <c r="D2501" s="108" t="str">
        <f t="shared" si="139"/>
        <v>a2492</v>
      </c>
      <c r="E2501" s="48"/>
      <c r="F2501" s="2"/>
      <c r="G2501" s="2"/>
      <c r="H2501" s="108" t="str">
        <f t="shared" si="140"/>
        <v>c2492</v>
      </c>
      <c r="I2501" s="48"/>
      <c r="J2501" s="2"/>
      <c r="K2501" s="108" t="str">
        <f t="shared" si="142"/>
        <v>r2492</v>
      </c>
      <c r="L2501" s="48"/>
      <c r="M2501" s="2"/>
      <c r="N2501" s="108" t="str">
        <f t="shared" si="141"/>
        <v>p2492</v>
      </c>
      <c r="O2501" s="48"/>
      <c r="P2501" s="97"/>
      <c r="Q2501" s="97"/>
      <c r="R2501" s="97"/>
    </row>
    <row r="2502" spans="1:18" ht="14">
      <c r="A2502" s="37"/>
      <c r="B2502" s="37"/>
      <c r="C2502" s="2"/>
      <c r="D2502" s="108" t="str">
        <f t="shared" si="139"/>
        <v>a2493</v>
      </c>
      <c r="E2502" s="48"/>
      <c r="F2502" s="2"/>
      <c r="G2502" s="2"/>
      <c r="H2502" s="108" t="str">
        <f t="shared" si="140"/>
        <v>c2493</v>
      </c>
      <c r="I2502" s="48"/>
      <c r="J2502" s="2"/>
      <c r="K2502" s="108" t="str">
        <f t="shared" si="142"/>
        <v>r2493</v>
      </c>
      <c r="L2502" s="48"/>
      <c r="M2502" s="2"/>
      <c r="N2502" s="108" t="str">
        <f t="shared" si="141"/>
        <v>p2493</v>
      </c>
      <c r="O2502" s="48"/>
      <c r="P2502" s="97"/>
      <c r="Q2502" s="97"/>
      <c r="R2502" s="97"/>
    </row>
    <row r="2503" spans="1:18" ht="14">
      <c r="A2503" s="37"/>
      <c r="B2503" s="37"/>
      <c r="C2503" s="2"/>
      <c r="D2503" s="108" t="str">
        <f t="shared" si="139"/>
        <v>a2494</v>
      </c>
      <c r="E2503" s="48"/>
      <c r="F2503" s="2"/>
      <c r="G2503" s="2"/>
      <c r="H2503" s="108" t="str">
        <f t="shared" si="140"/>
        <v>c2494</v>
      </c>
      <c r="I2503" s="48"/>
      <c r="J2503" s="2"/>
      <c r="K2503" s="108" t="str">
        <f t="shared" si="142"/>
        <v>r2494</v>
      </c>
      <c r="L2503" s="48"/>
      <c r="M2503" s="2"/>
      <c r="N2503" s="108" t="str">
        <f t="shared" si="141"/>
        <v>p2494</v>
      </c>
      <c r="O2503" s="48"/>
      <c r="P2503" s="97"/>
      <c r="Q2503" s="97"/>
      <c r="R2503" s="97"/>
    </row>
    <row r="2504" spans="1:18" ht="14">
      <c r="A2504" s="37"/>
      <c r="B2504" s="37"/>
      <c r="C2504" s="2"/>
      <c r="D2504" s="108" t="str">
        <f t="shared" si="139"/>
        <v>a2495</v>
      </c>
      <c r="E2504" s="48"/>
      <c r="F2504" s="2"/>
      <c r="G2504" s="2"/>
      <c r="H2504" s="108" t="str">
        <f t="shared" si="140"/>
        <v>c2495</v>
      </c>
      <c r="I2504" s="48"/>
      <c r="J2504" s="2"/>
      <c r="K2504" s="108" t="str">
        <f t="shared" si="142"/>
        <v>r2495</v>
      </c>
      <c r="L2504" s="48"/>
      <c r="M2504" s="2"/>
      <c r="N2504" s="108" t="str">
        <f t="shared" si="141"/>
        <v>p2495</v>
      </c>
      <c r="O2504" s="48"/>
      <c r="P2504" s="97"/>
      <c r="Q2504" s="97"/>
      <c r="R2504" s="97"/>
    </row>
    <row r="2505" spans="1:18" ht="14">
      <c r="A2505" s="37"/>
      <c r="B2505" s="37"/>
      <c r="C2505" s="2"/>
      <c r="D2505" s="108" t="str">
        <f t="shared" si="139"/>
        <v>a2496</v>
      </c>
      <c r="E2505" s="48"/>
      <c r="F2505" s="2"/>
      <c r="G2505" s="2"/>
      <c r="H2505" s="108" t="str">
        <f t="shared" si="140"/>
        <v>c2496</v>
      </c>
      <c r="I2505" s="48"/>
      <c r="J2505" s="2"/>
      <c r="K2505" s="108" t="str">
        <f t="shared" si="142"/>
        <v>r2496</v>
      </c>
      <c r="L2505" s="48"/>
      <c r="M2505" s="2"/>
      <c r="N2505" s="108" t="str">
        <f t="shared" si="141"/>
        <v>p2496</v>
      </c>
      <c r="O2505" s="48"/>
      <c r="P2505" s="97"/>
      <c r="Q2505" s="97"/>
      <c r="R2505" s="97"/>
    </row>
    <row r="2506" spans="1:18" ht="14">
      <c r="A2506" s="37"/>
      <c r="B2506" s="37"/>
      <c r="C2506" s="2"/>
      <c r="D2506" s="108" t="str">
        <f t="shared" si="139"/>
        <v>a2497</v>
      </c>
      <c r="E2506" s="48"/>
      <c r="F2506" s="2"/>
      <c r="G2506" s="2"/>
      <c r="H2506" s="108" t="str">
        <f t="shared" si="140"/>
        <v>c2497</v>
      </c>
      <c r="I2506" s="48"/>
      <c r="J2506" s="2"/>
      <c r="K2506" s="108" t="str">
        <f t="shared" si="142"/>
        <v>r2497</v>
      </c>
      <c r="L2506" s="48"/>
      <c r="M2506" s="2"/>
      <c r="N2506" s="108" t="str">
        <f t="shared" si="141"/>
        <v>p2497</v>
      </c>
      <c r="O2506" s="48"/>
      <c r="P2506" s="97"/>
      <c r="Q2506" s="97"/>
      <c r="R2506" s="97"/>
    </row>
    <row r="2507" spans="1:18" ht="14">
      <c r="A2507" s="37"/>
      <c r="B2507" s="37"/>
      <c r="C2507" s="2"/>
      <c r="D2507" s="108" t="str">
        <f>"a"&amp;ROW()-9</f>
        <v>a2498</v>
      </c>
      <c r="E2507" s="48"/>
      <c r="F2507" s="2"/>
      <c r="G2507" s="2"/>
      <c r="H2507" s="108" t="str">
        <f>"c"&amp;ROW()-9</f>
        <v>c2498</v>
      </c>
      <c r="I2507" s="48"/>
      <c r="J2507" s="2"/>
      <c r="K2507" s="108" t="str">
        <f t="shared" si="142"/>
        <v>r2498</v>
      </c>
      <c r="L2507" s="48"/>
      <c r="M2507" s="2"/>
      <c r="N2507" s="108" t="str">
        <f>"p"&amp;ROW()-9</f>
        <v>p2498</v>
      </c>
      <c r="O2507" s="48"/>
      <c r="P2507" s="97"/>
      <c r="Q2507" s="97"/>
      <c r="R2507" s="97"/>
    </row>
    <row r="2508" spans="1:18" ht="14">
      <c r="A2508" s="37"/>
      <c r="B2508" s="37"/>
      <c r="C2508" s="2"/>
      <c r="D2508" s="108" t="str">
        <f>"a"&amp;ROW()-9</f>
        <v>a2499</v>
      </c>
      <c r="E2508" s="48"/>
      <c r="F2508" s="2"/>
      <c r="G2508" s="2"/>
      <c r="H2508" s="108" t="str">
        <f>"c"&amp;ROW()-9</f>
        <v>c2499</v>
      </c>
      <c r="I2508" s="48"/>
      <c r="J2508" s="2"/>
      <c r="K2508" s="108" t="str">
        <f t="shared" si="142"/>
        <v>r2499</v>
      </c>
      <c r="L2508" s="48"/>
      <c r="M2508" s="2"/>
      <c r="N2508" s="108" t="str">
        <f>"p"&amp;ROW()-9</f>
        <v>p2499</v>
      </c>
      <c r="O2508" s="48"/>
      <c r="P2508" s="97"/>
      <c r="Q2508" s="97"/>
      <c r="R2508" s="97"/>
    </row>
    <row r="2509" spans="1:18" ht="14">
      <c r="A2509" s="37"/>
      <c r="B2509" s="37"/>
      <c r="C2509" s="2"/>
      <c r="D2509" s="108" t="str">
        <f>"a"&amp;ROW()-9</f>
        <v>a2500</v>
      </c>
      <c r="E2509" s="48"/>
      <c r="F2509" s="2"/>
      <c r="G2509" s="2"/>
      <c r="H2509" s="108" t="str">
        <f>"c"&amp;ROW()-9</f>
        <v>c2500</v>
      </c>
      <c r="I2509" s="48"/>
      <c r="J2509" s="2"/>
      <c r="K2509" s="108" t="str">
        <f t="shared" si="142"/>
        <v>r2500</v>
      </c>
      <c r="L2509" s="48"/>
      <c r="M2509" s="2"/>
      <c r="N2509" s="108" t="str">
        <f>"p"&amp;ROW()-9</f>
        <v>p2500</v>
      </c>
      <c r="O2509" s="48"/>
      <c r="P2509" s="97"/>
      <c r="Q2509" s="97"/>
      <c r="R2509" s="97"/>
    </row>
    <row r="2510" spans="1:18" ht="14">
      <c r="C2510" s="1"/>
      <c r="D2510" s="1"/>
      <c r="G2510" s="1"/>
      <c r="H2510" s="1"/>
      <c r="J2510" s="1"/>
      <c r="K2510" s="1"/>
      <c r="M2510" s="1"/>
      <c r="P2510" s="97"/>
      <c r="Q2510" s="97"/>
      <c r="R2510" s="97"/>
    </row>
    <row r="2511" spans="1:18" ht="14">
      <c r="C2511" s="1"/>
      <c r="D2511" s="1"/>
      <c r="G2511" s="1"/>
      <c r="H2511" s="1"/>
      <c r="J2511" s="1"/>
      <c r="K2511" s="1"/>
      <c r="M2511" s="1"/>
      <c r="P2511" s="97"/>
      <c r="Q2511" s="97"/>
      <c r="R2511" s="97"/>
    </row>
    <row r="2512" spans="1:18" ht="14">
      <c r="D2512" s="249" t="s">
        <v>105</v>
      </c>
      <c r="P2512" s="97"/>
      <c r="Q2512" s="97"/>
      <c r="R2512" s="97"/>
    </row>
    <row r="2513" spans="16:18" ht="9" customHeight="1">
      <c r="P2513" s="97"/>
      <c r="Q2513" s="97"/>
      <c r="R2513" s="97"/>
    </row>
    <row r="2514" spans="16:18" ht="7.5" customHeight="1">
      <c r="Q2514" s="97"/>
      <c r="R2514" s="97"/>
    </row>
    <row r="2515" spans="16:18" ht="7.5" customHeight="1">
      <c r="Q2515" s="97"/>
      <c r="R2515" s="97"/>
    </row>
    <row r="2516" spans="16:18" ht="7.5" customHeight="1">
      <c r="Q2516" s="97"/>
      <c r="R2516" s="97"/>
    </row>
  </sheetData>
  <sheetProtection algorithmName="SHA-512" hashValue="8ifT9633/6CoUsLomm8VwKuRdfe87KMEEkVpZMQdAyjKRLd7mNNxoi415aUg4c8W1yL6Xq/PzlVB820Z4GGRKg==" saltValue="FlKXIrnNwxHgUJXy77zj3w==" spinCount="100000" sheet="1" objects="1" scenarios="1" sort="0"/>
  <mergeCells count="6">
    <mergeCell ref="G6:I6"/>
    <mergeCell ref="K5:L5"/>
    <mergeCell ref="K6:L6"/>
    <mergeCell ref="N5:O5"/>
    <mergeCell ref="N6:O6"/>
    <mergeCell ref="D5:I5"/>
  </mergeCells>
  <dataValidations count="92">
    <dataValidation type="custom" errorStyle="warning" allowBlank="1" showInputMessage="1" showErrorMessage="1" errorTitle="Possible Duplicate Entry" error="The name just entered is a possible duplicate._x000a__x000a_Please recheck the most recent entry." sqref="I10">
      <formula1>ISERROR(MATCH($I10,$I$11:$I$2009,0))</formula1>
    </dataValidation>
    <dataValidation type="custom" errorStyle="warning" allowBlank="1" showInputMessage="1" showErrorMessage="1" errorTitle="Possible Duplicate Entry" error="The hospital just entered is a possible duplicate._x000a__x000a_Please recheck the most recent entry." sqref="E10">
      <formula1>ISERROR(MATCH($E10,$E$11:$E$2009,0))</formula1>
    </dataValidation>
    <dataValidation type="custom" errorStyle="warning" allowBlank="1" showInputMessage="1" showErrorMessage="1" errorTitle="Possible Duplicate Entry" error="The name just entered is a possible duplicate._x000a__x000a_Please recheck the most recent entry." sqref="L10">
      <formula1>ISERROR(MATCH($L10,$L$11:$L$2009,0))</formula1>
    </dataValidation>
    <dataValidation type="custom" errorStyle="warning" allowBlank="1" showInputMessage="1" showErrorMessage="1" errorTitle="Possible Duplicate Entry" error="The plan just entered is a possible duplicate._x000a__x000a_Please recheck the most recent entry." sqref="O10">
      <formula1>ISERROR(MATCH($O10,$O$11:$O$2009,0))</formula1>
    </dataValidation>
    <dataValidation type="custom" errorStyle="warning" allowBlank="1" showInputMessage="1" showErrorMessage="1" errorTitle="Possible Duplicate Entry" error="The Resident Name just entered is a possible duplicate name._x000a__x000a_Please recheck the most recent entry." sqref="F1178 F1084">
      <formula1>AND(ISNA(VLOOKUP(F1084,$E$10:$E1048576,1,FALSE)),ISNA(VLOOKUP(F1084,$E1085:$E$2012,1,FALSE)))</formula1>
    </dataValidation>
    <dataValidation type="custom" errorStyle="warning" allowBlank="1" showInputMessage="1" showErrorMessage="1" errorTitle="Possible Duplicate Entry" error="The Resident Name just entered is a possible duplicate name._x000a__x000a_Please recheck the most recent entry." sqref="F1271 F1224">
      <formula1>AND(ISNA(VLOOKUP(F1224,$E$10:$E46,1,FALSE)),ISNA(VLOOKUP(F1224,$E1225:$E$2012,1,FALSE)))</formula1>
    </dataValidation>
    <dataValidation type="custom" errorStyle="warning" allowBlank="1" showInputMessage="1" showErrorMessage="1" errorTitle="Possible Duplicate Entry" error="The Resident Name just entered is a possible duplicate name._x000a__x000a_Please recheck the most recent entry." sqref="F1004">
      <formula1>AND(ISNA(VLOOKUP(F1004,$E$10:$E108,1,FALSE)),ISNA(VLOOKUP(F1004,$E1005:$E$2012,1,FALSE)))</formula1>
    </dataValidation>
    <dataValidation type="custom" errorStyle="warning" allowBlank="1" showInputMessage="1" showErrorMessage="1" errorTitle="Possible Duplicate Entry" error="The Resident Name just entered is a possible duplicate name._x000a__x000a_Please recheck the most recent entry." sqref="F10">
      <formula1>ISERROR(MATCH(F10,$E$1610:$E$2012,0))</formula1>
    </dataValidation>
    <dataValidation type="custom" errorStyle="warning" allowBlank="1" showInputMessage="1" showErrorMessage="1" errorTitle="Possible Duplicate Entry" error="The Resident Name just entered is a possible duplicate name._x000a__x000a_Please recheck the most recent entry." sqref="F1610">
      <formula1>AND(ISNA(VLOOKUP(F1610,$E$10:$E10,1,FALSE)),ISNA(VLOOKUP(F1610,$E1611:$E$2012,1,FALSE)))</formula1>
    </dataValidation>
    <dataValidation type="custom" errorStyle="warning" allowBlank="1" showInputMessage="1" showErrorMessage="1" errorTitle="Possible Duplicate Entry" error="The Resident Name just entered is a possible duplicate name._x000a__x000a_Please recheck the most recent entry." sqref="F1329">
      <formula1>AND(ISNA(VLOOKUP(F1329,$E$10:$E11,1,FALSE)),ISNA(VLOOKUP(F1329,$E1330:$E$2012,1,FALSE)))</formula1>
    </dataValidation>
    <dataValidation type="custom" errorStyle="warning" allowBlank="1" showInputMessage="1" showErrorMessage="1" errorTitle="Possible Duplicate Entry" error="The Resident Name just entered is a possible duplicate name._x000a__x000a_Please recheck the most recent entry." sqref="F1693 F751 F798 F1646">
      <formula1>AND(ISNA(VLOOKUP(F751,$E$10:$E468,1,FALSE)),ISNA(VLOOKUP(F751,$E752:$E$2012,1,FALSE)))</formula1>
    </dataValidation>
    <dataValidation type="custom" errorStyle="warning" allowBlank="1" showInputMessage="1" showErrorMessage="1" errorTitle="Possible Duplicate Entry" error="The Resident Name just entered is a possible duplicate name._x000a__x000a_Please recheck the most recent entry." sqref="F1997">
      <formula1>AND(ISNA(VLOOKUP(F1997,$E$10:$E1645,1,FALSE)),ISNA(VLOOKUP(F1997,$E1998:$E$2012,1,FALSE)))</formula1>
    </dataValidation>
    <dataValidation type="custom" errorStyle="warning" allowBlank="1" showInputMessage="1" showErrorMessage="1" errorTitle="Possible Duplicate Entry" error="The Resident Name just entered is a possible duplicate name._x000a__x000a_Please recheck the most recent entry." sqref="F1976 F1961 F1967 F1980 F1986">
      <formula1>AND(ISNA(VLOOKUP(F1961,$E$10:$E1624,1,FALSE)),ISNA(VLOOKUP(F1961,$E1962:$E$2012,1,FALSE)))</formula1>
    </dataValidation>
    <dataValidation type="custom" errorStyle="warning" allowBlank="1" showInputMessage="1" showErrorMessage="1" errorTitle="Possible Duplicate Entry" error="The Resident Name just entered is a possible duplicate name._x000a__x000a_Please recheck the most recent entry." sqref="F1890 F1884">
      <formula1>AND(ISNA(VLOOKUP(F1884,$E$10:$E1562,1,FALSE)),ISNA(VLOOKUP(F1884,$E1885:$E$2012,1,FALSE)))</formula1>
    </dataValidation>
    <dataValidation type="custom" errorStyle="warning" allowBlank="1" showInputMessage="1" showErrorMessage="1" errorTitle="Possible Duplicate Entry" error="The Resident Name just entered is a possible duplicate name._x000a__x000a_Please recheck the most recent entry." sqref="F995 F989">
      <formula1>AND(ISNA(VLOOKUP(F989,$E$10:$E744,1,FALSE)),ISNA(VLOOKUP(F989,$E990:$E$2012,1,FALSE)))</formula1>
    </dataValidation>
    <dataValidation type="custom" errorStyle="warning" allowBlank="1" showInputMessage="1" showErrorMessage="1" errorTitle="Possible Duplicate Entry" error="The Resident Name just entered is a possible duplicate name._x000a__x000a_Please recheck the most recent entry." sqref="F1816 F921">
      <formula1>AND(ISNA(VLOOKUP(F921,$E$10:$E733,1,FALSE)),ISNA(VLOOKUP(F921,$E922:$E$2012,1,FALSE)))</formula1>
    </dataValidation>
    <dataValidation type="custom" errorStyle="warning" allowBlank="1" showInputMessage="1" showErrorMessage="1" errorTitle="Possible Duplicate Entry" error="The Resident Name just entered is a possible duplicate name._x000a__x000a_Please recheck the most recent entry." sqref="F1936 F1919 F1956 F1859 F1842 F1879">
      <formula1>AND(ISNA(VLOOKUP(F1842,$E$10:$E1560,1,FALSE)),ISNA(VLOOKUP(F1842,$E1843:$E$2012,1,FALSE)))</formula1>
    </dataValidation>
    <dataValidation type="custom" errorStyle="warning" allowBlank="1" showInputMessage="1" showErrorMessage="1" errorTitle="Possible Duplicate Entry" error="The Resident Name just entered is a possible duplicate name._x000a__x000a_Please recheck the most recent entry." sqref="F964 F947 F984">
      <formula1>AND(ISNA(VLOOKUP(F947,$E$10:$E742,1,FALSE)),ISNA(VLOOKUP(F947,$E948:$E$2012,1,FALSE)))</formula1>
    </dataValidation>
    <dataValidation type="custom" errorStyle="warning" allowBlank="1" showInputMessage="1" showErrorMessage="1" errorTitle="Possible Duplicate Entry" error="The Resident Name just entered is a possible duplicate name._x000a__x000a_Please recheck the most recent entry." sqref="F1740 F845">
      <formula1>AND(ISNA(VLOOKUP(F845,$E$10:$E712,1,FALSE)),ISNA(VLOOKUP(F845,$E846:$E$2012,1,FALSE)))</formula1>
    </dataValidation>
    <dataValidation type="custom" errorStyle="warning" allowBlank="1" showInputMessage="1" showErrorMessage="1" errorTitle="Possible Duplicate Entry" error="The Resident Name just entered is a possible duplicate name._x000a__x000a_Please recheck the most recent entry." sqref="F1822 F1915 F1952 F1932 F910 F927 F1805 F1838 F1875 F1855">
      <formula1>AND(ISNA(VLOOKUP(F910,$E$10:$E760,1,FALSE)),ISNA(VLOOKUP(F910,$E911:$E$2012,1,FALSE)))</formula1>
    </dataValidation>
    <dataValidation type="custom" errorStyle="warning" allowBlank="1" showInputMessage="1" showErrorMessage="1" errorTitle="Possible Duplicate Entry" error="The Resident Name just entered is a possible duplicate name._x000a__x000a_Please recheck the most recent entry." sqref="F1925 F1908 F1945 F1848 F1831 F1868">
      <formula1>AND(ISNA(VLOOKUP(F1831,$E$10:$E1587,1,FALSE)),ISNA(VLOOKUP(F1831,$E1832:$E$2012,1,FALSE)))</formula1>
    </dataValidation>
    <dataValidation type="custom" errorStyle="warning" allowBlank="1" showInputMessage="1" showErrorMessage="1" errorTitle="Possible Duplicate Entry" error="The Resident Name just entered is a possible duplicate name._x000a__x000a_Please recheck the most recent entry." sqref="F953 F936 F973">
      <formula1>AND(ISNA(VLOOKUP(F936,$E$10:$E769,1,FALSE)),ISNA(VLOOKUP(F936,$E937:$E$2012,1,FALSE)))</formula1>
    </dataValidation>
    <dataValidation type="custom" errorStyle="warning" allowBlank="1" showInputMessage="1" showErrorMessage="1" errorTitle="Possible Duplicate Entry" error="The Resident Name just entered is a possible duplicate name._x000a__x000a_Please recheck the most recent entry." sqref="F1318 F423 F95">
      <formula1>AND(ISNA(VLOOKUP(F95,$E$10:$E1048576,1,FALSE)),ISNA(VLOOKUP(F95,$E96:$E$2012,1,FALSE)))</formula1>
    </dataValidation>
    <dataValidation type="custom" errorStyle="warning" allowBlank="1" showInputMessage="1" showErrorMessage="1" errorTitle="Possible Duplicate Entry" error="The Resident Name just entered is a possible duplicate name._x000a__x000a_Please recheck the most recent entry." sqref="F1600 F705">
      <formula1>AND(ISNA(VLOOKUP(F705,$E$10:$E516,1,FALSE)),ISNA(VLOOKUP(F705,$E706:$E$2012,1,FALSE)))</formula1>
    </dataValidation>
    <dataValidation type="custom" errorStyle="warning" allowBlank="1" showInputMessage="1" showErrorMessage="1" errorTitle="Possible Duplicate Entry" error="The Resident Name just entered is a possible duplicate name._x000a__x000a_Please recheck the most recent entry." sqref="F1991 F1741:F1746 F1962:F1966 F1974:F1975 F1968:F1969 F1972 F990:F994 F948:F951 F944:F946 F937:F942 F922:F925 F918:F920 F911:F916 F815:F844 F518:F563 F752:F797 F612:F657 F435:F479 F706:F714 F481:F515 F659:F704 F565:F610 F1002:F1003 F996:F997 F716:F749 F799:F812 F970 F853:F877 F110:F141 F330:F375 F190:F235 F284:F292 F237:F282 F143:F188 F424:F433 F294:F327 F377:F422 F928:F933 F880:F907 F965:F968 F961:F963 F954:F959 F985:F987 F981:F983 F974:F979 F1000 F846:F851 F1996 F1977:F1978 F1920:F1923 F1916:F1918 F1909:F1914 F1817:F1820 F1813:F1815 F1806:F1811 F1710:F1739 F1413:F1458 F1647:F1692 F1507:F1552 F1330:F1374 F1601:F1609 F1376:F1410 F1554:F1599 F1460:F1505 F2004:F2008 F1998:F1999 F1611:F1644 F1694:F1707 F1942 F1748:F1772 F96:F107 F1005:F1036 F1225:F1270 F1085:F1130 F13:F57 F1179:F1187 F59:F93 F1132:F1177 F1038:F1083 F1319:F1328 F1189:F1222 F1272:F1317 F1903:F1905 F1823 F1775:F1802 F1937:F1940 F1933:F1935 F1926:F1931 F1957:F1959 F1953:F1955 F1946:F1951 F2002 F1885:F1889 F1843:F1846 F1839:F1841 F1832:F1837 F1897:F1901 F1891:F1892 F1865 F1826:F1828 F1860:F1863 F1856:F1858 F1849:F1854 F1880:F1882 F1876:F1878 F1869:F1874 F1895 F1981:F1985 F1993:F1994 F1987:F1988">
      <formula1>AND(ISNA(VLOOKUP(F13,$E$10:$E12,1,FALSE)),ISNA(VLOOKUP(F13,$E14:$E$2012,1,FALSE)))</formula1>
    </dataValidation>
    <dataValidation type="custom" errorStyle="warning" allowBlank="1" showInputMessage="1" showErrorMessage="1" errorTitle="Possible Duplicate Entry" error="The Resident Name just entered is a possible duplicate name._x000a__x000a_Please recheck the most recent entry." sqref="F1995">
      <formula1>AND(ISNA(VLOOKUP(F1995,$E$10:$E1979,1,FALSE)),ISNA(VLOOKUP(F1995,$E1996:$E$2012,1,FALSE)))</formula1>
    </dataValidation>
    <dataValidation type="custom" errorStyle="warning" allowBlank="1" showInputMessage="1" showErrorMessage="1" errorTitle="Possible Duplicate Entry" error="The Resident Name just entered is a possible duplicate name._x000a__x000a_Please recheck the most recent entry." sqref="F1979">
      <formula1>AND(ISNA(VLOOKUP(F1979,$E$10:$E1978,1,FALSE)),ISNA(VLOOKUP(F1979,$E1995:$E$2012,1,FALSE)))</formula1>
    </dataValidation>
    <dataValidation type="custom" errorStyle="warning" allowBlank="1" showInputMessage="1" showErrorMessage="1" errorTitle="Possible Duplicate Entry" error="The Resident Name just entered is a possible duplicate name._x000a__x000a_Please recheck the most recent entry." sqref="F1902 F1825">
      <formula1>AND(ISNA(VLOOKUP(F1825,$E$10:$E1747,1,FALSE)),ISNA(VLOOKUP(F1825,$E1826:$E$2012,1,FALSE)))</formula1>
    </dataValidation>
    <dataValidation type="custom" errorStyle="warning" allowBlank="1" showInputMessage="1" showErrorMessage="1" errorTitle="Possible Duplicate Entry" error="The Resident Name just entered is a possible duplicate name._x000a__x000a_Please recheck the most recent entry." sqref="F1824">
      <formula1>AND(ISNA(VLOOKUP(F1824,$E$10:$E1823,1,FALSE)),ISNA(VLOOKUP(F1824,$E1902:$E$2012,1,FALSE)))</formula1>
    </dataValidation>
    <dataValidation type="custom" errorStyle="warning" allowBlank="1" showInputMessage="1" showErrorMessage="1" errorTitle="Possible Duplicate Entry" error="The Resident Name just entered is a possible duplicate name._x000a__x000a_Please recheck the most recent entry." sqref="F108">
      <formula1>AND(ISNA(VLOOKUP(F108,$E$10:$E107,1,FALSE)),ISNA(VLOOKUP(F108,$E1004:$E$2012,1,FALSE)))</formula1>
    </dataValidation>
    <dataValidation type="custom" errorStyle="warning" allowBlank="1" showInputMessage="1" showErrorMessage="1" errorTitle="Possible Duplicate Entry" error="The Resident Name just entered is a possible duplicate name._x000a__x000a_Please recheck the most recent entry." sqref="F2003 F1971 F1973 F999 F1001 F2001 F1896 F1894 F1990 F1992">
      <formula1>AND(ISNA(VLOOKUP(F999,$E$10:$E996,1,FALSE)),ISNA(VLOOKUP(F999,$E1000:$E$2012,1,FALSE)))</formula1>
    </dataValidation>
    <dataValidation type="custom" errorStyle="warning" allowBlank="1" showInputMessage="1" showErrorMessage="1" errorTitle="Possible Duplicate Entry" error="The Resident Name just entered is a possible duplicate name._x000a__x000a_Please recheck the most recent entry." sqref="F2000 F2009 F1989 F1970 F998 F1893">
      <formula1>AND(ISNA(VLOOKUP(F998,$E$10:$E997,1,FALSE)),ISNA(VLOOKUP(F998,$E1001:$E$2012,1,FALSE)))</formula1>
    </dataValidation>
    <dataValidation type="custom" errorStyle="warning" allowBlank="1" showInputMessage="1" showErrorMessage="1" errorTitle="Possible Duplicate Entry" error="The Resident Name just entered is a possible duplicate name._x000a__x000a_Please recheck the most recent entry." sqref="F2018:F2509">
      <formula1>AND(ISNA(VLOOKUP(F2018,$E$10:$E2017,1,FALSE)),ISNA(VLOOKUP(F2018,$E2012:$E$2021,1,FALSE)))</formula1>
    </dataValidation>
    <dataValidation type="custom" errorStyle="warning" allowBlank="1" showInputMessage="1" showErrorMessage="1" errorTitle="Possible Duplicate Entry" error="The Resident Name just entered is a possible duplicate name._x000a__x000a_Please recheck the most recent entry." sqref="F2010:F2017">
      <formula1>AND(ISNA(VLOOKUP(F2010,$E$10:$E2009,1,FALSE)),ISNA(VLOOKUP(F2010,$E2012:$E$2013,1,FALSE)))</formula1>
    </dataValidation>
    <dataValidation type="custom" errorStyle="warning" allowBlank="1" showInputMessage="1" showErrorMessage="1" errorTitle="Possible Duplicate Entry" error="The Resident Name just entered is a possible duplicate name._x000a__x000a_Please recheck the most recent entry." sqref="F1960">
      <formula1>AND(ISNA(VLOOKUP(F1960,$E$10:$E1959,1,FALSE)),ISNA(VLOOKUP(F1960,$E1997:$E$2012,1,FALSE)))</formula1>
    </dataValidation>
    <dataValidation type="custom" errorStyle="warning" allowBlank="1" showInputMessage="1" showErrorMessage="1" errorTitle="Possible Duplicate Entry" error="The Resident Name just entered is a possible duplicate name._x000a__x000a_Please recheck the most recent entry." sqref="F988 F1883">
      <formula1>AND(ISNA(VLOOKUP(F988,$E$10:$E987,1,FALSE)),ISNA(VLOOKUP(F988,$E995:$E$2012,1,FALSE)))</formula1>
    </dataValidation>
    <dataValidation type="custom" errorStyle="warning" allowBlank="1" showInputMessage="1" showErrorMessage="1" errorTitle="Possible Duplicate Entry" error="The Resident Name just entered is a possible duplicate name._x000a__x000a_Please recheck the most recent entry." sqref="F1803 F908">
      <formula1>AND(ISNA(VLOOKUP(F908,$E$10:$E907,1,FALSE)),ISNA(VLOOKUP(F908,$E926:$E$2012,1,FALSE)))</formula1>
    </dataValidation>
    <dataValidation type="custom" errorStyle="warning" allowBlank="1" showInputMessage="1" showErrorMessage="1" errorTitle="Possible Duplicate Entry" error="The Resident Name just entered is a possible duplicate name._x000a__x000a_Please recheck the most recent entry." sqref="F1943">
      <formula1>AND(ISNA(VLOOKUP(F1943,$E$10:$E1942,1,FALSE)),ISNA(VLOOKUP(F1943,$E1997:$E$2012,1,FALSE)))</formula1>
    </dataValidation>
    <dataValidation type="custom" errorStyle="warning" allowBlank="1" showInputMessage="1" showErrorMessage="1" errorTitle="Possible Duplicate Entry" error="The Resident Name just entered is a possible duplicate name._x000a__x000a_Please recheck the most recent entry." sqref="F813 F1708">
      <formula1>AND(ISNA(VLOOKUP(F813,$E$10:$E812,1,FALSE)),ISNA(VLOOKUP(F813,$E852:$E$2012,1,FALSE)))</formula1>
    </dataValidation>
    <dataValidation type="custom" errorStyle="warning" allowBlank="1" showInputMessage="1" showErrorMessage="1" errorTitle="Possible Duplicate Entry" error="The Resident Name just entered is a possible duplicate name._x000a__x000a_Please recheck the most recent entry." sqref="F971 F1866">
      <formula1>AND(ISNA(VLOOKUP(F971,$E$10:$E970,1,FALSE)),ISNA(VLOOKUP(F971,$E995:$E$2012,1,FALSE)))</formula1>
    </dataValidation>
    <dataValidation type="custom" errorStyle="warning" allowBlank="1" showInputMessage="1" showErrorMessage="1" errorTitle="Possible Duplicate Entry" error="The Resident Name just entered is a possible duplicate name._x000a__x000a_Please recheck the most recent entry." sqref="F1941 F935 F952 F972 F969 F1944 F1864 F1867">
      <formula1>AND(ISNA(VLOOKUP(F935,$E$10:$E900,1,FALSE)),ISNA(VLOOKUP(F935,$E936:$E$2012,1,FALSE)))</formula1>
    </dataValidation>
    <dataValidation type="custom" errorStyle="warning" allowBlank="1" showInputMessage="1" showErrorMessage="1" errorTitle="Possible Duplicate Entry" error="The Resident Name just entered is a possible duplicate name._x000a__x000a_Please recheck the most recent entry." sqref="F1924 F1907 F1847 F1830">
      <formula1>AND(ISNA(VLOOKUP(F1830,$E$10:$E1718,1,FALSE)),ISNA(VLOOKUP(F1830,$E1831:$E$2012,1,FALSE)))</formula1>
    </dataValidation>
    <dataValidation type="custom" errorStyle="warning" allowBlank="1" showInputMessage="1" showErrorMessage="1" errorTitle="Possible Duplicate Entry" error="The Resident Name just entered is a possible duplicate name._x000a__x000a_Please recheck the most recent entry." sqref="F1804 F926 F909 F1821">
      <formula1>AND(ISNA(VLOOKUP(F909,$E$10:$E891,1,FALSE)),ISNA(VLOOKUP(F909,$E910:$E$2012,1,FALSE)))</formula1>
    </dataValidation>
    <dataValidation type="custom" errorStyle="warning" allowBlank="1" showInputMessage="1" showErrorMessage="1" errorTitle="Possible Duplicate Entry" error="The Resident Name just entered is a possible duplicate name._x000a__x000a_Please recheck the most recent entry." sqref="F1906 F1829">
      <formula1>AND(ISNA(VLOOKUP(F1829,$E$10:$E1696,1,FALSE)),ISNA(VLOOKUP(F1829,$E1864:$E$2012,1,FALSE)))</formula1>
    </dataValidation>
    <dataValidation type="custom" errorStyle="warning" allowBlank="1" showInputMessage="1" showErrorMessage="1" errorTitle="Possible Duplicate Entry" error="The Resident Name just entered is a possible duplicate name._x000a__x000a_Please recheck the most recent entry." sqref="F934">
      <formula1>AND(ISNA(VLOOKUP(F934,$E$10:$E878,1,FALSE)),ISNA(VLOOKUP(F934,$E969:$E$2012,1,FALSE)))</formula1>
    </dataValidation>
    <dataValidation type="custom" errorStyle="warning" allowBlank="1" showInputMessage="1" showErrorMessage="1" errorTitle="Possible Duplicate Entry" error="The Resident Name just entered is a possible duplicate name._x000a__x000a_Please recheck the most recent entry." sqref="F1812 F917">
      <formula1>AND(ISNA(VLOOKUP(F917,$E$10:$E861,1,FALSE)),ISNA(VLOOKUP(F917,$E918:$E$2012,1,FALSE)))</formula1>
    </dataValidation>
    <dataValidation type="custom" errorStyle="warning" allowBlank="1" showInputMessage="1" showErrorMessage="1" errorTitle="Possible Duplicate Entry" error="The Resident Name just entered is a possible duplicate name._x000a__x000a_Please recheck the most recent entry." sqref="F960 F943 F980">
      <formula1>AND(ISNA(VLOOKUP(F943,$E$10:$E870,1,FALSE)),ISNA(VLOOKUP(F943,$E944:$E$2012,1,FALSE)))</formula1>
    </dataValidation>
    <dataValidation type="custom" errorStyle="warning" allowBlank="1" showInputMessage="1" showErrorMessage="1" errorTitle="Possible Duplicate Entry" error="The Resident Name just entered is a possible duplicate name._x000a__x000a_Please recheck the most recent entry." sqref="F1709 F852 F879 F814 F1747 F1774">
      <formula1>AND(ISNA(VLOOKUP(F814,$E$10:$E775,1,FALSE)),ISNA(VLOOKUP(F814,$E815:$E$2012,1,FALSE)))</formula1>
    </dataValidation>
    <dataValidation type="custom" errorStyle="warning" allowBlank="1" showInputMessage="1" showErrorMessage="1" errorTitle="Possible Duplicate Entry" error="The Resident Name just entered is a possible duplicate name._x000a__x000a_Please recheck the most recent entry." sqref="F1773">
      <formula1>AND(ISNA(VLOOKUP(F1773,$E$10:$E1772,1,FALSE)),ISNA(VLOOKUP(F1773,$E1906:$E$2012,1,FALSE)))</formula1>
    </dataValidation>
    <dataValidation type="custom" errorStyle="warning" allowBlank="1" showInputMessage="1" showErrorMessage="1" errorTitle="Possible Duplicate Entry" error="The Resident Name just entered is a possible duplicate name._x000a__x000a_Please recheck the most recent entry." sqref="F878">
      <formula1>AND(ISNA(VLOOKUP(F878,$E$10:$E877,1,FALSE)),ISNA(VLOOKUP(F878,$E934:$E$2012,1,FALSE)))</formula1>
    </dataValidation>
    <dataValidation type="custom" errorStyle="warning" allowBlank="1" showInputMessage="1" showErrorMessage="1" errorTitle="Possible Duplicate Entry" error="The Resident Name just entered is a possible duplicate name._x000a__x000a_Please recheck the most recent entry." sqref="F1645">
      <formula1>AND(ISNA(VLOOKUP(F1645,$E$10:$E1644,1,FALSE)),ISNA(VLOOKUP(F1645,$E1997:$E$2012,1,FALSE)))</formula1>
    </dataValidation>
    <dataValidation type="custom" errorStyle="warning" allowBlank="1" showInputMessage="1" showErrorMessage="1" errorTitle="Possible Duplicate Entry" error="The Resident Name just entered is a possible duplicate name._x000a__x000a_Please recheck the most recent entry." sqref="F750">
      <formula1>AND(ISNA(VLOOKUP(F750,$E$10:$E749,1,FALSE)),ISNA(VLOOKUP(F750,$E995:$E$2012,1,FALSE)))</formula1>
    </dataValidation>
    <dataValidation type="custom" errorStyle="warning" allowBlank="1" showInputMessage="1" showErrorMessage="1" errorTitle="Possible Duplicate Entry" error="The Resident Name just entered is a possible duplicate name._x000a__x000a_Please recheck the most recent entry." sqref="F1223 F328">
      <formula1>AND(ISNA(VLOOKUP(F328,$E$10:$E327,1,FALSE)),ISNA(VLOOKUP(F328,$E423:$E$2012,1,FALSE)))</formula1>
    </dataValidation>
    <dataValidation type="custom" errorStyle="warning" allowBlank="1" showInputMessage="1" showErrorMessage="1" errorTitle="Possible Duplicate Entry" error="The Resident Name just entered is a possible duplicate name._x000a__x000a_Please recheck the most recent entry." sqref="F1411 F516">
      <formula1>AND(ISNA(VLOOKUP(F516,$E$10:$E515,1,FALSE)),ISNA(VLOOKUP(F516,$E705:$E$2012,1,FALSE)))</formula1>
    </dataValidation>
    <dataValidation type="custom" errorStyle="warning" allowBlank="1" showInputMessage="1" showErrorMessage="1" errorTitle="Possible Duplicate Entry" error="The Resident Name just entered is a possible duplicate name._x000a__x000a_Please recheck the most recent entry." sqref="F94">
      <formula1>AND(ISNA(VLOOKUP(F94,$E$10:$E93,1,FALSE)),ISNA(VLOOKUP(F94,$E1178:$E$2012,1,FALSE)))</formula1>
    </dataValidation>
    <dataValidation type="custom" errorStyle="warning" allowBlank="1" showInputMessage="1" showErrorMessage="1" errorTitle="Possible Duplicate Entry" error="The hospital just entered is a possible duplicate._x000a__x000a_Please recheck the most recent entry." sqref="E11:E13">
      <formula1>AND(ISNA(VLOOKUP(E11,$E$10:$E10,1,FALSE)),ISNA(VLOOKUP(E11,$E12:$E$2009,1,FALSE)))</formula1>
    </dataValidation>
    <dataValidation type="custom" errorStyle="warning" allowBlank="1" showInputMessage="1" showErrorMessage="1" errorTitle="Possible Duplicate Entry" error="The hospital just entered is a possible duplicate._x000a__x000a_Please recheck the most recent entry." promptTitle="Enter Hospital Name" prompt="Include only acute medical, surgical and psychiatric hospitals by name. _x000a__x000a_Other hospitals, including acute rehab hospitals, should be listed as 'Other.'" sqref="E14:E2008">
      <formula1>AND(ISNA(VLOOKUP(E14,$E$10:$E13,1,FALSE)),ISNA(VLOOKUP(E14,$E15:$E$2009,1,FALSE)))</formula1>
    </dataValidation>
    <dataValidation type="custom" errorStyle="warning" allowBlank="1" showInputMessage="1" showErrorMessage="1" errorTitle="Possible Duplicate Entry" error="The name just entered is a possible duplicate._x000a__x000a_Please recheck the most recent entry." sqref="I12:I2008">
      <formula1>AND(ISNA(VLOOKUP($I12,$I$10:$I11,1,FALSE)),ISNA(VLOOKUP($I12,$I14:$I$2009,1,FALSE)))</formula1>
    </dataValidation>
    <dataValidation type="custom" errorStyle="warning" allowBlank="1" showInputMessage="1" showErrorMessage="1" errorTitle="Possible Duplicate Entry" error="The name just entered is a possible duplicate._x000a__x000a_Please recheck the most recent entry." sqref="L11:L2008">
      <formula1>AND(ISNA(VLOOKUP($L11,$L$10:$L10,1,FALSE)),ISNA(VLOOKUP($L11,$L12:$L$2009,1,FALSE)))</formula1>
    </dataValidation>
    <dataValidation type="custom" errorStyle="warning" allowBlank="1" showInputMessage="1" showErrorMessage="1" errorTitle="Possible Duplicate Entry" error="The name just entered is a possible duplicate._x000a__x000a_Please recheck the most recent entry." sqref="I11">
      <formula1>AND(ISNA(VLOOKUP($I11,$I$10:$I10,1,FALSE)),ISNA(VLOOKUP($I11,$I12:$I$2009,1,FALSE)))</formula1>
    </dataValidation>
    <dataValidation type="custom" errorStyle="warning" allowBlank="1" showInputMessage="1" showErrorMessage="1" errorTitle="Possible Duplicate Entry" error="The name just entered is a possible duplicate._x000a__x000a_Please recheck the most recent entry." sqref="O11:O2008">
      <formula1>AND(ISNA(VLOOKUP($O11,$O$10:$O10,1,FALSE)),ISNA(VLOOKUP($O11,$O12:$O$2009,1,FALSE)))</formula1>
    </dataValidation>
    <dataValidation type="custom" errorStyle="warning" allowBlank="1" showInputMessage="1" showErrorMessage="1" errorTitle="Possible Duplicate Entry" error="The name just entered is a possible duplicate._x000a__x000a_Please recheck the most recent entry." sqref="E2009:E2509">
      <formula1>ISERROR(MATCH($E2009,$E$11:$E$2008,0))</formula1>
    </dataValidation>
    <dataValidation type="custom" errorStyle="warning" allowBlank="1" showInputMessage="1" showErrorMessage="1" errorTitle="Possible Duplicate Entry" error="The name just entered is a possible duplicate._x000a__x000a_Please recheck the most recent entry." sqref="I2009:I2509">
      <formula1>ISERROR(MATCH($I2009,$I$11:$I$2008,0))</formula1>
    </dataValidation>
    <dataValidation type="custom" errorStyle="warning" allowBlank="1" showInputMessage="1" showErrorMessage="1" errorTitle="Possible Duplicate Entry" error="The name just entered is a possible duplicate._x000a__x000a_Please recheck the most recent entry." sqref="L2009:L2509">
      <formula1>ISERROR(MATCH($L2009,$L$11:$L$2008,0))</formula1>
    </dataValidation>
    <dataValidation type="custom" errorStyle="warning" allowBlank="1" showInputMessage="1" showErrorMessage="1" errorTitle="Possible Duplicate Entry" error="The name just entered is a possible duplicate._x000a__x000a_Please recheck the most recent entry." sqref="O2009:O2509">
      <formula1>ISERROR(MATCH($O2009,$O$11:$O$2008,0))</formula1>
    </dataValidation>
    <dataValidation type="custom" errorStyle="warning" allowBlank="1" showInputMessage="1" showErrorMessage="1" errorTitle="Possible Duplicate Entry" error="The Resident Name just entered is a possible duplicate name._x000a__x000a_Please recheck the most recent entry." sqref="F283">
      <formula1>AND(ISNA(VLOOKUP(F283,$E$10:$E1047826,1,FALSE)),ISNA(VLOOKUP(F283,$E284:$E$2012,1,FALSE)))</formula1>
    </dataValidation>
    <dataValidation type="custom" errorStyle="warning" allowBlank="1" showInputMessage="1" showErrorMessage="1" errorTitle="Possible Duplicate Entry" error="The Resident Name just entered is a possible duplicate name._x000a__x000a_Please recheck the most recent entry." sqref="F715">
      <formula1>AND(ISNA(VLOOKUP(F715,$E$10:$E1047847,1,FALSE)),ISNA(VLOOKUP(F715,$E716:$E$2012,1,FALSE)))</formula1>
    </dataValidation>
    <dataValidation type="custom" errorStyle="warning" allowBlank="1" showInputMessage="1" showErrorMessage="1" errorTitle="Possible Duplicate Entry" error="The Resident Name just entered is a possible duplicate name._x000a__x000a_Please recheck the most recent entry." sqref="F293">
      <formula1>AND(ISNA(VLOOKUP(F293,$E$10:$E1047837,1,FALSE)),ISNA(VLOOKUP(F293,$E294:$E$2012,1,FALSE)))</formula1>
    </dataValidation>
    <dataValidation type="custom" errorStyle="warning" allowBlank="1" showInputMessage="1" showErrorMessage="1" errorTitle="Possible Duplicate Entry" error="The Resident Name just entered is a possible duplicate name._x000a__x000a_Please recheck the most recent entry." sqref="F480">
      <formula1>AND(ISNA(VLOOKUP(F480,$E$10:$E1047837,1,FALSE)),ISNA(VLOOKUP(F480,$E481:$E$2012,1,FALSE)))</formula1>
    </dataValidation>
    <dataValidation type="custom" errorStyle="warning" allowBlank="1" showInputMessage="1" showErrorMessage="1" errorTitle="Possible Duplicate Entry" error="The Resident Name just entered is a possible duplicate name._x000a__x000a_Please recheck the most recent entry." sqref="F658">
      <formula1>AND(ISNA(VLOOKUP(F658,$E$10:$E1047837,1,FALSE)),ISNA(VLOOKUP(F658,$E659:$E$2012,1,FALSE)))</formula1>
    </dataValidation>
    <dataValidation type="custom" errorStyle="warning" allowBlank="1" showInputMessage="1" showErrorMessage="1" errorTitle="Possible Duplicate Entry" error="The Resident Name just entered is a possible duplicate name._x000a__x000a_Please recheck the most recent entry." sqref="F517">
      <formula1>AND(ISNA(VLOOKUP(F517,$E$10:$E1047837,1,FALSE)),ISNA(VLOOKUP(F517,$E518:$E$2012,1,FALSE)))</formula1>
    </dataValidation>
    <dataValidation type="custom" errorStyle="warning" allowBlank="1" showInputMessage="1" showErrorMessage="1" errorTitle="Possible Duplicate Entry" error="The Resident Name just entered is a possible duplicate name._x000a__x000a_Please recheck the most recent entry." sqref="F611">
      <formula1>AND(ISNA(VLOOKUP(F611,$E$10:$E1047837,1,FALSE)),ISNA(VLOOKUP(F611,$E612:$E$2012,1,FALSE)))</formula1>
    </dataValidation>
    <dataValidation type="custom" errorStyle="warning" allowBlank="1" showInputMessage="1" showErrorMessage="1" errorTitle="Possible Duplicate Entry" error="The Resident Name just entered is a possible duplicate name._x000a__x000a_Please recheck the most recent entry." sqref="F564">
      <formula1>AND(ISNA(VLOOKUP(F564,$E$10:$E1047837,1,FALSE)),ISNA(VLOOKUP(F564,$E565:$E$2012,1,FALSE)))</formula1>
    </dataValidation>
    <dataValidation type="custom" errorStyle="warning" allowBlank="1" showInputMessage="1" showErrorMessage="1" errorTitle="Possible Duplicate Entry" error="The Resident Name just entered is a possible duplicate name._x000a__x000a_Please recheck the most recent entry." sqref="F236">
      <formula1>AND(ISNA(VLOOKUP(F236,$E$10:$E1047837,1,FALSE)),ISNA(VLOOKUP(F236,$E237:$E$2012,1,FALSE)))</formula1>
    </dataValidation>
    <dataValidation type="custom" errorStyle="warning" allowBlank="1" showInputMessage="1" showErrorMessage="1" errorTitle="Possible Duplicate Entry" error="The Resident Name just entered is a possible duplicate name._x000a__x000a_Please recheck the most recent entry." sqref="F189">
      <formula1>AND(ISNA(VLOOKUP(F189,$E$10:$E1047837,1,FALSE)),ISNA(VLOOKUP(F189,$E190:$E$2012,1,FALSE)))</formula1>
    </dataValidation>
    <dataValidation type="custom" errorStyle="warning" allowBlank="1" showInputMessage="1" showErrorMessage="1" errorTitle="Possible Duplicate Entry" error="The Resident Name just entered is a possible duplicate name._x000a__x000a_Please recheck the most recent entry." sqref="F434">
      <formula1>AND(ISNA(VLOOKUP(F434,$E$10:$E1047848,1,FALSE)),ISNA(VLOOKUP(F434,$E435:$E$2012,1,FALSE)))</formula1>
    </dataValidation>
    <dataValidation type="custom" errorStyle="warning" allowBlank="1" showInputMessage="1" showErrorMessage="1" errorTitle="Possible Duplicate Entry" error="The Resident Name just entered is a possible duplicate name._x000a__x000a_Please recheck the most recent entry." sqref="F376 F329">
      <formula1>AND(ISNA(VLOOKUP(F329,$E$10:$E1047778,1,FALSE)),ISNA(VLOOKUP(F329,$E330:$E$2012,1,FALSE)))</formula1>
    </dataValidation>
    <dataValidation type="custom" errorStyle="warning" allowBlank="1" showInputMessage="1" showErrorMessage="1" errorTitle="Possible Duplicate Entry" error="The Resident Name just entered is a possible duplicate name._x000a__x000a_Please recheck the most recent entry." sqref="F109">
      <formula1>AND(ISNA(VLOOKUP(F109,$E$10:$E1047840,1,FALSE)),ISNA(VLOOKUP(F109,$E110:$E$2012,1,FALSE)))</formula1>
    </dataValidation>
    <dataValidation type="custom" errorStyle="warning" allowBlank="1" showInputMessage="1" showErrorMessage="1" errorTitle="Possible Duplicate Entry" error="The Resident Name just entered is a possible duplicate name._x000a__x000a_Please recheck the most recent entry." sqref="F142">
      <formula1>AND(ISNA(VLOOKUP(F142,$E$10:$E1047837,1,FALSE)),ISNA(VLOOKUP(F142,$E143:$E$2012,1,FALSE)))</formula1>
    </dataValidation>
    <dataValidation type="custom" errorStyle="warning" allowBlank="1" showInputMessage="1" showErrorMessage="1" errorTitle="Possible Duplicate Entry" error="The Resident Name just entered is a possible duplicate name._x000a__x000a_Please recheck the most recent entry." sqref="F1037">
      <formula1>AND(ISNA(VLOOKUP(F1037,$E$10:$E1048576,1,FALSE)),ISNA(VLOOKUP(F1037,$E1038:$E$2012,1,FALSE)))</formula1>
    </dataValidation>
    <dataValidation type="custom" errorStyle="warning" allowBlank="1" showInputMessage="1" showErrorMessage="1" errorTitle="Possible Duplicate Entry" error="The Resident Name just entered is a possible duplicate name._x000a__x000a_Please recheck the most recent entry." sqref="F1131">
      <formula1>AND(ISNA(VLOOKUP(F1131,$E$10:$E1048576,1,FALSE)),ISNA(VLOOKUP(F1131,$E1132:$E$2012,1,FALSE)))</formula1>
    </dataValidation>
    <dataValidation type="custom" errorStyle="warning" allowBlank="1" showInputMessage="1" showErrorMessage="1" errorTitle="Possible Duplicate Entry" error="The Resident Name just entered is a possible duplicate name._x000a__x000a_Please recheck the most recent entry." sqref="E2510:F2511">
      <formula1>AND(ISNA(VLOOKUP(E2510,$E$10:$E2011,1,FALSE)),ISNA(VLOOKUP(E2510,$E2510:$E$2512,1,FALSE)))</formula1>
    </dataValidation>
    <dataValidation type="custom" errorStyle="warning" allowBlank="1" showInputMessage="1" showErrorMessage="1" errorTitle="Possible Duplicate Entry" error="The Resident Name just entered is a possible duplicate name._x000a__x000a_Please recheck the most recent entry." sqref="I2510:I2511 L2510:L2511">
      <formula1>AND(ISNA(VLOOKUP(I2510,$I$10:$I2011,1,FALSE)),ISNA(VLOOKUP(I2510,$I2510:$I$2512,1,FALSE)))</formula1>
    </dataValidation>
    <dataValidation type="custom" errorStyle="warning" allowBlank="1" showInputMessage="1" showErrorMessage="1" errorTitle="Possible Duplicate Entry" error="The Resident Name just entered is a possible duplicate name._x000a__x000a_Please recheck the most recent entry." sqref="F1459">
      <formula1>AND(ISNA(VLOOKUP(F1459,$E$10:$E1048576,1,FALSE)),ISNA(VLOOKUP(F1459,$E1460:$E$2012,1,FALSE)))</formula1>
    </dataValidation>
    <dataValidation type="custom" errorStyle="warning" allowBlank="1" showInputMessage="1" showErrorMessage="1" errorTitle="Possible Duplicate Entry" error="The Resident Name just entered is a possible duplicate name._x000a__x000a_Please recheck the most recent entry." sqref="F1553">
      <formula1>AND(ISNA(VLOOKUP(F1553,$E$10:$E1048576,1,FALSE)),ISNA(VLOOKUP(F1553,$E1554:$E$2012,1,FALSE)))</formula1>
    </dataValidation>
    <dataValidation type="custom" errorStyle="warning" allowBlank="1" showInputMessage="1" showErrorMessage="1" errorTitle="Possible Duplicate Entry" error="The Resident Name just entered is a possible duplicate name._x000a__x000a_Please recheck the most recent entry." sqref="F1506">
      <formula1>AND(ISNA(VLOOKUP(F1506,$E$10:$E1048576,1,FALSE)),ISNA(VLOOKUP(F1506,$E1507:$E$2012,1,FALSE)))</formula1>
    </dataValidation>
    <dataValidation type="custom" errorStyle="warning" allowBlank="1" showInputMessage="1" showErrorMessage="1" errorTitle="Possible Duplicate Entry" error="The Resident Name just entered is a possible duplicate name._x000a__x000a_Please recheck the most recent entry." sqref="F1188">
      <formula1>AND(ISNA(VLOOKUP(F1188,$E$10:$E1048576,1,FALSE)),ISNA(VLOOKUP(F1188,$E1189:$E$2012,1,FALSE)))</formula1>
    </dataValidation>
    <dataValidation type="custom" errorStyle="warning" allowBlank="1" showInputMessage="1" showErrorMessage="1" errorTitle="Possible Duplicate Entry" error="The Resident Name just entered is a possible duplicate name._x000a__x000a_Please recheck the most recent entry." sqref="F1375">
      <formula1>AND(ISNA(VLOOKUP(F1375,$E$10:$E1048576,1,FALSE)),ISNA(VLOOKUP(F1375,$E1376:$E$2012,1,FALSE)))</formula1>
    </dataValidation>
    <dataValidation type="custom" errorStyle="warning" allowBlank="1" showInputMessage="1" showErrorMessage="1" errorTitle="Possible Duplicate Entry" error="The Resident Name just entered is a possible duplicate name._x000a__x000a_Please recheck the most recent entry." sqref="F1412">
      <formula1>AND(ISNA(VLOOKUP(F1412,$E$10:$E1048576,1,FALSE)),ISNA(VLOOKUP(F1412,$E1413:$E$2012,1,FALSE)))</formula1>
    </dataValidation>
    <dataValidation type="custom" errorStyle="warning" allowBlank="1" showInputMessage="1" showErrorMessage="1" errorTitle="Possible Duplicate Entry" error="The Resident Name just entered is a possible duplicate name._x000a__x000a_Please recheck the most recent entry." sqref="F58">
      <formula1>AND(ISNA(VLOOKUP(F58,$E$10:$E1048576,1,FALSE)),ISNA(VLOOKUP(F58,$E59:$E$2012,1,FALSE)))</formula1>
    </dataValidation>
    <dataValidation type="custom" errorStyle="warning" allowBlank="1" showInputMessage="1" showErrorMessage="1" errorTitle="Possible Duplicate Entry" error="The Resident Name just entered is a possible duplicate name._x000a__x000a_Please recheck the most recent entry." sqref="F11">
      <formula1>AND(ISNA(VLOOKUP(F11,$E$10:$E1048576,1,FALSE)),ISNA(VLOOKUP(F11,$E1329:$E$2012,1,FALSE)))</formula1>
    </dataValidation>
    <dataValidation type="custom" errorStyle="warning" allowBlank="1" showInputMessage="1" showErrorMessage="1" errorTitle="Possible Duplicate Entry" error="The Resident Name just entered is a possible duplicate name._x000a__x000a_Please recheck the most recent entry." sqref="F12">
      <formula1>AND(ISNA(VLOOKUP(F12,$E$10:$E1048576,1,FALSE)),ISNA(VLOOKUP(F12,$E13:$E$2012,1,FALSE)))</formula1>
    </dataValidation>
  </dataValidations>
  <hyperlinks>
    <hyperlink ref="G6:H6" location="CopyAndPaste" tooltip="Click to access. There are two responses related to this topic." display="Instructions on Copy &amp; Pasting Names"/>
    <hyperlink ref="G6:I6" location="'Common Qs&amp;As'!CopyAndPaste" tooltip="Click to access. There are two responses related to this topic." display="Instructions on Copying &amp; Pasting Names from another Excel workbook, Word or other document"/>
  </hyperlinks>
  <pageMargins left="0.7" right="0.7" top="0.75" bottom="0.75" header="0.3" footer="0.3"/>
  <pageSetup scale="45" orientation="portrait"/>
  <rowBreaks count="1" manualBreakCount="1">
    <brk id="1904" min="3" max="14" man="1"/>
  </rowBreaks>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enableFormatConditionsCalculation="0"/>
  <dimension ref="A1:R250"/>
  <sheetViews>
    <sheetView showGridLines="0" showRowColHeaders="0" topLeftCell="A3" zoomScale="90" zoomScaleNormal="90" zoomScaleSheetLayoutView="100" zoomScalePageLayoutView="90" workbookViewId="0">
      <selection activeCell="K15" sqref="K15"/>
    </sheetView>
  </sheetViews>
  <sheetFormatPr baseColWidth="10" defaultColWidth="0" defaultRowHeight="14" zeroHeight="1" x14ac:dyDescent="0"/>
  <cols>
    <col min="1" max="1" width="1.83203125" customWidth="1"/>
    <col min="2" max="2" width="1.83203125" hidden="1" customWidth="1"/>
    <col min="3" max="3" width="3" hidden="1" customWidth="1"/>
    <col min="4" max="4" width="3.5" hidden="1" customWidth="1"/>
    <col min="5" max="5" width="2.1640625" hidden="1" customWidth="1"/>
    <col min="6" max="6" width="23.5" customWidth="1"/>
    <col min="7" max="7" width="19.6640625" customWidth="1"/>
    <col min="8" max="8" width="22.5" customWidth="1"/>
    <col min="9" max="9" width="25.83203125" customWidth="1"/>
    <col min="10" max="10" width="19.1640625" customWidth="1"/>
    <col min="11" max="11" width="25.5" customWidth="1"/>
    <col min="12" max="12" width="3.83203125" customWidth="1"/>
    <col min="13" max="13" width="1.6640625" customWidth="1"/>
    <col min="14" max="14" width="9.1640625" hidden="1" customWidth="1"/>
    <col min="15" max="18" width="0" hidden="1" customWidth="1"/>
    <col min="19" max="16384" width="9.1640625" hidden="1"/>
  </cols>
  <sheetData>
    <row r="1" spans="1:13" ht="6" customHeight="1">
      <c r="A1" s="22"/>
      <c r="B1" s="22"/>
      <c r="C1" s="22"/>
      <c r="D1" s="22"/>
      <c r="E1" s="22"/>
      <c r="F1" s="22"/>
      <c r="G1" s="22"/>
      <c r="H1" s="22"/>
      <c r="I1" s="22"/>
      <c r="J1" s="22"/>
      <c r="K1" s="22"/>
      <c r="L1" s="22"/>
      <c r="M1" s="22"/>
    </row>
    <row r="2" spans="1:13" ht="46.5" customHeight="1" thickBot="1">
      <c r="A2" s="22"/>
      <c r="B2" s="22"/>
      <c r="C2" s="22"/>
      <c r="D2" s="22"/>
      <c r="E2" s="22"/>
      <c r="F2" s="166"/>
      <c r="G2" s="411" t="s">
        <v>14</v>
      </c>
      <c r="H2" s="411"/>
      <c r="I2" s="411"/>
      <c r="J2" s="411"/>
      <c r="K2" s="166"/>
      <c r="L2" s="349"/>
      <c r="M2" s="22"/>
    </row>
    <row r="3" spans="1:13" ht="4.5" customHeight="1" thickTop="1">
      <c r="A3" s="22"/>
      <c r="B3" s="22"/>
      <c r="C3" s="22"/>
      <c r="D3" s="22"/>
      <c r="E3" s="22"/>
      <c r="F3" s="125"/>
      <c r="G3" s="198"/>
      <c r="H3" s="168"/>
      <c r="I3" s="168"/>
      <c r="J3" s="168"/>
      <c r="K3" s="168"/>
      <c r="L3" s="349"/>
      <c r="M3" s="22"/>
    </row>
    <row r="4" spans="1:13" ht="15.75" customHeight="1">
      <c r="A4" s="22"/>
      <c r="B4" s="22"/>
      <c r="C4" s="22"/>
      <c r="D4" s="22"/>
      <c r="E4" s="22"/>
      <c r="F4" s="22"/>
      <c r="G4" s="22"/>
      <c r="H4" s="22"/>
      <c r="I4" s="22"/>
      <c r="J4" s="22"/>
      <c r="K4" s="22"/>
      <c r="L4" s="349"/>
      <c r="M4" s="22"/>
    </row>
    <row r="5" spans="1:13" s="67" customFormat="1" hidden="1">
      <c r="A5" s="22"/>
      <c r="B5" s="22"/>
      <c r="C5" s="394"/>
      <c r="D5" s="394"/>
      <c r="E5" s="394"/>
      <c r="F5" s="394"/>
      <c r="G5" s="394"/>
      <c r="H5" s="394"/>
      <c r="I5" s="394"/>
      <c r="J5" s="394"/>
      <c r="K5" s="394"/>
      <c r="L5" s="394"/>
      <c r="M5" s="22"/>
    </row>
    <row r="6" spans="1:13" s="67" customFormat="1" hidden="1">
      <c r="A6" s="22"/>
      <c r="B6" s="22"/>
      <c r="C6" s="102"/>
      <c r="D6" s="103"/>
      <c r="E6" s="103"/>
      <c r="F6" s="103"/>
      <c r="G6" s="103"/>
      <c r="H6" s="103"/>
      <c r="I6" s="402"/>
      <c r="J6" s="402"/>
      <c r="K6" s="402"/>
      <c r="L6" s="402"/>
      <c r="M6" s="22"/>
    </row>
    <row r="7" spans="1:13" s="67" customFormat="1" ht="47.25" customHeight="1">
      <c r="A7" s="22"/>
      <c r="B7" s="22"/>
      <c r="C7" s="22"/>
      <c r="D7" s="22"/>
      <c r="E7" s="97"/>
      <c r="F7" s="413" t="s">
        <v>118</v>
      </c>
      <c r="G7" s="413"/>
      <c r="H7" s="413"/>
      <c r="I7" s="352"/>
      <c r="J7" s="413"/>
      <c r="K7" s="413"/>
      <c r="L7" s="349"/>
      <c r="M7" s="22"/>
    </row>
    <row r="8" spans="1:13" s="67" customFormat="1" ht="44.25" customHeight="1">
      <c r="A8" s="97"/>
      <c r="B8" s="22"/>
      <c r="C8" s="22"/>
      <c r="D8" s="22"/>
      <c r="E8" s="97"/>
      <c r="F8" s="414" t="s">
        <v>483</v>
      </c>
      <c r="G8" s="413"/>
      <c r="H8" s="413"/>
      <c r="I8" s="100"/>
      <c r="J8" s="413"/>
      <c r="K8" s="413"/>
      <c r="L8" s="352"/>
      <c r="M8" s="22"/>
    </row>
    <row r="9" spans="1:13" s="67" customFormat="1" ht="43.5" customHeight="1">
      <c r="A9" s="22"/>
      <c r="B9" s="22"/>
      <c r="C9" s="97"/>
      <c r="D9" s="22"/>
      <c r="E9" s="97"/>
      <c r="F9" s="413" t="s">
        <v>119</v>
      </c>
      <c r="G9" s="413"/>
      <c r="H9" s="413"/>
      <c r="I9" s="100"/>
      <c r="J9" s="412"/>
      <c r="K9" s="412"/>
      <c r="L9" s="352"/>
      <c r="M9" s="22"/>
    </row>
    <row r="10" spans="1:13" ht="15" hidden="1" customHeight="1">
      <c r="A10" s="97"/>
      <c r="B10" s="97"/>
      <c r="C10" s="97"/>
      <c r="D10" s="97"/>
      <c r="E10" s="97"/>
      <c r="F10" s="97"/>
      <c r="G10" s="97"/>
      <c r="H10" s="97"/>
      <c r="I10" s="97"/>
      <c r="J10" s="97"/>
      <c r="K10" s="97"/>
      <c r="L10" s="97"/>
      <c r="M10" s="97"/>
    </row>
    <row r="11" spans="1:13" ht="15" hidden="1" customHeight="1">
      <c r="A11" s="97"/>
      <c r="B11" s="97"/>
      <c r="C11" s="102"/>
      <c r="D11" s="97"/>
      <c r="E11" s="97"/>
      <c r="F11" s="97"/>
      <c r="G11" s="97"/>
      <c r="H11" s="97"/>
      <c r="I11" s="97"/>
      <c r="J11" s="97"/>
      <c r="K11" s="97"/>
      <c r="L11" s="97"/>
      <c r="M11" s="97"/>
    </row>
    <row r="12" spans="1:13" ht="15" hidden="1" customHeight="1">
      <c r="A12" s="97"/>
      <c r="B12" s="97"/>
      <c r="C12" s="97"/>
      <c r="D12" s="97"/>
      <c r="E12" s="97"/>
      <c r="F12" s="97"/>
      <c r="G12" s="97"/>
      <c r="H12" s="97"/>
      <c r="I12" s="97"/>
      <c r="J12" s="97"/>
      <c r="K12" s="97"/>
      <c r="L12" s="97"/>
      <c r="M12" s="97"/>
    </row>
    <row r="13" spans="1:13" ht="15" hidden="1" customHeight="1">
      <c r="A13" s="97"/>
      <c r="B13" s="97"/>
      <c r="C13" s="97"/>
      <c r="D13" s="97"/>
      <c r="E13" s="97"/>
      <c r="F13" s="97"/>
      <c r="G13" s="97"/>
      <c r="H13" s="97"/>
      <c r="I13" s="97"/>
      <c r="J13" s="97"/>
      <c r="K13" s="97"/>
      <c r="L13" s="97"/>
      <c r="M13" s="97"/>
    </row>
    <row r="14" spans="1:13" ht="8.25" customHeight="1">
      <c r="A14" s="97"/>
      <c r="B14" s="97"/>
      <c r="C14" s="97"/>
      <c r="D14" s="97"/>
      <c r="E14" s="97"/>
      <c r="F14" s="97"/>
      <c r="G14" s="97"/>
      <c r="H14" s="97"/>
      <c r="I14" s="97"/>
      <c r="J14" s="97"/>
      <c r="K14" s="97"/>
      <c r="L14" s="97"/>
      <c r="M14" s="97"/>
    </row>
    <row r="15" spans="1:13" ht="63" customHeight="1">
      <c r="A15" s="97"/>
      <c r="B15" s="97"/>
      <c r="C15" s="97"/>
      <c r="D15" s="97"/>
      <c r="E15" s="97"/>
      <c r="F15" s="70"/>
      <c r="G15" s="109" t="s">
        <v>120</v>
      </c>
      <c r="H15" s="109" t="s">
        <v>121</v>
      </c>
      <c r="I15" s="169" t="s">
        <v>122</v>
      </c>
      <c r="J15" s="169" t="s">
        <v>123</v>
      </c>
      <c r="K15" s="169" t="s">
        <v>124</v>
      </c>
      <c r="L15" s="97"/>
      <c r="M15" s="97"/>
    </row>
    <row r="16" spans="1:13" ht="18" customHeight="1">
      <c r="A16" s="97"/>
      <c r="B16" s="97"/>
      <c r="C16" s="97"/>
      <c r="D16" s="97"/>
      <c r="E16" s="97"/>
      <c r="F16" s="110">
        <v>42736</v>
      </c>
      <c r="G16" s="344"/>
      <c r="H16" s="344"/>
      <c r="I16" s="294">
        <f>IF(AND($G16="", $H16=""),0,$G16+$H16)</f>
        <v>0</v>
      </c>
      <c r="J16" s="71">
        <f>DAY(DATE(YEAR($F16),MONTH($F16)+1,1)-1)</f>
        <v>31</v>
      </c>
      <c r="K16" s="304">
        <f>IF($I16=0,0,($I16*$J16))</f>
        <v>0</v>
      </c>
      <c r="L16" s="97"/>
      <c r="M16" s="97"/>
    </row>
    <row r="17" spans="6:11" ht="18" customHeight="1">
      <c r="F17" s="110">
        <v>42767</v>
      </c>
      <c r="G17" s="344"/>
      <c r="H17" s="344"/>
      <c r="I17" s="294">
        <f t="shared" ref="I17:I27" si="0">IF(AND($G17="", $H17=""),0,$G17+$H17)</f>
        <v>0</v>
      </c>
      <c r="J17" s="71">
        <f t="shared" ref="J17:J27" si="1">DAY(DATE(YEAR($F17),MONTH($F17)+1,1)-1)</f>
        <v>28</v>
      </c>
      <c r="K17" s="304">
        <f t="shared" ref="K17:K27" si="2">IF($I17=0,0,($I17*$J17))</f>
        <v>0</v>
      </c>
    </row>
    <row r="18" spans="6:11" ht="18" customHeight="1">
      <c r="F18" s="110">
        <v>42795</v>
      </c>
      <c r="G18" s="344"/>
      <c r="H18" s="344"/>
      <c r="I18" s="294">
        <f t="shared" si="0"/>
        <v>0</v>
      </c>
      <c r="J18" s="71">
        <f t="shared" si="1"/>
        <v>31</v>
      </c>
      <c r="K18" s="304">
        <f t="shared" si="2"/>
        <v>0</v>
      </c>
    </row>
    <row r="19" spans="6:11" ht="18" customHeight="1">
      <c r="F19" s="110">
        <v>42826</v>
      </c>
      <c r="G19" s="344"/>
      <c r="H19" s="344"/>
      <c r="I19" s="294">
        <f t="shared" si="0"/>
        <v>0</v>
      </c>
      <c r="J19" s="71">
        <f t="shared" si="1"/>
        <v>30</v>
      </c>
      <c r="K19" s="304">
        <f t="shared" si="2"/>
        <v>0</v>
      </c>
    </row>
    <row r="20" spans="6:11" ht="18" customHeight="1">
      <c r="F20" s="110">
        <v>42856</v>
      </c>
      <c r="G20" s="344"/>
      <c r="H20" s="344"/>
      <c r="I20" s="294">
        <f t="shared" si="0"/>
        <v>0</v>
      </c>
      <c r="J20" s="71">
        <f t="shared" si="1"/>
        <v>31</v>
      </c>
      <c r="K20" s="304">
        <f t="shared" si="2"/>
        <v>0</v>
      </c>
    </row>
    <row r="21" spans="6:11" ht="18" customHeight="1">
      <c r="F21" s="110">
        <v>42887</v>
      </c>
      <c r="G21" s="344"/>
      <c r="H21" s="344"/>
      <c r="I21" s="294">
        <f t="shared" si="0"/>
        <v>0</v>
      </c>
      <c r="J21" s="71">
        <f t="shared" si="1"/>
        <v>30</v>
      </c>
      <c r="K21" s="304">
        <f t="shared" si="2"/>
        <v>0</v>
      </c>
    </row>
    <row r="22" spans="6:11" ht="18" customHeight="1">
      <c r="F22" s="110">
        <v>42917</v>
      </c>
      <c r="G22" s="344"/>
      <c r="H22" s="344"/>
      <c r="I22" s="294">
        <f t="shared" si="0"/>
        <v>0</v>
      </c>
      <c r="J22" s="71">
        <f t="shared" si="1"/>
        <v>31</v>
      </c>
      <c r="K22" s="304">
        <f t="shared" si="2"/>
        <v>0</v>
      </c>
    </row>
    <row r="23" spans="6:11" ht="18" customHeight="1">
      <c r="F23" s="110">
        <v>42948</v>
      </c>
      <c r="G23" s="344"/>
      <c r="H23" s="344"/>
      <c r="I23" s="294">
        <f t="shared" si="0"/>
        <v>0</v>
      </c>
      <c r="J23" s="71">
        <f t="shared" si="1"/>
        <v>31</v>
      </c>
      <c r="K23" s="304">
        <f t="shared" si="2"/>
        <v>0</v>
      </c>
    </row>
    <row r="24" spans="6:11" ht="18" customHeight="1">
      <c r="F24" s="110">
        <v>42979</v>
      </c>
      <c r="G24" s="344"/>
      <c r="H24" s="344"/>
      <c r="I24" s="294">
        <f t="shared" si="0"/>
        <v>0</v>
      </c>
      <c r="J24" s="71">
        <f t="shared" si="1"/>
        <v>30</v>
      </c>
      <c r="K24" s="304">
        <f t="shared" si="2"/>
        <v>0</v>
      </c>
    </row>
    <row r="25" spans="6:11" ht="18" customHeight="1">
      <c r="F25" s="110">
        <v>43009</v>
      </c>
      <c r="G25" s="344"/>
      <c r="H25" s="344"/>
      <c r="I25" s="294">
        <f t="shared" si="0"/>
        <v>0</v>
      </c>
      <c r="J25" s="71">
        <f t="shared" si="1"/>
        <v>31</v>
      </c>
      <c r="K25" s="304">
        <f t="shared" si="2"/>
        <v>0</v>
      </c>
    </row>
    <row r="26" spans="6:11" ht="18" customHeight="1">
      <c r="F26" s="110">
        <v>43040</v>
      </c>
      <c r="G26" s="344"/>
      <c r="H26" s="344"/>
      <c r="I26" s="294">
        <f t="shared" si="0"/>
        <v>0</v>
      </c>
      <c r="J26" s="71">
        <f t="shared" si="1"/>
        <v>30</v>
      </c>
      <c r="K26" s="304">
        <f t="shared" si="2"/>
        <v>0</v>
      </c>
    </row>
    <row r="27" spans="6:11" ht="18" customHeight="1">
      <c r="F27" s="110">
        <v>43070</v>
      </c>
      <c r="G27" s="344"/>
      <c r="H27" s="344"/>
      <c r="I27" s="294">
        <f t="shared" si="0"/>
        <v>0</v>
      </c>
      <c r="J27" s="71">
        <f t="shared" si="1"/>
        <v>31</v>
      </c>
      <c r="K27" s="304">
        <f t="shared" si="2"/>
        <v>0</v>
      </c>
    </row>
    <row r="28" spans="6:11" ht="10.5" customHeight="1">
      <c r="F28" s="97"/>
      <c r="G28" s="97"/>
      <c r="H28" s="97"/>
      <c r="I28" s="97"/>
      <c r="J28" s="97"/>
      <c r="K28" s="97"/>
    </row>
    <row r="29" spans="6:11" ht="13.5" customHeight="1">
      <c r="F29" s="249" t="s">
        <v>105</v>
      </c>
      <c r="G29" s="97"/>
      <c r="H29" s="97"/>
      <c r="I29" s="97"/>
      <c r="J29" s="97"/>
      <c r="K29" s="97"/>
    </row>
    <row r="30" spans="6:11" ht="11.25" customHeight="1">
      <c r="F30" s="97"/>
      <c r="G30" s="97"/>
      <c r="H30" s="97"/>
      <c r="I30" s="97"/>
      <c r="J30" s="97"/>
      <c r="K30" s="97"/>
    </row>
    <row r="31" spans="6:11">
      <c r="F31" s="97"/>
      <c r="G31" s="97"/>
      <c r="H31" s="97"/>
      <c r="I31" s="97"/>
      <c r="J31" s="97"/>
      <c r="K31" s="97"/>
    </row>
    <row r="32" spans="6:11" hidden="1">
      <c r="F32" s="97"/>
      <c r="G32" s="97"/>
      <c r="H32" s="97"/>
      <c r="I32" s="97"/>
      <c r="J32" s="97"/>
      <c r="K32" s="97"/>
    </row>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sheetData>
  <sheetProtection algorithmName="SHA-512" hashValue="FNZS1Eb/SS/AT/Dxz13P3oooquXD0YVDoIgbem7D8epkj8eK/aOwIuouhBCtM17RcHz+ic4Stt5F4hmnW1gRLg==" saltValue="S64uBO3Lc8MTa4/pKeXoZQ==" spinCount="100000" sheet="1" objects="1" scenarios="1"/>
  <mergeCells count="12">
    <mergeCell ref="G2:J2"/>
    <mergeCell ref="J9:K9"/>
    <mergeCell ref="J7:K8"/>
    <mergeCell ref="I6:L6"/>
    <mergeCell ref="F7:H7"/>
    <mergeCell ref="F8:H8"/>
    <mergeCell ref="F9:H9"/>
    <mergeCell ref="C5:D5"/>
    <mergeCell ref="E5:F5"/>
    <mergeCell ref="G5:H5"/>
    <mergeCell ref="I5:J5"/>
    <mergeCell ref="K5:L5"/>
  </mergeCells>
  <pageMargins left="0.7" right="0.7" top="0.75" bottom="0.75" header="0.3" footer="0.3"/>
  <pageSetup scale="61" orientation="portrait"/>
  <drawing r:id="rId1"/>
  <legacyDrawing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rgb="FF84AEDD"/>
  </sheetPr>
  <dimension ref="A1:AL1535"/>
  <sheetViews>
    <sheetView showGridLines="0" zoomScale="80" zoomScaleNormal="80" zoomScaleSheetLayoutView="80" zoomScalePageLayoutView="80" workbookViewId="0">
      <pane xSplit="10" ySplit="27" topLeftCell="K28" activePane="bottomRight" state="frozen"/>
      <selection pane="topRight" activeCell="K1" sqref="K1"/>
      <selection pane="bottomLeft" activeCell="A28" sqref="A28"/>
      <selection pane="bottomRight" activeCell="M28" sqref="M28"/>
    </sheetView>
  </sheetViews>
  <sheetFormatPr baseColWidth="10" defaultColWidth="0" defaultRowHeight="0" customHeight="1" zeroHeight="1" x14ac:dyDescent="0"/>
  <cols>
    <col min="1" max="1" width="1.83203125" style="26" customWidth="1"/>
    <col min="2" max="2" width="8.5" style="1" hidden="1" customWidth="1"/>
    <col min="3" max="5" width="17.5" style="1" hidden="1" customWidth="1"/>
    <col min="6" max="6" width="6.5" style="1" customWidth="1"/>
    <col min="7" max="7" width="14.5" style="1" customWidth="1"/>
    <col min="8" max="8" width="1.5" style="1" customWidth="1"/>
    <col min="9" max="9" width="32.83203125" style="1" customWidth="1"/>
    <col min="10" max="10" width="3.5" style="1" customWidth="1"/>
    <col min="11" max="11" width="36.83203125" style="26" customWidth="1"/>
    <col min="12" max="12" width="1.5" style="26" customWidth="1"/>
    <col min="13" max="13" width="40.1640625" style="26" customWidth="1"/>
    <col min="14" max="14" width="1.5" style="1" customWidth="1"/>
    <col min="15" max="15" width="15.5" style="26" customWidth="1"/>
    <col min="16" max="16" width="1.5" style="26" customWidth="1"/>
    <col min="17" max="17" width="53.33203125" style="26" customWidth="1"/>
    <col min="18" max="18" width="1.5" style="1" customWidth="1"/>
    <col min="19" max="19" width="44.33203125" style="1" customWidth="1"/>
    <col min="20" max="20" width="1.5" style="1" customWidth="1"/>
    <col min="21" max="21" width="19" style="1" customWidth="1"/>
    <col min="22" max="22" width="1.5" style="1" customWidth="1"/>
    <col min="23" max="23" width="35.5" style="1" customWidth="1"/>
    <col min="24" max="24" width="3.5" style="1" customWidth="1"/>
    <col min="25" max="25" width="22.33203125" style="1" customWidth="1"/>
    <col min="26" max="27" width="16.6640625" style="1" customWidth="1"/>
    <col min="28" max="28" width="24.83203125" style="1" customWidth="1"/>
    <col min="29" max="29" width="13.33203125" style="1" customWidth="1"/>
    <col min="30" max="30" width="2.6640625" style="1" hidden="1" customWidth="1"/>
    <col min="31" max="33" width="18.5" style="1" hidden="1" customWidth="1"/>
    <col min="34" max="34" width="32" style="1" hidden="1" customWidth="1"/>
    <col min="35" max="35" width="18.5" style="1" hidden="1" customWidth="1"/>
    <col min="36" max="36" width="3.33203125" style="1" customWidth="1"/>
    <col min="37" max="16384" width="9.1640625" hidden="1"/>
  </cols>
  <sheetData>
    <row r="1" spans="2:35" ht="6" customHeight="1">
      <c r="B1" s="25"/>
      <c r="C1" s="25"/>
      <c r="D1" s="25"/>
      <c r="E1" s="25"/>
      <c r="F1" s="25"/>
      <c r="G1" s="26"/>
      <c r="H1" s="26"/>
      <c r="I1" s="26"/>
      <c r="J1" s="26"/>
      <c r="N1" s="26"/>
      <c r="R1" s="37"/>
      <c r="S1" s="37"/>
      <c r="T1" s="37"/>
      <c r="U1" s="37"/>
      <c r="V1" s="37"/>
      <c r="W1" s="37"/>
    </row>
    <row r="2" spans="2:35" ht="46.5" customHeight="1" thickBot="1">
      <c r="B2" s="25"/>
      <c r="C2" s="25"/>
      <c r="D2" s="25"/>
      <c r="E2" s="25"/>
      <c r="F2" s="166"/>
      <c r="G2" s="166"/>
      <c r="H2" s="166"/>
      <c r="I2" s="166"/>
      <c r="J2" s="166"/>
      <c r="K2" s="411" t="s">
        <v>125</v>
      </c>
      <c r="L2" s="411"/>
      <c r="M2" s="411"/>
      <c r="N2" s="411"/>
      <c r="O2" s="411"/>
      <c r="P2" s="411"/>
      <c r="Q2" s="411"/>
      <c r="R2" s="411"/>
      <c r="S2" s="411"/>
      <c r="T2" s="411"/>
      <c r="U2" s="411"/>
      <c r="V2" s="411"/>
      <c r="W2" s="411"/>
      <c r="X2" s="411"/>
      <c r="Y2" s="411"/>
      <c r="Z2" s="411"/>
      <c r="AA2" s="411"/>
      <c r="AB2" s="166"/>
      <c r="AC2" s="166"/>
    </row>
    <row r="3" spans="2:35" ht="4.5" customHeight="1" thickTop="1">
      <c r="B3" s="25"/>
      <c r="C3" s="25"/>
      <c r="D3" s="25"/>
      <c r="E3" s="25"/>
      <c r="F3" s="125"/>
      <c r="G3" s="125"/>
      <c r="H3" s="125"/>
      <c r="I3" s="125"/>
      <c r="J3" s="125"/>
      <c r="K3" s="125"/>
      <c r="L3" s="125"/>
      <c r="M3" s="125"/>
      <c r="N3" s="125"/>
      <c r="O3" s="125"/>
      <c r="P3" s="125"/>
      <c r="Q3" s="125"/>
      <c r="R3" s="125"/>
      <c r="S3" s="125"/>
      <c r="T3" s="125"/>
      <c r="U3" s="125"/>
      <c r="V3" s="125"/>
      <c r="W3" s="125"/>
      <c r="X3" s="125"/>
      <c r="Y3" s="125"/>
      <c r="Z3" s="125"/>
      <c r="AA3" s="125"/>
      <c r="AB3" s="125"/>
      <c r="AC3" s="125"/>
    </row>
    <row r="4" spans="2:35" ht="30" customHeight="1">
      <c r="B4" s="25"/>
      <c r="C4" s="25"/>
      <c r="D4" s="25"/>
      <c r="E4" s="25"/>
      <c r="F4" s="25"/>
      <c r="G4" s="26"/>
      <c r="H4" s="26"/>
      <c r="I4" s="26"/>
      <c r="J4" s="26"/>
      <c r="M4" s="423" t="str">
        <f ca="1">"   Today's Date: " &amp;TEXT($C$9,"mm/dd/yyyy")</f>
        <v xml:space="preserve">   Today's Date: 08/31/2017</v>
      </c>
      <c r="N4" s="26"/>
      <c r="Q4" s="137"/>
      <c r="R4" s="37"/>
      <c r="S4" s="37"/>
      <c r="T4" s="37"/>
      <c r="U4" s="37"/>
      <c r="V4" s="37"/>
      <c r="W4" s="37"/>
    </row>
    <row r="5" spans="2:35" ht="17.25" customHeight="1">
      <c r="B5" s="25"/>
      <c r="C5" s="25"/>
      <c r="D5" s="25"/>
      <c r="E5" s="25"/>
      <c r="F5" s="25"/>
      <c r="G5" s="25"/>
      <c r="H5" s="25"/>
      <c r="I5" s="424" t="s">
        <v>481</v>
      </c>
      <c r="J5" s="424"/>
      <c r="K5" s="424"/>
      <c r="L5" s="36"/>
      <c r="M5" s="423"/>
      <c r="N5" s="197"/>
      <c r="O5" s="197"/>
      <c r="P5" s="36"/>
      <c r="R5" s="37"/>
      <c r="S5" s="37"/>
      <c r="T5" s="37"/>
      <c r="U5" s="37"/>
      <c r="V5" s="37"/>
      <c r="AD5" s="95"/>
      <c r="AE5" s="95"/>
      <c r="AF5" s="95"/>
      <c r="AG5" s="95"/>
      <c r="AH5" s="95"/>
      <c r="AI5" s="95"/>
    </row>
    <row r="6" spans="2:35" ht="15" customHeight="1">
      <c r="B6" s="25"/>
      <c r="C6" s="25"/>
      <c r="D6" s="25"/>
      <c r="E6" s="25"/>
      <c r="F6" s="25"/>
      <c r="G6" s="25"/>
      <c r="H6" s="25"/>
      <c r="I6" s="424"/>
      <c r="J6" s="424"/>
      <c r="K6" s="424"/>
      <c r="L6" s="39"/>
      <c r="M6" s="136" t="s">
        <v>479</v>
      </c>
      <c r="N6" s="203"/>
      <c r="O6" s="203"/>
      <c r="P6" s="136"/>
      <c r="Q6" s="136"/>
      <c r="R6" s="37"/>
      <c r="S6" s="37"/>
      <c r="T6" s="37"/>
      <c r="U6" s="37"/>
      <c r="V6" s="37"/>
      <c r="AD6" s="96">
        <v>41275</v>
      </c>
      <c r="AE6" s="96"/>
      <c r="AF6" s="96"/>
      <c r="AG6" s="96"/>
      <c r="AH6" s="96"/>
      <c r="AI6" s="96"/>
    </row>
    <row r="7" spans="2:35" ht="15.75" customHeight="1">
      <c r="B7" s="25"/>
      <c r="C7" s="25"/>
      <c r="D7" s="25"/>
      <c r="E7" s="25"/>
      <c r="F7" s="25"/>
      <c r="G7" s="25"/>
      <c r="H7" s="25"/>
      <c r="I7" s="424"/>
      <c r="J7" s="424"/>
      <c r="K7" s="424"/>
      <c r="L7" s="39"/>
      <c r="M7" s="58" t="s">
        <v>480</v>
      </c>
      <c r="N7" s="204"/>
      <c r="O7" s="204"/>
      <c r="P7" s="58"/>
      <c r="Q7" s="58"/>
      <c r="R7" s="37"/>
      <c r="S7" s="37"/>
      <c r="T7" s="37"/>
      <c r="U7" s="37"/>
      <c r="V7" s="37"/>
      <c r="AD7" s="96" t="e">
        <f>DATEVALUE($Y$38)</f>
        <v>#VALUE!</v>
      </c>
      <c r="AE7" s="96"/>
      <c r="AF7" s="96"/>
      <c r="AG7" s="96"/>
      <c r="AH7" s="96"/>
      <c r="AI7" s="96"/>
    </row>
    <row r="8" spans="2:35" ht="15" customHeight="1">
      <c r="B8" s="25"/>
      <c r="C8" s="25"/>
      <c r="D8" s="25"/>
      <c r="E8" s="25"/>
      <c r="F8" s="25"/>
      <c r="G8" s="25"/>
      <c r="H8" s="25"/>
      <c r="I8" s="424"/>
      <c r="J8" s="424"/>
      <c r="K8" s="424"/>
      <c r="L8" s="39"/>
      <c r="M8" s="39"/>
      <c r="N8" s="197"/>
      <c r="O8" s="197"/>
      <c r="P8" s="39"/>
      <c r="Q8" s="97"/>
      <c r="R8" s="37"/>
      <c r="S8" s="37"/>
      <c r="T8" s="37"/>
      <c r="U8" s="37"/>
      <c r="V8" s="37"/>
      <c r="AD8" s="96">
        <v>41639</v>
      </c>
      <c r="AE8" s="96"/>
      <c r="AF8" s="96"/>
      <c r="AG8" s="96"/>
      <c r="AH8" s="96"/>
      <c r="AI8" s="96"/>
    </row>
    <row r="9" spans="2:35" ht="28.5" customHeight="1">
      <c r="B9" s="25"/>
      <c r="C9" s="43">
        <f ca="1">TODAY()</f>
        <v>42978</v>
      </c>
      <c r="D9" s="25"/>
      <c r="E9" s="25"/>
      <c r="F9" s="25"/>
      <c r="G9" s="25"/>
      <c r="H9" s="25"/>
      <c r="I9" s="424"/>
      <c r="J9" s="424"/>
      <c r="K9" s="424"/>
      <c r="L9" s="196"/>
      <c r="M9" s="426" t="s">
        <v>126</v>
      </c>
      <c r="N9" s="427"/>
      <c r="O9" s="427"/>
      <c r="P9" s="39"/>
      <c r="Q9" s="97"/>
      <c r="R9" s="37"/>
      <c r="S9" s="37"/>
      <c r="T9" s="37"/>
      <c r="U9" s="37"/>
      <c r="V9" s="37"/>
      <c r="AD9" s="95"/>
      <c r="AE9" s="95"/>
      <c r="AF9" s="95"/>
      <c r="AG9" s="95"/>
      <c r="AH9" s="95"/>
      <c r="AI9" s="95"/>
    </row>
    <row r="10" spans="2:35" ht="14.25" hidden="1" customHeight="1">
      <c r="B10" s="25"/>
      <c r="C10" s="25"/>
      <c r="D10" s="25"/>
      <c r="E10" s="25"/>
      <c r="F10" s="25"/>
      <c r="G10" s="45"/>
      <c r="H10" s="45"/>
      <c r="I10" s="45"/>
      <c r="J10" s="45"/>
      <c r="K10" s="45"/>
      <c r="L10" s="196"/>
      <c r="M10" s="358"/>
      <c r="N10" s="45"/>
      <c r="O10" s="45"/>
      <c r="P10" s="39"/>
      <c r="Q10" s="97"/>
      <c r="R10" s="37"/>
      <c r="S10" s="37"/>
      <c r="T10" s="37"/>
      <c r="U10" s="37"/>
      <c r="V10" s="37"/>
    </row>
    <row r="11" spans="2:35" ht="14.25" hidden="1" customHeight="1">
      <c r="B11" s="25"/>
      <c r="C11" s="25"/>
      <c r="D11" s="25"/>
      <c r="E11" s="25"/>
      <c r="F11" s="25"/>
      <c r="G11" s="45"/>
      <c r="H11" s="45"/>
      <c r="I11" s="45"/>
      <c r="J11" s="45"/>
      <c r="K11" s="45"/>
      <c r="L11" s="39"/>
      <c r="M11" s="39"/>
      <c r="N11" s="45"/>
      <c r="O11" s="45"/>
      <c r="P11" s="39"/>
      <c r="Q11" s="97"/>
      <c r="R11" s="37"/>
      <c r="S11" s="37"/>
      <c r="T11" s="37"/>
      <c r="U11" s="37"/>
      <c r="V11" s="37"/>
    </row>
    <row r="12" spans="2:35" ht="14.25" hidden="1" customHeight="1">
      <c r="B12" s="25"/>
      <c r="C12" s="25"/>
      <c r="D12" s="25"/>
      <c r="E12" s="25"/>
      <c r="F12" s="25"/>
      <c r="G12" s="45"/>
      <c r="H12" s="45"/>
      <c r="I12" s="45"/>
      <c r="J12" s="45"/>
      <c r="K12" s="45"/>
      <c r="L12" s="39"/>
      <c r="M12" s="39"/>
      <c r="N12" s="45"/>
      <c r="O12" s="45"/>
      <c r="P12" s="39"/>
      <c r="Q12" s="97"/>
      <c r="R12" s="37"/>
      <c r="S12" s="37"/>
      <c r="T12" s="37"/>
      <c r="U12" s="37"/>
      <c r="V12" s="37"/>
    </row>
    <row r="13" spans="2:35" ht="14.25" hidden="1" customHeight="1">
      <c r="B13" s="25"/>
      <c r="C13" s="25"/>
      <c r="D13" s="25"/>
      <c r="E13" s="25"/>
      <c r="F13" s="25"/>
      <c r="G13" s="45"/>
      <c r="H13" s="45"/>
      <c r="I13" s="45"/>
      <c r="J13" s="45"/>
      <c r="K13" s="45"/>
      <c r="L13" s="39"/>
      <c r="M13" s="39"/>
      <c r="N13" s="45"/>
      <c r="O13" s="45"/>
      <c r="P13" s="39"/>
      <c r="Q13" s="97"/>
      <c r="R13" s="37"/>
      <c r="S13" s="37"/>
      <c r="T13" s="37"/>
      <c r="U13" s="37"/>
      <c r="V13" s="37"/>
    </row>
    <row r="14" spans="2:35" ht="14.25" hidden="1" customHeight="1">
      <c r="B14" s="25"/>
      <c r="C14" s="25"/>
      <c r="D14" s="25"/>
      <c r="E14" s="25"/>
      <c r="F14" s="25"/>
      <c r="G14" s="45"/>
      <c r="H14" s="45"/>
      <c r="I14" s="45"/>
      <c r="J14" s="45"/>
      <c r="K14" s="45"/>
      <c r="L14" s="39"/>
      <c r="M14" s="39"/>
      <c r="N14" s="45"/>
      <c r="O14" s="45"/>
      <c r="P14" s="39"/>
      <c r="Q14" s="97"/>
      <c r="R14" s="37"/>
      <c r="S14" s="37"/>
      <c r="T14" s="37"/>
      <c r="U14" s="37"/>
      <c r="V14" s="37"/>
    </row>
    <row r="15" spans="2:35" ht="14.25" hidden="1" customHeight="1">
      <c r="B15" s="25"/>
      <c r="C15" s="25"/>
      <c r="D15" s="25"/>
      <c r="E15" s="25"/>
      <c r="F15" s="25"/>
      <c r="G15" s="45"/>
      <c r="H15" s="45"/>
      <c r="I15" s="45"/>
      <c r="J15" s="45"/>
      <c r="K15" s="45"/>
      <c r="L15" s="39"/>
      <c r="M15" s="39"/>
      <c r="N15" s="45"/>
      <c r="O15" s="45"/>
      <c r="P15" s="39"/>
      <c r="Q15" s="97"/>
      <c r="R15" s="37"/>
      <c r="S15" s="37"/>
      <c r="T15" s="37"/>
      <c r="U15" s="37"/>
      <c r="V15" s="37"/>
    </row>
    <row r="16" spans="2:35" ht="14.25" hidden="1" customHeight="1">
      <c r="B16" s="25"/>
      <c r="C16" s="25"/>
      <c r="D16" s="25"/>
      <c r="E16" s="25"/>
      <c r="F16" s="25"/>
      <c r="G16" s="45"/>
      <c r="H16" s="45"/>
      <c r="I16" s="45"/>
      <c r="J16" s="45"/>
      <c r="K16" s="45"/>
      <c r="L16" s="39"/>
      <c r="M16" s="39"/>
      <c r="N16" s="45"/>
      <c r="O16" s="45"/>
      <c r="P16" s="39"/>
      <c r="Q16" s="97"/>
      <c r="R16" s="37"/>
      <c r="S16" s="37"/>
      <c r="T16" s="37"/>
      <c r="U16" s="37"/>
      <c r="V16" s="37"/>
      <c r="W16" s="37"/>
    </row>
    <row r="17" spans="2:38" ht="14.25" hidden="1" customHeight="1">
      <c r="B17" s="25"/>
      <c r="C17" s="25"/>
      <c r="D17" s="25"/>
      <c r="E17" s="25"/>
      <c r="F17" s="25"/>
      <c r="G17" s="45"/>
      <c r="H17" s="45"/>
      <c r="I17" s="45"/>
      <c r="J17" s="45"/>
      <c r="K17" s="45"/>
      <c r="L17" s="39"/>
      <c r="M17" s="39"/>
      <c r="N17" s="45"/>
      <c r="O17" s="45"/>
      <c r="P17" s="39"/>
      <c r="Q17" s="97"/>
      <c r="R17" s="37"/>
      <c r="S17" s="37"/>
      <c r="T17" s="37"/>
      <c r="U17" s="37"/>
      <c r="V17" s="37"/>
      <c r="W17" s="37"/>
      <c r="AK17" s="97"/>
      <c r="AL17" s="97"/>
    </row>
    <row r="18" spans="2:38" ht="14.25" hidden="1" customHeight="1">
      <c r="B18" s="25"/>
      <c r="C18" s="25"/>
      <c r="D18" s="25"/>
      <c r="E18" s="25"/>
      <c r="F18" s="25"/>
      <c r="G18" s="45"/>
      <c r="H18" s="45"/>
      <c r="I18" s="45"/>
      <c r="J18" s="45"/>
      <c r="K18" s="45"/>
      <c r="L18" s="39"/>
      <c r="M18" s="39"/>
      <c r="N18" s="45"/>
      <c r="O18" s="45"/>
      <c r="P18" s="39"/>
      <c r="Q18" s="97"/>
      <c r="R18" s="37"/>
      <c r="S18" s="37"/>
      <c r="T18" s="37"/>
      <c r="U18" s="37"/>
      <c r="V18" s="37"/>
      <c r="W18" s="37"/>
      <c r="AK18" s="97"/>
      <c r="AL18" s="97"/>
    </row>
    <row r="19" spans="2:38" ht="14.25" hidden="1" customHeight="1">
      <c r="B19" s="25"/>
      <c r="C19" s="25"/>
      <c r="D19" s="25"/>
      <c r="E19" s="25"/>
      <c r="F19" s="25"/>
      <c r="G19" s="45"/>
      <c r="H19" s="45"/>
      <c r="I19" s="45"/>
      <c r="J19" s="45"/>
      <c r="K19" s="45"/>
      <c r="L19" s="39"/>
      <c r="M19" s="39"/>
      <c r="N19" s="45"/>
      <c r="O19" s="45"/>
      <c r="P19" s="39"/>
      <c r="Q19" s="97"/>
      <c r="R19" s="37"/>
      <c r="S19" s="37"/>
      <c r="T19" s="37"/>
      <c r="U19" s="37"/>
      <c r="V19" s="37"/>
      <c r="W19" s="37"/>
      <c r="AK19" s="97"/>
      <c r="AL19" s="97"/>
    </row>
    <row r="20" spans="2:38" ht="14.25" hidden="1" customHeight="1">
      <c r="B20" s="25"/>
      <c r="C20" s="25"/>
      <c r="D20" s="25"/>
      <c r="E20" s="25"/>
      <c r="F20" s="25"/>
      <c r="G20" s="45"/>
      <c r="H20" s="45"/>
      <c r="I20" s="45"/>
      <c r="J20" s="45"/>
      <c r="K20" s="45"/>
      <c r="L20" s="39"/>
      <c r="M20" s="39"/>
      <c r="N20" s="45"/>
      <c r="O20" s="45"/>
      <c r="P20" s="39"/>
      <c r="Q20" s="97"/>
      <c r="R20" s="37"/>
      <c r="S20" s="37"/>
      <c r="T20" s="37"/>
      <c r="U20" s="37"/>
      <c r="V20" s="37"/>
      <c r="W20" s="37"/>
      <c r="AK20" s="97"/>
      <c r="AL20" s="97"/>
    </row>
    <row r="21" spans="2:38" ht="14.25" hidden="1" customHeight="1">
      <c r="B21" s="25"/>
      <c r="C21" s="25"/>
      <c r="D21" s="25"/>
      <c r="E21" s="25"/>
      <c r="F21" s="25"/>
      <c r="G21" s="45"/>
      <c r="H21" s="45"/>
      <c r="I21" s="45"/>
      <c r="J21" s="45"/>
      <c r="K21" s="45"/>
      <c r="L21" s="39"/>
      <c r="M21" s="39"/>
      <c r="N21" s="45"/>
      <c r="O21" s="45"/>
      <c r="P21" s="39"/>
      <c r="Q21" s="97"/>
      <c r="R21" s="37"/>
      <c r="S21" s="37"/>
      <c r="T21" s="37"/>
      <c r="U21" s="37"/>
      <c r="V21" s="37"/>
      <c r="W21" s="37"/>
      <c r="AK21" s="97"/>
      <c r="AL21" s="97"/>
    </row>
    <row r="22" spans="2:38" ht="14.25" hidden="1" customHeight="1">
      <c r="B22" s="25"/>
      <c r="C22" s="25"/>
      <c r="D22" s="25"/>
      <c r="E22" s="25"/>
      <c r="F22" s="25"/>
      <c r="G22" s="45"/>
      <c r="H22" s="45"/>
      <c r="I22" s="45"/>
      <c r="J22" s="45"/>
      <c r="K22" s="45"/>
      <c r="L22" s="39"/>
      <c r="M22" s="39"/>
      <c r="N22" s="45"/>
      <c r="O22" s="45"/>
      <c r="P22" s="39"/>
      <c r="Q22" s="97"/>
      <c r="R22" s="37"/>
      <c r="S22" s="37"/>
      <c r="T22" s="37"/>
      <c r="U22" s="37"/>
      <c r="V22" s="37"/>
      <c r="W22" s="37"/>
      <c r="AK22" s="97"/>
      <c r="AL22" s="97"/>
    </row>
    <row r="23" spans="2:38" ht="14.25" hidden="1" customHeight="1">
      <c r="B23" s="25"/>
      <c r="C23" s="25"/>
      <c r="D23" s="25"/>
      <c r="E23" s="25"/>
      <c r="F23" s="25"/>
      <c r="G23" s="46"/>
      <c r="H23" s="3"/>
      <c r="I23" s="46"/>
      <c r="J23" s="3"/>
      <c r="N23" s="3"/>
      <c r="Q23" s="97"/>
      <c r="R23" s="37"/>
      <c r="S23" s="37"/>
      <c r="T23" s="37"/>
      <c r="U23" s="37"/>
      <c r="V23" s="37"/>
      <c r="W23" s="37"/>
      <c r="AK23" s="97"/>
      <c r="AL23" s="97"/>
    </row>
    <row r="24" spans="2:38" ht="14.25" customHeight="1">
      <c r="B24" s="25"/>
      <c r="C24" s="25"/>
      <c r="D24" s="25"/>
      <c r="E24" s="25"/>
      <c r="F24" s="25"/>
      <c r="G24" s="46"/>
      <c r="H24" s="3"/>
      <c r="I24" s="137"/>
      <c r="J24" s="3"/>
      <c r="K24" s="206"/>
      <c r="M24" s="205"/>
      <c r="N24" s="3"/>
      <c r="O24" s="205"/>
      <c r="Q24" s="97"/>
      <c r="R24" s="37"/>
      <c r="S24" s="37"/>
      <c r="T24" s="37"/>
      <c r="U24" s="37"/>
      <c r="V24" s="37"/>
      <c r="W24" s="37"/>
      <c r="AK24" s="97"/>
      <c r="AL24" s="97"/>
    </row>
    <row r="25" spans="2:38" ht="18" customHeight="1">
      <c r="B25" s="25"/>
      <c r="C25" s="25"/>
      <c r="D25" s="25"/>
      <c r="E25" s="37"/>
      <c r="F25" s="122"/>
      <c r="G25" s="122"/>
      <c r="H25" s="122"/>
      <c r="I25" s="122"/>
      <c r="J25" s="122"/>
      <c r="K25" s="122"/>
      <c r="L25" s="122"/>
      <c r="M25" s="122"/>
      <c r="N25" s="122"/>
      <c r="O25" s="122"/>
      <c r="P25" s="122"/>
      <c r="Q25" s="122"/>
      <c r="R25" s="122"/>
      <c r="S25" s="122"/>
      <c r="T25" s="122"/>
      <c r="U25" s="122"/>
      <c r="V25" s="122"/>
      <c r="W25" s="122"/>
      <c r="AK25" s="97"/>
      <c r="AL25" s="97"/>
    </row>
    <row r="26" spans="2:38" ht="7.5" customHeight="1" thickBot="1">
      <c r="B26" s="2"/>
      <c r="C26" s="2"/>
      <c r="D26" s="2"/>
      <c r="E26" s="37"/>
      <c r="F26" s="122"/>
      <c r="G26" s="122"/>
      <c r="H26" s="122"/>
      <c r="I26" s="122"/>
      <c r="J26" s="122"/>
      <c r="K26" s="122"/>
      <c r="L26" s="122"/>
      <c r="M26" s="122"/>
      <c r="N26" s="122"/>
      <c r="O26" s="122"/>
      <c r="P26" s="122"/>
      <c r="Q26" s="122"/>
      <c r="R26" s="122"/>
      <c r="S26" s="122"/>
      <c r="T26" s="122"/>
      <c r="U26" s="122"/>
      <c r="V26" s="122"/>
      <c r="W26" s="122"/>
      <c r="AB26" s="37"/>
      <c r="AK26" s="1"/>
      <c r="AL26" s="1"/>
    </row>
    <row r="27" spans="2:38" ht="120.75" customHeight="1" thickBot="1">
      <c r="B27" s="2" t="s">
        <v>127</v>
      </c>
      <c r="C27" s="218" t="s">
        <v>128</v>
      </c>
      <c r="D27" s="2" t="s">
        <v>129</v>
      </c>
      <c r="E27" s="37" t="s">
        <v>130</v>
      </c>
      <c r="F27" s="122"/>
      <c r="G27" s="75" t="s">
        <v>474</v>
      </c>
      <c r="H27" s="2"/>
      <c r="I27" s="202" t="s">
        <v>476</v>
      </c>
      <c r="J27" s="201"/>
      <c r="K27" s="202" t="s">
        <v>475</v>
      </c>
      <c r="L27" s="201"/>
      <c r="M27" s="202" t="s">
        <v>477</v>
      </c>
      <c r="N27" s="201"/>
      <c r="O27" s="202" t="s">
        <v>131</v>
      </c>
      <c r="P27" s="201"/>
      <c r="Q27" s="202" t="s">
        <v>478</v>
      </c>
      <c r="R27" s="201"/>
      <c r="S27" s="202" t="s">
        <v>132</v>
      </c>
      <c r="T27" s="201"/>
      <c r="U27" s="202" t="s">
        <v>133</v>
      </c>
      <c r="V27" s="201"/>
      <c r="W27" s="202" t="s">
        <v>134</v>
      </c>
      <c r="X27" s="97"/>
      <c r="Y27" s="26"/>
      <c r="Z27" s="26"/>
      <c r="AA27" s="26"/>
      <c r="AB27" s="26"/>
      <c r="AC27" s="26"/>
      <c r="AH27" s="237" t="s">
        <v>135</v>
      </c>
      <c r="AK27" s="1"/>
      <c r="AL27" s="1"/>
    </row>
    <row r="28" spans="2:38" ht="14.25" customHeight="1">
      <c r="B28" s="2">
        <f t="shared" ref="B28:B56" si="0">ROW()-27</f>
        <v>1</v>
      </c>
      <c r="C28" s="233" t="str">
        <f t="array" ref="C28">IF($K28&lt;&gt;"",INDEX(TransferLog!$AB$21:$AB$1270,MATCH($I28&amp;$M28,TransferLog!$F$21:$F$1270&amp;TransferLog!$W$21:$W$1270,0)),"")</f>
        <v/>
      </c>
      <c r="D28" s="233" t="str">
        <f t="array" ref="D28">IF($K28&lt;&gt;"",INDEX(TransferLog!$Q$21:$Q$1270,MATCH($I28&amp;$M28,TransferLog!$F$21:$F$1270&amp;TransferLog!$W$21:$W$1270,0)),"")</f>
        <v/>
      </c>
      <c r="E28" s="233" t="str">
        <f t="array" ref="E28">IF($K28&lt;&gt;"",INDEX(TransferLog!$AC$21:$AC$1270,MATCH($I28&amp;$M28,TransferLog!$F$21:$F$1270&amp;TransferLog!$W$21:$W$1270,0)),"")</f>
        <v/>
      </c>
      <c r="F28" s="111">
        <f t="shared" ref="F28:F56" si="1">ROW()-27</f>
        <v>1</v>
      </c>
      <c r="G28" s="138" t="str">
        <f t="array" ref="G28">IF($I28&lt;&gt;"",INDEX(DropDownLists!$K$10:$K$2516,MATCH($I28,DropDownLists!$L$10:$L$2516,0)),"")</f>
        <v/>
      </c>
      <c r="H28" s="107"/>
      <c r="I28" s="112"/>
      <c r="J28" s="339"/>
      <c r="K28" s="113"/>
      <c r="L28" s="339"/>
      <c r="M28" s="113"/>
      <c r="N28" s="339"/>
      <c r="O28" s="139" t="str">
        <f t="shared" ref="O28:O91" si="2">IF($M28&lt;&gt;"",TEXT($M28,"dddd"),"")</f>
        <v/>
      </c>
      <c r="P28" s="339"/>
      <c r="Q28" s="114"/>
      <c r="R28" s="339"/>
      <c r="S28" s="174"/>
      <c r="T28" s="339"/>
      <c r="U28" s="139" t="str">
        <f t="array" ref="U28">IF($S28&lt;&gt;"",INDEX(DropDownLists!$D$10:$D$2516,MATCH($S28,DropDownLists!$E$10:$E$2516,0)),"")</f>
        <v/>
      </c>
      <c r="V28" s="342"/>
      <c r="W28" s="174"/>
      <c r="X28" s="97"/>
      <c r="Y28" s="415" t="s">
        <v>137</v>
      </c>
      <c r="Z28" s="415"/>
      <c r="AA28" s="415"/>
      <c r="AB28" s="415"/>
      <c r="AC28" s="415"/>
      <c r="AH28" s="240" t="str">
        <f>IF(OR($S28="Home", $S28="Assisted Living", $S28="Other Nursing Home", $S28="Other"),$S28,IF($S28&lt;&gt;"","Hospital",""))</f>
        <v/>
      </c>
      <c r="AK28" s="1"/>
      <c r="AL28" s="1"/>
    </row>
    <row r="29" spans="2:38" ht="14">
      <c r="B29" s="2">
        <f t="shared" si="0"/>
        <v>2</v>
      </c>
      <c r="C29" s="233" t="str">
        <f t="array" ref="C29">IF($K29&lt;&gt;"",INDEX(TransferLog!$AB$21:$AB$1270,MATCH($I29&amp;$M29,TransferLog!$F$21:$F$1270&amp;TransferLog!$W$21:$W$1270,0)),"")</f>
        <v/>
      </c>
      <c r="D29" s="233" t="str">
        <f t="array" ref="D29">IF($K29&lt;&gt;"",INDEX(TransferLog!$Q$21:$Q$1270,MATCH($I29&amp;$M29,TransferLog!$F$21:$F$1270&amp;TransferLog!$W$21:$W$1270,0)),"")</f>
        <v/>
      </c>
      <c r="E29" s="234" t="str">
        <f t="array" ref="E29">IF($K29&lt;&gt;"",INDEX(TransferLog!$AC$21:$AC$1270,MATCH($I29&amp;$M29,TransferLog!$F$21:$F$1270&amp;TransferLog!$W$21:$W$1270,0)),"")</f>
        <v/>
      </c>
      <c r="F29" s="111">
        <f t="shared" si="1"/>
        <v>2</v>
      </c>
      <c r="G29" s="138" t="str">
        <f t="array" ref="G29">IF($I29&lt;&gt;"",INDEX(DropDownLists!$K$10:$K$2516,MATCH($I29,DropDownLists!$L$10:$L$2516,0)),"")</f>
        <v/>
      </c>
      <c r="H29" s="107"/>
      <c r="I29" s="112"/>
      <c r="J29" s="339"/>
      <c r="K29" s="113"/>
      <c r="L29" s="339"/>
      <c r="M29" s="113"/>
      <c r="N29" s="339"/>
      <c r="O29" s="139" t="str">
        <f t="shared" si="2"/>
        <v/>
      </c>
      <c r="P29" s="339"/>
      <c r="Q29" s="114"/>
      <c r="R29" s="339"/>
      <c r="S29" s="174"/>
      <c r="T29" s="339"/>
      <c r="U29" s="139" t="str">
        <f t="array" ref="U29">IF($S29&lt;&gt;"",INDEX(DropDownLists!$D$10:$D$2516,MATCH($S29,DropDownLists!$E$10:$E$2516,0)),"")</f>
        <v/>
      </c>
      <c r="V29" s="342"/>
      <c r="W29" s="174"/>
      <c r="X29" s="97"/>
      <c r="Y29" s="415"/>
      <c r="Z29" s="415"/>
      <c r="AA29" s="415"/>
      <c r="AB29" s="415"/>
      <c r="AC29" s="415"/>
      <c r="AH29" s="241" t="str">
        <f t="shared" ref="AH29:AH92" si="3">IF(OR($S29="Home", $S29="Assisted Living", $S29="Other Nursing Home", $S29="Other"),$S29,IF($S29&lt;&gt;"","Hospital",""))</f>
        <v/>
      </c>
      <c r="AK29" s="1"/>
      <c r="AL29" s="1"/>
    </row>
    <row r="30" spans="2:38" ht="14">
      <c r="B30" s="2">
        <f t="shared" si="0"/>
        <v>3</v>
      </c>
      <c r="C30" s="233" t="str">
        <f t="array" ref="C30">IF($K30&lt;&gt;"",INDEX(TransferLog!$AB$21:$AB$1270,MATCH($I30&amp;$M30,TransferLog!$F$21:$F$1270&amp;TransferLog!$W$21:$W$1270,0)),"")</f>
        <v/>
      </c>
      <c r="D30" s="233" t="str">
        <f t="array" ref="D30">IF($K30&lt;&gt;"",INDEX(TransferLog!$Q$21:$Q$1270,MATCH($I30&amp;$M30,TransferLog!$F$21:$F$1270&amp;TransferLog!$W$21:$W$1270,0)),"")</f>
        <v/>
      </c>
      <c r="E30" s="234" t="str">
        <f t="array" ref="E30">IF($K30&lt;&gt;"",INDEX(TransferLog!$AC$21:$AC$1270,MATCH($I30&amp;$M30,TransferLog!$F$21:$F$1270&amp;TransferLog!$W$21:$W$1270,0)),"")</f>
        <v/>
      </c>
      <c r="F30" s="111">
        <f t="shared" si="1"/>
        <v>3</v>
      </c>
      <c r="G30" s="138" t="str">
        <f t="array" ref="G30">IF($I30&lt;&gt;"",INDEX(DropDownLists!$K$10:$K$2516,MATCH($I30,DropDownLists!$L$10:$L$2516,0)),"")</f>
        <v/>
      </c>
      <c r="H30" s="107"/>
      <c r="I30" s="112"/>
      <c r="J30" s="339"/>
      <c r="K30" s="113"/>
      <c r="L30" s="339"/>
      <c r="M30" s="113"/>
      <c r="N30" s="339"/>
      <c r="O30" s="139" t="str">
        <f t="shared" si="2"/>
        <v/>
      </c>
      <c r="P30" s="339"/>
      <c r="Q30" s="114"/>
      <c r="R30" s="339"/>
      <c r="S30" s="174"/>
      <c r="T30" s="339"/>
      <c r="U30" s="139" t="str">
        <f t="array" ref="U30">IF($S30&lt;&gt;"",INDEX(DropDownLists!$D$10:$D$2516,MATCH($S30,DropDownLists!$E$10:$E$2516,0)),"")</f>
        <v/>
      </c>
      <c r="V30" s="342"/>
      <c r="W30" s="174"/>
      <c r="X30" s="97"/>
      <c r="Y30" s="416"/>
      <c r="Z30" s="416"/>
      <c r="AA30" s="416"/>
      <c r="AB30" s="416"/>
      <c r="AC30" s="416"/>
      <c r="AH30" s="241" t="str">
        <f t="shared" si="3"/>
        <v/>
      </c>
      <c r="AK30" s="1"/>
      <c r="AL30" s="1"/>
    </row>
    <row r="31" spans="2:38" ht="15" customHeight="1">
      <c r="B31" s="2">
        <f t="shared" si="0"/>
        <v>4</v>
      </c>
      <c r="C31" s="233" t="str">
        <f t="array" ref="C31">IF($K31&lt;&gt;"",INDEX(TransferLog!$AB$21:$AB$1270,MATCH($I31&amp;$M31,TransferLog!$F$21:$F$1270&amp;TransferLog!$W$21:$W$1270,0)),"")</f>
        <v/>
      </c>
      <c r="D31" s="233" t="str">
        <f t="array" ref="D31">IF($K31&lt;&gt;"",INDEX(TransferLog!$Q$21:$Q$1270,MATCH($I31&amp;$M31,TransferLog!$F$21:$F$1270&amp;TransferLog!$W$21:$W$1270,0)),"")</f>
        <v/>
      </c>
      <c r="E31" s="234" t="str">
        <f t="array" ref="E31">IF($K31&lt;&gt;"",INDEX(TransferLog!$AC$21:$AC$1270,MATCH($I31&amp;$M31,TransferLog!$F$21:$F$1270&amp;TransferLog!$W$21:$W$1270,0)),"")</f>
        <v/>
      </c>
      <c r="F31" s="111">
        <f t="shared" si="1"/>
        <v>4</v>
      </c>
      <c r="G31" s="138" t="str">
        <f t="array" ref="G31">IF($I31&lt;&gt;"",INDEX(DropDownLists!$K$10:$K$2516,MATCH($I31,DropDownLists!$L$10:$L$2516,0)),"")</f>
        <v/>
      </c>
      <c r="H31" s="155">
        <v>0.22</v>
      </c>
      <c r="I31" s="156"/>
      <c r="J31" s="340"/>
      <c r="K31" s="113"/>
      <c r="L31" s="340"/>
      <c r="M31" s="113"/>
      <c r="N31" s="339"/>
      <c r="O31" s="139" t="str">
        <f t="shared" si="2"/>
        <v/>
      </c>
      <c r="P31" s="339"/>
      <c r="Q31" s="114"/>
      <c r="R31" s="339"/>
      <c r="S31" s="174"/>
      <c r="T31" s="339"/>
      <c r="U31" s="139" t="str">
        <f t="array" ref="U31">IF($S31&lt;&gt;"",INDEX(DropDownLists!$D$10:$D$2516,MATCH($S31,DropDownLists!$E$10:$E$2516,0)),"")</f>
        <v/>
      </c>
      <c r="V31" s="342"/>
      <c r="W31" s="174"/>
      <c r="X31" s="97"/>
      <c r="Y31" s="419"/>
      <c r="Z31" s="417" t="s">
        <v>140</v>
      </c>
      <c r="AA31" s="417" t="s">
        <v>141</v>
      </c>
      <c r="AB31" s="421" t="s">
        <v>142</v>
      </c>
      <c r="AC31" s="421" t="s">
        <v>143</v>
      </c>
      <c r="AE31" s="428" t="s">
        <v>144</v>
      </c>
      <c r="AF31" s="428"/>
      <c r="AG31" s="429"/>
      <c r="AH31" s="241" t="str">
        <f t="shared" si="3"/>
        <v/>
      </c>
      <c r="AK31" s="1"/>
      <c r="AL31" s="1"/>
    </row>
    <row r="32" spans="2:38" ht="14">
      <c r="B32" s="2">
        <f t="shared" si="0"/>
        <v>5</v>
      </c>
      <c r="C32" s="233" t="str">
        <f t="array" ref="C32">IF($K32&lt;&gt;"",INDEX(TransferLog!$AB$21:$AB$1270,MATCH($I32&amp;$M32,TransferLog!$F$21:$F$1270&amp;TransferLog!$W$21:$W$1270,0)),"")</f>
        <v/>
      </c>
      <c r="D32" s="233" t="str">
        <f t="array" ref="D32">IF($K32&lt;&gt;"",INDEX(TransferLog!$Q$21:$Q$1270,MATCH($I32&amp;$M32,TransferLog!$F$21:$F$1270&amp;TransferLog!$W$21:$W$1270,0)),"")</f>
        <v/>
      </c>
      <c r="E32" s="234" t="str">
        <f t="array" ref="E32">IF($K32&lt;&gt;"",INDEX(TransferLog!$AC$21:$AC$1270,MATCH($I32&amp;$M32,TransferLog!$F$21:$F$1270&amp;TransferLog!$W$21:$W$1270,0)),"")</f>
        <v/>
      </c>
      <c r="F32" s="111">
        <f t="shared" si="1"/>
        <v>5</v>
      </c>
      <c r="G32" s="138" t="str">
        <f t="array" ref="G32">IF($I32&lt;&gt;"",INDEX(DropDownLists!$K$10:$K$2516,MATCH($I32,DropDownLists!$L$10:$L$2516,0)),"")</f>
        <v/>
      </c>
      <c r="H32" s="155">
        <v>0.22</v>
      </c>
      <c r="I32" s="156"/>
      <c r="J32" s="341"/>
      <c r="K32" s="113"/>
      <c r="L32" s="341"/>
      <c r="M32" s="113"/>
      <c r="N32" s="340">
        <v>0.23499999999999999</v>
      </c>
      <c r="O32" s="139" t="str">
        <f t="shared" si="2"/>
        <v/>
      </c>
      <c r="P32" s="340">
        <v>0.217</v>
      </c>
      <c r="Q32" s="114"/>
      <c r="R32" s="341"/>
      <c r="S32" s="174"/>
      <c r="T32" s="339"/>
      <c r="U32" s="139" t="str">
        <f t="array" ref="U32">IF($S32&lt;&gt;"",INDEX(DropDownLists!$D$10:$D$2516,MATCH($S32,DropDownLists!$E$10:$E$2516,0)),"")</f>
        <v/>
      </c>
      <c r="V32" s="342"/>
      <c r="W32" s="174"/>
      <c r="X32" s="97"/>
      <c r="Y32" s="420"/>
      <c r="Z32" s="418"/>
      <c r="AA32" s="418"/>
      <c r="AB32" s="422"/>
      <c r="AC32" s="422"/>
      <c r="AE32" s="428"/>
      <c r="AF32" s="428"/>
      <c r="AG32" s="429"/>
      <c r="AH32" s="241" t="str">
        <f t="shared" si="3"/>
        <v/>
      </c>
      <c r="AK32" s="1"/>
      <c r="AL32" s="1"/>
    </row>
    <row r="33" spans="2:38" ht="14">
      <c r="B33" s="2">
        <f t="shared" si="0"/>
        <v>6</v>
      </c>
      <c r="C33" s="233" t="str">
        <f t="array" ref="C33">IF($K33&lt;&gt;"",INDEX(TransferLog!$AB$21:$AB$1270,MATCH($I33&amp;$M33,TransferLog!$F$21:$F$1270&amp;TransferLog!$W$21:$W$1270,0)),"")</f>
        <v/>
      </c>
      <c r="D33" s="233" t="str">
        <f t="array" ref="D33">IF($K33&lt;&gt;"",INDEX(TransferLog!$Q$21:$Q$1270,MATCH($I33&amp;$M33,TransferLog!$F$21:$F$1270&amp;TransferLog!$W$21:$W$1270,0)),"")</f>
        <v/>
      </c>
      <c r="E33" s="234" t="str">
        <f t="array" ref="E33">IF($K33&lt;&gt;"",INDEX(TransferLog!$AC$21:$AC$1270,MATCH($I33&amp;$M33,TransferLog!$F$21:$F$1270&amp;TransferLog!$W$21:$W$1270,0)),"")</f>
        <v/>
      </c>
      <c r="F33" s="111">
        <f t="shared" si="1"/>
        <v>6</v>
      </c>
      <c r="G33" s="138" t="str">
        <f t="array" ref="G33">IF($I33&lt;&gt;"",INDEX(DropDownLists!$K$10:$K$2516,MATCH($I33,DropDownLists!$L$10:$L$2516,0)),"")</f>
        <v/>
      </c>
      <c r="H33" s="107"/>
      <c r="I33" s="112"/>
      <c r="J33" s="339"/>
      <c r="K33" s="113"/>
      <c r="L33" s="339"/>
      <c r="M33" s="113"/>
      <c r="N33" s="339"/>
      <c r="O33" s="139" t="str">
        <f t="shared" si="2"/>
        <v/>
      </c>
      <c r="P33" s="339"/>
      <c r="Q33" s="114"/>
      <c r="R33" s="339"/>
      <c r="S33" s="174"/>
      <c r="T33" s="339"/>
      <c r="U33" s="139" t="str">
        <f t="array" ref="U33">IF($S33&lt;&gt;"",INDEX(DropDownLists!$D$10:$D$2516,MATCH($S33,DropDownLists!$E$10:$E$2516,0)),"")</f>
        <v/>
      </c>
      <c r="V33" s="342"/>
      <c r="W33" s="174"/>
      <c r="X33" s="97"/>
      <c r="Y33" s="56">
        <v>42736</v>
      </c>
      <c r="Z33" s="99">
        <f t="array" ref="Z33">SUM((YEAR($K$28:$K$1527)=YEAR($Y33))*(MONTH($K$28:$K$1527)=MONTH($Y33))*($I$28:$I$1527&lt;&gt;"")*($Q$28:$Q$1527="Post-acute Care (Medicare Part A or managed care)"))</f>
        <v>0</v>
      </c>
      <c r="AA33" s="99">
        <f t="array" ref="AA33">SUM((YEAR($K$28:$K$1527)=YEAR($Y33))*(MONTH($K$28:$K$1527)=MONTH($Y33))*($I$28:$I$1527&lt;&gt;"")*($Q$28:$Q$1527="Chronic Long-term Care (Not Medicare Part A)"))</f>
        <v>0</v>
      </c>
      <c r="AB33" s="41">
        <f t="array" ref="AB33">SUM((YEAR($K$28:$K$1527)=YEAR($Y33))*(MONTH($K$28:$K$1527)=MONTH($Y33))*($I$28:$I$1527&lt;&gt;""))</f>
        <v>0</v>
      </c>
      <c r="AC33" s="57" t="str">
        <f>IF($AB$45=0,"n/a",$AB33/$AB$45)</f>
        <v>n/a</v>
      </c>
      <c r="AE33" s="428"/>
      <c r="AF33" s="428"/>
      <c r="AG33" s="429"/>
      <c r="AH33" s="241" t="str">
        <f t="shared" si="3"/>
        <v/>
      </c>
      <c r="AK33" s="1"/>
      <c r="AL33" s="1"/>
    </row>
    <row r="34" spans="2:38" ht="14">
      <c r="B34" s="2">
        <f t="shared" si="0"/>
        <v>7</v>
      </c>
      <c r="C34" s="233" t="str">
        <f t="array" ref="C34">IF($K34&lt;&gt;"",INDEX(TransferLog!$AB$21:$AB$1270,MATCH($I34&amp;$M34,TransferLog!$F$21:$F$1270&amp;TransferLog!$W$21:$W$1270,0)),"")</f>
        <v/>
      </c>
      <c r="D34" s="233" t="str">
        <f t="array" ref="D34">IF($K34&lt;&gt;"",INDEX(TransferLog!$Q$21:$Q$1270,MATCH($I34&amp;$M34,TransferLog!$F$21:$F$1270&amp;TransferLog!$W$21:$W$1270,0)),"")</f>
        <v/>
      </c>
      <c r="E34" s="234" t="str">
        <f t="array" ref="E34">IF($K34&lt;&gt;"",INDEX(TransferLog!$AC$21:$AC$1270,MATCH($I34&amp;$M34,TransferLog!$F$21:$F$1270&amp;TransferLog!$W$21:$W$1270,0)),"")</f>
        <v/>
      </c>
      <c r="F34" s="111">
        <f t="shared" si="1"/>
        <v>7</v>
      </c>
      <c r="G34" s="138" t="str">
        <f t="array" ref="G34">IF($I34&lt;&gt;"",INDEX(DropDownLists!$K$10:$K$2516,MATCH($I34,DropDownLists!$L$10:$L$2516,0)),"")</f>
        <v/>
      </c>
      <c r="H34" s="107"/>
      <c r="I34" s="112"/>
      <c r="J34" s="339"/>
      <c r="K34" s="113"/>
      <c r="L34" s="339"/>
      <c r="M34" s="113"/>
      <c r="N34" s="339"/>
      <c r="O34" s="139" t="str">
        <f t="shared" si="2"/>
        <v/>
      </c>
      <c r="P34" s="339"/>
      <c r="Q34" s="114"/>
      <c r="R34" s="339"/>
      <c r="S34" s="174"/>
      <c r="T34" s="339"/>
      <c r="U34" s="139" t="str">
        <f t="array" ref="U34">IF($S34&lt;&gt;"",INDEX(DropDownLists!$D$10:$D$2516,MATCH($S34,DropDownLists!$E$10:$E$2516,0)),"")</f>
        <v/>
      </c>
      <c r="V34" s="342"/>
      <c r="W34" s="174"/>
      <c r="X34" s="97"/>
      <c r="Y34" s="56">
        <v>42767</v>
      </c>
      <c r="Z34" s="99">
        <f t="array" ref="Z34">SUM((YEAR($K$28:$K$1527)=YEAR($Y34))*(MONTH($K$28:$K$1527)=MONTH($Y34))*($I$28:$I$1527&lt;&gt;"")*($Q$28:$Q$1527="Post-acute Care (Medicare Part A or managed care)"))</f>
        <v>0</v>
      </c>
      <c r="AA34" s="99">
        <f t="array" ref="AA34">SUM((YEAR($K$28:$K$1527)=YEAR($Y34))*(MONTH($K$28:$K$1527)=MONTH($Y34))*($I$28:$I$1527&lt;&gt;"")*($Q$28:$Q$1527="Chronic Long-term Care (Not Medicare Part A)"))</f>
        <v>0</v>
      </c>
      <c r="AB34" s="41">
        <f t="array" ref="AB34">SUM((YEAR($K$28:$K$1527)=YEAR($Y34))*(MONTH($K$28:$K$1527)=MONTH($Y34))*($I$28:$I$1527&lt;&gt;""))</f>
        <v>0</v>
      </c>
      <c r="AC34" s="57" t="str">
        <f t="shared" ref="AC34:AC45" si="4">IF($AB$45=0,"n/a",$AB34/$AB$45)</f>
        <v>n/a</v>
      </c>
      <c r="AE34" s="428"/>
      <c r="AF34" s="428"/>
      <c r="AG34" s="429"/>
      <c r="AH34" s="241" t="str">
        <f t="shared" si="3"/>
        <v/>
      </c>
      <c r="AK34" s="1"/>
      <c r="AL34" s="1"/>
    </row>
    <row r="35" spans="2:38" ht="14">
      <c r="B35" s="2">
        <f t="shared" si="0"/>
        <v>8</v>
      </c>
      <c r="C35" s="233" t="str">
        <f t="array" ref="C35">IF($K35&lt;&gt;"",INDEX(TransferLog!$AB$21:$AB$1270,MATCH($I35&amp;$M35,TransferLog!$F$21:$F$1270&amp;TransferLog!$W$21:$W$1270,0)),"")</f>
        <v/>
      </c>
      <c r="D35" s="233" t="str">
        <f t="array" ref="D35">IF($K35&lt;&gt;"",INDEX(TransferLog!$Q$21:$Q$1270,MATCH($I35&amp;$M35,TransferLog!$F$21:$F$1270&amp;TransferLog!$W$21:$W$1270,0)),"")</f>
        <v/>
      </c>
      <c r="E35" s="234" t="str">
        <f t="array" ref="E35">IF($K35&lt;&gt;"",INDEX(TransferLog!$AC$21:$AC$1270,MATCH($I35&amp;$M35,TransferLog!$F$21:$F$1270&amp;TransferLog!$W$21:$W$1270,0)),"")</f>
        <v/>
      </c>
      <c r="F35" s="111">
        <f t="shared" si="1"/>
        <v>8</v>
      </c>
      <c r="G35" s="138" t="str">
        <f t="array" ref="G35">IF($I35&lt;&gt;"",INDEX(DropDownLists!$K$10:$K$2516,MATCH($I35,DropDownLists!$L$10:$L$2516,0)),"")</f>
        <v/>
      </c>
      <c r="H35" s="107"/>
      <c r="I35" s="112"/>
      <c r="J35" s="339"/>
      <c r="K35" s="113"/>
      <c r="L35" s="339"/>
      <c r="M35" s="113"/>
      <c r="N35" s="339"/>
      <c r="O35" s="139" t="str">
        <f t="shared" si="2"/>
        <v/>
      </c>
      <c r="P35" s="339"/>
      <c r="Q35" s="114"/>
      <c r="R35" s="339"/>
      <c r="S35" s="174"/>
      <c r="T35" s="339"/>
      <c r="U35" s="139" t="str">
        <f t="array" ref="U35">IF($S35&lt;&gt;"",INDEX(DropDownLists!$D$10:$D$2516,MATCH($S35,DropDownLists!$E$10:$E$2516,0)),"")</f>
        <v/>
      </c>
      <c r="V35" s="342"/>
      <c r="W35" s="174"/>
      <c r="X35" s="97"/>
      <c r="Y35" s="56">
        <v>42795</v>
      </c>
      <c r="Z35" s="99">
        <f t="array" ref="Z35">SUM((YEAR($K$28:$K$1527)=YEAR($Y35))*(MONTH($K$28:$K$1527)=MONTH($Y35))*($I$28:$I$1527&lt;&gt;"")*($Q$28:$Q$1527="Post-acute Care (Medicare Part A or managed care)"))</f>
        <v>0</v>
      </c>
      <c r="AA35" s="99">
        <f t="array" ref="AA35">SUM((YEAR($K$28:$K$1527)=YEAR($Y35))*(MONTH($K$28:$K$1527)=MONTH($Y35))*($I$28:$I$1527&lt;&gt;"")*($Q$28:$Q$1527="Chronic Long-term Care (Not Medicare Part A)"))</f>
        <v>0</v>
      </c>
      <c r="AB35" s="41">
        <f t="array" ref="AB35">SUM((YEAR($K$28:$K$1527)=YEAR($Y35))*(MONTH($K$28:$K$1527)=MONTH($Y35))*($I$28:$I$1527&lt;&gt;""))</f>
        <v>0</v>
      </c>
      <c r="AC35" s="57" t="str">
        <f t="shared" si="4"/>
        <v>n/a</v>
      </c>
      <c r="AE35" s="430"/>
      <c r="AF35" s="430" t="s">
        <v>145</v>
      </c>
      <c r="AG35" s="425" t="s">
        <v>146</v>
      </c>
      <c r="AH35" s="241" t="str">
        <f t="shared" si="3"/>
        <v/>
      </c>
      <c r="AK35" s="1"/>
      <c r="AL35" s="1"/>
    </row>
    <row r="36" spans="2:38" ht="14">
      <c r="B36" s="2">
        <f t="shared" si="0"/>
        <v>9</v>
      </c>
      <c r="C36" s="233" t="str">
        <f t="array" ref="C36">IF($K36&lt;&gt;"",INDEX(TransferLog!$AB$21:$AB$1270,MATCH($I36&amp;$M36,TransferLog!$F$21:$F$1270&amp;TransferLog!$W$21:$W$1270,0)),"")</f>
        <v/>
      </c>
      <c r="D36" s="233" t="str">
        <f t="array" ref="D36">IF($K36&lt;&gt;"",INDEX(TransferLog!$Q$21:$Q$1270,MATCH($I36&amp;$M36,TransferLog!$F$21:$F$1270&amp;TransferLog!$W$21:$W$1270,0)),"")</f>
        <v/>
      </c>
      <c r="E36" s="234" t="str">
        <f t="array" ref="E36">IF($K36&lt;&gt;"",INDEX(TransferLog!$AC$21:$AC$1270,MATCH($I36&amp;$M36,TransferLog!$F$21:$F$1270&amp;TransferLog!$W$21:$W$1270,0)),"")</f>
        <v/>
      </c>
      <c r="F36" s="111">
        <f t="shared" si="1"/>
        <v>9</v>
      </c>
      <c r="G36" s="138" t="str">
        <f t="array" ref="G36">IF($I36&lt;&gt;"",INDEX(DropDownLists!$K$10:$K$2516,MATCH($I36,DropDownLists!$L$10:$L$2516,0)),"")</f>
        <v/>
      </c>
      <c r="H36" s="107"/>
      <c r="I36" s="112"/>
      <c r="J36" s="339"/>
      <c r="K36" s="113"/>
      <c r="L36" s="339"/>
      <c r="M36" s="113"/>
      <c r="N36" s="339"/>
      <c r="O36" s="139" t="str">
        <f t="shared" si="2"/>
        <v/>
      </c>
      <c r="P36" s="339"/>
      <c r="Q36" s="114"/>
      <c r="R36" s="339"/>
      <c r="S36" s="174"/>
      <c r="T36" s="339"/>
      <c r="U36" s="139" t="str">
        <f t="array" ref="U36">IF($S36&lt;&gt;"",INDEX(DropDownLists!$D$10:$D$2516,MATCH($S36,DropDownLists!$E$10:$E$2516,0)),"")</f>
        <v/>
      </c>
      <c r="V36" s="342"/>
      <c r="W36" s="174"/>
      <c r="X36" s="97"/>
      <c r="Y36" s="56">
        <v>42826</v>
      </c>
      <c r="Z36" s="99">
        <f t="array" ref="Z36">SUM((YEAR($K$28:$K$1527)=YEAR($Y36))*(MONTH($K$28:$K$1527)=MONTH($Y36))*($I$28:$I$1527&lt;&gt;"")*($Q$28:$Q$1527="Post-acute Care (Medicare Part A or managed care)"))</f>
        <v>0</v>
      </c>
      <c r="AA36" s="99">
        <f t="array" ref="AA36">SUM((YEAR($K$28:$K$1527)=YEAR($Y36))*(MONTH($K$28:$K$1527)=MONTH($Y36))*($I$28:$I$1527&lt;&gt;"")*($Q$28:$Q$1527="Chronic Long-term Care (Not Medicare Part A)"))</f>
        <v>0</v>
      </c>
      <c r="AB36" s="41">
        <f t="array" ref="AB36">SUM((YEAR($K$28:$K$1527)=YEAR($Y36))*(MONTH($K$28:$K$1527)=MONTH($Y36))*($I$28:$I$1527&lt;&gt;""))</f>
        <v>0</v>
      </c>
      <c r="AC36" s="57" t="str">
        <f t="shared" si="4"/>
        <v>n/a</v>
      </c>
      <c r="AE36" s="430"/>
      <c r="AF36" s="430"/>
      <c r="AG36" s="425"/>
      <c r="AH36" s="241" t="str">
        <f t="shared" si="3"/>
        <v/>
      </c>
      <c r="AK36" s="1"/>
      <c r="AL36" s="1"/>
    </row>
    <row r="37" spans="2:38" ht="15" customHeight="1">
      <c r="B37" s="2">
        <f t="shared" si="0"/>
        <v>10</v>
      </c>
      <c r="C37" s="233" t="str">
        <f t="array" ref="C37">IF($K37&lt;&gt;"",INDEX(TransferLog!$AB$21:$AB$1270,MATCH($I37&amp;$M37,TransferLog!$F$21:$F$1270&amp;TransferLog!$W$21:$W$1270,0)),"")</f>
        <v/>
      </c>
      <c r="D37" s="233" t="str">
        <f t="array" ref="D37">IF($K37&lt;&gt;"",INDEX(TransferLog!$Q$21:$Q$1270,MATCH($I37&amp;$M37,TransferLog!$F$21:$F$1270&amp;TransferLog!$W$21:$W$1270,0)),"")</f>
        <v/>
      </c>
      <c r="E37" s="234" t="str">
        <f t="array" ref="E37">IF($K37&lt;&gt;"",INDEX(TransferLog!$AC$21:$AC$1270,MATCH($I37&amp;$M37,TransferLog!$F$21:$F$1270&amp;TransferLog!$W$21:$W$1270,0)),"")</f>
        <v/>
      </c>
      <c r="F37" s="111">
        <f t="shared" si="1"/>
        <v>10</v>
      </c>
      <c r="G37" s="138" t="str">
        <f t="array" ref="G37">IF($I37&lt;&gt;"",INDEX(DropDownLists!$K$10:$K$2516,MATCH($I37,DropDownLists!$L$10:$L$2516,0)),"")</f>
        <v/>
      </c>
      <c r="H37" s="107"/>
      <c r="I37" s="112"/>
      <c r="J37" s="339"/>
      <c r="K37" s="113"/>
      <c r="L37" s="339"/>
      <c r="M37" s="113"/>
      <c r="N37" s="339"/>
      <c r="O37" s="139" t="str">
        <f t="shared" si="2"/>
        <v/>
      </c>
      <c r="P37" s="339"/>
      <c r="Q37" s="114"/>
      <c r="R37" s="339"/>
      <c r="S37" s="174"/>
      <c r="T37" s="339"/>
      <c r="U37" s="139" t="str">
        <f t="array" ref="U37">IF($S37&lt;&gt;"",INDEX(DropDownLists!$D$10:$D$2516,MATCH($S37,DropDownLists!$E$10:$E$2516,0)),"")</f>
        <v/>
      </c>
      <c r="V37" s="342"/>
      <c r="W37" s="174"/>
      <c r="X37" s="97"/>
      <c r="Y37" s="56">
        <v>42856</v>
      </c>
      <c r="Z37" s="99">
        <f t="array" ref="Z37">SUM((YEAR($K$28:$K$1527)=YEAR($Y37))*(MONTH($K$28:$K$1527)=MONTH($Y37))*($I$28:$I$1527&lt;&gt;"")*($Q$28:$Q$1527="Post-acute Care (Medicare Part A or managed care)"))</f>
        <v>0</v>
      </c>
      <c r="AA37" s="99">
        <f t="array" ref="AA37">SUM((YEAR($K$28:$K$1527)=YEAR($Y37))*(MONTH($K$28:$K$1527)=MONTH($Y37))*($I$28:$I$1527&lt;&gt;"")*($Q$28:$Q$1527="Chronic Long-term Care (Not Medicare Part A)"))</f>
        <v>0</v>
      </c>
      <c r="AB37" s="41">
        <f t="array" ref="AB37">SUM((YEAR($K$28:$K$1527)=YEAR($Y37))*(MONTH($K$28:$K$1527)=MONTH($Y37))*($I$28:$I$1527&lt;&gt;""))</f>
        <v>0</v>
      </c>
      <c r="AC37" s="57" t="str">
        <f t="shared" si="4"/>
        <v>n/a</v>
      </c>
      <c r="AE37" s="105" t="s">
        <v>147</v>
      </c>
      <c r="AF37" s="105">
        <f t="array" ref="AF37">SUM((($O$28:$O$1527)=$AE37)*($K$28:$K$1527&lt;&gt;"")*($I$28:$I$1527&lt;&gt;""))</f>
        <v>0</v>
      </c>
      <c r="AG37" s="238" t="str">
        <f t="array" ref="AG37">IF($AG$44=0,"n/a",($AF37/$AG$44))</f>
        <v>n/a</v>
      </c>
      <c r="AH37" s="241" t="str">
        <f t="shared" si="3"/>
        <v/>
      </c>
      <c r="AK37" s="1"/>
      <c r="AL37" s="1"/>
    </row>
    <row r="38" spans="2:38" ht="14.25" customHeight="1">
      <c r="B38" s="2">
        <f t="shared" si="0"/>
        <v>11</v>
      </c>
      <c r="C38" s="233" t="str">
        <f t="array" ref="C38">IF($K38&lt;&gt;"",INDEX(TransferLog!$AB$21:$AB$1270,MATCH($I38&amp;$M38,TransferLog!$F$21:$F$1270&amp;TransferLog!$W$21:$W$1270,0)),"")</f>
        <v/>
      </c>
      <c r="D38" s="233" t="str">
        <f t="array" ref="D38">IF($K38&lt;&gt;"",INDEX(TransferLog!$Q$21:$Q$1270,MATCH($I38&amp;$M38,TransferLog!$F$21:$F$1270&amp;TransferLog!$W$21:$W$1270,0)),"")</f>
        <v/>
      </c>
      <c r="E38" s="234" t="str">
        <f t="array" ref="E38">IF($K38&lt;&gt;"",INDEX(TransferLog!$AC$21:$AC$1270,MATCH($I38&amp;$M38,TransferLog!$F$21:$F$1270&amp;TransferLog!$W$21:$W$1270,0)),"")</f>
        <v/>
      </c>
      <c r="F38" s="111">
        <f t="shared" si="1"/>
        <v>11</v>
      </c>
      <c r="G38" s="138" t="str">
        <f t="array" ref="G38">IF($I38&lt;&gt;"",INDEX(DropDownLists!$K$10:$K$2516,MATCH($I38,DropDownLists!$L$10:$L$2516,0)),"")</f>
        <v/>
      </c>
      <c r="H38" s="107"/>
      <c r="I38" s="112"/>
      <c r="J38" s="339"/>
      <c r="K38" s="113"/>
      <c r="L38" s="339"/>
      <c r="M38" s="113"/>
      <c r="N38" s="339"/>
      <c r="O38" s="139" t="str">
        <f t="shared" si="2"/>
        <v/>
      </c>
      <c r="P38" s="339"/>
      <c r="Q38" s="114"/>
      <c r="R38" s="339"/>
      <c r="S38" s="174"/>
      <c r="T38" s="339"/>
      <c r="U38" s="139" t="str">
        <f t="array" ref="U38">IF($S38&lt;&gt;"",INDEX(DropDownLists!$D$10:$D$2516,MATCH($S38,DropDownLists!$E$10:$E$2516,0)),"")</f>
        <v/>
      </c>
      <c r="V38" s="342"/>
      <c r="W38" s="174"/>
      <c r="X38" s="97"/>
      <c r="Y38" s="56">
        <v>42887</v>
      </c>
      <c r="Z38" s="99">
        <f t="array" ref="Z38">SUM((YEAR($K$28:$K$1527)=YEAR($Y38))*(MONTH($K$28:$K$1527)=MONTH($Y38))*($I$28:$I$1527&lt;&gt;"")*($Q$28:$Q$1527="Post-acute Care (Medicare Part A or managed care)"))</f>
        <v>0</v>
      </c>
      <c r="AA38" s="99">
        <f t="array" ref="AA38">SUM((YEAR($K$28:$K$1527)=YEAR($Y38))*(MONTH($K$28:$K$1527)=MONTH($Y38))*($I$28:$I$1527&lt;&gt;"")*($Q$28:$Q$1527="Chronic Long-term Care (Not Medicare Part A)"))</f>
        <v>0</v>
      </c>
      <c r="AB38" s="41">
        <f t="array" ref="AB38">SUM((YEAR($K$28:$K$1527)=YEAR($Y38))*(MONTH($K$28:$K$1527)=MONTH($Y38))*($I$28:$I$1527&lt;&gt;""))</f>
        <v>0</v>
      </c>
      <c r="AC38" s="57" t="str">
        <f t="shared" si="4"/>
        <v>n/a</v>
      </c>
      <c r="AE38" s="105" t="s">
        <v>148</v>
      </c>
      <c r="AF38" s="105">
        <f t="array" ref="AF38">SUM((($O$28:$O$1527)=$AE38)*($K$28:$K$1527&lt;&gt;"")*($I$28:$I$1527&lt;&gt;""))</f>
        <v>0</v>
      </c>
      <c r="AG38" s="238" t="str">
        <f t="array" ref="AG38">IF($AG$44=0,"n/a",($AF38/$AG$44))</f>
        <v>n/a</v>
      </c>
      <c r="AH38" s="241" t="str">
        <f t="shared" si="3"/>
        <v/>
      </c>
      <c r="AK38" s="1"/>
      <c r="AL38" s="1"/>
    </row>
    <row r="39" spans="2:38" ht="14">
      <c r="B39" s="2">
        <f t="shared" si="0"/>
        <v>12</v>
      </c>
      <c r="C39" s="233" t="str">
        <f t="array" ref="C39">IF($K39&lt;&gt;"",INDEX(TransferLog!$AB$21:$AB$1270,MATCH($I39&amp;$M39,TransferLog!$F$21:$F$1270&amp;TransferLog!$W$21:$W$1270,0)),"")</f>
        <v/>
      </c>
      <c r="D39" s="233" t="str">
        <f t="array" ref="D39">IF($K39&lt;&gt;"",INDEX(TransferLog!$Q$21:$Q$1270,MATCH($I39&amp;$M39,TransferLog!$F$21:$F$1270&amp;TransferLog!$W$21:$W$1270,0)),"")</f>
        <v/>
      </c>
      <c r="E39" s="234" t="str">
        <f t="array" ref="E39">IF($K39&lt;&gt;"",INDEX(TransferLog!$AC$21:$AC$1270,MATCH($I39&amp;$M39,TransferLog!$F$21:$F$1270&amp;TransferLog!$W$21:$W$1270,0)),"")</f>
        <v/>
      </c>
      <c r="F39" s="111">
        <f t="shared" si="1"/>
        <v>12</v>
      </c>
      <c r="G39" s="138" t="str">
        <f t="array" ref="G39">IF($I39&lt;&gt;"",INDEX(DropDownLists!$K$10:$K$2516,MATCH($I39,DropDownLists!$L$10:$L$2516,0)),"")</f>
        <v/>
      </c>
      <c r="H39" s="107"/>
      <c r="I39" s="112"/>
      <c r="J39" s="339"/>
      <c r="K39" s="113"/>
      <c r="L39" s="339"/>
      <c r="M39" s="113"/>
      <c r="N39" s="339"/>
      <c r="O39" s="139" t="str">
        <f t="shared" si="2"/>
        <v/>
      </c>
      <c r="P39" s="339"/>
      <c r="Q39" s="114"/>
      <c r="R39" s="339"/>
      <c r="S39" s="174"/>
      <c r="T39" s="339"/>
      <c r="U39" s="139" t="str">
        <f t="array" ref="U39">IF($S39&lt;&gt;"",INDEX(DropDownLists!$D$10:$D$2516,MATCH($S39,DropDownLists!$E$10:$E$2516,0)),"")</f>
        <v/>
      </c>
      <c r="V39" s="342"/>
      <c r="W39" s="174"/>
      <c r="X39" s="97"/>
      <c r="Y39" s="56">
        <v>42917</v>
      </c>
      <c r="Z39" s="99">
        <f t="array" ref="Z39">SUM((YEAR($K$28:$K$1527)=YEAR($Y39))*(MONTH($K$28:$K$1527)=MONTH($Y39))*($I$28:$I$1527&lt;&gt;"")*($Q$28:$Q$1527="Post-acute Care (Medicare Part A or managed care)"))</f>
        <v>0</v>
      </c>
      <c r="AA39" s="99">
        <f t="array" ref="AA39">SUM((YEAR($K$28:$K$1527)=YEAR($Y39))*(MONTH($K$28:$K$1527)=MONTH($Y39))*($I$28:$I$1527&lt;&gt;"")*($Q$28:$Q$1527="Chronic Long-term Care (Not Medicare Part A)"))</f>
        <v>0</v>
      </c>
      <c r="AB39" s="41">
        <f t="array" ref="AB39">SUM((YEAR($K$28:$K$1527)=YEAR($Y39))*(MONTH($K$28:$K$1527)=MONTH($Y39))*($I$28:$I$1527&lt;&gt;""))</f>
        <v>0</v>
      </c>
      <c r="AC39" s="57" t="str">
        <f t="shared" si="4"/>
        <v>n/a</v>
      </c>
      <c r="AE39" s="105" t="s">
        <v>149</v>
      </c>
      <c r="AF39" s="105">
        <f t="array" ref="AF39">SUM((($O$28:$O$1527)=$AE39)*($K$28:$K$1527&lt;&gt;"")*($I$28:$I$1527&lt;&gt;""))</f>
        <v>0</v>
      </c>
      <c r="AG39" s="238" t="str">
        <f t="array" ref="AG39">IF($AG$44=0,"n/a",($AF39/$AG$44))</f>
        <v>n/a</v>
      </c>
      <c r="AH39" s="241" t="str">
        <f t="shared" si="3"/>
        <v/>
      </c>
      <c r="AK39" s="1"/>
      <c r="AL39" s="1"/>
    </row>
    <row r="40" spans="2:38" ht="14">
      <c r="B40" s="2">
        <f t="shared" si="0"/>
        <v>13</v>
      </c>
      <c r="C40" s="233" t="str">
        <f t="array" ref="C40">IF($K40&lt;&gt;"",INDEX(TransferLog!$AB$21:$AB$1270,MATCH($I40&amp;$M40,TransferLog!$F$21:$F$1270&amp;TransferLog!$W$21:$W$1270,0)),"")</f>
        <v/>
      </c>
      <c r="D40" s="233" t="str">
        <f t="array" ref="D40">IF($K40&lt;&gt;"",INDEX(TransferLog!$Q$21:$Q$1270,MATCH($I40&amp;$M40,TransferLog!$F$21:$F$1270&amp;TransferLog!$W$21:$W$1270,0)),"")</f>
        <v/>
      </c>
      <c r="E40" s="234" t="str">
        <f t="array" ref="E40">IF($K40&lt;&gt;"",INDEX(TransferLog!$AC$21:$AC$1270,MATCH($I40&amp;$M40,TransferLog!$F$21:$F$1270&amp;TransferLog!$W$21:$W$1270,0)),"")</f>
        <v/>
      </c>
      <c r="F40" s="111">
        <f t="shared" si="1"/>
        <v>13</v>
      </c>
      <c r="G40" s="138" t="str">
        <f t="array" ref="G40">IF($I40&lt;&gt;"",INDEX(DropDownLists!$K$10:$K$2516,MATCH($I40,DropDownLists!$L$10:$L$2516,0)),"")</f>
        <v/>
      </c>
      <c r="H40" s="107"/>
      <c r="I40" s="112"/>
      <c r="J40" s="339"/>
      <c r="K40" s="113"/>
      <c r="L40" s="339"/>
      <c r="M40" s="113"/>
      <c r="N40" s="339"/>
      <c r="O40" s="139" t="str">
        <f t="shared" si="2"/>
        <v/>
      </c>
      <c r="P40" s="339"/>
      <c r="Q40" s="114"/>
      <c r="R40" s="339"/>
      <c r="S40" s="174"/>
      <c r="T40" s="339"/>
      <c r="U40" s="139" t="str">
        <f t="array" ref="U40">IF($S40&lt;&gt;"",INDEX(DropDownLists!$D$10:$D$2516,MATCH($S40,DropDownLists!$E$10:$E$2516,0)),"")</f>
        <v/>
      </c>
      <c r="V40" s="342"/>
      <c r="W40" s="174"/>
      <c r="X40" s="97"/>
      <c r="Y40" s="56">
        <v>42948</v>
      </c>
      <c r="Z40" s="99">
        <f t="array" ref="Z40">SUM((YEAR($K$28:$K$1527)=YEAR($Y40))*(MONTH($K$28:$K$1527)=MONTH($Y40))*($I$28:$I$1527&lt;&gt;"")*($Q$28:$Q$1527="Post-acute Care (Medicare Part A or managed care)"))</f>
        <v>0</v>
      </c>
      <c r="AA40" s="99">
        <f t="array" ref="AA40">SUM((YEAR($K$28:$K$1527)=YEAR($Y40))*(MONTH($K$28:$K$1527)=MONTH($Y40))*($I$28:$I$1527&lt;&gt;"")*($Q$28:$Q$1527="Chronic Long-term Care (Not Medicare Part A)"))</f>
        <v>0</v>
      </c>
      <c r="AB40" s="41">
        <f t="array" ref="AB40">SUM((YEAR($K$28:$K$1527)=YEAR($Y40))*(MONTH($K$28:$K$1527)=MONTH($Y40))*($I$28:$I$1527&lt;&gt;""))</f>
        <v>0</v>
      </c>
      <c r="AC40" s="57" t="str">
        <f t="shared" si="4"/>
        <v>n/a</v>
      </c>
      <c r="AE40" s="105" t="s">
        <v>150</v>
      </c>
      <c r="AF40" s="105">
        <f t="array" ref="AF40">SUM((($O$28:$O$1527)=$AE40)*($K$28:$K$1527&lt;&gt;"")*($I$28:$I$1527&lt;&gt;""))</f>
        <v>0</v>
      </c>
      <c r="AG40" s="238" t="str">
        <f t="array" ref="AG40">IF($AG$44=0,"n/a",($AF40/$AG$44))</f>
        <v>n/a</v>
      </c>
      <c r="AH40" s="241" t="str">
        <f t="shared" si="3"/>
        <v/>
      </c>
      <c r="AK40" s="1"/>
      <c r="AL40" s="1"/>
    </row>
    <row r="41" spans="2:38" ht="14.25" customHeight="1">
      <c r="B41" s="2">
        <f t="shared" si="0"/>
        <v>14</v>
      </c>
      <c r="C41" s="235" t="str">
        <f t="array" ref="C41">IF($K41&lt;&gt;"",INDEX(TransferLog!$AB$21:$AB$1270,MATCH($I41&amp;$M41,TransferLog!$F$21:$F$1270&amp;TransferLog!$W$21:$W$1270,0)),"")</f>
        <v/>
      </c>
      <c r="D41" s="235" t="str">
        <f t="array" ref="D41">IF($K41&lt;&gt;"",INDEX(TransferLog!$Q$21:$Q$1270,MATCH($I41&amp;$M41,TransferLog!$F$21:$F$1270&amp;TransferLog!$W$21:$W$1270,0)),"")</f>
        <v/>
      </c>
      <c r="E41" s="236" t="str">
        <f t="array" ref="E41">IF($K41&lt;&gt;"",INDEX(TransferLog!$AC$21:$AC$1270,MATCH($I41&amp;$M41,TransferLog!$F$21:$F$1270&amp;TransferLog!$W$21:$W$1270,0)),"")</f>
        <v/>
      </c>
      <c r="F41" s="111">
        <f t="shared" si="1"/>
        <v>14</v>
      </c>
      <c r="G41" s="138" t="str">
        <f t="array" ref="G41">IF($I41&lt;&gt;"",INDEX(DropDownLists!$K$10:$K$2516,MATCH($I41,DropDownLists!$L$10:$L$2516,0)),"")</f>
        <v/>
      </c>
      <c r="H41" s="107"/>
      <c r="I41" s="112"/>
      <c r="J41" s="339"/>
      <c r="K41" s="113"/>
      <c r="L41" s="339"/>
      <c r="M41" s="113"/>
      <c r="N41" s="339"/>
      <c r="O41" s="139" t="str">
        <f t="shared" si="2"/>
        <v/>
      </c>
      <c r="P41" s="339"/>
      <c r="Q41" s="114"/>
      <c r="R41" s="339"/>
      <c r="S41" s="174"/>
      <c r="T41" s="339"/>
      <c r="U41" s="139" t="str">
        <f t="array" ref="U41">IF($S41&lt;&gt;"",INDEX(DropDownLists!$D$10:$D$2516,MATCH($S41,DropDownLists!$E$10:$E$2516,0)),"")</f>
        <v/>
      </c>
      <c r="V41" s="342"/>
      <c r="W41" s="174"/>
      <c r="X41" s="97"/>
      <c r="Y41" s="56">
        <v>42979</v>
      </c>
      <c r="Z41" s="99">
        <f t="array" ref="Z41">SUM((YEAR($K$28:$K$1527)=YEAR($Y41))*(MONTH($K$28:$K$1527)=MONTH($Y41))*($I$28:$I$1527&lt;&gt;"")*($Q$28:$Q$1527="Post-acute Care (Medicare Part A or managed care)"))</f>
        <v>0</v>
      </c>
      <c r="AA41" s="99">
        <f t="array" ref="AA41">SUM((YEAR($K$28:$K$1527)=YEAR($Y41))*(MONTH($K$28:$K$1527)=MONTH($Y41))*($I$28:$I$1527&lt;&gt;"")*($Q$28:$Q$1527="Chronic Long-term Care (Not Medicare Part A)"))</f>
        <v>0</v>
      </c>
      <c r="AB41" s="41">
        <f t="array" ref="AB41">SUM((YEAR($K$28:$K$1527)=YEAR($Y41))*(MONTH($K$28:$K$1527)=MONTH($Y41))*($I$28:$I$1527&lt;&gt;""))</f>
        <v>0</v>
      </c>
      <c r="AC41" s="57" t="str">
        <f t="shared" si="4"/>
        <v>n/a</v>
      </c>
      <c r="AE41" s="105" t="s">
        <v>151</v>
      </c>
      <c r="AF41" s="105">
        <f t="array" ref="AF41">SUM((($O$28:$O$1527)=$AE41)*($K$28:$K$1527&lt;&gt;"")*($I$28:$I$1527&lt;&gt;""))</f>
        <v>0</v>
      </c>
      <c r="AG41" s="238" t="str">
        <f t="array" ref="AG41">IF($AG$44=0,"n/a",($AF41/$AG$44))</f>
        <v>n/a</v>
      </c>
      <c r="AH41" s="241" t="str">
        <f t="shared" si="3"/>
        <v/>
      </c>
      <c r="AK41" s="1"/>
      <c r="AL41" s="1"/>
    </row>
    <row r="42" spans="2:38" ht="15" customHeight="1">
      <c r="B42" s="2">
        <f t="shared" si="0"/>
        <v>15</v>
      </c>
      <c r="C42" s="235" t="str">
        <f t="array" ref="C42">IF($K42&lt;&gt;"",INDEX(TransferLog!$AB$21:$AB$1270,MATCH($I42&amp;$M42,TransferLog!$F$21:$F$1270&amp;TransferLog!$W$21:$W$1270,0)),"")</f>
        <v/>
      </c>
      <c r="D42" s="235" t="str">
        <f t="array" ref="D42">IF($K42&lt;&gt;"",INDEX(TransferLog!$Q$21:$Q$1270,MATCH($I42&amp;$M42,TransferLog!$F$21:$F$1270&amp;TransferLog!$W$21:$W$1270,0)),"")</f>
        <v/>
      </c>
      <c r="E42" s="236" t="str">
        <f t="array" ref="E42">IF($K42&lt;&gt;"",INDEX(TransferLog!$AC$21:$AC$1270,MATCH($I42&amp;$M42,TransferLog!$F$21:$F$1270&amp;TransferLog!$W$21:$W$1270,0)),"")</f>
        <v/>
      </c>
      <c r="F42" s="111">
        <f t="shared" si="1"/>
        <v>15</v>
      </c>
      <c r="G42" s="138" t="str">
        <f t="array" ref="G42">IF($I42&lt;&gt;"",INDEX(DropDownLists!$K$10:$K$2516,MATCH($I42,DropDownLists!$L$10:$L$2516,0)),"")</f>
        <v/>
      </c>
      <c r="H42" s="107"/>
      <c r="I42" s="112"/>
      <c r="J42" s="339"/>
      <c r="K42" s="113"/>
      <c r="L42" s="339"/>
      <c r="M42" s="113"/>
      <c r="N42" s="339"/>
      <c r="O42" s="139" t="str">
        <f t="shared" si="2"/>
        <v/>
      </c>
      <c r="P42" s="339"/>
      <c r="Q42" s="114"/>
      <c r="R42" s="339"/>
      <c r="S42" s="174"/>
      <c r="T42" s="339"/>
      <c r="U42" s="139" t="str">
        <f t="array" ref="U42">IF($S42&lt;&gt;"",INDEX(DropDownLists!$D$10:$D$2516,MATCH($S42,DropDownLists!$E$10:$E$2516,0)),"")</f>
        <v/>
      </c>
      <c r="V42" s="342"/>
      <c r="W42" s="174"/>
      <c r="X42" s="97"/>
      <c r="Y42" s="56">
        <v>43009</v>
      </c>
      <c r="Z42" s="99">
        <f t="array" ref="Z42">SUM((YEAR($K$28:$K$1527)=YEAR($Y42))*(MONTH($K$28:$K$1527)=MONTH($Y42))*($I$28:$I$1527&lt;&gt;"")*($Q$28:$Q$1527="Post-acute Care (Medicare Part A or managed care)"))</f>
        <v>0</v>
      </c>
      <c r="AA42" s="99">
        <f t="array" ref="AA42">SUM((YEAR($K$28:$K$1527)=YEAR($Y42))*(MONTH($K$28:$K$1527)=MONTH($Y42))*($I$28:$I$1527&lt;&gt;"")*($Q$28:$Q$1527="Chronic Long-term Care (Not Medicare Part A)"))</f>
        <v>0</v>
      </c>
      <c r="AB42" s="41">
        <f t="array" ref="AB42">SUM((YEAR($K$28:$K$1527)=YEAR($Y42))*(MONTH($K$28:$K$1527)=MONTH($Y42))*($I$28:$I$1527&lt;&gt;""))</f>
        <v>0</v>
      </c>
      <c r="AC42" s="57" t="str">
        <f t="shared" si="4"/>
        <v>n/a</v>
      </c>
      <c r="AE42" s="105" t="s">
        <v>152</v>
      </c>
      <c r="AF42" s="105">
        <f t="array" ref="AF42">SUM((($O$28:$O$1527)=$AE42)*($K$28:$K$1527&lt;&gt;"")*($I$28:$I$1527&lt;&gt;""))</f>
        <v>0</v>
      </c>
      <c r="AG42" s="238" t="str">
        <f t="array" ref="AG42">IF($AG$44=0,"n/a",($AF42/$AG$44))</f>
        <v>n/a</v>
      </c>
      <c r="AH42" s="241" t="str">
        <f t="shared" si="3"/>
        <v/>
      </c>
      <c r="AK42" s="1"/>
      <c r="AL42" s="1"/>
    </row>
    <row r="43" spans="2:38" ht="15" customHeight="1">
      <c r="B43" s="2">
        <f t="shared" si="0"/>
        <v>16</v>
      </c>
      <c r="C43" s="235" t="str">
        <f t="array" ref="C43">IF($K43&lt;&gt;"",INDEX(TransferLog!$AB$21:$AB$1270,MATCH($I43&amp;$M43,TransferLog!$F$21:$F$1270&amp;TransferLog!$W$21:$W$1270,0)),"")</f>
        <v/>
      </c>
      <c r="D43" s="235" t="str">
        <f t="array" ref="D43">IF($K43&lt;&gt;"",INDEX(TransferLog!$Q$21:$Q$1270,MATCH($I43&amp;$M43,TransferLog!$F$21:$F$1270&amp;TransferLog!$W$21:$W$1270,0)),"")</f>
        <v/>
      </c>
      <c r="E43" s="236" t="str">
        <f t="array" ref="E43">IF($K43&lt;&gt;"",INDEX(TransferLog!$AC$21:$AC$1270,MATCH($I43&amp;$M43,TransferLog!$F$21:$F$1270&amp;TransferLog!$W$21:$W$1270,0)),"")</f>
        <v/>
      </c>
      <c r="F43" s="111">
        <f t="shared" si="1"/>
        <v>16</v>
      </c>
      <c r="G43" s="138" t="str">
        <f t="array" ref="G43">IF($I43&lt;&gt;"",INDEX(DropDownLists!$K$10:$K$2516,MATCH($I43,DropDownLists!$L$10:$L$2516,0)),"")</f>
        <v/>
      </c>
      <c r="H43" s="107"/>
      <c r="I43" s="112"/>
      <c r="J43" s="339"/>
      <c r="K43" s="113"/>
      <c r="L43" s="339"/>
      <c r="M43" s="113"/>
      <c r="N43" s="339"/>
      <c r="O43" s="139" t="str">
        <f t="shared" si="2"/>
        <v/>
      </c>
      <c r="P43" s="339"/>
      <c r="Q43" s="114"/>
      <c r="R43" s="339"/>
      <c r="S43" s="174"/>
      <c r="T43" s="339"/>
      <c r="U43" s="139" t="str">
        <f t="array" ref="U43">IF($S43&lt;&gt;"",INDEX(DropDownLists!$D$10:$D$2516,MATCH($S43,DropDownLists!$E$10:$E$2516,0)),"")</f>
        <v/>
      </c>
      <c r="V43" s="342"/>
      <c r="W43" s="174"/>
      <c r="X43" s="97"/>
      <c r="Y43" s="56">
        <v>43040</v>
      </c>
      <c r="Z43" s="99">
        <f t="array" ref="Z43">SUM((YEAR($K$28:$K$1527)=YEAR($Y43))*(MONTH($K$28:$K$1527)=MONTH($Y43))*($I$28:$I$1527&lt;&gt;"")*($Q$28:$Q$1527="Post-acute Care (Medicare Part A or managed care)"))</f>
        <v>0</v>
      </c>
      <c r="AA43" s="99">
        <f t="array" ref="AA43">SUM((YEAR($K$28:$K$1527)=YEAR($Y43))*(MONTH($K$28:$K$1527)=MONTH($Y43))*($I$28:$I$1527&lt;&gt;"")*($Q$28:$Q$1527="Chronic Long-term Care (Not Medicare Part A)"))</f>
        <v>0</v>
      </c>
      <c r="AB43" s="41">
        <f t="array" ref="AB43">SUM((YEAR($K$28:$K$1527)=YEAR($Y43))*(MONTH($K$28:$K$1527)=MONTH($Y43))*($I$28:$I$1527&lt;&gt;""))</f>
        <v>0</v>
      </c>
      <c r="AC43" s="57" t="str">
        <f t="shared" si="4"/>
        <v>n/a</v>
      </c>
      <c r="AE43" s="105" t="s">
        <v>153</v>
      </c>
      <c r="AF43" s="105">
        <f t="array" ref="AF43">SUM((($O$28:$O$1527)=$AE43)*($K$28:$K$1527&lt;&gt;"")*($I$28:$I$1527&lt;&gt;""))</f>
        <v>0</v>
      </c>
      <c r="AG43" s="238" t="str">
        <f t="array" ref="AG43">IF($AG$44=0,"n/a",($AF43/$AG$44))</f>
        <v>n/a</v>
      </c>
      <c r="AH43" s="241" t="str">
        <f t="shared" si="3"/>
        <v/>
      </c>
      <c r="AK43" s="26"/>
      <c r="AL43" s="1"/>
    </row>
    <row r="44" spans="2:38" ht="15" customHeight="1">
      <c r="B44" s="2">
        <f t="shared" si="0"/>
        <v>17</v>
      </c>
      <c r="C44" s="235" t="str">
        <f t="array" ref="C44">IF($K44&lt;&gt;"",INDEX(TransferLog!$AB$21:$AB$1270,MATCH($I44&amp;$M44,TransferLog!$F$21:$F$1270&amp;TransferLog!$W$21:$W$1270,0)),"")</f>
        <v/>
      </c>
      <c r="D44" s="235" t="str">
        <f t="array" ref="D44">IF($K44&lt;&gt;"",INDEX(TransferLog!$Q$21:$Q$1270,MATCH($I44&amp;$M44,TransferLog!$F$21:$F$1270&amp;TransferLog!$W$21:$W$1270,0)),"")</f>
        <v/>
      </c>
      <c r="E44" s="236" t="str">
        <f t="array" ref="E44">IF($K44&lt;&gt;"",INDEX(TransferLog!$AC$21:$AC$1270,MATCH($I44&amp;$M44,TransferLog!$F$21:$F$1270&amp;TransferLog!$W$21:$W$1270,0)),"")</f>
        <v/>
      </c>
      <c r="F44" s="111">
        <f t="shared" si="1"/>
        <v>17</v>
      </c>
      <c r="G44" s="138" t="str">
        <f t="array" ref="G44">IF($I44&lt;&gt;"",INDEX(DropDownLists!$K$10:$K$2516,MATCH($I44,DropDownLists!$L$10:$L$2516,0)),"")</f>
        <v/>
      </c>
      <c r="H44" s="107"/>
      <c r="I44" s="112"/>
      <c r="J44" s="339"/>
      <c r="K44" s="113"/>
      <c r="L44" s="339"/>
      <c r="M44" s="113"/>
      <c r="N44" s="339"/>
      <c r="O44" s="139" t="str">
        <f t="shared" si="2"/>
        <v/>
      </c>
      <c r="P44" s="339"/>
      <c r="Q44" s="114"/>
      <c r="R44" s="339"/>
      <c r="S44" s="174"/>
      <c r="T44" s="339"/>
      <c r="U44" s="139" t="str">
        <f t="array" ref="U44">IF($S44&lt;&gt;"",INDEX(DropDownLists!$D$10:$D$2516,MATCH($S44,DropDownLists!$E$10:$E$2516,0)),"")</f>
        <v/>
      </c>
      <c r="V44" s="342"/>
      <c r="W44" s="174"/>
      <c r="X44" s="97"/>
      <c r="Y44" s="56">
        <v>43070</v>
      </c>
      <c r="Z44" s="99">
        <f t="array" ref="Z44">SUM((YEAR($K$28:$K$1527)=YEAR($Y44))*(MONTH($K$28:$K$1527)=MONTH($Y44))*($I$28:$I$1527&lt;&gt;"")*($Q$28:$Q$1527="Post-acute Care (Medicare Part A or managed care)"))</f>
        <v>0</v>
      </c>
      <c r="AA44" s="99">
        <f t="array" ref="AA44">SUM((YEAR($K$28:$K$1527)=YEAR($Y44))*(MONTH($K$28:$K$1527)=MONTH($Y44))*($I$28:$I$1527&lt;&gt;"")*($Q$28:$Q$1527="Chronic Long-term Care (Not Medicare Part A)"))</f>
        <v>0</v>
      </c>
      <c r="AB44" s="41">
        <f t="array" ref="AB44">SUM((YEAR($K$28:$K$1527)=YEAR($Y44))*(MONTH($K$28:$K$1527)=MONTH($Y44))*($I$28:$I$1527&lt;&gt;""))</f>
        <v>0</v>
      </c>
      <c r="AC44" s="57" t="str">
        <f t="shared" si="4"/>
        <v>n/a</v>
      </c>
      <c r="AE44" s="37"/>
      <c r="AF44" s="37"/>
      <c r="AG44" s="239">
        <f t="array" ref="AG44">SUM(($I$28:$I$1527&lt;&gt;"")*($K$28:$K$1527&lt;&gt;""))</f>
        <v>0</v>
      </c>
      <c r="AH44" s="241" t="str">
        <f t="shared" si="3"/>
        <v/>
      </c>
      <c r="AK44" s="26"/>
      <c r="AL44" s="1"/>
    </row>
    <row r="45" spans="2:38" ht="13.5" customHeight="1">
      <c r="B45" s="2">
        <f t="shared" si="0"/>
        <v>18</v>
      </c>
      <c r="C45" s="235" t="str">
        <f t="array" ref="C45">IF($K45&lt;&gt;"",INDEX(TransferLog!$AB$21:$AB$1270,MATCH($I45&amp;$M45,TransferLog!$F$21:$F$1270&amp;TransferLog!$W$21:$W$1270,0)),"")</f>
        <v/>
      </c>
      <c r="D45" s="235" t="str">
        <f t="array" ref="D45">IF($K45&lt;&gt;"",INDEX(TransferLog!$Q$21:$Q$1270,MATCH($I45&amp;$M45,TransferLog!$F$21:$F$1270&amp;TransferLog!$W$21:$W$1270,0)),"")</f>
        <v/>
      </c>
      <c r="E45" s="236" t="str">
        <f t="array" ref="E45">IF($K45&lt;&gt;"",INDEX(TransferLog!$AC$21:$AC$1270,MATCH($I45&amp;$M45,TransferLog!$F$21:$F$1270&amp;TransferLog!$W$21:$W$1270,0)),"")</f>
        <v/>
      </c>
      <c r="F45" s="111">
        <f t="shared" si="1"/>
        <v>18</v>
      </c>
      <c r="G45" s="138" t="str">
        <f t="array" ref="G45">IF($I45&lt;&gt;"",INDEX(DropDownLists!$K$10:$K$2516,MATCH($I45,DropDownLists!$L$10:$L$2516,0)),"")</f>
        <v/>
      </c>
      <c r="H45" s="107"/>
      <c r="I45" s="112"/>
      <c r="J45" s="339"/>
      <c r="K45" s="113"/>
      <c r="L45" s="339"/>
      <c r="M45" s="113"/>
      <c r="N45" s="339"/>
      <c r="O45" s="139" t="str">
        <f t="shared" si="2"/>
        <v/>
      </c>
      <c r="P45" s="339"/>
      <c r="Q45" s="114"/>
      <c r="R45" s="339"/>
      <c r="S45" s="174"/>
      <c r="T45" s="339"/>
      <c r="U45" s="139" t="str">
        <f t="array" ref="U45">IF($S45&lt;&gt;"",INDEX(DropDownLists!$D$10:$D$2516,MATCH($S45,DropDownLists!$E$10:$E$2516,0)),"")</f>
        <v/>
      </c>
      <c r="V45" s="342"/>
      <c r="W45" s="174"/>
      <c r="X45" s="97"/>
      <c r="Y45" s="56" t="s">
        <v>154</v>
      </c>
      <c r="Z45" s="41">
        <f t="array" ref="Z45">SUM((YEAR($K$28:$K$1527)=YEAR($Y33))*($K$28:$K$1527&lt;&gt;"")*($Q$28:$Q$1527="Post-acute Care (Medicare Part A or managed care)"))</f>
        <v>0</v>
      </c>
      <c r="AA45" s="41">
        <f t="array" ref="AA45">SUM((YEAR($K$28:$K$1527)=YEAR($Y33))*($K$28:$K$1527&lt;&gt;"")*($Q$28:$Q$1527="Chronic Long-term Care (Not Medicare Part A)"))</f>
        <v>0</v>
      </c>
      <c r="AB45" s="41">
        <f t="array" ref="AB45">SUM((YEAR($K$28:$K$1527)=YEAR($Y33))*($K$28:$K$1527&lt;&gt;""))</f>
        <v>0</v>
      </c>
      <c r="AC45" s="57" t="str">
        <f t="shared" si="4"/>
        <v>n/a</v>
      </c>
      <c r="AH45" s="241" t="str">
        <f t="shared" si="3"/>
        <v/>
      </c>
      <c r="AK45" s="26"/>
      <c r="AL45" s="1"/>
    </row>
    <row r="46" spans="2:38" ht="14">
      <c r="B46" s="2">
        <f t="shared" si="0"/>
        <v>19</v>
      </c>
      <c r="C46" s="235" t="str">
        <f t="array" ref="C46">IF($K46&lt;&gt;"",INDEX(TransferLog!$AB$21:$AB$1270,MATCH($I46&amp;$M46,TransferLog!$F$21:$F$1270&amp;TransferLog!$W$21:$W$1270,0)),"")</f>
        <v/>
      </c>
      <c r="D46" s="235" t="str">
        <f t="array" ref="D46">IF($K46&lt;&gt;"",INDEX(TransferLog!$Q$21:$Q$1270,MATCH($I46&amp;$M46,TransferLog!$F$21:$F$1270&amp;TransferLog!$W$21:$W$1270,0)),"")</f>
        <v/>
      </c>
      <c r="E46" s="236" t="str">
        <f t="array" ref="E46">IF($K46&lt;&gt;"",INDEX(TransferLog!$AC$21:$AC$1270,MATCH($I46&amp;$M46,TransferLog!$F$21:$F$1270&amp;TransferLog!$W$21:$W$1270,0)),"")</f>
        <v/>
      </c>
      <c r="F46" s="111">
        <f t="shared" si="1"/>
        <v>19</v>
      </c>
      <c r="G46" s="138" t="str">
        <f t="array" ref="G46">IF($I46&lt;&gt;"",INDEX(DropDownLists!$K$10:$K$2516,MATCH($I46,DropDownLists!$L$10:$L$2516,0)),"")</f>
        <v/>
      </c>
      <c r="H46" s="107"/>
      <c r="I46" s="112"/>
      <c r="J46" s="339"/>
      <c r="K46" s="113"/>
      <c r="L46" s="339"/>
      <c r="M46" s="113"/>
      <c r="N46" s="339"/>
      <c r="O46" s="139" t="str">
        <f t="shared" si="2"/>
        <v/>
      </c>
      <c r="P46" s="339"/>
      <c r="Q46" s="114"/>
      <c r="R46" s="339"/>
      <c r="S46" s="174"/>
      <c r="T46" s="339"/>
      <c r="U46" s="139" t="str">
        <f t="array" ref="U46">IF($S46&lt;&gt;"",INDEX(DropDownLists!$D$10:$D$2516,MATCH($S46,DropDownLists!$E$10:$E$2516,0)),"")</f>
        <v/>
      </c>
      <c r="V46" s="342"/>
      <c r="W46" s="174"/>
      <c r="X46" s="97"/>
      <c r="Y46" s="26"/>
      <c r="Z46" s="26"/>
      <c r="AA46" s="26"/>
      <c r="AB46" s="26"/>
      <c r="AH46" s="241" t="str">
        <f t="shared" si="3"/>
        <v/>
      </c>
      <c r="AK46" s="26"/>
      <c r="AL46" s="1"/>
    </row>
    <row r="47" spans="2:38" ht="14.25" customHeight="1">
      <c r="B47" s="2">
        <f t="shared" si="0"/>
        <v>20</v>
      </c>
      <c r="C47" s="235" t="str">
        <f t="array" ref="C47">IF($K47&lt;&gt;"",INDEX(TransferLog!$AB$21:$AB$1270,MATCH($I47&amp;$M47,TransferLog!$F$21:$F$1270&amp;TransferLog!$W$21:$W$1270,0)),"")</f>
        <v/>
      </c>
      <c r="D47" s="235" t="str">
        <f t="array" ref="D47">IF($K47&lt;&gt;"",INDEX(TransferLog!$Q$21:$Q$1270,MATCH($I47&amp;$M47,TransferLog!$F$21:$F$1270&amp;TransferLog!$W$21:$W$1270,0)),"")</f>
        <v/>
      </c>
      <c r="E47" s="236" t="str">
        <f t="array" ref="E47">IF($K47&lt;&gt;"",INDEX(TransferLog!$AC$21:$AC$1270,MATCH($I47&amp;$M47,TransferLog!$F$21:$F$1270&amp;TransferLog!$W$21:$W$1270,0)),"")</f>
        <v/>
      </c>
      <c r="F47" s="111">
        <f t="shared" si="1"/>
        <v>20</v>
      </c>
      <c r="G47" s="138" t="str">
        <f t="array" ref="G47">IF($I47&lt;&gt;"",INDEX(DropDownLists!$K$10:$K$2516,MATCH($I47,DropDownLists!$L$10:$L$2516,0)),"")</f>
        <v/>
      </c>
      <c r="H47" s="107"/>
      <c r="I47" s="112"/>
      <c r="J47" s="339"/>
      <c r="K47" s="113"/>
      <c r="L47" s="339"/>
      <c r="M47" s="113"/>
      <c r="N47" s="339"/>
      <c r="O47" s="139" t="str">
        <f t="shared" si="2"/>
        <v/>
      </c>
      <c r="P47" s="339"/>
      <c r="Q47" s="114"/>
      <c r="R47" s="339"/>
      <c r="S47" s="174"/>
      <c r="T47" s="339"/>
      <c r="U47" s="139" t="str">
        <f t="array" ref="U47">IF($S47&lt;&gt;"",INDEX(DropDownLists!$D$10:$D$2516,MATCH($S47,DropDownLists!$E$10:$E$2516,0)),"")</f>
        <v/>
      </c>
      <c r="V47" s="342"/>
      <c r="W47" s="174"/>
      <c r="X47" s="97"/>
      <c r="Y47" s="415" t="s">
        <v>155</v>
      </c>
      <c r="Z47" s="415"/>
      <c r="AA47" s="415"/>
      <c r="AB47" s="415"/>
      <c r="AC47" s="415"/>
      <c r="AD47" s="26"/>
      <c r="AE47" s="26"/>
      <c r="AF47" s="26"/>
      <c r="AG47" s="26"/>
      <c r="AH47" s="242" t="str">
        <f t="shared" si="3"/>
        <v/>
      </c>
      <c r="AI47" s="26"/>
      <c r="AK47" s="97"/>
      <c r="AL47" s="97"/>
    </row>
    <row r="48" spans="2:38" ht="14">
      <c r="B48" s="2">
        <f t="shared" si="0"/>
        <v>21</v>
      </c>
      <c r="C48" s="235" t="str">
        <f t="array" ref="C48">IF($K48&lt;&gt;"",INDEX(TransferLog!$AB$21:$AB$1270,MATCH($I48&amp;$M48,TransferLog!$F$21:$F$1270&amp;TransferLog!$W$21:$W$1270,0)),"")</f>
        <v/>
      </c>
      <c r="D48" s="235" t="str">
        <f t="array" ref="D48">IF($K48&lt;&gt;"",INDEX(TransferLog!$Q$21:$Q$1270,MATCH($I48&amp;$M48,TransferLog!$F$21:$F$1270&amp;TransferLog!$W$21:$W$1270,0)),"")</f>
        <v/>
      </c>
      <c r="E48" s="236" t="str">
        <f t="array" ref="E48">IF($K48&lt;&gt;"",INDEX(TransferLog!$AC$21:$AC$1270,MATCH($I48&amp;$M48,TransferLog!$F$21:$F$1270&amp;TransferLog!$W$21:$W$1270,0)),"")</f>
        <v/>
      </c>
      <c r="F48" s="111">
        <f t="shared" si="1"/>
        <v>21</v>
      </c>
      <c r="G48" s="138" t="str">
        <f t="array" ref="G48">IF($I48&lt;&gt;"",INDEX(DropDownLists!$K$10:$K$2516,MATCH($I48,DropDownLists!$L$10:$L$2516,0)),"")</f>
        <v/>
      </c>
      <c r="H48" s="107"/>
      <c r="I48" s="112"/>
      <c r="J48" s="339"/>
      <c r="K48" s="113"/>
      <c r="L48" s="339"/>
      <c r="M48" s="113"/>
      <c r="N48" s="339"/>
      <c r="O48" s="139" t="str">
        <f t="shared" si="2"/>
        <v/>
      </c>
      <c r="P48" s="339"/>
      <c r="Q48" s="114"/>
      <c r="R48" s="339"/>
      <c r="S48" s="174"/>
      <c r="T48" s="339"/>
      <c r="U48" s="139" t="str">
        <f t="array" ref="U48">IF($S48&lt;&gt;"",INDEX(DropDownLists!$D$10:$D$2516,MATCH($S48,DropDownLists!$E$10:$E$2516,0)),"")</f>
        <v/>
      </c>
      <c r="V48" s="342"/>
      <c r="W48" s="174"/>
      <c r="X48" s="97"/>
      <c r="Y48" s="415"/>
      <c r="Z48" s="415"/>
      <c r="AA48" s="415"/>
      <c r="AB48" s="415"/>
      <c r="AC48" s="415"/>
      <c r="AD48" s="26"/>
      <c r="AE48" s="26"/>
      <c r="AF48" s="26"/>
      <c r="AG48" s="26"/>
      <c r="AH48" s="242" t="str">
        <f t="shared" si="3"/>
        <v/>
      </c>
      <c r="AI48" s="26"/>
      <c r="AK48" s="97"/>
      <c r="AL48" s="97"/>
    </row>
    <row r="49" spans="1:38" ht="14">
      <c r="B49" s="2">
        <f t="shared" si="0"/>
        <v>22</v>
      </c>
      <c r="C49" s="235" t="str">
        <f t="array" ref="C49">IF($K49&lt;&gt;"",INDEX(TransferLog!$AB$21:$AB$1270,MATCH($I49&amp;$M49,TransferLog!$F$21:$F$1270&amp;TransferLog!$W$21:$W$1270,0)),"")</f>
        <v/>
      </c>
      <c r="D49" s="235" t="str">
        <f t="array" ref="D49">IF($K49&lt;&gt;"",INDEX(TransferLog!$Q$21:$Q$1270,MATCH($I49&amp;$M49,TransferLog!$F$21:$F$1270&amp;TransferLog!$W$21:$W$1270,0)),"")</f>
        <v/>
      </c>
      <c r="E49" s="236" t="str">
        <f t="array" ref="E49">IF($K49&lt;&gt;"",INDEX(TransferLog!$AC$21:$AC$1270,MATCH($I49&amp;$M49,TransferLog!$F$21:$F$1270&amp;TransferLog!$W$21:$W$1270,0)),"")</f>
        <v/>
      </c>
      <c r="F49" s="111">
        <f t="shared" si="1"/>
        <v>22</v>
      </c>
      <c r="G49" s="138" t="str">
        <f t="array" ref="G49">IF($I49&lt;&gt;"",INDEX(DropDownLists!$K$10:$K$2516,MATCH($I49,DropDownLists!$L$10:$L$2516,0)),"")</f>
        <v/>
      </c>
      <c r="H49" s="107"/>
      <c r="I49" s="112"/>
      <c r="J49" s="339"/>
      <c r="K49" s="113"/>
      <c r="L49" s="339"/>
      <c r="M49" s="113"/>
      <c r="N49" s="339"/>
      <c r="O49" s="139" t="str">
        <f t="shared" si="2"/>
        <v/>
      </c>
      <c r="P49" s="339"/>
      <c r="Q49" s="114"/>
      <c r="R49" s="339"/>
      <c r="S49" s="174"/>
      <c r="T49" s="339"/>
      <c r="U49" s="139" t="str">
        <f t="array" ref="U49">IF($S49&lt;&gt;"",INDEX(DropDownLists!$D$10:$D$2516,MATCH($S49,DropDownLists!$E$10:$E$2516,0)),"")</f>
        <v/>
      </c>
      <c r="V49" s="342"/>
      <c r="W49" s="174"/>
      <c r="X49" s="97"/>
      <c r="Y49" s="416"/>
      <c r="Z49" s="416"/>
      <c r="AA49" s="416"/>
      <c r="AB49" s="416"/>
      <c r="AC49" s="416"/>
      <c r="AD49" s="26"/>
      <c r="AE49" s="26"/>
      <c r="AF49" s="26"/>
      <c r="AG49" s="26"/>
      <c r="AH49" s="242" t="str">
        <f t="shared" si="3"/>
        <v/>
      </c>
      <c r="AI49" s="26"/>
      <c r="AK49" s="97"/>
      <c r="AL49" s="97"/>
    </row>
    <row r="50" spans="1:38" ht="15" customHeight="1">
      <c r="B50" s="2">
        <f t="shared" si="0"/>
        <v>23</v>
      </c>
      <c r="C50" s="235" t="str">
        <f t="array" ref="C50">IF($K50&lt;&gt;"",INDEX(TransferLog!$AB$21:$AB$1270,MATCH($I50&amp;$M50,TransferLog!$F$21:$F$1270&amp;TransferLog!$W$21:$W$1270,0)),"")</f>
        <v/>
      </c>
      <c r="D50" s="235" t="str">
        <f t="array" ref="D50">IF($K50&lt;&gt;"",INDEX(TransferLog!$Q$21:$Q$1270,MATCH($I50&amp;$M50,TransferLog!$F$21:$F$1270&amp;TransferLog!$W$21:$W$1270,0)),"")</f>
        <v/>
      </c>
      <c r="E50" s="236" t="str">
        <f t="array" ref="E50">IF($K50&lt;&gt;"",INDEX(TransferLog!$AC$21:$AC$1270,MATCH($I50&amp;$M50,TransferLog!$F$21:$F$1270&amp;TransferLog!$W$21:$W$1270,0)),"")</f>
        <v/>
      </c>
      <c r="F50" s="111">
        <f t="shared" si="1"/>
        <v>23</v>
      </c>
      <c r="G50" s="138" t="str">
        <f t="array" ref="G50">IF($I50&lt;&gt;"",INDEX(DropDownLists!$K$10:$K$2516,MATCH($I50,DropDownLists!$L$10:$L$2516,0)),"")</f>
        <v/>
      </c>
      <c r="H50" s="107"/>
      <c r="I50" s="112"/>
      <c r="J50" s="339"/>
      <c r="K50" s="113"/>
      <c r="L50" s="339"/>
      <c r="M50" s="113"/>
      <c r="N50" s="339"/>
      <c r="O50" s="139" t="str">
        <f t="shared" si="2"/>
        <v/>
      </c>
      <c r="P50" s="339"/>
      <c r="Q50" s="114"/>
      <c r="R50" s="339"/>
      <c r="S50" s="174"/>
      <c r="T50" s="339"/>
      <c r="U50" s="139" t="str">
        <f t="array" ref="U50">IF($S50&lt;&gt;"",INDEX(DropDownLists!$D$10:$D$2516,MATCH($S50,DropDownLists!$E$10:$E$2516,0)),"")</f>
        <v/>
      </c>
      <c r="V50" s="342"/>
      <c r="W50" s="174"/>
      <c r="X50" s="97"/>
      <c r="Y50" s="419"/>
      <c r="Z50" s="417" t="s">
        <v>140</v>
      </c>
      <c r="AA50" s="417" t="s">
        <v>141</v>
      </c>
      <c r="AB50" s="421" t="s">
        <v>142</v>
      </c>
      <c r="AC50" s="421" t="s">
        <v>146</v>
      </c>
      <c r="AD50" s="26"/>
      <c r="AE50" s="26"/>
      <c r="AF50" s="26"/>
      <c r="AG50" s="26"/>
      <c r="AH50" s="242" t="str">
        <f t="shared" si="3"/>
        <v/>
      </c>
      <c r="AI50" s="26"/>
      <c r="AK50" s="97"/>
      <c r="AL50" s="97"/>
    </row>
    <row r="51" spans="1:38" ht="14">
      <c r="B51" s="2">
        <f t="shared" si="0"/>
        <v>24</v>
      </c>
      <c r="C51" s="235" t="str">
        <f t="array" ref="C51">IF($K51&lt;&gt;"",INDEX(TransferLog!$AB$21:$AB$1270,MATCH($I51&amp;$M51,TransferLog!$F$21:$F$1270&amp;TransferLog!$W$21:$W$1270,0)),"")</f>
        <v/>
      </c>
      <c r="D51" s="235" t="str">
        <f t="array" ref="D51">IF($K51&lt;&gt;"",INDEX(TransferLog!$Q$21:$Q$1270,MATCH($I51&amp;$M51,TransferLog!$F$21:$F$1270&amp;TransferLog!$W$21:$W$1270,0)),"")</f>
        <v/>
      </c>
      <c r="E51" s="236" t="str">
        <f t="array" ref="E51">IF($K51&lt;&gt;"",INDEX(TransferLog!$AC$21:$AC$1270,MATCH($I51&amp;$M51,TransferLog!$F$21:$F$1270&amp;TransferLog!$W$21:$W$1270,0)),"")</f>
        <v/>
      </c>
      <c r="F51" s="111">
        <f t="shared" si="1"/>
        <v>24</v>
      </c>
      <c r="G51" s="138" t="str">
        <f t="array" ref="G51">IF($I51&lt;&gt;"",INDEX(DropDownLists!$K$10:$K$2516,MATCH($I51,DropDownLists!$L$10:$L$2516,0)),"")</f>
        <v/>
      </c>
      <c r="H51" s="107"/>
      <c r="I51" s="112"/>
      <c r="J51" s="339"/>
      <c r="K51" s="113"/>
      <c r="L51" s="339"/>
      <c r="M51" s="113"/>
      <c r="N51" s="339"/>
      <c r="O51" s="139" t="str">
        <f t="shared" si="2"/>
        <v/>
      </c>
      <c r="P51" s="339"/>
      <c r="Q51" s="114"/>
      <c r="R51" s="339"/>
      <c r="S51" s="174"/>
      <c r="T51" s="339"/>
      <c r="U51" s="139" t="str">
        <f t="array" ref="U51">IF($S51&lt;&gt;"",INDEX(DropDownLists!$D$10:$D$2516,MATCH($S51,DropDownLists!$E$10:$E$2516,0)),"")</f>
        <v/>
      </c>
      <c r="V51" s="342"/>
      <c r="W51" s="174"/>
      <c r="X51" s="97"/>
      <c r="Y51" s="420"/>
      <c r="Z51" s="418"/>
      <c r="AA51" s="418"/>
      <c r="AB51" s="422"/>
      <c r="AC51" s="422"/>
      <c r="AD51" s="26"/>
      <c r="AE51" s="26"/>
      <c r="AF51" s="26"/>
      <c r="AG51" s="26"/>
      <c r="AH51" s="242" t="str">
        <f t="shared" si="3"/>
        <v/>
      </c>
      <c r="AI51" s="26"/>
      <c r="AK51" s="97"/>
      <c r="AL51" s="97"/>
    </row>
    <row r="52" spans="1:38" ht="14">
      <c r="B52" s="2">
        <f t="shared" si="0"/>
        <v>25</v>
      </c>
      <c r="C52" s="235" t="str">
        <f t="array" ref="C52">IF($K52&lt;&gt;"",INDEX(TransferLog!$AB$21:$AB$1270,MATCH($I52&amp;$M52,TransferLog!$F$21:$F$1270&amp;TransferLog!$W$21:$W$1270,0)),"")</f>
        <v/>
      </c>
      <c r="D52" s="235" t="str">
        <f t="array" ref="D52">IF($K52&lt;&gt;"",INDEX(TransferLog!$Q$21:$Q$1270,MATCH($I52&amp;$M52,TransferLog!$F$21:$F$1270&amp;TransferLog!$W$21:$W$1270,0)),"")</f>
        <v/>
      </c>
      <c r="E52" s="236" t="str">
        <f t="array" ref="E52">IF($K52&lt;&gt;"",INDEX(TransferLog!$AC$21:$AC$1270,MATCH($I52&amp;$M52,TransferLog!$F$21:$F$1270&amp;TransferLog!$W$21:$W$1270,0)),"")</f>
        <v/>
      </c>
      <c r="F52" s="111">
        <f t="shared" si="1"/>
        <v>25</v>
      </c>
      <c r="G52" s="138" t="str">
        <f t="array" ref="G52">IF($I52&lt;&gt;"",INDEX(DropDownLists!$K$10:$K$2516,MATCH($I52,DropDownLists!$L$10:$L$2516,0)),"")</f>
        <v/>
      </c>
      <c r="H52" s="107"/>
      <c r="I52" s="112"/>
      <c r="J52" s="339"/>
      <c r="K52" s="113"/>
      <c r="L52" s="339"/>
      <c r="M52" s="113"/>
      <c r="N52" s="339"/>
      <c r="O52" s="139" t="str">
        <f t="shared" si="2"/>
        <v/>
      </c>
      <c r="P52" s="339"/>
      <c r="Q52" s="114"/>
      <c r="R52" s="339"/>
      <c r="S52" s="174"/>
      <c r="T52" s="339"/>
      <c r="U52" s="139" t="str">
        <f t="array" ref="U52">IF($S52&lt;&gt;"",INDEX(DropDownLists!$D$10:$D$2516,MATCH($S52,DropDownLists!$E$10:$E$2516,0)),"")</f>
        <v/>
      </c>
      <c r="V52" s="342"/>
      <c r="W52" s="174"/>
      <c r="X52" s="97"/>
      <c r="Y52" s="56">
        <v>42736</v>
      </c>
      <c r="Z52" s="99">
        <f t="array" ref="Z52">SUM((YEAR($M$28:$M$1527)=YEAR($Y52))*(MONTH($M$28:$M$1527)=MONTH($Y52))*($K$28:$K$1527&lt;&gt;"")*($I$28:$I$1527&lt;&gt;"")*($Q$28:$Q$1527="Post-acute Care (Medicare Part A or managed care)"))</f>
        <v>0</v>
      </c>
      <c r="AA52" s="99">
        <f t="array" ref="AA52">SUM((YEAR($M$28:$M$1527)=YEAR($Y52))*(MONTH($M$28:$M$1527)=MONTH($Y52))*($K$28:$K$1527&lt;&gt;"")*($I$28:$I$1527&lt;&gt;"")*($Q$28:$Q$1527="Chronic Long-term Care (Not Medicare Part A)"))</f>
        <v>0</v>
      </c>
      <c r="AB52" s="41">
        <f t="array" ref="AB52">SUM((YEAR($M$28:$M$1527)=YEAR($Y52))*(MONTH($M$28:$M$1527)=MONTH($Y52))*($K$28:$K$1527&lt;&gt;"")*($I$28:$I$1527&lt;&gt;""))</f>
        <v>0</v>
      </c>
      <c r="AC52" s="57" t="str">
        <f>IF($AB$45=0,"n/a",$AB52/$AB$45)</f>
        <v>n/a</v>
      </c>
      <c r="AD52" s="26"/>
      <c r="AE52" s="26"/>
      <c r="AF52" s="26"/>
      <c r="AG52" s="26"/>
      <c r="AH52" s="242" t="str">
        <f t="shared" si="3"/>
        <v/>
      </c>
      <c r="AI52" s="26"/>
      <c r="AK52" s="97"/>
      <c r="AL52" s="97"/>
    </row>
    <row r="53" spans="1:38" ht="15" customHeight="1">
      <c r="B53" s="2">
        <f t="shared" si="0"/>
        <v>26</v>
      </c>
      <c r="C53" s="235" t="str">
        <f t="array" ref="C53">IF($K53&lt;&gt;"",INDEX(TransferLog!$AB$21:$AB$1270,MATCH($I53&amp;$M53,TransferLog!$F$21:$F$1270&amp;TransferLog!$W$21:$W$1270,0)),"")</f>
        <v/>
      </c>
      <c r="D53" s="235" t="str">
        <f t="array" ref="D53">IF($K53&lt;&gt;"",INDEX(TransferLog!$Q$21:$Q$1270,MATCH($I53&amp;$M53,TransferLog!$F$21:$F$1270&amp;TransferLog!$W$21:$W$1270,0)),"")</f>
        <v/>
      </c>
      <c r="E53" s="236" t="str">
        <f t="array" ref="E53">IF($K53&lt;&gt;"",INDEX(TransferLog!$AC$21:$AC$1270,MATCH($I53&amp;$M53,TransferLog!$F$21:$F$1270&amp;TransferLog!$W$21:$W$1270,0)),"")</f>
        <v/>
      </c>
      <c r="F53" s="111">
        <f t="shared" si="1"/>
        <v>26</v>
      </c>
      <c r="G53" s="138" t="str">
        <f t="array" ref="G53">IF($I53&lt;&gt;"",INDEX(DropDownLists!$K$10:$K$2516,MATCH($I53,DropDownLists!$L$10:$L$2516,0)),"")</f>
        <v/>
      </c>
      <c r="H53" s="107"/>
      <c r="I53" s="112"/>
      <c r="J53" s="339"/>
      <c r="K53" s="113"/>
      <c r="L53" s="339"/>
      <c r="M53" s="113"/>
      <c r="N53" s="339"/>
      <c r="O53" s="139" t="str">
        <f t="shared" si="2"/>
        <v/>
      </c>
      <c r="P53" s="339"/>
      <c r="Q53" s="114"/>
      <c r="R53" s="339"/>
      <c r="S53" s="174"/>
      <c r="T53" s="339"/>
      <c r="U53" s="139" t="str">
        <f t="array" ref="U53">IF($S53&lt;&gt;"",INDEX(DropDownLists!$D$10:$D$2516,MATCH($S53,DropDownLists!$E$10:$E$2516,0)),"")</f>
        <v/>
      </c>
      <c r="V53" s="342"/>
      <c r="W53" s="174"/>
      <c r="X53" s="97"/>
      <c r="Y53" s="56">
        <v>42767</v>
      </c>
      <c r="Z53" s="99">
        <f t="array" ref="Z53">SUM((YEAR($M$28:$M$1527)=YEAR($Y53))*(MONTH($M$28:$M$1527)=MONTH($Y53))*($K$28:$K$1527&lt;&gt;"")*($I$28:$I$1527&lt;&gt;"")*($Q$28:$Q$1527="Post-acute Care (Medicare Part A or managed care)"))</f>
        <v>0</v>
      </c>
      <c r="AA53" s="99">
        <f t="array" ref="AA53">SUM((YEAR($M$28:$M$1527)=YEAR($Y53))*(MONTH($M$28:$M$1527)=MONTH($Y53))*($K$28:$K$1527&lt;&gt;"")*($I$28:$I$1527&lt;&gt;"")*($Q$28:$Q$1527="Chronic Long-term Care (Not Medicare Part A)"))</f>
        <v>0</v>
      </c>
      <c r="AB53" s="41">
        <f t="array" ref="AB53">SUM((YEAR($M$28:$M$1527)=YEAR($Y53))*(MONTH($M$28:$M$1527)=MONTH($Y53))*($K$28:$K$1527&lt;&gt;"")*($I$28:$I$1527&lt;&gt;""))</f>
        <v>0</v>
      </c>
      <c r="AC53" s="57" t="str">
        <f t="shared" ref="AC53:AC64" si="5">IF($AB$45=0,"n/a",$AB53/$AB$45)</f>
        <v>n/a</v>
      </c>
      <c r="AD53" s="26"/>
      <c r="AE53" s="26"/>
      <c r="AF53" s="26"/>
      <c r="AG53" s="26"/>
      <c r="AH53" s="242" t="str">
        <f t="shared" si="3"/>
        <v/>
      </c>
      <c r="AI53" s="26"/>
      <c r="AK53" s="97"/>
      <c r="AL53" s="97"/>
    </row>
    <row r="54" spans="1:38" ht="14">
      <c r="B54" s="2">
        <f t="shared" si="0"/>
        <v>27</v>
      </c>
      <c r="C54" s="235" t="str">
        <f t="array" ref="C54">IF($K54&lt;&gt;"",INDEX(TransferLog!$AB$21:$AB$1270,MATCH($I54&amp;$M54,TransferLog!$F$21:$F$1270&amp;TransferLog!$W$21:$W$1270,0)),"")</f>
        <v/>
      </c>
      <c r="D54" s="235" t="str">
        <f t="array" ref="D54">IF($K54&lt;&gt;"",INDEX(TransferLog!$Q$21:$Q$1270,MATCH($I54&amp;$M54,TransferLog!$F$21:$F$1270&amp;TransferLog!$W$21:$W$1270,0)),"")</f>
        <v/>
      </c>
      <c r="E54" s="236" t="str">
        <f t="array" ref="E54">IF($K54&lt;&gt;"",INDEX(TransferLog!$AC$21:$AC$1270,MATCH($I54&amp;$M54,TransferLog!$F$21:$F$1270&amp;TransferLog!$W$21:$W$1270,0)),"")</f>
        <v/>
      </c>
      <c r="F54" s="111">
        <f t="shared" si="1"/>
        <v>27</v>
      </c>
      <c r="G54" s="138" t="str">
        <f t="array" ref="G54">IF($I54&lt;&gt;"",INDEX(DropDownLists!$K$10:$K$2516,MATCH($I54,DropDownLists!$L$10:$L$2516,0)),"")</f>
        <v/>
      </c>
      <c r="H54" s="107"/>
      <c r="I54" s="112"/>
      <c r="J54" s="339"/>
      <c r="K54" s="113"/>
      <c r="L54" s="339"/>
      <c r="M54" s="113"/>
      <c r="N54" s="339"/>
      <c r="O54" s="139" t="str">
        <f t="shared" si="2"/>
        <v/>
      </c>
      <c r="P54" s="339"/>
      <c r="Q54" s="114"/>
      <c r="R54" s="339"/>
      <c r="S54" s="174"/>
      <c r="T54" s="339"/>
      <c r="U54" s="139" t="str">
        <f t="array" ref="U54">IF($S54&lt;&gt;"",INDEX(DropDownLists!$D$10:$D$2516,MATCH($S54,DropDownLists!$E$10:$E$2516,0)),"")</f>
        <v/>
      </c>
      <c r="V54" s="342"/>
      <c r="W54" s="174"/>
      <c r="X54" s="97"/>
      <c r="Y54" s="56">
        <v>42795</v>
      </c>
      <c r="Z54" s="99">
        <f t="array" ref="Z54">SUM((YEAR($M$28:$M$1527)=YEAR($Y54))*(MONTH($M$28:$M$1527)=MONTH($Y54))*($K$28:$K$1527&lt;&gt;"")*($I$28:$I$1527&lt;&gt;"")*($Q$28:$Q$1527="Post-acute Care (Medicare Part A or managed care)"))</f>
        <v>0</v>
      </c>
      <c r="AA54" s="99">
        <f t="array" ref="AA54">SUM((YEAR($M$28:$M$1527)=YEAR($Y54))*(MONTH($M$28:$M$1527)=MONTH($Y54))*($K$28:$K$1527&lt;&gt;"")*($I$28:$I$1527&lt;&gt;"")*($Q$28:$Q$1527="Chronic Long-term Care (Not Medicare Part A)"))</f>
        <v>0</v>
      </c>
      <c r="AB54" s="41">
        <f t="array" ref="AB54">SUM((YEAR($M$28:$M$1527)=YEAR($Y54))*(MONTH($M$28:$M$1527)=MONTH($Y54))*($K$28:$K$1527&lt;&gt;"")*($I$28:$I$1527&lt;&gt;""))</f>
        <v>0</v>
      </c>
      <c r="AC54" s="57" t="str">
        <f t="shared" si="5"/>
        <v>n/a</v>
      </c>
      <c r="AD54" s="37"/>
      <c r="AE54" s="37"/>
      <c r="AF54" s="37"/>
      <c r="AG54" s="37"/>
      <c r="AH54" s="243" t="str">
        <f t="shared" si="3"/>
        <v/>
      </c>
      <c r="AI54" s="37"/>
      <c r="AJ54" s="37"/>
      <c r="AK54" s="97"/>
      <c r="AL54" s="97"/>
    </row>
    <row r="55" spans="1:38" ht="14">
      <c r="B55" s="2">
        <f t="shared" si="0"/>
        <v>28</v>
      </c>
      <c r="C55" s="235" t="str">
        <f t="array" ref="C55">IF($K55&lt;&gt;"",INDEX(TransferLog!$AB$21:$AB$1270,MATCH($I55&amp;$M55,TransferLog!$F$21:$F$1270&amp;TransferLog!$W$21:$W$1270,0)),"")</f>
        <v/>
      </c>
      <c r="D55" s="235" t="str">
        <f t="array" ref="D55">IF($K55&lt;&gt;"",INDEX(TransferLog!$Q$21:$Q$1270,MATCH($I55&amp;$M55,TransferLog!$F$21:$F$1270&amp;TransferLog!$W$21:$W$1270,0)),"")</f>
        <v/>
      </c>
      <c r="E55" s="236" t="str">
        <f t="array" ref="E55">IF($K55&lt;&gt;"",INDEX(TransferLog!$AC$21:$AC$1270,MATCH($I55&amp;$M55,TransferLog!$F$21:$F$1270&amp;TransferLog!$W$21:$W$1270,0)),"")</f>
        <v/>
      </c>
      <c r="F55" s="111">
        <f t="shared" si="1"/>
        <v>28</v>
      </c>
      <c r="G55" s="138" t="str">
        <f t="array" ref="G55">IF($I55&lt;&gt;"",INDEX(DropDownLists!$K$10:$K$2516,MATCH($I55,DropDownLists!$L$10:$L$2516,0)),"")</f>
        <v/>
      </c>
      <c r="H55" s="107"/>
      <c r="I55" s="112"/>
      <c r="J55" s="339"/>
      <c r="K55" s="113"/>
      <c r="L55" s="339"/>
      <c r="M55" s="113"/>
      <c r="N55" s="339"/>
      <c r="O55" s="139" t="str">
        <f t="shared" si="2"/>
        <v/>
      </c>
      <c r="P55" s="339"/>
      <c r="Q55" s="114"/>
      <c r="R55" s="339"/>
      <c r="S55" s="174"/>
      <c r="T55" s="339"/>
      <c r="U55" s="139" t="str">
        <f t="array" ref="U55">IF($S55&lt;&gt;"",INDEX(DropDownLists!$D$10:$D$2516,MATCH($S55,DropDownLists!$E$10:$E$2516,0)),"")</f>
        <v/>
      </c>
      <c r="V55" s="342"/>
      <c r="W55" s="174"/>
      <c r="X55" s="97"/>
      <c r="Y55" s="56">
        <v>42826</v>
      </c>
      <c r="Z55" s="99">
        <f t="array" ref="Z55">SUM((YEAR($M$28:$M$1527)=YEAR($Y55))*(MONTH($M$28:$M$1527)=MONTH($Y55))*($K$28:$K$1527&lt;&gt;"")*($I$28:$I$1527&lt;&gt;"")*($Q$28:$Q$1527="Post-acute Care (Medicare Part A or managed care)"))</f>
        <v>0</v>
      </c>
      <c r="AA55" s="99">
        <f t="array" ref="AA55">SUM((YEAR($M$28:$M$1527)=YEAR($Y55))*(MONTH($M$28:$M$1527)=MONTH($Y55))*($K$28:$K$1527&lt;&gt;"")*($I$28:$I$1527&lt;&gt;"")*($Q$28:$Q$1527="Chronic Long-term Care (Not Medicare Part A)"))</f>
        <v>0</v>
      </c>
      <c r="AB55" s="41">
        <f t="array" ref="AB55">SUM((YEAR($M$28:$M$1527)=YEAR($Y55))*(MONTH($M$28:$M$1527)=MONTH($Y55))*($K$28:$K$1527&lt;&gt;"")*($I$28:$I$1527&lt;&gt;""))</f>
        <v>0</v>
      </c>
      <c r="AC55" s="57" t="str">
        <f t="shared" si="5"/>
        <v>n/a</v>
      </c>
      <c r="AD55" s="37"/>
      <c r="AE55" s="37"/>
      <c r="AF55" s="37"/>
      <c r="AG55" s="37"/>
      <c r="AH55" s="243" t="str">
        <f t="shared" si="3"/>
        <v/>
      </c>
      <c r="AI55" s="37"/>
      <c r="AJ55" s="37"/>
      <c r="AK55" s="97"/>
      <c r="AL55" s="97"/>
    </row>
    <row r="56" spans="1:38" ht="14">
      <c r="B56" s="2">
        <f t="shared" si="0"/>
        <v>29</v>
      </c>
      <c r="C56" s="235" t="str">
        <f t="array" ref="C56">IF($K56&lt;&gt;"",INDEX(TransferLog!$AB$21:$AB$1270,MATCH($I56&amp;$M56,TransferLog!$F$21:$F$1270&amp;TransferLog!$W$21:$W$1270,0)),"")</f>
        <v/>
      </c>
      <c r="D56" s="235" t="str">
        <f t="array" ref="D56">IF($K56&lt;&gt;"",INDEX(TransferLog!$Q$21:$Q$1270,MATCH($I56&amp;$M56,TransferLog!$F$21:$F$1270&amp;TransferLog!$W$21:$W$1270,0)),"")</f>
        <v/>
      </c>
      <c r="E56" s="236" t="str">
        <f t="array" ref="E56">IF($K56&lt;&gt;"",INDEX(TransferLog!$AC$21:$AC$1270,MATCH($I56&amp;$M56,TransferLog!$F$21:$F$1270&amp;TransferLog!$W$21:$W$1270,0)),"")</f>
        <v/>
      </c>
      <c r="F56" s="111">
        <f t="shared" si="1"/>
        <v>29</v>
      </c>
      <c r="G56" s="138" t="str">
        <f t="array" ref="G56">IF($I56&lt;&gt;"",INDEX(DropDownLists!$K$10:$K$2516,MATCH($I56,DropDownLists!$L$10:$L$2516,0)),"")</f>
        <v/>
      </c>
      <c r="H56" s="107"/>
      <c r="I56" s="112"/>
      <c r="J56" s="339"/>
      <c r="K56" s="113"/>
      <c r="L56" s="339"/>
      <c r="M56" s="113"/>
      <c r="N56" s="339"/>
      <c r="O56" s="139" t="str">
        <f t="shared" si="2"/>
        <v/>
      </c>
      <c r="P56" s="339"/>
      <c r="Q56" s="114"/>
      <c r="R56" s="339"/>
      <c r="S56" s="174"/>
      <c r="T56" s="339"/>
      <c r="U56" s="139" t="str">
        <f t="array" ref="U56">IF($S56&lt;&gt;"",INDEX(DropDownLists!$D$10:$D$2516,MATCH($S56,DropDownLists!$E$10:$E$2516,0)),"")</f>
        <v/>
      </c>
      <c r="V56" s="342"/>
      <c r="W56" s="174"/>
      <c r="X56" s="97"/>
      <c r="Y56" s="56">
        <v>42856</v>
      </c>
      <c r="Z56" s="99">
        <f t="array" ref="Z56">SUM((YEAR($M$28:$M$1527)=YEAR($Y56))*(MONTH($M$28:$M$1527)=MONTH($Y56))*($K$28:$K$1527&lt;&gt;"")*($I$28:$I$1527&lt;&gt;"")*($Q$28:$Q$1527="Post-acute Care (Medicare Part A or managed care)"))</f>
        <v>0</v>
      </c>
      <c r="AA56" s="99">
        <f t="array" ref="AA56">SUM((YEAR($M$28:$M$1527)=YEAR($Y56))*(MONTH($M$28:$M$1527)=MONTH($Y56))*($K$28:$K$1527&lt;&gt;"")*($I$28:$I$1527&lt;&gt;"")*($Q$28:$Q$1527="Chronic Long-term Care (Not Medicare Part A)"))</f>
        <v>0</v>
      </c>
      <c r="AB56" s="41">
        <f t="array" ref="AB56">SUM((YEAR($M$28:$M$1527)=YEAR($Y56))*(MONTH($M$28:$M$1527)=MONTH($Y56))*($K$28:$K$1527&lt;&gt;"")*($I$28:$I$1527&lt;&gt;""))</f>
        <v>0</v>
      </c>
      <c r="AC56" s="57" t="str">
        <f t="shared" si="5"/>
        <v>n/a</v>
      </c>
      <c r="AD56" s="37"/>
      <c r="AE56" s="37"/>
      <c r="AF56" s="37"/>
      <c r="AG56" s="37"/>
      <c r="AH56" s="243" t="str">
        <f t="shared" si="3"/>
        <v/>
      </c>
      <c r="AI56" s="37"/>
      <c r="AJ56" s="37"/>
      <c r="AK56" s="37"/>
      <c r="AL56" s="37"/>
    </row>
    <row r="57" spans="1:38" s="97" customFormat="1" ht="14.25" customHeight="1">
      <c r="A57" s="26"/>
      <c r="B57" s="2">
        <f t="shared" ref="B57:B88" si="6">ROW()-27</f>
        <v>30</v>
      </c>
      <c r="C57" s="235" t="str">
        <f t="array" ref="C57">IF($K57&lt;&gt;"",INDEX(TransferLog!$AB$21:$AB$1270,MATCH($I57&amp;$M57,TransferLog!$F$21:$F$1270&amp;TransferLog!$W$21:$W$1270,0)),"")</f>
        <v/>
      </c>
      <c r="D57" s="235" t="str">
        <f t="array" ref="D57">IF($K57&lt;&gt;"",INDEX(TransferLog!$Q$21:$Q$1270,MATCH($I57&amp;$M57,TransferLog!$F$21:$F$1270&amp;TransferLog!$W$21:$W$1270,0)),"")</f>
        <v/>
      </c>
      <c r="E57" s="236" t="str">
        <f t="array" ref="E57">IF($K57&lt;&gt;"",INDEX(TransferLog!$AC$21:$AC$1270,MATCH($I57&amp;$M57,TransferLog!$F$21:$F$1270&amp;TransferLog!$W$21:$W$1270,0)),"")</f>
        <v/>
      </c>
      <c r="F57" s="111">
        <f t="shared" ref="F57:F88" si="7">ROW()-27</f>
        <v>30</v>
      </c>
      <c r="G57" s="138" t="str">
        <f t="array" ref="G57">IF($I57&lt;&gt;"",INDEX(DropDownLists!$K$10:$K$2516,MATCH($I57,DropDownLists!$L$10:$L$2516,0)),"")</f>
        <v/>
      </c>
      <c r="H57" s="107"/>
      <c r="I57" s="112"/>
      <c r="J57" s="339"/>
      <c r="K57" s="113"/>
      <c r="L57" s="339"/>
      <c r="M57" s="113"/>
      <c r="N57" s="339"/>
      <c r="O57" s="139" t="str">
        <f t="shared" si="2"/>
        <v/>
      </c>
      <c r="P57" s="339"/>
      <c r="Q57" s="114"/>
      <c r="R57" s="339"/>
      <c r="S57" s="174"/>
      <c r="T57" s="339"/>
      <c r="U57" s="139" t="str">
        <f t="array" ref="U57">IF($S57&lt;&gt;"",INDEX(DropDownLists!$D$10:$D$2516,MATCH($S57,DropDownLists!$E$10:$E$2516,0)),"")</f>
        <v/>
      </c>
      <c r="V57" s="342"/>
      <c r="W57" s="174"/>
      <c r="Y57" s="56">
        <v>42887</v>
      </c>
      <c r="Z57" s="99">
        <f t="array" ref="Z57">SUM((YEAR($M$28:$M$1527)=YEAR($Y57))*(MONTH($M$28:$M$1527)=MONTH($Y57))*($K$28:$K$1527&lt;&gt;"")*($I$28:$I$1527&lt;&gt;"")*($Q$28:$Q$1527="Post-acute Care (Medicare Part A or managed care)"))</f>
        <v>0</v>
      </c>
      <c r="AA57" s="99">
        <f t="array" ref="AA57">SUM((YEAR($M$28:$M$1527)=YEAR($Y57))*(MONTH($M$28:$M$1527)=MONTH($Y57))*($K$28:$K$1527&lt;&gt;"")*($I$28:$I$1527&lt;&gt;"")*($Q$28:$Q$1527="Chronic Long-term Care (Not Medicare Part A)"))</f>
        <v>0</v>
      </c>
      <c r="AB57" s="41">
        <f t="array" ref="AB57">SUM((YEAR($M$28:$M$1527)=YEAR($Y57))*(MONTH($M$28:$M$1527)=MONTH($Y57))*($K$28:$K$1527&lt;&gt;"")*($I$28:$I$1527&lt;&gt;""))</f>
        <v>0</v>
      </c>
      <c r="AC57" s="57" t="str">
        <f t="shared" si="5"/>
        <v>n/a</v>
      </c>
      <c r="AD57" s="37"/>
      <c r="AE57" s="37"/>
      <c r="AF57" s="37"/>
      <c r="AG57" s="37"/>
      <c r="AH57" s="243" t="str">
        <f t="shared" si="3"/>
        <v/>
      </c>
      <c r="AI57" s="37"/>
      <c r="AJ57" s="37"/>
      <c r="AK57" s="37"/>
      <c r="AL57" s="37"/>
    </row>
    <row r="58" spans="1:38" s="97" customFormat="1" ht="14.25" customHeight="1">
      <c r="A58" s="26"/>
      <c r="B58" s="2">
        <f t="shared" si="6"/>
        <v>31</v>
      </c>
      <c r="C58" s="235" t="str">
        <f t="array" ref="C58">IF($K58&lt;&gt;"",INDEX(TransferLog!$AB$21:$AB$1270,MATCH($I58&amp;$M58,TransferLog!$F$21:$F$1270&amp;TransferLog!$W$21:$W$1270,0)),"")</f>
        <v/>
      </c>
      <c r="D58" s="235" t="str">
        <f t="array" ref="D58">IF($K58&lt;&gt;"",INDEX(TransferLog!$Q$21:$Q$1270,MATCH($I58&amp;$M58,TransferLog!$F$21:$F$1270&amp;TransferLog!$W$21:$W$1270,0)),"")</f>
        <v/>
      </c>
      <c r="E58" s="236" t="str">
        <f t="array" ref="E58">IF($K58&lt;&gt;"",INDEX(TransferLog!$AC$21:$AC$1270,MATCH($I58&amp;$M58,TransferLog!$F$21:$F$1270&amp;TransferLog!$W$21:$W$1270,0)),"")</f>
        <v/>
      </c>
      <c r="F58" s="111">
        <f t="shared" si="7"/>
        <v>31</v>
      </c>
      <c r="G58" s="138" t="str">
        <f t="array" ref="G58">IF($I58&lt;&gt;"",INDEX(DropDownLists!$K$10:$K$2516,MATCH($I58,DropDownLists!$L$10:$L$2516,0)),"")</f>
        <v/>
      </c>
      <c r="H58" s="107"/>
      <c r="I58" s="112"/>
      <c r="J58" s="339"/>
      <c r="K58" s="113"/>
      <c r="L58" s="339"/>
      <c r="M58" s="113"/>
      <c r="N58" s="339"/>
      <c r="O58" s="139" t="str">
        <f t="shared" si="2"/>
        <v/>
      </c>
      <c r="P58" s="339"/>
      <c r="Q58" s="114"/>
      <c r="R58" s="339"/>
      <c r="S58" s="174"/>
      <c r="T58" s="339"/>
      <c r="U58" s="139" t="str">
        <f t="array" ref="U58">IF($S58&lt;&gt;"",INDEX(DropDownLists!$D$10:$D$2516,MATCH($S58,DropDownLists!$E$10:$E$2516,0)),"")</f>
        <v/>
      </c>
      <c r="V58" s="342"/>
      <c r="W58" s="174"/>
      <c r="Y58" s="56">
        <v>42917</v>
      </c>
      <c r="Z58" s="99">
        <f t="array" ref="Z58">SUM((YEAR($M$28:$M$1527)=YEAR($Y58))*(MONTH($M$28:$M$1527)=MONTH($Y58))*($K$28:$K$1527&lt;&gt;"")*($I$28:$I$1527&lt;&gt;"")*($Q$28:$Q$1527="Post-acute Care (Medicare Part A or managed care)"))</f>
        <v>0</v>
      </c>
      <c r="AA58" s="99">
        <f t="array" ref="AA58">SUM((YEAR($M$28:$M$1527)=YEAR($Y58))*(MONTH($M$28:$M$1527)=MONTH($Y58))*($K$28:$K$1527&lt;&gt;"")*($I$28:$I$1527&lt;&gt;"")*($Q$28:$Q$1527="Chronic Long-term Care (Not Medicare Part A)"))</f>
        <v>0</v>
      </c>
      <c r="AB58" s="41">
        <f t="array" ref="AB58">SUM((YEAR($M$28:$M$1527)=YEAR($Y58))*(MONTH($M$28:$M$1527)=MONTH($Y58))*($K$28:$K$1527&lt;&gt;"")*($I$28:$I$1527&lt;&gt;""))</f>
        <v>0</v>
      </c>
      <c r="AC58" s="57" t="str">
        <f t="shared" si="5"/>
        <v>n/a</v>
      </c>
      <c r="AD58" s="37"/>
      <c r="AE58" s="37"/>
      <c r="AF58" s="37"/>
      <c r="AG58" s="37"/>
      <c r="AH58" s="243" t="str">
        <f t="shared" si="3"/>
        <v/>
      </c>
      <c r="AI58" s="37"/>
      <c r="AJ58" s="37"/>
      <c r="AK58" s="37"/>
      <c r="AL58" s="37"/>
    </row>
    <row r="59" spans="1:38" s="97" customFormat="1" ht="14.25" customHeight="1">
      <c r="A59" s="26"/>
      <c r="B59" s="2">
        <f t="shared" si="6"/>
        <v>32</v>
      </c>
      <c r="C59" s="235" t="str">
        <f t="array" ref="C59">IF($K59&lt;&gt;"",INDEX(TransferLog!$AB$21:$AB$1270,MATCH($I59&amp;$M59,TransferLog!$F$21:$F$1270&amp;TransferLog!$W$21:$W$1270,0)),"")</f>
        <v/>
      </c>
      <c r="D59" s="235" t="str">
        <f t="array" ref="D59">IF($K59&lt;&gt;"",INDEX(TransferLog!$Q$21:$Q$1270,MATCH($I59&amp;$M59,TransferLog!$F$21:$F$1270&amp;TransferLog!$W$21:$W$1270,0)),"")</f>
        <v/>
      </c>
      <c r="E59" s="236" t="str">
        <f t="array" ref="E59">IF($K59&lt;&gt;"",INDEX(TransferLog!$AC$21:$AC$1270,MATCH($I59&amp;$M59,TransferLog!$F$21:$F$1270&amp;TransferLog!$W$21:$W$1270,0)),"")</f>
        <v/>
      </c>
      <c r="F59" s="111">
        <f t="shared" si="7"/>
        <v>32</v>
      </c>
      <c r="G59" s="138" t="str">
        <f t="array" ref="G59">IF($I59&lt;&gt;"",INDEX(DropDownLists!$K$10:$K$2516,MATCH($I59,DropDownLists!$L$10:$L$2516,0)),"")</f>
        <v/>
      </c>
      <c r="H59" s="107"/>
      <c r="I59" s="112"/>
      <c r="J59" s="339"/>
      <c r="K59" s="113"/>
      <c r="L59" s="339"/>
      <c r="M59" s="113"/>
      <c r="N59" s="339"/>
      <c r="O59" s="139" t="str">
        <f t="shared" si="2"/>
        <v/>
      </c>
      <c r="P59" s="339"/>
      <c r="Q59" s="114"/>
      <c r="R59" s="339"/>
      <c r="S59" s="174"/>
      <c r="T59" s="339"/>
      <c r="U59" s="139" t="str">
        <f t="array" ref="U59">IF($S59&lt;&gt;"",INDEX(DropDownLists!$D$10:$D$2516,MATCH($S59,DropDownLists!$E$10:$E$2516,0)),"")</f>
        <v/>
      </c>
      <c r="V59" s="342"/>
      <c r="W59" s="174"/>
      <c r="Y59" s="56">
        <v>42948</v>
      </c>
      <c r="Z59" s="99">
        <f t="array" ref="Z59">SUM((YEAR($M$28:$M$1527)=YEAR($Y59))*(MONTH($M$28:$M$1527)=MONTH($Y59))*($K$28:$K$1527&lt;&gt;"")*($I$28:$I$1527&lt;&gt;"")*($Q$28:$Q$1527="Post-acute Care (Medicare Part A or managed care)"))</f>
        <v>0</v>
      </c>
      <c r="AA59" s="99">
        <f t="array" ref="AA59">SUM((YEAR($M$28:$M$1527)=YEAR($Y59))*(MONTH($M$28:$M$1527)=MONTH($Y59))*($K$28:$K$1527&lt;&gt;"")*($I$28:$I$1527&lt;&gt;"")*($Q$28:$Q$1527="Chronic Long-term Care (Not Medicare Part A)"))</f>
        <v>0</v>
      </c>
      <c r="AB59" s="41">
        <f t="array" ref="AB59">SUM((YEAR($M$28:$M$1527)=YEAR($Y59))*(MONTH($M$28:$M$1527)=MONTH($Y59))*($K$28:$K$1527&lt;&gt;"")*($I$28:$I$1527&lt;&gt;""))</f>
        <v>0</v>
      </c>
      <c r="AC59" s="57" t="str">
        <f t="shared" si="5"/>
        <v>n/a</v>
      </c>
      <c r="AD59" s="37"/>
      <c r="AE59" s="37"/>
      <c r="AF59" s="37"/>
      <c r="AG59" s="37"/>
      <c r="AH59" s="243" t="str">
        <f t="shared" si="3"/>
        <v/>
      </c>
      <c r="AI59" s="37"/>
      <c r="AJ59" s="37"/>
      <c r="AK59" s="37"/>
      <c r="AL59" s="37"/>
    </row>
    <row r="60" spans="1:38" s="97" customFormat="1" ht="14">
      <c r="A60" s="26"/>
      <c r="B60" s="2">
        <f t="shared" si="6"/>
        <v>33</v>
      </c>
      <c r="C60" s="235" t="str">
        <f t="array" ref="C60">IF($K60&lt;&gt;"",INDEX(TransferLog!$AB$21:$AB$1270,MATCH($I60&amp;$M60,TransferLog!$F$21:$F$1270&amp;TransferLog!$W$21:$W$1270,0)),"")</f>
        <v/>
      </c>
      <c r="D60" s="235" t="str">
        <f t="array" ref="D60">IF($K60&lt;&gt;"",INDEX(TransferLog!$Q$21:$Q$1270,MATCH($I60&amp;$M60,TransferLog!$F$21:$F$1270&amp;TransferLog!$W$21:$W$1270,0)),"")</f>
        <v/>
      </c>
      <c r="E60" s="236" t="str">
        <f t="array" ref="E60">IF($K60&lt;&gt;"",INDEX(TransferLog!$AC$21:$AC$1270,MATCH($I60&amp;$M60,TransferLog!$F$21:$F$1270&amp;TransferLog!$W$21:$W$1270,0)),"")</f>
        <v/>
      </c>
      <c r="F60" s="111">
        <f t="shared" si="7"/>
        <v>33</v>
      </c>
      <c r="G60" s="138" t="str">
        <f t="array" ref="G60">IF($I60&lt;&gt;"",INDEX(DropDownLists!$K$10:$K$2516,MATCH($I60,DropDownLists!$L$10:$L$2516,0)),"")</f>
        <v/>
      </c>
      <c r="H60" s="107"/>
      <c r="I60" s="112"/>
      <c r="J60" s="339"/>
      <c r="K60" s="113"/>
      <c r="L60" s="339"/>
      <c r="M60" s="113"/>
      <c r="N60" s="339"/>
      <c r="O60" s="139" t="str">
        <f t="shared" si="2"/>
        <v/>
      </c>
      <c r="P60" s="339"/>
      <c r="Q60" s="114"/>
      <c r="R60" s="339"/>
      <c r="S60" s="174"/>
      <c r="T60" s="339"/>
      <c r="U60" s="139" t="str">
        <f t="array" ref="U60">IF($S60&lt;&gt;"",INDEX(DropDownLists!$D$10:$D$2516,MATCH($S60,DropDownLists!$E$10:$E$2516,0)),"")</f>
        <v/>
      </c>
      <c r="V60" s="342"/>
      <c r="W60" s="174"/>
      <c r="Y60" s="56">
        <v>42979</v>
      </c>
      <c r="Z60" s="99">
        <f t="array" ref="Z60">SUM((YEAR($M$28:$M$1527)=YEAR($Y60))*(MONTH($M$28:$M$1527)=MONTH($Y60))*($K$28:$K$1527&lt;&gt;"")*($I$28:$I$1527&lt;&gt;"")*($Q$28:$Q$1527="Post-acute Care (Medicare Part A or managed care)"))</f>
        <v>0</v>
      </c>
      <c r="AA60" s="99">
        <f t="array" ref="AA60">SUM((YEAR($M$28:$M$1527)=YEAR($Y60))*(MONTH($M$28:$M$1527)=MONTH($Y60))*($K$28:$K$1527&lt;&gt;"")*($I$28:$I$1527&lt;&gt;"")*($Q$28:$Q$1527="Chronic Long-term Care (Not Medicare Part A)"))</f>
        <v>0</v>
      </c>
      <c r="AB60" s="41">
        <f t="array" ref="AB60">SUM((YEAR($M$28:$M$1527)=YEAR($Y60))*(MONTH($M$28:$M$1527)=MONTH($Y60))*($K$28:$K$1527&lt;&gt;"")*($I$28:$I$1527&lt;&gt;""))</f>
        <v>0</v>
      </c>
      <c r="AC60" s="57" t="str">
        <f t="shared" si="5"/>
        <v>n/a</v>
      </c>
      <c r="AD60" s="37"/>
      <c r="AE60" s="37"/>
      <c r="AF60" s="37"/>
      <c r="AG60" s="37"/>
      <c r="AH60" s="243" t="str">
        <f t="shared" si="3"/>
        <v/>
      </c>
      <c r="AI60" s="37"/>
      <c r="AJ60" s="37"/>
      <c r="AK60" s="37"/>
      <c r="AL60" s="37"/>
    </row>
    <row r="61" spans="1:38" s="97" customFormat="1" ht="14.25" customHeight="1">
      <c r="A61" s="26"/>
      <c r="B61" s="2">
        <f t="shared" si="6"/>
        <v>34</v>
      </c>
      <c r="C61" s="235" t="str">
        <f t="array" ref="C61">IF($K61&lt;&gt;"",INDEX(TransferLog!$AB$21:$AB$1270,MATCH($I61&amp;$M61,TransferLog!$F$21:$F$1270&amp;TransferLog!$W$21:$W$1270,0)),"")</f>
        <v/>
      </c>
      <c r="D61" s="235" t="str">
        <f t="array" ref="D61">IF($K61&lt;&gt;"",INDEX(TransferLog!$Q$21:$Q$1270,MATCH($I61&amp;$M61,TransferLog!$F$21:$F$1270&amp;TransferLog!$W$21:$W$1270,0)),"")</f>
        <v/>
      </c>
      <c r="E61" s="236" t="str">
        <f t="array" ref="E61">IF($K61&lt;&gt;"",INDEX(TransferLog!$AC$21:$AC$1270,MATCH($I61&amp;$M61,TransferLog!$F$21:$F$1270&amp;TransferLog!$W$21:$W$1270,0)),"")</f>
        <v/>
      </c>
      <c r="F61" s="111">
        <f t="shared" si="7"/>
        <v>34</v>
      </c>
      <c r="G61" s="138" t="str">
        <f t="array" ref="G61">IF($I61&lt;&gt;"",INDEX(DropDownLists!$K$10:$K$2516,MATCH($I61,DropDownLists!$L$10:$L$2516,0)),"")</f>
        <v/>
      </c>
      <c r="H61" s="107"/>
      <c r="I61" s="112"/>
      <c r="J61" s="339"/>
      <c r="K61" s="113"/>
      <c r="L61" s="339"/>
      <c r="M61" s="113"/>
      <c r="N61" s="339"/>
      <c r="O61" s="139" t="str">
        <f t="shared" si="2"/>
        <v/>
      </c>
      <c r="P61" s="339"/>
      <c r="Q61" s="114"/>
      <c r="R61" s="339"/>
      <c r="S61" s="174"/>
      <c r="T61" s="339"/>
      <c r="U61" s="139" t="str">
        <f t="array" ref="U61">IF($S61&lt;&gt;"",INDEX(DropDownLists!$D$10:$D$2516,MATCH($S61,DropDownLists!$E$10:$E$2516,0)),"")</f>
        <v/>
      </c>
      <c r="V61" s="342"/>
      <c r="W61" s="174"/>
      <c r="Y61" s="56">
        <v>43009</v>
      </c>
      <c r="Z61" s="99">
        <f t="array" ref="Z61">SUM((YEAR($M$28:$M$1527)=YEAR($Y61))*(MONTH($M$28:$M$1527)=MONTH($Y61))*($K$28:$K$1527&lt;&gt;"")*($I$28:$I$1527&lt;&gt;"")*($Q$28:$Q$1527="Post-acute Care (Medicare Part A or managed care)"))</f>
        <v>0</v>
      </c>
      <c r="AA61" s="99">
        <f t="array" ref="AA61">SUM((YEAR($M$28:$M$1527)=YEAR($Y61))*(MONTH($M$28:$M$1527)=MONTH($Y61))*($K$28:$K$1527&lt;&gt;"")*($I$28:$I$1527&lt;&gt;"")*($Q$28:$Q$1527="Chronic Long-term Care (Not Medicare Part A)"))</f>
        <v>0</v>
      </c>
      <c r="AB61" s="41">
        <f t="array" ref="AB61">SUM((YEAR($M$28:$M$1527)=YEAR($Y61))*(MONTH($M$28:$M$1527)=MONTH($Y61))*($K$28:$K$1527&lt;&gt;"")*($I$28:$I$1527&lt;&gt;""))</f>
        <v>0</v>
      </c>
      <c r="AC61" s="57" t="str">
        <f t="shared" si="5"/>
        <v>n/a</v>
      </c>
      <c r="AD61" s="37"/>
      <c r="AE61" s="37"/>
      <c r="AF61" s="37"/>
      <c r="AG61" s="37"/>
      <c r="AH61" s="243" t="str">
        <f t="shared" si="3"/>
        <v/>
      </c>
      <c r="AI61" s="37"/>
      <c r="AJ61" s="37"/>
      <c r="AK61" s="37"/>
      <c r="AL61" s="37"/>
    </row>
    <row r="62" spans="1:38" s="97" customFormat="1" ht="14.25" customHeight="1">
      <c r="A62" s="26"/>
      <c r="B62" s="2">
        <f t="shared" si="6"/>
        <v>35</v>
      </c>
      <c r="C62" s="235" t="str">
        <f t="array" ref="C62">IF($K62&lt;&gt;"",INDEX(TransferLog!$AB$21:$AB$1270,MATCH($I62&amp;$M62,TransferLog!$F$21:$F$1270&amp;TransferLog!$W$21:$W$1270,0)),"")</f>
        <v/>
      </c>
      <c r="D62" s="235" t="str">
        <f t="array" ref="D62">IF($K62&lt;&gt;"",INDEX(TransferLog!$Q$21:$Q$1270,MATCH($I62&amp;$M62,TransferLog!$F$21:$F$1270&amp;TransferLog!$W$21:$W$1270,0)),"")</f>
        <v/>
      </c>
      <c r="E62" s="236" t="str">
        <f t="array" ref="E62">IF($K62&lt;&gt;"",INDEX(TransferLog!$AC$21:$AC$1270,MATCH($I62&amp;$M62,TransferLog!$F$21:$F$1270&amp;TransferLog!$W$21:$W$1270,0)),"")</f>
        <v/>
      </c>
      <c r="F62" s="111">
        <f t="shared" si="7"/>
        <v>35</v>
      </c>
      <c r="G62" s="138" t="str">
        <f t="array" ref="G62">IF($I62&lt;&gt;"",INDEX(DropDownLists!$K$10:$K$2516,MATCH($I62,DropDownLists!$L$10:$L$2516,0)),"")</f>
        <v/>
      </c>
      <c r="H62" s="107"/>
      <c r="I62" s="112"/>
      <c r="J62" s="339"/>
      <c r="K62" s="113"/>
      <c r="L62" s="339"/>
      <c r="M62" s="113"/>
      <c r="N62" s="339"/>
      <c r="O62" s="139" t="str">
        <f t="shared" si="2"/>
        <v/>
      </c>
      <c r="P62" s="339"/>
      <c r="Q62" s="114"/>
      <c r="R62" s="339"/>
      <c r="S62" s="174"/>
      <c r="T62" s="339"/>
      <c r="U62" s="139" t="str">
        <f t="array" ref="U62">IF($S62&lt;&gt;"",INDEX(DropDownLists!$D$10:$D$2516,MATCH($S62,DropDownLists!$E$10:$E$2516,0)),"")</f>
        <v/>
      </c>
      <c r="V62" s="342"/>
      <c r="W62" s="174"/>
      <c r="Y62" s="56">
        <v>43040</v>
      </c>
      <c r="Z62" s="99">
        <f t="array" ref="Z62">SUM((YEAR($M$28:$M$1527)=YEAR($Y62))*(MONTH($M$28:$M$1527)=MONTH($Y62))*($K$28:$K$1527&lt;&gt;"")*($I$28:$I$1527&lt;&gt;"")*($Q$28:$Q$1527="Post-acute Care (Medicare Part A or managed care)"))</f>
        <v>0</v>
      </c>
      <c r="AA62" s="99">
        <f t="array" ref="AA62">SUM((YEAR($M$28:$M$1527)=YEAR($Y62))*(MONTH($M$28:$M$1527)=MONTH($Y62))*($K$28:$K$1527&lt;&gt;"")*($I$28:$I$1527&lt;&gt;"")*($Q$28:$Q$1527="Chronic Long-term Care (Not Medicare Part A)"))</f>
        <v>0</v>
      </c>
      <c r="AB62" s="41">
        <f t="array" ref="AB62">SUM((YEAR($M$28:$M$1527)=YEAR($Y62))*(MONTH($M$28:$M$1527)=MONTH($Y62))*($K$28:$K$1527&lt;&gt;"")*($I$28:$I$1527&lt;&gt;""))</f>
        <v>0</v>
      </c>
      <c r="AC62" s="57" t="str">
        <f t="shared" si="5"/>
        <v>n/a</v>
      </c>
      <c r="AD62" s="37"/>
      <c r="AE62" s="37"/>
      <c r="AF62" s="37"/>
      <c r="AG62" s="37"/>
      <c r="AH62" s="243" t="str">
        <f t="shared" si="3"/>
        <v/>
      </c>
      <c r="AI62" s="37"/>
      <c r="AJ62" s="37"/>
      <c r="AK62" s="37"/>
      <c r="AL62" s="37"/>
    </row>
    <row r="63" spans="1:38" s="97" customFormat="1" ht="14.25" customHeight="1">
      <c r="A63" s="26"/>
      <c r="B63" s="2">
        <f t="shared" si="6"/>
        <v>36</v>
      </c>
      <c r="C63" s="235" t="str">
        <f t="array" ref="C63">IF($K63&lt;&gt;"",INDEX(TransferLog!$AB$21:$AB$1270,MATCH($I63&amp;$M63,TransferLog!$F$21:$F$1270&amp;TransferLog!$W$21:$W$1270,0)),"")</f>
        <v/>
      </c>
      <c r="D63" s="235" t="str">
        <f t="array" ref="D63">IF($K63&lt;&gt;"",INDEX(TransferLog!$Q$21:$Q$1270,MATCH($I63&amp;$M63,TransferLog!$F$21:$F$1270&amp;TransferLog!$W$21:$W$1270,0)),"")</f>
        <v/>
      </c>
      <c r="E63" s="236" t="str">
        <f t="array" ref="E63">IF($K63&lt;&gt;"",INDEX(TransferLog!$AC$21:$AC$1270,MATCH($I63&amp;$M63,TransferLog!$F$21:$F$1270&amp;TransferLog!$W$21:$W$1270,0)),"")</f>
        <v/>
      </c>
      <c r="F63" s="111">
        <f t="shared" si="7"/>
        <v>36</v>
      </c>
      <c r="G63" s="138" t="str">
        <f t="array" ref="G63">IF($I63&lt;&gt;"",INDEX(DropDownLists!$K$10:$K$2516,MATCH($I63,DropDownLists!$L$10:$L$2516,0)),"")</f>
        <v/>
      </c>
      <c r="H63" s="107"/>
      <c r="I63" s="112"/>
      <c r="J63" s="339"/>
      <c r="K63" s="113"/>
      <c r="L63" s="339"/>
      <c r="M63" s="113"/>
      <c r="N63" s="339"/>
      <c r="O63" s="139" t="str">
        <f t="shared" si="2"/>
        <v/>
      </c>
      <c r="P63" s="339"/>
      <c r="Q63" s="114"/>
      <c r="R63" s="339"/>
      <c r="S63" s="174"/>
      <c r="T63" s="339"/>
      <c r="U63" s="139" t="str">
        <f t="array" ref="U63">IF($S63&lt;&gt;"",INDEX(DropDownLists!$D$10:$D$2516,MATCH($S63,DropDownLists!$E$10:$E$2516,0)),"")</f>
        <v/>
      </c>
      <c r="V63" s="342"/>
      <c r="W63" s="174"/>
      <c r="Y63" s="56">
        <v>43070</v>
      </c>
      <c r="Z63" s="99">
        <f t="array" ref="Z63">SUM((YEAR($M$28:$M$1527)=YEAR($Y63))*(MONTH($M$28:$M$1527)=MONTH($Y63))*($K$28:$K$1527&lt;&gt;"")*($I$28:$I$1527&lt;&gt;"")*($Q$28:$Q$1527="Post-acute Care (Medicare Part A or managed care)"))</f>
        <v>0</v>
      </c>
      <c r="AA63" s="99">
        <f t="array" ref="AA63">SUM((YEAR($M$28:$M$1527)=YEAR($Y63))*(MONTH($M$28:$M$1527)=MONTH($Y63))*($K$28:$K$1527&lt;&gt;"")*($I$28:$I$1527&lt;&gt;"")*($Q$28:$Q$1527="Chronic Long-term Care (Not Medicare Part A)"))</f>
        <v>0</v>
      </c>
      <c r="AB63" s="41">
        <f t="array" ref="AB63">SUM((YEAR($M$28:$M$1527)=YEAR($Y63))*(MONTH($M$28:$M$1527)=MONTH($Y63))*($K$28:$K$1527&lt;&gt;"")*($I$28:$I$1527&lt;&gt;""))</f>
        <v>0</v>
      </c>
      <c r="AC63" s="57" t="str">
        <f t="shared" si="5"/>
        <v>n/a</v>
      </c>
      <c r="AD63" s="37"/>
      <c r="AE63" s="37"/>
      <c r="AF63" s="37"/>
      <c r="AG63" s="37"/>
      <c r="AH63" s="243" t="str">
        <f t="shared" si="3"/>
        <v/>
      </c>
      <c r="AI63" s="37"/>
      <c r="AJ63" s="37"/>
      <c r="AK63" s="37"/>
      <c r="AL63" s="37"/>
    </row>
    <row r="64" spans="1:38" s="97" customFormat="1" ht="14">
      <c r="A64" s="26"/>
      <c r="B64" s="2">
        <f t="shared" si="6"/>
        <v>37</v>
      </c>
      <c r="C64" s="235" t="str">
        <f t="array" ref="C64">IF($K64&lt;&gt;"",INDEX(TransferLog!$AB$21:$AB$1270,MATCH($I64&amp;$M64,TransferLog!$F$21:$F$1270&amp;TransferLog!$W$21:$W$1270,0)),"")</f>
        <v/>
      </c>
      <c r="D64" s="235" t="str">
        <f t="array" ref="D64">IF($K64&lt;&gt;"",INDEX(TransferLog!$Q$21:$Q$1270,MATCH($I64&amp;$M64,TransferLog!$F$21:$F$1270&amp;TransferLog!$W$21:$W$1270,0)),"")</f>
        <v/>
      </c>
      <c r="E64" s="236" t="str">
        <f t="array" ref="E64">IF($K64&lt;&gt;"",INDEX(TransferLog!$AC$21:$AC$1270,MATCH($I64&amp;$M64,TransferLog!$F$21:$F$1270&amp;TransferLog!$W$21:$W$1270,0)),"")</f>
        <v/>
      </c>
      <c r="F64" s="111">
        <f t="shared" si="7"/>
        <v>37</v>
      </c>
      <c r="G64" s="138" t="str">
        <f t="array" ref="G64">IF($I64&lt;&gt;"",INDEX(DropDownLists!$K$10:$K$2516,MATCH($I64,DropDownLists!$L$10:$L$2516,0)),"")</f>
        <v/>
      </c>
      <c r="H64" s="107"/>
      <c r="I64" s="112"/>
      <c r="J64" s="339"/>
      <c r="K64" s="113"/>
      <c r="L64" s="339"/>
      <c r="M64" s="113"/>
      <c r="N64" s="339"/>
      <c r="O64" s="139" t="str">
        <f t="shared" si="2"/>
        <v/>
      </c>
      <c r="P64" s="339"/>
      <c r="Q64" s="114"/>
      <c r="R64" s="339"/>
      <c r="S64" s="174"/>
      <c r="T64" s="339"/>
      <c r="U64" s="139" t="str">
        <f t="array" ref="U64">IF($S64&lt;&gt;"",INDEX(DropDownLists!$D$10:$D$2516,MATCH($S64,DropDownLists!$E$10:$E$2516,0)),"")</f>
        <v/>
      </c>
      <c r="V64" s="342"/>
      <c r="W64" s="174"/>
      <c r="Y64" s="56" t="s">
        <v>154</v>
      </c>
      <c r="Z64" s="41">
        <f t="array" ref="Z64">SUM((YEAR($M$28:$M$1527)=YEAR($Y52))*($M$28:$M$1527&lt;&gt;"")*($I$28:$I$1527&lt;&gt;"")*($Q$28:$Q$1527="Post-acute Care (Medicare Part A or managed care)"))</f>
        <v>0</v>
      </c>
      <c r="AA64" s="41">
        <f t="array" ref="AA64">SUM((YEAR($M$28:$M$1527)=YEAR($Y52))*($M$28:$M$1527&lt;&gt;"")*($I$28:$I$1527&lt;&gt;"")*($Q$28:$Q$1527="Chronic Long-term Care (Not Medicare Part A)"))</f>
        <v>0</v>
      </c>
      <c r="AB64" s="41">
        <f t="array" ref="AB64">SUM((YEAR($M$28:$M$1527)=YEAR($Y52))*($M$28:$M$1527&lt;&gt;"")*($I$28:$I$1527&lt;&gt;""))</f>
        <v>0</v>
      </c>
      <c r="AC64" s="57" t="str">
        <f t="shared" si="5"/>
        <v>n/a</v>
      </c>
      <c r="AD64" s="37"/>
      <c r="AE64" s="37"/>
      <c r="AF64" s="37"/>
      <c r="AG64" s="37"/>
      <c r="AH64" s="243" t="str">
        <f t="shared" si="3"/>
        <v/>
      </c>
      <c r="AI64" s="37"/>
      <c r="AJ64" s="37"/>
      <c r="AK64" s="37"/>
      <c r="AL64" s="37"/>
    </row>
    <row r="65" spans="1:38" s="97" customFormat="1" ht="14">
      <c r="A65" s="26"/>
      <c r="B65" s="2">
        <f t="shared" si="6"/>
        <v>38</v>
      </c>
      <c r="C65" s="235" t="str">
        <f t="array" ref="C65">IF($K65&lt;&gt;"",INDEX(TransferLog!$AB$21:$AB$1270,MATCH($I65&amp;$M65,TransferLog!$F$21:$F$1270&amp;TransferLog!$W$21:$W$1270,0)),"")</f>
        <v/>
      </c>
      <c r="D65" s="235" t="str">
        <f t="array" ref="D65">IF($K65&lt;&gt;"",INDEX(TransferLog!$Q$21:$Q$1270,MATCH($I65&amp;$M65,TransferLog!$F$21:$F$1270&amp;TransferLog!$W$21:$W$1270,0)),"")</f>
        <v/>
      </c>
      <c r="E65" s="236" t="str">
        <f t="array" ref="E65">IF($K65&lt;&gt;"",INDEX(TransferLog!$AC$21:$AC$1270,MATCH($I65&amp;$M65,TransferLog!$F$21:$F$1270&amp;TransferLog!$W$21:$W$1270,0)),"")</f>
        <v/>
      </c>
      <c r="F65" s="111">
        <f t="shared" si="7"/>
        <v>38</v>
      </c>
      <c r="G65" s="138" t="str">
        <f t="array" ref="G65">IF($I65&lt;&gt;"",INDEX(DropDownLists!$K$10:$K$2516,MATCH($I65,DropDownLists!$L$10:$L$2516,0)),"")</f>
        <v/>
      </c>
      <c r="H65" s="107"/>
      <c r="I65" s="112"/>
      <c r="J65" s="339"/>
      <c r="K65" s="113"/>
      <c r="L65" s="339"/>
      <c r="M65" s="113"/>
      <c r="N65" s="339"/>
      <c r="O65" s="139" t="str">
        <f t="shared" si="2"/>
        <v/>
      </c>
      <c r="P65" s="339"/>
      <c r="Q65" s="114"/>
      <c r="R65" s="339"/>
      <c r="S65" s="174"/>
      <c r="T65" s="339"/>
      <c r="U65" s="139" t="str">
        <f t="array" ref="U65">IF($S65&lt;&gt;"",INDEX(DropDownLists!$D$10:$D$2516,MATCH($S65,DropDownLists!$E$10:$E$2516,0)),"")</f>
        <v/>
      </c>
      <c r="V65" s="342"/>
      <c r="W65" s="174"/>
      <c r="Y65" s="37"/>
      <c r="Z65" s="37"/>
      <c r="AA65" s="37"/>
      <c r="AB65" s="37"/>
      <c r="AC65" s="37"/>
      <c r="AD65" s="37"/>
      <c r="AE65" s="37"/>
      <c r="AF65" s="37"/>
      <c r="AG65" s="37"/>
      <c r="AH65" s="243" t="str">
        <f t="shared" si="3"/>
        <v/>
      </c>
      <c r="AI65" s="37"/>
      <c r="AJ65" s="37"/>
      <c r="AK65" s="37"/>
      <c r="AL65" s="37"/>
    </row>
    <row r="66" spans="1:38" s="97" customFormat="1" ht="14">
      <c r="A66" s="63"/>
      <c r="B66" s="2">
        <f t="shared" si="6"/>
        <v>39</v>
      </c>
      <c r="C66" s="235" t="str">
        <f t="array" ref="C66">IF($K66&lt;&gt;"",INDEX(TransferLog!$AB$21:$AB$1270,MATCH($I66&amp;$M66,TransferLog!$F$21:$F$1270&amp;TransferLog!$W$21:$W$1270,0)),"")</f>
        <v/>
      </c>
      <c r="D66" s="235" t="str">
        <f t="array" ref="D66">IF($K66&lt;&gt;"",INDEX(TransferLog!$Q$21:$Q$1270,MATCH($I66&amp;$M66,TransferLog!$F$21:$F$1270&amp;TransferLog!$W$21:$W$1270,0)),"")</f>
        <v/>
      </c>
      <c r="E66" s="236" t="str">
        <f t="array" ref="E66">IF($K66&lt;&gt;"",INDEX(TransferLog!$AC$21:$AC$1270,MATCH($I66&amp;$M66,TransferLog!$F$21:$F$1270&amp;TransferLog!$W$21:$W$1270,0)),"")</f>
        <v/>
      </c>
      <c r="F66" s="111">
        <f t="shared" si="7"/>
        <v>39</v>
      </c>
      <c r="G66" s="138" t="str">
        <f t="array" ref="G66">IF($I66&lt;&gt;"",INDEX(DropDownLists!$K$10:$K$2516,MATCH($I66,DropDownLists!$L$10:$L$2516,0)),"")</f>
        <v/>
      </c>
      <c r="H66" s="107"/>
      <c r="I66" s="112"/>
      <c r="J66" s="339"/>
      <c r="K66" s="113"/>
      <c r="L66" s="339"/>
      <c r="M66" s="113"/>
      <c r="N66" s="339"/>
      <c r="O66" s="139" t="str">
        <f t="shared" si="2"/>
        <v/>
      </c>
      <c r="P66" s="339"/>
      <c r="Q66" s="114"/>
      <c r="R66" s="339"/>
      <c r="S66" s="174"/>
      <c r="T66" s="339"/>
      <c r="U66" s="139" t="str">
        <f t="array" ref="U66">IF($S66&lt;&gt;"",INDEX(DropDownLists!$D$10:$D$2516,MATCH($S66,DropDownLists!$E$10:$E$2516,0)),"")</f>
        <v/>
      </c>
      <c r="V66" s="342"/>
      <c r="W66" s="174"/>
      <c r="Y66" s="37"/>
      <c r="Z66" s="37"/>
      <c r="AA66" s="37"/>
      <c r="AB66" s="37"/>
      <c r="AC66" s="37"/>
      <c r="AD66" s="62"/>
      <c r="AE66" s="62"/>
      <c r="AF66" s="62"/>
      <c r="AG66" s="62"/>
      <c r="AH66" s="244" t="str">
        <f t="shared" si="3"/>
        <v/>
      </c>
      <c r="AI66" s="62"/>
      <c r="AJ66" s="62"/>
      <c r="AK66" s="62"/>
      <c r="AL66" s="62"/>
    </row>
    <row r="67" spans="1:38" s="97" customFormat="1" ht="14">
      <c r="A67" s="63"/>
      <c r="B67" s="2">
        <f t="shared" si="6"/>
        <v>40</v>
      </c>
      <c r="C67" s="235" t="str">
        <f t="array" ref="C67">IF($K67&lt;&gt;"",INDEX(TransferLog!$AB$21:$AB$1270,MATCH($I67&amp;$M67,TransferLog!$F$21:$F$1270&amp;TransferLog!$W$21:$W$1270,0)),"")</f>
        <v/>
      </c>
      <c r="D67" s="235" t="str">
        <f t="array" ref="D67">IF($K67&lt;&gt;"",INDEX(TransferLog!$Q$21:$Q$1270,MATCH($I67&amp;$M67,TransferLog!$F$21:$F$1270&amp;TransferLog!$W$21:$W$1270,0)),"")</f>
        <v/>
      </c>
      <c r="E67" s="236" t="str">
        <f t="array" ref="E67">IF($K67&lt;&gt;"",INDEX(TransferLog!$AC$21:$AC$1270,MATCH($I67&amp;$M67,TransferLog!$F$21:$F$1270&amp;TransferLog!$W$21:$W$1270,0)),"")</f>
        <v/>
      </c>
      <c r="F67" s="111">
        <f t="shared" si="7"/>
        <v>40</v>
      </c>
      <c r="G67" s="138" t="str">
        <f t="array" ref="G67">IF($I67&lt;&gt;"",INDEX(DropDownLists!$K$10:$K$2516,MATCH($I67,DropDownLists!$L$10:$L$2516,0)),"")</f>
        <v/>
      </c>
      <c r="H67" s="107"/>
      <c r="I67" s="112"/>
      <c r="J67" s="339"/>
      <c r="K67" s="113"/>
      <c r="L67" s="339"/>
      <c r="M67" s="113"/>
      <c r="N67" s="339"/>
      <c r="O67" s="139" t="str">
        <f t="shared" si="2"/>
        <v/>
      </c>
      <c r="P67" s="339"/>
      <c r="Q67" s="114"/>
      <c r="R67" s="339"/>
      <c r="S67" s="174"/>
      <c r="T67" s="339"/>
      <c r="U67" s="139" t="str">
        <f t="array" ref="U67">IF($S67&lt;&gt;"",INDEX(DropDownLists!$D$10:$D$2516,MATCH($S67,DropDownLists!$E$10:$E$2516,0)),"")</f>
        <v/>
      </c>
      <c r="V67" s="342"/>
      <c r="W67" s="174"/>
      <c r="Y67" s="37"/>
      <c r="Z67" s="37"/>
      <c r="AA67" s="37"/>
      <c r="AB67" s="37"/>
      <c r="AC67" s="37"/>
      <c r="AD67" s="62"/>
      <c r="AE67" s="62"/>
      <c r="AF67" s="62"/>
      <c r="AG67" s="62"/>
      <c r="AH67" s="244" t="str">
        <f t="shared" si="3"/>
        <v/>
      </c>
      <c r="AI67" s="62"/>
      <c r="AJ67" s="62"/>
      <c r="AK67" s="62"/>
      <c r="AL67" s="62"/>
    </row>
    <row r="68" spans="1:38" s="97" customFormat="1" ht="14">
      <c r="A68" s="63"/>
      <c r="B68" s="2">
        <f t="shared" si="6"/>
        <v>41</v>
      </c>
      <c r="C68" s="235" t="str">
        <f t="array" ref="C68">IF($K68&lt;&gt;"",INDEX(TransferLog!$AB$21:$AB$1270,MATCH($I68&amp;$M68,TransferLog!$F$21:$F$1270&amp;TransferLog!$W$21:$W$1270,0)),"")</f>
        <v/>
      </c>
      <c r="D68" s="235" t="str">
        <f t="array" ref="D68">IF($K68&lt;&gt;"",INDEX(TransferLog!$Q$21:$Q$1270,MATCH($I68&amp;$M68,TransferLog!$F$21:$F$1270&amp;TransferLog!$W$21:$W$1270,0)),"")</f>
        <v/>
      </c>
      <c r="E68" s="236" t="str">
        <f t="array" ref="E68">IF($K68&lt;&gt;"",INDEX(TransferLog!$AC$21:$AC$1270,MATCH($I68&amp;$M68,TransferLog!$F$21:$F$1270&amp;TransferLog!$W$21:$W$1270,0)),"")</f>
        <v/>
      </c>
      <c r="F68" s="111">
        <f t="shared" si="7"/>
        <v>41</v>
      </c>
      <c r="G68" s="138" t="str">
        <f t="array" ref="G68">IF($I68&lt;&gt;"",INDEX(DropDownLists!$K$10:$K$2516,MATCH($I68,DropDownLists!$L$10:$L$2516,0)),"")</f>
        <v/>
      </c>
      <c r="H68" s="107"/>
      <c r="I68" s="112"/>
      <c r="J68" s="339"/>
      <c r="K68" s="113"/>
      <c r="L68" s="339"/>
      <c r="M68" s="113"/>
      <c r="N68" s="339"/>
      <c r="O68" s="139" t="str">
        <f t="shared" si="2"/>
        <v/>
      </c>
      <c r="P68" s="339"/>
      <c r="Q68" s="114"/>
      <c r="R68" s="339"/>
      <c r="S68" s="174"/>
      <c r="T68" s="339"/>
      <c r="U68" s="139" t="str">
        <f t="array" ref="U68">IF($S68&lt;&gt;"",INDEX(DropDownLists!$D$10:$D$2516,MATCH($S68,DropDownLists!$E$10:$E$2516,0)),"")</f>
        <v/>
      </c>
      <c r="V68" s="342"/>
      <c r="W68" s="174"/>
      <c r="Y68" s="37"/>
      <c r="Z68" s="37"/>
      <c r="AA68" s="37"/>
      <c r="AB68" s="37"/>
      <c r="AC68" s="37"/>
      <c r="AD68" s="62"/>
      <c r="AE68" s="62"/>
      <c r="AF68" s="62"/>
      <c r="AG68" s="62"/>
      <c r="AH68" s="244" t="str">
        <f t="shared" si="3"/>
        <v/>
      </c>
      <c r="AI68" s="62"/>
      <c r="AJ68" s="62"/>
      <c r="AK68" s="62"/>
      <c r="AL68" s="62"/>
    </row>
    <row r="69" spans="1:38" s="97" customFormat="1" ht="14">
      <c r="A69" s="63"/>
      <c r="B69" s="2">
        <f t="shared" si="6"/>
        <v>42</v>
      </c>
      <c r="C69" s="235" t="str">
        <f t="array" ref="C69">IF($K69&lt;&gt;"",INDEX(TransferLog!$AB$21:$AB$1270,MATCH($I69&amp;$M69,TransferLog!$F$21:$F$1270&amp;TransferLog!$W$21:$W$1270,0)),"")</f>
        <v/>
      </c>
      <c r="D69" s="235" t="str">
        <f t="array" ref="D69">IF($K69&lt;&gt;"",INDEX(TransferLog!$Q$21:$Q$1270,MATCH($I69&amp;$M69,TransferLog!$F$21:$F$1270&amp;TransferLog!$W$21:$W$1270,0)),"")</f>
        <v/>
      </c>
      <c r="E69" s="236" t="str">
        <f t="array" ref="E69">IF($K69&lt;&gt;"",INDEX(TransferLog!$AC$21:$AC$1270,MATCH($I69&amp;$M69,TransferLog!$F$21:$F$1270&amp;TransferLog!$W$21:$W$1270,0)),"")</f>
        <v/>
      </c>
      <c r="F69" s="111">
        <f t="shared" si="7"/>
        <v>42</v>
      </c>
      <c r="G69" s="138" t="str">
        <f t="array" ref="G69">IF($I69&lt;&gt;"",INDEX(DropDownLists!$K$10:$K$2516,MATCH($I69,DropDownLists!$L$10:$L$2516,0)),"")</f>
        <v/>
      </c>
      <c r="H69" s="107"/>
      <c r="I69" s="112"/>
      <c r="J69" s="339"/>
      <c r="K69" s="113"/>
      <c r="L69" s="339"/>
      <c r="M69" s="113"/>
      <c r="N69" s="339"/>
      <c r="O69" s="139" t="str">
        <f t="shared" si="2"/>
        <v/>
      </c>
      <c r="P69" s="339"/>
      <c r="Q69" s="114"/>
      <c r="R69" s="339"/>
      <c r="S69" s="174"/>
      <c r="T69" s="339"/>
      <c r="U69" s="139" t="str">
        <f t="array" ref="U69">IF($S69&lt;&gt;"",INDEX(DropDownLists!$D$10:$D$2516,MATCH($S69,DropDownLists!$E$10:$E$2516,0)),"")</f>
        <v/>
      </c>
      <c r="V69" s="342"/>
      <c r="W69" s="174"/>
      <c r="Y69" s="37"/>
      <c r="Z69" s="37"/>
      <c r="AA69" s="37"/>
      <c r="AB69" s="37"/>
      <c r="AC69" s="37"/>
      <c r="AD69" s="62"/>
      <c r="AE69" s="62"/>
      <c r="AF69" s="62"/>
      <c r="AG69" s="62"/>
      <c r="AH69" s="244" t="str">
        <f t="shared" si="3"/>
        <v/>
      </c>
      <c r="AI69" s="62"/>
      <c r="AJ69" s="62"/>
      <c r="AK69" s="62"/>
      <c r="AL69" s="62"/>
    </row>
    <row r="70" spans="1:38" s="97" customFormat="1" ht="14">
      <c r="A70" s="63"/>
      <c r="B70" s="2">
        <f t="shared" si="6"/>
        <v>43</v>
      </c>
      <c r="C70" s="235" t="str">
        <f t="array" ref="C70">IF($K70&lt;&gt;"",INDEX(TransferLog!$AB$21:$AB$1270,MATCH($I70&amp;$M70,TransferLog!$F$21:$F$1270&amp;TransferLog!$W$21:$W$1270,0)),"")</f>
        <v/>
      </c>
      <c r="D70" s="235" t="str">
        <f t="array" ref="D70">IF($K70&lt;&gt;"",INDEX(TransferLog!$Q$21:$Q$1270,MATCH($I70&amp;$M70,TransferLog!$F$21:$F$1270&amp;TransferLog!$W$21:$W$1270,0)),"")</f>
        <v/>
      </c>
      <c r="E70" s="236" t="str">
        <f t="array" ref="E70">IF($K70&lt;&gt;"",INDEX(TransferLog!$AC$21:$AC$1270,MATCH($I70&amp;$M70,TransferLog!$F$21:$F$1270&amp;TransferLog!$W$21:$W$1270,0)),"")</f>
        <v/>
      </c>
      <c r="F70" s="111">
        <f t="shared" si="7"/>
        <v>43</v>
      </c>
      <c r="G70" s="138" t="str">
        <f t="array" ref="G70">IF($I70&lt;&gt;"",INDEX(DropDownLists!$K$10:$K$2516,MATCH($I70,DropDownLists!$L$10:$L$2516,0)),"")</f>
        <v/>
      </c>
      <c r="H70" s="107"/>
      <c r="I70" s="112"/>
      <c r="J70" s="339"/>
      <c r="K70" s="113"/>
      <c r="L70" s="339"/>
      <c r="M70" s="113"/>
      <c r="N70" s="339"/>
      <c r="O70" s="139" t="str">
        <f t="shared" si="2"/>
        <v/>
      </c>
      <c r="P70" s="339"/>
      <c r="Q70" s="114"/>
      <c r="R70" s="339"/>
      <c r="S70" s="174"/>
      <c r="T70" s="339"/>
      <c r="U70" s="139" t="str">
        <f t="array" ref="U70">IF($S70&lt;&gt;"",INDEX(DropDownLists!$D$10:$D$2516,MATCH($S70,DropDownLists!$E$10:$E$2516,0)),"")</f>
        <v/>
      </c>
      <c r="V70" s="342"/>
      <c r="W70" s="174"/>
      <c r="Y70" s="37"/>
      <c r="Z70" s="37"/>
      <c r="AA70" s="37"/>
      <c r="AB70" s="37"/>
      <c r="AC70" s="37"/>
      <c r="AD70" s="62"/>
      <c r="AE70" s="62"/>
      <c r="AF70" s="62"/>
      <c r="AG70" s="62"/>
      <c r="AH70" s="244" t="str">
        <f t="shared" si="3"/>
        <v/>
      </c>
      <c r="AI70" s="62"/>
      <c r="AJ70" s="62"/>
      <c r="AK70" s="62"/>
      <c r="AL70" s="62"/>
    </row>
    <row r="71" spans="1:38" s="97" customFormat="1" ht="14">
      <c r="A71" s="63"/>
      <c r="B71" s="2">
        <f t="shared" si="6"/>
        <v>44</v>
      </c>
      <c r="C71" s="235" t="str">
        <f t="array" ref="C71">IF($K71&lt;&gt;"",INDEX(TransferLog!$AB$21:$AB$1270,MATCH($I71&amp;$M71,TransferLog!$F$21:$F$1270&amp;TransferLog!$W$21:$W$1270,0)),"")</f>
        <v/>
      </c>
      <c r="D71" s="235" t="str">
        <f t="array" ref="D71">IF($K71&lt;&gt;"",INDEX(TransferLog!$Q$21:$Q$1270,MATCH($I71&amp;$M71,TransferLog!$F$21:$F$1270&amp;TransferLog!$W$21:$W$1270,0)),"")</f>
        <v/>
      </c>
      <c r="E71" s="236" t="str">
        <f t="array" ref="E71">IF($K71&lt;&gt;"",INDEX(TransferLog!$AC$21:$AC$1270,MATCH($I71&amp;$M71,TransferLog!$F$21:$F$1270&amp;TransferLog!$W$21:$W$1270,0)),"")</f>
        <v/>
      </c>
      <c r="F71" s="111">
        <f t="shared" si="7"/>
        <v>44</v>
      </c>
      <c r="G71" s="138" t="str">
        <f t="array" ref="G71">IF($I71&lt;&gt;"",INDEX(DropDownLists!$K$10:$K$2516,MATCH($I71,DropDownLists!$L$10:$L$2516,0)),"")</f>
        <v/>
      </c>
      <c r="H71" s="107"/>
      <c r="I71" s="112"/>
      <c r="J71" s="339"/>
      <c r="K71" s="113"/>
      <c r="L71" s="339"/>
      <c r="M71" s="113"/>
      <c r="N71" s="339"/>
      <c r="O71" s="139" t="str">
        <f t="shared" si="2"/>
        <v/>
      </c>
      <c r="P71" s="339"/>
      <c r="Q71" s="114"/>
      <c r="R71" s="339"/>
      <c r="S71" s="174"/>
      <c r="T71" s="339"/>
      <c r="U71" s="139" t="str">
        <f t="array" ref="U71">IF($S71&lt;&gt;"",INDEX(DropDownLists!$D$10:$D$2516,MATCH($S71,DropDownLists!$E$10:$E$2516,0)),"")</f>
        <v/>
      </c>
      <c r="V71" s="342"/>
      <c r="W71" s="174"/>
      <c r="Y71" s="62"/>
      <c r="Z71" s="62"/>
      <c r="AA71" s="62"/>
      <c r="AB71" s="62"/>
      <c r="AC71" s="62"/>
      <c r="AD71" s="62"/>
      <c r="AE71" s="62"/>
      <c r="AF71" s="62"/>
      <c r="AG71" s="62"/>
      <c r="AH71" s="244" t="str">
        <f t="shared" si="3"/>
        <v/>
      </c>
      <c r="AI71" s="62"/>
      <c r="AJ71" s="62"/>
      <c r="AK71" s="62"/>
      <c r="AL71" s="62"/>
    </row>
    <row r="72" spans="1:38" s="97" customFormat="1" ht="14">
      <c r="A72" s="63"/>
      <c r="B72" s="2">
        <f t="shared" si="6"/>
        <v>45</v>
      </c>
      <c r="C72" s="235" t="str">
        <f t="array" ref="C72">IF($K72&lt;&gt;"",INDEX(TransferLog!$AB$21:$AB$1270,MATCH($I72&amp;$M72,TransferLog!$F$21:$F$1270&amp;TransferLog!$W$21:$W$1270,0)),"")</f>
        <v/>
      </c>
      <c r="D72" s="235" t="str">
        <f t="array" ref="D72">IF($K72&lt;&gt;"",INDEX(TransferLog!$Q$21:$Q$1270,MATCH($I72&amp;$M72,TransferLog!$F$21:$F$1270&amp;TransferLog!$W$21:$W$1270,0)),"")</f>
        <v/>
      </c>
      <c r="E72" s="236" t="str">
        <f t="array" ref="E72">IF($K72&lt;&gt;"",INDEX(TransferLog!$AC$21:$AC$1270,MATCH($I72&amp;$M72,TransferLog!$F$21:$F$1270&amp;TransferLog!$W$21:$W$1270,0)),"")</f>
        <v/>
      </c>
      <c r="F72" s="111">
        <f t="shared" si="7"/>
        <v>45</v>
      </c>
      <c r="G72" s="138" t="str">
        <f t="array" ref="G72">IF($I72&lt;&gt;"",INDEX(DropDownLists!$K$10:$K$2516,MATCH($I72,DropDownLists!$L$10:$L$2516,0)),"")</f>
        <v/>
      </c>
      <c r="H72" s="107"/>
      <c r="I72" s="112"/>
      <c r="J72" s="339"/>
      <c r="K72" s="113"/>
      <c r="L72" s="339"/>
      <c r="M72" s="113"/>
      <c r="N72" s="339"/>
      <c r="O72" s="139" t="str">
        <f t="shared" si="2"/>
        <v/>
      </c>
      <c r="P72" s="339"/>
      <c r="Q72" s="114"/>
      <c r="R72" s="339"/>
      <c r="S72" s="174"/>
      <c r="T72" s="339"/>
      <c r="U72" s="139" t="str">
        <f t="array" ref="U72">IF($S72&lt;&gt;"",INDEX(DropDownLists!$D$10:$D$2516,MATCH($S72,DropDownLists!$E$10:$E$2516,0)),"")</f>
        <v/>
      </c>
      <c r="V72" s="342"/>
      <c r="W72" s="174"/>
      <c r="Y72" s="62"/>
      <c r="Z72" s="62"/>
      <c r="AA72" s="62"/>
      <c r="AB72" s="62"/>
      <c r="AC72" s="62"/>
      <c r="AD72" s="62"/>
      <c r="AE72" s="62"/>
      <c r="AF72" s="62"/>
      <c r="AG72" s="62"/>
      <c r="AH72" s="244" t="str">
        <f t="shared" si="3"/>
        <v/>
      </c>
      <c r="AI72" s="62"/>
      <c r="AJ72" s="62"/>
      <c r="AK72" s="62"/>
      <c r="AL72" s="62"/>
    </row>
    <row r="73" spans="1:38" s="97" customFormat="1" ht="14">
      <c r="A73" s="63"/>
      <c r="B73" s="2">
        <f t="shared" si="6"/>
        <v>46</v>
      </c>
      <c r="C73" s="235" t="str">
        <f t="array" ref="C73">IF($K73&lt;&gt;"",INDEX(TransferLog!$AB$21:$AB$1270,MATCH($I73&amp;$M73,TransferLog!$F$21:$F$1270&amp;TransferLog!$W$21:$W$1270,0)),"")</f>
        <v/>
      </c>
      <c r="D73" s="235" t="str">
        <f t="array" ref="D73">IF($K73&lt;&gt;"",INDEX(TransferLog!$Q$21:$Q$1270,MATCH($I73&amp;$M73,TransferLog!$F$21:$F$1270&amp;TransferLog!$W$21:$W$1270,0)),"")</f>
        <v/>
      </c>
      <c r="E73" s="236" t="str">
        <f t="array" ref="E73">IF($K73&lt;&gt;"",INDEX(TransferLog!$AC$21:$AC$1270,MATCH($I73&amp;$M73,TransferLog!$F$21:$F$1270&amp;TransferLog!$W$21:$W$1270,0)),"")</f>
        <v/>
      </c>
      <c r="F73" s="111">
        <f t="shared" si="7"/>
        <v>46</v>
      </c>
      <c r="G73" s="138" t="str">
        <f t="array" ref="G73">IF($I73&lt;&gt;"",INDEX(DropDownLists!$K$10:$K$2516,MATCH($I73,DropDownLists!$L$10:$L$2516,0)),"")</f>
        <v/>
      </c>
      <c r="H73" s="107"/>
      <c r="I73" s="112"/>
      <c r="J73" s="339"/>
      <c r="K73" s="113"/>
      <c r="L73" s="339"/>
      <c r="M73" s="113"/>
      <c r="N73" s="339"/>
      <c r="O73" s="139" t="str">
        <f t="shared" si="2"/>
        <v/>
      </c>
      <c r="P73" s="339"/>
      <c r="Q73" s="114"/>
      <c r="R73" s="339"/>
      <c r="S73" s="174"/>
      <c r="T73" s="339"/>
      <c r="U73" s="139" t="str">
        <f t="array" ref="U73">IF($S73&lt;&gt;"",INDEX(DropDownLists!$D$10:$D$2516,MATCH($S73,DropDownLists!$E$10:$E$2516,0)),"")</f>
        <v/>
      </c>
      <c r="V73" s="342"/>
      <c r="W73" s="174"/>
      <c r="Y73" s="62"/>
      <c r="Z73" s="62"/>
      <c r="AA73" s="62"/>
      <c r="AB73" s="62"/>
      <c r="AC73" s="62"/>
      <c r="AD73" s="62"/>
      <c r="AE73" s="62"/>
      <c r="AF73" s="62"/>
      <c r="AG73" s="62"/>
      <c r="AH73" s="244" t="str">
        <f t="shared" si="3"/>
        <v/>
      </c>
      <c r="AI73" s="62"/>
      <c r="AJ73" s="62"/>
      <c r="AK73" s="62"/>
      <c r="AL73" s="62"/>
    </row>
    <row r="74" spans="1:38" s="97" customFormat="1" ht="14">
      <c r="A74" s="63"/>
      <c r="B74" s="2">
        <f t="shared" si="6"/>
        <v>47</v>
      </c>
      <c r="C74" s="235" t="str">
        <f t="array" ref="C74">IF($K74&lt;&gt;"",INDEX(TransferLog!$AB$21:$AB$1270,MATCH($I74&amp;$M74,TransferLog!$F$21:$F$1270&amp;TransferLog!$W$21:$W$1270,0)),"")</f>
        <v/>
      </c>
      <c r="D74" s="235" t="str">
        <f t="array" ref="D74">IF($K74&lt;&gt;"",INDEX(TransferLog!$Q$21:$Q$1270,MATCH($I74&amp;$M74,TransferLog!$F$21:$F$1270&amp;TransferLog!$W$21:$W$1270,0)),"")</f>
        <v/>
      </c>
      <c r="E74" s="236" t="str">
        <f t="array" ref="E74">IF($K74&lt;&gt;"",INDEX(TransferLog!$AC$21:$AC$1270,MATCH($I74&amp;$M74,TransferLog!$F$21:$F$1270&amp;TransferLog!$W$21:$W$1270,0)),"")</f>
        <v/>
      </c>
      <c r="F74" s="111">
        <f t="shared" si="7"/>
        <v>47</v>
      </c>
      <c r="G74" s="138" t="str">
        <f t="array" ref="G74">IF($I74&lt;&gt;"",INDEX(DropDownLists!$K$10:$K$2516,MATCH($I74,DropDownLists!$L$10:$L$2516,0)),"")</f>
        <v/>
      </c>
      <c r="H74" s="107"/>
      <c r="I74" s="112"/>
      <c r="J74" s="339"/>
      <c r="K74" s="113"/>
      <c r="L74" s="339"/>
      <c r="M74" s="113"/>
      <c r="N74" s="339"/>
      <c r="O74" s="139" t="str">
        <f t="shared" si="2"/>
        <v/>
      </c>
      <c r="P74" s="339"/>
      <c r="Q74" s="114"/>
      <c r="R74" s="339"/>
      <c r="S74" s="174"/>
      <c r="T74" s="339"/>
      <c r="U74" s="139" t="str">
        <f t="array" ref="U74">IF($S74&lt;&gt;"",INDEX(DropDownLists!$D$10:$D$2516,MATCH($S74,DropDownLists!$E$10:$E$2516,0)),"")</f>
        <v/>
      </c>
      <c r="V74" s="342"/>
      <c r="W74" s="174"/>
      <c r="Y74" s="62"/>
      <c r="Z74" s="62"/>
      <c r="AA74" s="62"/>
      <c r="AB74" s="62"/>
      <c r="AC74" s="62"/>
      <c r="AD74" s="62"/>
      <c r="AE74" s="62"/>
      <c r="AF74" s="62"/>
      <c r="AG74" s="62"/>
      <c r="AH74" s="244" t="str">
        <f t="shared" si="3"/>
        <v/>
      </c>
      <c r="AI74" s="62"/>
      <c r="AJ74" s="62"/>
      <c r="AK74" s="62"/>
      <c r="AL74" s="62"/>
    </row>
    <row r="75" spans="1:38" s="97" customFormat="1" ht="14">
      <c r="A75" s="63"/>
      <c r="B75" s="2">
        <f t="shared" si="6"/>
        <v>48</v>
      </c>
      <c r="C75" s="235" t="str">
        <f t="array" ref="C75">IF($K75&lt;&gt;"",INDEX(TransferLog!$AB$21:$AB$1270,MATCH($I75&amp;$M75,TransferLog!$F$21:$F$1270&amp;TransferLog!$W$21:$W$1270,0)),"")</f>
        <v/>
      </c>
      <c r="D75" s="235" t="str">
        <f t="array" ref="D75">IF($K75&lt;&gt;"",INDEX(TransferLog!$Q$21:$Q$1270,MATCH($I75&amp;$M75,TransferLog!$F$21:$F$1270&amp;TransferLog!$W$21:$W$1270,0)),"")</f>
        <v/>
      </c>
      <c r="E75" s="236" t="str">
        <f t="array" ref="E75">IF($K75&lt;&gt;"",INDEX(TransferLog!$AC$21:$AC$1270,MATCH($I75&amp;$M75,TransferLog!$F$21:$F$1270&amp;TransferLog!$W$21:$W$1270,0)),"")</f>
        <v/>
      </c>
      <c r="F75" s="111">
        <f t="shared" si="7"/>
        <v>48</v>
      </c>
      <c r="G75" s="138" t="str">
        <f t="array" ref="G75">IF($I75&lt;&gt;"",INDEX(DropDownLists!$K$10:$K$2516,MATCH($I75,DropDownLists!$L$10:$L$2516,0)),"")</f>
        <v/>
      </c>
      <c r="H75" s="107"/>
      <c r="I75" s="112"/>
      <c r="J75" s="339"/>
      <c r="K75" s="113"/>
      <c r="L75" s="339"/>
      <c r="M75" s="113"/>
      <c r="N75" s="339"/>
      <c r="O75" s="139" t="str">
        <f t="shared" si="2"/>
        <v/>
      </c>
      <c r="P75" s="339"/>
      <c r="Q75" s="114"/>
      <c r="R75" s="339"/>
      <c r="S75" s="174"/>
      <c r="T75" s="339"/>
      <c r="U75" s="139" t="str">
        <f t="array" ref="U75">IF($S75&lt;&gt;"",INDEX(DropDownLists!$D$10:$D$2516,MATCH($S75,DropDownLists!$E$10:$E$2516,0)),"")</f>
        <v/>
      </c>
      <c r="V75" s="342"/>
      <c r="W75" s="174"/>
      <c r="Y75" s="62"/>
      <c r="Z75" s="62"/>
      <c r="AA75" s="62"/>
      <c r="AB75" s="62"/>
      <c r="AC75" s="62"/>
      <c r="AD75" s="62"/>
      <c r="AE75" s="62"/>
      <c r="AF75" s="62"/>
      <c r="AG75" s="62"/>
      <c r="AH75" s="244" t="str">
        <f t="shared" si="3"/>
        <v/>
      </c>
      <c r="AI75" s="62"/>
      <c r="AJ75" s="62"/>
      <c r="AK75" s="62"/>
      <c r="AL75" s="62"/>
    </row>
    <row r="76" spans="1:38" s="97" customFormat="1" ht="14">
      <c r="A76" s="63"/>
      <c r="B76" s="2">
        <f t="shared" si="6"/>
        <v>49</v>
      </c>
      <c r="C76" s="235" t="str">
        <f t="array" ref="C76">IF($K76&lt;&gt;"",INDEX(TransferLog!$AB$21:$AB$1270,MATCH($I76&amp;$M76,TransferLog!$F$21:$F$1270&amp;TransferLog!$W$21:$W$1270,0)),"")</f>
        <v/>
      </c>
      <c r="D76" s="235" t="str">
        <f t="array" ref="D76">IF($K76&lt;&gt;"",INDEX(TransferLog!$Q$21:$Q$1270,MATCH($I76&amp;$M76,TransferLog!$F$21:$F$1270&amp;TransferLog!$W$21:$W$1270,0)),"")</f>
        <v/>
      </c>
      <c r="E76" s="236" t="str">
        <f t="array" ref="E76">IF($K76&lt;&gt;"",INDEX(TransferLog!$AC$21:$AC$1270,MATCH($I76&amp;$M76,TransferLog!$F$21:$F$1270&amp;TransferLog!$W$21:$W$1270,0)),"")</f>
        <v/>
      </c>
      <c r="F76" s="111">
        <f t="shared" si="7"/>
        <v>49</v>
      </c>
      <c r="G76" s="138" t="str">
        <f t="array" ref="G76">IF($I76&lt;&gt;"",INDEX(DropDownLists!$K$10:$K$2516,MATCH($I76,DropDownLists!$L$10:$L$2516,0)),"")</f>
        <v/>
      </c>
      <c r="H76" s="107"/>
      <c r="I76" s="112"/>
      <c r="J76" s="339"/>
      <c r="K76" s="113"/>
      <c r="L76" s="339"/>
      <c r="M76" s="113"/>
      <c r="N76" s="339"/>
      <c r="O76" s="139" t="str">
        <f t="shared" si="2"/>
        <v/>
      </c>
      <c r="P76" s="339"/>
      <c r="Q76" s="114"/>
      <c r="R76" s="339"/>
      <c r="S76" s="174"/>
      <c r="T76" s="339"/>
      <c r="U76" s="139" t="str">
        <f t="array" ref="U76">IF($S76&lt;&gt;"",INDEX(DropDownLists!$D$10:$D$2516,MATCH($S76,DropDownLists!$E$10:$E$2516,0)),"")</f>
        <v/>
      </c>
      <c r="V76" s="342"/>
      <c r="W76" s="174"/>
      <c r="Y76" s="62"/>
      <c r="Z76" s="62"/>
      <c r="AA76" s="62"/>
      <c r="AB76" s="62"/>
      <c r="AC76" s="62"/>
      <c r="AD76" s="62"/>
      <c r="AE76" s="62"/>
      <c r="AF76" s="62"/>
      <c r="AG76" s="62"/>
      <c r="AH76" s="244" t="str">
        <f t="shared" si="3"/>
        <v/>
      </c>
      <c r="AI76" s="62"/>
      <c r="AJ76" s="62"/>
      <c r="AK76" s="62"/>
      <c r="AL76" s="62"/>
    </row>
    <row r="77" spans="1:38" s="97" customFormat="1" ht="14.25" customHeight="1">
      <c r="A77" s="26"/>
      <c r="B77" s="2">
        <f t="shared" si="6"/>
        <v>50</v>
      </c>
      <c r="C77" s="235" t="str">
        <f t="array" ref="C77">IF($K77&lt;&gt;"",INDEX(TransferLog!$AB$21:$AB$1270,MATCH($I77&amp;$M77,TransferLog!$F$21:$F$1270&amp;TransferLog!$W$21:$W$1270,0)),"")</f>
        <v/>
      </c>
      <c r="D77" s="235" t="str">
        <f t="array" ref="D77">IF($K77&lt;&gt;"",INDEX(TransferLog!$Q$21:$Q$1270,MATCH($I77&amp;$M77,TransferLog!$F$21:$F$1270&amp;TransferLog!$W$21:$W$1270,0)),"")</f>
        <v/>
      </c>
      <c r="E77" s="236" t="str">
        <f t="array" ref="E77">IF($K77&lt;&gt;"",INDEX(TransferLog!$AC$21:$AC$1270,MATCH($I77&amp;$M77,TransferLog!$F$21:$F$1270&amp;TransferLog!$W$21:$W$1270,0)),"")</f>
        <v/>
      </c>
      <c r="F77" s="111">
        <f t="shared" si="7"/>
        <v>50</v>
      </c>
      <c r="G77" s="138" t="str">
        <f t="array" ref="G77">IF($I77&lt;&gt;"",INDEX(DropDownLists!$K$10:$K$2516,MATCH($I77,DropDownLists!$L$10:$L$2516,0)),"")</f>
        <v/>
      </c>
      <c r="H77" s="107"/>
      <c r="I77" s="112"/>
      <c r="J77" s="339"/>
      <c r="K77" s="113"/>
      <c r="L77" s="339"/>
      <c r="M77" s="113"/>
      <c r="N77" s="339"/>
      <c r="O77" s="139" t="str">
        <f t="shared" si="2"/>
        <v/>
      </c>
      <c r="P77" s="339"/>
      <c r="Q77" s="114"/>
      <c r="R77" s="339"/>
      <c r="S77" s="174"/>
      <c r="T77" s="339"/>
      <c r="U77" s="139" t="str">
        <f t="array" ref="U77">IF($S77&lt;&gt;"",INDEX(DropDownLists!$D$10:$D$2516,MATCH($S77,DropDownLists!$E$10:$E$2516,0)),"")</f>
        <v/>
      </c>
      <c r="V77" s="342"/>
      <c r="W77" s="174"/>
      <c r="Y77" s="62"/>
      <c r="Z77" s="62"/>
      <c r="AA77" s="62"/>
      <c r="AB77" s="62"/>
      <c r="AC77" s="62"/>
      <c r="AD77" s="37"/>
      <c r="AE77" s="37"/>
      <c r="AF77" s="37"/>
      <c r="AG77" s="37"/>
      <c r="AH77" s="243" t="str">
        <f t="shared" si="3"/>
        <v/>
      </c>
      <c r="AI77" s="37"/>
      <c r="AJ77" s="37"/>
      <c r="AK77" s="37"/>
      <c r="AL77" s="37"/>
    </row>
    <row r="78" spans="1:38" s="97" customFormat="1" ht="14.25" customHeight="1">
      <c r="A78" s="26"/>
      <c r="B78" s="2">
        <f t="shared" si="6"/>
        <v>51</v>
      </c>
      <c r="C78" s="235" t="str">
        <f t="array" ref="C78">IF($K78&lt;&gt;"",INDEX(TransferLog!$AB$21:$AB$1270,MATCH($I78&amp;$M78,TransferLog!$F$21:$F$1270&amp;TransferLog!$W$21:$W$1270,0)),"")</f>
        <v/>
      </c>
      <c r="D78" s="235" t="str">
        <f t="array" ref="D78">IF($K78&lt;&gt;"",INDEX(TransferLog!$Q$21:$Q$1270,MATCH($I78&amp;$M78,TransferLog!$F$21:$F$1270&amp;TransferLog!$W$21:$W$1270,0)),"")</f>
        <v/>
      </c>
      <c r="E78" s="236" t="str">
        <f t="array" ref="E78">IF($K78&lt;&gt;"",INDEX(TransferLog!$AC$21:$AC$1270,MATCH($I78&amp;$M78,TransferLog!$F$21:$F$1270&amp;TransferLog!$W$21:$W$1270,0)),"")</f>
        <v/>
      </c>
      <c r="F78" s="111">
        <f t="shared" si="7"/>
        <v>51</v>
      </c>
      <c r="G78" s="138" t="str">
        <f t="array" ref="G78">IF($I78&lt;&gt;"",INDEX(DropDownLists!$K$10:$K$2516,MATCH($I78,DropDownLists!$L$10:$L$2516,0)),"")</f>
        <v/>
      </c>
      <c r="H78" s="107"/>
      <c r="I78" s="112"/>
      <c r="J78" s="339"/>
      <c r="K78" s="113"/>
      <c r="L78" s="339"/>
      <c r="M78" s="113"/>
      <c r="N78" s="339"/>
      <c r="O78" s="139" t="str">
        <f t="shared" si="2"/>
        <v/>
      </c>
      <c r="P78" s="339"/>
      <c r="Q78" s="114"/>
      <c r="R78" s="339"/>
      <c r="S78" s="174"/>
      <c r="T78" s="339"/>
      <c r="U78" s="139" t="str">
        <f t="array" ref="U78">IF($S78&lt;&gt;"",INDEX(DropDownLists!$D$10:$D$2516,MATCH($S78,DropDownLists!$E$10:$E$2516,0)),"")</f>
        <v/>
      </c>
      <c r="V78" s="342"/>
      <c r="W78" s="174"/>
      <c r="Y78" s="62"/>
      <c r="Z78" s="62"/>
      <c r="AA78" s="62"/>
      <c r="AB78" s="62"/>
      <c r="AC78" s="62"/>
      <c r="AD78" s="37"/>
      <c r="AE78" s="37"/>
      <c r="AF78" s="37"/>
      <c r="AG78" s="37"/>
      <c r="AH78" s="243" t="str">
        <f t="shared" si="3"/>
        <v/>
      </c>
      <c r="AI78" s="37"/>
      <c r="AJ78" s="37"/>
      <c r="AK78" s="37"/>
      <c r="AL78" s="37"/>
    </row>
    <row r="79" spans="1:38" s="97" customFormat="1" ht="14.25" customHeight="1">
      <c r="A79" s="26"/>
      <c r="B79" s="2">
        <f t="shared" si="6"/>
        <v>52</v>
      </c>
      <c r="C79" s="235" t="str">
        <f t="array" ref="C79">IF($K79&lt;&gt;"",INDEX(TransferLog!$AB$21:$AB$1270,MATCH($I79&amp;$M79,TransferLog!$F$21:$F$1270&amp;TransferLog!$W$21:$W$1270,0)),"")</f>
        <v/>
      </c>
      <c r="D79" s="235" t="str">
        <f t="array" ref="D79">IF($K79&lt;&gt;"",INDEX(TransferLog!$Q$21:$Q$1270,MATCH($I79&amp;$M79,TransferLog!$F$21:$F$1270&amp;TransferLog!$W$21:$W$1270,0)),"")</f>
        <v/>
      </c>
      <c r="E79" s="236" t="str">
        <f t="array" ref="E79">IF($K79&lt;&gt;"",INDEX(TransferLog!$AC$21:$AC$1270,MATCH($I79&amp;$M79,TransferLog!$F$21:$F$1270&amp;TransferLog!$W$21:$W$1270,0)),"")</f>
        <v/>
      </c>
      <c r="F79" s="111">
        <f t="shared" si="7"/>
        <v>52</v>
      </c>
      <c r="G79" s="138" t="str">
        <f t="array" ref="G79">IF($I79&lt;&gt;"",INDEX(DropDownLists!$K$10:$K$2516,MATCH($I79,DropDownLists!$L$10:$L$2516,0)),"")</f>
        <v/>
      </c>
      <c r="H79" s="107"/>
      <c r="I79" s="112"/>
      <c r="J79" s="339"/>
      <c r="K79" s="113"/>
      <c r="L79" s="339"/>
      <c r="M79" s="113"/>
      <c r="N79" s="339"/>
      <c r="O79" s="139" t="str">
        <f t="shared" si="2"/>
        <v/>
      </c>
      <c r="P79" s="339"/>
      <c r="Q79" s="114"/>
      <c r="R79" s="339"/>
      <c r="S79" s="174"/>
      <c r="T79" s="339"/>
      <c r="U79" s="139" t="str">
        <f t="array" ref="U79">IF($S79&lt;&gt;"",INDEX(DropDownLists!$D$10:$D$2516,MATCH($S79,DropDownLists!$E$10:$E$2516,0)),"")</f>
        <v/>
      </c>
      <c r="V79" s="342"/>
      <c r="W79" s="174"/>
      <c r="Y79" s="62"/>
      <c r="Z79" s="62"/>
      <c r="AA79" s="62"/>
      <c r="AB79" s="62"/>
      <c r="AC79" s="62"/>
      <c r="AD79" s="37"/>
      <c r="AE79" s="37"/>
      <c r="AF79" s="37"/>
      <c r="AG79" s="37"/>
      <c r="AH79" s="243" t="str">
        <f t="shared" si="3"/>
        <v/>
      </c>
      <c r="AI79" s="37"/>
      <c r="AJ79" s="37"/>
      <c r="AK79" s="37"/>
      <c r="AL79" s="37"/>
    </row>
    <row r="80" spans="1:38" s="97" customFormat="1" ht="14">
      <c r="A80" s="26"/>
      <c r="B80" s="2">
        <f t="shared" si="6"/>
        <v>53</v>
      </c>
      <c r="C80" s="235" t="str">
        <f t="array" ref="C80">IF($K80&lt;&gt;"",INDEX(TransferLog!$AB$21:$AB$1270,MATCH($I80&amp;$M80,TransferLog!$F$21:$F$1270&amp;TransferLog!$W$21:$W$1270,0)),"")</f>
        <v/>
      </c>
      <c r="D80" s="235" t="str">
        <f t="array" ref="D80">IF($K80&lt;&gt;"",INDEX(TransferLog!$Q$21:$Q$1270,MATCH($I80&amp;$M80,TransferLog!$F$21:$F$1270&amp;TransferLog!$W$21:$W$1270,0)),"")</f>
        <v/>
      </c>
      <c r="E80" s="236" t="str">
        <f t="array" ref="E80">IF($K80&lt;&gt;"",INDEX(TransferLog!$AC$21:$AC$1270,MATCH($I80&amp;$M80,TransferLog!$F$21:$F$1270&amp;TransferLog!$W$21:$W$1270,0)),"")</f>
        <v/>
      </c>
      <c r="F80" s="111">
        <f t="shared" si="7"/>
        <v>53</v>
      </c>
      <c r="G80" s="138" t="str">
        <f t="array" ref="G80">IF($I80&lt;&gt;"",INDEX(DropDownLists!$K$10:$K$2516,MATCH($I80,DropDownLists!$L$10:$L$2516,0)),"")</f>
        <v/>
      </c>
      <c r="H80" s="107"/>
      <c r="I80" s="112"/>
      <c r="J80" s="339"/>
      <c r="K80" s="113"/>
      <c r="L80" s="339"/>
      <c r="M80" s="113"/>
      <c r="N80" s="339"/>
      <c r="O80" s="139" t="str">
        <f t="shared" si="2"/>
        <v/>
      </c>
      <c r="P80" s="339"/>
      <c r="Q80" s="114"/>
      <c r="R80" s="339"/>
      <c r="S80" s="174"/>
      <c r="T80" s="339"/>
      <c r="U80" s="139" t="str">
        <f t="array" ref="U80">IF($S80&lt;&gt;"",INDEX(DropDownLists!$D$10:$D$2516,MATCH($S80,DropDownLists!$E$10:$E$2516,0)),"")</f>
        <v/>
      </c>
      <c r="V80" s="342"/>
      <c r="W80" s="174"/>
      <c r="Y80" s="62"/>
      <c r="Z80" s="62"/>
      <c r="AA80" s="62"/>
      <c r="AB80" s="62"/>
      <c r="AC80" s="62"/>
      <c r="AD80" s="37"/>
      <c r="AE80" s="37"/>
      <c r="AF80" s="37"/>
      <c r="AG80" s="37"/>
      <c r="AH80" s="243" t="str">
        <f t="shared" si="3"/>
        <v/>
      </c>
      <c r="AI80" s="37"/>
      <c r="AJ80" s="37"/>
      <c r="AK80" s="37"/>
      <c r="AL80" s="37"/>
    </row>
    <row r="81" spans="1:38" s="97" customFormat="1" ht="14.25" customHeight="1">
      <c r="A81" s="26"/>
      <c r="B81" s="2">
        <f t="shared" si="6"/>
        <v>54</v>
      </c>
      <c r="C81" s="235" t="str">
        <f t="array" ref="C81">IF($K81&lt;&gt;"",INDEX(TransferLog!$AB$21:$AB$1270,MATCH($I81&amp;$M81,TransferLog!$F$21:$F$1270&amp;TransferLog!$W$21:$W$1270,0)),"")</f>
        <v/>
      </c>
      <c r="D81" s="235" t="str">
        <f t="array" ref="D81">IF($K81&lt;&gt;"",INDEX(TransferLog!$Q$21:$Q$1270,MATCH($I81&amp;$M81,TransferLog!$F$21:$F$1270&amp;TransferLog!$W$21:$W$1270,0)),"")</f>
        <v/>
      </c>
      <c r="E81" s="236" t="str">
        <f t="array" ref="E81">IF($K81&lt;&gt;"",INDEX(TransferLog!$AC$21:$AC$1270,MATCH($I81&amp;$M81,TransferLog!$F$21:$F$1270&amp;TransferLog!$W$21:$W$1270,0)),"")</f>
        <v/>
      </c>
      <c r="F81" s="111">
        <f t="shared" si="7"/>
        <v>54</v>
      </c>
      <c r="G81" s="138" t="str">
        <f t="array" ref="G81">IF($I81&lt;&gt;"",INDEX(DropDownLists!$K$10:$K$2516,MATCH($I81,DropDownLists!$L$10:$L$2516,0)),"")</f>
        <v/>
      </c>
      <c r="H81" s="107"/>
      <c r="I81" s="112"/>
      <c r="J81" s="339"/>
      <c r="K81" s="113"/>
      <c r="L81" s="339"/>
      <c r="M81" s="113"/>
      <c r="N81" s="339"/>
      <c r="O81" s="139" t="str">
        <f t="shared" si="2"/>
        <v/>
      </c>
      <c r="P81" s="339"/>
      <c r="Q81" s="114"/>
      <c r="R81" s="339"/>
      <c r="S81" s="174"/>
      <c r="T81" s="339"/>
      <c r="U81" s="139" t="str">
        <f t="array" ref="U81">IF($S81&lt;&gt;"",INDEX(DropDownLists!$D$10:$D$2516,MATCH($S81,DropDownLists!$E$10:$E$2516,0)),"")</f>
        <v/>
      </c>
      <c r="V81" s="342"/>
      <c r="W81" s="174"/>
      <c r="Y81" s="62"/>
      <c r="Z81" s="62"/>
      <c r="AA81" s="62"/>
      <c r="AB81" s="62"/>
      <c r="AC81" s="62"/>
      <c r="AD81" s="37"/>
      <c r="AE81" s="37"/>
      <c r="AF81" s="37"/>
      <c r="AG81" s="37"/>
      <c r="AH81" s="243" t="str">
        <f t="shared" si="3"/>
        <v/>
      </c>
      <c r="AI81" s="37"/>
      <c r="AJ81" s="37"/>
      <c r="AK81" s="37"/>
      <c r="AL81" s="37"/>
    </row>
    <row r="82" spans="1:38" s="97" customFormat="1" ht="14.25" customHeight="1">
      <c r="A82" s="26"/>
      <c r="B82" s="2">
        <f t="shared" si="6"/>
        <v>55</v>
      </c>
      <c r="C82" s="235" t="str">
        <f t="array" ref="C82">IF($K82&lt;&gt;"",INDEX(TransferLog!$AB$21:$AB$1270,MATCH($I82&amp;$M82,TransferLog!$F$21:$F$1270&amp;TransferLog!$W$21:$W$1270,0)),"")</f>
        <v/>
      </c>
      <c r="D82" s="235" t="str">
        <f t="array" ref="D82">IF($K82&lt;&gt;"",INDEX(TransferLog!$Q$21:$Q$1270,MATCH($I82&amp;$M82,TransferLog!$F$21:$F$1270&amp;TransferLog!$W$21:$W$1270,0)),"")</f>
        <v/>
      </c>
      <c r="E82" s="236" t="str">
        <f t="array" ref="E82">IF($K82&lt;&gt;"",INDEX(TransferLog!$AC$21:$AC$1270,MATCH($I82&amp;$M82,TransferLog!$F$21:$F$1270&amp;TransferLog!$W$21:$W$1270,0)),"")</f>
        <v/>
      </c>
      <c r="F82" s="111">
        <f t="shared" si="7"/>
        <v>55</v>
      </c>
      <c r="G82" s="138" t="str">
        <f t="array" ref="G82">IF($I82&lt;&gt;"",INDEX(DropDownLists!$K$10:$K$2516,MATCH($I82,DropDownLists!$L$10:$L$2516,0)),"")</f>
        <v/>
      </c>
      <c r="H82" s="107"/>
      <c r="I82" s="112"/>
      <c r="J82" s="339"/>
      <c r="K82" s="113"/>
      <c r="L82" s="339"/>
      <c r="M82" s="113"/>
      <c r="N82" s="339"/>
      <c r="O82" s="139" t="str">
        <f t="shared" si="2"/>
        <v/>
      </c>
      <c r="P82" s="339"/>
      <c r="Q82" s="114"/>
      <c r="R82" s="339"/>
      <c r="S82" s="174"/>
      <c r="T82" s="339"/>
      <c r="U82" s="139" t="str">
        <f t="array" ref="U82">IF($S82&lt;&gt;"",INDEX(DropDownLists!$D$10:$D$2516,MATCH($S82,DropDownLists!$E$10:$E$2516,0)),"")</f>
        <v/>
      </c>
      <c r="V82" s="342"/>
      <c r="W82" s="174"/>
      <c r="Y82" s="37"/>
      <c r="Z82" s="37"/>
      <c r="AA82" s="37"/>
      <c r="AB82" s="37"/>
      <c r="AC82" s="37"/>
      <c r="AD82" s="37"/>
      <c r="AE82" s="37"/>
      <c r="AF82" s="37"/>
      <c r="AG82" s="37"/>
      <c r="AH82" s="243" t="str">
        <f t="shared" si="3"/>
        <v/>
      </c>
      <c r="AI82" s="37"/>
      <c r="AJ82" s="37"/>
      <c r="AK82" s="37"/>
      <c r="AL82" s="37"/>
    </row>
    <row r="83" spans="1:38" s="97" customFormat="1" ht="14.25" customHeight="1">
      <c r="A83" s="26"/>
      <c r="B83" s="2">
        <f t="shared" si="6"/>
        <v>56</v>
      </c>
      <c r="C83" s="235" t="str">
        <f t="array" ref="C83">IF($K83&lt;&gt;"",INDEX(TransferLog!$AB$21:$AB$1270,MATCH($I83&amp;$M83,TransferLog!$F$21:$F$1270&amp;TransferLog!$W$21:$W$1270,0)),"")</f>
        <v/>
      </c>
      <c r="D83" s="235" t="str">
        <f t="array" ref="D83">IF($K83&lt;&gt;"",INDEX(TransferLog!$Q$21:$Q$1270,MATCH($I83&amp;$M83,TransferLog!$F$21:$F$1270&amp;TransferLog!$W$21:$W$1270,0)),"")</f>
        <v/>
      </c>
      <c r="E83" s="236" t="str">
        <f t="array" ref="E83">IF($K83&lt;&gt;"",INDEX(TransferLog!$AC$21:$AC$1270,MATCH($I83&amp;$M83,TransferLog!$F$21:$F$1270&amp;TransferLog!$W$21:$W$1270,0)),"")</f>
        <v/>
      </c>
      <c r="F83" s="111">
        <f t="shared" si="7"/>
        <v>56</v>
      </c>
      <c r="G83" s="138" t="str">
        <f t="array" ref="G83">IF($I83&lt;&gt;"",INDEX(DropDownLists!$K$10:$K$2516,MATCH($I83,DropDownLists!$L$10:$L$2516,0)),"")</f>
        <v/>
      </c>
      <c r="H83" s="107"/>
      <c r="I83" s="112"/>
      <c r="J83" s="339"/>
      <c r="K83" s="113"/>
      <c r="L83" s="339"/>
      <c r="M83" s="113"/>
      <c r="N83" s="339"/>
      <c r="O83" s="139" t="str">
        <f t="shared" si="2"/>
        <v/>
      </c>
      <c r="P83" s="339"/>
      <c r="Q83" s="114"/>
      <c r="R83" s="339"/>
      <c r="S83" s="174"/>
      <c r="T83" s="339"/>
      <c r="U83" s="139" t="str">
        <f t="array" ref="U83">IF($S83&lt;&gt;"",INDEX(DropDownLists!$D$10:$D$2516,MATCH($S83,DropDownLists!$E$10:$E$2516,0)),"")</f>
        <v/>
      </c>
      <c r="V83" s="342"/>
      <c r="W83" s="174"/>
      <c r="Y83" s="37"/>
      <c r="Z83" s="37"/>
      <c r="AA83" s="37"/>
      <c r="AB83" s="37"/>
      <c r="AC83" s="37"/>
      <c r="AD83" s="37"/>
      <c r="AE83" s="37"/>
      <c r="AF83" s="37"/>
      <c r="AG83" s="37"/>
      <c r="AH83" s="243" t="str">
        <f t="shared" si="3"/>
        <v/>
      </c>
      <c r="AI83" s="37"/>
      <c r="AJ83" s="37"/>
      <c r="AK83" s="37"/>
      <c r="AL83" s="37"/>
    </row>
    <row r="84" spans="1:38" s="97" customFormat="1" ht="14">
      <c r="A84" s="26"/>
      <c r="B84" s="2">
        <f t="shared" si="6"/>
        <v>57</v>
      </c>
      <c r="C84" s="235" t="str">
        <f t="array" ref="C84">IF($K84&lt;&gt;"",INDEX(TransferLog!$AB$21:$AB$1270,MATCH($I84&amp;$M84,TransferLog!$F$21:$F$1270&amp;TransferLog!$W$21:$W$1270,0)),"")</f>
        <v/>
      </c>
      <c r="D84" s="235" t="str">
        <f t="array" ref="D84">IF($K84&lt;&gt;"",INDEX(TransferLog!$Q$21:$Q$1270,MATCH($I84&amp;$M84,TransferLog!$F$21:$F$1270&amp;TransferLog!$W$21:$W$1270,0)),"")</f>
        <v/>
      </c>
      <c r="E84" s="236" t="str">
        <f t="array" ref="E84">IF($K84&lt;&gt;"",INDEX(TransferLog!$AC$21:$AC$1270,MATCH($I84&amp;$M84,TransferLog!$F$21:$F$1270&amp;TransferLog!$W$21:$W$1270,0)),"")</f>
        <v/>
      </c>
      <c r="F84" s="111">
        <f t="shared" si="7"/>
        <v>57</v>
      </c>
      <c r="G84" s="138" t="str">
        <f t="array" ref="G84">IF($I84&lt;&gt;"",INDEX(DropDownLists!$K$10:$K$2516,MATCH($I84,DropDownLists!$L$10:$L$2516,0)),"")</f>
        <v/>
      </c>
      <c r="H84" s="107"/>
      <c r="I84" s="112"/>
      <c r="J84" s="339"/>
      <c r="K84" s="113"/>
      <c r="L84" s="339"/>
      <c r="M84" s="113"/>
      <c r="N84" s="339"/>
      <c r="O84" s="139" t="str">
        <f t="shared" si="2"/>
        <v/>
      </c>
      <c r="P84" s="339"/>
      <c r="Q84" s="114"/>
      <c r="R84" s="339"/>
      <c r="S84" s="174"/>
      <c r="T84" s="339"/>
      <c r="U84" s="139" t="str">
        <f t="array" ref="U84">IF($S84&lt;&gt;"",INDEX(DropDownLists!$D$10:$D$2516,MATCH($S84,DropDownLists!$E$10:$E$2516,0)),"")</f>
        <v/>
      </c>
      <c r="V84" s="342"/>
      <c r="W84" s="174"/>
      <c r="Y84" s="37"/>
      <c r="Z84" s="37"/>
      <c r="AA84" s="37"/>
      <c r="AB84" s="37"/>
      <c r="AC84" s="37"/>
      <c r="AD84" s="37"/>
      <c r="AE84" s="37"/>
      <c r="AF84" s="37"/>
      <c r="AG84" s="37"/>
      <c r="AH84" s="243" t="str">
        <f t="shared" si="3"/>
        <v/>
      </c>
      <c r="AI84" s="37"/>
      <c r="AJ84" s="37"/>
      <c r="AK84" s="37"/>
      <c r="AL84" s="37"/>
    </row>
    <row r="85" spans="1:38" s="97" customFormat="1" ht="14">
      <c r="A85" s="26"/>
      <c r="B85" s="2">
        <f t="shared" si="6"/>
        <v>58</v>
      </c>
      <c r="C85" s="235" t="str">
        <f t="array" ref="C85">IF($K85&lt;&gt;"",INDEX(TransferLog!$AB$21:$AB$1270,MATCH($I85&amp;$M85,TransferLog!$F$21:$F$1270&amp;TransferLog!$W$21:$W$1270,0)),"")</f>
        <v/>
      </c>
      <c r="D85" s="235" t="str">
        <f t="array" ref="D85">IF($K85&lt;&gt;"",INDEX(TransferLog!$Q$21:$Q$1270,MATCH($I85&amp;$M85,TransferLog!$F$21:$F$1270&amp;TransferLog!$W$21:$W$1270,0)),"")</f>
        <v/>
      </c>
      <c r="E85" s="236" t="str">
        <f t="array" ref="E85">IF($K85&lt;&gt;"",INDEX(TransferLog!$AC$21:$AC$1270,MATCH($I85&amp;$M85,TransferLog!$F$21:$F$1270&amp;TransferLog!$W$21:$W$1270,0)),"")</f>
        <v/>
      </c>
      <c r="F85" s="111">
        <f t="shared" si="7"/>
        <v>58</v>
      </c>
      <c r="G85" s="138" t="str">
        <f t="array" ref="G85">IF($I85&lt;&gt;"",INDEX(DropDownLists!$K$10:$K$2516,MATCH($I85,DropDownLists!$L$10:$L$2516,0)),"")</f>
        <v/>
      </c>
      <c r="H85" s="107"/>
      <c r="I85" s="112"/>
      <c r="J85" s="339"/>
      <c r="K85" s="113"/>
      <c r="L85" s="339"/>
      <c r="M85" s="113"/>
      <c r="N85" s="339"/>
      <c r="O85" s="139" t="str">
        <f t="shared" si="2"/>
        <v/>
      </c>
      <c r="P85" s="339"/>
      <c r="Q85" s="114"/>
      <c r="R85" s="339"/>
      <c r="S85" s="174"/>
      <c r="T85" s="339"/>
      <c r="U85" s="139" t="str">
        <f t="array" ref="U85">IF($S85&lt;&gt;"",INDEX(DropDownLists!$D$10:$D$2516,MATCH($S85,DropDownLists!$E$10:$E$2516,0)),"")</f>
        <v/>
      </c>
      <c r="V85" s="342"/>
      <c r="W85" s="174"/>
      <c r="Y85" s="37"/>
      <c r="Z85" s="37"/>
      <c r="AA85" s="37"/>
      <c r="AB85" s="37"/>
      <c r="AC85" s="37"/>
      <c r="AD85" s="37"/>
      <c r="AE85" s="37"/>
      <c r="AF85" s="37"/>
      <c r="AG85" s="37"/>
      <c r="AH85" s="243" t="str">
        <f t="shared" si="3"/>
        <v/>
      </c>
      <c r="AI85" s="37"/>
      <c r="AJ85" s="37"/>
      <c r="AK85" s="37"/>
      <c r="AL85" s="37"/>
    </row>
    <row r="86" spans="1:38" s="97" customFormat="1" ht="14">
      <c r="A86" s="63"/>
      <c r="B86" s="2">
        <f t="shared" si="6"/>
        <v>59</v>
      </c>
      <c r="C86" s="235" t="str">
        <f t="array" ref="C86">IF($K86&lt;&gt;"",INDEX(TransferLog!$AB$21:$AB$1270,MATCH($I86&amp;$M86,TransferLog!$F$21:$F$1270&amp;TransferLog!$W$21:$W$1270,0)),"")</f>
        <v/>
      </c>
      <c r="D86" s="235" t="str">
        <f t="array" ref="D86">IF($K86&lt;&gt;"",INDEX(TransferLog!$Q$21:$Q$1270,MATCH($I86&amp;$M86,TransferLog!$F$21:$F$1270&amp;TransferLog!$W$21:$W$1270,0)),"")</f>
        <v/>
      </c>
      <c r="E86" s="236" t="str">
        <f t="array" ref="E86">IF($K86&lt;&gt;"",INDEX(TransferLog!$AC$21:$AC$1270,MATCH($I86&amp;$M86,TransferLog!$F$21:$F$1270&amp;TransferLog!$W$21:$W$1270,0)),"")</f>
        <v/>
      </c>
      <c r="F86" s="111">
        <f t="shared" si="7"/>
        <v>59</v>
      </c>
      <c r="G86" s="138" t="str">
        <f t="array" ref="G86">IF($I86&lt;&gt;"",INDEX(DropDownLists!$K$10:$K$2516,MATCH($I86,DropDownLists!$L$10:$L$2516,0)),"")</f>
        <v/>
      </c>
      <c r="H86" s="107"/>
      <c r="I86" s="112"/>
      <c r="J86" s="339"/>
      <c r="K86" s="113"/>
      <c r="L86" s="339"/>
      <c r="M86" s="113"/>
      <c r="N86" s="339"/>
      <c r="O86" s="139" t="str">
        <f t="shared" si="2"/>
        <v/>
      </c>
      <c r="P86" s="339"/>
      <c r="Q86" s="114"/>
      <c r="R86" s="339"/>
      <c r="S86" s="174"/>
      <c r="T86" s="339"/>
      <c r="U86" s="139" t="str">
        <f t="array" ref="U86">IF($S86&lt;&gt;"",INDEX(DropDownLists!$D$10:$D$2516,MATCH($S86,DropDownLists!$E$10:$E$2516,0)),"")</f>
        <v/>
      </c>
      <c r="V86" s="342"/>
      <c r="W86" s="174"/>
      <c r="Y86" s="37"/>
      <c r="Z86" s="37"/>
      <c r="AA86" s="37"/>
      <c r="AB86" s="37"/>
      <c r="AC86" s="37"/>
      <c r="AD86" s="62"/>
      <c r="AE86" s="62"/>
      <c r="AF86" s="62"/>
      <c r="AG86" s="62"/>
      <c r="AH86" s="244" t="str">
        <f t="shared" si="3"/>
        <v/>
      </c>
      <c r="AI86" s="62"/>
      <c r="AJ86" s="62"/>
      <c r="AK86" s="62"/>
      <c r="AL86" s="62"/>
    </row>
    <row r="87" spans="1:38" s="97" customFormat="1" ht="14">
      <c r="A87" s="63"/>
      <c r="B87" s="2">
        <f t="shared" si="6"/>
        <v>60</v>
      </c>
      <c r="C87" s="235" t="str">
        <f t="array" ref="C87">IF($K87&lt;&gt;"",INDEX(TransferLog!$AB$21:$AB$1270,MATCH($I87&amp;$M87,TransferLog!$F$21:$F$1270&amp;TransferLog!$W$21:$W$1270,0)),"")</f>
        <v/>
      </c>
      <c r="D87" s="235" t="str">
        <f t="array" ref="D87">IF($K87&lt;&gt;"",INDEX(TransferLog!$Q$21:$Q$1270,MATCH($I87&amp;$M87,TransferLog!$F$21:$F$1270&amp;TransferLog!$W$21:$W$1270,0)),"")</f>
        <v/>
      </c>
      <c r="E87" s="236" t="str">
        <f t="array" ref="E87">IF($K87&lt;&gt;"",INDEX(TransferLog!$AC$21:$AC$1270,MATCH($I87&amp;$M87,TransferLog!$F$21:$F$1270&amp;TransferLog!$W$21:$W$1270,0)),"")</f>
        <v/>
      </c>
      <c r="F87" s="111">
        <f t="shared" si="7"/>
        <v>60</v>
      </c>
      <c r="G87" s="138" t="str">
        <f t="array" ref="G87">IF($I87&lt;&gt;"",INDEX(DropDownLists!$K$10:$K$2516,MATCH($I87,DropDownLists!$L$10:$L$2516,0)),"")</f>
        <v/>
      </c>
      <c r="H87" s="107"/>
      <c r="I87" s="112"/>
      <c r="J87" s="339"/>
      <c r="K87" s="113"/>
      <c r="L87" s="339"/>
      <c r="M87" s="113"/>
      <c r="N87" s="339"/>
      <c r="O87" s="139" t="str">
        <f t="shared" si="2"/>
        <v/>
      </c>
      <c r="P87" s="339"/>
      <c r="Q87" s="114"/>
      <c r="R87" s="339"/>
      <c r="S87" s="174"/>
      <c r="T87" s="339"/>
      <c r="U87" s="139" t="str">
        <f t="array" ref="U87">IF($S87&lt;&gt;"",INDEX(DropDownLists!$D$10:$D$2516,MATCH($S87,DropDownLists!$E$10:$E$2516,0)),"")</f>
        <v/>
      </c>
      <c r="V87" s="342"/>
      <c r="W87" s="174"/>
      <c r="Y87" s="37"/>
      <c r="Z87" s="37"/>
      <c r="AA87" s="37"/>
      <c r="AB87" s="37"/>
      <c r="AC87" s="37"/>
      <c r="AD87" s="62"/>
      <c r="AE87" s="62"/>
      <c r="AF87" s="62"/>
      <c r="AG87" s="62"/>
      <c r="AH87" s="244" t="str">
        <f t="shared" si="3"/>
        <v/>
      </c>
      <c r="AI87" s="62"/>
      <c r="AJ87" s="62"/>
      <c r="AK87" s="62"/>
      <c r="AL87" s="62"/>
    </row>
    <row r="88" spans="1:38" s="97" customFormat="1" ht="14">
      <c r="A88" s="63"/>
      <c r="B88" s="2">
        <f t="shared" si="6"/>
        <v>61</v>
      </c>
      <c r="C88" s="235" t="str">
        <f t="array" ref="C88">IF($K88&lt;&gt;"",INDEX(TransferLog!$AB$21:$AB$1270,MATCH($I88&amp;$M88,TransferLog!$F$21:$F$1270&amp;TransferLog!$W$21:$W$1270,0)),"")</f>
        <v/>
      </c>
      <c r="D88" s="235" t="str">
        <f t="array" ref="D88">IF($K88&lt;&gt;"",INDEX(TransferLog!$Q$21:$Q$1270,MATCH($I88&amp;$M88,TransferLog!$F$21:$F$1270&amp;TransferLog!$W$21:$W$1270,0)),"")</f>
        <v/>
      </c>
      <c r="E88" s="236" t="str">
        <f t="array" ref="E88">IF($K88&lt;&gt;"",INDEX(TransferLog!$AC$21:$AC$1270,MATCH($I88&amp;$M88,TransferLog!$F$21:$F$1270&amp;TransferLog!$W$21:$W$1270,0)),"")</f>
        <v/>
      </c>
      <c r="F88" s="111">
        <f t="shared" si="7"/>
        <v>61</v>
      </c>
      <c r="G88" s="138" t="str">
        <f t="array" ref="G88">IF($I88&lt;&gt;"",INDEX(DropDownLists!$K$10:$K$2516,MATCH($I88,DropDownLists!$L$10:$L$2516,0)),"")</f>
        <v/>
      </c>
      <c r="H88" s="107"/>
      <c r="I88" s="112"/>
      <c r="J88" s="339"/>
      <c r="K88" s="113"/>
      <c r="L88" s="339"/>
      <c r="M88" s="113"/>
      <c r="N88" s="339"/>
      <c r="O88" s="139" t="str">
        <f t="shared" si="2"/>
        <v/>
      </c>
      <c r="P88" s="339"/>
      <c r="Q88" s="114"/>
      <c r="R88" s="339"/>
      <c r="S88" s="174"/>
      <c r="T88" s="339"/>
      <c r="U88" s="139" t="str">
        <f t="array" ref="U88">IF($S88&lt;&gt;"",INDEX(DropDownLists!$D$10:$D$2516,MATCH($S88,DropDownLists!$E$10:$E$2516,0)),"")</f>
        <v/>
      </c>
      <c r="V88" s="342"/>
      <c r="W88" s="174"/>
      <c r="Y88" s="37"/>
      <c r="Z88" s="37"/>
      <c r="AA88" s="37"/>
      <c r="AB88" s="37"/>
      <c r="AC88" s="37"/>
      <c r="AD88" s="62"/>
      <c r="AE88" s="62"/>
      <c r="AF88" s="62"/>
      <c r="AG88" s="62"/>
      <c r="AH88" s="244" t="str">
        <f t="shared" si="3"/>
        <v/>
      </c>
      <c r="AI88" s="62"/>
      <c r="AJ88" s="62"/>
      <c r="AK88" s="62"/>
      <c r="AL88" s="62"/>
    </row>
    <row r="89" spans="1:38" s="97" customFormat="1" ht="14">
      <c r="A89" s="63"/>
      <c r="B89" s="2">
        <f t="shared" ref="B89:B120" si="8">ROW()-27</f>
        <v>62</v>
      </c>
      <c r="C89" s="235" t="str">
        <f t="array" ref="C89">IF($K89&lt;&gt;"",INDEX(TransferLog!$AB$21:$AB$1270,MATCH($I89&amp;$M89,TransferLog!$F$21:$F$1270&amp;TransferLog!$W$21:$W$1270,0)),"")</f>
        <v/>
      </c>
      <c r="D89" s="235" t="str">
        <f t="array" ref="D89">IF($K89&lt;&gt;"",INDEX(TransferLog!$Q$21:$Q$1270,MATCH($I89&amp;$M89,TransferLog!$F$21:$F$1270&amp;TransferLog!$W$21:$W$1270,0)),"")</f>
        <v/>
      </c>
      <c r="E89" s="236" t="str">
        <f t="array" ref="E89">IF($K89&lt;&gt;"",INDEX(TransferLog!$AC$21:$AC$1270,MATCH($I89&amp;$M89,TransferLog!$F$21:$F$1270&amp;TransferLog!$W$21:$W$1270,0)),"")</f>
        <v/>
      </c>
      <c r="F89" s="111">
        <f t="shared" ref="F89:F120" si="9">ROW()-27</f>
        <v>62</v>
      </c>
      <c r="G89" s="138" t="str">
        <f t="array" ref="G89">IF($I89&lt;&gt;"",INDEX(DropDownLists!$K$10:$K$2516,MATCH($I89,DropDownLists!$L$10:$L$2516,0)),"")</f>
        <v/>
      </c>
      <c r="H89" s="107"/>
      <c r="I89" s="112"/>
      <c r="J89" s="339"/>
      <c r="K89" s="113"/>
      <c r="L89" s="339"/>
      <c r="M89" s="113"/>
      <c r="N89" s="339"/>
      <c r="O89" s="139" t="str">
        <f t="shared" si="2"/>
        <v/>
      </c>
      <c r="P89" s="339"/>
      <c r="Q89" s="114"/>
      <c r="R89" s="339"/>
      <c r="S89" s="174"/>
      <c r="T89" s="339"/>
      <c r="U89" s="139" t="str">
        <f t="array" ref="U89">IF($S89&lt;&gt;"",INDEX(DropDownLists!$D$10:$D$2516,MATCH($S89,DropDownLists!$E$10:$E$2516,0)),"")</f>
        <v/>
      </c>
      <c r="V89" s="342"/>
      <c r="W89" s="174"/>
      <c r="Y89" s="37"/>
      <c r="Z89" s="37"/>
      <c r="AA89" s="37"/>
      <c r="AB89" s="37"/>
      <c r="AC89" s="37"/>
      <c r="AD89" s="62"/>
      <c r="AE89" s="62"/>
      <c r="AF89" s="62"/>
      <c r="AG89" s="62"/>
      <c r="AH89" s="244" t="str">
        <f t="shared" si="3"/>
        <v/>
      </c>
      <c r="AI89" s="62"/>
      <c r="AJ89" s="62"/>
      <c r="AK89" s="62"/>
      <c r="AL89" s="62"/>
    </row>
    <row r="90" spans="1:38" s="97" customFormat="1" ht="14">
      <c r="A90" s="63"/>
      <c r="B90" s="2">
        <f t="shared" si="8"/>
        <v>63</v>
      </c>
      <c r="C90" s="235" t="str">
        <f t="array" ref="C90">IF($K90&lt;&gt;"",INDEX(TransferLog!$AB$21:$AB$1270,MATCH($I90&amp;$M90,TransferLog!$F$21:$F$1270&amp;TransferLog!$W$21:$W$1270,0)),"")</f>
        <v/>
      </c>
      <c r="D90" s="235" t="str">
        <f t="array" ref="D90">IF($K90&lt;&gt;"",INDEX(TransferLog!$Q$21:$Q$1270,MATCH($I90&amp;$M90,TransferLog!$F$21:$F$1270&amp;TransferLog!$W$21:$W$1270,0)),"")</f>
        <v/>
      </c>
      <c r="E90" s="236" t="str">
        <f t="array" ref="E90">IF($K90&lt;&gt;"",INDEX(TransferLog!$AC$21:$AC$1270,MATCH($I90&amp;$M90,TransferLog!$F$21:$F$1270&amp;TransferLog!$W$21:$W$1270,0)),"")</f>
        <v/>
      </c>
      <c r="F90" s="111">
        <f t="shared" si="9"/>
        <v>63</v>
      </c>
      <c r="G90" s="138" t="str">
        <f t="array" ref="G90">IF($I90&lt;&gt;"",INDEX(DropDownLists!$K$10:$K$2516,MATCH($I90,DropDownLists!$L$10:$L$2516,0)),"")</f>
        <v/>
      </c>
      <c r="H90" s="107"/>
      <c r="I90" s="112"/>
      <c r="J90" s="339"/>
      <c r="K90" s="113"/>
      <c r="L90" s="339"/>
      <c r="M90" s="113"/>
      <c r="N90" s="339"/>
      <c r="O90" s="139" t="str">
        <f t="shared" si="2"/>
        <v/>
      </c>
      <c r="P90" s="339"/>
      <c r="Q90" s="114"/>
      <c r="R90" s="339"/>
      <c r="S90" s="174"/>
      <c r="T90" s="339"/>
      <c r="U90" s="139" t="str">
        <f t="array" ref="U90">IF($S90&lt;&gt;"",INDEX(DropDownLists!$D$10:$D$2516,MATCH($S90,DropDownLists!$E$10:$E$2516,0)),"")</f>
        <v/>
      </c>
      <c r="V90" s="342"/>
      <c r="W90" s="174"/>
      <c r="Y90" s="37"/>
      <c r="Z90" s="37"/>
      <c r="AA90" s="37"/>
      <c r="AB90" s="37"/>
      <c r="AC90" s="37"/>
      <c r="AD90" s="62"/>
      <c r="AE90" s="62"/>
      <c r="AF90" s="62"/>
      <c r="AG90" s="62"/>
      <c r="AH90" s="244" t="str">
        <f t="shared" si="3"/>
        <v/>
      </c>
      <c r="AI90" s="62"/>
      <c r="AJ90" s="62"/>
      <c r="AK90" s="62"/>
      <c r="AL90" s="62"/>
    </row>
    <row r="91" spans="1:38" s="97" customFormat="1" ht="14">
      <c r="A91" s="63"/>
      <c r="B91" s="2">
        <f t="shared" si="8"/>
        <v>64</v>
      </c>
      <c r="C91" s="235" t="str">
        <f t="array" ref="C91">IF($K91&lt;&gt;"",INDEX(TransferLog!$AB$21:$AB$1270,MATCH($I91&amp;$M91,TransferLog!$F$21:$F$1270&amp;TransferLog!$W$21:$W$1270,0)),"")</f>
        <v/>
      </c>
      <c r="D91" s="235" t="str">
        <f t="array" ref="D91">IF($K91&lt;&gt;"",INDEX(TransferLog!$Q$21:$Q$1270,MATCH($I91&amp;$M91,TransferLog!$F$21:$F$1270&amp;TransferLog!$W$21:$W$1270,0)),"")</f>
        <v/>
      </c>
      <c r="E91" s="236" t="str">
        <f t="array" ref="E91">IF($K91&lt;&gt;"",INDEX(TransferLog!$AC$21:$AC$1270,MATCH($I91&amp;$M91,TransferLog!$F$21:$F$1270&amp;TransferLog!$W$21:$W$1270,0)),"")</f>
        <v/>
      </c>
      <c r="F91" s="111">
        <f t="shared" si="9"/>
        <v>64</v>
      </c>
      <c r="G91" s="138" t="str">
        <f t="array" ref="G91">IF($I91&lt;&gt;"",INDEX(DropDownLists!$K$10:$K$2516,MATCH($I91,DropDownLists!$L$10:$L$2516,0)),"")</f>
        <v/>
      </c>
      <c r="H91" s="107"/>
      <c r="I91" s="112"/>
      <c r="J91" s="339"/>
      <c r="K91" s="113"/>
      <c r="L91" s="339"/>
      <c r="M91" s="113"/>
      <c r="N91" s="339"/>
      <c r="O91" s="139" t="str">
        <f t="shared" si="2"/>
        <v/>
      </c>
      <c r="P91" s="339"/>
      <c r="Q91" s="114"/>
      <c r="R91" s="339"/>
      <c r="S91" s="174"/>
      <c r="T91" s="339"/>
      <c r="U91" s="139" t="str">
        <f t="array" ref="U91">IF($S91&lt;&gt;"",INDEX(DropDownLists!$D$10:$D$2516,MATCH($S91,DropDownLists!$E$10:$E$2516,0)),"")</f>
        <v/>
      </c>
      <c r="V91" s="342"/>
      <c r="W91" s="174"/>
      <c r="Y91" s="62"/>
      <c r="Z91" s="62"/>
      <c r="AA91" s="62"/>
      <c r="AB91" s="62"/>
      <c r="AC91" s="62"/>
      <c r="AD91" s="62"/>
      <c r="AE91" s="62"/>
      <c r="AF91" s="62"/>
      <c r="AG91" s="62"/>
      <c r="AH91" s="244" t="str">
        <f t="shared" si="3"/>
        <v/>
      </c>
      <c r="AI91" s="62"/>
      <c r="AJ91" s="62"/>
      <c r="AK91" s="62"/>
      <c r="AL91" s="62"/>
    </row>
    <row r="92" spans="1:38" s="97" customFormat="1" ht="14">
      <c r="A92" s="63"/>
      <c r="B92" s="2">
        <f t="shared" si="8"/>
        <v>65</v>
      </c>
      <c r="C92" s="235" t="str">
        <f t="array" ref="C92">IF($K92&lt;&gt;"",INDEX(TransferLog!$AB$21:$AB$1270,MATCH($I92&amp;$M92,TransferLog!$F$21:$F$1270&amp;TransferLog!$W$21:$W$1270,0)),"")</f>
        <v/>
      </c>
      <c r="D92" s="235" t="str">
        <f t="array" ref="D92">IF($K92&lt;&gt;"",INDEX(TransferLog!$Q$21:$Q$1270,MATCH($I92&amp;$M92,TransferLog!$F$21:$F$1270&amp;TransferLog!$W$21:$W$1270,0)),"")</f>
        <v/>
      </c>
      <c r="E92" s="236" t="str">
        <f t="array" ref="E92">IF($K92&lt;&gt;"",INDEX(TransferLog!$AC$21:$AC$1270,MATCH($I92&amp;$M92,TransferLog!$F$21:$F$1270&amp;TransferLog!$W$21:$W$1270,0)),"")</f>
        <v/>
      </c>
      <c r="F92" s="111">
        <f t="shared" si="9"/>
        <v>65</v>
      </c>
      <c r="G92" s="138" t="str">
        <f t="array" ref="G92">IF($I92&lt;&gt;"",INDEX(DropDownLists!$K$10:$K$2516,MATCH($I92,DropDownLists!$L$10:$L$2516,0)),"")</f>
        <v/>
      </c>
      <c r="H92" s="107"/>
      <c r="I92" s="112"/>
      <c r="J92" s="339"/>
      <c r="K92" s="113"/>
      <c r="L92" s="339"/>
      <c r="M92" s="113"/>
      <c r="N92" s="339"/>
      <c r="O92" s="139" t="str">
        <f t="shared" ref="O92:O155" si="10">IF($M92&lt;&gt;"",TEXT($M92,"dddd"),"")</f>
        <v/>
      </c>
      <c r="P92" s="339"/>
      <c r="Q92" s="114"/>
      <c r="R92" s="339"/>
      <c r="S92" s="174"/>
      <c r="T92" s="339"/>
      <c r="U92" s="139" t="str">
        <f t="array" ref="U92">IF($S92&lt;&gt;"",INDEX(DropDownLists!$D$10:$D$2516,MATCH($S92,DropDownLists!$E$10:$E$2516,0)),"")</f>
        <v/>
      </c>
      <c r="V92" s="342"/>
      <c r="W92" s="174"/>
      <c r="Y92" s="62"/>
      <c r="Z92" s="62"/>
      <c r="AA92" s="62"/>
      <c r="AB92" s="62"/>
      <c r="AC92" s="62"/>
      <c r="AD92" s="62"/>
      <c r="AE92" s="62"/>
      <c r="AF92" s="62"/>
      <c r="AG92" s="62"/>
      <c r="AH92" s="244" t="str">
        <f t="shared" si="3"/>
        <v/>
      </c>
      <c r="AI92" s="62"/>
      <c r="AJ92" s="62"/>
      <c r="AK92" s="62"/>
      <c r="AL92" s="62"/>
    </row>
    <row r="93" spans="1:38" s="97" customFormat="1" ht="14">
      <c r="A93" s="63"/>
      <c r="B93" s="2">
        <f t="shared" si="8"/>
        <v>66</v>
      </c>
      <c r="C93" s="235" t="str">
        <f t="array" ref="C93">IF($K93&lt;&gt;"",INDEX(TransferLog!$AB$21:$AB$1270,MATCH($I93&amp;$M93,TransferLog!$F$21:$F$1270&amp;TransferLog!$W$21:$W$1270,0)),"")</f>
        <v/>
      </c>
      <c r="D93" s="235" t="str">
        <f t="array" ref="D93">IF($K93&lt;&gt;"",INDEX(TransferLog!$Q$21:$Q$1270,MATCH($I93&amp;$M93,TransferLog!$F$21:$F$1270&amp;TransferLog!$W$21:$W$1270,0)),"")</f>
        <v/>
      </c>
      <c r="E93" s="236" t="str">
        <f t="array" ref="E93">IF($K93&lt;&gt;"",INDEX(TransferLog!$AC$21:$AC$1270,MATCH($I93&amp;$M93,TransferLog!$F$21:$F$1270&amp;TransferLog!$W$21:$W$1270,0)),"")</f>
        <v/>
      </c>
      <c r="F93" s="111">
        <f t="shared" si="9"/>
        <v>66</v>
      </c>
      <c r="G93" s="138" t="str">
        <f t="array" ref="G93">IF($I93&lt;&gt;"",INDEX(DropDownLists!$K$10:$K$2516,MATCH($I93,DropDownLists!$L$10:$L$2516,0)),"")</f>
        <v/>
      </c>
      <c r="H93" s="107"/>
      <c r="I93" s="112"/>
      <c r="J93" s="339"/>
      <c r="K93" s="113"/>
      <c r="L93" s="339"/>
      <c r="M93" s="113"/>
      <c r="N93" s="339"/>
      <c r="O93" s="139" t="str">
        <f t="shared" si="10"/>
        <v/>
      </c>
      <c r="P93" s="339"/>
      <c r="Q93" s="114"/>
      <c r="R93" s="339"/>
      <c r="S93" s="174"/>
      <c r="T93" s="339"/>
      <c r="U93" s="139" t="str">
        <f t="array" ref="U93">IF($S93&lt;&gt;"",INDEX(DropDownLists!$D$10:$D$2516,MATCH($S93,DropDownLists!$E$10:$E$2516,0)),"")</f>
        <v/>
      </c>
      <c r="V93" s="342"/>
      <c r="W93" s="174"/>
      <c r="Y93" s="62"/>
      <c r="Z93" s="62"/>
      <c r="AA93" s="62"/>
      <c r="AB93" s="62"/>
      <c r="AC93" s="62"/>
      <c r="AD93" s="62"/>
      <c r="AE93" s="62"/>
      <c r="AF93" s="62"/>
      <c r="AG93" s="62"/>
      <c r="AH93" s="244" t="str">
        <f t="shared" ref="AH93:AH156" si="11">IF(OR($S93="Home", $S93="Assisted Living", $S93="Other Nursing Home", $S93="Other"),$S93,IF($S93&lt;&gt;"","Hospital",""))</f>
        <v/>
      </c>
      <c r="AI93" s="62"/>
      <c r="AJ93" s="62"/>
      <c r="AK93" s="62"/>
      <c r="AL93" s="62"/>
    </row>
    <row r="94" spans="1:38" s="97" customFormat="1" ht="14">
      <c r="A94" s="63"/>
      <c r="B94" s="2">
        <f t="shared" si="8"/>
        <v>67</v>
      </c>
      <c r="C94" s="235" t="str">
        <f t="array" ref="C94">IF($K94&lt;&gt;"",INDEX(TransferLog!$AB$21:$AB$1270,MATCH($I94&amp;$M94,TransferLog!$F$21:$F$1270&amp;TransferLog!$W$21:$W$1270,0)),"")</f>
        <v/>
      </c>
      <c r="D94" s="235" t="str">
        <f t="array" ref="D94">IF($K94&lt;&gt;"",INDEX(TransferLog!$Q$21:$Q$1270,MATCH($I94&amp;$M94,TransferLog!$F$21:$F$1270&amp;TransferLog!$W$21:$W$1270,0)),"")</f>
        <v/>
      </c>
      <c r="E94" s="236" t="str">
        <f t="array" ref="E94">IF($K94&lt;&gt;"",INDEX(TransferLog!$AC$21:$AC$1270,MATCH($I94&amp;$M94,TransferLog!$F$21:$F$1270&amp;TransferLog!$W$21:$W$1270,0)),"")</f>
        <v/>
      </c>
      <c r="F94" s="111">
        <f t="shared" si="9"/>
        <v>67</v>
      </c>
      <c r="G94" s="138" t="str">
        <f t="array" ref="G94">IF($I94&lt;&gt;"",INDEX(DropDownLists!$K$10:$K$2516,MATCH($I94,DropDownLists!$L$10:$L$2516,0)),"")</f>
        <v/>
      </c>
      <c r="H94" s="107"/>
      <c r="I94" s="112"/>
      <c r="J94" s="339"/>
      <c r="K94" s="113"/>
      <c r="L94" s="339"/>
      <c r="M94" s="113"/>
      <c r="N94" s="339"/>
      <c r="O94" s="139" t="str">
        <f t="shared" si="10"/>
        <v/>
      </c>
      <c r="P94" s="339"/>
      <c r="Q94" s="114"/>
      <c r="R94" s="339"/>
      <c r="S94" s="174"/>
      <c r="T94" s="339"/>
      <c r="U94" s="139" t="str">
        <f t="array" ref="U94">IF($S94&lt;&gt;"",INDEX(DropDownLists!$D$10:$D$2516,MATCH($S94,DropDownLists!$E$10:$E$2516,0)),"")</f>
        <v/>
      </c>
      <c r="V94" s="342"/>
      <c r="W94" s="174"/>
      <c r="Y94" s="62"/>
      <c r="Z94" s="62"/>
      <c r="AA94" s="62"/>
      <c r="AB94" s="62"/>
      <c r="AC94" s="62"/>
      <c r="AD94" s="62"/>
      <c r="AE94" s="62"/>
      <c r="AF94" s="62"/>
      <c r="AG94" s="62"/>
      <c r="AH94" s="244" t="str">
        <f t="shared" si="11"/>
        <v/>
      </c>
      <c r="AI94" s="62"/>
      <c r="AJ94" s="62"/>
      <c r="AK94" s="62"/>
      <c r="AL94" s="62"/>
    </row>
    <row r="95" spans="1:38" s="97" customFormat="1" ht="14">
      <c r="A95" s="63"/>
      <c r="B95" s="2">
        <f t="shared" si="8"/>
        <v>68</v>
      </c>
      <c r="C95" s="235" t="str">
        <f t="array" ref="C95">IF($K95&lt;&gt;"",INDEX(TransferLog!$AB$21:$AB$1270,MATCH($I95&amp;$M95,TransferLog!$F$21:$F$1270&amp;TransferLog!$W$21:$W$1270,0)),"")</f>
        <v/>
      </c>
      <c r="D95" s="235" t="str">
        <f t="array" ref="D95">IF($K95&lt;&gt;"",INDEX(TransferLog!$Q$21:$Q$1270,MATCH($I95&amp;$M95,TransferLog!$F$21:$F$1270&amp;TransferLog!$W$21:$W$1270,0)),"")</f>
        <v/>
      </c>
      <c r="E95" s="236" t="str">
        <f t="array" ref="E95">IF($K95&lt;&gt;"",INDEX(TransferLog!$AC$21:$AC$1270,MATCH($I95&amp;$M95,TransferLog!$F$21:$F$1270&amp;TransferLog!$W$21:$W$1270,0)),"")</f>
        <v/>
      </c>
      <c r="F95" s="111">
        <f t="shared" si="9"/>
        <v>68</v>
      </c>
      <c r="G95" s="138" t="str">
        <f t="array" ref="G95">IF($I95&lt;&gt;"",INDEX(DropDownLists!$K$10:$K$2516,MATCH($I95,DropDownLists!$L$10:$L$2516,0)),"")</f>
        <v/>
      </c>
      <c r="H95" s="107"/>
      <c r="I95" s="112"/>
      <c r="J95" s="339"/>
      <c r="K95" s="113"/>
      <c r="L95" s="339"/>
      <c r="M95" s="113"/>
      <c r="N95" s="339"/>
      <c r="O95" s="139" t="str">
        <f t="shared" si="10"/>
        <v/>
      </c>
      <c r="P95" s="339"/>
      <c r="Q95" s="114"/>
      <c r="R95" s="339"/>
      <c r="S95" s="174"/>
      <c r="T95" s="339"/>
      <c r="U95" s="139" t="str">
        <f t="array" ref="U95">IF($S95&lt;&gt;"",INDEX(DropDownLists!$D$10:$D$2516,MATCH($S95,DropDownLists!$E$10:$E$2516,0)),"")</f>
        <v/>
      </c>
      <c r="V95" s="342"/>
      <c r="W95" s="174"/>
      <c r="Y95" s="62"/>
      <c r="Z95" s="62"/>
      <c r="AA95" s="62"/>
      <c r="AB95" s="62"/>
      <c r="AC95" s="62"/>
      <c r="AD95" s="62"/>
      <c r="AE95" s="62"/>
      <c r="AF95" s="62"/>
      <c r="AG95" s="62"/>
      <c r="AH95" s="244" t="str">
        <f t="shared" si="11"/>
        <v/>
      </c>
      <c r="AI95" s="62"/>
      <c r="AJ95" s="62"/>
      <c r="AK95" s="62"/>
      <c r="AL95" s="62"/>
    </row>
    <row r="96" spans="1:38" s="97" customFormat="1" ht="14">
      <c r="A96" s="63"/>
      <c r="B96" s="2">
        <f t="shared" si="8"/>
        <v>69</v>
      </c>
      <c r="C96" s="235" t="str">
        <f t="array" ref="C96">IF($K96&lt;&gt;"",INDEX(TransferLog!$AB$21:$AB$1270,MATCH($I96&amp;$M96,TransferLog!$F$21:$F$1270&amp;TransferLog!$W$21:$W$1270,0)),"")</f>
        <v/>
      </c>
      <c r="D96" s="235" t="str">
        <f t="array" ref="D96">IF($K96&lt;&gt;"",INDEX(TransferLog!$Q$21:$Q$1270,MATCH($I96&amp;$M96,TransferLog!$F$21:$F$1270&amp;TransferLog!$W$21:$W$1270,0)),"")</f>
        <v/>
      </c>
      <c r="E96" s="236" t="str">
        <f t="array" ref="E96">IF($K96&lt;&gt;"",INDEX(TransferLog!$AC$21:$AC$1270,MATCH($I96&amp;$M96,TransferLog!$F$21:$F$1270&amp;TransferLog!$W$21:$W$1270,0)),"")</f>
        <v/>
      </c>
      <c r="F96" s="111">
        <f t="shared" si="9"/>
        <v>69</v>
      </c>
      <c r="G96" s="138" t="str">
        <f t="array" ref="G96">IF($I96&lt;&gt;"",INDEX(DropDownLists!$K$10:$K$2516,MATCH($I96,DropDownLists!$L$10:$L$2516,0)),"")</f>
        <v/>
      </c>
      <c r="H96" s="107"/>
      <c r="I96" s="112"/>
      <c r="J96" s="339"/>
      <c r="K96" s="113"/>
      <c r="L96" s="339"/>
      <c r="M96" s="113"/>
      <c r="N96" s="339"/>
      <c r="O96" s="139" t="str">
        <f t="shared" si="10"/>
        <v/>
      </c>
      <c r="P96" s="339"/>
      <c r="Q96" s="114"/>
      <c r="R96" s="339"/>
      <c r="S96" s="174"/>
      <c r="T96" s="339"/>
      <c r="U96" s="139" t="str">
        <f t="array" ref="U96">IF($S96&lt;&gt;"",INDEX(DropDownLists!$D$10:$D$2516,MATCH($S96,DropDownLists!$E$10:$E$2516,0)),"")</f>
        <v/>
      </c>
      <c r="V96" s="342"/>
      <c r="W96" s="174"/>
      <c r="Y96" s="62"/>
      <c r="Z96" s="62"/>
      <c r="AA96" s="62"/>
      <c r="AB96" s="62"/>
      <c r="AC96" s="62"/>
      <c r="AD96" s="62"/>
      <c r="AE96" s="62"/>
      <c r="AF96" s="62"/>
      <c r="AG96" s="62"/>
      <c r="AH96" s="244" t="str">
        <f t="shared" si="11"/>
        <v/>
      </c>
      <c r="AI96" s="62"/>
      <c r="AJ96" s="62"/>
      <c r="AK96" s="62"/>
      <c r="AL96" s="62"/>
    </row>
    <row r="97" spans="1:38" s="97" customFormat="1" ht="14.25" customHeight="1">
      <c r="A97" s="26"/>
      <c r="B97" s="2">
        <f t="shared" si="8"/>
        <v>70</v>
      </c>
      <c r="C97" s="235" t="str">
        <f t="array" ref="C97">IF($K97&lt;&gt;"",INDEX(TransferLog!$AB$21:$AB$1270,MATCH($I97&amp;$M97,TransferLog!$F$21:$F$1270&amp;TransferLog!$W$21:$W$1270,0)),"")</f>
        <v/>
      </c>
      <c r="D97" s="235" t="str">
        <f t="array" ref="D97">IF($K97&lt;&gt;"",INDEX(TransferLog!$Q$21:$Q$1270,MATCH($I97&amp;$M97,TransferLog!$F$21:$F$1270&amp;TransferLog!$W$21:$W$1270,0)),"")</f>
        <v/>
      </c>
      <c r="E97" s="236" t="str">
        <f t="array" ref="E97">IF($K97&lt;&gt;"",INDEX(TransferLog!$AC$21:$AC$1270,MATCH($I97&amp;$M97,TransferLog!$F$21:$F$1270&amp;TransferLog!$W$21:$W$1270,0)),"")</f>
        <v/>
      </c>
      <c r="F97" s="111">
        <f t="shared" si="9"/>
        <v>70</v>
      </c>
      <c r="G97" s="138" t="str">
        <f t="array" ref="G97">IF($I97&lt;&gt;"",INDEX(DropDownLists!$K$10:$K$2516,MATCH($I97,DropDownLists!$L$10:$L$2516,0)),"")</f>
        <v/>
      </c>
      <c r="H97" s="107"/>
      <c r="I97" s="112"/>
      <c r="J97" s="339"/>
      <c r="K97" s="113"/>
      <c r="L97" s="339"/>
      <c r="M97" s="113"/>
      <c r="N97" s="339"/>
      <c r="O97" s="139" t="str">
        <f t="shared" si="10"/>
        <v/>
      </c>
      <c r="P97" s="339"/>
      <c r="Q97" s="114"/>
      <c r="R97" s="339"/>
      <c r="S97" s="174"/>
      <c r="T97" s="339"/>
      <c r="U97" s="139" t="str">
        <f t="array" ref="U97">IF($S97&lt;&gt;"",INDEX(DropDownLists!$D$10:$D$2516,MATCH($S97,DropDownLists!$E$10:$E$2516,0)),"")</f>
        <v/>
      </c>
      <c r="V97" s="342"/>
      <c r="W97" s="174"/>
      <c r="Y97" s="62"/>
      <c r="Z97" s="62"/>
      <c r="AA97" s="62"/>
      <c r="AB97" s="62"/>
      <c r="AC97" s="62"/>
      <c r="AD97" s="37"/>
      <c r="AE97" s="37"/>
      <c r="AF97" s="37"/>
      <c r="AG97" s="37"/>
      <c r="AH97" s="243" t="str">
        <f t="shared" si="11"/>
        <v/>
      </c>
      <c r="AI97" s="37"/>
      <c r="AJ97" s="37"/>
      <c r="AK97" s="37"/>
      <c r="AL97" s="37"/>
    </row>
    <row r="98" spans="1:38" s="97" customFormat="1" ht="14.25" customHeight="1">
      <c r="A98" s="26"/>
      <c r="B98" s="2">
        <f t="shared" si="8"/>
        <v>71</v>
      </c>
      <c r="C98" s="235" t="str">
        <f t="array" ref="C98">IF($K98&lt;&gt;"",INDEX(TransferLog!$AB$21:$AB$1270,MATCH($I98&amp;$M98,TransferLog!$F$21:$F$1270&amp;TransferLog!$W$21:$W$1270,0)),"")</f>
        <v/>
      </c>
      <c r="D98" s="235" t="str">
        <f t="array" ref="D98">IF($K98&lt;&gt;"",INDEX(TransferLog!$Q$21:$Q$1270,MATCH($I98&amp;$M98,TransferLog!$F$21:$F$1270&amp;TransferLog!$W$21:$W$1270,0)),"")</f>
        <v/>
      </c>
      <c r="E98" s="236" t="str">
        <f t="array" ref="E98">IF($K98&lt;&gt;"",INDEX(TransferLog!$AC$21:$AC$1270,MATCH($I98&amp;$M98,TransferLog!$F$21:$F$1270&amp;TransferLog!$W$21:$W$1270,0)),"")</f>
        <v/>
      </c>
      <c r="F98" s="111">
        <f t="shared" si="9"/>
        <v>71</v>
      </c>
      <c r="G98" s="138" t="str">
        <f t="array" ref="G98">IF($I98&lt;&gt;"",INDEX(DropDownLists!$K$10:$K$2516,MATCH($I98,DropDownLists!$L$10:$L$2516,0)),"")</f>
        <v/>
      </c>
      <c r="H98" s="107"/>
      <c r="I98" s="112"/>
      <c r="J98" s="339"/>
      <c r="K98" s="113"/>
      <c r="L98" s="339"/>
      <c r="M98" s="113"/>
      <c r="N98" s="339"/>
      <c r="O98" s="139" t="str">
        <f t="shared" si="10"/>
        <v/>
      </c>
      <c r="P98" s="339"/>
      <c r="Q98" s="114"/>
      <c r="R98" s="339"/>
      <c r="S98" s="174"/>
      <c r="T98" s="339"/>
      <c r="U98" s="139" t="str">
        <f t="array" ref="U98">IF($S98&lt;&gt;"",INDEX(DropDownLists!$D$10:$D$2516,MATCH($S98,DropDownLists!$E$10:$E$2516,0)),"")</f>
        <v/>
      </c>
      <c r="V98" s="342"/>
      <c r="W98" s="174"/>
      <c r="Y98" s="62"/>
      <c r="Z98" s="62"/>
      <c r="AA98" s="62"/>
      <c r="AB98" s="62"/>
      <c r="AC98" s="62"/>
      <c r="AD98" s="37"/>
      <c r="AE98" s="37"/>
      <c r="AF98" s="37"/>
      <c r="AG98" s="37"/>
      <c r="AH98" s="243" t="str">
        <f t="shared" si="11"/>
        <v/>
      </c>
      <c r="AI98" s="37"/>
      <c r="AJ98" s="37"/>
      <c r="AK98" s="37"/>
      <c r="AL98" s="37"/>
    </row>
    <row r="99" spans="1:38" s="97" customFormat="1" ht="14.25" customHeight="1">
      <c r="A99" s="26"/>
      <c r="B99" s="2">
        <f t="shared" si="8"/>
        <v>72</v>
      </c>
      <c r="C99" s="235" t="str">
        <f t="array" ref="C99">IF($K99&lt;&gt;"",INDEX(TransferLog!$AB$21:$AB$1270,MATCH($I99&amp;$M99,TransferLog!$F$21:$F$1270&amp;TransferLog!$W$21:$W$1270,0)),"")</f>
        <v/>
      </c>
      <c r="D99" s="235" t="str">
        <f t="array" ref="D99">IF($K99&lt;&gt;"",INDEX(TransferLog!$Q$21:$Q$1270,MATCH($I99&amp;$M99,TransferLog!$F$21:$F$1270&amp;TransferLog!$W$21:$W$1270,0)),"")</f>
        <v/>
      </c>
      <c r="E99" s="236" t="str">
        <f t="array" ref="E99">IF($K99&lt;&gt;"",INDEX(TransferLog!$AC$21:$AC$1270,MATCH($I99&amp;$M99,TransferLog!$F$21:$F$1270&amp;TransferLog!$W$21:$W$1270,0)),"")</f>
        <v/>
      </c>
      <c r="F99" s="111">
        <f t="shared" si="9"/>
        <v>72</v>
      </c>
      <c r="G99" s="138" t="str">
        <f t="array" ref="G99">IF($I99&lt;&gt;"",INDEX(DropDownLists!$K$10:$K$2516,MATCH($I99,DropDownLists!$L$10:$L$2516,0)),"")</f>
        <v/>
      </c>
      <c r="H99" s="107"/>
      <c r="I99" s="112"/>
      <c r="J99" s="339"/>
      <c r="K99" s="113"/>
      <c r="L99" s="339"/>
      <c r="M99" s="113"/>
      <c r="N99" s="339"/>
      <c r="O99" s="139" t="str">
        <f t="shared" si="10"/>
        <v/>
      </c>
      <c r="P99" s="339"/>
      <c r="Q99" s="114"/>
      <c r="R99" s="339"/>
      <c r="S99" s="174"/>
      <c r="T99" s="339"/>
      <c r="U99" s="139" t="str">
        <f t="array" ref="U99">IF($S99&lt;&gt;"",INDEX(DropDownLists!$D$10:$D$2516,MATCH($S99,DropDownLists!$E$10:$E$2516,0)),"")</f>
        <v/>
      </c>
      <c r="V99" s="342"/>
      <c r="W99" s="174"/>
      <c r="Y99" s="62"/>
      <c r="Z99" s="62"/>
      <c r="AA99" s="62"/>
      <c r="AB99" s="62"/>
      <c r="AC99" s="62"/>
      <c r="AD99" s="37"/>
      <c r="AE99" s="37"/>
      <c r="AF99" s="37"/>
      <c r="AG99" s="37"/>
      <c r="AH99" s="243" t="str">
        <f t="shared" si="11"/>
        <v/>
      </c>
      <c r="AI99" s="37"/>
      <c r="AJ99" s="37"/>
      <c r="AK99" s="37"/>
      <c r="AL99" s="37"/>
    </row>
    <row r="100" spans="1:38" s="97" customFormat="1" ht="14">
      <c r="A100" s="26"/>
      <c r="B100" s="2">
        <f t="shared" si="8"/>
        <v>73</v>
      </c>
      <c r="C100" s="235" t="str">
        <f t="array" ref="C100">IF($K100&lt;&gt;"",INDEX(TransferLog!$AB$21:$AB$1270,MATCH($I100&amp;$M100,TransferLog!$F$21:$F$1270&amp;TransferLog!$W$21:$W$1270,0)),"")</f>
        <v/>
      </c>
      <c r="D100" s="235" t="str">
        <f t="array" ref="D100">IF($K100&lt;&gt;"",INDEX(TransferLog!$Q$21:$Q$1270,MATCH($I100&amp;$M100,TransferLog!$F$21:$F$1270&amp;TransferLog!$W$21:$W$1270,0)),"")</f>
        <v/>
      </c>
      <c r="E100" s="236" t="str">
        <f t="array" ref="E100">IF($K100&lt;&gt;"",INDEX(TransferLog!$AC$21:$AC$1270,MATCH($I100&amp;$M100,TransferLog!$F$21:$F$1270&amp;TransferLog!$W$21:$W$1270,0)),"")</f>
        <v/>
      </c>
      <c r="F100" s="111">
        <f t="shared" si="9"/>
        <v>73</v>
      </c>
      <c r="G100" s="138" t="str">
        <f t="array" ref="G100">IF($I100&lt;&gt;"",INDEX(DropDownLists!$K$10:$K$2516,MATCH($I100,DropDownLists!$L$10:$L$2516,0)),"")</f>
        <v/>
      </c>
      <c r="H100" s="107"/>
      <c r="I100" s="112"/>
      <c r="J100" s="339"/>
      <c r="K100" s="113"/>
      <c r="L100" s="339"/>
      <c r="M100" s="113"/>
      <c r="N100" s="339"/>
      <c r="O100" s="139" t="str">
        <f t="shared" si="10"/>
        <v/>
      </c>
      <c r="P100" s="339"/>
      <c r="Q100" s="114"/>
      <c r="R100" s="339"/>
      <c r="S100" s="174"/>
      <c r="T100" s="339"/>
      <c r="U100" s="139" t="str">
        <f t="array" ref="U100">IF($S100&lt;&gt;"",INDEX(DropDownLists!$D$10:$D$2516,MATCH($S100,DropDownLists!$E$10:$E$2516,0)),"")</f>
        <v/>
      </c>
      <c r="V100" s="342"/>
      <c r="W100" s="174"/>
      <c r="Y100" s="62"/>
      <c r="Z100" s="62"/>
      <c r="AA100" s="62"/>
      <c r="AB100" s="62"/>
      <c r="AC100" s="62"/>
      <c r="AD100" s="37"/>
      <c r="AE100" s="37"/>
      <c r="AF100" s="37"/>
      <c r="AG100" s="37"/>
      <c r="AH100" s="243" t="str">
        <f t="shared" si="11"/>
        <v/>
      </c>
      <c r="AI100" s="37"/>
      <c r="AJ100" s="37"/>
      <c r="AK100" s="37"/>
      <c r="AL100" s="37"/>
    </row>
    <row r="101" spans="1:38" s="97" customFormat="1" ht="14.25" customHeight="1">
      <c r="A101" s="26"/>
      <c r="B101" s="2">
        <f t="shared" si="8"/>
        <v>74</v>
      </c>
      <c r="C101" s="235" t="str">
        <f t="array" ref="C101">IF($K101&lt;&gt;"",INDEX(TransferLog!$AB$21:$AB$1270,MATCH($I101&amp;$M101,TransferLog!$F$21:$F$1270&amp;TransferLog!$W$21:$W$1270,0)),"")</f>
        <v/>
      </c>
      <c r="D101" s="235" t="str">
        <f t="array" ref="D101">IF($K101&lt;&gt;"",INDEX(TransferLog!$Q$21:$Q$1270,MATCH($I101&amp;$M101,TransferLog!$F$21:$F$1270&amp;TransferLog!$W$21:$W$1270,0)),"")</f>
        <v/>
      </c>
      <c r="E101" s="236" t="str">
        <f t="array" ref="E101">IF($K101&lt;&gt;"",INDEX(TransferLog!$AC$21:$AC$1270,MATCH($I101&amp;$M101,TransferLog!$F$21:$F$1270&amp;TransferLog!$W$21:$W$1270,0)),"")</f>
        <v/>
      </c>
      <c r="F101" s="111">
        <f t="shared" si="9"/>
        <v>74</v>
      </c>
      <c r="G101" s="138" t="str">
        <f t="array" ref="G101">IF($I101&lt;&gt;"",INDEX(DropDownLists!$K$10:$K$2516,MATCH($I101,DropDownLists!$L$10:$L$2516,0)),"")</f>
        <v/>
      </c>
      <c r="H101" s="107"/>
      <c r="I101" s="112"/>
      <c r="J101" s="339"/>
      <c r="K101" s="113"/>
      <c r="L101" s="339"/>
      <c r="M101" s="113"/>
      <c r="N101" s="339"/>
      <c r="O101" s="139" t="str">
        <f t="shared" si="10"/>
        <v/>
      </c>
      <c r="P101" s="339"/>
      <c r="Q101" s="114"/>
      <c r="R101" s="339"/>
      <c r="S101" s="174"/>
      <c r="T101" s="339"/>
      <c r="U101" s="139" t="str">
        <f t="array" ref="U101">IF($S101&lt;&gt;"",INDEX(DropDownLists!$D$10:$D$2516,MATCH($S101,DropDownLists!$E$10:$E$2516,0)),"")</f>
        <v/>
      </c>
      <c r="V101" s="342"/>
      <c r="W101" s="174"/>
      <c r="Y101" s="62"/>
      <c r="Z101" s="62"/>
      <c r="AA101" s="62"/>
      <c r="AB101" s="62"/>
      <c r="AC101" s="62"/>
      <c r="AD101" s="37"/>
      <c r="AE101" s="37"/>
      <c r="AF101" s="37"/>
      <c r="AG101" s="37"/>
      <c r="AH101" s="243" t="str">
        <f t="shared" si="11"/>
        <v/>
      </c>
      <c r="AI101" s="37"/>
      <c r="AJ101" s="37"/>
      <c r="AK101" s="37"/>
      <c r="AL101" s="37"/>
    </row>
    <row r="102" spans="1:38" s="97" customFormat="1" ht="14.25" customHeight="1">
      <c r="A102" s="26"/>
      <c r="B102" s="2">
        <f t="shared" si="8"/>
        <v>75</v>
      </c>
      <c r="C102" s="235" t="str">
        <f t="array" ref="C102">IF($K102&lt;&gt;"",INDEX(TransferLog!$AB$21:$AB$1270,MATCH($I102&amp;$M102,TransferLog!$F$21:$F$1270&amp;TransferLog!$W$21:$W$1270,0)),"")</f>
        <v/>
      </c>
      <c r="D102" s="235" t="str">
        <f t="array" ref="D102">IF($K102&lt;&gt;"",INDEX(TransferLog!$Q$21:$Q$1270,MATCH($I102&amp;$M102,TransferLog!$F$21:$F$1270&amp;TransferLog!$W$21:$W$1270,0)),"")</f>
        <v/>
      </c>
      <c r="E102" s="236" t="str">
        <f t="array" ref="E102">IF($K102&lt;&gt;"",INDEX(TransferLog!$AC$21:$AC$1270,MATCH($I102&amp;$M102,TransferLog!$F$21:$F$1270&amp;TransferLog!$W$21:$W$1270,0)),"")</f>
        <v/>
      </c>
      <c r="F102" s="111">
        <f t="shared" si="9"/>
        <v>75</v>
      </c>
      <c r="G102" s="138" t="str">
        <f t="array" ref="G102">IF($I102&lt;&gt;"",INDEX(DropDownLists!$K$10:$K$2516,MATCH($I102,DropDownLists!$L$10:$L$2516,0)),"")</f>
        <v/>
      </c>
      <c r="H102" s="107"/>
      <c r="I102" s="112"/>
      <c r="J102" s="339"/>
      <c r="K102" s="113"/>
      <c r="L102" s="339"/>
      <c r="M102" s="113"/>
      <c r="N102" s="339"/>
      <c r="O102" s="139" t="str">
        <f t="shared" si="10"/>
        <v/>
      </c>
      <c r="P102" s="339"/>
      <c r="Q102" s="114"/>
      <c r="R102" s="339"/>
      <c r="S102" s="174"/>
      <c r="T102" s="339"/>
      <c r="U102" s="139" t="str">
        <f t="array" ref="U102">IF($S102&lt;&gt;"",INDEX(DropDownLists!$D$10:$D$2516,MATCH($S102,DropDownLists!$E$10:$E$2516,0)),"")</f>
        <v/>
      </c>
      <c r="V102" s="342"/>
      <c r="W102" s="174"/>
      <c r="Y102" s="37"/>
      <c r="Z102" s="37"/>
      <c r="AA102" s="37"/>
      <c r="AB102" s="37"/>
      <c r="AC102" s="37"/>
      <c r="AD102" s="37"/>
      <c r="AE102" s="37"/>
      <c r="AF102" s="37"/>
      <c r="AG102" s="37"/>
      <c r="AH102" s="243" t="str">
        <f t="shared" si="11"/>
        <v/>
      </c>
      <c r="AI102" s="37"/>
      <c r="AJ102" s="37"/>
      <c r="AK102" s="37"/>
      <c r="AL102" s="37"/>
    </row>
    <row r="103" spans="1:38" s="97" customFormat="1" ht="14.25" customHeight="1">
      <c r="A103" s="26"/>
      <c r="B103" s="2">
        <f t="shared" si="8"/>
        <v>76</v>
      </c>
      <c r="C103" s="235" t="str">
        <f t="array" ref="C103">IF($K103&lt;&gt;"",INDEX(TransferLog!$AB$21:$AB$1270,MATCH($I103&amp;$M103,TransferLog!$F$21:$F$1270&amp;TransferLog!$W$21:$W$1270,0)),"")</f>
        <v/>
      </c>
      <c r="D103" s="235" t="str">
        <f t="array" ref="D103">IF($K103&lt;&gt;"",INDEX(TransferLog!$Q$21:$Q$1270,MATCH($I103&amp;$M103,TransferLog!$F$21:$F$1270&amp;TransferLog!$W$21:$W$1270,0)),"")</f>
        <v/>
      </c>
      <c r="E103" s="236" t="str">
        <f t="array" ref="E103">IF($K103&lt;&gt;"",INDEX(TransferLog!$AC$21:$AC$1270,MATCH($I103&amp;$M103,TransferLog!$F$21:$F$1270&amp;TransferLog!$W$21:$W$1270,0)),"")</f>
        <v/>
      </c>
      <c r="F103" s="111">
        <f t="shared" si="9"/>
        <v>76</v>
      </c>
      <c r="G103" s="138" t="str">
        <f t="array" ref="G103">IF($I103&lt;&gt;"",INDEX(DropDownLists!$K$10:$K$2516,MATCH($I103,DropDownLists!$L$10:$L$2516,0)),"")</f>
        <v/>
      </c>
      <c r="H103" s="107"/>
      <c r="I103" s="112"/>
      <c r="J103" s="339"/>
      <c r="K103" s="113"/>
      <c r="L103" s="339"/>
      <c r="M103" s="113"/>
      <c r="N103" s="339"/>
      <c r="O103" s="139" t="str">
        <f t="shared" si="10"/>
        <v/>
      </c>
      <c r="P103" s="339"/>
      <c r="Q103" s="114"/>
      <c r="R103" s="339"/>
      <c r="S103" s="174"/>
      <c r="T103" s="339"/>
      <c r="U103" s="139" t="str">
        <f t="array" ref="U103">IF($S103&lt;&gt;"",INDEX(DropDownLists!$D$10:$D$2516,MATCH($S103,DropDownLists!$E$10:$E$2516,0)),"")</f>
        <v/>
      </c>
      <c r="V103" s="342"/>
      <c r="W103" s="174"/>
      <c r="Y103" s="37"/>
      <c r="Z103" s="37"/>
      <c r="AA103" s="37"/>
      <c r="AB103" s="37"/>
      <c r="AC103" s="37"/>
      <c r="AD103" s="37"/>
      <c r="AE103" s="37"/>
      <c r="AF103" s="37"/>
      <c r="AG103" s="37"/>
      <c r="AH103" s="243" t="str">
        <f t="shared" si="11"/>
        <v/>
      </c>
      <c r="AI103" s="37"/>
      <c r="AJ103" s="37"/>
      <c r="AK103" s="37"/>
      <c r="AL103" s="37"/>
    </row>
    <row r="104" spans="1:38" s="97" customFormat="1" ht="14">
      <c r="A104" s="26"/>
      <c r="B104" s="2">
        <f t="shared" si="8"/>
        <v>77</v>
      </c>
      <c r="C104" s="235" t="str">
        <f t="array" ref="C104">IF($K104&lt;&gt;"",INDEX(TransferLog!$AB$21:$AB$1270,MATCH($I104&amp;$M104,TransferLog!$F$21:$F$1270&amp;TransferLog!$W$21:$W$1270,0)),"")</f>
        <v/>
      </c>
      <c r="D104" s="235" t="str">
        <f t="array" ref="D104">IF($K104&lt;&gt;"",INDEX(TransferLog!$Q$21:$Q$1270,MATCH($I104&amp;$M104,TransferLog!$F$21:$F$1270&amp;TransferLog!$W$21:$W$1270,0)),"")</f>
        <v/>
      </c>
      <c r="E104" s="236" t="str">
        <f t="array" ref="E104">IF($K104&lt;&gt;"",INDEX(TransferLog!$AC$21:$AC$1270,MATCH($I104&amp;$M104,TransferLog!$F$21:$F$1270&amp;TransferLog!$W$21:$W$1270,0)),"")</f>
        <v/>
      </c>
      <c r="F104" s="111">
        <f t="shared" si="9"/>
        <v>77</v>
      </c>
      <c r="G104" s="138" t="str">
        <f t="array" ref="G104">IF($I104&lt;&gt;"",INDEX(DropDownLists!$K$10:$K$2516,MATCH($I104,DropDownLists!$L$10:$L$2516,0)),"")</f>
        <v/>
      </c>
      <c r="H104" s="107"/>
      <c r="I104" s="112"/>
      <c r="J104" s="339"/>
      <c r="K104" s="113"/>
      <c r="L104" s="339"/>
      <c r="M104" s="113"/>
      <c r="N104" s="339"/>
      <c r="O104" s="139" t="str">
        <f t="shared" si="10"/>
        <v/>
      </c>
      <c r="P104" s="339"/>
      <c r="Q104" s="114"/>
      <c r="R104" s="339"/>
      <c r="S104" s="174"/>
      <c r="T104" s="339"/>
      <c r="U104" s="139" t="str">
        <f t="array" ref="U104">IF($S104&lt;&gt;"",INDEX(DropDownLists!$D$10:$D$2516,MATCH($S104,DropDownLists!$E$10:$E$2516,0)),"")</f>
        <v/>
      </c>
      <c r="V104" s="342"/>
      <c r="W104" s="174"/>
      <c r="Y104" s="37"/>
      <c r="Z104" s="37"/>
      <c r="AA104" s="37"/>
      <c r="AB104" s="37"/>
      <c r="AC104" s="37"/>
      <c r="AD104" s="37"/>
      <c r="AE104" s="37"/>
      <c r="AF104" s="37"/>
      <c r="AG104" s="37"/>
      <c r="AH104" s="243" t="str">
        <f t="shared" si="11"/>
        <v/>
      </c>
      <c r="AI104" s="37"/>
      <c r="AJ104" s="37"/>
      <c r="AK104" s="37"/>
      <c r="AL104" s="37"/>
    </row>
    <row r="105" spans="1:38" s="97" customFormat="1" ht="14">
      <c r="A105" s="26"/>
      <c r="B105" s="2">
        <f t="shared" si="8"/>
        <v>78</v>
      </c>
      <c r="C105" s="235" t="str">
        <f t="array" ref="C105">IF($K105&lt;&gt;"",INDEX(TransferLog!$AB$21:$AB$1270,MATCH($I105&amp;$M105,TransferLog!$F$21:$F$1270&amp;TransferLog!$W$21:$W$1270,0)),"")</f>
        <v/>
      </c>
      <c r="D105" s="235" t="str">
        <f t="array" ref="D105">IF($K105&lt;&gt;"",INDEX(TransferLog!$Q$21:$Q$1270,MATCH($I105&amp;$M105,TransferLog!$F$21:$F$1270&amp;TransferLog!$W$21:$W$1270,0)),"")</f>
        <v/>
      </c>
      <c r="E105" s="236" t="str">
        <f t="array" ref="E105">IF($K105&lt;&gt;"",INDEX(TransferLog!$AC$21:$AC$1270,MATCH($I105&amp;$M105,TransferLog!$F$21:$F$1270&amp;TransferLog!$W$21:$W$1270,0)),"")</f>
        <v/>
      </c>
      <c r="F105" s="111">
        <f t="shared" si="9"/>
        <v>78</v>
      </c>
      <c r="G105" s="138" t="str">
        <f t="array" ref="G105">IF($I105&lt;&gt;"",INDEX(DropDownLists!$K$10:$K$2516,MATCH($I105,DropDownLists!$L$10:$L$2516,0)),"")</f>
        <v/>
      </c>
      <c r="H105" s="107"/>
      <c r="I105" s="112"/>
      <c r="J105" s="339"/>
      <c r="K105" s="113"/>
      <c r="L105" s="339"/>
      <c r="M105" s="113"/>
      <c r="N105" s="339"/>
      <c r="O105" s="139" t="str">
        <f t="shared" si="10"/>
        <v/>
      </c>
      <c r="P105" s="339"/>
      <c r="Q105" s="114"/>
      <c r="R105" s="339"/>
      <c r="S105" s="174"/>
      <c r="T105" s="339"/>
      <c r="U105" s="139" t="str">
        <f t="array" ref="U105">IF($S105&lt;&gt;"",INDEX(DropDownLists!$D$10:$D$2516,MATCH($S105,DropDownLists!$E$10:$E$2516,0)),"")</f>
        <v/>
      </c>
      <c r="V105" s="342"/>
      <c r="W105" s="174"/>
      <c r="Y105" s="37"/>
      <c r="Z105" s="37"/>
      <c r="AA105" s="37"/>
      <c r="AB105" s="37"/>
      <c r="AC105" s="37"/>
      <c r="AD105" s="37"/>
      <c r="AE105" s="37"/>
      <c r="AF105" s="37"/>
      <c r="AG105" s="37"/>
      <c r="AH105" s="243" t="str">
        <f t="shared" si="11"/>
        <v/>
      </c>
      <c r="AI105" s="37"/>
      <c r="AJ105" s="37"/>
      <c r="AK105" s="37"/>
      <c r="AL105" s="37"/>
    </row>
    <row r="106" spans="1:38" s="97" customFormat="1" ht="14">
      <c r="A106" s="63"/>
      <c r="B106" s="2">
        <f t="shared" si="8"/>
        <v>79</v>
      </c>
      <c r="C106" s="235" t="str">
        <f t="array" ref="C106">IF($K106&lt;&gt;"",INDEX(TransferLog!$AB$21:$AB$1270,MATCH($I106&amp;$M106,TransferLog!$F$21:$F$1270&amp;TransferLog!$W$21:$W$1270,0)),"")</f>
        <v/>
      </c>
      <c r="D106" s="235" t="str">
        <f t="array" ref="D106">IF($K106&lt;&gt;"",INDEX(TransferLog!$Q$21:$Q$1270,MATCH($I106&amp;$M106,TransferLog!$F$21:$F$1270&amp;TransferLog!$W$21:$W$1270,0)),"")</f>
        <v/>
      </c>
      <c r="E106" s="236" t="str">
        <f t="array" ref="E106">IF($K106&lt;&gt;"",INDEX(TransferLog!$AC$21:$AC$1270,MATCH($I106&amp;$M106,TransferLog!$F$21:$F$1270&amp;TransferLog!$W$21:$W$1270,0)),"")</f>
        <v/>
      </c>
      <c r="F106" s="111">
        <f t="shared" si="9"/>
        <v>79</v>
      </c>
      <c r="G106" s="138" t="str">
        <f t="array" ref="G106">IF($I106&lt;&gt;"",INDEX(DropDownLists!$K$10:$K$2516,MATCH($I106,DropDownLists!$L$10:$L$2516,0)),"")</f>
        <v/>
      </c>
      <c r="H106" s="107"/>
      <c r="I106" s="112"/>
      <c r="J106" s="339"/>
      <c r="K106" s="113"/>
      <c r="L106" s="339"/>
      <c r="M106" s="113"/>
      <c r="N106" s="339"/>
      <c r="O106" s="139" t="str">
        <f t="shared" si="10"/>
        <v/>
      </c>
      <c r="P106" s="339"/>
      <c r="Q106" s="114"/>
      <c r="R106" s="339"/>
      <c r="S106" s="174"/>
      <c r="T106" s="339"/>
      <c r="U106" s="139" t="str">
        <f t="array" ref="U106">IF($S106&lt;&gt;"",INDEX(DropDownLists!$D$10:$D$2516,MATCH($S106,DropDownLists!$E$10:$E$2516,0)),"")</f>
        <v/>
      </c>
      <c r="V106" s="342"/>
      <c r="W106" s="174"/>
      <c r="Y106" s="37"/>
      <c r="Z106" s="37"/>
      <c r="AA106" s="37"/>
      <c r="AB106" s="37"/>
      <c r="AC106" s="37"/>
      <c r="AD106" s="62"/>
      <c r="AE106" s="62"/>
      <c r="AF106" s="62"/>
      <c r="AG106" s="62"/>
      <c r="AH106" s="244" t="str">
        <f t="shared" si="11"/>
        <v/>
      </c>
      <c r="AI106" s="62"/>
      <c r="AJ106" s="62"/>
      <c r="AK106" s="62"/>
      <c r="AL106" s="62"/>
    </row>
    <row r="107" spans="1:38" s="97" customFormat="1" ht="14">
      <c r="A107" s="63"/>
      <c r="B107" s="2">
        <f t="shared" si="8"/>
        <v>80</v>
      </c>
      <c r="C107" s="235" t="str">
        <f t="array" ref="C107">IF($K107&lt;&gt;"",INDEX(TransferLog!$AB$21:$AB$1270,MATCH($I107&amp;$M107,TransferLog!$F$21:$F$1270&amp;TransferLog!$W$21:$W$1270,0)),"")</f>
        <v/>
      </c>
      <c r="D107" s="235" t="str">
        <f t="array" ref="D107">IF($K107&lt;&gt;"",INDEX(TransferLog!$Q$21:$Q$1270,MATCH($I107&amp;$M107,TransferLog!$F$21:$F$1270&amp;TransferLog!$W$21:$W$1270,0)),"")</f>
        <v/>
      </c>
      <c r="E107" s="236" t="str">
        <f t="array" ref="E107">IF($K107&lt;&gt;"",INDEX(TransferLog!$AC$21:$AC$1270,MATCH($I107&amp;$M107,TransferLog!$F$21:$F$1270&amp;TransferLog!$W$21:$W$1270,0)),"")</f>
        <v/>
      </c>
      <c r="F107" s="111">
        <f t="shared" si="9"/>
        <v>80</v>
      </c>
      <c r="G107" s="138" t="str">
        <f t="array" ref="G107">IF($I107&lt;&gt;"",INDEX(DropDownLists!$K$10:$K$2516,MATCH($I107,DropDownLists!$L$10:$L$2516,0)),"")</f>
        <v/>
      </c>
      <c r="H107" s="107"/>
      <c r="I107" s="112"/>
      <c r="J107" s="339"/>
      <c r="K107" s="113"/>
      <c r="L107" s="339"/>
      <c r="M107" s="113"/>
      <c r="N107" s="339"/>
      <c r="O107" s="139" t="str">
        <f t="shared" si="10"/>
        <v/>
      </c>
      <c r="P107" s="339"/>
      <c r="Q107" s="114"/>
      <c r="R107" s="339"/>
      <c r="S107" s="174"/>
      <c r="T107" s="339"/>
      <c r="U107" s="139" t="str">
        <f t="array" ref="U107">IF($S107&lt;&gt;"",INDEX(DropDownLists!$D$10:$D$2516,MATCH($S107,DropDownLists!$E$10:$E$2516,0)),"")</f>
        <v/>
      </c>
      <c r="V107" s="342"/>
      <c r="W107" s="174"/>
      <c r="Y107" s="37"/>
      <c r="Z107" s="37"/>
      <c r="AA107" s="37"/>
      <c r="AB107" s="37"/>
      <c r="AC107" s="37"/>
      <c r="AD107" s="62"/>
      <c r="AE107" s="62"/>
      <c r="AF107" s="62"/>
      <c r="AG107" s="62"/>
      <c r="AH107" s="244" t="str">
        <f t="shared" si="11"/>
        <v/>
      </c>
      <c r="AI107" s="62"/>
      <c r="AJ107" s="62"/>
      <c r="AK107" s="62"/>
      <c r="AL107" s="62"/>
    </row>
    <row r="108" spans="1:38" s="97" customFormat="1" ht="14">
      <c r="A108" s="63"/>
      <c r="B108" s="2">
        <f t="shared" si="8"/>
        <v>81</v>
      </c>
      <c r="C108" s="235" t="str">
        <f t="array" ref="C108">IF($K108&lt;&gt;"",INDEX(TransferLog!$AB$21:$AB$1270,MATCH($I108&amp;$M108,TransferLog!$F$21:$F$1270&amp;TransferLog!$W$21:$W$1270,0)),"")</f>
        <v/>
      </c>
      <c r="D108" s="235" t="str">
        <f t="array" ref="D108">IF($K108&lt;&gt;"",INDEX(TransferLog!$Q$21:$Q$1270,MATCH($I108&amp;$M108,TransferLog!$F$21:$F$1270&amp;TransferLog!$W$21:$W$1270,0)),"")</f>
        <v/>
      </c>
      <c r="E108" s="236" t="str">
        <f t="array" ref="E108">IF($K108&lt;&gt;"",INDEX(TransferLog!$AC$21:$AC$1270,MATCH($I108&amp;$M108,TransferLog!$F$21:$F$1270&amp;TransferLog!$W$21:$W$1270,0)),"")</f>
        <v/>
      </c>
      <c r="F108" s="111">
        <f t="shared" si="9"/>
        <v>81</v>
      </c>
      <c r="G108" s="138" t="str">
        <f t="array" ref="G108">IF($I108&lt;&gt;"",INDEX(DropDownLists!$K$10:$K$2516,MATCH($I108,DropDownLists!$L$10:$L$2516,0)),"")</f>
        <v/>
      </c>
      <c r="H108" s="107"/>
      <c r="I108" s="112"/>
      <c r="J108" s="339"/>
      <c r="K108" s="113"/>
      <c r="L108" s="339"/>
      <c r="M108" s="113"/>
      <c r="N108" s="339"/>
      <c r="O108" s="139" t="str">
        <f t="shared" si="10"/>
        <v/>
      </c>
      <c r="P108" s="339"/>
      <c r="Q108" s="114"/>
      <c r="R108" s="339"/>
      <c r="S108" s="174"/>
      <c r="T108" s="339"/>
      <c r="U108" s="139" t="str">
        <f t="array" ref="U108">IF($S108&lt;&gt;"",INDEX(DropDownLists!$D$10:$D$2516,MATCH($S108,DropDownLists!$E$10:$E$2516,0)),"")</f>
        <v/>
      </c>
      <c r="V108" s="342"/>
      <c r="W108" s="174"/>
      <c r="Y108" s="37"/>
      <c r="Z108" s="37"/>
      <c r="AA108" s="37"/>
      <c r="AB108" s="37"/>
      <c r="AC108" s="37"/>
      <c r="AD108" s="62"/>
      <c r="AE108" s="62"/>
      <c r="AF108" s="62"/>
      <c r="AG108" s="62"/>
      <c r="AH108" s="244" t="str">
        <f t="shared" si="11"/>
        <v/>
      </c>
      <c r="AI108" s="62"/>
      <c r="AJ108" s="62"/>
      <c r="AK108" s="62"/>
      <c r="AL108" s="62"/>
    </row>
    <row r="109" spans="1:38" s="97" customFormat="1" ht="14">
      <c r="A109" s="63"/>
      <c r="B109" s="2">
        <f t="shared" si="8"/>
        <v>82</v>
      </c>
      <c r="C109" s="235" t="str">
        <f t="array" ref="C109">IF($K109&lt;&gt;"",INDEX(TransferLog!$AB$21:$AB$1270,MATCH($I109&amp;$M109,TransferLog!$F$21:$F$1270&amp;TransferLog!$W$21:$W$1270,0)),"")</f>
        <v/>
      </c>
      <c r="D109" s="235" t="str">
        <f t="array" ref="D109">IF($K109&lt;&gt;"",INDEX(TransferLog!$Q$21:$Q$1270,MATCH($I109&amp;$M109,TransferLog!$F$21:$F$1270&amp;TransferLog!$W$21:$W$1270,0)),"")</f>
        <v/>
      </c>
      <c r="E109" s="236" t="str">
        <f t="array" ref="E109">IF($K109&lt;&gt;"",INDEX(TransferLog!$AC$21:$AC$1270,MATCH($I109&amp;$M109,TransferLog!$F$21:$F$1270&amp;TransferLog!$W$21:$W$1270,0)),"")</f>
        <v/>
      </c>
      <c r="F109" s="111">
        <f t="shared" si="9"/>
        <v>82</v>
      </c>
      <c r="G109" s="138" t="str">
        <f t="array" ref="G109">IF($I109&lt;&gt;"",INDEX(DropDownLists!$K$10:$K$2516,MATCH($I109,DropDownLists!$L$10:$L$2516,0)),"")</f>
        <v/>
      </c>
      <c r="H109" s="107"/>
      <c r="I109" s="112"/>
      <c r="J109" s="339"/>
      <c r="K109" s="113"/>
      <c r="L109" s="339"/>
      <c r="M109" s="113"/>
      <c r="N109" s="339"/>
      <c r="O109" s="139" t="str">
        <f t="shared" si="10"/>
        <v/>
      </c>
      <c r="P109" s="339"/>
      <c r="Q109" s="114"/>
      <c r="R109" s="339"/>
      <c r="S109" s="174"/>
      <c r="T109" s="339"/>
      <c r="U109" s="139" t="str">
        <f t="array" ref="U109">IF($S109&lt;&gt;"",INDEX(DropDownLists!$D$10:$D$2516,MATCH($S109,DropDownLists!$E$10:$E$2516,0)),"")</f>
        <v/>
      </c>
      <c r="V109" s="342"/>
      <c r="W109" s="174"/>
      <c r="Y109" s="37"/>
      <c r="Z109" s="37"/>
      <c r="AA109" s="37"/>
      <c r="AB109" s="37"/>
      <c r="AC109" s="37"/>
      <c r="AD109" s="62"/>
      <c r="AE109" s="62"/>
      <c r="AF109" s="62"/>
      <c r="AG109" s="62"/>
      <c r="AH109" s="244" t="str">
        <f t="shared" si="11"/>
        <v/>
      </c>
      <c r="AI109" s="62"/>
      <c r="AJ109" s="62"/>
      <c r="AK109" s="62"/>
      <c r="AL109" s="62"/>
    </row>
    <row r="110" spans="1:38" s="97" customFormat="1" ht="14">
      <c r="A110" s="63"/>
      <c r="B110" s="2">
        <f t="shared" si="8"/>
        <v>83</v>
      </c>
      <c r="C110" s="235" t="str">
        <f t="array" ref="C110">IF($K110&lt;&gt;"",INDEX(TransferLog!$AB$21:$AB$1270,MATCH($I110&amp;$M110,TransferLog!$F$21:$F$1270&amp;TransferLog!$W$21:$W$1270,0)),"")</f>
        <v/>
      </c>
      <c r="D110" s="235" t="str">
        <f t="array" ref="D110">IF($K110&lt;&gt;"",INDEX(TransferLog!$Q$21:$Q$1270,MATCH($I110&amp;$M110,TransferLog!$F$21:$F$1270&amp;TransferLog!$W$21:$W$1270,0)),"")</f>
        <v/>
      </c>
      <c r="E110" s="236" t="str">
        <f t="array" ref="E110">IF($K110&lt;&gt;"",INDEX(TransferLog!$AC$21:$AC$1270,MATCH($I110&amp;$M110,TransferLog!$F$21:$F$1270&amp;TransferLog!$W$21:$W$1270,0)),"")</f>
        <v/>
      </c>
      <c r="F110" s="111">
        <f t="shared" si="9"/>
        <v>83</v>
      </c>
      <c r="G110" s="138" t="str">
        <f t="array" ref="G110">IF($I110&lt;&gt;"",INDEX(DropDownLists!$K$10:$K$2516,MATCH($I110,DropDownLists!$L$10:$L$2516,0)),"")</f>
        <v/>
      </c>
      <c r="H110" s="107"/>
      <c r="I110" s="112"/>
      <c r="J110" s="339"/>
      <c r="K110" s="113"/>
      <c r="L110" s="339"/>
      <c r="M110" s="113"/>
      <c r="N110" s="339"/>
      <c r="O110" s="139" t="str">
        <f t="shared" si="10"/>
        <v/>
      </c>
      <c r="P110" s="339"/>
      <c r="Q110" s="114"/>
      <c r="R110" s="339"/>
      <c r="S110" s="174"/>
      <c r="T110" s="339"/>
      <c r="U110" s="139" t="str">
        <f t="array" ref="U110">IF($S110&lt;&gt;"",INDEX(DropDownLists!$D$10:$D$2516,MATCH($S110,DropDownLists!$E$10:$E$2516,0)),"")</f>
        <v/>
      </c>
      <c r="V110" s="342"/>
      <c r="W110" s="174"/>
      <c r="Y110" s="37"/>
      <c r="Z110" s="37"/>
      <c r="AA110" s="37"/>
      <c r="AB110" s="37"/>
      <c r="AC110" s="37"/>
      <c r="AD110" s="62"/>
      <c r="AE110" s="62"/>
      <c r="AF110" s="62"/>
      <c r="AG110" s="62"/>
      <c r="AH110" s="244" t="str">
        <f t="shared" si="11"/>
        <v/>
      </c>
      <c r="AI110" s="62"/>
      <c r="AJ110" s="62"/>
      <c r="AK110" s="62"/>
      <c r="AL110" s="62"/>
    </row>
    <row r="111" spans="1:38" s="97" customFormat="1" ht="14">
      <c r="A111" s="63"/>
      <c r="B111" s="2">
        <f t="shared" si="8"/>
        <v>84</v>
      </c>
      <c r="C111" s="235" t="str">
        <f t="array" ref="C111">IF($K111&lt;&gt;"",INDEX(TransferLog!$AB$21:$AB$1270,MATCH($I111&amp;$M111,TransferLog!$F$21:$F$1270&amp;TransferLog!$W$21:$W$1270,0)),"")</f>
        <v/>
      </c>
      <c r="D111" s="235" t="str">
        <f t="array" ref="D111">IF($K111&lt;&gt;"",INDEX(TransferLog!$Q$21:$Q$1270,MATCH($I111&amp;$M111,TransferLog!$F$21:$F$1270&amp;TransferLog!$W$21:$W$1270,0)),"")</f>
        <v/>
      </c>
      <c r="E111" s="236" t="str">
        <f t="array" ref="E111">IF($K111&lt;&gt;"",INDEX(TransferLog!$AC$21:$AC$1270,MATCH($I111&amp;$M111,TransferLog!$F$21:$F$1270&amp;TransferLog!$W$21:$W$1270,0)),"")</f>
        <v/>
      </c>
      <c r="F111" s="111">
        <f t="shared" si="9"/>
        <v>84</v>
      </c>
      <c r="G111" s="138" t="str">
        <f t="array" ref="G111">IF($I111&lt;&gt;"",INDEX(DropDownLists!$K$10:$K$2516,MATCH($I111,DropDownLists!$L$10:$L$2516,0)),"")</f>
        <v/>
      </c>
      <c r="H111" s="107"/>
      <c r="I111" s="112"/>
      <c r="J111" s="339"/>
      <c r="K111" s="113"/>
      <c r="L111" s="339"/>
      <c r="M111" s="113"/>
      <c r="N111" s="339"/>
      <c r="O111" s="139" t="str">
        <f t="shared" si="10"/>
        <v/>
      </c>
      <c r="P111" s="339"/>
      <c r="Q111" s="114"/>
      <c r="R111" s="339"/>
      <c r="S111" s="174"/>
      <c r="T111" s="339"/>
      <c r="U111" s="139" t="str">
        <f t="array" ref="U111">IF($S111&lt;&gt;"",INDEX(DropDownLists!$D$10:$D$2516,MATCH($S111,DropDownLists!$E$10:$E$2516,0)),"")</f>
        <v/>
      </c>
      <c r="V111" s="342"/>
      <c r="W111" s="174"/>
      <c r="Y111" s="62"/>
      <c r="Z111" s="62"/>
      <c r="AA111" s="62"/>
      <c r="AB111" s="62"/>
      <c r="AC111" s="62"/>
      <c r="AD111" s="62"/>
      <c r="AE111" s="62"/>
      <c r="AF111" s="62"/>
      <c r="AG111" s="62"/>
      <c r="AH111" s="244" t="str">
        <f t="shared" si="11"/>
        <v/>
      </c>
      <c r="AI111" s="62"/>
      <c r="AJ111" s="62"/>
      <c r="AK111" s="62"/>
      <c r="AL111" s="62"/>
    </row>
    <row r="112" spans="1:38" s="97" customFormat="1" ht="14">
      <c r="A112" s="63"/>
      <c r="B112" s="2">
        <f t="shared" si="8"/>
        <v>85</v>
      </c>
      <c r="C112" s="235" t="str">
        <f t="array" ref="C112">IF($K112&lt;&gt;"",INDEX(TransferLog!$AB$21:$AB$1270,MATCH($I112&amp;$M112,TransferLog!$F$21:$F$1270&amp;TransferLog!$W$21:$W$1270,0)),"")</f>
        <v/>
      </c>
      <c r="D112" s="235" t="str">
        <f t="array" ref="D112">IF($K112&lt;&gt;"",INDEX(TransferLog!$Q$21:$Q$1270,MATCH($I112&amp;$M112,TransferLog!$F$21:$F$1270&amp;TransferLog!$W$21:$W$1270,0)),"")</f>
        <v/>
      </c>
      <c r="E112" s="236" t="str">
        <f t="array" ref="E112">IF($K112&lt;&gt;"",INDEX(TransferLog!$AC$21:$AC$1270,MATCH($I112&amp;$M112,TransferLog!$F$21:$F$1270&amp;TransferLog!$W$21:$W$1270,0)),"")</f>
        <v/>
      </c>
      <c r="F112" s="111">
        <f t="shared" si="9"/>
        <v>85</v>
      </c>
      <c r="G112" s="138" t="str">
        <f t="array" ref="G112">IF($I112&lt;&gt;"",INDEX(DropDownLists!$K$10:$K$2516,MATCH($I112,DropDownLists!$L$10:$L$2516,0)),"")</f>
        <v/>
      </c>
      <c r="H112" s="107"/>
      <c r="I112" s="112"/>
      <c r="J112" s="339"/>
      <c r="K112" s="113"/>
      <c r="L112" s="339"/>
      <c r="M112" s="113"/>
      <c r="N112" s="339"/>
      <c r="O112" s="139" t="str">
        <f t="shared" si="10"/>
        <v/>
      </c>
      <c r="P112" s="339"/>
      <c r="Q112" s="114"/>
      <c r="R112" s="339"/>
      <c r="S112" s="174"/>
      <c r="T112" s="339"/>
      <c r="U112" s="139" t="str">
        <f t="array" ref="U112">IF($S112&lt;&gt;"",INDEX(DropDownLists!$D$10:$D$2516,MATCH($S112,DropDownLists!$E$10:$E$2516,0)),"")</f>
        <v/>
      </c>
      <c r="V112" s="342"/>
      <c r="W112" s="174"/>
      <c r="Y112" s="62"/>
      <c r="Z112" s="62"/>
      <c r="AA112" s="62"/>
      <c r="AB112" s="62"/>
      <c r="AC112" s="62"/>
      <c r="AD112" s="62"/>
      <c r="AE112" s="62"/>
      <c r="AF112" s="62"/>
      <c r="AG112" s="62"/>
      <c r="AH112" s="244" t="str">
        <f t="shared" si="11"/>
        <v/>
      </c>
      <c r="AI112" s="62"/>
      <c r="AJ112" s="62"/>
      <c r="AK112" s="62"/>
      <c r="AL112" s="62"/>
    </row>
    <row r="113" spans="1:38" s="97" customFormat="1" ht="14">
      <c r="A113" s="63"/>
      <c r="B113" s="2">
        <f t="shared" si="8"/>
        <v>86</v>
      </c>
      <c r="C113" s="235" t="str">
        <f t="array" ref="C113">IF($K113&lt;&gt;"",INDEX(TransferLog!$AB$21:$AB$1270,MATCH($I113&amp;$M113,TransferLog!$F$21:$F$1270&amp;TransferLog!$W$21:$W$1270,0)),"")</f>
        <v/>
      </c>
      <c r="D113" s="235" t="str">
        <f t="array" ref="D113">IF($K113&lt;&gt;"",INDEX(TransferLog!$Q$21:$Q$1270,MATCH($I113&amp;$M113,TransferLog!$F$21:$F$1270&amp;TransferLog!$W$21:$W$1270,0)),"")</f>
        <v/>
      </c>
      <c r="E113" s="236" t="str">
        <f t="array" ref="E113">IF($K113&lt;&gt;"",INDEX(TransferLog!$AC$21:$AC$1270,MATCH($I113&amp;$M113,TransferLog!$F$21:$F$1270&amp;TransferLog!$W$21:$W$1270,0)),"")</f>
        <v/>
      </c>
      <c r="F113" s="111">
        <f t="shared" si="9"/>
        <v>86</v>
      </c>
      <c r="G113" s="138" t="str">
        <f t="array" ref="G113">IF($I113&lt;&gt;"",INDEX(DropDownLists!$K$10:$K$2516,MATCH($I113,DropDownLists!$L$10:$L$2516,0)),"")</f>
        <v/>
      </c>
      <c r="H113" s="107"/>
      <c r="I113" s="112"/>
      <c r="J113" s="339"/>
      <c r="K113" s="113"/>
      <c r="L113" s="339"/>
      <c r="M113" s="113"/>
      <c r="N113" s="339"/>
      <c r="O113" s="139" t="str">
        <f t="shared" si="10"/>
        <v/>
      </c>
      <c r="P113" s="339"/>
      <c r="Q113" s="114"/>
      <c r="R113" s="339"/>
      <c r="S113" s="174"/>
      <c r="T113" s="339"/>
      <c r="U113" s="139" t="str">
        <f t="array" ref="U113">IF($S113&lt;&gt;"",INDEX(DropDownLists!$D$10:$D$2516,MATCH($S113,DropDownLists!$E$10:$E$2516,0)),"")</f>
        <v/>
      </c>
      <c r="V113" s="342"/>
      <c r="W113" s="174"/>
      <c r="Y113" s="62"/>
      <c r="Z113" s="62"/>
      <c r="AA113" s="62"/>
      <c r="AB113" s="62"/>
      <c r="AC113" s="62"/>
      <c r="AD113" s="62"/>
      <c r="AE113" s="62"/>
      <c r="AF113" s="62"/>
      <c r="AG113" s="62"/>
      <c r="AH113" s="244" t="str">
        <f t="shared" si="11"/>
        <v/>
      </c>
      <c r="AI113" s="62"/>
      <c r="AJ113" s="62"/>
      <c r="AK113" s="62"/>
      <c r="AL113" s="62"/>
    </row>
    <row r="114" spans="1:38" s="97" customFormat="1" ht="14">
      <c r="A114" s="63"/>
      <c r="B114" s="2">
        <f t="shared" si="8"/>
        <v>87</v>
      </c>
      <c r="C114" s="235" t="str">
        <f t="array" ref="C114">IF($K114&lt;&gt;"",INDEX(TransferLog!$AB$21:$AB$1270,MATCH($I114&amp;$M114,TransferLog!$F$21:$F$1270&amp;TransferLog!$W$21:$W$1270,0)),"")</f>
        <v/>
      </c>
      <c r="D114" s="235" t="str">
        <f t="array" ref="D114">IF($K114&lt;&gt;"",INDEX(TransferLog!$Q$21:$Q$1270,MATCH($I114&amp;$M114,TransferLog!$F$21:$F$1270&amp;TransferLog!$W$21:$W$1270,0)),"")</f>
        <v/>
      </c>
      <c r="E114" s="236" t="str">
        <f t="array" ref="E114">IF($K114&lt;&gt;"",INDEX(TransferLog!$AC$21:$AC$1270,MATCH($I114&amp;$M114,TransferLog!$F$21:$F$1270&amp;TransferLog!$W$21:$W$1270,0)),"")</f>
        <v/>
      </c>
      <c r="F114" s="111">
        <f t="shared" si="9"/>
        <v>87</v>
      </c>
      <c r="G114" s="138" t="str">
        <f t="array" ref="G114">IF($I114&lt;&gt;"",INDEX(DropDownLists!$K$10:$K$2516,MATCH($I114,DropDownLists!$L$10:$L$2516,0)),"")</f>
        <v/>
      </c>
      <c r="H114" s="107"/>
      <c r="I114" s="112"/>
      <c r="J114" s="339"/>
      <c r="K114" s="113"/>
      <c r="L114" s="339"/>
      <c r="M114" s="113"/>
      <c r="N114" s="339"/>
      <c r="O114" s="139" t="str">
        <f t="shared" si="10"/>
        <v/>
      </c>
      <c r="P114" s="339"/>
      <c r="Q114" s="114"/>
      <c r="R114" s="339"/>
      <c r="S114" s="174"/>
      <c r="T114" s="339"/>
      <c r="U114" s="139" t="str">
        <f t="array" ref="U114">IF($S114&lt;&gt;"",INDEX(DropDownLists!$D$10:$D$2516,MATCH($S114,DropDownLists!$E$10:$E$2516,0)),"")</f>
        <v/>
      </c>
      <c r="V114" s="342"/>
      <c r="W114" s="174"/>
      <c r="Y114" s="62"/>
      <c r="Z114" s="62"/>
      <c r="AA114" s="62"/>
      <c r="AB114" s="62"/>
      <c r="AC114" s="62"/>
      <c r="AD114" s="62"/>
      <c r="AE114" s="62"/>
      <c r="AF114" s="62"/>
      <c r="AG114" s="62"/>
      <c r="AH114" s="244" t="str">
        <f t="shared" si="11"/>
        <v/>
      </c>
      <c r="AI114" s="62"/>
      <c r="AJ114" s="62"/>
      <c r="AK114" s="62"/>
      <c r="AL114" s="62"/>
    </row>
    <row r="115" spans="1:38" s="97" customFormat="1" ht="14">
      <c r="A115" s="63"/>
      <c r="B115" s="2">
        <f t="shared" si="8"/>
        <v>88</v>
      </c>
      <c r="C115" s="235" t="str">
        <f t="array" ref="C115">IF($K115&lt;&gt;"",INDEX(TransferLog!$AB$21:$AB$1270,MATCH($I115&amp;$M115,TransferLog!$F$21:$F$1270&amp;TransferLog!$W$21:$W$1270,0)),"")</f>
        <v/>
      </c>
      <c r="D115" s="235" t="str">
        <f t="array" ref="D115">IF($K115&lt;&gt;"",INDEX(TransferLog!$Q$21:$Q$1270,MATCH($I115&amp;$M115,TransferLog!$F$21:$F$1270&amp;TransferLog!$W$21:$W$1270,0)),"")</f>
        <v/>
      </c>
      <c r="E115" s="236" t="str">
        <f t="array" ref="E115">IF($K115&lt;&gt;"",INDEX(TransferLog!$AC$21:$AC$1270,MATCH($I115&amp;$M115,TransferLog!$F$21:$F$1270&amp;TransferLog!$W$21:$W$1270,0)),"")</f>
        <v/>
      </c>
      <c r="F115" s="111">
        <f t="shared" si="9"/>
        <v>88</v>
      </c>
      <c r="G115" s="138" t="str">
        <f t="array" ref="G115">IF($I115&lt;&gt;"",INDEX(DropDownLists!$K$10:$K$2516,MATCH($I115,DropDownLists!$L$10:$L$2516,0)),"")</f>
        <v/>
      </c>
      <c r="H115" s="107"/>
      <c r="I115" s="112"/>
      <c r="J115" s="339"/>
      <c r="K115" s="113"/>
      <c r="L115" s="339"/>
      <c r="M115" s="113"/>
      <c r="N115" s="339"/>
      <c r="O115" s="139" t="str">
        <f t="shared" si="10"/>
        <v/>
      </c>
      <c r="P115" s="339"/>
      <c r="Q115" s="114"/>
      <c r="R115" s="339"/>
      <c r="S115" s="174"/>
      <c r="T115" s="339"/>
      <c r="U115" s="139" t="str">
        <f t="array" ref="U115">IF($S115&lt;&gt;"",INDEX(DropDownLists!$D$10:$D$2516,MATCH($S115,DropDownLists!$E$10:$E$2516,0)),"")</f>
        <v/>
      </c>
      <c r="V115" s="342"/>
      <c r="W115" s="174"/>
      <c r="Y115" s="62"/>
      <c r="Z115" s="62"/>
      <c r="AA115" s="62"/>
      <c r="AB115" s="62"/>
      <c r="AC115" s="62"/>
      <c r="AD115" s="62"/>
      <c r="AE115" s="62"/>
      <c r="AF115" s="62"/>
      <c r="AG115" s="62"/>
      <c r="AH115" s="244" t="str">
        <f t="shared" si="11"/>
        <v/>
      </c>
      <c r="AI115" s="62"/>
      <c r="AJ115" s="62"/>
      <c r="AK115" s="62"/>
      <c r="AL115" s="62"/>
    </row>
    <row r="116" spans="1:38" s="97" customFormat="1" ht="14">
      <c r="A116" s="63"/>
      <c r="B116" s="2">
        <f t="shared" si="8"/>
        <v>89</v>
      </c>
      <c r="C116" s="235" t="str">
        <f t="array" ref="C116">IF($K116&lt;&gt;"",INDEX(TransferLog!$AB$21:$AB$1270,MATCH($I116&amp;$M116,TransferLog!$F$21:$F$1270&amp;TransferLog!$W$21:$W$1270,0)),"")</f>
        <v/>
      </c>
      <c r="D116" s="235" t="str">
        <f t="array" ref="D116">IF($K116&lt;&gt;"",INDEX(TransferLog!$Q$21:$Q$1270,MATCH($I116&amp;$M116,TransferLog!$F$21:$F$1270&amp;TransferLog!$W$21:$W$1270,0)),"")</f>
        <v/>
      </c>
      <c r="E116" s="236" t="str">
        <f t="array" ref="E116">IF($K116&lt;&gt;"",INDEX(TransferLog!$AC$21:$AC$1270,MATCH($I116&amp;$M116,TransferLog!$F$21:$F$1270&amp;TransferLog!$W$21:$W$1270,0)),"")</f>
        <v/>
      </c>
      <c r="F116" s="111">
        <f t="shared" si="9"/>
        <v>89</v>
      </c>
      <c r="G116" s="138" t="str">
        <f t="array" ref="G116">IF($I116&lt;&gt;"",INDEX(DropDownLists!$K$10:$K$2516,MATCH($I116,DropDownLists!$L$10:$L$2516,0)),"")</f>
        <v/>
      </c>
      <c r="H116" s="107"/>
      <c r="I116" s="112"/>
      <c r="J116" s="339"/>
      <c r="K116" s="113"/>
      <c r="L116" s="339"/>
      <c r="M116" s="113"/>
      <c r="N116" s="339"/>
      <c r="O116" s="139" t="str">
        <f t="shared" si="10"/>
        <v/>
      </c>
      <c r="P116" s="339"/>
      <c r="Q116" s="114"/>
      <c r="R116" s="339"/>
      <c r="S116" s="174"/>
      <c r="T116" s="339"/>
      <c r="U116" s="139" t="str">
        <f t="array" ref="U116">IF($S116&lt;&gt;"",INDEX(DropDownLists!$D$10:$D$2516,MATCH($S116,DropDownLists!$E$10:$E$2516,0)),"")</f>
        <v/>
      </c>
      <c r="V116" s="342"/>
      <c r="W116" s="174"/>
      <c r="Y116" s="62"/>
      <c r="Z116" s="62"/>
      <c r="AA116" s="62"/>
      <c r="AB116" s="62"/>
      <c r="AC116" s="62"/>
      <c r="AD116" s="62"/>
      <c r="AE116" s="62"/>
      <c r="AF116" s="62"/>
      <c r="AG116" s="62"/>
      <c r="AH116" s="244" t="str">
        <f t="shared" si="11"/>
        <v/>
      </c>
      <c r="AI116" s="62"/>
      <c r="AJ116" s="62"/>
      <c r="AK116" s="62"/>
      <c r="AL116" s="62"/>
    </row>
    <row r="117" spans="1:38" s="97" customFormat="1" ht="14.25" customHeight="1">
      <c r="A117" s="26"/>
      <c r="B117" s="2">
        <f t="shared" si="8"/>
        <v>90</v>
      </c>
      <c r="C117" s="235" t="str">
        <f t="array" ref="C117">IF($K117&lt;&gt;"",INDEX(TransferLog!$AB$21:$AB$1270,MATCH($I117&amp;$M117,TransferLog!$F$21:$F$1270&amp;TransferLog!$W$21:$W$1270,0)),"")</f>
        <v/>
      </c>
      <c r="D117" s="235" t="str">
        <f t="array" ref="D117">IF($K117&lt;&gt;"",INDEX(TransferLog!$Q$21:$Q$1270,MATCH($I117&amp;$M117,TransferLog!$F$21:$F$1270&amp;TransferLog!$W$21:$W$1270,0)),"")</f>
        <v/>
      </c>
      <c r="E117" s="236" t="str">
        <f t="array" ref="E117">IF($K117&lt;&gt;"",INDEX(TransferLog!$AC$21:$AC$1270,MATCH($I117&amp;$M117,TransferLog!$F$21:$F$1270&amp;TransferLog!$W$21:$W$1270,0)),"")</f>
        <v/>
      </c>
      <c r="F117" s="111">
        <f t="shared" si="9"/>
        <v>90</v>
      </c>
      <c r="G117" s="138" t="str">
        <f t="array" ref="G117">IF($I117&lt;&gt;"",INDEX(DropDownLists!$K$10:$K$2516,MATCH($I117,DropDownLists!$L$10:$L$2516,0)),"")</f>
        <v/>
      </c>
      <c r="H117" s="107"/>
      <c r="I117" s="112"/>
      <c r="J117" s="339"/>
      <c r="K117" s="113"/>
      <c r="L117" s="339"/>
      <c r="M117" s="113"/>
      <c r="N117" s="339"/>
      <c r="O117" s="139" t="str">
        <f t="shared" si="10"/>
        <v/>
      </c>
      <c r="P117" s="339"/>
      <c r="Q117" s="114"/>
      <c r="R117" s="339"/>
      <c r="S117" s="174"/>
      <c r="T117" s="339"/>
      <c r="U117" s="139" t="str">
        <f t="array" ref="U117">IF($S117&lt;&gt;"",INDEX(DropDownLists!$D$10:$D$2516,MATCH($S117,DropDownLists!$E$10:$E$2516,0)),"")</f>
        <v/>
      </c>
      <c r="V117" s="342"/>
      <c r="W117" s="174"/>
      <c r="Y117" s="62"/>
      <c r="Z117" s="62"/>
      <c r="AA117" s="62"/>
      <c r="AB117" s="62"/>
      <c r="AC117" s="62"/>
      <c r="AD117" s="37"/>
      <c r="AE117" s="37"/>
      <c r="AF117" s="37"/>
      <c r="AG117" s="37"/>
      <c r="AH117" s="243" t="str">
        <f t="shared" si="11"/>
        <v/>
      </c>
      <c r="AI117" s="37"/>
      <c r="AJ117" s="37"/>
      <c r="AK117" s="37"/>
      <c r="AL117" s="37"/>
    </row>
    <row r="118" spans="1:38" s="97" customFormat="1" ht="14.25" customHeight="1">
      <c r="A118" s="26"/>
      <c r="B118" s="2">
        <f t="shared" si="8"/>
        <v>91</v>
      </c>
      <c r="C118" s="235" t="str">
        <f t="array" ref="C118">IF($K118&lt;&gt;"",INDEX(TransferLog!$AB$21:$AB$1270,MATCH($I118&amp;$M118,TransferLog!$F$21:$F$1270&amp;TransferLog!$W$21:$W$1270,0)),"")</f>
        <v/>
      </c>
      <c r="D118" s="235" t="str">
        <f t="array" ref="D118">IF($K118&lt;&gt;"",INDEX(TransferLog!$Q$21:$Q$1270,MATCH($I118&amp;$M118,TransferLog!$F$21:$F$1270&amp;TransferLog!$W$21:$W$1270,0)),"")</f>
        <v/>
      </c>
      <c r="E118" s="236" t="str">
        <f t="array" ref="E118">IF($K118&lt;&gt;"",INDEX(TransferLog!$AC$21:$AC$1270,MATCH($I118&amp;$M118,TransferLog!$F$21:$F$1270&amp;TransferLog!$W$21:$W$1270,0)),"")</f>
        <v/>
      </c>
      <c r="F118" s="111">
        <f t="shared" si="9"/>
        <v>91</v>
      </c>
      <c r="G118" s="138" t="str">
        <f t="array" ref="G118">IF($I118&lt;&gt;"",INDEX(DropDownLists!$K$10:$K$2516,MATCH($I118,DropDownLists!$L$10:$L$2516,0)),"")</f>
        <v/>
      </c>
      <c r="H118" s="107"/>
      <c r="I118" s="112"/>
      <c r="J118" s="339"/>
      <c r="K118" s="113"/>
      <c r="L118" s="339"/>
      <c r="M118" s="113"/>
      <c r="N118" s="339"/>
      <c r="O118" s="139" t="str">
        <f t="shared" si="10"/>
        <v/>
      </c>
      <c r="P118" s="339"/>
      <c r="Q118" s="114"/>
      <c r="R118" s="339"/>
      <c r="S118" s="174"/>
      <c r="T118" s="339"/>
      <c r="U118" s="139" t="str">
        <f t="array" ref="U118">IF($S118&lt;&gt;"",INDEX(DropDownLists!$D$10:$D$2516,MATCH($S118,DropDownLists!$E$10:$E$2516,0)),"")</f>
        <v/>
      </c>
      <c r="V118" s="342"/>
      <c r="W118" s="174"/>
      <c r="Y118" s="62"/>
      <c r="Z118" s="62"/>
      <c r="AA118" s="62"/>
      <c r="AB118" s="62"/>
      <c r="AC118" s="62"/>
      <c r="AD118" s="37"/>
      <c r="AE118" s="37"/>
      <c r="AF118" s="37"/>
      <c r="AG118" s="37"/>
      <c r="AH118" s="243" t="str">
        <f t="shared" si="11"/>
        <v/>
      </c>
      <c r="AI118" s="37"/>
      <c r="AJ118" s="37"/>
      <c r="AK118" s="37"/>
      <c r="AL118" s="37"/>
    </row>
    <row r="119" spans="1:38" s="97" customFormat="1" ht="14.25" customHeight="1">
      <c r="A119" s="26"/>
      <c r="B119" s="2">
        <f t="shared" si="8"/>
        <v>92</v>
      </c>
      <c r="C119" s="235" t="str">
        <f t="array" ref="C119">IF($K119&lt;&gt;"",INDEX(TransferLog!$AB$21:$AB$1270,MATCH($I119&amp;$M119,TransferLog!$F$21:$F$1270&amp;TransferLog!$W$21:$W$1270,0)),"")</f>
        <v/>
      </c>
      <c r="D119" s="235" t="str">
        <f t="array" ref="D119">IF($K119&lt;&gt;"",INDEX(TransferLog!$Q$21:$Q$1270,MATCH($I119&amp;$M119,TransferLog!$F$21:$F$1270&amp;TransferLog!$W$21:$W$1270,0)),"")</f>
        <v/>
      </c>
      <c r="E119" s="236" t="str">
        <f t="array" ref="E119">IF($K119&lt;&gt;"",INDEX(TransferLog!$AC$21:$AC$1270,MATCH($I119&amp;$M119,TransferLog!$F$21:$F$1270&amp;TransferLog!$W$21:$W$1270,0)),"")</f>
        <v/>
      </c>
      <c r="F119" s="111">
        <f t="shared" si="9"/>
        <v>92</v>
      </c>
      <c r="G119" s="138" t="str">
        <f t="array" ref="G119">IF($I119&lt;&gt;"",INDEX(DropDownLists!$K$10:$K$2516,MATCH($I119,DropDownLists!$L$10:$L$2516,0)),"")</f>
        <v/>
      </c>
      <c r="H119" s="107"/>
      <c r="I119" s="112"/>
      <c r="J119" s="339"/>
      <c r="K119" s="113"/>
      <c r="L119" s="339"/>
      <c r="M119" s="113"/>
      <c r="N119" s="339"/>
      <c r="O119" s="139" t="str">
        <f t="shared" si="10"/>
        <v/>
      </c>
      <c r="P119" s="339"/>
      <c r="Q119" s="114"/>
      <c r="R119" s="339"/>
      <c r="S119" s="174"/>
      <c r="T119" s="339"/>
      <c r="U119" s="139" t="str">
        <f t="array" ref="U119">IF($S119&lt;&gt;"",INDEX(DropDownLists!$D$10:$D$2516,MATCH($S119,DropDownLists!$E$10:$E$2516,0)),"")</f>
        <v/>
      </c>
      <c r="V119" s="342"/>
      <c r="W119" s="174"/>
      <c r="Y119" s="62"/>
      <c r="Z119" s="62"/>
      <c r="AA119" s="62"/>
      <c r="AB119" s="62"/>
      <c r="AC119" s="62"/>
      <c r="AD119" s="37"/>
      <c r="AE119" s="37"/>
      <c r="AF119" s="37"/>
      <c r="AG119" s="37"/>
      <c r="AH119" s="243" t="str">
        <f t="shared" si="11"/>
        <v/>
      </c>
      <c r="AI119" s="37"/>
      <c r="AJ119" s="37"/>
      <c r="AK119" s="37"/>
      <c r="AL119" s="37"/>
    </row>
    <row r="120" spans="1:38" s="97" customFormat="1" ht="14">
      <c r="A120" s="26"/>
      <c r="B120" s="2">
        <f t="shared" si="8"/>
        <v>93</v>
      </c>
      <c r="C120" s="235" t="str">
        <f t="array" ref="C120">IF($K120&lt;&gt;"",INDEX(TransferLog!$AB$21:$AB$1270,MATCH($I120&amp;$M120,TransferLog!$F$21:$F$1270&amp;TransferLog!$W$21:$W$1270,0)),"")</f>
        <v/>
      </c>
      <c r="D120" s="235" t="str">
        <f t="array" ref="D120">IF($K120&lt;&gt;"",INDEX(TransferLog!$Q$21:$Q$1270,MATCH($I120&amp;$M120,TransferLog!$F$21:$F$1270&amp;TransferLog!$W$21:$W$1270,0)),"")</f>
        <v/>
      </c>
      <c r="E120" s="236" t="str">
        <f t="array" ref="E120">IF($K120&lt;&gt;"",INDEX(TransferLog!$AC$21:$AC$1270,MATCH($I120&amp;$M120,TransferLog!$F$21:$F$1270&amp;TransferLog!$W$21:$W$1270,0)),"")</f>
        <v/>
      </c>
      <c r="F120" s="111">
        <f t="shared" si="9"/>
        <v>93</v>
      </c>
      <c r="G120" s="138" t="str">
        <f t="array" ref="G120">IF($I120&lt;&gt;"",INDEX(DropDownLists!$K$10:$K$2516,MATCH($I120,DropDownLists!$L$10:$L$2516,0)),"")</f>
        <v/>
      </c>
      <c r="H120" s="107"/>
      <c r="I120" s="112"/>
      <c r="J120" s="339"/>
      <c r="K120" s="113"/>
      <c r="L120" s="339"/>
      <c r="M120" s="113"/>
      <c r="N120" s="339"/>
      <c r="O120" s="139" t="str">
        <f t="shared" si="10"/>
        <v/>
      </c>
      <c r="P120" s="339"/>
      <c r="Q120" s="114"/>
      <c r="R120" s="339"/>
      <c r="S120" s="174"/>
      <c r="T120" s="339"/>
      <c r="U120" s="139" t="str">
        <f t="array" ref="U120">IF($S120&lt;&gt;"",INDEX(DropDownLists!$D$10:$D$2516,MATCH($S120,DropDownLists!$E$10:$E$2516,0)),"")</f>
        <v/>
      </c>
      <c r="V120" s="342"/>
      <c r="W120" s="174"/>
      <c r="Y120" s="62"/>
      <c r="Z120" s="62"/>
      <c r="AA120" s="62"/>
      <c r="AB120" s="62"/>
      <c r="AC120" s="62"/>
      <c r="AD120" s="37"/>
      <c r="AE120" s="37"/>
      <c r="AF120" s="37"/>
      <c r="AG120" s="37"/>
      <c r="AH120" s="243" t="str">
        <f t="shared" si="11"/>
        <v/>
      </c>
      <c r="AI120" s="37"/>
      <c r="AJ120" s="37"/>
      <c r="AK120" s="37"/>
      <c r="AL120" s="37"/>
    </row>
    <row r="121" spans="1:38" s="97" customFormat="1" ht="14.25" customHeight="1">
      <c r="A121" s="26"/>
      <c r="B121" s="2">
        <f t="shared" ref="B121:B152" si="12">ROW()-27</f>
        <v>94</v>
      </c>
      <c r="C121" s="235" t="str">
        <f t="array" ref="C121">IF($K121&lt;&gt;"",INDEX(TransferLog!$AB$21:$AB$1270,MATCH($I121&amp;$M121,TransferLog!$F$21:$F$1270&amp;TransferLog!$W$21:$W$1270,0)),"")</f>
        <v/>
      </c>
      <c r="D121" s="235" t="str">
        <f t="array" ref="D121">IF($K121&lt;&gt;"",INDEX(TransferLog!$Q$21:$Q$1270,MATCH($I121&amp;$M121,TransferLog!$F$21:$F$1270&amp;TransferLog!$W$21:$W$1270,0)),"")</f>
        <v/>
      </c>
      <c r="E121" s="236" t="str">
        <f t="array" ref="E121">IF($K121&lt;&gt;"",INDEX(TransferLog!$AC$21:$AC$1270,MATCH($I121&amp;$M121,TransferLog!$F$21:$F$1270&amp;TransferLog!$W$21:$W$1270,0)),"")</f>
        <v/>
      </c>
      <c r="F121" s="111">
        <f t="shared" ref="F121:F152" si="13">ROW()-27</f>
        <v>94</v>
      </c>
      <c r="G121" s="138" t="str">
        <f t="array" ref="G121">IF($I121&lt;&gt;"",INDEX(DropDownLists!$K$10:$K$2516,MATCH($I121,DropDownLists!$L$10:$L$2516,0)),"")</f>
        <v/>
      </c>
      <c r="H121" s="107"/>
      <c r="I121" s="112"/>
      <c r="J121" s="339"/>
      <c r="K121" s="113"/>
      <c r="L121" s="339"/>
      <c r="M121" s="113"/>
      <c r="N121" s="339"/>
      <c r="O121" s="139" t="str">
        <f t="shared" si="10"/>
        <v/>
      </c>
      <c r="P121" s="339"/>
      <c r="Q121" s="114"/>
      <c r="R121" s="339"/>
      <c r="S121" s="174"/>
      <c r="T121" s="339"/>
      <c r="U121" s="139" t="str">
        <f t="array" ref="U121">IF($S121&lt;&gt;"",INDEX(DropDownLists!$D$10:$D$2516,MATCH($S121,DropDownLists!$E$10:$E$2516,0)),"")</f>
        <v/>
      </c>
      <c r="V121" s="342"/>
      <c r="W121" s="174"/>
      <c r="Y121" s="62"/>
      <c r="Z121" s="62"/>
      <c r="AA121" s="62"/>
      <c r="AB121" s="62"/>
      <c r="AC121" s="62"/>
      <c r="AD121" s="37"/>
      <c r="AE121" s="37"/>
      <c r="AF121" s="37"/>
      <c r="AG121" s="37"/>
      <c r="AH121" s="243" t="str">
        <f t="shared" si="11"/>
        <v/>
      </c>
      <c r="AI121" s="37"/>
      <c r="AJ121" s="37"/>
      <c r="AK121" s="37"/>
      <c r="AL121" s="37"/>
    </row>
    <row r="122" spans="1:38" s="97" customFormat="1" ht="14.25" customHeight="1">
      <c r="A122" s="26"/>
      <c r="B122" s="2">
        <f t="shared" si="12"/>
        <v>95</v>
      </c>
      <c r="C122" s="235" t="str">
        <f t="array" ref="C122">IF($K122&lt;&gt;"",INDEX(TransferLog!$AB$21:$AB$1270,MATCH($I122&amp;$M122,TransferLog!$F$21:$F$1270&amp;TransferLog!$W$21:$W$1270,0)),"")</f>
        <v/>
      </c>
      <c r="D122" s="235" t="str">
        <f t="array" ref="D122">IF($K122&lt;&gt;"",INDEX(TransferLog!$Q$21:$Q$1270,MATCH($I122&amp;$M122,TransferLog!$F$21:$F$1270&amp;TransferLog!$W$21:$W$1270,0)),"")</f>
        <v/>
      </c>
      <c r="E122" s="236" t="str">
        <f t="array" ref="E122">IF($K122&lt;&gt;"",INDEX(TransferLog!$AC$21:$AC$1270,MATCH($I122&amp;$M122,TransferLog!$F$21:$F$1270&amp;TransferLog!$W$21:$W$1270,0)),"")</f>
        <v/>
      </c>
      <c r="F122" s="111">
        <f t="shared" si="13"/>
        <v>95</v>
      </c>
      <c r="G122" s="138" t="str">
        <f t="array" ref="G122">IF($I122&lt;&gt;"",INDEX(DropDownLists!$K$10:$K$2516,MATCH($I122,DropDownLists!$L$10:$L$2516,0)),"")</f>
        <v/>
      </c>
      <c r="H122" s="107"/>
      <c r="I122" s="112"/>
      <c r="J122" s="339"/>
      <c r="K122" s="113"/>
      <c r="L122" s="339"/>
      <c r="M122" s="113"/>
      <c r="N122" s="339"/>
      <c r="O122" s="139" t="str">
        <f t="shared" si="10"/>
        <v/>
      </c>
      <c r="P122" s="339"/>
      <c r="Q122" s="114"/>
      <c r="R122" s="339"/>
      <c r="S122" s="174"/>
      <c r="T122" s="339"/>
      <c r="U122" s="139" t="str">
        <f t="array" ref="U122">IF($S122&lt;&gt;"",INDEX(DropDownLists!$D$10:$D$2516,MATCH($S122,DropDownLists!$E$10:$E$2516,0)),"")</f>
        <v/>
      </c>
      <c r="V122" s="342"/>
      <c r="W122" s="174"/>
      <c r="Y122" s="37"/>
      <c r="Z122" s="37"/>
      <c r="AA122" s="37"/>
      <c r="AB122" s="37"/>
      <c r="AC122" s="37"/>
      <c r="AD122" s="37"/>
      <c r="AE122" s="37"/>
      <c r="AF122" s="37"/>
      <c r="AG122" s="37"/>
      <c r="AH122" s="243" t="str">
        <f t="shared" si="11"/>
        <v/>
      </c>
      <c r="AI122" s="37"/>
      <c r="AJ122" s="37"/>
      <c r="AK122" s="37"/>
      <c r="AL122" s="37"/>
    </row>
    <row r="123" spans="1:38" s="97" customFormat="1" ht="14.25" customHeight="1">
      <c r="A123" s="26"/>
      <c r="B123" s="2">
        <f t="shared" si="12"/>
        <v>96</v>
      </c>
      <c r="C123" s="235" t="str">
        <f t="array" ref="C123">IF($K123&lt;&gt;"",INDEX(TransferLog!$AB$21:$AB$1270,MATCH($I123&amp;$M123,TransferLog!$F$21:$F$1270&amp;TransferLog!$W$21:$W$1270,0)),"")</f>
        <v/>
      </c>
      <c r="D123" s="235" t="str">
        <f t="array" ref="D123">IF($K123&lt;&gt;"",INDEX(TransferLog!$Q$21:$Q$1270,MATCH($I123&amp;$M123,TransferLog!$F$21:$F$1270&amp;TransferLog!$W$21:$W$1270,0)),"")</f>
        <v/>
      </c>
      <c r="E123" s="236" t="str">
        <f t="array" ref="E123">IF($K123&lt;&gt;"",INDEX(TransferLog!$AC$21:$AC$1270,MATCH($I123&amp;$M123,TransferLog!$F$21:$F$1270&amp;TransferLog!$W$21:$W$1270,0)),"")</f>
        <v/>
      </c>
      <c r="F123" s="111">
        <f t="shared" si="13"/>
        <v>96</v>
      </c>
      <c r="G123" s="138" t="str">
        <f t="array" ref="G123">IF($I123&lt;&gt;"",INDEX(DropDownLists!$K$10:$K$2516,MATCH($I123,DropDownLists!$L$10:$L$2516,0)),"")</f>
        <v/>
      </c>
      <c r="H123" s="107"/>
      <c r="I123" s="112"/>
      <c r="J123" s="339"/>
      <c r="K123" s="113"/>
      <c r="L123" s="339"/>
      <c r="M123" s="113"/>
      <c r="N123" s="339"/>
      <c r="O123" s="139" t="str">
        <f t="shared" si="10"/>
        <v/>
      </c>
      <c r="P123" s="339"/>
      <c r="Q123" s="114"/>
      <c r="R123" s="339"/>
      <c r="S123" s="174"/>
      <c r="T123" s="339"/>
      <c r="U123" s="139" t="str">
        <f t="array" ref="U123">IF($S123&lt;&gt;"",INDEX(DropDownLists!$D$10:$D$2516,MATCH($S123,DropDownLists!$E$10:$E$2516,0)),"")</f>
        <v/>
      </c>
      <c r="V123" s="342"/>
      <c r="W123" s="174"/>
      <c r="Y123" s="37"/>
      <c r="Z123" s="37"/>
      <c r="AA123" s="37"/>
      <c r="AB123" s="37"/>
      <c r="AC123" s="37"/>
      <c r="AD123" s="37"/>
      <c r="AE123" s="37"/>
      <c r="AF123" s="37"/>
      <c r="AG123" s="37"/>
      <c r="AH123" s="243" t="str">
        <f t="shared" si="11"/>
        <v/>
      </c>
      <c r="AI123" s="37"/>
      <c r="AJ123" s="37"/>
      <c r="AK123" s="37"/>
      <c r="AL123" s="37"/>
    </row>
    <row r="124" spans="1:38" s="97" customFormat="1" ht="14">
      <c r="A124" s="26"/>
      <c r="B124" s="2">
        <f t="shared" si="12"/>
        <v>97</v>
      </c>
      <c r="C124" s="235" t="str">
        <f t="array" ref="C124">IF($K124&lt;&gt;"",INDEX(TransferLog!$AB$21:$AB$1270,MATCH($I124&amp;$M124,TransferLog!$F$21:$F$1270&amp;TransferLog!$W$21:$W$1270,0)),"")</f>
        <v/>
      </c>
      <c r="D124" s="235" t="str">
        <f t="array" ref="D124">IF($K124&lt;&gt;"",INDEX(TransferLog!$Q$21:$Q$1270,MATCH($I124&amp;$M124,TransferLog!$F$21:$F$1270&amp;TransferLog!$W$21:$W$1270,0)),"")</f>
        <v/>
      </c>
      <c r="E124" s="236" t="str">
        <f t="array" ref="E124">IF($K124&lt;&gt;"",INDEX(TransferLog!$AC$21:$AC$1270,MATCH($I124&amp;$M124,TransferLog!$F$21:$F$1270&amp;TransferLog!$W$21:$W$1270,0)),"")</f>
        <v/>
      </c>
      <c r="F124" s="111">
        <f t="shared" si="13"/>
        <v>97</v>
      </c>
      <c r="G124" s="138" t="str">
        <f t="array" ref="G124">IF($I124&lt;&gt;"",INDEX(DropDownLists!$K$10:$K$2516,MATCH($I124,DropDownLists!$L$10:$L$2516,0)),"")</f>
        <v/>
      </c>
      <c r="H124" s="107"/>
      <c r="I124" s="112"/>
      <c r="J124" s="339"/>
      <c r="K124" s="113"/>
      <c r="L124" s="339"/>
      <c r="M124" s="113"/>
      <c r="N124" s="339"/>
      <c r="O124" s="139" t="str">
        <f t="shared" si="10"/>
        <v/>
      </c>
      <c r="P124" s="339"/>
      <c r="Q124" s="114"/>
      <c r="R124" s="339"/>
      <c r="S124" s="174"/>
      <c r="T124" s="339"/>
      <c r="U124" s="139" t="str">
        <f t="array" ref="U124">IF($S124&lt;&gt;"",INDEX(DropDownLists!$D$10:$D$2516,MATCH($S124,DropDownLists!$E$10:$E$2516,0)),"")</f>
        <v/>
      </c>
      <c r="V124" s="342"/>
      <c r="W124" s="174"/>
      <c r="Y124" s="37"/>
      <c r="Z124" s="37"/>
      <c r="AA124" s="37"/>
      <c r="AB124" s="37"/>
      <c r="AC124" s="37"/>
      <c r="AD124" s="37"/>
      <c r="AE124" s="37"/>
      <c r="AF124" s="37"/>
      <c r="AG124" s="37"/>
      <c r="AH124" s="243" t="str">
        <f t="shared" si="11"/>
        <v/>
      </c>
      <c r="AI124" s="37"/>
      <c r="AJ124" s="37"/>
      <c r="AK124" s="37"/>
      <c r="AL124" s="37"/>
    </row>
    <row r="125" spans="1:38" s="97" customFormat="1" ht="14">
      <c r="A125" s="26"/>
      <c r="B125" s="2">
        <f t="shared" si="12"/>
        <v>98</v>
      </c>
      <c r="C125" s="235" t="str">
        <f t="array" ref="C125">IF($K125&lt;&gt;"",INDEX(TransferLog!$AB$21:$AB$1270,MATCH($I125&amp;$M125,TransferLog!$F$21:$F$1270&amp;TransferLog!$W$21:$W$1270,0)),"")</f>
        <v/>
      </c>
      <c r="D125" s="235" t="str">
        <f t="array" ref="D125">IF($K125&lt;&gt;"",INDEX(TransferLog!$Q$21:$Q$1270,MATCH($I125&amp;$M125,TransferLog!$F$21:$F$1270&amp;TransferLog!$W$21:$W$1270,0)),"")</f>
        <v/>
      </c>
      <c r="E125" s="236" t="str">
        <f t="array" ref="E125">IF($K125&lt;&gt;"",INDEX(TransferLog!$AC$21:$AC$1270,MATCH($I125&amp;$M125,TransferLog!$F$21:$F$1270&amp;TransferLog!$W$21:$W$1270,0)),"")</f>
        <v/>
      </c>
      <c r="F125" s="111">
        <f t="shared" si="13"/>
        <v>98</v>
      </c>
      <c r="G125" s="138" t="str">
        <f t="array" ref="G125">IF($I125&lt;&gt;"",INDEX(DropDownLists!$K$10:$K$2516,MATCH($I125,DropDownLists!$L$10:$L$2516,0)),"")</f>
        <v/>
      </c>
      <c r="H125" s="107"/>
      <c r="I125" s="112"/>
      <c r="J125" s="339"/>
      <c r="K125" s="113"/>
      <c r="L125" s="339"/>
      <c r="M125" s="113"/>
      <c r="N125" s="339"/>
      <c r="O125" s="139" t="str">
        <f t="shared" si="10"/>
        <v/>
      </c>
      <c r="P125" s="339"/>
      <c r="Q125" s="114"/>
      <c r="R125" s="339"/>
      <c r="S125" s="174"/>
      <c r="T125" s="339"/>
      <c r="U125" s="139" t="str">
        <f t="array" ref="U125">IF($S125&lt;&gt;"",INDEX(DropDownLists!$D$10:$D$2516,MATCH($S125,DropDownLists!$E$10:$E$2516,0)),"")</f>
        <v/>
      </c>
      <c r="V125" s="342"/>
      <c r="W125" s="174"/>
      <c r="Y125" s="37"/>
      <c r="Z125" s="37"/>
      <c r="AA125" s="37"/>
      <c r="AB125" s="37"/>
      <c r="AC125" s="37"/>
      <c r="AD125" s="37"/>
      <c r="AE125" s="37"/>
      <c r="AF125" s="37"/>
      <c r="AG125" s="37"/>
      <c r="AH125" s="243" t="str">
        <f t="shared" si="11"/>
        <v/>
      </c>
      <c r="AI125" s="37"/>
      <c r="AJ125" s="37"/>
      <c r="AK125" s="37"/>
      <c r="AL125" s="37"/>
    </row>
    <row r="126" spans="1:38" s="97" customFormat="1" ht="14">
      <c r="A126" s="63"/>
      <c r="B126" s="2">
        <f t="shared" si="12"/>
        <v>99</v>
      </c>
      <c r="C126" s="235" t="str">
        <f t="array" ref="C126">IF($K126&lt;&gt;"",INDEX(TransferLog!$AB$21:$AB$1270,MATCH($I126&amp;$M126,TransferLog!$F$21:$F$1270&amp;TransferLog!$W$21:$W$1270,0)),"")</f>
        <v/>
      </c>
      <c r="D126" s="235" t="str">
        <f t="array" ref="D126">IF($K126&lt;&gt;"",INDEX(TransferLog!$Q$21:$Q$1270,MATCH($I126&amp;$M126,TransferLog!$F$21:$F$1270&amp;TransferLog!$W$21:$W$1270,0)),"")</f>
        <v/>
      </c>
      <c r="E126" s="236" t="str">
        <f t="array" ref="E126">IF($K126&lt;&gt;"",INDEX(TransferLog!$AC$21:$AC$1270,MATCH($I126&amp;$M126,TransferLog!$F$21:$F$1270&amp;TransferLog!$W$21:$W$1270,0)),"")</f>
        <v/>
      </c>
      <c r="F126" s="111">
        <f t="shared" si="13"/>
        <v>99</v>
      </c>
      <c r="G126" s="138" t="str">
        <f t="array" ref="G126">IF($I126&lt;&gt;"",INDEX(DropDownLists!$K$10:$K$2516,MATCH($I126,DropDownLists!$L$10:$L$2516,0)),"")</f>
        <v/>
      </c>
      <c r="H126" s="107"/>
      <c r="I126" s="112"/>
      <c r="J126" s="339"/>
      <c r="K126" s="113"/>
      <c r="L126" s="339"/>
      <c r="M126" s="113"/>
      <c r="N126" s="339"/>
      <c r="O126" s="139" t="str">
        <f t="shared" si="10"/>
        <v/>
      </c>
      <c r="P126" s="339"/>
      <c r="Q126" s="114"/>
      <c r="R126" s="339"/>
      <c r="S126" s="174"/>
      <c r="T126" s="339"/>
      <c r="U126" s="139" t="str">
        <f t="array" ref="U126">IF($S126&lt;&gt;"",INDEX(DropDownLists!$D$10:$D$2516,MATCH($S126,DropDownLists!$E$10:$E$2516,0)),"")</f>
        <v/>
      </c>
      <c r="V126" s="342"/>
      <c r="W126" s="174"/>
      <c r="Y126" s="37"/>
      <c r="Z126" s="37"/>
      <c r="AA126" s="37"/>
      <c r="AB126" s="37"/>
      <c r="AC126" s="37"/>
      <c r="AD126" s="62"/>
      <c r="AE126" s="62"/>
      <c r="AF126" s="62"/>
      <c r="AG126" s="62"/>
      <c r="AH126" s="244" t="str">
        <f t="shared" si="11"/>
        <v/>
      </c>
      <c r="AI126" s="62"/>
      <c r="AJ126" s="62"/>
      <c r="AK126" s="62"/>
      <c r="AL126" s="62"/>
    </row>
    <row r="127" spans="1:38" s="97" customFormat="1" ht="14">
      <c r="A127" s="63"/>
      <c r="B127" s="2">
        <f t="shared" si="12"/>
        <v>100</v>
      </c>
      <c r="C127" s="235" t="str">
        <f t="array" ref="C127">IF($K127&lt;&gt;"",INDEX(TransferLog!$AB$21:$AB$1270,MATCH($I127&amp;$M127,TransferLog!$F$21:$F$1270&amp;TransferLog!$W$21:$W$1270,0)),"")</f>
        <v/>
      </c>
      <c r="D127" s="235" t="str">
        <f t="array" ref="D127">IF($K127&lt;&gt;"",INDEX(TransferLog!$Q$21:$Q$1270,MATCH($I127&amp;$M127,TransferLog!$F$21:$F$1270&amp;TransferLog!$W$21:$W$1270,0)),"")</f>
        <v/>
      </c>
      <c r="E127" s="236" t="str">
        <f t="array" ref="E127">IF($K127&lt;&gt;"",INDEX(TransferLog!$AC$21:$AC$1270,MATCH($I127&amp;$M127,TransferLog!$F$21:$F$1270&amp;TransferLog!$W$21:$W$1270,0)),"")</f>
        <v/>
      </c>
      <c r="F127" s="111">
        <f t="shared" si="13"/>
        <v>100</v>
      </c>
      <c r="G127" s="138" t="str">
        <f t="array" ref="G127">IF($I127&lt;&gt;"",INDEX(DropDownLists!$K$10:$K$2516,MATCH($I127,DropDownLists!$L$10:$L$2516,0)),"")</f>
        <v/>
      </c>
      <c r="H127" s="107"/>
      <c r="I127" s="112"/>
      <c r="J127" s="339"/>
      <c r="K127" s="113"/>
      <c r="L127" s="339"/>
      <c r="M127" s="113"/>
      <c r="N127" s="339"/>
      <c r="O127" s="139" t="str">
        <f t="shared" si="10"/>
        <v/>
      </c>
      <c r="P127" s="339"/>
      <c r="Q127" s="114"/>
      <c r="R127" s="339"/>
      <c r="S127" s="174"/>
      <c r="T127" s="339"/>
      <c r="U127" s="139" t="str">
        <f t="array" ref="U127">IF($S127&lt;&gt;"",INDEX(DropDownLists!$D$10:$D$2516,MATCH($S127,DropDownLists!$E$10:$E$2516,0)),"")</f>
        <v/>
      </c>
      <c r="V127" s="342"/>
      <c r="W127" s="174"/>
      <c r="Y127" s="37"/>
      <c r="Z127" s="37"/>
      <c r="AA127" s="37"/>
      <c r="AB127" s="37"/>
      <c r="AC127" s="37"/>
      <c r="AD127" s="62"/>
      <c r="AE127" s="62"/>
      <c r="AF127" s="62"/>
      <c r="AG127" s="62"/>
      <c r="AH127" s="244" t="str">
        <f t="shared" si="11"/>
        <v/>
      </c>
      <c r="AI127" s="62"/>
      <c r="AJ127" s="62"/>
      <c r="AK127" s="62"/>
      <c r="AL127" s="62"/>
    </row>
    <row r="128" spans="1:38" s="97" customFormat="1" ht="14">
      <c r="A128" s="63"/>
      <c r="B128" s="2">
        <f t="shared" si="12"/>
        <v>101</v>
      </c>
      <c r="C128" s="235" t="str">
        <f t="array" ref="C128">IF($K128&lt;&gt;"",INDEX(TransferLog!$AB$21:$AB$1270,MATCH($I128&amp;$M128,TransferLog!$F$21:$F$1270&amp;TransferLog!$W$21:$W$1270,0)),"")</f>
        <v/>
      </c>
      <c r="D128" s="235" t="str">
        <f t="array" ref="D128">IF($K128&lt;&gt;"",INDEX(TransferLog!$Q$21:$Q$1270,MATCH($I128&amp;$M128,TransferLog!$F$21:$F$1270&amp;TransferLog!$W$21:$W$1270,0)),"")</f>
        <v/>
      </c>
      <c r="E128" s="236" t="str">
        <f t="array" ref="E128">IF($K128&lt;&gt;"",INDEX(TransferLog!$AC$21:$AC$1270,MATCH($I128&amp;$M128,TransferLog!$F$21:$F$1270&amp;TransferLog!$W$21:$W$1270,0)),"")</f>
        <v/>
      </c>
      <c r="F128" s="111">
        <f t="shared" si="13"/>
        <v>101</v>
      </c>
      <c r="G128" s="138" t="str">
        <f t="array" ref="G128">IF($I128&lt;&gt;"",INDEX(DropDownLists!$K$10:$K$2516,MATCH($I128,DropDownLists!$L$10:$L$2516,0)),"")</f>
        <v/>
      </c>
      <c r="H128" s="107"/>
      <c r="I128" s="112"/>
      <c r="J128" s="339"/>
      <c r="K128" s="113"/>
      <c r="L128" s="339"/>
      <c r="M128" s="113"/>
      <c r="N128" s="339"/>
      <c r="O128" s="139" t="str">
        <f t="shared" si="10"/>
        <v/>
      </c>
      <c r="P128" s="339"/>
      <c r="Q128" s="114"/>
      <c r="R128" s="339"/>
      <c r="S128" s="174"/>
      <c r="T128" s="339"/>
      <c r="U128" s="139" t="str">
        <f t="array" ref="U128">IF($S128&lt;&gt;"",INDEX(DropDownLists!$D$10:$D$2516,MATCH($S128,DropDownLists!$E$10:$E$2516,0)),"")</f>
        <v/>
      </c>
      <c r="V128" s="342"/>
      <c r="W128" s="174"/>
      <c r="Y128" s="37"/>
      <c r="Z128" s="37"/>
      <c r="AA128" s="37"/>
      <c r="AB128" s="37"/>
      <c r="AC128" s="37"/>
      <c r="AD128" s="62"/>
      <c r="AE128" s="62"/>
      <c r="AF128" s="62"/>
      <c r="AG128" s="62"/>
      <c r="AH128" s="244" t="str">
        <f t="shared" si="11"/>
        <v/>
      </c>
      <c r="AI128" s="62"/>
      <c r="AJ128" s="62"/>
      <c r="AK128" s="62"/>
      <c r="AL128" s="62"/>
    </row>
    <row r="129" spans="1:38" s="97" customFormat="1" ht="14">
      <c r="A129" s="63"/>
      <c r="B129" s="2">
        <f t="shared" si="12"/>
        <v>102</v>
      </c>
      <c r="C129" s="235" t="str">
        <f t="array" ref="C129">IF($K129&lt;&gt;"",INDEX(TransferLog!$AB$21:$AB$1270,MATCH($I129&amp;$M129,TransferLog!$F$21:$F$1270&amp;TransferLog!$W$21:$W$1270,0)),"")</f>
        <v/>
      </c>
      <c r="D129" s="235" t="str">
        <f t="array" ref="D129">IF($K129&lt;&gt;"",INDEX(TransferLog!$Q$21:$Q$1270,MATCH($I129&amp;$M129,TransferLog!$F$21:$F$1270&amp;TransferLog!$W$21:$W$1270,0)),"")</f>
        <v/>
      </c>
      <c r="E129" s="236" t="str">
        <f t="array" ref="E129">IF($K129&lt;&gt;"",INDEX(TransferLog!$AC$21:$AC$1270,MATCH($I129&amp;$M129,TransferLog!$F$21:$F$1270&amp;TransferLog!$W$21:$W$1270,0)),"")</f>
        <v/>
      </c>
      <c r="F129" s="111">
        <f t="shared" si="13"/>
        <v>102</v>
      </c>
      <c r="G129" s="138" t="str">
        <f t="array" ref="G129">IF($I129&lt;&gt;"",INDEX(DropDownLists!$K$10:$K$2516,MATCH($I129,DropDownLists!$L$10:$L$2516,0)),"")</f>
        <v/>
      </c>
      <c r="H129" s="107"/>
      <c r="I129" s="112"/>
      <c r="J129" s="339"/>
      <c r="K129" s="113"/>
      <c r="L129" s="339"/>
      <c r="M129" s="113"/>
      <c r="N129" s="339"/>
      <c r="O129" s="139" t="str">
        <f t="shared" si="10"/>
        <v/>
      </c>
      <c r="P129" s="339"/>
      <c r="Q129" s="114"/>
      <c r="R129" s="339"/>
      <c r="S129" s="174"/>
      <c r="T129" s="339"/>
      <c r="U129" s="139" t="str">
        <f t="array" ref="U129">IF($S129&lt;&gt;"",INDEX(DropDownLists!$D$10:$D$2516,MATCH($S129,DropDownLists!$E$10:$E$2516,0)),"")</f>
        <v/>
      </c>
      <c r="V129" s="342"/>
      <c r="W129" s="174"/>
      <c r="Y129" s="37"/>
      <c r="Z129" s="37"/>
      <c r="AA129" s="37"/>
      <c r="AB129" s="37"/>
      <c r="AC129" s="37"/>
      <c r="AD129" s="62"/>
      <c r="AE129" s="62"/>
      <c r="AF129" s="62"/>
      <c r="AG129" s="62"/>
      <c r="AH129" s="244" t="str">
        <f t="shared" si="11"/>
        <v/>
      </c>
      <c r="AI129" s="62"/>
      <c r="AJ129" s="62"/>
      <c r="AK129" s="62"/>
      <c r="AL129" s="62"/>
    </row>
    <row r="130" spans="1:38" s="97" customFormat="1" ht="14">
      <c r="A130" s="63"/>
      <c r="B130" s="2">
        <f t="shared" si="12"/>
        <v>103</v>
      </c>
      <c r="C130" s="235" t="str">
        <f t="array" ref="C130">IF($K130&lt;&gt;"",INDEX(TransferLog!$AB$21:$AB$1270,MATCH($I130&amp;$M130,TransferLog!$F$21:$F$1270&amp;TransferLog!$W$21:$W$1270,0)),"")</f>
        <v/>
      </c>
      <c r="D130" s="235" t="str">
        <f t="array" ref="D130">IF($K130&lt;&gt;"",INDEX(TransferLog!$Q$21:$Q$1270,MATCH($I130&amp;$M130,TransferLog!$F$21:$F$1270&amp;TransferLog!$W$21:$W$1270,0)),"")</f>
        <v/>
      </c>
      <c r="E130" s="236" t="str">
        <f t="array" ref="E130">IF($K130&lt;&gt;"",INDEX(TransferLog!$AC$21:$AC$1270,MATCH($I130&amp;$M130,TransferLog!$F$21:$F$1270&amp;TransferLog!$W$21:$W$1270,0)),"")</f>
        <v/>
      </c>
      <c r="F130" s="111">
        <f t="shared" si="13"/>
        <v>103</v>
      </c>
      <c r="G130" s="138" t="str">
        <f t="array" ref="G130">IF($I130&lt;&gt;"",INDEX(DropDownLists!$K$10:$K$2516,MATCH($I130,DropDownLists!$L$10:$L$2516,0)),"")</f>
        <v/>
      </c>
      <c r="H130" s="107"/>
      <c r="I130" s="112"/>
      <c r="J130" s="339"/>
      <c r="K130" s="113"/>
      <c r="L130" s="339"/>
      <c r="M130" s="113"/>
      <c r="N130" s="339"/>
      <c r="O130" s="139" t="str">
        <f t="shared" si="10"/>
        <v/>
      </c>
      <c r="P130" s="339"/>
      <c r="Q130" s="114"/>
      <c r="R130" s="339"/>
      <c r="S130" s="174"/>
      <c r="T130" s="339"/>
      <c r="U130" s="139" t="str">
        <f t="array" ref="U130">IF($S130&lt;&gt;"",INDEX(DropDownLists!$D$10:$D$2516,MATCH($S130,DropDownLists!$E$10:$E$2516,0)),"")</f>
        <v/>
      </c>
      <c r="V130" s="342"/>
      <c r="W130" s="174"/>
      <c r="Y130" s="37"/>
      <c r="Z130" s="37"/>
      <c r="AA130" s="37"/>
      <c r="AB130" s="37"/>
      <c r="AC130" s="37"/>
      <c r="AD130" s="62"/>
      <c r="AE130" s="62"/>
      <c r="AF130" s="62"/>
      <c r="AG130" s="62"/>
      <c r="AH130" s="244" t="str">
        <f t="shared" si="11"/>
        <v/>
      </c>
      <c r="AI130" s="62"/>
      <c r="AJ130" s="62"/>
      <c r="AK130" s="62"/>
      <c r="AL130" s="62"/>
    </row>
    <row r="131" spans="1:38" s="97" customFormat="1" ht="14">
      <c r="A131" s="63"/>
      <c r="B131" s="2">
        <f t="shared" si="12"/>
        <v>104</v>
      </c>
      <c r="C131" s="235" t="str">
        <f t="array" ref="C131">IF($K131&lt;&gt;"",INDEX(TransferLog!$AB$21:$AB$1270,MATCH($I131&amp;$M131,TransferLog!$F$21:$F$1270&amp;TransferLog!$W$21:$W$1270,0)),"")</f>
        <v/>
      </c>
      <c r="D131" s="235" t="str">
        <f t="array" ref="D131">IF($K131&lt;&gt;"",INDEX(TransferLog!$Q$21:$Q$1270,MATCH($I131&amp;$M131,TransferLog!$F$21:$F$1270&amp;TransferLog!$W$21:$W$1270,0)),"")</f>
        <v/>
      </c>
      <c r="E131" s="236" t="str">
        <f t="array" ref="E131">IF($K131&lt;&gt;"",INDEX(TransferLog!$AC$21:$AC$1270,MATCH($I131&amp;$M131,TransferLog!$F$21:$F$1270&amp;TransferLog!$W$21:$W$1270,0)),"")</f>
        <v/>
      </c>
      <c r="F131" s="111">
        <f t="shared" si="13"/>
        <v>104</v>
      </c>
      <c r="G131" s="138" t="str">
        <f t="array" ref="G131">IF($I131&lt;&gt;"",INDEX(DropDownLists!$K$10:$K$2516,MATCH($I131,DropDownLists!$L$10:$L$2516,0)),"")</f>
        <v/>
      </c>
      <c r="H131" s="107"/>
      <c r="I131" s="112"/>
      <c r="J131" s="339"/>
      <c r="K131" s="113"/>
      <c r="L131" s="339"/>
      <c r="M131" s="113"/>
      <c r="N131" s="339"/>
      <c r="O131" s="139" t="str">
        <f t="shared" si="10"/>
        <v/>
      </c>
      <c r="P131" s="339"/>
      <c r="Q131" s="114"/>
      <c r="R131" s="339"/>
      <c r="S131" s="174"/>
      <c r="T131" s="339"/>
      <c r="U131" s="139" t="str">
        <f t="array" ref="U131">IF($S131&lt;&gt;"",INDEX(DropDownLists!$D$10:$D$2516,MATCH($S131,DropDownLists!$E$10:$E$2516,0)),"")</f>
        <v/>
      </c>
      <c r="V131" s="342"/>
      <c r="W131" s="174"/>
      <c r="Y131" s="62"/>
      <c r="Z131" s="62"/>
      <c r="AA131" s="62"/>
      <c r="AB131" s="62"/>
      <c r="AC131" s="62"/>
      <c r="AD131" s="62"/>
      <c r="AE131" s="62"/>
      <c r="AF131" s="62"/>
      <c r="AG131" s="62"/>
      <c r="AH131" s="244" t="str">
        <f t="shared" si="11"/>
        <v/>
      </c>
      <c r="AI131" s="62"/>
      <c r="AJ131" s="62"/>
      <c r="AK131" s="62"/>
      <c r="AL131" s="62"/>
    </row>
    <row r="132" spans="1:38" s="97" customFormat="1" ht="14">
      <c r="A132" s="63"/>
      <c r="B132" s="2">
        <f t="shared" si="12"/>
        <v>105</v>
      </c>
      <c r="C132" s="235" t="str">
        <f t="array" ref="C132">IF($K132&lt;&gt;"",INDEX(TransferLog!$AB$21:$AB$1270,MATCH($I132&amp;$M132,TransferLog!$F$21:$F$1270&amp;TransferLog!$W$21:$W$1270,0)),"")</f>
        <v/>
      </c>
      <c r="D132" s="235" t="str">
        <f t="array" ref="D132">IF($K132&lt;&gt;"",INDEX(TransferLog!$Q$21:$Q$1270,MATCH($I132&amp;$M132,TransferLog!$F$21:$F$1270&amp;TransferLog!$W$21:$W$1270,0)),"")</f>
        <v/>
      </c>
      <c r="E132" s="236" t="str">
        <f t="array" ref="E132">IF($K132&lt;&gt;"",INDEX(TransferLog!$AC$21:$AC$1270,MATCH($I132&amp;$M132,TransferLog!$F$21:$F$1270&amp;TransferLog!$W$21:$W$1270,0)),"")</f>
        <v/>
      </c>
      <c r="F132" s="111">
        <f t="shared" si="13"/>
        <v>105</v>
      </c>
      <c r="G132" s="138" t="str">
        <f t="array" ref="G132">IF($I132&lt;&gt;"",INDEX(DropDownLists!$K$10:$K$2516,MATCH($I132,DropDownLists!$L$10:$L$2516,0)),"")</f>
        <v/>
      </c>
      <c r="H132" s="107"/>
      <c r="I132" s="112"/>
      <c r="J132" s="339"/>
      <c r="K132" s="113"/>
      <c r="L132" s="339"/>
      <c r="M132" s="113"/>
      <c r="N132" s="339"/>
      <c r="O132" s="139" t="str">
        <f t="shared" si="10"/>
        <v/>
      </c>
      <c r="P132" s="339"/>
      <c r="Q132" s="114"/>
      <c r="R132" s="339"/>
      <c r="S132" s="174"/>
      <c r="T132" s="339"/>
      <c r="U132" s="139" t="str">
        <f t="array" ref="U132">IF($S132&lt;&gt;"",INDEX(DropDownLists!$D$10:$D$2516,MATCH($S132,DropDownLists!$E$10:$E$2516,0)),"")</f>
        <v/>
      </c>
      <c r="V132" s="342"/>
      <c r="W132" s="174"/>
      <c r="Y132" s="62"/>
      <c r="Z132" s="62"/>
      <c r="AA132" s="62"/>
      <c r="AB132" s="62"/>
      <c r="AC132" s="62"/>
      <c r="AD132" s="62"/>
      <c r="AE132" s="62"/>
      <c r="AF132" s="62"/>
      <c r="AG132" s="62"/>
      <c r="AH132" s="244" t="str">
        <f t="shared" si="11"/>
        <v/>
      </c>
      <c r="AI132" s="62"/>
      <c r="AJ132" s="62"/>
      <c r="AK132" s="62"/>
      <c r="AL132" s="62"/>
    </row>
    <row r="133" spans="1:38" s="97" customFormat="1" ht="14">
      <c r="A133" s="63"/>
      <c r="B133" s="2">
        <f t="shared" si="12"/>
        <v>106</v>
      </c>
      <c r="C133" s="235" t="str">
        <f t="array" ref="C133">IF($K133&lt;&gt;"",INDEX(TransferLog!$AB$21:$AB$1270,MATCH($I133&amp;$M133,TransferLog!$F$21:$F$1270&amp;TransferLog!$W$21:$W$1270,0)),"")</f>
        <v/>
      </c>
      <c r="D133" s="235" t="str">
        <f t="array" ref="D133">IF($K133&lt;&gt;"",INDEX(TransferLog!$Q$21:$Q$1270,MATCH($I133&amp;$M133,TransferLog!$F$21:$F$1270&amp;TransferLog!$W$21:$W$1270,0)),"")</f>
        <v/>
      </c>
      <c r="E133" s="236" t="str">
        <f t="array" ref="E133">IF($K133&lt;&gt;"",INDEX(TransferLog!$AC$21:$AC$1270,MATCH($I133&amp;$M133,TransferLog!$F$21:$F$1270&amp;TransferLog!$W$21:$W$1270,0)),"")</f>
        <v/>
      </c>
      <c r="F133" s="111">
        <f t="shared" si="13"/>
        <v>106</v>
      </c>
      <c r="G133" s="138" t="str">
        <f t="array" ref="G133">IF($I133&lt;&gt;"",INDEX(DropDownLists!$K$10:$K$2516,MATCH($I133,DropDownLists!$L$10:$L$2516,0)),"")</f>
        <v/>
      </c>
      <c r="H133" s="107"/>
      <c r="I133" s="112"/>
      <c r="J133" s="339"/>
      <c r="K133" s="113"/>
      <c r="L133" s="339"/>
      <c r="M133" s="113"/>
      <c r="N133" s="339"/>
      <c r="O133" s="139" t="str">
        <f t="shared" si="10"/>
        <v/>
      </c>
      <c r="P133" s="339"/>
      <c r="Q133" s="114"/>
      <c r="R133" s="339"/>
      <c r="S133" s="174"/>
      <c r="T133" s="339"/>
      <c r="U133" s="139" t="str">
        <f t="array" ref="U133">IF($S133&lt;&gt;"",INDEX(DropDownLists!$D$10:$D$2516,MATCH($S133,DropDownLists!$E$10:$E$2516,0)),"")</f>
        <v/>
      </c>
      <c r="V133" s="342"/>
      <c r="W133" s="174"/>
      <c r="Y133" s="62"/>
      <c r="Z133" s="62"/>
      <c r="AA133" s="62"/>
      <c r="AB133" s="62"/>
      <c r="AC133" s="62"/>
      <c r="AD133" s="62"/>
      <c r="AE133" s="62"/>
      <c r="AF133" s="62"/>
      <c r="AG133" s="62"/>
      <c r="AH133" s="244" t="str">
        <f t="shared" si="11"/>
        <v/>
      </c>
      <c r="AI133" s="62"/>
      <c r="AJ133" s="62"/>
      <c r="AK133" s="62"/>
      <c r="AL133" s="62"/>
    </row>
    <row r="134" spans="1:38" s="97" customFormat="1" ht="14">
      <c r="A134" s="63"/>
      <c r="B134" s="2">
        <f t="shared" si="12"/>
        <v>107</v>
      </c>
      <c r="C134" s="235" t="str">
        <f t="array" ref="C134">IF($K134&lt;&gt;"",INDEX(TransferLog!$AB$21:$AB$1270,MATCH($I134&amp;$M134,TransferLog!$F$21:$F$1270&amp;TransferLog!$W$21:$W$1270,0)),"")</f>
        <v/>
      </c>
      <c r="D134" s="235" t="str">
        <f t="array" ref="D134">IF($K134&lt;&gt;"",INDEX(TransferLog!$Q$21:$Q$1270,MATCH($I134&amp;$M134,TransferLog!$F$21:$F$1270&amp;TransferLog!$W$21:$W$1270,0)),"")</f>
        <v/>
      </c>
      <c r="E134" s="236" t="str">
        <f t="array" ref="E134">IF($K134&lt;&gt;"",INDEX(TransferLog!$AC$21:$AC$1270,MATCH($I134&amp;$M134,TransferLog!$F$21:$F$1270&amp;TransferLog!$W$21:$W$1270,0)),"")</f>
        <v/>
      </c>
      <c r="F134" s="111">
        <f t="shared" si="13"/>
        <v>107</v>
      </c>
      <c r="G134" s="138" t="str">
        <f t="array" ref="G134">IF($I134&lt;&gt;"",INDEX(DropDownLists!$K$10:$K$2516,MATCH($I134,DropDownLists!$L$10:$L$2516,0)),"")</f>
        <v/>
      </c>
      <c r="H134" s="107"/>
      <c r="I134" s="112"/>
      <c r="J134" s="339"/>
      <c r="K134" s="113"/>
      <c r="L134" s="339"/>
      <c r="M134" s="113"/>
      <c r="N134" s="339"/>
      <c r="O134" s="139" t="str">
        <f t="shared" si="10"/>
        <v/>
      </c>
      <c r="P134" s="339"/>
      <c r="Q134" s="114"/>
      <c r="R134" s="339"/>
      <c r="S134" s="174"/>
      <c r="T134" s="339"/>
      <c r="U134" s="139" t="str">
        <f t="array" ref="U134">IF($S134&lt;&gt;"",INDEX(DropDownLists!$D$10:$D$2516,MATCH($S134,DropDownLists!$E$10:$E$2516,0)),"")</f>
        <v/>
      </c>
      <c r="V134" s="342"/>
      <c r="W134" s="174"/>
      <c r="Y134" s="62"/>
      <c r="Z134" s="62"/>
      <c r="AA134" s="62"/>
      <c r="AB134" s="62"/>
      <c r="AC134" s="62"/>
      <c r="AD134" s="62"/>
      <c r="AE134" s="62"/>
      <c r="AF134" s="62"/>
      <c r="AG134" s="62"/>
      <c r="AH134" s="244" t="str">
        <f t="shared" si="11"/>
        <v/>
      </c>
      <c r="AI134" s="62"/>
      <c r="AJ134" s="62"/>
      <c r="AK134" s="62"/>
      <c r="AL134" s="62"/>
    </row>
    <row r="135" spans="1:38" s="97" customFormat="1" ht="14.25" customHeight="1">
      <c r="A135" s="26"/>
      <c r="B135" s="2">
        <f t="shared" si="12"/>
        <v>108</v>
      </c>
      <c r="C135" s="235" t="str">
        <f t="array" ref="C135">IF($K135&lt;&gt;"",INDEX(TransferLog!$AB$21:$AB$1270,MATCH($I135&amp;$M135,TransferLog!$F$21:$F$1270&amp;TransferLog!$W$21:$W$1270,0)),"")</f>
        <v/>
      </c>
      <c r="D135" s="235" t="str">
        <f t="array" ref="D135">IF($K135&lt;&gt;"",INDEX(TransferLog!$Q$21:$Q$1270,MATCH($I135&amp;$M135,TransferLog!$F$21:$F$1270&amp;TransferLog!$W$21:$W$1270,0)),"")</f>
        <v/>
      </c>
      <c r="E135" s="236" t="str">
        <f t="array" ref="E135">IF($K135&lt;&gt;"",INDEX(TransferLog!$AC$21:$AC$1270,MATCH($I135&amp;$M135,TransferLog!$F$21:$F$1270&amp;TransferLog!$W$21:$W$1270,0)),"")</f>
        <v/>
      </c>
      <c r="F135" s="111">
        <f t="shared" si="13"/>
        <v>108</v>
      </c>
      <c r="G135" s="138" t="str">
        <f t="array" ref="G135">IF($I135&lt;&gt;"",INDEX(DropDownLists!$K$10:$K$2516,MATCH($I135,DropDownLists!$L$10:$L$2516,0)),"")</f>
        <v/>
      </c>
      <c r="H135" s="107"/>
      <c r="I135" s="112"/>
      <c r="J135" s="339"/>
      <c r="K135" s="113"/>
      <c r="L135" s="339"/>
      <c r="M135" s="113"/>
      <c r="N135" s="339"/>
      <c r="O135" s="139" t="str">
        <f t="shared" si="10"/>
        <v/>
      </c>
      <c r="P135" s="339"/>
      <c r="Q135" s="114"/>
      <c r="R135" s="339"/>
      <c r="S135" s="174"/>
      <c r="T135" s="339"/>
      <c r="U135" s="139" t="str">
        <f t="array" ref="U135">IF($S135&lt;&gt;"",INDEX(DropDownLists!$D$10:$D$2516,MATCH($S135,DropDownLists!$E$10:$E$2516,0)),"")</f>
        <v/>
      </c>
      <c r="V135" s="342"/>
      <c r="W135" s="174"/>
      <c r="Y135" s="62"/>
      <c r="Z135" s="62"/>
      <c r="AA135" s="62"/>
      <c r="AB135" s="62"/>
      <c r="AC135" s="62"/>
      <c r="AD135" s="37"/>
      <c r="AE135" s="37"/>
      <c r="AF135" s="37"/>
      <c r="AG135" s="37"/>
      <c r="AH135" s="243" t="str">
        <f t="shared" si="11"/>
        <v/>
      </c>
      <c r="AI135" s="37"/>
      <c r="AJ135" s="37"/>
      <c r="AK135" s="37"/>
      <c r="AL135" s="37"/>
    </row>
    <row r="136" spans="1:38" s="97" customFormat="1" ht="14.25" customHeight="1">
      <c r="A136" s="26"/>
      <c r="B136" s="2">
        <f t="shared" si="12"/>
        <v>109</v>
      </c>
      <c r="C136" s="235" t="str">
        <f t="array" ref="C136">IF($K136&lt;&gt;"",INDEX(TransferLog!$AB$21:$AB$1270,MATCH($I136&amp;$M136,TransferLog!$F$21:$F$1270&amp;TransferLog!$W$21:$W$1270,0)),"")</f>
        <v/>
      </c>
      <c r="D136" s="235" t="str">
        <f t="array" ref="D136">IF($K136&lt;&gt;"",INDEX(TransferLog!$Q$21:$Q$1270,MATCH($I136&amp;$M136,TransferLog!$F$21:$F$1270&amp;TransferLog!$W$21:$W$1270,0)),"")</f>
        <v/>
      </c>
      <c r="E136" s="236" t="str">
        <f t="array" ref="E136">IF($K136&lt;&gt;"",INDEX(TransferLog!$AC$21:$AC$1270,MATCH($I136&amp;$M136,TransferLog!$F$21:$F$1270&amp;TransferLog!$W$21:$W$1270,0)),"")</f>
        <v/>
      </c>
      <c r="F136" s="111">
        <f t="shared" si="13"/>
        <v>109</v>
      </c>
      <c r="G136" s="138" t="str">
        <f t="array" ref="G136">IF($I136&lt;&gt;"",INDEX(DropDownLists!$K$10:$K$2516,MATCH($I136,DropDownLists!$L$10:$L$2516,0)),"")</f>
        <v/>
      </c>
      <c r="H136" s="107"/>
      <c r="I136" s="112"/>
      <c r="J136" s="339"/>
      <c r="K136" s="113"/>
      <c r="L136" s="339"/>
      <c r="M136" s="113"/>
      <c r="N136" s="339"/>
      <c r="O136" s="139" t="str">
        <f t="shared" si="10"/>
        <v/>
      </c>
      <c r="P136" s="339"/>
      <c r="Q136" s="114"/>
      <c r="R136" s="339"/>
      <c r="S136" s="174"/>
      <c r="T136" s="339"/>
      <c r="U136" s="139" t="str">
        <f t="array" ref="U136">IF($S136&lt;&gt;"",INDEX(DropDownLists!$D$10:$D$2516,MATCH($S136,DropDownLists!$E$10:$E$2516,0)),"")</f>
        <v/>
      </c>
      <c r="V136" s="342"/>
      <c r="W136" s="174"/>
      <c r="Y136" s="62"/>
      <c r="Z136" s="62"/>
      <c r="AA136" s="62"/>
      <c r="AB136" s="62"/>
      <c r="AC136" s="62"/>
      <c r="AD136" s="37"/>
      <c r="AE136" s="37"/>
      <c r="AF136" s="37"/>
      <c r="AG136" s="37"/>
      <c r="AH136" s="243" t="str">
        <f t="shared" si="11"/>
        <v/>
      </c>
      <c r="AI136" s="37"/>
      <c r="AJ136" s="37"/>
      <c r="AK136" s="37"/>
      <c r="AL136" s="37"/>
    </row>
    <row r="137" spans="1:38" s="97" customFormat="1" ht="14.25" customHeight="1">
      <c r="A137" s="26"/>
      <c r="B137" s="2">
        <f t="shared" si="12"/>
        <v>110</v>
      </c>
      <c r="C137" s="235" t="str">
        <f t="array" ref="C137">IF($K137&lt;&gt;"",INDEX(TransferLog!$AB$21:$AB$1270,MATCH($I137&amp;$M137,TransferLog!$F$21:$F$1270&amp;TransferLog!$W$21:$W$1270,0)),"")</f>
        <v/>
      </c>
      <c r="D137" s="235" t="str">
        <f t="array" ref="D137">IF($K137&lt;&gt;"",INDEX(TransferLog!$Q$21:$Q$1270,MATCH($I137&amp;$M137,TransferLog!$F$21:$F$1270&amp;TransferLog!$W$21:$W$1270,0)),"")</f>
        <v/>
      </c>
      <c r="E137" s="236" t="str">
        <f t="array" ref="E137">IF($K137&lt;&gt;"",INDEX(TransferLog!$AC$21:$AC$1270,MATCH($I137&amp;$M137,TransferLog!$F$21:$F$1270&amp;TransferLog!$W$21:$W$1270,0)),"")</f>
        <v/>
      </c>
      <c r="F137" s="111">
        <f t="shared" si="13"/>
        <v>110</v>
      </c>
      <c r="G137" s="138" t="str">
        <f t="array" ref="G137">IF($I137&lt;&gt;"",INDEX(DropDownLists!$K$10:$K$2516,MATCH($I137,DropDownLists!$L$10:$L$2516,0)),"")</f>
        <v/>
      </c>
      <c r="H137" s="107"/>
      <c r="I137" s="112"/>
      <c r="J137" s="339"/>
      <c r="K137" s="113"/>
      <c r="L137" s="339"/>
      <c r="M137" s="113"/>
      <c r="N137" s="339"/>
      <c r="O137" s="139" t="str">
        <f t="shared" si="10"/>
        <v/>
      </c>
      <c r="P137" s="339"/>
      <c r="Q137" s="114"/>
      <c r="R137" s="339"/>
      <c r="S137" s="174"/>
      <c r="T137" s="339"/>
      <c r="U137" s="139" t="str">
        <f t="array" ref="U137">IF($S137&lt;&gt;"",INDEX(DropDownLists!$D$10:$D$2516,MATCH($S137,DropDownLists!$E$10:$E$2516,0)),"")</f>
        <v/>
      </c>
      <c r="V137" s="342"/>
      <c r="W137" s="174"/>
      <c r="Y137" s="62"/>
      <c r="Z137" s="62"/>
      <c r="AA137" s="62"/>
      <c r="AB137" s="62"/>
      <c r="AC137" s="62"/>
      <c r="AD137" s="37"/>
      <c r="AE137" s="37"/>
      <c r="AF137" s="37"/>
      <c r="AG137" s="37"/>
      <c r="AH137" s="243" t="str">
        <f t="shared" si="11"/>
        <v/>
      </c>
      <c r="AI137" s="37"/>
      <c r="AJ137" s="37"/>
      <c r="AK137" s="37"/>
      <c r="AL137" s="37"/>
    </row>
    <row r="138" spans="1:38" s="97" customFormat="1" ht="14">
      <c r="A138" s="26"/>
      <c r="B138" s="2">
        <f t="shared" si="12"/>
        <v>111</v>
      </c>
      <c r="C138" s="235" t="str">
        <f t="array" ref="C138">IF($K138&lt;&gt;"",INDEX(TransferLog!$AB$21:$AB$1270,MATCH($I138&amp;$M138,TransferLog!$F$21:$F$1270&amp;TransferLog!$W$21:$W$1270,0)),"")</f>
        <v/>
      </c>
      <c r="D138" s="235" t="str">
        <f t="array" ref="D138">IF($K138&lt;&gt;"",INDEX(TransferLog!$Q$21:$Q$1270,MATCH($I138&amp;$M138,TransferLog!$F$21:$F$1270&amp;TransferLog!$W$21:$W$1270,0)),"")</f>
        <v/>
      </c>
      <c r="E138" s="236" t="str">
        <f t="array" ref="E138">IF($K138&lt;&gt;"",INDEX(TransferLog!$AC$21:$AC$1270,MATCH($I138&amp;$M138,TransferLog!$F$21:$F$1270&amp;TransferLog!$W$21:$W$1270,0)),"")</f>
        <v/>
      </c>
      <c r="F138" s="111">
        <f t="shared" si="13"/>
        <v>111</v>
      </c>
      <c r="G138" s="138" t="str">
        <f t="array" ref="G138">IF($I138&lt;&gt;"",INDEX(DropDownLists!$K$10:$K$2516,MATCH($I138,DropDownLists!$L$10:$L$2516,0)),"")</f>
        <v/>
      </c>
      <c r="H138" s="107"/>
      <c r="I138" s="112"/>
      <c r="J138" s="339"/>
      <c r="K138" s="113"/>
      <c r="L138" s="339"/>
      <c r="M138" s="113"/>
      <c r="N138" s="339"/>
      <c r="O138" s="139" t="str">
        <f t="shared" si="10"/>
        <v/>
      </c>
      <c r="P138" s="339"/>
      <c r="Q138" s="114"/>
      <c r="R138" s="339"/>
      <c r="S138" s="174"/>
      <c r="T138" s="339"/>
      <c r="U138" s="139" t="str">
        <f t="array" ref="U138">IF($S138&lt;&gt;"",INDEX(DropDownLists!$D$10:$D$2516,MATCH($S138,DropDownLists!$E$10:$E$2516,0)),"")</f>
        <v/>
      </c>
      <c r="V138" s="342"/>
      <c r="W138" s="174"/>
      <c r="Y138" s="62"/>
      <c r="Z138" s="62"/>
      <c r="AA138" s="62"/>
      <c r="AB138" s="62"/>
      <c r="AC138" s="62"/>
      <c r="AD138" s="37"/>
      <c r="AE138" s="37"/>
      <c r="AF138" s="37"/>
      <c r="AG138" s="37"/>
      <c r="AH138" s="243" t="str">
        <f t="shared" si="11"/>
        <v/>
      </c>
      <c r="AI138" s="37"/>
      <c r="AJ138" s="37"/>
      <c r="AK138" s="37"/>
      <c r="AL138" s="37"/>
    </row>
    <row r="139" spans="1:38" s="97" customFormat="1" ht="14.25" customHeight="1">
      <c r="A139" s="26"/>
      <c r="B139" s="2">
        <f t="shared" si="12"/>
        <v>112</v>
      </c>
      <c r="C139" s="235" t="str">
        <f t="array" ref="C139">IF($K139&lt;&gt;"",INDEX(TransferLog!$AB$21:$AB$1270,MATCH($I139&amp;$M139,TransferLog!$F$21:$F$1270&amp;TransferLog!$W$21:$W$1270,0)),"")</f>
        <v/>
      </c>
      <c r="D139" s="235" t="str">
        <f t="array" ref="D139">IF($K139&lt;&gt;"",INDEX(TransferLog!$Q$21:$Q$1270,MATCH($I139&amp;$M139,TransferLog!$F$21:$F$1270&amp;TransferLog!$W$21:$W$1270,0)),"")</f>
        <v/>
      </c>
      <c r="E139" s="236" t="str">
        <f t="array" ref="E139">IF($K139&lt;&gt;"",INDEX(TransferLog!$AC$21:$AC$1270,MATCH($I139&amp;$M139,TransferLog!$F$21:$F$1270&amp;TransferLog!$W$21:$W$1270,0)),"")</f>
        <v/>
      </c>
      <c r="F139" s="111">
        <f t="shared" si="13"/>
        <v>112</v>
      </c>
      <c r="G139" s="138" t="str">
        <f t="array" ref="G139">IF($I139&lt;&gt;"",INDEX(DropDownLists!$K$10:$K$2516,MATCH($I139,DropDownLists!$L$10:$L$2516,0)),"")</f>
        <v/>
      </c>
      <c r="H139" s="107"/>
      <c r="I139" s="112"/>
      <c r="J139" s="339"/>
      <c r="K139" s="113"/>
      <c r="L139" s="339"/>
      <c r="M139" s="113"/>
      <c r="N139" s="339"/>
      <c r="O139" s="139" t="str">
        <f t="shared" si="10"/>
        <v/>
      </c>
      <c r="P139" s="339"/>
      <c r="Q139" s="114"/>
      <c r="R139" s="339"/>
      <c r="S139" s="174"/>
      <c r="T139" s="339"/>
      <c r="U139" s="139" t="str">
        <f t="array" ref="U139">IF($S139&lt;&gt;"",INDEX(DropDownLists!$D$10:$D$2516,MATCH($S139,DropDownLists!$E$10:$E$2516,0)),"")</f>
        <v/>
      </c>
      <c r="V139" s="342"/>
      <c r="W139" s="174"/>
      <c r="Y139" s="62"/>
      <c r="Z139" s="62"/>
      <c r="AA139" s="62"/>
      <c r="AB139" s="62"/>
      <c r="AC139" s="62"/>
      <c r="AD139" s="37"/>
      <c r="AE139" s="37"/>
      <c r="AF139" s="37"/>
      <c r="AG139" s="37"/>
      <c r="AH139" s="243" t="str">
        <f t="shared" si="11"/>
        <v/>
      </c>
      <c r="AI139" s="37"/>
      <c r="AJ139" s="37"/>
      <c r="AK139" s="37"/>
      <c r="AL139" s="37"/>
    </row>
    <row r="140" spans="1:38" s="97" customFormat="1" ht="14.25" customHeight="1">
      <c r="A140" s="26"/>
      <c r="B140" s="2">
        <f t="shared" si="12"/>
        <v>113</v>
      </c>
      <c r="C140" s="235" t="str">
        <f t="array" ref="C140">IF($K140&lt;&gt;"",INDEX(TransferLog!$AB$21:$AB$1270,MATCH($I140&amp;$M140,TransferLog!$F$21:$F$1270&amp;TransferLog!$W$21:$W$1270,0)),"")</f>
        <v/>
      </c>
      <c r="D140" s="235" t="str">
        <f t="array" ref="D140">IF($K140&lt;&gt;"",INDEX(TransferLog!$Q$21:$Q$1270,MATCH($I140&amp;$M140,TransferLog!$F$21:$F$1270&amp;TransferLog!$W$21:$W$1270,0)),"")</f>
        <v/>
      </c>
      <c r="E140" s="236" t="str">
        <f t="array" ref="E140">IF($K140&lt;&gt;"",INDEX(TransferLog!$AC$21:$AC$1270,MATCH($I140&amp;$M140,TransferLog!$F$21:$F$1270&amp;TransferLog!$W$21:$W$1270,0)),"")</f>
        <v/>
      </c>
      <c r="F140" s="111">
        <f t="shared" si="13"/>
        <v>113</v>
      </c>
      <c r="G140" s="138" t="str">
        <f t="array" ref="G140">IF($I140&lt;&gt;"",INDEX(DropDownLists!$K$10:$K$2516,MATCH($I140,DropDownLists!$L$10:$L$2516,0)),"")</f>
        <v/>
      </c>
      <c r="H140" s="107"/>
      <c r="I140" s="112"/>
      <c r="J140" s="339"/>
      <c r="K140" s="113"/>
      <c r="L140" s="339"/>
      <c r="M140" s="113"/>
      <c r="N140" s="339"/>
      <c r="O140" s="139" t="str">
        <f t="shared" si="10"/>
        <v/>
      </c>
      <c r="P140" s="339"/>
      <c r="Q140" s="114"/>
      <c r="R140" s="339"/>
      <c r="S140" s="174"/>
      <c r="T140" s="339"/>
      <c r="U140" s="139" t="str">
        <f t="array" ref="U140">IF($S140&lt;&gt;"",INDEX(DropDownLists!$D$10:$D$2516,MATCH($S140,DropDownLists!$E$10:$E$2516,0)),"")</f>
        <v/>
      </c>
      <c r="V140" s="342"/>
      <c r="W140" s="174"/>
      <c r="Y140" s="37"/>
      <c r="Z140" s="37"/>
      <c r="AA140" s="37"/>
      <c r="AB140" s="37"/>
      <c r="AC140" s="37"/>
      <c r="AD140" s="37"/>
      <c r="AE140" s="37"/>
      <c r="AF140" s="37"/>
      <c r="AG140" s="37"/>
      <c r="AH140" s="243" t="str">
        <f t="shared" si="11"/>
        <v/>
      </c>
      <c r="AI140" s="37"/>
      <c r="AJ140" s="37"/>
      <c r="AK140" s="37"/>
      <c r="AL140" s="37"/>
    </row>
    <row r="141" spans="1:38" s="97" customFormat="1" ht="14.25" customHeight="1">
      <c r="A141" s="26"/>
      <c r="B141" s="2">
        <f t="shared" si="12"/>
        <v>114</v>
      </c>
      <c r="C141" s="235" t="str">
        <f t="array" ref="C141">IF($K141&lt;&gt;"",INDEX(TransferLog!$AB$21:$AB$1270,MATCH($I141&amp;$M141,TransferLog!$F$21:$F$1270&amp;TransferLog!$W$21:$W$1270,0)),"")</f>
        <v/>
      </c>
      <c r="D141" s="235" t="str">
        <f t="array" ref="D141">IF($K141&lt;&gt;"",INDEX(TransferLog!$Q$21:$Q$1270,MATCH($I141&amp;$M141,TransferLog!$F$21:$F$1270&amp;TransferLog!$W$21:$W$1270,0)),"")</f>
        <v/>
      </c>
      <c r="E141" s="236" t="str">
        <f t="array" ref="E141">IF($K141&lt;&gt;"",INDEX(TransferLog!$AC$21:$AC$1270,MATCH($I141&amp;$M141,TransferLog!$F$21:$F$1270&amp;TransferLog!$W$21:$W$1270,0)),"")</f>
        <v/>
      </c>
      <c r="F141" s="111">
        <f t="shared" si="13"/>
        <v>114</v>
      </c>
      <c r="G141" s="138" t="str">
        <f t="array" ref="G141">IF($I141&lt;&gt;"",INDEX(DropDownLists!$K$10:$K$2516,MATCH($I141,DropDownLists!$L$10:$L$2516,0)),"")</f>
        <v/>
      </c>
      <c r="H141" s="107"/>
      <c r="I141" s="112"/>
      <c r="J141" s="339"/>
      <c r="K141" s="113"/>
      <c r="L141" s="339"/>
      <c r="M141" s="113"/>
      <c r="N141" s="339"/>
      <c r="O141" s="139" t="str">
        <f t="shared" si="10"/>
        <v/>
      </c>
      <c r="P141" s="339"/>
      <c r="Q141" s="114"/>
      <c r="R141" s="339"/>
      <c r="S141" s="174"/>
      <c r="T141" s="339"/>
      <c r="U141" s="139" t="str">
        <f t="array" ref="U141">IF($S141&lt;&gt;"",INDEX(DropDownLists!$D$10:$D$2516,MATCH($S141,DropDownLists!$E$10:$E$2516,0)),"")</f>
        <v/>
      </c>
      <c r="V141" s="342"/>
      <c r="W141" s="174"/>
      <c r="Y141" s="37"/>
      <c r="Z141" s="37"/>
      <c r="AA141" s="37"/>
      <c r="AB141" s="37"/>
      <c r="AC141" s="37"/>
      <c r="AD141" s="37"/>
      <c r="AE141" s="37"/>
      <c r="AF141" s="37"/>
      <c r="AG141" s="37"/>
      <c r="AH141" s="243" t="str">
        <f t="shared" si="11"/>
        <v/>
      </c>
      <c r="AI141" s="37"/>
      <c r="AJ141" s="37"/>
      <c r="AK141" s="37"/>
      <c r="AL141" s="37"/>
    </row>
    <row r="142" spans="1:38" s="97" customFormat="1" ht="14">
      <c r="A142" s="26"/>
      <c r="B142" s="2">
        <f t="shared" si="12"/>
        <v>115</v>
      </c>
      <c r="C142" s="235" t="str">
        <f t="array" ref="C142">IF($K142&lt;&gt;"",INDEX(TransferLog!$AB$21:$AB$1270,MATCH($I142&amp;$M142,TransferLog!$F$21:$F$1270&amp;TransferLog!$W$21:$W$1270,0)),"")</f>
        <v/>
      </c>
      <c r="D142" s="235" t="str">
        <f t="array" ref="D142">IF($K142&lt;&gt;"",INDEX(TransferLog!$Q$21:$Q$1270,MATCH($I142&amp;$M142,TransferLog!$F$21:$F$1270&amp;TransferLog!$W$21:$W$1270,0)),"")</f>
        <v/>
      </c>
      <c r="E142" s="236" t="str">
        <f t="array" ref="E142">IF($K142&lt;&gt;"",INDEX(TransferLog!$AC$21:$AC$1270,MATCH($I142&amp;$M142,TransferLog!$F$21:$F$1270&amp;TransferLog!$W$21:$W$1270,0)),"")</f>
        <v/>
      </c>
      <c r="F142" s="111">
        <f t="shared" si="13"/>
        <v>115</v>
      </c>
      <c r="G142" s="138" t="str">
        <f t="array" ref="G142">IF($I142&lt;&gt;"",INDEX(DropDownLists!$K$10:$K$2516,MATCH($I142,DropDownLists!$L$10:$L$2516,0)),"")</f>
        <v/>
      </c>
      <c r="H142" s="107"/>
      <c r="I142" s="112"/>
      <c r="J142" s="339"/>
      <c r="K142" s="113"/>
      <c r="L142" s="339"/>
      <c r="M142" s="113"/>
      <c r="N142" s="339"/>
      <c r="O142" s="139" t="str">
        <f t="shared" si="10"/>
        <v/>
      </c>
      <c r="P142" s="339"/>
      <c r="Q142" s="114"/>
      <c r="R142" s="339"/>
      <c r="S142" s="174"/>
      <c r="T142" s="339"/>
      <c r="U142" s="139" t="str">
        <f t="array" ref="U142">IF($S142&lt;&gt;"",INDEX(DropDownLists!$D$10:$D$2516,MATCH($S142,DropDownLists!$E$10:$E$2516,0)),"")</f>
        <v/>
      </c>
      <c r="V142" s="342"/>
      <c r="W142" s="174"/>
      <c r="Y142" s="37"/>
      <c r="Z142" s="37"/>
      <c r="AA142" s="37"/>
      <c r="AB142" s="37"/>
      <c r="AC142" s="37"/>
      <c r="AD142" s="37"/>
      <c r="AE142" s="37"/>
      <c r="AF142" s="37"/>
      <c r="AG142" s="37"/>
      <c r="AH142" s="243" t="str">
        <f t="shared" si="11"/>
        <v/>
      </c>
      <c r="AI142" s="37"/>
      <c r="AJ142" s="37"/>
      <c r="AK142" s="37"/>
      <c r="AL142" s="37"/>
    </row>
    <row r="143" spans="1:38" s="97" customFormat="1" ht="14">
      <c r="A143" s="26"/>
      <c r="B143" s="2">
        <f t="shared" si="12"/>
        <v>116</v>
      </c>
      <c r="C143" s="235" t="str">
        <f t="array" ref="C143">IF($K143&lt;&gt;"",INDEX(TransferLog!$AB$21:$AB$1270,MATCH($I143&amp;$M143,TransferLog!$F$21:$F$1270&amp;TransferLog!$W$21:$W$1270,0)),"")</f>
        <v/>
      </c>
      <c r="D143" s="235" t="str">
        <f t="array" ref="D143">IF($K143&lt;&gt;"",INDEX(TransferLog!$Q$21:$Q$1270,MATCH($I143&amp;$M143,TransferLog!$F$21:$F$1270&amp;TransferLog!$W$21:$W$1270,0)),"")</f>
        <v/>
      </c>
      <c r="E143" s="236" t="str">
        <f t="array" ref="E143">IF($K143&lt;&gt;"",INDEX(TransferLog!$AC$21:$AC$1270,MATCH($I143&amp;$M143,TransferLog!$F$21:$F$1270&amp;TransferLog!$W$21:$W$1270,0)),"")</f>
        <v/>
      </c>
      <c r="F143" s="111">
        <f t="shared" si="13"/>
        <v>116</v>
      </c>
      <c r="G143" s="138" t="str">
        <f t="array" ref="G143">IF($I143&lt;&gt;"",INDEX(DropDownLists!$K$10:$K$2516,MATCH($I143,DropDownLists!$L$10:$L$2516,0)),"")</f>
        <v/>
      </c>
      <c r="H143" s="107"/>
      <c r="I143" s="112"/>
      <c r="J143" s="339"/>
      <c r="K143" s="113"/>
      <c r="L143" s="339"/>
      <c r="M143" s="113"/>
      <c r="N143" s="339"/>
      <c r="O143" s="139" t="str">
        <f t="shared" si="10"/>
        <v/>
      </c>
      <c r="P143" s="339"/>
      <c r="Q143" s="114"/>
      <c r="R143" s="339"/>
      <c r="S143" s="174"/>
      <c r="T143" s="339"/>
      <c r="U143" s="139" t="str">
        <f t="array" ref="U143">IF($S143&lt;&gt;"",INDEX(DropDownLists!$D$10:$D$2516,MATCH($S143,DropDownLists!$E$10:$E$2516,0)),"")</f>
        <v/>
      </c>
      <c r="V143" s="342"/>
      <c r="W143" s="174"/>
      <c r="Y143" s="37"/>
      <c r="Z143" s="37"/>
      <c r="AA143" s="37"/>
      <c r="AB143" s="37"/>
      <c r="AC143" s="37"/>
      <c r="AD143" s="37"/>
      <c r="AE143" s="37"/>
      <c r="AF143" s="37"/>
      <c r="AG143" s="37"/>
      <c r="AH143" s="243" t="str">
        <f t="shared" si="11"/>
        <v/>
      </c>
      <c r="AI143" s="37"/>
      <c r="AJ143" s="37"/>
      <c r="AK143" s="37"/>
      <c r="AL143" s="37"/>
    </row>
    <row r="144" spans="1:38" s="97" customFormat="1" ht="14">
      <c r="A144" s="63"/>
      <c r="B144" s="2">
        <f t="shared" si="12"/>
        <v>117</v>
      </c>
      <c r="C144" s="235" t="str">
        <f t="array" ref="C144">IF($K144&lt;&gt;"",INDEX(TransferLog!$AB$21:$AB$1270,MATCH($I144&amp;$M144,TransferLog!$F$21:$F$1270&amp;TransferLog!$W$21:$W$1270,0)),"")</f>
        <v/>
      </c>
      <c r="D144" s="235" t="str">
        <f t="array" ref="D144">IF($K144&lt;&gt;"",INDEX(TransferLog!$Q$21:$Q$1270,MATCH($I144&amp;$M144,TransferLog!$F$21:$F$1270&amp;TransferLog!$W$21:$W$1270,0)),"")</f>
        <v/>
      </c>
      <c r="E144" s="236" t="str">
        <f t="array" ref="E144">IF($K144&lt;&gt;"",INDEX(TransferLog!$AC$21:$AC$1270,MATCH($I144&amp;$M144,TransferLog!$F$21:$F$1270&amp;TransferLog!$W$21:$W$1270,0)),"")</f>
        <v/>
      </c>
      <c r="F144" s="111">
        <f t="shared" si="13"/>
        <v>117</v>
      </c>
      <c r="G144" s="138" t="str">
        <f t="array" ref="G144">IF($I144&lt;&gt;"",INDEX(DropDownLists!$K$10:$K$2516,MATCH($I144,DropDownLists!$L$10:$L$2516,0)),"")</f>
        <v/>
      </c>
      <c r="H144" s="107"/>
      <c r="I144" s="112"/>
      <c r="J144" s="339"/>
      <c r="K144" s="113"/>
      <c r="L144" s="339"/>
      <c r="M144" s="113"/>
      <c r="N144" s="339"/>
      <c r="O144" s="139" t="str">
        <f t="shared" si="10"/>
        <v/>
      </c>
      <c r="P144" s="339"/>
      <c r="Q144" s="114"/>
      <c r="R144" s="339"/>
      <c r="S144" s="174"/>
      <c r="T144" s="339"/>
      <c r="U144" s="139" t="str">
        <f t="array" ref="U144">IF($S144&lt;&gt;"",INDEX(DropDownLists!$D$10:$D$2516,MATCH($S144,DropDownLists!$E$10:$E$2516,0)),"")</f>
        <v/>
      </c>
      <c r="V144" s="342"/>
      <c r="W144" s="174"/>
      <c r="Y144" s="37"/>
      <c r="Z144" s="37"/>
      <c r="AA144" s="37"/>
      <c r="AB144" s="37"/>
      <c r="AC144" s="37"/>
      <c r="AD144" s="62"/>
      <c r="AE144" s="62"/>
      <c r="AF144" s="62"/>
      <c r="AG144" s="62"/>
      <c r="AH144" s="244" t="str">
        <f t="shared" si="11"/>
        <v/>
      </c>
      <c r="AI144" s="62"/>
      <c r="AJ144" s="62"/>
      <c r="AK144" s="62"/>
      <c r="AL144" s="62"/>
    </row>
    <row r="145" spans="1:38" s="97" customFormat="1" ht="14">
      <c r="A145" s="63"/>
      <c r="B145" s="2">
        <f t="shared" si="12"/>
        <v>118</v>
      </c>
      <c r="C145" s="235" t="str">
        <f t="array" ref="C145">IF($K145&lt;&gt;"",INDEX(TransferLog!$AB$21:$AB$1270,MATCH($I145&amp;$M145,TransferLog!$F$21:$F$1270&amp;TransferLog!$W$21:$W$1270,0)),"")</f>
        <v/>
      </c>
      <c r="D145" s="235" t="str">
        <f t="array" ref="D145">IF($K145&lt;&gt;"",INDEX(TransferLog!$Q$21:$Q$1270,MATCH($I145&amp;$M145,TransferLog!$F$21:$F$1270&amp;TransferLog!$W$21:$W$1270,0)),"")</f>
        <v/>
      </c>
      <c r="E145" s="236" t="str">
        <f t="array" ref="E145">IF($K145&lt;&gt;"",INDEX(TransferLog!$AC$21:$AC$1270,MATCH($I145&amp;$M145,TransferLog!$F$21:$F$1270&amp;TransferLog!$W$21:$W$1270,0)),"")</f>
        <v/>
      </c>
      <c r="F145" s="111">
        <f t="shared" si="13"/>
        <v>118</v>
      </c>
      <c r="G145" s="138" t="str">
        <f t="array" ref="G145">IF($I145&lt;&gt;"",INDEX(DropDownLists!$K$10:$K$2516,MATCH($I145,DropDownLists!$L$10:$L$2516,0)),"")</f>
        <v/>
      </c>
      <c r="H145" s="107"/>
      <c r="I145" s="112"/>
      <c r="J145" s="339"/>
      <c r="K145" s="113"/>
      <c r="L145" s="339"/>
      <c r="M145" s="113"/>
      <c r="N145" s="339"/>
      <c r="O145" s="139" t="str">
        <f t="shared" si="10"/>
        <v/>
      </c>
      <c r="P145" s="339"/>
      <c r="Q145" s="114"/>
      <c r="R145" s="339"/>
      <c r="S145" s="174"/>
      <c r="T145" s="339"/>
      <c r="U145" s="139" t="str">
        <f t="array" ref="U145">IF($S145&lt;&gt;"",INDEX(DropDownLists!$D$10:$D$2516,MATCH($S145,DropDownLists!$E$10:$E$2516,0)),"")</f>
        <v/>
      </c>
      <c r="V145" s="342"/>
      <c r="W145" s="174"/>
      <c r="Y145" s="37"/>
      <c r="Z145" s="37"/>
      <c r="AA145" s="37"/>
      <c r="AB145" s="37"/>
      <c r="AC145" s="37"/>
      <c r="AD145" s="62"/>
      <c r="AE145" s="62"/>
      <c r="AF145" s="62"/>
      <c r="AG145" s="62"/>
      <c r="AH145" s="244" t="str">
        <f t="shared" si="11"/>
        <v/>
      </c>
      <c r="AI145" s="62"/>
      <c r="AJ145" s="62"/>
      <c r="AK145" s="62"/>
      <c r="AL145" s="62"/>
    </row>
    <row r="146" spans="1:38" s="97" customFormat="1" ht="14">
      <c r="A146" s="63"/>
      <c r="B146" s="2">
        <f t="shared" si="12"/>
        <v>119</v>
      </c>
      <c r="C146" s="235" t="str">
        <f t="array" ref="C146">IF($K146&lt;&gt;"",INDEX(TransferLog!$AB$21:$AB$1270,MATCH($I146&amp;$M146,TransferLog!$F$21:$F$1270&amp;TransferLog!$W$21:$W$1270,0)),"")</f>
        <v/>
      </c>
      <c r="D146" s="235" t="str">
        <f t="array" ref="D146">IF($K146&lt;&gt;"",INDEX(TransferLog!$Q$21:$Q$1270,MATCH($I146&amp;$M146,TransferLog!$F$21:$F$1270&amp;TransferLog!$W$21:$W$1270,0)),"")</f>
        <v/>
      </c>
      <c r="E146" s="236" t="str">
        <f t="array" ref="E146">IF($K146&lt;&gt;"",INDEX(TransferLog!$AC$21:$AC$1270,MATCH($I146&amp;$M146,TransferLog!$F$21:$F$1270&amp;TransferLog!$W$21:$W$1270,0)),"")</f>
        <v/>
      </c>
      <c r="F146" s="111">
        <f t="shared" si="13"/>
        <v>119</v>
      </c>
      <c r="G146" s="138" t="str">
        <f t="array" ref="G146">IF($I146&lt;&gt;"",INDEX(DropDownLists!$K$10:$K$2516,MATCH($I146,DropDownLists!$L$10:$L$2516,0)),"")</f>
        <v/>
      </c>
      <c r="H146" s="107"/>
      <c r="I146" s="112"/>
      <c r="J146" s="339"/>
      <c r="K146" s="113"/>
      <c r="L146" s="339"/>
      <c r="M146" s="113"/>
      <c r="N146" s="339"/>
      <c r="O146" s="139" t="str">
        <f t="shared" si="10"/>
        <v/>
      </c>
      <c r="P146" s="339"/>
      <c r="Q146" s="114"/>
      <c r="R146" s="339"/>
      <c r="S146" s="174"/>
      <c r="T146" s="339"/>
      <c r="U146" s="139" t="str">
        <f t="array" ref="U146">IF($S146&lt;&gt;"",INDEX(DropDownLists!$D$10:$D$2516,MATCH($S146,DropDownLists!$E$10:$E$2516,0)),"")</f>
        <v/>
      </c>
      <c r="V146" s="342"/>
      <c r="W146" s="174"/>
      <c r="Y146" s="37"/>
      <c r="Z146" s="37"/>
      <c r="AA146" s="37"/>
      <c r="AB146" s="37"/>
      <c r="AC146" s="37"/>
      <c r="AD146" s="62"/>
      <c r="AE146" s="62"/>
      <c r="AF146" s="62"/>
      <c r="AG146" s="62"/>
      <c r="AH146" s="244" t="str">
        <f t="shared" si="11"/>
        <v/>
      </c>
      <c r="AI146" s="62"/>
      <c r="AJ146" s="62"/>
      <c r="AK146" s="62"/>
      <c r="AL146" s="62"/>
    </row>
    <row r="147" spans="1:38" s="97" customFormat="1" ht="14">
      <c r="A147" s="63"/>
      <c r="B147" s="2">
        <f t="shared" si="12"/>
        <v>120</v>
      </c>
      <c r="C147" s="235" t="str">
        <f t="array" ref="C147">IF($K147&lt;&gt;"",INDEX(TransferLog!$AB$21:$AB$1270,MATCH($I147&amp;$M147,TransferLog!$F$21:$F$1270&amp;TransferLog!$W$21:$W$1270,0)),"")</f>
        <v/>
      </c>
      <c r="D147" s="235" t="str">
        <f t="array" ref="D147">IF($K147&lt;&gt;"",INDEX(TransferLog!$Q$21:$Q$1270,MATCH($I147&amp;$M147,TransferLog!$F$21:$F$1270&amp;TransferLog!$W$21:$W$1270,0)),"")</f>
        <v/>
      </c>
      <c r="E147" s="236" t="str">
        <f t="array" ref="E147">IF($K147&lt;&gt;"",INDEX(TransferLog!$AC$21:$AC$1270,MATCH($I147&amp;$M147,TransferLog!$F$21:$F$1270&amp;TransferLog!$W$21:$W$1270,0)),"")</f>
        <v/>
      </c>
      <c r="F147" s="111">
        <f t="shared" si="13"/>
        <v>120</v>
      </c>
      <c r="G147" s="138" t="str">
        <f t="array" ref="G147">IF($I147&lt;&gt;"",INDEX(DropDownLists!$K$10:$K$2516,MATCH($I147,DropDownLists!$L$10:$L$2516,0)),"")</f>
        <v/>
      </c>
      <c r="H147" s="107"/>
      <c r="I147" s="112"/>
      <c r="J147" s="339"/>
      <c r="K147" s="113"/>
      <c r="L147" s="339"/>
      <c r="M147" s="113"/>
      <c r="N147" s="339"/>
      <c r="O147" s="139" t="str">
        <f t="shared" si="10"/>
        <v/>
      </c>
      <c r="P147" s="339"/>
      <c r="Q147" s="114"/>
      <c r="R147" s="339"/>
      <c r="S147" s="174"/>
      <c r="T147" s="339"/>
      <c r="U147" s="139" t="str">
        <f t="array" ref="U147">IF($S147&lt;&gt;"",INDEX(DropDownLists!$D$10:$D$2516,MATCH($S147,DropDownLists!$E$10:$E$2516,0)),"")</f>
        <v/>
      </c>
      <c r="V147" s="342"/>
      <c r="W147" s="174"/>
      <c r="Y147" s="37"/>
      <c r="Z147" s="37"/>
      <c r="AA147" s="37"/>
      <c r="AB147" s="37"/>
      <c r="AC147" s="37"/>
      <c r="AD147" s="62"/>
      <c r="AE147" s="62"/>
      <c r="AF147" s="62"/>
      <c r="AG147" s="62"/>
      <c r="AH147" s="244" t="str">
        <f t="shared" si="11"/>
        <v/>
      </c>
      <c r="AI147" s="62"/>
      <c r="AJ147" s="62"/>
      <c r="AK147" s="62"/>
      <c r="AL147" s="62"/>
    </row>
    <row r="148" spans="1:38" s="97" customFormat="1" ht="14">
      <c r="A148" s="63"/>
      <c r="B148" s="2">
        <f t="shared" si="12"/>
        <v>121</v>
      </c>
      <c r="C148" s="235" t="str">
        <f t="array" ref="C148">IF($K148&lt;&gt;"",INDEX(TransferLog!$AB$21:$AB$1270,MATCH($I148&amp;$M148,TransferLog!$F$21:$F$1270&amp;TransferLog!$W$21:$W$1270,0)),"")</f>
        <v/>
      </c>
      <c r="D148" s="235" t="str">
        <f t="array" ref="D148">IF($K148&lt;&gt;"",INDEX(TransferLog!$Q$21:$Q$1270,MATCH($I148&amp;$M148,TransferLog!$F$21:$F$1270&amp;TransferLog!$W$21:$W$1270,0)),"")</f>
        <v/>
      </c>
      <c r="E148" s="236" t="str">
        <f t="array" ref="E148">IF($K148&lt;&gt;"",INDEX(TransferLog!$AC$21:$AC$1270,MATCH($I148&amp;$M148,TransferLog!$F$21:$F$1270&amp;TransferLog!$W$21:$W$1270,0)),"")</f>
        <v/>
      </c>
      <c r="F148" s="111">
        <f t="shared" si="13"/>
        <v>121</v>
      </c>
      <c r="G148" s="138" t="str">
        <f t="array" ref="G148">IF($I148&lt;&gt;"",INDEX(DropDownLists!$K$10:$K$2516,MATCH($I148,DropDownLists!$L$10:$L$2516,0)),"")</f>
        <v/>
      </c>
      <c r="H148" s="107"/>
      <c r="I148" s="112"/>
      <c r="J148" s="339"/>
      <c r="K148" s="113"/>
      <c r="L148" s="339"/>
      <c r="M148" s="113"/>
      <c r="N148" s="339"/>
      <c r="O148" s="139" t="str">
        <f t="shared" si="10"/>
        <v/>
      </c>
      <c r="P148" s="339"/>
      <c r="Q148" s="114"/>
      <c r="R148" s="339"/>
      <c r="S148" s="174"/>
      <c r="T148" s="339"/>
      <c r="U148" s="139" t="str">
        <f t="array" ref="U148">IF($S148&lt;&gt;"",INDEX(DropDownLists!$D$10:$D$2516,MATCH($S148,DropDownLists!$E$10:$E$2516,0)),"")</f>
        <v/>
      </c>
      <c r="V148" s="342"/>
      <c r="W148" s="174"/>
      <c r="Y148" s="37"/>
      <c r="Z148" s="37"/>
      <c r="AA148" s="37"/>
      <c r="AB148" s="37"/>
      <c r="AC148" s="37"/>
      <c r="AD148" s="62"/>
      <c r="AE148" s="62"/>
      <c r="AF148" s="62"/>
      <c r="AG148" s="62"/>
      <c r="AH148" s="244" t="str">
        <f t="shared" si="11"/>
        <v/>
      </c>
      <c r="AI148" s="62"/>
      <c r="AJ148" s="62"/>
      <c r="AK148" s="62"/>
      <c r="AL148" s="62"/>
    </row>
    <row r="149" spans="1:38" s="97" customFormat="1" ht="14">
      <c r="A149" s="63"/>
      <c r="B149" s="2">
        <f t="shared" si="12"/>
        <v>122</v>
      </c>
      <c r="C149" s="235" t="str">
        <f t="array" ref="C149">IF($K149&lt;&gt;"",INDEX(TransferLog!$AB$21:$AB$1270,MATCH($I149&amp;$M149,TransferLog!$F$21:$F$1270&amp;TransferLog!$W$21:$W$1270,0)),"")</f>
        <v/>
      </c>
      <c r="D149" s="235" t="str">
        <f t="array" ref="D149">IF($K149&lt;&gt;"",INDEX(TransferLog!$Q$21:$Q$1270,MATCH($I149&amp;$M149,TransferLog!$F$21:$F$1270&amp;TransferLog!$W$21:$W$1270,0)),"")</f>
        <v/>
      </c>
      <c r="E149" s="236" t="str">
        <f t="array" ref="E149">IF($K149&lt;&gt;"",INDEX(TransferLog!$AC$21:$AC$1270,MATCH($I149&amp;$M149,TransferLog!$F$21:$F$1270&amp;TransferLog!$W$21:$W$1270,0)),"")</f>
        <v/>
      </c>
      <c r="F149" s="111">
        <f t="shared" si="13"/>
        <v>122</v>
      </c>
      <c r="G149" s="138" t="str">
        <f t="array" ref="G149">IF($I149&lt;&gt;"",INDEX(DropDownLists!$K$10:$K$2516,MATCH($I149,DropDownLists!$L$10:$L$2516,0)),"")</f>
        <v/>
      </c>
      <c r="H149" s="107"/>
      <c r="I149" s="112"/>
      <c r="J149" s="339"/>
      <c r="K149" s="113"/>
      <c r="L149" s="339"/>
      <c r="M149" s="113"/>
      <c r="N149" s="339"/>
      <c r="O149" s="139" t="str">
        <f t="shared" si="10"/>
        <v/>
      </c>
      <c r="P149" s="339"/>
      <c r="Q149" s="114"/>
      <c r="R149" s="339"/>
      <c r="S149" s="174"/>
      <c r="T149" s="339"/>
      <c r="U149" s="139" t="str">
        <f t="array" ref="U149">IF($S149&lt;&gt;"",INDEX(DropDownLists!$D$10:$D$2516,MATCH($S149,DropDownLists!$E$10:$E$2516,0)),"")</f>
        <v/>
      </c>
      <c r="V149" s="342"/>
      <c r="W149" s="174"/>
      <c r="Y149" s="62"/>
      <c r="Z149" s="62"/>
      <c r="AA149" s="62"/>
      <c r="AB149" s="62"/>
      <c r="AC149" s="62"/>
      <c r="AD149" s="62"/>
      <c r="AE149" s="62"/>
      <c r="AF149" s="62"/>
      <c r="AG149" s="62"/>
      <c r="AH149" s="244" t="str">
        <f t="shared" si="11"/>
        <v/>
      </c>
      <c r="AI149" s="62"/>
      <c r="AJ149" s="62"/>
      <c r="AK149" s="62"/>
      <c r="AL149" s="62"/>
    </row>
    <row r="150" spans="1:38" s="97" customFormat="1" ht="14">
      <c r="A150" s="63"/>
      <c r="B150" s="2">
        <f t="shared" si="12"/>
        <v>123</v>
      </c>
      <c r="C150" s="235" t="str">
        <f t="array" ref="C150">IF($K150&lt;&gt;"",INDEX(TransferLog!$AB$21:$AB$1270,MATCH($I150&amp;$M150,TransferLog!$F$21:$F$1270&amp;TransferLog!$W$21:$W$1270,0)),"")</f>
        <v/>
      </c>
      <c r="D150" s="235" t="str">
        <f t="array" ref="D150">IF($K150&lt;&gt;"",INDEX(TransferLog!$Q$21:$Q$1270,MATCH($I150&amp;$M150,TransferLog!$F$21:$F$1270&amp;TransferLog!$W$21:$W$1270,0)),"")</f>
        <v/>
      </c>
      <c r="E150" s="236" t="str">
        <f t="array" ref="E150">IF($K150&lt;&gt;"",INDEX(TransferLog!$AC$21:$AC$1270,MATCH($I150&amp;$M150,TransferLog!$F$21:$F$1270&amp;TransferLog!$W$21:$W$1270,0)),"")</f>
        <v/>
      </c>
      <c r="F150" s="111">
        <f t="shared" si="13"/>
        <v>123</v>
      </c>
      <c r="G150" s="138" t="str">
        <f t="array" ref="G150">IF($I150&lt;&gt;"",INDEX(DropDownLists!$K$10:$K$2516,MATCH($I150,DropDownLists!$L$10:$L$2516,0)),"")</f>
        <v/>
      </c>
      <c r="H150" s="107"/>
      <c r="I150" s="112"/>
      <c r="J150" s="339"/>
      <c r="K150" s="113"/>
      <c r="L150" s="339"/>
      <c r="M150" s="113"/>
      <c r="N150" s="339"/>
      <c r="O150" s="139" t="str">
        <f t="shared" si="10"/>
        <v/>
      </c>
      <c r="P150" s="339"/>
      <c r="Q150" s="114"/>
      <c r="R150" s="339"/>
      <c r="S150" s="174"/>
      <c r="T150" s="339"/>
      <c r="U150" s="139" t="str">
        <f t="array" ref="U150">IF($S150&lt;&gt;"",INDEX(DropDownLists!$D$10:$D$2516,MATCH($S150,DropDownLists!$E$10:$E$2516,0)),"")</f>
        <v/>
      </c>
      <c r="V150" s="342"/>
      <c r="W150" s="174"/>
      <c r="Y150" s="62"/>
      <c r="Z150" s="62"/>
      <c r="AA150" s="62"/>
      <c r="AB150" s="62"/>
      <c r="AC150" s="62"/>
      <c r="AD150" s="62"/>
      <c r="AE150" s="62"/>
      <c r="AF150" s="62"/>
      <c r="AG150" s="62"/>
      <c r="AH150" s="244" t="str">
        <f t="shared" si="11"/>
        <v/>
      </c>
      <c r="AI150" s="62"/>
      <c r="AJ150" s="62"/>
      <c r="AK150" s="62"/>
      <c r="AL150" s="62"/>
    </row>
    <row r="151" spans="1:38" s="97" customFormat="1" ht="14">
      <c r="A151" s="63"/>
      <c r="B151" s="2">
        <f t="shared" si="12"/>
        <v>124</v>
      </c>
      <c r="C151" s="235" t="str">
        <f t="array" ref="C151">IF($K151&lt;&gt;"",INDEX(TransferLog!$AB$21:$AB$1270,MATCH($I151&amp;$M151,TransferLog!$F$21:$F$1270&amp;TransferLog!$W$21:$W$1270,0)),"")</f>
        <v/>
      </c>
      <c r="D151" s="235" t="str">
        <f t="array" ref="D151">IF($K151&lt;&gt;"",INDEX(TransferLog!$Q$21:$Q$1270,MATCH($I151&amp;$M151,TransferLog!$F$21:$F$1270&amp;TransferLog!$W$21:$W$1270,0)),"")</f>
        <v/>
      </c>
      <c r="E151" s="236" t="str">
        <f t="array" ref="E151">IF($K151&lt;&gt;"",INDEX(TransferLog!$AC$21:$AC$1270,MATCH($I151&amp;$M151,TransferLog!$F$21:$F$1270&amp;TransferLog!$W$21:$W$1270,0)),"")</f>
        <v/>
      </c>
      <c r="F151" s="111">
        <f t="shared" si="13"/>
        <v>124</v>
      </c>
      <c r="G151" s="138" t="str">
        <f t="array" ref="G151">IF($I151&lt;&gt;"",INDEX(DropDownLists!$K$10:$K$2516,MATCH($I151,DropDownLists!$L$10:$L$2516,0)),"")</f>
        <v/>
      </c>
      <c r="H151" s="107"/>
      <c r="I151" s="112"/>
      <c r="J151" s="339"/>
      <c r="K151" s="113"/>
      <c r="L151" s="339"/>
      <c r="M151" s="113"/>
      <c r="N151" s="339"/>
      <c r="O151" s="139" t="str">
        <f t="shared" si="10"/>
        <v/>
      </c>
      <c r="P151" s="339"/>
      <c r="Q151" s="114"/>
      <c r="R151" s="339"/>
      <c r="S151" s="174"/>
      <c r="T151" s="339"/>
      <c r="U151" s="139" t="str">
        <f t="array" ref="U151">IF($S151&lt;&gt;"",INDEX(DropDownLists!$D$10:$D$2516,MATCH($S151,DropDownLists!$E$10:$E$2516,0)),"")</f>
        <v/>
      </c>
      <c r="V151" s="342"/>
      <c r="W151" s="174"/>
      <c r="Y151" s="62"/>
      <c r="Z151" s="62"/>
      <c r="AA151" s="62"/>
      <c r="AB151" s="62"/>
      <c r="AC151" s="62"/>
      <c r="AD151" s="62"/>
      <c r="AE151" s="62"/>
      <c r="AF151" s="62"/>
      <c r="AG151" s="62"/>
      <c r="AH151" s="244" t="str">
        <f t="shared" si="11"/>
        <v/>
      </c>
      <c r="AI151" s="62"/>
      <c r="AJ151" s="62"/>
      <c r="AK151" s="62"/>
      <c r="AL151" s="62"/>
    </row>
    <row r="152" spans="1:38" s="97" customFormat="1" ht="14">
      <c r="A152" s="63"/>
      <c r="B152" s="2">
        <f t="shared" si="12"/>
        <v>125</v>
      </c>
      <c r="C152" s="235" t="str">
        <f t="array" ref="C152">IF($K152&lt;&gt;"",INDEX(TransferLog!$AB$21:$AB$1270,MATCH($I152&amp;$M152,TransferLog!$F$21:$F$1270&amp;TransferLog!$W$21:$W$1270,0)),"")</f>
        <v/>
      </c>
      <c r="D152" s="235" t="str">
        <f t="array" ref="D152">IF($K152&lt;&gt;"",INDEX(TransferLog!$Q$21:$Q$1270,MATCH($I152&amp;$M152,TransferLog!$F$21:$F$1270&amp;TransferLog!$W$21:$W$1270,0)),"")</f>
        <v/>
      </c>
      <c r="E152" s="236" t="str">
        <f t="array" ref="E152">IF($K152&lt;&gt;"",INDEX(TransferLog!$AC$21:$AC$1270,MATCH($I152&amp;$M152,TransferLog!$F$21:$F$1270&amp;TransferLog!$W$21:$W$1270,0)),"")</f>
        <v/>
      </c>
      <c r="F152" s="111">
        <f t="shared" si="13"/>
        <v>125</v>
      </c>
      <c r="G152" s="138" t="str">
        <f t="array" ref="G152">IF($I152&lt;&gt;"",INDEX(DropDownLists!$K$10:$K$2516,MATCH($I152,DropDownLists!$L$10:$L$2516,0)),"")</f>
        <v/>
      </c>
      <c r="H152" s="107"/>
      <c r="I152" s="112"/>
      <c r="J152" s="339"/>
      <c r="K152" s="113"/>
      <c r="L152" s="339"/>
      <c r="M152" s="113"/>
      <c r="N152" s="339"/>
      <c r="O152" s="139" t="str">
        <f t="shared" si="10"/>
        <v/>
      </c>
      <c r="P152" s="339"/>
      <c r="Q152" s="114"/>
      <c r="R152" s="339"/>
      <c r="S152" s="174"/>
      <c r="T152" s="339"/>
      <c r="U152" s="139" t="str">
        <f t="array" ref="U152">IF($S152&lt;&gt;"",INDEX(DropDownLists!$D$10:$D$2516,MATCH($S152,DropDownLists!$E$10:$E$2516,0)),"")</f>
        <v/>
      </c>
      <c r="V152" s="342"/>
      <c r="W152" s="174"/>
      <c r="Y152" s="62"/>
      <c r="Z152" s="62"/>
      <c r="AA152" s="62"/>
      <c r="AB152" s="62"/>
      <c r="AC152" s="62"/>
      <c r="AD152" s="62"/>
      <c r="AE152" s="62"/>
      <c r="AF152" s="62"/>
      <c r="AG152" s="62"/>
      <c r="AH152" s="244" t="str">
        <f t="shared" si="11"/>
        <v/>
      </c>
      <c r="AI152" s="62"/>
      <c r="AJ152" s="62"/>
      <c r="AK152" s="62"/>
      <c r="AL152" s="62"/>
    </row>
    <row r="153" spans="1:38" s="97" customFormat="1" ht="14">
      <c r="A153" s="63"/>
      <c r="B153" s="2">
        <f t="shared" ref="B153:B184" si="14">ROW()-27</f>
        <v>126</v>
      </c>
      <c r="C153" s="235" t="str">
        <f t="array" ref="C153">IF($K153&lt;&gt;"",INDEX(TransferLog!$AB$21:$AB$1270,MATCH($I153&amp;$M153,TransferLog!$F$21:$F$1270&amp;TransferLog!$W$21:$W$1270,0)),"")</f>
        <v/>
      </c>
      <c r="D153" s="235" t="str">
        <f t="array" ref="D153">IF($K153&lt;&gt;"",INDEX(TransferLog!$Q$21:$Q$1270,MATCH($I153&amp;$M153,TransferLog!$F$21:$F$1270&amp;TransferLog!$W$21:$W$1270,0)),"")</f>
        <v/>
      </c>
      <c r="E153" s="236" t="str">
        <f t="array" ref="E153">IF($K153&lt;&gt;"",INDEX(TransferLog!$AC$21:$AC$1270,MATCH($I153&amp;$M153,TransferLog!$F$21:$F$1270&amp;TransferLog!$W$21:$W$1270,0)),"")</f>
        <v/>
      </c>
      <c r="F153" s="111">
        <f t="shared" ref="F153:F184" si="15">ROW()-27</f>
        <v>126</v>
      </c>
      <c r="G153" s="138" t="str">
        <f t="array" ref="G153">IF($I153&lt;&gt;"",INDEX(DropDownLists!$K$10:$K$2516,MATCH($I153,DropDownLists!$L$10:$L$2516,0)),"")</f>
        <v/>
      </c>
      <c r="H153" s="107"/>
      <c r="I153" s="112"/>
      <c r="J153" s="339"/>
      <c r="K153" s="113"/>
      <c r="L153" s="339"/>
      <c r="M153" s="113"/>
      <c r="N153" s="339"/>
      <c r="O153" s="139" t="str">
        <f t="shared" si="10"/>
        <v/>
      </c>
      <c r="P153" s="339"/>
      <c r="Q153" s="114"/>
      <c r="R153" s="339"/>
      <c r="S153" s="174"/>
      <c r="T153" s="339"/>
      <c r="U153" s="139" t="str">
        <f t="array" ref="U153">IF($S153&lt;&gt;"",INDEX(DropDownLists!$D$10:$D$2516,MATCH($S153,DropDownLists!$E$10:$E$2516,0)),"")</f>
        <v/>
      </c>
      <c r="V153" s="342"/>
      <c r="W153" s="174"/>
      <c r="Y153" s="62"/>
      <c r="Z153" s="62"/>
      <c r="AA153" s="62"/>
      <c r="AB153" s="62"/>
      <c r="AC153" s="62"/>
      <c r="AD153" s="62"/>
      <c r="AE153" s="62"/>
      <c r="AF153" s="62"/>
      <c r="AG153" s="62"/>
      <c r="AH153" s="244" t="str">
        <f t="shared" si="11"/>
        <v/>
      </c>
      <c r="AI153" s="62"/>
      <c r="AJ153" s="62"/>
      <c r="AK153" s="62"/>
      <c r="AL153" s="62"/>
    </row>
    <row r="154" spans="1:38" s="97" customFormat="1" ht="14">
      <c r="A154" s="63"/>
      <c r="B154" s="2">
        <f t="shared" si="14"/>
        <v>127</v>
      </c>
      <c r="C154" s="235" t="str">
        <f t="array" ref="C154">IF($K154&lt;&gt;"",INDEX(TransferLog!$AB$21:$AB$1270,MATCH($I154&amp;$M154,TransferLog!$F$21:$F$1270&amp;TransferLog!$W$21:$W$1270,0)),"")</f>
        <v/>
      </c>
      <c r="D154" s="235" t="str">
        <f t="array" ref="D154">IF($K154&lt;&gt;"",INDEX(TransferLog!$Q$21:$Q$1270,MATCH($I154&amp;$M154,TransferLog!$F$21:$F$1270&amp;TransferLog!$W$21:$W$1270,0)),"")</f>
        <v/>
      </c>
      <c r="E154" s="236" t="str">
        <f t="array" ref="E154">IF($K154&lt;&gt;"",INDEX(TransferLog!$AC$21:$AC$1270,MATCH($I154&amp;$M154,TransferLog!$F$21:$F$1270&amp;TransferLog!$W$21:$W$1270,0)),"")</f>
        <v/>
      </c>
      <c r="F154" s="111">
        <f t="shared" si="15"/>
        <v>127</v>
      </c>
      <c r="G154" s="138" t="str">
        <f t="array" ref="G154">IF($I154&lt;&gt;"",INDEX(DropDownLists!$K$10:$K$2516,MATCH($I154,DropDownLists!$L$10:$L$2516,0)),"")</f>
        <v/>
      </c>
      <c r="H154" s="107"/>
      <c r="I154" s="112"/>
      <c r="J154" s="339"/>
      <c r="K154" s="113"/>
      <c r="L154" s="339"/>
      <c r="M154" s="113"/>
      <c r="N154" s="339"/>
      <c r="O154" s="139" t="str">
        <f t="shared" si="10"/>
        <v/>
      </c>
      <c r="P154" s="339"/>
      <c r="Q154" s="114"/>
      <c r="R154" s="339"/>
      <c r="S154" s="174"/>
      <c r="T154" s="339"/>
      <c r="U154" s="139" t="str">
        <f t="array" ref="U154">IF($S154&lt;&gt;"",INDEX(DropDownLists!$D$10:$D$2516,MATCH($S154,DropDownLists!$E$10:$E$2516,0)),"")</f>
        <v/>
      </c>
      <c r="V154" s="342"/>
      <c r="W154" s="174"/>
      <c r="Y154" s="62"/>
      <c r="Z154" s="62"/>
      <c r="AA154" s="62"/>
      <c r="AB154" s="62"/>
      <c r="AC154" s="62"/>
      <c r="AD154" s="62"/>
      <c r="AE154" s="62"/>
      <c r="AF154" s="62"/>
      <c r="AG154" s="62"/>
      <c r="AH154" s="244" t="str">
        <f t="shared" si="11"/>
        <v/>
      </c>
      <c r="AI154" s="62"/>
      <c r="AJ154" s="62"/>
      <c r="AK154" s="62"/>
      <c r="AL154" s="62"/>
    </row>
    <row r="155" spans="1:38" s="97" customFormat="1" ht="14.25" customHeight="1">
      <c r="A155" s="26"/>
      <c r="B155" s="2">
        <f t="shared" si="14"/>
        <v>128</v>
      </c>
      <c r="C155" s="235" t="str">
        <f t="array" ref="C155">IF($K155&lt;&gt;"",INDEX(TransferLog!$AB$21:$AB$1270,MATCH($I155&amp;$M155,TransferLog!$F$21:$F$1270&amp;TransferLog!$W$21:$W$1270,0)),"")</f>
        <v/>
      </c>
      <c r="D155" s="235" t="str">
        <f t="array" ref="D155">IF($K155&lt;&gt;"",INDEX(TransferLog!$Q$21:$Q$1270,MATCH($I155&amp;$M155,TransferLog!$F$21:$F$1270&amp;TransferLog!$W$21:$W$1270,0)),"")</f>
        <v/>
      </c>
      <c r="E155" s="236" t="str">
        <f t="array" ref="E155">IF($K155&lt;&gt;"",INDEX(TransferLog!$AC$21:$AC$1270,MATCH($I155&amp;$M155,TransferLog!$F$21:$F$1270&amp;TransferLog!$W$21:$W$1270,0)),"")</f>
        <v/>
      </c>
      <c r="F155" s="111">
        <f t="shared" si="15"/>
        <v>128</v>
      </c>
      <c r="G155" s="138" t="str">
        <f t="array" ref="G155">IF($I155&lt;&gt;"",INDEX(DropDownLists!$K$10:$K$2516,MATCH($I155,DropDownLists!$L$10:$L$2516,0)),"")</f>
        <v/>
      </c>
      <c r="H155" s="107"/>
      <c r="I155" s="112"/>
      <c r="J155" s="339"/>
      <c r="K155" s="113"/>
      <c r="L155" s="339"/>
      <c r="M155" s="113"/>
      <c r="N155" s="339"/>
      <c r="O155" s="139" t="str">
        <f t="shared" si="10"/>
        <v/>
      </c>
      <c r="P155" s="339"/>
      <c r="Q155" s="114"/>
      <c r="R155" s="339"/>
      <c r="S155" s="174"/>
      <c r="T155" s="339"/>
      <c r="U155" s="139" t="str">
        <f t="array" ref="U155">IF($S155&lt;&gt;"",INDEX(DropDownLists!$D$10:$D$2516,MATCH($S155,DropDownLists!$E$10:$E$2516,0)),"")</f>
        <v/>
      </c>
      <c r="V155" s="342"/>
      <c r="W155" s="174"/>
      <c r="Y155" s="62"/>
      <c r="Z155" s="62"/>
      <c r="AA155" s="62"/>
      <c r="AB155" s="62"/>
      <c r="AC155" s="62"/>
      <c r="AD155" s="37"/>
      <c r="AE155" s="37"/>
      <c r="AF155" s="37"/>
      <c r="AG155" s="37"/>
      <c r="AH155" s="243" t="str">
        <f t="shared" si="11"/>
        <v/>
      </c>
      <c r="AI155" s="37"/>
      <c r="AJ155" s="37"/>
      <c r="AK155" s="37"/>
      <c r="AL155" s="37"/>
    </row>
    <row r="156" spans="1:38" s="97" customFormat="1" ht="14.25" customHeight="1">
      <c r="A156" s="26"/>
      <c r="B156" s="2">
        <f t="shared" si="14"/>
        <v>129</v>
      </c>
      <c r="C156" s="235" t="str">
        <f t="array" ref="C156">IF($K156&lt;&gt;"",INDEX(TransferLog!$AB$21:$AB$1270,MATCH($I156&amp;$M156,TransferLog!$F$21:$F$1270&amp;TransferLog!$W$21:$W$1270,0)),"")</f>
        <v/>
      </c>
      <c r="D156" s="235" t="str">
        <f t="array" ref="D156">IF($K156&lt;&gt;"",INDEX(TransferLog!$Q$21:$Q$1270,MATCH($I156&amp;$M156,TransferLog!$F$21:$F$1270&amp;TransferLog!$W$21:$W$1270,0)),"")</f>
        <v/>
      </c>
      <c r="E156" s="236" t="str">
        <f t="array" ref="E156">IF($K156&lt;&gt;"",INDEX(TransferLog!$AC$21:$AC$1270,MATCH($I156&amp;$M156,TransferLog!$F$21:$F$1270&amp;TransferLog!$W$21:$W$1270,0)),"")</f>
        <v/>
      </c>
      <c r="F156" s="111">
        <f t="shared" si="15"/>
        <v>129</v>
      </c>
      <c r="G156" s="138" t="str">
        <f t="array" ref="G156">IF($I156&lt;&gt;"",INDEX(DropDownLists!$K$10:$K$2516,MATCH($I156,DropDownLists!$L$10:$L$2516,0)),"")</f>
        <v/>
      </c>
      <c r="H156" s="107"/>
      <c r="I156" s="112"/>
      <c r="J156" s="339"/>
      <c r="K156" s="113"/>
      <c r="L156" s="339"/>
      <c r="M156" s="113"/>
      <c r="N156" s="339"/>
      <c r="O156" s="139" t="str">
        <f t="shared" ref="O156:O219" si="16">IF($M156&lt;&gt;"",TEXT($M156,"dddd"),"")</f>
        <v/>
      </c>
      <c r="P156" s="339"/>
      <c r="Q156" s="114"/>
      <c r="R156" s="339"/>
      <c r="S156" s="174"/>
      <c r="T156" s="339"/>
      <c r="U156" s="139" t="str">
        <f t="array" ref="U156">IF($S156&lt;&gt;"",INDEX(DropDownLists!$D$10:$D$2516,MATCH($S156,DropDownLists!$E$10:$E$2516,0)),"")</f>
        <v/>
      </c>
      <c r="V156" s="342"/>
      <c r="W156" s="174"/>
      <c r="Y156" s="62"/>
      <c r="Z156" s="62"/>
      <c r="AA156" s="62"/>
      <c r="AB156" s="62"/>
      <c r="AC156" s="62"/>
      <c r="AD156" s="37"/>
      <c r="AE156" s="37"/>
      <c r="AF156" s="37"/>
      <c r="AG156" s="37"/>
      <c r="AH156" s="243" t="str">
        <f t="shared" si="11"/>
        <v/>
      </c>
      <c r="AI156" s="37"/>
      <c r="AJ156" s="37"/>
      <c r="AK156" s="37"/>
      <c r="AL156" s="37"/>
    </row>
    <row r="157" spans="1:38" s="97" customFormat="1" ht="14.25" customHeight="1">
      <c r="A157" s="26"/>
      <c r="B157" s="2">
        <f t="shared" si="14"/>
        <v>130</v>
      </c>
      <c r="C157" s="235" t="str">
        <f t="array" ref="C157">IF($K157&lt;&gt;"",INDEX(TransferLog!$AB$21:$AB$1270,MATCH($I157&amp;$M157,TransferLog!$F$21:$F$1270&amp;TransferLog!$W$21:$W$1270,0)),"")</f>
        <v/>
      </c>
      <c r="D157" s="235" t="str">
        <f t="array" ref="D157">IF($K157&lt;&gt;"",INDEX(TransferLog!$Q$21:$Q$1270,MATCH($I157&amp;$M157,TransferLog!$F$21:$F$1270&amp;TransferLog!$W$21:$W$1270,0)),"")</f>
        <v/>
      </c>
      <c r="E157" s="236" t="str">
        <f t="array" ref="E157">IF($K157&lt;&gt;"",INDEX(TransferLog!$AC$21:$AC$1270,MATCH($I157&amp;$M157,TransferLog!$F$21:$F$1270&amp;TransferLog!$W$21:$W$1270,0)),"")</f>
        <v/>
      </c>
      <c r="F157" s="111">
        <f t="shared" si="15"/>
        <v>130</v>
      </c>
      <c r="G157" s="138" t="str">
        <f t="array" ref="G157">IF($I157&lt;&gt;"",INDEX(DropDownLists!$K$10:$K$2516,MATCH($I157,DropDownLists!$L$10:$L$2516,0)),"")</f>
        <v/>
      </c>
      <c r="H157" s="107"/>
      <c r="I157" s="112"/>
      <c r="J157" s="339"/>
      <c r="K157" s="113"/>
      <c r="L157" s="339"/>
      <c r="M157" s="113"/>
      <c r="N157" s="339"/>
      <c r="O157" s="139" t="str">
        <f t="shared" si="16"/>
        <v/>
      </c>
      <c r="P157" s="339"/>
      <c r="Q157" s="114"/>
      <c r="R157" s="339"/>
      <c r="S157" s="174"/>
      <c r="T157" s="339"/>
      <c r="U157" s="139" t="str">
        <f t="array" ref="U157">IF($S157&lt;&gt;"",INDEX(DropDownLists!$D$10:$D$2516,MATCH($S157,DropDownLists!$E$10:$E$2516,0)),"")</f>
        <v/>
      </c>
      <c r="V157" s="342"/>
      <c r="W157" s="174"/>
      <c r="Y157" s="62"/>
      <c r="Z157" s="62"/>
      <c r="AA157" s="62"/>
      <c r="AB157" s="62"/>
      <c r="AC157" s="62"/>
      <c r="AD157" s="37"/>
      <c r="AE157" s="37"/>
      <c r="AF157" s="37"/>
      <c r="AG157" s="37"/>
      <c r="AH157" s="243" t="str">
        <f t="shared" ref="AH157:AH220" si="17">IF(OR($S157="Home", $S157="Assisted Living", $S157="Other Nursing Home", $S157="Other"),$S157,IF($S157&lt;&gt;"","Hospital",""))</f>
        <v/>
      </c>
      <c r="AI157" s="37"/>
      <c r="AJ157" s="37"/>
      <c r="AK157" s="37"/>
      <c r="AL157" s="37"/>
    </row>
    <row r="158" spans="1:38" s="97" customFormat="1" ht="14">
      <c r="A158" s="26"/>
      <c r="B158" s="2">
        <f t="shared" si="14"/>
        <v>131</v>
      </c>
      <c r="C158" s="235" t="str">
        <f t="array" ref="C158">IF($K158&lt;&gt;"",INDEX(TransferLog!$AB$21:$AB$1270,MATCH($I158&amp;$M158,TransferLog!$F$21:$F$1270&amp;TransferLog!$W$21:$W$1270,0)),"")</f>
        <v/>
      </c>
      <c r="D158" s="235" t="str">
        <f t="array" ref="D158">IF($K158&lt;&gt;"",INDEX(TransferLog!$Q$21:$Q$1270,MATCH($I158&amp;$M158,TransferLog!$F$21:$F$1270&amp;TransferLog!$W$21:$W$1270,0)),"")</f>
        <v/>
      </c>
      <c r="E158" s="236" t="str">
        <f t="array" ref="E158">IF($K158&lt;&gt;"",INDEX(TransferLog!$AC$21:$AC$1270,MATCH($I158&amp;$M158,TransferLog!$F$21:$F$1270&amp;TransferLog!$W$21:$W$1270,0)),"")</f>
        <v/>
      </c>
      <c r="F158" s="111">
        <f t="shared" si="15"/>
        <v>131</v>
      </c>
      <c r="G158" s="138" t="str">
        <f t="array" ref="G158">IF($I158&lt;&gt;"",INDEX(DropDownLists!$K$10:$K$2516,MATCH($I158,DropDownLists!$L$10:$L$2516,0)),"")</f>
        <v/>
      </c>
      <c r="H158" s="107"/>
      <c r="I158" s="112"/>
      <c r="J158" s="339"/>
      <c r="K158" s="113"/>
      <c r="L158" s="339"/>
      <c r="M158" s="113"/>
      <c r="N158" s="339"/>
      <c r="O158" s="139" t="str">
        <f t="shared" si="16"/>
        <v/>
      </c>
      <c r="P158" s="339"/>
      <c r="Q158" s="114"/>
      <c r="R158" s="339"/>
      <c r="S158" s="174"/>
      <c r="T158" s="339"/>
      <c r="U158" s="139" t="str">
        <f t="array" ref="U158">IF($S158&lt;&gt;"",INDEX(DropDownLists!$D$10:$D$2516,MATCH($S158,DropDownLists!$E$10:$E$2516,0)),"")</f>
        <v/>
      </c>
      <c r="V158" s="342"/>
      <c r="W158" s="174"/>
      <c r="Y158" s="62"/>
      <c r="Z158" s="62"/>
      <c r="AA158" s="62"/>
      <c r="AB158" s="62"/>
      <c r="AC158" s="62"/>
      <c r="AD158" s="37"/>
      <c r="AE158" s="37"/>
      <c r="AF158" s="37"/>
      <c r="AG158" s="37"/>
      <c r="AH158" s="243" t="str">
        <f t="shared" si="17"/>
        <v/>
      </c>
      <c r="AI158" s="37"/>
      <c r="AJ158" s="37"/>
      <c r="AK158" s="37"/>
      <c r="AL158" s="37"/>
    </row>
    <row r="159" spans="1:38" s="97" customFormat="1" ht="14.25" customHeight="1">
      <c r="A159" s="26"/>
      <c r="B159" s="2">
        <f t="shared" si="14"/>
        <v>132</v>
      </c>
      <c r="C159" s="235" t="str">
        <f t="array" ref="C159">IF($K159&lt;&gt;"",INDEX(TransferLog!$AB$21:$AB$1270,MATCH($I159&amp;$M159,TransferLog!$F$21:$F$1270&amp;TransferLog!$W$21:$W$1270,0)),"")</f>
        <v/>
      </c>
      <c r="D159" s="235" t="str">
        <f t="array" ref="D159">IF($K159&lt;&gt;"",INDEX(TransferLog!$Q$21:$Q$1270,MATCH($I159&amp;$M159,TransferLog!$F$21:$F$1270&amp;TransferLog!$W$21:$W$1270,0)),"")</f>
        <v/>
      </c>
      <c r="E159" s="236" t="str">
        <f t="array" ref="E159">IF($K159&lt;&gt;"",INDEX(TransferLog!$AC$21:$AC$1270,MATCH($I159&amp;$M159,TransferLog!$F$21:$F$1270&amp;TransferLog!$W$21:$W$1270,0)),"")</f>
        <v/>
      </c>
      <c r="F159" s="111">
        <f t="shared" si="15"/>
        <v>132</v>
      </c>
      <c r="G159" s="138" t="str">
        <f t="array" ref="G159">IF($I159&lt;&gt;"",INDEX(DropDownLists!$K$10:$K$2516,MATCH($I159,DropDownLists!$L$10:$L$2516,0)),"")</f>
        <v/>
      </c>
      <c r="H159" s="107"/>
      <c r="I159" s="112"/>
      <c r="J159" s="339"/>
      <c r="K159" s="113"/>
      <c r="L159" s="339"/>
      <c r="M159" s="113"/>
      <c r="N159" s="339"/>
      <c r="O159" s="139" t="str">
        <f t="shared" si="16"/>
        <v/>
      </c>
      <c r="P159" s="339"/>
      <c r="Q159" s="114"/>
      <c r="R159" s="339"/>
      <c r="S159" s="174"/>
      <c r="T159" s="339"/>
      <c r="U159" s="139" t="str">
        <f t="array" ref="U159">IF($S159&lt;&gt;"",INDEX(DropDownLists!$D$10:$D$2516,MATCH($S159,DropDownLists!$E$10:$E$2516,0)),"")</f>
        <v/>
      </c>
      <c r="V159" s="342"/>
      <c r="W159" s="174"/>
      <c r="Y159" s="62"/>
      <c r="Z159" s="62"/>
      <c r="AA159" s="62"/>
      <c r="AB159" s="62"/>
      <c r="AC159" s="62"/>
      <c r="AD159" s="37"/>
      <c r="AE159" s="37"/>
      <c r="AF159" s="37"/>
      <c r="AG159" s="37"/>
      <c r="AH159" s="243" t="str">
        <f t="shared" si="17"/>
        <v/>
      </c>
      <c r="AI159" s="37"/>
      <c r="AJ159" s="37"/>
      <c r="AK159" s="37"/>
      <c r="AL159" s="37"/>
    </row>
    <row r="160" spans="1:38" s="97" customFormat="1" ht="14.25" customHeight="1">
      <c r="A160" s="26"/>
      <c r="B160" s="2">
        <f t="shared" si="14"/>
        <v>133</v>
      </c>
      <c r="C160" s="235" t="str">
        <f t="array" ref="C160">IF($K160&lt;&gt;"",INDEX(TransferLog!$AB$21:$AB$1270,MATCH($I160&amp;$M160,TransferLog!$F$21:$F$1270&amp;TransferLog!$W$21:$W$1270,0)),"")</f>
        <v/>
      </c>
      <c r="D160" s="235" t="str">
        <f t="array" ref="D160">IF($K160&lt;&gt;"",INDEX(TransferLog!$Q$21:$Q$1270,MATCH($I160&amp;$M160,TransferLog!$F$21:$F$1270&amp;TransferLog!$W$21:$W$1270,0)),"")</f>
        <v/>
      </c>
      <c r="E160" s="236" t="str">
        <f t="array" ref="E160">IF($K160&lt;&gt;"",INDEX(TransferLog!$AC$21:$AC$1270,MATCH($I160&amp;$M160,TransferLog!$F$21:$F$1270&amp;TransferLog!$W$21:$W$1270,0)),"")</f>
        <v/>
      </c>
      <c r="F160" s="111">
        <f t="shared" si="15"/>
        <v>133</v>
      </c>
      <c r="G160" s="138" t="str">
        <f t="array" ref="G160">IF($I160&lt;&gt;"",INDEX(DropDownLists!$K$10:$K$2516,MATCH($I160,DropDownLists!$L$10:$L$2516,0)),"")</f>
        <v/>
      </c>
      <c r="H160" s="107"/>
      <c r="I160" s="112"/>
      <c r="J160" s="339"/>
      <c r="K160" s="113"/>
      <c r="L160" s="339"/>
      <c r="M160" s="113"/>
      <c r="N160" s="339"/>
      <c r="O160" s="139" t="str">
        <f t="shared" si="16"/>
        <v/>
      </c>
      <c r="P160" s="339"/>
      <c r="Q160" s="114"/>
      <c r="R160" s="339"/>
      <c r="S160" s="174"/>
      <c r="T160" s="339"/>
      <c r="U160" s="139" t="str">
        <f t="array" ref="U160">IF($S160&lt;&gt;"",INDEX(DropDownLists!$D$10:$D$2516,MATCH($S160,DropDownLists!$E$10:$E$2516,0)),"")</f>
        <v/>
      </c>
      <c r="V160" s="342"/>
      <c r="W160" s="174"/>
      <c r="Y160" s="37"/>
      <c r="Z160" s="37"/>
      <c r="AA160" s="37"/>
      <c r="AB160" s="37"/>
      <c r="AC160" s="37"/>
      <c r="AD160" s="37"/>
      <c r="AE160" s="37"/>
      <c r="AF160" s="37"/>
      <c r="AG160" s="37"/>
      <c r="AH160" s="243" t="str">
        <f t="shared" si="17"/>
        <v/>
      </c>
      <c r="AI160" s="37"/>
      <c r="AJ160" s="37"/>
      <c r="AK160" s="37"/>
      <c r="AL160" s="37"/>
    </row>
    <row r="161" spans="1:38" s="97" customFormat="1" ht="14.25" customHeight="1">
      <c r="A161" s="26"/>
      <c r="B161" s="2">
        <f t="shared" si="14"/>
        <v>134</v>
      </c>
      <c r="C161" s="235" t="str">
        <f t="array" ref="C161">IF($K161&lt;&gt;"",INDEX(TransferLog!$AB$21:$AB$1270,MATCH($I161&amp;$M161,TransferLog!$F$21:$F$1270&amp;TransferLog!$W$21:$W$1270,0)),"")</f>
        <v/>
      </c>
      <c r="D161" s="235" t="str">
        <f t="array" ref="D161">IF($K161&lt;&gt;"",INDEX(TransferLog!$Q$21:$Q$1270,MATCH($I161&amp;$M161,TransferLog!$F$21:$F$1270&amp;TransferLog!$W$21:$W$1270,0)),"")</f>
        <v/>
      </c>
      <c r="E161" s="236" t="str">
        <f t="array" ref="E161">IF($K161&lt;&gt;"",INDEX(TransferLog!$AC$21:$AC$1270,MATCH($I161&amp;$M161,TransferLog!$F$21:$F$1270&amp;TransferLog!$W$21:$W$1270,0)),"")</f>
        <v/>
      </c>
      <c r="F161" s="111">
        <f t="shared" si="15"/>
        <v>134</v>
      </c>
      <c r="G161" s="138" t="str">
        <f t="array" ref="G161">IF($I161&lt;&gt;"",INDEX(DropDownLists!$K$10:$K$2516,MATCH($I161,DropDownLists!$L$10:$L$2516,0)),"")</f>
        <v/>
      </c>
      <c r="H161" s="107"/>
      <c r="I161" s="112"/>
      <c r="J161" s="339"/>
      <c r="K161" s="113"/>
      <c r="L161" s="339"/>
      <c r="M161" s="113"/>
      <c r="N161" s="339"/>
      <c r="O161" s="139" t="str">
        <f t="shared" si="16"/>
        <v/>
      </c>
      <c r="P161" s="339"/>
      <c r="Q161" s="114"/>
      <c r="R161" s="339"/>
      <c r="S161" s="174"/>
      <c r="T161" s="339"/>
      <c r="U161" s="139" t="str">
        <f t="array" ref="U161">IF($S161&lt;&gt;"",INDEX(DropDownLists!$D$10:$D$2516,MATCH($S161,DropDownLists!$E$10:$E$2516,0)),"")</f>
        <v/>
      </c>
      <c r="V161" s="342"/>
      <c r="W161" s="174"/>
      <c r="Y161" s="37"/>
      <c r="Z161" s="37"/>
      <c r="AA161" s="37"/>
      <c r="AB161" s="37"/>
      <c r="AC161" s="37"/>
      <c r="AD161" s="37"/>
      <c r="AE161" s="37"/>
      <c r="AF161" s="37"/>
      <c r="AG161" s="37"/>
      <c r="AH161" s="243" t="str">
        <f t="shared" si="17"/>
        <v/>
      </c>
      <c r="AI161" s="37"/>
      <c r="AJ161" s="37"/>
      <c r="AK161" s="37"/>
      <c r="AL161" s="37"/>
    </row>
    <row r="162" spans="1:38" s="97" customFormat="1" ht="14">
      <c r="A162" s="26"/>
      <c r="B162" s="2">
        <f t="shared" si="14"/>
        <v>135</v>
      </c>
      <c r="C162" s="235" t="str">
        <f t="array" ref="C162">IF($K162&lt;&gt;"",INDEX(TransferLog!$AB$21:$AB$1270,MATCH($I162&amp;$M162,TransferLog!$F$21:$F$1270&amp;TransferLog!$W$21:$W$1270,0)),"")</f>
        <v/>
      </c>
      <c r="D162" s="235" t="str">
        <f t="array" ref="D162">IF($K162&lt;&gt;"",INDEX(TransferLog!$Q$21:$Q$1270,MATCH($I162&amp;$M162,TransferLog!$F$21:$F$1270&amp;TransferLog!$W$21:$W$1270,0)),"")</f>
        <v/>
      </c>
      <c r="E162" s="236" t="str">
        <f t="array" ref="E162">IF($K162&lt;&gt;"",INDEX(TransferLog!$AC$21:$AC$1270,MATCH($I162&amp;$M162,TransferLog!$F$21:$F$1270&amp;TransferLog!$W$21:$W$1270,0)),"")</f>
        <v/>
      </c>
      <c r="F162" s="111">
        <f t="shared" si="15"/>
        <v>135</v>
      </c>
      <c r="G162" s="138" t="str">
        <f t="array" ref="G162">IF($I162&lt;&gt;"",INDEX(DropDownLists!$K$10:$K$2516,MATCH($I162,DropDownLists!$L$10:$L$2516,0)),"")</f>
        <v/>
      </c>
      <c r="H162" s="107"/>
      <c r="I162" s="112"/>
      <c r="J162" s="339"/>
      <c r="K162" s="113"/>
      <c r="L162" s="339"/>
      <c r="M162" s="113"/>
      <c r="N162" s="339"/>
      <c r="O162" s="139" t="str">
        <f t="shared" si="16"/>
        <v/>
      </c>
      <c r="P162" s="339"/>
      <c r="Q162" s="114"/>
      <c r="R162" s="339"/>
      <c r="S162" s="174"/>
      <c r="T162" s="339"/>
      <c r="U162" s="139" t="str">
        <f t="array" ref="U162">IF($S162&lt;&gt;"",INDEX(DropDownLists!$D$10:$D$2516,MATCH($S162,DropDownLists!$E$10:$E$2516,0)),"")</f>
        <v/>
      </c>
      <c r="V162" s="342"/>
      <c r="W162" s="174"/>
      <c r="Y162" s="37"/>
      <c r="Z162" s="37"/>
      <c r="AA162" s="37"/>
      <c r="AB162" s="37"/>
      <c r="AC162" s="37"/>
      <c r="AD162" s="37"/>
      <c r="AE162" s="37"/>
      <c r="AF162" s="37"/>
      <c r="AG162" s="37"/>
      <c r="AH162" s="243" t="str">
        <f t="shared" si="17"/>
        <v/>
      </c>
      <c r="AI162" s="37"/>
      <c r="AJ162" s="37"/>
      <c r="AK162" s="37"/>
      <c r="AL162" s="37"/>
    </row>
    <row r="163" spans="1:38" s="97" customFormat="1" ht="14">
      <c r="A163" s="26"/>
      <c r="B163" s="2">
        <f t="shared" si="14"/>
        <v>136</v>
      </c>
      <c r="C163" s="235" t="str">
        <f t="array" ref="C163">IF($K163&lt;&gt;"",INDEX(TransferLog!$AB$21:$AB$1270,MATCH($I163&amp;$M163,TransferLog!$F$21:$F$1270&amp;TransferLog!$W$21:$W$1270,0)),"")</f>
        <v/>
      </c>
      <c r="D163" s="235" t="str">
        <f t="array" ref="D163">IF($K163&lt;&gt;"",INDEX(TransferLog!$Q$21:$Q$1270,MATCH($I163&amp;$M163,TransferLog!$F$21:$F$1270&amp;TransferLog!$W$21:$W$1270,0)),"")</f>
        <v/>
      </c>
      <c r="E163" s="236" t="str">
        <f t="array" ref="E163">IF($K163&lt;&gt;"",INDEX(TransferLog!$AC$21:$AC$1270,MATCH($I163&amp;$M163,TransferLog!$F$21:$F$1270&amp;TransferLog!$W$21:$W$1270,0)),"")</f>
        <v/>
      </c>
      <c r="F163" s="111">
        <f t="shared" si="15"/>
        <v>136</v>
      </c>
      <c r="G163" s="138" t="str">
        <f t="array" ref="G163">IF($I163&lt;&gt;"",INDEX(DropDownLists!$K$10:$K$2516,MATCH($I163,DropDownLists!$L$10:$L$2516,0)),"")</f>
        <v/>
      </c>
      <c r="H163" s="107"/>
      <c r="I163" s="112"/>
      <c r="J163" s="339"/>
      <c r="K163" s="113"/>
      <c r="L163" s="339"/>
      <c r="M163" s="113"/>
      <c r="N163" s="339"/>
      <c r="O163" s="139" t="str">
        <f t="shared" si="16"/>
        <v/>
      </c>
      <c r="P163" s="339"/>
      <c r="Q163" s="114"/>
      <c r="R163" s="339"/>
      <c r="S163" s="174"/>
      <c r="T163" s="339"/>
      <c r="U163" s="139" t="str">
        <f t="array" ref="U163">IF($S163&lt;&gt;"",INDEX(DropDownLists!$D$10:$D$2516,MATCH($S163,DropDownLists!$E$10:$E$2516,0)),"")</f>
        <v/>
      </c>
      <c r="V163" s="342"/>
      <c r="W163" s="174"/>
      <c r="Y163" s="37"/>
      <c r="Z163" s="37"/>
      <c r="AA163" s="37"/>
      <c r="AB163" s="37"/>
      <c r="AC163" s="37"/>
      <c r="AD163" s="37"/>
      <c r="AE163" s="37"/>
      <c r="AF163" s="37"/>
      <c r="AG163" s="37"/>
      <c r="AH163" s="243" t="str">
        <f t="shared" si="17"/>
        <v/>
      </c>
      <c r="AI163" s="37"/>
      <c r="AJ163" s="37"/>
      <c r="AK163" s="37"/>
      <c r="AL163" s="37"/>
    </row>
    <row r="164" spans="1:38" s="97" customFormat="1" ht="14">
      <c r="A164" s="63"/>
      <c r="B164" s="2">
        <f t="shared" si="14"/>
        <v>137</v>
      </c>
      <c r="C164" s="235" t="str">
        <f t="array" ref="C164">IF($K164&lt;&gt;"",INDEX(TransferLog!$AB$21:$AB$1270,MATCH($I164&amp;$M164,TransferLog!$F$21:$F$1270&amp;TransferLog!$W$21:$W$1270,0)),"")</f>
        <v/>
      </c>
      <c r="D164" s="235" t="str">
        <f t="array" ref="D164">IF($K164&lt;&gt;"",INDEX(TransferLog!$Q$21:$Q$1270,MATCH($I164&amp;$M164,TransferLog!$F$21:$F$1270&amp;TransferLog!$W$21:$W$1270,0)),"")</f>
        <v/>
      </c>
      <c r="E164" s="236" t="str">
        <f t="array" ref="E164">IF($K164&lt;&gt;"",INDEX(TransferLog!$AC$21:$AC$1270,MATCH($I164&amp;$M164,TransferLog!$F$21:$F$1270&amp;TransferLog!$W$21:$W$1270,0)),"")</f>
        <v/>
      </c>
      <c r="F164" s="111">
        <f t="shared" si="15"/>
        <v>137</v>
      </c>
      <c r="G164" s="138" t="str">
        <f t="array" ref="G164">IF($I164&lt;&gt;"",INDEX(DropDownLists!$K$10:$K$2516,MATCH($I164,DropDownLists!$L$10:$L$2516,0)),"")</f>
        <v/>
      </c>
      <c r="H164" s="107"/>
      <c r="I164" s="112"/>
      <c r="J164" s="339"/>
      <c r="K164" s="113"/>
      <c r="L164" s="339"/>
      <c r="M164" s="113"/>
      <c r="N164" s="339"/>
      <c r="O164" s="139" t="str">
        <f t="shared" si="16"/>
        <v/>
      </c>
      <c r="P164" s="339"/>
      <c r="Q164" s="114"/>
      <c r="R164" s="339"/>
      <c r="S164" s="174"/>
      <c r="T164" s="339"/>
      <c r="U164" s="139" t="str">
        <f t="array" ref="U164">IF($S164&lt;&gt;"",INDEX(DropDownLists!$D$10:$D$2516,MATCH($S164,DropDownLists!$E$10:$E$2516,0)),"")</f>
        <v/>
      </c>
      <c r="V164" s="342"/>
      <c r="W164" s="174"/>
      <c r="Y164" s="37"/>
      <c r="Z164" s="37"/>
      <c r="AA164" s="37"/>
      <c r="AB164" s="37"/>
      <c r="AC164" s="37"/>
      <c r="AD164" s="62"/>
      <c r="AE164" s="62"/>
      <c r="AF164" s="62"/>
      <c r="AG164" s="62"/>
      <c r="AH164" s="244" t="str">
        <f t="shared" si="17"/>
        <v/>
      </c>
      <c r="AI164" s="62"/>
      <c r="AJ164" s="62"/>
      <c r="AK164" s="62"/>
      <c r="AL164" s="62"/>
    </row>
    <row r="165" spans="1:38" s="97" customFormat="1" ht="14">
      <c r="A165" s="63"/>
      <c r="B165" s="2">
        <f t="shared" si="14"/>
        <v>138</v>
      </c>
      <c r="C165" s="235" t="str">
        <f t="array" ref="C165">IF($K165&lt;&gt;"",INDEX(TransferLog!$AB$21:$AB$1270,MATCH($I165&amp;$M165,TransferLog!$F$21:$F$1270&amp;TransferLog!$W$21:$W$1270,0)),"")</f>
        <v/>
      </c>
      <c r="D165" s="235" t="str">
        <f t="array" ref="D165">IF($K165&lt;&gt;"",INDEX(TransferLog!$Q$21:$Q$1270,MATCH($I165&amp;$M165,TransferLog!$F$21:$F$1270&amp;TransferLog!$W$21:$W$1270,0)),"")</f>
        <v/>
      </c>
      <c r="E165" s="236" t="str">
        <f t="array" ref="E165">IF($K165&lt;&gt;"",INDEX(TransferLog!$AC$21:$AC$1270,MATCH($I165&amp;$M165,TransferLog!$F$21:$F$1270&amp;TransferLog!$W$21:$W$1270,0)),"")</f>
        <v/>
      </c>
      <c r="F165" s="111">
        <f t="shared" si="15"/>
        <v>138</v>
      </c>
      <c r="G165" s="138" t="str">
        <f t="array" ref="G165">IF($I165&lt;&gt;"",INDEX(DropDownLists!$K$10:$K$2516,MATCH($I165,DropDownLists!$L$10:$L$2516,0)),"")</f>
        <v/>
      </c>
      <c r="H165" s="107"/>
      <c r="I165" s="112"/>
      <c r="J165" s="339"/>
      <c r="K165" s="113"/>
      <c r="L165" s="339"/>
      <c r="M165" s="113"/>
      <c r="N165" s="339"/>
      <c r="O165" s="139" t="str">
        <f t="shared" si="16"/>
        <v/>
      </c>
      <c r="P165" s="339"/>
      <c r="Q165" s="114"/>
      <c r="R165" s="339"/>
      <c r="S165" s="174"/>
      <c r="T165" s="339"/>
      <c r="U165" s="139" t="str">
        <f t="array" ref="U165">IF($S165&lt;&gt;"",INDEX(DropDownLists!$D$10:$D$2516,MATCH($S165,DropDownLists!$E$10:$E$2516,0)),"")</f>
        <v/>
      </c>
      <c r="V165" s="342"/>
      <c r="W165" s="174"/>
      <c r="Y165" s="37"/>
      <c r="Z165" s="37"/>
      <c r="AA165" s="37"/>
      <c r="AB165" s="37"/>
      <c r="AC165" s="37"/>
      <c r="AD165" s="62"/>
      <c r="AE165" s="62"/>
      <c r="AF165" s="62"/>
      <c r="AG165" s="62"/>
      <c r="AH165" s="244" t="str">
        <f t="shared" si="17"/>
        <v/>
      </c>
      <c r="AI165" s="62"/>
      <c r="AJ165" s="62"/>
      <c r="AK165" s="62"/>
      <c r="AL165" s="62"/>
    </row>
    <row r="166" spans="1:38" s="97" customFormat="1" ht="14">
      <c r="A166" s="63"/>
      <c r="B166" s="2">
        <f t="shared" si="14"/>
        <v>139</v>
      </c>
      <c r="C166" s="235" t="str">
        <f t="array" ref="C166">IF($K166&lt;&gt;"",INDEX(TransferLog!$AB$21:$AB$1270,MATCH($I166&amp;$M166,TransferLog!$F$21:$F$1270&amp;TransferLog!$W$21:$W$1270,0)),"")</f>
        <v/>
      </c>
      <c r="D166" s="235" t="str">
        <f t="array" ref="D166">IF($K166&lt;&gt;"",INDEX(TransferLog!$Q$21:$Q$1270,MATCH($I166&amp;$M166,TransferLog!$F$21:$F$1270&amp;TransferLog!$W$21:$W$1270,0)),"")</f>
        <v/>
      </c>
      <c r="E166" s="236" t="str">
        <f t="array" ref="E166">IF($K166&lt;&gt;"",INDEX(TransferLog!$AC$21:$AC$1270,MATCH($I166&amp;$M166,TransferLog!$F$21:$F$1270&amp;TransferLog!$W$21:$W$1270,0)),"")</f>
        <v/>
      </c>
      <c r="F166" s="111">
        <f t="shared" si="15"/>
        <v>139</v>
      </c>
      <c r="G166" s="138" t="str">
        <f t="array" ref="G166">IF($I166&lt;&gt;"",INDEX(DropDownLists!$K$10:$K$2516,MATCH($I166,DropDownLists!$L$10:$L$2516,0)),"")</f>
        <v/>
      </c>
      <c r="H166" s="107"/>
      <c r="I166" s="112"/>
      <c r="J166" s="339"/>
      <c r="K166" s="113"/>
      <c r="L166" s="339"/>
      <c r="M166" s="113"/>
      <c r="N166" s="339"/>
      <c r="O166" s="139" t="str">
        <f t="shared" si="16"/>
        <v/>
      </c>
      <c r="P166" s="339"/>
      <c r="Q166" s="114"/>
      <c r="R166" s="339"/>
      <c r="S166" s="174"/>
      <c r="T166" s="339"/>
      <c r="U166" s="139" t="str">
        <f t="array" ref="U166">IF($S166&lt;&gt;"",INDEX(DropDownLists!$D$10:$D$2516,MATCH($S166,DropDownLists!$E$10:$E$2516,0)),"")</f>
        <v/>
      </c>
      <c r="V166" s="342"/>
      <c r="W166" s="174"/>
      <c r="Y166" s="37"/>
      <c r="Z166" s="37"/>
      <c r="AA166" s="37"/>
      <c r="AB166" s="37"/>
      <c r="AC166" s="37"/>
      <c r="AD166" s="62"/>
      <c r="AE166" s="62"/>
      <c r="AF166" s="62"/>
      <c r="AG166" s="62"/>
      <c r="AH166" s="244" t="str">
        <f t="shared" si="17"/>
        <v/>
      </c>
      <c r="AI166" s="62"/>
      <c r="AJ166" s="62"/>
      <c r="AK166" s="62"/>
      <c r="AL166" s="62"/>
    </row>
    <row r="167" spans="1:38" s="97" customFormat="1" ht="14">
      <c r="A167" s="63"/>
      <c r="B167" s="2">
        <f t="shared" si="14"/>
        <v>140</v>
      </c>
      <c r="C167" s="235" t="str">
        <f t="array" ref="C167">IF($K167&lt;&gt;"",INDEX(TransferLog!$AB$21:$AB$1270,MATCH($I167&amp;$M167,TransferLog!$F$21:$F$1270&amp;TransferLog!$W$21:$W$1270,0)),"")</f>
        <v/>
      </c>
      <c r="D167" s="235" t="str">
        <f t="array" ref="D167">IF($K167&lt;&gt;"",INDEX(TransferLog!$Q$21:$Q$1270,MATCH($I167&amp;$M167,TransferLog!$F$21:$F$1270&amp;TransferLog!$W$21:$W$1270,0)),"")</f>
        <v/>
      </c>
      <c r="E167" s="236" t="str">
        <f t="array" ref="E167">IF($K167&lt;&gt;"",INDEX(TransferLog!$AC$21:$AC$1270,MATCH($I167&amp;$M167,TransferLog!$F$21:$F$1270&amp;TransferLog!$W$21:$W$1270,0)),"")</f>
        <v/>
      </c>
      <c r="F167" s="111">
        <f t="shared" si="15"/>
        <v>140</v>
      </c>
      <c r="G167" s="138" t="str">
        <f t="array" ref="G167">IF($I167&lt;&gt;"",INDEX(DropDownLists!$K$10:$K$2516,MATCH($I167,DropDownLists!$L$10:$L$2516,0)),"")</f>
        <v/>
      </c>
      <c r="H167" s="107"/>
      <c r="I167" s="112"/>
      <c r="J167" s="339"/>
      <c r="K167" s="113"/>
      <c r="L167" s="339"/>
      <c r="M167" s="113"/>
      <c r="N167" s="339"/>
      <c r="O167" s="139" t="str">
        <f t="shared" si="16"/>
        <v/>
      </c>
      <c r="P167" s="339"/>
      <c r="Q167" s="114"/>
      <c r="R167" s="339"/>
      <c r="S167" s="174"/>
      <c r="T167" s="339"/>
      <c r="U167" s="139" t="str">
        <f t="array" ref="U167">IF($S167&lt;&gt;"",INDEX(DropDownLists!$D$10:$D$2516,MATCH($S167,DropDownLists!$E$10:$E$2516,0)),"")</f>
        <v/>
      </c>
      <c r="V167" s="342"/>
      <c r="W167" s="174"/>
      <c r="Y167" s="37"/>
      <c r="Z167" s="37"/>
      <c r="AA167" s="37"/>
      <c r="AB167" s="37"/>
      <c r="AC167" s="37"/>
      <c r="AD167" s="62"/>
      <c r="AE167" s="62"/>
      <c r="AF167" s="62"/>
      <c r="AG167" s="62"/>
      <c r="AH167" s="244" t="str">
        <f t="shared" si="17"/>
        <v/>
      </c>
      <c r="AI167" s="62"/>
      <c r="AJ167" s="62"/>
      <c r="AK167" s="62"/>
      <c r="AL167" s="62"/>
    </row>
    <row r="168" spans="1:38" s="97" customFormat="1" ht="14">
      <c r="A168" s="63"/>
      <c r="B168" s="2">
        <f t="shared" si="14"/>
        <v>141</v>
      </c>
      <c r="C168" s="235" t="str">
        <f t="array" ref="C168">IF($K168&lt;&gt;"",INDEX(TransferLog!$AB$21:$AB$1270,MATCH($I168&amp;$M168,TransferLog!$F$21:$F$1270&amp;TransferLog!$W$21:$W$1270,0)),"")</f>
        <v/>
      </c>
      <c r="D168" s="235" t="str">
        <f t="array" ref="D168">IF($K168&lt;&gt;"",INDEX(TransferLog!$Q$21:$Q$1270,MATCH($I168&amp;$M168,TransferLog!$F$21:$F$1270&amp;TransferLog!$W$21:$W$1270,0)),"")</f>
        <v/>
      </c>
      <c r="E168" s="236" t="str">
        <f t="array" ref="E168">IF($K168&lt;&gt;"",INDEX(TransferLog!$AC$21:$AC$1270,MATCH($I168&amp;$M168,TransferLog!$F$21:$F$1270&amp;TransferLog!$W$21:$W$1270,0)),"")</f>
        <v/>
      </c>
      <c r="F168" s="111">
        <f t="shared" si="15"/>
        <v>141</v>
      </c>
      <c r="G168" s="138" t="str">
        <f t="array" ref="G168">IF($I168&lt;&gt;"",INDEX(DropDownLists!$K$10:$K$2516,MATCH($I168,DropDownLists!$L$10:$L$2516,0)),"")</f>
        <v/>
      </c>
      <c r="H168" s="107"/>
      <c r="I168" s="112"/>
      <c r="J168" s="339"/>
      <c r="K168" s="113"/>
      <c r="L168" s="339"/>
      <c r="M168" s="113"/>
      <c r="N168" s="339"/>
      <c r="O168" s="139" t="str">
        <f t="shared" si="16"/>
        <v/>
      </c>
      <c r="P168" s="339"/>
      <c r="Q168" s="114"/>
      <c r="R168" s="339"/>
      <c r="S168" s="174"/>
      <c r="T168" s="339"/>
      <c r="U168" s="139" t="str">
        <f t="array" ref="U168">IF($S168&lt;&gt;"",INDEX(DropDownLists!$D$10:$D$2516,MATCH($S168,DropDownLists!$E$10:$E$2516,0)),"")</f>
        <v/>
      </c>
      <c r="V168" s="342"/>
      <c r="W168" s="174"/>
      <c r="Y168" s="37"/>
      <c r="Z168" s="37"/>
      <c r="AA168" s="37"/>
      <c r="AB168" s="37"/>
      <c r="AC168" s="37"/>
      <c r="AD168" s="62"/>
      <c r="AE168" s="62"/>
      <c r="AF168" s="62"/>
      <c r="AG168" s="62"/>
      <c r="AH168" s="244" t="str">
        <f t="shared" si="17"/>
        <v/>
      </c>
      <c r="AI168" s="62"/>
      <c r="AJ168" s="62"/>
      <c r="AK168" s="62"/>
      <c r="AL168" s="62"/>
    </row>
    <row r="169" spans="1:38" s="97" customFormat="1" ht="14">
      <c r="A169" s="63"/>
      <c r="B169" s="2">
        <f t="shared" si="14"/>
        <v>142</v>
      </c>
      <c r="C169" s="235" t="str">
        <f t="array" ref="C169">IF($K169&lt;&gt;"",INDEX(TransferLog!$AB$21:$AB$1270,MATCH($I169&amp;$M169,TransferLog!$F$21:$F$1270&amp;TransferLog!$W$21:$W$1270,0)),"")</f>
        <v/>
      </c>
      <c r="D169" s="235" t="str">
        <f t="array" ref="D169">IF($K169&lt;&gt;"",INDEX(TransferLog!$Q$21:$Q$1270,MATCH($I169&amp;$M169,TransferLog!$F$21:$F$1270&amp;TransferLog!$W$21:$W$1270,0)),"")</f>
        <v/>
      </c>
      <c r="E169" s="236" t="str">
        <f t="array" ref="E169">IF($K169&lt;&gt;"",INDEX(TransferLog!$AC$21:$AC$1270,MATCH($I169&amp;$M169,TransferLog!$F$21:$F$1270&amp;TransferLog!$W$21:$W$1270,0)),"")</f>
        <v/>
      </c>
      <c r="F169" s="111">
        <f t="shared" si="15"/>
        <v>142</v>
      </c>
      <c r="G169" s="138" t="str">
        <f t="array" ref="G169">IF($I169&lt;&gt;"",INDEX(DropDownLists!$K$10:$K$2516,MATCH($I169,DropDownLists!$L$10:$L$2516,0)),"")</f>
        <v/>
      </c>
      <c r="H169" s="107"/>
      <c r="I169" s="112"/>
      <c r="J169" s="339"/>
      <c r="K169" s="113"/>
      <c r="L169" s="339"/>
      <c r="M169" s="113"/>
      <c r="N169" s="339"/>
      <c r="O169" s="139" t="str">
        <f t="shared" si="16"/>
        <v/>
      </c>
      <c r="P169" s="339"/>
      <c r="Q169" s="114"/>
      <c r="R169" s="339"/>
      <c r="S169" s="174"/>
      <c r="T169" s="339"/>
      <c r="U169" s="139" t="str">
        <f t="array" ref="U169">IF($S169&lt;&gt;"",INDEX(DropDownLists!$D$10:$D$2516,MATCH($S169,DropDownLists!$E$10:$E$2516,0)),"")</f>
        <v/>
      </c>
      <c r="V169" s="342"/>
      <c r="W169" s="174"/>
      <c r="Y169" s="62"/>
      <c r="Z169" s="62"/>
      <c r="AA169" s="62"/>
      <c r="AB169" s="62"/>
      <c r="AC169" s="62"/>
      <c r="AD169" s="62"/>
      <c r="AE169" s="62"/>
      <c r="AF169" s="62"/>
      <c r="AG169" s="62"/>
      <c r="AH169" s="244" t="str">
        <f t="shared" si="17"/>
        <v/>
      </c>
      <c r="AI169" s="62"/>
      <c r="AJ169" s="62"/>
      <c r="AK169" s="62"/>
      <c r="AL169" s="62"/>
    </row>
    <row r="170" spans="1:38" s="97" customFormat="1" ht="14">
      <c r="A170" s="63"/>
      <c r="B170" s="2">
        <f t="shared" si="14"/>
        <v>143</v>
      </c>
      <c r="C170" s="235" t="str">
        <f t="array" ref="C170">IF($K170&lt;&gt;"",INDEX(TransferLog!$AB$21:$AB$1270,MATCH($I170&amp;$M170,TransferLog!$F$21:$F$1270&amp;TransferLog!$W$21:$W$1270,0)),"")</f>
        <v/>
      </c>
      <c r="D170" s="235" t="str">
        <f t="array" ref="D170">IF($K170&lt;&gt;"",INDEX(TransferLog!$Q$21:$Q$1270,MATCH($I170&amp;$M170,TransferLog!$F$21:$F$1270&amp;TransferLog!$W$21:$W$1270,0)),"")</f>
        <v/>
      </c>
      <c r="E170" s="236" t="str">
        <f t="array" ref="E170">IF($K170&lt;&gt;"",INDEX(TransferLog!$AC$21:$AC$1270,MATCH($I170&amp;$M170,TransferLog!$F$21:$F$1270&amp;TransferLog!$W$21:$W$1270,0)),"")</f>
        <v/>
      </c>
      <c r="F170" s="111">
        <f t="shared" si="15"/>
        <v>143</v>
      </c>
      <c r="G170" s="138" t="str">
        <f t="array" ref="G170">IF($I170&lt;&gt;"",INDEX(DropDownLists!$K$10:$K$2516,MATCH($I170,DropDownLists!$L$10:$L$2516,0)),"")</f>
        <v/>
      </c>
      <c r="H170" s="107"/>
      <c r="I170" s="112"/>
      <c r="J170" s="339"/>
      <c r="K170" s="113"/>
      <c r="L170" s="339"/>
      <c r="M170" s="113"/>
      <c r="N170" s="339"/>
      <c r="O170" s="139" t="str">
        <f t="shared" si="16"/>
        <v/>
      </c>
      <c r="P170" s="339"/>
      <c r="Q170" s="114"/>
      <c r="R170" s="339"/>
      <c r="S170" s="174"/>
      <c r="T170" s="339"/>
      <c r="U170" s="139" t="str">
        <f t="array" ref="U170">IF($S170&lt;&gt;"",INDEX(DropDownLists!$D$10:$D$2516,MATCH($S170,DropDownLists!$E$10:$E$2516,0)),"")</f>
        <v/>
      </c>
      <c r="V170" s="342"/>
      <c r="W170" s="174"/>
      <c r="Y170" s="62"/>
      <c r="Z170" s="62"/>
      <c r="AA170" s="62"/>
      <c r="AB170" s="62"/>
      <c r="AC170" s="62"/>
      <c r="AD170" s="62"/>
      <c r="AE170" s="62"/>
      <c r="AF170" s="62"/>
      <c r="AG170" s="62"/>
      <c r="AH170" s="244" t="str">
        <f t="shared" si="17"/>
        <v/>
      </c>
      <c r="AI170" s="62"/>
      <c r="AJ170" s="62"/>
      <c r="AK170" s="62"/>
      <c r="AL170" s="62"/>
    </row>
    <row r="171" spans="1:38" s="97" customFormat="1" ht="14">
      <c r="A171" s="63"/>
      <c r="B171" s="2">
        <f t="shared" si="14"/>
        <v>144</v>
      </c>
      <c r="C171" s="235" t="str">
        <f t="array" ref="C171">IF($K171&lt;&gt;"",INDEX(TransferLog!$AB$21:$AB$1270,MATCH($I171&amp;$M171,TransferLog!$F$21:$F$1270&amp;TransferLog!$W$21:$W$1270,0)),"")</f>
        <v/>
      </c>
      <c r="D171" s="235" t="str">
        <f t="array" ref="D171">IF($K171&lt;&gt;"",INDEX(TransferLog!$Q$21:$Q$1270,MATCH($I171&amp;$M171,TransferLog!$F$21:$F$1270&amp;TransferLog!$W$21:$W$1270,0)),"")</f>
        <v/>
      </c>
      <c r="E171" s="236" t="str">
        <f t="array" ref="E171">IF($K171&lt;&gt;"",INDEX(TransferLog!$AC$21:$AC$1270,MATCH($I171&amp;$M171,TransferLog!$F$21:$F$1270&amp;TransferLog!$W$21:$W$1270,0)),"")</f>
        <v/>
      </c>
      <c r="F171" s="111">
        <f t="shared" si="15"/>
        <v>144</v>
      </c>
      <c r="G171" s="138" t="str">
        <f t="array" ref="G171">IF($I171&lt;&gt;"",INDEX(DropDownLists!$K$10:$K$2516,MATCH($I171,DropDownLists!$L$10:$L$2516,0)),"")</f>
        <v/>
      </c>
      <c r="H171" s="107"/>
      <c r="I171" s="112"/>
      <c r="J171" s="339"/>
      <c r="K171" s="113"/>
      <c r="L171" s="339"/>
      <c r="M171" s="113"/>
      <c r="N171" s="339"/>
      <c r="O171" s="139" t="str">
        <f t="shared" si="16"/>
        <v/>
      </c>
      <c r="P171" s="339"/>
      <c r="Q171" s="114"/>
      <c r="R171" s="339"/>
      <c r="S171" s="174"/>
      <c r="T171" s="339"/>
      <c r="U171" s="139" t="str">
        <f t="array" ref="U171">IF($S171&lt;&gt;"",INDEX(DropDownLists!$D$10:$D$2516,MATCH($S171,DropDownLists!$E$10:$E$2516,0)),"")</f>
        <v/>
      </c>
      <c r="V171" s="342"/>
      <c r="W171" s="174"/>
      <c r="Y171" s="62"/>
      <c r="Z171" s="62"/>
      <c r="AA171" s="62"/>
      <c r="AB171" s="62"/>
      <c r="AC171" s="62"/>
      <c r="AD171" s="62"/>
      <c r="AE171" s="62"/>
      <c r="AF171" s="62"/>
      <c r="AG171" s="62"/>
      <c r="AH171" s="244" t="str">
        <f t="shared" si="17"/>
        <v/>
      </c>
      <c r="AI171" s="62"/>
      <c r="AJ171" s="62"/>
      <c r="AK171" s="62"/>
      <c r="AL171" s="62"/>
    </row>
    <row r="172" spans="1:38" s="97" customFormat="1" ht="14">
      <c r="A172" s="63"/>
      <c r="B172" s="2">
        <f t="shared" si="14"/>
        <v>145</v>
      </c>
      <c r="C172" s="235" t="str">
        <f t="array" ref="C172">IF($K172&lt;&gt;"",INDEX(TransferLog!$AB$21:$AB$1270,MATCH($I172&amp;$M172,TransferLog!$F$21:$F$1270&amp;TransferLog!$W$21:$W$1270,0)),"")</f>
        <v/>
      </c>
      <c r="D172" s="235" t="str">
        <f t="array" ref="D172">IF($K172&lt;&gt;"",INDEX(TransferLog!$Q$21:$Q$1270,MATCH($I172&amp;$M172,TransferLog!$F$21:$F$1270&amp;TransferLog!$W$21:$W$1270,0)),"")</f>
        <v/>
      </c>
      <c r="E172" s="236" t="str">
        <f t="array" ref="E172">IF($K172&lt;&gt;"",INDEX(TransferLog!$AC$21:$AC$1270,MATCH($I172&amp;$M172,TransferLog!$F$21:$F$1270&amp;TransferLog!$W$21:$W$1270,0)),"")</f>
        <v/>
      </c>
      <c r="F172" s="111">
        <f t="shared" si="15"/>
        <v>145</v>
      </c>
      <c r="G172" s="138" t="str">
        <f t="array" ref="G172">IF($I172&lt;&gt;"",INDEX(DropDownLists!$K$10:$K$2516,MATCH($I172,DropDownLists!$L$10:$L$2516,0)),"")</f>
        <v/>
      </c>
      <c r="H172" s="107"/>
      <c r="I172" s="112"/>
      <c r="J172" s="339"/>
      <c r="K172" s="113"/>
      <c r="L172" s="339"/>
      <c r="M172" s="113"/>
      <c r="N172" s="339"/>
      <c r="O172" s="139" t="str">
        <f t="shared" si="16"/>
        <v/>
      </c>
      <c r="P172" s="339"/>
      <c r="Q172" s="114"/>
      <c r="R172" s="339"/>
      <c r="S172" s="174"/>
      <c r="T172" s="339"/>
      <c r="U172" s="139" t="str">
        <f t="array" ref="U172">IF($S172&lt;&gt;"",INDEX(DropDownLists!$D$10:$D$2516,MATCH($S172,DropDownLists!$E$10:$E$2516,0)),"")</f>
        <v/>
      </c>
      <c r="V172" s="342"/>
      <c r="W172" s="174"/>
      <c r="Y172" s="62"/>
      <c r="Z172" s="62"/>
      <c r="AA172" s="62"/>
      <c r="AB172" s="62"/>
      <c r="AC172" s="62"/>
      <c r="AD172" s="62"/>
      <c r="AE172" s="62"/>
      <c r="AF172" s="62"/>
      <c r="AG172" s="62"/>
      <c r="AH172" s="244" t="str">
        <f t="shared" si="17"/>
        <v/>
      </c>
      <c r="AI172" s="62"/>
      <c r="AJ172" s="62"/>
      <c r="AK172" s="62"/>
      <c r="AL172" s="62"/>
    </row>
    <row r="173" spans="1:38" s="97" customFormat="1" ht="14">
      <c r="A173" s="63"/>
      <c r="B173" s="2">
        <f t="shared" si="14"/>
        <v>146</v>
      </c>
      <c r="C173" s="235" t="str">
        <f t="array" ref="C173">IF($K173&lt;&gt;"",INDEX(TransferLog!$AB$21:$AB$1270,MATCH($I173&amp;$M173,TransferLog!$F$21:$F$1270&amp;TransferLog!$W$21:$W$1270,0)),"")</f>
        <v/>
      </c>
      <c r="D173" s="235" t="str">
        <f t="array" ref="D173">IF($K173&lt;&gt;"",INDEX(TransferLog!$Q$21:$Q$1270,MATCH($I173&amp;$M173,TransferLog!$F$21:$F$1270&amp;TransferLog!$W$21:$W$1270,0)),"")</f>
        <v/>
      </c>
      <c r="E173" s="236" t="str">
        <f t="array" ref="E173">IF($K173&lt;&gt;"",INDEX(TransferLog!$AC$21:$AC$1270,MATCH($I173&amp;$M173,TransferLog!$F$21:$F$1270&amp;TransferLog!$W$21:$W$1270,0)),"")</f>
        <v/>
      </c>
      <c r="F173" s="111">
        <f t="shared" si="15"/>
        <v>146</v>
      </c>
      <c r="G173" s="138" t="str">
        <f t="array" ref="G173">IF($I173&lt;&gt;"",INDEX(DropDownLists!$K$10:$K$2516,MATCH($I173,DropDownLists!$L$10:$L$2516,0)),"")</f>
        <v/>
      </c>
      <c r="H173" s="107"/>
      <c r="I173" s="112"/>
      <c r="J173" s="339"/>
      <c r="K173" s="113"/>
      <c r="L173" s="339"/>
      <c r="M173" s="113"/>
      <c r="N173" s="339"/>
      <c r="O173" s="139" t="str">
        <f t="shared" si="16"/>
        <v/>
      </c>
      <c r="P173" s="339"/>
      <c r="Q173" s="114"/>
      <c r="R173" s="339"/>
      <c r="S173" s="174"/>
      <c r="T173" s="339"/>
      <c r="U173" s="139" t="str">
        <f t="array" ref="U173">IF($S173&lt;&gt;"",INDEX(DropDownLists!$D$10:$D$2516,MATCH($S173,DropDownLists!$E$10:$E$2516,0)),"")</f>
        <v/>
      </c>
      <c r="V173" s="342"/>
      <c r="W173" s="174"/>
      <c r="Y173" s="62"/>
      <c r="Z173" s="62"/>
      <c r="AA173" s="62"/>
      <c r="AB173" s="62"/>
      <c r="AC173" s="62"/>
      <c r="AD173" s="62"/>
      <c r="AE173" s="62"/>
      <c r="AF173" s="62"/>
      <c r="AG173" s="62"/>
      <c r="AH173" s="244" t="str">
        <f t="shared" si="17"/>
        <v/>
      </c>
      <c r="AI173" s="62"/>
      <c r="AJ173" s="62"/>
      <c r="AK173" s="62"/>
      <c r="AL173" s="62"/>
    </row>
    <row r="174" spans="1:38" s="97" customFormat="1" ht="14">
      <c r="A174" s="63"/>
      <c r="B174" s="2">
        <f t="shared" si="14"/>
        <v>147</v>
      </c>
      <c r="C174" s="235" t="str">
        <f t="array" ref="C174">IF($K174&lt;&gt;"",INDEX(TransferLog!$AB$21:$AB$1270,MATCH($I174&amp;$M174,TransferLog!$F$21:$F$1270&amp;TransferLog!$W$21:$W$1270,0)),"")</f>
        <v/>
      </c>
      <c r="D174" s="235" t="str">
        <f t="array" ref="D174">IF($K174&lt;&gt;"",INDEX(TransferLog!$Q$21:$Q$1270,MATCH($I174&amp;$M174,TransferLog!$F$21:$F$1270&amp;TransferLog!$W$21:$W$1270,0)),"")</f>
        <v/>
      </c>
      <c r="E174" s="236" t="str">
        <f t="array" ref="E174">IF($K174&lt;&gt;"",INDEX(TransferLog!$AC$21:$AC$1270,MATCH($I174&amp;$M174,TransferLog!$F$21:$F$1270&amp;TransferLog!$W$21:$W$1270,0)),"")</f>
        <v/>
      </c>
      <c r="F174" s="111">
        <f t="shared" si="15"/>
        <v>147</v>
      </c>
      <c r="G174" s="138" t="str">
        <f t="array" ref="G174">IF($I174&lt;&gt;"",INDEX(DropDownLists!$K$10:$K$2516,MATCH($I174,DropDownLists!$L$10:$L$2516,0)),"")</f>
        <v/>
      </c>
      <c r="H174" s="107"/>
      <c r="I174" s="112"/>
      <c r="J174" s="339"/>
      <c r="K174" s="113"/>
      <c r="L174" s="339"/>
      <c r="M174" s="113"/>
      <c r="N174" s="339"/>
      <c r="O174" s="139" t="str">
        <f t="shared" si="16"/>
        <v/>
      </c>
      <c r="P174" s="339"/>
      <c r="Q174" s="114"/>
      <c r="R174" s="339"/>
      <c r="S174" s="174"/>
      <c r="T174" s="339"/>
      <c r="U174" s="139" t="str">
        <f t="array" ref="U174">IF($S174&lt;&gt;"",INDEX(DropDownLists!$D$10:$D$2516,MATCH($S174,DropDownLists!$E$10:$E$2516,0)),"")</f>
        <v/>
      </c>
      <c r="V174" s="342"/>
      <c r="W174" s="174"/>
      <c r="Y174" s="62"/>
      <c r="Z174" s="62"/>
      <c r="AA174" s="62"/>
      <c r="AB174" s="62"/>
      <c r="AC174" s="62"/>
      <c r="AD174" s="62"/>
      <c r="AE174" s="62"/>
      <c r="AF174" s="62"/>
      <c r="AG174" s="62"/>
      <c r="AH174" s="244" t="str">
        <f t="shared" si="17"/>
        <v/>
      </c>
      <c r="AI174" s="62"/>
      <c r="AJ174" s="62"/>
      <c r="AK174" s="62"/>
      <c r="AL174" s="62"/>
    </row>
    <row r="175" spans="1:38" s="97" customFormat="1" ht="14.25" customHeight="1">
      <c r="A175" s="26"/>
      <c r="B175" s="2">
        <f t="shared" si="14"/>
        <v>148</v>
      </c>
      <c r="C175" s="235" t="str">
        <f t="array" ref="C175">IF($K175&lt;&gt;"",INDEX(TransferLog!$AB$21:$AB$1270,MATCH($I175&amp;$M175,TransferLog!$F$21:$F$1270&amp;TransferLog!$W$21:$W$1270,0)),"")</f>
        <v/>
      </c>
      <c r="D175" s="235" t="str">
        <f t="array" ref="D175">IF($K175&lt;&gt;"",INDEX(TransferLog!$Q$21:$Q$1270,MATCH($I175&amp;$M175,TransferLog!$F$21:$F$1270&amp;TransferLog!$W$21:$W$1270,0)),"")</f>
        <v/>
      </c>
      <c r="E175" s="236" t="str">
        <f t="array" ref="E175">IF($K175&lt;&gt;"",INDEX(TransferLog!$AC$21:$AC$1270,MATCH($I175&amp;$M175,TransferLog!$F$21:$F$1270&amp;TransferLog!$W$21:$W$1270,0)),"")</f>
        <v/>
      </c>
      <c r="F175" s="111">
        <f t="shared" si="15"/>
        <v>148</v>
      </c>
      <c r="G175" s="138" t="str">
        <f t="array" ref="G175">IF($I175&lt;&gt;"",INDEX(DropDownLists!$K$10:$K$2516,MATCH($I175,DropDownLists!$L$10:$L$2516,0)),"")</f>
        <v/>
      </c>
      <c r="H175" s="107"/>
      <c r="I175" s="112"/>
      <c r="J175" s="339"/>
      <c r="K175" s="113"/>
      <c r="L175" s="339"/>
      <c r="M175" s="113"/>
      <c r="N175" s="339"/>
      <c r="O175" s="139" t="str">
        <f t="shared" si="16"/>
        <v/>
      </c>
      <c r="P175" s="339"/>
      <c r="Q175" s="114"/>
      <c r="R175" s="339"/>
      <c r="S175" s="174"/>
      <c r="T175" s="339"/>
      <c r="U175" s="139" t="str">
        <f t="array" ref="U175">IF($S175&lt;&gt;"",INDEX(DropDownLists!$D$10:$D$2516,MATCH($S175,DropDownLists!$E$10:$E$2516,0)),"")</f>
        <v/>
      </c>
      <c r="V175" s="342"/>
      <c r="W175" s="174"/>
      <c r="Y175" s="62"/>
      <c r="Z175" s="62"/>
      <c r="AA175" s="62"/>
      <c r="AB175" s="62"/>
      <c r="AC175" s="62"/>
      <c r="AD175" s="37"/>
      <c r="AE175" s="37"/>
      <c r="AF175" s="37"/>
      <c r="AG175" s="37"/>
      <c r="AH175" s="243" t="str">
        <f t="shared" si="17"/>
        <v/>
      </c>
      <c r="AI175" s="37"/>
      <c r="AJ175" s="37"/>
      <c r="AK175" s="37"/>
      <c r="AL175" s="37"/>
    </row>
    <row r="176" spans="1:38" s="97" customFormat="1" ht="14.25" customHeight="1">
      <c r="A176" s="26"/>
      <c r="B176" s="2">
        <f t="shared" si="14"/>
        <v>149</v>
      </c>
      <c r="C176" s="235" t="str">
        <f t="array" ref="C176">IF($K176&lt;&gt;"",INDEX(TransferLog!$AB$21:$AB$1270,MATCH($I176&amp;$M176,TransferLog!$F$21:$F$1270&amp;TransferLog!$W$21:$W$1270,0)),"")</f>
        <v/>
      </c>
      <c r="D176" s="235" t="str">
        <f t="array" ref="D176">IF($K176&lt;&gt;"",INDEX(TransferLog!$Q$21:$Q$1270,MATCH($I176&amp;$M176,TransferLog!$F$21:$F$1270&amp;TransferLog!$W$21:$W$1270,0)),"")</f>
        <v/>
      </c>
      <c r="E176" s="236" t="str">
        <f t="array" ref="E176">IF($K176&lt;&gt;"",INDEX(TransferLog!$AC$21:$AC$1270,MATCH($I176&amp;$M176,TransferLog!$F$21:$F$1270&amp;TransferLog!$W$21:$W$1270,0)),"")</f>
        <v/>
      </c>
      <c r="F176" s="111">
        <f t="shared" si="15"/>
        <v>149</v>
      </c>
      <c r="G176" s="138" t="str">
        <f t="array" ref="G176">IF($I176&lt;&gt;"",INDEX(DropDownLists!$K$10:$K$2516,MATCH($I176,DropDownLists!$L$10:$L$2516,0)),"")</f>
        <v/>
      </c>
      <c r="H176" s="107"/>
      <c r="I176" s="112"/>
      <c r="J176" s="339"/>
      <c r="K176" s="113"/>
      <c r="L176" s="339"/>
      <c r="M176" s="113"/>
      <c r="N176" s="339"/>
      <c r="O176" s="139" t="str">
        <f t="shared" si="16"/>
        <v/>
      </c>
      <c r="P176" s="339"/>
      <c r="Q176" s="114"/>
      <c r="R176" s="339"/>
      <c r="S176" s="174"/>
      <c r="T176" s="339"/>
      <c r="U176" s="139" t="str">
        <f t="array" ref="U176">IF($S176&lt;&gt;"",INDEX(DropDownLists!$D$10:$D$2516,MATCH($S176,DropDownLists!$E$10:$E$2516,0)),"")</f>
        <v/>
      </c>
      <c r="V176" s="342"/>
      <c r="W176" s="174"/>
      <c r="Y176" s="62"/>
      <c r="Z176" s="62"/>
      <c r="AA176" s="62"/>
      <c r="AB176" s="62"/>
      <c r="AC176" s="62"/>
      <c r="AD176" s="37"/>
      <c r="AE176" s="37"/>
      <c r="AF176" s="37"/>
      <c r="AG176" s="37"/>
      <c r="AH176" s="243" t="str">
        <f t="shared" si="17"/>
        <v/>
      </c>
      <c r="AI176" s="37"/>
      <c r="AJ176" s="37"/>
      <c r="AK176" s="37"/>
      <c r="AL176" s="37"/>
    </row>
    <row r="177" spans="1:38" s="97" customFormat="1" ht="14.25" customHeight="1">
      <c r="A177" s="26"/>
      <c r="B177" s="2">
        <f t="shared" si="14"/>
        <v>150</v>
      </c>
      <c r="C177" s="235" t="str">
        <f t="array" ref="C177">IF($K177&lt;&gt;"",INDEX(TransferLog!$AB$21:$AB$1270,MATCH($I177&amp;$M177,TransferLog!$F$21:$F$1270&amp;TransferLog!$W$21:$W$1270,0)),"")</f>
        <v/>
      </c>
      <c r="D177" s="235" t="str">
        <f t="array" ref="D177">IF($K177&lt;&gt;"",INDEX(TransferLog!$Q$21:$Q$1270,MATCH($I177&amp;$M177,TransferLog!$F$21:$F$1270&amp;TransferLog!$W$21:$W$1270,0)),"")</f>
        <v/>
      </c>
      <c r="E177" s="236" t="str">
        <f t="array" ref="E177">IF($K177&lt;&gt;"",INDEX(TransferLog!$AC$21:$AC$1270,MATCH($I177&amp;$M177,TransferLog!$F$21:$F$1270&amp;TransferLog!$W$21:$W$1270,0)),"")</f>
        <v/>
      </c>
      <c r="F177" s="111">
        <f t="shared" si="15"/>
        <v>150</v>
      </c>
      <c r="G177" s="138" t="str">
        <f t="array" ref="G177">IF($I177&lt;&gt;"",INDEX(DropDownLists!$K$10:$K$2516,MATCH($I177,DropDownLists!$L$10:$L$2516,0)),"")</f>
        <v/>
      </c>
      <c r="H177" s="107"/>
      <c r="I177" s="112"/>
      <c r="J177" s="339"/>
      <c r="K177" s="113"/>
      <c r="L177" s="339"/>
      <c r="M177" s="113"/>
      <c r="N177" s="339"/>
      <c r="O177" s="139" t="str">
        <f t="shared" si="16"/>
        <v/>
      </c>
      <c r="P177" s="339"/>
      <c r="Q177" s="114"/>
      <c r="R177" s="339"/>
      <c r="S177" s="174"/>
      <c r="T177" s="339"/>
      <c r="U177" s="139" t="str">
        <f t="array" ref="U177">IF($S177&lt;&gt;"",INDEX(DropDownLists!$D$10:$D$2516,MATCH($S177,DropDownLists!$E$10:$E$2516,0)),"")</f>
        <v/>
      </c>
      <c r="V177" s="342"/>
      <c r="W177" s="174"/>
      <c r="Y177" s="62"/>
      <c r="Z177" s="62"/>
      <c r="AA177" s="62"/>
      <c r="AB177" s="62"/>
      <c r="AC177" s="62"/>
      <c r="AD177" s="37"/>
      <c r="AE177" s="37"/>
      <c r="AF177" s="37"/>
      <c r="AG177" s="37"/>
      <c r="AH177" s="243" t="str">
        <f t="shared" si="17"/>
        <v/>
      </c>
      <c r="AI177" s="37"/>
      <c r="AJ177" s="37"/>
      <c r="AK177" s="37"/>
      <c r="AL177" s="37"/>
    </row>
    <row r="178" spans="1:38" s="97" customFormat="1" ht="14">
      <c r="A178" s="26"/>
      <c r="B178" s="2">
        <f t="shared" si="14"/>
        <v>151</v>
      </c>
      <c r="C178" s="235" t="str">
        <f t="array" ref="C178">IF($K178&lt;&gt;"",INDEX(TransferLog!$AB$21:$AB$1270,MATCH($I178&amp;$M178,TransferLog!$F$21:$F$1270&amp;TransferLog!$W$21:$W$1270,0)),"")</f>
        <v/>
      </c>
      <c r="D178" s="235" t="str">
        <f t="array" ref="D178">IF($K178&lt;&gt;"",INDEX(TransferLog!$Q$21:$Q$1270,MATCH($I178&amp;$M178,TransferLog!$F$21:$F$1270&amp;TransferLog!$W$21:$W$1270,0)),"")</f>
        <v/>
      </c>
      <c r="E178" s="236" t="str">
        <f t="array" ref="E178">IF($K178&lt;&gt;"",INDEX(TransferLog!$AC$21:$AC$1270,MATCH($I178&amp;$M178,TransferLog!$F$21:$F$1270&amp;TransferLog!$W$21:$W$1270,0)),"")</f>
        <v/>
      </c>
      <c r="F178" s="111">
        <f t="shared" si="15"/>
        <v>151</v>
      </c>
      <c r="G178" s="138" t="str">
        <f t="array" ref="G178">IF($I178&lt;&gt;"",INDEX(DropDownLists!$K$10:$K$2516,MATCH($I178,DropDownLists!$L$10:$L$2516,0)),"")</f>
        <v/>
      </c>
      <c r="H178" s="107"/>
      <c r="I178" s="112"/>
      <c r="J178" s="339"/>
      <c r="K178" s="113"/>
      <c r="L178" s="339"/>
      <c r="M178" s="113"/>
      <c r="N178" s="339"/>
      <c r="O178" s="139" t="str">
        <f t="shared" si="16"/>
        <v/>
      </c>
      <c r="P178" s="339"/>
      <c r="Q178" s="114"/>
      <c r="R178" s="339"/>
      <c r="S178" s="174"/>
      <c r="T178" s="339"/>
      <c r="U178" s="139" t="str">
        <f t="array" ref="U178">IF($S178&lt;&gt;"",INDEX(DropDownLists!$D$10:$D$2516,MATCH($S178,DropDownLists!$E$10:$E$2516,0)),"")</f>
        <v/>
      </c>
      <c r="V178" s="342"/>
      <c r="W178" s="174"/>
      <c r="Y178" s="62"/>
      <c r="Z178" s="62"/>
      <c r="AA178" s="62"/>
      <c r="AB178" s="62"/>
      <c r="AC178" s="62"/>
      <c r="AD178" s="37"/>
      <c r="AE178" s="37"/>
      <c r="AF178" s="37"/>
      <c r="AG178" s="37"/>
      <c r="AH178" s="243" t="str">
        <f t="shared" si="17"/>
        <v/>
      </c>
      <c r="AI178" s="37"/>
      <c r="AJ178" s="37"/>
      <c r="AK178" s="37"/>
      <c r="AL178" s="37"/>
    </row>
    <row r="179" spans="1:38" s="97" customFormat="1" ht="14.25" customHeight="1">
      <c r="A179" s="26"/>
      <c r="B179" s="2">
        <f t="shared" si="14"/>
        <v>152</v>
      </c>
      <c r="C179" s="235" t="str">
        <f t="array" ref="C179">IF($K179&lt;&gt;"",INDEX(TransferLog!$AB$21:$AB$1270,MATCH($I179&amp;$M179,TransferLog!$F$21:$F$1270&amp;TransferLog!$W$21:$W$1270,0)),"")</f>
        <v/>
      </c>
      <c r="D179" s="235" t="str">
        <f t="array" ref="D179">IF($K179&lt;&gt;"",INDEX(TransferLog!$Q$21:$Q$1270,MATCH($I179&amp;$M179,TransferLog!$F$21:$F$1270&amp;TransferLog!$W$21:$W$1270,0)),"")</f>
        <v/>
      </c>
      <c r="E179" s="236" t="str">
        <f t="array" ref="E179">IF($K179&lt;&gt;"",INDEX(TransferLog!$AC$21:$AC$1270,MATCH($I179&amp;$M179,TransferLog!$F$21:$F$1270&amp;TransferLog!$W$21:$W$1270,0)),"")</f>
        <v/>
      </c>
      <c r="F179" s="111">
        <f t="shared" si="15"/>
        <v>152</v>
      </c>
      <c r="G179" s="138" t="str">
        <f t="array" ref="G179">IF($I179&lt;&gt;"",INDEX(DropDownLists!$K$10:$K$2516,MATCH($I179,DropDownLists!$L$10:$L$2516,0)),"")</f>
        <v/>
      </c>
      <c r="H179" s="107"/>
      <c r="I179" s="112"/>
      <c r="J179" s="339"/>
      <c r="K179" s="113"/>
      <c r="L179" s="339"/>
      <c r="M179" s="113"/>
      <c r="N179" s="339"/>
      <c r="O179" s="139" t="str">
        <f t="shared" si="16"/>
        <v/>
      </c>
      <c r="P179" s="339"/>
      <c r="Q179" s="114"/>
      <c r="R179" s="339"/>
      <c r="S179" s="174"/>
      <c r="T179" s="339"/>
      <c r="U179" s="139" t="str">
        <f t="array" ref="U179">IF($S179&lt;&gt;"",INDEX(DropDownLists!$D$10:$D$2516,MATCH($S179,DropDownLists!$E$10:$E$2516,0)),"")</f>
        <v/>
      </c>
      <c r="V179" s="342"/>
      <c r="W179" s="174"/>
      <c r="Y179" s="62"/>
      <c r="Z179" s="62"/>
      <c r="AA179" s="62"/>
      <c r="AB179" s="62"/>
      <c r="AC179" s="62"/>
      <c r="AD179" s="37"/>
      <c r="AE179" s="37"/>
      <c r="AF179" s="37"/>
      <c r="AG179" s="37"/>
      <c r="AH179" s="243" t="str">
        <f t="shared" si="17"/>
        <v/>
      </c>
      <c r="AI179" s="37"/>
      <c r="AJ179" s="37"/>
      <c r="AK179" s="37"/>
      <c r="AL179" s="37"/>
    </row>
    <row r="180" spans="1:38" s="97" customFormat="1" ht="14.25" customHeight="1">
      <c r="A180" s="26"/>
      <c r="B180" s="2">
        <f t="shared" si="14"/>
        <v>153</v>
      </c>
      <c r="C180" s="235" t="str">
        <f t="array" ref="C180">IF($K180&lt;&gt;"",INDEX(TransferLog!$AB$21:$AB$1270,MATCH($I180&amp;$M180,TransferLog!$F$21:$F$1270&amp;TransferLog!$W$21:$W$1270,0)),"")</f>
        <v/>
      </c>
      <c r="D180" s="235" t="str">
        <f t="array" ref="D180">IF($K180&lt;&gt;"",INDEX(TransferLog!$Q$21:$Q$1270,MATCH($I180&amp;$M180,TransferLog!$F$21:$F$1270&amp;TransferLog!$W$21:$W$1270,0)),"")</f>
        <v/>
      </c>
      <c r="E180" s="236" t="str">
        <f t="array" ref="E180">IF($K180&lt;&gt;"",INDEX(TransferLog!$AC$21:$AC$1270,MATCH($I180&amp;$M180,TransferLog!$F$21:$F$1270&amp;TransferLog!$W$21:$W$1270,0)),"")</f>
        <v/>
      </c>
      <c r="F180" s="111">
        <f t="shared" si="15"/>
        <v>153</v>
      </c>
      <c r="G180" s="138" t="str">
        <f t="array" ref="G180">IF($I180&lt;&gt;"",INDEX(DropDownLists!$K$10:$K$2516,MATCH($I180,DropDownLists!$L$10:$L$2516,0)),"")</f>
        <v/>
      </c>
      <c r="H180" s="107"/>
      <c r="I180" s="112"/>
      <c r="J180" s="339"/>
      <c r="K180" s="113"/>
      <c r="L180" s="339"/>
      <c r="M180" s="113"/>
      <c r="N180" s="339"/>
      <c r="O180" s="139" t="str">
        <f t="shared" si="16"/>
        <v/>
      </c>
      <c r="P180" s="339"/>
      <c r="Q180" s="114"/>
      <c r="R180" s="339"/>
      <c r="S180" s="174"/>
      <c r="T180" s="339"/>
      <c r="U180" s="139" t="str">
        <f t="array" ref="U180">IF($S180&lt;&gt;"",INDEX(DropDownLists!$D$10:$D$2516,MATCH($S180,DropDownLists!$E$10:$E$2516,0)),"")</f>
        <v/>
      </c>
      <c r="V180" s="342"/>
      <c r="W180" s="174"/>
      <c r="Y180" s="37"/>
      <c r="Z180" s="37"/>
      <c r="AA180" s="37"/>
      <c r="AB180" s="37"/>
      <c r="AC180" s="37"/>
      <c r="AD180" s="37"/>
      <c r="AE180" s="37"/>
      <c r="AF180" s="37"/>
      <c r="AG180" s="37"/>
      <c r="AH180" s="243" t="str">
        <f t="shared" si="17"/>
        <v/>
      </c>
      <c r="AI180" s="37"/>
      <c r="AJ180" s="37"/>
      <c r="AK180" s="37"/>
      <c r="AL180" s="37"/>
    </row>
    <row r="181" spans="1:38" s="97" customFormat="1" ht="14.25" customHeight="1">
      <c r="A181" s="26"/>
      <c r="B181" s="2">
        <f t="shared" si="14"/>
        <v>154</v>
      </c>
      <c r="C181" s="235" t="str">
        <f t="array" ref="C181">IF($K181&lt;&gt;"",INDEX(TransferLog!$AB$21:$AB$1270,MATCH($I181&amp;$M181,TransferLog!$F$21:$F$1270&amp;TransferLog!$W$21:$W$1270,0)),"")</f>
        <v/>
      </c>
      <c r="D181" s="235" t="str">
        <f t="array" ref="D181">IF($K181&lt;&gt;"",INDEX(TransferLog!$Q$21:$Q$1270,MATCH($I181&amp;$M181,TransferLog!$F$21:$F$1270&amp;TransferLog!$W$21:$W$1270,0)),"")</f>
        <v/>
      </c>
      <c r="E181" s="236" t="str">
        <f t="array" ref="E181">IF($K181&lt;&gt;"",INDEX(TransferLog!$AC$21:$AC$1270,MATCH($I181&amp;$M181,TransferLog!$F$21:$F$1270&amp;TransferLog!$W$21:$W$1270,0)),"")</f>
        <v/>
      </c>
      <c r="F181" s="111">
        <f t="shared" si="15"/>
        <v>154</v>
      </c>
      <c r="G181" s="138" t="str">
        <f t="array" ref="G181">IF($I181&lt;&gt;"",INDEX(DropDownLists!$K$10:$K$2516,MATCH($I181,DropDownLists!$L$10:$L$2516,0)),"")</f>
        <v/>
      </c>
      <c r="H181" s="107"/>
      <c r="I181" s="112"/>
      <c r="J181" s="339"/>
      <c r="K181" s="113"/>
      <c r="L181" s="339"/>
      <c r="M181" s="113"/>
      <c r="N181" s="339"/>
      <c r="O181" s="139" t="str">
        <f t="shared" si="16"/>
        <v/>
      </c>
      <c r="P181" s="339"/>
      <c r="Q181" s="114"/>
      <c r="R181" s="339"/>
      <c r="S181" s="174"/>
      <c r="T181" s="339"/>
      <c r="U181" s="139" t="str">
        <f t="array" ref="U181">IF($S181&lt;&gt;"",INDEX(DropDownLists!$D$10:$D$2516,MATCH($S181,DropDownLists!$E$10:$E$2516,0)),"")</f>
        <v/>
      </c>
      <c r="V181" s="342"/>
      <c r="W181" s="174"/>
      <c r="Y181" s="37"/>
      <c r="Z181" s="37"/>
      <c r="AA181" s="37"/>
      <c r="AB181" s="37"/>
      <c r="AC181" s="37"/>
      <c r="AD181" s="37"/>
      <c r="AE181" s="37"/>
      <c r="AF181" s="37"/>
      <c r="AG181" s="37"/>
      <c r="AH181" s="243" t="str">
        <f t="shared" si="17"/>
        <v/>
      </c>
      <c r="AI181" s="37"/>
      <c r="AJ181" s="37"/>
      <c r="AK181" s="37"/>
      <c r="AL181" s="37"/>
    </row>
    <row r="182" spans="1:38" s="97" customFormat="1" ht="14">
      <c r="A182" s="26"/>
      <c r="B182" s="2">
        <f t="shared" si="14"/>
        <v>155</v>
      </c>
      <c r="C182" s="235" t="str">
        <f t="array" ref="C182">IF($K182&lt;&gt;"",INDEX(TransferLog!$AB$21:$AB$1270,MATCH($I182&amp;$M182,TransferLog!$F$21:$F$1270&amp;TransferLog!$W$21:$W$1270,0)),"")</f>
        <v/>
      </c>
      <c r="D182" s="235" t="str">
        <f t="array" ref="D182">IF($K182&lt;&gt;"",INDEX(TransferLog!$Q$21:$Q$1270,MATCH($I182&amp;$M182,TransferLog!$F$21:$F$1270&amp;TransferLog!$W$21:$W$1270,0)),"")</f>
        <v/>
      </c>
      <c r="E182" s="236" t="str">
        <f t="array" ref="E182">IF($K182&lt;&gt;"",INDEX(TransferLog!$AC$21:$AC$1270,MATCH($I182&amp;$M182,TransferLog!$F$21:$F$1270&amp;TransferLog!$W$21:$W$1270,0)),"")</f>
        <v/>
      </c>
      <c r="F182" s="111">
        <f t="shared" si="15"/>
        <v>155</v>
      </c>
      <c r="G182" s="138" t="str">
        <f t="array" ref="G182">IF($I182&lt;&gt;"",INDEX(DropDownLists!$K$10:$K$2516,MATCH($I182,DropDownLists!$L$10:$L$2516,0)),"")</f>
        <v/>
      </c>
      <c r="H182" s="107"/>
      <c r="I182" s="112"/>
      <c r="J182" s="339"/>
      <c r="K182" s="113"/>
      <c r="L182" s="339"/>
      <c r="M182" s="113"/>
      <c r="N182" s="339"/>
      <c r="O182" s="139" t="str">
        <f t="shared" si="16"/>
        <v/>
      </c>
      <c r="P182" s="339"/>
      <c r="Q182" s="114"/>
      <c r="R182" s="339"/>
      <c r="S182" s="174"/>
      <c r="T182" s="339"/>
      <c r="U182" s="139" t="str">
        <f t="array" ref="U182">IF($S182&lt;&gt;"",INDEX(DropDownLists!$D$10:$D$2516,MATCH($S182,DropDownLists!$E$10:$E$2516,0)),"")</f>
        <v/>
      </c>
      <c r="V182" s="342"/>
      <c r="W182" s="174"/>
      <c r="Y182" s="37"/>
      <c r="Z182" s="37"/>
      <c r="AA182" s="37"/>
      <c r="AB182" s="37"/>
      <c r="AC182" s="37"/>
      <c r="AD182" s="37"/>
      <c r="AE182" s="37"/>
      <c r="AF182" s="37"/>
      <c r="AG182" s="37"/>
      <c r="AH182" s="243" t="str">
        <f t="shared" si="17"/>
        <v/>
      </c>
      <c r="AI182" s="37"/>
      <c r="AJ182" s="37"/>
      <c r="AK182" s="37"/>
      <c r="AL182" s="37"/>
    </row>
    <row r="183" spans="1:38" s="97" customFormat="1" ht="14">
      <c r="A183" s="26"/>
      <c r="B183" s="2">
        <f t="shared" si="14"/>
        <v>156</v>
      </c>
      <c r="C183" s="235" t="str">
        <f t="array" ref="C183">IF($K183&lt;&gt;"",INDEX(TransferLog!$AB$21:$AB$1270,MATCH($I183&amp;$M183,TransferLog!$F$21:$F$1270&amp;TransferLog!$W$21:$W$1270,0)),"")</f>
        <v/>
      </c>
      <c r="D183" s="235" t="str">
        <f t="array" ref="D183">IF($K183&lt;&gt;"",INDEX(TransferLog!$Q$21:$Q$1270,MATCH($I183&amp;$M183,TransferLog!$F$21:$F$1270&amp;TransferLog!$W$21:$W$1270,0)),"")</f>
        <v/>
      </c>
      <c r="E183" s="236" t="str">
        <f t="array" ref="E183">IF($K183&lt;&gt;"",INDEX(TransferLog!$AC$21:$AC$1270,MATCH($I183&amp;$M183,TransferLog!$F$21:$F$1270&amp;TransferLog!$W$21:$W$1270,0)),"")</f>
        <v/>
      </c>
      <c r="F183" s="111">
        <f t="shared" si="15"/>
        <v>156</v>
      </c>
      <c r="G183" s="138" t="str">
        <f t="array" ref="G183">IF($I183&lt;&gt;"",INDEX(DropDownLists!$K$10:$K$2516,MATCH($I183,DropDownLists!$L$10:$L$2516,0)),"")</f>
        <v/>
      </c>
      <c r="H183" s="107"/>
      <c r="I183" s="112"/>
      <c r="J183" s="339"/>
      <c r="K183" s="113"/>
      <c r="L183" s="339"/>
      <c r="M183" s="113"/>
      <c r="N183" s="339"/>
      <c r="O183" s="139" t="str">
        <f t="shared" si="16"/>
        <v/>
      </c>
      <c r="P183" s="339"/>
      <c r="Q183" s="114"/>
      <c r="R183" s="339"/>
      <c r="S183" s="174"/>
      <c r="T183" s="339"/>
      <c r="U183" s="139" t="str">
        <f t="array" ref="U183">IF($S183&lt;&gt;"",INDEX(DropDownLists!$D$10:$D$2516,MATCH($S183,DropDownLists!$E$10:$E$2516,0)),"")</f>
        <v/>
      </c>
      <c r="V183" s="342"/>
      <c r="W183" s="174"/>
      <c r="Y183" s="37"/>
      <c r="Z183" s="37"/>
      <c r="AA183" s="37"/>
      <c r="AB183" s="37"/>
      <c r="AC183" s="37"/>
      <c r="AD183" s="37"/>
      <c r="AE183" s="37"/>
      <c r="AF183" s="37"/>
      <c r="AG183" s="37"/>
      <c r="AH183" s="243" t="str">
        <f t="shared" si="17"/>
        <v/>
      </c>
      <c r="AI183" s="37"/>
      <c r="AJ183" s="37"/>
      <c r="AK183" s="37"/>
      <c r="AL183" s="37"/>
    </row>
    <row r="184" spans="1:38" s="97" customFormat="1" ht="14">
      <c r="A184" s="63"/>
      <c r="B184" s="2">
        <f t="shared" si="14"/>
        <v>157</v>
      </c>
      <c r="C184" s="235" t="str">
        <f t="array" ref="C184">IF($K184&lt;&gt;"",INDEX(TransferLog!$AB$21:$AB$1270,MATCH($I184&amp;$M184,TransferLog!$F$21:$F$1270&amp;TransferLog!$W$21:$W$1270,0)),"")</f>
        <v/>
      </c>
      <c r="D184" s="235" t="str">
        <f t="array" ref="D184">IF($K184&lt;&gt;"",INDEX(TransferLog!$Q$21:$Q$1270,MATCH($I184&amp;$M184,TransferLog!$F$21:$F$1270&amp;TransferLog!$W$21:$W$1270,0)),"")</f>
        <v/>
      </c>
      <c r="E184" s="236" t="str">
        <f t="array" ref="E184">IF($K184&lt;&gt;"",INDEX(TransferLog!$AC$21:$AC$1270,MATCH($I184&amp;$M184,TransferLog!$F$21:$F$1270&amp;TransferLog!$W$21:$W$1270,0)),"")</f>
        <v/>
      </c>
      <c r="F184" s="111">
        <f t="shared" si="15"/>
        <v>157</v>
      </c>
      <c r="G184" s="138" t="str">
        <f t="array" ref="G184">IF($I184&lt;&gt;"",INDEX(DropDownLists!$K$10:$K$2516,MATCH($I184,DropDownLists!$L$10:$L$2516,0)),"")</f>
        <v/>
      </c>
      <c r="H184" s="107"/>
      <c r="I184" s="112"/>
      <c r="J184" s="339"/>
      <c r="K184" s="113"/>
      <c r="L184" s="339"/>
      <c r="M184" s="113"/>
      <c r="N184" s="339"/>
      <c r="O184" s="139" t="str">
        <f t="shared" si="16"/>
        <v/>
      </c>
      <c r="P184" s="339"/>
      <c r="Q184" s="114"/>
      <c r="R184" s="339"/>
      <c r="S184" s="174"/>
      <c r="T184" s="339"/>
      <c r="U184" s="139" t="str">
        <f t="array" ref="U184">IF($S184&lt;&gt;"",INDEX(DropDownLists!$D$10:$D$2516,MATCH($S184,DropDownLists!$E$10:$E$2516,0)),"")</f>
        <v/>
      </c>
      <c r="V184" s="342"/>
      <c r="W184" s="174"/>
      <c r="Y184" s="37"/>
      <c r="Z184" s="37"/>
      <c r="AA184" s="37"/>
      <c r="AB184" s="37"/>
      <c r="AC184" s="37"/>
      <c r="AD184" s="62"/>
      <c r="AE184" s="62"/>
      <c r="AF184" s="62"/>
      <c r="AG184" s="62"/>
      <c r="AH184" s="244" t="str">
        <f t="shared" si="17"/>
        <v/>
      </c>
      <c r="AI184" s="62"/>
      <c r="AJ184" s="62"/>
      <c r="AK184" s="62"/>
      <c r="AL184" s="62"/>
    </row>
    <row r="185" spans="1:38" s="97" customFormat="1" ht="14">
      <c r="A185" s="63"/>
      <c r="B185" s="2">
        <f t="shared" ref="B185:B216" si="18">ROW()-27</f>
        <v>158</v>
      </c>
      <c r="C185" s="235" t="str">
        <f t="array" ref="C185">IF($K185&lt;&gt;"",INDEX(TransferLog!$AB$21:$AB$1270,MATCH($I185&amp;$M185,TransferLog!$F$21:$F$1270&amp;TransferLog!$W$21:$W$1270,0)),"")</f>
        <v/>
      </c>
      <c r="D185" s="235" t="str">
        <f t="array" ref="D185">IF($K185&lt;&gt;"",INDEX(TransferLog!$Q$21:$Q$1270,MATCH($I185&amp;$M185,TransferLog!$F$21:$F$1270&amp;TransferLog!$W$21:$W$1270,0)),"")</f>
        <v/>
      </c>
      <c r="E185" s="236" t="str">
        <f t="array" ref="E185">IF($K185&lt;&gt;"",INDEX(TransferLog!$AC$21:$AC$1270,MATCH($I185&amp;$M185,TransferLog!$F$21:$F$1270&amp;TransferLog!$W$21:$W$1270,0)),"")</f>
        <v/>
      </c>
      <c r="F185" s="111">
        <f t="shared" ref="F185:F216" si="19">ROW()-27</f>
        <v>158</v>
      </c>
      <c r="G185" s="138" t="str">
        <f t="array" ref="G185">IF($I185&lt;&gt;"",INDEX(DropDownLists!$K$10:$K$2516,MATCH($I185,DropDownLists!$L$10:$L$2516,0)),"")</f>
        <v/>
      </c>
      <c r="H185" s="107"/>
      <c r="I185" s="112"/>
      <c r="J185" s="339"/>
      <c r="K185" s="113"/>
      <c r="L185" s="339"/>
      <c r="M185" s="113"/>
      <c r="N185" s="339"/>
      <c r="O185" s="139" t="str">
        <f t="shared" si="16"/>
        <v/>
      </c>
      <c r="P185" s="339"/>
      <c r="Q185" s="114"/>
      <c r="R185" s="339"/>
      <c r="S185" s="174"/>
      <c r="T185" s="339"/>
      <c r="U185" s="139" t="str">
        <f t="array" ref="U185">IF($S185&lt;&gt;"",INDEX(DropDownLists!$D$10:$D$2516,MATCH($S185,DropDownLists!$E$10:$E$2516,0)),"")</f>
        <v/>
      </c>
      <c r="V185" s="342"/>
      <c r="W185" s="174"/>
      <c r="Y185" s="37"/>
      <c r="Z185" s="37"/>
      <c r="AA185" s="37"/>
      <c r="AB185" s="37"/>
      <c r="AC185" s="37"/>
      <c r="AD185" s="62"/>
      <c r="AE185" s="62"/>
      <c r="AF185" s="62"/>
      <c r="AG185" s="62"/>
      <c r="AH185" s="244" t="str">
        <f t="shared" si="17"/>
        <v/>
      </c>
      <c r="AI185" s="62"/>
      <c r="AJ185" s="62"/>
      <c r="AK185" s="62"/>
      <c r="AL185" s="62"/>
    </row>
    <row r="186" spans="1:38" s="97" customFormat="1" ht="14">
      <c r="A186" s="63"/>
      <c r="B186" s="2">
        <f t="shared" si="18"/>
        <v>159</v>
      </c>
      <c r="C186" s="235" t="str">
        <f t="array" ref="C186">IF($K186&lt;&gt;"",INDEX(TransferLog!$AB$21:$AB$1270,MATCH($I186&amp;$M186,TransferLog!$F$21:$F$1270&amp;TransferLog!$W$21:$W$1270,0)),"")</f>
        <v/>
      </c>
      <c r="D186" s="235" t="str">
        <f t="array" ref="D186">IF($K186&lt;&gt;"",INDEX(TransferLog!$Q$21:$Q$1270,MATCH($I186&amp;$M186,TransferLog!$F$21:$F$1270&amp;TransferLog!$W$21:$W$1270,0)),"")</f>
        <v/>
      </c>
      <c r="E186" s="236" t="str">
        <f t="array" ref="E186">IF($K186&lt;&gt;"",INDEX(TransferLog!$AC$21:$AC$1270,MATCH($I186&amp;$M186,TransferLog!$F$21:$F$1270&amp;TransferLog!$W$21:$W$1270,0)),"")</f>
        <v/>
      </c>
      <c r="F186" s="111">
        <f t="shared" si="19"/>
        <v>159</v>
      </c>
      <c r="G186" s="138" t="str">
        <f t="array" ref="G186">IF($I186&lt;&gt;"",INDEX(DropDownLists!$K$10:$K$2516,MATCH($I186,DropDownLists!$L$10:$L$2516,0)),"")</f>
        <v/>
      </c>
      <c r="H186" s="107"/>
      <c r="I186" s="112"/>
      <c r="J186" s="339"/>
      <c r="K186" s="113"/>
      <c r="L186" s="339"/>
      <c r="M186" s="113"/>
      <c r="N186" s="339"/>
      <c r="O186" s="139" t="str">
        <f t="shared" si="16"/>
        <v/>
      </c>
      <c r="P186" s="339"/>
      <c r="Q186" s="114"/>
      <c r="R186" s="339"/>
      <c r="S186" s="174"/>
      <c r="T186" s="339"/>
      <c r="U186" s="139" t="str">
        <f t="array" ref="U186">IF($S186&lt;&gt;"",INDEX(DropDownLists!$D$10:$D$2516,MATCH($S186,DropDownLists!$E$10:$E$2516,0)),"")</f>
        <v/>
      </c>
      <c r="V186" s="342"/>
      <c r="W186" s="174"/>
      <c r="Y186" s="37"/>
      <c r="Z186" s="37"/>
      <c r="AA186" s="37"/>
      <c r="AB186" s="37"/>
      <c r="AC186" s="37"/>
      <c r="AD186" s="62"/>
      <c r="AE186" s="62"/>
      <c r="AF186" s="62"/>
      <c r="AG186" s="62"/>
      <c r="AH186" s="244" t="str">
        <f t="shared" si="17"/>
        <v/>
      </c>
      <c r="AI186" s="62"/>
      <c r="AJ186" s="62"/>
      <c r="AK186" s="62"/>
      <c r="AL186" s="62"/>
    </row>
    <row r="187" spans="1:38" s="97" customFormat="1" ht="14">
      <c r="A187" s="63"/>
      <c r="B187" s="2">
        <f t="shared" si="18"/>
        <v>160</v>
      </c>
      <c r="C187" s="235" t="str">
        <f t="array" ref="C187">IF($K187&lt;&gt;"",INDEX(TransferLog!$AB$21:$AB$1270,MATCH($I187&amp;$M187,TransferLog!$F$21:$F$1270&amp;TransferLog!$W$21:$W$1270,0)),"")</f>
        <v/>
      </c>
      <c r="D187" s="235" t="str">
        <f t="array" ref="D187">IF($K187&lt;&gt;"",INDEX(TransferLog!$Q$21:$Q$1270,MATCH($I187&amp;$M187,TransferLog!$F$21:$F$1270&amp;TransferLog!$W$21:$W$1270,0)),"")</f>
        <v/>
      </c>
      <c r="E187" s="236" t="str">
        <f t="array" ref="E187">IF($K187&lt;&gt;"",INDEX(TransferLog!$AC$21:$AC$1270,MATCH($I187&amp;$M187,TransferLog!$F$21:$F$1270&amp;TransferLog!$W$21:$W$1270,0)),"")</f>
        <v/>
      </c>
      <c r="F187" s="111">
        <f t="shared" si="19"/>
        <v>160</v>
      </c>
      <c r="G187" s="138" t="str">
        <f t="array" ref="G187">IF($I187&lt;&gt;"",INDEX(DropDownLists!$K$10:$K$2516,MATCH($I187,DropDownLists!$L$10:$L$2516,0)),"")</f>
        <v/>
      </c>
      <c r="H187" s="107"/>
      <c r="I187" s="112"/>
      <c r="J187" s="339"/>
      <c r="K187" s="113"/>
      <c r="L187" s="339"/>
      <c r="M187" s="113"/>
      <c r="N187" s="339"/>
      <c r="O187" s="139" t="str">
        <f t="shared" si="16"/>
        <v/>
      </c>
      <c r="P187" s="339"/>
      <c r="Q187" s="114"/>
      <c r="R187" s="339"/>
      <c r="S187" s="174"/>
      <c r="T187" s="339"/>
      <c r="U187" s="139" t="str">
        <f t="array" ref="U187">IF($S187&lt;&gt;"",INDEX(DropDownLists!$D$10:$D$2516,MATCH($S187,DropDownLists!$E$10:$E$2516,0)),"")</f>
        <v/>
      </c>
      <c r="V187" s="342"/>
      <c r="W187" s="174"/>
      <c r="Y187" s="37"/>
      <c r="Z187" s="37"/>
      <c r="AA187" s="37"/>
      <c r="AB187" s="37"/>
      <c r="AC187" s="37"/>
      <c r="AD187" s="62"/>
      <c r="AE187" s="62"/>
      <c r="AF187" s="62"/>
      <c r="AG187" s="62"/>
      <c r="AH187" s="244" t="str">
        <f t="shared" si="17"/>
        <v/>
      </c>
      <c r="AI187" s="62"/>
      <c r="AJ187" s="62"/>
      <c r="AK187" s="62"/>
      <c r="AL187" s="62"/>
    </row>
    <row r="188" spans="1:38" s="97" customFormat="1" ht="14">
      <c r="A188" s="63"/>
      <c r="B188" s="2">
        <f t="shared" si="18"/>
        <v>161</v>
      </c>
      <c r="C188" s="235" t="str">
        <f t="array" ref="C188">IF($K188&lt;&gt;"",INDEX(TransferLog!$AB$21:$AB$1270,MATCH($I188&amp;$M188,TransferLog!$F$21:$F$1270&amp;TransferLog!$W$21:$W$1270,0)),"")</f>
        <v/>
      </c>
      <c r="D188" s="235" t="str">
        <f t="array" ref="D188">IF($K188&lt;&gt;"",INDEX(TransferLog!$Q$21:$Q$1270,MATCH($I188&amp;$M188,TransferLog!$F$21:$F$1270&amp;TransferLog!$W$21:$W$1270,0)),"")</f>
        <v/>
      </c>
      <c r="E188" s="236" t="str">
        <f t="array" ref="E188">IF($K188&lt;&gt;"",INDEX(TransferLog!$AC$21:$AC$1270,MATCH($I188&amp;$M188,TransferLog!$F$21:$F$1270&amp;TransferLog!$W$21:$W$1270,0)),"")</f>
        <v/>
      </c>
      <c r="F188" s="111">
        <f t="shared" si="19"/>
        <v>161</v>
      </c>
      <c r="G188" s="138" t="str">
        <f t="array" ref="G188">IF($I188&lt;&gt;"",INDEX(DropDownLists!$K$10:$K$2516,MATCH($I188,DropDownLists!$L$10:$L$2516,0)),"")</f>
        <v/>
      </c>
      <c r="H188" s="107"/>
      <c r="I188" s="112"/>
      <c r="J188" s="339"/>
      <c r="K188" s="113"/>
      <c r="L188" s="339"/>
      <c r="M188" s="113"/>
      <c r="N188" s="339"/>
      <c r="O188" s="139" t="str">
        <f t="shared" si="16"/>
        <v/>
      </c>
      <c r="P188" s="339"/>
      <c r="Q188" s="114"/>
      <c r="R188" s="339"/>
      <c r="S188" s="174"/>
      <c r="T188" s="339"/>
      <c r="U188" s="139" t="str">
        <f t="array" ref="U188">IF($S188&lt;&gt;"",INDEX(DropDownLists!$D$10:$D$2516,MATCH($S188,DropDownLists!$E$10:$E$2516,0)),"")</f>
        <v/>
      </c>
      <c r="V188" s="342"/>
      <c r="W188" s="174"/>
      <c r="Y188" s="37"/>
      <c r="Z188" s="37"/>
      <c r="AA188" s="37"/>
      <c r="AB188" s="37"/>
      <c r="AC188" s="37"/>
      <c r="AD188" s="62"/>
      <c r="AE188" s="62"/>
      <c r="AF188" s="62"/>
      <c r="AG188" s="62"/>
      <c r="AH188" s="244" t="str">
        <f t="shared" si="17"/>
        <v/>
      </c>
      <c r="AI188" s="62"/>
      <c r="AJ188" s="62"/>
      <c r="AK188" s="62"/>
      <c r="AL188" s="62"/>
    </row>
    <row r="189" spans="1:38" s="97" customFormat="1" ht="14">
      <c r="A189" s="63"/>
      <c r="B189" s="2">
        <f t="shared" si="18"/>
        <v>162</v>
      </c>
      <c r="C189" s="235" t="str">
        <f t="array" ref="C189">IF($K189&lt;&gt;"",INDEX(TransferLog!$AB$21:$AB$1270,MATCH($I189&amp;$M189,TransferLog!$F$21:$F$1270&amp;TransferLog!$W$21:$W$1270,0)),"")</f>
        <v/>
      </c>
      <c r="D189" s="235" t="str">
        <f t="array" ref="D189">IF($K189&lt;&gt;"",INDEX(TransferLog!$Q$21:$Q$1270,MATCH($I189&amp;$M189,TransferLog!$F$21:$F$1270&amp;TransferLog!$W$21:$W$1270,0)),"")</f>
        <v/>
      </c>
      <c r="E189" s="236" t="str">
        <f t="array" ref="E189">IF($K189&lt;&gt;"",INDEX(TransferLog!$AC$21:$AC$1270,MATCH($I189&amp;$M189,TransferLog!$F$21:$F$1270&amp;TransferLog!$W$21:$W$1270,0)),"")</f>
        <v/>
      </c>
      <c r="F189" s="111">
        <f t="shared" si="19"/>
        <v>162</v>
      </c>
      <c r="G189" s="138" t="str">
        <f t="array" ref="G189">IF($I189&lt;&gt;"",INDEX(DropDownLists!$K$10:$K$2516,MATCH($I189,DropDownLists!$L$10:$L$2516,0)),"")</f>
        <v/>
      </c>
      <c r="H189" s="107"/>
      <c r="I189" s="112"/>
      <c r="J189" s="339"/>
      <c r="K189" s="113"/>
      <c r="L189" s="339"/>
      <c r="M189" s="113"/>
      <c r="N189" s="339"/>
      <c r="O189" s="139" t="str">
        <f t="shared" si="16"/>
        <v/>
      </c>
      <c r="P189" s="339"/>
      <c r="Q189" s="114"/>
      <c r="R189" s="339"/>
      <c r="S189" s="174"/>
      <c r="T189" s="339"/>
      <c r="U189" s="139" t="str">
        <f t="array" ref="U189">IF($S189&lt;&gt;"",INDEX(DropDownLists!$D$10:$D$2516,MATCH($S189,DropDownLists!$E$10:$E$2516,0)),"")</f>
        <v/>
      </c>
      <c r="V189" s="342"/>
      <c r="W189" s="174"/>
      <c r="Y189" s="62"/>
      <c r="Z189" s="62"/>
      <c r="AA189" s="62"/>
      <c r="AB189" s="62"/>
      <c r="AC189" s="62"/>
      <c r="AD189" s="62"/>
      <c r="AE189" s="62"/>
      <c r="AF189" s="62"/>
      <c r="AG189" s="62"/>
      <c r="AH189" s="244" t="str">
        <f t="shared" si="17"/>
        <v/>
      </c>
      <c r="AI189" s="62"/>
      <c r="AJ189" s="62"/>
      <c r="AK189" s="62"/>
      <c r="AL189" s="62"/>
    </row>
    <row r="190" spans="1:38" s="97" customFormat="1" ht="14">
      <c r="A190" s="63"/>
      <c r="B190" s="2">
        <f t="shared" si="18"/>
        <v>163</v>
      </c>
      <c r="C190" s="235" t="str">
        <f t="array" ref="C190">IF($K190&lt;&gt;"",INDEX(TransferLog!$AB$21:$AB$1270,MATCH($I190&amp;$M190,TransferLog!$F$21:$F$1270&amp;TransferLog!$W$21:$W$1270,0)),"")</f>
        <v/>
      </c>
      <c r="D190" s="235" t="str">
        <f t="array" ref="D190">IF($K190&lt;&gt;"",INDEX(TransferLog!$Q$21:$Q$1270,MATCH($I190&amp;$M190,TransferLog!$F$21:$F$1270&amp;TransferLog!$W$21:$W$1270,0)),"")</f>
        <v/>
      </c>
      <c r="E190" s="236" t="str">
        <f t="array" ref="E190">IF($K190&lt;&gt;"",INDEX(TransferLog!$AC$21:$AC$1270,MATCH($I190&amp;$M190,TransferLog!$F$21:$F$1270&amp;TransferLog!$W$21:$W$1270,0)),"")</f>
        <v/>
      </c>
      <c r="F190" s="111">
        <f t="shared" si="19"/>
        <v>163</v>
      </c>
      <c r="G190" s="138" t="str">
        <f t="array" ref="G190">IF($I190&lt;&gt;"",INDEX(DropDownLists!$K$10:$K$2516,MATCH($I190,DropDownLists!$L$10:$L$2516,0)),"")</f>
        <v/>
      </c>
      <c r="H190" s="107"/>
      <c r="I190" s="112"/>
      <c r="J190" s="339"/>
      <c r="K190" s="113"/>
      <c r="L190" s="339"/>
      <c r="M190" s="113"/>
      <c r="N190" s="339"/>
      <c r="O190" s="139" t="str">
        <f t="shared" si="16"/>
        <v/>
      </c>
      <c r="P190" s="339"/>
      <c r="Q190" s="114"/>
      <c r="R190" s="339"/>
      <c r="S190" s="174"/>
      <c r="T190" s="339"/>
      <c r="U190" s="139" t="str">
        <f t="array" ref="U190">IF($S190&lt;&gt;"",INDEX(DropDownLists!$D$10:$D$2516,MATCH($S190,DropDownLists!$E$10:$E$2516,0)),"")</f>
        <v/>
      </c>
      <c r="V190" s="342"/>
      <c r="W190" s="174"/>
      <c r="Y190" s="62"/>
      <c r="Z190" s="62"/>
      <c r="AA190" s="62"/>
      <c r="AB190" s="62"/>
      <c r="AC190" s="62"/>
      <c r="AD190" s="62"/>
      <c r="AE190" s="62"/>
      <c r="AF190" s="62"/>
      <c r="AG190" s="62"/>
      <c r="AH190" s="244" t="str">
        <f t="shared" si="17"/>
        <v/>
      </c>
      <c r="AI190" s="62"/>
      <c r="AJ190" s="62"/>
      <c r="AK190" s="62"/>
      <c r="AL190" s="62"/>
    </row>
    <row r="191" spans="1:38" s="97" customFormat="1" ht="14">
      <c r="A191" s="63"/>
      <c r="B191" s="2">
        <f t="shared" si="18"/>
        <v>164</v>
      </c>
      <c r="C191" s="235" t="str">
        <f t="array" ref="C191">IF($K191&lt;&gt;"",INDEX(TransferLog!$AB$21:$AB$1270,MATCH($I191&amp;$M191,TransferLog!$F$21:$F$1270&amp;TransferLog!$W$21:$W$1270,0)),"")</f>
        <v/>
      </c>
      <c r="D191" s="235" t="str">
        <f t="array" ref="D191">IF($K191&lt;&gt;"",INDEX(TransferLog!$Q$21:$Q$1270,MATCH($I191&amp;$M191,TransferLog!$F$21:$F$1270&amp;TransferLog!$W$21:$W$1270,0)),"")</f>
        <v/>
      </c>
      <c r="E191" s="236" t="str">
        <f t="array" ref="E191">IF($K191&lt;&gt;"",INDEX(TransferLog!$AC$21:$AC$1270,MATCH($I191&amp;$M191,TransferLog!$F$21:$F$1270&amp;TransferLog!$W$21:$W$1270,0)),"")</f>
        <v/>
      </c>
      <c r="F191" s="111">
        <f t="shared" si="19"/>
        <v>164</v>
      </c>
      <c r="G191" s="138" t="str">
        <f t="array" ref="G191">IF($I191&lt;&gt;"",INDEX(DropDownLists!$K$10:$K$2516,MATCH($I191,DropDownLists!$L$10:$L$2516,0)),"")</f>
        <v/>
      </c>
      <c r="H191" s="107"/>
      <c r="I191" s="112"/>
      <c r="J191" s="339"/>
      <c r="K191" s="113"/>
      <c r="L191" s="339"/>
      <c r="M191" s="113"/>
      <c r="N191" s="339"/>
      <c r="O191" s="139" t="str">
        <f t="shared" si="16"/>
        <v/>
      </c>
      <c r="P191" s="339"/>
      <c r="Q191" s="114"/>
      <c r="R191" s="339"/>
      <c r="S191" s="174"/>
      <c r="T191" s="339"/>
      <c r="U191" s="139" t="str">
        <f t="array" ref="U191">IF($S191&lt;&gt;"",INDEX(DropDownLists!$D$10:$D$2516,MATCH($S191,DropDownLists!$E$10:$E$2516,0)),"")</f>
        <v/>
      </c>
      <c r="V191" s="342"/>
      <c r="W191" s="174"/>
      <c r="Y191" s="62"/>
      <c r="Z191" s="62"/>
      <c r="AA191" s="62"/>
      <c r="AB191" s="62"/>
      <c r="AC191" s="62"/>
      <c r="AD191" s="62"/>
      <c r="AE191" s="62"/>
      <c r="AF191" s="62"/>
      <c r="AG191" s="62"/>
      <c r="AH191" s="244" t="str">
        <f t="shared" si="17"/>
        <v/>
      </c>
      <c r="AI191" s="62"/>
      <c r="AJ191" s="62"/>
      <c r="AK191" s="62"/>
      <c r="AL191" s="62"/>
    </row>
    <row r="192" spans="1:38" s="97" customFormat="1" ht="14">
      <c r="A192" s="63"/>
      <c r="B192" s="2">
        <f t="shared" si="18"/>
        <v>165</v>
      </c>
      <c r="C192" s="235" t="str">
        <f t="array" ref="C192">IF($K192&lt;&gt;"",INDEX(TransferLog!$AB$21:$AB$1270,MATCH($I192&amp;$M192,TransferLog!$F$21:$F$1270&amp;TransferLog!$W$21:$W$1270,0)),"")</f>
        <v/>
      </c>
      <c r="D192" s="235" t="str">
        <f t="array" ref="D192">IF($K192&lt;&gt;"",INDEX(TransferLog!$Q$21:$Q$1270,MATCH($I192&amp;$M192,TransferLog!$F$21:$F$1270&amp;TransferLog!$W$21:$W$1270,0)),"")</f>
        <v/>
      </c>
      <c r="E192" s="236" t="str">
        <f t="array" ref="E192">IF($K192&lt;&gt;"",INDEX(TransferLog!$AC$21:$AC$1270,MATCH($I192&amp;$M192,TransferLog!$F$21:$F$1270&amp;TransferLog!$W$21:$W$1270,0)),"")</f>
        <v/>
      </c>
      <c r="F192" s="111">
        <f t="shared" si="19"/>
        <v>165</v>
      </c>
      <c r="G192" s="138" t="str">
        <f t="array" ref="G192">IF($I192&lt;&gt;"",INDEX(DropDownLists!$K$10:$K$2516,MATCH($I192,DropDownLists!$L$10:$L$2516,0)),"")</f>
        <v/>
      </c>
      <c r="H192" s="107"/>
      <c r="I192" s="112"/>
      <c r="J192" s="339"/>
      <c r="K192" s="113"/>
      <c r="L192" s="339"/>
      <c r="M192" s="113"/>
      <c r="N192" s="339"/>
      <c r="O192" s="139" t="str">
        <f t="shared" si="16"/>
        <v/>
      </c>
      <c r="P192" s="339"/>
      <c r="Q192" s="114"/>
      <c r="R192" s="339"/>
      <c r="S192" s="174"/>
      <c r="T192" s="339"/>
      <c r="U192" s="139" t="str">
        <f t="array" ref="U192">IF($S192&lt;&gt;"",INDEX(DropDownLists!$D$10:$D$2516,MATCH($S192,DropDownLists!$E$10:$E$2516,0)),"")</f>
        <v/>
      </c>
      <c r="V192" s="342"/>
      <c r="W192" s="174"/>
      <c r="Y192" s="62"/>
      <c r="Z192" s="62"/>
      <c r="AA192" s="62"/>
      <c r="AB192" s="62"/>
      <c r="AC192" s="62"/>
      <c r="AD192" s="62"/>
      <c r="AE192" s="62"/>
      <c r="AF192" s="62"/>
      <c r="AG192" s="62"/>
      <c r="AH192" s="244" t="str">
        <f t="shared" si="17"/>
        <v/>
      </c>
      <c r="AI192" s="62"/>
      <c r="AJ192" s="62"/>
      <c r="AK192" s="62"/>
      <c r="AL192" s="62"/>
    </row>
    <row r="193" spans="1:38" s="97" customFormat="1" ht="14">
      <c r="A193" s="63"/>
      <c r="B193" s="2">
        <f t="shared" si="18"/>
        <v>166</v>
      </c>
      <c r="C193" s="235" t="str">
        <f t="array" ref="C193">IF($K193&lt;&gt;"",INDEX(TransferLog!$AB$21:$AB$1270,MATCH($I193&amp;$M193,TransferLog!$F$21:$F$1270&amp;TransferLog!$W$21:$W$1270,0)),"")</f>
        <v/>
      </c>
      <c r="D193" s="235" t="str">
        <f t="array" ref="D193">IF($K193&lt;&gt;"",INDEX(TransferLog!$Q$21:$Q$1270,MATCH($I193&amp;$M193,TransferLog!$F$21:$F$1270&amp;TransferLog!$W$21:$W$1270,0)),"")</f>
        <v/>
      </c>
      <c r="E193" s="236" t="str">
        <f t="array" ref="E193">IF($K193&lt;&gt;"",INDEX(TransferLog!$AC$21:$AC$1270,MATCH($I193&amp;$M193,TransferLog!$F$21:$F$1270&amp;TransferLog!$W$21:$W$1270,0)),"")</f>
        <v/>
      </c>
      <c r="F193" s="111">
        <f t="shared" si="19"/>
        <v>166</v>
      </c>
      <c r="G193" s="138" t="str">
        <f t="array" ref="G193">IF($I193&lt;&gt;"",INDEX(DropDownLists!$K$10:$K$2516,MATCH($I193,DropDownLists!$L$10:$L$2516,0)),"")</f>
        <v/>
      </c>
      <c r="H193" s="107"/>
      <c r="I193" s="112"/>
      <c r="J193" s="339"/>
      <c r="K193" s="113"/>
      <c r="L193" s="339"/>
      <c r="M193" s="113"/>
      <c r="N193" s="339"/>
      <c r="O193" s="139" t="str">
        <f t="shared" si="16"/>
        <v/>
      </c>
      <c r="P193" s="339"/>
      <c r="Q193" s="114"/>
      <c r="R193" s="339"/>
      <c r="S193" s="174"/>
      <c r="T193" s="339"/>
      <c r="U193" s="139" t="str">
        <f t="array" ref="U193">IF($S193&lt;&gt;"",INDEX(DropDownLists!$D$10:$D$2516,MATCH($S193,DropDownLists!$E$10:$E$2516,0)),"")</f>
        <v/>
      </c>
      <c r="V193" s="342"/>
      <c r="W193" s="174"/>
      <c r="Y193" s="62"/>
      <c r="Z193" s="62"/>
      <c r="AA193" s="62"/>
      <c r="AB193" s="62"/>
      <c r="AC193" s="62"/>
      <c r="AD193" s="62"/>
      <c r="AE193" s="62"/>
      <c r="AF193" s="62"/>
      <c r="AG193" s="62"/>
      <c r="AH193" s="244" t="str">
        <f t="shared" si="17"/>
        <v/>
      </c>
      <c r="AI193" s="62"/>
      <c r="AJ193" s="62"/>
      <c r="AK193" s="62"/>
      <c r="AL193" s="62"/>
    </row>
    <row r="194" spans="1:38" s="97" customFormat="1" ht="14">
      <c r="A194" s="63"/>
      <c r="B194" s="2">
        <f t="shared" si="18"/>
        <v>167</v>
      </c>
      <c r="C194" s="235" t="str">
        <f t="array" ref="C194">IF($K194&lt;&gt;"",INDEX(TransferLog!$AB$21:$AB$1270,MATCH($I194&amp;$M194,TransferLog!$F$21:$F$1270&amp;TransferLog!$W$21:$W$1270,0)),"")</f>
        <v/>
      </c>
      <c r="D194" s="235" t="str">
        <f t="array" ref="D194">IF($K194&lt;&gt;"",INDEX(TransferLog!$Q$21:$Q$1270,MATCH($I194&amp;$M194,TransferLog!$F$21:$F$1270&amp;TransferLog!$W$21:$W$1270,0)),"")</f>
        <v/>
      </c>
      <c r="E194" s="236" t="str">
        <f t="array" ref="E194">IF($K194&lt;&gt;"",INDEX(TransferLog!$AC$21:$AC$1270,MATCH($I194&amp;$M194,TransferLog!$F$21:$F$1270&amp;TransferLog!$W$21:$W$1270,0)),"")</f>
        <v/>
      </c>
      <c r="F194" s="111">
        <f t="shared" si="19"/>
        <v>167</v>
      </c>
      <c r="G194" s="138" t="str">
        <f t="array" ref="G194">IF($I194&lt;&gt;"",INDEX(DropDownLists!$K$10:$K$2516,MATCH($I194,DropDownLists!$L$10:$L$2516,0)),"")</f>
        <v/>
      </c>
      <c r="H194" s="107"/>
      <c r="I194" s="112"/>
      <c r="J194" s="339"/>
      <c r="K194" s="113"/>
      <c r="L194" s="339"/>
      <c r="M194" s="113"/>
      <c r="N194" s="339"/>
      <c r="O194" s="139" t="str">
        <f t="shared" si="16"/>
        <v/>
      </c>
      <c r="P194" s="339"/>
      <c r="Q194" s="114"/>
      <c r="R194" s="339"/>
      <c r="S194" s="174"/>
      <c r="T194" s="339"/>
      <c r="U194" s="139" t="str">
        <f t="array" ref="U194">IF($S194&lt;&gt;"",INDEX(DropDownLists!$D$10:$D$2516,MATCH($S194,DropDownLists!$E$10:$E$2516,0)),"")</f>
        <v/>
      </c>
      <c r="V194" s="342"/>
      <c r="W194" s="174"/>
      <c r="Y194" s="62"/>
      <c r="Z194" s="62"/>
      <c r="AA194" s="62"/>
      <c r="AB194" s="62"/>
      <c r="AC194" s="62"/>
      <c r="AD194" s="62"/>
      <c r="AE194" s="62"/>
      <c r="AF194" s="62"/>
      <c r="AG194" s="62"/>
      <c r="AH194" s="244" t="str">
        <f t="shared" si="17"/>
        <v/>
      </c>
      <c r="AI194" s="62"/>
      <c r="AJ194" s="62"/>
      <c r="AK194" s="62"/>
      <c r="AL194" s="62"/>
    </row>
    <row r="195" spans="1:38" s="97" customFormat="1" ht="14.25" customHeight="1">
      <c r="A195" s="26"/>
      <c r="B195" s="2">
        <f t="shared" si="18"/>
        <v>168</v>
      </c>
      <c r="C195" s="235" t="str">
        <f t="array" ref="C195">IF($K195&lt;&gt;"",INDEX(TransferLog!$AB$21:$AB$1270,MATCH($I195&amp;$M195,TransferLog!$F$21:$F$1270&amp;TransferLog!$W$21:$W$1270,0)),"")</f>
        <v/>
      </c>
      <c r="D195" s="235" t="str">
        <f t="array" ref="D195">IF($K195&lt;&gt;"",INDEX(TransferLog!$Q$21:$Q$1270,MATCH($I195&amp;$M195,TransferLog!$F$21:$F$1270&amp;TransferLog!$W$21:$W$1270,0)),"")</f>
        <v/>
      </c>
      <c r="E195" s="236" t="str">
        <f t="array" ref="E195">IF($K195&lt;&gt;"",INDEX(TransferLog!$AC$21:$AC$1270,MATCH($I195&amp;$M195,TransferLog!$F$21:$F$1270&amp;TransferLog!$W$21:$W$1270,0)),"")</f>
        <v/>
      </c>
      <c r="F195" s="111">
        <f t="shared" si="19"/>
        <v>168</v>
      </c>
      <c r="G195" s="138" t="str">
        <f t="array" ref="G195">IF($I195&lt;&gt;"",INDEX(DropDownLists!$K$10:$K$2516,MATCH($I195,DropDownLists!$L$10:$L$2516,0)),"")</f>
        <v/>
      </c>
      <c r="H195" s="107"/>
      <c r="I195" s="112"/>
      <c r="J195" s="339"/>
      <c r="K195" s="113"/>
      <c r="L195" s="339"/>
      <c r="M195" s="113"/>
      <c r="N195" s="339"/>
      <c r="O195" s="139" t="str">
        <f t="shared" si="16"/>
        <v/>
      </c>
      <c r="P195" s="339"/>
      <c r="Q195" s="114"/>
      <c r="R195" s="339"/>
      <c r="S195" s="174"/>
      <c r="T195" s="339"/>
      <c r="U195" s="139" t="str">
        <f t="array" ref="U195">IF($S195&lt;&gt;"",INDEX(DropDownLists!$D$10:$D$2516,MATCH($S195,DropDownLists!$E$10:$E$2516,0)),"")</f>
        <v/>
      </c>
      <c r="V195" s="342"/>
      <c r="W195" s="174"/>
      <c r="Y195" s="62"/>
      <c r="Z195" s="62"/>
      <c r="AA195" s="62"/>
      <c r="AB195" s="62"/>
      <c r="AC195" s="62"/>
      <c r="AD195" s="37"/>
      <c r="AE195" s="37"/>
      <c r="AF195" s="37"/>
      <c r="AG195" s="37"/>
      <c r="AH195" s="243" t="str">
        <f t="shared" si="17"/>
        <v/>
      </c>
      <c r="AI195" s="37"/>
      <c r="AJ195" s="37"/>
      <c r="AK195" s="37"/>
      <c r="AL195" s="37"/>
    </row>
    <row r="196" spans="1:38" s="97" customFormat="1" ht="14.25" customHeight="1">
      <c r="A196" s="26"/>
      <c r="B196" s="2">
        <f t="shared" si="18"/>
        <v>169</v>
      </c>
      <c r="C196" s="235" t="str">
        <f t="array" ref="C196">IF($K196&lt;&gt;"",INDEX(TransferLog!$AB$21:$AB$1270,MATCH($I196&amp;$M196,TransferLog!$F$21:$F$1270&amp;TransferLog!$W$21:$W$1270,0)),"")</f>
        <v/>
      </c>
      <c r="D196" s="235" t="str">
        <f t="array" ref="D196">IF($K196&lt;&gt;"",INDEX(TransferLog!$Q$21:$Q$1270,MATCH($I196&amp;$M196,TransferLog!$F$21:$F$1270&amp;TransferLog!$W$21:$W$1270,0)),"")</f>
        <v/>
      </c>
      <c r="E196" s="236" t="str">
        <f t="array" ref="E196">IF($K196&lt;&gt;"",INDEX(TransferLog!$AC$21:$AC$1270,MATCH($I196&amp;$M196,TransferLog!$F$21:$F$1270&amp;TransferLog!$W$21:$W$1270,0)),"")</f>
        <v/>
      </c>
      <c r="F196" s="111">
        <f t="shared" si="19"/>
        <v>169</v>
      </c>
      <c r="G196" s="138" t="str">
        <f t="array" ref="G196">IF($I196&lt;&gt;"",INDEX(DropDownLists!$K$10:$K$2516,MATCH($I196,DropDownLists!$L$10:$L$2516,0)),"")</f>
        <v/>
      </c>
      <c r="H196" s="107"/>
      <c r="I196" s="112"/>
      <c r="J196" s="339"/>
      <c r="K196" s="113"/>
      <c r="L196" s="339"/>
      <c r="M196" s="113"/>
      <c r="N196" s="339"/>
      <c r="O196" s="139" t="str">
        <f t="shared" si="16"/>
        <v/>
      </c>
      <c r="P196" s="339"/>
      <c r="Q196" s="114"/>
      <c r="R196" s="339"/>
      <c r="S196" s="174"/>
      <c r="T196" s="339"/>
      <c r="U196" s="139" t="str">
        <f t="array" ref="U196">IF($S196&lt;&gt;"",INDEX(DropDownLists!$D$10:$D$2516,MATCH($S196,DropDownLists!$E$10:$E$2516,0)),"")</f>
        <v/>
      </c>
      <c r="V196" s="342"/>
      <c r="W196" s="174"/>
      <c r="Y196" s="62"/>
      <c r="Z196" s="62"/>
      <c r="AA196" s="62"/>
      <c r="AB196" s="62"/>
      <c r="AC196" s="62"/>
      <c r="AD196" s="37"/>
      <c r="AE196" s="37"/>
      <c r="AF196" s="37"/>
      <c r="AG196" s="37"/>
      <c r="AH196" s="243" t="str">
        <f t="shared" si="17"/>
        <v/>
      </c>
      <c r="AI196" s="37"/>
      <c r="AJ196" s="37"/>
      <c r="AK196" s="37"/>
      <c r="AL196" s="37"/>
    </row>
    <row r="197" spans="1:38" s="97" customFormat="1" ht="14.25" customHeight="1">
      <c r="A197" s="26"/>
      <c r="B197" s="2">
        <f t="shared" si="18"/>
        <v>170</v>
      </c>
      <c r="C197" s="235" t="str">
        <f t="array" ref="C197">IF($K197&lt;&gt;"",INDEX(TransferLog!$AB$21:$AB$1270,MATCH($I197&amp;$M197,TransferLog!$F$21:$F$1270&amp;TransferLog!$W$21:$W$1270,0)),"")</f>
        <v/>
      </c>
      <c r="D197" s="235" t="str">
        <f t="array" ref="D197">IF($K197&lt;&gt;"",INDEX(TransferLog!$Q$21:$Q$1270,MATCH($I197&amp;$M197,TransferLog!$F$21:$F$1270&amp;TransferLog!$W$21:$W$1270,0)),"")</f>
        <v/>
      </c>
      <c r="E197" s="236" t="str">
        <f t="array" ref="E197">IF($K197&lt;&gt;"",INDEX(TransferLog!$AC$21:$AC$1270,MATCH($I197&amp;$M197,TransferLog!$F$21:$F$1270&amp;TransferLog!$W$21:$W$1270,0)),"")</f>
        <v/>
      </c>
      <c r="F197" s="111">
        <f t="shared" si="19"/>
        <v>170</v>
      </c>
      <c r="G197" s="138" t="str">
        <f t="array" ref="G197">IF($I197&lt;&gt;"",INDEX(DropDownLists!$K$10:$K$2516,MATCH($I197,DropDownLists!$L$10:$L$2516,0)),"")</f>
        <v/>
      </c>
      <c r="H197" s="107"/>
      <c r="I197" s="112"/>
      <c r="J197" s="339"/>
      <c r="K197" s="113"/>
      <c r="L197" s="339"/>
      <c r="M197" s="113"/>
      <c r="N197" s="339"/>
      <c r="O197" s="139" t="str">
        <f t="shared" si="16"/>
        <v/>
      </c>
      <c r="P197" s="339"/>
      <c r="Q197" s="114"/>
      <c r="R197" s="339"/>
      <c r="S197" s="174"/>
      <c r="T197" s="339"/>
      <c r="U197" s="139" t="str">
        <f t="array" ref="U197">IF($S197&lt;&gt;"",INDEX(DropDownLists!$D$10:$D$2516,MATCH($S197,DropDownLists!$E$10:$E$2516,0)),"")</f>
        <v/>
      </c>
      <c r="V197" s="342"/>
      <c r="W197" s="174"/>
      <c r="Y197" s="62"/>
      <c r="Z197" s="62"/>
      <c r="AA197" s="62"/>
      <c r="AB197" s="62"/>
      <c r="AC197" s="62"/>
      <c r="AD197" s="37"/>
      <c r="AE197" s="37"/>
      <c r="AF197" s="37"/>
      <c r="AG197" s="37"/>
      <c r="AH197" s="243" t="str">
        <f t="shared" si="17"/>
        <v/>
      </c>
      <c r="AI197" s="37"/>
      <c r="AJ197" s="37"/>
      <c r="AK197" s="37"/>
      <c r="AL197" s="37"/>
    </row>
    <row r="198" spans="1:38" s="97" customFormat="1" ht="14">
      <c r="A198" s="26"/>
      <c r="B198" s="2">
        <f t="shared" si="18"/>
        <v>171</v>
      </c>
      <c r="C198" s="235" t="str">
        <f t="array" ref="C198">IF($K198&lt;&gt;"",INDEX(TransferLog!$AB$21:$AB$1270,MATCH($I198&amp;$M198,TransferLog!$F$21:$F$1270&amp;TransferLog!$W$21:$W$1270,0)),"")</f>
        <v/>
      </c>
      <c r="D198" s="235" t="str">
        <f t="array" ref="D198">IF($K198&lt;&gt;"",INDEX(TransferLog!$Q$21:$Q$1270,MATCH($I198&amp;$M198,TransferLog!$F$21:$F$1270&amp;TransferLog!$W$21:$W$1270,0)),"")</f>
        <v/>
      </c>
      <c r="E198" s="236" t="str">
        <f t="array" ref="E198">IF($K198&lt;&gt;"",INDEX(TransferLog!$AC$21:$AC$1270,MATCH($I198&amp;$M198,TransferLog!$F$21:$F$1270&amp;TransferLog!$W$21:$W$1270,0)),"")</f>
        <v/>
      </c>
      <c r="F198" s="111">
        <f t="shared" si="19"/>
        <v>171</v>
      </c>
      <c r="G198" s="138" t="str">
        <f t="array" ref="G198">IF($I198&lt;&gt;"",INDEX(DropDownLists!$K$10:$K$2516,MATCH($I198,DropDownLists!$L$10:$L$2516,0)),"")</f>
        <v/>
      </c>
      <c r="H198" s="107"/>
      <c r="I198" s="112"/>
      <c r="J198" s="339"/>
      <c r="K198" s="113"/>
      <c r="L198" s="339"/>
      <c r="M198" s="113"/>
      <c r="N198" s="339"/>
      <c r="O198" s="139" t="str">
        <f t="shared" si="16"/>
        <v/>
      </c>
      <c r="P198" s="339"/>
      <c r="Q198" s="114"/>
      <c r="R198" s="339"/>
      <c r="S198" s="174"/>
      <c r="T198" s="339"/>
      <c r="U198" s="139" t="str">
        <f t="array" ref="U198">IF($S198&lt;&gt;"",INDEX(DropDownLists!$D$10:$D$2516,MATCH($S198,DropDownLists!$E$10:$E$2516,0)),"")</f>
        <v/>
      </c>
      <c r="V198" s="342"/>
      <c r="W198" s="174"/>
      <c r="Y198" s="62"/>
      <c r="Z198" s="62"/>
      <c r="AA198" s="62"/>
      <c r="AB198" s="62"/>
      <c r="AC198" s="62"/>
      <c r="AD198" s="37"/>
      <c r="AE198" s="37"/>
      <c r="AF198" s="37"/>
      <c r="AG198" s="37"/>
      <c r="AH198" s="243" t="str">
        <f t="shared" si="17"/>
        <v/>
      </c>
      <c r="AI198" s="37"/>
      <c r="AJ198" s="37"/>
      <c r="AK198" s="37"/>
      <c r="AL198" s="37"/>
    </row>
    <row r="199" spans="1:38" s="97" customFormat="1" ht="14.25" customHeight="1">
      <c r="A199" s="26"/>
      <c r="B199" s="2">
        <f t="shared" si="18"/>
        <v>172</v>
      </c>
      <c r="C199" s="235" t="str">
        <f t="array" ref="C199">IF($K199&lt;&gt;"",INDEX(TransferLog!$AB$21:$AB$1270,MATCH($I199&amp;$M199,TransferLog!$F$21:$F$1270&amp;TransferLog!$W$21:$W$1270,0)),"")</f>
        <v/>
      </c>
      <c r="D199" s="235" t="str">
        <f t="array" ref="D199">IF($K199&lt;&gt;"",INDEX(TransferLog!$Q$21:$Q$1270,MATCH($I199&amp;$M199,TransferLog!$F$21:$F$1270&amp;TransferLog!$W$21:$W$1270,0)),"")</f>
        <v/>
      </c>
      <c r="E199" s="236" t="str">
        <f t="array" ref="E199">IF($K199&lt;&gt;"",INDEX(TransferLog!$AC$21:$AC$1270,MATCH($I199&amp;$M199,TransferLog!$F$21:$F$1270&amp;TransferLog!$W$21:$W$1270,0)),"")</f>
        <v/>
      </c>
      <c r="F199" s="111">
        <f t="shared" si="19"/>
        <v>172</v>
      </c>
      <c r="G199" s="138" t="str">
        <f t="array" ref="G199">IF($I199&lt;&gt;"",INDEX(DropDownLists!$K$10:$K$2516,MATCH($I199,DropDownLists!$L$10:$L$2516,0)),"")</f>
        <v/>
      </c>
      <c r="H199" s="107"/>
      <c r="I199" s="112"/>
      <c r="J199" s="339"/>
      <c r="K199" s="113"/>
      <c r="L199" s="339"/>
      <c r="M199" s="113"/>
      <c r="N199" s="339"/>
      <c r="O199" s="139" t="str">
        <f t="shared" si="16"/>
        <v/>
      </c>
      <c r="P199" s="339"/>
      <c r="Q199" s="114"/>
      <c r="R199" s="339"/>
      <c r="S199" s="174"/>
      <c r="T199" s="339"/>
      <c r="U199" s="139" t="str">
        <f t="array" ref="U199">IF($S199&lt;&gt;"",INDEX(DropDownLists!$D$10:$D$2516,MATCH($S199,DropDownLists!$E$10:$E$2516,0)),"")</f>
        <v/>
      </c>
      <c r="V199" s="342"/>
      <c r="W199" s="174"/>
      <c r="Y199" s="62"/>
      <c r="Z199" s="62"/>
      <c r="AA199" s="62"/>
      <c r="AB199" s="62"/>
      <c r="AC199" s="62"/>
      <c r="AD199" s="37"/>
      <c r="AE199" s="37"/>
      <c r="AF199" s="37"/>
      <c r="AG199" s="37"/>
      <c r="AH199" s="243" t="str">
        <f t="shared" si="17"/>
        <v/>
      </c>
      <c r="AI199" s="37"/>
      <c r="AJ199" s="37"/>
      <c r="AK199" s="37"/>
      <c r="AL199" s="37"/>
    </row>
    <row r="200" spans="1:38" s="97" customFormat="1" ht="14.25" customHeight="1">
      <c r="A200" s="26"/>
      <c r="B200" s="2">
        <f t="shared" si="18"/>
        <v>173</v>
      </c>
      <c r="C200" s="235" t="str">
        <f t="array" ref="C200">IF($K200&lt;&gt;"",INDEX(TransferLog!$AB$21:$AB$1270,MATCH($I200&amp;$M200,TransferLog!$F$21:$F$1270&amp;TransferLog!$W$21:$W$1270,0)),"")</f>
        <v/>
      </c>
      <c r="D200" s="235" t="str">
        <f t="array" ref="D200">IF($K200&lt;&gt;"",INDEX(TransferLog!$Q$21:$Q$1270,MATCH($I200&amp;$M200,TransferLog!$F$21:$F$1270&amp;TransferLog!$W$21:$W$1270,0)),"")</f>
        <v/>
      </c>
      <c r="E200" s="236" t="str">
        <f t="array" ref="E200">IF($K200&lt;&gt;"",INDEX(TransferLog!$AC$21:$AC$1270,MATCH($I200&amp;$M200,TransferLog!$F$21:$F$1270&amp;TransferLog!$W$21:$W$1270,0)),"")</f>
        <v/>
      </c>
      <c r="F200" s="111">
        <f t="shared" si="19"/>
        <v>173</v>
      </c>
      <c r="G200" s="138" t="str">
        <f t="array" ref="G200">IF($I200&lt;&gt;"",INDEX(DropDownLists!$K$10:$K$2516,MATCH($I200,DropDownLists!$L$10:$L$2516,0)),"")</f>
        <v/>
      </c>
      <c r="H200" s="107"/>
      <c r="I200" s="112"/>
      <c r="J200" s="339"/>
      <c r="K200" s="113"/>
      <c r="L200" s="339"/>
      <c r="M200" s="113"/>
      <c r="N200" s="339"/>
      <c r="O200" s="139" t="str">
        <f t="shared" si="16"/>
        <v/>
      </c>
      <c r="P200" s="339"/>
      <c r="Q200" s="114"/>
      <c r="R200" s="339"/>
      <c r="S200" s="174"/>
      <c r="T200" s="339"/>
      <c r="U200" s="139" t="str">
        <f t="array" ref="U200">IF($S200&lt;&gt;"",INDEX(DropDownLists!$D$10:$D$2516,MATCH($S200,DropDownLists!$E$10:$E$2516,0)),"")</f>
        <v/>
      </c>
      <c r="V200" s="342"/>
      <c r="W200" s="174"/>
      <c r="Y200" s="37"/>
      <c r="Z200" s="37"/>
      <c r="AA200" s="37"/>
      <c r="AB200" s="37"/>
      <c r="AC200" s="37"/>
      <c r="AD200" s="37"/>
      <c r="AE200" s="37"/>
      <c r="AF200" s="37"/>
      <c r="AG200" s="37"/>
      <c r="AH200" s="243" t="str">
        <f t="shared" si="17"/>
        <v/>
      </c>
      <c r="AI200" s="37"/>
      <c r="AJ200" s="37"/>
      <c r="AK200" s="37"/>
      <c r="AL200" s="37"/>
    </row>
    <row r="201" spans="1:38" s="97" customFormat="1" ht="14.25" customHeight="1">
      <c r="A201" s="26"/>
      <c r="B201" s="2">
        <f t="shared" si="18"/>
        <v>174</v>
      </c>
      <c r="C201" s="235" t="str">
        <f t="array" ref="C201">IF($K201&lt;&gt;"",INDEX(TransferLog!$AB$21:$AB$1270,MATCH($I201&amp;$M201,TransferLog!$F$21:$F$1270&amp;TransferLog!$W$21:$W$1270,0)),"")</f>
        <v/>
      </c>
      <c r="D201" s="235" t="str">
        <f t="array" ref="D201">IF($K201&lt;&gt;"",INDEX(TransferLog!$Q$21:$Q$1270,MATCH($I201&amp;$M201,TransferLog!$F$21:$F$1270&amp;TransferLog!$W$21:$W$1270,0)),"")</f>
        <v/>
      </c>
      <c r="E201" s="236" t="str">
        <f t="array" ref="E201">IF($K201&lt;&gt;"",INDEX(TransferLog!$AC$21:$AC$1270,MATCH($I201&amp;$M201,TransferLog!$F$21:$F$1270&amp;TransferLog!$W$21:$W$1270,0)),"")</f>
        <v/>
      </c>
      <c r="F201" s="111">
        <f t="shared" si="19"/>
        <v>174</v>
      </c>
      <c r="G201" s="138" t="str">
        <f t="array" ref="G201">IF($I201&lt;&gt;"",INDEX(DropDownLists!$K$10:$K$2516,MATCH($I201,DropDownLists!$L$10:$L$2516,0)),"")</f>
        <v/>
      </c>
      <c r="H201" s="107"/>
      <c r="I201" s="112"/>
      <c r="J201" s="339"/>
      <c r="K201" s="113"/>
      <c r="L201" s="339"/>
      <c r="M201" s="113"/>
      <c r="N201" s="339"/>
      <c r="O201" s="139" t="str">
        <f t="shared" si="16"/>
        <v/>
      </c>
      <c r="P201" s="339"/>
      <c r="Q201" s="114"/>
      <c r="R201" s="339"/>
      <c r="S201" s="174"/>
      <c r="T201" s="339"/>
      <c r="U201" s="139" t="str">
        <f t="array" ref="U201">IF($S201&lt;&gt;"",INDEX(DropDownLists!$D$10:$D$2516,MATCH($S201,DropDownLists!$E$10:$E$2516,0)),"")</f>
        <v/>
      </c>
      <c r="V201" s="342"/>
      <c r="W201" s="174"/>
      <c r="Y201" s="37"/>
      <c r="Z201" s="37"/>
      <c r="AA201" s="37"/>
      <c r="AB201" s="37"/>
      <c r="AC201" s="37"/>
      <c r="AD201" s="37"/>
      <c r="AE201" s="37"/>
      <c r="AF201" s="37"/>
      <c r="AG201" s="37"/>
      <c r="AH201" s="243" t="str">
        <f t="shared" si="17"/>
        <v/>
      </c>
      <c r="AI201" s="37"/>
      <c r="AJ201" s="37"/>
      <c r="AK201" s="37"/>
      <c r="AL201" s="37"/>
    </row>
    <row r="202" spans="1:38" s="97" customFormat="1" ht="14">
      <c r="A202" s="26"/>
      <c r="B202" s="2">
        <f t="shared" si="18"/>
        <v>175</v>
      </c>
      <c r="C202" s="235" t="str">
        <f t="array" ref="C202">IF($K202&lt;&gt;"",INDEX(TransferLog!$AB$21:$AB$1270,MATCH($I202&amp;$M202,TransferLog!$F$21:$F$1270&amp;TransferLog!$W$21:$W$1270,0)),"")</f>
        <v/>
      </c>
      <c r="D202" s="235" t="str">
        <f t="array" ref="D202">IF($K202&lt;&gt;"",INDEX(TransferLog!$Q$21:$Q$1270,MATCH($I202&amp;$M202,TransferLog!$F$21:$F$1270&amp;TransferLog!$W$21:$W$1270,0)),"")</f>
        <v/>
      </c>
      <c r="E202" s="236" t="str">
        <f t="array" ref="E202">IF($K202&lt;&gt;"",INDEX(TransferLog!$AC$21:$AC$1270,MATCH($I202&amp;$M202,TransferLog!$F$21:$F$1270&amp;TransferLog!$W$21:$W$1270,0)),"")</f>
        <v/>
      </c>
      <c r="F202" s="111">
        <f t="shared" si="19"/>
        <v>175</v>
      </c>
      <c r="G202" s="138" t="str">
        <f t="array" ref="G202">IF($I202&lt;&gt;"",INDEX(DropDownLists!$K$10:$K$2516,MATCH($I202,DropDownLists!$L$10:$L$2516,0)),"")</f>
        <v/>
      </c>
      <c r="H202" s="107"/>
      <c r="I202" s="112"/>
      <c r="J202" s="339"/>
      <c r="K202" s="113"/>
      <c r="L202" s="339"/>
      <c r="M202" s="113"/>
      <c r="N202" s="339"/>
      <c r="O202" s="139" t="str">
        <f t="shared" si="16"/>
        <v/>
      </c>
      <c r="P202" s="339"/>
      <c r="Q202" s="114"/>
      <c r="R202" s="339"/>
      <c r="S202" s="174"/>
      <c r="T202" s="339"/>
      <c r="U202" s="139" t="str">
        <f t="array" ref="U202">IF($S202&lt;&gt;"",INDEX(DropDownLists!$D$10:$D$2516,MATCH($S202,DropDownLists!$E$10:$E$2516,0)),"")</f>
        <v/>
      </c>
      <c r="V202" s="342"/>
      <c r="W202" s="174"/>
      <c r="Y202" s="37"/>
      <c r="Z202" s="37"/>
      <c r="AA202" s="37"/>
      <c r="AB202" s="37"/>
      <c r="AC202" s="37"/>
      <c r="AD202" s="37"/>
      <c r="AE202" s="37"/>
      <c r="AF202" s="37"/>
      <c r="AG202" s="37"/>
      <c r="AH202" s="243" t="str">
        <f t="shared" si="17"/>
        <v/>
      </c>
      <c r="AI202" s="37"/>
      <c r="AJ202" s="37"/>
      <c r="AK202" s="37"/>
      <c r="AL202" s="37"/>
    </row>
    <row r="203" spans="1:38" s="97" customFormat="1" ht="14">
      <c r="A203" s="26"/>
      <c r="B203" s="2">
        <f t="shared" si="18"/>
        <v>176</v>
      </c>
      <c r="C203" s="235" t="str">
        <f t="array" ref="C203">IF($K203&lt;&gt;"",INDEX(TransferLog!$AB$21:$AB$1270,MATCH($I203&amp;$M203,TransferLog!$F$21:$F$1270&amp;TransferLog!$W$21:$W$1270,0)),"")</f>
        <v/>
      </c>
      <c r="D203" s="235" t="str">
        <f t="array" ref="D203">IF($K203&lt;&gt;"",INDEX(TransferLog!$Q$21:$Q$1270,MATCH($I203&amp;$M203,TransferLog!$F$21:$F$1270&amp;TransferLog!$W$21:$W$1270,0)),"")</f>
        <v/>
      </c>
      <c r="E203" s="236" t="str">
        <f t="array" ref="E203">IF($K203&lt;&gt;"",INDEX(TransferLog!$AC$21:$AC$1270,MATCH($I203&amp;$M203,TransferLog!$F$21:$F$1270&amp;TransferLog!$W$21:$W$1270,0)),"")</f>
        <v/>
      </c>
      <c r="F203" s="111">
        <f t="shared" si="19"/>
        <v>176</v>
      </c>
      <c r="G203" s="138" t="str">
        <f t="array" ref="G203">IF($I203&lt;&gt;"",INDEX(DropDownLists!$K$10:$K$2516,MATCH($I203,DropDownLists!$L$10:$L$2516,0)),"")</f>
        <v/>
      </c>
      <c r="H203" s="107"/>
      <c r="I203" s="112"/>
      <c r="J203" s="339"/>
      <c r="K203" s="113"/>
      <c r="L203" s="339"/>
      <c r="M203" s="113"/>
      <c r="N203" s="339"/>
      <c r="O203" s="139" t="str">
        <f t="shared" si="16"/>
        <v/>
      </c>
      <c r="P203" s="339"/>
      <c r="Q203" s="114"/>
      <c r="R203" s="339"/>
      <c r="S203" s="174"/>
      <c r="T203" s="339"/>
      <c r="U203" s="139" t="str">
        <f t="array" ref="U203">IF($S203&lt;&gt;"",INDEX(DropDownLists!$D$10:$D$2516,MATCH($S203,DropDownLists!$E$10:$E$2516,0)),"")</f>
        <v/>
      </c>
      <c r="V203" s="342"/>
      <c r="W203" s="174"/>
      <c r="Y203" s="37"/>
      <c r="Z203" s="37"/>
      <c r="AA203" s="37"/>
      <c r="AB203" s="37"/>
      <c r="AC203" s="37"/>
      <c r="AD203" s="37"/>
      <c r="AE203" s="37"/>
      <c r="AF203" s="37"/>
      <c r="AG203" s="37"/>
      <c r="AH203" s="243" t="str">
        <f t="shared" si="17"/>
        <v/>
      </c>
      <c r="AI203" s="37"/>
      <c r="AJ203" s="37"/>
      <c r="AK203" s="37"/>
      <c r="AL203" s="37"/>
    </row>
    <row r="204" spans="1:38" s="97" customFormat="1" ht="14">
      <c r="A204" s="63"/>
      <c r="B204" s="2">
        <f t="shared" si="18"/>
        <v>177</v>
      </c>
      <c r="C204" s="235" t="str">
        <f t="array" ref="C204">IF($K204&lt;&gt;"",INDEX(TransferLog!$AB$21:$AB$1270,MATCH($I204&amp;$M204,TransferLog!$F$21:$F$1270&amp;TransferLog!$W$21:$W$1270,0)),"")</f>
        <v/>
      </c>
      <c r="D204" s="235" t="str">
        <f t="array" ref="D204">IF($K204&lt;&gt;"",INDEX(TransferLog!$Q$21:$Q$1270,MATCH($I204&amp;$M204,TransferLog!$F$21:$F$1270&amp;TransferLog!$W$21:$W$1270,0)),"")</f>
        <v/>
      </c>
      <c r="E204" s="236" t="str">
        <f t="array" ref="E204">IF($K204&lt;&gt;"",INDEX(TransferLog!$AC$21:$AC$1270,MATCH($I204&amp;$M204,TransferLog!$F$21:$F$1270&amp;TransferLog!$W$21:$W$1270,0)),"")</f>
        <v/>
      </c>
      <c r="F204" s="111">
        <f t="shared" si="19"/>
        <v>177</v>
      </c>
      <c r="G204" s="138" t="str">
        <f t="array" ref="G204">IF($I204&lt;&gt;"",INDEX(DropDownLists!$K$10:$K$2516,MATCH($I204,DropDownLists!$L$10:$L$2516,0)),"")</f>
        <v/>
      </c>
      <c r="H204" s="107"/>
      <c r="I204" s="112"/>
      <c r="J204" s="339"/>
      <c r="K204" s="113"/>
      <c r="L204" s="339"/>
      <c r="M204" s="113"/>
      <c r="N204" s="339"/>
      <c r="O204" s="139" t="str">
        <f t="shared" si="16"/>
        <v/>
      </c>
      <c r="P204" s="339"/>
      <c r="Q204" s="114"/>
      <c r="R204" s="339"/>
      <c r="S204" s="174"/>
      <c r="T204" s="339"/>
      <c r="U204" s="139" t="str">
        <f t="array" ref="U204">IF($S204&lt;&gt;"",INDEX(DropDownLists!$D$10:$D$2516,MATCH($S204,DropDownLists!$E$10:$E$2516,0)),"")</f>
        <v/>
      </c>
      <c r="V204" s="342"/>
      <c r="W204" s="174"/>
      <c r="Y204" s="37"/>
      <c r="Z204" s="37"/>
      <c r="AA204" s="37"/>
      <c r="AB204" s="37"/>
      <c r="AC204" s="37"/>
      <c r="AD204" s="62"/>
      <c r="AE204" s="62"/>
      <c r="AF204" s="62"/>
      <c r="AG204" s="62"/>
      <c r="AH204" s="244" t="str">
        <f t="shared" si="17"/>
        <v/>
      </c>
      <c r="AI204" s="62"/>
      <c r="AJ204" s="62"/>
      <c r="AK204" s="62"/>
      <c r="AL204" s="62"/>
    </row>
    <row r="205" spans="1:38" s="97" customFormat="1" ht="14">
      <c r="A205" s="63"/>
      <c r="B205" s="2">
        <f t="shared" si="18"/>
        <v>178</v>
      </c>
      <c r="C205" s="235" t="str">
        <f t="array" ref="C205">IF($K205&lt;&gt;"",INDEX(TransferLog!$AB$21:$AB$1270,MATCH($I205&amp;$M205,TransferLog!$F$21:$F$1270&amp;TransferLog!$W$21:$W$1270,0)),"")</f>
        <v/>
      </c>
      <c r="D205" s="235" t="str">
        <f t="array" ref="D205">IF($K205&lt;&gt;"",INDEX(TransferLog!$Q$21:$Q$1270,MATCH($I205&amp;$M205,TransferLog!$F$21:$F$1270&amp;TransferLog!$W$21:$W$1270,0)),"")</f>
        <v/>
      </c>
      <c r="E205" s="236" t="str">
        <f t="array" ref="E205">IF($K205&lt;&gt;"",INDEX(TransferLog!$AC$21:$AC$1270,MATCH($I205&amp;$M205,TransferLog!$F$21:$F$1270&amp;TransferLog!$W$21:$W$1270,0)),"")</f>
        <v/>
      </c>
      <c r="F205" s="111">
        <f t="shared" si="19"/>
        <v>178</v>
      </c>
      <c r="G205" s="138" t="str">
        <f t="array" ref="G205">IF($I205&lt;&gt;"",INDEX(DropDownLists!$K$10:$K$2516,MATCH($I205,DropDownLists!$L$10:$L$2516,0)),"")</f>
        <v/>
      </c>
      <c r="H205" s="107"/>
      <c r="I205" s="112"/>
      <c r="J205" s="339"/>
      <c r="K205" s="113"/>
      <c r="L205" s="339"/>
      <c r="M205" s="113"/>
      <c r="N205" s="339"/>
      <c r="O205" s="139" t="str">
        <f t="shared" si="16"/>
        <v/>
      </c>
      <c r="P205" s="339"/>
      <c r="Q205" s="114"/>
      <c r="R205" s="339"/>
      <c r="S205" s="174"/>
      <c r="T205" s="339"/>
      <c r="U205" s="139" t="str">
        <f t="array" ref="U205">IF($S205&lt;&gt;"",INDEX(DropDownLists!$D$10:$D$2516,MATCH($S205,DropDownLists!$E$10:$E$2516,0)),"")</f>
        <v/>
      </c>
      <c r="V205" s="342"/>
      <c r="W205" s="174"/>
      <c r="Y205" s="37"/>
      <c r="Z205" s="37"/>
      <c r="AA205" s="37"/>
      <c r="AB205" s="37"/>
      <c r="AC205" s="37"/>
      <c r="AD205" s="62"/>
      <c r="AE205" s="62"/>
      <c r="AF205" s="62"/>
      <c r="AG205" s="62"/>
      <c r="AH205" s="244" t="str">
        <f t="shared" si="17"/>
        <v/>
      </c>
      <c r="AI205" s="62"/>
      <c r="AJ205" s="62"/>
      <c r="AK205" s="62"/>
      <c r="AL205" s="62"/>
    </row>
    <row r="206" spans="1:38" s="97" customFormat="1" ht="14">
      <c r="A206" s="63"/>
      <c r="B206" s="2">
        <f t="shared" si="18"/>
        <v>179</v>
      </c>
      <c r="C206" s="235" t="str">
        <f t="array" ref="C206">IF($K206&lt;&gt;"",INDEX(TransferLog!$AB$21:$AB$1270,MATCH($I206&amp;$M206,TransferLog!$F$21:$F$1270&amp;TransferLog!$W$21:$W$1270,0)),"")</f>
        <v/>
      </c>
      <c r="D206" s="235" t="str">
        <f t="array" ref="D206">IF($K206&lt;&gt;"",INDEX(TransferLog!$Q$21:$Q$1270,MATCH($I206&amp;$M206,TransferLog!$F$21:$F$1270&amp;TransferLog!$W$21:$W$1270,0)),"")</f>
        <v/>
      </c>
      <c r="E206" s="236" t="str">
        <f t="array" ref="E206">IF($K206&lt;&gt;"",INDEX(TransferLog!$AC$21:$AC$1270,MATCH($I206&amp;$M206,TransferLog!$F$21:$F$1270&amp;TransferLog!$W$21:$W$1270,0)),"")</f>
        <v/>
      </c>
      <c r="F206" s="111">
        <f t="shared" si="19"/>
        <v>179</v>
      </c>
      <c r="G206" s="138" t="str">
        <f t="array" ref="G206">IF($I206&lt;&gt;"",INDEX(DropDownLists!$K$10:$K$2516,MATCH($I206,DropDownLists!$L$10:$L$2516,0)),"")</f>
        <v/>
      </c>
      <c r="H206" s="107"/>
      <c r="I206" s="112"/>
      <c r="J206" s="339"/>
      <c r="K206" s="113"/>
      <c r="L206" s="339"/>
      <c r="M206" s="113"/>
      <c r="N206" s="339"/>
      <c r="O206" s="139" t="str">
        <f t="shared" si="16"/>
        <v/>
      </c>
      <c r="P206" s="339"/>
      <c r="Q206" s="114"/>
      <c r="R206" s="339"/>
      <c r="S206" s="174"/>
      <c r="T206" s="339"/>
      <c r="U206" s="139" t="str">
        <f t="array" ref="U206">IF($S206&lt;&gt;"",INDEX(DropDownLists!$D$10:$D$2516,MATCH($S206,DropDownLists!$E$10:$E$2516,0)),"")</f>
        <v/>
      </c>
      <c r="V206" s="342"/>
      <c r="W206" s="174"/>
      <c r="Y206" s="37"/>
      <c r="Z206" s="37"/>
      <c r="AA206" s="37"/>
      <c r="AB206" s="37"/>
      <c r="AC206" s="37"/>
      <c r="AD206" s="62"/>
      <c r="AE206" s="62"/>
      <c r="AF206" s="62"/>
      <c r="AG206" s="62"/>
      <c r="AH206" s="244" t="str">
        <f t="shared" si="17"/>
        <v/>
      </c>
      <c r="AI206" s="62"/>
      <c r="AJ206" s="62"/>
      <c r="AK206" s="62"/>
      <c r="AL206" s="62"/>
    </row>
    <row r="207" spans="1:38" s="97" customFormat="1" ht="14">
      <c r="A207" s="63"/>
      <c r="B207" s="2">
        <f t="shared" si="18"/>
        <v>180</v>
      </c>
      <c r="C207" s="235" t="str">
        <f t="array" ref="C207">IF($K207&lt;&gt;"",INDEX(TransferLog!$AB$21:$AB$1270,MATCH($I207&amp;$M207,TransferLog!$F$21:$F$1270&amp;TransferLog!$W$21:$W$1270,0)),"")</f>
        <v/>
      </c>
      <c r="D207" s="235" t="str">
        <f t="array" ref="D207">IF($K207&lt;&gt;"",INDEX(TransferLog!$Q$21:$Q$1270,MATCH($I207&amp;$M207,TransferLog!$F$21:$F$1270&amp;TransferLog!$W$21:$W$1270,0)),"")</f>
        <v/>
      </c>
      <c r="E207" s="236" t="str">
        <f t="array" ref="E207">IF($K207&lt;&gt;"",INDEX(TransferLog!$AC$21:$AC$1270,MATCH($I207&amp;$M207,TransferLog!$F$21:$F$1270&amp;TransferLog!$W$21:$W$1270,0)),"")</f>
        <v/>
      </c>
      <c r="F207" s="111">
        <f t="shared" si="19"/>
        <v>180</v>
      </c>
      <c r="G207" s="138" t="str">
        <f t="array" ref="G207">IF($I207&lt;&gt;"",INDEX(DropDownLists!$K$10:$K$2516,MATCH($I207,DropDownLists!$L$10:$L$2516,0)),"")</f>
        <v/>
      </c>
      <c r="H207" s="107"/>
      <c r="I207" s="112"/>
      <c r="J207" s="339"/>
      <c r="K207" s="113"/>
      <c r="L207" s="339"/>
      <c r="M207" s="113"/>
      <c r="N207" s="339"/>
      <c r="O207" s="139" t="str">
        <f t="shared" si="16"/>
        <v/>
      </c>
      <c r="P207" s="339"/>
      <c r="Q207" s="114"/>
      <c r="R207" s="339"/>
      <c r="S207" s="174"/>
      <c r="T207" s="339"/>
      <c r="U207" s="139" t="str">
        <f t="array" ref="U207">IF($S207&lt;&gt;"",INDEX(DropDownLists!$D$10:$D$2516,MATCH($S207,DropDownLists!$E$10:$E$2516,0)),"")</f>
        <v/>
      </c>
      <c r="V207" s="342"/>
      <c r="W207" s="174"/>
      <c r="Y207" s="37"/>
      <c r="Z207" s="37"/>
      <c r="AA207" s="37"/>
      <c r="AB207" s="37"/>
      <c r="AC207" s="37"/>
      <c r="AD207" s="62"/>
      <c r="AE207" s="62"/>
      <c r="AF207" s="62"/>
      <c r="AG207" s="62"/>
      <c r="AH207" s="244" t="str">
        <f t="shared" si="17"/>
        <v/>
      </c>
      <c r="AI207" s="62"/>
      <c r="AJ207" s="62"/>
      <c r="AK207" s="62"/>
      <c r="AL207" s="62"/>
    </row>
    <row r="208" spans="1:38" s="97" customFormat="1" ht="14">
      <c r="A208" s="63"/>
      <c r="B208" s="2">
        <f t="shared" si="18"/>
        <v>181</v>
      </c>
      <c r="C208" s="235" t="str">
        <f t="array" ref="C208">IF($K208&lt;&gt;"",INDEX(TransferLog!$AB$21:$AB$1270,MATCH($I208&amp;$M208,TransferLog!$F$21:$F$1270&amp;TransferLog!$W$21:$W$1270,0)),"")</f>
        <v/>
      </c>
      <c r="D208" s="235" t="str">
        <f t="array" ref="D208">IF($K208&lt;&gt;"",INDEX(TransferLog!$Q$21:$Q$1270,MATCH($I208&amp;$M208,TransferLog!$F$21:$F$1270&amp;TransferLog!$W$21:$W$1270,0)),"")</f>
        <v/>
      </c>
      <c r="E208" s="236" t="str">
        <f t="array" ref="E208">IF($K208&lt;&gt;"",INDEX(TransferLog!$AC$21:$AC$1270,MATCH($I208&amp;$M208,TransferLog!$F$21:$F$1270&amp;TransferLog!$W$21:$W$1270,0)),"")</f>
        <v/>
      </c>
      <c r="F208" s="111">
        <f t="shared" si="19"/>
        <v>181</v>
      </c>
      <c r="G208" s="138" t="str">
        <f t="array" ref="G208">IF($I208&lt;&gt;"",INDEX(DropDownLists!$K$10:$K$2516,MATCH($I208,DropDownLists!$L$10:$L$2516,0)),"")</f>
        <v/>
      </c>
      <c r="H208" s="107"/>
      <c r="I208" s="112"/>
      <c r="J208" s="339"/>
      <c r="K208" s="113"/>
      <c r="L208" s="339"/>
      <c r="M208" s="113"/>
      <c r="N208" s="339"/>
      <c r="O208" s="139" t="str">
        <f t="shared" si="16"/>
        <v/>
      </c>
      <c r="P208" s="339"/>
      <c r="Q208" s="114"/>
      <c r="R208" s="339"/>
      <c r="S208" s="174"/>
      <c r="T208" s="339"/>
      <c r="U208" s="139" t="str">
        <f t="array" ref="U208">IF($S208&lt;&gt;"",INDEX(DropDownLists!$D$10:$D$2516,MATCH($S208,DropDownLists!$E$10:$E$2516,0)),"")</f>
        <v/>
      </c>
      <c r="V208" s="342"/>
      <c r="W208" s="174"/>
      <c r="Y208" s="37"/>
      <c r="Z208" s="37"/>
      <c r="AA208" s="37"/>
      <c r="AB208" s="37"/>
      <c r="AC208" s="37"/>
      <c r="AD208" s="62"/>
      <c r="AE208" s="62"/>
      <c r="AF208" s="62"/>
      <c r="AG208" s="62"/>
      <c r="AH208" s="244" t="str">
        <f t="shared" si="17"/>
        <v/>
      </c>
      <c r="AI208" s="62"/>
      <c r="AJ208" s="62"/>
      <c r="AK208" s="62"/>
      <c r="AL208" s="62"/>
    </row>
    <row r="209" spans="1:38" s="97" customFormat="1" ht="14">
      <c r="A209" s="63"/>
      <c r="B209" s="2">
        <f t="shared" si="18"/>
        <v>182</v>
      </c>
      <c r="C209" s="235" t="str">
        <f t="array" ref="C209">IF($K209&lt;&gt;"",INDEX(TransferLog!$AB$21:$AB$1270,MATCH($I209&amp;$M209,TransferLog!$F$21:$F$1270&amp;TransferLog!$W$21:$W$1270,0)),"")</f>
        <v/>
      </c>
      <c r="D209" s="235" t="str">
        <f t="array" ref="D209">IF($K209&lt;&gt;"",INDEX(TransferLog!$Q$21:$Q$1270,MATCH($I209&amp;$M209,TransferLog!$F$21:$F$1270&amp;TransferLog!$W$21:$W$1270,0)),"")</f>
        <v/>
      </c>
      <c r="E209" s="236" t="str">
        <f t="array" ref="E209">IF($K209&lt;&gt;"",INDEX(TransferLog!$AC$21:$AC$1270,MATCH($I209&amp;$M209,TransferLog!$F$21:$F$1270&amp;TransferLog!$W$21:$W$1270,0)),"")</f>
        <v/>
      </c>
      <c r="F209" s="111">
        <f t="shared" si="19"/>
        <v>182</v>
      </c>
      <c r="G209" s="138" t="str">
        <f t="array" ref="G209">IF($I209&lt;&gt;"",INDEX(DropDownLists!$K$10:$K$2516,MATCH($I209,DropDownLists!$L$10:$L$2516,0)),"")</f>
        <v/>
      </c>
      <c r="H209" s="107"/>
      <c r="I209" s="112"/>
      <c r="J209" s="339"/>
      <c r="K209" s="113"/>
      <c r="L209" s="339"/>
      <c r="M209" s="113"/>
      <c r="N209" s="339"/>
      <c r="O209" s="139" t="str">
        <f t="shared" si="16"/>
        <v/>
      </c>
      <c r="P209" s="339"/>
      <c r="Q209" s="114"/>
      <c r="R209" s="339"/>
      <c r="S209" s="174"/>
      <c r="T209" s="339"/>
      <c r="U209" s="139" t="str">
        <f t="array" ref="U209">IF($S209&lt;&gt;"",INDEX(DropDownLists!$D$10:$D$2516,MATCH($S209,DropDownLists!$E$10:$E$2516,0)),"")</f>
        <v/>
      </c>
      <c r="V209" s="342"/>
      <c r="W209" s="174"/>
      <c r="Y209" s="62"/>
      <c r="Z209" s="62"/>
      <c r="AA209" s="62"/>
      <c r="AB209" s="62"/>
      <c r="AC209" s="62"/>
      <c r="AD209" s="62"/>
      <c r="AE209" s="62"/>
      <c r="AF209" s="62"/>
      <c r="AG209" s="62"/>
      <c r="AH209" s="244" t="str">
        <f t="shared" si="17"/>
        <v/>
      </c>
      <c r="AI209" s="62"/>
      <c r="AJ209" s="62"/>
      <c r="AK209" s="62"/>
      <c r="AL209" s="62"/>
    </row>
    <row r="210" spans="1:38" s="97" customFormat="1" ht="14">
      <c r="A210" s="63"/>
      <c r="B210" s="2">
        <f t="shared" si="18"/>
        <v>183</v>
      </c>
      <c r="C210" s="235" t="str">
        <f t="array" ref="C210">IF($K210&lt;&gt;"",INDEX(TransferLog!$AB$21:$AB$1270,MATCH($I210&amp;$M210,TransferLog!$F$21:$F$1270&amp;TransferLog!$W$21:$W$1270,0)),"")</f>
        <v/>
      </c>
      <c r="D210" s="235" t="str">
        <f t="array" ref="D210">IF($K210&lt;&gt;"",INDEX(TransferLog!$Q$21:$Q$1270,MATCH($I210&amp;$M210,TransferLog!$F$21:$F$1270&amp;TransferLog!$W$21:$W$1270,0)),"")</f>
        <v/>
      </c>
      <c r="E210" s="236" t="str">
        <f t="array" ref="E210">IF($K210&lt;&gt;"",INDEX(TransferLog!$AC$21:$AC$1270,MATCH($I210&amp;$M210,TransferLog!$F$21:$F$1270&amp;TransferLog!$W$21:$W$1270,0)),"")</f>
        <v/>
      </c>
      <c r="F210" s="111">
        <f t="shared" si="19"/>
        <v>183</v>
      </c>
      <c r="G210" s="138" t="str">
        <f t="array" ref="G210">IF($I210&lt;&gt;"",INDEX(DropDownLists!$K$10:$K$2516,MATCH($I210,DropDownLists!$L$10:$L$2516,0)),"")</f>
        <v/>
      </c>
      <c r="H210" s="107"/>
      <c r="I210" s="112"/>
      <c r="J210" s="339"/>
      <c r="K210" s="113"/>
      <c r="L210" s="339"/>
      <c r="M210" s="113"/>
      <c r="N210" s="339"/>
      <c r="O210" s="139" t="str">
        <f t="shared" si="16"/>
        <v/>
      </c>
      <c r="P210" s="339"/>
      <c r="Q210" s="114"/>
      <c r="R210" s="339"/>
      <c r="S210" s="174"/>
      <c r="T210" s="339"/>
      <c r="U210" s="139" t="str">
        <f t="array" ref="U210">IF($S210&lt;&gt;"",INDEX(DropDownLists!$D$10:$D$2516,MATCH($S210,DropDownLists!$E$10:$E$2516,0)),"")</f>
        <v/>
      </c>
      <c r="V210" s="342"/>
      <c r="W210" s="174"/>
      <c r="Y210" s="62"/>
      <c r="Z210" s="62"/>
      <c r="AA210" s="62"/>
      <c r="AB210" s="62"/>
      <c r="AC210" s="62"/>
      <c r="AD210" s="62"/>
      <c r="AE210" s="62"/>
      <c r="AF210" s="62"/>
      <c r="AG210" s="62"/>
      <c r="AH210" s="244" t="str">
        <f t="shared" si="17"/>
        <v/>
      </c>
      <c r="AI210" s="62"/>
      <c r="AJ210" s="62"/>
      <c r="AK210" s="62"/>
      <c r="AL210" s="62"/>
    </row>
    <row r="211" spans="1:38" s="97" customFormat="1" ht="14">
      <c r="A211" s="63"/>
      <c r="B211" s="2">
        <f t="shared" si="18"/>
        <v>184</v>
      </c>
      <c r="C211" s="235" t="str">
        <f t="array" ref="C211">IF($K211&lt;&gt;"",INDEX(TransferLog!$AB$21:$AB$1270,MATCH($I211&amp;$M211,TransferLog!$F$21:$F$1270&amp;TransferLog!$W$21:$W$1270,0)),"")</f>
        <v/>
      </c>
      <c r="D211" s="235" t="str">
        <f t="array" ref="D211">IF($K211&lt;&gt;"",INDEX(TransferLog!$Q$21:$Q$1270,MATCH($I211&amp;$M211,TransferLog!$F$21:$F$1270&amp;TransferLog!$W$21:$W$1270,0)),"")</f>
        <v/>
      </c>
      <c r="E211" s="236" t="str">
        <f t="array" ref="E211">IF($K211&lt;&gt;"",INDEX(TransferLog!$AC$21:$AC$1270,MATCH($I211&amp;$M211,TransferLog!$F$21:$F$1270&amp;TransferLog!$W$21:$W$1270,0)),"")</f>
        <v/>
      </c>
      <c r="F211" s="111">
        <f t="shared" si="19"/>
        <v>184</v>
      </c>
      <c r="G211" s="138" t="str">
        <f t="array" ref="G211">IF($I211&lt;&gt;"",INDEX(DropDownLists!$K$10:$K$2516,MATCH($I211,DropDownLists!$L$10:$L$2516,0)),"")</f>
        <v/>
      </c>
      <c r="H211" s="107"/>
      <c r="I211" s="112"/>
      <c r="J211" s="339"/>
      <c r="K211" s="113"/>
      <c r="L211" s="339"/>
      <c r="M211" s="113"/>
      <c r="N211" s="339"/>
      <c r="O211" s="139" t="str">
        <f t="shared" si="16"/>
        <v/>
      </c>
      <c r="P211" s="339"/>
      <c r="Q211" s="114"/>
      <c r="R211" s="339"/>
      <c r="S211" s="174"/>
      <c r="T211" s="339"/>
      <c r="U211" s="139" t="str">
        <f t="array" ref="U211">IF($S211&lt;&gt;"",INDEX(DropDownLists!$D$10:$D$2516,MATCH($S211,DropDownLists!$E$10:$E$2516,0)),"")</f>
        <v/>
      </c>
      <c r="V211" s="342"/>
      <c r="W211" s="174"/>
      <c r="Y211" s="62"/>
      <c r="Z211" s="62"/>
      <c r="AA211" s="62"/>
      <c r="AB211" s="62"/>
      <c r="AC211" s="62"/>
      <c r="AD211" s="62"/>
      <c r="AE211" s="62"/>
      <c r="AF211" s="62"/>
      <c r="AG211" s="62"/>
      <c r="AH211" s="244" t="str">
        <f t="shared" si="17"/>
        <v/>
      </c>
      <c r="AI211" s="62"/>
      <c r="AJ211" s="62"/>
      <c r="AK211" s="62"/>
      <c r="AL211" s="62"/>
    </row>
    <row r="212" spans="1:38" s="97" customFormat="1" ht="14">
      <c r="A212" s="63"/>
      <c r="B212" s="2">
        <f t="shared" si="18"/>
        <v>185</v>
      </c>
      <c r="C212" s="235" t="str">
        <f t="array" ref="C212">IF($K212&lt;&gt;"",INDEX(TransferLog!$AB$21:$AB$1270,MATCH($I212&amp;$M212,TransferLog!$F$21:$F$1270&amp;TransferLog!$W$21:$W$1270,0)),"")</f>
        <v/>
      </c>
      <c r="D212" s="235" t="str">
        <f t="array" ref="D212">IF($K212&lt;&gt;"",INDEX(TransferLog!$Q$21:$Q$1270,MATCH($I212&amp;$M212,TransferLog!$F$21:$F$1270&amp;TransferLog!$W$21:$W$1270,0)),"")</f>
        <v/>
      </c>
      <c r="E212" s="236" t="str">
        <f t="array" ref="E212">IF($K212&lt;&gt;"",INDEX(TransferLog!$AC$21:$AC$1270,MATCH($I212&amp;$M212,TransferLog!$F$21:$F$1270&amp;TransferLog!$W$21:$W$1270,0)),"")</f>
        <v/>
      </c>
      <c r="F212" s="111">
        <f t="shared" si="19"/>
        <v>185</v>
      </c>
      <c r="G212" s="138" t="str">
        <f t="array" ref="G212">IF($I212&lt;&gt;"",INDEX(DropDownLists!$K$10:$K$2516,MATCH($I212,DropDownLists!$L$10:$L$2516,0)),"")</f>
        <v/>
      </c>
      <c r="H212" s="107"/>
      <c r="I212" s="112"/>
      <c r="J212" s="339"/>
      <c r="K212" s="113"/>
      <c r="L212" s="339"/>
      <c r="M212" s="113"/>
      <c r="N212" s="339"/>
      <c r="O212" s="139" t="str">
        <f t="shared" si="16"/>
        <v/>
      </c>
      <c r="P212" s="339"/>
      <c r="Q212" s="114"/>
      <c r="R212" s="339"/>
      <c r="S212" s="174"/>
      <c r="T212" s="339"/>
      <c r="U212" s="139" t="str">
        <f t="array" ref="U212">IF($S212&lt;&gt;"",INDEX(DropDownLists!$D$10:$D$2516,MATCH($S212,DropDownLists!$E$10:$E$2516,0)),"")</f>
        <v/>
      </c>
      <c r="V212" s="342"/>
      <c r="W212" s="174"/>
      <c r="Y212" s="62"/>
      <c r="Z212" s="62"/>
      <c r="AA212" s="62"/>
      <c r="AB212" s="62"/>
      <c r="AC212" s="62"/>
      <c r="AD212" s="62"/>
      <c r="AE212" s="62"/>
      <c r="AF212" s="62"/>
      <c r="AG212" s="62"/>
      <c r="AH212" s="244" t="str">
        <f t="shared" si="17"/>
        <v/>
      </c>
      <c r="AI212" s="62"/>
      <c r="AJ212" s="62"/>
      <c r="AK212" s="62"/>
      <c r="AL212" s="62"/>
    </row>
    <row r="213" spans="1:38" s="97" customFormat="1" ht="14.25" customHeight="1">
      <c r="A213" s="26"/>
      <c r="B213" s="2">
        <f t="shared" si="18"/>
        <v>186</v>
      </c>
      <c r="C213" s="235" t="str">
        <f t="array" ref="C213">IF($K213&lt;&gt;"",INDEX(TransferLog!$AB$21:$AB$1270,MATCH($I213&amp;$M213,TransferLog!$F$21:$F$1270&amp;TransferLog!$W$21:$W$1270,0)),"")</f>
        <v/>
      </c>
      <c r="D213" s="235" t="str">
        <f t="array" ref="D213">IF($K213&lt;&gt;"",INDEX(TransferLog!$Q$21:$Q$1270,MATCH($I213&amp;$M213,TransferLog!$F$21:$F$1270&amp;TransferLog!$W$21:$W$1270,0)),"")</f>
        <v/>
      </c>
      <c r="E213" s="236" t="str">
        <f t="array" ref="E213">IF($K213&lt;&gt;"",INDEX(TransferLog!$AC$21:$AC$1270,MATCH($I213&amp;$M213,TransferLog!$F$21:$F$1270&amp;TransferLog!$W$21:$W$1270,0)),"")</f>
        <v/>
      </c>
      <c r="F213" s="111">
        <f t="shared" si="19"/>
        <v>186</v>
      </c>
      <c r="G213" s="138" t="str">
        <f t="array" ref="G213">IF($I213&lt;&gt;"",INDEX(DropDownLists!$K$10:$K$2516,MATCH($I213,DropDownLists!$L$10:$L$2516,0)),"")</f>
        <v/>
      </c>
      <c r="H213" s="107"/>
      <c r="I213" s="112"/>
      <c r="J213" s="339"/>
      <c r="K213" s="113"/>
      <c r="L213" s="339"/>
      <c r="M213" s="113"/>
      <c r="N213" s="339"/>
      <c r="O213" s="139" t="str">
        <f t="shared" si="16"/>
        <v/>
      </c>
      <c r="P213" s="339"/>
      <c r="Q213" s="114"/>
      <c r="R213" s="339"/>
      <c r="S213" s="174"/>
      <c r="T213" s="339"/>
      <c r="U213" s="139" t="str">
        <f t="array" ref="U213">IF($S213&lt;&gt;"",INDEX(DropDownLists!$D$10:$D$2516,MATCH($S213,DropDownLists!$E$10:$E$2516,0)),"")</f>
        <v/>
      </c>
      <c r="V213" s="342"/>
      <c r="W213" s="174"/>
      <c r="Y213" s="62"/>
      <c r="Z213" s="62"/>
      <c r="AA213" s="62"/>
      <c r="AB213" s="62"/>
      <c r="AC213" s="62"/>
      <c r="AD213" s="37"/>
      <c r="AE213" s="37"/>
      <c r="AF213" s="37"/>
      <c r="AG213" s="37"/>
      <c r="AH213" s="243" t="str">
        <f t="shared" si="17"/>
        <v/>
      </c>
      <c r="AI213" s="37"/>
      <c r="AJ213" s="37"/>
      <c r="AK213" s="37"/>
      <c r="AL213" s="37"/>
    </row>
    <row r="214" spans="1:38" s="97" customFormat="1" ht="14.25" customHeight="1">
      <c r="A214" s="26"/>
      <c r="B214" s="2">
        <f t="shared" si="18"/>
        <v>187</v>
      </c>
      <c r="C214" s="235" t="str">
        <f t="array" ref="C214">IF($K214&lt;&gt;"",INDEX(TransferLog!$AB$21:$AB$1270,MATCH($I214&amp;$M214,TransferLog!$F$21:$F$1270&amp;TransferLog!$W$21:$W$1270,0)),"")</f>
        <v/>
      </c>
      <c r="D214" s="235" t="str">
        <f t="array" ref="D214">IF($K214&lt;&gt;"",INDEX(TransferLog!$Q$21:$Q$1270,MATCH($I214&amp;$M214,TransferLog!$F$21:$F$1270&amp;TransferLog!$W$21:$W$1270,0)),"")</f>
        <v/>
      </c>
      <c r="E214" s="236" t="str">
        <f t="array" ref="E214">IF($K214&lt;&gt;"",INDEX(TransferLog!$AC$21:$AC$1270,MATCH($I214&amp;$M214,TransferLog!$F$21:$F$1270&amp;TransferLog!$W$21:$W$1270,0)),"")</f>
        <v/>
      </c>
      <c r="F214" s="111">
        <f t="shared" si="19"/>
        <v>187</v>
      </c>
      <c r="G214" s="138" t="str">
        <f t="array" ref="G214">IF($I214&lt;&gt;"",INDEX(DropDownLists!$K$10:$K$2516,MATCH($I214,DropDownLists!$L$10:$L$2516,0)),"")</f>
        <v/>
      </c>
      <c r="H214" s="107"/>
      <c r="I214" s="112"/>
      <c r="J214" s="339"/>
      <c r="K214" s="113"/>
      <c r="L214" s="339"/>
      <c r="M214" s="113"/>
      <c r="N214" s="339"/>
      <c r="O214" s="139" t="str">
        <f t="shared" si="16"/>
        <v/>
      </c>
      <c r="P214" s="339"/>
      <c r="Q214" s="114"/>
      <c r="R214" s="339"/>
      <c r="S214" s="174"/>
      <c r="T214" s="339"/>
      <c r="U214" s="139" t="str">
        <f t="array" ref="U214">IF($S214&lt;&gt;"",INDEX(DropDownLists!$D$10:$D$2516,MATCH($S214,DropDownLists!$E$10:$E$2516,0)),"")</f>
        <v/>
      </c>
      <c r="V214" s="342"/>
      <c r="W214" s="174"/>
      <c r="Y214" s="62"/>
      <c r="Z214" s="62"/>
      <c r="AA214" s="62"/>
      <c r="AB214" s="62"/>
      <c r="AC214" s="62"/>
      <c r="AD214" s="37"/>
      <c r="AE214" s="37"/>
      <c r="AF214" s="37"/>
      <c r="AG214" s="37"/>
      <c r="AH214" s="243" t="str">
        <f t="shared" si="17"/>
        <v/>
      </c>
      <c r="AI214" s="37"/>
      <c r="AJ214" s="37"/>
      <c r="AK214" s="37"/>
      <c r="AL214" s="37"/>
    </row>
    <row r="215" spans="1:38" s="97" customFormat="1" ht="14.25" customHeight="1">
      <c r="A215" s="26"/>
      <c r="B215" s="2">
        <f t="shared" si="18"/>
        <v>188</v>
      </c>
      <c r="C215" s="235" t="str">
        <f t="array" ref="C215">IF($K215&lt;&gt;"",INDEX(TransferLog!$AB$21:$AB$1270,MATCH($I215&amp;$M215,TransferLog!$F$21:$F$1270&amp;TransferLog!$W$21:$W$1270,0)),"")</f>
        <v/>
      </c>
      <c r="D215" s="235" t="str">
        <f t="array" ref="D215">IF($K215&lt;&gt;"",INDEX(TransferLog!$Q$21:$Q$1270,MATCH($I215&amp;$M215,TransferLog!$F$21:$F$1270&amp;TransferLog!$W$21:$W$1270,0)),"")</f>
        <v/>
      </c>
      <c r="E215" s="236" t="str">
        <f t="array" ref="E215">IF($K215&lt;&gt;"",INDEX(TransferLog!$AC$21:$AC$1270,MATCH($I215&amp;$M215,TransferLog!$F$21:$F$1270&amp;TransferLog!$W$21:$W$1270,0)),"")</f>
        <v/>
      </c>
      <c r="F215" s="111">
        <f t="shared" si="19"/>
        <v>188</v>
      </c>
      <c r="G215" s="138" t="str">
        <f t="array" ref="G215">IF($I215&lt;&gt;"",INDEX(DropDownLists!$K$10:$K$2516,MATCH($I215,DropDownLists!$L$10:$L$2516,0)),"")</f>
        <v/>
      </c>
      <c r="H215" s="107"/>
      <c r="I215" s="112"/>
      <c r="J215" s="339"/>
      <c r="K215" s="113"/>
      <c r="L215" s="339"/>
      <c r="M215" s="113"/>
      <c r="N215" s="339"/>
      <c r="O215" s="139" t="str">
        <f t="shared" si="16"/>
        <v/>
      </c>
      <c r="P215" s="339"/>
      <c r="Q215" s="114"/>
      <c r="R215" s="339"/>
      <c r="S215" s="174"/>
      <c r="T215" s="339"/>
      <c r="U215" s="139" t="str">
        <f t="array" ref="U215">IF($S215&lt;&gt;"",INDEX(DropDownLists!$D$10:$D$2516,MATCH($S215,DropDownLists!$E$10:$E$2516,0)),"")</f>
        <v/>
      </c>
      <c r="V215" s="342"/>
      <c r="W215" s="174"/>
      <c r="Y215" s="62"/>
      <c r="Z215" s="62"/>
      <c r="AA215" s="62"/>
      <c r="AB215" s="62"/>
      <c r="AC215" s="62"/>
      <c r="AD215" s="37"/>
      <c r="AE215" s="37"/>
      <c r="AF215" s="37"/>
      <c r="AG215" s="37"/>
      <c r="AH215" s="243" t="str">
        <f t="shared" si="17"/>
        <v/>
      </c>
      <c r="AI215" s="37"/>
      <c r="AJ215" s="37"/>
      <c r="AK215" s="37"/>
      <c r="AL215" s="37"/>
    </row>
    <row r="216" spans="1:38" s="97" customFormat="1" ht="14">
      <c r="A216" s="26"/>
      <c r="B216" s="2">
        <f t="shared" si="18"/>
        <v>189</v>
      </c>
      <c r="C216" s="235" t="str">
        <f t="array" ref="C216">IF($K216&lt;&gt;"",INDEX(TransferLog!$AB$21:$AB$1270,MATCH($I216&amp;$M216,TransferLog!$F$21:$F$1270&amp;TransferLog!$W$21:$W$1270,0)),"")</f>
        <v/>
      </c>
      <c r="D216" s="235" t="str">
        <f t="array" ref="D216">IF($K216&lt;&gt;"",INDEX(TransferLog!$Q$21:$Q$1270,MATCH($I216&amp;$M216,TransferLog!$F$21:$F$1270&amp;TransferLog!$W$21:$W$1270,0)),"")</f>
        <v/>
      </c>
      <c r="E216" s="236" t="str">
        <f t="array" ref="E216">IF($K216&lt;&gt;"",INDEX(TransferLog!$AC$21:$AC$1270,MATCH($I216&amp;$M216,TransferLog!$F$21:$F$1270&amp;TransferLog!$W$21:$W$1270,0)),"")</f>
        <v/>
      </c>
      <c r="F216" s="111">
        <f t="shared" si="19"/>
        <v>189</v>
      </c>
      <c r="G216" s="138" t="str">
        <f t="array" ref="G216">IF($I216&lt;&gt;"",INDEX(DropDownLists!$K$10:$K$2516,MATCH($I216,DropDownLists!$L$10:$L$2516,0)),"")</f>
        <v/>
      </c>
      <c r="H216" s="107"/>
      <c r="I216" s="112"/>
      <c r="J216" s="339"/>
      <c r="K216" s="113"/>
      <c r="L216" s="339"/>
      <c r="M216" s="113"/>
      <c r="N216" s="339"/>
      <c r="O216" s="139" t="str">
        <f t="shared" si="16"/>
        <v/>
      </c>
      <c r="P216" s="339"/>
      <c r="Q216" s="114"/>
      <c r="R216" s="339"/>
      <c r="S216" s="174"/>
      <c r="T216" s="339"/>
      <c r="U216" s="139" t="str">
        <f t="array" ref="U216">IF($S216&lt;&gt;"",INDEX(DropDownLists!$D$10:$D$2516,MATCH($S216,DropDownLists!$E$10:$E$2516,0)),"")</f>
        <v/>
      </c>
      <c r="V216" s="342"/>
      <c r="W216" s="174"/>
      <c r="Y216" s="62"/>
      <c r="Z216" s="62"/>
      <c r="AA216" s="62"/>
      <c r="AB216" s="62"/>
      <c r="AC216" s="62"/>
      <c r="AD216" s="37"/>
      <c r="AE216" s="37"/>
      <c r="AF216" s="37"/>
      <c r="AG216" s="37"/>
      <c r="AH216" s="243" t="str">
        <f t="shared" si="17"/>
        <v/>
      </c>
      <c r="AI216" s="37"/>
      <c r="AJ216" s="37"/>
      <c r="AK216" s="37"/>
      <c r="AL216" s="37"/>
    </row>
    <row r="217" spans="1:38" s="97" customFormat="1" ht="14.25" customHeight="1">
      <c r="A217" s="26"/>
      <c r="B217" s="2">
        <f t="shared" ref="B217:B238" si="20">ROW()-27</f>
        <v>190</v>
      </c>
      <c r="C217" s="235" t="str">
        <f t="array" ref="C217">IF($K217&lt;&gt;"",INDEX(TransferLog!$AB$21:$AB$1270,MATCH($I217&amp;$M217,TransferLog!$F$21:$F$1270&amp;TransferLog!$W$21:$W$1270,0)),"")</f>
        <v/>
      </c>
      <c r="D217" s="235" t="str">
        <f t="array" ref="D217">IF($K217&lt;&gt;"",INDEX(TransferLog!$Q$21:$Q$1270,MATCH($I217&amp;$M217,TransferLog!$F$21:$F$1270&amp;TransferLog!$W$21:$W$1270,0)),"")</f>
        <v/>
      </c>
      <c r="E217" s="236" t="str">
        <f t="array" ref="E217">IF($K217&lt;&gt;"",INDEX(TransferLog!$AC$21:$AC$1270,MATCH($I217&amp;$M217,TransferLog!$F$21:$F$1270&amp;TransferLog!$W$21:$W$1270,0)),"")</f>
        <v/>
      </c>
      <c r="F217" s="111">
        <f t="shared" ref="F217:F238" si="21">ROW()-27</f>
        <v>190</v>
      </c>
      <c r="G217" s="138" t="str">
        <f t="array" ref="G217">IF($I217&lt;&gt;"",INDEX(DropDownLists!$K$10:$K$2516,MATCH($I217,DropDownLists!$L$10:$L$2516,0)),"")</f>
        <v/>
      </c>
      <c r="H217" s="107"/>
      <c r="I217" s="112"/>
      <c r="J217" s="339"/>
      <c r="K217" s="113"/>
      <c r="L217" s="339"/>
      <c r="M217" s="113"/>
      <c r="N217" s="339"/>
      <c r="O217" s="139" t="str">
        <f t="shared" si="16"/>
        <v/>
      </c>
      <c r="P217" s="339"/>
      <c r="Q217" s="114"/>
      <c r="R217" s="339"/>
      <c r="S217" s="174"/>
      <c r="T217" s="339"/>
      <c r="U217" s="139" t="str">
        <f t="array" ref="U217">IF($S217&lt;&gt;"",INDEX(DropDownLists!$D$10:$D$2516,MATCH($S217,DropDownLists!$E$10:$E$2516,0)),"")</f>
        <v/>
      </c>
      <c r="V217" s="342"/>
      <c r="W217" s="174"/>
      <c r="Y217" s="62"/>
      <c r="Z217" s="62"/>
      <c r="AA217" s="62"/>
      <c r="AB217" s="62"/>
      <c r="AC217" s="62"/>
      <c r="AD217" s="37"/>
      <c r="AE217" s="37"/>
      <c r="AF217" s="37"/>
      <c r="AG217" s="37"/>
      <c r="AH217" s="243" t="str">
        <f t="shared" si="17"/>
        <v/>
      </c>
      <c r="AI217" s="37"/>
      <c r="AJ217" s="37"/>
      <c r="AK217" s="37"/>
      <c r="AL217" s="37"/>
    </row>
    <row r="218" spans="1:38" s="97" customFormat="1" ht="14.25" customHeight="1">
      <c r="A218" s="26"/>
      <c r="B218" s="2">
        <f t="shared" si="20"/>
        <v>191</v>
      </c>
      <c r="C218" s="235" t="str">
        <f t="array" ref="C218">IF($K218&lt;&gt;"",INDEX(TransferLog!$AB$21:$AB$1270,MATCH($I218&amp;$M218,TransferLog!$F$21:$F$1270&amp;TransferLog!$W$21:$W$1270,0)),"")</f>
        <v/>
      </c>
      <c r="D218" s="235" t="str">
        <f t="array" ref="D218">IF($K218&lt;&gt;"",INDEX(TransferLog!$Q$21:$Q$1270,MATCH($I218&amp;$M218,TransferLog!$F$21:$F$1270&amp;TransferLog!$W$21:$W$1270,0)),"")</f>
        <v/>
      </c>
      <c r="E218" s="236" t="str">
        <f t="array" ref="E218">IF($K218&lt;&gt;"",INDEX(TransferLog!$AC$21:$AC$1270,MATCH($I218&amp;$M218,TransferLog!$F$21:$F$1270&amp;TransferLog!$W$21:$W$1270,0)),"")</f>
        <v/>
      </c>
      <c r="F218" s="111">
        <f t="shared" si="21"/>
        <v>191</v>
      </c>
      <c r="G218" s="138" t="str">
        <f t="array" ref="G218">IF($I218&lt;&gt;"",INDEX(DropDownLists!$K$10:$K$2516,MATCH($I218,DropDownLists!$L$10:$L$2516,0)),"")</f>
        <v/>
      </c>
      <c r="H218" s="107"/>
      <c r="I218" s="112"/>
      <c r="J218" s="339"/>
      <c r="K218" s="113"/>
      <c r="L218" s="339"/>
      <c r="M218" s="113"/>
      <c r="N218" s="339"/>
      <c r="O218" s="139" t="str">
        <f t="shared" si="16"/>
        <v/>
      </c>
      <c r="P218" s="339"/>
      <c r="Q218" s="114"/>
      <c r="R218" s="339"/>
      <c r="S218" s="174"/>
      <c r="T218" s="339"/>
      <c r="U218" s="139" t="str">
        <f t="array" ref="U218">IF($S218&lt;&gt;"",INDEX(DropDownLists!$D$10:$D$2516,MATCH($S218,DropDownLists!$E$10:$E$2516,0)),"")</f>
        <v/>
      </c>
      <c r="V218" s="342"/>
      <c r="W218" s="174"/>
      <c r="Y218" s="37"/>
      <c r="Z218" s="37"/>
      <c r="AA218" s="37"/>
      <c r="AB218" s="37"/>
      <c r="AC218" s="37"/>
      <c r="AD218" s="37"/>
      <c r="AE218" s="37"/>
      <c r="AF218" s="37"/>
      <c r="AG218" s="37"/>
      <c r="AH218" s="243" t="str">
        <f t="shared" si="17"/>
        <v/>
      </c>
      <c r="AI218" s="37"/>
      <c r="AJ218" s="37"/>
      <c r="AK218" s="37"/>
      <c r="AL218" s="37"/>
    </row>
    <row r="219" spans="1:38" s="97" customFormat="1" ht="14.25" customHeight="1">
      <c r="A219" s="26"/>
      <c r="B219" s="2">
        <f t="shared" si="20"/>
        <v>192</v>
      </c>
      <c r="C219" s="235" t="str">
        <f t="array" ref="C219">IF($K219&lt;&gt;"",INDEX(TransferLog!$AB$21:$AB$1270,MATCH($I219&amp;$M219,TransferLog!$F$21:$F$1270&amp;TransferLog!$W$21:$W$1270,0)),"")</f>
        <v/>
      </c>
      <c r="D219" s="235" t="str">
        <f t="array" ref="D219">IF($K219&lt;&gt;"",INDEX(TransferLog!$Q$21:$Q$1270,MATCH($I219&amp;$M219,TransferLog!$F$21:$F$1270&amp;TransferLog!$W$21:$W$1270,0)),"")</f>
        <v/>
      </c>
      <c r="E219" s="236" t="str">
        <f t="array" ref="E219">IF($K219&lt;&gt;"",INDEX(TransferLog!$AC$21:$AC$1270,MATCH($I219&amp;$M219,TransferLog!$F$21:$F$1270&amp;TransferLog!$W$21:$W$1270,0)),"")</f>
        <v/>
      </c>
      <c r="F219" s="111">
        <f t="shared" si="21"/>
        <v>192</v>
      </c>
      <c r="G219" s="138" t="str">
        <f t="array" ref="G219">IF($I219&lt;&gt;"",INDEX(DropDownLists!$K$10:$K$2516,MATCH($I219,DropDownLists!$L$10:$L$2516,0)),"")</f>
        <v/>
      </c>
      <c r="H219" s="107"/>
      <c r="I219" s="112"/>
      <c r="J219" s="339"/>
      <c r="K219" s="113"/>
      <c r="L219" s="339"/>
      <c r="M219" s="113"/>
      <c r="N219" s="339"/>
      <c r="O219" s="139" t="str">
        <f t="shared" si="16"/>
        <v/>
      </c>
      <c r="P219" s="339"/>
      <c r="Q219" s="114"/>
      <c r="R219" s="339"/>
      <c r="S219" s="174"/>
      <c r="T219" s="339"/>
      <c r="U219" s="139" t="str">
        <f t="array" ref="U219">IF($S219&lt;&gt;"",INDEX(DropDownLists!$D$10:$D$2516,MATCH($S219,DropDownLists!$E$10:$E$2516,0)),"")</f>
        <v/>
      </c>
      <c r="V219" s="342"/>
      <c r="W219" s="174"/>
      <c r="Y219" s="37"/>
      <c r="Z219" s="37"/>
      <c r="AA219" s="37"/>
      <c r="AB219" s="37"/>
      <c r="AC219" s="37"/>
      <c r="AD219" s="37"/>
      <c r="AE219" s="37"/>
      <c r="AF219" s="37"/>
      <c r="AG219" s="37"/>
      <c r="AH219" s="243" t="str">
        <f t="shared" si="17"/>
        <v/>
      </c>
      <c r="AI219" s="37"/>
      <c r="AJ219" s="37"/>
      <c r="AK219" s="37"/>
      <c r="AL219" s="37"/>
    </row>
    <row r="220" spans="1:38" s="97" customFormat="1" ht="14">
      <c r="A220" s="26"/>
      <c r="B220" s="2">
        <f t="shared" si="20"/>
        <v>193</v>
      </c>
      <c r="C220" s="235" t="str">
        <f t="array" ref="C220">IF($K220&lt;&gt;"",INDEX(TransferLog!$AB$21:$AB$1270,MATCH($I220&amp;$M220,TransferLog!$F$21:$F$1270&amp;TransferLog!$W$21:$W$1270,0)),"")</f>
        <v/>
      </c>
      <c r="D220" s="235" t="str">
        <f t="array" ref="D220">IF($K220&lt;&gt;"",INDEX(TransferLog!$Q$21:$Q$1270,MATCH($I220&amp;$M220,TransferLog!$F$21:$F$1270&amp;TransferLog!$W$21:$W$1270,0)),"")</f>
        <v/>
      </c>
      <c r="E220" s="236" t="str">
        <f t="array" ref="E220">IF($K220&lt;&gt;"",INDEX(TransferLog!$AC$21:$AC$1270,MATCH($I220&amp;$M220,TransferLog!$F$21:$F$1270&amp;TransferLog!$W$21:$W$1270,0)),"")</f>
        <v/>
      </c>
      <c r="F220" s="111">
        <f t="shared" si="21"/>
        <v>193</v>
      </c>
      <c r="G220" s="138" t="str">
        <f t="array" ref="G220">IF($I220&lt;&gt;"",INDEX(DropDownLists!$K$10:$K$2516,MATCH($I220,DropDownLists!$L$10:$L$2516,0)),"")</f>
        <v/>
      </c>
      <c r="H220" s="107"/>
      <c r="I220" s="112"/>
      <c r="J220" s="339"/>
      <c r="K220" s="113"/>
      <c r="L220" s="339"/>
      <c r="M220" s="113"/>
      <c r="N220" s="339"/>
      <c r="O220" s="139" t="str">
        <f t="shared" ref="O220:O283" si="22">IF($M220&lt;&gt;"",TEXT($M220,"dddd"),"")</f>
        <v/>
      </c>
      <c r="P220" s="339"/>
      <c r="Q220" s="114"/>
      <c r="R220" s="339"/>
      <c r="S220" s="174"/>
      <c r="T220" s="339"/>
      <c r="U220" s="139" t="str">
        <f t="array" ref="U220">IF($S220&lt;&gt;"",INDEX(DropDownLists!$D$10:$D$2516,MATCH($S220,DropDownLists!$E$10:$E$2516,0)),"")</f>
        <v/>
      </c>
      <c r="V220" s="342"/>
      <c r="W220" s="174"/>
      <c r="Y220" s="37"/>
      <c r="Z220" s="37"/>
      <c r="AA220" s="37"/>
      <c r="AB220" s="37"/>
      <c r="AC220" s="37"/>
      <c r="AD220" s="37"/>
      <c r="AE220" s="37"/>
      <c r="AF220" s="37"/>
      <c r="AG220" s="37"/>
      <c r="AH220" s="243" t="str">
        <f t="shared" si="17"/>
        <v/>
      </c>
      <c r="AI220" s="37"/>
      <c r="AJ220" s="37"/>
      <c r="AK220" s="37"/>
      <c r="AL220" s="37"/>
    </row>
    <row r="221" spans="1:38" s="97" customFormat="1" ht="14">
      <c r="A221" s="26"/>
      <c r="B221" s="2">
        <f t="shared" si="20"/>
        <v>194</v>
      </c>
      <c r="C221" s="235" t="str">
        <f t="array" ref="C221">IF($K221&lt;&gt;"",INDEX(TransferLog!$AB$21:$AB$1270,MATCH($I221&amp;$M221,TransferLog!$F$21:$F$1270&amp;TransferLog!$W$21:$W$1270,0)),"")</f>
        <v/>
      </c>
      <c r="D221" s="235" t="str">
        <f t="array" ref="D221">IF($K221&lt;&gt;"",INDEX(TransferLog!$Q$21:$Q$1270,MATCH($I221&amp;$M221,TransferLog!$F$21:$F$1270&amp;TransferLog!$W$21:$W$1270,0)),"")</f>
        <v/>
      </c>
      <c r="E221" s="236" t="str">
        <f t="array" ref="E221">IF($K221&lt;&gt;"",INDEX(TransferLog!$AC$21:$AC$1270,MATCH($I221&amp;$M221,TransferLog!$F$21:$F$1270&amp;TransferLog!$W$21:$W$1270,0)),"")</f>
        <v/>
      </c>
      <c r="F221" s="111">
        <f t="shared" si="21"/>
        <v>194</v>
      </c>
      <c r="G221" s="138" t="str">
        <f t="array" ref="G221">IF($I221&lt;&gt;"",INDEX(DropDownLists!$K$10:$K$2516,MATCH($I221,DropDownLists!$L$10:$L$2516,0)),"")</f>
        <v/>
      </c>
      <c r="H221" s="107"/>
      <c r="I221" s="112"/>
      <c r="J221" s="339"/>
      <c r="K221" s="113"/>
      <c r="L221" s="339"/>
      <c r="M221" s="113"/>
      <c r="N221" s="339"/>
      <c r="O221" s="139" t="str">
        <f t="shared" si="22"/>
        <v/>
      </c>
      <c r="P221" s="339"/>
      <c r="Q221" s="114"/>
      <c r="R221" s="339"/>
      <c r="S221" s="174"/>
      <c r="T221" s="339"/>
      <c r="U221" s="139" t="str">
        <f t="array" ref="U221">IF($S221&lt;&gt;"",INDEX(DropDownLists!$D$10:$D$2516,MATCH($S221,DropDownLists!$E$10:$E$2516,0)),"")</f>
        <v/>
      </c>
      <c r="V221" s="342"/>
      <c r="W221" s="174"/>
      <c r="Y221" s="37"/>
      <c r="Z221" s="37"/>
      <c r="AA221" s="37"/>
      <c r="AB221" s="37"/>
      <c r="AC221" s="37"/>
      <c r="AD221" s="37"/>
      <c r="AE221" s="37"/>
      <c r="AF221" s="37"/>
      <c r="AG221" s="37"/>
      <c r="AH221" s="243" t="str">
        <f t="shared" ref="AH221:AH284" si="23">IF(OR($S221="Home", $S221="Assisted Living", $S221="Other Nursing Home", $S221="Other"),$S221,IF($S221&lt;&gt;"","Hospital",""))</f>
        <v/>
      </c>
      <c r="AI221" s="37"/>
      <c r="AJ221" s="37"/>
      <c r="AK221" s="37"/>
      <c r="AL221" s="37"/>
    </row>
    <row r="222" spans="1:38" s="97" customFormat="1" ht="14">
      <c r="A222" s="63"/>
      <c r="B222" s="2">
        <f t="shared" si="20"/>
        <v>195</v>
      </c>
      <c r="C222" s="235" t="str">
        <f t="array" ref="C222">IF($K222&lt;&gt;"",INDEX(TransferLog!$AB$21:$AB$1270,MATCH($I222&amp;$M222,TransferLog!$F$21:$F$1270&amp;TransferLog!$W$21:$W$1270,0)),"")</f>
        <v/>
      </c>
      <c r="D222" s="235" t="str">
        <f t="array" ref="D222">IF($K222&lt;&gt;"",INDEX(TransferLog!$Q$21:$Q$1270,MATCH($I222&amp;$M222,TransferLog!$F$21:$F$1270&amp;TransferLog!$W$21:$W$1270,0)),"")</f>
        <v/>
      </c>
      <c r="E222" s="236" t="str">
        <f t="array" ref="E222">IF($K222&lt;&gt;"",INDEX(TransferLog!$AC$21:$AC$1270,MATCH($I222&amp;$M222,TransferLog!$F$21:$F$1270&amp;TransferLog!$W$21:$W$1270,0)),"")</f>
        <v/>
      </c>
      <c r="F222" s="111">
        <f t="shared" si="21"/>
        <v>195</v>
      </c>
      <c r="G222" s="138" t="str">
        <f t="array" ref="G222">IF($I222&lt;&gt;"",INDEX(DropDownLists!$K$10:$K$2516,MATCH($I222,DropDownLists!$L$10:$L$2516,0)),"")</f>
        <v/>
      </c>
      <c r="H222" s="107"/>
      <c r="I222" s="112"/>
      <c r="J222" s="339"/>
      <c r="K222" s="113"/>
      <c r="L222" s="339"/>
      <c r="M222" s="113"/>
      <c r="N222" s="339"/>
      <c r="O222" s="139" t="str">
        <f t="shared" si="22"/>
        <v/>
      </c>
      <c r="P222" s="339"/>
      <c r="Q222" s="114"/>
      <c r="R222" s="339"/>
      <c r="S222" s="174"/>
      <c r="T222" s="339"/>
      <c r="U222" s="139" t="str">
        <f t="array" ref="U222">IF($S222&lt;&gt;"",INDEX(DropDownLists!$D$10:$D$2516,MATCH($S222,DropDownLists!$E$10:$E$2516,0)),"")</f>
        <v/>
      </c>
      <c r="V222" s="342"/>
      <c r="W222" s="174"/>
      <c r="Y222" s="37"/>
      <c r="Z222" s="37"/>
      <c r="AA222" s="37"/>
      <c r="AB222" s="37"/>
      <c r="AC222" s="37"/>
      <c r="AD222" s="62"/>
      <c r="AE222" s="62"/>
      <c r="AF222" s="62"/>
      <c r="AG222" s="62"/>
      <c r="AH222" s="244" t="str">
        <f t="shared" si="23"/>
        <v/>
      </c>
      <c r="AI222" s="62"/>
      <c r="AJ222" s="62"/>
      <c r="AK222" s="62"/>
      <c r="AL222" s="62"/>
    </row>
    <row r="223" spans="1:38" s="97" customFormat="1" ht="14">
      <c r="A223" s="63"/>
      <c r="B223" s="2">
        <f t="shared" si="20"/>
        <v>196</v>
      </c>
      <c r="C223" s="235" t="str">
        <f t="array" ref="C223">IF($K223&lt;&gt;"",INDEX(TransferLog!$AB$21:$AB$1270,MATCH($I223&amp;$M223,TransferLog!$F$21:$F$1270&amp;TransferLog!$W$21:$W$1270,0)),"")</f>
        <v/>
      </c>
      <c r="D223" s="235" t="str">
        <f t="array" ref="D223">IF($K223&lt;&gt;"",INDEX(TransferLog!$Q$21:$Q$1270,MATCH($I223&amp;$M223,TransferLog!$F$21:$F$1270&amp;TransferLog!$W$21:$W$1270,0)),"")</f>
        <v/>
      </c>
      <c r="E223" s="236" t="str">
        <f t="array" ref="E223">IF($K223&lt;&gt;"",INDEX(TransferLog!$AC$21:$AC$1270,MATCH($I223&amp;$M223,TransferLog!$F$21:$F$1270&amp;TransferLog!$W$21:$W$1270,0)),"")</f>
        <v/>
      </c>
      <c r="F223" s="111">
        <f t="shared" si="21"/>
        <v>196</v>
      </c>
      <c r="G223" s="138" t="str">
        <f t="array" ref="G223">IF($I223&lt;&gt;"",INDEX(DropDownLists!$K$10:$K$2516,MATCH($I223,DropDownLists!$L$10:$L$2516,0)),"")</f>
        <v/>
      </c>
      <c r="H223" s="107"/>
      <c r="I223" s="112"/>
      <c r="J223" s="339"/>
      <c r="K223" s="113"/>
      <c r="L223" s="339"/>
      <c r="M223" s="113"/>
      <c r="N223" s="339"/>
      <c r="O223" s="139" t="str">
        <f t="shared" si="22"/>
        <v/>
      </c>
      <c r="P223" s="339"/>
      <c r="Q223" s="114"/>
      <c r="R223" s="339"/>
      <c r="S223" s="174"/>
      <c r="T223" s="339"/>
      <c r="U223" s="139" t="str">
        <f t="array" ref="U223">IF($S223&lt;&gt;"",INDEX(DropDownLists!$D$10:$D$2516,MATCH($S223,DropDownLists!$E$10:$E$2516,0)),"")</f>
        <v/>
      </c>
      <c r="V223" s="342"/>
      <c r="W223" s="174"/>
      <c r="Y223" s="37"/>
      <c r="Z223" s="37"/>
      <c r="AA223" s="37"/>
      <c r="AB223" s="37"/>
      <c r="AC223" s="37"/>
      <c r="AD223" s="62"/>
      <c r="AE223" s="62"/>
      <c r="AF223" s="62"/>
      <c r="AG223" s="62"/>
      <c r="AH223" s="244" t="str">
        <f t="shared" si="23"/>
        <v/>
      </c>
      <c r="AI223" s="62"/>
      <c r="AJ223" s="62"/>
      <c r="AK223" s="62"/>
      <c r="AL223" s="62"/>
    </row>
    <row r="224" spans="1:38" s="97" customFormat="1" ht="14">
      <c r="A224" s="63"/>
      <c r="B224" s="2">
        <f t="shared" si="20"/>
        <v>197</v>
      </c>
      <c r="C224" s="235" t="str">
        <f t="array" ref="C224">IF($K224&lt;&gt;"",INDEX(TransferLog!$AB$21:$AB$1270,MATCH($I224&amp;$M224,TransferLog!$F$21:$F$1270&amp;TransferLog!$W$21:$W$1270,0)),"")</f>
        <v/>
      </c>
      <c r="D224" s="235" t="str">
        <f t="array" ref="D224">IF($K224&lt;&gt;"",INDEX(TransferLog!$Q$21:$Q$1270,MATCH($I224&amp;$M224,TransferLog!$F$21:$F$1270&amp;TransferLog!$W$21:$W$1270,0)),"")</f>
        <v/>
      </c>
      <c r="E224" s="236" t="str">
        <f t="array" ref="E224">IF($K224&lt;&gt;"",INDEX(TransferLog!$AC$21:$AC$1270,MATCH($I224&amp;$M224,TransferLog!$F$21:$F$1270&amp;TransferLog!$W$21:$W$1270,0)),"")</f>
        <v/>
      </c>
      <c r="F224" s="111">
        <f t="shared" si="21"/>
        <v>197</v>
      </c>
      <c r="G224" s="138" t="str">
        <f t="array" ref="G224">IF($I224&lt;&gt;"",INDEX(DropDownLists!$K$10:$K$2516,MATCH($I224,DropDownLists!$L$10:$L$2516,0)),"")</f>
        <v/>
      </c>
      <c r="H224" s="107"/>
      <c r="I224" s="112"/>
      <c r="J224" s="339"/>
      <c r="K224" s="113"/>
      <c r="L224" s="339"/>
      <c r="M224" s="113"/>
      <c r="N224" s="339"/>
      <c r="O224" s="139" t="str">
        <f t="shared" si="22"/>
        <v/>
      </c>
      <c r="P224" s="339"/>
      <c r="Q224" s="114"/>
      <c r="R224" s="339"/>
      <c r="S224" s="174"/>
      <c r="T224" s="339"/>
      <c r="U224" s="139" t="str">
        <f t="array" ref="U224">IF($S224&lt;&gt;"",INDEX(DropDownLists!$D$10:$D$2516,MATCH($S224,DropDownLists!$E$10:$E$2516,0)),"")</f>
        <v/>
      </c>
      <c r="V224" s="342"/>
      <c r="W224" s="174"/>
      <c r="Y224" s="37"/>
      <c r="Z224" s="37"/>
      <c r="AA224" s="37"/>
      <c r="AB224" s="37"/>
      <c r="AC224" s="37"/>
      <c r="AD224" s="62"/>
      <c r="AE224" s="62"/>
      <c r="AF224" s="62"/>
      <c r="AG224" s="62"/>
      <c r="AH224" s="244" t="str">
        <f t="shared" si="23"/>
        <v/>
      </c>
      <c r="AI224" s="62"/>
      <c r="AJ224" s="62"/>
      <c r="AK224" s="62"/>
      <c r="AL224" s="62"/>
    </row>
    <row r="225" spans="1:38" s="97" customFormat="1" ht="14">
      <c r="A225" s="63"/>
      <c r="B225" s="2">
        <f t="shared" si="20"/>
        <v>198</v>
      </c>
      <c r="C225" s="235" t="str">
        <f t="array" ref="C225">IF($K225&lt;&gt;"",INDEX(TransferLog!$AB$21:$AB$1270,MATCH($I225&amp;$M225,TransferLog!$F$21:$F$1270&amp;TransferLog!$W$21:$W$1270,0)),"")</f>
        <v/>
      </c>
      <c r="D225" s="235" t="str">
        <f t="array" ref="D225">IF($K225&lt;&gt;"",INDEX(TransferLog!$Q$21:$Q$1270,MATCH($I225&amp;$M225,TransferLog!$F$21:$F$1270&amp;TransferLog!$W$21:$W$1270,0)),"")</f>
        <v/>
      </c>
      <c r="E225" s="236" t="str">
        <f t="array" ref="E225">IF($K225&lt;&gt;"",INDEX(TransferLog!$AC$21:$AC$1270,MATCH($I225&amp;$M225,TransferLog!$F$21:$F$1270&amp;TransferLog!$W$21:$W$1270,0)),"")</f>
        <v/>
      </c>
      <c r="F225" s="111">
        <f t="shared" si="21"/>
        <v>198</v>
      </c>
      <c r="G225" s="138" t="str">
        <f t="array" ref="G225">IF($I225&lt;&gt;"",INDEX(DropDownLists!$K$10:$K$2516,MATCH($I225,DropDownLists!$L$10:$L$2516,0)),"")</f>
        <v/>
      </c>
      <c r="H225" s="107"/>
      <c r="I225" s="112"/>
      <c r="J225" s="339"/>
      <c r="K225" s="113"/>
      <c r="L225" s="339"/>
      <c r="M225" s="113"/>
      <c r="N225" s="339"/>
      <c r="O225" s="139" t="str">
        <f t="shared" si="22"/>
        <v/>
      </c>
      <c r="P225" s="339"/>
      <c r="Q225" s="114"/>
      <c r="R225" s="339"/>
      <c r="S225" s="174"/>
      <c r="T225" s="339"/>
      <c r="U225" s="139" t="str">
        <f t="array" ref="U225">IF($S225&lt;&gt;"",INDEX(DropDownLists!$D$10:$D$2516,MATCH($S225,DropDownLists!$E$10:$E$2516,0)),"")</f>
        <v/>
      </c>
      <c r="V225" s="342"/>
      <c r="W225" s="174"/>
      <c r="Y225" s="37"/>
      <c r="Z225" s="37"/>
      <c r="AA225" s="37"/>
      <c r="AB225" s="37"/>
      <c r="AC225" s="37"/>
      <c r="AD225" s="62"/>
      <c r="AE225" s="62"/>
      <c r="AF225" s="62"/>
      <c r="AG225" s="62"/>
      <c r="AH225" s="244" t="str">
        <f t="shared" si="23"/>
        <v/>
      </c>
      <c r="AI225" s="62"/>
      <c r="AJ225" s="62"/>
      <c r="AK225" s="62"/>
      <c r="AL225" s="62"/>
    </row>
    <row r="226" spans="1:38" s="97" customFormat="1" ht="14">
      <c r="A226" s="63"/>
      <c r="B226" s="2">
        <f t="shared" si="20"/>
        <v>199</v>
      </c>
      <c r="C226" s="235" t="str">
        <f t="array" ref="C226">IF($K226&lt;&gt;"",INDEX(TransferLog!$AB$21:$AB$1270,MATCH($I226&amp;$M226,TransferLog!$F$21:$F$1270&amp;TransferLog!$W$21:$W$1270,0)),"")</f>
        <v/>
      </c>
      <c r="D226" s="235" t="str">
        <f t="array" ref="D226">IF($K226&lt;&gt;"",INDEX(TransferLog!$Q$21:$Q$1270,MATCH($I226&amp;$M226,TransferLog!$F$21:$F$1270&amp;TransferLog!$W$21:$W$1270,0)),"")</f>
        <v/>
      </c>
      <c r="E226" s="236" t="str">
        <f t="array" ref="E226">IF($K226&lt;&gt;"",INDEX(TransferLog!$AC$21:$AC$1270,MATCH($I226&amp;$M226,TransferLog!$F$21:$F$1270&amp;TransferLog!$W$21:$W$1270,0)),"")</f>
        <v/>
      </c>
      <c r="F226" s="111">
        <f t="shared" si="21"/>
        <v>199</v>
      </c>
      <c r="G226" s="138" t="str">
        <f t="array" ref="G226">IF($I226&lt;&gt;"",INDEX(DropDownLists!$K$10:$K$2516,MATCH($I226,DropDownLists!$L$10:$L$2516,0)),"")</f>
        <v/>
      </c>
      <c r="H226" s="107"/>
      <c r="I226" s="112"/>
      <c r="J226" s="339"/>
      <c r="K226" s="113"/>
      <c r="L226" s="339"/>
      <c r="M226" s="113"/>
      <c r="N226" s="339"/>
      <c r="O226" s="139" t="str">
        <f t="shared" si="22"/>
        <v/>
      </c>
      <c r="P226" s="339"/>
      <c r="Q226" s="114"/>
      <c r="R226" s="339"/>
      <c r="S226" s="174"/>
      <c r="T226" s="339"/>
      <c r="U226" s="139" t="str">
        <f t="array" ref="U226">IF($S226&lt;&gt;"",INDEX(DropDownLists!$D$10:$D$2516,MATCH($S226,DropDownLists!$E$10:$E$2516,0)),"")</f>
        <v/>
      </c>
      <c r="V226" s="342"/>
      <c r="W226" s="174"/>
      <c r="Y226" s="37"/>
      <c r="Z226" s="37"/>
      <c r="AA226" s="37"/>
      <c r="AB226" s="37"/>
      <c r="AC226" s="37"/>
      <c r="AD226" s="62"/>
      <c r="AE226" s="62"/>
      <c r="AF226" s="62"/>
      <c r="AG226" s="62"/>
      <c r="AH226" s="244" t="str">
        <f t="shared" si="23"/>
        <v/>
      </c>
      <c r="AI226" s="62"/>
      <c r="AJ226" s="62"/>
      <c r="AK226" s="62"/>
      <c r="AL226" s="62"/>
    </row>
    <row r="227" spans="1:38" s="97" customFormat="1" ht="14">
      <c r="A227" s="63"/>
      <c r="B227" s="2">
        <f t="shared" si="20"/>
        <v>200</v>
      </c>
      <c r="C227" s="235" t="str">
        <f t="array" ref="C227">IF($K227&lt;&gt;"",INDEX(TransferLog!$AB$21:$AB$1270,MATCH($I227&amp;$M227,TransferLog!$F$21:$F$1270&amp;TransferLog!$W$21:$W$1270,0)),"")</f>
        <v/>
      </c>
      <c r="D227" s="235" t="str">
        <f t="array" ref="D227">IF($K227&lt;&gt;"",INDEX(TransferLog!$Q$21:$Q$1270,MATCH($I227&amp;$M227,TransferLog!$F$21:$F$1270&amp;TransferLog!$W$21:$W$1270,0)),"")</f>
        <v/>
      </c>
      <c r="E227" s="236" t="str">
        <f t="array" ref="E227">IF($K227&lt;&gt;"",INDEX(TransferLog!$AC$21:$AC$1270,MATCH($I227&amp;$M227,TransferLog!$F$21:$F$1270&amp;TransferLog!$W$21:$W$1270,0)),"")</f>
        <v/>
      </c>
      <c r="F227" s="111">
        <f t="shared" si="21"/>
        <v>200</v>
      </c>
      <c r="G227" s="138" t="str">
        <f t="array" ref="G227">IF($I227&lt;&gt;"",INDEX(DropDownLists!$K$10:$K$2516,MATCH($I227,DropDownLists!$L$10:$L$2516,0)),"")</f>
        <v/>
      </c>
      <c r="H227" s="107"/>
      <c r="I227" s="112"/>
      <c r="J227" s="339"/>
      <c r="K227" s="113"/>
      <c r="L227" s="339"/>
      <c r="M227" s="113"/>
      <c r="N227" s="339"/>
      <c r="O227" s="139" t="str">
        <f t="shared" si="22"/>
        <v/>
      </c>
      <c r="P227" s="339"/>
      <c r="Q227" s="114"/>
      <c r="R227" s="339"/>
      <c r="S227" s="174"/>
      <c r="T227" s="339"/>
      <c r="U227" s="139" t="str">
        <f t="array" ref="U227">IF($S227&lt;&gt;"",INDEX(DropDownLists!$D$10:$D$2516,MATCH($S227,DropDownLists!$E$10:$E$2516,0)),"")</f>
        <v/>
      </c>
      <c r="V227" s="342"/>
      <c r="W227" s="174"/>
      <c r="Y227" s="62"/>
      <c r="Z227" s="62"/>
      <c r="AA227" s="62"/>
      <c r="AB227" s="62"/>
      <c r="AC227" s="62"/>
      <c r="AD227" s="62"/>
      <c r="AE227" s="62"/>
      <c r="AF227" s="62"/>
      <c r="AG227" s="62"/>
      <c r="AH227" s="244" t="str">
        <f t="shared" si="23"/>
        <v/>
      </c>
      <c r="AI227" s="62"/>
      <c r="AJ227" s="62"/>
      <c r="AK227" s="62"/>
      <c r="AL227" s="62"/>
    </row>
    <row r="228" spans="1:38" s="97" customFormat="1" ht="14">
      <c r="A228" s="63"/>
      <c r="B228" s="2">
        <f t="shared" si="20"/>
        <v>201</v>
      </c>
      <c r="C228" s="235" t="str">
        <f t="array" ref="C228">IF($K228&lt;&gt;"",INDEX(TransferLog!$AB$21:$AB$1270,MATCH($I228&amp;$M228,TransferLog!$F$21:$F$1270&amp;TransferLog!$W$21:$W$1270,0)),"")</f>
        <v/>
      </c>
      <c r="D228" s="235" t="str">
        <f t="array" ref="D228">IF($K228&lt;&gt;"",INDEX(TransferLog!$Q$21:$Q$1270,MATCH($I228&amp;$M228,TransferLog!$F$21:$F$1270&amp;TransferLog!$W$21:$W$1270,0)),"")</f>
        <v/>
      </c>
      <c r="E228" s="236" t="str">
        <f t="array" ref="E228">IF($K228&lt;&gt;"",INDEX(TransferLog!$AC$21:$AC$1270,MATCH($I228&amp;$M228,TransferLog!$F$21:$F$1270&amp;TransferLog!$W$21:$W$1270,0)),"")</f>
        <v/>
      </c>
      <c r="F228" s="111">
        <f t="shared" si="21"/>
        <v>201</v>
      </c>
      <c r="G228" s="138" t="str">
        <f t="array" ref="G228">IF($I228&lt;&gt;"",INDEX(DropDownLists!$K$10:$K$2516,MATCH($I228,DropDownLists!$L$10:$L$2516,0)),"")</f>
        <v/>
      </c>
      <c r="H228" s="107"/>
      <c r="I228" s="112"/>
      <c r="J228" s="339"/>
      <c r="K228" s="113"/>
      <c r="L228" s="339"/>
      <c r="M228" s="113"/>
      <c r="N228" s="339"/>
      <c r="O228" s="139" t="str">
        <f t="shared" si="22"/>
        <v/>
      </c>
      <c r="P228" s="339"/>
      <c r="Q228" s="114"/>
      <c r="R228" s="339"/>
      <c r="S228" s="174"/>
      <c r="T228" s="339"/>
      <c r="U228" s="139" t="str">
        <f t="array" ref="U228">IF($S228&lt;&gt;"",INDEX(DropDownLists!$D$10:$D$2516,MATCH($S228,DropDownLists!$E$10:$E$2516,0)),"")</f>
        <v/>
      </c>
      <c r="V228" s="342"/>
      <c r="W228" s="174"/>
      <c r="Y228" s="62"/>
      <c r="Z228" s="62"/>
      <c r="AA228" s="62"/>
      <c r="AB228" s="62"/>
      <c r="AC228" s="62"/>
      <c r="AD228" s="62"/>
      <c r="AE228" s="62"/>
      <c r="AF228" s="62"/>
      <c r="AG228" s="62"/>
      <c r="AH228" s="244" t="str">
        <f t="shared" si="23"/>
        <v/>
      </c>
      <c r="AI228" s="62"/>
      <c r="AJ228" s="62"/>
      <c r="AK228" s="62"/>
      <c r="AL228" s="62"/>
    </row>
    <row r="229" spans="1:38" s="97" customFormat="1" ht="14">
      <c r="A229" s="63"/>
      <c r="B229" s="2">
        <f t="shared" si="20"/>
        <v>202</v>
      </c>
      <c r="C229" s="235" t="str">
        <f t="array" ref="C229">IF($K229&lt;&gt;"",INDEX(TransferLog!$AB$21:$AB$1270,MATCH($I229&amp;$M229,TransferLog!$F$21:$F$1270&amp;TransferLog!$W$21:$W$1270,0)),"")</f>
        <v/>
      </c>
      <c r="D229" s="235" t="str">
        <f t="array" ref="D229">IF($K229&lt;&gt;"",INDEX(TransferLog!$Q$21:$Q$1270,MATCH($I229&amp;$M229,TransferLog!$F$21:$F$1270&amp;TransferLog!$W$21:$W$1270,0)),"")</f>
        <v/>
      </c>
      <c r="E229" s="236" t="str">
        <f t="array" ref="E229">IF($K229&lt;&gt;"",INDEX(TransferLog!$AC$21:$AC$1270,MATCH($I229&amp;$M229,TransferLog!$F$21:$F$1270&amp;TransferLog!$W$21:$W$1270,0)),"")</f>
        <v/>
      </c>
      <c r="F229" s="111">
        <f t="shared" si="21"/>
        <v>202</v>
      </c>
      <c r="G229" s="138" t="str">
        <f t="array" ref="G229">IF($I229&lt;&gt;"",INDEX(DropDownLists!$K$10:$K$2516,MATCH($I229,DropDownLists!$L$10:$L$2516,0)),"")</f>
        <v/>
      </c>
      <c r="H229" s="107"/>
      <c r="I229" s="112"/>
      <c r="J229" s="339"/>
      <c r="K229" s="113"/>
      <c r="L229" s="339"/>
      <c r="M229" s="113"/>
      <c r="N229" s="339"/>
      <c r="O229" s="139" t="str">
        <f t="shared" si="22"/>
        <v/>
      </c>
      <c r="P229" s="339"/>
      <c r="Q229" s="114"/>
      <c r="R229" s="339"/>
      <c r="S229" s="174"/>
      <c r="T229" s="339"/>
      <c r="U229" s="139" t="str">
        <f t="array" ref="U229">IF($S229&lt;&gt;"",INDEX(DropDownLists!$D$10:$D$2516,MATCH($S229,DropDownLists!$E$10:$E$2516,0)),"")</f>
        <v/>
      </c>
      <c r="V229" s="342"/>
      <c r="W229" s="174"/>
      <c r="Y229" s="62"/>
      <c r="Z229" s="62"/>
      <c r="AA229" s="62"/>
      <c r="AB229" s="62"/>
      <c r="AC229" s="62"/>
      <c r="AD229" s="62"/>
      <c r="AE229" s="62"/>
      <c r="AF229" s="62"/>
      <c r="AG229" s="62"/>
      <c r="AH229" s="244" t="str">
        <f t="shared" si="23"/>
        <v/>
      </c>
      <c r="AI229" s="62"/>
      <c r="AJ229" s="62"/>
      <c r="AK229" s="62"/>
      <c r="AL229" s="62"/>
    </row>
    <row r="230" spans="1:38" s="97" customFormat="1" ht="14">
      <c r="A230" s="63"/>
      <c r="B230" s="2">
        <f t="shared" si="20"/>
        <v>203</v>
      </c>
      <c r="C230" s="235" t="str">
        <f t="array" ref="C230">IF($K230&lt;&gt;"",INDEX(TransferLog!$AB$21:$AB$1270,MATCH($I230&amp;$M230,TransferLog!$F$21:$F$1270&amp;TransferLog!$W$21:$W$1270,0)),"")</f>
        <v/>
      </c>
      <c r="D230" s="235" t="str">
        <f t="array" ref="D230">IF($K230&lt;&gt;"",INDEX(TransferLog!$Q$21:$Q$1270,MATCH($I230&amp;$M230,TransferLog!$F$21:$F$1270&amp;TransferLog!$W$21:$W$1270,0)),"")</f>
        <v/>
      </c>
      <c r="E230" s="236" t="str">
        <f t="array" ref="E230">IF($K230&lt;&gt;"",INDEX(TransferLog!$AC$21:$AC$1270,MATCH($I230&amp;$M230,TransferLog!$F$21:$F$1270&amp;TransferLog!$W$21:$W$1270,0)),"")</f>
        <v/>
      </c>
      <c r="F230" s="111">
        <f t="shared" si="21"/>
        <v>203</v>
      </c>
      <c r="G230" s="138" t="str">
        <f t="array" ref="G230">IF($I230&lt;&gt;"",INDEX(DropDownLists!$K$10:$K$2516,MATCH($I230,DropDownLists!$L$10:$L$2516,0)),"")</f>
        <v/>
      </c>
      <c r="H230" s="107"/>
      <c r="I230" s="112"/>
      <c r="J230" s="339"/>
      <c r="K230" s="113"/>
      <c r="L230" s="339"/>
      <c r="M230" s="113"/>
      <c r="N230" s="339"/>
      <c r="O230" s="139" t="str">
        <f t="shared" si="22"/>
        <v/>
      </c>
      <c r="P230" s="339"/>
      <c r="Q230" s="114"/>
      <c r="R230" s="339"/>
      <c r="S230" s="174"/>
      <c r="T230" s="339"/>
      <c r="U230" s="139" t="str">
        <f t="array" ref="U230">IF($S230&lt;&gt;"",INDEX(DropDownLists!$D$10:$D$2516,MATCH($S230,DropDownLists!$E$10:$E$2516,0)),"")</f>
        <v/>
      </c>
      <c r="V230" s="342"/>
      <c r="W230" s="174"/>
      <c r="Y230" s="62"/>
      <c r="Z230" s="62"/>
      <c r="AA230" s="62"/>
      <c r="AB230" s="62"/>
      <c r="AC230" s="62"/>
      <c r="AD230" s="62"/>
      <c r="AE230" s="62"/>
      <c r="AF230" s="62"/>
      <c r="AG230" s="62"/>
      <c r="AH230" s="244" t="str">
        <f t="shared" si="23"/>
        <v/>
      </c>
      <c r="AI230" s="62"/>
      <c r="AJ230" s="62"/>
      <c r="AK230" s="62"/>
      <c r="AL230" s="62"/>
    </row>
    <row r="231" spans="1:38" s="97" customFormat="1" ht="14">
      <c r="A231" s="63"/>
      <c r="B231" s="2">
        <f t="shared" si="20"/>
        <v>204</v>
      </c>
      <c r="C231" s="235" t="str">
        <f t="array" ref="C231">IF($K231&lt;&gt;"",INDEX(TransferLog!$AB$21:$AB$1270,MATCH($I231&amp;$M231,TransferLog!$F$21:$F$1270&amp;TransferLog!$W$21:$W$1270,0)),"")</f>
        <v/>
      </c>
      <c r="D231" s="235" t="str">
        <f t="array" ref="D231">IF($K231&lt;&gt;"",INDEX(TransferLog!$Q$21:$Q$1270,MATCH($I231&amp;$M231,TransferLog!$F$21:$F$1270&amp;TransferLog!$W$21:$W$1270,0)),"")</f>
        <v/>
      </c>
      <c r="E231" s="236" t="str">
        <f t="array" ref="E231">IF($K231&lt;&gt;"",INDEX(TransferLog!$AC$21:$AC$1270,MATCH($I231&amp;$M231,TransferLog!$F$21:$F$1270&amp;TransferLog!$W$21:$W$1270,0)),"")</f>
        <v/>
      </c>
      <c r="F231" s="111">
        <f t="shared" si="21"/>
        <v>204</v>
      </c>
      <c r="G231" s="138" t="str">
        <f t="array" ref="G231">IF($I231&lt;&gt;"",INDEX(DropDownLists!$K$10:$K$2516,MATCH($I231,DropDownLists!$L$10:$L$2516,0)),"")</f>
        <v/>
      </c>
      <c r="H231" s="107"/>
      <c r="I231" s="112"/>
      <c r="J231" s="339"/>
      <c r="K231" s="113"/>
      <c r="L231" s="339"/>
      <c r="M231" s="113"/>
      <c r="N231" s="339"/>
      <c r="O231" s="139" t="str">
        <f t="shared" si="22"/>
        <v/>
      </c>
      <c r="P231" s="339"/>
      <c r="Q231" s="114"/>
      <c r="R231" s="339"/>
      <c r="S231" s="174"/>
      <c r="T231" s="339"/>
      <c r="U231" s="139" t="str">
        <f t="array" ref="U231">IF($S231&lt;&gt;"",INDEX(DropDownLists!$D$10:$D$2516,MATCH($S231,DropDownLists!$E$10:$E$2516,0)),"")</f>
        <v/>
      </c>
      <c r="V231" s="342"/>
      <c r="W231" s="174"/>
      <c r="Y231" s="62"/>
      <c r="Z231" s="62"/>
      <c r="AA231" s="62"/>
      <c r="AB231" s="62"/>
      <c r="AC231" s="62"/>
      <c r="AD231" s="62"/>
      <c r="AE231" s="62"/>
      <c r="AF231" s="62"/>
      <c r="AG231" s="62"/>
      <c r="AH231" s="244" t="str">
        <f t="shared" si="23"/>
        <v/>
      </c>
      <c r="AI231" s="62"/>
      <c r="AJ231" s="62"/>
      <c r="AK231" s="62"/>
      <c r="AL231" s="62"/>
    </row>
    <row r="232" spans="1:38" s="97" customFormat="1" ht="14">
      <c r="A232" s="63"/>
      <c r="B232" s="2">
        <f t="shared" si="20"/>
        <v>205</v>
      </c>
      <c r="C232" s="235" t="str">
        <f t="array" ref="C232">IF($K232&lt;&gt;"",INDEX(TransferLog!$AB$21:$AB$1270,MATCH($I232&amp;$M232,TransferLog!$F$21:$F$1270&amp;TransferLog!$W$21:$W$1270,0)),"")</f>
        <v/>
      </c>
      <c r="D232" s="235" t="str">
        <f t="array" ref="D232">IF($K232&lt;&gt;"",INDEX(TransferLog!$Q$21:$Q$1270,MATCH($I232&amp;$M232,TransferLog!$F$21:$F$1270&amp;TransferLog!$W$21:$W$1270,0)),"")</f>
        <v/>
      </c>
      <c r="E232" s="236" t="str">
        <f t="array" ref="E232">IF($K232&lt;&gt;"",INDEX(TransferLog!$AC$21:$AC$1270,MATCH($I232&amp;$M232,TransferLog!$F$21:$F$1270&amp;TransferLog!$W$21:$W$1270,0)),"")</f>
        <v/>
      </c>
      <c r="F232" s="111">
        <f t="shared" si="21"/>
        <v>205</v>
      </c>
      <c r="G232" s="138" t="str">
        <f t="array" ref="G232">IF($I232&lt;&gt;"",INDEX(DropDownLists!$K$10:$K$2516,MATCH($I232,DropDownLists!$L$10:$L$2516,0)),"")</f>
        <v/>
      </c>
      <c r="H232" s="107"/>
      <c r="I232" s="112"/>
      <c r="J232" s="339"/>
      <c r="K232" s="113"/>
      <c r="L232" s="339"/>
      <c r="M232" s="113"/>
      <c r="N232" s="339"/>
      <c r="O232" s="139" t="str">
        <f t="shared" si="22"/>
        <v/>
      </c>
      <c r="P232" s="339"/>
      <c r="Q232" s="114"/>
      <c r="R232" s="339"/>
      <c r="S232" s="174"/>
      <c r="T232" s="339"/>
      <c r="U232" s="139" t="str">
        <f t="array" ref="U232">IF($S232&lt;&gt;"",INDEX(DropDownLists!$D$10:$D$2516,MATCH($S232,DropDownLists!$E$10:$E$2516,0)),"")</f>
        <v/>
      </c>
      <c r="V232" s="342"/>
      <c r="W232" s="174"/>
      <c r="Y232" s="62"/>
      <c r="Z232" s="62"/>
      <c r="AA232" s="62"/>
      <c r="AB232" s="62"/>
      <c r="AC232" s="62"/>
      <c r="AD232" s="62"/>
      <c r="AE232" s="62"/>
      <c r="AF232" s="62"/>
      <c r="AG232" s="62"/>
      <c r="AH232" s="244" t="str">
        <f t="shared" si="23"/>
        <v/>
      </c>
      <c r="AI232" s="62"/>
      <c r="AJ232" s="62"/>
      <c r="AK232" s="62"/>
      <c r="AL232" s="62"/>
    </row>
    <row r="233" spans="1:38" s="97" customFormat="1" ht="14.25" customHeight="1">
      <c r="A233" s="26"/>
      <c r="B233" s="2">
        <f t="shared" si="20"/>
        <v>206</v>
      </c>
      <c r="C233" s="235" t="str">
        <f t="array" ref="C233">IF($K233&lt;&gt;"",INDEX(TransferLog!$AB$21:$AB$1270,MATCH($I233&amp;$M233,TransferLog!$F$21:$F$1270&amp;TransferLog!$W$21:$W$1270,0)),"")</f>
        <v/>
      </c>
      <c r="D233" s="235" t="str">
        <f t="array" ref="D233">IF($K233&lt;&gt;"",INDEX(TransferLog!$Q$21:$Q$1270,MATCH($I233&amp;$M233,TransferLog!$F$21:$F$1270&amp;TransferLog!$W$21:$W$1270,0)),"")</f>
        <v/>
      </c>
      <c r="E233" s="236" t="str">
        <f t="array" ref="E233">IF($K233&lt;&gt;"",INDEX(TransferLog!$AC$21:$AC$1270,MATCH($I233&amp;$M233,TransferLog!$F$21:$F$1270&amp;TransferLog!$W$21:$W$1270,0)),"")</f>
        <v/>
      </c>
      <c r="F233" s="111">
        <f t="shared" si="21"/>
        <v>206</v>
      </c>
      <c r="G233" s="138" t="str">
        <f t="array" ref="G233">IF($I233&lt;&gt;"",INDEX(DropDownLists!$K$10:$K$2516,MATCH($I233,DropDownLists!$L$10:$L$2516,0)),"")</f>
        <v/>
      </c>
      <c r="H233" s="107"/>
      <c r="I233" s="112"/>
      <c r="J233" s="339"/>
      <c r="K233" s="113"/>
      <c r="L233" s="339"/>
      <c r="M233" s="113"/>
      <c r="N233" s="339"/>
      <c r="O233" s="139" t="str">
        <f t="shared" si="22"/>
        <v/>
      </c>
      <c r="P233" s="339"/>
      <c r="Q233" s="114"/>
      <c r="R233" s="339"/>
      <c r="S233" s="174"/>
      <c r="T233" s="339"/>
      <c r="U233" s="139" t="str">
        <f t="array" ref="U233">IF($S233&lt;&gt;"",INDEX(DropDownLists!$D$10:$D$2516,MATCH($S233,DropDownLists!$E$10:$E$2516,0)),"")</f>
        <v/>
      </c>
      <c r="V233" s="342"/>
      <c r="W233" s="174"/>
      <c r="Y233" s="62"/>
      <c r="Z233" s="62"/>
      <c r="AA233" s="62"/>
      <c r="AB233" s="62"/>
      <c r="AC233" s="62"/>
      <c r="AD233" s="37"/>
      <c r="AE233" s="37"/>
      <c r="AF233" s="37"/>
      <c r="AG233" s="37"/>
      <c r="AH233" s="243" t="str">
        <f t="shared" si="23"/>
        <v/>
      </c>
      <c r="AI233" s="37"/>
      <c r="AJ233" s="37"/>
      <c r="AK233" s="37"/>
      <c r="AL233" s="37"/>
    </row>
    <row r="234" spans="1:38" s="97" customFormat="1" ht="14.25" customHeight="1">
      <c r="A234" s="26"/>
      <c r="B234" s="2">
        <f t="shared" si="20"/>
        <v>207</v>
      </c>
      <c r="C234" s="235" t="str">
        <f t="array" ref="C234">IF($K234&lt;&gt;"",INDEX(TransferLog!$AB$21:$AB$1270,MATCH($I234&amp;$M234,TransferLog!$F$21:$F$1270&amp;TransferLog!$W$21:$W$1270,0)),"")</f>
        <v/>
      </c>
      <c r="D234" s="235" t="str">
        <f t="array" ref="D234">IF($K234&lt;&gt;"",INDEX(TransferLog!$Q$21:$Q$1270,MATCH($I234&amp;$M234,TransferLog!$F$21:$F$1270&amp;TransferLog!$W$21:$W$1270,0)),"")</f>
        <v/>
      </c>
      <c r="E234" s="236" t="str">
        <f t="array" ref="E234">IF($K234&lt;&gt;"",INDEX(TransferLog!$AC$21:$AC$1270,MATCH($I234&amp;$M234,TransferLog!$F$21:$F$1270&amp;TransferLog!$W$21:$W$1270,0)),"")</f>
        <v/>
      </c>
      <c r="F234" s="111">
        <f t="shared" si="21"/>
        <v>207</v>
      </c>
      <c r="G234" s="138" t="str">
        <f t="array" ref="G234">IF($I234&lt;&gt;"",INDEX(DropDownLists!$K$10:$K$2516,MATCH($I234,DropDownLists!$L$10:$L$2516,0)),"")</f>
        <v/>
      </c>
      <c r="H234" s="107"/>
      <c r="I234" s="112"/>
      <c r="J234" s="339"/>
      <c r="K234" s="113"/>
      <c r="L234" s="339"/>
      <c r="M234" s="113"/>
      <c r="N234" s="339"/>
      <c r="O234" s="139" t="str">
        <f t="shared" si="22"/>
        <v/>
      </c>
      <c r="P234" s="339"/>
      <c r="Q234" s="114"/>
      <c r="R234" s="339"/>
      <c r="S234" s="174"/>
      <c r="T234" s="339"/>
      <c r="U234" s="139" t="str">
        <f t="array" ref="U234">IF($S234&lt;&gt;"",INDEX(DropDownLists!$D$10:$D$2516,MATCH($S234,DropDownLists!$E$10:$E$2516,0)),"")</f>
        <v/>
      </c>
      <c r="V234" s="342"/>
      <c r="W234" s="174"/>
      <c r="Y234" s="62"/>
      <c r="Z234" s="62"/>
      <c r="AA234" s="62"/>
      <c r="AB234" s="62"/>
      <c r="AC234" s="62"/>
      <c r="AD234" s="37"/>
      <c r="AE234" s="37"/>
      <c r="AF234" s="37"/>
      <c r="AG234" s="37"/>
      <c r="AH234" s="243" t="str">
        <f t="shared" si="23"/>
        <v/>
      </c>
      <c r="AI234" s="37"/>
      <c r="AJ234" s="37"/>
      <c r="AK234" s="37"/>
      <c r="AL234" s="37"/>
    </row>
    <row r="235" spans="1:38" s="97" customFormat="1" ht="14.25" customHeight="1">
      <c r="A235" s="26"/>
      <c r="B235" s="2">
        <f t="shared" si="20"/>
        <v>208</v>
      </c>
      <c r="C235" s="235" t="str">
        <f t="array" ref="C235">IF($K235&lt;&gt;"",INDEX(TransferLog!$AB$21:$AB$1270,MATCH($I235&amp;$M235,TransferLog!$F$21:$F$1270&amp;TransferLog!$W$21:$W$1270,0)),"")</f>
        <v/>
      </c>
      <c r="D235" s="235" t="str">
        <f t="array" ref="D235">IF($K235&lt;&gt;"",INDEX(TransferLog!$Q$21:$Q$1270,MATCH($I235&amp;$M235,TransferLog!$F$21:$F$1270&amp;TransferLog!$W$21:$W$1270,0)),"")</f>
        <v/>
      </c>
      <c r="E235" s="236" t="str">
        <f t="array" ref="E235">IF($K235&lt;&gt;"",INDEX(TransferLog!$AC$21:$AC$1270,MATCH($I235&amp;$M235,TransferLog!$F$21:$F$1270&amp;TransferLog!$W$21:$W$1270,0)),"")</f>
        <v/>
      </c>
      <c r="F235" s="111">
        <f t="shared" si="21"/>
        <v>208</v>
      </c>
      <c r="G235" s="138" t="str">
        <f t="array" ref="G235">IF($I235&lt;&gt;"",INDEX(DropDownLists!$K$10:$K$2516,MATCH($I235,DropDownLists!$L$10:$L$2516,0)),"")</f>
        <v/>
      </c>
      <c r="H235" s="107"/>
      <c r="I235" s="112"/>
      <c r="J235" s="339"/>
      <c r="K235" s="113"/>
      <c r="L235" s="339"/>
      <c r="M235" s="113"/>
      <c r="N235" s="339"/>
      <c r="O235" s="139" t="str">
        <f t="shared" si="22"/>
        <v/>
      </c>
      <c r="P235" s="339"/>
      <c r="Q235" s="114"/>
      <c r="R235" s="339"/>
      <c r="S235" s="174"/>
      <c r="T235" s="339"/>
      <c r="U235" s="139" t="str">
        <f t="array" ref="U235">IF($S235&lt;&gt;"",INDEX(DropDownLists!$D$10:$D$2516,MATCH($S235,DropDownLists!$E$10:$E$2516,0)),"")</f>
        <v/>
      </c>
      <c r="V235" s="342"/>
      <c r="W235" s="174"/>
      <c r="Y235" s="62"/>
      <c r="Z235" s="62"/>
      <c r="AA235" s="62"/>
      <c r="AB235" s="62"/>
      <c r="AC235" s="62"/>
      <c r="AD235" s="37"/>
      <c r="AE235" s="37"/>
      <c r="AF235" s="37"/>
      <c r="AG235" s="37"/>
      <c r="AH235" s="243" t="str">
        <f t="shared" si="23"/>
        <v/>
      </c>
      <c r="AI235" s="37"/>
      <c r="AJ235" s="37"/>
      <c r="AK235" s="37"/>
      <c r="AL235" s="37"/>
    </row>
    <row r="236" spans="1:38" s="97" customFormat="1" ht="14">
      <c r="A236" s="26"/>
      <c r="B236" s="2">
        <f t="shared" si="20"/>
        <v>209</v>
      </c>
      <c r="C236" s="235" t="str">
        <f t="array" ref="C236">IF($K236&lt;&gt;"",INDEX(TransferLog!$AB$21:$AB$1270,MATCH($I236&amp;$M236,TransferLog!$F$21:$F$1270&amp;TransferLog!$W$21:$W$1270,0)),"")</f>
        <v/>
      </c>
      <c r="D236" s="235" t="str">
        <f t="array" ref="D236">IF($K236&lt;&gt;"",INDEX(TransferLog!$Q$21:$Q$1270,MATCH($I236&amp;$M236,TransferLog!$F$21:$F$1270&amp;TransferLog!$W$21:$W$1270,0)),"")</f>
        <v/>
      </c>
      <c r="E236" s="236" t="str">
        <f t="array" ref="E236">IF($K236&lt;&gt;"",INDEX(TransferLog!$AC$21:$AC$1270,MATCH($I236&amp;$M236,TransferLog!$F$21:$F$1270&amp;TransferLog!$W$21:$W$1270,0)),"")</f>
        <v/>
      </c>
      <c r="F236" s="111">
        <f t="shared" si="21"/>
        <v>209</v>
      </c>
      <c r="G236" s="138" t="str">
        <f t="array" ref="G236">IF($I236&lt;&gt;"",INDEX(DropDownLists!$K$10:$K$2516,MATCH($I236,DropDownLists!$L$10:$L$2516,0)),"")</f>
        <v/>
      </c>
      <c r="H236" s="107"/>
      <c r="I236" s="112"/>
      <c r="J236" s="339"/>
      <c r="K236" s="113"/>
      <c r="L236" s="339"/>
      <c r="M236" s="113"/>
      <c r="N236" s="339"/>
      <c r="O236" s="139" t="str">
        <f t="shared" si="22"/>
        <v/>
      </c>
      <c r="P236" s="339"/>
      <c r="Q236" s="114"/>
      <c r="R236" s="339"/>
      <c r="S236" s="174"/>
      <c r="T236" s="339"/>
      <c r="U236" s="139" t="str">
        <f t="array" ref="U236">IF($S236&lt;&gt;"",INDEX(DropDownLists!$D$10:$D$2516,MATCH($S236,DropDownLists!$E$10:$E$2516,0)),"")</f>
        <v/>
      </c>
      <c r="V236" s="342"/>
      <c r="W236" s="174"/>
      <c r="Y236" s="62"/>
      <c r="Z236" s="62"/>
      <c r="AA236" s="62"/>
      <c r="AB236" s="62"/>
      <c r="AC236" s="62"/>
      <c r="AD236" s="37"/>
      <c r="AE236" s="37"/>
      <c r="AF236" s="37"/>
      <c r="AG236" s="37"/>
      <c r="AH236" s="243" t="str">
        <f t="shared" si="23"/>
        <v/>
      </c>
      <c r="AI236" s="37"/>
      <c r="AJ236" s="37"/>
      <c r="AK236" s="37"/>
      <c r="AL236" s="37"/>
    </row>
    <row r="237" spans="1:38" s="97" customFormat="1" ht="14.25" customHeight="1">
      <c r="A237" s="26"/>
      <c r="B237" s="2">
        <f t="shared" si="20"/>
        <v>210</v>
      </c>
      <c r="C237" s="235" t="str">
        <f t="array" ref="C237">IF($K237&lt;&gt;"",INDEX(TransferLog!$AB$21:$AB$1270,MATCH($I237&amp;$M237,TransferLog!$F$21:$F$1270&amp;TransferLog!$W$21:$W$1270,0)),"")</f>
        <v/>
      </c>
      <c r="D237" s="235" t="str">
        <f t="array" ref="D237">IF($K237&lt;&gt;"",INDEX(TransferLog!$Q$21:$Q$1270,MATCH($I237&amp;$M237,TransferLog!$F$21:$F$1270&amp;TransferLog!$W$21:$W$1270,0)),"")</f>
        <v/>
      </c>
      <c r="E237" s="236" t="str">
        <f t="array" ref="E237">IF($K237&lt;&gt;"",INDEX(TransferLog!$AC$21:$AC$1270,MATCH($I237&amp;$M237,TransferLog!$F$21:$F$1270&amp;TransferLog!$W$21:$W$1270,0)),"")</f>
        <v/>
      </c>
      <c r="F237" s="111">
        <f t="shared" si="21"/>
        <v>210</v>
      </c>
      <c r="G237" s="138" t="str">
        <f t="array" ref="G237">IF($I237&lt;&gt;"",INDEX(DropDownLists!$K$10:$K$2516,MATCH($I237,DropDownLists!$L$10:$L$2516,0)),"")</f>
        <v/>
      </c>
      <c r="H237" s="107"/>
      <c r="I237" s="112"/>
      <c r="J237" s="339"/>
      <c r="K237" s="113"/>
      <c r="L237" s="339"/>
      <c r="M237" s="113"/>
      <c r="N237" s="339"/>
      <c r="O237" s="139" t="str">
        <f t="shared" si="22"/>
        <v/>
      </c>
      <c r="P237" s="339"/>
      <c r="Q237" s="114"/>
      <c r="R237" s="339"/>
      <c r="S237" s="174"/>
      <c r="T237" s="339"/>
      <c r="U237" s="139" t="str">
        <f t="array" ref="U237">IF($S237&lt;&gt;"",INDEX(DropDownLists!$D$10:$D$2516,MATCH($S237,DropDownLists!$E$10:$E$2516,0)),"")</f>
        <v/>
      </c>
      <c r="V237" s="342"/>
      <c r="W237" s="174"/>
      <c r="Y237" s="62"/>
      <c r="Z237" s="62"/>
      <c r="AA237" s="62"/>
      <c r="AB237" s="62"/>
      <c r="AC237" s="62"/>
      <c r="AD237" s="37"/>
      <c r="AE237" s="37"/>
      <c r="AF237" s="37"/>
      <c r="AG237" s="37"/>
      <c r="AH237" s="243" t="str">
        <f t="shared" si="23"/>
        <v/>
      </c>
      <c r="AI237" s="37"/>
      <c r="AJ237" s="37"/>
      <c r="AK237" s="37"/>
      <c r="AL237" s="37"/>
    </row>
    <row r="238" spans="1:38" s="97" customFormat="1" ht="14.25" customHeight="1">
      <c r="A238" s="26"/>
      <c r="B238" s="2">
        <f t="shared" si="20"/>
        <v>211</v>
      </c>
      <c r="C238" s="235" t="str">
        <f t="array" ref="C238">IF($K238&lt;&gt;"",INDEX(TransferLog!$AB$21:$AB$1270,MATCH($I238&amp;$M238,TransferLog!$F$21:$F$1270&amp;TransferLog!$W$21:$W$1270,0)),"")</f>
        <v/>
      </c>
      <c r="D238" s="235" t="str">
        <f t="array" ref="D238">IF($K238&lt;&gt;"",INDEX(TransferLog!$Q$21:$Q$1270,MATCH($I238&amp;$M238,TransferLog!$F$21:$F$1270&amp;TransferLog!$W$21:$W$1270,0)),"")</f>
        <v/>
      </c>
      <c r="E238" s="236" t="str">
        <f t="array" ref="E238">IF($K238&lt;&gt;"",INDEX(TransferLog!$AC$21:$AC$1270,MATCH($I238&amp;$M238,TransferLog!$F$21:$F$1270&amp;TransferLog!$W$21:$W$1270,0)),"")</f>
        <v/>
      </c>
      <c r="F238" s="111">
        <f t="shared" si="21"/>
        <v>211</v>
      </c>
      <c r="G238" s="138" t="str">
        <f t="array" ref="G238">IF($I238&lt;&gt;"",INDEX(DropDownLists!$K$10:$K$2516,MATCH($I238,DropDownLists!$L$10:$L$2516,0)),"")</f>
        <v/>
      </c>
      <c r="H238" s="107"/>
      <c r="I238" s="112"/>
      <c r="J238" s="339"/>
      <c r="K238" s="113"/>
      <c r="L238" s="339"/>
      <c r="M238" s="113"/>
      <c r="N238" s="339"/>
      <c r="O238" s="139" t="str">
        <f t="shared" si="22"/>
        <v/>
      </c>
      <c r="P238" s="339"/>
      <c r="Q238" s="114"/>
      <c r="R238" s="339"/>
      <c r="S238" s="174"/>
      <c r="T238" s="339"/>
      <c r="U238" s="139" t="str">
        <f t="array" ref="U238">IF($S238&lt;&gt;"",INDEX(DropDownLists!$D$10:$D$2516,MATCH($S238,DropDownLists!$E$10:$E$2516,0)),"")</f>
        <v/>
      </c>
      <c r="V238" s="342"/>
      <c r="W238" s="174"/>
      <c r="Y238" s="37"/>
      <c r="Z238" s="37"/>
      <c r="AA238" s="37"/>
      <c r="AB238" s="37"/>
      <c r="AC238" s="37"/>
      <c r="AD238" s="37"/>
      <c r="AE238" s="37"/>
      <c r="AF238" s="37"/>
      <c r="AG238" s="37"/>
      <c r="AH238" s="243" t="str">
        <f t="shared" si="23"/>
        <v/>
      </c>
      <c r="AI238" s="37"/>
      <c r="AJ238" s="37"/>
      <c r="AK238" s="37"/>
      <c r="AL238" s="37"/>
    </row>
    <row r="239" spans="1:38" s="97" customFormat="1" ht="14.25" customHeight="1">
      <c r="A239" s="26"/>
      <c r="B239" s="2">
        <f t="shared" ref="B239:B314" si="24">ROW()-27</f>
        <v>212</v>
      </c>
      <c r="C239" s="235" t="str">
        <f t="array" ref="C239">IF($K239&lt;&gt;"",INDEX(TransferLog!$AB$21:$AB$1270,MATCH($I239&amp;$M239,TransferLog!$F$21:$F$1270&amp;TransferLog!$W$21:$W$1270,0)),"")</f>
        <v/>
      </c>
      <c r="D239" s="235" t="str">
        <f t="array" ref="D239">IF($K239&lt;&gt;"",INDEX(TransferLog!$Q$21:$Q$1270,MATCH($I239&amp;$M239,TransferLog!$F$21:$F$1270&amp;TransferLog!$W$21:$W$1270,0)),"")</f>
        <v/>
      </c>
      <c r="E239" s="236" t="str">
        <f t="array" ref="E239">IF($K239&lt;&gt;"",INDEX(TransferLog!$AC$21:$AC$1270,MATCH($I239&amp;$M239,TransferLog!$F$21:$F$1270&amp;TransferLog!$W$21:$W$1270,0)),"")</f>
        <v/>
      </c>
      <c r="F239" s="111">
        <f t="shared" ref="F239:F314" si="25">ROW()-27</f>
        <v>212</v>
      </c>
      <c r="G239" s="138" t="str">
        <f t="array" ref="G239">IF($I239&lt;&gt;"",INDEX(DropDownLists!$K$10:$K$2516,MATCH($I239,DropDownLists!$L$10:$L$2516,0)),"")</f>
        <v/>
      </c>
      <c r="H239" s="107"/>
      <c r="I239" s="112"/>
      <c r="J239" s="339"/>
      <c r="K239" s="113"/>
      <c r="L239" s="339"/>
      <c r="M239" s="113"/>
      <c r="N239" s="339"/>
      <c r="O239" s="139" t="str">
        <f t="shared" si="22"/>
        <v/>
      </c>
      <c r="P239" s="339"/>
      <c r="Q239" s="114"/>
      <c r="R239" s="339"/>
      <c r="S239" s="174"/>
      <c r="T239" s="339"/>
      <c r="U239" s="139" t="str">
        <f t="array" ref="U239">IF($S239&lt;&gt;"",INDEX(DropDownLists!$D$10:$D$2516,MATCH($S239,DropDownLists!$E$10:$E$2516,0)),"")</f>
        <v/>
      </c>
      <c r="V239" s="342"/>
      <c r="W239" s="174"/>
      <c r="Y239" s="37"/>
      <c r="Z239" s="37"/>
      <c r="AA239" s="37"/>
      <c r="AB239" s="37"/>
      <c r="AC239" s="37"/>
      <c r="AD239" s="37"/>
      <c r="AE239" s="37"/>
      <c r="AF239" s="37"/>
      <c r="AG239" s="37"/>
      <c r="AH239" s="243" t="str">
        <f t="shared" si="23"/>
        <v/>
      </c>
      <c r="AI239" s="37"/>
      <c r="AJ239" s="37"/>
      <c r="AK239" s="37"/>
      <c r="AL239" s="37"/>
    </row>
    <row r="240" spans="1:38" s="97" customFormat="1" ht="14">
      <c r="A240" s="26"/>
      <c r="B240" s="2">
        <f t="shared" si="24"/>
        <v>213</v>
      </c>
      <c r="C240" s="235" t="str">
        <f t="array" ref="C240">IF($K240&lt;&gt;"",INDEX(TransferLog!$AB$21:$AB$1270,MATCH($I240&amp;$M240,TransferLog!$F$21:$F$1270&amp;TransferLog!$W$21:$W$1270,0)),"")</f>
        <v/>
      </c>
      <c r="D240" s="235" t="str">
        <f t="array" ref="D240">IF($K240&lt;&gt;"",INDEX(TransferLog!$Q$21:$Q$1270,MATCH($I240&amp;$M240,TransferLog!$F$21:$F$1270&amp;TransferLog!$W$21:$W$1270,0)),"")</f>
        <v/>
      </c>
      <c r="E240" s="236" t="str">
        <f t="array" ref="E240">IF($K240&lt;&gt;"",INDEX(TransferLog!$AC$21:$AC$1270,MATCH($I240&amp;$M240,TransferLog!$F$21:$F$1270&amp;TransferLog!$W$21:$W$1270,0)),"")</f>
        <v/>
      </c>
      <c r="F240" s="111">
        <f t="shared" si="25"/>
        <v>213</v>
      </c>
      <c r="G240" s="138" t="str">
        <f t="array" ref="G240">IF($I240&lt;&gt;"",INDEX(DropDownLists!$K$10:$K$2516,MATCH($I240,DropDownLists!$L$10:$L$2516,0)),"")</f>
        <v/>
      </c>
      <c r="H240" s="107"/>
      <c r="I240" s="112"/>
      <c r="J240" s="339"/>
      <c r="K240" s="113"/>
      <c r="L240" s="339"/>
      <c r="M240" s="113"/>
      <c r="N240" s="339"/>
      <c r="O240" s="139" t="str">
        <f t="shared" si="22"/>
        <v/>
      </c>
      <c r="P240" s="339"/>
      <c r="Q240" s="114"/>
      <c r="R240" s="339"/>
      <c r="S240" s="174"/>
      <c r="T240" s="339"/>
      <c r="U240" s="139" t="str">
        <f t="array" ref="U240">IF($S240&lt;&gt;"",INDEX(DropDownLists!$D$10:$D$2516,MATCH($S240,DropDownLists!$E$10:$E$2516,0)),"")</f>
        <v/>
      </c>
      <c r="V240" s="342"/>
      <c r="W240" s="174"/>
      <c r="Y240" s="37"/>
      <c r="Z240" s="37"/>
      <c r="AA240" s="37"/>
      <c r="AB240" s="37"/>
      <c r="AC240" s="37"/>
      <c r="AD240" s="37"/>
      <c r="AE240" s="37"/>
      <c r="AF240" s="37"/>
      <c r="AG240" s="37"/>
      <c r="AH240" s="243" t="str">
        <f t="shared" si="23"/>
        <v/>
      </c>
      <c r="AI240" s="37"/>
      <c r="AJ240" s="37"/>
      <c r="AK240" s="37"/>
      <c r="AL240" s="37"/>
    </row>
    <row r="241" spans="1:38" s="97" customFormat="1" ht="14">
      <c r="A241" s="26"/>
      <c r="B241" s="2">
        <f t="shared" si="24"/>
        <v>214</v>
      </c>
      <c r="C241" s="235" t="str">
        <f t="array" ref="C241">IF($K241&lt;&gt;"",INDEX(TransferLog!$AB$21:$AB$1270,MATCH($I241&amp;$M241,TransferLog!$F$21:$F$1270&amp;TransferLog!$W$21:$W$1270,0)),"")</f>
        <v/>
      </c>
      <c r="D241" s="235" t="str">
        <f t="array" ref="D241">IF($K241&lt;&gt;"",INDEX(TransferLog!$Q$21:$Q$1270,MATCH($I241&amp;$M241,TransferLog!$F$21:$F$1270&amp;TransferLog!$W$21:$W$1270,0)),"")</f>
        <v/>
      </c>
      <c r="E241" s="236" t="str">
        <f t="array" ref="E241">IF($K241&lt;&gt;"",INDEX(TransferLog!$AC$21:$AC$1270,MATCH($I241&amp;$M241,TransferLog!$F$21:$F$1270&amp;TransferLog!$W$21:$W$1270,0)),"")</f>
        <v/>
      </c>
      <c r="F241" s="111">
        <f t="shared" si="25"/>
        <v>214</v>
      </c>
      <c r="G241" s="138" t="str">
        <f t="array" ref="G241">IF($I241&lt;&gt;"",INDEX(DropDownLists!$K$10:$K$2516,MATCH($I241,DropDownLists!$L$10:$L$2516,0)),"")</f>
        <v/>
      </c>
      <c r="H241" s="107"/>
      <c r="I241" s="112"/>
      <c r="J241" s="339"/>
      <c r="K241" s="113"/>
      <c r="L241" s="339"/>
      <c r="M241" s="113"/>
      <c r="N241" s="339"/>
      <c r="O241" s="139" t="str">
        <f t="shared" si="22"/>
        <v/>
      </c>
      <c r="P241" s="339"/>
      <c r="Q241" s="114"/>
      <c r="R241" s="339"/>
      <c r="S241" s="174"/>
      <c r="T241" s="339"/>
      <c r="U241" s="139" t="str">
        <f t="array" ref="U241">IF($S241&lt;&gt;"",INDEX(DropDownLists!$D$10:$D$2516,MATCH($S241,DropDownLists!$E$10:$E$2516,0)),"")</f>
        <v/>
      </c>
      <c r="V241" s="342"/>
      <c r="W241" s="174"/>
      <c r="Y241" s="37"/>
      <c r="Z241" s="37"/>
      <c r="AA241" s="37"/>
      <c r="AB241" s="37"/>
      <c r="AC241" s="37"/>
      <c r="AD241" s="37"/>
      <c r="AE241" s="37"/>
      <c r="AF241" s="37"/>
      <c r="AG241" s="37"/>
      <c r="AH241" s="243" t="str">
        <f t="shared" si="23"/>
        <v/>
      </c>
      <c r="AI241" s="37"/>
      <c r="AJ241" s="37"/>
      <c r="AK241" s="37"/>
      <c r="AL241" s="37"/>
    </row>
    <row r="242" spans="1:38" s="97" customFormat="1" ht="14">
      <c r="A242" s="63"/>
      <c r="B242" s="2">
        <f t="shared" si="24"/>
        <v>215</v>
      </c>
      <c r="C242" s="235" t="str">
        <f t="array" ref="C242">IF($K242&lt;&gt;"",INDEX(TransferLog!$AB$21:$AB$1270,MATCH($I242&amp;$M242,TransferLog!$F$21:$F$1270&amp;TransferLog!$W$21:$W$1270,0)),"")</f>
        <v/>
      </c>
      <c r="D242" s="235" t="str">
        <f t="array" ref="D242">IF($K242&lt;&gt;"",INDEX(TransferLog!$Q$21:$Q$1270,MATCH($I242&amp;$M242,TransferLog!$F$21:$F$1270&amp;TransferLog!$W$21:$W$1270,0)),"")</f>
        <v/>
      </c>
      <c r="E242" s="236" t="str">
        <f t="array" ref="E242">IF($K242&lt;&gt;"",INDEX(TransferLog!$AC$21:$AC$1270,MATCH($I242&amp;$M242,TransferLog!$F$21:$F$1270&amp;TransferLog!$W$21:$W$1270,0)),"")</f>
        <v/>
      </c>
      <c r="F242" s="111">
        <f t="shared" si="25"/>
        <v>215</v>
      </c>
      <c r="G242" s="138" t="str">
        <f t="array" ref="G242">IF($I242&lt;&gt;"",INDEX(DropDownLists!$K$10:$K$2516,MATCH($I242,DropDownLists!$L$10:$L$2516,0)),"")</f>
        <v/>
      </c>
      <c r="H242" s="107"/>
      <c r="I242" s="112"/>
      <c r="J242" s="339"/>
      <c r="K242" s="113"/>
      <c r="L242" s="339"/>
      <c r="M242" s="113"/>
      <c r="N242" s="339"/>
      <c r="O242" s="139" t="str">
        <f t="shared" si="22"/>
        <v/>
      </c>
      <c r="P242" s="339"/>
      <c r="Q242" s="114"/>
      <c r="R242" s="339"/>
      <c r="S242" s="174"/>
      <c r="T242" s="339"/>
      <c r="U242" s="139" t="str">
        <f t="array" ref="U242">IF($S242&lt;&gt;"",INDEX(DropDownLists!$D$10:$D$2516,MATCH($S242,DropDownLists!$E$10:$E$2516,0)),"")</f>
        <v/>
      </c>
      <c r="V242" s="342"/>
      <c r="W242" s="174"/>
      <c r="Y242" s="37"/>
      <c r="Z242" s="37"/>
      <c r="AA242" s="37"/>
      <c r="AB242" s="37"/>
      <c r="AC242" s="37"/>
      <c r="AD242" s="62"/>
      <c r="AE242" s="62"/>
      <c r="AF242" s="62"/>
      <c r="AG242" s="62"/>
      <c r="AH242" s="244" t="str">
        <f t="shared" si="23"/>
        <v/>
      </c>
      <c r="AI242" s="62"/>
      <c r="AJ242" s="62"/>
      <c r="AK242" s="62"/>
      <c r="AL242" s="62"/>
    </row>
    <row r="243" spans="1:38" s="97" customFormat="1" ht="14">
      <c r="A243" s="63"/>
      <c r="B243" s="2">
        <f t="shared" si="24"/>
        <v>216</v>
      </c>
      <c r="C243" s="235" t="str">
        <f t="array" ref="C243">IF($K243&lt;&gt;"",INDEX(TransferLog!$AB$21:$AB$1270,MATCH($I243&amp;$M243,TransferLog!$F$21:$F$1270&amp;TransferLog!$W$21:$W$1270,0)),"")</f>
        <v/>
      </c>
      <c r="D243" s="235" t="str">
        <f t="array" ref="D243">IF($K243&lt;&gt;"",INDEX(TransferLog!$Q$21:$Q$1270,MATCH($I243&amp;$M243,TransferLog!$F$21:$F$1270&amp;TransferLog!$W$21:$W$1270,0)),"")</f>
        <v/>
      </c>
      <c r="E243" s="236" t="str">
        <f t="array" ref="E243">IF($K243&lt;&gt;"",INDEX(TransferLog!$AC$21:$AC$1270,MATCH($I243&amp;$M243,TransferLog!$F$21:$F$1270&amp;TransferLog!$W$21:$W$1270,0)),"")</f>
        <v/>
      </c>
      <c r="F243" s="111">
        <f t="shared" si="25"/>
        <v>216</v>
      </c>
      <c r="G243" s="138" t="str">
        <f t="array" ref="G243">IF($I243&lt;&gt;"",INDEX(DropDownLists!$K$10:$K$2516,MATCH($I243,DropDownLists!$L$10:$L$2516,0)),"")</f>
        <v/>
      </c>
      <c r="H243" s="107"/>
      <c r="I243" s="112"/>
      <c r="J243" s="339"/>
      <c r="K243" s="113"/>
      <c r="L243" s="339"/>
      <c r="M243" s="113"/>
      <c r="N243" s="339"/>
      <c r="O243" s="139" t="str">
        <f t="shared" si="22"/>
        <v/>
      </c>
      <c r="P243" s="339"/>
      <c r="Q243" s="114"/>
      <c r="R243" s="339"/>
      <c r="S243" s="174"/>
      <c r="T243" s="339"/>
      <c r="U243" s="139" t="str">
        <f t="array" ref="U243">IF($S243&lt;&gt;"",INDEX(DropDownLists!$D$10:$D$2516,MATCH($S243,DropDownLists!$E$10:$E$2516,0)),"")</f>
        <v/>
      </c>
      <c r="V243" s="342"/>
      <c r="W243" s="174"/>
      <c r="Y243" s="37"/>
      <c r="Z243" s="37"/>
      <c r="AA243" s="37"/>
      <c r="AB243" s="37"/>
      <c r="AC243" s="37"/>
      <c r="AD243" s="62"/>
      <c r="AE243" s="62"/>
      <c r="AF243" s="62"/>
      <c r="AG243" s="62"/>
      <c r="AH243" s="244" t="str">
        <f t="shared" si="23"/>
        <v/>
      </c>
      <c r="AI243" s="62"/>
      <c r="AJ243" s="62"/>
      <c r="AK243" s="62"/>
      <c r="AL243" s="62"/>
    </row>
    <row r="244" spans="1:38" s="97" customFormat="1" ht="14">
      <c r="A244" s="63"/>
      <c r="B244" s="2">
        <f t="shared" si="24"/>
        <v>217</v>
      </c>
      <c r="C244" s="235" t="str">
        <f t="array" ref="C244">IF($K244&lt;&gt;"",INDEX(TransferLog!$AB$21:$AB$1270,MATCH($I244&amp;$M244,TransferLog!$F$21:$F$1270&amp;TransferLog!$W$21:$W$1270,0)),"")</f>
        <v/>
      </c>
      <c r="D244" s="235" t="str">
        <f t="array" ref="D244">IF($K244&lt;&gt;"",INDEX(TransferLog!$Q$21:$Q$1270,MATCH($I244&amp;$M244,TransferLog!$F$21:$F$1270&amp;TransferLog!$W$21:$W$1270,0)),"")</f>
        <v/>
      </c>
      <c r="E244" s="236" t="str">
        <f t="array" ref="E244">IF($K244&lt;&gt;"",INDEX(TransferLog!$AC$21:$AC$1270,MATCH($I244&amp;$M244,TransferLog!$F$21:$F$1270&amp;TransferLog!$W$21:$W$1270,0)),"")</f>
        <v/>
      </c>
      <c r="F244" s="111">
        <f t="shared" si="25"/>
        <v>217</v>
      </c>
      <c r="G244" s="138" t="str">
        <f t="array" ref="G244">IF($I244&lt;&gt;"",INDEX(DropDownLists!$K$10:$K$2516,MATCH($I244,DropDownLists!$L$10:$L$2516,0)),"")</f>
        <v/>
      </c>
      <c r="H244" s="107"/>
      <c r="I244" s="112"/>
      <c r="J244" s="339"/>
      <c r="K244" s="113"/>
      <c r="L244" s="339"/>
      <c r="M244" s="113"/>
      <c r="N244" s="339"/>
      <c r="O244" s="139" t="str">
        <f t="shared" si="22"/>
        <v/>
      </c>
      <c r="P244" s="339"/>
      <c r="Q244" s="114"/>
      <c r="R244" s="339"/>
      <c r="S244" s="174"/>
      <c r="T244" s="339"/>
      <c r="U244" s="139" t="str">
        <f t="array" ref="U244">IF($S244&lt;&gt;"",INDEX(DropDownLists!$D$10:$D$2516,MATCH($S244,DropDownLists!$E$10:$E$2516,0)),"")</f>
        <v/>
      </c>
      <c r="V244" s="342"/>
      <c r="W244" s="174"/>
      <c r="Y244" s="37"/>
      <c r="Z244" s="37"/>
      <c r="AA244" s="37"/>
      <c r="AB244" s="37"/>
      <c r="AC244" s="37"/>
      <c r="AD244" s="62"/>
      <c r="AE244" s="62"/>
      <c r="AF244" s="62"/>
      <c r="AG244" s="62"/>
      <c r="AH244" s="244" t="str">
        <f t="shared" si="23"/>
        <v/>
      </c>
      <c r="AI244" s="62"/>
      <c r="AJ244" s="62"/>
      <c r="AK244" s="62"/>
      <c r="AL244" s="62"/>
    </row>
    <row r="245" spans="1:38" s="97" customFormat="1" ht="14">
      <c r="A245" s="63"/>
      <c r="B245" s="2">
        <f t="shared" si="24"/>
        <v>218</v>
      </c>
      <c r="C245" s="235" t="str">
        <f t="array" ref="C245">IF($K245&lt;&gt;"",INDEX(TransferLog!$AB$21:$AB$1270,MATCH($I245&amp;$M245,TransferLog!$F$21:$F$1270&amp;TransferLog!$W$21:$W$1270,0)),"")</f>
        <v/>
      </c>
      <c r="D245" s="235" t="str">
        <f t="array" ref="D245">IF($K245&lt;&gt;"",INDEX(TransferLog!$Q$21:$Q$1270,MATCH($I245&amp;$M245,TransferLog!$F$21:$F$1270&amp;TransferLog!$W$21:$W$1270,0)),"")</f>
        <v/>
      </c>
      <c r="E245" s="236" t="str">
        <f t="array" ref="E245">IF($K245&lt;&gt;"",INDEX(TransferLog!$AC$21:$AC$1270,MATCH($I245&amp;$M245,TransferLog!$F$21:$F$1270&amp;TransferLog!$W$21:$W$1270,0)),"")</f>
        <v/>
      </c>
      <c r="F245" s="111">
        <f t="shared" si="25"/>
        <v>218</v>
      </c>
      <c r="G245" s="138" t="str">
        <f t="array" ref="G245">IF($I245&lt;&gt;"",INDEX(DropDownLists!$K$10:$K$2516,MATCH($I245,DropDownLists!$L$10:$L$2516,0)),"")</f>
        <v/>
      </c>
      <c r="H245" s="107"/>
      <c r="I245" s="112"/>
      <c r="J245" s="339"/>
      <c r="K245" s="113"/>
      <c r="L245" s="339"/>
      <c r="M245" s="113"/>
      <c r="N245" s="339"/>
      <c r="O245" s="139" t="str">
        <f t="shared" si="22"/>
        <v/>
      </c>
      <c r="P245" s="339"/>
      <c r="Q245" s="114"/>
      <c r="R245" s="339"/>
      <c r="S245" s="174"/>
      <c r="T245" s="339"/>
      <c r="U245" s="139" t="str">
        <f t="array" ref="U245">IF($S245&lt;&gt;"",INDEX(DropDownLists!$D$10:$D$2516,MATCH($S245,DropDownLists!$E$10:$E$2516,0)),"")</f>
        <v/>
      </c>
      <c r="V245" s="342"/>
      <c r="W245" s="174"/>
      <c r="Y245" s="37"/>
      <c r="Z245" s="37"/>
      <c r="AA245" s="37"/>
      <c r="AB245" s="37"/>
      <c r="AC245" s="37"/>
      <c r="AD245" s="62"/>
      <c r="AE245" s="62"/>
      <c r="AF245" s="62"/>
      <c r="AG245" s="62"/>
      <c r="AH245" s="244" t="str">
        <f t="shared" si="23"/>
        <v/>
      </c>
      <c r="AI245" s="62"/>
      <c r="AJ245" s="62"/>
      <c r="AK245" s="62"/>
      <c r="AL245" s="62"/>
    </row>
    <row r="246" spans="1:38" s="97" customFormat="1" ht="14">
      <c r="A246" s="63"/>
      <c r="B246" s="2">
        <f t="shared" si="24"/>
        <v>219</v>
      </c>
      <c r="C246" s="235" t="str">
        <f t="array" ref="C246">IF($K246&lt;&gt;"",INDEX(TransferLog!$AB$21:$AB$1270,MATCH($I246&amp;$M246,TransferLog!$F$21:$F$1270&amp;TransferLog!$W$21:$W$1270,0)),"")</f>
        <v/>
      </c>
      <c r="D246" s="235" t="str">
        <f t="array" ref="D246">IF($K246&lt;&gt;"",INDEX(TransferLog!$Q$21:$Q$1270,MATCH($I246&amp;$M246,TransferLog!$F$21:$F$1270&amp;TransferLog!$W$21:$W$1270,0)),"")</f>
        <v/>
      </c>
      <c r="E246" s="236" t="str">
        <f t="array" ref="E246">IF($K246&lt;&gt;"",INDEX(TransferLog!$AC$21:$AC$1270,MATCH($I246&amp;$M246,TransferLog!$F$21:$F$1270&amp;TransferLog!$W$21:$W$1270,0)),"")</f>
        <v/>
      </c>
      <c r="F246" s="111">
        <f t="shared" si="25"/>
        <v>219</v>
      </c>
      <c r="G246" s="138" t="str">
        <f t="array" ref="G246">IF($I246&lt;&gt;"",INDEX(DropDownLists!$K$10:$K$2516,MATCH($I246,DropDownLists!$L$10:$L$2516,0)),"")</f>
        <v/>
      </c>
      <c r="H246" s="107"/>
      <c r="I246" s="112"/>
      <c r="J246" s="339"/>
      <c r="K246" s="113"/>
      <c r="L246" s="339"/>
      <c r="M246" s="113"/>
      <c r="N246" s="339"/>
      <c r="O246" s="139" t="str">
        <f t="shared" si="22"/>
        <v/>
      </c>
      <c r="P246" s="339"/>
      <c r="Q246" s="114"/>
      <c r="R246" s="339"/>
      <c r="S246" s="174"/>
      <c r="T246" s="339"/>
      <c r="U246" s="139" t="str">
        <f t="array" ref="U246">IF($S246&lt;&gt;"",INDEX(DropDownLists!$D$10:$D$2516,MATCH($S246,DropDownLists!$E$10:$E$2516,0)),"")</f>
        <v/>
      </c>
      <c r="V246" s="342"/>
      <c r="W246" s="174"/>
      <c r="Y246" s="37"/>
      <c r="Z246" s="37"/>
      <c r="AA246" s="37"/>
      <c r="AB246" s="37"/>
      <c r="AC246" s="37"/>
      <c r="AD246" s="62"/>
      <c r="AE246" s="62"/>
      <c r="AF246" s="62"/>
      <c r="AG246" s="62"/>
      <c r="AH246" s="244" t="str">
        <f t="shared" si="23"/>
        <v/>
      </c>
      <c r="AI246" s="62"/>
      <c r="AJ246" s="62"/>
      <c r="AK246" s="62"/>
      <c r="AL246" s="62"/>
    </row>
    <row r="247" spans="1:38" s="97" customFormat="1" ht="14">
      <c r="A247" s="63"/>
      <c r="B247" s="2">
        <f t="shared" si="24"/>
        <v>220</v>
      </c>
      <c r="C247" s="235" t="str">
        <f t="array" ref="C247">IF($K247&lt;&gt;"",INDEX(TransferLog!$AB$21:$AB$1270,MATCH($I247&amp;$M247,TransferLog!$F$21:$F$1270&amp;TransferLog!$W$21:$W$1270,0)),"")</f>
        <v/>
      </c>
      <c r="D247" s="235" t="str">
        <f t="array" ref="D247">IF($K247&lt;&gt;"",INDEX(TransferLog!$Q$21:$Q$1270,MATCH($I247&amp;$M247,TransferLog!$F$21:$F$1270&amp;TransferLog!$W$21:$W$1270,0)),"")</f>
        <v/>
      </c>
      <c r="E247" s="236" t="str">
        <f t="array" ref="E247">IF($K247&lt;&gt;"",INDEX(TransferLog!$AC$21:$AC$1270,MATCH($I247&amp;$M247,TransferLog!$F$21:$F$1270&amp;TransferLog!$W$21:$W$1270,0)),"")</f>
        <v/>
      </c>
      <c r="F247" s="111">
        <f t="shared" si="25"/>
        <v>220</v>
      </c>
      <c r="G247" s="138" t="str">
        <f t="array" ref="G247">IF($I247&lt;&gt;"",INDEX(DropDownLists!$K$10:$K$2516,MATCH($I247,DropDownLists!$L$10:$L$2516,0)),"")</f>
        <v/>
      </c>
      <c r="H247" s="107"/>
      <c r="I247" s="112"/>
      <c r="J247" s="339"/>
      <c r="K247" s="113"/>
      <c r="L247" s="339"/>
      <c r="M247" s="113"/>
      <c r="N247" s="339"/>
      <c r="O247" s="139" t="str">
        <f t="shared" si="22"/>
        <v/>
      </c>
      <c r="P247" s="339"/>
      <c r="Q247" s="114"/>
      <c r="R247" s="339"/>
      <c r="S247" s="174"/>
      <c r="T247" s="339"/>
      <c r="U247" s="139" t="str">
        <f t="array" ref="U247">IF($S247&lt;&gt;"",INDEX(DropDownLists!$D$10:$D$2516,MATCH($S247,DropDownLists!$E$10:$E$2516,0)),"")</f>
        <v/>
      </c>
      <c r="V247" s="342"/>
      <c r="W247" s="174"/>
      <c r="Y247" s="62"/>
      <c r="Z247" s="62"/>
      <c r="AA247" s="62"/>
      <c r="AB247" s="62"/>
      <c r="AC247" s="62"/>
      <c r="AD247" s="62"/>
      <c r="AE247" s="62"/>
      <c r="AF247" s="62"/>
      <c r="AG247" s="62"/>
      <c r="AH247" s="244" t="str">
        <f t="shared" si="23"/>
        <v/>
      </c>
      <c r="AI247" s="62"/>
      <c r="AJ247" s="62"/>
      <c r="AK247" s="62"/>
      <c r="AL247" s="62"/>
    </row>
    <row r="248" spans="1:38" s="97" customFormat="1" ht="14">
      <c r="A248" s="63"/>
      <c r="B248" s="2">
        <f t="shared" si="24"/>
        <v>221</v>
      </c>
      <c r="C248" s="235" t="str">
        <f t="array" ref="C248">IF($K248&lt;&gt;"",INDEX(TransferLog!$AB$21:$AB$1270,MATCH($I248&amp;$M248,TransferLog!$F$21:$F$1270&amp;TransferLog!$W$21:$W$1270,0)),"")</f>
        <v/>
      </c>
      <c r="D248" s="235" t="str">
        <f t="array" ref="D248">IF($K248&lt;&gt;"",INDEX(TransferLog!$Q$21:$Q$1270,MATCH($I248&amp;$M248,TransferLog!$F$21:$F$1270&amp;TransferLog!$W$21:$W$1270,0)),"")</f>
        <v/>
      </c>
      <c r="E248" s="236" t="str">
        <f t="array" ref="E248">IF($K248&lt;&gt;"",INDEX(TransferLog!$AC$21:$AC$1270,MATCH($I248&amp;$M248,TransferLog!$F$21:$F$1270&amp;TransferLog!$W$21:$W$1270,0)),"")</f>
        <v/>
      </c>
      <c r="F248" s="111">
        <f t="shared" si="25"/>
        <v>221</v>
      </c>
      <c r="G248" s="138" t="str">
        <f t="array" ref="G248">IF($I248&lt;&gt;"",INDEX(DropDownLists!$K$10:$K$2516,MATCH($I248,DropDownLists!$L$10:$L$2516,0)),"")</f>
        <v/>
      </c>
      <c r="H248" s="107"/>
      <c r="I248" s="112"/>
      <c r="J248" s="339"/>
      <c r="K248" s="113"/>
      <c r="L248" s="339"/>
      <c r="M248" s="113"/>
      <c r="N248" s="339"/>
      <c r="O248" s="139" t="str">
        <f t="shared" si="22"/>
        <v/>
      </c>
      <c r="P248" s="339"/>
      <c r="Q248" s="114"/>
      <c r="R248" s="339"/>
      <c r="S248" s="174"/>
      <c r="T248" s="339"/>
      <c r="U248" s="139" t="str">
        <f t="array" ref="U248">IF($S248&lt;&gt;"",INDEX(DropDownLists!$D$10:$D$2516,MATCH($S248,DropDownLists!$E$10:$E$2516,0)),"")</f>
        <v/>
      </c>
      <c r="V248" s="342"/>
      <c r="W248" s="174"/>
      <c r="Y248" s="62"/>
      <c r="Z248" s="62"/>
      <c r="AA248" s="62"/>
      <c r="AB248" s="62"/>
      <c r="AC248" s="62"/>
      <c r="AD248" s="62"/>
      <c r="AE248" s="62"/>
      <c r="AF248" s="62"/>
      <c r="AG248" s="62"/>
      <c r="AH248" s="244" t="str">
        <f t="shared" si="23"/>
        <v/>
      </c>
      <c r="AI248" s="62"/>
      <c r="AJ248" s="62"/>
      <c r="AK248" s="62"/>
      <c r="AL248" s="62"/>
    </row>
    <row r="249" spans="1:38" s="97" customFormat="1" ht="14">
      <c r="A249" s="63"/>
      <c r="B249" s="2">
        <f t="shared" si="24"/>
        <v>222</v>
      </c>
      <c r="C249" s="235" t="str">
        <f t="array" ref="C249">IF($K249&lt;&gt;"",INDEX(TransferLog!$AB$21:$AB$1270,MATCH($I249&amp;$M249,TransferLog!$F$21:$F$1270&amp;TransferLog!$W$21:$W$1270,0)),"")</f>
        <v/>
      </c>
      <c r="D249" s="235" t="str">
        <f t="array" ref="D249">IF($K249&lt;&gt;"",INDEX(TransferLog!$Q$21:$Q$1270,MATCH($I249&amp;$M249,TransferLog!$F$21:$F$1270&amp;TransferLog!$W$21:$W$1270,0)),"")</f>
        <v/>
      </c>
      <c r="E249" s="236" t="str">
        <f t="array" ref="E249">IF($K249&lt;&gt;"",INDEX(TransferLog!$AC$21:$AC$1270,MATCH($I249&amp;$M249,TransferLog!$F$21:$F$1270&amp;TransferLog!$W$21:$W$1270,0)),"")</f>
        <v/>
      </c>
      <c r="F249" s="111">
        <f t="shared" si="25"/>
        <v>222</v>
      </c>
      <c r="G249" s="138" t="str">
        <f t="array" ref="G249">IF($I249&lt;&gt;"",INDEX(DropDownLists!$K$10:$K$2516,MATCH($I249,DropDownLists!$L$10:$L$2516,0)),"")</f>
        <v/>
      </c>
      <c r="H249" s="107"/>
      <c r="I249" s="112"/>
      <c r="J249" s="339"/>
      <c r="K249" s="113"/>
      <c r="L249" s="339"/>
      <c r="M249" s="113"/>
      <c r="N249" s="339"/>
      <c r="O249" s="139" t="str">
        <f t="shared" si="22"/>
        <v/>
      </c>
      <c r="P249" s="339"/>
      <c r="Q249" s="114"/>
      <c r="R249" s="339"/>
      <c r="S249" s="174"/>
      <c r="T249" s="339"/>
      <c r="U249" s="139" t="str">
        <f t="array" ref="U249">IF($S249&lt;&gt;"",INDEX(DropDownLists!$D$10:$D$2516,MATCH($S249,DropDownLists!$E$10:$E$2516,0)),"")</f>
        <v/>
      </c>
      <c r="V249" s="342"/>
      <c r="W249" s="174"/>
      <c r="Y249" s="62"/>
      <c r="Z249" s="62"/>
      <c r="AA249" s="62"/>
      <c r="AB249" s="62"/>
      <c r="AC249" s="62"/>
      <c r="AD249" s="62"/>
      <c r="AE249" s="62"/>
      <c r="AF249" s="62"/>
      <c r="AG249" s="62"/>
      <c r="AH249" s="244" t="str">
        <f t="shared" si="23"/>
        <v/>
      </c>
      <c r="AI249" s="62"/>
      <c r="AJ249" s="62"/>
      <c r="AK249" s="62"/>
      <c r="AL249" s="62"/>
    </row>
    <row r="250" spans="1:38" s="97" customFormat="1" ht="14">
      <c r="A250" s="63"/>
      <c r="B250" s="2">
        <f t="shared" si="24"/>
        <v>223</v>
      </c>
      <c r="C250" s="235" t="str">
        <f t="array" ref="C250">IF($K250&lt;&gt;"",INDEX(TransferLog!$AB$21:$AB$1270,MATCH($I250&amp;$M250,TransferLog!$F$21:$F$1270&amp;TransferLog!$W$21:$W$1270,0)),"")</f>
        <v/>
      </c>
      <c r="D250" s="235" t="str">
        <f t="array" ref="D250">IF($K250&lt;&gt;"",INDEX(TransferLog!$Q$21:$Q$1270,MATCH($I250&amp;$M250,TransferLog!$F$21:$F$1270&amp;TransferLog!$W$21:$W$1270,0)),"")</f>
        <v/>
      </c>
      <c r="E250" s="236" t="str">
        <f t="array" ref="E250">IF($K250&lt;&gt;"",INDEX(TransferLog!$AC$21:$AC$1270,MATCH($I250&amp;$M250,TransferLog!$F$21:$F$1270&amp;TransferLog!$W$21:$W$1270,0)),"")</f>
        <v/>
      </c>
      <c r="F250" s="111">
        <f t="shared" si="25"/>
        <v>223</v>
      </c>
      <c r="G250" s="138" t="str">
        <f t="array" ref="G250">IF($I250&lt;&gt;"",INDEX(DropDownLists!$K$10:$K$2516,MATCH($I250,DropDownLists!$L$10:$L$2516,0)),"")</f>
        <v/>
      </c>
      <c r="H250" s="107"/>
      <c r="I250" s="112"/>
      <c r="J250" s="339"/>
      <c r="K250" s="113"/>
      <c r="L250" s="339"/>
      <c r="M250" s="113"/>
      <c r="N250" s="339"/>
      <c r="O250" s="139" t="str">
        <f t="shared" si="22"/>
        <v/>
      </c>
      <c r="P250" s="339"/>
      <c r="Q250" s="114"/>
      <c r="R250" s="339"/>
      <c r="S250" s="174"/>
      <c r="T250" s="339"/>
      <c r="U250" s="139" t="str">
        <f t="array" ref="U250">IF($S250&lt;&gt;"",INDEX(DropDownLists!$D$10:$D$2516,MATCH($S250,DropDownLists!$E$10:$E$2516,0)),"")</f>
        <v/>
      </c>
      <c r="V250" s="342"/>
      <c r="W250" s="174"/>
      <c r="Y250" s="62"/>
      <c r="Z250" s="62"/>
      <c r="AA250" s="62"/>
      <c r="AB250" s="62"/>
      <c r="AC250" s="62"/>
      <c r="AD250" s="62"/>
      <c r="AE250" s="62"/>
      <c r="AF250" s="62"/>
      <c r="AG250" s="62"/>
      <c r="AH250" s="244" t="str">
        <f t="shared" si="23"/>
        <v/>
      </c>
      <c r="AI250" s="62"/>
      <c r="AJ250" s="62"/>
      <c r="AK250" s="62"/>
      <c r="AL250" s="62"/>
    </row>
    <row r="251" spans="1:38" s="97" customFormat="1" ht="14">
      <c r="A251" s="63"/>
      <c r="B251" s="2">
        <f t="shared" si="24"/>
        <v>224</v>
      </c>
      <c r="C251" s="235" t="str">
        <f t="array" ref="C251">IF($K251&lt;&gt;"",INDEX(TransferLog!$AB$21:$AB$1270,MATCH($I251&amp;$M251,TransferLog!$F$21:$F$1270&amp;TransferLog!$W$21:$W$1270,0)),"")</f>
        <v/>
      </c>
      <c r="D251" s="235" t="str">
        <f t="array" ref="D251">IF($K251&lt;&gt;"",INDEX(TransferLog!$Q$21:$Q$1270,MATCH($I251&amp;$M251,TransferLog!$F$21:$F$1270&amp;TransferLog!$W$21:$W$1270,0)),"")</f>
        <v/>
      </c>
      <c r="E251" s="236" t="str">
        <f t="array" ref="E251">IF($K251&lt;&gt;"",INDEX(TransferLog!$AC$21:$AC$1270,MATCH($I251&amp;$M251,TransferLog!$F$21:$F$1270&amp;TransferLog!$W$21:$W$1270,0)),"")</f>
        <v/>
      </c>
      <c r="F251" s="111">
        <f t="shared" si="25"/>
        <v>224</v>
      </c>
      <c r="G251" s="138" t="str">
        <f t="array" ref="G251">IF($I251&lt;&gt;"",INDEX(DropDownLists!$K$10:$K$2516,MATCH($I251,DropDownLists!$L$10:$L$2516,0)),"")</f>
        <v/>
      </c>
      <c r="H251" s="107"/>
      <c r="I251" s="112"/>
      <c r="J251" s="339"/>
      <c r="K251" s="113"/>
      <c r="L251" s="339"/>
      <c r="M251" s="113"/>
      <c r="N251" s="339"/>
      <c r="O251" s="139" t="str">
        <f t="shared" si="22"/>
        <v/>
      </c>
      <c r="P251" s="339"/>
      <c r="Q251" s="114"/>
      <c r="R251" s="339"/>
      <c r="S251" s="174"/>
      <c r="T251" s="339"/>
      <c r="U251" s="139" t="str">
        <f t="array" ref="U251">IF($S251&lt;&gt;"",INDEX(DropDownLists!$D$10:$D$2516,MATCH($S251,DropDownLists!$E$10:$E$2516,0)),"")</f>
        <v/>
      </c>
      <c r="V251" s="342"/>
      <c r="W251" s="174"/>
      <c r="Y251" s="62"/>
      <c r="Z251" s="62"/>
      <c r="AA251" s="62"/>
      <c r="AB251" s="62"/>
      <c r="AC251" s="62"/>
      <c r="AD251" s="62"/>
      <c r="AE251" s="62"/>
      <c r="AF251" s="62"/>
      <c r="AG251" s="62"/>
      <c r="AH251" s="244" t="str">
        <f t="shared" si="23"/>
        <v/>
      </c>
      <c r="AI251" s="62"/>
      <c r="AJ251" s="62"/>
      <c r="AK251" s="62"/>
      <c r="AL251" s="62"/>
    </row>
    <row r="252" spans="1:38" s="97" customFormat="1" ht="14">
      <c r="A252" s="63"/>
      <c r="B252" s="2">
        <f t="shared" si="24"/>
        <v>225</v>
      </c>
      <c r="C252" s="235" t="str">
        <f t="array" ref="C252">IF($K252&lt;&gt;"",INDEX(TransferLog!$AB$21:$AB$1270,MATCH($I252&amp;$M252,TransferLog!$F$21:$F$1270&amp;TransferLog!$W$21:$W$1270,0)),"")</f>
        <v/>
      </c>
      <c r="D252" s="235" t="str">
        <f t="array" ref="D252">IF($K252&lt;&gt;"",INDEX(TransferLog!$Q$21:$Q$1270,MATCH($I252&amp;$M252,TransferLog!$F$21:$F$1270&amp;TransferLog!$W$21:$W$1270,0)),"")</f>
        <v/>
      </c>
      <c r="E252" s="236" t="str">
        <f t="array" ref="E252">IF($K252&lt;&gt;"",INDEX(TransferLog!$AC$21:$AC$1270,MATCH($I252&amp;$M252,TransferLog!$F$21:$F$1270&amp;TransferLog!$W$21:$W$1270,0)),"")</f>
        <v/>
      </c>
      <c r="F252" s="111">
        <f t="shared" si="25"/>
        <v>225</v>
      </c>
      <c r="G252" s="138" t="str">
        <f t="array" ref="G252">IF($I252&lt;&gt;"",INDEX(DropDownLists!$K$10:$K$2516,MATCH($I252,DropDownLists!$L$10:$L$2516,0)),"")</f>
        <v/>
      </c>
      <c r="H252" s="107"/>
      <c r="I252" s="112"/>
      <c r="J252" s="339"/>
      <c r="K252" s="113"/>
      <c r="L252" s="339"/>
      <c r="M252" s="113"/>
      <c r="N252" s="339"/>
      <c r="O252" s="139" t="str">
        <f t="shared" si="22"/>
        <v/>
      </c>
      <c r="P252" s="339"/>
      <c r="Q252" s="114"/>
      <c r="R252" s="339"/>
      <c r="S252" s="174"/>
      <c r="T252" s="339"/>
      <c r="U252" s="139" t="str">
        <f t="array" ref="U252">IF($S252&lt;&gt;"",INDEX(DropDownLists!$D$10:$D$2516,MATCH($S252,DropDownLists!$E$10:$E$2516,0)),"")</f>
        <v/>
      </c>
      <c r="V252" s="342"/>
      <c r="W252" s="174"/>
      <c r="Y252" s="62"/>
      <c r="Z252" s="62"/>
      <c r="AA252" s="62"/>
      <c r="AB252" s="62"/>
      <c r="AC252" s="62"/>
      <c r="AD252" s="62"/>
      <c r="AE252" s="62"/>
      <c r="AF252" s="62"/>
      <c r="AG252" s="62"/>
      <c r="AH252" s="244" t="str">
        <f t="shared" si="23"/>
        <v/>
      </c>
      <c r="AI252" s="62"/>
      <c r="AJ252" s="62"/>
      <c r="AK252" s="62"/>
      <c r="AL252" s="62"/>
    </row>
    <row r="253" spans="1:38" s="97" customFormat="1" ht="14.25" customHeight="1">
      <c r="A253" s="26"/>
      <c r="B253" s="2">
        <f t="shared" si="24"/>
        <v>226</v>
      </c>
      <c r="C253" s="235" t="str">
        <f t="array" ref="C253">IF($K253&lt;&gt;"",INDEX(TransferLog!$AB$21:$AB$1270,MATCH($I253&amp;$M253,TransferLog!$F$21:$F$1270&amp;TransferLog!$W$21:$W$1270,0)),"")</f>
        <v/>
      </c>
      <c r="D253" s="235" t="str">
        <f t="array" ref="D253">IF($K253&lt;&gt;"",INDEX(TransferLog!$Q$21:$Q$1270,MATCH($I253&amp;$M253,TransferLog!$F$21:$F$1270&amp;TransferLog!$W$21:$W$1270,0)),"")</f>
        <v/>
      </c>
      <c r="E253" s="236" t="str">
        <f t="array" ref="E253">IF($K253&lt;&gt;"",INDEX(TransferLog!$AC$21:$AC$1270,MATCH($I253&amp;$M253,TransferLog!$F$21:$F$1270&amp;TransferLog!$W$21:$W$1270,0)),"")</f>
        <v/>
      </c>
      <c r="F253" s="111">
        <f t="shared" si="25"/>
        <v>226</v>
      </c>
      <c r="G253" s="138" t="str">
        <f t="array" ref="G253">IF($I253&lt;&gt;"",INDEX(DropDownLists!$K$10:$K$2516,MATCH($I253,DropDownLists!$L$10:$L$2516,0)),"")</f>
        <v/>
      </c>
      <c r="H253" s="107"/>
      <c r="I253" s="112"/>
      <c r="J253" s="339"/>
      <c r="K253" s="113"/>
      <c r="L253" s="339"/>
      <c r="M253" s="113"/>
      <c r="N253" s="339"/>
      <c r="O253" s="139" t="str">
        <f t="shared" si="22"/>
        <v/>
      </c>
      <c r="P253" s="339"/>
      <c r="Q253" s="114"/>
      <c r="R253" s="339"/>
      <c r="S253" s="174"/>
      <c r="T253" s="339"/>
      <c r="U253" s="139" t="str">
        <f t="array" ref="U253">IF($S253&lt;&gt;"",INDEX(DropDownLists!$D$10:$D$2516,MATCH($S253,DropDownLists!$E$10:$E$2516,0)),"")</f>
        <v/>
      </c>
      <c r="V253" s="342"/>
      <c r="W253" s="174"/>
      <c r="Y253" s="62"/>
      <c r="Z253" s="62"/>
      <c r="AA253" s="62"/>
      <c r="AB253" s="62"/>
      <c r="AC253" s="62"/>
      <c r="AD253" s="37"/>
      <c r="AE253" s="37"/>
      <c r="AF253" s="37"/>
      <c r="AG253" s="37"/>
      <c r="AH253" s="243" t="str">
        <f t="shared" si="23"/>
        <v/>
      </c>
      <c r="AI253" s="37"/>
      <c r="AJ253" s="37"/>
      <c r="AK253" s="37"/>
      <c r="AL253" s="37"/>
    </row>
    <row r="254" spans="1:38" s="97" customFormat="1" ht="14.25" customHeight="1">
      <c r="A254" s="26"/>
      <c r="B254" s="2">
        <f t="shared" si="24"/>
        <v>227</v>
      </c>
      <c r="C254" s="235" t="str">
        <f t="array" ref="C254">IF($K254&lt;&gt;"",INDEX(TransferLog!$AB$21:$AB$1270,MATCH($I254&amp;$M254,TransferLog!$F$21:$F$1270&amp;TransferLog!$W$21:$W$1270,0)),"")</f>
        <v/>
      </c>
      <c r="D254" s="235" t="str">
        <f t="array" ref="D254">IF($K254&lt;&gt;"",INDEX(TransferLog!$Q$21:$Q$1270,MATCH($I254&amp;$M254,TransferLog!$F$21:$F$1270&amp;TransferLog!$W$21:$W$1270,0)),"")</f>
        <v/>
      </c>
      <c r="E254" s="236" t="str">
        <f t="array" ref="E254">IF($K254&lt;&gt;"",INDEX(TransferLog!$AC$21:$AC$1270,MATCH($I254&amp;$M254,TransferLog!$F$21:$F$1270&amp;TransferLog!$W$21:$W$1270,0)),"")</f>
        <v/>
      </c>
      <c r="F254" s="111">
        <f t="shared" si="25"/>
        <v>227</v>
      </c>
      <c r="G254" s="138" t="str">
        <f t="array" ref="G254">IF($I254&lt;&gt;"",INDEX(DropDownLists!$K$10:$K$2516,MATCH($I254,DropDownLists!$L$10:$L$2516,0)),"")</f>
        <v/>
      </c>
      <c r="H254" s="107"/>
      <c r="I254" s="112"/>
      <c r="J254" s="339"/>
      <c r="K254" s="113"/>
      <c r="L254" s="339"/>
      <c r="M254" s="113"/>
      <c r="N254" s="339"/>
      <c r="O254" s="139" t="str">
        <f t="shared" si="22"/>
        <v/>
      </c>
      <c r="P254" s="339"/>
      <c r="Q254" s="114"/>
      <c r="R254" s="339"/>
      <c r="S254" s="174"/>
      <c r="T254" s="339"/>
      <c r="U254" s="139" t="str">
        <f t="array" ref="U254">IF($S254&lt;&gt;"",INDEX(DropDownLists!$D$10:$D$2516,MATCH($S254,DropDownLists!$E$10:$E$2516,0)),"")</f>
        <v/>
      </c>
      <c r="V254" s="342"/>
      <c r="W254" s="174"/>
      <c r="Y254" s="62"/>
      <c r="Z254" s="62"/>
      <c r="AA254" s="62"/>
      <c r="AB254" s="62"/>
      <c r="AC254" s="62"/>
      <c r="AD254" s="37"/>
      <c r="AE254" s="37"/>
      <c r="AF254" s="37"/>
      <c r="AG254" s="37"/>
      <c r="AH254" s="243" t="str">
        <f t="shared" si="23"/>
        <v/>
      </c>
      <c r="AI254" s="37"/>
      <c r="AJ254" s="37"/>
      <c r="AK254" s="37"/>
      <c r="AL254" s="37"/>
    </row>
    <row r="255" spans="1:38" s="97" customFormat="1" ht="14.25" customHeight="1">
      <c r="A255" s="26"/>
      <c r="B255" s="2">
        <f t="shared" si="24"/>
        <v>228</v>
      </c>
      <c r="C255" s="235" t="str">
        <f t="array" ref="C255">IF($K255&lt;&gt;"",INDEX(TransferLog!$AB$21:$AB$1270,MATCH($I255&amp;$M255,TransferLog!$F$21:$F$1270&amp;TransferLog!$W$21:$W$1270,0)),"")</f>
        <v/>
      </c>
      <c r="D255" s="235" t="str">
        <f t="array" ref="D255">IF($K255&lt;&gt;"",INDEX(TransferLog!$Q$21:$Q$1270,MATCH($I255&amp;$M255,TransferLog!$F$21:$F$1270&amp;TransferLog!$W$21:$W$1270,0)),"")</f>
        <v/>
      </c>
      <c r="E255" s="236" t="str">
        <f t="array" ref="E255">IF($K255&lt;&gt;"",INDEX(TransferLog!$AC$21:$AC$1270,MATCH($I255&amp;$M255,TransferLog!$F$21:$F$1270&amp;TransferLog!$W$21:$W$1270,0)),"")</f>
        <v/>
      </c>
      <c r="F255" s="111">
        <f t="shared" si="25"/>
        <v>228</v>
      </c>
      <c r="G255" s="138" t="str">
        <f t="array" ref="G255">IF($I255&lt;&gt;"",INDEX(DropDownLists!$K$10:$K$2516,MATCH($I255,DropDownLists!$L$10:$L$2516,0)),"")</f>
        <v/>
      </c>
      <c r="H255" s="107"/>
      <c r="I255" s="112"/>
      <c r="J255" s="339"/>
      <c r="K255" s="113"/>
      <c r="L255" s="339"/>
      <c r="M255" s="113"/>
      <c r="N255" s="339"/>
      <c r="O255" s="139" t="str">
        <f t="shared" si="22"/>
        <v/>
      </c>
      <c r="P255" s="339"/>
      <c r="Q255" s="114"/>
      <c r="R255" s="339"/>
      <c r="S255" s="174"/>
      <c r="T255" s="339"/>
      <c r="U255" s="139" t="str">
        <f t="array" ref="U255">IF($S255&lt;&gt;"",INDEX(DropDownLists!$D$10:$D$2516,MATCH($S255,DropDownLists!$E$10:$E$2516,0)),"")</f>
        <v/>
      </c>
      <c r="V255" s="342"/>
      <c r="W255" s="174"/>
      <c r="Y255" s="62"/>
      <c r="Z255" s="62"/>
      <c r="AA255" s="62"/>
      <c r="AB255" s="62"/>
      <c r="AC255" s="62"/>
      <c r="AD255" s="37"/>
      <c r="AE255" s="37"/>
      <c r="AF255" s="37"/>
      <c r="AG255" s="37"/>
      <c r="AH255" s="243" t="str">
        <f t="shared" si="23"/>
        <v/>
      </c>
      <c r="AI255" s="37"/>
      <c r="AJ255" s="37"/>
      <c r="AK255" s="37"/>
      <c r="AL255" s="37"/>
    </row>
    <row r="256" spans="1:38" s="97" customFormat="1" ht="14">
      <c r="A256" s="26"/>
      <c r="B256" s="2">
        <f t="shared" si="24"/>
        <v>229</v>
      </c>
      <c r="C256" s="235" t="str">
        <f t="array" ref="C256">IF($K256&lt;&gt;"",INDEX(TransferLog!$AB$21:$AB$1270,MATCH($I256&amp;$M256,TransferLog!$F$21:$F$1270&amp;TransferLog!$W$21:$W$1270,0)),"")</f>
        <v/>
      </c>
      <c r="D256" s="235" t="str">
        <f t="array" ref="D256">IF($K256&lt;&gt;"",INDEX(TransferLog!$Q$21:$Q$1270,MATCH($I256&amp;$M256,TransferLog!$F$21:$F$1270&amp;TransferLog!$W$21:$W$1270,0)),"")</f>
        <v/>
      </c>
      <c r="E256" s="236" t="str">
        <f t="array" ref="E256">IF($K256&lt;&gt;"",INDEX(TransferLog!$AC$21:$AC$1270,MATCH($I256&amp;$M256,TransferLog!$F$21:$F$1270&amp;TransferLog!$W$21:$W$1270,0)),"")</f>
        <v/>
      </c>
      <c r="F256" s="111">
        <f t="shared" si="25"/>
        <v>229</v>
      </c>
      <c r="G256" s="138" t="str">
        <f t="array" ref="G256">IF($I256&lt;&gt;"",INDEX(DropDownLists!$K$10:$K$2516,MATCH($I256,DropDownLists!$L$10:$L$2516,0)),"")</f>
        <v/>
      </c>
      <c r="H256" s="107"/>
      <c r="I256" s="112"/>
      <c r="J256" s="339"/>
      <c r="K256" s="113"/>
      <c r="L256" s="339"/>
      <c r="M256" s="113"/>
      <c r="N256" s="339"/>
      <c r="O256" s="139" t="str">
        <f t="shared" si="22"/>
        <v/>
      </c>
      <c r="P256" s="339"/>
      <c r="Q256" s="114"/>
      <c r="R256" s="339"/>
      <c r="S256" s="174"/>
      <c r="T256" s="339"/>
      <c r="U256" s="139" t="str">
        <f t="array" ref="U256">IF($S256&lt;&gt;"",INDEX(DropDownLists!$D$10:$D$2516,MATCH($S256,DropDownLists!$E$10:$E$2516,0)),"")</f>
        <v/>
      </c>
      <c r="V256" s="342"/>
      <c r="W256" s="174"/>
      <c r="Y256" s="62"/>
      <c r="Z256" s="62"/>
      <c r="AA256" s="62"/>
      <c r="AB256" s="62"/>
      <c r="AC256" s="62"/>
      <c r="AD256" s="37"/>
      <c r="AE256" s="37"/>
      <c r="AF256" s="37"/>
      <c r="AG256" s="37"/>
      <c r="AH256" s="243" t="str">
        <f t="shared" si="23"/>
        <v/>
      </c>
      <c r="AI256" s="37"/>
      <c r="AJ256" s="37"/>
      <c r="AK256" s="37"/>
      <c r="AL256" s="37"/>
    </row>
    <row r="257" spans="1:38" s="97" customFormat="1" ht="14.25" customHeight="1">
      <c r="A257" s="26"/>
      <c r="B257" s="2">
        <f t="shared" si="24"/>
        <v>230</v>
      </c>
      <c r="C257" s="235" t="str">
        <f t="array" ref="C257">IF($K257&lt;&gt;"",INDEX(TransferLog!$AB$21:$AB$1270,MATCH($I257&amp;$M257,TransferLog!$F$21:$F$1270&amp;TransferLog!$W$21:$W$1270,0)),"")</f>
        <v/>
      </c>
      <c r="D257" s="235" t="str">
        <f t="array" ref="D257">IF($K257&lt;&gt;"",INDEX(TransferLog!$Q$21:$Q$1270,MATCH($I257&amp;$M257,TransferLog!$F$21:$F$1270&amp;TransferLog!$W$21:$W$1270,0)),"")</f>
        <v/>
      </c>
      <c r="E257" s="236" t="str">
        <f t="array" ref="E257">IF($K257&lt;&gt;"",INDEX(TransferLog!$AC$21:$AC$1270,MATCH($I257&amp;$M257,TransferLog!$F$21:$F$1270&amp;TransferLog!$W$21:$W$1270,0)),"")</f>
        <v/>
      </c>
      <c r="F257" s="111">
        <f t="shared" si="25"/>
        <v>230</v>
      </c>
      <c r="G257" s="138" t="str">
        <f t="array" ref="G257">IF($I257&lt;&gt;"",INDEX(DropDownLists!$K$10:$K$2516,MATCH($I257,DropDownLists!$L$10:$L$2516,0)),"")</f>
        <v/>
      </c>
      <c r="H257" s="107"/>
      <c r="I257" s="112"/>
      <c r="J257" s="339"/>
      <c r="K257" s="113"/>
      <c r="L257" s="339"/>
      <c r="M257" s="113"/>
      <c r="N257" s="339"/>
      <c r="O257" s="139" t="str">
        <f t="shared" si="22"/>
        <v/>
      </c>
      <c r="P257" s="339"/>
      <c r="Q257" s="114"/>
      <c r="R257" s="339"/>
      <c r="S257" s="174"/>
      <c r="T257" s="339"/>
      <c r="U257" s="139" t="str">
        <f t="array" ref="U257">IF($S257&lt;&gt;"",INDEX(DropDownLists!$D$10:$D$2516,MATCH($S257,DropDownLists!$E$10:$E$2516,0)),"")</f>
        <v/>
      </c>
      <c r="V257" s="342"/>
      <c r="W257" s="174"/>
      <c r="Y257" s="62"/>
      <c r="Z257" s="62"/>
      <c r="AA257" s="62"/>
      <c r="AB257" s="62"/>
      <c r="AC257" s="62"/>
      <c r="AD257" s="37"/>
      <c r="AE257" s="37"/>
      <c r="AF257" s="37"/>
      <c r="AG257" s="37"/>
      <c r="AH257" s="243" t="str">
        <f t="shared" si="23"/>
        <v/>
      </c>
      <c r="AI257" s="37"/>
      <c r="AJ257" s="37"/>
      <c r="AK257" s="37"/>
      <c r="AL257" s="37"/>
    </row>
    <row r="258" spans="1:38" s="97" customFormat="1" ht="14.25" customHeight="1">
      <c r="A258" s="26"/>
      <c r="B258" s="2">
        <f t="shared" si="24"/>
        <v>231</v>
      </c>
      <c r="C258" s="235" t="str">
        <f t="array" ref="C258">IF($K258&lt;&gt;"",INDEX(TransferLog!$AB$21:$AB$1270,MATCH($I258&amp;$M258,TransferLog!$F$21:$F$1270&amp;TransferLog!$W$21:$W$1270,0)),"")</f>
        <v/>
      </c>
      <c r="D258" s="235" t="str">
        <f t="array" ref="D258">IF($K258&lt;&gt;"",INDEX(TransferLog!$Q$21:$Q$1270,MATCH($I258&amp;$M258,TransferLog!$F$21:$F$1270&amp;TransferLog!$W$21:$W$1270,0)),"")</f>
        <v/>
      </c>
      <c r="E258" s="236" t="str">
        <f t="array" ref="E258">IF($K258&lt;&gt;"",INDEX(TransferLog!$AC$21:$AC$1270,MATCH($I258&amp;$M258,TransferLog!$F$21:$F$1270&amp;TransferLog!$W$21:$W$1270,0)),"")</f>
        <v/>
      </c>
      <c r="F258" s="111">
        <f t="shared" si="25"/>
        <v>231</v>
      </c>
      <c r="G258" s="138" t="str">
        <f t="array" ref="G258">IF($I258&lt;&gt;"",INDEX(DropDownLists!$K$10:$K$2516,MATCH($I258,DropDownLists!$L$10:$L$2516,0)),"")</f>
        <v/>
      </c>
      <c r="H258" s="107"/>
      <c r="I258" s="112"/>
      <c r="J258" s="339"/>
      <c r="K258" s="113"/>
      <c r="L258" s="339"/>
      <c r="M258" s="113"/>
      <c r="N258" s="339"/>
      <c r="O258" s="139" t="str">
        <f t="shared" si="22"/>
        <v/>
      </c>
      <c r="P258" s="339"/>
      <c r="Q258" s="114"/>
      <c r="R258" s="339"/>
      <c r="S258" s="174"/>
      <c r="T258" s="339"/>
      <c r="U258" s="139" t="str">
        <f t="array" ref="U258">IF($S258&lt;&gt;"",INDEX(DropDownLists!$D$10:$D$2516,MATCH($S258,DropDownLists!$E$10:$E$2516,0)),"")</f>
        <v/>
      </c>
      <c r="V258" s="342"/>
      <c r="W258" s="174"/>
      <c r="Y258" s="37"/>
      <c r="Z258" s="37"/>
      <c r="AA258" s="37"/>
      <c r="AB258" s="37"/>
      <c r="AC258" s="37"/>
      <c r="AD258" s="37"/>
      <c r="AE258" s="37"/>
      <c r="AF258" s="37"/>
      <c r="AG258" s="37"/>
      <c r="AH258" s="243" t="str">
        <f t="shared" si="23"/>
        <v/>
      </c>
      <c r="AI258" s="37"/>
      <c r="AJ258" s="37"/>
      <c r="AK258" s="37"/>
      <c r="AL258" s="37"/>
    </row>
    <row r="259" spans="1:38" s="97" customFormat="1" ht="14.25" customHeight="1">
      <c r="A259" s="26"/>
      <c r="B259" s="2">
        <f t="shared" si="24"/>
        <v>232</v>
      </c>
      <c r="C259" s="235" t="str">
        <f t="array" ref="C259">IF($K259&lt;&gt;"",INDEX(TransferLog!$AB$21:$AB$1270,MATCH($I259&amp;$M259,TransferLog!$F$21:$F$1270&amp;TransferLog!$W$21:$W$1270,0)),"")</f>
        <v/>
      </c>
      <c r="D259" s="235" t="str">
        <f t="array" ref="D259">IF($K259&lt;&gt;"",INDEX(TransferLog!$Q$21:$Q$1270,MATCH($I259&amp;$M259,TransferLog!$F$21:$F$1270&amp;TransferLog!$W$21:$W$1270,0)),"")</f>
        <v/>
      </c>
      <c r="E259" s="236" t="str">
        <f t="array" ref="E259">IF($K259&lt;&gt;"",INDEX(TransferLog!$AC$21:$AC$1270,MATCH($I259&amp;$M259,TransferLog!$F$21:$F$1270&amp;TransferLog!$W$21:$W$1270,0)),"")</f>
        <v/>
      </c>
      <c r="F259" s="111">
        <f t="shared" si="25"/>
        <v>232</v>
      </c>
      <c r="G259" s="138" t="str">
        <f t="array" ref="G259">IF($I259&lt;&gt;"",INDEX(DropDownLists!$K$10:$K$2516,MATCH($I259,DropDownLists!$L$10:$L$2516,0)),"")</f>
        <v/>
      </c>
      <c r="H259" s="107"/>
      <c r="I259" s="112"/>
      <c r="J259" s="339"/>
      <c r="K259" s="113"/>
      <c r="L259" s="339"/>
      <c r="M259" s="113"/>
      <c r="N259" s="339"/>
      <c r="O259" s="139" t="str">
        <f t="shared" si="22"/>
        <v/>
      </c>
      <c r="P259" s="339"/>
      <c r="Q259" s="114"/>
      <c r="R259" s="339"/>
      <c r="S259" s="174"/>
      <c r="T259" s="339"/>
      <c r="U259" s="139" t="str">
        <f t="array" ref="U259">IF($S259&lt;&gt;"",INDEX(DropDownLists!$D$10:$D$2516,MATCH($S259,DropDownLists!$E$10:$E$2516,0)),"")</f>
        <v/>
      </c>
      <c r="V259" s="342"/>
      <c r="W259" s="174"/>
      <c r="Y259" s="37"/>
      <c r="Z259" s="37"/>
      <c r="AA259" s="37"/>
      <c r="AB259" s="37"/>
      <c r="AC259" s="37"/>
      <c r="AD259" s="37"/>
      <c r="AE259" s="37"/>
      <c r="AF259" s="37"/>
      <c r="AG259" s="37"/>
      <c r="AH259" s="243" t="str">
        <f t="shared" si="23"/>
        <v/>
      </c>
      <c r="AI259" s="37"/>
      <c r="AJ259" s="37"/>
      <c r="AK259" s="37"/>
      <c r="AL259" s="37"/>
    </row>
    <row r="260" spans="1:38" s="97" customFormat="1" ht="14">
      <c r="A260" s="26"/>
      <c r="B260" s="2">
        <f t="shared" si="24"/>
        <v>233</v>
      </c>
      <c r="C260" s="235" t="str">
        <f t="array" ref="C260">IF($K260&lt;&gt;"",INDEX(TransferLog!$AB$21:$AB$1270,MATCH($I260&amp;$M260,TransferLog!$F$21:$F$1270&amp;TransferLog!$W$21:$W$1270,0)),"")</f>
        <v/>
      </c>
      <c r="D260" s="235" t="str">
        <f t="array" ref="D260">IF($K260&lt;&gt;"",INDEX(TransferLog!$Q$21:$Q$1270,MATCH($I260&amp;$M260,TransferLog!$F$21:$F$1270&amp;TransferLog!$W$21:$W$1270,0)),"")</f>
        <v/>
      </c>
      <c r="E260" s="236" t="str">
        <f t="array" ref="E260">IF($K260&lt;&gt;"",INDEX(TransferLog!$AC$21:$AC$1270,MATCH($I260&amp;$M260,TransferLog!$F$21:$F$1270&amp;TransferLog!$W$21:$W$1270,0)),"")</f>
        <v/>
      </c>
      <c r="F260" s="111">
        <f t="shared" si="25"/>
        <v>233</v>
      </c>
      <c r="G260" s="138" t="str">
        <f t="array" ref="G260">IF($I260&lt;&gt;"",INDEX(DropDownLists!$K$10:$K$2516,MATCH($I260,DropDownLists!$L$10:$L$2516,0)),"")</f>
        <v/>
      </c>
      <c r="H260" s="107"/>
      <c r="I260" s="112"/>
      <c r="J260" s="339"/>
      <c r="K260" s="113"/>
      <c r="L260" s="339"/>
      <c r="M260" s="113"/>
      <c r="N260" s="339"/>
      <c r="O260" s="139" t="str">
        <f t="shared" si="22"/>
        <v/>
      </c>
      <c r="P260" s="339"/>
      <c r="Q260" s="114"/>
      <c r="R260" s="339"/>
      <c r="S260" s="174"/>
      <c r="T260" s="339"/>
      <c r="U260" s="139" t="str">
        <f t="array" ref="U260">IF($S260&lt;&gt;"",INDEX(DropDownLists!$D$10:$D$2516,MATCH($S260,DropDownLists!$E$10:$E$2516,0)),"")</f>
        <v/>
      </c>
      <c r="V260" s="342"/>
      <c r="W260" s="174"/>
      <c r="Y260" s="37"/>
      <c r="Z260" s="37"/>
      <c r="AA260" s="37"/>
      <c r="AB260" s="37"/>
      <c r="AC260" s="37"/>
      <c r="AD260" s="37"/>
      <c r="AE260" s="37"/>
      <c r="AF260" s="37"/>
      <c r="AG260" s="37"/>
      <c r="AH260" s="243" t="str">
        <f t="shared" si="23"/>
        <v/>
      </c>
      <c r="AI260" s="37"/>
      <c r="AJ260" s="37"/>
      <c r="AK260" s="37"/>
      <c r="AL260" s="37"/>
    </row>
    <row r="261" spans="1:38" s="97" customFormat="1" ht="14">
      <c r="A261" s="26"/>
      <c r="B261" s="2">
        <f t="shared" si="24"/>
        <v>234</v>
      </c>
      <c r="C261" s="235" t="str">
        <f t="array" ref="C261">IF($K261&lt;&gt;"",INDEX(TransferLog!$AB$21:$AB$1270,MATCH($I261&amp;$M261,TransferLog!$F$21:$F$1270&amp;TransferLog!$W$21:$W$1270,0)),"")</f>
        <v/>
      </c>
      <c r="D261" s="235" t="str">
        <f t="array" ref="D261">IF($K261&lt;&gt;"",INDEX(TransferLog!$Q$21:$Q$1270,MATCH($I261&amp;$M261,TransferLog!$F$21:$F$1270&amp;TransferLog!$W$21:$W$1270,0)),"")</f>
        <v/>
      </c>
      <c r="E261" s="236" t="str">
        <f t="array" ref="E261">IF($K261&lt;&gt;"",INDEX(TransferLog!$AC$21:$AC$1270,MATCH($I261&amp;$M261,TransferLog!$F$21:$F$1270&amp;TransferLog!$W$21:$W$1270,0)),"")</f>
        <v/>
      </c>
      <c r="F261" s="111">
        <f t="shared" si="25"/>
        <v>234</v>
      </c>
      <c r="G261" s="138" t="str">
        <f t="array" ref="G261">IF($I261&lt;&gt;"",INDEX(DropDownLists!$K$10:$K$2516,MATCH($I261,DropDownLists!$L$10:$L$2516,0)),"")</f>
        <v/>
      </c>
      <c r="H261" s="107"/>
      <c r="I261" s="112"/>
      <c r="J261" s="339"/>
      <c r="K261" s="113"/>
      <c r="L261" s="339"/>
      <c r="M261" s="113"/>
      <c r="N261" s="339"/>
      <c r="O261" s="139" t="str">
        <f t="shared" si="22"/>
        <v/>
      </c>
      <c r="P261" s="339"/>
      <c r="Q261" s="114"/>
      <c r="R261" s="339"/>
      <c r="S261" s="174"/>
      <c r="T261" s="339"/>
      <c r="U261" s="139" t="str">
        <f t="array" ref="U261">IF($S261&lt;&gt;"",INDEX(DropDownLists!$D$10:$D$2516,MATCH($S261,DropDownLists!$E$10:$E$2516,0)),"")</f>
        <v/>
      </c>
      <c r="V261" s="342"/>
      <c r="W261" s="174"/>
      <c r="Y261" s="37"/>
      <c r="Z261" s="37"/>
      <c r="AA261" s="37"/>
      <c r="AB261" s="37"/>
      <c r="AC261" s="37"/>
      <c r="AD261" s="37"/>
      <c r="AE261" s="37"/>
      <c r="AF261" s="37"/>
      <c r="AG261" s="37"/>
      <c r="AH261" s="243" t="str">
        <f t="shared" si="23"/>
        <v/>
      </c>
      <c r="AI261" s="37"/>
      <c r="AJ261" s="37"/>
      <c r="AK261" s="37"/>
      <c r="AL261" s="37"/>
    </row>
    <row r="262" spans="1:38" s="97" customFormat="1" ht="14">
      <c r="A262" s="63"/>
      <c r="B262" s="2">
        <f t="shared" si="24"/>
        <v>235</v>
      </c>
      <c r="C262" s="235" t="str">
        <f t="array" ref="C262">IF($K262&lt;&gt;"",INDEX(TransferLog!$AB$21:$AB$1270,MATCH($I262&amp;$M262,TransferLog!$F$21:$F$1270&amp;TransferLog!$W$21:$W$1270,0)),"")</f>
        <v/>
      </c>
      <c r="D262" s="235" t="str">
        <f t="array" ref="D262">IF($K262&lt;&gt;"",INDEX(TransferLog!$Q$21:$Q$1270,MATCH($I262&amp;$M262,TransferLog!$F$21:$F$1270&amp;TransferLog!$W$21:$W$1270,0)),"")</f>
        <v/>
      </c>
      <c r="E262" s="236" t="str">
        <f t="array" ref="E262">IF($K262&lt;&gt;"",INDEX(TransferLog!$AC$21:$AC$1270,MATCH($I262&amp;$M262,TransferLog!$F$21:$F$1270&amp;TransferLog!$W$21:$W$1270,0)),"")</f>
        <v/>
      </c>
      <c r="F262" s="111">
        <f t="shared" si="25"/>
        <v>235</v>
      </c>
      <c r="G262" s="138" t="str">
        <f t="array" ref="G262">IF($I262&lt;&gt;"",INDEX(DropDownLists!$K$10:$K$2516,MATCH($I262,DropDownLists!$L$10:$L$2516,0)),"")</f>
        <v/>
      </c>
      <c r="H262" s="107"/>
      <c r="I262" s="112"/>
      <c r="J262" s="339"/>
      <c r="K262" s="113"/>
      <c r="L262" s="339"/>
      <c r="M262" s="113"/>
      <c r="N262" s="339"/>
      <c r="O262" s="139" t="str">
        <f t="shared" si="22"/>
        <v/>
      </c>
      <c r="P262" s="339"/>
      <c r="Q262" s="114"/>
      <c r="R262" s="339"/>
      <c r="S262" s="174"/>
      <c r="T262" s="339"/>
      <c r="U262" s="139" t="str">
        <f t="array" ref="U262">IF($S262&lt;&gt;"",INDEX(DropDownLists!$D$10:$D$2516,MATCH($S262,DropDownLists!$E$10:$E$2516,0)),"")</f>
        <v/>
      </c>
      <c r="V262" s="342"/>
      <c r="W262" s="174"/>
      <c r="Y262" s="37"/>
      <c r="Z262" s="37"/>
      <c r="AA262" s="37"/>
      <c r="AB262" s="37"/>
      <c r="AC262" s="37"/>
      <c r="AD262" s="62"/>
      <c r="AE262" s="62"/>
      <c r="AF262" s="62"/>
      <c r="AG262" s="62"/>
      <c r="AH262" s="244" t="str">
        <f t="shared" si="23"/>
        <v/>
      </c>
      <c r="AI262" s="62"/>
      <c r="AJ262" s="62"/>
      <c r="AK262" s="62"/>
      <c r="AL262" s="62"/>
    </row>
    <row r="263" spans="1:38" s="97" customFormat="1" ht="14">
      <c r="A263" s="63"/>
      <c r="B263" s="2">
        <f t="shared" si="24"/>
        <v>236</v>
      </c>
      <c r="C263" s="235" t="str">
        <f t="array" ref="C263">IF($K263&lt;&gt;"",INDEX(TransferLog!$AB$21:$AB$1270,MATCH($I263&amp;$M263,TransferLog!$F$21:$F$1270&amp;TransferLog!$W$21:$W$1270,0)),"")</f>
        <v/>
      </c>
      <c r="D263" s="235" t="str">
        <f t="array" ref="D263">IF($K263&lt;&gt;"",INDEX(TransferLog!$Q$21:$Q$1270,MATCH($I263&amp;$M263,TransferLog!$F$21:$F$1270&amp;TransferLog!$W$21:$W$1270,0)),"")</f>
        <v/>
      </c>
      <c r="E263" s="236" t="str">
        <f t="array" ref="E263">IF($K263&lt;&gt;"",INDEX(TransferLog!$AC$21:$AC$1270,MATCH($I263&amp;$M263,TransferLog!$F$21:$F$1270&amp;TransferLog!$W$21:$W$1270,0)),"")</f>
        <v/>
      </c>
      <c r="F263" s="111">
        <f t="shared" si="25"/>
        <v>236</v>
      </c>
      <c r="G263" s="138" t="str">
        <f t="array" ref="G263">IF($I263&lt;&gt;"",INDEX(DropDownLists!$K$10:$K$2516,MATCH($I263,DropDownLists!$L$10:$L$2516,0)),"")</f>
        <v/>
      </c>
      <c r="H263" s="107"/>
      <c r="I263" s="112"/>
      <c r="J263" s="339"/>
      <c r="K263" s="113"/>
      <c r="L263" s="339"/>
      <c r="M263" s="113"/>
      <c r="N263" s="339"/>
      <c r="O263" s="139" t="str">
        <f t="shared" si="22"/>
        <v/>
      </c>
      <c r="P263" s="339"/>
      <c r="Q263" s="114"/>
      <c r="R263" s="339"/>
      <c r="S263" s="174"/>
      <c r="T263" s="339"/>
      <c r="U263" s="139" t="str">
        <f t="array" ref="U263">IF($S263&lt;&gt;"",INDEX(DropDownLists!$D$10:$D$2516,MATCH($S263,DropDownLists!$E$10:$E$2516,0)),"")</f>
        <v/>
      </c>
      <c r="V263" s="342"/>
      <c r="W263" s="174"/>
      <c r="Y263" s="37"/>
      <c r="Z263" s="37"/>
      <c r="AA263" s="37"/>
      <c r="AB263" s="37"/>
      <c r="AC263" s="37"/>
      <c r="AD263" s="62"/>
      <c r="AE263" s="62"/>
      <c r="AF263" s="62"/>
      <c r="AG263" s="62"/>
      <c r="AH263" s="244" t="str">
        <f t="shared" si="23"/>
        <v/>
      </c>
      <c r="AI263" s="62"/>
      <c r="AJ263" s="62"/>
      <c r="AK263" s="62"/>
      <c r="AL263" s="62"/>
    </row>
    <row r="264" spans="1:38" s="97" customFormat="1" ht="14">
      <c r="A264" s="63"/>
      <c r="B264" s="2">
        <f t="shared" si="24"/>
        <v>237</v>
      </c>
      <c r="C264" s="235" t="str">
        <f t="array" ref="C264">IF($K264&lt;&gt;"",INDEX(TransferLog!$AB$21:$AB$1270,MATCH($I264&amp;$M264,TransferLog!$F$21:$F$1270&amp;TransferLog!$W$21:$W$1270,0)),"")</f>
        <v/>
      </c>
      <c r="D264" s="235" t="str">
        <f t="array" ref="D264">IF($K264&lt;&gt;"",INDEX(TransferLog!$Q$21:$Q$1270,MATCH($I264&amp;$M264,TransferLog!$F$21:$F$1270&amp;TransferLog!$W$21:$W$1270,0)),"")</f>
        <v/>
      </c>
      <c r="E264" s="236" t="str">
        <f t="array" ref="E264">IF($K264&lt;&gt;"",INDEX(TransferLog!$AC$21:$AC$1270,MATCH($I264&amp;$M264,TransferLog!$F$21:$F$1270&amp;TransferLog!$W$21:$W$1270,0)),"")</f>
        <v/>
      </c>
      <c r="F264" s="111">
        <f t="shared" si="25"/>
        <v>237</v>
      </c>
      <c r="G264" s="138" t="str">
        <f t="array" ref="G264">IF($I264&lt;&gt;"",INDEX(DropDownLists!$K$10:$K$2516,MATCH($I264,DropDownLists!$L$10:$L$2516,0)),"")</f>
        <v/>
      </c>
      <c r="H264" s="107"/>
      <c r="I264" s="112"/>
      <c r="J264" s="339"/>
      <c r="K264" s="113"/>
      <c r="L264" s="339"/>
      <c r="M264" s="113"/>
      <c r="N264" s="339"/>
      <c r="O264" s="139" t="str">
        <f t="shared" si="22"/>
        <v/>
      </c>
      <c r="P264" s="339"/>
      <c r="Q264" s="114"/>
      <c r="R264" s="339"/>
      <c r="S264" s="174"/>
      <c r="T264" s="339"/>
      <c r="U264" s="139" t="str">
        <f t="array" ref="U264">IF($S264&lt;&gt;"",INDEX(DropDownLists!$D$10:$D$2516,MATCH($S264,DropDownLists!$E$10:$E$2516,0)),"")</f>
        <v/>
      </c>
      <c r="V264" s="342"/>
      <c r="W264" s="174"/>
      <c r="Y264" s="37"/>
      <c r="Z264" s="37"/>
      <c r="AA264" s="37"/>
      <c r="AB264" s="37"/>
      <c r="AC264" s="37"/>
      <c r="AD264" s="62"/>
      <c r="AE264" s="62"/>
      <c r="AF264" s="62"/>
      <c r="AG264" s="62"/>
      <c r="AH264" s="244" t="str">
        <f t="shared" si="23"/>
        <v/>
      </c>
      <c r="AI264" s="62"/>
      <c r="AJ264" s="62"/>
      <c r="AK264" s="62"/>
      <c r="AL264" s="62"/>
    </row>
    <row r="265" spans="1:38" s="97" customFormat="1" ht="14">
      <c r="A265" s="63"/>
      <c r="B265" s="2">
        <f t="shared" si="24"/>
        <v>238</v>
      </c>
      <c r="C265" s="235" t="str">
        <f t="array" ref="C265">IF($K265&lt;&gt;"",INDEX(TransferLog!$AB$21:$AB$1270,MATCH($I265&amp;$M265,TransferLog!$F$21:$F$1270&amp;TransferLog!$W$21:$W$1270,0)),"")</f>
        <v/>
      </c>
      <c r="D265" s="235" t="str">
        <f t="array" ref="D265">IF($K265&lt;&gt;"",INDEX(TransferLog!$Q$21:$Q$1270,MATCH($I265&amp;$M265,TransferLog!$F$21:$F$1270&amp;TransferLog!$W$21:$W$1270,0)),"")</f>
        <v/>
      </c>
      <c r="E265" s="236" t="str">
        <f t="array" ref="E265">IF($K265&lt;&gt;"",INDEX(TransferLog!$AC$21:$AC$1270,MATCH($I265&amp;$M265,TransferLog!$F$21:$F$1270&amp;TransferLog!$W$21:$W$1270,0)),"")</f>
        <v/>
      </c>
      <c r="F265" s="111">
        <f t="shared" si="25"/>
        <v>238</v>
      </c>
      <c r="G265" s="138" t="str">
        <f t="array" ref="G265">IF($I265&lt;&gt;"",INDEX(DropDownLists!$K$10:$K$2516,MATCH($I265,DropDownLists!$L$10:$L$2516,0)),"")</f>
        <v/>
      </c>
      <c r="H265" s="107"/>
      <c r="I265" s="112"/>
      <c r="J265" s="339"/>
      <c r="K265" s="113"/>
      <c r="L265" s="339"/>
      <c r="M265" s="113"/>
      <c r="N265" s="339"/>
      <c r="O265" s="139" t="str">
        <f t="shared" si="22"/>
        <v/>
      </c>
      <c r="P265" s="339"/>
      <c r="Q265" s="114"/>
      <c r="R265" s="339"/>
      <c r="S265" s="174"/>
      <c r="T265" s="339"/>
      <c r="U265" s="139" t="str">
        <f t="array" ref="U265">IF($S265&lt;&gt;"",INDEX(DropDownLists!$D$10:$D$2516,MATCH($S265,DropDownLists!$E$10:$E$2516,0)),"")</f>
        <v/>
      </c>
      <c r="V265" s="342"/>
      <c r="W265" s="174"/>
      <c r="Y265" s="37"/>
      <c r="Z265" s="37"/>
      <c r="AA265" s="37"/>
      <c r="AB265" s="37"/>
      <c r="AC265" s="37"/>
      <c r="AD265" s="62"/>
      <c r="AE265" s="62"/>
      <c r="AF265" s="62"/>
      <c r="AG265" s="62"/>
      <c r="AH265" s="244" t="str">
        <f t="shared" si="23"/>
        <v/>
      </c>
      <c r="AI265" s="62"/>
      <c r="AJ265" s="62"/>
      <c r="AK265" s="62"/>
      <c r="AL265" s="62"/>
    </row>
    <row r="266" spans="1:38" s="97" customFormat="1" ht="14">
      <c r="A266" s="63"/>
      <c r="B266" s="2">
        <f t="shared" si="24"/>
        <v>239</v>
      </c>
      <c r="C266" s="235" t="str">
        <f t="array" ref="C266">IF($K266&lt;&gt;"",INDEX(TransferLog!$AB$21:$AB$1270,MATCH($I266&amp;$M266,TransferLog!$F$21:$F$1270&amp;TransferLog!$W$21:$W$1270,0)),"")</f>
        <v/>
      </c>
      <c r="D266" s="235" t="str">
        <f t="array" ref="D266">IF($K266&lt;&gt;"",INDEX(TransferLog!$Q$21:$Q$1270,MATCH($I266&amp;$M266,TransferLog!$F$21:$F$1270&amp;TransferLog!$W$21:$W$1270,0)),"")</f>
        <v/>
      </c>
      <c r="E266" s="236" t="str">
        <f t="array" ref="E266">IF($K266&lt;&gt;"",INDEX(TransferLog!$AC$21:$AC$1270,MATCH($I266&amp;$M266,TransferLog!$F$21:$F$1270&amp;TransferLog!$W$21:$W$1270,0)),"")</f>
        <v/>
      </c>
      <c r="F266" s="111">
        <f t="shared" si="25"/>
        <v>239</v>
      </c>
      <c r="G266" s="138" t="str">
        <f t="array" ref="G266">IF($I266&lt;&gt;"",INDEX(DropDownLists!$K$10:$K$2516,MATCH($I266,DropDownLists!$L$10:$L$2516,0)),"")</f>
        <v/>
      </c>
      <c r="H266" s="107"/>
      <c r="I266" s="112"/>
      <c r="J266" s="339"/>
      <c r="K266" s="113"/>
      <c r="L266" s="339"/>
      <c r="M266" s="113"/>
      <c r="N266" s="339"/>
      <c r="O266" s="139" t="str">
        <f t="shared" si="22"/>
        <v/>
      </c>
      <c r="P266" s="339"/>
      <c r="Q266" s="114"/>
      <c r="R266" s="339"/>
      <c r="S266" s="174"/>
      <c r="T266" s="339"/>
      <c r="U266" s="139" t="str">
        <f t="array" ref="U266">IF($S266&lt;&gt;"",INDEX(DropDownLists!$D$10:$D$2516,MATCH($S266,DropDownLists!$E$10:$E$2516,0)),"")</f>
        <v/>
      </c>
      <c r="V266" s="342"/>
      <c r="W266" s="174"/>
      <c r="Y266" s="37"/>
      <c r="Z266" s="37"/>
      <c r="AA266" s="37"/>
      <c r="AB266" s="37"/>
      <c r="AC266" s="37"/>
      <c r="AD266" s="62"/>
      <c r="AE266" s="62"/>
      <c r="AF266" s="62"/>
      <c r="AG266" s="62"/>
      <c r="AH266" s="244" t="str">
        <f t="shared" si="23"/>
        <v/>
      </c>
      <c r="AI266" s="62"/>
      <c r="AJ266" s="62"/>
      <c r="AK266" s="62"/>
      <c r="AL266" s="62"/>
    </row>
    <row r="267" spans="1:38" s="97" customFormat="1" ht="14">
      <c r="A267" s="63"/>
      <c r="B267" s="2">
        <f t="shared" si="24"/>
        <v>240</v>
      </c>
      <c r="C267" s="235" t="str">
        <f t="array" ref="C267">IF($K267&lt;&gt;"",INDEX(TransferLog!$AB$21:$AB$1270,MATCH($I267&amp;$M267,TransferLog!$F$21:$F$1270&amp;TransferLog!$W$21:$W$1270,0)),"")</f>
        <v/>
      </c>
      <c r="D267" s="235" t="str">
        <f t="array" ref="D267">IF($K267&lt;&gt;"",INDEX(TransferLog!$Q$21:$Q$1270,MATCH($I267&amp;$M267,TransferLog!$F$21:$F$1270&amp;TransferLog!$W$21:$W$1270,0)),"")</f>
        <v/>
      </c>
      <c r="E267" s="236" t="str">
        <f t="array" ref="E267">IF($K267&lt;&gt;"",INDEX(TransferLog!$AC$21:$AC$1270,MATCH($I267&amp;$M267,TransferLog!$F$21:$F$1270&amp;TransferLog!$W$21:$W$1270,0)),"")</f>
        <v/>
      </c>
      <c r="F267" s="111">
        <f t="shared" si="25"/>
        <v>240</v>
      </c>
      <c r="G267" s="138" t="str">
        <f t="array" ref="G267">IF($I267&lt;&gt;"",INDEX(DropDownLists!$K$10:$K$2516,MATCH($I267,DropDownLists!$L$10:$L$2516,0)),"")</f>
        <v/>
      </c>
      <c r="H267" s="107"/>
      <c r="I267" s="112"/>
      <c r="J267" s="339"/>
      <c r="K267" s="113"/>
      <c r="L267" s="339"/>
      <c r="M267" s="113"/>
      <c r="N267" s="339"/>
      <c r="O267" s="139" t="str">
        <f t="shared" si="22"/>
        <v/>
      </c>
      <c r="P267" s="339"/>
      <c r="Q267" s="114"/>
      <c r="R267" s="339"/>
      <c r="S267" s="174"/>
      <c r="T267" s="339"/>
      <c r="U267" s="139" t="str">
        <f t="array" ref="U267">IF($S267&lt;&gt;"",INDEX(DropDownLists!$D$10:$D$2516,MATCH($S267,DropDownLists!$E$10:$E$2516,0)),"")</f>
        <v/>
      </c>
      <c r="V267" s="342"/>
      <c r="W267" s="174"/>
      <c r="Y267" s="62"/>
      <c r="Z267" s="62"/>
      <c r="AA267" s="62"/>
      <c r="AB267" s="62"/>
      <c r="AC267" s="62"/>
      <c r="AD267" s="62"/>
      <c r="AE267" s="62"/>
      <c r="AF267" s="62"/>
      <c r="AG267" s="62"/>
      <c r="AH267" s="244" t="str">
        <f t="shared" si="23"/>
        <v/>
      </c>
      <c r="AI267" s="62"/>
      <c r="AJ267" s="62"/>
      <c r="AK267" s="62"/>
      <c r="AL267" s="62"/>
    </row>
    <row r="268" spans="1:38" s="97" customFormat="1" ht="14">
      <c r="A268" s="63"/>
      <c r="B268" s="2">
        <f t="shared" si="24"/>
        <v>241</v>
      </c>
      <c r="C268" s="235" t="str">
        <f t="array" ref="C268">IF($K268&lt;&gt;"",INDEX(TransferLog!$AB$21:$AB$1270,MATCH($I268&amp;$M268,TransferLog!$F$21:$F$1270&amp;TransferLog!$W$21:$W$1270,0)),"")</f>
        <v/>
      </c>
      <c r="D268" s="235" t="str">
        <f t="array" ref="D268">IF($K268&lt;&gt;"",INDEX(TransferLog!$Q$21:$Q$1270,MATCH($I268&amp;$M268,TransferLog!$F$21:$F$1270&amp;TransferLog!$W$21:$W$1270,0)),"")</f>
        <v/>
      </c>
      <c r="E268" s="236" t="str">
        <f t="array" ref="E268">IF($K268&lt;&gt;"",INDEX(TransferLog!$AC$21:$AC$1270,MATCH($I268&amp;$M268,TransferLog!$F$21:$F$1270&amp;TransferLog!$W$21:$W$1270,0)),"")</f>
        <v/>
      </c>
      <c r="F268" s="111">
        <f t="shared" si="25"/>
        <v>241</v>
      </c>
      <c r="G268" s="138" t="str">
        <f t="array" ref="G268">IF($I268&lt;&gt;"",INDEX(DropDownLists!$K$10:$K$2516,MATCH($I268,DropDownLists!$L$10:$L$2516,0)),"")</f>
        <v/>
      </c>
      <c r="H268" s="107"/>
      <c r="I268" s="112"/>
      <c r="J268" s="339"/>
      <c r="K268" s="113"/>
      <c r="L268" s="339"/>
      <c r="M268" s="113"/>
      <c r="N268" s="339"/>
      <c r="O268" s="139" t="str">
        <f t="shared" si="22"/>
        <v/>
      </c>
      <c r="P268" s="339"/>
      <c r="Q268" s="114"/>
      <c r="R268" s="339"/>
      <c r="S268" s="174"/>
      <c r="T268" s="339"/>
      <c r="U268" s="139" t="str">
        <f t="array" ref="U268">IF($S268&lt;&gt;"",INDEX(DropDownLists!$D$10:$D$2516,MATCH($S268,DropDownLists!$E$10:$E$2516,0)),"")</f>
        <v/>
      </c>
      <c r="V268" s="342"/>
      <c r="W268" s="174"/>
      <c r="Y268" s="62"/>
      <c r="Z268" s="62"/>
      <c r="AA268" s="62"/>
      <c r="AB268" s="62"/>
      <c r="AC268" s="62"/>
      <c r="AD268" s="62"/>
      <c r="AE268" s="62"/>
      <c r="AF268" s="62"/>
      <c r="AG268" s="62"/>
      <c r="AH268" s="244" t="str">
        <f t="shared" si="23"/>
        <v/>
      </c>
      <c r="AI268" s="62"/>
      <c r="AJ268" s="62"/>
      <c r="AK268" s="62"/>
      <c r="AL268" s="62"/>
    </row>
    <row r="269" spans="1:38" s="97" customFormat="1" ht="14">
      <c r="A269" s="63"/>
      <c r="B269" s="2">
        <f t="shared" si="24"/>
        <v>242</v>
      </c>
      <c r="C269" s="235" t="str">
        <f t="array" ref="C269">IF($K269&lt;&gt;"",INDEX(TransferLog!$AB$21:$AB$1270,MATCH($I269&amp;$M269,TransferLog!$F$21:$F$1270&amp;TransferLog!$W$21:$W$1270,0)),"")</f>
        <v/>
      </c>
      <c r="D269" s="235" t="str">
        <f t="array" ref="D269">IF($K269&lt;&gt;"",INDEX(TransferLog!$Q$21:$Q$1270,MATCH($I269&amp;$M269,TransferLog!$F$21:$F$1270&amp;TransferLog!$W$21:$W$1270,0)),"")</f>
        <v/>
      </c>
      <c r="E269" s="236" t="str">
        <f t="array" ref="E269">IF($K269&lt;&gt;"",INDEX(TransferLog!$AC$21:$AC$1270,MATCH($I269&amp;$M269,TransferLog!$F$21:$F$1270&amp;TransferLog!$W$21:$W$1270,0)),"")</f>
        <v/>
      </c>
      <c r="F269" s="111">
        <f t="shared" si="25"/>
        <v>242</v>
      </c>
      <c r="G269" s="138" t="str">
        <f t="array" ref="G269">IF($I269&lt;&gt;"",INDEX(DropDownLists!$K$10:$K$2516,MATCH($I269,DropDownLists!$L$10:$L$2516,0)),"")</f>
        <v/>
      </c>
      <c r="H269" s="107"/>
      <c r="I269" s="112"/>
      <c r="J269" s="339"/>
      <c r="K269" s="113"/>
      <c r="L269" s="339"/>
      <c r="M269" s="113"/>
      <c r="N269" s="339"/>
      <c r="O269" s="139" t="str">
        <f t="shared" si="22"/>
        <v/>
      </c>
      <c r="P269" s="339"/>
      <c r="Q269" s="114"/>
      <c r="R269" s="339"/>
      <c r="S269" s="174"/>
      <c r="T269" s="339"/>
      <c r="U269" s="139" t="str">
        <f t="array" ref="U269">IF($S269&lt;&gt;"",INDEX(DropDownLists!$D$10:$D$2516,MATCH($S269,DropDownLists!$E$10:$E$2516,0)),"")</f>
        <v/>
      </c>
      <c r="V269" s="342"/>
      <c r="W269" s="174"/>
      <c r="Y269" s="62"/>
      <c r="Z269" s="62"/>
      <c r="AA269" s="62"/>
      <c r="AB269" s="62"/>
      <c r="AC269" s="62"/>
      <c r="AD269" s="62"/>
      <c r="AE269" s="62"/>
      <c r="AF269" s="62"/>
      <c r="AG269" s="62"/>
      <c r="AH269" s="244" t="str">
        <f t="shared" si="23"/>
        <v/>
      </c>
      <c r="AI269" s="62"/>
      <c r="AJ269" s="62"/>
      <c r="AK269" s="62"/>
      <c r="AL269" s="62"/>
    </row>
    <row r="270" spans="1:38" s="97" customFormat="1" ht="14">
      <c r="A270" s="63"/>
      <c r="B270" s="2">
        <f t="shared" si="24"/>
        <v>243</v>
      </c>
      <c r="C270" s="235" t="str">
        <f t="array" ref="C270">IF($K270&lt;&gt;"",INDEX(TransferLog!$AB$21:$AB$1270,MATCH($I270&amp;$M270,TransferLog!$F$21:$F$1270&amp;TransferLog!$W$21:$W$1270,0)),"")</f>
        <v/>
      </c>
      <c r="D270" s="235" t="str">
        <f t="array" ref="D270">IF($K270&lt;&gt;"",INDEX(TransferLog!$Q$21:$Q$1270,MATCH($I270&amp;$M270,TransferLog!$F$21:$F$1270&amp;TransferLog!$W$21:$W$1270,0)),"")</f>
        <v/>
      </c>
      <c r="E270" s="236" t="str">
        <f t="array" ref="E270">IF($K270&lt;&gt;"",INDEX(TransferLog!$AC$21:$AC$1270,MATCH($I270&amp;$M270,TransferLog!$F$21:$F$1270&amp;TransferLog!$W$21:$W$1270,0)),"")</f>
        <v/>
      </c>
      <c r="F270" s="111">
        <f t="shared" si="25"/>
        <v>243</v>
      </c>
      <c r="G270" s="138" t="str">
        <f t="array" ref="G270">IF($I270&lt;&gt;"",INDEX(DropDownLists!$K$10:$K$2516,MATCH($I270,DropDownLists!$L$10:$L$2516,0)),"")</f>
        <v/>
      </c>
      <c r="H270" s="107"/>
      <c r="I270" s="112"/>
      <c r="J270" s="339"/>
      <c r="K270" s="113"/>
      <c r="L270" s="339"/>
      <c r="M270" s="113"/>
      <c r="N270" s="339"/>
      <c r="O270" s="139" t="str">
        <f t="shared" si="22"/>
        <v/>
      </c>
      <c r="P270" s="339"/>
      <c r="Q270" s="114"/>
      <c r="R270" s="339"/>
      <c r="S270" s="174"/>
      <c r="T270" s="339"/>
      <c r="U270" s="139" t="str">
        <f t="array" ref="U270">IF($S270&lt;&gt;"",INDEX(DropDownLists!$D$10:$D$2516,MATCH($S270,DropDownLists!$E$10:$E$2516,0)),"")</f>
        <v/>
      </c>
      <c r="V270" s="342"/>
      <c r="W270" s="174"/>
      <c r="Y270" s="62"/>
      <c r="Z270" s="62"/>
      <c r="AA270" s="62"/>
      <c r="AB270" s="62"/>
      <c r="AC270" s="62"/>
      <c r="AD270" s="62"/>
      <c r="AE270" s="62"/>
      <c r="AF270" s="62"/>
      <c r="AG270" s="62"/>
      <c r="AH270" s="244" t="str">
        <f t="shared" si="23"/>
        <v/>
      </c>
      <c r="AI270" s="62"/>
      <c r="AJ270" s="62"/>
      <c r="AK270" s="62"/>
      <c r="AL270" s="62"/>
    </row>
    <row r="271" spans="1:38" s="97" customFormat="1" ht="14">
      <c r="A271" s="63"/>
      <c r="B271" s="2">
        <f t="shared" si="24"/>
        <v>244</v>
      </c>
      <c r="C271" s="235" t="str">
        <f t="array" ref="C271">IF($K271&lt;&gt;"",INDEX(TransferLog!$AB$21:$AB$1270,MATCH($I271&amp;$M271,TransferLog!$F$21:$F$1270&amp;TransferLog!$W$21:$W$1270,0)),"")</f>
        <v/>
      </c>
      <c r="D271" s="235" t="str">
        <f t="array" ref="D271">IF($K271&lt;&gt;"",INDEX(TransferLog!$Q$21:$Q$1270,MATCH($I271&amp;$M271,TransferLog!$F$21:$F$1270&amp;TransferLog!$W$21:$W$1270,0)),"")</f>
        <v/>
      </c>
      <c r="E271" s="236" t="str">
        <f t="array" ref="E271">IF($K271&lt;&gt;"",INDEX(TransferLog!$AC$21:$AC$1270,MATCH($I271&amp;$M271,TransferLog!$F$21:$F$1270&amp;TransferLog!$W$21:$W$1270,0)),"")</f>
        <v/>
      </c>
      <c r="F271" s="111">
        <f t="shared" si="25"/>
        <v>244</v>
      </c>
      <c r="G271" s="138" t="str">
        <f t="array" ref="G271">IF($I271&lt;&gt;"",INDEX(DropDownLists!$K$10:$K$2516,MATCH($I271,DropDownLists!$L$10:$L$2516,0)),"")</f>
        <v/>
      </c>
      <c r="H271" s="107"/>
      <c r="I271" s="112"/>
      <c r="J271" s="339"/>
      <c r="K271" s="113"/>
      <c r="L271" s="339"/>
      <c r="M271" s="113"/>
      <c r="N271" s="339"/>
      <c r="O271" s="139" t="str">
        <f t="shared" si="22"/>
        <v/>
      </c>
      <c r="P271" s="339"/>
      <c r="Q271" s="114"/>
      <c r="R271" s="339"/>
      <c r="S271" s="174"/>
      <c r="T271" s="339"/>
      <c r="U271" s="139" t="str">
        <f t="array" ref="U271">IF($S271&lt;&gt;"",INDEX(DropDownLists!$D$10:$D$2516,MATCH($S271,DropDownLists!$E$10:$E$2516,0)),"")</f>
        <v/>
      </c>
      <c r="V271" s="342"/>
      <c r="W271" s="174"/>
      <c r="Y271" s="62"/>
      <c r="Z271" s="62"/>
      <c r="AA271" s="62"/>
      <c r="AB271" s="62"/>
      <c r="AC271" s="62"/>
      <c r="AD271" s="62"/>
      <c r="AE271" s="62"/>
      <c r="AF271" s="62"/>
      <c r="AG271" s="62"/>
      <c r="AH271" s="244" t="str">
        <f t="shared" si="23"/>
        <v/>
      </c>
      <c r="AI271" s="62"/>
      <c r="AJ271" s="62"/>
      <c r="AK271" s="62"/>
      <c r="AL271" s="62"/>
    </row>
    <row r="272" spans="1:38" s="97" customFormat="1" ht="14">
      <c r="A272" s="63"/>
      <c r="B272" s="2">
        <f t="shared" si="24"/>
        <v>245</v>
      </c>
      <c r="C272" s="235" t="str">
        <f t="array" ref="C272">IF($K272&lt;&gt;"",INDEX(TransferLog!$AB$21:$AB$1270,MATCH($I272&amp;$M272,TransferLog!$F$21:$F$1270&amp;TransferLog!$W$21:$W$1270,0)),"")</f>
        <v/>
      </c>
      <c r="D272" s="235" t="str">
        <f t="array" ref="D272">IF($K272&lt;&gt;"",INDEX(TransferLog!$Q$21:$Q$1270,MATCH($I272&amp;$M272,TransferLog!$F$21:$F$1270&amp;TransferLog!$W$21:$W$1270,0)),"")</f>
        <v/>
      </c>
      <c r="E272" s="236" t="str">
        <f t="array" ref="E272">IF($K272&lt;&gt;"",INDEX(TransferLog!$AC$21:$AC$1270,MATCH($I272&amp;$M272,TransferLog!$F$21:$F$1270&amp;TransferLog!$W$21:$W$1270,0)),"")</f>
        <v/>
      </c>
      <c r="F272" s="111">
        <f t="shared" si="25"/>
        <v>245</v>
      </c>
      <c r="G272" s="138" t="str">
        <f t="array" ref="G272">IF($I272&lt;&gt;"",INDEX(DropDownLists!$K$10:$K$2516,MATCH($I272,DropDownLists!$L$10:$L$2516,0)),"")</f>
        <v/>
      </c>
      <c r="H272" s="107"/>
      <c r="I272" s="112"/>
      <c r="J272" s="339"/>
      <c r="K272" s="113"/>
      <c r="L272" s="339"/>
      <c r="M272" s="113"/>
      <c r="N272" s="339"/>
      <c r="O272" s="139" t="str">
        <f t="shared" si="22"/>
        <v/>
      </c>
      <c r="P272" s="339"/>
      <c r="Q272" s="114"/>
      <c r="R272" s="339"/>
      <c r="S272" s="174"/>
      <c r="T272" s="339"/>
      <c r="U272" s="139" t="str">
        <f t="array" ref="U272">IF($S272&lt;&gt;"",INDEX(DropDownLists!$D$10:$D$2516,MATCH($S272,DropDownLists!$E$10:$E$2516,0)),"")</f>
        <v/>
      </c>
      <c r="V272" s="342"/>
      <c r="W272" s="174"/>
      <c r="Y272" s="62"/>
      <c r="Z272" s="62"/>
      <c r="AA272" s="62"/>
      <c r="AB272" s="62"/>
      <c r="AC272" s="62"/>
      <c r="AD272" s="62"/>
      <c r="AE272" s="62"/>
      <c r="AF272" s="62"/>
      <c r="AG272" s="62"/>
      <c r="AH272" s="244" t="str">
        <f t="shared" si="23"/>
        <v/>
      </c>
      <c r="AI272" s="62"/>
      <c r="AJ272" s="62"/>
      <c r="AK272" s="62"/>
      <c r="AL272" s="62"/>
    </row>
    <row r="273" spans="1:38" s="97" customFormat="1" ht="14.25" customHeight="1">
      <c r="A273" s="26"/>
      <c r="B273" s="2">
        <f t="shared" si="24"/>
        <v>246</v>
      </c>
      <c r="C273" s="235" t="str">
        <f t="array" ref="C273">IF($K273&lt;&gt;"",INDEX(TransferLog!$AB$21:$AB$1270,MATCH($I273&amp;$M273,TransferLog!$F$21:$F$1270&amp;TransferLog!$W$21:$W$1270,0)),"")</f>
        <v/>
      </c>
      <c r="D273" s="235" t="str">
        <f t="array" ref="D273">IF($K273&lt;&gt;"",INDEX(TransferLog!$Q$21:$Q$1270,MATCH($I273&amp;$M273,TransferLog!$F$21:$F$1270&amp;TransferLog!$W$21:$W$1270,0)),"")</f>
        <v/>
      </c>
      <c r="E273" s="236" t="str">
        <f t="array" ref="E273">IF($K273&lt;&gt;"",INDEX(TransferLog!$AC$21:$AC$1270,MATCH($I273&amp;$M273,TransferLog!$F$21:$F$1270&amp;TransferLog!$W$21:$W$1270,0)),"")</f>
        <v/>
      </c>
      <c r="F273" s="111">
        <f t="shared" si="25"/>
        <v>246</v>
      </c>
      <c r="G273" s="138" t="str">
        <f t="array" ref="G273">IF($I273&lt;&gt;"",INDEX(DropDownLists!$K$10:$K$2516,MATCH($I273,DropDownLists!$L$10:$L$2516,0)),"")</f>
        <v/>
      </c>
      <c r="H273" s="107"/>
      <c r="I273" s="112"/>
      <c r="J273" s="339"/>
      <c r="K273" s="113"/>
      <c r="L273" s="339"/>
      <c r="M273" s="113"/>
      <c r="N273" s="339"/>
      <c r="O273" s="139" t="str">
        <f t="shared" si="22"/>
        <v/>
      </c>
      <c r="P273" s="339"/>
      <c r="Q273" s="114"/>
      <c r="R273" s="339"/>
      <c r="S273" s="174"/>
      <c r="T273" s="339"/>
      <c r="U273" s="139" t="str">
        <f t="array" ref="U273">IF($S273&lt;&gt;"",INDEX(DropDownLists!$D$10:$D$2516,MATCH($S273,DropDownLists!$E$10:$E$2516,0)),"")</f>
        <v/>
      </c>
      <c r="V273" s="342"/>
      <c r="W273" s="174"/>
      <c r="Y273" s="62"/>
      <c r="Z273" s="62"/>
      <c r="AA273" s="62"/>
      <c r="AB273" s="62"/>
      <c r="AC273" s="62"/>
      <c r="AD273" s="37"/>
      <c r="AE273" s="37"/>
      <c r="AF273" s="37"/>
      <c r="AG273" s="37"/>
      <c r="AH273" s="243" t="str">
        <f t="shared" si="23"/>
        <v/>
      </c>
      <c r="AI273" s="37"/>
      <c r="AJ273" s="37"/>
      <c r="AK273" s="37"/>
      <c r="AL273" s="37"/>
    </row>
    <row r="274" spans="1:38" s="97" customFormat="1" ht="14.25" customHeight="1">
      <c r="A274" s="26"/>
      <c r="B274" s="2">
        <f t="shared" si="24"/>
        <v>247</v>
      </c>
      <c r="C274" s="235" t="str">
        <f t="array" ref="C274">IF($K274&lt;&gt;"",INDEX(TransferLog!$AB$21:$AB$1270,MATCH($I274&amp;$M274,TransferLog!$F$21:$F$1270&amp;TransferLog!$W$21:$W$1270,0)),"")</f>
        <v/>
      </c>
      <c r="D274" s="235" t="str">
        <f t="array" ref="D274">IF($K274&lt;&gt;"",INDEX(TransferLog!$Q$21:$Q$1270,MATCH($I274&amp;$M274,TransferLog!$F$21:$F$1270&amp;TransferLog!$W$21:$W$1270,0)),"")</f>
        <v/>
      </c>
      <c r="E274" s="236" t="str">
        <f t="array" ref="E274">IF($K274&lt;&gt;"",INDEX(TransferLog!$AC$21:$AC$1270,MATCH($I274&amp;$M274,TransferLog!$F$21:$F$1270&amp;TransferLog!$W$21:$W$1270,0)),"")</f>
        <v/>
      </c>
      <c r="F274" s="111">
        <f t="shared" si="25"/>
        <v>247</v>
      </c>
      <c r="G274" s="138" t="str">
        <f t="array" ref="G274">IF($I274&lt;&gt;"",INDEX(DropDownLists!$K$10:$K$2516,MATCH($I274,DropDownLists!$L$10:$L$2516,0)),"")</f>
        <v/>
      </c>
      <c r="H274" s="107"/>
      <c r="I274" s="112"/>
      <c r="J274" s="339"/>
      <c r="K274" s="113"/>
      <c r="L274" s="339"/>
      <c r="M274" s="113"/>
      <c r="N274" s="339"/>
      <c r="O274" s="139" t="str">
        <f t="shared" si="22"/>
        <v/>
      </c>
      <c r="P274" s="339"/>
      <c r="Q274" s="114"/>
      <c r="R274" s="339"/>
      <c r="S274" s="174"/>
      <c r="T274" s="339"/>
      <c r="U274" s="139" t="str">
        <f t="array" ref="U274">IF($S274&lt;&gt;"",INDEX(DropDownLists!$D$10:$D$2516,MATCH($S274,DropDownLists!$E$10:$E$2516,0)),"")</f>
        <v/>
      </c>
      <c r="V274" s="342"/>
      <c r="W274" s="174"/>
      <c r="Y274" s="62"/>
      <c r="Z274" s="62"/>
      <c r="AA274" s="62"/>
      <c r="AB274" s="62"/>
      <c r="AC274" s="62"/>
      <c r="AD274" s="37"/>
      <c r="AE274" s="37"/>
      <c r="AF274" s="37"/>
      <c r="AG274" s="37"/>
      <c r="AH274" s="243" t="str">
        <f t="shared" si="23"/>
        <v/>
      </c>
      <c r="AI274" s="37"/>
      <c r="AJ274" s="37"/>
      <c r="AK274" s="37"/>
      <c r="AL274" s="37"/>
    </row>
    <row r="275" spans="1:38" s="97" customFormat="1" ht="14.25" customHeight="1">
      <c r="A275" s="26"/>
      <c r="B275" s="2">
        <f t="shared" si="24"/>
        <v>248</v>
      </c>
      <c r="C275" s="235" t="str">
        <f t="array" ref="C275">IF($K275&lt;&gt;"",INDEX(TransferLog!$AB$21:$AB$1270,MATCH($I275&amp;$M275,TransferLog!$F$21:$F$1270&amp;TransferLog!$W$21:$W$1270,0)),"")</f>
        <v/>
      </c>
      <c r="D275" s="235" t="str">
        <f t="array" ref="D275">IF($K275&lt;&gt;"",INDEX(TransferLog!$Q$21:$Q$1270,MATCH($I275&amp;$M275,TransferLog!$F$21:$F$1270&amp;TransferLog!$W$21:$W$1270,0)),"")</f>
        <v/>
      </c>
      <c r="E275" s="236" t="str">
        <f t="array" ref="E275">IF($K275&lt;&gt;"",INDEX(TransferLog!$AC$21:$AC$1270,MATCH($I275&amp;$M275,TransferLog!$F$21:$F$1270&amp;TransferLog!$W$21:$W$1270,0)),"")</f>
        <v/>
      </c>
      <c r="F275" s="111">
        <f t="shared" si="25"/>
        <v>248</v>
      </c>
      <c r="G275" s="138" t="str">
        <f t="array" ref="G275">IF($I275&lt;&gt;"",INDEX(DropDownLists!$K$10:$K$2516,MATCH($I275,DropDownLists!$L$10:$L$2516,0)),"")</f>
        <v/>
      </c>
      <c r="H275" s="107"/>
      <c r="I275" s="112"/>
      <c r="J275" s="339"/>
      <c r="K275" s="113"/>
      <c r="L275" s="339"/>
      <c r="M275" s="113"/>
      <c r="N275" s="339"/>
      <c r="O275" s="139" t="str">
        <f t="shared" si="22"/>
        <v/>
      </c>
      <c r="P275" s="339"/>
      <c r="Q275" s="114"/>
      <c r="R275" s="339"/>
      <c r="S275" s="174"/>
      <c r="T275" s="339"/>
      <c r="U275" s="139" t="str">
        <f t="array" ref="U275">IF($S275&lt;&gt;"",INDEX(DropDownLists!$D$10:$D$2516,MATCH($S275,DropDownLists!$E$10:$E$2516,0)),"")</f>
        <v/>
      </c>
      <c r="V275" s="342"/>
      <c r="W275" s="174"/>
      <c r="Y275" s="62"/>
      <c r="Z275" s="62"/>
      <c r="AA275" s="62"/>
      <c r="AB275" s="62"/>
      <c r="AC275" s="62"/>
      <c r="AD275" s="37"/>
      <c r="AE275" s="37"/>
      <c r="AF275" s="37"/>
      <c r="AG275" s="37"/>
      <c r="AH275" s="243" t="str">
        <f t="shared" si="23"/>
        <v/>
      </c>
      <c r="AI275" s="37"/>
      <c r="AJ275" s="37"/>
      <c r="AK275" s="37"/>
      <c r="AL275" s="37"/>
    </row>
    <row r="276" spans="1:38" s="97" customFormat="1" ht="14">
      <c r="A276" s="26"/>
      <c r="B276" s="2">
        <f t="shared" si="24"/>
        <v>249</v>
      </c>
      <c r="C276" s="235" t="str">
        <f t="array" ref="C276">IF($K276&lt;&gt;"",INDEX(TransferLog!$AB$21:$AB$1270,MATCH($I276&amp;$M276,TransferLog!$F$21:$F$1270&amp;TransferLog!$W$21:$W$1270,0)),"")</f>
        <v/>
      </c>
      <c r="D276" s="235" t="str">
        <f t="array" ref="D276">IF($K276&lt;&gt;"",INDEX(TransferLog!$Q$21:$Q$1270,MATCH($I276&amp;$M276,TransferLog!$F$21:$F$1270&amp;TransferLog!$W$21:$W$1270,0)),"")</f>
        <v/>
      </c>
      <c r="E276" s="236" t="str">
        <f t="array" ref="E276">IF($K276&lt;&gt;"",INDEX(TransferLog!$AC$21:$AC$1270,MATCH($I276&amp;$M276,TransferLog!$F$21:$F$1270&amp;TransferLog!$W$21:$W$1270,0)),"")</f>
        <v/>
      </c>
      <c r="F276" s="111">
        <f t="shared" si="25"/>
        <v>249</v>
      </c>
      <c r="G276" s="138" t="str">
        <f t="array" ref="G276">IF($I276&lt;&gt;"",INDEX(DropDownLists!$K$10:$K$2516,MATCH($I276,DropDownLists!$L$10:$L$2516,0)),"")</f>
        <v/>
      </c>
      <c r="H276" s="107"/>
      <c r="I276" s="112"/>
      <c r="J276" s="339"/>
      <c r="K276" s="113"/>
      <c r="L276" s="339"/>
      <c r="M276" s="113"/>
      <c r="N276" s="339"/>
      <c r="O276" s="139" t="str">
        <f t="shared" si="22"/>
        <v/>
      </c>
      <c r="P276" s="339"/>
      <c r="Q276" s="114"/>
      <c r="R276" s="339"/>
      <c r="S276" s="174"/>
      <c r="T276" s="339"/>
      <c r="U276" s="139" t="str">
        <f t="array" ref="U276">IF($S276&lt;&gt;"",INDEX(DropDownLists!$D$10:$D$2516,MATCH($S276,DropDownLists!$E$10:$E$2516,0)),"")</f>
        <v/>
      </c>
      <c r="V276" s="342"/>
      <c r="W276" s="174"/>
      <c r="Y276" s="62"/>
      <c r="Z276" s="62"/>
      <c r="AA276" s="62"/>
      <c r="AB276" s="62"/>
      <c r="AC276" s="62"/>
      <c r="AD276" s="37"/>
      <c r="AE276" s="37"/>
      <c r="AF276" s="37"/>
      <c r="AG276" s="37"/>
      <c r="AH276" s="243" t="str">
        <f t="shared" si="23"/>
        <v/>
      </c>
      <c r="AI276" s="37"/>
      <c r="AJ276" s="37"/>
      <c r="AK276" s="37"/>
      <c r="AL276" s="37"/>
    </row>
    <row r="277" spans="1:38" s="97" customFormat="1" ht="14.25" customHeight="1">
      <c r="A277" s="26"/>
      <c r="B277" s="2">
        <f t="shared" si="24"/>
        <v>250</v>
      </c>
      <c r="C277" s="235" t="str">
        <f t="array" ref="C277">IF($K277&lt;&gt;"",INDEX(TransferLog!$AB$21:$AB$1270,MATCH($I277&amp;$M277,TransferLog!$F$21:$F$1270&amp;TransferLog!$W$21:$W$1270,0)),"")</f>
        <v/>
      </c>
      <c r="D277" s="235" t="str">
        <f t="array" ref="D277">IF($K277&lt;&gt;"",INDEX(TransferLog!$Q$21:$Q$1270,MATCH($I277&amp;$M277,TransferLog!$F$21:$F$1270&amp;TransferLog!$W$21:$W$1270,0)),"")</f>
        <v/>
      </c>
      <c r="E277" s="236" t="str">
        <f t="array" ref="E277">IF($K277&lt;&gt;"",INDEX(TransferLog!$AC$21:$AC$1270,MATCH($I277&amp;$M277,TransferLog!$F$21:$F$1270&amp;TransferLog!$W$21:$W$1270,0)),"")</f>
        <v/>
      </c>
      <c r="F277" s="111">
        <f t="shared" si="25"/>
        <v>250</v>
      </c>
      <c r="G277" s="138" t="str">
        <f t="array" ref="G277">IF($I277&lt;&gt;"",INDEX(DropDownLists!$K$10:$K$2516,MATCH($I277,DropDownLists!$L$10:$L$2516,0)),"")</f>
        <v/>
      </c>
      <c r="H277" s="107"/>
      <c r="I277" s="112"/>
      <c r="J277" s="339"/>
      <c r="K277" s="113"/>
      <c r="L277" s="339"/>
      <c r="M277" s="113"/>
      <c r="N277" s="339"/>
      <c r="O277" s="139" t="str">
        <f t="shared" si="22"/>
        <v/>
      </c>
      <c r="P277" s="339"/>
      <c r="Q277" s="114"/>
      <c r="R277" s="339"/>
      <c r="S277" s="174"/>
      <c r="T277" s="339"/>
      <c r="U277" s="139" t="str">
        <f t="array" ref="U277">IF($S277&lt;&gt;"",INDEX(DropDownLists!$D$10:$D$2516,MATCH($S277,DropDownLists!$E$10:$E$2516,0)),"")</f>
        <v/>
      </c>
      <c r="V277" s="342"/>
      <c r="W277" s="174"/>
      <c r="Y277" s="62"/>
      <c r="Z277" s="62"/>
      <c r="AA277" s="62"/>
      <c r="AB277" s="62"/>
      <c r="AC277" s="62"/>
      <c r="AD277" s="37"/>
      <c r="AE277" s="37"/>
      <c r="AF277" s="37"/>
      <c r="AG277" s="37"/>
      <c r="AH277" s="243" t="str">
        <f t="shared" si="23"/>
        <v/>
      </c>
      <c r="AI277" s="37"/>
      <c r="AJ277" s="37"/>
      <c r="AK277" s="37"/>
      <c r="AL277" s="37"/>
    </row>
    <row r="278" spans="1:38" s="97" customFormat="1" ht="14.25" customHeight="1">
      <c r="A278" s="26"/>
      <c r="B278" s="2">
        <f t="shared" si="24"/>
        <v>251</v>
      </c>
      <c r="C278" s="235" t="str">
        <f t="array" ref="C278">IF($K278&lt;&gt;"",INDEX(TransferLog!$AB$21:$AB$1270,MATCH($I278&amp;$M278,TransferLog!$F$21:$F$1270&amp;TransferLog!$W$21:$W$1270,0)),"")</f>
        <v/>
      </c>
      <c r="D278" s="235" t="str">
        <f t="array" ref="D278">IF($K278&lt;&gt;"",INDEX(TransferLog!$Q$21:$Q$1270,MATCH($I278&amp;$M278,TransferLog!$F$21:$F$1270&amp;TransferLog!$W$21:$W$1270,0)),"")</f>
        <v/>
      </c>
      <c r="E278" s="236" t="str">
        <f t="array" ref="E278">IF($K278&lt;&gt;"",INDEX(TransferLog!$AC$21:$AC$1270,MATCH($I278&amp;$M278,TransferLog!$F$21:$F$1270&amp;TransferLog!$W$21:$W$1270,0)),"")</f>
        <v/>
      </c>
      <c r="F278" s="111">
        <f t="shared" si="25"/>
        <v>251</v>
      </c>
      <c r="G278" s="138" t="str">
        <f t="array" ref="G278">IF($I278&lt;&gt;"",INDEX(DropDownLists!$K$10:$K$2516,MATCH($I278,DropDownLists!$L$10:$L$2516,0)),"")</f>
        <v/>
      </c>
      <c r="H278" s="107"/>
      <c r="I278" s="112"/>
      <c r="J278" s="339"/>
      <c r="K278" s="113"/>
      <c r="L278" s="339"/>
      <c r="M278" s="113"/>
      <c r="N278" s="339"/>
      <c r="O278" s="139" t="str">
        <f t="shared" si="22"/>
        <v/>
      </c>
      <c r="P278" s="339"/>
      <c r="Q278" s="114"/>
      <c r="R278" s="339"/>
      <c r="S278" s="174"/>
      <c r="T278" s="339"/>
      <c r="U278" s="139" t="str">
        <f t="array" ref="U278">IF($S278&lt;&gt;"",INDEX(DropDownLists!$D$10:$D$2516,MATCH($S278,DropDownLists!$E$10:$E$2516,0)),"")</f>
        <v/>
      </c>
      <c r="V278" s="342"/>
      <c r="W278" s="174"/>
      <c r="Y278" s="37"/>
      <c r="Z278" s="37"/>
      <c r="AA278" s="37"/>
      <c r="AB278" s="37"/>
      <c r="AC278" s="37"/>
      <c r="AD278" s="37"/>
      <c r="AE278" s="37"/>
      <c r="AF278" s="37"/>
      <c r="AG278" s="37"/>
      <c r="AH278" s="243" t="str">
        <f t="shared" si="23"/>
        <v/>
      </c>
      <c r="AI278" s="37"/>
      <c r="AJ278" s="37"/>
      <c r="AK278" s="37"/>
      <c r="AL278" s="37"/>
    </row>
    <row r="279" spans="1:38" s="97" customFormat="1" ht="14.25" customHeight="1">
      <c r="A279" s="26"/>
      <c r="B279" s="2">
        <f t="shared" si="24"/>
        <v>252</v>
      </c>
      <c r="C279" s="235" t="str">
        <f t="array" ref="C279">IF($K279&lt;&gt;"",INDEX(TransferLog!$AB$21:$AB$1270,MATCH($I279&amp;$M279,TransferLog!$F$21:$F$1270&amp;TransferLog!$W$21:$W$1270,0)),"")</f>
        <v/>
      </c>
      <c r="D279" s="235" t="str">
        <f t="array" ref="D279">IF($K279&lt;&gt;"",INDEX(TransferLog!$Q$21:$Q$1270,MATCH($I279&amp;$M279,TransferLog!$F$21:$F$1270&amp;TransferLog!$W$21:$W$1270,0)),"")</f>
        <v/>
      </c>
      <c r="E279" s="236" t="str">
        <f t="array" ref="E279">IF($K279&lt;&gt;"",INDEX(TransferLog!$AC$21:$AC$1270,MATCH($I279&amp;$M279,TransferLog!$F$21:$F$1270&amp;TransferLog!$W$21:$W$1270,0)),"")</f>
        <v/>
      </c>
      <c r="F279" s="111">
        <f t="shared" si="25"/>
        <v>252</v>
      </c>
      <c r="G279" s="138" t="str">
        <f t="array" ref="G279">IF($I279&lt;&gt;"",INDEX(DropDownLists!$K$10:$K$2516,MATCH($I279,DropDownLists!$L$10:$L$2516,0)),"")</f>
        <v/>
      </c>
      <c r="H279" s="107"/>
      <c r="I279" s="112"/>
      <c r="J279" s="339"/>
      <c r="K279" s="113"/>
      <c r="L279" s="339"/>
      <c r="M279" s="113"/>
      <c r="N279" s="339"/>
      <c r="O279" s="139" t="str">
        <f t="shared" si="22"/>
        <v/>
      </c>
      <c r="P279" s="339"/>
      <c r="Q279" s="114"/>
      <c r="R279" s="339"/>
      <c r="S279" s="174"/>
      <c r="T279" s="339"/>
      <c r="U279" s="139" t="str">
        <f t="array" ref="U279">IF($S279&lt;&gt;"",INDEX(DropDownLists!$D$10:$D$2516,MATCH($S279,DropDownLists!$E$10:$E$2516,0)),"")</f>
        <v/>
      </c>
      <c r="V279" s="342"/>
      <c r="W279" s="174"/>
      <c r="Y279" s="37"/>
      <c r="Z279" s="37"/>
      <c r="AA279" s="37"/>
      <c r="AB279" s="37"/>
      <c r="AC279" s="37"/>
      <c r="AD279" s="37"/>
      <c r="AE279" s="37"/>
      <c r="AF279" s="37"/>
      <c r="AG279" s="37"/>
      <c r="AH279" s="243" t="str">
        <f t="shared" si="23"/>
        <v/>
      </c>
      <c r="AI279" s="37"/>
      <c r="AJ279" s="37"/>
      <c r="AK279" s="37"/>
      <c r="AL279" s="37"/>
    </row>
    <row r="280" spans="1:38" s="97" customFormat="1" ht="14">
      <c r="A280" s="26"/>
      <c r="B280" s="2">
        <f t="shared" si="24"/>
        <v>253</v>
      </c>
      <c r="C280" s="235" t="str">
        <f t="array" ref="C280">IF($K280&lt;&gt;"",INDEX(TransferLog!$AB$21:$AB$1270,MATCH($I280&amp;$M280,TransferLog!$F$21:$F$1270&amp;TransferLog!$W$21:$W$1270,0)),"")</f>
        <v/>
      </c>
      <c r="D280" s="235" t="str">
        <f t="array" ref="D280">IF($K280&lt;&gt;"",INDEX(TransferLog!$Q$21:$Q$1270,MATCH($I280&amp;$M280,TransferLog!$F$21:$F$1270&amp;TransferLog!$W$21:$W$1270,0)),"")</f>
        <v/>
      </c>
      <c r="E280" s="236" t="str">
        <f t="array" ref="E280">IF($K280&lt;&gt;"",INDEX(TransferLog!$AC$21:$AC$1270,MATCH($I280&amp;$M280,TransferLog!$F$21:$F$1270&amp;TransferLog!$W$21:$W$1270,0)),"")</f>
        <v/>
      </c>
      <c r="F280" s="111">
        <f t="shared" si="25"/>
        <v>253</v>
      </c>
      <c r="G280" s="138" t="str">
        <f t="array" ref="G280">IF($I280&lt;&gt;"",INDEX(DropDownLists!$K$10:$K$2516,MATCH($I280,DropDownLists!$L$10:$L$2516,0)),"")</f>
        <v/>
      </c>
      <c r="H280" s="107"/>
      <c r="I280" s="112"/>
      <c r="J280" s="339"/>
      <c r="K280" s="113"/>
      <c r="L280" s="339"/>
      <c r="M280" s="113"/>
      <c r="N280" s="339"/>
      <c r="O280" s="139" t="str">
        <f t="shared" si="22"/>
        <v/>
      </c>
      <c r="P280" s="339"/>
      <c r="Q280" s="114"/>
      <c r="R280" s="339"/>
      <c r="S280" s="174"/>
      <c r="T280" s="339"/>
      <c r="U280" s="139" t="str">
        <f t="array" ref="U280">IF($S280&lt;&gt;"",INDEX(DropDownLists!$D$10:$D$2516,MATCH($S280,DropDownLists!$E$10:$E$2516,0)),"")</f>
        <v/>
      </c>
      <c r="V280" s="342"/>
      <c r="W280" s="174"/>
      <c r="Y280" s="37"/>
      <c r="Z280" s="37"/>
      <c r="AA280" s="37"/>
      <c r="AB280" s="37"/>
      <c r="AC280" s="37"/>
      <c r="AD280" s="37"/>
      <c r="AE280" s="37"/>
      <c r="AF280" s="37"/>
      <c r="AG280" s="37"/>
      <c r="AH280" s="243" t="str">
        <f t="shared" si="23"/>
        <v/>
      </c>
      <c r="AI280" s="37"/>
      <c r="AJ280" s="37"/>
      <c r="AK280" s="37"/>
      <c r="AL280" s="37"/>
    </row>
    <row r="281" spans="1:38" s="97" customFormat="1" ht="14">
      <c r="A281" s="26"/>
      <c r="B281" s="2">
        <f t="shared" si="24"/>
        <v>254</v>
      </c>
      <c r="C281" s="235" t="str">
        <f t="array" ref="C281">IF($K281&lt;&gt;"",INDEX(TransferLog!$AB$21:$AB$1270,MATCH($I281&amp;$M281,TransferLog!$F$21:$F$1270&amp;TransferLog!$W$21:$W$1270,0)),"")</f>
        <v/>
      </c>
      <c r="D281" s="235" t="str">
        <f t="array" ref="D281">IF($K281&lt;&gt;"",INDEX(TransferLog!$Q$21:$Q$1270,MATCH($I281&amp;$M281,TransferLog!$F$21:$F$1270&amp;TransferLog!$W$21:$W$1270,0)),"")</f>
        <v/>
      </c>
      <c r="E281" s="236" t="str">
        <f t="array" ref="E281">IF($K281&lt;&gt;"",INDEX(TransferLog!$AC$21:$AC$1270,MATCH($I281&amp;$M281,TransferLog!$F$21:$F$1270&amp;TransferLog!$W$21:$W$1270,0)),"")</f>
        <v/>
      </c>
      <c r="F281" s="111">
        <f t="shared" si="25"/>
        <v>254</v>
      </c>
      <c r="G281" s="138" t="str">
        <f t="array" ref="G281">IF($I281&lt;&gt;"",INDEX(DropDownLists!$K$10:$K$2516,MATCH($I281,DropDownLists!$L$10:$L$2516,0)),"")</f>
        <v/>
      </c>
      <c r="H281" s="107"/>
      <c r="I281" s="112"/>
      <c r="J281" s="339"/>
      <c r="K281" s="113"/>
      <c r="L281" s="339"/>
      <c r="M281" s="113"/>
      <c r="N281" s="339"/>
      <c r="O281" s="139" t="str">
        <f t="shared" si="22"/>
        <v/>
      </c>
      <c r="P281" s="339"/>
      <c r="Q281" s="114"/>
      <c r="R281" s="339"/>
      <c r="S281" s="174"/>
      <c r="T281" s="339"/>
      <c r="U281" s="139" t="str">
        <f t="array" ref="U281">IF($S281&lt;&gt;"",INDEX(DropDownLists!$D$10:$D$2516,MATCH($S281,DropDownLists!$E$10:$E$2516,0)),"")</f>
        <v/>
      </c>
      <c r="V281" s="342"/>
      <c r="W281" s="174"/>
      <c r="Y281" s="37"/>
      <c r="Z281" s="37"/>
      <c r="AA281" s="37"/>
      <c r="AB281" s="37"/>
      <c r="AC281" s="37"/>
      <c r="AD281" s="37"/>
      <c r="AE281" s="37"/>
      <c r="AF281" s="37"/>
      <c r="AG281" s="37"/>
      <c r="AH281" s="243" t="str">
        <f t="shared" si="23"/>
        <v/>
      </c>
      <c r="AI281" s="37"/>
      <c r="AJ281" s="37"/>
      <c r="AK281" s="37"/>
      <c r="AL281" s="37"/>
    </row>
    <row r="282" spans="1:38" s="97" customFormat="1" ht="14">
      <c r="A282" s="63"/>
      <c r="B282" s="2">
        <f t="shared" si="24"/>
        <v>255</v>
      </c>
      <c r="C282" s="235" t="str">
        <f t="array" ref="C282">IF($K282&lt;&gt;"",INDEX(TransferLog!$AB$21:$AB$1270,MATCH($I282&amp;$M282,TransferLog!$F$21:$F$1270&amp;TransferLog!$W$21:$W$1270,0)),"")</f>
        <v/>
      </c>
      <c r="D282" s="235" t="str">
        <f t="array" ref="D282">IF($K282&lt;&gt;"",INDEX(TransferLog!$Q$21:$Q$1270,MATCH($I282&amp;$M282,TransferLog!$F$21:$F$1270&amp;TransferLog!$W$21:$W$1270,0)),"")</f>
        <v/>
      </c>
      <c r="E282" s="236" t="str">
        <f t="array" ref="E282">IF($K282&lt;&gt;"",INDEX(TransferLog!$AC$21:$AC$1270,MATCH($I282&amp;$M282,TransferLog!$F$21:$F$1270&amp;TransferLog!$W$21:$W$1270,0)),"")</f>
        <v/>
      </c>
      <c r="F282" s="111">
        <f t="shared" si="25"/>
        <v>255</v>
      </c>
      <c r="G282" s="138" t="str">
        <f t="array" ref="G282">IF($I282&lt;&gt;"",INDEX(DropDownLists!$K$10:$K$2516,MATCH($I282,DropDownLists!$L$10:$L$2516,0)),"")</f>
        <v/>
      </c>
      <c r="H282" s="107"/>
      <c r="I282" s="112"/>
      <c r="J282" s="339"/>
      <c r="K282" s="113"/>
      <c r="L282" s="339"/>
      <c r="M282" s="113"/>
      <c r="N282" s="339"/>
      <c r="O282" s="139" t="str">
        <f t="shared" si="22"/>
        <v/>
      </c>
      <c r="P282" s="339"/>
      <c r="Q282" s="114"/>
      <c r="R282" s="339"/>
      <c r="S282" s="174"/>
      <c r="T282" s="339"/>
      <c r="U282" s="139" t="str">
        <f t="array" ref="U282">IF($S282&lt;&gt;"",INDEX(DropDownLists!$D$10:$D$2516,MATCH($S282,DropDownLists!$E$10:$E$2516,0)),"")</f>
        <v/>
      </c>
      <c r="V282" s="342"/>
      <c r="W282" s="174"/>
      <c r="Y282" s="37"/>
      <c r="Z282" s="37"/>
      <c r="AA282" s="37"/>
      <c r="AB282" s="37"/>
      <c r="AC282" s="37"/>
      <c r="AD282" s="62"/>
      <c r="AE282" s="62"/>
      <c r="AF282" s="62"/>
      <c r="AG282" s="62"/>
      <c r="AH282" s="244" t="str">
        <f t="shared" si="23"/>
        <v/>
      </c>
      <c r="AI282" s="62"/>
      <c r="AJ282" s="62"/>
      <c r="AK282" s="62"/>
      <c r="AL282" s="62"/>
    </row>
    <row r="283" spans="1:38" s="97" customFormat="1" ht="14">
      <c r="A283" s="63"/>
      <c r="B283" s="2">
        <f t="shared" si="24"/>
        <v>256</v>
      </c>
      <c r="C283" s="235" t="str">
        <f t="array" ref="C283">IF($K283&lt;&gt;"",INDEX(TransferLog!$AB$21:$AB$1270,MATCH($I283&amp;$M283,TransferLog!$F$21:$F$1270&amp;TransferLog!$W$21:$W$1270,0)),"")</f>
        <v/>
      </c>
      <c r="D283" s="235" t="str">
        <f t="array" ref="D283">IF($K283&lt;&gt;"",INDEX(TransferLog!$Q$21:$Q$1270,MATCH($I283&amp;$M283,TransferLog!$F$21:$F$1270&amp;TransferLog!$W$21:$W$1270,0)),"")</f>
        <v/>
      </c>
      <c r="E283" s="236" t="str">
        <f t="array" ref="E283">IF($K283&lt;&gt;"",INDEX(TransferLog!$AC$21:$AC$1270,MATCH($I283&amp;$M283,TransferLog!$F$21:$F$1270&amp;TransferLog!$W$21:$W$1270,0)),"")</f>
        <v/>
      </c>
      <c r="F283" s="111">
        <f t="shared" si="25"/>
        <v>256</v>
      </c>
      <c r="G283" s="138" t="str">
        <f t="array" ref="G283">IF($I283&lt;&gt;"",INDEX(DropDownLists!$K$10:$K$2516,MATCH($I283,DropDownLists!$L$10:$L$2516,0)),"")</f>
        <v/>
      </c>
      <c r="H283" s="107"/>
      <c r="I283" s="112"/>
      <c r="J283" s="339"/>
      <c r="K283" s="113"/>
      <c r="L283" s="339"/>
      <c r="M283" s="113"/>
      <c r="N283" s="339"/>
      <c r="O283" s="139" t="str">
        <f t="shared" si="22"/>
        <v/>
      </c>
      <c r="P283" s="339"/>
      <c r="Q283" s="114"/>
      <c r="R283" s="339"/>
      <c r="S283" s="174"/>
      <c r="T283" s="339"/>
      <c r="U283" s="139" t="str">
        <f t="array" ref="U283">IF($S283&lt;&gt;"",INDEX(DropDownLists!$D$10:$D$2516,MATCH($S283,DropDownLists!$E$10:$E$2516,0)),"")</f>
        <v/>
      </c>
      <c r="V283" s="342"/>
      <c r="W283" s="174"/>
      <c r="Y283" s="37"/>
      <c r="Z283" s="37"/>
      <c r="AA283" s="37"/>
      <c r="AB283" s="37"/>
      <c r="AC283" s="37"/>
      <c r="AD283" s="62"/>
      <c r="AE283" s="62"/>
      <c r="AF283" s="62"/>
      <c r="AG283" s="62"/>
      <c r="AH283" s="244" t="str">
        <f t="shared" si="23"/>
        <v/>
      </c>
      <c r="AI283" s="62"/>
      <c r="AJ283" s="62"/>
      <c r="AK283" s="62"/>
      <c r="AL283" s="62"/>
    </row>
    <row r="284" spans="1:38" s="97" customFormat="1" ht="14">
      <c r="A284" s="63"/>
      <c r="B284" s="2">
        <f t="shared" si="24"/>
        <v>257</v>
      </c>
      <c r="C284" s="235" t="str">
        <f t="array" ref="C284">IF($K284&lt;&gt;"",INDEX(TransferLog!$AB$21:$AB$1270,MATCH($I284&amp;$M284,TransferLog!$F$21:$F$1270&amp;TransferLog!$W$21:$W$1270,0)),"")</f>
        <v/>
      </c>
      <c r="D284" s="235" t="str">
        <f t="array" ref="D284">IF($K284&lt;&gt;"",INDEX(TransferLog!$Q$21:$Q$1270,MATCH($I284&amp;$M284,TransferLog!$F$21:$F$1270&amp;TransferLog!$W$21:$W$1270,0)),"")</f>
        <v/>
      </c>
      <c r="E284" s="236" t="str">
        <f t="array" ref="E284">IF($K284&lt;&gt;"",INDEX(TransferLog!$AC$21:$AC$1270,MATCH($I284&amp;$M284,TransferLog!$F$21:$F$1270&amp;TransferLog!$W$21:$W$1270,0)),"")</f>
        <v/>
      </c>
      <c r="F284" s="111">
        <f t="shared" si="25"/>
        <v>257</v>
      </c>
      <c r="G284" s="138" t="str">
        <f t="array" ref="G284">IF($I284&lt;&gt;"",INDEX(DropDownLists!$K$10:$K$2516,MATCH($I284,DropDownLists!$L$10:$L$2516,0)),"")</f>
        <v/>
      </c>
      <c r="H284" s="107"/>
      <c r="I284" s="112"/>
      <c r="J284" s="339"/>
      <c r="K284" s="113"/>
      <c r="L284" s="339"/>
      <c r="M284" s="113"/>
      <c r="N284" s="339"/>
      <c r="O284" s="139" t="str">
        <f t="shared" ref="O284:O347" si="26">IF($M284&lt;&gt;"",TEXT($M284,"dddd"),"")</f>
        <v/>
      </c>
      <c r="P284" s="339"/>
      <c r="Q284" s="114"/>
      <c r="R284" s="339"/>
      <c r="S284" s="174"/>
      <c r="T284" s="339"/>
      <c r="U284" s="139" t="str">
        <f t="array" ref="U284">IF($S284&lt;&gt;"",INDEX(DropDownLists!$D$10:$D$2516,MATCH($S284,DropDownLists!$E$10:$E$2516,0)),"")</f>
        <v/>
      </c>
      <c r="V284" s="342"/>
      <c r="W284" s="174"/>
      <c r="Y284" s="37"/>
      <c r="Z284" s="37"/>
      <c r="AA284" s="37"/>
      <c r="AB284" s="37"/>
      <c r="AC284" s="37"/>
      <c r="AD284" s="62"/>
      <c r="AE284" s="62"/>
      <c r="AF284" s="62"/>
      <c r="AG284" s="62"/>
      <c r="AH284" s="244" t="str">
        <f t="shared" si="23"/>
        <v/>
      </c>
      <c r="AI284" s="62"/>
      <c r="AJ284" s="62"/>
      <c r="AK284" s="62"/>
      <c r="AL284" s="62"/>
    </row>
    <row r="285" spans="1:38" s="97" customFormat="1" ht="14">
      <c r="A285" s="63"/>
      <c r="B285" s="2">
        <f t="shared" si="24"/>
        <v>258</v>
      </c>
      <c r="C285" s="235" t="str">
        <f t="array" ref="C285">IF($K285&lt;&gt;"",INDEX(TransferLog!$AB$21:$AB$1270,MATCH($I285&amp;$M285,TransferLog!$F$21:$F$1270&amp;TransferLog!$W$21:$W$1270,0)),"")</f>
        <v/>
      </c>
      <c r="D285" s="235" t="str">
        <f t="array" ref="D285">IF($K285&lt;&gt;"",INDEX(TransferLog!$Q$21:$Q$1270,MATCH($I285&amp;$M285,TransferLog!$F$21:$F$1270&amp;TransferLog!$W$21:$W$1270,0)),"")</f>
        <v/>
      </c>
      <c r="E285" s="236" t="str">
        <f t="array" ref="E285">IF($K285&lt;&gt;"",INDEX(TransferLog!$AC$21:$AC$1270,MATCH($I285&amp;$M285,TransferLog!$F$21:$F$1270&amp;TransferLog!$W$21:$W$1270,0)),"")</f>
        <v/>
      </c>
      <c r="F285" s="111">
        <f t="shared" si="25"/>
        <v>258</v>
      </c>
      <c r="G285" s="138" t="str">
        <f t="array" ref="G285">IF($I285&lt;&gt;"",INDEX(DropDownLists!$K$10:$K$2516,MATCH($I285,DropDownLists!$L$10:$L$2516,0)),"")</f>
        <v/>
      </c>
      <c r="H285" s="107"/>
      <c r="I285" s="112"/>
      <c r="J285" s="339"/>
      <c r="K285" s="113"/>
      <c r="L285" s="339"/>
      <c r="M285" s="113"/>
      <c r="N285" s="339"/>
      <c r="O285" s="139" t="str">
        <f t="shared" si="26"/>
        <v/>
      </c>
      <c r="P285" s="339"/>
      <c r="Q285" s="114"/>
      <c r="R285" s="339"/>
      <c r="S285" s="174"/>
      <c r="T285" s="339"/>
      <c r="U285" s="139" t="str">
        <f t="array" ref="U285">IF($S285&lt;&gt;"",INDEX(DropDownLists!$D$10:$D$2516,MATCH($S285,DropDownLists!$E$10:$E$2516,0)),"")</f>
        <v/>
      </c>
      <c r="V285" s="342"/>
      <c r="W285" s="174"/>
      <c r="Y285" s="37"/>
      <c r="Z285" s="37"/>
      <c r="AA285" s="37"/>
      <c r="AB285" s="37"/>
      <c r="AC285" s="37"/>
      <c r="AD285" s="62"/>
      <c r="AE285" s="62"/>
      <c r="AF285" s="62"/>
      <c r="AG285" s="62"/>
      <c r="AH285" s="244" t="str">
        <f t="shared" ref="AH285:AH348" si="27">IF(OR($S285="Home", $S285="Assisted Living", $S285="Other Nursing Home", $S285="Other"),$S285,IF($S285&lt;&gt;"","Hospital",""))</f>
        <v/>
      </c>
      <c r="AI285" s="62"/>
      <c r="AJ285" s="62"/>
      <c r="AK285" s="62"/>
      <c r="AL285" s="62"/>
    </row>
    <row r="286" spans="1:38" s="97" customFormat="1" ht="14">
      <c r="A286" s="63"/>
      <c r="B286" s="2">
        <f t="shared" si="24"/>
        <v>259</v>
      </c>
      <c r="C286" s="235" t="str">
        <f t="array" ref="C286">IF($K286&lt;&gt;"",INDEX(TransferLog!$AB$21:$AB$1270,MATCH($I286&amp;$M286,TransferLog!$F$21:$F$1270&amp;TransferLog!$W$21:$W$1270,0)),"")</f>
        <v/>
      </c>
      <c r="D286" s="235" t="str">
        <f t="array" ref="D286">IF($K286&lt;&gt;"",INDEX(TransferLog!$Q$21:$Q$1270,MATCH($I286&amp;$M286,TransferLog!$F$21:$F$1270&amp;TransferLog!$W$21:$W$1270,0)),"")</f>
        <v/>
      </c>
      <c r="E286" s="236" t="str">
        <f t="array" ref="E286">IF($K286&lt;&gt;"",INDEX(TransferLog!$AC$21:$AC$1270,MATCH($I286&amp;$M286,TransferLog!$F$21:$F$1270&amp;TransferLog!$W$21:$W$1270,0)),"")</f>
        <v/>
      </c>
      <c r="F286" s="111">
        <f t="shared" si="25"/>
        <v>259</v>
      </c>
      <c r="G286" s="138" t="str">
        <f t="array" ref="G286">IF($I286&lt;&gt;"",INDEX(DropDownLists!$K$10:$K$2516,MATCH($I286,DropDownLists!$L$10:$L$2516,0)),"")</f>
        <v/>
      </c>
      <c r="H286" s="107"/>
      <c r="I286" s="112"/>
      <c r="J286" s="339"/>
      <c r="K286" s="113"/>
      <c r="L286" s="339"/>
      <c r="M286" s="113"/>
      <c r="N286" s="339"/>
      <c r="O286" s="139" t="str">
        <f t="shared" si="26"/>
        <v/>
      </c>
      <c r="P286" s="339"/>
      <c r="Q286" s="114"/>
      <c r="R286" s="339"/>
      <c r="S286" s="174"/>
      <c r="T286" s="339"/>
      <c r="U286" s="139" t="str">
        <f t="array" ref="U286">IF($S286&lt;&gt;"",INDEX(DropDownLists!$D$10:$D$2516,MATCH($S286,DropDownLists!$E$10:$E$2516,0)),"")</f>
        <v/>
      </c>
      <c r="V286" s="342"/>
      <c r="W286" s="174"/>
      <c r="Y286" s="37"/>
      <c r="Z286" s="37"/>
      <c r="AA286" s="37"/>
      <c r="AB286" s="37"/>
      <c r="AC286" s="37"/>
      <c r="AD286" s="62"/>
      <c r="AE286" s="62"/>
      <c r="AF286" s="62"/>
      <c r="AG286" s="62"/>
      <c r="AH286" s="244" t="str">
        <f t="shared" si="27"/>
        <v/>
      </c>
      <c r="AI286" s="62"/>
      <c r="AJ286" s="62"/>
      <c r="AK286" s="62"/>
      <c r="AL286" s="62"/>
    </row>
    <row r="287" spans="1:38" s="97" customFormat="1" ht="14">
      <c r="A287" s="63"/>
      <c r="B287" s="2">
        <f t="shared" si="24"/>
        <v>260</v>
      </c>
      <c r="C287" s="235" t="str">
        <f t="array" ref="C287">IF($K287&lt;&gt;"",INDEX(TransferLog!$AB$21:$AB$1270,MATCH($I287&amp;$M287,TransferLog!$F$21:$F$1270&amp;TransferLog!$W$21:$W$1270,0)),"")</f>
        <v/>
      </c>
      <c r="D287" s="235" t="str">
        <f t="array" ref="D287">IF($K287&lt;&gt;"",INDEX(TransferLog!$Q$21:$Q$1270,MATCH($I287&amp;$M287,TransferLog!$F$21:$F$1270&amp;TransferLog!$W$21:$W$1270,0)),"")</f>
        <v/>
      </c>
      <c r="E287" s="236" t="str">
        <f t="array" ref="E287">IF($K287&lt;&gt;"",INDEX(TransferLog!$AC$21:$AC$1270,MATCH($I287&amp;$M287,TransferLog!$F$21:$F$1270&amp;TransferLog!$W$21:$W$1270,0)),"")</f>
        <v/>
      </c>
      <c r="F287" s="111">
        <f t="shared" si="25"/>
        <v>260</v>
      </c>
      <c r="G287" s="138" t="str">
        <f t="array" ref="G287">IF($I287&lt;&gt;"",INDEX(DropDownLists!$K$10:$K$2516,MATCH($I287,DropDownLists!$L$10:$L$2516,0)),"")</f>
        <v/>
      </c>
      <c r="H287" s="107"/>
      <c r="I287" s="112"/>
      <c r="J287" s="339"/>
      <c r="K287" s="113"/>
      <c r="L287" s="339"/>
      <c r="M287" s="113"/>
      <c r="N287" s="339"/>
      <c r="O287" s="139" t="str">
        <f t="shared" si="26"/>
        <v/>
      </c>
      <c r="P287" s="339"/>
      <c r="Q287" s="114"/>
      <c r="R287" s="339"/>
      <c r="S287" s="174"/>
      <c r="T287" s="339"/>
      <c r="U287" s="139" t="str">
        <f t="array" ref="U287">IF($S287&lt;&gt;"",INDEX(DropDownLists!$D$10:$D$2516,MATCH($S287,DropDownLists!$E$10:$E$2516,0)),"")</f>
        <v/>
      </c>
      <c r="V287" s="342"/>
      <c r="W287" s="174"/>
      <c r="Y287" s="62"/>
      <c r="Z287" s="62"/>
      <c r="AA287" s="62"/>
      <c r="AB287" s="62"/>
      <c r="AC287" s="62"/>
      <c r="AD287" s="62"/>
      <c r="AE287" s="62"/>
      <c r="AF287" s="62"/>
      <c r="AG287" s="62"/>
      <c r="AH287" s="244" t="str">
        <f t="shared" si="27"/>
        <v/>
      </c>
      <c r="AI287" s="62"/>
      <c r="AJ287" s="62"/>
      <c r="AK287" s="62"/>
      <c r="AL287" s="62"/>
    </row>
    <row r="288" spans="1:38" s="97" customFormat="1" ht="14">
      <c r="A288" s="63"/>
      <c r="B288" s="2">
        <f t="shared" si="24"/>
        <v>261</v>
      </c>
      <c r="C288" s="235" t="str">
        <f t="array" ref="C288">IF($K288&lt;&gt;"",INDEX(TransferLog!$AB$21:$AB$1270,MATCH($I288&amp;$M288,TransferLog!$F$21:$F$1270&amp;TransferLog!$W$21:$W$1270,0)),"")</f>
        <v/>
      </c>
      <c r="D288" s="235" t="str">
        <f t="array" ref="D288">IF($K288&lt;&gt;"",INDEX(TransferLog!$Q$21:$Q$1270,MATCH($I288&amp;$M288,TransferLog!$F$21:$F$1270&amp;TransferLog!$W$21:$W$1270,0)),"")</f>
        <v/>
      </c>
      <c r="E288" s="236" t="str">
        <f t="array" ref="E288">IF($K288&lt;&gt;"",INDEX(TransferLog!$AC$21:$AC$1270,MATCH($I288&amp;$M288,TransferLog!$F$21:$F$1270&amp;TransferLog!$W$21:$W$1270,0)),"")</f>
        <v/>
      </c>
      <c r="F288" s="111">
        <f t="shared" si="25"/>
        <v>261</v>
      </c>
      <c r="G288" s="138" t="str">
        <f t="array" ref="G288">IF($I288&lt;&gt;"",INDEX(DropDownLists!$K$10:$K$2516,MATCH($I288,DropDownLists!$L$10:$L$2516,0)),"")</f>
        <v/>
      </c>
      <c r="H288" s="107"/>
      <c r="I288" s="112"/>
      <c r="J288" s="339"/>
      <c r="K288" s="113"/>
      <c r="L288" s="339"/>
      <c r="M288" s="113"/>
      <c r="N288" s="339"/>
      <c r="O288" s="139" t="str">
        <f t="shared" si="26"/>
        <v/>
      </c>
      <c r="P288" s="339"/>
      <c r="Q288" s="114"/>
      <c r="R288" s="339"/>
      <c r="S288" s="174"/>
      <c r="T288" s="339"/>
      <c r="U288" s="139" t="str">
        <f t="array" ref="U288">IF($S288&lt;&gt;"",INDEX(DropDownLists!$D$10:$D$2516,MATCH($S288,DropDownLists!$E$10:$E$2516,0)),"")</f>
        <v/>
      </c>
      <c r="V288" s="342"/>
      <c r="W288" s="174"/>
      <c r="Y288" s="62"/>
      <c r="Z288" s="62"/>
      <c r="AA288" s="62"/>
      <c r="AB288" s="62"/>
      <c r="AC288" s="62"/>
      <c r="AD288" s="62"/>
      <c r="AE288" s="62"/>
      <c r="AF288" s="62"/>
      <c r="AG288" s="62"/>
      <c r="AH288" s="244" t="str">
        <f t="shared" si="27"/>
        <v/>
      </c>
      <c r="AI288" s="62"/>
      <c r="AJ288" s="62"/>
      <c r="AK288" s="62"/>
      <c r="AL288" s="62"/>
    </row>
    <row r="289" spans="1:38" s="97" customFormat="1" ht="14">
      <c r="A289" s="63"/>
      <c r="B289" s="2">
        <f t="shared" si="24"/>
        <v>262</v>
      </c>
      <c r="C289" s="235" t="str">
        <f t="array" ref="C289">IF($K289&lt;&gt;"",INDEX(TransferLog!$AB$21:$AB$1270,MATCH($I289&amp;$M289,TransferLog!$F$21:$F$1270&amp;TransferLog!$W$21:$W$1270,0)),"")</f>
        <v/>
      </c>
      <c r="D289" s="235" t="str">
        <f t="array" ref="D289">IF($K289&lt;&gt;"",INDEX(TransferLog!$Q$21:$Q$1270,MATCH($I289&amp;$M289,TransferLog!$F$21:$F$1270&amp;TransferLog!$W$21:$W$1270,0)),"")</f>
        <v/>
      </c>
      <c r="E289" s="236" t="str">
        <f t="array" ref="E289">IF($K289&lt;&gt;"",INDEX(TransferLog!$AC$21:$AC$1270,MATCH($I289&amp;$M289,TransferLog!$F$21:$F$1270&amp;TransferLog!$W$21:$W$1270,0)),"")</f>
        <v/>
      </c>
      <c r="F289" s="111">
        <f t="shared" si="25"/>
        <v>262</v>
      </c>
      <c r="G289" s="138" t="str">
        <f t="array" ref="G289">IF($I289&lt;&gt;"",INDEX(DropDownLists!$K$10:$K$2516,MATCH($I289,DropDownLists!$L$10:$L$2516,0)),"")</f>
        <v/>
      </c>
      <c r="H289" s="107"/>
      <c r="I289" s="112"/>
      <c r="J289" s="339"/>
      <c r="K289" s="113"/>
      <c r="L289" s="339"/>
      <c r="M289" s="113"/>
      <c r="N289" s="339"/>
      <c r="O289" s="139" t="str">
        <f t="shared" si="26"/>
        <v/>
      </c>
      <c r="P289" s="339"/>
      <c r="Q289" s="114"/>
      <c r="R289" s="339"/>
      <c r="S289" s="174"/>
      <c r="T289" s="339"/>
      <c r="U289" s="139" t="str">
        <f t="array" ref="U289">IF($S289&lt;&gt;"",INDEX(DropDownLists!$D$10:$D$2516,MATCH($S289,DropDownLists!$E$10:$E$2516,0)),"")</f>
        <v/>
      </c>
      <c r="V289" s="342"/>
      <c r="W289" s="174"/>
      <c r="Y289" s="62"/>
      <c r="Z289" s="62"/>
      <c r="AA289" s="62"/>
      <c r="AB289" s="62"/>
      <c r="AC289" s="62"/>
      <c r="AD289" s="62"/>
      <c r="AE289" s="62"/>
      <c r="AF289" s="62"/>
      <c r="AG289" s="62"/>
      <c r="AH289" s="244" t="str">
        <f t="shared" si="27"/>
        <v/>
      </c>
      <c r="AI289" s="62"/>
      <c r="AJ289" s="62"/>
      <c r="AK289" s="62"/>
      <c r="AL289" s="62"/>
    </row>
    <row r="290" spans="1:38" s="97" customFormat="1" ht="14">
      <c r="A290" s="63"/>
      <c r="B290" s="2">
        <f t="shared" si="24"/>
        <v>263</v>
      </c>
      <c r="C290" s="235" t="str">
        <f t="array" ref="C290">IF($K290&lt;&gt;"",INDEX(TransferLog!$AB$21:$AB$1270,MATCH($I290&amp;$M290,TransferLog!$F$21:$F$1270&amp;TransferLog!$W$21:$W$1270,0)),"")</f>
        <v/>
      </c>
      <c r="D290" s="235" t="str">
        <f t="array" ref="D290">IF($K290&lt;&gt;"",INDEX(TransferLog!$Q$21:$Q$1270,MATCH($I290&amp;$M290,TransferLog!$F$21:$F$1270&amp;TransferLog!$W$21:$W$1270,0)),"")</f>
        <v/>
      </c>
      <c r="E290" s="236" t="str">
        <f t="array" ref="E290">IF($K290&lt;&gt;"",INDEX(TransferLog!$AC$21:$AC$1270,MATCH($I290&amp;$M290,TransferLog!$F$21:$F$1270&amp;TransferLog!$W$21:$W$1270,0)),"")</f>
        <v/>
      </c>
      <c r="F290" s="111">
        <f t="shared" si="25"/>
        <v>263</v>
      </c>
      <c r="G290" s="138" t="str">
        <f t="array" ref="G290">IF($I290&lt;&gt;"",INDEX(DropDownLists!$K$10:$K$2516,MATCH($I290,DropDownLists!$L$10:$L$2516,0)),"")</f>
        <v/>
      </c>
      <c r="H290" s="107"/>
      <c r="I290" s="112"/>
      <c r="J290" s="339"/>
      <c r="K290" s="113"/>
      <c r="L290" s="339"/>
      <c r="M290" s="113"/>
      <c r="N290" s="339"/>
      <c r="O290" s="139" t="str">
        <f t="shared" si="26"/>
        <v/>
      </c>
      <c r="P290" s="339"/>
      <c r="Q290" s="114"/>
      <c r="R290" s="339"/>
      <c r="S290" s="174"/>
      <c r="T290" s="339"/>
      <c r="U290" s="139" t="str">
        <f t="array" ref="U290">IF($S290&lt;&gt;"",INDEX(DropDownLists!$D$10:$D$2516,MATCH($S290,DropDownLists!$E$10:$E$2516,0)),"")</f>
        <v/>
      </c>
      <c r="V290" s="342"/>
      <c r="W290" s="174"/>
      <c r="Y290" s="62"/>
      <c r="Z290" s="62"/>
      <c r="AA290" s="62"/>
      <c r="AB290" s="62"/>
      <c r="AC290" s="62"/>
      <c r="AD290" s="62"/>
      <c r="AE290" s="62"/>
      <c r="AF290" s="62"/>
      <c r="AG290" s="62"/>
      <c r="AH290" s="244" t="str">
        <f t="shared" si="27"/>
        <v/>
      </c>
      <c r="AI290" s="62"/>
      <c r="AJ290" s="62"/>
      <c r="AK290" s="62"/>
      <c r="AL290" s="62"/>
    </row>
    <row r="291" spans="1:38" s="97" customFormat="1" ht="14.25" customHeight="1">
      <c r="A291" s="26"/>
      <c r="B291" s="2">
        <f t="shared" si="24"/>
        <v>264</v>
      </c>
      <c r="C291" s="235" t="str">
        <f t="array" ref="C291">IF($K291&lt;&gt;"",INDEX(TransferLog!$AB$21:$AB$1270,MATCH($I291&amp;$M291,TransferLog!$F$21:$F$1270&amp;TransferLog!$W$21:$W$1270,0)),"")</f>
        <v/>
      </c>
      <c r="D291" s="235" t="str">
        <f t="array" ref="D291">IF($K291&lt;&gt;"",INDEX(TransferLog!$Q$21:$Q$1270,MATCH($I291&amp;$M291,TransferLog!$F$21:$F$1270&amp;TransferLog!$W$21:$W$1270,0)),"")</f>
        <v/>
      </c>
      <c r="E291" s="236" t="str">
        <f t="array" ref="E291">IF($K291&lt;&gt;"",INDEX(TransferLog!$AC$21:$AC$1270,MATCH($I291&amp;$M291,TransferLog!$F$21:$F$1270&amp;TransferLog!$W$21:$W$1270,0)),"")</f>
        <v/>
      </c>
      <c r="F291" s="111">
        <f t="shared" si="25"/>
        <v>264</v>
      </c>
      <c r="G291" s="138" t="str">
        <f t="array" ref="G291">IF($I291&lt;&gt;"",INDEX(DropDownLists!$K$10:$K$2516,MATCH($I291,DropDownLists!$L$10:$L$2516,0)),"")</f>
        <v/>
      </c>
      <c r="H291" s="107"/>
      <c r="I291" s="112"/>
      <c r="J291" s="339"/>
      <c r="K291" s="113"/>
      <c r="L291" s="339"/>
      <c r="M291" s="113"/>
      <c r="N291" s="339"/>
      <c r="O291" s="139" t="str">
        <f t="shared" si="26"/>
        <v/>
      </c>
      <c r="P291" s="339"/>
      <c r="Q291" s="114"/>
      <c r="R291" s="339"/>
      <c r="S291" s="174"/>
      <c r="T291" s="339"/>
      <c r="U291" s="139" t="str">
        <f t="array" ref="U291">IF($S291&lt;&gt;"",INDEX(DropDownLists!$D$10:$D$2516,MATCH($S291,DropDownLists!$E$10:$E$2516,0)),"")</f>
        <v/>
      </c>
      <c r="V291" s="342"/>
      <c r="W291" s="174"/>
      <c r="Y291" s="62"/>
      <c r="Z291" s="62"/>
      <c r="AA291" s="62"/>
      <c r="AB291" s="62"/>
      <c r="AC291" s="62"/>
      <c r="AD291" s="37"/>
      <c r="AE291" s="37"/>
      <c r="AF291" s="37"/>
      <c r="AG291" s="37"/>
      <c r="AH291" s="243" t="str">
        <f t="shared" si="27"/>
        <v/>
      </c>
      <c r="AI291" s="37"/>
      <c r="AJ291" s="37"/>
      <c r="AK291" s="37"/>
      <c r="AL291" s="37"/>
    </row>
    <row r="292" spans="1:38" s="97" customFormat="1" ht="14.25" customHeight="1">
      <c r="A292" s="26"/>
      <c r="B292" s="2">
        <f t="shared" si="24"/>
        <v>265</v>
      </c>
      <c r="C292" s="235" t="str">
        <f t="array" ref="C292">IF($K292&lt;&gt;"",INDEX(TransferLog!$AB$21:$AB$1270,MATCH($I292&amp;$M292,TransferLog!$F$21:$F$1270&amp;TransferLog!$W$21:$W$1270,0)),"")</f>
        <v/>
      </c>
      <c r="D292" s="235" t="str">
        <f t="array" ref="D292">IF($K292&lt;&gt;"",INDEX(TransferLog!$Q$21:$Q$1270,MATCH($I292&amp;$M292,TransferLog!$F$21:$F$1270&amp;TransferLog!$W$21:$W$1270,0)),"")</f>
        <v/>
      </c>
      <c r="E292" s="236" t="str">
        <f t="array" ref="E292">IF($K292&lt;&gt;"",INDEX(TransferLog!$AC$21:$AC$1270,MATCH($I292&amp;$M292,TransferLog!$F$21:$F$1270&amp;TransferLog!$W$21:$W$1270,0)),"")</f>
        <v/>
      </c>
      <c r="F292" s="111">
        <f t="shared" si="25"/>
        <v>265</v>
      </c>
      <c r="G292" s="138" t="str">
        <f t="array" ref="G292">IF($I292&lt;&gt;"",INDEX(DropDownLists!$K$10:$K$2516,MATCH($I292,DropDownLists!$L$10:$L$2516,0)),"")</f>
        <v/>
      </c>
      <c r="H292" s="107"/>
      <c r="I292" s="112"/>
      <c r="J292" s="339"/>
      <c r="K292" s="113"/>
      <c r="L292" s="339"/>
      <c r="M292" s="113"/>
      <c r="N292" s="339"/>
      <c r="O292" s="139" t="str">
        <f t="shared" si="26"/>
        <v/>
      </c>
      <c r="P292" s="339"/>
      <c r="Q292" s="114"/>
      <c r="R292" s="339"/>
      <c r="S292" s="174"/>
      <c r="T292" s="339"/>
      <c r="U292" s="139" t="str">
        <f t="array" ref="U292">IF($S292&lt;&gt;"",INDEX(DropDownLists!$D$10:$D$2516,MATCH($S292,DropDownLists!$E$10:$E$2516,0)),"")</f>
        <v/>
      </c>
      <c r="V292" s="342"/>
      <c r="W292" s="174"/>
      <c r="Y292" s="62"/>
      <c r="Z292" s="62"/>
      <c r="AA292" s="62"/>
      <c r="AB292" s="62"/>
      <c r="AC292" s="62"/>
      <c r="AD292" s="37"/>
      <c r="AE292" s="37"/>
      <c r="AF292" s="37"/>
      <c r="AG292" s="37"/>
      <c r="AH292" s="243" t="str">
        <f t="shared" si="27"/>
        <v/>
      </c>
      <c r="AI292" s="37"/>
      <c r="AJ292" s="37"/>
      <c r="AK292" s="37"/>
      <c r="AL292" s="37"/>
    </row>
    <row r="293" spans="1:38" s="97" customFormat="1" ht="14.25" customHeight="1">
      <c r="A293" s="26"/>
      <c r="B293" s="2">
        <f t="shared" si="24"/>
        <v>266</v>
      </c>
      <c r="C293" s="235" t="str">
        <f t="array" ref="C293">IF($K293&lt;&gt;"",INDEX(TransferLog!$AB$21:$AB$1270,MATCH($I293&amp;$M293,TransferLog!$F$21:$F$1270&amp;TransferLog!$W$21:$W$1270,0)),"")</f>
        <v/>
      </c>
      <c r="D293" s="235" t="str">
        <f t="array" ref="D293">IF($K293&lt;&gt;"",INDEX(TransferLog!$Q$21:$Q$1270,MATCH($I293&amp;$M293,TransferLog!$F$21:$F$1270&amp;TransferLog!$W$21:$W$1270,0)),"")</f>
        <v/>
      </c>
      <c r="E293" s="236" t="str">
        <f t="array" ref="E293">IF($K293&lt;&gt;"",INDEX(TransferLog!$AC$21:$AC$1270,MATCH($I293&amp;$M293,TransferLog!$F$21:$F$1270&amp;TransferLog!$W$21:$W$1270,0)),"")</f>
        <v/>
      </c>
      <c r="F293" s="111">
        <f t="shared" si="25"/>
        <v>266</v>
      </c>
      <c r="G293" s="138" t="str">
        <f t="array" ref="G293">IF($I293&lt;&gt;"",INDEX(DropDownLists!$K$10:$K$2516,MATCH($I293,DropDownLists!$L$10:$L$2516,0)),"")</f>
        <v/>
      </c>
      <c r="H293" s="107"/>
      <c r="I293" s="112"/>
      <c r="J293" s="339"/>
      <c r="K293" s="113"/>
      <c r="L293" s="339"/>
      <c r="M293" s="113"/>
      <c r="N293" s="339"/>
      <c r="O293" s="139" t="str">
        <f t="shared" si="26"/>
        <v/>
      </c>
      <c r="P293" s="339"/>
      <c r="Q293" s="114"/>
      <c r="R293" s="339"/>
      <c r="S293" s="174"/>
      <c r="T293" s="339"/>
      <c r="U293" s="139" t="str">
        <f t="array" ref="U293">IF($S293&lt;&gt;"",INDEX(DropDownLists!$D$10:$D$2516,MATCH($S293,DropDownLists!$E$10:$E$2516,0)),"")</f>
        <v/>
      </c>
      <c r="V293" s="342"/>
      <c r="W293" s="174"/>
      <c r="Y293" s="62"/>
      <c r="Z293" s="62"/>
      <c r="AA293" s="62"/>
      <c r="AB293" s="62"/>
      <c r="AC293" s="62"/>
      <c r="AD293" s="37"/>
      <c r="AE293" s="37"/>
      <c r="AF293" s="37"/>
      <c r="AG293" s="37"/>
      <c r="AH293" s="243" t="str">
        <f t="shared" si="27"/>
        <v/>
      </c>
      <c r="AI293" s="37"/>
      <c r="AJ293" s="37"/>
      <c r="AK293" s="37"/>
      <c r="AL293" s="37"/>
    </row>
    <row r="294" spans="1:38" s="97" customFormat="1" ht="14">
      <c r="A294" s="26"/>
      <c r="B294" s="2">
        <f t="shared" si="24"/>
        <v>267</v>
      </c>
      <c r="C294" s="235" t="str">
        <f t="array" ref="C294">IF($K294&lt;&gt;"",INDEX(TransferLog!$AB$21:$AB$1270,MATCH($I294&amp;$M294,TransferLog!$F$21:$F$1270&amp;TransferLog!$W$21:$W$1270,0)),"")</f>
        <v/>
      </c>
      <c r="D294" s="235" t="str">
        <f t="array" ref="D294">IF($K294&lt;&gt;"",INDEX(TransferLog!$Q$21:$Q$1270,MATCH($I294&amp;$M294,TransferLog!$F$21:$F$1270&amp;TransferLog!$W$21:$W$1270,0)),"")</f>
        <v/>
      </c>
      <c r="E294" s="236" t="str">
        <f t="array" ref="E294">IF($K294&lt;&gt;"",INDEX(TransferLog!$AC$21:$AC$1270,MATCH($I294&amp;$M294,TransferLog!$F$21:$F$1270&amp;TransferLog!$W$21:$W$1270,0)),"")</f>
        <v/>
      </c>
      <c r="F294" s="111">
        <f t="shared" si="25"/>
        <v>267</v>
      </c>
      <c r="G294" s="138" t="str">
        <f t="array" ref="G294">IF($I294&lt;&gt;"",INDEX(DropDownLists!$K$10:$K$2516,MATCH($I294,DropDownLists!$L$10:$L$2516,0)),"")</f>
        <v/>
      </c>
      <c r="H294" s="107"/>
      <c r="I294" s="112"/>
      <c r="J294" s="339"/>
      <c r="K294" s="113"/>
      <c r="L294" s="339"/>
      <c r="M294" s="113"/>
      <c r="N294" s="339"/>
      <c r="O294" s="139" t="str">
        <f t="shared" si="26"/>
        <v/>
      </c>
      <c r="P294" s="339"/>
      <c r="Q294" s="114"/>
      <c r="R294" s="339"/>
      <c r="S294" s="174"/>
      <c r="T294" s="339"/>
      <c r="U294" s="139" t="str">
        <f t="array" ref="U294">IF($S294&lt;&gt;"",INDEX(DropDownLists!$D$10:$D$2516,MATCH($S294,DropDownLists!$E$10:$E$2516,0)),"")</f>
        <v/>
      </c>
      <c r="V294" s="342"/>
      <c r="W294" s="174"/>
      <c r="Y294" s="62"/>
      <c r="Z294" s="62"/>
      <c r="AA294" s="62"/>
      <c r="AB294" s="62"/>
      <c r="AC294" s="62"/>
      <c r="AD294" s="37"/>
      <c r="AE294" s="37"/>
      <c r="AF294" s="37"/>
      <c r="AG294" s="37"/>
      <c r="AH294" s="243" t="str">
        <f t="shared" si="27"/>
        <v/>
      </c>
      <c r="AI294" s="37"/>
      <c r="AJ294" s="37"/>
      <c r="AK294" s="37"/>
      <c r="AL294" s="37"/>
    </row>
    <row r="295" spans="1:38" s="97" customFormat="1" ht="14.25" customHeight="1">
      <c r="A295" s="26"/>
      <c r="B295" s="2">
        <f t="shared" si="24"/>
        <v>268</v>
      </c>
      <c r="C295" s="235" t="str">
        <f t="array" ref="C295">IF($K295&lt;&gt;"",INDEX(TransferLog!$AB$21:$AB$1270,MATCH($I295&amp;$M295,TransferLog!$F$21:$F$1270&amp;TransferLog!$W$21:$W$1270,0)),"")</f>
        <v/>
      </c>
      <c r="D295" s="235" t="str">
        <f t="array" ref="D295">IF($K295&lt;&gt;"",INDEX(TransferLog!$Q$21:$Q$1270,MATCH($I295&amp;$M295,TransferLog!$F$21:$F$1270&amp;TransferLog!$W$21:$W$1270,0)),"")</f>
        <v/>
      </c>
      <c r="E295" s="236" t="str">
        <f t="array" ref="E295">IF($K295&lt;&gt;"",INDEX(TransferLog!$AC$21:$AC$1270,MATCH($I295&amp;$M295,TransferLog!$F$21:$F$1270&amp;TransferLog!$W$21:$W$1270,0)),"")</f>
        <v/>
      </c>
      <c r="F295" s="111">
        <f t="shared" si="25"/>
        <v>268</v>
      </c>
      <c r="G295" s="138" t="str">
        <f t="array" ref="G295">IF($I295&lt;&gt;"",INDEX(DropDownLists!$K$10:$K$2516,MATCH($I295,DropDownLists!$L$10:$L$2516,0)),"")</f>
        <v/>
      </c>
      <c r="H295" s="107"/>
      <c r="I295" s="112"/>
      <c r="J295" s="339"/>
      <c r="K295" s="113"/>
      <c r="L295" s="339"/>
      <c r="M295" s="113"/>
      <c r="N295" s="339"/>
      <c r="O295" s="139" t="str">
        <f t="shared" si="26"/>
        <v/>
      </c>
      <c r="P295" s="339"/>
      <c r="Q295" s="114"/>
      <c r="R295" s="339"/>
      <c r="S295" s="174"/>
      <c r="T295" s="339"/>
      <c r="U295" s="139" t="str">
        <f t="array" ref="U295">IF($S295&lt;&gt;"",INDEX(DropDownLists!$D$10:$D$2516,MATCH($S295,DropDownLists!$E$10:$E$2516,0)),"")</f>
        <v/>
      </c>
      <c r="V295" s="342"/>
      <c r="W295" s="174"/>
      <c r="Y295" s="62"/>
      <c r="Z295" s="62"/>
      <c r="AA295" s="62"/>
      <c r="AB295" s="62"/>
      <c r="AC295" s="62"/>
      <c r="AD295" s="37"/>
      <c r="AE295" s="37"/>
      <c r="AF295" s="37"/>
      <c r="AG295" s="37"/>
      <c r="AH295" s="243" t="str">
        <f t="shared" si="27"/>
        <v/>
      </c>
      <c r="AI295" s="37"/>
      <c r="AJ295" s="37"/>
      <c r="AK295" s="37"/>
      <c r="AL295" s="37"/>
    </row>
    <row r="296" spans="1:38" s="97" customFormat="1" ht="14.25" customHeight="1">
      <c r="A296" s="26"/>
      <c r="B296" s="2">
        <f t="shared" si="24"/>
        <v>269</v>
      </c>
      <c r="C296" s="235" t="str">
        <f t="array" ref="C296">IF($K296&lt;&gt;"",INDEX(TransferLog!$AB$21:$AB$1270,MATCH($I296&amp;$M296,TransferLog!$F$21:$F$1270&amp;TransferLog!$W$21:$W$1270,0)),"")</f>
        <v/>
      </c>
      <c r="D296" s="235" t="str">
        <f t="array" ref="D296">IF($K296&lt;&gt;"",INDEX(TransferLog!$Q$21:$Q$1270,MATCH($I296&amp;$M296,TransferLog!$F$21:$F$1270&amp;TransferLog!$W$21:$W$1270,0)),"")</f>
        <v/>
      </c>
      <c r="E296" s="236" t="str">
        <f t="array" ref="E296">IF($K296&lt;&gt;"",INDEX(TransferLog!$AC$21:$AC$1270,MATCH($I296&amp;$M296,TransferLog!$F$21:$F$1270&amp;TransferLog!$W$21:$W$1270,0)),"")</f>
        <v/>
      </c>
      <c r="F296" s="111">
        <f t="shared" si="25"/>
        <v>269</v>
      </c>
      <c r="G296" s="138" t="str">
        <f t="array" ref="G296">IF($I296&lt;&gt;"",INDEX(DropDownLists!$K$10:$K$2516,MATCH($I296,DropDownLists!$L$10:$L$2516,0)),"")</f>
        <v/>
      </c>
      <c r="H296" s="107"/>
      <c r="I296" s="112"/>
      <c r="J296" s="339"/>
      <c r="K296" s="113"/>
      <c r="L296" s="339"/>
      <c r="M296" s="113"/>
      <c r="N296" s="339"/>
      <c r="O296" s="139" t="str">
        <f t="shared" si="26"/>
        <v/>
      </c>
      <c r="P296" s="339"/>
      <c r="Q296" s="114"/>
      <c r="R296" s="339"/>
      <c r="S296" s="174"/>
      <c r="T296" s="339"/>
      <c r="U296" s="139" t="str">
        <f t="array" ref="U296">IF($S296&lt;&gt;"",INDEX(DropDownLists!$D$10:$D$2516,MATCH($S296,DropDownLists!$E$10:$E$2516,0)),"")</f>
        <v/>
      </c>
      <c r="V296" s="342"/>
      <c r="W296" s="174"/>
      <c r="Y296" s="37"/>
      <c r="Z296" s="37"/>
      <c r="AA296" s="37"/>
      <c r="AB296" s="37"/>
      <c r="AC296" s="37"/>
      <c r="AD296" s="37"/>
      <c r="AE296" s="37"/>
      <c r="AF296" s="37"/>
      <c r="AG296" s="37"/>
      <c r="AH296" s="243" t="str">
        <f t="shared" si="27"/>
        <v/>
      </c>
      <c r="AI296" s="37"/>
      <c r="AJ296" s="37"/>
      <c r="AK296" s="37"/>
      <c r="AL296" s="37"/>
    </row>
    <row r="297" spans="1:38" s="97" customFormat="1" ht="14.25" customHeight="1">
      <c r="A297" s="26"/>
      <c r="B297" s="2">
        <f t="shared" si="24"/>
        <v>270</v>
      </c>
      <c r="C297" s="235" t="str">
        <f t="array" ref="C297">IF($K297&lt;&gt;"",INDEX(TransferLog!$AB$21:$AB$1270,MATCH($I297&amp;$M297,TransferLog!$F$21:$F$1270&amp;TransferLog!$W$21:$W$1270,0)),"")</f>
        <v/>
      </c>
      <c r="D297" s="235" t="str">
        <f t="array" ref="D297">IF($K297&lt;&gt;"",INDEX(TransferLog!$Q$21:$Q$1270,MATCH($I297&amp;$M297,TransferLog!$F$21:$F$1270&amp;TransferLog!$W$21:$W$1270,0)),"")</f>
        <v/>
      </c>
      <c r="E297" s="236" t="str">
        <f t="array" ref="E297">IF($K297&lt;&gt;"",INDEX(TransferLog!$AC$21:$AC$1270,MATCH($I297&amp;$M297,TransferLog!$F$21:$F$1270&amp;TransferLog!$W$21:$W$1270,0)),"")</f>
        <v/>
      </c>
      <c r="F297" s="111">
        <f t="shared" si="25"/>
        <v>270</v>
      </c>
      <c r="G297" s="138" t="str">
        <f t="array" ref="G297">IF($I297&lt;&gt;"",INDEX(DropDownLists!$K$10:$K$2516,MATCH($I297,DropDownLists!$L$10:$L$2516,0)),"")</f>
        <v/>
      </c>
      <c r="H297" s="107"/>
      <c r="I297" s="112"/>
      <c r="J297" s="339"/>
      <c r="K297" s="113"/>
      <c r="L297" s="339"/>
      <c r="M297" s="113"/>
      <c r="N297" s="339"/>
      <c r="O297" s="139" t="str">
        <f t="shared" si="26"/>
        <v/>
      </c>
      <c r="P297" s="339"/>
      <c r="Q297" s="114"/>
      <c r="R297" s="339"/>
      <c r="S297" s="174"/>
      <c r="T297" s="339"/>
      <c r="U297" s="139" t="str">
        <f t="array" ref="U297">IF($S297&lt;&gt;"",INDEX(DropDownLists!$D$10:$D$2516,MATCH($S297,DropDownLists!$E$10:$E$2516,0)),"")</f>
        <v/>
      </c>
      <c r="V297" s="342"/>
      <c r="W297" s="174"/>
      <c r="Y297" s="37"/>
      <c r="Z297" s="37"/>
      <c r="AA297" s="37"/>
      <c r="AB297" s="37"/>
      <c r="AC297" s="37"/>
      <c r="AD297" s="37"/>
      <c r="AE297" s="37"/>
      <c r="AF297" s="37"/>
      <c r="AG297" s="37"/>
      <c r="AH297" s="243" t="str">
        <f t="shared" si="27"/>
        <v/>
      </c>
      <c r="AI297" s="37"/>
      <c r="AJ297" s="37"/>
      <c r="AK297" s="37"/>
      <c r="AL297" s="37"/>
    </row>
    <row r="298" spans="1:38" s="97" customFormat="1" ht="14">
      <c r="A298" s="26"/>
      <c r="B298" s="2">
        <f t="shared" si="24"/>
        <v>271</v>
      </c>
      <c r="C298" s="235" t="str">
        <f t="array" ref="C298">IF($K298&lt;&gt;"",INDEX(TransferLog!$AB$21:$AB$1270,MATCH($I298&amp;$M298,TransferLog!$F$21:$F$1270&amp;TransferLog!$W$21:$W$1270,0)),"")</f>
        <v/>
      </c>
      <c r="D298" s="235" t="str">
        <f t="array" ref="D298">IF($K298&lt;&gt;"",INDEX(TransferLog!$Q$21:$Q$1270,MATCH($I298&amp;$M298,TransferLog!$F$21:$F$1270&amp;TransferLog!$W$21:$W$1270,0)),"")</f>
        <v/>
      </c>
      <c r="E298" s="236" t="str">
        <f t="array" ref="E298">IF($K298&lt;&gt;"",INDEX(TransferLog!$AC$21:$AC$1270,MATCH($I298&amp;$M298,TransferLog!$F$21:$F$1270&amp;TransferLog!$W$21:$W$1270,0)),"")</f>
        <v/>
      </c>
      <c r="F298" s="111">
        <f t="shared" si="25"/>
        <v>271</v>
      </c>
      <c r="G298" s="138" t="str">
        <f t="array" ref="G298">IF($I298&lt;&gt;"",INDEX(DropDownLists!$K$10:$K$2516,MATCH($I298,DropDownLists!$L$10:$L$2516,0)),"")</f>
        <v/>
      </c>
      <c r="H298" s="107"/>
      <c r="I298" s="112"/>
      <c r="J298" s="339"/>
      <c r="K298" s="113"/>
      <c r="L298" s="339"/>
      <c r="M298" s="113"/>
      <c r="N298" s="339"/>
      <c r="O298" s="139" t="str">
        <f t="shared" si="26"/>
        <v/>
      </c>
      <c r="P298" s="339"/>
      <c r="Q298" s="114"/>
      <c r="R298" s="339"/>
      <c r="S298" s="174"/>
      <c r="T298" s="339"/>
      <c r="U298" s="139" t="str">
        <f t="array" ref="U298">IF($S298&lt;&gt;"",INDEX(DropDownLists!$D$10:$D$2516,MATCH($S298,DropDownLists!$E$10:$E$2516,0)),"")</f>
        <v/>
      </c>
      <c r="V298" s="342"/>
      <c r="W298" s="174"/>
      <c r="Y298" s="37"/>
      <c r="Z298" s="37"/>
      <c r="AA298" s="37"/>
      <c r="AB298" s="37"/>
      <c r="AC298" s="37"/>
      <c r="AD298" s="37"/>
      <c r="AE298" s="37"/>
      <c r="AF298" s="37"/>
      <c r="AG298" s="37"/>
      <c r="AH298" s="243" t="str">
        <f t="shared" si="27"/>
        <v/>
      </c>
      <c r="AI298" s="37"/>
      <c r="AJ298" s="37"/>
      <c r="AK298" s="37"/>
      <c r="AL298" s="37"/>
    </row>
    <row r="299" spans="1:38" s="97" customFormat="1" ht="14">
      <c r="A299" s="26"/>
      <c r="B299" s="2">
        <f t="shared" si="24"/>
        <v>272</v>
      </c>
      <c r="C299" s="235" t="str">
        <f t="array" ref="C299">IF($K299&lt;&gt;"",INDEX(TransferLog!$AB$21:$AB$1270,MATCH($I299&amp;$M299,TransferLog!$F$21:$F$1270&amp;TransferLog!$W$21:$W$1270,0)),"")</f>
        <v/>
      </c>
      <c r="D299" s="235" t="str">
        <f t="array" ref="D299">IF($K299&lt;&gt;"",INDEX(TransferLog!$Q$21:$Q$1270,MATCH($I299&amp;$M299,TransferLog!$F$21:$F$1270&amp;TransferLog!$W$21:$W$1270,0)),"")</f>
        <v/>
      </c>
      <c r="E299" s="236" t="str">
        <f t="array" ref="E299">IF($K299&lt;&gt;"",INDEX(TransferLog!$AC$21:$AC$1270,MATCH($I299&amp;$M299,TransferLog!$F$21:$F$1270&amp;TransferLog!$W$21:$W$1270,0)),"")</f>
        <v/>
      </c>
      <c r="F299" s="111">
        <f t="shared" si="25"/>
        <v>272</v>
      </c>
      <c r="G299" s="138" t="str">
        <f t="array" ref="G299">IF($I299&lt;&gt;"",INDEX(DropDownLists!$K$10:$K$2516,MATCH($I299,DropDownLists!$L$10:$L$2516,0)),"")</f>
        <v/>
      </c>
      <c r="H299" s="107"/>
      <c r="I299" s="112"/>
      <c r="J299" s="339"/>
      <c r="K299" s="113"/>
      <c r="L299" s="339"/>
      <c r="M299" s="113"/>
      <c r="N299" s="339"/>
      <c r="O299" s="139" t="str">
        <f t="shared" si="26"/>
        <v/>
      </c>
      <c r="P299" s="339"/>
      <c r="Q299" s="114"/>
      <c r="R299" s="339"/>
      <c r="S299" s="174"/>
      <c r="T299" s="339"/>
      <c r="U299" s="139" t="str">
        <f t="array" ref="U299">IF($S299&lt;&gt;"",INDEX(DropDownLists!$D$10:$D$2516,MATCH($S299,DropDownLists!$E$10:$E$2516,0)),"")</f>
        <v/>
      </c>
      <c r="V299" s="342"/>
      <c r="W299" s="174"/>
      <c r="Y299" s="37"/>
      <c r="Z299" s="37"/>
      <c r="AA299" s="37"/>
      <c r="AB299" s="37"/>
      <c r="AC299" s="37"/>
      <c r="AD299" s="37"/>
      <c r="AE299" s="37"/>
      <c r="AF299" s="37"/>
      <c r="AG299" s="37"/>
      <c r="AH299" s="243" t="str">
        <f t="shared" si="27"/>
        <v/>
      </c>
      <c r="AI299" s="37"/>
      <c r="AJ299" s="37"/>
      <c r="AK299" s="37"/>
      <c r="AL299" s="37"/>
    </row>
    <row r="300" spans="1:38" s="97" customFormat="1" ht="14">
      <c r="A300" s="63"/>
      <c r="B300" s="2">
        <f t="shared" si="24"/>
        <v>273</v>
      </c>
      <c r="C300" s="235" t="str">
        <f t="array" ref="C300">IF($K300&lt;&gt;"",INDEX(TransferLog!$AB$21:$AB$1270,MATCH($I300&amp;$M300,TransferLog!$F$21:$F$1270&amp;TransferLog!$W$21:$W$1270,0)),"")</f>
        <v/>
      </c>
      <c r="D300" s="235" t="str">
        <f t="array" ref="D300">IF($K300&lt;&gt;"",INDEX(TransferLog!$Q$21:$Q$1270,MATCH($I300&amp;$M300,TransferLog!$F$21:$F$1270&amp;TransferLog!$W$21:$W$1270,0)),"")</f>
        <v/>
      </c>
      <c r="E300" s="236" t="str">
        <f t="array" ref="E300">IF($K300&lt;&gt;"",INDEX(TransferLog!$AC$21:$AC$1270,MATCH($I300&amp;$M300,TransferLog!$F$21:$F$1270&amp;TransferLog!$W$21:$W$1270,0)),"")</f>
        <v/>
      </c>
      <c r="F300" s="111">
        <f t="shared" si="25"/>
        <v>273</v>
      </c>
      <c r="G300" s="138" t="str">
        <f t="array" ref="G300">IF($I300&lt;&gt;"",INDEX(DropDownLists!$K$10:$K$2516,MATCH($I300,DropDownLists!$L$10:$L$2516,0)),"")</f>
        <v/>
      </c>
      <c r="H300" s="107"/>
      <c r="I300" s="112"/>
      <c r="J300" s="339"/>
      <c r="K300" s="113"/>
      <c r="L300" s="339"/>
      <c r="M300" s="113"/>
      <c r="N300" s="339"/>
      <c r="O300" s="139" t="str">
        <f t="shared" si="26"/>
        <v/>
      </c>
      <c r="P300" s="339"/>
      <c r="Q300" s="114"/>
      <c r="R300" s="339"/>
      <c r="S300" s="174"/>
      <c r="T300" s="339"/>
      <c r="U300" s="139" t="str">
        <f t="array" ref="U300">IF($S300&lt;&gt;"",INDEX(DropDownLists!$D$10:$D$2516,MATCH($S300,DropDownLists!$E$10:$E$2516,0)),"")</f>
        <v/>
      </c>
      <c r="V300" s="342"/>
      <c r="W300" s="174"/>
      <c r="Y300" s="37"/>
      <c r="Z300" s="37"/>
      <c r="AA300" s="37"/>
      <c r="AB300" s="37"/>
      <c r="AC300" s="37"/>
      <c r="AD300" s="62"/>
      <c r="AE300" s="62"/>
      <c r="AF300" s="62"/>
      <c r="AG300" s="62"/>
      <c r="AH300" s="244" t="str">
        <f t="shared" si="27"/>
        <v/>
      </c>
      <c r="AI300" s="62"/>
      <c r="AJ300" s="62"/>
      <c r="AK300" s="62"/>
      <c r="AL300" s="62"/>
    </row>
    <row r="301" spans="1:38" s="97" customFormat="1" ht="14">
      <c r="A301" s="63"/>
      <c r="B301" s="2">
        <f t="shared" si="24"/>
        <v>274</v>
      </c>
      <c r="C301" s="235" t="str">
        <f t="array" ref="C301">IF($K301&lt;&gt;"",INDEX(TransferLog!$AB$21:$AB$1270,MATCH($I301&amp;$M301,TransferLog!$F$21:$F$1270&amp;TransferLog!$W$21:$W$1270,0)),"")</f>
        <v/>
      </c>
      <c r="D301" s="235" t="str">
        <f t="array" ref="D301">IF($K301&lt;&gt;"",INDEX(TransferLog!$Q$21:$Q$1270,MATCH($I301&amp;$M301,TransferLog!$F$21:$F$1270&amp;TransferLog!$W$21:$W$1270,0)),"")</f>
        <v/>
      </c>
      <c r="E301" s="236" t="str">
        <f t="array" ref="E301">IF($K301&lt;&gt;"",INDEX(TransferLog!$AC$21:$AC$1270,MATCH($I301&amp;$M301,TransferLog!$F$21:$F$1270&amp;TransferLog!$W$21:$W$1270,0)),"")</f>
        <v/>
      </c>
      <c r="F301" s="111">
        <f t="shared" si="25"/>
        <v>274</v>
      </c>
      <c r="G301" s="138" t="str">
        <f t="array" ref="G301">IF($I301&lt;&gt;"",INDEX(DropDownLists!$K$10:$K$2516,MATCH($I301,DropDownLists!$L$10:$L$2516,0)),"")</f>
        <v/>
      </c>
      <c r="H301" s="107"/>
      <c r="I301" s="112"/>
      <c r="J301" s="339"/>
      <c r="K301" s="113"/>
      <c r="L301" s="339"/>
      <c r="M301" s="113"/>
      <c r="N301" s="339"/>
      <c r="O301" s="139" t="str">
        <f t="shared" si="26"/>
        <v/>
      </c>
      <c r="P301" s="339"/>
      <c r="Q301" s="114"/>
      <c r="R301" s="339"/>
      <c r="S301" s="174"/>
      <c r="T301" s="339"/>
      <c r="U301" s="139" t="str">
        <f t="array" ref="U301">IF($S301&lt;&gt;"",INDEX(DropDownLists!$D$10:$D$2516,MATCH($S301,DropDownLists!$E$10:$E$2516,0)),"")</f>
        <v/>
      </c>
      <c r="V301" s="342"/>
      <c r="W301" s="174"/>
      <c r="Y301" s="37"/>
      <c r="Z301" s="37"/>
      <c r="AA301" s="37"/>
      <c r="AB301" s="37"/>
      <c r="AC301" s="37"/>
      <c r="AD301" s="62"/>
      <c r="AE301" s="62"/>
      <c r="AF301" s="62"/>
      <c r="AG301" s="62"/>
      <c r="AH301" s="244" t="str">
        <f t="shared" si="27"/>
        <v/>
      </c>
      <c r="AI301" s="62"/>
      <c r="AJ301" s="62"/>
      <c r="AK301" s="62"/>
      <c r="AL301" s="62"/>
    </row>
    <row r="302" spans="1:38" s="97" customFormat="1" ht="14">
      <c r="A302" s="63"/>
      <c r="B302" s="2">
        <f t="shared" si="24"/>
        <v>275</v>
      </c>
      <c r="C302" s="235" t="str">
        <f t="array" ref="C302">IF($K302&lt;&gt;"",INDEX(TransferLog!$AB$21:$AB$1270,MATCH($I302&amp;$M302,TransferLog!$F$21:$F$1270&amp;TransferLog!$W$21:$W$1270,0)),"")</f>
        <v/>
      </c>
      <c r="D302" s="235" t="str">
        <f t="array" ref="D302">IF($K302&lt;&gt;"",INDEX(TransferLog!$Q$21:$Q$1270,MATCH($I302&amp;$M302,TransferLog!$F$21:$F$1270&amp;TransferLog!$W$21:$W$1270,0)),"")</f>
        <v/>
      </c>
      <c r="E302" s="236" t="str">
        <f t="array" ref="E302">IF($K302&lt;&gt;"",INDEX(TransferLog!$AC$21:$AC$1270,MATCH($I302&amp;$M302,TransferLog!$F$21:$F$1270&amp;TransferLog!$W$21:$W$1270,0)),"")</f>
        <v/>
      </c>
      <c r="F302" s="111">
        <f t="shared" si="25"/>
        <v>275</v>
      </c>
      <c r="G302" s="138" t="str">
        <f t="array" ref="G302">IF($I302&lt;&gt;"",INDEX(DropDownLists!$K$10:$K$2516,MATCH($I302,DropDownLists!$L$10:$L$2516,0)),"")</f>
        <v/>
      </c>
      <c r="H302" s="107"/>
      <c r="I302" s="112"/>
      <c r="J302" s="339"/>
      <c r="K302" s="113"/>
      <c r="L302" s="339"/>
      <c r="M302" s="113"/>
      <c r="N302" s="339"/>
      <c r="O302" s="139" t="str">
        <f t="shared" si="26"/>
        <v/>
      </c>
      <c r="P302" s="339"/>
      <c r="Q302" s="114"/>
      <c r="R302" s="339"/>
      <c r="S302" s="174"/>
      <c r="T302" s="339"/>
      <c r="U302" s="139" t="str">
        <f t="array" ref="U302">IF($S302&lt;&gt;"",INDEX(DropDownLists!$D$10:$D$2516,MATCH($S302,DropDownLists!$E$10:$E$2516,0)),"")</f>
        <v/>
      </c>
      <c r="V302" s="342"/>
      <c r="W302" s="174"/>
      <c r="Y302" s="37"/>
      <c r="Z302" s="37"/>
      <c r="AA302" s="37"/>
      <c r="AB302" s="37"/>
      <c r="AC302" s="37"/>
      <c r="AD302" s="62"/>
      <c r="AE302" s="62"/>
      <c r="AF302" s="62"/>
      <c r="AG302" s="62"/>
      <c r="AH302" s="244" t="str">
        <f t="shared" si="27"/>
        <v/>
      </c>
      <c r="AI302" s="62"/>
      <c r="AJ302" s="62"/>
      <c r="AK302" s="62"/>
      <c r="AL302" s="62"/>
    </row>
    <row r="303" spans="1:38" s="97" customFormat="1" ht="14">
      <c r="A303" s="63"/>
      <c r="B303" s="2">
        <f t="shared" si="24"/>
        <v>276</v>
      </c>
      <c r="C303" s="235" t="str">
        <f t="array" ref="C303">IF($K303&lt;&gt;"",INDEX(TransferLog!$AB$21:$AB$1270,MATCH($I303&amp;$M303,TransferLog!$F$21:$F$1270&amp;TransferLog!$W$21:$W$1270,0)),"")</f>
        <v/>
      </c>
      <c r="D303" s="235" t="str">
        <f t="array" ref="D303">IF($K303&lt;&gt;"",INDEX(TransferLog!$Q$21:$Q$1270,MATCH($I303&amp;$M303,TransferLog!$F$21:$F$1270&amp;TransferLog!$W$21:$W$1270,0)),"")</f>
        <v/>
      </c>
      <c r="E303" s="236" t="str">
        <f t="array" ref="E303">IF($K303&lt;&gt;"",INDEX(TransferLog!$AC$21:$AC$1270,MATCH($I303&amp;$M303,TransferLog!$F$21:$F$1270&amp;TransferLog!$W$21:$W$1270,0)),"")</f>
        <v/>
      </c>
      <c r="F303" s="111">
        <f t="shared" si="25"/>
        <v>276</v>
      </c>
      <c r="G303" s="138" t="str">
        <f t="array" ref="G303">IF($I303&lt;&gt;"",INDEX(DropDownLists!$K$10:$K$2516,MATCH($I303,DropDownLists!$L$10:$L$2516,0)),"")</f>
        <v/>
      </c>
      <c r="H303" s="107"/>
      <c r="I303" s="112"/>
      <c r="J303" s="339"/>
      <c r="K303" s="113"/>
      <c r="L303" s="339"/>
      <c r="M303" s="113"/>
      <c r="N303" s="339"/>
      <c r="O303" s="139" t="str">
        <f t="shared" si="26"/>
        <v/>
      </c>
      <c r="P303" s="339"/>
      <c r="Q303" s="114"/>
      <c r="R303" s="339"/>
      <c r="S303" s="174"/>
      <c r="T303" s="339"/>
      <c r="U303" s="139" t="str">
        <f t="array" ref="U303">IF($S303&lt;&gt;"",INDEX(DropDownLists!$D$10:$D$2516,MATCH($S303,DropDownLists!$E$10:$E$2516,0)),"")</f>
        <v/>
      </c>
      <c r="V303" s="342"/>
      <c r="W303" s="174"/>
      <c r="Y303" s="37"/>
      <c r="Z303" s="37"/>
      <c r="AA303" s="37"/>
      <c r="AB303" s="37"/>
      <c r="AC303" s="37"/>
      <c r="AD303" s="62"/>
      <c r="AE303" s="62"/>
      <c r="AF303" s="62"/>
      <c r="AG303" s="62"/>
      <c r="AH303" s="244" t="str">
        <f t="shared" si="27"/>
        <v/>
      </c>
      <c r="AI303" s="62"/>
      <c r="AJ303" s="62"/>
      <c r="AK303" s="62"/>
      <c r="AL303" s="62"/>
    </row>
    <row r="304" spans="1:38" s="97" customFormat="1" ht="14">
      <c r="A304" s="63"/>
      <c r="B304" s="2">
        <f t="shared" si="24"/>
        <v>277</v>
      </c>
      <c r="C304" s="235" t="str">
        <f t="array" ref="C304">IF($K304&lt;&gt;"",INDEX(TransferLog!$AB$21:$AB$1270,MATCH($I304&amp;$M304,TransferLog!$F$21:$F$1270&amp;TransferLog!$W$21:$W$1270,0)),"")</f>
        <v/>
      </c>
      <c r="D304" s="235" t="str">
        <f t="array" ref="D304">IF($K304&lt;&gt;"",INDEX(TransferLog!$Q$21:$Q$1270,MATCH($I304&amp;$M304,TransferLog!$F$21:$F$1270&amp;TransferLog!$W$21:$W$1270,0)),"")</f>
        <v/>
      </c>
      <c r="E304" s="236" t="str">
        <f t="array" ref="E304">IF($K304&lt;&gt;"",INDEX(TransferLog!$AC$21:$AC$1270,MATCH($I304&amp;$M304,TransferLog!$F$21:$F$1270&amp;TransferLog!$W$21:$W$1270,0)),"")</f>
        <v/>
      </c>
      <c r="F304" s="111">
        <f t="shared" si="25"/>
        <v>277</v>
      </c>
      <c r="G304" s="138" t="str">
        <f t="array" ref="G304">IF($I304&lt;&gt;"",INDEX(DropDownLists!$K$10:$K$2516,MATCH($I304,DropDownLists!$L$10:$L$2516,0)),"")</f>
        <v/>
      </c>
      <c r="H304" s="107"/>
      <c r="I304" s="112"/>
      <c r="J304" s="339"/>
      <c r="K304" s="113"/>
      <c r="L304" s="339"/>
      <c r="M304" s="113"/>
      <c r="N304" s="339"/>
      <c r="O304" s="139" t="str">
        <f t="shared" si="26"/>
        <v/>
      </c>
      <c r="P304" s="339"/>
      <c r="Q304" s="114"/>
      <c r="R304" s="339"/>
      <c r="S304" s="174"/>
      <c r="T304" s="339"/>
      <c r="U304" s="139" t="str">
        <f t="array" ref="U304">IF($S304&lt;&gt;"",INDEX(DropDownLists!$D$10:$D$2516,MATCH($S304,DropDownLists!$E$10:$E$2516,0)),"")</f>
        <v/>
      </c>
      <c r="V304" s="342"/>
      <c r="W304" s="174"/>
      <c r="Y304" s="37"/>
      <c r="Z304" s="37"/>
      <c r="AA304" s="37"/>
      <c r="AB304" s="37"/>
      <c r="AC304" s="37"/>
      <c r="AD304" s="62"/>
      <c r="AE304" s="62"/>
      <c r="AF304" s="62"/>
      <c r="AG304" s="62"/>
      <c r="AH304" s="244" t="str">
        <f t="shared" si="27"/>
        <v/>
      </c>
      <c r="AI304" s="62"/>
      <c r="AJ304" s="62"/>
      <c r="AK304" s="62"/>
      <c r="AL304" s="62"/>
    </row>
    <row r="305" spans="1:38" s="97" customFormat="1" ht="14">
      <c r="A305" s="63"/>
      <c r="B305" s="2">
        <f t="shared" si="24"/>
        <v>278</v>
      </c>
      <c r="C305" s="235" t="str">
        <f t="array" ref="C305">IF($K305&lt;&gt;"",INDEX(TransferLog!$AB$21:$AB$1270,MATCH($I305&amp;$M305,TransferLog!$F$21:$F$1270&amp;TransferLog!$W$21:$W$1270,0)),"")</f>
        <v/>
      </c>
      <c r="D305" s="235" t="str">
        <f t="array" ref="D305">IF($K305&lt;&gt;"",INDEX(TransferLog!$Q$21:$Q$1270,MATCH($I305&amp;$M305,TransferLog!$F$21:$F$1270&amp;TransferLog!$W$21:$W$1270,0)),"")</f>
        <v/>
      </c>
      <c r="E305" s="236" t="str">
        <f t="array" ref="E305">IF($K305&lt;&gt;"",INDEX(TransferLog!$AC$21:$AC$1270,MATCH($I305&amp;$M305,TransferLog!$F$21:$F$1270&amp;TransferLog!$W$21:$W$1270,0)),"")</f>
        <v/>
      </c>
      <c r="F305" s="111">
        <f t="shared" si="25"/>
        <v>278</v>
      </c>
      <c r="G305" s="138" t="str">
        <f t="array" ref="G305">IF($I305&lt;&gt;"",INDEX(DropDownLists!$K$10:$K$2516,MATCH($I305,DropDownLists!$L$10:$L$2516,0)),"")</f>
        <v/>
      </c>
      <c r="H305" s="107"/>
      <c r="I305" s="112"/>
      <c r="J305" s="339"/>
      <c r="K305" s="113"/>
      <c r="L305" s="339"/>
      <c r="M305" s="113"/>
      <c r="N305" s="339"/>
      <c r="O305" s="139" t="str">
        <f t="shared" si="26"/>
        <v/>
      </c>
      <c r="P305" s="339"/>
      <c r="Q305" s="114"/>
      <c r="R305" s="339"/>
      <c r="S305" s="174"/>
      <c r="T305" s="339"/>
      <c r="U305" s="139" t="str">
        <f t="array" ref="U305">IF($S305&lt;&gt;"",INDEX(DropDownLists!$D$10:$D$2516,MATCH($S305,DropDownLists!$E$10:$E$2516,0)),"")</f>
        <v/>
      </c>
      <c r="V305" s="342"/>
      <c r="W305" s="174"/>
      <c r="Y305" s="62"/>
      <c r="Z305" s="62"/>
      <c r="AA305" s="62"/>
      <c r="AB305" s="62"/>
      <c r="AC305" s="62"/>
      <c r="AD305" s="62"/>
      <c r="AE305" s="62"/>
      <c r="AF305" s="62"/>
      <c r="AG305" s="62"/>
      <c r="AH305" s="244" t="str">
        <f t="shared" si="27"/>
        <v/>
      </c>
      <c r="AI305" s="62"/>
      <c r="AJ305" s="62"/>
      <c r="AK305" s="62"/>
      <c r="AL305" s="62"/>
    </row>
    <row r="306" spans="1:38" s="97" customFormat="1" ht="14">
      <c r="A306" s="63"/>
      <c r="B306" s="2">
        <f t="shared" si="24"/>
        <v>279</v>
      </c>
      <c r="C306" s="235" t="str">
        <f t="array" ref="C306">IF($K306&lt;&gt;"",INDEX(TransferLog!$AB$21:$AB$1270,MATCH($I306&amp;$M306,TransferLog!$F$21:$F$1270&amp;TransferLog!$W$21:$W$1270,0)),"")</f>
        <v/>
      </c>
      <c r="D306" s="235" t="str">
        <f t="array" ref="D306">IF($K306&lt;&gt;"",INDEX(TransferLog!$Q$21:$Q$1270,MATCH($I306&amp;$M306,TransferLog!$F$21:$F$1270&amp;TransferLog!$W$21:$W$1270,0)),"")</f>
        <v/>
      </c>
      <c r="E306" s="236" t="str">
        <f t="array" ref="E306">IF($K306&lt;&gt;"",INDEX(TransferLog!$AC$21:$AC$1270,MATCH($I306&amp;$M306,TransferLog!$F$21:$F$1270&amp;TransferLog!$W$21:$W$1270,0)),"")</f>
        <v/>
      </c>
      <c r="F306" s="111">
        <f t="shared" si="25"/>
        <v>279</v>
      </c>
      <c r="G306" s="138" t="str">
        <f t="array" ref="G306">IF($I306&lt;&gt;"",INDEX(DropDownLists!$K$10:$K$2516,MATCH($I306,DropDownLists!$L$10:$L$2516,0)),"")</f>
        <v/>
      </c>
      <c r="H306" s="107"/>
      <c r="I306" s="112"/>
      <c r="J306" s="339"/>
      <c r="K306" s="113"/>
      <c r="L306" s="339"/>
      <c r="M306" s="113"/>
      <c r="N306" s="339"/>
      <c r="O306" s="139" t="str">
        <f t="shared" si="26"/>
        <v/>
      </c>
      <c r="P306" s="339"/>
      <c r="Q306" s="114"/>
      <c r="R306" s="339"/>
      <c r="S306" s="174"/>
      <c r="T306" s="339"/>
      <c r="U306" s="139" t="str">
        <f t="array" ref="U306">IF($S306&lt;&gt;"",INDEX(DropDownLists!$D$10:$D$2516,MATCH($S306,DropDownLists!$E$10:$E$2516,0)),"")</f>
        <v/>
      </c>
      <c r="V306" s="342"/>
      <c r="W306" s="174"/>
      <c r="Y306" s="62"/>
      <c r="Z306" s="62"/>
      <c r="AA306" s="62"/>
      <c r="AB306" s="62"/>
      <c r="AC306" s="62"/>
      <c r="AD306" s="62"/>
      <c r="AE306" s="62"/>
      <c r="AF306" s="62"/>
      <c r="AG306" s="62"/>
      <c r="AH306" s="244" t="str">
        <f t="shared" si="27"/>
        <v/>
      </c>
      <c r="AI306" s="62"/>
      <c r="AJ306" s="62"/>
      <c r="AK306" s="62"/>
      <c r="AL306" s="62"/>
    </row>
    <row r="307" spans="1:38" s="97" customFormat="1" ht="14">
      <c r="A307" s="63"/>
      <c r="B307" s="2">
        <f t="shared" si="24"/>
        <v>280</v>
      </c>
      <c r="C307" s="235" t="str">
        <f t="array" ref="C307">IF($K307&lt;&gt;"",INDEX(TransferLog!$AB$21:$AB$1270,MATCH($I307&amp;$M307,TransferLog!$F$21:$F$1270&amp;TransferLog!$W$21:$W$1270,0)),"")</f>
        <v/>
      </c>
      <c r="D307" s="235" t="str">
        <f t="array" ref="D307">IF($K307&lt;&gt;"",INDEX(TransferLog!$Q$21:$Q$1270,MATCH($I307&amp;$M307,TransferLog!$F$21:$F$1270&amp;TransferLog!$W$21:$W$1270,0)),"")</f>
        <v/>
      </c>
      <c r="E307" s="236" t="str">
        <f t="array" ref="E307">IF($K307&lt;&gt;"",INDEX(TransferLog!$AC$21:$AC$1270,MATCH($I307&amp;$M307,TransferLog!$F$21:$F$1270&amp;TransferLog!$W$21:$W$1270,0)),"")</f>
        <v/>
      </c>
      <c r="F307" s="111">
        <f t="shared" si="25"/>
        <v>280</v>
      </c>
      <c r="G307" s="138" t="str">
        <f t="array" ref="G307">IF($I307&lt;&gt;"",INDEX(DropDownLists!$K$10:$K$2516,MATCH($I307,DropDownLists!$L$10:$L$2516,0)),"")</f>
        <v/>
      </c>
      <c r="H307" s="107"/>
      <c r="I307" s="112"/>
      <c r="J307" s="339"/>
      <c r="K307" s="113"/>
      <c r="L307" s="339"/>
      <c r="M307" s="113"/>
      <c r="N307" s="339"/>
      <c r="O307" s="139" t="str">
        <f t="shared" si="26"/>
        <v/>
      </c>
      <c r="P307" s="339"/>
      <c r="Q307" s="114"/>
      <c r="R307" s="339"/>
      <c r="S307" s="174"/>
      <c r="T307" s="339"/>
      <c r="U307" s="139" t="str">
        <f t="array" ref="U307">IF($S307&lt;&gt;"",INDEX(DropDownLists!$D$10:$D$2516,MATCH($S307,DropDownLists!$E$10:$E$2516,0)),"")</f>
        <v/>
      </c>
      <c r="V307" s="342"/>
      <c r="W307" s="174"/>
      <c r="Y307" s="62"/>
      <c r="Z307" s="62"/>
      <c r="AA307" s="62"/>
      <c r="AB307" s="62"/>
      <c r="AC307" s="62"/>
      <c r="AD307" s="62"/>
      <c r="AE307" s="62"/>
      <c r="AF307" s="62"/>
      <c r="AG307" s="62"/>
      <c r="AH307" s="244" t="str">
        <f t="shared" si="27"/>
        <v/>
      </c>
      <c r="AI307" s="62"/>
      <c r="AJ307" s="62"/>
      <c r="AK307" s="62"/>
      <c r="AL307" s="62"/>
    </row>
    <row r="308" spans="1:38" s="97" customFormat="1" ht="14">
      <c r="A308" s="63"/>
      <c r="B308" s="2">
        <f t="shared" si="24"/>
        <v>281</v>
      </c>
      <c r="C308" s="235" t="str">
        <f t="array" ref="C308">IF($K308&lt;&gt;"",INDEX(TransferLog!$AB$21:$AB$1270,MATCH($I308&amp;$M308,TransferLog!$F$21:$F$1270&amp;TransferLog!$W$21:$W$1270,0)),"")</f>
        <v/>
      </c>
      <c r="D308" s="235" t="str">
        <f t="array" ref="D308">IF($K308&lt;&gt;"",INDEX(TransferLog!$Q$21:$Q$1270,MATCH($I308&amp;$M308,TransferLog!$F$21:$F$1270&amp;TransferLog!$W$21:$W$1270,0)),"")</f>
        <v/>
      </c>
      <c r="E308" s="236" t="str">
        <f t="array" ref="E308">IF($K308&lt;&gt;"",INDEX(TransferLog!$AC$21:$AC$1270,MATCH($I308&amp;$M308,TransferLog!$F$21:$F$1270&amp;TransferLog!$W$21:$W$1270,0)),"")</f>
        <v/>
      </c>
      <c r="F308" s="111">
        <f t="shared" si="25"/>
        <v>281</v>
      </c>
      <c r="G308" s="138" t="str">
        <f t="array" ref="G308">IF($I308&lt;&gt;"",INDEX(DropDownLists!$K$10:$K$2516,MATCH($I308,DropDownLists!$L$10:$L$2516,0)),"")</f>
        <v/>
      </c>
      <c r="H308" s="107"/>
      <c r="I308" s="112"/>
      <c r="J308" s="339"/>
      <c r="K308" s="113"/>
      <c r="L308" s="339"/>
      <c r="M308" s="113"/>
      <c r="N308" s="339"/>
      <c r="O308" s="139" t="str">
        <f t="shared" si="26"/>
        <v/>
      </c>
      <c r="P308" s="339"/>
      <c r="Q308" s="114"/>
      <c r="R308" s="339"/>
      <c r="S308" s="174"/>
      <c r="T308" s="339"/>
      <c r="U308" s="139" t="str">
        <f t="array" ref="U308">IF($S308&lt;&gt;"",INDEX(DropDownLists!$D$10:$D$2516,MATCH($S308,DropDownLists!$E$10:$E$2516,0)),"")</f>
        <v/>
      </c>
      <c r="V308" s="342"/>
      <c r="W308" s="174"/>
      <c r="Y308" s="62"/>
      <c r="Z308" s="62"/>
      <c r="AA308" s="62"/>
      <c r="AB308" s="62"/>
      <c r="AC308" s="62"/>
      <c r="AD308" s="62"/>
      <c r="AE308" s="62"/>
      <c r="AF308" s="62"/>
      <c r="AG308" s="62"/>
      <c r="AH308" s="244" t="str">
        <f t="shared" si="27"/>
        <v/>
      </c>
      <c r="AI308" s="62"/>
      <c r="AJ308" s="62"/>
      <c r="AK308" s="62"/>
      <c r="AL308" s="62"/>
    </row>
    <row r="309" spans="1:38" s="97" customFormat="1" ht="14">
      <c r="A309" s="63"/>
      <c r="B309" s="2">
        <f t="shared" si="24"/>
        <v>282</v>
      </c>
      <c r="C309" s="235" t="str">
        <f t="array" ref="C309">IF($K309&lt;&gt;"",INDEX(TransferLog!$AB$21:$AB$1270,MATCH($I309&amp;$M309,TransferLog!$F$21:$F$1270&amp;TransferLog!$W$21:$W$1270,0)),"")</f>
        <v/>
      </c>
      <c r="D309" s="235" t="str">
        <f t="array" ref="D309">IF($K309&lt;&gt;"",INDEX(TransferLog!$Q$21:$Q$1270,MATCH($I309&amp;$M309,TransferLog!$F$21:$F$1270&amp;TransferLog!$W$21:$W$1270,0)),"")</f>
        <v/>
      </c>
      <c r="E309" s="236" t="str">
        <f t="array" ref="E309">IF($K309&lt;&gt;"",INDEX(TransferLog!$AC$21:$AC$1270,MATCH($I309&amp;$M309,TransferLog!$F$21:$F$1270&amp;TransferLog!$W$21:$W$1270,0)),"")</f>
        <v/>
      </c>
      <c r="F309" s="111">
        <f t="shared" si="25"/>
        <v>282</v>
      </c>
      <c r="G309" s="138" t="str">
        <f t="array" ref="G309">IF($I309&lt;&gt;"",INDEX(DropDownLists!$K$10:$K$2516,MATCH($I309,DropDownLists!$L$10:$L$2516,0)),"")</f>
        <v/>
      </c>
      <c r="H309" s="107"/>
      <c r="I309" s="112"/>
      <c r="J309" s="339"/>
      <c r="K309" s="113"/>
      <c r="L309" s="339"/>
      <c r="M309" s="113"/>
      <c r="N309" s="339"/>
      <c r="O309" s="139" t="str">
        <f t="shared" si="26"/>
        <v/>
      </c>
      <c r="P309" s="339"/>
      <c r="Q309" s="114"/>
      <c r="R309" s="339"/>
      <c r="S309" s="174"/>
      <c r="T309" s="339"/>
      <c r="U309" s="139" t="str">
        <f t="array" ref="U309">IF($S309&lt;&gt;"",INDEX(DropDownLists!$D$10:$D$2516,MATCH($S309,DropDownLists!$E$10:$E$2516,0)),"")</f>
        <v/>
      </c>
      <c r="V309" s="342"/>
      <c r="W309" s="174"/>
      <c r="Y309" s="62"/>
      <c r="Z309" s="62"/>
      <c r="AA309" s="62"/>
      <c r="AB309" s="62"/>
      <c r="AC309" s="62"/>
      <c r="AD309" s="62"/>
      <c r="AE309" s="62"/>
      <c r="AF309" s="62"/>
      <c r="AG309" s="62"/>
      <c r="AH309" s="244" t="str">
        <f t="shared" si="27"/>
        <v/>
      </c>
      <c r="AI309" s="62"/>
      <c r="AJ309" s="62"/>
      <c r="AK309" s="62"/>
      <c r="AL309" s="62"/>
    </row>
    <row r="310" spans="1:38" s="97" customFormat="1" ht="14">
      <c r="A310" s="63"/>
      <c r="B310" s="2">
        <f t="shared" si="24"/>
        <v>283</v>
      </c>
      <c r="C310" s="235" t="str">
        <f t="array" ref="C310">IF($K310&lt;&gt;"",INDEX(TransferLog!$AB$21:$AB$1270,MATCH($I310&amp;$M310,TransferLog!$F$21:$F$1270&amp;TransferLog!$W$21:$W$1270,0)),"")</f>
        <v/>
      </c>
      <c r="D310" s="235" t="str">
        <f t="array" ref="D310">IF($K310&lt;&gt;"",INDEX(TransferLog!$Q$21:$Q$1270,MATCH($I310&amp;$M310,TransferLog!$F$21:$F$1270&amp;TransferLog!$W$21:$W$1270,0)),"")</f>
        <v/>
      </c>
      <c r="E310" s="236" t="str">
        <f t="array" ref="E310">IF($K310&lt;&gt;"",INDEX(TransferLog!$AC$21:$AC$1270,MATCH($I310&amp;$M310,TransferLog!$F$21:$F$1270&amp;TransferLog!$W$21:$W$1270,0)),"")</f>
        <v/>
      </c>
      <c r="F310" s="111">
        <f t="shared" si="25"/>
        <v>283</v>
      </c>
      <c r="G310" s="138" t="str">
        <f t="array" ref="G310">IF($I310&lt;&gt;"",INDEX(DropDownLists!$K$10:$K$2516,MATCH($I310,DropDownLists!$L$10:$L$2516,0)),"")</f>
        <v/>
      </c>
      <c r="H310" s="107"/>
      <c r="I310" s="112"/>
      <c r="J310" s="339"/>
      <c r="K310" s="113"/>
      <c r="L310" s="339"/>
      <c r="M310" s="113"/>
      <c r="N310" s="339"/>
      <c r="O310" s="139" t="str">
        <f t="shared" si="26"/>
        <v/>
      </c>
      <c r="P310" s="339"/>
      <c r="Q310" s="114"/>
      <c r="R310" s="339"/>
      <c r="S310" s="174"/>
      <c r="T310" s="339"/>
      <c r="U310" s="139" t="str">
        <f t="array" ref="U310">IF($S310&lt;&gt;"",INDEX(DropDownLists!$D$10:$D$2516,MATCH($S310,DropDownLists!$E$10:$E$2516,0)),"")</f>
        <v/>
      </c>
      <c r="V310" s="342"/>
      <c r="W310" s="174"/>
      <c r="Y310" s="62"/>
      <c r="Z310" s="62"/>
      <c r="AA310" s="62"/>
      <c r="AB310" s="62"/>
      <c r="AC310" s="62"/>
      <c r="AD310" s="62"/>
      <c r="AE310" s="62"/>
      <c r="AF310" s="62"/>
      <c r="AG310" s="62"/>
      <c r="AH310" s="244" t="str">
        <f t="shared" si="27"/>
        <v/>
      </c>
      <c r="AI310" s="62"/>
      <c r="AJ310" s="62"/>
      <c r="AK310" s="62"/>
      <c r="AL310" s="62"/>
    </row>
    <row r="311" spans="1:38" s="97" customFormat="1" ht="14.25" customHeight="1">
      <c r="A311" s="26"/>
      <c r="B311" s="2">
        <f t="shared" si="24"/>
        <v>284</v>
      </c>
      <c r="C311" s="235" t="str">
        <f t="array" ref="C311">IF($K311&lt;&gt;"",INDEX(TransferLog!$AB$21:$AB$1270,MATCH($I311&amp;$M311,TransferLog!$F$21:$F$1270&amp;TransferLog!$W$21:$W$1270,0)),"")</f>
        <v/>
      </c>
      <c r="D311" s="235" t="str">
        <f t="array" ref="D311">IF($K311&lt;&gt;"",INDEX(TransferLog!$Q$21:$Q$1270,MATCH($I311&amp;$M311,TransferLog!$F$21:$F$1270&amp;TransferLog!$W$21:$W$1270,0)),"")</f>
        <v/>
      </c>
      <c r="E311" s="236" t="str">
        <f t="array" ref="E311">IF($K311&lt;&gt;"",INDEX(TransferLog!$AC$21:$AC$1270,MATCH($I311&amp;$M311,TransferLog!$F$21:$F$1270&amp;TransferLog!$W$21:$W$1270,0)),"")</f>
        <v/>
      </c>
      <c r="F311" s="111">
        <f t="shared" si="25"/>
        <v>284</v>
      </c>
      <c r="G311" s="138" t="str">
        <f t="array" ref="G311">IF($I311&lt;&gt;"",INDEX(DropDownLists!$K$10:$K$2516,MATCH($I311,DropDownLists!$L$10:$L$2516,0)),"")</f>
        <v/>
      </c>
      <c r="H311" s="107"/>
      <c r="I311" s="112"/>
      <c r="J311" s="339"/>
      <c r="K311" s="113"/>
      <c r="L311" s="339"/>
      <c r="M311" s="113"/>
      <c r="N311" s="339"/>
      <c r="O311" s="139" t="str">
        <f t="shared" si="26"/>
        <v/>
      </c>
      <c r="P311" s="339"/>
      <c r="Q311" s="114"/>
      <c r="R311" s="339"/>
      <c r="S311" s="174"/>
      <c r="T311" s="339"/>
      <c r="U311" s="139" t="str">
        <f t="array" ref="U311">IF($S311&lt;&gt;"",INDEX(DropDownLists!$D$10:$D$2516,MATCH($S311,DropDownLists!$E$10:$E$2516,0)),"")</f>
        <v/>
      </c>
      <c r="V311" s="342"/>
      <c r="W311" s="174"/>
      <c r="Y311" s="62"/>
      <c r="Z311" s="62"/>
      <c r="AA311" s="62"/>
      <c r="AB311" s="62"/>
      <c r="AC311" s="62"/>
      <c r="AD311" s="37"/>
      <c r="AE311" s="37"/>
      <c r="AF311" s="37"/>
      <c r="AG311" s="37"/>
      <c r="AH311" s="243" t="str">
        <f t="shared" si="27"/>
        <v/>
      </c>
      <c r="AI311" s="37"/>
      <c r="AJ311" s="37"/>
      <c r="AK311" s="37"/>
      <c r="AL311" s="37"/>
    </row>
    <row r="312" spans="1:38" s="97" customFormat="1" ht="14.25" customHeight="1">
      <c r="A312" s="26"/>
      <c r="B312" s="2">
        <f t="shared" si="24"/>
        <v>285</v>
      </c>
      <c r="C312" s="235" t="str">
        <f t="array" ref="C312">IF($K312&lt;&gt;"",INDEX(TransferLog!$AB$21:$AB$1270,MATCH($I312&amp;$M312,TransferLog!$F$21:$F$1270&amp;TransferLog!$W$21:$W$1270,0)),"")</f>
        <v/>
      </c>
      <c r="D312" s="235" t="str">
        <f t="array" ref="D312">IF($K312&lt;&gt;"",INDEX(TransferLog!$Q$21:$Q$1270,MATCH($I312&amp;$M312,TransferLog!$F$21:$F$1270&amp;TransferLog!$W$21:$W$1270,0)),"")</f>
        <v/>
      </c>
      <c r="E312" s="236" t="str">
        <f t="array" ref="E312">IF($K312&lt;&gt;"",INDEX(TransferLog!$AC$21:$AC$1270,MATCH($I312&amp;$M312,TransferLog!$F$21:$F$1270&amp;TransferLog!$W$21:$W$1270,0)),"")</f>
        <v/>
      </c>
      <c r="F312" s="111">
        <f t="shared" si="25"/>
        <v>285</v>
      </c>
      <c r="G312" s="138" t="str">
        <f t="array" ref="G312">IF($I312&lt;&gt;"",INDEX(DropDownLists!$K$10:$K$2516,MATCH($I312,DropDownLists!$L$10:$L$2516,0)),"")</f>
        <v/>
      </c>
      <c r="H312" s="107"/>
      <c r="I312" s="112"/>
      <c r="J312" s="339"/>
      <c r="K312" s="113"/>
      <c r="L312" s="339"/>
      <c r="M312" s="113"/>
      <c r="N312" s="339"/>
      <c r="O312" s="139" t="str">
        <f t="shared" si="26"/>
        <v/>
      </c>
      <c r="P312" s="339"/>
      <c r="Q312" s="114"/>
      <c r="R312" s="339"/>
      <c r="S312" s="174"/>
      <c r="T312" s="339"/>
      <c r="U312" s="139" t="str">
        <f t="array" ref="U312">IF($S312&lt;&gt;"",INDEX(DropDownLists!$D$10:$D$2516,MATCH($S312,DropDownLists!$E$10:$E$2516,0)),"")</f>
        <v/>
      </c>
      <c r="V312" s="342"/>
      <c r="W312" s="174"/>
      <c r="Y312" s="62"/>
      <c r="Z312" s="62"/>
      <c r="AA312" s="62"/>
      <c r="AB312" s="62"/>
      <c r="AC312" s="62"/>
      <c r="AD312" s="37"/>
      <c r="AE312" s="37"/>
      <c r="AF312" s="37"/>
      <c r="AG312" s="37"/>
      <c r="AH312" s="243" t="str">
        <f t="shared" si="27"/>
        <v/>
      </c>
      <c r="AI312" s="37"/>
      <c r="AJ312" s="37"/>
      <c r="AK312" s="37"/>
      <c r="AL312" s="37"/>
    </row>
    <row r="313" spans="1:38" s="97" customFormat="1" ht="14.25" customHeight="1">
      <c r="A313" s="26"/>
      <c r="B313" s="2">
        <f t="shared" si="24"/>
        <v>286</v>
      </c>
      <c r="C313" s="235" t="str">
        <f t="array" ref="C313">IF($K313&lt;&gt;"",INDEX(TransferLog!$AB$21:$AB$1270,MATCH($I313&amp;$M313,TransferLog!$F$21:$F$1270&amp;TransferLog!$W$21:$W$1270,0)),"")</f>
        <v/>
      </c>
      <c r="D313" s="235" t="str">
        <f t="array" ref="D313">IF($K313&lt;&gt;"",INDEX(TransferLog!$Q$21:$Q$1270,MATCH($I313&amp;$M313,TransferLog!$F$21:$F$1270&amp;TransferLog!$W$21:$W$1270,0)),"")</f>
        <v/>
      </c>
      <c r="E313" s="236" t="str">
        <f t="array" ref="E313">IF($K313&lt;&gt;"",INDEX(TransferLog!$AC$21:$AC$1270,MATCH($I313&amp;$M313,TransferLog!$F$21:$F$1270&amp;TransferLog!$W$21:$W$1270,0)),"")</f>
        <v/>
      </c>
      <c r="F313" s="111">
        <f t="shared" si="25"/>
        <v>286</v>
      </c>
      <c r="G313" s="138" t="str">
        <f t="array" ref="G313">IF($I313&lt;&gt;"",INDEX(DropDownLists!$K$10:$K$2516,MATCH($I313,DropDownLists!$L$10:$L$2516,0)),"")</f>
        <v/>
      </c>
      <c r="H313" s="107"/>
      <c r="I313" s="112"/>
      <c r="J313" s="339"/>
      <c r="K313" s="113"/>
      <c r="L313" s="339"/>
      <c r="M313" s="113"/>
      <c r="N313" s="339"/>
      <c r="O313" s="139" t="str">
        <f t="shared" si="26"/>
        <v/>
      </c>
      <c r="P313" s="339"/>
      <c r="Q313" s="114"/>
      <c r="R313" s="339"/>
      <c r="S313" s="174"/>
      <c r="T313" s="339"/>
      <c r="U313" s="139" t="str">
        <f t="array" ref="U313">IF($S313&lt;&gt;"",INDEX(DropDownLists!$D$10:$D$2516,MATCH($S313,DropDownLists!$E$10:$E$2516,0)),"")</f>
        <v/>
      </c>
      <c r="V313" s="342"/>
      <c r="W313" s="174"/>
      <c r="Y313" s="62"/>
      <c r="Z313" s="62"/>
      <c r="AA313" s="62"/>
      <c r="AB313" s="62"/>
      <c r="AC313" s="62"/>
      <c r="AD313" s="37"/>
      <c r="AE313" s="37"/>
      <c r="AF313" s="37"/>
      <c r="AG313" s="37"/>
      <c r="AH313" s="243" t="str">
        <f t="shared" si="27"/>
        <v/>
      </c>
      <c r="AI313" s="37"/>
      <c r="AJ313" s="37"/>
      <c r="AK313" s="37"/>
      <c r="AL313" s="37"/>
    </row>
    <row r="314" spans="1:38" s="97" customFormat="1" ht="14">
      <c r="A314" s="26"/>
      <c r="B314" s="2">
        <f t="shared" si="24"/>
        <v>287</v>
      </c>
      <c r="C314" s="235" t="str">
        <f t="array" ref="C314">IF($K314&lt;&gt;"",INDEX(TransferLog!$AB$21:$AB$1270,MATCH($I314&amp;$M314,TransferLog!$F$21:$F$1270&amp;TransferLog!$W$21:$W$1270,0)),"")</f>
        <v/>
      </c>
      <c r="D314" s="235" t="str">
        <f t="array" ref="D314">IF($K314&lt;&gt;"",INDEX(TransferLog!$Q$21:$Q$1270,MATCH($I314&amp;$M314,TransferLog!$F$21:$F$1270&amp;TransferLog!$W$21:$W$1270,0)),"")</f>
        <v/>
      </c>
      <c r="E314" s="236" t="str">
        <f t="array" ref="E314">IF($K314&lt;&gt;"",INDEX(TransferLog!$AC$21:$AC$1270,MATCH($I314&amp;$M314,TransferLog!$F$21:$F$1270&amp;TransferLog!$W$21:$W$1270,0)),"")</f>
        <v/>
      </c>
      <c r="F314" s="111">
        <f t="shared" si="25"/>
        <v>287</v>
      </c>
      <c r="G314" s="138" t="str">
        <f t="array" ref="G314">IF($I314&lt;&gt;"",INDEX(DropDownLists!$K$10:$K$2516,MATCH($I314,DropDownLists!$L$10:$L$2516,0)),"")</f>
        <v/>
      </c>
      <c r="H314" s="107"/>
      <c r="I314" s="112"/>
      <c r="J314" s="339"/>
      <c r="K314" s="113"/>
      <c r="L314" s="339"/>
      <c r="M314" s="113"/>
      <c r="N314" s="339"/>
      <c r="O314" s="139" t="str">
        <f t="shared" si="26"/>
        <v/>
      </c>
      <c r="P314" s="339"/>
      <c r="Q314" s="114"/>
      <c r="R314" s="339"/>
      <c r="S314" s="174"/>
      <c r="T314" s="339"/>
      <c r="U314" s="139" t="str">
        <f t="array" ref="U314">IF($S314&lt;&gt;"",INDEX(DropDownLists!$D$10:$D$2516,MATCH($S314,DropDownLists!$E$10:$E$2516,0)),"")</f>
        <v/>
      </c>
      <c r="V314" s="342"/>
      <c r="W314" s="174"/>
      <c r="Y314" s="62"/>
      <c r="Z314" s="62"/>
      <c r="AA314" s="62"/>
      <c r="AB314" s="62"/>
      <c r="AC314" s="62"/>
      <c r="AD314" s="37"/>
      <c r="AE314" s="37"/>
      <c r="AF314" s="37"/>
      <c r="AG314" s="37"/>
      <c r="AH314" s="243" t="str">
        <f t="shared" si="27"/>
        <v/>
      </c>
      <c r="AI314" s="37"/>
      <c r="AJ314" s="37"/>
      <c r="AK314" s="37"/>
      <c r="AL314" s="37"/>
    </row>
    <row r="315" spans="1:38" s="97" customFormat="1" ht="14.25" customHeight="1">
      <c r="A315" s="26"/>
      <c r="B315" s="2">
        <f t="shared" ref="B315:B394" si="28">ROW()-27</f>
        <v>288</v>
      </c>
      <c r="C315" s="235" t="str">
        <f t="array" ref="C315">IF($K315&lt;&gt;"",INDEX(TransferLog!$AB$21:$AB$1270,MATCH($I315&amp;$M315,TransferLog!$F$21:$F$1270&amp;TransferLog!$W$21:$W$1270,0)),"")</f>
        <v/>
      </c>
      <c r="D315" s="235" t="str">
        <f t="array" ref="D315">IF($K315&lt;&gt;"",INDEX(TransferLog!$Q$21:$Q$1270,MATCH($I315&amp;$M315,TransferLog!$F$21:$F$1270&amp;TransferLog!$W$21:$W$1270,0)),"")</f>
        <v/>
      </c>
      <c r="E315" s="236" t="str">
        <f t="array" ref="E315">IF($K315&lt;&gt;"",INDEX(TransferLog!$AC$21:$AC$1270,MATCH($I315&amp;$M315,TransferLog!$F$21:$F$1270&amp;TransferLog!$W$21:$W$1270,0)),"")</f>
        <v/>
      </c>
      <c r="F315" s="111">
        <f t="shared" ref="F315:F394" si="29">ROW()-27</f>
        <v>288</v>
      </c>
      <c r="G315" s="138" t="str">
        <f t="array" ref="G315">IF($I315&lt;&gt;"",INDEX(DropDownLists!$K$10:$K$2516,MATCH($I315,DropDownLists!$L$10:$L$2516,0)),"")</f>
        <v/>
      </c>
      <c r="H315" s="107"/>
      <c r="I315" s="112"/>
      <c r="J315" s="339"/>
      <c r="K315" s="113"/>
      <c r="L315" s="339"/>
      <c r="M315" s="113"/>
      <c r="N315" s="339"/>
      <c r="O315" s="139" t="str">
        <f t="shared" si="26"/>
        <v/>
      </c>
      <c r="P315" s="339"/>
      <c r="Q315" s="114"/>
      <c r="R315" s="339"/>
      <c r="S315" s="174"/>
      <c r="T315" s="339"/>
      <c r="U315" s="139" t="str">
        <f t="array" ref="U315">IF($S315&lt;&gt;"",INDEX(DropDownLists!$D$10:$D$2516,MATCH($S315,DropDownLists!$E$10:$E$2516,0)),"")</f>
        <v/>
      </c>
      <c r="V315" s="342"/>
      <c r="W315" s="174"/>
      <c r="Y315" s="62"/>
      <c r="Z315" s="62"/>
      <c r="AA315" s="62"/>
      <c r="AB315" s="62"/>
      <c r="AC315" s="62"/>
      <c r="AD315" s="37"/>
      <c r="AE315" s="37"/>
      <c r="AF315" s="37"/>
      <c r="AG315" s="37"/>
      <c r="AH315" s="243" t="str">
        <f t="shared" si="27"/>
        <v/>
      </c>
      <c r="AI315" s="37"/>
      <c r="AJ315" s="37"/>
      <c r="AK315" s="37"/>
      <c r="AL315" s="37"/>
    </row>
    <row r="316" spans="1:38" s="97" customFormat="1" ht="14.25" customHeight="1">
      <c r="A316" s="26"/>
      <c r="B316" s="2">
        <f t="shared" si="28"/>
        <v>289</v>
      </c>
      <c r="C316" s="235" t="str">
        <f t="array" ref="C316">IF($K316&lt;&gt;"",INDEX(TransferLog!$AB$21:$AB$1270,MATCH($I316&amp;$M316,TransferLog!$F$21:$F$1270&amp;TransferLog!$W$21:$W$1270,0)),"")</f>
        <v/>
      </c>
      <c r="D316" s="235" t="str">
        <f t="array" ref="D316">IF($K316&lt;&gt;"",INDEX(TransferLog!$Q$21:$Q$1270,MATCH($I316&amp;$M316,TransferLog!$F$21:$F$1270&amp;TransferLog!$W$21:$W$1270,0)),"")</f>
        <v/>
      </c>
      <c r="E316" s="236" t="str">
        <f t="array" ref="E316">IF($K316&lt;&gt;"",INDEX(TransferLog!$AC$21:$AC$1270,MATCH($I316&amp;$M316,TransferLog!$F$21:$F$1270&amp;TransferLog!$W$21:$W$1270,0)),"")</f>
        <v/>
      </c>
      <c r="F316" s="111">
        <f t="shared" si="29"/>
        <v>289</v>
      </c>
      <c r="G316" s="138" t="str">
        <f t="array" ref="G316">IF($I316&lt;&gt;"",INDEX(DropDownLists!$K$10:$K$2516,MATCH($I316,DropDownLists!$L$10:$L$2516,0)),"")</f>
        <v/>
      </c>
      <c r="H316" s="107"/>
      <c r="I316" s="112"/>
      <c r="J316" s="339"/>
      <c r="K316" s="113"/>
      <c r="L316" s="339"/>
      <c r="M316" s="113"/>
      <c r="N316" s="339"/>
      <c r="O316" s="139" t="str">
        <f t="shared" si="26"/>
        <v/>
      </c>
      <c r="P316" s="339"/>
      <c r="Q316" s="114"/>
      <c r="R316" s="339"/>
      <c r="S316" s="174"/>
      <c r="T316" s="339"/>
      <c r="U316" s="139" t="str">
        <f t="array" ref="U316">IF($S316&lt;&gt;"",INDEX(DropDownLists!$D$10:$D$2516,MATCH($S316,DropDownLists!$E$10:$E$2516,0)),"")</f>
        <v/>
      </c>
      <c r="V316" s="342"/>
      <c r="W316" s="174"/>
      <c r="Y316" s="37"/>
      <c r="Z316" s="37"/>
      <c r="AA316" s="37"/>
      <c r="AB316" s="37"/>
      <c r="AC316" s="37"/>
      <c r="AD316" s="37"/>
      <c r="AE316" s="37"/>
      <c r="AF316" s="37"/>
      <c r="AG316" s="37"/>
      <c r="AH316" s="243" t="str">
        <f t="shared" si="27"/>
        <v/>
      </c>
      <c r="AI316" s="37"/>
      <c r="AJ316" s="37"/>
      <c r="AK316" s="37"/>
      <c r="AL316" s="37"/>
    </row>
    <row r="317" spans="1:38" s="97" customFormat="1" ht="14.25" customHeight="1">
      <c r="A317" s="26"/>
      <c r="B317" s="2">
        <f t="shared" si="28"/>
        <v>290</v>
      </c>
      <c r="C317" s="235" t="str">
        <f t="array" ref="C317">IF($K317&lt;&gt;"",INDEX(TransferLog!$AB$21:$AB$1270,MATCH($I317&amp;$M317,TransferLog!$F$21:$F$1270&amp;TransferLog!$W$21:$W$1270,0)),"")</f>
        <v/>
      </c>
      <c r="D317" s="235" t="str">
        <f t="array" ref="D317">IF($K317&lt;&gt;"",INDEX(TransferLog!$Q$21:$Q$1270,MATCH($I317&amp;$M317,TransferLog!$F$21:$F$1270&amp;TransferLog!$W$21:$W$1270,0)),"")</f>
        <v/>
      </c>
      <c r="E317" s="236" t="str">
        <f t="array" ref="E317">IF($K317&lt;&gt;"",INDEX(TransferLog!$AC$21:$AC$1270,MATCH($I317&amp;$M317,TransferLog!$F$21:$F$1270&amp;TransferLog!$W$21:$W$1270,0)),"")</f>
        <v/>
      </c>
      <c r="F317" s="111">
        <f t="shared" si="29"/>
        <v>290</v>
      </c>
      <c r="G317" s="138" t="str">
        <f t="array" ref="G317">IF($I317&lt;&gt;"",INDEX(DropDownLists!$K$10:$K$2516,MATCH($I317,DropDownLists!$L$10:$L$2516,0)),"")</f>
        <v/>
      </c>
      <c r="H317" s="107"/>
      <c r="I317" s="112"/>
      <c r="J317" s="339"/>
      <c r="K317" s="113"/>
      <c r="L317" s="339"/>
      <c r="M317" s="113"/>
      <c r="N317" s="339"/>
      <c r="O317" s="139" t="str">
        <f t="shared" si="26"/>
        <v/>
      </c>
      <c r="P317" s="339"/>
      <c r="Q317" s="114"/>
      <c r="R317" s="339"/>
      <c r="S317" s="174"/>
      <c r="T317" s="339"/>
      <c r="U317" s="139" t="str">
        <f t="array" ref="U317">IF($S317&lt;&gt;"",INDEX(DropDownLists!$D$10:$D$2516,MATCH($S317,DropDownLists!$E$10:$E$2516,0)),"")</f>
        <v/>
      </c>
      <c r="V317" s="342"/>
      <c r="W317" s="174"/>
      <c r="Y317" s="37"/>
      <c r="Z317" s="37"/>
      <c r="AA317" s="37"/>
      <c r="AB317" s="37"/>
      <c r="AC317" s="37"/>
      <c r="AD317" s="37"/>
      <c r="AE317" s="37"/>
      <c r="AF317" s="37"/>
      <c r="AG317" s="37"/>
      <c r="AH317" s="243" t="str">
        <f t="shared" si="27"/>
        <v/>
      </c>
      <c r="AI317" s="37"/>
      <c r="AJ317" s="37"/>
      <c r="AK317" s="37"/>
      <c r="AL317" s="37"/>
    </row>
    <row r="318" spans="1:38" s="97" customFormat="1" ht="14">
      <c r="A318" s="26"/>
      <c r="B318" s="2">
        <f t="shared" si="28"/>
        <v>291</v>
      </c>
      <c r="C318" s="235" t="str">
        <f t="array" ref="C318">IF($K318&lt;&gt;"",INDEX(TransferLog!$AB$21:$AB$1270,MATCH($I318&amp;$M318,TransferLog!$F$21:$F$1270&amp;TransferLog!$W$21:$W$1270,0)),"")</f>
        <v/>
      </c>
      <c r="D318" s="235" t="str">
        <f t="array" ref="D318">IF($K318&lt;&gt;"",INDEX(TransferLog!$Q$21:$Q$1270,MATCH($I318&amp;$M318,TransferLog!$F$21:$F$1270&amp;TransferLog!$W$21:$W$1270,0)),"")</f>
        <v/>
      </c>
      <c r="E318" s="236" t="str">
        <f t="array" ref="E318">IF($K318&lt;&gt;"",INDEX(TransferLog!$AC$21:$AC$1270,MATCH($I318&amp;$M318,TransferLog!$F$21:$F$1270&amp;TransferLog!$W$21:$W$1270,0)),"")</f>
        <v/>
      </c>
      <c r="F318" s="111">
        <f t="shared" si="29"/>
        <v>291</v>
      </c>
      <c r="G318" s="138" t="str">
        <f t="array" ref="G318">IF($I318&lt;&gt;"",INDEX(DropDownLists!$K$10:$K$2516,MATCH($I318,DropDownLists!$L$10:$L$2516,0)),"")</f>
        <v/>
      </c>
      <c r="H318" s="107"/>
      <c r="I318" s="112"/>
      <c r="J318" s="339"/>
      <c r="K318" s="113"/>
      <c r="L318" s="339"/>
      <c r="M318" s="113"/>
      <c r="N318" s="339"/>
      <c r="O318" s="139" t="str">
        <f t="shared" si="26"/>
        <v/>
      </c>
      <c r="P318" s="339"/>
      <c r="Q318" s="114"/>
      <c r="R318" s="339"/>
      <c r="S318" s="174"/>
      <c r="T318" s="339"/>
      <c r="U318" s="139" t="str">
        <f t="array" ref="U318">IF($S318&lt;&gt;"",INDEX(DropDownLists!$D$10:$D$2516,MATCH($S318,DropDownLists!$E$10:$E$2516,0)),"")</f>
        <v/>
      </c>
      <c r="V318" s="342"/>
      <c r="W318" s="174"/>
      <c r="Y318" s="37"/>
      <c r="Z318" s="37"/>
      <c r="AA318" s="37"/>
      <c r="AB318" s="37"/>
      <c r="AC318" s="37"/>
      <c r="AD318" s="37"/>
      <c r="AE318" s="37"/>
      <c r="AF318" s="37"/>
      <c r="AG318" s="37"/>
      <c r="AH318" s="243" t="str">
        <f t="shared" si="27"/>
        <v/>
      </c>
      <c r="AI318" s="37"/>
      <c r="AJ318" s="37"/>
      <c r="AK318" s="37"/>
      <c r="AL318" s="37"/>
    </row>
    <row r="319" spans="1:38" s="97" customFormat="1" ht="14">
      <c r="A319" s="26"/>
      <c r="B319" s="2">
        <f t="shared" si="28"/>
        <v>292</v>
      </c>
      <c r="C319" s="235" t="str">
        <f t="array" ref="C319">IF($K319&lt;&gt;"",INDEX(TransferLog!$AB$21:$AB$1270,MATCH($I319&amp;$M319,TransferLog!$F$21:$F$1270&amp;TransferLog!$W$21:$W$1270,0)),"")</f>
        <v/>
      </c>
      <c r="D319" s="235" t="str">
        <f t="array" ref="D319">IF($K319&lt;&gt;"",INDEX(TransferLog!$Q$21:$Q$1270,MATCH($I319&amp;$M319,TransferLog!$F$21:$F$1270&amp;TransferLog!$W$21:$W$1270,0)),"")</f>
        <v/>
      </c>
      <c r="E319" s="236" t="str">
        <f t="array" ref="E319">IF($K319&lt;&gt;"",INDEX(TransferLog!$AC$21:$AC$1270,MATCH($I319&amp;$M319,TransferLog!$F$21:$F$1270&amp;TransferLog!$W$21:$W$1270,0)),"")</f>
        <v/>
      </c>
      <c r="F319" s="111">
        <f t="shared" si="29"/>
        <v>292</v>
      </c>
      <c r="G319" s="138" t="str">
        <f t="array" ref="G319">IF($I319&lt;&gt;"",INDEX(DropDownLists!$K$10:$K$2516,MATCH($I319,DropDownLists!$L$10:$L$2516,0)),"")</f>
        <v/>
      </c>
      <c r="H319" s="107"/>
      <c r="I319" s="112"/>
      <c r="J319" s="339"/>
      <c r="K319" s="113"/>
      <c r="L319" s="339"/>
      <c r="M319" s="113"/>
      <c r="N319" s="339"/>
      <c r="O319" s="139" t="str">
        <f t="shared" si="26"/>
        <v/>
      </c>
      <c r="P319" s="339"/>
      <c r="Q319" s="114"/>
      <c r="R319" s="339"/>
      <c r="S319" s="174"/>
      <c r="T319" s="339"/>
      <c r="U319" s="139" t="str">
        <f t="array" ref="U319">IF($S319&lt;&gt;"",INDEX(DropDownLists!$D$10:$D$2516,MATCH($S319,DropDownLists!$E$10:$E$2516,0)),"")</f>
        <v/>
      </c>
      <c r="V319" s="342"/>
      <c r="W319" s="174"/>
      <c r="Y319" s="37"/>
      <c r="Z319" s="37"/>
      <c r="AA319" s="37"/>
      <c r="AB319" s="37"/>
      <c r="AC319" s="37"/>
      <c r="AD319" s="37"/>
      <c r="AE319" s="37"/>
      <c r="AF319" s="37"/>
      <c r="AG319" s="37"/>
      <c r="AH319" s="243" t="str">
        <f t="shared" si="27"/>
        <v/>
      </c>
      <c r="AI319" s="37"/>
      <c r="AJ319" s="37"/>
      <c r="AK319" s="37"/>
      <c r="AL319" s="37"/>
    </row>
    <row r="320" spans="1:38" s="97" customFormat="1" ht="14">
      <c r="A320" s="63"/>
      <c r="B320" s="2">
        <f t="shared" si="28"/>
        <v>293</v>
      </c>
      <c r="C320" s="235" t="str">
        <f t="array" ref="C320">IF($K320&lt;&gt;"",INDEX(TransferLog!$AB$21:$AB$1270,MATCH($I320&amp;$M320,TransferLog!$F$21:$F$1270&amp;TransferLog!$W$21:$W$1270,0)),"")</f>
        <v/>
      </c>
      <c r="D320" s="235" t="str">
        <f t="array" ref="D320">IF($K320&lt;&gt;"",INDEX(TransferLog!$Q$21:$Q$1270,MATCH($I320&amp;$M320,TransferLog!$F$21:$F$1270&amp;TransferLog!$W$21:$W$1270,0)),"")</f>
        <v/>
      </c>
      <c r="E320" s="236" t="str">
        <f t="array" ref="E320">IF($K320&lt;&gt;"",INDEX(TransferLog!$AC$21:$AC$1270,MATCH($I320&amp;$M320,TransferLog!$F$21:$F$1270&amp;TransferLog!$W$21:$W$1270,0)),"")</f>
        <v/>
      </c>
      <c r="F320" s="111">
        <f t="shared" si="29"/>
        <v>293</v>
      </c>
      <c r="G320" s="138" t="str">
        <f t="array" ref="G320">IF($I320&lt;&gt;"",INDEX(DropDownLists!$K$10:$K$2516,MATCH($I320,DropDownLists!$L$10:$L$2516,0)),"")</f>
        <v/>
      </c>
      <c r="H320" s="107"/>
      <c r="I320" s="112"/>
      <c r="J320" s="339"/>
      <c r="K320" s="113"/>
      <c r="L320" s="339"/>
      <c r="M320" s="113"/>
      <c r="N320" s="339"/>
      <c r="O320" s="139" t="str">
        <f t="shared" si="26"/>
        <v/>
      </c>
      <c r="P320" s="339"/>
      <c r="Q320" s="114"/>
      <c r="R320" s="339"/>
      <c r="S320" s="174"/>
      <c r="T320" s="339"/>
      <c r="U320" s="139" t="str">
        <f t="array" ref="U320">IF($S320&lt;&gt;"",INDEX(DropDownLists!$D$10:$D$2516,MATCH($S320,DropDownLists!$E$10:$E$2516,0)),"")</f>
        <v/>
      </c>
      <c r="V320" s="342"/>
      <c r="W320" s="174"/>
      <c r="Y320" s="37"/>
      <c r="Z320" s="37"/>
      <c r="AA320" s="37"/>
      <c r="AB320" s="37"/>
      <c r="AC320" s="37"/>
      <c r="AD320" s="62"/>
      <c r="AE320" s="62"/>
      <c r="AF320" s="62"/>
      <c r="AG320" s="62"/>
      <c r="AH320" s="244" t="str">
        <f t="shared" si="27"/>
        <v/>
      </c>
      <c r="AI320" s="62"/>
      <c r="AJ320" s="62"/>
      <c r="AK320" s="62"/>
      <c r="AL320" s="62"/>
    </row>
    <row r="321" spans="1:38" s="97" customFormat="1" ht="14">
      <c r="A321" s="63"/>
      <c r="B321" s="2">
        <f t="shared" si="28"/>
        <v>294</v>
      </c>
      <c r="C321" s="235" t="str">
        <f t="array" ref="C321">IF($K321&lt;&gt;"",INDEX(TransferLog!$AB$21:$AB$1270,MATCH($I321&amp;$M321,TransferLog!$F$21:$F$1270&amp;TransferLog!$W$21:$W$1270,0)),"")</f>
        <v/>
      </c>
      <c r="D321" s="235" t="str">
        <f t="array" ref="D321">IF($K321&lt;&gt;"",INDEX(TransferLog!$Q$21:$Q$1270,MATCH($I321&amp;$M321,TransferLog!$F$21:$F$1270&amp;TransferLog!$W$21:$W$1270,0)),"")</f>
        <v/>
      </c>
      <c r="E321" s="236" t="str">
        <f t="array" ref="E321">IF($K321&lt;&gt;"",INDEX(TransferLog!$AC$21:$AC$1270,MATCH($I321&amp;$M321,TransferLog!$F$21:$F$1270&amp;TransferLog!$W$21:$W$1270,0)),"")</f>
        <v/>
      </c>
      <c r="F321" s="111">
        <f t="shared" si="29"/>
        <v>294</v>
      </c>
      <c r="G321" s="138" t="str">
        <f t="array" ref="G321">IF($I321&lt;&gt;"",INDEX(DropDownLists!$K$10:$K$2516,MATCH($I321,DropDownLists!$L$10:$L$2516,0)),"")</f>
        <v/>
      </c>
      <c r="H321" s="107"/>
      <c r="I321" s="112"/>
      <c r="J321" s="339"/>
      <c r="K321" s="113"/>
      <c r="L321" s="339"/>
      <c r="M321" s="113"/>
      <c r="N321" s="339"/>
      <c r="O321" s="139" t="str">
        <f t="shared" si="26"/>
        <v/>
      </c>
      <c r="P321" s="339"/>
      <c r="Q321" s="114"/>
      <c r="R321" s="339"/>
      <c r="S321" s="174"/>
      <c r="T321" s="339"/>
      <c r="U321" s="139" t="str">
        <f t="array" ref="U321">IF($S321&lt;&gt;"",INDEX(DropDownLists!$D$10:$D$2516,MATCH($S321,DropDownLists!$E$10:$E$2516,0)),"")</f>
        <v/>
      </c>
      <c r="V321" s="342"/>
      <c r="W321" s="174"/>
      <c r="Y321" s="37"/>
      <c r="Z321" s="37"/>
      <c r="AA321" s="37"/>
      <c r="AB321" s="37"/>
      <c r="AC321" s="37"/>
      <c r="AD321" s="62"/>
      <c r="AE321" s="62"/>
      <c r="AF321" s="62"/>
      <c r="AG321" s="62"/>
      <c r="AH321" s="244" t="str">
        <f t="shared" si="27"/>
        <v/>
      </c>
      <c r="AI321" s="62"/>
      <c r="AJ321" s="62"/>
      <c r="AK321" s="62"/>
      <c r="AL321" s="62"/>
    </row>
    <row r="322" spans="1:38" s="97" customFormat="1" ht="14">
      <c r="A322" s="63"/>
      <c r="B322" s="2">
        <f t="shared" si="28"/>
        <v>295</v>
      </c>
      <c r="C322" s="235" t="str">
        <f t="array" ref="C322">IF($K322&lt;&gt;"",INDEX(TransferLog!$AB$21:$AB$1270,MATCH($I322&amp;$M322,TransferLog!$F$21:$F$1270&amp;TransferLog!$W$21:$W$1270,0)),"")</f>
        <v/>
      </c>
      <c r="D322" s="235" t="str">
        <f t="array" ref="D322">IF($K322&lt;&gt;"",INDEX(TransferLog!$Q$21:$Q$1270,MATCH($I322&amp;$M322,TransferLog!$F$21:$F$1270&amp;TransferLog!$W$21:$W$1270,0)),"")</f>
        <v/>
      </c>
      <c r="E322" s="236" t="str">
        <f t="array" ref="E322">IF($K322&lt;&gt;"",INDEX(TransferLog!$AC$21:$AC$1270,MATCH($I322&amp;$M322,TransferLog!$F$21:$F$1270&amp;TransferLog!$W$21:$W$1270,0)),"")</f>
        <v/>
      </c>
      <c r="F322" s="111">
        <f t="shared" si="29"/>
        <v>295</v>
      </c>
      <c r="G322" s="138" t="str">
        <f t="array" ref="G322">IF($I322&lt;&gt;"",INDEX(DropDownLists!$K$10:$K$2516,MATCH($I322,DropDownLists!$L$10:$L$2516,0)),"")</f>
        <v/>
      </c>
      <c r="H322" s="107"/>
      <c r="I322" s="112"/>
      <c r="J322" s="339"/>
      <c r="K322" s="113"/>
      <c r="L322" s="339"/>
      <c r="M322" s="113"/>
      <c r="N322" s="339"/>
      <c r="O322" s="139" t="str">
        <f t="shared" si="26"/>
        <v/>
      </c>
      <c r="P322" s="339"/>
      <c r="Q322" s="114"/>
      <c r="R322" s="339"/>
      <c r="S322" s="174"/>
      <c r="T322" s="339"/>
      <c r="U322" s="139" t="str">
        <f t="array" ref="U322">IF($S322&lt;&gt;"",INDEX(DropDownLists!$D$10:$D$2516,MATCH($S322,DropDownLists!$E$10:$E$2516,0)),"")</f>
        <v/>
      </c>
      <c r="V322" s="342"/>
      <c r="W322" s="174"/>
      <c r="Y322" s="37"/>
      <c r="Z322" s="37"/>
      <c r="AA322" s="37"/>
      <c r="AB322" s="37"/>
      <c r="AC322" s="37"/>
      <c r="AD322" s="62"/>
      <c r="AE322" s="62"/>
      <c r="AF322" s="62"/>
      <c r="AG322" s="62"/>
      <c r="AH322" s="244" t="str">
        <f t="shared" si="27"/>
        <v/>
      </c>
      <c r="AI322" s="62"/>
      <c r="AJ322" s="62"/>
      <c r="AK322" s="62"/>
      <c r="AL322" s="62"/>
    </row>
    <row r="323" spans="1:38" s="97" customFormat="1" ht="14">
      <c r="A323" s="63"/>
      <c r="B323" s="2">
        <f t="shared" si="28"/>
        <v>296</v>
      </c>
      <c r="C323" s="235" t="str">
        <f t="array" ref="C323">IF($K323&lt;&gt;"",INDEX(TransferLog!$AB$21:$AB$1270,MATCH($I323&amp;$M323,TransferLog!$F$21:$F$1270&amp;TransferLog!$W$21:$W$1270,0)),"")</f>
        <v/>
      </c>
      <c r="D323" s="235" t="str">
        <f t="array" ref="D323">IF($K323&lt;&gt;"",INDEX(TransferLog!$Q$21:$Q$1270,MATCH($I323&amp;$M323,TransferLog!$F$21:$F$1270&amp;TransferLog!$W$21:$W$1270,0)),"")</f>
        <v/>
      </c>
      <c r="E323" s="236" t="str">
        <f t="array" ref="E323">IF($K323&lt;&gt;"",INDEX(TransferLog!$AC$21:$AC$1270,MATCH($I323&amp;$M323,TransferLog!$F$21:$F$1270&amp;TransferLog!$W$21:$W$1270,0)),"")</f>
        <v/>
      </c>
      <c r="F323" s="111">
        <f t="shared" si="29"/>
        <v>296</v>
      </c>
      <c r="G323" s="138" t="str">
        <f t="array" ref="G323">IF($I323&lt;&gt;"",INDEX(DropDownLists!$K$10:$K$2516,MATCH($I323,DropDownLists!$L$10:$L$2516,0)),"")</f>
        <v/>
      </c>
      <c r="H323" s="107"/>
      <c r="I323" s="112"/>
      <c r="J323" s="339"/>
      <c r="K323" s="113"/>
      <c r="L323" s="339"/>
      <c r="M323" s="113"/>
      <c r="N323" s="339"/>
      <c r="O323" s="139" t="str">
        <f t="shared" si="26"/>
        <v/>
      </c>
      <c r="P323" s="339"/>
      <c r="Q323" s="114"/>
      <c r="R323" s="339"/>
      <c r="S323" s="174"/>
      <c r="T323" s="339"/>
      <c r="U323" s="139" t="str">
        <f t="array" ref="U323">IF($S323&lt;&gt;"",INDEX(DropDownLists!$D$10:$D$2516,MATCH($S323,DropDownLists!$E$10:$E$2516,0)),"")</f>
        <v/>
      </c>
      <c r="V323" s="342"/>
      <c r="W323" s="174"/>
      <c r="Y323" s="37"/>
      <c r="Z323" s="37"/>
      <c r="AA323" s="37"/>
      <c r="AB323" s="37"/>
      <c r="AC323" s="37"/>
      <c r="AD323" s="62"/>
      <c r="AE323" s="62"/>
      <c r="AF323" s="62"/>
      <c r="AG323" s="62"/>
      <c r="AH323" s="244" t="str">
        <f t="shared" si="27"/>
        <v/>
      </c>
      <c r="AI323" s="62"/>
      <c r="AJ323" s="62"/>
      <c r="AK323" s="62"/>
      <c r="AL323" s="62"/>
    </row>
    <row r="324" spans="1:38" s="97" customFormat="1" ht="14">
      <c r="A324" s="63"/>
      <c r="B324" s="2">
        <f t="shared" si="28"/>
        <v>297</v>
      </c>
      <c r="C324" s="235" t="str">
        <f t="array" ref="C324">IF($K324&lt;&gt;"",INDEX(TransferLog!$AB$21:$AB$1270,MATCH($I324&amp;$M324,TransferLog!$F$21:$F$1270&amp;TransferLog!$W$21:$W$1270,0)),"")</f>
        <v/>
      </c>
      <c r="D324" s="235" t="str">
        <f t="array" ref="D324">IF($K324&lt;&gt;"",INDEX(TransferLog!$Q$21:$Q$1270,MATCH($I324&amp;$M324,TransferLog!$F$21:$F$1270&amp;TransferLog!$W$21:$W$1270,0)),"")</f>
        <v/>
      </c>
      <c r="E324" s="236" t="str">
        <f t="array" ref="E324">IF($K324&lt;&gt;"",INDEX(TransferLog!$AC$21:$AC$1270,MATCH($I324&amp;$M324,TransferLog!$F$21:$F$1270&amp;TransferLog!$W$21:$W$1270,0)),"")</f>
        <v/>
      </c>
      <c r="F324" s="111">
        <f t="shared" si="29"/>
        <v>297</v>
      </c>
      <c r="G324" s="138" t="str">
        <f t="array" ref="G324">IF($I324&lt;&gt;"",INDEX(DropDownLists!$K$10:$K$2516,MATCH($I324,DropDownLists!$L$10:$L$2516,0)),"")</f>
        <v/>
      </c>
      <c r="H324" s="107"/>
      <c r="I324" s="112"/>
      <c r="J324" s="339"/>
      <c r="K324" s="113"/>
      <c r="L324" s="339"/>
      <c r="M324" s="113"/>
      <c r="N324" s="339"/>
      <c r="O324" s="139" t="str">
        <f t="shared" si="26"/>
        <v/>
      </c>
      <c r="P324" s="339"/>
      <c r="Q324" s="114"/>
      <c r="R324" s="339"/>
      <c r="S324" s="174"/>
      <c r="T324" s="339"/>
      <c r="U324" s="139" t="str">
        <f t="array" ref="U324">IF($S324&lt;&gt;"",INDEX(DropDownLists!$D$10:$D$2516,MATCH($S324,DropDownLists!$E$10:$E$2516,0)),"")</f>
        <v/>
      </c>
      <c r="V324" s="342"/>
      <c r="W324" s="174"/>
      <c r="Y324" s="37"/>
      <c r="Z324" s="37"/>
      <c r="AA324" s="37"/>
      <c r="AB324" s="37"/>
      <c r="AC324" s="37"/>
      <c r="AD324" s="62"/>
      <c r="AE324" s="62"/>
      <c r="AF324" s="62"/>
      <c r="AG324" s="62"/>
      <c r="AH324" s="244" t="str">
        <f t="shared" si="27"/>
        <v/>
      </c>
      <c r="AI324" s="62"/>
      <c r="AJ324" s="62"/>
      <c r="AK324" s="62"/>
      <c r="AL324" s="62"/>
    </row>
    <row r="325" spans="1:38" s="97" customFormat="1" ht="14">
      <c r="A325" s="63"/>
      <c r="B325" s="2">
        <f t="shared" si="28"/>
        <v>298</v>
      </c>
      <c r="C325" s="235" t="str">
        <f t="array" ref="C325">IF($K325&lt;&gt;"",INDEX(TransferLog!$AB$21:$AB$1270,MATCH($I325&amp;$M325,TransferLog!$F$21:$F$1270&amp;TransferLog!$W$21:$W$1270,0)),"")</f>
        <v/>
      </c>
      <c r="D325" s="235" t="str">
        <f t="array" ref="D325">IF($K325&lt;&gt;"",INDEX(TransferLog!$Q$21:$Q$1270,MATCH($I325&amp;$M325,TransferLog!$F$21:$F$1270&amp;TransferLog!$W$21:$W$1270,0)),"")</f>
        <v/>
      </c>
      <c r="E325" s="236" t="str">
        <f t="array" ref="E325">IF($K325&lt;&gt;"",INDEX(TransferLog!$AC$21:$AC$1270,MATCH($I325&amp;$M325,TransferLog!$F$21:$F$1270&amp;TransferLog!$W$21:$W$1270,0)),"")</f>
        <v/>
      </c>
      <c r="F325" s="111">
        <f t="shared" si="29"/>
        <v>298</v>
      </c>
      <c r="G325" s="138" t="str">
        <f t="array" ref="G325">IF($I325&lt;&gt;"",INDEX(DropDownLists!$K$10:$K$2516,MATCH($I325,DropDownLists!$L$10:$L$2516,0)),"")</f>
        <v/>
      </c>
      <c r="H325" s="107"/>
      <c r="I325" s="112"/>
      <c r="J325" s="339"/>
      <c r="K325" s="113"/>
      <c r="L325" s="339"/>
      <c r="M325" s="113"/>
      <c r="N325" s="339"/>
      <c r="O325" s="139" t="str">
        <f t="shared" si="26"/>
        <v/>
      </c>
      <c r="P325" s="339"/>
      <c r="Q325" s="114"/>
      <c r="R325" s="339"/>
      <c r="S325" s="174"/>
      <c r="T325" s="339"/>
      <c r="U325" s="139" t="str">
        <f t="array" ref="U325">IF($S325&lt;&gt;"",INDEX(DropDownLists!$D$10:$D$2516,MATCH($S325,DropDownLists!$E$10:$E$2516,0)),"")</f>
        <v/>
      </c>
      <c r="V325" s="342"/>
      <c r="W325" s="174"/>
      <c r="Y325" s="62"/>
      <c r="Z325" s="62"/>
      <c r="AA325" s="62"/>
      <c r="AB325" s="62"/>
      <c r="AC325" s="62"/>
      <c r="AD325" s="62"/>
      <c r="AE325" s="62"/>
      <c r="AF325" s="62"/>
      <c r="AG325" s="62"/>
      <c r="AH325" s="244" t="str">
        <f t="shared" si="27"/>
        <v/>
      </c>
      <c r="AI325" s="62"/>
      <c r="AJ325" s="62"/>
      <c r="AK325" s="62"/>
      <c r="AL325" s="62"/>
    </row>
    <row r="326" spans="1:38" s="97" customFormat="1" ht="14">
      <c r="A326" s="63"/>
      <c r="B326" s="2">
        <f t="shared" si="28"/>
        <v>299</v>
      </c>
      <c r="C326" s="235" t="str">
        <f t="array" ref="C326">IF($K326&lt;&gt;"",INDEX(TransferLog!$AB$21:$AB$1270,MATCH($I326&amp;$M326,TransferLog!$F$21:$F$1270&amp;TransferLog!$W$21:$W$1270,0)),"")</f>
        <v/>
      </c>
      <c r="D326" s="235" t="str">
        <f t="array" ref="D326">IF($K326&lt;&gt;"",INDEX(TransferLog!$Q$21:$Q$1270,MATCH($I326&amp;$M326,TransferLog!$F$21:$F$1270&amp;TransferLog!$W$21:$W$1270,0)),"")</f>
        <v/>
      </c>
      <c r="E326" s="236" t="str">
        <f t="array" ref="E326">IF($K326&lt;&gt;"",INDEX(TransferLog!$AC$21:$AC$1270,MATCH($I326&amp;$M326,TransferLog!$F$21:$F$1270&amp;TransferLog!$W$21:$W$1270,0)),"")</f>
        <v/>
      </c>
      <c r="F326" s="111">
        <f t="shared" si="29"/>
        <v>299</v>
      </c>
      <c r="G326" s="138" t="str">
        <f t="array" ref="G326">IF($I326&lt;&gt;"",INDEX(DropDownLists!$K$10:$K$2516,MATCH($I326,DropDownLists!$L$10:$L$2516,0)),"")</f>
        <v/>
      </c>
      <c r="H326" s="107"/>
      <c r="I326" s="112"/>
      <c r="J326" s="339"/>
      <c r="K326" s="113"/>
      <c r="L326" s="339"/>
      <c r="M326" s="113"/>
      <c r="N326" s="339"/>
      <c r="O326" s="139" t="str">
        <f t="shared" si="26"/>
        <v/>
      </c>
      <c r="P326" s="339"/>
      <c r="Q326" s="114"/>
      <c r="R326" s="339"/>
      <c r="S326" s="174"/>
      <c r="T326" s="339"/>
      <c r="U326" s="139" t="str">
        <f t="array" ref="U326">IF($S326&lt;&gt;"",INDEX(DropDownLists!$D$10:$D$2516,MATCH($S326,DropDownLists!$E$10:$E$2516,0)),"")</f>
        <v/>
      </c>
      <c r="V326" s="342"/>
      <c r="W326" s="174"/>
      <c r="Y326" s="62"/>
      <c r="Z326" s="62"/>
      <c r="AA326" s="62"/>
      <c r="AB326" s="62"/>
      <c r="AC326" s="62"/>
      <c r="AD326" s="62"/>
      <c r="AE326" s="62"/>
      <c r="AF326" s="62"/>
      <c r="AG326" s="62"/>
      <c r="AH326" s="244" t="str">
        <f t="shared" si="27"/>
        <v/>
      </c>
      <c r="AI326" s="62"/>
      <c r="AJ326" s="62"/>
      <c r="AK326" s="62"/>
      <c r="AL326" s="62"/>
    </row>
    <row r="327" spans="1:38" s="97" customFormat="1" ht="14">
      <c r="A327" s="63"/>
      <c r="B327" s="2">
        <f t="shared" si="28"/>
        <v>300</v>
      </c>
      <c r="C327" s="235" t="str">
        <f t="array" ref="C327">IF($K327&lt;&gt;"",INDEX(TransferLog!$AB$21:$AB$1270,MATCH($I327&amp;$M327,TransferLog!$F$21:$F$1270&amp;TransferLog!$W$21:$W$1270,0)),"")</f>
        <v/>
      </c>
      <c r="D327" s="235" t="str">
        <f t="array" ref="D327">IF($K327&lt;&gt;"",INDEX(TransferLog!$Q$21:$Q$1270,MATCH($I327&amp;$M327,TransferLog!$F$21:$F$1270&amp;TransferLog!$W$21:$W$1270,0)),"")</f>
        <v/>
      </c>
      <c r="E327" s="236" t="str">
        <f t="array" ref="E327">IF($K327&lt;&gt;"",INDEX(TransferLog!$AC$21:$AC$1270,MATCH($I327&amp;$M327,TransferLog!$F$21:$F$1270&amp;TransferLog!$W$21:$W$1270,0)),"")</f>
        <v/>
      </c>
      <c r="F327" s="111">
        <f t="shared" si="29"/>
        <v>300</v>
      </c>
      <c r="G327" s="138" t="str">
        <f t="array" ref="G327">IF($I327&lt;&gt;"",INDEX(DropDownLists!$K$10:$K$2516,MATCH($I327,DropDownLists!$L$10:$L$2516,0)),"")</f>
        <v/>
      </c>
      <c r="H327" s="107"/>
      <c r="I327" s="112"/>
      <c r="J327" s="339"/>
      <c r="K327" s="113"/>
      <c r="L327" s="339"/>
      <c r="M327" s="113"/>
      <c r="N327" s="339"/>
      <c r="O327" s="139" t="str">
        <f t="shared" si="26"/>
        <v/>
      </c>
      <c r="P327" s="339"/>
      <c r="Q327" s="114"/>
      <c r="R327" s="339"/>
      <c r="S327" s="174"/>
      <c r="T327" s="339"/>
      <c r="U327" s="139" t="str">
        <f t="array" ref="U327">IF($S327&lt;&gt;"",INDEX(DropDownLists!$D$10:$D$2516,MATCH($S327,DropDownLists!$E$10:$E$2516,0)),"")</f>
        <v/>
      </c>
      <c r="V327" s="342"/>
      <c r="W327" s="174"/>
      <c r="Y327" s="62"/>
      <c r="Z327" s="62"/>
      <c r="AA327" s="62"/>
      <c r="AB327" s="62"/>
      <c r="AC327" s="62"/>
      <c r="AD327" s="62"/>
      <c r="AE327" s="62"/>
      <c r="AF327" s="62"/>
      <c r="AG327" s="62"/>
      <c r="AH327" s="244" t="str">
        <f t="shared" si="27"/>
        <v/>
      </c>
      <c r="AI327" s="62"/>
      <c r="AJ327" s="62"/>
      <c r="AK327" s="62"/>
      <c r="AL327" s="62"/>
    </row>
    <row r="328" spans="1:38" s="97" customFormat="1" ht="14">
      <c r="A328" s="63"/>
      <c r="B328" s="2">
        <f t="shared" si="28"/>
        <v>301</v>
      </c>
      <c r="C328" s="235" t="str">
        <f t="array" ref="C328">IF($K328&lt;&gt;"",INDEX(TransferLog!$AB$21:$AB$1270,MATCH($I328&amp;$M328,TransferLog!$F$21:$F$1270&amp;TransferLog!$W$21:$W$1270,0)),"")</f>
        <v/>
      </c>
      <c r="D328" s="235" t="str">
        <f t="array" ref="D328">IF($K328&lt;&gt;"",INDEX(TransferLog!$Q$21:$Q$1270,MATCH($I328&amp;$M328,TransferLog!$F$21:$F$1270&amp;TransferLog!$W$21:$W$1270,0)),"")</f>
        <v/>
      </c>
      <c r="E328" s="236" t="str">
        <f t="array" ref="E328">IF($K328&lt;&gt;"",INDEX(TransferLog!$AC$21:$AC$1270,MATCH($I328&amp;$M328,TransferLog!$F$21:$F$1270&amp;TransferLog!$W$21:$W$1270,0)),"")</f>
        <v/>
      </c>
      <c r="F328" s="111">
        <f t="shared" si="29"/>
        <v>301</v>
      </c>
      <c r="G328" s="138" t="str">
        <f t="array" ref="G328">IF($I328&lt;&gt;"",INDEX(DropDownLists!$K$10:$K$2516,MATCH($I328,DropDownLists!$L$10:$L$2516,0)),"")</f>
        <v/>
      </c>
      <c r="H328" s="107"/>
      <c r="I328" s="112"/>
      <c r="J328" s="339"/>
      <c r="K328" s="113"/>
      <c r="L328" s="339"/>
      <c r="M328" s="113"/>
      <c r="N328" s="339"/>
      <c r="O328" s="139" t="str">
        <f t="shared" si="26"/>
        <v/>
      </c>
      <c r="P328" s="339"/>
      <c r="Q328" s="114"/>
      <c r="R328" s="339"/>
      <c r="S328" s="174"/>
      <c r="T328" s="339"/>
      <c r="U328" s="139" t="str">
        <f t="array" ref="U328">IF($S328&lt;&gt;"",INDEX(DropDownLists!$D$10:$D$2516,MATCH($S328,DropDownLists!$E$10:$E$2516,0)),"")</f>
        <v/>
      </c>
      <c r="V328" s="342"/>
      <c r="W328" s="174"/>
      <c r="Y328" s="62"/>
      <c r="Z328" s="62"/>
      <c r="AA328" s="62"/>
      <c r="AB328" s="62"/>
      <c r="AC328" s="62"/>
      <c r="AD328" s="62"/>
      <c r="AE328" s="62"/>
      <c r="AF328" s="62"/>
      <c r="AG328" s="62"/>
      <c r="AH328" s="244" t="str">
        <f t="shared" si="27"/>
        <v/>
      </c>
      <c r="AI328" s="62"/>
      <c r="AJ328" s="62"/>
      <c r="AK328" s="62"/>
      <c r="AL328" s="62"/>
    </row>
    <row r="329" spans="1:38" s="97" customFormat="1" ht="14">
      <c r="A329" s="63"/>
      <c r="B329" s="2">
        <f t="shared" si="28"/>
        <v>302</v>
      </c>
      <c r="C329" s="235" t="str">
        <f t="array" ref="C329">IF($K329&lt;&gt;"",INDEX(TransferLog!$AB$21:$AB$1270,MATCH($I329&amp;$M329,TransferLog!$F$21:$F$1270&amp;TransferLog!$W$21:$W$1270,0)),"")</f>
        <v/>
      </c>
      <c r="D329" s="235" t="str">
        <f t="array" ref="D329">IF($K329&lt;&gt;"",INDEX(TransferLog!$Q$21:$Q$1270,MATCH($I329&amp;$M329,TransferLog!$F$21:$F$1270&amp;TransferLog!$W$21:$W$1270,0)),"")</f>
        <v/>
      </c>
      <c r="E329" s="236" t="str">
        <f t="array" ref="E329">IF($K329&lt;&gt;"",INDEX(TransferLog!$AC$21:$AC$1270,MATCH($I329&amp;$M329,TransferLog!$F$21:$F$1270&amp;TransferLog!$W$21:$W$1270,0)),"")</f>
        <v/>
      </c>
      <c r="F329" s="111">
        <f t="shared" si="29"/>
        <v>302</v>
      </c>
      <c r="G329" s="138" t="str">
        <f t="array" ref="G329">IF($I329&lt;&gt;"",INDEX(DropDownLists!$K$10:$K$2516,MATCH($I329,DropDownLists!$L$10:$L$2516,0)),"")</f>
        <v/>
      </c>
      <c r="H329" s="107"/>
      <c r="I329" s="112"/>
      <c r="J329" s="339"/>
      <c r="K329" s="113"/>
      <c r="L329" s="339"/>
      <c r="M329" s="113"/>
      <c r="N329" s="339"/>
      <c r="O329" s="139" t="str">
        <f t="shared" si="26"/>
        <v/>
      </c>
      <c r="P329" s="339"/>
      <c r="Q329" s="114"/>
      <c r="R329" s="339"/>
      <c r="S329" s="174"/>
      <c r="T329" s="339"/>
      <c r="U329" s="139" t="str">
        <f t="array" ref="U329">IF($S329&lt;&gt;"",INDEX(DropDownLists!$D$10:$D$2516,MATCH($S329,DropDownLists!$E$10:$E$2516,0)),"")</f>
        <v/>
      </c>
      <c r="V329" s="342"/>
      <c r="W329" s="174"/>
      <c r="Y329" s="62"/>
      <c r="Z329" s="62"/>
      <c r="AA329" s="62"/>
      <c r="AB329" s="62"/>
      <c r="AC329" s="62"/>
      <c r="AD329" s="62"/>
      <c r="AE329" s="62"/>
      <c r="AF329" s="62"/>
      <c r="AG329" s="62"/>
      <c r="AH329" s="244" t="str">
        <f t="shared" si="27"/>
        <v/>
      </c>
      <c r="AI329" s="62"/>
      <c r="AJ329" s="62"/>
      <c r="AK329" s="62"/>
      <c r="AL329" s="62"/>
    </row>
    <row r="330" spans="1:38" s="97" customFormat="1" ht="14">
      <c r="A330" s="63"/>
      <c r="B330" s="2">
        <f t="shared" si="28"/>
        <v>303</v>
      </c>
      <c r="C330" s="235" t="str">
        <f t="array" ref="C330">IF($K330&lt;&gt;"",INDEX(TransferLog!$AB$21:$AB$1270,MATCH($I330&amp;$M330,TransferLog!$F$21:$F$1270&amp;TransferLog!$W$21:$W$1270,0)),"")</f>
        <v/>
      </c>
      <c r="D330" s="235" t="str">
        <f t="array" ref="D330">IF($K330&lt;&gt;"",INDEX(TransferLog!$Q$21:$Q$1270,MATCH($I330&amp;$M330,TransferLog!$F$21:$F$1270&amp;TransferLog!$W$21:$W$1270,0)),"")</f>
        <v/>
      </c>
      <c r="E330" s="236" t="str">
        <f t="array" ref="E330">IF($K330&lt;&gt;"",INDEX(TransferLog!$AC$21:$AC$1270,MATCH($I330&amp;$M330,TransferLog!$F$21:$F$1270&amp;TransferLog!$W$21:$W$1270,0)),"")</f>
        <v/>
      </c>
      <c r="F330" s="111">
        <f t="shared" si="29"/>
        <v>303</v>
      </c>
      <c r="G330" s="138" t="str">
        <f t="array" ref="G330">IF($I330&lt;&gt;"",INDEX(DropDownLists!$K$10:$K$2516,MATCH($I330,DropDownLists!$L$10:$L$2516,0)),"")</f>
        <v/>
      </c>
      <c r="H330" s="107"/>
      <c r="I330" s="112"/>
      <c r="J330" s="339"/>
      <c r="K330" s="113"/>
      <c r="L330" s="339"/>
      <c r="M330" s="113"/>
      <c r="N330" s="339"/>
      <c r="O330" s="139" t="str">
        <f t="shared" si="26"/>
        <v/>
      </c>
      <c r="P330" s="339"/>
      <c r="Q330" s="114"/>
      <c r="R330" s="339"/>
      <c r="S330" s="174"/>
      <c r="T330" s="339"/>
      <c r="U330" s="139" t="str">
        <f t="array" ref="U330">IF($S330&lt;&gt;"",INDEX(DropDownLists!$D$10:$D$2516,MATCH($S330,DropDownLists!$E$10:$E$2516,0)),"")</f>
        <v/>
      </c>
      <c r="V330" s="342"/>
      <c r="W330" s="174"/>
      <c r="Y330" s="62"/>
      <c r="Z330" s="62"/>
      <c r="AA330" s="62"/>
      <c r="AB330" s="62"/>
      <c r="AC330" s="62"/>
      <c r="AD330" s="62"/>
      <c r="AE330" s="62"/>
      <c r="AF330" s="62"/>
      <c r="AG330" s="62"/>
      <c r="AH330" s="244" t="str">
        <f t="shared" si="27"/>
        <v/>
      </c>
      <c r="AI330" s="62"/>
      <c r="AJ330" s="62"/>
      <c r="AK330" s="62"/>
      <c r="AL330" s="62"/>
    </row>
    <row r="331" spans="1:38" s="97" customFormat="1" ht="14.25" customHeight="1">
      <c r="A331" s="26"/>
      <c r="B331" s="2">
        <f t="shared" si="28"/>
        <v>304</v>
      </c>
      <c r="C331" s="235" t="str">
        <f t="array" ref="C331">IF($K331&lt;&gt;"",INDEX(TransferLog!$AB$21:$AB$1270,MATCH($I331&amp;$M331,TransferLog!$F$21:$F$1270&amp;TransferLog!$W$21:$W$1270,0)),"")</f>
        <v/>
      </c>
      <c r="D331" s="235" t="str">
        <f t="array" ref="D331">IF($K331&lt;&gt;"",INDEX(TransferLog!$Q$21:$Q$1270,MATCH($I331&amp;$M331,TransferLog!$F$21:$F$1270&amp;TransferLog!$W$21:$W$1270,0)),"")</f>
        <v/>
      </c>
      <c r="E331" s="236" t="str">
        <f t="array" ref="E331">IF($K331&lt;&gt;"",INDEX(TransferLog!$AC$21:$AC$1270,MATCH($I331&amp;$M331,TransferLog!$F$21:$F$1270&amp;TransferLog!$W$21:$W$1270,0)),"")</f>
        <v/>
      </c>
      <c r="F331" s="111">
        <f t="shared" si="29"/>
        <v>304</v>
      </c>
      <c r="G331" s="138" t="str">
        <f t="array" ref="G331">IF($I331&lt;&gt;"",INDEX(DropDownLists!$K$10:$K$2516,MATCH($I331,DropDownLists!$L$10:$L$2516,0)),"")</f>
        <v/>
      </c>
      <c r="H331" s="107"/>
      <c r="I331" s="112"/>
      <c r="J331" s="339"/>
      <c r="K331" s="113"/>
      <c r="L331" s="339"/>
      <c r="M331" s="113"/>
      <c r="N331" s="339"/>
      <c r="O331" s="139" t="str">
        <f t="shared" si="26"/>
        <v/>
      </c>
      <c r="P331" s="339"/>
      <c r="Q331" s="114"/>
      <c r="R331" s="339"/>
      <c r="S331" s="174"/>
      <c r="T331" s="339"/>
      <c r="U331" s="139" t="str">
        <f t="array" ref="U331">IF($S331&lt;&gt;"",INDEX(DropDownLists!$D$10:$D$2516,MATCH($S331,DropDownLists!$E$10:$E$2516,0)),"")</f>
        <v/>
      </c>
      <c r="V331" s="342"/>
      <c r="W331" s="174"/>
      <c r="Y331" s="62"/>
      <c r="Z331" s="62"/>
      <c r="AA331" s="62"/>
      <c r="AB331" s="62"/>
      <c r="AC331" s="62"/>
      <c r="AD331" s="37"/>
      <c r="AE331" s="37"/>
      <c r="AF331" s="37"/>
      <c r="AG331" s="37"/>
      <c r="AH331" s="243" t="str">
        <f t="shared" si="27"/>
        <v/>
      </c>
      <c r="AI331" s="37"/>
      <c r="AJ331" s="37"/>
      <c r="AK331" s="37"/>
      <c r="AL331" s="37"/>
    </row>
    <row r="332" spans="1:38" s="97" customFormat="1" ht="14.25" customHeight="1">
      <c r="A332" s="26"/>
      <c r="B332" s="2">
        <f t="shared" si="28"/>
        <v>305</v>
      </c>
      <c r="C332" s="235" t="str">
        <f t="array" ref="C332">IF($K332&lt;&gt;"",INDEX(TransferLog!$AB$21:$AB$1270,MATCH($I332&amp;$M332,TransferLog!$F$21:$F$1270&amp;TransferLog!$W$21:$W$1270,0)),"")</f>
        <v/>
      </c>
      <c r="D332" s="235" t="str">
        <f t="array" ref="D332">IF($K332&lt;&gt;"",INDEX(TransferLog!$Q$21:$Q$1270,MATCH($I332&amp;$M332,TransferLog!$F$21:$F$1270&amp;TransferLog!$W$21:$W$1270,0)),"")</f>
        <v/>
      </c>
      <c r="E332" s="236" t="str">
        <f t="array" ref="E332">IF($K332&lt;&gt;"",INDEX(TransferLog!$AC$21:$AC$1270,MATCH($I332&amp;$M332,TransferLog!$F$21:$F$1270&amp;TransferLog!$W$21:$W$1270,0)),"")</f>
        <v/>
      </c>
      <c r="F332" s="111">
        <f t="shared" si="29"/>
        <v>305</v>
      </c>
      <c r="G332" s="138" t="str">
        <f t="array" ref="G332">IF($I332&lt;&gt;"",INDEX(DropDownLists!$K$10:$K$2516,MATCH($I332,DropDownLists!$L$10:$L$2516,0)),"")</f>
        <v/>
      </c>
      <c r="H332" s="107"/>
      <c r="I332" s="112"/>
      <c r="J332" s="339"/>
      <c r="K332" s="113"/>
      <c r="L332" s="339"/>
      <c r="M332" s="113"/>
      <c r="N332" s="339"/>
      <c r="O332" s="139" t="str">
        <f t="shared" si="26"/>
        <v/>
      </c>
      <c r="P332" s="339"/>
      <c r="Q332" s="114"/>
      <c r="R332" s="339"/>
      <c r="S332" s="174"/>
      <c r="T332" s="339"/>
      <c r="U332" s="139" t="str">
        <f t="array" ref="U332">IF($S332&lt;&gt;"",INDEX(DropDownLists!$D$10:$D$2516,MATCH($S332,DropDownLists!$E$10:$E$2516,0)),"")</f>
        <v/>
      </c>
      <c r="V332" s="342"/>
      <c r="W332" s="174"/>
      <c r="Y332" s="62"/>
      <c r="Z332" s="62"/>
      <c r="AA332" s="62"/>
      <c r="AB332" s="62"/>
      <c r="AC332" s="62"/>
      <c r="AD332" s="37"/>
      <c r="AE332" s="37"/>
      <c r="AF332" s="37"/>
      <c r="AG332" s="37"/>
      <c r="AH332" s="243" t="str">
        <f t="shared" si="27"/>
        <v/>
      </c>
      <c r="AI332" s="37"/>
      <c r="AJ332" s="37"/>
      <c r="AK332" s="37"/>
      <c r="AL332" s="37"/>
    </row>
    <row r="333" spans="1:38" s="97" customFormat="1" ht="14.25" customHeight="1">
      <c r="A333" s="26"/>
      <c r="B333" s="2">
        <f t="shared" si="28"/>
        <v>306</v>
      </c>
      <c r="C333" s="235" t="str">
        <f t="array" ref="C333">IF($K333&lt;&gt;"",INDEX(TransferLog!$AB$21:$AB$1270,MATCH($I333&amp;$M333,TransferLog!$F$21:$F$1270&amp;TransferLog!$W$21:$W$1270,0)),"")</f>
        <v/>
      </c>
      <c r="D333" s="235" t="str">
        <f t="array" ref="D333">IF($K333&lt;&gt;"",INDEX(TransferLog!$Q$21:$Q$1270,MATCH($I333&amp;$M333,TransferLog!$F$21:$F$1270&amp;TransferLog!$W$21:$W$1270,0)),"")</f>
        <v/>
      </c>
      <c r="E333" s="236" t="str">
        <f t="array" ref="E333">IF($K333&lt;&gt;"",INDEX(TransferLog!$AC$21:$AC$1270,MATCH($I333&amp;$M333,TransferLog!$F$21:$F$1270&amp;TransferLog!$W$21:$W$1270,0)),"")</f>
        <v/>
      </c>
      <c r="F333" s="111">
        <f t="shared" si="29"/>
        <v>306</v>
      </c>
      <c r="G333" s="138" t="str">
        <f t="array" ref="G333">IF($I333&lt;&gt;"",INDEX(DropDownLists!$K$10:$K$2516,MATCH($I333,DropDownLists!$L$10:$L$2516,0)),"")</f>
        <v/>
      </c>
      <c r="H333" s="107"/>
      <c r="I333" s="112"/>
      <c r="J333" s="339"/>
      <c r="K333" s="113"/>
      <c r="L333" s="339"/>
      <c r="M333" s="113"/>
      <c r="N333" s="339"/>
      <c r="O333" s="139" t="str">
        <f t="shared" si="26"/>
        <v/>
      </c>
      <c r="P333" s="339"/>
      <c r="Q333" s="114"/>
      <c r="R333" s="339"/>
      <c r="S333" s="174"/>
      <c r="T333" s="339"/>
      <c r="U333" s="139" t="str">
        <f t="array" ref="U333">IF($S333&lt;&gt;"",INDEX(DropDownLists!$D$10:$D$2516,MATCH($S333,DropDownLists!$E$10:$E$2516,0)),"")</f>
        <v/>
      </c>
      <c r="V333" s="342"/>
      <c r="W333" s="174"/>
      <c r="Y333" s="62"/>
      <c r="Z333" s="62"/>
      <c r="AA333" s="62"/>
      <c r="AB333" s="62"/>
      <c r="AC333" s="62"/>
      <c r="AD333" s="37"/>
      <c r="AE333" s="37"/>
      <c r="AF333" s="37"/>
      <c r="AG333" s="37"/>
      <c r="AH333" s="243" t="str">
        <f t="shared" si="27"/>
        <v/>
      </c>
      <c r="AI333" s="37"/>
      <c r="AJ333" s="37"/>
      <c r="AK333" s="37"/>
      <c r="AL333" s="37"/>
    </row>
    <row r="334" spans="1:38" s="97" customFormat="1" ht="14">
      <c r="A334" s="26"/>
      <c r="B334" s="2">
        <f t="shared" si="28"/>
        <v>307</v>
      </c>
      <c r="C334" s="235" t="str">
        <f t="array" ref="C334">IF($K334&lt;&gt;"",INDEX(TransferLog!$AB$21:$AB$1270,MATCH($I334&amp;$M334,TransferLog!$F$21:$F$1270&amp;TransferLog!$W$21:$W$1270,0)),"")</f>
        <v/>
      </c>
      <c r="D334" s="235" t="str">
        <f t="array" ref="D334">IF($K334&lt;&gt;"",INDEX(TransferLog!$Q$21:$Q$1270,MATCH($I334&amp;$M334,TransferLog!$F$21:$F$1270&amp;TransferLog!$W$21:$W$1270,0)),"")</f>
        <v/>
      </c>
      <c r="E334" s="236" t="str">
        <f t="array" ref="E334">IF($K334&lt;&gt;"",INDEX(TransferLog!$AC$21:$AC$1270,MATCH($I334&amp;$M334,TransferLog!$F$21:$F$1270&amp;TransferLog!$W$21:$W$1270,0)),"")</f>
        <v/>
      </c>
      <c r="F334" s="111">
        <f t="shared" si="29"/>
        <v>307</v>
      </c>
      <c r="G334" s="138" t="str">
        <f t="array" ref="G334">IF($I334&lt;&gt;"",INDEX(DropDownLists!$K$10:$K$2516,MATCH($I334,DropDownLists!$L$10:$L$2516,0)),"")</f>
        <v/>
      </c>
      <c r="H334" s="107"/>
      <c r="I334" s="112"/>
      <c r="J334" s="339"/>
      <c r="K334" s="113"/>
      <c r="L334" s="339"/>
      <c r="M334" s="113"/>
      <c r="N334" s="339"/>
      <c r="O334" s="139" t="str">
        <f t="shared" si="26"/>
        <v/>
      </c>
      <c r="P334" s="339"/>
      <c r="Q334" s="114"/>
      <c r="R334" s="339"/>
      <c r="S334" s="174"/>
      <c r="T334" s="339"/>
      <c r="U334" s="139" t="str">
        <f t="array" ref="U334">IF($S334&lt;&gt;"",INDEX(DropDownLists!$D$10:$D$2516,MATCH($S334,DropDownLists!$E$10:$E$2516,0)),"")</f>
        <v/>
      </c>
      <c r="V334" s="342"/>
      <c r="W334" s="174"/>
      <c r="Y334" s="62"/>
      <c r="Z334" s="62"/>
      <c r="AA334" s="62"/>
      <c r="AB334" s="62"/>
      <c r="AC334" s="62"/>
      <c r="AD334" s="37"/>
      <c r="AE334" s="37"/>
      <c r="AF334" s="37"/>
      <c r="AG334" s="37"/>
      <c r="AH334" s="243" t="str">
        <f t="shared" si="27"/>
        <v/>
      </c>
      <c r="AI334" s="37"/>
      <c r="AJ334" s="37"/>
      <c r="AK334" s="37"/>
      <c r="AL334" s="37"/>
    </row>
    <row r="335" spans="1:38" s="97" customFormat="1" ht="14.25" customHeight="1">
      <c r="A335" s="26"/>
      <c r="B335" s="2">
        <f t="shared" si="28"/>
        <v>308</v>
      </c>
      <c r="C335" s="235" t="str">
        <f t="array" ref="C335">IF($K335&lt;&gt;"",INDEX(TransferLog!$AB$21:$AB$1270,MATCH($I335&amp;$M335,TransferLog!$F$21:$F$1270&amp;TransferLog!$W$21:$W$1270,0)),"")</f>
        <v/>
      </c>
      <c r="D335" s="235" t="str">
        <f t="array" ref="D335">IF($K335&lt;&gt;"",INDEX(TransferLog!$Q$21:$Q$1270,MATCH($I335&amp;$M335,TransferLog!$F$21:$F$1270&amp;TransferLog!$W$21:$W$1270,0)),"")</f>
        <v/>
      </c>
      <c r="E335" s="236" t="str">
        <f t="array" ref="E335">IF($K335&lt;&gt;"",INDEX(TransferLog!$AC$21:$AC$1270,MATCH($I335&amp;$M335,TransferLog!$F$21:$F$1270&amp;TransferLog!$W$21:$W$1270,0)),"")</f>
        <v/>
      </c>
      <c r="F335" s="111">
        <f t="shared" si="29"/>
        <v>308</v>
      </c>
      <c r="G335" s="138" t="str">
        <f t="array" ref="G335">IF($I335&lt;&gt;"",INDEX(DropDownLists!$K$10:$K$2516,MATCH($I335,DropDownLists!$L$10:$L$2516,0)),"")</f>
        <v/>
      </c>
      <c r="H335" s="107"/>
      <c r="I335" s="112"/>
      <c r="J335" s="339"/>
      <c r="K335" s="113"/>
      <c r="L335" s="339"/>
      <c r="M335" s="113"/>
      <c r="N335" s="339"/>
      <c r="O335" s="139" t="str">
        <f t="shared" si="26"/>
        <v/>
      </c>
      <c r="P335" s="339"/>
      <c r="Q335" s="114"/>
      <c r="R335" s="339"/>
      <c r="S335" s="174"/>
      <c r="T335" s="339"/>
      <c r="U335" s="139" t="str">
        <f t="array" ref="U335">IF($S335&lt;&gt;"",INDEX(DropDownLists!$D$10:$D$2516,MATCH($S335,DropDownLists!$E$10:$E$2516,0)),"")</f>
        <v/>
      </c>
      <c r="V335" s="342"/>
      <c r="W335" s="174"/>
      <c r="Y335" s="62"/>
      <c r="Z335" s="62"/>
      <c r="AA335" s="62"/>
      <c r="AB335" s="62"/>
      <c r="AC335" s="62"/>
      <c r="AD335" s="37"/>
      <c r="AE335" s="37"/>
      <c r="AF335" s="37"/>
      <c r="AG335" s="37"/>
      <c r="AH335" s="243" t="str">
        <f t="shared" si="27"/>
        <v/>
      </c>
      <c r="AI335" s="37"/>
      <c r="AJ335" s="37"/>
      <c r="AK335" s="37"/>
      <c r="AL335" s="37"/>
    </row>
    <row r="336" spans="1:38" s="97" customFormat="1" ht="14.25" customHeight="1">
      <c r="A336" s="26"/>
      <c r="B336" s="2">
        <f t="shared" si="28"/>
        <v>309</v>
      </c>
      <c r="C336" s="235" t="str">
        <f t="array" ref="C336">IF($K336&lt;&gt;"",INDEX(TransferLog!$AB$21:$AB$1270,MATCH($I336&amp;$M336,TransferLog!$F$21:$F$1270&amp;TransferLog!$W$21:$W$1270,0)),"")</f>
        <v/>
      </c>
      <c r="D336" s="235" t="str">
        <f t="array" ref="D336">IF($K336&lt;&gt;"",INDEX(TransferLog!$Q$21:$Q$1270,MATCH($I336&amp;$M336,TransferLog!$F$21:$F$1270&amp;TransferLog!$W$21:$W$1270,0)),"")</f>
        <v/>
      </c>
      <c r="E336" s="236" t="str">
        <f t="array" ref="E336">IF($K336&lt;&gt;"",INDEX(TransferLog!$AC$21:$AC$1270,MATCH($I336&amp;$M336,TransferLog!$F$21:$F$1270&amp;TransferLog!$W$21:$W$1270,0)),"")</f>
        <v/>
      </c>
      <c r="F336" s="111">
        <f t="shared" si="29"/>
        <v>309</v>
      </c>
      <c r="G336" s="138" t="str">
        <f t="array" ref="G336">IF($I336&lt;&gt;"",INDEX(DropDownLists!$K$10:$K$2516,MATCH($I336,DropDownLists!$L$10:$L$2516,0)),"")</f>
        <v/>
      </c>
      <c r="H336" s="107"/>
      <c r="I336" s="112"/>
      <c r="J336" s="339"/>
      <c r="K336" s="113"/>
      <c r="L336" s="339"/>
      <c r="M336" s="113"/>
      <c r="N336" s="339"/>
      <c r="O336" s="139" t="str">
        <f t="shared" si="26"/>
        <v/>
      </c>
      <c r="P336" s="339"/>
      <c r="Q336" s="114"/>
      <c r="R336" s="339"/>
      <c r="S336" s="174"/>
      <c r="T336" s="339"/>
      <c r="U336" s="139" t="str">
        <f t="array" ref="U336">IF($S336&lt;&gt;"",INDEX(DropDownLists!$D$10:$D$2516,MATCH($S336,DropDownLists!$E$10:$E$2516,0)),"")</f>
        <v/>
      </c>
      <c r="V336" s="342"/>
      <c r="W336" s="174"/>
      <c r="Y336" s="37"/>
      <c r="Z336" s="37"/>
      <c r="AA336" s="37"/>
      <c r="AB336" s="37"/>
      <c r="AC336" s="37"/>
      <c r="AD336" s="37"/>
      <c r="AE336" s="37"/>
      <c r="AF336" s="37"/>
      <c r="AG336" s="37"/>
      <c r="AH336" s="243" t="str">
        <f t="shared" si="27"/>
        <v/>
      </c>
      <c r="AI336" s="37"/>
      <c r="AJ336" s="37"/>
      <c r="AK336" s="37"/>
      <c r="AL336" s="37"/>
    </row>
    <row r="337" spans="1:38" s="97" customFormat="1" ht="14.25" customHeight="1">
      <c r="A337" s="26"/>
      <c r="B337" s="2">
        <f t="shared" si="28"/>
        <v>310</v>
      </c>
      <c r="C337" s="235" t="str">
        <f t="array" ref="C337">IF($K337&lt;&gt;"",INDEX(TransferLog!$AB$21:$AB$1270,MATCH($I337&amp;$M337,TransferLog!$F$21:$F$1270&amp;TransferLog!$W$21:$W$1270,0)),"")</f>
        <v/>
      </c>
      <c r="D337" s="235" t="str">
        <f t="array" ref="D337">IF($K337&lt;&gt;"",INDEX(TransferLog!$Q$21:$Q$1270,MATCH($I337&amp;$M337,TransferLog!$F$21:$F$1270&amp;TransferLog!$W$21:$W$1270,0)),"")</f>
        <v/>
      </c>
      <c r="E337" s="236" t="str">
        <f t="array" ref="E337">IF($K337&lt;&gt;"",INDEX(TransferLog!$AC$21:$AC$1270,MATCH($I337&amp;$M337,TransferLog!$F$21:$F$1270&amp;TransferLog!$W$21:$W$1270,0)),"")</f>
        <v/>
      </c>
      <c r="F337" s="111">
        <f t="shared" si="29"/>
        <v>310</v>
      </c>
      <c r="G337" s="138" t="str">
        <f t="array" ref="G337">IF($I337&lt;&gt;"",INDEX(DropDownLists!$K$10:$K$2516,MATCH($I337,DropDownLists!$L$10:$L$2516,0)),"")</f>
        <v/>
      </c>
      <c r="H337" s="107"/>
      <c r="I337" s="112"/>
      <c r="J337" s="339"/>
      <c r="K337" s="113"/>
      <c r="L337" s="339"/>
      <c r="M337" s="113"/>
      <c r="N337" s="339"/>
      <c r="O337" s="139" t="str">
        <f t="shared" si="26"/>
        <v/>
      </c>
      <c r="P337" s="339"/>
      <c r="Q337" s="114"/>
      <c r="R337" s="339"/>
      <c r="S337" s="174"/>
      <c r="T337" s="339"/>
      <c r="U337" s="139" t="str">
        <f t="array" ref="U337">IF($S337&lt;&gt;"",INDEX(DropDownLists!$D$10:$D$2516,MATCH($S337,DropDownLists!$E$10:$E$2516,0)),"")</f>
        <v/>
      </c>
      <c r="V337" s="342"/>
      <c r="W337" s="174"/>
      <c r="Y337" s="37"/>
      <c r="Z337" s="37"/>
      <c r="AA337" s="37"/>
      <c r="AB337" s="37"/>
      <c r="AC337" s="37"/>
      <c r="AD337" s="37"/>
      <c r="AE337" s="37"/>
      <c r="AF337" s="37"/>
      <c r="AG337" s="37"/>
      <c r="AH337" s="243" t="str">
        <f t="shared" si="27"/>
        <v/>
      </c>
      <c r="AI337" s="37"/>
      <c r="AJ337" s="37"/>
      <c r="AK337" s="37"/>
      <c r="AL337" s="37"/>
    </row>
    <row r="338" spans="1:38" s="97" customFormat="1" ht="14">
      <c r="A338" s="26"/>
      <c r="B338" s="2">
        <f t="shared" si="28"/>
        <v>311</v>
      </c>
      <c r="C338" s="235" t="str">
        <f t="array" ref="C338">IF($K338&lt;&gt;"",INDEX(TransferLog!$AB$21:$AB$1270,MATCH($I338&amp;$M338,TransferLog!$F$21:$F$1270&amp;TransferLog!$W$21:$W$1270,0)),"")</f>
        <v/>
      </c>
      <c r="D338" s="235" t="str">
        <f t="array" ref="D338">IF($K338&lt;&gt;"",INDEX(TransferLog!$Q$21:$Q$1270,MATCH($I338&amp;$M338,TransferLog!$F$21:$F$1270&amp;TransferLog!$W$21:$W$1270,0)),"")</f>
        <v/>
      </c>
      <c r="E338" s="236" t="str">
        <f t="array" ref="E338">IF($K338&lt;&gt;"",INDEX(TransferLog!$AC$21:$AC$1270,MATCH($I338&amp;$M338,TransferLog!$F$21:$F$1270&amp;TransferLog!$W$21:$W$1270,0)),"")</f>
        <v/>
      </c>
      <c r="F338" s="111">
        <f t="shared" si="29"/>
        <v>311</v>
      </c>
      <c r="G338" s="138" t="str">
        <f t="array" ref="G338">IF($I338&lt;&gt;"",INDEX(DropDownLists!$K$10:$K$2516,MATCH($I338,DropDownLists!$L$10:$L$2516,0)),"")</f>
        <v/>
      </c>
      <c r="H338" s="107"/>
      <c r="I338" s="112"/>
      <c r="J338" s="339"/>
      <c r="K338" s="113"/>
      <c r="L338" s="339"/>
      <c r="M338" s="113"/>
      <c r="N338" s="339"/>
      <c r="O338" s="139" t="str">
        <f t="shared" si="26"/>
        <v/>
      </c>
      <c r="P338" s="339"/>
      <c r="Q338" s="114"/>
      <c r="R338" s="339"/>
      <c r="S338" s="174"/>
      <c r="T338" s="339"/>
      <c r="U338" s="139" t="str">
        <f t="array" ref="U338">IF($S338&lt;&gt;"",INDEX(DropDownLists!$D$10:$D$2516,MATCH($S338,DropDownLists!$E$10:$E$2516,0)),"")</f>
        <v/>
      </c>
      <c r="V338" s="342"/>
      <c r="W338" s="174"/>
      <c r="Y338" s="37"/>
      <c r="Z338" s="37"/>
      <c r="AA338" s="37"/>
      <c r="AB338" s="37"/>
      <c r="AC338" s="37"/>
      <c r="AD338" s="37"/>
      <c r="AE338" s="37"/>
      <c r="AF338" s="37"/>
      <c r="AG338" s="37"/>
      <c r="AH338" s="243" t="str">
        <f t="shared" si="27"/>
        <v/>
      </c>
      <c r="AI338" s="37"/>
      <c r="AJ338" s="37"/>
      <c r="AK338" s="37"/>
      <c r="AL338" s="37"/>
    </row>
    <row r="339" spans="1:38" s="97" customFormat="1" ht="14">
      <c r="A339" s="26"/>
      <c r="B339" s="2">
        <f t="shared" si="28"/>
        <v>312</v>
      </c>
      <c r="C339" s="235" t="str">
        <f t="array" ref="C339">IF($K339&lt;&gt;"",INDEX(TransferLog!$AB$21:$AB$1270,MATCH($I339&amp;$M339,TransferLog!$F$21:$F$1270&amp;TransferLog!$W$21:$W$1270,0)),"")</f>
        <v/>
      </c>
      <c r="D339" s="235" t="str">
        <f t="array" ref="D339">IF($K339&lt;&gt;"",INDEX(TransferLog!$Q$21:$Q$1270,MATCH($I339&amp;$M339,TransferLog!$F$21:$F$1270&amp;TransferLog!$W$21:$W$1270,0)),"")</f>
        <v/>
      </c>
      <c r="E339" s="236" t="str">
        <f t="array" ref="E339">IF($K339&lt;&gt;"",INDEX(TransferLog!$AC$21:$AC$1270,MATCH($I339&amp;$M339,TransferLog!$F$21:$F$1270&amp;TransferLog!$W$21:$W$1270,0)),"")</f>
        <v/>
      </c>
      <c r="F339" s="111">
        <f t="shared" si="29"/>
        <v>312</v>
      </c>
      <c r="G339" s="138" t="str">
        <f t="array" ref="G339">IF($I339&lt;&gt;"",INDEX(DropDownLists!$K$10:$K$2516,MATCH($I339,DropDownLists!$L$10:$L$2516,0)),"")</f>
        <v/>
      </c>
      <c r="H339" s="107"/>
      <c r="I339" s="112"/>
      <c r="J339" s="339"/>
      <c r="K339" s="113"/>
      <c r="L339" s="339"/>
      <c r="M339" s="113"/>
      <c r="N339" s="339"/>
      <c r="O339" s="139" t="str">
        <f t="shared" si="26"/>
        <v/>
      </c>
      <c r="P339" s="339"/>
      <c r="Q339" s="114"/>
      <c r="R339" s="339"/>
      <c r="S339" s="174"/>
      <c r="T339" s="339"/>
      <c r="U339" s="139" t="str">
        <f t="array" ref="U339">IF($S339&lt;&gt;"",INDEX(DropDownLists!$D$10:$D$2516,MATCH($S339,DropDownLists!$E$10:$E$2516,0)),"")</f>
        <v/>
      </c>
      <c r="V339" s="342"/>
      <c r="W339" s="174"/>
      <c r="Y339" s="37"/>
      <c r="Z339" s="37"/>
      <c r="AA339" s="37"/>
      <c r="AB339" s="37"/>
      <c r="AC339" s="37"/>
      <c r="AD339" s="37"/>
      <c r="AE339" s="37"/>
      <c r="AF339" s="37"/>
      <c r="AG339" s="37"/>
      <c r="AH339" s="243" t="str">
        <f t="shared" si="27"/>
        <v/>
      </c>
      <c r="AI339" s="37"/>
      <c r="AJ339" s="37"/>
      <c r="AK339" s="37"/>
      <c r="AL339" s="37"/>
    </row>
    <row r="340" spans="1:38" s="97" customFormat="1" ht="14">
      <c r="A340" s="63"/>
      <c r="B340" s="2">
        <f t="shared" si="28"/>
        <v>313</v>
      </c>
      <c r="C340" s="235" t="str">
        <f t="array" ref="C340">IF($K340&lt;&gt;"",INDEX(TransferLog!$AB$21:$AB$1270,MATCH($I340&amp;$M340,TransferLog!$F$21:$F$1270&amp;TransferLog!$W$21:$W$1270,0)),"")</f>
        <v/>
      </c>
      <c r="D340" s="235" t="str">
        <f t="array" ref="D340">IF($K340&lt;&gt;"",INDEX(TransferLog!$Q$21:$Q$1270,MATCH($I340&amp;$M340,TransferLog!$F$21:$F$1270&amp;TransferLog!$W$21:$W$1270,0)),"")</f>
        <v/>
      </c>
      <c r="E340" s="236" t="str">
        <f t="array" ref="E340">IF($K340&lt;&gt;"",INDEX(TransferLog!$AC$21:$AC$1270,MATCH($I340&amp;$M340,TransferLog!$F$21:$F$1270&amp;TransferLog!$W$21:$W$1270,0)),"")</f>
        <v/>
      </c>
      <c r="F340" s="111">
        <f t="shared" si="29"/>
        <v>313</v>
      </c>
      <c r="G340" s="138" t="str">
        <f t="array" ref="G340">IF($I340&lt;&gt;"",INDEX(DropDownLists!$K$10:$K$2516,MATCH($I340,DropDownLists!$L$10:$L$2516,0)),"")</f>
        <v/>
      </c>
      <c r="H340" s="107"/>
      <c r="I340" s="112"/>
      <c r="J340" s="339"/>
      <c r="K340" s="113"/>
      <c r="L340" s="339"/>
      <c r="M340" s="113"/>
      <c r="N340" s="339"/>
      <c r="O340" s="139" t="str">
        <f t="shared" si="26"/>
        <v/>
      </c>
      <c r="P340" s="339"/>
      <c r="Q340" s="114"/>
      <c r="R340" s="339"/>
      <c r="S340" s="174"/>
      <c r="T340" s="339"/>
      <c r="U340" s="139" t="str">
        <f t="array" ref="U340">IF($S340&lt;&gt;"",INDEX(DropDownLists!$D$10:$D$2516,MATCH($S340,DropDownLists!$E$10:$E$2516,0)),"")</f>
        <v/>
      </c>
      <c r="V340" s="342"/>
      <c r="W340" s="174"/>
      <c r="Y340" s="37"/>
      <c r="Z340" s="37"/>
      <c r="AA340" s="37"/>
      <c r="AB340" s="37"/>
      <c r="AC340" s="37"/>
      <c r="AD340" s="62"/>
      <c r="AE340" s="62"/>
      <c r="AF340" s="62"/>
      <c r="AG340" s="62"/>
      <c r="AH340" s="244" t="str">
        <f t="shared" si="27"/>
        <v/>
      </c>
      <c r="AI340" s="62"/>
      <c r="AJ340" s="62"/>
      <c r="AK340" s="62"/>
      <c r="AL340" s="62"/>
    </row>
    <row r="341" spans="1:38" s="97" customFormat="1" ht="14">
      <c r="A341" s="63"/>
      <c r="B341" s="2">
        <f t="shared" si="28"/>
        <v>314</v>
      </c>
      <c r="C341" s="235" t="str">
        <f t="array" ref="C341">IF($K341&lt;&gt;"",INDEX(TransferLog!$AB$21:$AB$1270,MATCH($I341&amp;$M341,TransferLog!$F$21:$F$1270&amp;TransferLog!$W$21:$W$1270,0)),"")</f>
        <v/>
      </c>
      <c r="D341" s="235" t="str">
        <f t="array" ref="D341">IF($K341&lt;&gt;"",INDEX(TransferLog!$Q$21:$Q$1270,MATCH($I341&amp;$M341,TransferLog!$F$21:$F$1270&amp;TransferLog!$W$21:$W$1270,0)),"")</f>
        <v/>
      </c>
      <c r="E341" s="236" t="str">
        <f t="array" ref="E341">IF($K341&lt;&gt;"",INDEX(TransferLog!$AC$21:$AC$1270,MATCH($I341&amp;$M341,TransferLog!$F$21:$F$1270&amp;TransferLog!$W$21:$W$1270,0)),"")</f>
        <v/>
      </c>
      <c r="F341" s="111">
        <f t="shared" si="29"/>
        <v>314</v>
      </c>
      <c r="G341" s="138" t="str">
        <f t="array" ref="G341">IF($I341&lt;&gt;"",INDEX(DropDownLists!$K$10:$K$2516,MATCH($I341,DropDownLists!$L$10:$L$2516,0)),"")</f>
        <v/>
      </c>
      <c r="H341" s="107"/>
      <c r="I341" s="112"/>
      <c r="J341" s="339"/>
      <c r="K341" s="113"/>
      <c r="L341" s="339"/>
      <c r="M341" s="113"/>
      <c r="N341" s="339"/>
      <c r="O341" s="139" t="str">
        <f t="shared" si="26"/>
        <v/>
      </c>
      <c r="P341" s="339"/>
      <c r="Q341" s="114"/>
      <c r="R341" s="339"/>
      <c r="S341" s="174"/>
      <c r="T341" s="339"/>
      <c r="U341" s="139" t="str">
        <f t="array" ref="U341">IF($S341&lt;&gt;"",INDEX(DropDownLists!$D$10:$D$2516,MATCH($S341,DropDownLists!$E$10:$E$2516,0)),"")</f>
        <v/>
      </c>
      <c r="V341" s="342"/>
      <c r="W341" s="174"/>
      <c r="Y341" s="37"/>
      <c r="Z341" s="37"/>
      <c r="AA341" s="37"/>
      <c r="AB341" s="37"/>
      <c r="AC341" s="37"/>
      <c r="AD341" s="62"/>
      <c r="AE341" s="62"/>
      <c r="AF341" s="62"/>
      <c r="AG341" s="62"/>
      <c r="AH341" s="244" t="str">
        <f t="shared" si="27"/>
        <v/>
      </c>
      <c r="AI341" s="62"/>
      <c r="AJ341" s="62"/>
      <c r="AK341" s="62"/>
      <c r="AL341" s="62"/>
    </row>
    <row r="342" spans="1:38" s="97" customFormat="1" ht="14">
      <c r="A342" s="63"/>
      <c r="B342" s="2">
        <f t="shared" si="28"/>
        <v>315</v>
      </c>
      <c r="C342" s="235" t="str">
        <f t="array" ref="C342">IF($K342&lt;&gt;"",INDEX(TransferLog!$AB$21:$AB$1270,MATCH($I342&amp;$M342,TransferLog!$F$21:$F$1270&amp;TransferLog!$W$21:$W$1270,0)),"")</f>
        <v/>
      </c>
      <c r="D342" s="235" t="str">
        <f t="array" ref="D342">IF($K342&lt;&gt;"",INDEX(TransferLog!$Q$21:$Q$1270,MATCH($I342&amp;$M342,TransferLog!$F$21:$F$1270&amp;TransferLog!$W$21:$W$1270,0)),"")</f>
        <v/>
      </c>
      <c r="E342" s="236" t="str">
        <f t="array" ref="E342">IF($K342&lt;&gt;"",INDEX(TransferLog!$AC$21:$AC$1270,MATCH($I342&amp;$M342,TransferLog!$F$21:$F$1270&amp;TransferLog!$W$21:$W$1270,0)),"")</f>
        <v/>
      </c>
      <c r="F342" s="111">
        <f t="shared" si="29"/>
        <v>315</v>
      </c>
      <c r="G342" s="138" t="str">
        <f t="array" ref="G342">IF($I342&lt;&gt;"",INDEX(DropDownLists!$K$10:$K$2516,MATCH($I342,DropDownLists!$L$10:$L$2516,0)),"")</f>
        <v/>
      </c>
      <c r="H342" s="107"/>
      <c r="I342" s="112"/>
      <c r="J342" s="339"/>
      <c r="K342" s="113"/>
      <c r="L342" s="339"/>
      <c r="M342" s="113"/>
      <c r="N342" s="339"/>
      <c r="O342" s="139" t="str">
        <f t="shared" si="26"/>
        <v/>
      </c>
      <c r="P342" s="339"/>
      <c r="Q342" s="114"/>
      <c r="R342" s="339"/>
      <c r="S342" s="174"/>
      <c r="T342" s="339"/>
      <c r="U342" s="139" t="str">
        <f t="array" ref="U342">IF($S342&lt;&gt;"",INDEX(DropDownLists!$D$10:$D$2516,MATCH($S342,DropDownLists!$E$10:$E$2516,0)),"")</f>
        <v/>
      </c>
      <c r="V342" s="342"/>
      <c r="W342" s="174"/>
      <c r="Y342" s="37"/>
      <c r="Z342" s="37"/>
      <c r="AA342" s="37"/>
      <c r="AB342" s="37"/>
      <c r="AC342" s="37"/>
      <c r="AD342" s="62"/>
      <c r="AE342" s="62"/>
      <c r="AF342" s="62"/>
      <c r="AG342" s="62"/>
      <c r="AH342" s="244" t="str">
        <f t="shared" si="27"/>
        <v/>
      </c>
      <c r="AI342" s="62"/>
      <c r="AJ342" s="62"/>
      <c r="AK342" s="62"/>
      <c r="AL342" s="62"/>
    </row>
    <row r="343" spans="1:38" s="97" customFormat="1" ht="14">
      <c r="A343" s="63"/>
      <c r="B343" s="2">
        <f t="shared" si="28"/>
        <v>316</v>
      </c>
      <c r="C343" s="235" t="str">
        <f t="array" ref="C343">IF($K343&lt;&gt;"",INDEX(TransferLog!$AB$21:$AB$1270,MATCH($I343&amp;$M343,TransferLog!$F$21:$F$1270&amp;TransferLog!$W$21:$W$1270,0)),"")</f>
        <v/>
      </c>
      <c r="D343" s="235" t="str">
        <f t="array" ref="D343">IF($K343&lt;&gt;"",INDEX(TransferLog!$Q$21:$Q$1270,MATCH($I343&amp;$M343,TransferLog!$F$21:$F$1270&amp;TransferLog!$W$21:$W$1270,0)),"")</f>
        <v/>
      </c>
      <c r="E343" s="236" t="str">
        <f t="array" ref="E343">IF($K343&lt;&gt;"",INDEX(TransferLog!$AC$21:$AC$1270,MATCH($I343&amp;$M343,TransferLog!$F$21:$F$1270&amp;TransferLog!$W$21:$W$1270,0)),"")</f>
        <v/>
      </c>
      <c r="F343" s="111">
        <f t="shared" si="29"/>
        <v>316</v>
      </c>
      <c r="G343" s="138" t="str">
        <f t="array" ref="G343">IF($I343&lt;&gt;"",INDEX(DropDownLists!$K$10:$K$2516,MATCH($I343,DropDownLists!$L$10:$L$2516,0)),"")</f>
        <v/>
      </c>
      <c r="H343" s="107"/>
      <c r="I343" s="112"/>
      <c r="J343" s="339"/>
      <c r="K343" s="113"/>
      <c r="L343" s="339"/>
      <c r="M343" s="113"/>
      <c r="N343" s="339"/>
      <c r="O343" s="139" t="str">
        <f t="shared" si="26"/>
        <v/>
      </c>
      <c r="P343" s="339"/>
      <c r="Q343" s="114"/>
      <c r="R343" s="339"/>
      <c r="S343" s="174"/>
      <c r="T343" s="339"/>
      <c r="U343" s="139" t="str">
        <f t="array" ref="U343">IF($S343&lt;&gt;"",INDEX(DropDownLists!$D$10:$D$2516,MATCH($S343,DropDownLists!$E$10:$E$2516,0)),"")</f>
        <v/>
      </c>
      <c r="V343" s="342"/>
      <c r="W343" s="174"/>
      <c r="Y343" s="37"/>
      <c r="Z343" s="37"/>
      <c r="AA343" s="37"/>
      <c r="AB343" s="37"/>
      <c r="AC343" s="37"/>
      <c r="AD343" s="62"/>
      <c r="AE343" s="62"/>
      <c r="AF343" s="62"/>
      <c r="AG343" s="62"/>
      <c r="AH343" s="244" t="str">
        <f t="shared" si="27"/>
        <v/>
      </c>
      <c r="AI343" s="62"/>
      <c r="AJ343" s="62"/>
      <c r="AK343" s="62"/>
      <c r="AL343" s="62"/>
    </row>
    <row r="344" spans="1:38" s="97" customFormat="1" ht="14">
      <c r="A344" s="63"/>
      <c r="B344" s="2">
        <f t="shared" si="28"/>
        <v>317</v>
      </c>
      <c r="C344" s="235" t="str">
        <f t="array" ref="C344">IF($K344&lt;&gt;"",INDEX(TransferLog!$AB$21:$AB$1270,MATCH($I344&amp;$M344,TransferLog!$F$21:$F$1270&amp;TransferLog!$W$21:$W$1270,0)),"")</f>
        <v/>
      </c>
      <c r="D344" s="235" t="str">
        <f t="array" ref="D344">IF($K344&lt;&gt;"",INDEX(TransferLog!$Q$21:$Q$1270,MATCH($I344&amp;$M344,TransferLog!$F$21:$F$1270&amp;TransferLog!$W$21:$W$1270,0)),"")</f>
        <v/>
      </c>
      <c r="E344" s="236" t="str">
        <f t="array" ref="E344">IF($K344&lt;&gt;"",INDEX(TransferLog!$AC$21:$AC$1270,MATCH($I344&amp;$M344,TransferLog!$F$21:$F$1270&amp;TransferLog!$W$21:$W$1270,0)),"")</f>
        <v/>
      </c>
      <c r="F344" s="111">
        <f t="shared" si="29"/>
        <v>317</v>
      </c>
      <c r="G344" s="138" t="str">
        <f t="array" ref="G344">IF($I344&lt;&gt;"",INDEX(DropDownLists!$K$10:$K$2516,MATCH($I344,DropDownLists!$L$10:$L$2516,0)),"")</f>
        <v/>
      </c>
      <c r="H344" s="107"/>
      <c r="I344" s="112"/>
      <c r="J344" s="339"/>
      <c r="K344" s="113"/>
      <c r="L344" s="339"/>
      <c r="M344" s="113"/>
      <c r="N344" s="339"/>
      <c r="O344" s="139" t="str">
        <f t="shared" si="26"/>
        <v/>
      </c>
      <c r="P344" s="339"/>
      <c r="Q344" s="114"/>
      <c r="R344" s="339"/>
      <c r="S344" s="174"/>
      <c r="T344" s="339"/>
      <c r="U344" s="139" t="str">
        <f t="array" ref="U344">IF($S344&lt;&gt;"",INDEX(DropDownLists!$D$10:$D$2516,MATCH($S344,DropDownLists!$E$10:$E$2516,0)),"")</f>
        <v/>
      </c>
      <c r="V344" s="342"/>
      <c r="W344" s="174"/>
      <c r="Y344" s="37"/>
      <c r="Z344" s="37"/>
      <c r="AA344" s="37"/>
      <c r="AB344" s="37"/>
      <c r="AC344" s="37"/>
      <c r="AD344" s="62"/>
      <c r="AE344" s="62"/>
      <c r="AF344" s="62"/>
      <c r="AG344" s="62"/>
      <c r="AH344" s="244" t="str">
        <f t="shared" si="27"/>
        <v/>
      </c>
      <c r="AI344" s="62"/>
      <c r="AJ344" s="62"/>
      <c r="AK344" s="62"/>
      <c r="AL344" s="62"/>
    </row>
    <row r="345" spans="1:38" s="97" customFormat="1" ht="14">
      <c r="A345" s="63"/>
      <c r="B345" s="2">
        <f t="shared" si="28"/>
        <v>318</v>
      </c>
      <c r="C345" s="235" t="str">
        <f t="array" ref="C345">IF($K345&lt;&gt;"",INDEX(TransferLog!$AB$21:$AB$1270,MATCH($I345&amp;$M345,TransferLog!$F$21:$F$1270&amp;TransferLog!$W$21:$W$1270,0)),"")</f>
        <v/>
      </c>
      <c r="D345" s="235" t="str">
        <f t="array" ref="D345">IF($K345&lt;&gt;"",INDEX(TransferLog!$Q$21:$Q$1270,MATCH($I345&amp;$M345,TransferLog!$F$21:$F$1270&amp;TransferLog!$W$21:$W$1270,0)),"")</f>
        <v/>
      </c>
      <c r="E345" s="236" t="str">
        <f t="array" ref="E345">IF($K345&lt;&gt;"",INDEX(TransferLog!$AC$21:$AC$1270,MATCH($I345&amp;$M345,TransferLog!$F$21:$F$1270&amp;TransferLog!$W$21:$W$1270,0)),"")</f>
        <v/>
      </c>
      <c r="F345" s="111">
        <f t="shared" si="29"/>
        <v>318</v>
      </c>
      <c r="G345" s="138" t="str">
        <f t="array" ref="G345">IF($I345&lt;&gt;"",INDEX(DropDownLists!$K$10:$K$2516,MATCH($I345,DropDownLists!$L$10:$L$2516,0)),"")</f>
        <v/>
      </c>
      <c r="H345" s="107"/>
      <c r="I345" s="112"/>
      <c r="J345" s="339"/>
      <c r="K345" s="113"/>
      <c r="L345" s="339"/>
      <c r="M345" s="113"/>
      <c r="N345" s="339"/>
      <c r="O345" s="139" t="str">
        <f t="shared" si="26"/>
        <v/>
      </c>
      <c r="P345" s="339"/>
      <c r="Q345" s="114"/>
      <c r="R345" s="339"/>
      <c r="S345" s="174"/>
      <c r="T345" s="339"/>
      <c r="U345" s="139" t="str">
        <f t="array" ref="U345">IF($S345&lt;&gt;"",INDEX(DropDownLists!$D$10:$D$2516,MATCH($S345,DropDownLists!$E$10:$E$2516,0)),"")</f>
        <v/>
      </c>
      <c r="V345" s="342"/>
      <c r="W345" s="174"/>
      <c r="Y345" s="62"/>
      <c r="Z345" s="62"/>
      <c r="AA345" s="62"/>
      <c r="AB345" s="62"/>
      <c r="AC345" s="62"/>
      <c r="AD345" s="62"/>
      <c r="AE345" s="62"/>
      <c r="AF345" s="62"/>
      <c r="AG345" s="62"/>
      <c r="AH345" s="244" t="str">
        <f t="shared" si="27"/>
        <v/>
      </c>
      <c r="AI345" s="62"/>
      <c r="AJ345" s="62"/>
      <c r="AK345" s="62"/>
      <c r="AL345" s="62"/>
    </row>
    <row r="346" spans="1:38" s="97" customFormat="1" ht="14">
      <c r="A346" s="63"/>
      <c r="B346" s="2">
        <f t="shared" si="28"/>
        <v>319</v>
      </c>
      <c r="C346" s="235" t="str">
        <f t="array" ref="C346">IF($K346&lt;&gt;"",INDEX(TransferLog!$AB$21:$AB$1270,MATCH($I346&amp;$M346,TransferLog!$F$21:$F$1270&amp;TransferLog!$W$21:$W$1270,0)),"")</f>
        <v/>
      </c>
      <c r="D346" s="235" t="str">
        <f t="array" ref="D346">IF($K346&lt;&gt;"",INDEX(TransferLog!$Q$21:$Q$1270,MATCH($I346&amp;$M346,TransferLog!$F$21:$F$1270&amp;TransferLog!$W$21:$W$1270,0)),"")</f>
        <v/>
      </c>
      <c r="E346" s="236" t="str">
        <f t="array" ref="E346">IF($K346&lt;&gt;"",INDEX(TransferLog!$AC$21:$AC$1270,MATCH($I346&amp;$M346,TransferLog!$F$21:$F$1270&amp;TransferLog!$W$21:$W$1270,0)),"")</f>
        <v/>
      </c>
      <c r="F346" s="111">
        <f t="shared" si="29"/>
        <v>319</v>
      </c>
      <c r="G346" s="138" t="str">
        <f t="array" ref="G346">IF($I346&lt;&gt;"",INDEX(DropDownLists!$K$10:$K$2516,MATCH($I346,DropDownLists!$L$10:$L$2516,0)),"")</f>
        <v/>
      </c>
      <c r="H346" s="107"/>
      <c r="I346" s="112"/>
      <c r="J346" s="339"/>
      <c r="K346" s="113"/>
      <c r="L346" s="339"/>
      <c r="M346" s="113"/>
      <c r="N346" s="339"/>
      <c r="O346" s="139" t="str">
        <f t="shared" si="26"/>
        <v/>
      </c>
      <c r="P346" s="339"/>
      <c r="Q346" s="114"/>
      <c r="R346" s="339"/>
      <c r="S346" s="174"/>
      <c r="T346" s="339"/>
      <c r="U346" s="139" t="str">
        <f t="array" ref="U346">IF($S346&lt;&gt;"",INDEX(DropDownLists!$D$10:$D$2516,MATCH($S346,DropDownLists!$E$10:$E$2516,0)),"")</f>
        <v/>
      </c>
      <c r="V346" s="342"/>
      <c r="W346" s="174"/>
      <c r="Y346" s="62"/>
      <c r="Z346" s="62"/>
      <c r="AA346" s="62"/>
      <c r="AB346" s="62"/>
      <c r="AC346" s="62"/>
      <c r="AD346" s="62"/>
      <c r="AE346" s="62"/>
      <c r="AF346" s="62"/>
      <c r="AG346" s="62"/>
      <c r="AH346" s="244" t="str">
        <f t="shared" si="27"/>
        <v/>
      </c>
      <c r="AI346" s="62"/>
      <c r="AJ346" s="62"/>
      <c r="AK346" s="62"/>
      <c r="AL346" s="62"/>
    </row>
    <row r="347" spans="1:38" s="97" customFormat="1" ht="14">
      <c r="A347" s="63"/>
      <c r="B347" s="2">
        <f t="shared" si="28"/>
        <v>320</v>
      </c>
      <c r="C347" s="235" t="str">
        <f t="array" ref="C347">IF($K347&lt;&gt;"",INDEX(TransferLog!$AB$21:$AB$1270,MATCH($I347&amp;$M347,TransferLog!$F$21:$F$1270&amp;TransferLog!$W$21:$W$1270,0)),"")</f>
        <v/>
      </c>
      <c r="D347" s="235" t="str">
        <f t="array" ref="D347">IF($K347&lt;&gt;"",INDEX(TransferLog!$Q$21:$Q$1270,MATCH($I347&amp;$M347,TransferLog!$F$21:$F$1270&amp;TransferLog!$W$21:$W$1270,0)),"")</f>
        <v/>
      </c>
      <c r="E347" s="236" t="str">
        <f t="array" ref="E347">IF($K347&lt;&gt;"",INDEX(TransferLog!$AC$21:$AC$1270,MATCH($I347&amp;$M347,TransferLog!$F$21:$F$1270&amp;TransferLog!$W$21:$W$1270,0)),"")</f>
        <v/>
      </c>
      <c r="F347" s="111">
        <f t="shared" si="29"/>
        <v>320</v>
      </c>
      <c r="G347" s="138" t="str">
        <f t="array" ref="G347">IF($I347&lt;&gt;"",INDEX(DropDownLists!$K$10:$K$2516,MATCH($I347,DropDownLists!$L$10:$L$2516,0)),"")</f>
        <v/>
      </c>
      <c r="H347" s="107"/>
      <c r="I347" s="112"/>
      <c r="J347" s="339"/>
      <c r="K347" s="113"/>
      <c r="L347" s="339"/>
      <c r="M347" s="113"/>
      <c r="N347" s="339"/>
      <c r="O347" s="139" t="str">
        <f t="shared" si="26"/>
        <v/>
      </c>
      <c r="P347" s="339"/>
      <c r="Q347" s="114"/>
      <c r="R347" s="339"/>
      <c r="S347" s="174"/>
      <c r="T347" s="339"/>
      <c r="U347" s="139" t="str">
        <f t="array" ref="U347">IF($S347&lt;&gt;"",INDEX(DropDownLists!$D$10:$D$2516,MATCH($S347,DropDownLists!$E$10:$E$2516,0)),"")</f>
        <v/>
      </c>
      <c r="V347" s="342"/>
      <c r="W347" s="174"/>
      <c r="Y347" s="62"/>
      <c r="Z347" s="62"/>
      <c r="AA347" s="62"/>
      <c r="AB347" s="62"/>
      <c r="AC347" s="62"/>
      <c r="AD347" s="62"/>
      <c r="AE347" s="62"/>
      <c r="AF347" s="62"/>
      <c r="AG347" s="62"/>
      <c r="AH347" s="244" t="str">
        <f t="shared" si="27"/>
        <v/>
      </c>
      <c r="AI347" s="62"/>
      <c r="AJ347" s="62"/>
      <c r="AK347" s="62"/>
      <c r="AL347" s="62"/>
    </row>
    <row r="348" spans="1:38" s="97" customFormat="1" ht="14">
      <c r="A348" s="63"/>
      <c r="B348" s="2">
        <f t="shared" si="28"/>
        <v>321</v>
      </c>
      <c r="C348" s="235" t="str">
        <f t="array" ref="C348">IF($K348&lt;&gt;"",INDEX(TransferLog!$AB$21:$AB$1270,MATCH($I348&amp;$M348,TransferLog!$F$21:$F$1270&amp;TransferLog!$W$21:$W$1270,0)),"")</f>
        <v/>
      </c>
      <c r="D348" s="235" t="str">
        <f t="array" ref="D348">IF($K348&lt;&gt;"",INDEX(TransferLog!$Q$21:$Q$1270,MATCH($I348&amp;$M348,TransferLog!$F$21:$F$1270&amp;TransferLog!$W$21:$W$1270,0)),"")</f>
        <v/>
      </c>
      <c r="E348" s="236" t="str">
        <f t="array" ref="E348">IF($K348&lt;&gt;"",INDEX(TransferLog!$AC$21:$AC$1270,MATCH($I348&amp;$M348,TransferLog!$F$21:$F$1270&amp;TransferLog!$W$21:$W$1270,0)),"")</f>
        <v/>
      </c>
      <c r="F348" s="111">
        <f t="shared" si="29"/>
        <v>321</v>
      </c>
      <c r="G348" s="138" t="str">
        <f t="array" ref="G348">IF($I348&lt;&gt;"",INDEX(DropDownLists!$K$10:$K$2516,MATCH($I348,DropDownLists!$L$10:$L$2516,0)),"")</f>
        <v/>
      </c>
      <c r="H348" s="107"/>
      <c r="I348" s="112"/>
      <c r="J348" s="339"/>
      <c r="K348" s="113"/>
      <c r="L348" s="339"/>
      <c r="M348" s="113"/>
      <c r="N348" s="339"/>
      <c r="O348" s="139" t="str">
        <f t="shared" ref="O348:O411" si="30">IF($M348&lt;&gt;"",TEXT($M348,"dddd"),"")</f>
        <v/>
      </c>
      <c r="P348" s="339"/>
      <c r="Q348" s="114"/>
      <c r="R348" s="339"/>
      <c r="S348" s="174"/>
      <c r="T348" s="339"/>
      <c r="U348" s="139" t="str">
        <f t="array" ref="U348">IF($S348&lt;&gt;"",INDEX(DropDownLists!$D$10:$D$2516,MATCH($S348,DropDownLists!$E$10:$E$2516,0)),"")</f>
        <v/>
      </c>
      <c r="V348" s="342"/>
      <c r="W348" s="174"/>
      <c r="Y348" s="62"/>
      <c r="Z348" s="62"/>
      <c r="AA348" s="62"/>
      <c r="AB348" s="62"/>
      <c r="AC348" s="62"/>
      <c r="AD348" s="62"/>
      <c r="AE348" s="62"/>
      <c r="AF348" s="62"/>
      <c r="AG348" s="62"/>
      <c r="AH348" s="244" t="str">
        <f t="shared" si="27"/>
        <v/>
      </c>
      <c r="AI348" s="62"/>
      <c r="AJ348" s="62"/>
      <c r="AK348" s="62"/>
      <c r="AL348" s="62"/>
    </row>
    <row r="349" spans="1:38" s="97" customFormat="1" ht="14">
      <c r="A349" s="63"/>
      <c r="B349" s="2">
        <f t="shared" si="28"/>
        <v>322</v>
      </c>
      <c r="C349" s="235" t="str">
        <f t="array" ref="C349">IF($K349&lt;&gt;"",INDEX(TransferLog!$AB$21:$AB$1270,MATCH($I349&amp;$M349,TransferLog!$F$21:$F$1270&amp;TransferLog!$W$21:$W$1270,0)),"")</f>
        <v/>
      </c>
      <c r="D349" s="235" t="str">
        <f t="array" ref="D349">IF($K349&lt;&gt;"",INDEX(TransferLog!$Q$21:$Q$1270,MATCH($I349&amp;$M349,TransferLog!$F$21:$F$1270&amp;TransferLog!$W$21:$W$1270,0)),"")</f>
        <v/>
      </c>
      <c r="E349" s="236" t="str">
        <f t="array" ref="E349">IF($K349&lt;&gt;"",INDEX(TransferLog!$AC$21:$AC$1270,MATCH($I349&amp;$M349,TransferLog!$F$21:$F$1270&amp;TransferLog!$W$21:$W$1270,0)),"")</f>
        <v/>
      </c>
      <c r="F349" s="111">
        <f t="shared" si="29"/>
        <v>322</v>
      </c>
      <c r="G349" s="138" t="str">
        <f t="array" ref="G349">IF($I349&lt;&gt;"",INDEX(DropDownLists!$K$10:$K$2516,MATCH($I349,DropDownLists!$L$10:$L$2516,0)),"")</f>
        <v/>
      </c>
      <c r="H349" s="107"/>
      <c r="I349" s="112"/>
      <c r="J349" s="339"/>
      <c r="K349" s="113"/>
      <c r="L349" s="339"/>
      <c r="M349" s="113"/>
      <c r="N349" s="339"/>
      <c r="O349" s="139" t="str">
        <f t="shared" si="30"/>
        <v/>
      </c>
      <c r="P349" s="339"/>
      <c r="Q349" s="114"/>
      <c r="R349" s="339"/>
      <c r="S349" s="174"/>
      <c r="T349" s="339"/>
      <c r="U349" s="139" t="str">
        <f t="array" ref="U349">IF($S349&lt;&gt;"",INDEX(DropDownLists!$D$10:$D$2516,MATCH($S349,DropDownLists!$E$10:$E$2516,0)),"")</f>
        <v/>
      </c>
      <c r="V349" s="342"/>
      <c r="W349" s="174"/>
      <c r="Y349" s="62"/>
      <c r="Z349" s="62"/>
      <c r="AA349" s="62"/>
      <c r="AB349" s="62"/>
      <c r="AC349" s="62"/>
      <c r="AD349" s="62"/>
      <c r="AE349" s="62"/>
      <c r="AF349" s="62"/>
      <c r="AG349" s="62"/>
      <c r="AH349" s="244" t="str">
        <f t="shared" ref="AH349:AH412" si="31">IF(OR($S349="Home", $S349="Assisted Living", $S349="Other Nursing Home", $S349="Other"),$S349,IF($S349&lt;&gt;"","Hospital",""))</f>
        <v/>
      </c>
      <c r="AI349" s="62"/>
      <c r="AJ349" s="62"/>
      <c r="AK349" s="62"/>
      <c r="AL349" s="62"/>
    </row>
    <row r="350" spans="1:38" s="97" customFormat="1" ht="14">
      <c r="A350" s="63"/>
      <c r="B350" s="2">
        <f t="shared" si="28"/>
        <v>323</v>
      </c>
      <c r="C350" s="235" t="str">
        <f t="array" ref="C350">IF($K350&lt;&gt;"",INDEX(TransferLog!$AB$21:$AB$1270,MATCH($I350&amp;$M350,TransferLog!$F$21:$F$1270&amp;TransferLog!$W$21:$W$1270,0)),"")</f>
        <v/>
      </c>
      <c r="D350" s="235" t="str">
        <f t="array" ref="D350">IF($K350&lt;&gt;"",INDEX(TransferLog!$Q$21:$Q$1270,MATCH($I350&amp;$M350,TransferLog!$F$21:$F$1270&amp;TransferLog!$W$21:$W$1270,0)),"")</f>
        <v/>
      </c>
      <c r="E350" s="236" t="str">
        <f t="array" ref="E350">IF($K350&lt;&gt;"",INDEX(TransferLog!$AC$21:$AC$1270,MATCH($I350&amp;$M350,TransferLog!$F$21:$F$1270&amp;TransferLog!$W$21:$W$1270,0)),"")</f>
        <v/>
      </c>
      <c r="F350" s="111">
        <f t="shared" si="29"/>
        <v>323</v>
      </c>
      <c r="G350" s="138" t="str">
        <f t="array" ref="G350">IF($I350&lt;&gt;"",INDEX(DropDownLists!$K$10:$K$2516,MATCH($I350,DropDownLists!$L$10:$L$2516,0)),"")</f>
        <v/>
      </c>
      <c r="H350" s="107"/>
      <c r="I350" s="112"/>
      <c r="J350" s="339"/>
      <c r="K350" s="113"/>
      <c r="L350" s="339"/>
      <c r="M350" s="113"/>
      <c r="N350" s="339"/>
      <c r="O350" s="139" t="str">
        <f t="shared" si="30"/>
        <v/>
      </c>
      <c r="P350" s="339"/>
      <c r="Q350" s="114"/>
      <c r="R350" s="339"/>
      <c r="S350" s="174"/>
      <c r="T350" s="339"/>
      <c r="U350" s="139" t="str">
        <f t="array" ref="U350">IF($S350&lt;&gt;"",INDEX(DropDownLists!$D$10:$D$2516,MATCH($S350,DropDownLists!$E$10:$E$2516,0)),"")</f>
        <v/>
      </c>
      <c r="V350" s="342"/>
      <c r="W350" s="174"/>
      <c r="Y350" s="62"/>
      <c r="Z350" s="62"/>
      <c r="AA350" s="62"/>
      <c r="AB350" s="62"/>
      <c r="AC350" s="62"/>
      <c r="AD350" s="62"/>
      <c r="AE350" s="62"/>
      <c r="AF350" s="62"/>
      <c r="AG350" s="62"/>
      <c r="AH350" s="244" t="str">
        <f t="shared" si="31"/>
        <v/>
      </c>
      <c r="AI350" s="62"/>
      <c r="AJ350" s="62"/>
      <c r="AK350" s="62"/>
      <c r="AL350" s="62"/>
    </row>
    <row r="351" spans="1:38" s="97" customFormat="1" ht="14.25" customHeight="1">
      <c r="A351" s="26"/>
      <c r="B351" s="2">
        <f t="shared" si="28"/>
        <v>324</v>
      </c>
      <c r="C351" s="235" t="str">
        <f t="array" ref="C351">IF($K351&lt;&gt;"",INDEX(TransferLog!$AB$21:$AB$1270,MATCH($I351&amp;$M351,TransferLog!$F$21:$F$1270&amp;TransferLog!$W$21:$W$1270,0)),"")</f>
        <v/>
      </c>
      <c r="D351" s="235" t="str">
        <f t="array" ref="D351">IF($K351&lt;&gt;"",INDEX(TransferLog!$Q$21:$Q$1270,MATCH($I351&amp;$M351,TransferLog!$F$21:$F$1270&amp;TransferLog!$W$21:$W$1270,0)),"")</f>
        <v/>
      </c>
      <c r="E351" s="236" t="str">
        <f t="array" ref="E351">IF($K351&lt;&gt;"",INDEX(TransferLog!$AC$21:$AC$1270,MATCH($I351&amp;$M351,TransferLog!$F$21:$F$1270&amp;TransferLog!$W$21:$W$1270,0)),"")</f>
        <v/>
      </c>
      <c r="F351" s="111">
        <f t="shared" si="29"/>
        <v>324</v>
      </c>
      <c r="G351" s="138" t="str">
        <f t="array" ref="G351">IF($I351&lt;&gt;"",INDEX(DropDownLists!$K$10:$K$2516,MATCH($I351,DropDownLists!$L$10:$L$2516,0)),"")</f>
        <v/>
      </c>
      <c r="H351" s="107"/>
      <c r="I351" s="112"/>
      <c r="J351" s="339"/>
      <c r="K351" s="113"/>
      <c r="L351" s="339"/>
      <c r="M351" s="113"/>
      <c r="N351" s="339"/>
      <c r="O351" s="139" t="str">
        <f t="shared" si="30"/>
        <v/>
      </c>
      <c r="P351" s="339"/>
      <c r="Q351" s="114"/>
      <c r="R351" s="339"/>
      <c r="S351" s="174"/>
      <c r="T351" s="339"/>
      <c r="U351" s="139" t="str">
        <f t="array" ref="U351">IF($S351&lt;&gt;"",INDEX(DropDownLists!$D$10:$D$2516,MATCH($S351,DropDownLists!$E$10:$E$2516,0)),"")</f>
        <v/>
      </c>
      <c r="V351" s="342"/>
      <c r="W351" s="174"/>
      <c r="Y351" s="62"/>
      <c r="Z351" s="62"/>
      <c r="AA351" s="62"/>
      <c r="AB351" s="62"/>
      <c r="AC351" s="62"/>
      <c r="AD351" s="37"/>
      <c r="AE351" s="37"/>
      <c r="AF351" s="37"/>
      <c r="AG351" s="37"/>
      <c r="AH351" s="243" t="str">
        <f t="shared" si="31"/>
        <v/>
      </c>
      <c r="AI351" s="37"/>
      <c r="AJ351" s="37"/>
      <c r="AK351" s="37"/>
      <c r="AL351" s="37"/>
    </row>
    <row r="352" spans="1:38" s="97" customFormat="1" ht="14.25" customHeight="1">
      <c r="A352" s="26"/>
      <c r="B352" s="2">
        <f t="shared" si="28"/>
        <v>325</v>
      </c>
      <c r="C352" s="235" t="str">
        <f t="array" ref="C352">IF($K352&lt;&gt;"",INDEX(TransferLog!$AB$21:$AB$1270,MATCH($I352&amp;$M352,TransferLog!$F$21:$F$1270&amp;TransferLog!$W$21:$W$1270,0)),"")</f>
        <v/>
      </c>
      <c r="D352" s="235" t="str">
        <f t="array" ref="D352">IF($K352&lt;&gt;"",INDEX(TransferLog!$Q$21:$Q$1270,MATCH($I352&amp;$M352,TransferLog!$F$21:$F$1270&amp;TransferLog!$W$21:$W$1270,0)),"")</f>
        <v/>
      </c>
      <c r="E352" s="236" t="str">
        <f t="array" ref="E352">IF($K352&lt;&gt;"",INDEX(TransferLog!$AC$21:$AC$1270,MATCH($I352&amp;$M352,TransferLog!$F$21:$F$1270&amp;TransferLog!$W$21:$W$1270,0)),"")</f>
        <v/>
      </c>
      <c r="F352" s="111">
        <f t="shared" si="29"/>
        <v>325</v>
      </c>
      <c r="G352" s="138" t="str">
        <f t="array" ref="G352">IF($I352&lt;&gt;"",INDEX(DropDownLists!$K$10:$K$2516,MATCH($I352,DropDownLists!$L$10:$L$2516,0)),"")</f>
        <v/>
      </c>
      <c r="H352" s="107"/>
      <c r="I352" s="112"/>
      <c r="J352" s="339"/>
      <c r="K352" s="113"/>
      <c r="L352" s="339"/>
      <c r="M352" s="113"/>
      <c r="N352" s="339"/>
      <c r="O352" s="139" t="str">
        <f t="shared" si="30"/>
        <v/>
      </c>
      <c r="P352" s="339"/>
      <c r="Q352" s="114"/>
      <c r="R352" s="339"/>
      <c r="S352" s="174"/>
      <c r="T352" s="339"/>
      <c r="U352" s="139" t="str">
        <f t="array" ref="U352">IF($S352&lt;&gt;"",INDEX(DropDownLists!$D$10:$D$2516,MATCH($S352,DropDownLists!$E$10:$E$2516,0)),"")</f>
        <v/>
      </c>
      <c r="V352" s="342"/>
      <c r="W352" s="174"/>
      <c r="Y352" s="62"/>
      <c r="Z352" s="62"/>
      <c r="AA352" s="62"/>
      <c r="AB352" s="62"/>
      <c r="AC352" s="62"/>
      <c r="AD352" s="37"/>
      <c r="AE352" s="37"/>
      <c r="AF352" s="37"/>
      <c r="AG352" s="37"/>
      <c r="AH352" s="243" t="str">
        <f t="shared" si="31"/>
        <v/>
      </c>
      <c r="AI352" s="37"/>
      <c r="AJ352" s="37"/>
      <c r="AK352" s="37"/>
      <c r="AL352" s="37"/>
    </row>
    <row r="353" spans="1:38" s="97" customFormat="1" ht="14.25" customHeight="1">
      <c r="A353" s="26"/>
      <c r="B353" s="2">
        <f t="shared" si="28"/>
        <v>326</v>
      </c>
      <c r="C353" s="235" t="str">
        <f t="array" ref="C353">IF($K353&lt;&gt;"",INDEX(TransferLog!$AB$21:$AB$1270,MATCH($I353&amp;$M353,TransferLog!$F$21:$F$1270&amp;TransferLog!$W$21:$W$1270,0)),"")</f>
        <v/>
      </c>
      <c r="D353" s="235" t="str">
        <f t="array" ref="D353">IF($K353&lt;&gt;"",INDEX(TransferLog!$Q$21:$Q$1270,MATCH($I353&amp;$M353,TransferLog!$F$21:$F$1270&amp;TransferLog!$W$21:$W$1270,0)),"")</f>
        <v/>
      </c>
      <c r="E353" s="236" t="str">
        <f t="array" ref="E353">IF($K353&lt;&gt;"",INDEX(TransferLog!$AC$21:$AC$1270,MATCH($I353&amp;$M353,TransferLog!$F$21:$F$1270&amp;TransferLog!$W$21:$W$1270,0)),"")</f>
        <v/>
      </c>
      <c r="F353" s="111">
        <f t="shared" si="29"/>
        <v>326</v>
      </c>
      <c r="G353" s="138" t="str">
        <f t="array" ref="G353">IF($I353&lt;&gt;"",INDEX(DropDownLists!$K$10:$K$2516,MATCH($I353,DropDownLists!$L$10:$L$2516,0)),"")</f>
        <v/>
      </c>
      <c r="H353" s="107"/>
      <c r="I353" s="112"/>
      <c r="J353" s="339"/>
      <c r="K353" s="113"/>
      <c r="L353" s="339"/>
      <c r="M353" s="113"/>
      <c r="N353" s="339"/>
      <c r="O353" s="139" t="str">
        <f t="shared" si="30"/>
        <v/>
      </c>
      <c r="P353" s="339"/>
      <c r="Q353" s="114"/>
      <c r="R353" s="339"/>
      <c r="S353" s="174"/>
      <c r="T353" s="339"/>
      <c r="U353" s="139" t="str">
        <f t="array" ref="U353">IF($S353&lt;&gt;"",INDEX(DropDownLists!$D$10:$D$2516,MATCH($S353,DropDownLists!$E$10:$E$2516,0)),"")</f>
        <v/>
      </c>
      <c r="V353" s="342"/>
      <c r="W353" s="174"/>
      <c r="Y353" s="62"/>
      <c r="Z353" s="62"/>
      <c r="AA353" s="62"/>
      <c r="AB353" s="62"/>
      <c r="AC353" s="62"/>
      <c r="AD353" s="37"/>
      <c r="AE353" s="37"/>
      <c r="AF353" s="37"/>
      <c r="AG353" s="37"/>
      <c r="AH353" s="243" t="str">
        <f t="shared" si="31"/>
        <v/>
      </c>
      <c r="AI353" s="37"/>
      <c r="AJ353" s="37"/>
      <c r="AK353" s="37"/>
      <c r="AL353" s="37"/>
    </row>
    <row r="354" spans="1:38" s="97" customFormat="1" ht="14">
      <c r="A354" s="26"/>
      <c r="B354" s="2">
        <f t="shared" si="28"/>
        <v>327</v>
      </c>
      <c r="C354" s="235" t="str">
        <f t="array" ref="C354">IF($K354&lt;&gt;"",INDEX(TransferLog!$AB$21:$AB$1270,MATCH($I354&amp;$M354,TransferLog!$F$21:$F$1270&amp;TransferLog!$W$21:$W$1270,0)),"")</f>
        <v/>
      </c>
      <c r="D354" s="235" t="str">
        <f t="array" ref="D354">IF($K354&lt;&gt;"",INDEX(TransferLog!$Q$21:$Q$1270,MATCH($I354&amp;$M354,TransferLog!$F$21:$F$1270&amp;TransferLog!$W$21:$W$1270,0)),"")</f>
        <v/>
      </c>
      <c r="E354" s="236" t="str">
        <f t="array" ref="E354">IF($K354&lt;&gt;"",INDEX(TransferLog!$AC$21:$AC$1270,MATCH($I354&amp;$M354,TransferLog!$F$21:$F$1270&amp;TransferLog!$W$21:$W$1270,0)),"")</f>
        <v/>
      </c>
      <c r="F354" s="111">
        <f t="shared" si="29"/>
        <v>327</v>
      </c>
      <c r="G354" s="138" t="str">
        <f t="array" ref="G354">IF($I354&lt;&gt;"",INDEX(DropDownLists!$K$10:$K$2516,MATCH($I354,DropDownLists!$L$10:$L$2516,0)),"")</f>
        <v/>
      </c>
      <c r="H354" s="107"/>
      <c r="I354" s="112"/>
      <c r="J354" s="339"/>
      <c r="K354" s="113"/>
      <c r="L354" s="339"/>
      <c r="M354" s="113"/>
      <c r="N354" s="339"/>
      <c r="O354" s="139" t="str">
        <f t="shared" si="30"/>
        <v/>
      </c>
      <c r="P354" s="339"/>
      <c r="Q354" s="114"/>
      <c r="R354" s="339"/>
      <c r="S354" s="174"/>
      <c r="T354" s="339"/>
      <c r="U354" s="139" t="str">
        <f t="array" ref="U354">IF($S354&lt;&gt;"",INDEX(DropDownLists!$D$10:$D$2516,MATCH($S354,DropDownLists!$E$10:$E$2516,0)),"")</f>
        <v/>
      </c>
      <c r="V354" s="342"/>
      <c r="W354" s="174"/>
      <c r="Y354" s="62"/>
      <c r="Z354" s="62"/>
      <c r="AA354" s="62"/>
      <c r="AB354" s="62"/>
      <c r="AC354" s="62"/>
      <c r="AD354" s="37"/>
      <c r="AE354" s="37"/>
      <c r="AF354" s="37"/>
      <c r="AG354" s="37"/>
      <c r="AH354" s="243" t="str">
        <f t="shared" si="31"/>
        <v/>
      </c>
      <c r="AI354" s="37"/>
      <c r="AJ354" s="37"/>
      <c r="AK354" s="37"/>
      <c r="AL354" s="37"/>
    </row>
    <row r="355" spans="1:38" s="97" customFormat="1" ht="14.25" customHeight="1">
      <c r="A355" s="26"/>
      <c r="B355" s="2">
        <f t="shared" si="28"/>
        <v>328</v>
      </c>
      <c r="C355" s="235" t="str">
        <f t="array" ref="C355">IF($K355&lt;&gt;"",INDEX(TransferLog!$AB$21:$AB$1270,MATCH($I355&amp;$M355,TransferLog!$F$21:$F$1270&amp;TransferLog!$W$21:$W$1270,0)),"")</f>
        <v/>
      </c>
      <c r="D355" s="235" t="str">
        <f t="array" ref="D355">IF($K355&lt;&gt;"",INDEX(TransferLog!$Q$21:$Q$1270,MATCH($I355&amp;$M355,TransferLog!$F$21:$F$1270&amp;TransferLog!$W$21:$W$1270,0)),"")</f>
        <v/>
      </c>
      <c r="E355" s="236" t="str">
        <f t="array" ref="E355">IF($K355&lt;&gt;"",INDEX(TransferLog!$AC$21:$AC$1270,MATCH($I355&amp;$M355,TransferLog!$F$21:$F$1270&amp;TransferLog!$W$21:$W$1270,0)),"")</f>
        <v/>
      </c>
      <c r="F355" s="111">
        <f t="shared" si="29"/>
        <v>328</v>
      </c>
      <c r="G355" s="138" t="str">
        <f t="array" ref="G355">IF($I355&lt;&gt;"",INDEX(DropDownLists!$K$10:$K$2516,MATCH($I355,DropDownLists!$L$10:$L$2516,0)),"")</f>
        <v/>
      </c>
      <c r="H355" s="107"/>
      <c r="I355" s="112"/>
      <c r="J355" s="339"/>
      <c r="K355" s="113"/>
      <c r="L355" s="339"/>
      <c r="M355" s="113"/>
      <c r="N355" s="339"/>
      <c r="O355" s="139" t="str">
        <f t="shared" si="30"/>
        <v/>
      </c>
      <c r="P355" s="339"/>
      <c r="Q355" s="114"/>
      <c r="R355" s="339"/>
      <c r="S355" s="174"/>
      <c r="T355" s="339"/>
      <c r="U355" s="139" t="str">
        <f t="array" ref="U355">IF($S355&lt;&gt;"",INDEX(DropDownLists!$D$10:$D$2516,MATCH($S355,DropDownLists!$E$10:$E$2516,0)),"")</f>
        <v/>
      </c>
      <c r="V355" s="342"/>
      <c r="W355" s="174"/>
      <c r="Y355" s="62"/>
      <c r="Z355" s="62"/>
      <c r="AA355" s="62"/>
      <c r="AB355" s="62"/>
      <c r="AC355" s="62"/>
      <c r="AD355" s="37"/>
      <c r="AE355" s="37"/>
      <c r="AF355" s="37"/>
      <c r="AG355" s="37"/>
      <c r="AH355" s="243" t="str">
        <f t="shared" si="31"/>
        <v/>
      </c>
      <c r="AI355" s="37"/>
      <c r="AJ355" s="37"/>
      <c r="AK355" s="37"/>
      <c r="AL355" s="37"/>
    </row>
    <row r="356" spans="1:38" s="97" customFormat="1" ht="14.25" customHeight="1">
      <c r="A356" s="26"/>
      <c r="B356" s="2">
        <f t="shared" si="28"/>
        <v>329</v>
      </c>
      <c r="C356" s="235" t="str">
        <f t="array" ref="C356">IF($K356&lt;&gt;"",INDEX(TransferLog!$AB$21:$AB$1270,MATCH($I356&amp;$M356,TransferLog!$F$21:$F$1270&amp;TransferLog!$W$21:$W$1270,0)),"")</f>
        <v/>
      </c>
      <c r="D356" s="235" t="str">
        <f t="array" ref="D356">IF($K356&lt;&gt;"",INDEX(TransferLog!$Q$21:$Q$1270,MATCH($I356&amp;$M356,TransferLog!$F$21:$F$1270&amp;TransferLog!$W$21:$W$1270,0)),"")</f>
        <v/>
      </c>
      <c r="E356" s="236" t="str">
        <f t="array" ref="E356">IF($K356&lt;&gt;"",INDEX(TransferLog!$AC$21:$AC$1270,MATCH($I356&amp;$M356,TransferLog!$F$21:$F$1270&amp;TransferLog!$W$21:$W$1270,0)),"")</f>
        <v/>
      </c>
      <c r="F356" s="111">
        <f t="shared" si="29"/>
        <v>329</v>
      </c>
      <c r="G356" s="138" t="str">
        <f t="array" ref="G356">IF($I356&lt;&gt;"",INDEX(DropDownLists!$K$10:$K$2516,MATCH($I356,DropDownLists!$L$10:$L$2516,0)),"")</f>
        <v/>
      </c>
      <c r="H356" s="107"/>
      <c r="I356" s="112"/>
      <c r="J356" s="339"/>
      <c r="K356" s="113"/>
      <c r="L356" s="339"/>
      <c r="M356" s="113"/>
      <c r="N356" s="339"/>
      <c r="O356" s="139" t="str">
        <f t="shared" si="30"/>
        <v/>
      </c>
      <c r="P356" s="339"/>
      <c r="Q356" s="114"/>
      <c r="R356" s="339"/>
      <c r="S356" s="174"/>
      <c r="T356" s="339"/>
      <c r="U356" s="139" t="str">
        <f t="array" ref="U356">IF($S356&lt;&gt;"",INDEX(DropDownLists!$D$10:$D$2516,MATCH($S356,DropDownLists!$E$10:$E$2516,0)),"")</f>
        <v/>
      </c>
      <c r="V356" s="342"/>
      <c r="W356" s="174"/>
      <c r="Y356" s="37"/>
      <c r="Z356" s="37"/>
      <c r="AA356" s="37"/>
      <c r="AB356" s="37"/>
      <c r="AC356" s="37"/>
      <c r="AD356" s="37"/>
      <c r="AE356" s="37"/>
      <c r="AF356" s="37"/>
      <c r="AG356" s="37"/>
      <c r="AH356" s="243" t="str">
        <f t="shared" si="31"/>
        <v/>
      </c>
      <c r="AI356" s="37"/>
      <c r="AJ356" s="37"/>
      <c r="AK356" s="37"/>
      <c r="AL356" s="37"/>
    </row>
    <row r="357" spans="1:38" s="97" customFormat="1" ht="14.25" customHeight="1">
      <c r="A357" s="26"/>
      <c r="B357" s="2">
        <f t="shared" si="28"/>
        <v>330</v>
      </c>
      <c r="C357" s="235" t="str">
        <f t="array" ref="C357">IF($K357&lt;&gt;"",INDEX(TransferLog!$AB$21:$AB$1270,MATCH($I357&amp;$M357,TransferLog!$F$21:$F$1270&amp;TransferLog!$W$21:$W$1270,0)),"")</f>
        <v/>
      </c>
      <c r="D357" s="235" t="str">
        <f t="array" ref="D357">IF($K357&lt;&gt;"",INDEX(TransferLog!$Q$21:$Q$1270,MATCH($I357&amp;$M357,TransferLog!$F$21:$F$1270&amp;TransferLog!$W$21:$W$1270,0)),"")</f>
        <v/>
      </c>
      <c r="E357" s="236" t="str">
        <f t="array" ref="E357">IF($K357&lt;&gt;"",INDEX(TransferLog!$AC$21:$AC$1270,MATCH($I357&amp;$M357,TransferLog!$F$21:$F$1270&amp;TransferLog!$W$21:$W$1270,0)),"")</f>
        <v/>
      </c>
      <c r="F357" s="111">
        <f t="shared" si="29"/>
        <v>330</v>
      </c>
      <c r="G357" s="138" t="str">
        <f t="array" ref="G357">IF($I357&lt;&gt;"",INDEX(DropDownLists!$K$10:$K$2516,MATCH($I357,DropDownLists!$L$10:$L$2516,0)),"")</f>
        <v/>
      </c>
      <c r="H357" s="107"/>
      <c r="I357" s="112"/>
      <c r="J357" s="339"/>
      <c r="K357" s="113"/>
      <c r="L357" s="339"/>
      <c r="M357" s="113"/>
      <c r="N357" s="339"/>
      <c r="O357" s="139" t="str">
        <f t="shared" si="30"/>
        <v/>
      </c>
      <c r="P357" s="339"/>
      <c r="Q357" s="114"/>
      <c r="R357" s="339"/>
      <c r="S357" s="174"/>
      <c r="T357" s="339"/>
      <c r="U357" s="139" t="str">
        <f t="array" ref="U357">IF($S357&lt;&gt;"",INDEX(DropDownLists!$D$10:$D$2516,MATCH($S357,DropDownLists!$E$10:$E$2516,0)),"")</f>
        <v/>
      </c>
      <c r="V357" s="342"/>
      <c r="W357" s="174"/>
      <c r="Y357" s="37"/>
      <c r="Z357" s="37"/>
      <c r="AA357" s="37"/>
      <c r="AB357" s="37"/>
      <c r="AC357" s="37"/>
      <c r="AD357" s="37"/>
      <c r="AE357" s="37"/>
      <c r="AF357" s="37"/>
      <c r="AG357" s="37"/>
      <c r="AH357" s="243" t="str">
        <f t="shared" si="31"/>
        <v/>
      </c>
      <c r="AI357" s="37"/>
      <c r="AJ357" s="37"/>
      <c r="AK357" s="37"/>
      <c r="AL357" s="37"/>
    </row>
    <row r="358" spans="1:38" s="97" customFormat="1" ht="14">
      <c r="A358" s="26"/>
      <c r="B358" s="2">
        <f t="shared" si="28"/>
        <v>331</v>
      </c>
      <c r="C358" s="235" t="str">
        <f t="array" ref="C358">IF($K358&lt;&gt;"",INDEX(TransferLog!$AB$21:$AB$1270,MATCH($I358&amp;$M358,TransferLog!$F$21:$F$1270&amp;TransferLog!$W$21:$W$1270,0)),"")</f>
        <v/>
      </c>
      <c r="D358" s="235" t="str">
        <f t="array" ref="D358">IF($K358&lt;&gt;"",INDEX(TransferLog!$Q$21:$Q$1270,MATCH($I358&amp;$M358,TransferLog!$F$21:$F$1270&amp;TransferLog!$W$21:$W$1270,0)),"")</f>
        <v/>
      </c>
      <c r="E358" s="236" t="str">
        <f t="array" ref="E358">IF($K358&lt;&gt;"",INDEX(TransferLog!$AC$21:$AC$1270,MATCH($I358&amp;$M358,TransferLog!$F$21:$F$1270&amp;TransferLog!$W$21:$W$1270,0)),"")</f>
        <v/>
      </c>
      <c r="F358" s="111">
        <f t="shared" si="29"/>
        <v>331</v>
      </c>
      <c r="G358" s="138" t="str">
        <f t="array" ref="G358">IF($I358&lt;&gt;"",INDEX(DropDownLists!$K$10:$K$2516,MATCH($I358,DropDownLists!$L$10:$L$2516,0)),"")</f>
        <v/>
      </c>
      <c r="H358" s="107"/>
      <c r="I358" s="112"/>
      <c r="J358" s="339"/>
      <c r="K358" s="113"/>
      <c r="L358" s="339"/>
      <c r="M358" s="113"/>
      <c r="N358" s="339"/>
      <c r="O358" s="139" t="str">
        <f t="shared" si="30"/>
        <v/>
      </c>
      <c r="P358" s="339"/>
      <c r="Q358" s="114"/>
      <c r="R358" s="339"/>
      <c r="S358" s="174"/>
      <c r="T358" s="339"/>
      <c r="U358" s="139" t="str">
        <f t="array" ref="U358">IF($S358&lt;&gt;"",INDEX(DropDownLists!$D$10:$D$2516,MATCH($S358,DropDownLists!$E$10:$E$2516,0)),"")</f>
        <v/>
      </c>
      <c r="V358" s="342"/>
      <c r="W358" s="174"/>
      <c r="Y358" s="37"/>
      <c r="Z358" s="37"/>
      <c r="AA358" s="37"/>
      <c r="AB358" s="37"/>
      <c r="AC358" s="37"/>
      <c r="AD358" s="37"/>
      <c r="AE358" s="37"/>
      <c r="AF358" s="37"/>
      <c r="AG358" s="37"/>
      <c r="AH358" s="243" t="str">
        <f t="shared" si="31"/>
        <v/>
      </c>
      <c r="AI358" s="37"/>
      <c r="AJ358" s="37"/>
      <c r="AK358" s="37"/>
      <c r="AL358" s="37"/>
    </row>
    <row r="359" spans="1:38" s="97" customFormat="1" ht="14">
      <c r="A359" s="26"/>
      <c r="B359" s="2">
        <f t="shared" si="28"/>
        <v>332</v>
      </c>
      <c r="C359" s="235" t="str">
        <f t="array" ref="C359">IF($K359&lt;&gt;"",INDEX(TransferLog!$AB$21:$AB$1270,MATCH($I359&amp;$M359,TransferLog!$F$21:$F$1270&amp;TransferLog!$W$21:$W$1270,0)),"")</f>
        <v/>
      </c>
      <c r="D359" s="235" t="str">
        <f t="array" ref="D359">IF($K359&lt;&gt;"",INDEX(TransferLog!$Q$21:$Q$1270,MATCH($I359&amp;$M359,TransferLog!$F$21:$F$1270&amp;TransferLog!$W$21:$W$1270,0)),"")</f>
        <v/>
      </c>
      <c r="E359" s="236" t="str">
        <f t="array" ref="E359">IF($K359&lt;&gt;"",INDEX(TransferLog!$AC$21:$AC$1270,MATCH($I359&amp;$M359,TransferLog!$F$21:$F$1270&amp;TransferLog!$W$21:$W$1270,0)),"")</f>
        <v/>
      </c>
      <c r="F359" s="111">
        <f t="shared" si="29"/>
        <v>332</v>
      </c>
      <c r="G359" s="138" t="str">
        <f t="array" ref="G359">IF($I359&lt;&gt;"",INDEX(DropDownLists!$K$10:$K$2516,MATCH($I359,DropDownLists!$L$10:$L$2516,0)),"")</f>
        <v/>
      </c>
      <c r="H359" s="107"/>
      <c r="I359" s="112"/>
      <c r="J359" s="339"/>
      <c r="K359" s="113"/>
      <c r="L359" s="339"/>
      <c r="M359" s="113"/>
      <c r="N359" s="339"/>
      <c r="O359" s="139" t="str">
        <f t="shared" si="30"/>
        <v/>
      </c>
      <c r="P359" s="339"/>
      <c r="Q359" s="114"/>
      <c r="R359" s="339"/>
      <c r="S359" s="174"/>
      <c r="T359" s="339"/>
      <c r="U359" s="139" t="str">
        <f t="array" ref="U359">IF($S359&lt;&gt;"",INDEX(DropDownLists!$D$10:$D$2516,MATCH($S359,DropDownLists!$E$10:$E$2516,0)),"")</f>
        <v/>
      </c>
      <c r="V359" s="342"/>
      <c r="W359" s="174"/>
      <c r="Y359" s="37"/>
      <c r="Z359" s="37"/>
      <c r="AA359" s="37"/>
      <c r="AB359" s="37"/>
      <c r="AC359" s="37"/>
      <c r="AD359" s="37"/>
      <c r="AE359" s="37"/>
      <c r="AF359" s="37"/>
      <c r="AG359" s="37"/>
      <c r="AH359" s="243" t="str">
        <f t="shared" si="31"/>
        <v/>
      </c>
      <c r="AI359" s="37"/>
      <c r="AJ359" s="37"/>
      <c r="AK359" s="37"/>
      <c r="AL359" s="37"/>
    </row>
    <row r="360" spans="1:38" s="97" customFormat="1" ht="14">
      <c r="A360" s="63"/>
      <c r="B360" s="2">
        <f t="shared" si="28"/>
        <v>333</v>
      </c>
      <c r="C360" s="235" t="str">
        <f t="array" ref="C360">IF($K360&lt;&gt;"",INDEX(TransferLog!$AB$21:$AB$1270,MATCH($I360&amp;$M360,TransferLog!$F$21:$F$1270&amp;TransferLog!$W$21:$W$1270,0)),"")</f>
        <v/>
      </c>
      <c r="D360" s="235" t="str">
        <f t="array" ref="D360">IF($K360&lt;&gt;"",INDEX(TransferLog!$Q$21:$Q$1270,MATCH($I360&amp;$M360,TransferLog!$F$21:$F$1270&amp;TransferLog!$W$21:$W$1270,0)),"")</f>
        <v/>
      </c>
      <c r="E360" s="236" t="str">
        <f t="array" ref="E360">IF($K360&lt;&gt;"",INDEX(TransferLog!$AC$21:$AC$1270,MATCH($I360&amp;$M360,TransferLog!$F$21:$F$1270&amp;TransferLog!$W$21:$W$1270,0)),"")</f>
        <v/>
      </c>
      <c r="F360" s="111">
        <f t="shared" si="29"/>
        <v>333</v>
      </c>
      <c r="G360" s="138" t="str">
        <f t="array" ref="G360">IF($I360&lt;&gt;"",INDEX(DropDownLists!$K$10:$K$2516,MATCH($I360,DropDownLists!$L$10:$L$2516,0)),"")</f>
        <v/>
      </c>
      <c r="H360" s="107"/>
      <c r="I360" s="112"/>
      <c r="J360" s="339"/>
      <c r="K360" s="113"/>
      <c r="L360" s="339"/>
      <c r="M360" s="113"/>
      <c r="N360" s="339"/>
      <c r="O360" s="139" t="str">
        <f t="shared" si="30"/>
        <v/>
      </c>
      <c r="P360" s="339"/>
      <c r="Q360" s="114"/>
      <c r="R360" s="339"/>
      <c r="S360" s="174"/>
      <c r="T360" s="339"/>
      <c r="U360" s="139" t="str">
        <f t="array" ref="U360">IF($S360&lt;&gt;"",INDEX(DropDownLists!$D$10:$D$2516,MATCH($S360,DropDownLists!$E$10:$E$2516,0)),"")</f>
        <v/>
      </c>
      <c r="V360" s="342"/>
      <c r="W360" s="174"/>
      <c r="Y360" s="37"/>
      <c r="Z360" s="37"/>
      <c r="AA360" s="37"/>
      <c r="AB360" s="37"/>
      <c r="AC360" s="37"/>
      <c r="AD360" s="62"/>
      <c r="AE360" s="62"/>
      <c r="AF360" s="62"/>
      <c r="AG360" s="62"/>
      <c r="AH360" s="244" t="str">
        <f t="shared" si="31"/>
        <v/>
      </c>
      <c r="AI360" s="62"/>
      <c r="AJ360" s="62"/>
      <c r="AK360" s="62"/>
      <c r="AL360" s="62"/>
    </row>
    <row r="361" spans="1:38" s="97" customFormat="1" ht="14">
      <c r="A361" s="63"/>
      <c r="B361" s="2">
        <f t="shared" si="28"/>
        <v>334</v>
      </c>
      <c r="C361" s="235" t="str">
        <f t="array" ref="C361">IF($K361&lt;&gt;"",INDEX(TransferLog!$AB$21:$AB$1270,MATCH($I361&amp;$M361,TransferLog!$F$21:$F$1270&amp;TransferLog!$W$21:$W$1270,0)),"")</f>
        <v/>
      </c>
      <c r="D361" s="235" t="str">
        <f t="array" ref="D361">IF($K361&lt;&gt;"",INDEX(TransferLog!$Q$21:$Q$1270,MATCH($I361&amp;$M361,TransferLog!$F$21:$F$1270&amp;TransferLog!$W$21:$W$1270,0)),"")</f>
        <v/>
      </c>
      <c r="E361" s="236" t="str">
        <f t="array" ref="E361">IF($K361&lt;&gt;"",INDEX(TransferLog!$AC$21:$AC$1270,MATCH($I361&amp;$M361,TransferLog!$F$21:$F$1270&amp;TransferLog!$W$21:$W$1270,0)),"")</f>
        <v/>
      </c>
      <c r="F361" s="111">
        <f t="shared" si="29"/>
        <v>334</v>
      </c>
      <c r="G361" s="138" t="str">
        <f t="array" ref="G361">IF($I361&lt;&gt;"",INDEX(DropDownLists!$K$10:$K$2516,MATCH($I361,DropDownLists!$L$10:$L$2516,0)),"")</f>
        <v/>
      </c>
      <c r="H361" s="107"/>
      <c r="I361" s="112"/>
      <c r="J361" s="339"/>
      <c r="K361" s="113"/>
      <c r="L361" s="339"/>
      <c r="M361" s="113"/>
      <c r="N361" s="339"/>
      <c r="O361" s="139" t="str">
        <f t="shared" si="30"/>
        <v/>
      </c>
      <c r="P361" s="339"/>
      <c r="Q361" s="114"/>
      <c r="R361" s="339"/>
      <c r="S361" s="174"/>
      <c r="T361" s="339"/>
      <c r="U361" s="139" t="str">
        <f t="array" ref="U361">IF($S361&lt;&gt;"",INDEX(DropDownLists!$D$10:$D$2516,MATCH($S361,DropDownLists!$E$10:$E$2516,0)),"")</f>
        <v/>
      </c>
      <c r="V361" s="342"/>
      <c r="W361" s="174"/>
      <c r="Y361" s="37"/>
      <c r="Z361" s="37"/>
      <c r="AA361" s="37"/>
      <c r="AB361" s="37"/>
      <c r="AC361" s="37"/>
      <c r="AD361" s="62"/>
      <c r="AE361" s="62"/>
      <c r="AF361" s="62"/>
      <c r="AG361" s="62"/>
      <c r="AH361" s="244" t="str">
        <f t="shared" si="31"/>
        <v/>
      </c>
      <c r="AI361" s="62"/>
      <c r="AJ361" s="62"/>
      <c r="AK361" s="62"/>
      <c r="AL361" s="62"/>
    </row>
    <row r="362" spans="1:38" s="97" customFormat="1" ht="14">
      <c r="A362" s="63"/>
      <c r="B362" s="2">
        <f t="shared" si="28"/>
        <v>335</v>
      </c>
      <c r="C362" s="235" t="str">
        <f t="array" ref="C362">IF($K362&lt;&gt;"",INDEX(TransferLog!$AB$21:$AB$1270,MATCH($I362&amp;$M362,TransferLog!$F$21:$F$1270&amp;TransferLog!$W$21:$W$1270,0)),"")</f>
        <v/>
      </c>
      <c r="D362" s="235" t="str">
        <f t="array" ref="D362">IF($K362&lt;&gt;"",INDEX(TransferLog!$Q$21:$Q$1270,MATCH($I362&amp;$M362,TransferLog!$F$21:$F$1270&amp;TransferLog!$W$21:$W$1270,0)),"")</f>
        <v/>
      </c>
      <c r="E362" s="236" t="str">
        <f t="array" ref="E362">IF($K362&lt;&gt;"",INDEX(TransferLog!$AC$21:$AC$1270,MATCH($I362&amp;$M362,TransferLog!$F$21:$F$1270&amp;TransferLog!$W$21:$W$1270,0)),"")</f>
        <v/>
      </c>
      <c r="F362" s="111">
        <f t="shared" si="29"/>
        <v>335</v>
      </c>
      <c r="G362" s="138" t="str">
        <f t="array" ref="G362">IF($I362&lt;&gt;"",INDEX(DropDownLists!$K$10:$K$2516,MATCH($I362,DropDownLists!$L$10:$L$2516,0)),"")</f>
        <v/>
      </c>
      <c r="H362" s="107"/>
      <c r="I362" s="112"/>
      <c r="J362" s="339"/>
      <c r="K362" s="113"/>
      <c r="L362" s="339"/>
      <c r="M362" s="113"/>
      <c r="N362" s="339"/>
      <c r="O362" s="139" t="str">
        <f t="shared" si="30"/>
        <v/>
      </c>
      <c r="P362" s="339"/>
      <c r="Q362" s="114"/>
      <c r="R362" s="339"/>
      <c r="S362" s="174"/>
      <c r="T362" s="339"/>
      <c r="U362" s="139" t="str">
        <f t="array" ref="U362">IF($S362&lt;&gt;"",INDEX(DropDownLists!$D$10:$D$2516,MATCH($S362,DropDownLists!$E$10:$E$2516,0)),"")</f>
        <v/>
      </c>
      <c r="V362" s="342"/>
      <c r="W362" s="174"/>
      <c r="Y362" s="37"/>
      <c r="Z362" s="37"/>
      <c r="AA362" s="37"/>
      <c r="AB362" s="37"/>
      <c r="AC362" s="37"/>
      <c r="AD362" s="62"/>
      <c r="AE362" s="62"/>
      <c r="AF362" s="62"/>
      <c r="AG362" s="62"/>
      <c r="AH362" s="244" t="str">
        <f t="shared" si="31"/>
        <v/>
      </c>
      <c r="AI362" s="62"/>
      <c r="AJ362" s="62"/>
      <c r="AK362" s="62"/>
      <c r="AL362" s="62"/>
    </row>
    <row r="363" spans="1:38" s="97" customFormat="1" ht="14">
      <c r="A363" s="63"/>
      <c r="B363" s="2">
        <f t="shared" si="28"/>
        <v>336</v>
      </c>
      <c r="C363" s="235" t="str">
        <f t="array" ref="C363">IF($K363&lt;&gt;"",INDEX(TransferLog!$AB$21:$AB$1270,MATCH($I363&amp;$M363,TransferLog!$F$21:$F$1270&amp;TransferLog!$W$21:$W$1270,0)),"")</f>
        <v/>
      </c>
      <c r="D363" s="235" t="str">
        <f t="array" ref="D363">IF($K363&lt;&gt;"",INDEX(TransferLog!$Q$21:$Q$1270,MATCH($I363&amp;$M363,TransferLog!$F$21:$F$1270&amp;TransferLog!$W$21:$W$1270,0)),"")</f>
        <v/>
      </c>
      <c r="E363" s="236" t="str">
        <f t="array" ref="E363">IF($K363&lt;&gt;"",INDEX(TransferLog!$AC$21:$AC$1270,MATCH($I363&amp;$M363,TransferLog!$F$21:$F$1270&amp;TransferLog!$W$21:$W$1270,0)),"")</f>
        <v/>
      </c>
      <c r="F363" s="111">
        <f t="shared" si="29"/>
        <v>336</v>
      </c>
      <c r="G363" s="138" t="str">
        <f t="array" ref="G363">IF($I363&lt;&gt;"",INDEX(DropDownLists!$K$10:$K$2516,MATCH($I363,DropDownLists!$L$10:$L$2516,0)),"")</f>
        <v/>
      </c>
      <c r="H363" s="107"/>
      <c r="I363" s="112"/>
      <c r="J363" s="339"/>
      <c r="K363" s="113"/>
      <c r="L363" s="339"/>
      <c r="M363" s="113"/>
      <c r="N363" s="339"/>
      <c r="O363" s="139" t="str">
        <f t="shared" si="30"/>
        <v/>
      </c>
      <c r="P363" s="339"/>
      <c r="Q363" s="114"/>
      <c r="R363" s="339"/>
      <c r="S363" s="174"/>
      <c r="T363" s="339"/>
      <c r="U363" s="139" t="str">
        <f t="array" ref="U363">IF($S363&lt;&gt;"",INDEX(DropDownLists!$D$10:$D$2516,MATCH($S363,DropDownLists!$E$10:$E$2516,0)),"")</f>
        <v/>
      </c>
      <c r="V363" s="342"/>
      <c r="W363" s="174"/>
      <c r="Y363" s="37"/>
      <c r="Z363" s="37"/>
      <c r="AA363" s="37"/>
      <c r="AB363" s="37"/>
      <c r="AC363" s="37"/>
      <c r="AD363" s="62"/>
      <c r="AE363" s="62"/>
      <c r="AF363" s="62"/>
      <c r="AG363" s="62"/>
      <c r="AH363" s="244" t="str">
        <f t="shared" si="31"/>
        <v/>
      </c>
      <c r="AI363" s="62"/>
      <c r="AJ363" s="62"/>
      <c r="AK363" s="62"/>
      <c r="AL363" s="62"/>
    </row>
    <row r="364" spans="1:38" s="97" customFormat="1" ht="14">
      <c r="A364" s="63"/>
      <c r="B364" s="2">
        <f t="shared" si="28"/>
        <v>337</v>
      </c>
      <c r="C364" s="235" t="str">
        <f t="array" ref="C364">IF($K364&lt;&gt;"",INDEX(TransferLog!$AB$21:$AB$1270,MATCH($I364&amp;$M364,TransferLog!$F$21:$F$1270&amp;TransferLog!$W$21:$W$1270,0)),"")</f>
        <v/>
      </c>
      <c r="D364" s="235" t="str">
        <f t="array" ref="D364">IF($K364&lt;&gt;"",INDEX(TransferLog!$Q$21:$Q$1270,MATCH($I364&amp;$M364,TransferLog!$F$21:$F$1270&amp;TransferLog!$W$21:$W$1270,0)),"")</f>
        <v/>
      </c>
      <c r="E364" s="236" t="str">
        <f t="array" ref="E364">IF($K364&lt;&gt;"",INDEX(TransferLog!$AC$21:$AC$1270,MATCH($I364&amp;$M364,TransferLog!$F$21:$F$1270&amp;TransferLog!$W$21:$W$1270,0)),"")</f>
        <v/>
      </c>
      <c r="F364" s="111">
        <f t="shared" si="29"/>
        <v>337</v>
      </c>
      <c r="G364" s="138" t="str">
        <f t="array" ref="G364">IF($I364&lt;&gt;"",INDEX(DropDownLists!$K$10:$K$2516,MATCH($I364,DropDownLists!$L$10:$L$2516,0)),"")</f>
        <v/>
      </c>
      <c r="H364" s="107"/>
      <c r="I364" s="112"/>
      <c r="J364" s="339"/>
      <c r="K364" s="113"/>
      <c r="L364" s="339"/>
      <c r="M364" s="113"/>
      <c r="N364" s="339"/>
      <c r="O364" s="139" t="str">
        <f t="shared" si="30"/>
        <v/>
      </c>
      <c r="P364" s="339"/>
      <c r="Q364" s="114"/>
      <c r="R364" s="339"/>
      <c r="S364" s="174"/>
      <c r="T364" s="339"/>
      <c r="U364" s="139" t="str">
        <f t="array" ref="U364">IF($S364&lt;&gt;"",INDEX(DropDownLists!$D$10:$D$2516,MATCH($S364,DropDownLists!$E$10:$E$2516,0)),"")</f>
        <v/>
      </c>
      <c r="V364" s="342"/>
      <c r="W364" s="174"/>
      <c r="Y364" s="37"/>
      <c r="Z364" s="37"/>
      <c r="AA364" s="37"/>
      <c r="AB364" s="37"/>
      <c r="AC364" s="37"/>
      <c r="AD364" s="62"/>
      <c r="AE364" s="62"/>
      <c r="AF364" s="62"/>
      <c r="AG364" s="62"/>
      <c r="AH364" s="244" t="str">
        <f t="shared" si="31"/>
        <v/>
      </c>
      <c r="AI364" s="62"/>
      <c r="AJ364" s="62"/>
      <c r="AK364" s="62"/>
      <c r="AL364" s="62"/>
    </row>
    <row r="365" spans="1:38" s="97" customFormat="1" ht="14">
      <c r="A365" s="63"/>
      <c r="B365" s="2">
        <f t="shared" si="28"/>
        <v>338</v>
      </c>
      <c r="C365" s="235" t="str">
        <f t="array" ref="C365">IF($K365&lt;&gt;"",INDEX(TransferLog!$AB$21:$AB$1270,MATCH($I365&amp;$M365,TransferLog!$F$21:$F$1270&amp;TransferLog!$W$21:$W$1270,0)),"")</f>
        <v/>
      </c>
      <c r="D365" s="235" t="str">
        <f t="array" ref="D365">IF($K365&lt;&gt;"",INDEX(TransferLog!$Q$21:$Q$1270,MATCH($I365&amp;$M365,TransferLog!$F$21:$F$1270&amp;TransferLog!$W$21:$W$1270,0)),"")</f>
        <v/>
      </c>
      <c r="E365" s="236" t="str">
        <f t="array" ref="E365">IF($K365&lt;&gt;"",INDEX(TransferLog!$AC$21:$AC$1270,MATCH($I365&amp;$M365,TransferLog!$F$21:$F$1270&amp;TransferLog!$W$21:$W$1270,0)),"")</f>
        <v/>
      </c>
      <c r="F365" s="111">
        <f t="shared" si="29"/>
        <v>338</v>
      </c>
      <c r="G365" s="138" t="str">
        <f t="array" ref="G365">IF($I365&lt;&gt;"",INDEX(DropDownLists!$K$10:$K$2516,MATCH($I365,DropDownLists!$L$10:$L$2516,0)),"")</f>
        <v/>
      </c>
      <c r="H365" s="107"/>
      <c r="I365" s="112"/>
      <c r="J365" s="339"/>
      <c r="K365" s="113"/>
      <c r="L365" s="339"/>
      <c r="M365" s="113"/>
      <c r="N365" s="339"/>
      <c r="O365" s="139" t="str">
        <f t="shared" si="30"/>
        <v/>
      </c>
      <c r="P365" s="339"/>
      <c r="Q365" s="114"/>
      <c r="R365" s="339"/>
      <c r="S365" s="174"/>
      <c r="T365" s="339"/>
      <c r="U365" s="139" t="str">
        <f t="array" ref="U365">IF($S365&lt;&gt;"",INDEX(DropDownLists!$D$10:$D$2516,MATCH($S365,DropDownLists!$E$10:$E$2516,0)),"")</f>
        <v/>
      </c>
      <c r="V365" s="342"/>
      <c r="W365" s="174"/>
      <c r="Y365" s="62"/>
      <c r="Z365" s="62"/>
      <c r="AA365" s="62"/>
      <c r="AB365" s="62"/>
      <c r="AC365" s="62"/>
      <c r="AD365" s="62"/>
      <c r="AE365" s="62"/>
      <c r="AF365" s="62"/>
      <c r="AG365" s="62"/>
      <c r="AH365" s="244" t="str">
        <f t="shared" si="31"/>
        <v/>
      </c>
      <c r="AI365" s="62"/>
      <c r="AJ365" s="62"/>
      <c r="AK365" s="62"/>
      <c r="AL365" s="62"/>
    </row>
    <row r="366" spans="1:38" s="97" customFormat="1" ht="14">
      <c r="A366" s="63"/>
      <c r="B366" s="2">
        <f t="shared" si="28"/>
        <v>339</v>
      </c>
      <c r="C366" s="235" t="str">
        <f t="array" ref="C366">IF($K366&lt;&gt;"",INDEX(TransferLog!$AB$21:$AB$1270,MATCH($I366&amp;$M366,TransferLog!$F$21:$F$1270&amp;TransferLog!$W$21:$W$1270,0)),"")</f>
        <v/>
      </c>
      <c r="D366" s="235" t="str">
        <f t="array" ref="D366">IF($K366&lt;&gt;"",INDEX(TransferLog!$Q$21:$Q$1270,MATCH($I366&amp;$M366,TransferLog!$F$21:$F$1270&amp;TransferLog!$W$21:$W$1270,0)),"")</f>
        <v/>
      </c>
      <c r="E366" s="236" t="str">
        <f t="array" ref="E366">IF($K366&lt;&gt;"",INDEX(TransferLog!$AC$21:$AC$1270,MATCH($I366&amp;$M366,TransferLog!$F$21:$F$1270&amp;TransferLog!$W$21:$W$1270,0)),"")</f>
        <v/>
      </c>
      <c r="F366" s="111">
        <f t="shared" si="29"/>
        <v>339</v>
      </c>
      <c r="G366" s="138" t="str">
        <f t="array" ref="G366">IF($I366&lt;&gt;"",INDEX(DropDownLists!$K$10:$K$2516,MATCH($I366,DropDownLists!$L$10:$L$2516,0)),"")</f>
        <v/>
      </c>
      <c r="H366" s="107"/>
      <c r="I366" s="112"/>
      <c r="J366" s="339"/>
      <c r="K366" s="113"/>
      <c r="L366" s="339"/>
      <c r="M366" s="113"/>
      <c r="N366" s="339"/>
      <c r="O366" s="139" t="str">
        <f t="shared" si="30"/>
        <v/>
      </c>
      <c r="P366" s="339"/>
      <c r="Q366" s="114"/>
      <c r="R366" s="339"/>
      <c r="S366" s="174"/>
      <c r="T366" s="339"/>
      <c r="U366" s="139" t="str">
        <f t="array" ref="U366">IF($S366&lt;&gt;"",INDEX(DropDownLists!$D$10:$D$2516,MATCH($S366,DropDownLists!$E$10:$E$2516,0)),"")</f>
        <v/>
      </c>
      <c r="V366" s="342"/>
      <c r="W366" s="174"/>
      <c r="Y366" s="62"/>
      <c r="Z366" s="62"/>
      <c r="AA366" s="62"/>
      <c r="AB366" s="62"/>
      <c r="AC366" s="62"/>
      <c r="AD366" s="62"/>
      <c r="AE366" s="62"/>
      <c r="AF366" s="62"/>
      <c r="AG366" s="62"/>
      <c r="AH366" s="244" t="str">
        <f t="shared" si="31"/>
        <v/>
      </c>
      <c r="AI366" s="62"/>
      <c r="AJ366" s="62"/>
      <c r="AK366" s="62"/>
      <c r="AL366" s="62"/>
    </row>
    <row r="367" spans="1:38" s="97" customFormat="1" ht="14">
      <c r="A367" s="63"/>
      <c r="B367" s="2">
        <f t="shared" si="28"/>
        <v>340</v>
      </c>
      <c r="C367" s="235" t="str">
        <f t="array" ref="C367">IF($K367&lt;&gt;"",INDEX(TransferLog!$AB$21:$AB$1270,MATCH($I367&amp;$M367,TransferLog!$F$21:$F$1270&amp;TransferLog!$W$21:$W$1270,0)),"")</f>
        <v/>
      </c>
      <c r="D367" s="235" t="str">
        <f t="array" ref="D367">IF($K367&lt;&gt;"",INDEX(TransferLog!$Q$21:$Q$1270,MATCH($I367&amp;$M367,TransferLog!$F$21:$F$1270&amp;TransferLog!$W$21:$W$1270,0)),"")</f>
        <v/>
      </c>
      <c r="E367" s="236" t="str">
        <f t="array" ref="E367">IF($K367&lt;&gt;"",INDEX(TransferLog!$AC$21:$AC$1270,MATCH($I367&amp;$M367,TransferLog!$F$21:$F$1270&amp;TransferLog!$W$21:$W$1270,0)),"")</f>
        <v/>
      </c>
      <c r="F367" s="111">
        <f t="shared" si="29"/>
        <v>340</v>
      </c>
      <c r="G367" s="138" t="str">
        <f t="array" ref="G367">IF($I367&lt;&gt;"",INDEX(DropDownLists!$K$10:$K$2516,MATCH($I367,DropDownLists!$L$10:$L$2516,0)),"")</f>
        <v/>
      </c>
      <c r="H367" s="107"/>
      <c r="I367" s="112"/>
      <c r="J367" s="339"/>
      <c r="K367" s="113"/>
      <c r="L367" s="339"/>
      <c r="M367" s="113"/>
      <c r="N367" s="339"/>
      <c r="O367" s="139" t="str">
        <f t="shared" si="30"/>
        <v/>
      </c>
      <c r="P367" s="339"/>
      <c r="Q367" s="114"/>
      <c r="R367" s="339"/>
      <c r="S367" s="174"/>
      <c r="T367" s="339"/>
      <c r="U367" s="139" t="str">
        <f t="array" ref="U367">IF($S367&lt;&gt;"",INDEX(DropDownLists!$D$10:$D$2516,MATCH($S367,DropDownLists!$E$10:$E$2516,0)),"")</f>
        <v/>
      </c>
      <c r="V367" s="342"/>
      <c r="W367" s="174"/>
      <c r="Y367" s="62"/>
      <c r="Z367" s="62"/>
      <c r="AA367" s="62"/>
      <c r="AB367" s="62"/>
      <c r="AC367" s="62"/>
      <c r="AD367" s="62"/>
      <c r="AE367" s="62"/>
      <c r="AF367" s="62"/>
      <c r="AG367" s="62"/>
      <c r="AH367" s="244" t="str">
        <f t="shared" si="31"/>
        <v/>
      </c>
      <c r="AI367" s="62"/>
      <c r="AJ367" s="62"/>
      <c r="AK367" s="62"/>
      <c r="AL367" s="62"/>
    </row>
    <row r="368" spans="1:38" s="97" customFormat="1" ht="14">
      <c r="A368" s="63"/>
      <c r="B368" s="2">
        <f t="shared" si="28"/>
        <v>341</v>
      </c>
      <c r="C368" s="235" t="str">
        <f t="array" ref="C368">IF($K368&lt;&gt;"",INDEX(TransferLog!$AB$21:$AB$1270,MATCH($I368&amp;$M368,TransferLog!$F$21:$F$1270&amp;TransferLog!$W$21:$W$1270,0)),"")</f>
        <v/>
      </c>
      <c r="D368" s="235" t="str">
        <f t="array" ref="D368">IF($K368&lt;&gt;"",INDEX(TransferLog!$Q$21:$Q$1270,MATCH($I368&amp;$M368,TransferLog!$F$21:$F$1270&amp;TransferLog!$W$21:$W$1270,0)),"")</f>
        <v/>
      </c>
      <c r="E368" s="236" t="str">
        <f t="array" ref="E368">IF($K368&lt;&gt;"",INDEX(TransferLog!$AC$21:$AC$1270,MATCH($I368&amp;$M368,TransferLog!$F$21:$F$1270&amp;TransferLog!$W$21:$W$1270,0)),"")</f>
        <v/>
      </c>
      <c r="F368" s="111">
        <f t="shared" si="29"/>
        <v>341</v>
      </c>
      <c r="G368" s="138" t="str">
        <f t="array" ref="G368">IF($I368&lt;&gt;"",INDEX(DropDownLists!$K$10:$K$2516,MATCH($I368,DropDownLists!$L$10:$L$2516,0)),"")</f>
        <v/>
      </c>
      <c r="H368" s="107"/>
      <c r="I368" s="112"/>
      <c r="J368" s="339"/>
      <c r="K368" s="113"/>
      <c r="L368" s="339"/>
      <c r="M368" s="113"/>
      <c r="N368" s="339"/>
      <c r="O368" s="139" t="str">
        <f t="shared" si="30"/>
        <v/>
      </c>
      <c r="P368" s="339"/>
      <c r="Q368" s="114"/>
      <c r="R368" s="339"/>
      <c r="S368" s="174"/>
      <c r="T368" s="339"/>
      <c r="U368" s="139" t="str">
        <f t="array" ref="U368">IF($S368&lt;&gt;"",INDEX(DropDownLists!$D$10:$D$2516,MATCH($S368,DropDownLists!$E$10:$E$2516,0)),"")</f>
        <v/>
      </c>
      <c r="V368" s="342"/>
      <c r="W368" s="174"/>
      <c r="Y368" s="62"/>
      <c r="Z368" s="62"/>
      <c r="AA368" s="62"/>
      <c r="AB368" s="62"/>
      <c r="AC368" s="62"/>
      <c r="AD368" s="62"/>
      <c r="AE368" s="62"/>
      <c r="AF368" s="62"/>
      <c r="AG368" s="62"/>
      <c r="AH368" s="244" t="str">
        <f t="shared" si="31"/>
        <v/>
      </c>
      <c r="AI368" s="62"/>
      <c r="AJ368" s="62"/>
      <c r="AK368" s="62"/>
      <c r="AL368" s="62"/>
    </row>
    <row r="369" spans="1:38" s="97" customFormat="1" ht="14.25" customHeight="1">
      <c r="A369" s="26"/>
      <c r="B369" s="2">
        <f t="shared" si="28"/>
        <v>342</v>
      </c>
      <c r="C369" s="235" t="str">
        <f t="array" ref="C369">IF($K369&lt;&gt;"",INDEX(TransferLog!$AB$21:$AB$1270,MATCH($I369&amp;$M369,TransferLog!$F$21:$F$1270&amp;TransferLog!$W$21:$W$1270,0)),"")</f>
        <v/>
      </c>
      <c r="D369" s="235" t="str">
        <f t="array" ref="D369">IF($K369&lt;&gt;"",INDEX(TransferLog!$Q$21:$Q$1270,MATCH($I369&amp;$M369,TransferLog!$F$21:$F$1270&amp;TransferLog!$W$21:$W$1270,0)),"")</f>
        <v/>
      </c>
      <c r="E369" s="236" t="str">
        <f t="array" ref="E369">IF($K369&lt;&gt;"",INDEX(TransferLog!$AC$21:$AC$1270,MATCH($I369&amp;$M369,TransferLog!$F$21:$F$1270&amp;TransferLog!$W$21:$W$1270,0)),"")</f>
        <v/>
      </c>
      <c r="F369" s="111">
        <f t="shared" si="29"/>
        <v>342</v>
      </c>
      <c r="G369" s="138" t="str">
        <f t="array" ref="G369">IF($I369&lt;&gt;"",INDEX(DropDownLists!$K$10:$K$2516,MATCH($I369,DropDownLists!$L$10:$L$2516,0)),"")</f>
        <v/>
      </c>
      <c r="H369" s="107"/>
      <c r="I369" s="112"/>
      <c r="J369" s="339"/>
      <c r="K369" s="113"/>
      <c r="L369" s="339"/>
      <c r="M369" s="113"/>
      <c r="N369" s="339"/>
      <c r="O369" s="139" t="str">
        <f t="shared" si="30"/>
        <v/>
      </c>
      <c r="P369" s="339"/>
      <c r="Q369" s="114"/>
      <c r="R369" s="339"/>
      <c r="S369" s="174"/>
      <c r="T369" s="339"/>
      <c r="U369" s="139" t="str">
        <f t="array" ref="U369">IF($S369&lt;&gt;"",INDEX(DropDownLists!$D$10:$D$2516,MATCH($S369,DropDownLists!$E$10:$E$2516,0)),"")</f>
        <v/>
      </c>
      <c r="V369" s="342"/>
      <c r="W369" s="174"/>
      <c r="Y369" s="62"/>
      <c r="Z369" s="62"/>
      <c r="AA369" s="62"/>
      <c r="AB369" s="62"/>
      <c r="AC369" s="62"/>
      <c r="AD369" s="37"/>
      <c r="AE369" s="37"/>
      <c r="AF369" s="37"/>
      <c r="AG369" s="37"/>
      <c r="AH369" s="243" t="str">
        <f t="shared" si="31"/>
        <v/>
      </c>
      <c r="AI369" s="37"/>
      <c r="AJ369" s="37"/>
      <c r="AK369" s="37"/>
      <c r="AL369" s="37"/>
    </row>
    <row r="370" spans="1:38" s="97" customFormat="1" ht="14.25" customHeight="1">
      <c r="A370" s="26"/>
      <c r="B370" s="2">
        <f t="shared" si="28"/>
        <v>343</v>
      </c>
      <c r="C370" s="235" t="str">
        <f t="array" ref="C370">IF($K370&lt;&gt;"",INDEX(TransferLog!$AB$21:$AB$1270,MATCH($I370&amp;$M370,TransferLog!$F$21:$F$1270&amp;TransferLog!$W$21:$W$1270,0)),"")</f>
        <v/>
      </c>
      <c r="D370" s="235" t="str">
        <f t="array" ref="D370">IF($K370&lt;&gt;"",INDEX(TransferLog!$Q$21:$Q$1270,MATCH($I370&amp;$M370,TransferLog!$F$21:$F$1270&amp;TransferLog!$W$21:$W$1270,0)),"")</f>
        <v/>
      </c>
      <c r="E370" s="236" t="str">
        <f t="array" ref="E370">IF($K370&lt;&gt;"",INDEX(TransferLog!$AC$21:$AC$1270,MATCH($I370&amp;$M370,TransferLog!$F$21:$F$1270&amp;TransferLog!$W$21:$W$1270,0)),"")</f>
        <v/>
      </c>
      <c r="F370" s="111">
        <f t="shared" si="29"/>
        <v>343</v>
      </c>
      <c r="G370" s="138" t="str">
        <f t="array" ref="G370">IF($I370&lt;&gt;"",INDEX(DropDownLists!$K$10:$K$2516,MATCH($I370,DropDownLists!$L$10:$L$2516,0)),"")</f>
        <v/>
      </c>
      <c r="H370" s="107"/>
      <c r="I370" s="112"/>
      <c r="J370" s="339"/>
      <c r="K370" s="113"/>
      <c r="L370" s="339"/>
      <c r="M370" s="113"/>
      <c r="N370" s="339"/>
      <c r="O370" s="139" t="str">
        <f t="shared" si="30"/>
        <v/>
      </c>
      <c r="P370" s="339"/>
      <c r="Q370" s="114"/>
      <c r="R370" s="339"/>
      <c r="S370" s="174"/>
      <c r="T370" s="339"/>
      <c r="U370" s="139" t="str">
        <f t="array" ref="U370">IF($S370&lt;&gt;"",INDEX(DropDownLists!$D$10:$D$2516,MATCH($S370,DropDownLists!$E$10:$E$2516,0)),"")</f>
        <v/>
      </c>
      <c r="V370" s="342"/>
      <c r="W370" s="174"/>
      <c r="Y370" s="62"/>
      <c r="Z370" s="62"/>
      <c r="AA370" s="62"/>
      <c r="AB370" s="62"/>
      <c r="AC370" s="62"/>
      <c r="AD370" s="37"/>
      <c r="AE370" s="37"/>
      <c r="AF370" s="37"/>
      <c r="AG370" s="37"/>
      <c r="AH370" s="243" t="str">
        <f t="shared" si="31"/>
        <v/>
      </c>
      <c r="AI370" s="37"/>
      <c r="AJ370" s="37"/>
      <c r="AK370" s="37"/>
      <c r="AL370" s="37"/>
    </row>
    <row r="371" spans="1:38" s="97" customFormat="1" ht="14.25" customHeight="1">
      <c r="A371" s="26"/>
      <c r="B371" s="2">
        <f t="shared" si="28"/>
        <v>344</v>
      </c>
      <c r="C371" s="235" t="str">
        <f t="array" ref="C371">IF($K371&lt;&gt;"",INDEX(TransferLog!$AB$21:$AB$1270,MATCH($I371&amp;$M371,TransferLog!$F$21:$F$1270&amp;TransferLog!$W$21:$W$1270,0)),"")</f>
        <v/>
      </c>
      <c r="D371" s="235" t="str">
        <f t="array" ref="D371">IF($K371&lt;&gt;"",INDEX(TransferLog!$Q$21:$Q$1270,MATCH($I371&amp;$M371,TransferLog!$F$21:$F$1270&amp;TransferLog!$W$21:$W$1270,0)),"")</f>
        <v/>
      </c>
      <c r="E371" s="236" t="str">
        <f t="array" ref="E371">IF($K371&lt;&gt;"",INDEX(TransferLog!$AC$21:$AC$1270,MATCH($I371&amp;$M371,TransferLog!$F$21:$F$1270&amp;TransferLog!$W$21:$W$1270,0)),"")</f>
        <v/>
      </c>
      <c r="F371" s="111">
        <f t="shared" si="29"/>
        <v>344</v>
      </c>
      <c r="G371" s="138" t="str">
        <f t="array" ref="G371">IF($I371&lt;&gt;"",INDEX(DropDownLists!$K$10:$K$2516,MATCH($I371,DropDownLists!$L$10:$L$2516,0)),"")</f>
        <v/>
      </c>
      <c r="H371" s="107"/>
      <c r="I371" s="112"/>
      <c r="J371" s="339"/>
      <c r="K371" s="113"/>
      <c r="L371" s="339"/>
      <c r="M371" s="113"/>
      <c r="N371" s="339"/>
      <c r="O371" s="139" t="str">
        <f t="shared" si="30"/>
        <v/>
      </c>
      <c r="P371" s="339"/>
      <c r="Q371" s="114"/>
      <c r="R371" s="339"/>
      <c r="S371" s="174"/>
      <c r="T371" s="339"/>
      <c r="U371" s="139" t="str">
        <f t="array" ref="U371">IF($S371&lt;&gt;"",INDEX(DropDownLists!$D$10:$D$2516,MATCH($S371,DropDownLists!$E$10:$E$2516,0)),"")</f>
        <v/>
      </c>
      <c r="V371" s="342"/>
      <c r="W371" s="174"/>
      <c r="Y371" s="62"/>
      <c r="Z371" s="62"/>
      <c r="AA371" s="62"/>
      <c r="AB371" s="62"/>
      <c r="AC371" s="62"/>
      <c r="AD371" s="37"/>
      <c r="AE371" s="37"/>
      <c r="AF371" s="37"/>
      <c r="AG371" s="37"/>
      <c r="AH371" s="243" t="str">
        <f t="shared" si="31"/>
        <v/>
      </c>
      <c r="AI371" s="37"/>
      <c r="AJ371" s="37"/>
      <c r="AK371" s="37"/>
      <c r="AL371" s="37"/>
    </row>
    <row r="372" spans="1:38" s="97" customFormat="1" ht="14">
      <c r="A372" s="26"/>
      <c r="B372" s="2">
        <f t="shared" si="28"/>
        <v>345</v>
      </c>
      <c r="C372" s="235" t="str">
        <f t="array" ref="C372">IF($K372&lt;&gt;"",INDEX(TransferLog!$AB$21:$AB$1270,MATCH($I372&amp;$M372,TransferLog!$F$21:$F$1270&amp;TransferLog!$W$21:$W$1270,0)),"")</f>
        <v/>
      </c>
      <c r="D372" s="235" t="str">
        <f t="array" ref="D372">IF($K372&lt;&gt;"",INDEX(TransferLog!$Q$21:$Q$1270,MATCH($I372&amp;$M372,TransferLog!$F$21:$F$1270&amp;TransferLog!$W$21:$W$1270,0)),"")</f>
        <v/>
      </c>
      <c r="E372" s="236" t="str">
        <f t="array" ref="E372">IF($K372&lt;&gt;"",INDEX(TransferLog!$AC$21:$AC$1270,MATCH($I372&amp;$M372,TransferLog!$F$21:$F$1270&amp;TransferLog!$W$21:$W$1270,0)),"")</f>
        <v/>
      </c>
      <c r="F372" s="111">
        <f t="shared" si="29"/>
        <v>345</v>
      </c>
      <c r="G372" s="138" t="str">
        <f t="array" ref="G372">IF($I372&lt;&gt;"",INDEX(DropDownLists!$K$10:$K$2516,MATCH($I372,DropDownLists!$L$10:$L$2516,0)),"")</f>
        <v/>
      </c>
      <c r="H372" s="107"/>
      <c r="I372" s="112"/>
      <c r="J372" s="339"/>
      <c r="K372" s="113"/>
      <c r="L372" s="339"/>
      <c r="M372" s="113"/>
      <c r="N372" s="339"/>
      <c r="O372" s="139" t="str">
        <f t="shared" si="30"/>
        <v/>
      </c>
      <c r="P372" s="339"/>
      <c r="Q372" s="114"/>
      <c r="R372" s="339"/>
      <c r="S372" s="174"/>
      <c r="T372" s="339"/>
      <c r="U372" s="139" t="str">
        <f t="array" ref="U372">IF($S372&lt;&gt;"",INDEX(DropDownLists!$D$10:$D$2516,MATCH($S372,DropDownLists!$E$10:$E$2516,0)),"")</f>
        <v/>
      </c>
      <c r="V372" s="342"/>
      <c r="W372" s="174"/>
      <c r="Y372" s="62"/>
      <c r="Z372" s="62"/>
      <c r="AA372" s="62"/>
      <c r="AB372" s="62"/>
      <c r="AC372" s="62"/>
      <c r="AD372" s="37"/>
      <c r="AE372" s="37"/>
      <c r="AF372" s="37"/>
      <c r="AG372" s="37"/>
      <c r="AH372" s="243" t="str">
        <f t="shared" si="31"/>
        <v/>
      </c>
      <c r="AI372" s="37"/>
      <c r="AJ372" s="37"/>
      <c r="AK372" s="37"/>
      <c r="AL372" s="37"/>
    </row>
    <row r="373" spans="1:38" s="97" customFormat="1" ht="14.25" customHeight="1">
      <c r="A373" s="26"/>
      <c r="B373" s="2">
        <f t="shared" si="28"/>
        <v>346</v>
      </c>
      <c r="C373" s="235" t="str">
        <f t="array" ref="C373">IF($K373&lt;&gt;"",INDEX(TransferLog!$AB$21:$AB$1270,MATCH($I373&amp;$M373,TransferLog!$F$21:$F$1270&amp;TransferLog!$W$21:$W$1270,0)),"")</f>
        <v/>
      </c>
      <c r="D373" s="235" t="str">
        <f t="array" ref="D373">IF($K373&lt;&gt;"",INDEX(TransferLog!$Q$21:$Q$1270,MATCH($I373&amp;$M373,TransferLog!$F$21:$F$1270&amp;TransferLog!$W$21:$W$1270,0)),"")</f>
        <v/>
      </c>
      <c r="E373" s="236" t="str">
        <f t="array" ref="E373">IF($K373&lt;&gt;"",INDEX(TransferLog!$AC$21:$AC$1270,MATCH($I373&amp;$M373,TransferLog!$F$21:$F$1270&amp;TransferLog!$W$21:$W$1270,0)),"")</f>
        <v/>
      </c>
      <c r="F373" s="111">
        <f t="shared" si="29"/>
        <v>346</v>
      </c>
      <c r="G373" s="138" t="str">
        <f t="array" ref="G373">IF($I373&lt;&gt;"",INDEX(DropDownLists!$K$10:$K$2516,MATCH($I373,DropDownLists!$L$10:$L$2516,0)),"")</f>
        <v/>
      </c>
      <c r="H373" s="107"/>
      <c r="I373" s="112"/>
      <c r="J373" s="339"/>
      <c r="K373" s="113"/>
      <c r="L373" s="339"/>
      <c r="M373" s="113"/>
      <c r="N373" s="339"/>
      <c r="O373" s="139" t="str">
        <f t="shared" si="30"/>
        <v/>
      </c>
      <c r="P373" s="339"/>
      <c r="Q373" s="114"/>
      <c r="R373" s="339"/>
      <c r="S373" s="174"/>
      <c r="T373" s="339"/>
      <c r="U373" s="139" t="str">
        <f t="array" ref="U373">IF($S373&lt;&gt;"",INDEX(DropDownLists!$D$10:$D$2516,MATCH($S373,DropDownLists!$E$10:$E$2516,0)),"")</f>
        <v/>
      </c>
      <c r="V373" s="342"/>
      <c r="W373" s="174"/>
      <c r="Y373" s="62"/>
      <c r="Z373" s="62"/>
      <c r="AA373" s="62"/>
      <c r="AB373" s="62"/>
      <c r="AC373" s="62"/>
      <c r="AD373" s="37"/>
      <c r="AE373" s="37"/>
      <c r="AF373" s="37"/>
      <c r="AG373" s="37"/>
      <c r="AH373" s="243" t="str">
        <f t="shared" si="31"/>
        <v/>
      </c>
      <c r="AI373" s="37"/>
      <c r="AJ373" s="37"/>
      <c r="AK373" s="37"/>
      <c r="AL373" s="37"/>
    </row>
    <row r="374" spans="1:38" s="97" customFormat="1" ht="14.25" customHeight="1">
      <c r="A374" s="26"/>
      <c r="B374" s="2">
        <f t="shared" si="28"/>
        <v>347</v>
      </c>
      <c r="C374" s="235" t="str">
        <f t="array" ref="C374">IF($K374&lt;&gt;"",INDEX(TransferLog!$AB$21:$AB$1270,MATCH($I374&amp;$M374,TransferLog!$F$21:$F$1270&amp;TransferLog!$W$21:$W$1270,0)),"")</f>
        <v/>
      </c>
      <c r="D374" s="235" t="str">
        <f t="array" ref="D374">IF($K374&lt;&gt;"",INDEX(TransferLog!$Q$21:$Q$1270,MATCH($I374&amp;$M374,TransferLog!$F$21:$F$1270&amp;TransferLog!$W$21:$W$1270,0)),"")</f>
        <v/>
      </c>
      <c r="E374" s="236" t="str">
        <f t="array" ref="E374">IF($K374&lt;&gt;"",INDEX(TransferLog!$AC$21:$AC$1270,MATCH($I374&amp;$M374,TransferLog!$F$21:$F$1270&amp;TransferLog!$W$21:$W$1270,0)),"")</f>
        <v/>
      </c>
      <c r="F374" s="111">
        <f t="shared" si="29"/>
        <v>347</v>
      </c>
      <c r="G374" s="138" t="str">
        <f t="array" ref="G374">IF($I374&lt;&gt;"",INDEX(DropDownLists!$K$10:$K$2516,MATCH($I374,DropDownLists!$L$10:$L$2516,0)),"")</f>
        <v/>
      </c>
      <c r="H374" s="107"/>
      <c r="I374" s="112"/>
      <c r="J374" s="339"/>
      <c r="K374" s="113"/>
      <c r="L374" s="339"/>
      <c r="M374" s="113"/>
      <c r="N374" s="339"/>
      <c r="O374" s="139" t="str">
        <f t="shared" si="30"/>
        <v/>
      </c>
      <c r="P374" s="339"/>
      <c r="Q374" s="114"/>
      <c r="R374" s="339"/>
      <c r="S374" s="174"/>
      <c r="T374" s="339"/>
      <c r="U374" s="139" t="str">
        <f t="array" ref="U374">IF($S374&lt;&gt;"",INDEX(DropDownLists!$D$10:$D$2516,MATCH($S374,DropDownLists!$E$10:$E$2516,0)),"")</f>
        <v/>
      </c>
      <c r="V374" s="342"/>
      <c r="W374" s="174"/>
      <c r="Y374" s="37"/>
      <c r="Z374" s="37"/>
      <c r="AA374" s="37"/>
      <c r="AB374" s="37"/>
      <c r="AC374" s="37"/>
      <c r="AD374" s="37"/>
      <c r="AE374" s="37"/>
      <c r="AF374" s="37"/>
      <c r="AG374" s="37"/>
      <c r="AH374" s="243" t="str">
        <f t="shared" si="31"/>
        <v/>
      </c>
      <c r="AI374" s="37"/>
      <c r="AJ374" s="37"/>
      <c r="AK374" s="37"/>
      <c r="AL374" s="37"/>
    </row>
    <row r="375" spans="1:38" s="97" customFormat="1" ht="14.25" customHeight="1">
      <c r="A375" s="26"/>
      <c r="B375" s="2">
        <f t="shared" si="28"/>
        <v>348</v>
      </c>
      <c r="C375" s="235" t="str">
        <f t="array" ref="C375">IF($K375&lt;&gt;"",INDEX(TransferLog!$AB$21:$AB$1270,MATCH($I375&amp;$M375,TransferLog!$F$21:$F$1270&amp;TransferLog!$W$21:$W$1270,0)),"")</f>
        <v/>
      </c>
      <c r="D375" s="235" t="str">
        <f t="array" ref="D375">IF($K375&lt;&gt;"",INDEX(TransferLog!$Q$21:$Q$1270,MATCH($I375&amp;$M375,TransferLog!$F$21:$F$1270&amp;TransferLog!$W$21:$W$1270,0)),"")</f>
        <v/>
      </c>
      <c r="E375" s="236" t="str">
        <f t="array" ref="E375">IF($K375&lt;&gt;"",INDEX(TransferLog!$AC$21:$AC$1270,MATCH($I375&amp;$M375,TransferLog!$F$21:$F$1270&amp;TransferLog!$W$21:$W$1270,0)),"")</f>
        <v/>
      </c>
      <c r="F375" s="111">
        <f t="shared" si="29"/>
        <v>348</v>
      </c>
      <c r="G375" s="138" t="str">
        <f t="array" ref="G375">IF($I375&lt;&gt;"",INDEX(DropDownLists!$K$10:$K$2516,MATCH($I375,DropDownLists!$L$10:$L$2516,0)),"")</f>
        <v/>
      </c>
      <c r="H375" s="107"/>
      <c r="I375" s="112"/>
      <c r="J375" s="339"/>
      <c r="K375" s="113"/>
      <c r="L375" s="339"/>
      <c r="M375" s="113"/>
      <c r="N375" s="339"/>
      <c r="O375" s="139" t="str">
        <f t="shared" si="30"/>
        <v/>
      </c>
      <c r="P375" s="339"/>
      <c r="Q375" s="114"/>
      <c r="R375" s="339"/>
      <c r="S375" s="174"/>
      <c r="T375" s="339"/>
      <c r="U375" s="139" t="str">
        <f t="array" ref="U375">IF($S375&lt;&gt;"",INDEX(DropDownLists!$D$10:$D$2516,MATCH($S375,DropDownLists!$E$10:$E$2516,0)),"")</f>
        <v/>
      </c>
      <c r="V375" s="342"/>
      <c r="W375" s="174"/>
      <c r="Y375" s="37"/>
      <c r="Z375" s="37"/>
      <c r="AA375" s="37"/>
      <c r="AB375" s="37"/>
      <c r="AC375" s="37"/>
      <c r="AD375" s="37"/>
      <c r="AE375" s="37"/>
      <c r="AF375" s="37"/>
      <c r="AG375" s="37"/>
      <c r="AH375" s="243" t="str">
        <f t="shared" si="31"/>
        <v/>
      </c>
      <c r="AI375" s="37"/>
      <c r="AJ375" s="37"/>
      <c r="AK375" s="37"/>
      <c r="AL375" s="37"/>
    </row>
    <row r="376" spans="1:38" s="97" customFormat="1" ht="14">
      <c r="A376" s="26"/>
      <c r="B376" s="2">
        <f t="shared" si="28"/>
        <v>349</v>
      </c>
      <c r="C376" s="235" t="str">
        <f t="array" ref="C376">IF($K376&lt;&gt;"",INDEX(TransferLog!$AB$21:$AB$1270,MATCH($I376&amp;$M376,TransferLog!$F$21:$F$1270&amp;TransferLog!$W$21:$W$1270,0)),"")</f>
        <v/>
      </c>
      <c r="D376" s="235" t="str">
        <f t="array" ref="D376">IF($K376&lt;&gt;"",INDEX(TransferLog!$Q$21:$Q$1270,MATCH($I376&amp;$M376,TransferLog!$F$21:$F$1270&amp;TransferLog!$W$21:$W$1270,0)),"")</f>
        <v/>
      </c>
      <c r="E376" s="236" t="str">
        <f t="array" ref="E376">IF($K376&lt;&gt;"",INDEX(TransferLog!$AC$21:$AC$1270,MATCH($I376&amp;$M376,TransferLog!$F$21:$F$1270&amp;TransferLog!$W$21:$W$1270,0)),"")</f>
        <v/>
      </c>
      <c r="F376" s="111">
        <f t="shared" si="29"/>
        <v>349</v>
      </c>
      <c r="G376" s="138" t="str">
        <f t="array" ref="G376">IF($I376&lt;&gt;"",INDEX(DropDownLists!$K$10:$K$2516,MATCH($I376,DropDownLists!$L$10:$L$2516,0)),"")</f>
        <v/>
      </c>
      <c r="H376" s="107"/>
      <c r="I376" s="112"/>
      <c r="J376" s="339"/>
      <c r="K376" s="113"/>
      <c r="L376" s="339"/>
      <c r="M376" s="113"/>
      <c r="N376" s="339"/>
      <c r="O376" s="139" t="str">
        <f t="shared" si="30"/>
        <v/>
      </c>
      <c r="P376" s="339"/>
      <c r="Q376" s="114"/>
      <c r="R376" s="339"/>
      <c r="S376" s="174"/>
      <c r="T376" s="339"/>
      <c r="U376" s="139" t="str">
        <f t="array" ref="U376">IF($S376&lt;&gt;"",INDEX(DropDownLists!$D$10:$D$2516,MATCH($S376,DropDownLists!$E$10:$E$2516,0)),"")</f>
        <v/>
      </c>
      <c r="V376" s="342"/>
      <c r="W376" s="174"/>
      <c r="Y376" s="37"/>
      <c r="Z376" s="37"/>
      <c r="AA376" s="37"/>
      <c r="AB376" s="37"/>
      <c r="AC376" s="37"/>
      <c r="AD376" s="37"/>
      <c r="AE376" s="37"/>
      <c r="AF376" s="37"/>
      <c r="AG376" s="37"/>
      <c r="AH376" s="243" t="str">
        <f t="shared" si="31"/>
        <v/>
      </c>
      <c r="AI376" s="37"/>
      <c r="AJ376" s="37"/>
      <c r="AK376" s="37"/>
      <c r="AL376" s="37"/>
    </row>
    <row r="377" spans="1:38" s="97" customFormat="1" ht="14">
      <c r="A377" s="26"/>
      <c r="B377" s="2">
        <f t="shared" si="28"/>
        <v>350</v>
      </c>
      <c r="C377" s="235" t="str">
        <f t="array" ref="C377">IF($K377&lt;&gt;"",INDEX(TransferLog!$AB$21:$AB$1270,MATCH($I377&amp;$M377,TransferLog!$F$21:$F$1270&amp;TransferLog!$W$21:$W$1270,0)),"")</f>
        <v/>
      </c>
      <c r="D377" s="235" t="str">
        <f t="array" ref="D377">IF($K377&lt;&gt;"",INDEX(TransferLog!$Q$21:$Q$1270,MATCH($I377&amp;$M377,TransferLog!$F$21:$F$1270&amp;TransferLog!$W$21:$W$1270,0)),"")</f>
        <v/>
      </c>
      <c r="E377" s="236" t="str">
        <f t="array" ref="E377">IF($K377&lt;&gt;"",INDEX(TransferLog!$AC$21:$AC$1270,MATCH($I377&amp;$M377,TransferLog!$F$21:$F$1270&amp;TransferLog!$W$21:$W$1270,0)),"")</f>
        <v/>
      </c>
      <c r="F377" s="111">
        <f t="shared" si="29"/>
        <v>350</v>
      </c>
      <c r="G377" s="138" t="str">
        <f t="array" ref="G377">IF($I377&lt;&gt;"",INDEX(DropDownLists!$K$10:$K$2516,MATCH($I377,DropDownLists!$L$10:$L$2516,0)),"")</f>
        <v/>
      </c>
      <c r="H377" s="107"/>
      <c r="I377" s="112"/>
      <c r="J377" s="339"/>
      <c r="K377" s="113"/>
      <c r="L377" s="339"/>
      <c r="M377" s="113"/>
      <c r="N377" s="339"/>
      <c r="O377" s="139" t="str">
        <f t="shared" si="30"/>
        <v/>
      </c>
      <c r="P377" s="339"/>
      <c r="Q377" s="114"/>
      <c r="R377" s="339"/>
      <c r="S377" s="174"/>
      <c r="T377" s="339"/>
      <c r="U377" s="139" t="str">
        <f t="array" ref="U377">IF($S377&lt;&gt;"",INDEX(DropDownLists!$D$10:$D$2516,MATCH($S377,DropDownLists!$E$10:$E$2516,0)),"")</f>
        <v/>
      </c>
      <c r="V377" s="342"/>
      <c r="W377" s="174"/>
      <c r="Y377" s="37"/>
      <c r="Z377" s="37"/>
      <c r="AA377" s="37"/>
      <c r="AB377" s="37"/>
      <c r="AC377" s="37"/>
      <c r="AD377" s="37"/>
      <c r="AE377" s="37"/>
      <c r="AF377" s="37"/>
      <c r="AG377" s="37"/>
      <c r="AH377" s="243" t="str">
        <f t="shared" si="31"/>
        <v/>
      </c>
      <c r="AI377" s="37"/>
      <c r="AJ377" s="37"/>
      <c r="AK377" s="37"/>
      <c r="AL377" s="37"/>
    </row>
    <row r="378" spans="1:38" s="97" customFormat="1" ht="14">
      <c r="A378" s="63"/>
      <c r="B378" s="2">
        <f t="shared" si="28"/>
        <v>351</v>
      </c>
      <c r="C378" s="235" t="str">
        <f t="array" ref="C378">IF($K378&lt;&gt;"",INDEX(TransferLog!$AB$21:$AB$1270,MATCH($I378&amp;$M378,TransferLog!$F$21:$F$1270&amp;TransferLog!$W$21:$W$1270,0)),"")</f>
        <v/>
      </c>
      <c r="D378" s="235" t="str">
        <f t="array" ref="D378">IF($K378&lt;&gt;"",INDEX(TransferLog!$Q$21:$Q$1270,MATCH($I378&amp;$M378,TransferLog!$F$21:$F$1270&amp;TransferLog!$W$21:$W$1270,0)),"")</f>
        <v/>
      </c>
      <c r="E378" s="236" t="str">
        <f t="array" ref="E378">IF($K378&lt;&gt;"",INDEX(TransferLog!$AC$21:$AC$1270,MATCH($I378&amp;$M378,TransferLog!$F$21:$F$1270&amp;TransferLog!$W$21:$W$1270,0)),"")</f>
        <v/>
      </c>
      <c r="F378" s="111">
        <f t="shared" si="29"/>
        <v>351</v>
      </c>
      <c r="G378" s="138" t="str">
        <f t="array" ref="G378">IF($I378&lt;&gt;"",INDEX(DropDownLists!$K$10:$K$2516,MATCH($I378,DropDownLists!$L$10:$L$2516,0)),"")</f>
        <v/>
      </c>
      <c r="H378" s="107"/>
      <c r="I378" s="112"/>
      <c r="J378" s="339"/>
      <c r="K378" s="113"/>
      <c r="L378" s="339"/>
      <c r="M378" s="113"/>
      <c r="N378" s="339"/>
      <c r="O378" s="139" t="str">
        <f t="shared" si="30"/>
        <v/>
      </c>
      <c r="P378" s="339"/>
      <c r="Q378" s="114"/>
      <c r="R378" s="339"/>
      <c r="S378" s="174"/>
      <c r="T378" s="339"/>
      <c r="U378" s="139" t="str">
        <f t="array" ref="U378">IF($S378&lt;&gt;"",INDEX(DropDownLists!$D$10:$D$2516,MATCH($S378,DropDownLists!$E$10:$E$2516,0)),"")</f>
        <v/>
      </c>
      <c r="V378" s="342"/>
      <c r="W378" s="174"/>
      <c r="Y378" s="37"/>
      <c r="Z378" s="37"/>
      <c r="AA378" s="37"/>
      <c r="AB378" s="37"/>
      <c r="AC378" s="37"/>
      <c r="AD378" s="62"/>
      <c r="AE378" s="62"/>
      <c r="AF378" s="62"/>
      <c r="AG378" s="62"/>
      <c r="AH378" s="244" t="str">
        <f t="shared" si="31"/>
        <v/>
      </c>
      <c r="AI378" s="62"/>
      <c r="AJ378" s="62"/>
      <c r="AK378" s="62"/>
      <c r="AL378" s="62"/>
    </row>
    <row r="379" spans="1:38" s="97" customFormat="1" ht="14">
      <c r="A379" s="63"/>
      <c r="B379" s="2">
        <f t="shared" si="28"/>
        <v>352</v>
      </c>
      <c r="C379" s="235" t="str">
        <f t="array" ref="C379">IF($K379&lt;&gt;"",INDEX(TransferLog!$AB$21:$AB$1270,MATCH($I379&amp;$M379,TransferLog!$F$21:$F$1270&amp;TransferLog!$W$21:$W$1270,0)),"")</f>
        <v/>
      </c>
      <c r="D379" s="235" t="str">
        <f t="array" ref="D379">IF($K379&lt;&gt;"",INDEX(TransferLog!$Q$21:$Q$1270,MATCH($I379&amp;$M379,TransferLog!$F$21:$F$1270&amp;TransferLog!$W$21:$W$1270,0)),"")</f>
        <v/>
      </c>
      <c r="E379" s="236" t="str">
        <f t="array" ref="E379">IF($K379&lt;&gt;"",INDEX(TransferLog!$AC$21:$AC$1270,MATCH($I379&amp;$M379,TransferLog!$F$21:$F$1270&amp;TransferLog!$W$21:$W$1270,0)),"")</f>
        <v/>
      </c>
      <c r="F379" s="111">
        <f t="shared" si="29"/>
        <v>352</v>
      </c>
      <c r="G379" s="138" t="str">
        <f t="array" ref="G379">IF($I379&lt;&gt;"",INDEX(DropDownLists!$K$10:$K$2516,MATCH($I379,DropDownLists!$L$10:$L$2516,0)),"")</f>
        <v/>
      </c>
      <c r="H379" s="107"/>
      <c r="I379" s="112"/>
      <c r="J379" s="339"/>
      <c r="K379" s="113"/>
      <c r="L379" s="339"/>
      <c r="M379" s="113"/>
      <c r="N379" s="339"/>
      <c r="O379" s="139" t="str">
        <f t="shared" si="30"/>
        <v/>
      </c>
      <c r="P379" s="339"/>
      <c r="Q379" s="114"/>
      <c r="R379" s="339"/>
      <c r="S379" s="174"/>
      <c r="T379" s="339"/>
      <c r="U379" s="139" t="str">
        <f t="array" ref="U379">IF($S379&lt;&gt;"",INDEX(DropDownLists!$D$10:$D$2516,MATCH($S379,DropDownLists!$E$10:$E$2516,0)),"")</f>
        <v/>
      </c>
      <c r="V379" s="342"/>
      <c r="W379" s="174"/>
      <c r="Y379" s="37"/>
      <c r="Z379" s="37"/>
      <c r="AA379" s="37"/>
      <c r="AB379" s="37"/>
      <c r="AC379" s="37"/>
      <c r="AD379" s="62"/>
      <c r="AE379" s="62"/>
      <c r="AF379" s="62"/>
      <c r="AG379" s="62"/>
      <c r="AH379" s="244" t="str">
        <f t="shared" si="31"/>
        <v/>
      </c>
      <c r="AI379" s="62"/>
      <c r="AJ379" s="62"/>
      <c r="AK379" s="62"/>
      <c r="AL379" s="62"/>
    </row>
    <row r="380" spans="1:38" s="97" customFormat="1" ht="14">
      <c r="A380" s="63"/>
      <c r="B380" s="2">
        <f t="shared" si="28"/>
        <v>353</v>
      </c>
      <c r="C380" s="235" t="str">
        <f t="array" ref="C380">IF($K380&lt;&gt;"",INDEX(TransferLog!$AB$21:$AB$1270,MATCH($I380&amp;$M380,TransferLog!$F$21:$F$1270&amp;TransferLog!$W$21:$W$1270,0)),"")</f>
        <v/>
      </c>
      <c r="D380" s="235" t="str">
        <f t="array" ref="D380">IF($K380&lt;&gt;"",INDEX(TransferLog!$Q$21:$Q$1270,MATCH($I380&amp;$M380,TransferLog!$F$21:$F$1270&amp;TransferLog!$W$21:$W$1270,0)),"")</f>
        <v/>
      </c>
      <c r="E380" s="236" t="str">
        <f t="array" ref="E380">IF($K380&lt;&gt;"",INDEX(TransferLog!$AC$21:$AC$1270,MATCH($I380&amp;$M380,TransferLog!$F$21:$F$1270&amp;TransferLog!$W$21:$W$1270,0)),"")</f>
        <v/>
      </c>
      <c r="F380" s="111">
        <f t="shared" si="29"/>
        <v>353</v>
      </c>
      <c r="G380" s="138" t="str">
        <f t="array" ref="G380">IF($I380&lt;&gt;"",INDEX(DropDownLists!$K$10:$K$2516,MATCH($I380,DropDownLists!$L$10:$L$2516,0)),"")</f>
        <v/>
      </c>
      <c r="H380" s="107"/>
      <c r="I380" s="112"/>
      <c r="J380" s="339"/>
      <c r="K380" s="113"/>
      <c r="L380" s="339"/>
      <c r="M380" s="113"/>
      <c r="N380" s="339"/>
      <c r="O380" s="139" t="str">
        <f t="shared" si="30"/>
        <v/>
      </c>
      <c r="P380" s="339"/>
      <c r="Q380" s="114"/>
      <c r="R380" s="339"/>
      <c r="S380" s="174"/>
      <c r="T380" s="339"/>
      <c r="U380" s="139" t="str">
        <f t="array" ref="U380">IF($S380&lt;&gt;"",INDEX(DropDownLists!$D$10:$D$2516,MATCH($S380,DropDownLists!$E$10:$E$2516,0)),"")</f>
        <v/>
      </c>
      <c r="V380" s="342"/>
      <c r="W380" s="174"/>
      <c r="Y380" s="37"/>
      <c r="Z380" s="37"/>
      <c r="AA380" s="37"/>
      <c r="AB380" s="37"/>
      <c r="AC380" s="37"/>
      <c r="AD380" s="62"/>
      <c r="AE380" s="62"/>
      <c r="AF380" s="62"/>
      <c r="AG380" s="62"/>
      <c r="AH380" s="244" t="str">
        <f t="shared" si="31"/>
        <v/>
      </c>
      <c r="AI380" s="62"/>
      <c r="AJ380" s="62"/>
      <c r="AK380" s="62"/>
      <c r="AL380" s="62"/>
    </row>
    <row r="381" spans="1:38" s="97" customFormat="1" ht="14">
      <c r="A381" s="63"/>
      <c r="B381" s="2">
        <f t="shared" si="28"/>
        <v>354</v>
      </c>
      <c r="C381" s="235" t="str">
        <f t="array" ref="C381">IF($K381&lt;&gt;"",INDEX(TransferLog!$AB$21:$AB$1270,MATCH($I381&amp;$M381,TransferLog!$F$21:$F$1270&amp;TransferLog!$W$21:$W$1270,0)),"")</f>
        <v/>
      </c>
      <c r="D381" s="235" t="str">
        <f t="array" ref="D381">IF($K381&lt;&gt;"",INDEX(TransferLog!$Q$21:$Q$1270,MATCH($I381&amp;$M381,TransferLog!$F$21:$F$1270&amp;TransferLog!$W$21:$W$1270,0)),"")</f>
        <v/>
      </c>
      <c r="E381" s="236" t="str">
        <f t="array" ref="E381">IF($K381&lt;&gt;"",INDEX(TransferLog!$AC$21:$AC$1270,MATCH($I381&amp;$M381,TransferLog!$F$21:$F$1270&amp;TransferLog!$W$21:$W$1270,0)),"")</f>
        <v/>
      </c>
      <c r="F381" s="111">
        <f t="shared" si="29"/>
        <v>354</v>
      </c>
      <c r="G381" s="138" t="str">
        <f t="array" ref="G381">IF($I381&lt;&gt;"",INDEX(DropDownLists!$K$10:$K$2516,MATCH($I381,DropDownLists!$L$10:$L$2516,0)),"")</f>
        <v/>
      </c>
      <c r="H381" s="107"/>
      <c r="I381" s="112"/>
      <c r="J381" s="339"/>
      <c r="K381" s="113"/>
      <c r="L381" s="339"/>
      <c r="M381" s="113"/>
      <c r="N381" s="339"/>
      <c r="O381" s="139" t="str">
        <f t="shared" si="30"/>
        <v/>
      </c>
      <c r="P381" s="339"/>
      <c r="Q381" s="114"/>
      <c r="R381" s="339"/>
      <c r="S381" s="174"/>
      <c r="T381" s="339"/>
      <c r="U381" s="139" t="str">
        <f t="array" ref="U381">IF($S381&lt;&gt;"",INDEX(DropDownLists!$D$10:$D$2516,MATCH($S381,DropDownLists!$E$10:$E$2516,0)),"")</f>
        <v/>
      </c>
      <c r="V381" s="342"/>
      <c r="W381" s="174"/>
      <c r="Y381" s="37"/>
      <c r="Z381" s="37"/>
      <c r="AA381" s="37"/>
      <c r="AB381" s="37"/>
      <c r="AC381" s="37"/>
      <c r="AD381" s="62"/>
      <c r="AE381" s="62"/>
      <c r="AF381" s="62"/>
      <c r="AG381" s="62"/>
      <c r="AH381" s="244" t="str">
        <f t="shared" si="31"/>
        <v/>
      </c>
      <c r="AI381" s="62"/>
      <c r="AJ381" s="62"/>
      <c r="AK381" s="62"/>
      <c r="AL381" s="62"/>
    </row>
    <row r="382" spans="1:38" s="97" customFormat="1" ht="14">
      <c r="A382" s="63"/>
      <c r="B382" s="2">
        <f t="shared" si="28"/>
        <v>355</v>
      </c>
      <c r="C382" s="235" t="str">
        <f t="array" ref="C382">IF($K382&lt;&gt;"",INDEX(TransferLog!$AB$21:$AB$1270,MATCH($I382&amp;$M382,TransferLog!$F$21:$F$1270&amp;TransferLog!$W$21:$W$1270,0)),"")</f>
        <v/>
      </c>
      <c r="D382" s="235" t="str">
        <f t="array" ref="D382">IF($K382&lt;&gt;"",INDEX(TransferLog!$Q$21:$Q$1270,MATCH($I382&amp;$M382,TransferLog!$F$21:$F$1270&amp;TransferLog!$W$21:$W$1270,0)),"")</f>
        <v/>
      </c>
      <c r="E382" s="236" t="str">
        <f t="array" ref="E382">IF($K382&lt;&gt;"",INDEX(TransferLog!$AC$21:$AC$1270,MATCH($I382&amp;$M382,TransferLog!$F$21:$F$1270&amp;TransferLog!$W$21:$W$1270,0)),"")</f>
        <v/>
      </c>
      <c r="F382" s="111">
        <f t="shared" si="29"/>
        <v>355</v>
      </c>
      <c r="G382" s="138" t="str">
        <f t="array" ref="G382">IF($I382&lt;&gt;"",INDEX(DropDownLists!$K$10:$K$2516,MATCH($I382,DropDownLists!$L$10:$L$2516,0)),"")</f>
        <v/>
      </c>
      <c r="H382" s="107"/>
      <c r="I382" s="112"/>
      <c r="J382" s="339"/>
      <c r="K382" s="113"/>
      <c r="L382" s="339"/>
      <c r="M382" s="113"/>
      <c r="N382" s="339"/>
      <c r="O382" s="139" t="str">
        <f t="shared" si="30"/>
        <v/>
      </c>
      <c r="P382" s="339"/>
      <c r="Q382" s="114"/>
      <c r="R382" s="339"/>
      <c r="S382" s="174"/>
      <c r="T382" s="339"/>
      <c r="U382" s="139" t="str">
        <f t="array" ref="U382">IF($S382&lt;&gt;"",INDEX(DropDownLists!$D$10:$D$2516,MATCH($S382,DropDownLists!$E$10:$E$2516,0)),"")</f>
        <v/>
      </c>
      <c r="V382" s="342"/>
      <c r="W382" s="174"/>
      <c r="Y382" s="37"/>
      <c r="Z382" s="37"/>
      <c r="AA382" s="37"/>
      <c r="AB382" s="37"/>
      <c r="AC382" s="37"/>
      <c r="AD382" s="62"/>
      <c r="AE382" s="62"/>
      <c r="AF382" s="62"/>
      <c r="AG382" s="62"/>
      <c r="AH382" s="244" t="str">
        <f t="shared" si="31"/>
        <v/>
      </c>
      <c r="AI382" s="62"/>
      <c r="AJ382" s="62"/>
      <c r="AK382" s="62"/>
      <c r="AL382" s="62"/>
    </row>
    <row r="383" spans="1:38" s="97" customFormat="1" ht="14">
      <c r="A383" s="63"/>
      <c r="B383" s="2">
        <f t="shared" si="28"/>
        <v>356</v>
      </c>
      <c r="C383" s="235" t="str">
        <f t="array" ref="C383">IF($K383&lt;&gt;"",INDEX(TransferLog!$AB$21:$AB$1270,MATCH($I383&amp;$M383,TransferLog!$F$21:$F$1270&amp;TransferLog!$W$21:$W$1270,0)),"")</f>
        <v/>
      </c>
      <c r="D383" s="235" t="str">
        <f t="array" ref="D383">IF($K383&lt;&gt;"",INDEX(TransferLog!$Q$21:$Q$1270,MATCH($I383&amp;$M383,TransferLog!$F$21:$F$1270&amp;TransferLog!$W$21:$W$1270,0)),"")</f>
        <v/>
      </c>
      <c r="E383" s="236" t="str">
        <f t="array" ref="E383">IF($K383&lt;&gt;"",INDEX(TransferLog!$AC$21:$AC$1270,MATCH($I383&amp;$M383,TransferLog!$F$21:$F$1270&amp;TransferLog!$W$21:$W$1270,0)),"")</f>
        <v/>
      </c>
      <c r="F383" s="111">
        <f t="shared" si="29"/>
        <v>356</v>
      </c>
      <c r="G383" s="138" t="str">
        <f t="array" ref="G383">IF($I383&lt;&gt;"",INDEX(DropDownLists!$K$10:$K$2516,MATCH($I383,DropDownLists!$L$10:$L$2516,0)),"")</f>
        <v/>
      </c>
      <c r="H383" s="107"/>
      <c r="I383" s="112"/>
      <c r="J383" s="339"/>
      <c r="K383" s="113"/>
      <c r="L383" s="339"/>
      <c r="M383" s="113"/>
      <c r="N383" s="339"/>
      <c r="O383" s="139" t="str">
        <f t="shared" si="30"/>
        <v/>
      </c>
      <c r="P383" s="339"/>
      <c r="Q383" s="114"/>
      <c r="R383" s="339"/>
      <c r="S383" s="174"/>
      <c r="T383" s="339"/>
      <c r="U383" s="139" t="str">
        <f t="array" ref="U383">IF($S383&lt;&gt;"",INDEX(DropDownLists!$D$10:$D$2516,MATCH($S383,DropDownLists!$E$10:$E$2516,0)),"")</f>
        <v/>
      </c>
      <c r="V383" s="342"/>
      <c r="W383" s="174"/>
      <c r="Y383" s="62"/>
      <c r="Z383" s="62"/>
      <c r="AA383" s="62"/>
      <c r="AB383" s="62"/>
      <c r="AC383" s="62"/>
      <c r="AD383" s="62"/>
      <c r="AE383" s="62"/>
      <c r="AF383" s="62"/>
      <c r="AG383" s="62"/>
      <c r="AH383" s="244" t="str">
        <f t="shared" si="31"/>
        <v/>
      </c>
      <c r="AI383" s="62"/>
      <c r="AJ383" s="62"/>
      <c r="AK383" s="62"/>
      <c r="AL383" s="62"/>
    </row>
    <row r="384" spans="1:38" s="97" customFormat="1" ht="14">
      <c r="A384" s="63"/>
      <c r="B384" s="2">
        <f t="shared" si="28"/>
        <v>357</v>
      </c>
      <c r="C384" s="235" t="str">
        <f t="array" ref="C384">IF($K384&lt;&gt;"",INDEX(TransferLog!$AB$21:$AB$1270,MATCH($I384&amp;$M384,TransferLog!$F$21:$F$1270&amp;TransferLog!$W$21:$W$1270,0)),"")</f>
        <v/>
      </c>
      <c r="D384" s="235" t="str">
        <f t="array" ref="D384">IF($K384&lt;&gt;"",INDEX(TransferLog!$Q$21:$Q$1270,MATCH($I384&amp;$M384,TransferLog!$F$21:$F$1270&amp;TransferLog!$W$21:$W$1270,0)),"")</f>
        <v/>
      </c>
      <c r="E384" s="236" t="str">
        <f t="array" ref="E384">IF($K384&lt;&gt;"",INDEX(TransferLog!$AC$21:$AC$1270,MATCH($I384&amp;$M384,TransferLog!$F$21:$F$1270&amp;TransferLog!$W$21:$W$1270,0)),"")</f>
        <v/>
      </c>
      <c r="F384" s="111">
        <f t="shared" si="29"/>
        <v>357</v>
      </c>
      <c r="G384" s="138" t="str">
        <f t="array" ref="G384">IF($I384&lt;&gt;"",INDEX(DropDownLists!$K$10:$K$2516,MATCH($I384,DropDownLists!$L$10:$L$2516,0)),"")</f>
        <v/>
      </c>
      <c r="H384" s="107"/>
      <c r="I384" s="112"/>
      <c r="J384" s="339"/>
      <c r="K384" s="113"/>
      <c r="L384" s="339"/>
      <c r="M384" s="113"/>
      <c r="N384" s="339"/>
      <c r="O384" s="139" t="str">
        <f t="shared" si="30"/>
        <v/>
      </c>
      <c r="P384" s="339"/>
      <c r="Q384" s="114"/>
      <c r="R384" s="339"/>
      <c r="S384" s="174"/>
      <c r="T384" s="339"/>
      <c r="U384" s="139" t="str">
        <f t="array" ref="U384">IF($S384&lt;&gt;"",INDEX(DropDownLists!$D$10:$D$2516,MATCH($S384,DropDownLists!$E$10:$E$2516,0)),"")</f>
        <v/>
      </c>
      <c r="V384" s="342"/>
      <c r="W384" s="174"/>
      <c r="Y384" s="62"/>
      <c r="Z384" s="62"/>
      <c r="AA384" s="62"/>
      <c r="AB384" s="62"/>
      <c r="AC384" s="62"/>
      <c r="AD384" s="62"/>
      <c r="AE384" s="62"/>
      <c r="AF384" s="62"/>
      <c r="AG384" s="62"/>
      <c r="AH384" s="244" t="str">
        <f t="shared" si="31"/>
        <v/>
      </c>
      <c r="AI384" s="62"/>
      <c r="AJ384" s="62"/>
      <c r="AK384" s="62"/>
      <c r="AL384" s="62"/>
    </row>
    <row r="385" spans="1:38" s="97" customFormat="1" ht="14">
      <c r="A385" s="63"/>
      <c r="B385" s="2">
        <f t="shared" si="28"/>
        <v>358</v>
      </c>
      <c r="C385" s="235" t="str">
        <f t="array" ref="C385">IF($K385&lt;&gt;"",INDEX(TransferLog!$AB$21:$AB$1270,MATCH($I385&amp;$M385,TransferLog!$F$21:$F$1270&amp;TransferLog!$W$21:$W$1270,0)),"")</f>
        <v/>
      </c>
      <c r="D385" s="235" t="str">
        <f t="array" ref="D385">IF($K385&lt;&gt;"",INDEX(TransferLog!$Q$21:$Q$1270,MATCH($I385&amp;$M385,TransferLog!$F$21:$F$1270&amp;TransferLog!$W$21:$W$1270,0)),"")</f>
        <v/>
      </c>
      <c r="E385" s="236" t="str">
        <f t="array" ref="E385">IF($K385&lt;&gt;"",INDEX(TransferLog!$AC$21:$AC$1270,MATCH($I385&amp;$M385,TransferLog!$F$21:$F$1270&amp;TransferLog!$W$21:$W$1270,0)),"")</f>
        <v/>
      </c>
      <c r="F385" s="111">
        <f t="shared" si="29"/>
        <v>358</v>
      </c>
      <c r="G385" s="138" t="str">
        <f t="array" ref="G385">IF($I385&lt;&gt;"",INDEX(DropDownLists!$K$10:$K$2516,MATCH($I385,DropDownLists!$L$10:$L$2516,0)),"")</f>
        <v/>
      </c>
      <c r="H385" s="107"/>
      <c r="I385" s="112"/>
      <c r="J385" s="339"/>
      <c r="K385" s="113"/>
      <c r="L385" s="339"/>
      <c r="M385" s="113"/>
      <c r="N385" s="339"/>
      <c r="O385" s="139" t="str">
        <f t="shared" si="30"/>
        <v/>
      </c>
      <c r="P385" s="339"/>
      <c r="Q385" s="114"/>
      <c r="R385" s="339"/>
      <c r="S385" s="174"/>
      <c r="T385" s="339"/>
      <c r="U385" s="139" t="str">
        <f t="array" ref="U385">IF($S385&lt;&gt;"",INDEX(DropDownLists!$D$10:$D$2516,MATCH($S385,DropDownLists!$E$10:$E$2516,0)),"")</f>
        <v/>
      </c>
      <c r="V385" s="342"/>
      <c r="W385" s="174"/>
      <c r="Y385" s="62"/>
      <c r="Z385" s="62"/>
      <c r="AA385" s="62"/>
      <c r="AB385" s="62"/>
      <c r="AC385" s="62"/>
      <c r="AD385" s="62"/>
      <c r="AE385" s="62"/>
      <c r="AF385" s="62"/>
      <c r="AG385" s="62"/>
      <c r="AH385" s="244" t="str">
        <f t="shared" si="31"/>
        <v/>
      </c>
      <c r="AI385" s="62"/>
      <c r="AJ385" s="62"/>
      <c r="AK385" s="62"/>
      <c r="AL385" s="62"/>
    </row>
    <row r="386" spans="1:38" s="97" customFormat="1" ht="14">
      <c r="A386" s="63"/>
      <c r="B386" s="2">
        <f t="shared" si="28"/>
        <v>359</v>
      </c>
      <c r="C386" s="235" t="str">
        <f t="array" ref="C386">IF($K386&lt;&gt;"",INDEX(TransferLog!$AB$21:$AB$1270,MATCH($I386&amp;$M386,TransferLog!$F$21:$F$1270&amp;TransferLog!$W$21:$W$1270,0)),"")</f>
        <v/>
      </c>
      <c r="D386" s="235" t="str">
        <f t="array" ref="D386">IF($K386&lt;&gt;"",INDEX(TransferLog!$Q$21:$Q$1270,MATCH($I386&amp;$M386,TransferLog!$F$21:$F$1270&amp;TransferLog!$W$21:$W$1270,0)),"")</f>
        <v/>
      </c>
      <c r="E386" s="236" t="str">
        <f t="array" ref="E386">IF($K386&lt;&gt;"",INDEX(TransferLog!$AC$21:$AC$1270,MATCH($I386&amp;$M386,TransferLog!$F$21:$F$1270&amp;TransferLog!$W$21:$W$1270,0)),"")</f>
        <v/>
      </c>
      <c r="F386" s="111">
        <f t="shared" si="29"/>
        <v>359</v>
      </c>
      <c r="G386" s="138" t="str">
        <f t="array" ref="G386">IF($I386&lt;&gt;"",INDEX(DropDownLists!$K$10:$K$2516,MATCH($I386,DropDownLists!$L$10:$L$2516,0)),"")</f>
        <v/>
      </c>
      <c r="H386" s="107"/>
      <c r="I386" s="112"/>
      <c r="J386" s="339"/>
      <c r="K386" s="113"/>
      <c r="L386" s="339"/>
      <c r="M386" s="113"/>
      <c r="N386" s="339"/>
      <c r="O386" s="139" t="str">
        <f t="shared" si="30"/>
        <v/>
      </c>
      <c r="P386" s="339"/>
      <c r="Q386" s="114"/>
      <c r="R386" s="339"/>
      <c r="S386" s="174"/>
      <c r="T386" s="339"/>
      <c r="U386" s="139" t="str">
        <f t="array" ref="U386">IF($S386&lt;&gt;"",INDEX(DropDownLists!$D$10:$D$2516,MATCH($S386,DropDownLists!$E$10:$E$2516,0)),"")</f>
        <v/>
      </c>
      <c r="V386" s="342"/>
      <c r="W386" s="174"/>
      <c r="Y386" s="62"/>
      <c r="Z386" s="62"/>
      <c r="AA386" s="62"/>
      <c r="AB386" s="62"/>
      <c r="AC386" s="62"/>
      <c r="AD386" s="62"/>
      <c r="AE386" s="62"/>
      <c r="AF386" s="62"/>
      <c r="AG386" s="62"/>
      <c r="AH386" s="244" t="str">
        <f t="shared" si="31"/>
        <v/>
      </c>
      <c r="AI386" s="62"/>
      <c r="AJ386" s="62"/>
      <c r="AK386" s="62"/>
      <c r="AL386" s="62"/>
    </row>
    <row r="387" spans="1:38" s="97" customFormat="1" ht="14">
      <c r="A387" s="63"/>
      <c r="B387" s="2">
        <f t="shared" si="28"/>
        <v>360</v>
      </c>
      <c r="C387" s="235" t="str">
        <f t="array" ref="C387">IF($K387&lt;&gt;"",INDEX(TransferLog!$AB$21:$AB$1270,MATCH($I387&amp;$M387,TransferLog!$F$21:$F$1270&amp;TransferLog!$W$21:$W$1270,0)),"")</f>
        <v/>
      </c>
      <c r="D387" s="235" t="str">
        <f t="array" ref="D387">IF($K387&lt;&gt;"",INDEX(TransferLog!$Q$21:$Q$1270,MATCH($I387&amp;$M387,TransferLog!$F$21:$F$1270&amp;TransferLog!$W$21:$W$1270,0)),"")</f>
        <v/>
      </c>
      <c r="E387" s="236" t="str">
        <f t="array" ref="E387">IF($K387&lt;&gt;"",INDEX(TransferLog!$AC$21:$AC$1270,MATCH($I387&amp;$M387,TransferLog!$F$21:$F$1270&amp;TransferLog!$W$21:$W$1270,0)),"")</f>
        <v/>
      </c>
      <c r="F387" s="111">
        <f t="shared" si="29"/>
        <v>360</v>
      </c>
      <c r="G387" s="138" t="str">
        <f t="array" ref="G387">IF($I387&lt;&gt;"",INDEX(DropDownLists!$K$10:$K$2516,MATCH($I387,DropDownLists!$L$10:$L$2516,0)),"")</f>
        <v/>
      </c>
      <c r="H387" s="107"/>
      <c r="I387" s="112"/>
      <c r="J387" s="339"/>
      <c r="K387" s="113"/>
      <c r="L387" s="339"/>
      <c r="M387" s="113"/>
      <c r="N387" s="339"/>
      <c r="O387" s="139" t="str">
        <f t="shared" si="30"/>
        <v/>
      </c>
      <c r="P387" s="339"/>
      <c r="Q387" s="114"/>
      <c r="R387" s="339"/>
      <c r="S387" s="174"/>
      <c r="T387" s="339"/>
      <c r="U387" s="139" t="str">
        <f t="array" ref="U387">IF($S387&lt;&gt;"",INDEX(DropDownLists!$D$10:$D$2516,MATCH($S387,DropDownLists!$E$10:$E$2516,0)),"")</f>
        <v/>
      </c>
      <c r="V387" s="342"/>
      <c r="W387" s="174"/>
      <c r="Y387" s="62"/>
      <c r="Z387" s="62"/>
      <c r="AA387" s="62"/>
      <c r="AB387" s="62"/>
      <c r="AC387" s="62"/>
      <c r="AD387" s="62"/>
      <c r="AE387" s="62"/>
      <c r="AF387" s="62"/>
      <c r="AG387" s="62"/>
      <c r="AH387" s="244" t="str">
        <f t="shared" si="31"/>
        <v/>
      </c>
      <c r="AI387" s="62"/>
      <c r="AJ387" s="62"/>
      <c r="AK387" s="62"/>
      <c r="AL387" s="62"/>
    </row>
    <row r="388" spans="1:38" s="97" customFormat="1" ht="14">
      <c r="A388" s="63"/>
      <c r="B388" s="2">
        <f t="shared" si="28"/>
        <v>361</v>
      </c>
      <c r="C388" s="235" t="str">
        <f t="array" ref="C388">IF($K388&lt;&gt;"",INDEX(TransferLog!$AB$21:$AB$1270,MATCH($I388&amp;$M388,TransferLog!$F$21:$F$1270&amp;TransferLog!$W$21:$W$1270,0)),"")</f>
        <v/>
      </c>
      <c r="D388" s="235" t="str">
        <f t="array" ref="D388">IF($K388&lt;&gt;"",INDEX(TransferLog!$Q$21:$Q$1270,MATCH($I388&amp;$M388,TransferLog!$F$21:$F$1270&amp;TransferLog!$W$21:$W$1270,0)),"")</f>
        <v/>
      </c>
      <c r="E388" s="236" t="str">
        <f t="array" ref="E388">IF($K388&lt;&gt;"",INDEX(TransferLog!$AC$21:$AC$1270,MATCH($I388&amp;$M388,TransferLog!$F$21:$F$1270&amp;TransferLog!$W$21:$W$1270,0)),"")</f>
        <v/>
      </c>
      <c r="F388" s="111">
        <f t="shared" si="29"/>
        <v>361</v>
      </c>
      <c r="G388" s="138" t="str">
        <f t="array" ref="G388">IF($I388&lt;&gt;"",INDEX(DropDownLists!$K$10:$K$2516,MATCH($I388,DropDownLists!$L$10:$L$2516,0)),"")</f>
        <v/>
      </c>
      <c r="H388" s="107"/>
      <c r="I388" s="112"/>
      <c r="J388" s="339"/>
      <c r="K388" s="113"/>
      <c r="L388" s="339"/>
      <c r="M388" s="113"/>
      <c r="N388" s="339"/>
      <c r="O388" s="139" t="str">
        <f t="shared" si="30"/>
        <v/>
      </c>
      <c r="P388" s="339"/>
      <c r="Q388" s="114"/>
      <c r="R388" s="339"/>
      <c r="S388" s="174"/>
      <c r="T388" s="339"/>
      <c r="U388" s="139" t="str">
        <f t="array" ref="U388">IF($S388&lt;&gt;"",INDEX(DropDownLists!$D$10:$D$2516,MATCH($S388,DropDownLists!$E$10:$E$2516,0)),"")</f>
        <v/>
      </c>
      <c r="V388" s="342"/>
      <c r="W388" s="174"/>
      <c r="Y388" s="62"/>
      <c r="Z388" s="62"/>
      <c r="AA388" s="62"/>
      <c r="AB388" s="62"/>
      <c r="AC388" s="62"/>
      <c r="AD388" s="62"/>
      <c r="AE388" s="62"/>
      <c r="AF388" s="62"/>
      <c r="AG388" s="62"/>
      <c r="AH388" s="244" t="str">
        <f t="shared" si="31"/>
        <v/>
      </c>
      <c r="AI388" s="62"/>
      <c r="AJ388" s="62"/>
      <c r="AK388" s="62"/>
      <c r="AL388" s="62"/>
    </row>
    <row r="389" spans="1:38" s="97" customFormat="1" ht="14.25" customHeight="1">
      <c r="A389" s="26"/>
      <c r="B389" s="2">
        <f t="shared" si="28"/>
        <v>362</v>
      </c>
      <c r="C389" s="235" t="str">
        <f t="array" ref="C389">IF($K389&lt;&gt;"",INDEX(TransferLog!$AB$21:$AB$1270,MATCH($I389&amp;$M389,TransferLog!$F$21:$F$1270&amp;TransferLog!$W$21:$W$1270,0)),"")</f>
        <v/>
      </c>
      <c r="D389" s="235" t="str">
        <f t="array" ref="D389">IF($K389&lt;&gt;"",INDEX(TransferLog!$Q$21:$Q$1270,MATCH($I389&amp;$M389,TransferLog!$F$21:$F$1270&amp;TransferLog!$W$21:$W$1270,0)),"")</f>
        <v/>
      </c>
      <c r="E389" s="236" t="str">
        <f t="array" ref="E389">IF($K389&lt;&gt;"",INDEX(TransferLog!$AC$21:$AC$1270,MATCH($I389&amp;$M389,TransferLog!$F$21:$F$1270&amp;TransferLog!$W$21:$W$1270,0)),"")</f>
        <v/>
      </c>
      <c r="F389" s="111">
        <f t="shared" si="29"/>
        <v>362</v>
      </c>
      <c r="G389" s="138" t="str">
        <f t="array" ref="G389">IF($I389&lt;&gt;"",INDEX(DropDownLists!$K$10:$K$2516,MATCH($I389,DropDownLists!$L$10:$L$2516,0)),"")</f>
        <v/>
      </c>
      <c r="H389" s="107"/>
      <c r="I389" s="112"/>
      <c r="J389" s="339"/>
      <c r="K389" s="113"/>
      <c r="L389" s="339"/>
      <c r="M389" s="113"/>
      <c r="N389" s="339"/>
      <c r="O389" s="139" t="str">
        <f t="shared" si="30"/>
        <v/>
      </c>
      <c r="P389" s="339"/>
      <c r="Q389" s="114"/>
      <c r="R389" s="339"/>
      <c r="S389" s="174"/>
      <c r="T389" s="339"/>
      <c r="U389" s="139" t="str">
        <f t="array" ref="U389">IF($S389&lt;&gt;"",INDEX(DropDownLists!$D$10:$D$2516,MATCH($S389,DropDownLists!$E$10:$E$2516,0)),"")</f>
        <v/>
      </c>
      <c r="V389" s="342"/>
      <c r="W389" s="174"/>
      <c r="Y389" s="62"/>
      <c r="Z389" s="62"/>
      <c r="AA389" s="62"/>
      <c r="AB389" s="62"/>
      <c r="AC389" s="62"/>
      <c r="AD389" s="37"/>
      <c r="AE389" s="37"/>
      <c r="AF389" s="37"/>
      <c r="AG389" s="37"/>
      <c r="AH389" s="243" t="str">
        <f t="shared" si="31"/>
        <v/>
      </c>
      <c r="AI389" s="37"/>
      <c r="AJ389" s="37"/>
      <c r="AK389" s="37"/>
      <c r="AL389" s="37"/>
    </row>
    <row r="390" spans="1:38" s="97" customFormat="1" ht="14.25" customHeight="1">
      <c r="A390" s="26"/>
      <c r="B390" s="2">
        <f t="shared" si="28"/>
        <v>363</v>
      </c>
      <c r="C390" s="235" t="str">
        <f t="array" ref="C390">IF($K390&lt;&gt;"",INDEX(TransferLog!$AB$21:$AB$1270,MATCH($I390&amp;$M390,TransferLog!$F$21:$F$1270&amp;TransferLog!$W$21:$W$1270,0)),"")</f>
        <v/>
      </c>
      <c r="D390" s="235" t="str">
        <f t="array" ref="D390">IF($K390&lt;&gt;"",INDEX(TransferLog!$Q$21:$Q$1270,MATCH($I390&amp;$M390,TransferLog!$F$21:$F$1270&amp;TransferLog!$W$21:$W$1270,0)),"")</f>
        <v/>
      </c>
      <c r="E390" s="236" t="str">
        <f t="array" ref="E390">IF($K390&lt;&gt;"",INDEX(TransferLog!$AC$21:$AC$1270,MATCH($I390&amp;$M390,TransferLog!$F$21:$F$1270&amp;TransferLog!$W$21:$W$1270,0)),"")</f>
        <v/>
      </c>
      <c r="F390" s="111">
        <f t="shared" si="29"/>
        <v>363</v>
      </c>
      <c r="G390" s="138" t="str">
        <f t="array" ref="G390">IF($I390&lt;&gt;"",INDEX(DropDownLists!$K$10:$K$2516,MATCH($I390,DropDownLists!$L$10:$L$2516,0)),"")</f>
        <v/>
      </c>
      <c r="H390" s="107"/>
      <c r="I390" s="112"/>
      <c r="J390" s="339"/>
      <c r="K390" s="113"/>
      <c r="L390" s="339"/>
      <c r="M390" s="113"/>
      <c r="N390" s="339"/>
      <c r="O390" s="139" t="str">
        <f t="shared" si="30"/>
        <v/>
      </c>
      <c r="P390" s="339"/>
      <c r="Q390" s="114"/>
      <c r="R390" s="339"/>
      <c r="S390" s="174"/>
      <c r="T390" s="339"/>
      <c r="U390" s="139" t="str">
        <f t="array" ref="U390">IF($S390&lt;&gt;"",INDEX(DropDownLists!$D$10:$D$2516,MATCH($S390,DropDownLists!$E$10:$E$2516,0)),"")</f>
        <v/>
      </c>
      <c r="V390" s="342"/>
      <c r="W390" s="174"/>
      <c r="Y390" s="62"/>
      <c r="Z390" s="62"/>
      <c r="AA390" s="62"/>
      <c r="AB390" s="62"/>
      <c r="AC390" s="62"/>
      <c r="AD390" s="37"/>
      <c r="AE390" s="37"/>
      <c r="AF390" s="37"/>
      <c r="AG390" s="37"/>
      <c r="AH390" s="243" t="str">
        <f t="shared" si="31"/>
        <v/>
      </c>
      <c r="AI390" s="37"/>
      <c r="AJ390" s="37"/>
      <c r="AK390" s="37"/>
      <c r="AL390" s="37"/>
    </row>
    <row r="391" spans="1:38" s="97" customFormat="1" ht="14.25" customHeight="1">
      <c r="A391" s="26"/>
      <c r="B391" s="2">
        <f t="shared" si="28"/>
        <v>364</v>
      </c>
      <c r="C391" s="235" t="str">
        <f t="array" ref="C391">IF($K391&lt;&gt;"",INDEX(TransferLog!$AB$21:$AB$1270,MATCH($I391&amp;$M391,TransferLog!$F$21:$F$1270&amp;TransferLog!$W$21:$W$1270,0)),"")</f>
        <v/>
      </c>
      <c r="D391" s="235" t="str">
        <f t="array" ref="D391">IF($K391&lt;&gt;"",INDEX(TransferLog!$Q$21:$Q$1270,MATCH($I391&amp;$M391,TransferLog!$F$21:$F$1270&amp;TransferLog!$W$21:$W$1270,0)),"")</f>
        <v/>
      </c>
      <c r="E391" s="236" t="str">
        <f t="array" ref="E391">IF($K391&lt;&gt;"",INDEX(TransferLog!$AC$21:$AC$1270,MATCH($I391&amp;$M391,TransferLog!$F$21:$F$1270&amp;TransferLog!$W$21:$W$1270,0)),"")</f>
        <v/>
      </c>
      <c r="F391" s="111">
        <f t="shared" si="29"/>
        <v>364</v>
      </c>
      <c r="G391" s="138" t="str">
        <f t="array" ref="G391">IF($I391&lt;&gt;"",INDEX(DropDownLists!$K$10:$K$2516,MATCH($I391,DropDownLists!$L$10:$L$2516,0)),"")</f>
        <v/>
      </c>
      <c r="H391" s="107"/>
      <c r="I391" s="112"/>
      <c r="J391" s="339"/>
      <c r="K391" s="113"/>
      <c r="L391" s="339"/>
      <c r="M391" s="113"/>
      <c r="N391" s="339"/>
      <c r="O391" s="139" t="str">
        <f t="shared" si="30"/>
        <v/>
      </c>
      <c r="P391" s="339"/>
      <c r="Q391" s="114"/>
      <c r="R391" s="339"/>
      <c r="S391" s="174"/>
      <c r="T391" s="339"/>
      <c r="U391" s="139" t="str">
        <f t="array" ref="U391">IF($S391&lt;&gt;"",INDEX(DropDownLists!$D$10:$D$2516,MATCH($S391,DropDownLists!$E$10:$E$2516,0)),"")</f>
        <v/>
      </c>
      <c r="V391" s="342"/>
      <c r="W391" s="174"/>
      <c r="Y391" s="62"/>
      <c r="Z391" s="62"/>
      <c r="AA391" s="62"/>
      <c r="AB391" s="62"/>
      <c r="AC391" s="62"/>
      <c r="AD391" s="37"/>
      <c r="AE391" s="37"/>
      <c r="AF391" s="37"/>
      <c r="AG391" s="37"/>
      <c r="AH391" s="243" t="str">
        <f t="shared" si="31"/>
        <v/>
      </c>
      <c r="AI391" s="37"/>
      <c r="AJ391" s="37"/>
      <c r="AK391" s="37"/>
      <c r="AL391" s="37"/>
    </row>
    <row r="392" spans="1:38" s="97" customFormat="1" ht="14">
      <c r="A392" s="26"/>
      <c r="B392" s="2">
        <f t="shared" si="28"/>
        <v>365</v>
      </c>
      <c r="C392" s="235" t="str">
        <f t="array" ref="C392">IF($K392&lt;&gt;"",INDEX(TransferLog!$AB$21:$AB$1270,MATCH($I392&amp;$M392,TransferLog!$F$21:$F$1270&amp;TransferLog!$W$21:$W$1270,0)),"")</f>
        <v/>
      </c>
      <c r="D392" s="235" t="str">
        <f t="array" ref="D392">IF($K392&lt;&gt;"",INDEX(TransferLog!$Q$21:$Q$1270,MATCH($I392&amp;$M392,TransferLog!$F$21:$F$1270&amp;TransferLog!$W$21:$W$1270,0)),"")</f>
        <v/>
      </c>
      <c r="E392" s="236" t="str">
        <f t="array" ref="E392">IF($K392&lt;&gt;"",INDEX(TransferLog!$AC$21:$AC$1270,MATCH($I392&amp;$M392,TransferLog!$F$21:$F$1270&amp;TransferLog!$W$21:$W$1270,0)),"")</f>
        <v/>
      </c>
      <c r="F392" s="111">
        <f t="shared" si="29"/>
        <v>365</v>
      </c>
      <c r="G392" s="138" t="str">
        <f t="array" ref="G392">IF($I392&lt;&gt;"",INDEX(DropDownLists!$K$10:$K$2516,MATCH($I392,DropDownLists!$L$10:$L$2516,0)),"")</f>
        <v/>
      </c>
      <c r="H392" s="107"/>
      <c r="I392" s="112"/>
      <c r="J392" s="339"/>
      <c r="K392" s="113"/>
      <c r="L392" s="339"/>
      <c r="M392" s="113"/>
      <c r="N392" s="339"/>
      <c r="O392" s="139" t="str">
        <f t="shared" si="30"/>
        <v/>
      </c>
      <c r="P392" s="339"/>
      <c r="Q392" s="114"/>
      <c r="R392" s="339"/>
      <c r="S392" s="174"/>
      <c r="T392" s="339"/>
      <c r="U392" s="139" t="str">
        <f t="array" ref="U392">IF($S392&lt;&gt;"",INDEX(DropDownLists!$D$10:$D$2516,MATCH($S392,DropDownLists!$E$10:$E$2516,0)),"")</f>
        <v/>
      </c>
      <c r="V392" s="342"/>
      <c r="W392" s="174"/>
      <c r="Y392" s="62"/>
      <c r="Z392" s="62"/>
      <c r="AA392" s="62"/>
      <c r="AB392" s="62"/>
      <c r="AC392" s="62"/>
      <c r="AD392" s="37"/>
      <c r="AE392" s="37"/>
      <c r="AF392" s="37"/>
      <c r="AG392" s="37"/>
      <c r="AH392" s="243" t="str">
        <f t="shared" si="31"/>
        <v/>
      </c>
      <c r="AI392" s="37"/>
      <c r="AJ392" s="37"/>
      <c r="AK392" s="37"/>
      <c r="AL392" s="37"/>
    </row>
    <row r="393" spans="1:38" s="97" customFormat="1" ht="14.25" customHeight="1">
      <c r="A393" s="26"/>
      <c r="B393" s="2">
        <f t="shared" si="28"/>
        <v>366</v>
      </c>
      <c r="C393" s="235" t="str">
        <f t="array" ref="C393">IF($K393&lt;&gt;"",INDEX(TransferLog!$AB$21:$AB$1270,MATCH($I393&amp;$M393,TransferLog!$F$21:$F$1270&amp;TransferLog!$W$21:$W$1270,0)),"")</f>
        <v/>
      </c>
      <c r="D393" s="235" t="str">
        <f t="array" ref="D393">IF($K393&lt;&gt;"",INDEX(TransferLog!$Q$21:$Q$1270,MATCH($I393&amp;$M393,TransferLog!$F$21:$F$1270&amp;TransferLog!$W$21:$W$1270,0)),"")</f>
        <v/>
      </c>
      <c r="E393" s="236" t="str">
        <f t="array" ref="E393">IF($K393&lt;&gt;"",INDEX(TransferLog!$AC$21:$AC$1270,MATCH($I393&amp;$M393,TransferLog!$F$21:$F$1270&amp;TransferLog!$W$21:$W$1270,0)),"")</f>
        <v/>
      </c>
      <c r="F393" s="111">
        <f t="shared" si="29"/>
        <v>366</v>
      </c>
      <c r="G393" s="138" t="str">
        <f t="array" ref="G393">IF($I393&lt;&gt;"",INDEX(DropDownLists!$K$10:$K$2516,MATCH($I393,DropDownLists!$L$10:$L$2516,0)),"")</f>
        <v/>
      </c>
      <c r="H393" s="107"/>
      <c r="I393" s="112"/>
      <c r="J393" s="339"/>
      <c r="K393" s="113"/>
      <c r="L393" s="339"/>
      <c r="M393" s="113"/>
      <c r="N393" s="339"/>
      <c r="O393" s="139" t="str">
        <f t="shared" si="30"/>
        <v/>
      </c>
      <c r="P393" s="339"/>
      <c r="Q393" s="114"/>
      <c r="R393" s="339"/>
      <c r="S393" s="174"/>
      <c r="T393" s="339"/>
      <c r="U393" s="139" t="str">
        <f t="array" ref="U393">IF($S393&lt;&gt;"",INDEX(DropDownLists!$D$10:$D$2516,MATCH($S393,DropDownLists!$E$10:$E$2516,0)),"")</f>
        <v/>
      </c>
      <c r="V393" s="342"/>
      <c r="W393" s="174"/>
      <c r="Y393" s="62"/>
      <c r="Z393" s="62"/>
      <c r="AA393" s="62"/>
      <c r="AB393" s="62"/>
      <c r="AC393" s="62"/>
      <c r="AD393" s="37"/>
      <c r="AE393" s="37"/>
      <c r="AF393" s="37"/>
      <c r="AG393" s="37"/>
      <c r="AH393" s="243" t="str">
        <f t="shared" si="31"/>
        <v/>
      </c>
      <c r="AI393" s="37"/>
      <c r="AJ393" s="37"/>
      <c r="AK393" s="37"/>
      <c r="AL393" s="37"/>
    </row>
    <row r="394" spans="1:38" s="97" customFormat="1" ht="14.25" customHeight="1">
      <c r="A394" s="26"/>
      <c r="B394" s="2">
        <f t="shared" si="28"/>
        <v>367</v>
      </c>
      <c r="C394" s="235" t="str">
        <f t="array" ref="C394">IF($K394&lt;&gt;"",INDEX(TransferLog!$AB$21:$AB$1270,MATCH($I394&amp;$M394,TransferLog!$F$21:$F$1270&amp;TransferLog!$W$21:$W$1270,0)),"")</f>
        <v/>
      </c>
      <c r="D394" s="235" t="str">
        <f t="array" ref="D394">IF($K394&lt;&gt;"",INDEX(TransferLog!$Q$21:$Q$1270,MATCH($I394&amp;$M394,TransferLog!$F$21:$F$1270&amp;TransferLog!$W$21:$W$1270,0)),"")</f>
        <v/>
      </c>
      <c r="E394" s="236" t="str">
        <f t="array" ref="E394">IF($K394&lt;&gt;"",INDEX(TransferLog!$AC$21:$AC$1270,MATCH($I394&amp;$M394,TransferLog!$F$21:$F$1270&amp;TransferLog!$W$21:$W$1270,0)),"")</f>
        <v/>
      </c>
      <c r="F394" s="111">
        <f t="shared" si="29"/>
        <v>367</v>
      </c>
      <c r="G394" s="138" t="str">
        <f t="array" ref="G394">IF($I394&lt;&gt;"",INDEX(DropDownLists!$K$10:$K$2516,MATCH($I394,DropDownLists!$L$10:$L$2516,0)),"")</f>
        <v/>
      </c>
      <c r="H394" s="107"/>
      <c r="I394" s="112"/>
      <c r="J394" s="339"/>
      <c r="K394" s="113"/>
      <c r="L394" s="339"/>
      <c r="M394" s="113"/>
      <c r="N394" s="339"/>
      <c r="O394" s="139" t="str">
        <f t="shared" si="30"/>
        <v/>
      </c>
      <c r="P394" s="339"/>
      <c r="Q394" s="114"/>
      <c r="R394" s="339"/>
      <c r="S394" s="174"/>
      <c r="T394" s="339"/>
      <c r="U394" s="139" t="str">
        <f t="array" ref="U394">IF($S394&lt;&gt;"",INDEX(DropDownLists!$D$10:$D$2516,MATCH($S394,DropDownLists!$E$10:$E$2516,0)),"")</f>
        <v/>
      </c>
      <c r="V394" s="342"/>
      <c r="W394" s="174"/>
      <c r="Y394" s="37"/>
      <c r="Z394" s="37"/>
      <c r="AA394" s="37"/>
      <c r="AB394" s="37"/>
      <c r="AC394" s="37"/>
      <c r="AD394" s="37"/>
      <c r="AE394" s="37"/>
      <c r="AF394" s="37"/>
      <c r="AG394" s="37"/>
      <c r="AH394" s="243" t="str">
        <f t="shared" si="31"/>
        <v/>
      </c>
      <c r="AI394" s="37"/>
      <c r="AJ394" s="37"/>
      <c r="AK394" s="37"/>
      <c r="AL394" s="37"/>
    </row>
    <row r="395" spans="1:38" s="97" customFormat="1" ht="14.25" customHeight="1">
      <c r="A395" s="26"/>
      <c r="B395" s="2">
        <f t="shared" ref="B395:B458" si="32">ROW()-27</f>
        <v>368</v>
      </c>
      <c r="C395" s="235" t="str">
        <f t="array" ref="C395">IF($K395&lt;&gt;"",INDEX(TransferLog!$AB$21:$AB$1270,MATCH($I395&amp;$M395,TransferLog!$F$21:$F$1270&amp;TransferLog!$W$21:$W$1270,0)),"")</f>
        <v/>
      </c>
      <c r="D395" s="235" t="str">
        <f t="array" ref="D395">IF($K395&lt;&gt;"",INDEX(TransferLog!$Q$21:$Q$1270,MATCH($I395&amp;$M395,TransferLog!$F$21:$F$1270&amp;TransferLog!$W$21:$W$1270,0)),"")</f>
        <v/>
      </c>
      <c r="E395" s="236" t="str">
        <f t="array" ref="E395">IF($K395&lt;&gt;"",INDEX(TransferLog!$AC$21:$AC$1270,MATCH($I395&amp;$M395,TransferLog!$F$21:$F$1270&amp;TransferLog!$W$21:$W$1270,0)),"")</f>
        <v/>
      </c>
      <c r="F395" s="111">
        <f t="shared" ref="F395:F458" si="33">ROW()-27</f>
        <v>368</v>
      </c>
      <c r="G395" s="138" t="str">
        <f t="array" ref="G395">IF($I395&lt;&gt;"",INDEX(DropDownLists!$K$10:$K$2516,MATCH($I395,DropDownLists!$L$10:$L$2516,0)),"")</f>
        <v/>
      </c>
      <c r="H395" s="107"/>
      <c r="I395" s="112"/>
      <c r="J395" s="339"/>
      <c r="K395" s="113"/>
      <c r="L395" s="339"/>
      <c r="M395" s="113"/>
      <c r="N395" s="339"/>
      <c r="O395" s="139" t="str">
        <f t="shared" si="30"/>
        <v/>
      </c>
      <c r="P395" s="339"/>
      <c r="Q395" s="114"/>
      <c r="R395" s="339"/>
      <c r="S395" s="174"/>
      <c r="T395" s="339"/>
      <c r="U395" s="139" t="str">
        <f t="array" ref="U395">IF($S395&lt;&gt;"",INDEX(DropDownLists!$D$10:$D$2516,MATCH($S395,DropDownLists!$E$10:$E$2516,0)),"")</f>
        <v/>
      </c>
      <c r="V395" s="342"/>
      <c r="W395" s="174"/>
      <c r="Y395" s="37"/>
      <c r="Z395" s="37"/>
      <c r="AA395" s="37"/>
      <c r="AB395" s="37"/>
      <c r="AC395" s="37"/>
      <c r="AD395" s="37"/>
      <c r="AE395" s="37"/>
      <c r="AF395" s="37"/>
      <c r="AG395" s="37"/>
      <c r="AH395" s="243" t="str">
        <f t="shared" si="31"/>
        <v/>
      </c>
      <c r="AI395" s="37"/>
      <c r="AJ395" s="37"/>
      <c r="AK395" s="37"/>
      <c r="AL395" s="37"/>
    </row>
    <row r="396" spans="1:38" s="97" customFormat="1" ht="14">
      <c r="A396" s="26"/>
      <c r="B396" s="2">
        <f t="shared" si="32"/>
        <v>369</v>
      </c>
      <c r="C396" s="235" t="str">
        <f t="array" ref="C396">IF($K396&lt;&gt;"",INDEX(TransferLog!$AB$21:$AB$1270,MATCH($I396&amp;$M396,TransferLog!$F$21:$F$1270&amp;TransferLog!$W$21:$W$1270,0)),"")</f>
        <v/>
      </c>
      <c r="D396" s="235" t="str">
        <f t="array" ref="D396">IF($K396&lt;&gt;"",INDEX(TransferLog!$Q$21:$Q$1270,MATCH($I396&amp;$M396,TransferLog!$F$21:$F$1270&amp;TransferLog!$W$21:$W$1270,0)),"")</f>
        <v/>
      </c>
      <c r="E396" s="236" t="str">
        <f t="array" ref="E396">IF($K396&lt;&gt;"",INDEX(TransferLog!$AC$21:$AC$1270,MATCH($I396&amp;$M396,TransferLog!$F$21:$F$1270&amp;TransferLog!$W$21:$W$1270,0)),"")</f>
        <v/>
      </c>
      <c r="F396" s="111">
        <f t="shared" si="33"/>
        <v>369</v>
      </c>
      <c r="G396" s="138" t="str">
        <f t="array" ref="G396">IF($I396&lt;&gt;"",INDEX(DropDownLists!$K$10:$K$2516,MATCH($I396,DropDownLists!$L$10:$L$2516,0)),"")</f>
        <v/>
      </c>
      <c r="H396" s="107"/>
      <c r="I396" s="112"/>
      <c r="J396" s="339"/>
      <c r="K396" s="113"/>
      <c r="L396" s="339"/>
      <c r="M396" s="113"/>
      <c r="N396" s="339"/>
      <c r="O396" s="139" t="str">
        <f t="shared" si="30"/>
        <v/>
      </c>
      <c r="P396" s="339"/>
      <c r="Q396" s="114"/>
      <c r="R396" s="339"/>
      <c r="S396" s="174"/>
      <c r="T396" s="339"/>
      <c r="U396" s="139" t="str">
        <f t="array" ref="U396">IF($S396&lt;&gt;"",INDEX(DropDownLists!$D$10:$D$2516,MATCH($S396,DropDownLists!$E$10:$E$2516,0)),"")</f>
        <v/>
      </c>
      <c r="V396" s="342"/>
      <c r="W396" s="174"/>
      <c r="Y396" s="37"/>
      <c r="Z396" s="37"/>
      <c r="AA396" s="37"/>
      <c r="AB396" s="37"/>
      <c r="AC396" s="37"/>
      <c r="AD396" s="37"/>
      <c r="AE396" s="37"/>
      <c r="AF396" s="37"/>
      <c r="AG396" s="37"/>
      <c r="AH396" s="243" t="str">
        <f t="shared" si="31"/>
        <v/>
      </c>
      <c r="AI396" s="37"/>
      <c r="AJ396" s="37"/>
      <c r="AK396" s="37"/>
      <c r="AL396" s="37"/>
    </row>
    <row r="397" spans="1:38" s="97" customFormat="1" ht="14">
      <c r="A397" s="26"/>
      <c r="B397" s="2">
        <f t="shared" si="32"/>
        <v>370</v>
      </c>
      <c r="C397" s="235" t="str">
        <f t="array" ref="C397">IF($K397&lt;&gt;"",INDEX(TransferLog!$AB$21:$AB$1270,MATCH($I397&amp;$M397,TransferLog!$F$21:$F$1270&amp;TransferLog!$W$21:$W$1270,0)),"")</f>
        <v/>
      </c>
      <c r="D397" s="235" t="str">
        <f t="array" ref="D397">IF($K397&lt;&gt;"",INDEX(TransferLog!$Q$21:$Q$1270,MATCH($I397&amp;$M397,TransferLog!$F$21:$F$1270&amp;TransferLog!$W$21:$W$1270,0)),"")</f>
        <v/>
      </c>
      <c r="E397" s="236" t="str">
        <f t="array" ref="E397">IF($K397&lt;&gt;"",INDEX(TransferLog!$AC$21:$AC$1270,MATCH($I397&amp;$M397,TransferLog!$F$21:$F$1270&amp;TransferLog!$W$21:$W$1270,0)),"")</f>
        <v/>
      </c>
      <c r="F397" s="111">
        <f t="shared" si="33"/>
        <v>370</v>
      </c>
      <c r="G397" s="138" t="str">
        <f t="array" ref="G397">IF($I397&lt;&gt;"",INDEX(DropDownLists!$K$10:$K$2516,MATCH($I397,DropDownLists!$L$10:$L$2516,0)),"")</f>
        <v/>
      </c>
      <c r="H397" s="107"/>
      <c r="I397" s="112"/>
      <c r="J397" s="339"/>
      <c r="K397" s="113"/>
      <c r="L397" s="339"/>
      <c r="M397" s="113"/>
      <c r="N397" s="339"/>
      <c r="O397" s="139" t="str">
        <f t="shared" si="30"/>
        <v/>
      </c>
      <c r="P397" s="339"/>
      <c r="Q397" s="114"/>
      <c r="R397" s="339"/>
      <c r="S397" s="174"/>
      <c r="T397" s="339"/>
      <c r="U397" s="139" t="str">
        <f t="array" ref="U397">IF($S397&lt;&gt;"",INDEX(DropDownLists!$D$10:$D$2516,MATCH($S397,DropDownLists!$E$10:$E$2516,0)),"")</f>
        <v/>
      </c>
      <c r="V397" s="342"/>
      <c r="W397" s="174"/>
      <c r="Y397" s="37"/>
      <c r="Z397" s="37"/>
      <c r="AA397" s="37"/>
      <c r="AB397" s="37"/>
      <c r="AC397" s="37"/>
      <c r="AD397" s="37"/>
      <c r="AE397" s="37"/>
      <c r="AF397" s="37"/>
      <c r="AG397" s="37"/>
      <c r="AH397" s="243" t="str">
        <f t="shared" si="31"/>
        <v/>
      </c>
      <c r="AI397" s="37"/>
      <c r="AJ397" s="37"/>
      <c r="AK397" s="37"/>
      <c r="AL397" s="37"/>
    </row>
    <row r="398" spans="1:38" s="97" customFormat="1" ht="14">
      <c r="A398" s="63"/>
      <c r="B398" s="2">
        <f t="shared" si="32"/>
        <v>371</v>
      </c>
      <c r="C398" s="235" t="str">
        <f t="array" ref="C398">IF($K398&lt;&gt;"",INDEX(TransferLog!$AB$21:$AB$1270,MATCH($I398&amp;$M398,TransferLog!$F$21:$F$1270&amp;TransferLog!$W$21:$W$1270,0)),"")</f>
        <v/>
      </c>
      <c r="D398" s="235" t="str">
        <f t="array" ref="D398">IF($K398&lt;&gt;"",INDEX(TransferLog!$Q$21:$Q$1270,MATCH($I398&amp;$M398,TransferLog!$F$21:$F$1270&amp;TransferLog!$W$21:$W$1270,0)),"")</f>
        <v/>
      </c>
      <c r="E398" s="236" t="str">
        <f t="array" ref="E398">IF($K398&lt;&gt;"",INDEX(TransferLog!$AC$21:$AC$1270,MATCH($I398&amp;$M398,TransferLog!$F$21:$F$1270&amp;TransferLog!$W$21:$W$1270,0)),"")</f>
        <v/>
      </c>
      <c r="F398" s="111">
        <f t="shared" si="33"/>
        <v>371</v>
      </c>
      <c r="G398" s="138" t="str">
        <f t="array" ref="G398">IF($I398&lt;&gt;"",INDEX(DropDownLists!$K$10:$K$2516,MATCH($I398,DropDownLists!$L$10:$L$2516,0)),"")</f>
        <v/>
      </c>
      <c r="H398" s="107"/>
      <c r="I398" s="112"/>
      <c r="J398" s="339"/>
      <c r="K398" s="113"/>
      <c r="L398" s="339"/>
      <c r="M398" s="113"/>
      <c r="N398" s="339"/>
      <c r="O398" s="139" t="str">
        <f t="shared" si="30"/>
        <v/>
      </c>
      <c r="P398" s="339"/>
      <c r="Q398" s="114"/>
      <c r="R398" s="339"/>
      <c r="S398" s="174"/>
      <c r="T398" s="339"/>
      <c r="U398" s="139" t="str">
        <f t="array" ref="U398">IF($S398&lt;&gt;"",INDEX(DropDownLists!$D$10:$D$2516,MATCH($S398,DropDownLists!$E$10:$E$2516,0)),"")</f>
        <v/>
      </c>
      <c r="V398" s="342"/>
      <c r="W398" s="174"/>
      <c r="Y398" s="37"/>
      <c r="Z398" s="37"/>
      <c r="AA398" s="37"/>
      <c r="AB398" s="37"/>
      <c r="AC398" s="37"/>
      <c r="AD398" s="62"/>
      <c r="AE398" s="62"/>
      <c r="AF398" s="62"/>
      <c r="AG398" s="62"/>
      <c r="AH398" s="244" t="str">
        <f t="shared" si="31"/>
        <v/>
      </c>
      <c r="AI398" s="62"/>
      <c r="AJ398" s="62"/>
      <c r="AK398" s="62"/>
      <c r="AL398" s="62"/>
    </row>
    <row r="399" spans="1:38" s="97" customFormat="1" ht="14">
      <c r="A399" s="63"/>
      <c r="B399" s="2">
        <f t="shared" si="32"/>
        <v>372</v>
      </c>
      <c r="C399" s="235" t="str">
        <f t="array" ref="C399">IF($K399&lt;&gt;"",INDEX(TransferLog!$AB$21:$AB$1270,MATCH($I399&amp;$M399,TransferLog!$F$21:$F$1270&amp;TransferLog!$W$21:$W$1270,0)),"")</f>
        <v/>
      </c>
      <c r="D399" s="235" t="str">
        <f t="array" ref="D399">IF($K399&lt;&gt;"",INDEX(TransferLog!$Q$21:$Q$1270,MATCH($I399&amp;$M399,TransferLog!$F$21:$F$1270&amp;TransferLog!$W$21:$W$1270,0)),"")</f>
        <v/>
      </c>
      <c r="E399" s="236" t="str">
        <f t="array" ref="E399">IF($K399&lt;&gt;"",INDEX(TransferLog!$AC$21:$AC$1270,MATCH($I399&amp;$M399,TransferLog!$F$21:$F$1270&amp;TransferLog!$W$21:$W$1270,0)),"")</f>
        <v/>
      </c>
      <c r="F399" s="111">
        <f t="shared" si="33"/>
        <v>372</v>
      </c>
      <c r="G399" s="138" t="str">
        <f t="array" ref="G399">IF($I399&lt;&gt;"",INDEX(DropDownLists!$K$10:$K$2516,MATCH($I399,DropDownLists!$L$10:$L$2516,0)),"")</f>
        <v/>
      </c>
      <c r="H399" s="107"/>
      <c r="I399" s="112"/>
      <c r="J399" s="339"/>
      <c r="K399" s="113"/>
      <c r="L399" s="339"/>
      <c r="M399" s="113"/>
      <c r="N399" s="339"/>
      <c r="O399" s="139" t="str">
        <f t="shared" si="30"/>
        <v/>
      </c>
      <c r="P399" s="339"/>
      <c r="Q399" s="114"/>
      <c r="R399" s="339"/>
      <c r="S399" s="174"/>
      <c r="T399" s="339"/>
      <c r="U399" s="139" t="str">
        <f t="array" ref="U399">IF($S399&lt;&gt;"",INDEX(DropDownLists!$D$10:$D$2516,MATCH($S399,DropDownLists!$E$10:$E$2516,0)),"")</f>
        <v/>
      </c>
      <c r="V399" s="342"/>
      <c r="W399" s="174"/>
      <c r="Y399" s="37"/>
      <c r="Z399" s="37"/>
      <c r="AA399" s="37"/>
      <c r="AB399" s="37"/>
      <c r="AC399" s="37"/>
      <c r="AD399" s="62"/>
      <c r="AE399" s="62"/>
      <c r="AF399" s="62"/>
      <c r="AG399" s="62"/>
      <c r="AH399" s="244" t="str">
        <f t="shared" si="31"/>
        <v/>
      </c>
      <c r="AI399" s="62"/>
      <c r="AJ399" s="62"/>
      <c r="AK399" s="62"/>
      <c r="AL399" s="62"/>
    </row>
    <row r="400" spans="1:38" s="97" customFormat="1" ht="14">
      <c r="A400" s="63"/>
      <c r="B400" s="2">
        <f t="shared" si="32"/>
        <v>373</v>
      </c>
      <c r="C400" s="235" t="str">
        <f t="array" ref="C400">IF($K400&lt;&gt;"",INDEX(TransferLog!$AB$21:$AB$1270,MATCH($I400&amp;$M400,TransferLog!$F$21:$F$1270&amp;TransferLog!$W$21:$W$1270,0)),"")</f>
        <v/>
      </c>
      <c r="D400" s="235" t="str">
        <f t="array" ref="D400">IF($K400&lt;&gt;"",INDEX(TransferLog!$Q$21:$Q$1270,MATCH($I400&amp;$M400,TransferLog!$F$21:$F$1270&amp;TransferLog!$W$21:$W$1270,0)),"")</f>
        <v/>
      </c>
      <c r="E400" s="236" t="str">
        <f t="array" ref="E400">IF($K400&lt;&gt;"",INDEX(TransferLog!$AC$21:$AC$1270,MATCH($I400&amp;$M400,TransferLog!$F$21:$F$1270&amp;TransferLog!$W$21:$W$1270,0)),"")</f>
        <v/>
      </c>
      <c r="F400" s="111">
        <f t="shared" si="33"/>
        <v>373</v>
      </c>
      <c r="G400" s="138" t="str">
        <f t="array" ref="G400">IF($I400&lt;&gt;"",INDEX(DropDownLists!$K$10:$K$2516,MATCH($I400,DropDownLists!$L$10:$L$2516,0)),"")</f>
        <v/>
      </c>
      <c r="H400" s="107"/>
      <c r="I400" s="112"/>
      <c r="J400" s="339"/>
      <c r="K400" s="113"/>
      <c r="L400" s="339"/>
      <c r="M400" s="113"/>
      <c r="N400" s="339"/>
      <c r="O400" s="139" t="str">
        <f t="shared" si="30"/>
        <v/>
      </c>
      <c r="P400" s="339"/>
      <c r="Q400" s="114"/>
      <c r="R400" s="339"/>
      <c r="S400" s="174"/>
      <c r="T400" s="339"/>
      <c r="U400" s="139" t="str">
        <f t="array" ref="U400">IF($S400&lt;&gt;"",INDEX(DropDownLists!$D$10:$D$2516,MATCH($S400,DropDownLists!$E$10:$E$2516,0)),"")</f>
        <v/>
      </c>
      <c r="V400" s="342"/>
      <c r="W400" s="174"/>
      <c r="Y400" s="37"/>
      <c r="Z400" s="37"/>
      <c r="AA400" s="37"/>
      <c r="AB400" s="37"/>
      <c r="AC400" s="37"/>
      <c r="AD400" s="62"/>
      <c r="AE400" s="62"/>
      <c r="AF400" s="62"/>
      <c r="AG400" s="62"/>
      <c r="AH400" s="244" t="str">
        <f t="shared" si="31"/>
        <v/>
      </c>
      <c r="AI400" s="62"/>
      <c r="AJ400" s="62"/>
      <c r="AK400" s="62"/>
      <c r="AL400" s="62"/>
    </row>
    <row r="401" spans="1:38" s="97" customFormat="1" ht="14">
      <c r="A401" s="63"/>
      <c r="B401" s="2">
        <f t="shared" si="32"/>
        <v>374</v>
      </c>
      <c r="C401" s="235" t="str">
        <f t="array" ref="C401">IF($K401&lt;&gt;"",INDEX(TransferLog!$AB$21:$AB$1270,MATCH($I401&amp;$M401,TransferLog!$F$21:$F$1270&amp;TransferLog!$W$21:$W$1270,0)),"")</f>
        <v/>
      </c>
      <c r="D401" s="235" t="str">
        <f t="array" ref="D401">IF($K401&lt;&gt;"",INDEX(TransferLog!$Q$21:$Q$1270,MATCH($I401&amp;$M401,TransferLog!$F$21:$F$1270&amp;TransferLog!$W$21:$W$1270,0)),"")</f>
        <v/>
      </c>
      <c r="E401" s="236" t="str">
        <f t="array" ref="E401">IF($K401&lt;&gt;"",INDEX(TransferLog!$AC$21:$AC$1270,MATCH($I401&amp;$M401,TransferLog!$F$21:$F$1270&amp;TransferLog!$W$21:$W$1270,0)),"")</f>
        <v/>
      </c>
      <c r="F401" s="111">
        <f t="shared" si="33"/>
        <v>374</v>
      </c>
      <c r="G401" s="138" t="str">
        <f t="array" ref="G401">IF($I401&lt;&gt;"",INDEX(DropDownLists!$K$10:$K$2516,MATCH($I401,DropDownLists!$L$10:$L$2516,0)),"")</f>
        <v/>
      </c>
      <c r="H401" s="107"/>
      <c r="I401" s="112"/>
      <c r="J401" s="339"/>
      <c r="K401" s="113"/>
      <c r="L401" s="339"/>
      <c r="M401" s="113"/>
      <c r="N401" s="339"/>
      <c r="O401" s="139" t="str">
        <f t="shared" si="30"/>
        <v/>
      </c>
      <c r="P401" s="339"/>
      <c r="Q401" s="114"/>
      <c r="R401" s="339"/>
      <c r="S401" s="174"/>
      <c r="T401" s="339"/>
      <c r="U401" s="139" t="str">
        <f t="array" ref="U401">IF($S401&lt;&gt;"",INDEX(DropDownLists!$D$10:$D$2516,MATCH($S401,DropDownLists!$E$10:$E$2516,0)),"")</f>
        <v/>
      </c>
      <c r="V401" s="342"/>
      <c r="W401" s="174"/>
      <c r="Y401" s="37"/>
      <c r="Z401" s="37"/>
      <c r="AA401" s="37"/>
      <c r="AB401" s="37"/>
      <c r="AC401" s="37"/>
      <c r="AD401" s="62"/>
      <c r="AE401" s="62"/>
      <c r="AF401" s="62"/>
      <c r="AG401" s="62"/>
      <c r="AH401" s="244" t="str">
        <f t="shared" si="31"/>
        <v/>
      </c>
      <c r="AI401" s="62"/>
      <c r="AJ401" s="62"/>
      <c r="AK401" s="62"/>
      <c r="AL401" s="62"/>
    </row>
    <row r="402" spans="1:38" s="97" customFormat="1" ht="14">
      <c r="A402" s="63"/>
      <c r="B402" s="2">
        <f t="shared" si="32"/>
        <v>375</v>
      </c>
      <c r="C402" s="235" t="str">
        <f t="array" ref="C402">IF($K402&lt;&gt;"",INDEX(TransferLog!$AB$21:$AB$1270,MATCH($I402&amp;$M402,TransferLog!$F$21:$F$1270&amp;TransferLog!$W$21:$W$1270,0)),"")</f>
        <v/>
      </c>
      <c r="D402" s="235" t="str">
        <f t="array" ref="D402">IF($K402&lt;&gt;"",INDEX(TransferLog!$Q$21:$Q$1270,MATCH($I402&amp;$M402,TransferLog!$F$21:$F$1270&amp;TransferLog!$W$21:$W$1270,0)),"")</f>
        <v/>
      </c>
      <c r="E402" s="236" t="str">
        <f t="array" ref="E402">IF($K402&lt;&gt;"",INDEX(TransferLog!$AC$21:$AC$1270,MATCH($I402&amp;$M402,TransferLog!$F$21:$F$1270&amp;TransferLog!$W$21:$W$1270,0)),"")</f>
        <v/>
      </c>
      <c r="F402" s="111">
        <f t="shared" si="33"/>
        <v>375</v>
      </c>
      <c r="G402" s="138" t="str">
        <f t="array" ref="G402">IF($I402&lt;&gt;"",INDEX(DropDownLists!$K$10:$K$2516,MATCH($I402,DropDownLists!$L$10:$L$2516,0)),"")</f>
        <v/>
      </c>
      <c r="H402" s="107"/>
      <c r="I402" s="112"/>
      <c r="J402" s="339"/>
      <c r="K402" s="113"/>
      <c r="L402" s="339"/>
      <c r="M402" s="113"/>
      <c r="N402" s="339"/>
      <c r="O402" s="139" t="str">
        <f t="shared" si="30"/>
        <v/>
      </c>
      <c r="P402" s="339"/>
      <c r="Q402" s="114"/>
      <c r="R402" s="339"/>
      <c r="S402" s="174"/>
      <c r="T402" s="339"/>
      <c r="U402" s="139" t="str">
        <f t="array" ref="U402">IF($S402&lt;&gt;"",INDEX(DropDownLists!$D$10:$D$2516,MATCH($S402,DropDownLists!$E$10:$E$2516,0)),"")</f>
        <v/>
      </c>
      <c r="V402" s="342"/>
      <c r="W402" s="174"/>
      <c r="Y402" s="37"/>
      <c r="Z402" s="37"/>
      <c r="AA402" s="37"/>
      <c r="AB402" s="37"/>
      <c r="AC402" s="37"/>
      <c r="AD402" s="62"/>
      <c r="AE402" s="62"/>
      <c r="AF402" s="62"/>
      <c r="AG402" s="62"/>
      <c r="AH402" s="244" t="str">
        <f t="shared" si="31"/>
        <v/>
      </c>
      <c r="AI402" s="62"/>
      <c r="AJ402" s="62"/>
      <c r="AK402" s="62"/>
      <c r="AL402" s="62"/>
    </row>
    <row r="403" spans="1:38" s="97" customFormat="1" ht="14">
      <c r="A403" s="63"/>
      <c r="B403" s="2">
        <f t="shared" si="32"/>
        <v>376</v>
      </c>
      <c r="C403" s="235" t="str">
        <f t="array" ref="C403">IF($K403&lt;&gt;"",INDEX(TransferLog!$AB$21:$AB$1270,MATCH($I403&amp;$M403,TransferLog!$F$21:$F$1270&amp;TransferLog!$W$21:$W$1270,0)),"")</f>
        <v/>
      </c>
      <c r="D403" s="235" t="str">
        <f t="array" ref="D403">IF($K403&lt;&gt;"",INDEX(TransferLog!$Q$21:$Q$1270,MATCH($I403&amp;$M403,TransferLog!$F$21:$F$1270&amp;TransferLog!$W$21:$W$1270,0)),"")</f>
        <v/>
      </c>
      <c r="E403" s="236" t="str">
        <f t="array" ref="E403">IF($K403&lt;&gt;"",INDEX(TransferLog!$AC$21:$AC$1270,MATCH($I403&amp;$M403,TransferLog!$F$21:$F$1270&amp;TransferLog!$W$21:$W$1270,0)),"")</f>
        <v/>
      </c>
      <c r="F403" s="111">
        <f t="shared" si="33"/>
        <v>376</v>
      </c>
      <c r="G403" s="138" t="str">
        <f t="array" ref="G403">IF($I403&lt;&gt;"",INDEX(DropDownLists!$K$10:$K$2516,MATCH($I403,DropDownLists!$L$10:$L$2516,0)),"")</f>
        <v/>
      </c>
      <c r="H403" s="107"/>
      <c r="I403" s="112"/>
      <c r="J403" s="339"/>
      <c r="K403" s="113"/>
      <c r="L403" s="339"/>
      <c r="M403" s="113"/>
      <c r="N403" s="339"/>
      <c r="O403" s="139" t="str">
        <f t="shared" si="30"/>
        <v/>
      </c>
      <c r="P403" s="339"/>
      <c r="Q403" s="114"/>
      <c r="R403" s="339"/>
      <c r="S403" s="174"/>
      <c r="T403" s="339"/>
      <c r="U403" s="139" t="str">
        <f t="array" ref="U403">IF($S403&lt;&gt;"",INDEX(DropDownLists!$D$10:$D$2516,MATCH($S403,DropDownLists!$E$10:$E$2516,0)),"")</f>
        <v/>
      </c>
      <c r="V403" s="342"/>
      <c r="W403" s="174"/>
      <c r="Y403" s="62"/>
      <c r="Z403" s="62"/>
      <c r="AA403" s="62"/>
      <c r="AB403" s="62"/>
      <c r="AC403" s="62"/>
      <c r="AD403" s="62"/>
      <c r="AE403" s="62"/>
      <c r="AF403" s="62"/>
      <c r="AG403" s="62"/>
      <c r="AH403" s="244" t="str">
        <f t="shared" si="31"/>
        <v/>
      </c>
      <c r="AI403" s="62"/>
      <c r="AJ403" s="62"/>
      <c r="AK403" s="62"/>
      <c r="AL403" s="62"/>
    </row>
    <row r="404" spans="1:38" s="97" customFormat="1" ht="14">
      <c r="A404" s="63"/>
      <c r="B404" s="2">
        <f t="shared" si="32"/>
        <v>377</v>
      </c>
      <c r="C404" s="235" t="str">
        <f t="array" ref="C404">IF($K404&lt;&gt;"",INDEX(TransferLog!$AB$21:$AB$1270,MATCH($I404&amp;$M404,TransferLog!$F$21:$F$1270&amp;TransferLog!$W$21:$W$1270,0)),"")</f>
        <v/>
      </c>
      <c r="D404" s="235" t="str">
        <f t="array" ref="D404">IF($K404&lt;&gt;"",INDEX(TransferLog!$Q$21:$Q$1270,MATCH($I404&amp;$M404,TransferLog!$F$21:$F$1270&amp;TransferLog!$W$21:$W$1270,0)),"")</f>
        <v/>
      </c>
      <c r="E404" s="236" t="str">
        <f t="array" ref="E404">IF($K404&lt;&gt;"",INDEX(TransferLog!$AC$21:$AC$1270,MATCH($I404&amp;$M404,TransferLog!$F$21:$F$1270&amp;TransferLog!$W$21:$W$1270,0)),"")</f>
        <v/>
      </c>
      <c r="F404" s="111">
        <f t="shared" si="33"/>
        <v>377</v>
      </c>
      <c r="G404" s="138" t="str">
        <f t="array" ref="G404">IF($I404&lt;&gt;"",INDEX(DropDownLists!$K$10:$K$2516,MATCH($I404,DropDownLists!$L$10:$L$2516,0)),"")</f>
        <v/>
      </c>
      <c r="H404" s="107"/>
      <c r="I404" s="112"/>
      <c r="J404" s="339"/>
      <c r="K404" s="113"/>
      <c r="L404" s="339"/>
      <c r="M404" s="113"/>
      <c r="N404" s="339"/>
      <c r="O404" s="139" t="str">
        <f t="shared" si="30"/>
        <v/>
      </c>
      <c r="P404" s="339"/>
      <c r="Q404" s="114"/>
      <c r="R404" s="339"/>
      <c r="S404" s="174"/>
      <c r="T404" s="339"/>
      <c r="U404" s="139" t="str">
        <f t="array" ref="U404">IF($S404&lt;&gt;"",INDEX(DropDownLists!$D$10:$D$2516,MATCH($S404,DropDownLists!$E$10:$E$2516,0)),"")</f>
        <v/>
      </c>
      <c r="V404" s="342"/>
      <c r="W404" s="174"/>
      <c r="Y404" s="62"/>
      <c r="Z404" s="62"/>
      <c r="AA404" s="62"/>
      <c r="AB404" s="62"/>
      <c r="AC404" s="62"/>
      <c r="AD404" s="62"/>
      <c r="AE404" s="62"/>
      <c r="AF404" s="62"/>
      <c r="AG404" s="62"/>
      <c r="AH404" s="244" t="str">
        <f t="shared" si="31"/>
        <v/>
      </c>
      <c r="AI404" s="62"/>
      <c r="AJ404" s="62"/>
      <c r="AK404" s="62"/>
      <c r="AL404" s="62"/>
    </row>
    <row r="405" spans="1:38" s="97" customFormat="1" ht="14">
      <c r="A405" s="63"/>
      <c r="B405" s="2">
        <f t="shared" si="32"/>
        <v>378</v>
      </c>
      <c r="C405" s="235" t="str">
        <f t="array" ref="C405">IF($K405&lt;&gt;"",INDEX(TransferLog!$AB$21:$AB$1270,MATCH($I405&amp;$M405,TransferLog!$F$21:$F$1270&amp;TransferLog!$W$21:$W$1270,0)),"")</f>
        <v/>
      </c>
      <c r="D405" s="235" t="str">
        <f t="array" ref="D405">IF($K405&lt;&gt;"",INDEX(TransferLog!$Q$21:$Q$1270,MATCH($I405&amp;$M405,TransferLog!$F$21:$F$1270&amp;TransferLog!$W$21:$W$1270,0)),"")</f>
        <v/>
      </c>
      <c r="E405" s="236" t="str">
        <f t="array" ref="E405">IF($K405&lt;&gt;"",INDEX(TransferLog!$AC$21:$AC$1270,MATCH($I405&amp;$M405,TransferLog!$F$21:$F$1270&amp;TransferLog!$W$21:$W$1270,0)),"")</f>
        <v/>
      </c>
      <c r="F405" s="111">
        <f t="shared" si="33"/>
        <v>378</v>
      </c>
      <c r="G405" s="138" t="str">
        <f t="array" ref="G405">IF($I405&lt;&gt;"",INDEX(DropDownLists!$K$10:$K$2516,MATCH($I405,DropDownLists!$L$10:$L$2516,0)),"")</f>
        <v/>
      </c>
      <c r="H405" s="107"/>
      <c r="I405" s="112"/>
      <c r="J405" s="339"/>
      <c r="K405" s="113"/>
      <c r="L405" s="339"/>
      <c r="M405" s="113"/>
      <c r="N405" s="339"/>
      <c r="O405" s="139" t="str">
        <f t="shared" si="30"/>
        <v/>
      </c>
      <c r="P405" s="339"/>
      <c r="Q405" s="114"/>
      <c r="R405" s="339"/>
      <c r="S405" s="174"/>
      <c r="T405" s="339"/>
      <c r="U405" s="139" t="str">
        <f t="array" ref="U405">IF($S405&lt;&gt;"",INDEX(DropDownLists!$D$10:$D$2516,MATCH($S405,DropDownLists!$E$10:$E$2516,0)),"")</f>
        <v/>
      </c>
      <c r="V405" s="342"/>
      <c r="W405" s="174"/>
      <c r="Y405" s="62"/>
      <c r="Z405" s="62"/>
      <c r="AA405" s="62"/>
      <c r="AB405" s="62"/>
      <c r="AC405" s="62"/>
      <c r="AD405" s="62"/>
      <c r="AE405" s="62"/>
      <c r="AF405" s="62"/>
      <c r="AG405" s="62"/>
      <c r="AH405" s="244" t="str">
        <f t="shared" si="31"/>
        <v/>
      </c>
      <c r="AI405" s="62"/>
      <c r="AJ405" s="62"/>
      <c r="AK405" s="62"/>
      <c r="AL405" s="62"/>
    </row>
    <row r="406" spans="1:38" s="97" customFormat="1" ht="14">
      <c r="A406" s="63"/>
      <c r="B406" s="2">
        <f t="shared" si="32"/>
        <v>379</v>
      </c>
      <c r="C406" s="235" t="str">
        <f t="array" ref="C406">IF($K406&lt;&gt;"",INDEX(TransferLog!$AB$21:$AB$1270,MATCH($I406&amp;$M406,TransferLog!$F$21:$F$1270&amp;TransferLog!$W$21:$W$1270,0)),"")</f>
        <v/>
      </c>
      <c r="D406" s="235" t="str">
        <f t="array" ref="D406">IF($K406&lt;&gt;"",INDEX(TransferLog!$Q$21:$Q$1270,MATCH($I406&amp;$M406,TransferLog!$F$21:$F$1270&amp;TransferLog!$W$21:$W$1270,0)),"")</f>
        <v/>
      </c>
      <c r="E406" s="236" t="str">
        <f t="array" ref="E406">IF($K406&lt;&gt;"",INDEX(TransferLog!$AC$21:$AC$1270,MATCH($I406&amp;$M406,TransferLog!$F$21:$F$1270&amp;TransferLog!$W$21:$W$1270,0)),"")</f>
        <v/>
      </c>
      <c r="F406" s="111">
        <f t="shared" si="33"/>
        <v>379</v>
      </c>
      <c r="G406" s="138" t="str">
        <f t="array" ref="G406">IF($I406&lt;&gt;"",INDEX(DropDownLists!$K$10:$K$2516,MATCH($I406,DropDownLists!$L$10:$L$2516,0)),"")</f>
        <v/>
      </c>
      <c r="H406" s="107"/>
      <c r="I406" s="112"/>
      <c r="J406" s="339"/>
      <c r="K406" s="113"/>
      <c r="L406" s="339"/>
      <c r="M406" s="113"/>
      <c r="N406" s="339"/>
      <c r="O406" s="139" t="str">
        <f t="shared" si="30"/>
        <v/>
      </c>
      <c r="P406" s="339"/>
      <c r="Q406" s="114"/>
      <c r="R406" s="339"/>
      <c r="S406" s="174"/>
      <c r="T406" s="339"/>
      <c r="U406" s="139" t="str">
        <f t="array" ref="U406">IF($S406&lt;&gt;"",INDEX(DropDownLists!$D$10:$D$2516,MATCH($S406,DropDownLists!$E$10:$E$2516,0)),"")</f>
        <v/>
      </c>
      <c r="V406" s="342"/>
      <c r="W406" s="174"/>
      <c r="Y406" s="62"/>
      <c r="Z406" s="62"/>
      <c r="AA406" s="62"/>
      <c r="AB406" s="62"/>
      <c r="AC406" s="62"/>
      <c r="AD406" s="62"/>
      <c r="AE406" s="62"/>
      <c r="AF406" s="62"/>
      <c r="AG406" s="62"/>
      <c r="AH406" s="244" t="str">
        <f t="shared" si="31"/>
        <v/>
      </c>
      <c r="AI406" s="62"/>
      <c r="AJ406" s="62"/>
      <c r="AK406" s="62"/>
      <c r="AL406" s="62"/>
    </row>
    <row r="407" spans="1:38" s="97" customFormat="1" ht="14">
      <c r="A407" s="63"/>
      <c r="B407" s="2">
        <f t="shared" si="32"/>
        <v>380</v>
      </c>
      <c r="C407" s="235" t="str">
        <f t="array" ref="C407">IF($K407&lt;&gt;"",INDEX(TransferLog!$AB$21:$AB$1270,MATCH($I407&amp;$M407,TransferLog!$F$21:$F$1270&amp;TransferLog!$W$21:$W$1270,0)),"")</f>
        <v/>
      </c>
      <c r="D407" s="235" t="str">
        <f t="array" ref="D407">IF($K407&lt;&gt;"",INDEX(TransferLog!$Q$21:$Q$1270,MATCH($I407&amp;$M407,TransferLog!$F$21:$F$1270&amp;TransferLog!$W$21:$W$1270,0)),"")</f>
        <v/>
      </c>
      <c r="E407" s="236" t="str">
        <f t="array" ref="E407">IF($K407&lt;&gt;"",INDEX(TransferLog!$AC$21:$AC$1270,MATCH($I407&amp;$M407,TransferLog!$F$21:$F$1270&amp;TransferLog!$W$21:$W$1270,0)),"")</f>
        <v/>
      </c>
      <c r="F407" s="111">
        <f t="shared" si="33"/>
        <v>380</v>
      </c>
      <c r="G407" s="138" t="str">
        <f t="array" ref="G407">IF($I407&lt;&gt;"",INDEX(DropDownLists!$K$10:$K$2516,MATCH($I407,DropDownLists!$L$10:$L$2516,0)),"")</f>
        <v/>
      </c>
      <c r="H407" s="107"/>
      <c r="I407" s="112"/>
      <c r="J407" s="339"/>
      <c r="K407" s="113"/>
      <c r="L407" s="339"/>
      <c r="M407" s="113"/>
      <c r="N407" s="339"/>
      <c r="O407" s="139" t="str">
        <f t="shared" si="30"/>
        <v/>
      </c>
      <c r="P407" s="339"/>
      <c r="Q407" s="114"/>
      <c r="R407" s="339"/>
      <c r="S407" s="174"/>
      <c r="T407" s="339"/>
      <c r="U407" s="139" t="str">
        <f t="array" ref="U407">IF($S407&lt;&gt;"",INDEX(DropDownLists!$D$10:$D$2516,MATCH($S407,DropDownLists!$E$10:$E$2516,0)),"")</f>
        <v/>
      </c>
      <c r="V407" s="342"/>
      <c r="W407" s="174"/>
      <c r="Y407" s="62"/>
      <c r="Z407" s="62"/>
      <c r="AA407" s="62"/>
      <c r="AB407" s="62"/>
      <c r="AC407" s="62"/>
      <c r="AD407" s="62"/>
      <c r="AE407" s="62"/>
      <c r="AF407" s="62"/>
      <c r="AG407" s="62"/>
      <c r="AH407" s="244" t="str">
        <f t="shared" si="31"/>
        <v/>
      </c>
      <c r="AI407" s="62"/>
      <c r="AJ407" s="62"/>
      <c r="AK407" s="62"/>
      <c r="AL407" s="62"/>
    </row>
    <row r="408" spans="1:38" s="97" customFormat="1" ht="14">
      <c r="A408" s="63"/>
      <c r="B408" s="2">
        <f t="shared" si="32"/>
        <v>381</v>
      </c>
      <c r="C408" s="235" t="str">
        <f t="array" ref="C408">IF($K408&lt;&gt;"",INDEX(TransferLog!$AB$21:$AB$1270,MATCH($I408&amp;$M408,TransferLog!$F$21:$F$1270&amp;TransferLog!$W$21:$W$1270,0)),"")</f>
        <v/>
      </c>
      <c r="D408" s="235" t="str">
        <f t="array" ref="D408">IF($K408&lt;&gt;"",INDEX(TransferLog!$Q$21:$Q$1270,MATCH($I408&amp;$M408,TransferLog!$F$21:$F$1270&amp;TransferLog!$W$21:$W$1270,0)),"")</f>
        <v/>
      </c>
      <c r="E408" s="236" t="str">
        <f t="array" ref="E408">IF($K408&lt;&gt;"",INDEX(TransferLog!$AC$21:$AC$1270,MATCH($I408&amp;$M408,TransferLog!$F$21:$F$1270&amp;TransferLog!$W$21:$W$1270,0)),"")</f>
        <v/>
      </c>
      <c r="F408" s="111">
        <f t="shared" si="33"/>
        <v>381</v>
      </c>
      <c r="G408" s="138" t="str">
        <f t="array" ref="G408">IF($I408&lt;&gt;"",INDEX(DropDownLists!$K$10:$K$2516,MATCH($I408,DropDownLists!$L$10:$L$2516,0)),"")</f>
        <v/>
      </c>
      <c r="H408" s="107"/>
      <c r="I408" s="112"/>
      <c r="J408" s="339"/>
      <c r="K408" s="113"/>
      <c r="L408" s="339"/>
      <c r="M408" s="113"/>
      <c r="N408" s="339"/>
      <c r="O408" s="139" t="str">
        <f t="shared" si="30"/>
        <v/>
      </c>
      <c r="P408" s="339"/>
      <c r="Q408" s="114"/>
      <c r="R408" s="339"/>
      <c r="S408" s="174"/>
      <c r="T408" s="339"/>
      <c r="U408" s="139" t="str">
        <f t="array" ref="U408">IF($S408&lt;&gt;"",INDEX(DropDownLists!$D$10:$D$2516,MATCH($S408,DropDownLists!$E$10:$E$2516,0)),"")</f>
        <v/>
      </c>
      <c r="V408" s="342"/>
      <c r="W408" s="174"/>
      <c r="Y408" s="62"/>
      <c r="Z408" s="62"/>
      <c r="AA408" s="62"/>
      <c r="AB408" s="62"/>
      <c r="AC408" s="62"/>
      <c r="AD408" s="62"/>
      <c r="AE408" s="62"/>
      <c r="AF408" s="62"/>
      <c r="AG408" s="62"/>
      <c r="AH408" s="244" t="str">
        <f t="shared" si="31"/>
        <v/>
      </c>
      <c r="AI408" s="62"/>
      <c r="AJ408" s="62"/>
      <c r="AK408" s="62"/>
      <c r="AL408" s="62"/>
    </row>
    <row r="409" spans="1:38" s="97" customFormat="1" ht="14.25" customHeight="1">
      <c r="A409" s="26"/>
      <c r="B409" s="2">
        <f t="shared" si="32"/>
        <v>382</v>
      </c>
      <c r="C409" s="235" t="str">
        <f t="array" ref="C409">IF($K409&lt;&gt;"",INDEX(TransferLog!$AB$21:$AB$1270,MATCH($I409&amp;$M409,TransferLog!$F$21:$F$1270&amp;TransferLog!$W$21:$W$1270,0)),"")</f>
        <v/>
      </c>
      <c r="D409" s="235" t="str">
        <f t="array" ref="D409">IF($K409&lt;&gt;"",INDEX(TransferLog!$Q$21:$Q$1270,MATCH($I409&amp;$M409,TransferLog!$F$21:$F$1270&amp;TransferLog!$W$21:$W$1270,0)),"")</f>
        <v/>
      </c>
      <c r="E409" s="236" t="str">
        <f t="array" ref="E409">IF($K409&lt;&gt;"",INDEX(TransferLog!$AC$21:$AC$1270,MATCH($I409&amp;$M409,TransferLog!$F$21:$F$1270&amp;TransferLog!$W$21:$W$1270,0)),"")</f>
        <v/>
      </c>
      <c r="F409" s="111">
        <f t="shared" si="33"/>
        <v>382</v>
      </c>
      <c r="G409" s="138" t="str">
        <f t="array" ref="G409">IF($I409&lt;&gt;"",INDEX(DropDownLists!$K$10:$K$2516,MATCH($I409,DropDownLists!$L$10:$L$2516,0)),"")</f>
        <v/>
      </c>
      <c r="H409" s="107"/>
      <c r="I409" s="112"/>
      <c r="J409" s="339"/>
      <c r="K409" s="113"/>
      <c r="L409" s="339"/>
      <c r="M409" s="113"/>
      <c r="N409" s="339"/>
      <c r="O409" s="139" t="str">
        <f t="shared" si="30"/>
        <v/>
      </c>
      <c r="P409" s="339"/>
      <c r="Q409" s="114"/>
      <c r="R409" s="339"/>
      <c r="S409" s="174"/>
      <c r="T409" s="339"/>
      <c r="U409" s="139" t="str">
        <f t="array" ref="U409">IF($S409&lt;&gt;"",INDEX(DropDownLists!$D$10:$D$2516,MATCH($S409,DropDownLists!$E$10:$E$2516,0)),"")</f>
        <v/>
      </c>
      <c r="V409" s="342"/>
      <c r="W409" s="174"/>
      <c r="Y409" s="62"/>
      <c r="Z409" s="62"/>
      <c r="AA409" s="62"/>
      <c r="AB409" s="62"/>
      <c r="AC409" s="62"/>
      <c r="AD409" s="37"/>
      <c r="AE409" s="37"/>
      <c r="AF409" s="37"/>
      <c r="AG409" s="37"/>
      <c r="AH409" s="243" t="str">
        <f t="shared" si="31"/>
        <v/>
      </c>
      <c r="AI409" s="37"/>
      <c r="AJ409" s="37"/>
      <c r="AK409" s="37"/>
      <c r="AL409" s="37"/>
    </row>
    <row r="410" spans="1:38" s="97" customFormat="1" ht="14.25" customHeight="1">
      <c r="A410" s="26"/>
      <c r="B410" s="2">
        <f t="shared" si="32"/>
        <v>383</v>
      </c>
      <c r="C410" s="235" t="str">
        <f t="array" ref="C410">IF($K410&lt;&gt;"",INDEX(TransferLog!$AB$21:$AB$1270,MATCH($I410&amp;$M410,TransferLog!$F$21:$F$1270&amp;TransferLog!$W$21:$W$1270,0)),"")</f>
        <v/>
      </c>
      <c r="D410" s="235" t="str">
        <f t="array" ref="D410">IF($K410&lt;&gt;"",INDEX(TransferLog!$Q$21:$Q$1270,MATCH($I410&amp;$M410,TransferLog!$F$21:$F$1270&amp;TransferLog!$W$21:$W$1270,0)),"")</f>
        <v/>
      </c>
      <c r="E410" s="236" t="str">
        <f t="array" ref="E410">IF($K410&lt;&gt;"",INDEX(TransferLog!$AC$21:$AC$1270,MATCH($I410&amp;$M410,TransferLog!$F$21:$F$1270&amp;TransferLog!$W$21:$W$1270,0)),"")</f>
        <v/>
      </c>
      <c r="F410" s="111">
        <f t="shared" si="33"/>
        <v>383</v>
      </c>
      <c r="G410" s="138" t="str">
        <f t="array" ref="G410">IF($I410&lt;&gt;"",INDEX(DropDownLists!$K$10:$K$2516,MATCH($I410,DropDownLists!$L$10:$L$2516,0)),"")</f>
        <v/>
      </c>
      <c r="H410" s="107"/>
      <c r="I410" s="112"/>
      <c r="J410" s="339"/>
      <c r="K410" s="113"/>
      <c r="L410" s="339"/>
      <c r="M410" s="113"/>
      <c r="N410" s="339"/>
      <c r="O410" s="139" t="str">
        <f t="shared" si="30"/>
        <v/>
      </c>
      <c r="P410" s="339"/>
      <c r="Q410" s="114"/>
      <c r="R410" s="339"/>
      <c r="S410" s="174"/>
      <c r="T410" s="339"/>
      <c r="U410" s="139" t="str">
        <f t="array" ref="U410">IF($S410&lt;&gt;"",INDEX(DropDownLists!$D$10:$D$2516,MATCH($S410,DropDownLists!$E$10:$E$2516,0)),"")</f>
        <v/>
      </c>
      <c r="V410" s="342"/>
      <c r="W410" s="174"/>
      <c r="Y410" s="62"/>
      <c r="Z410" s="62"/>
      <c r="AA410" s="62"/>
      <c r="AB410" s="62"/>
      <c r="AC410" s="62"/>
      <c r="AD410" s="37"/>
      <c r="AE410" s="37"/>
      <c r="AF410" s="37"/>
      <c r="AG410" s="37"/>
      <c r="AH410" s="243" t="str">
        <f t="shared" si="31"/>
        <v/>
      </c>
      <c r="AI410" s="37"/>
      <c r="AJ410" s="37"/>
      <c r="AK410" s="37"/>
      <c r="AL410" s="37"/>
    </row>
    <row r="411" spans="1:38" s="97" customFormat="1" ht="14.25" customHeight="1">
      <c r="A411" s="26"/>
      <c r="B411" s="2">
        <f t="shared" si="32"/>
        <v>384</v>
      </c>
      <c r="C411" s="235" t="str">
        <f t="array" ref="C411">IF($K411&lt;&gt;"",INDEX(TransferLog!$AB$21:$AB$1270,MATCH($I411&amp;$M411,TransferLog!$F$21:$F$1270&amp;TransferLog!$W$21:$W$1270,0)),"")</f>
        <v/>
      </c>
      <c r="D411" s="235" t="str">
        <f t="array" ref="D411">IF($K411&lt;&gt;"",INDEX(TransferLog!$Q$21:$Q$1270,MATCH($I411&amp;$M411,TransferLog!$F$21:$F$1270&amp;TransferLog!$W$21:$W$1270,0)),"")</f>
        <v/>
      </c>
      <c r="E411" s="236" t="str">
        <f t="array" ref="E411">IF($K411&lt;&gt;"",INDEX(TransferLog!$AC$21:$AC$1270,MATCH($I411&amp;$M411,TransferLog!$F$21:$F$1270&amp;TransferLog!$W$21:$W$1270,0)),"")</f>
        <v/>
      </c>
      <c r="F411" s="111">
        <f t="shared" si="33"/>
        <v>384</v>
      </c>
      <c r="G411" s="138" t="str">
        <f t="array" ref="G411">IF($I411&lt;&gt;"",INDEX(DropDownLists!$K$10:$K$2516,MATCH($I411,DropDownLists!$L$10:$L$2516,0)),"")</f>
        <v/>
      </c>
      <c r="H411" s="107"/>
      <c r="I411" s="112"/>
      <c r="J411" s="339"/>
      <c r="K411" s="113"/>
      <c r="L411" s="339"/>
      <c r="M411" s="113"/>
      <c r="N411" s="339"/>
      <c r="O411" s="139" t="str">
        <f t="shared" si="30"/>
        <v/>
      </c>
      <c r="P411" s="339"/>
      <c r="Q411" s="114"/>
      <c r="R411" s="339"/>
      <c r="S411" s="174"/>
      <c r="T411" s="339"/>
      <c r="U411" s="139" t="str">
        <f t="array" ref="U411">IF($S411&lt;&gt;"",INDEX(DropDownLists!$D$10:$D$2516,MATCH($S411,DropDownLists!$E$10:$E$2516,0)),"")</f>
        <v/>
      </c>
      <c r="V411" s="342"/>
      <c r="W411" s="174"/>
      <c r="Y411" s="62"/>
      <c r="Z411" s="62"/>
      <c r="AA411" s="62"/>
      <c r="AB411" s="62"/>
      <c r="AC411" s="62"/>
      <c r="AD411" s="37"/>
      <c r="AE411" s="37"/>
      <c r="AF411" s="37"/>
      <c r="AG411" s="37"/>
      <c r="AH411" s="243" t="str">
        <f t="shared" si="31"/>
        <v/>
      </c>
      <c r="AI411" s="37"/>
      <c r="AJ411" s="37"/>
      <c r="AK411" s="37"/>
      <c r="AL411" s="37"/>
    </row>
    <row r="412" spans="1:38" s="97" customFormat="1" ht="14">
      <c r="A412" s="26"/>
      <c r="B412" s="2">
        <f t="shared" si="32"/>
        <v>385</v>
      </c>
      <c r="C412" s="235" t="str">
        <f t="array" ref="C412">IF($K412&lt;&gt;"",INDEX(TransferLog!$AB$21:$AB$1270,MATCH($I412&amp;$M412,TransferLog!$F$21:$F$1270&amp;TransferLog!$W$21:$W$1270,0)),"")</f>
        <v/>
      </c>
      <c r="D412" s="235" t="str">
        <f t="array" ref="D412">IF($K412&lt;&gt;"",INDEX(TransferLog!$Q$21:$Q$1270,MATCH($I412&amp;$M412,TransferLog!$F$21:$F$1270&amp;TransferLog!$W$21:$W$1270,0)),"")</f>
        <v/>
      </c>
      <c r="E412" s="236" t="str">
        <f t="array" ref="E412">IF($K412&lt;&gt;"",INDEX(TransferLog!$AC$21:$AC$1270,MATCH($I412&amp;$M412,TransferLog!$F$21:$F$1270&amp;TransferLog!$W$21:$W$1270,0)),"")</f>
        <v/>
      </c>
      <c r="F412" s="111">
        <f t="shared" si="33"/>
        <v>385</v>
      </c>
      <c r="G412" s="138" t="str">
        <f t="array" ref="G412">IF($I412&lt;&gt;"",INDEX(DropDownLists!$K$10:$K$2516,MATCH($I412,DropDownLists!$L$10:$L$2516,0)),"")</f>
        <v/>
      </c>
      <c r="H412" s="107"/>
      <c r="I412" s="112"/>
      <c r="J412" s="339"/>
      <c r="K412" s="113"/>
      <c r="L412" s="339"/>
      <c r="M412" s="113"/>
      <c r="N412" s="339"/>
      <c r="O412" s="139" t="str">
        <f t="shared" ref="O412:O475" si="34">IF($M412&lt;&gt;"",TEXT($M412,"dddd"),"")</f>
        <v/>
      </c>
      <c r="P412" s="339"/>
      <c r="Q412" s="114"/>
      <c r="R412" s="339"/>
      <c r="S412" s="174"/>
      <c r="T412" s="339"/>
      <c r="U412" s="139" t="str">
        <f t="array" ref="U412">IF($S412&lt;&gt;"",INDEX(DropDownLists!$D$10:$D$2516,MATCH($S412,DropDownLists!$E$10:$E$2516,0)),"")</f>
        <v/>
      </c>
      <c r="V412" s="342"/>
      <c r="W412" s="174"/>
      <c r="Y412" s="62"/>
      <c r="Z412" s="62"/>
      <c r="AA412" s="62"/>
      <c r="AB412" s="62"/>
      <c r="AC412" s="62"/>
      <c r="AD412" s="37"/>
      <c r="AE412" s="37"/>
      <c r="AF412" s="37"/>
      <c r="AG412" s="37"/>
      <c r="AH412" s="243" t="str">
        <f t="shared" si="31"/>
        <v/>
      </c>
      <c r="AI412" s="37"/>
      <c r="AJ412" s="37"/>
      <c r="AK412" s="37"/>
      <c r="AL412" s="37"/>
    </row>
    <row r="413" spans="1:38" s="97" customFormat="1" ht="14.25" customHeight="1">
      <c r="A413" s="26"/>
      <c r="B413" s="2">
        <f t="shared" si="32"/>
        <v>386</v>
      </c>
      <c r="C413" s="235" t="str">
        <f t="array" ref="C413">IF($K413&lt;&gt;"",INDEX(TransferLog!$AB$21:$AB$1270,MATCH($I413&amp;$M413,TransferLog!$F$21:$F$1270&amp;TransferLog!$W$21:$W$1270,0)),"")</f>
        <v/>
      </c>
      <c r="D413" s="235" t="str">
        <f t="array" ref="D413">IF($K413&lt;&gt;"",INDEX(TransferLog!$Q$21:$Q$1270,MATCH($I413&amp;$M413,TransferLog!$F$21:$F$1270&amp;TransferLog!$W$21:$W$1270,0)),"")</f>
        <v/>
      </c>
      <c r="E413" s="236" t="str">
        <f t="array" ref="E413">IF($K413&lt;&gt;"",INDEX(TransferLog!$AC$21:$AC$1270,MATCH($I413&amp;$M413,TransferLog!$F$21:$F$1270&amp;TransferLog!$W$21:$W$1270,0)),"")</f>
        <v/>
      </c>
      <c r="F413" s="111">
        <f t="shared" si="33"/>
        <v>386</v>
      </c>
      <c r="G413" s="138" t="str">
        <f t="array" ref="G413">IF($I413&lt;&gt;"",INDEX(DropDownLists!$K$10:$K$2516,MATCH($I413,DropDownLists!$L$10:$L$2516,0)),"")</f>
        <v/>
      </c>
      <c r="H413" s="107"/>
      <c r="I413" s="112"/>
      <c r="J413" s="339"/>
      <c r="K413" s="113"/>
      <c r="L413" s="339"/>
      <c r="M413" s="113"/>
      <c r="N413" s="339"/>
      <c r="O413" s="139" t="str">
        <f t="shared" si="34"/>
        <v/>
      </c>
      <c r="P413" s="339"/>
      <c r="Q413" s="114"/>
      <c r="R413" s="339"/>
      <c r="S413" s="174"/>
      <c r="T413" s="339"/>
      <c r="U413" s="139" t="str">
        <f t="array" ref="U413">IF($S413&lt;&gt;"",INDEX(DropDownLists!$D$10:$D$2516,MATCH($S413,DropDownLists!$E$10:$E$2516,0)),"")</f>
        <v/>
      </c>
      <c r="V413" s="342"/>
      <c r="W413" s="174"/>
      <c r="Y413" s="62"/>
      <c r="Z413" s="62"/>
      <c r="AA413" s="62"/>
      <c r="AB413" s="62"/>
      <c r="AC413" s="62"/>
      <c r="AD413" s="37"/>
      <c r="AE413" s="37"/>
      <c r="AF413" s="37"/>
      <c r="AG413" s="37"/>
      <c r="AH413" s="243" t="str">
        <f t="shared" ref="AH413:AH476" si="35">IF(OR($S413="Home", $S413="Assisted Living", $S413="Other Nursing Home", $S413="Other"),$S413,IF($S413&lt;&gt;"","Hospital",""))</f>
        <v/>
      </c>
      <c r="AI413" s="37"/>
      <c r="AJ413" s="37"/>
      <c r="AK413" s="37"/>
      <c r="AL413" s="37"/>
    </row>
    <row r="414" spans="1:38" s="97" customFormat="1" ht="14.25" customHeight="1">
      <c r="A414" s="26"/>
      <c r="B414" s="2">
        <f t="shared" si="32"/>
        <v>387</v>
      </c>
      <c r="C414" s="235" t="str">
        <f t="array" ref="C414">IF($K414&lt;&gt;"",INDEX(TransferLog!$AB$21:$AB$1270,MATCH($I414&amp;$M414,TransferLog!$F$21:$F$1270&amp;TransferLog!$W$21:$W$1270,0)),"")</f>
        <v/>
      </c>
      <c r="D414" s="235" t="str">
        <f t="array" ref="D414">IF($K414&lt;&gt;"",INDEX(TransferLog!$Q$21:$Q$1270,MATCH($I414&amp;$M414,TransferLog!$F$21:$F$1270&amp;TransferLog!$W$21:$W$1270,0)),"")</f>
        <v/>
      </c>
      <c r="E414" s="236" t="str">
        <f t="array" ref="E414">IF($K414&lt;&gt;"",INDEX(TransferLog!$AC$21:$AC$1270,MATCH($I414&amp;$M414,TransferLog!$F$21:$F$1270&amp;TransferLog!$W$21:$W$1270,0)),"")</f>
        <v/>
      </c>
      <c r="F414" s="111">
        <f t="shared" si="33"/>
        <v>387</v>
      </c>
      <c r="G414" s="138" t="str">
        <f t="array" ref="G414">IF($I414&lt;&gt;"",INDEX(DropDownLists!$K$10:$K$2516,MATCH($I414,DropDownLists!$L$10:$L$2516,0)),"")</f>
        <v/>
      </c>
      <c r="H414" s="107"/>
      <c r="I414" s="112"/>
      <c r="J414" s="339"/>
      <c r="K414" s="113"/>
      <c r="L414" s="339"/>
      <c r="M414" s="113"/>
      <c r="N414" s="339"/>
      <c r="O414" s="139" t="str">
        <f t="shared" si="34"/>
        <v/>
      </c>
      <c r="P414" s="339"/>
      <c r="Q414" s="114"/>
      <c r="R414" s="339"/>
      <c r="S414" s="174"/>
      <c r="T414" s="339"/>
      <c r="U414" s="139" t="str">
        <f t="array" ref="U414">IF($S414&lt;&gt;"",INDEX(DropDownLists!$D$10:$D$2516,MATCH($S414,DropDownLists!$E$10:$E$2516,0)),"")</f>
        <v/>
      </c>
      <c r="V414" s="342"/>
      <c r="W414" s="174"/>
      <c r="Y414" s="37"/>
      <c r="Z414" s="37"/>
      <c r="AA414" s="37"/>
      <c r="AB414" s="37"/>
      <c r="AC414" s="37"/>
      <c r="AD414" s="37"/>
      <c r="AE414" s="37"/>
      <c r="AF414" s="37"/>
      <c r="AG414" s="37"/>
      <c r="AH414" s="243" t="str">
        <f t="shared" si="35"/>
        <v/>
      </c>
      <c r="AI414" s="37"/>
      <c r="AJ414" s="37"/>
      <c r="AK414" s="37"/>
      <c r="AL414" s="37"/>
    </row>
    <row r="415" spans="1:38" s="97" customFormat="1" ht="14.25" customHeight="1">
      <c r="A415" s="26"/>
      <c r="B415" s="2">
        <f t="shared" si="32"/>
        <v>388</v>
      </c>
      <c r="C415" s="235" t="str">
        <f t="array" ref="C415">IF($K415&lt;&gt;"",INDEX(TransferLog!$AB$21:$AB$1270,MATCH($I415&amp;$M415,TransferLog!$F$21:$F$1270&amp;TransferLog!$W$21:$W$1270,0)),"")</f>
        <v/>
      </c>
      <c r="D415" s="235" t="str">
        <f t="array" ref="D415">IF($K415&lt;&gt;"",INDEX(TransferLog!$Q$21:$Q$1270,MATCH($I415&amp;$M415,TransferLog!$F$21:$F$1270&amp;TransferLog!$W$21:$W$1270,0)),"")</f>
        <v/>
      </c>
      <c r="E415" s="236" t="str">
        <f t="array" ref="E415">IF($K415&lt;&gt;"",INDEX(TransferLog!$AC$21:$AC$1270,MATCH($I415&amp;$M415,TransferLog!$F$21:$F$1270&amp;TransferLog!$W$21:$W$1270,0)),"")</f>
        <v/>
      </c>
      <c r="F415" s="111">
        <f t="shared" si="33"/>
        <v>388</v>
      </c>
      <c r="G415" s="138" t="str">
        <f t="array" ref="G415">IF($I415&lt;&gt;"",INDEX(DropDownLists!$K$10:$K$2516,MATCH($I415,DropDownLists!$L$10:$L$2516,0)),"")</f>
        <v/>
      </c>
      <c r="H415" s="107"/>
      <c r="I415" s="112"/>
      <c r="J415" s="339"/>
      <c r="K415" s="113"/>
      <c r="L415" s="339"/>
      <c r="M415" s="113"/>
      <c r="N415" s="339"/>
      <c r="O415" s="139" t="str">
        <f t="shared" si="34"/>
        <v/>
      </c>
      <c r="P415" s="339"/>
      <c r="Q415" s="114"/>
      <c r="R415" s="339"/>
      <c r="S415" s="174"/>
      <c r="T415" s="339"/>
      <c r="U415" s="139" t="str">
        <f t="array" ref="U415">IF($S415&lt;&gt;"",INDEX(DropDownLists!$D$10:$D$2516,MATCH($S415,DropDownLists!$E$10:$E$2516,0)),"")</f>
        <v/>
      </c>
      <c r="V415" s="342"/>
      <c r="W415" s="174"/>
      <c r="Y415" s="37"/>
      <c r="Z415" s="37"/>
      <c r="AA415" s="37"/>
      <c r="AB415" s="37"/>
      <c r="AC415" s="37"/>
      <c r="AD415" s="37"/>
      <c r="AE415" s="37"/>
      <c r="AF415" s="37"/>
      <c r="AG415" s="37"/>
      <c r="AH415" s="243" t="str">
        <f t="shared" si="35"/>
        <v/>
      </c>
      <c r="AI415" s="37"/>
      <c r="AJ415" s="37"/>
      <c r="AK415" s="37"/>
      <c r="AL415" s="37"/>
    </row>
    <row r="416" spans="1:38" s="97" customFormat="1" ht="14">
      <c r="A416" s="26"/>
      <c r="B416" s="2">
        <f t="shared" si="32"/>
        <v>389</v>
      </c>
      <c r="C416" s="235" t="str">
        <f t="array" ref="C416">IF($K416&lt;&gt;"",INDEX(TransferLog!$AB$21:$AB$1270,MATCH($I416&amp;$M416,TransferLog!$F$21:$F$1270&amp;TransferLog!$W$21:$W$1270,0)),"")</f>
        <v/>
      </c>
      <c r="D416" s="235" t="str">
        <f t="array" ref="D416">IF($K416&lt;&gt;"",INDEX(TransferLog!$Q$21:$Q$1270,MATCH($I416&amp;$M416,TransferLog!$F$21:$F$1270&amp;TransferLog!$W$21:$W$1270,0)),"")</f>
        <v/>
      </c>
      <c r="E416" s="236" t="str">
        <f t="array" ref="E416">IF($K416&lt;&gt;"",INDEX(TransferLog!$AC$21:$AC$1270,MATCH($I416&amp;$M416,TransferLog!$F$21:$F$1270&amp;TransferLog!$W$21:$W$1270,0)),"")</f>
        <v/>
      </c>
      <c r="F416" s="111">
        <f t="shared" si="33"/>
        <v>389</v>
      </c>
      <c r="G416" s="138" t="str">
        <f t="array" ref="G416">IF($I416&lt;&gt;"",INDEX(DropDownLists!$K$10:$K$2516,MATCH($I416,DropDownLists!$L$10:$L$2516,0)),"")</f>
        <v/>
      </c>
      <c r="H416" s="107"/>
      <c r="I416" s="112"/>
      <c r="J416" s="339"/>
      <c r="K416" s="113"/>
      <c r="L416" s="339"/>
      <c r="M416" s="113"/>
      <c r="N416" s="339"/>
      <c r="O416" s="139" t="str">
        <f t="shared" si="34"/>
        <v/>
      </c>
      <c r="P416" s="339"/>
      <c r="Q416" s="114"/>
      <c r="R416" s="339"/>
      <c r="S416" s="174"/>
      <c r="T416" s="339"/>
      <c r="U416" s="139" t="str">
        <f t="array" ref="U416">IF($S416&lt;&gt;"",INDEX(DropDownLists!$D$10:$D$2516,MATCH($S416,DropDownLists!$E$10:$E$2516,0)),"")</f>
        <v/>
      </c>
      <c r="V416" s="342"/>
      <c r="W416" s="174"/>
      <c r="Y416" s="37"/>
      <c r="Z416" s="37"/>
      <c r="AA416" s="37"/>
      <c r="AB416" s="37"/>
      <c r="AC416" s="37"/>
      <c r="AD416" s="37"/>
      <c r="AE416" s="37"/>
      <c r="AF416" s="37"/>
      <c r="AG416" s="37"/>
      <c r="AH416" s="243" t="str">
        <f t="shared" si="35"/>
        <v/>
      </c>
      <c r="AI416" s="37"/>
      <c r="AJ416" s="37"/>
      <c r="AK416" s="37"/>
      <c r="AL416" s="37"/>
    </row>
    <row r="417" spans="1:38" s="97" customFormat="1" ht="14">
      <c r="A417" s="26"/>
      <c r="B417" s="2">
        <f t="shared" si="32"/>
        <v>390</v>
      </c>
      <c r="C417" s="235" t="str">
        <f t="array" ref="C417">IF($K417&lt;&gt;"",INDEX(TransferLog!$AB$21:$AB$1270,MATCH($I417&amp;$M417,TransferLog!$F$21:$F$1270&amp;TransferLog!$W$21:$W$1270,0)),"")</f>
        <v/>
      </c>
      <c r="D417" s="235" t="str">
        <f t="array" ref="D417">IF($K417&lt;&gt;"",INDEX(TransferLog!$Q$21:$Q$1270,MATCH($I417&amp;$M417,TransferLog!$F$21:$F$1270&amp;TransferLog!$W$21:$W$1270,0)),"")</f>
        <v/>
      </c>
      <c r="E417" s="236" t="str">
        <f t="array" ref="E417">IF($K417&lt;&gt;"",INDEX(TransferLog!$AC$21:$AC$1270,MATCH($I417&amp;$M417,TransferLog!$F$21:$F$1270&amp;TransferLog!$W$21:$W$1270,0)),"")</f>
        <v/>
      </c>
      <c r="F417" s="111">
        <f t="shared" si="33"/>
        <v>390</v>
      </c>
      <c r="G417" s="138" t="str">
        <f t="array" ref="G417">IF($I417&lt;&gt;"",INDEX(DropDownLists!$K$10:$K$2516,MATCH($I417,DropDownLists!$L$10:$L$2516,0)),"")</f>
        <v/>
      </c>
      <c r="H417" s="107"/>
      <c r="I417" s="112"/>
      <c r="J417" s="339"/>
      <c r="K417" s="113"/>
      <c r="L417" s="339"/>
      <c r="M417" s="113"/>
      <c r="N417" s="339"/>
      <c r="O417" s="139" t="str">
        <f t="shared" si="34"/>
        <v/>
      </c>
      <c r="P417" s="339"/>
      <c r="Q417" s="114"/>
      <c r="R417" s="339"/>
      <c r="S417" s="174"/>
      <c r="T417" s="339"/>
      <c r="U417" s="139" t="str">
        <f t="array" ref="U417">IF($S417&lt;&gt;"",INDEX(DropDownLists!$D$10:$D$2516,MATCH($S417,DropDownLists!$E$10:$E$2516,0)),"")</f>
        <v/>
      </c>
      <c r="V417" s="342"/>
      <c r="W417" s="174"/>
      <c r="Y417" s="37"/>
      <c r="Z417" s="37"/>
      <c r="AA417" s="37"/>
      <c r="AB417" s="37"/>
      <c r="AC417" s="37"/>
      <c r="AD417" s="37"/>
      <c r="AE417" s="37"/>
      <c r="AF417" s="37"/>
      <c r="AG417" s="37"/>
      <c r="AH417" s="243" t="str">
        <f t="shared" si="35"/>
        <v/>
      </c>
      <c r="AI417" s="37"/>
      <c r="AJ417" s="37"/>
      <c r="AK417" s="37"/>
      <c r="AL417" s="37"/>
    </row>
    <row r="418" spans="1:38" s="97" customFormat="1" ht="14">
      <c r="A418" s="63"/>
      <c r="B418" s="2">
        <f t="shared" si="32"/>
        <v>391</v>
      </c>
      <c r="C418" s="235" t="str">
        <f t="array" ref="C418">IF($K418&lt;&gt;"",INDEX(TransferLog!$AB$21:$AB$1270,MATCH($I418&amp;$M418,TransferLog!$F$21:$F$1270&amp;TransferLog!$W$21:$W$1270,0)),"")</f>
        <v/>
      </c>
      <c r="D418" s="235" t="str">
        <f t="array" ref="D418">IF($K418&lt;&gt;"",INDEX(TransferLog!$Q$21:$Q$1270,MATCH($I418&amp;$M418,TransferLog!$F$21:$F$1270&amp;TransferLog!$W$21:$W$1270,0)),"")</f>
        <v/>
      </c>
      <c r="E418" s="236" t="str">
        <f t="array" ref="E418">IF($K418&lt;&gt;"",INDEX(TransferLog!$AC$21:$AC$1270,MATCH($I418&amp;$M418,TransferLog!$F$21:$F$1270&amp;TransferLog!$W$21:$W$1270,0)),"")</f>
        <v/>
      </c>
      <c r="F418" s="111">
        <f t="shared" si="33"/>
        <v>391</v>
      </c>
      <c r="G418" s="138" t="str">
        <f t="array" ref="G418">IF($I418&lt;&gt;"",INDEX(DropDownLists!$K$10:$K$2516,MATCH($I418,DropDownLists!$L$10:$L$2516,0)),"")</f>
        <v/>
      </c>
      <c r="H418" s="107"/>
      <c r="I418" s="112"/>
      <c r="J418" s="339"/>
      <c r="K418" s="113"/>
      <c r="L418" s="339"/>
      <c r="M418" s="113"/>
      <c r="N418" s="339"/>
      <c r="O418" s="139" t="str">
        <f t="shared" si="34"/>
        <v/>
      </c>
      <c r="P418" s="339"/>
      <c r="Q418" s="114"/>
      <c r="R418" s="339"/>
      <c r="S418" s="174"/>
      <c r="T418" s="339"/>
      <c r="U418" s="139" t="str">
        <f t="array" ref="U418">IF($S418&lt;&gt;"",INDEX(DropDownLists!$D$10:$D$2516,MATCH($S418,DropDownLists!$E$10:$E$2516,0)),"")</f>
        <v/>
      </c>
      <c r="V418" s="342"/>
      <c r="W418" s="174"/>
      <c r="Y418" s="37"/>
      <c r="Z418" s="37"/>
      <c r="AA418" s="37"/>
      <c r="AB418" s="37"/>
      <c r="AC418" s="37"/>
      <c r="AD418" s="62"/>
      <c r="AE418" s="62"/>
      <c r="AF418" s="62"/>
      <c r="AG418" s="62"/>
      <c r="AH418" s="244" t="str">
        <f t="shared" si="35"/>
        <v/>
      </c>
      <c r="AI418" s="62"/>
      <c r="AJ418" s="62"/>
      <c r="AK418" s="62"/>
      <c r="AL418" s="62"/>
    </row>
    <row r="419" spans="1:38" s="97" customFormat="1" ht="14">
      <c r="A419" s="63"/>
      <c r="B419" s="2">
        <f t="shared" si="32"/>
        <v>392</v>
      </c>
      <c r="C419" s="235" t="str">
        <f t="array" ref="C419">IF($K419&lt;&gt;"",INDEX(TransferLog!$AB$21:$AB$1270,MATCH($I419&amp;$M419,TransferLog!$F$21:$F$1270&amp;TransferLog!$W$21:$W$1270,0)),"")</f>
        <v/>
      </c>
      <c r="D419" s="235" t="str">
        <f t="array" ref="D419">IF($K419&lt;&gt;"",INDEX(TransferLog!$Q$21:$Q$1270,MATCH($I419&amp;$M419,TransferLog!$F$21:$F$1270&amp;TransferLog!$W$21:$W$1270,0)),"")</f>
        <v/>
      </c>
      <c r="E419" s="236" t="str">
        <f t="array" ref="E419">IF($K419&lt;&gt;"",INDEX(TransferLog!$AC$21:$AC$1270,MATCH($I419&amp;$M419,TransferLog!$F$21:$F$1270&amp;TransferLog!$W$21:$W$1270,0)),"")</f>
        <v/>
      </c>
      <c r="F419" s="111">
        <f t="shared" si="33"/>
        <v>392</v>
      </c>
      <c r="G419" s="138" t="str">
        <f t="array" ref="G419">IF($I419&lt;&gt;"",INDEX(DropDownLists!$K$10:$K$2516,MATCH($I419,DropDownLists!$L$10:$L$2516,0)),"")</f>
        <v/>
      </c>
      <c r="H419" s="107"/>
      <c r="I419" s="112"/>
      <c r="J419" s="339"/>
      <c r="K419" s="113"/>
      <c r="L419" s="339"/>
      <c r="M419" s="113"/>
      <c r="N419" s="339"/>
      <c r="O419" s="139" t="str">
        <f t="shared" si="34"/>
        <v/>
      </c>
      <c r="P419" s="339"/>
      <c r="Q419" s="114"/>
      <c r="R419" s="339"/>
      <c r="S419" s="174"/>
      <c r="T419" s="339"/>
      <c r="U419" s="139" t="str">
        <f t="array" ref="U419">IF($S419&lt;&gt;"",INDEX(DropDownLists!$D$10:$D$2516,MATCH($S419,DropDownLists!$E$10:$E$2516,0)),"")</f>
        <v/>
      </c>
      <c r="V419" s="342"/>
      <c r="W419" s="174"/>
      <c r="Y419" s="37"/>
      <c r="Z419" s="37"/>
      <c r="AA419" s="37"/>
      <c r="AB419" s="37"/>
      <c r="AC419" s="37"/>
      <c r="AD419" s="62"/>
      <c r="AE419" s="62"/>
      <c r="AF419" s="62"/>
      <c r="AG419" s="62"/>
      <c r="AH419" s="244" t="str">
        <f t="shared" si="35"/>
        <v/>
      </c>
      <c r="AI419" s="62"/>
      <c r="AJ419" s="62"/>
      <c r="AK419" s="62"/>
      <c r="AL419" s="62"/>
    </row>
    <row r="420" spans="1:38" s="97" customFormat="1" ht="14">
      <c r="A420" s="63"/>
      <c r="B420" s="2">
        <f t="shared" si="32"/>
        <v>393</v>
      </c>
      <c r="C420" s="235" t="str">
        <f t="array" ref="C420">IF($K420&lt;&gt;"",INDEX(TransferLog!$AB$21:$AB$1270,MATCH($I420&amp;$M420,TransferLog!$F$21:$F$1270&amp;TransferLog!$W$21:$W$1270,0)),"")</f>
        <v/>
      </c>
      <c r="D420" s="235" t="str">
        <f t="array" ref="D420">IF($K420&lt;&gt;"",INDEX(TransferLog!$Q$21:$Q$1270,MATCH($I420&amp;$M420,TransferLog!$F$21:$F$1270&amp;TransferLog!$W$21:$W$1270,0)),"")</f>
        <v/>
      </c>
      <c r="E420" s="236" t="str">
        <f t="array" ref="E420">IF($K420&lt;&gt;"",INDEX(TransferLog!$AC$21:$AC$1270,MATCH($I420&amp;$M420,TransferLog!$F$21:$F$1270&amp;TransferLog!$W$21:$W$1270,0)),"")</f>
        <v/>
      </c>
      <c r="F420" s="111">
        <f t="shared" si="33"/>
        <v>393</v>
      </c>
      <c r="G420" s="138" t="str">
        <f t="array" ref="G420">IF($I420&lt;&gt;"",INDEX(DropDownLists!$K$10:$K$2516,MATCH($I420,DropDownLists!$L$10:$L$2516,0)),"")</f>
        <v/>
      </c>
      <c r="H420" s="107"/>
      <c r="I420" s="112"/>
      <c r="J420" s="339"/>
      <c r="K420" s="113"/>
      <c r="L420" s="339"/>
      <c r="M420" s="113"/>
      <c r="N420" s="339"/>
      <c r="O420" s="139" t="str">
        <f t="shared" si="34"/>
        <v/>
      </c>
      <c r="P420" s="339"/>
      <c r="Q420" s="114"/>
      <c r="R420" s="339"/>
      <c r="S420" s="174"/>
      <c r="T420" s="339"/>
      <c r="U420" s="139" t="str">
        <f t="array" ref="U420">IF($S420&lt;&gt;"",INDEX(DropDownLists!$D$10:$D$2516,MATCH($S420,DropDownLists!$E$10:$E$2516,0)),"")</f>
        <v/>
      </c>
      <c r="V420" s="342"/>
      <c r="W420" s="174"/>
      <c r="Y420" s="37"/>
      <c r="Z420" s="37"/>
      <c r="AA420" s="37"/>
      <c r="AB420" s="37"/>
      <c r="AC420" s="37"/>
      <c r="AD420" s="62"/>
      <c r="AE420" s="62"/>
      <c r="AF420" s="62"/>
      <c r="AG420" s="62"/>
      <c r="AH420" s="244" t="str">
        <f t="shared" si="35"/>
        <v/>
      </c>
      <c r="AI420" s="62"/>
      <c r="AJ420" s="62"/>
      <c r="AK420" s="62"/>
      <c r="AL420" s="62"/>
    </row>
    <row r="421" spans="1:38" s="97" customFormat="1" ht="14">
      <c r="A421" s="63"/>
      <c r="B421" s="2">
        <f t="shared" si="32"/>
        <v>394</v>
      </c>
      <c r="C421" s="235" t="str">
        <f t="array" ref="C421">IF($K421&lt;&gt;"",INDEX(TransferLog!$AB$21:$AB$1270,MATCH($I421&amp;$M421,TransferLog!$F$21:$F$1270&amp;TransferLog!$W$21:$W$1270,0)),"")</f>
        <v/>
      </c>
      <c r="D421" s="235" t="str">
        <f t="array" ref="D421">IF($K421&lt;&gt;"",INDEX(TransferLog!$Q$21:$Q$1270,MATCH($I421&amp;$M421,TransferLog!$F$21:$F$1270&amp;TransferLog!$W$21:$W$1270,0)),"")</f>
        <v/>
      </c>
      <c r="E421" s="236" t="str">
        <f t="array" ref="E421">IF($K421&lt;&gt;"",INDEX(TransferLog!$AC$21:$AC$1270,MATCH($I421&amp;$M421,TransferLog!$F$21:$F$1270&amp;TransferLog!$W$21:$W$1270,0)),"")</f>
        <v/>
      </c>
      <c r="F421" s="111">
        <f t="shared" si="33"/>
        <v>394</v>
      </c>
      <c r="G421" s="138" t="str">
        <f t="array" ref="G421">IF($I421&lt;&gt;"",INDEX(DropDownLists!$K$10:$K$2516,MATCH($I421,DropDownLists!$L$10:$L$2516,0)),"")</f>
        <v/>
      </c>
      <c r="H421" s="107"/>
      <c r="I421" s="112"/>
      <c r="J421" s="339"/>
      <c r="K421" s="113"/>
      <c r="L421" s="339"/>
      <c r="M421" s="113"/>
      <c r="N421" s="339"/>
      <c r="O421" s="139" t="str">
        <f t="shared" si="34"/>
        <v/>
      </c>
      <c r="P421" s="339"/>
      <c r="Q421" s="114"/>
      <c r="R421" s="339"/>
      <c r="S421" s="174"/>
      <c r="T421" s="339"/>
      <c r="U421" s="139" t="str">
        <f t="array" ref="U421">IF($S421&lt;&gt;"",INDEX(DropDownLists!$D$10:$D$2516,MATCH($S421,DropDownLists!$E$10:$E$2516,0)),"")</f>
        <v/>
      </c>
      <c r="V421" s="342"/>
      <c r="W421" s="174"/>
      <c r="Y421" s="37"/>
      <c r="Z421" s="37"/>
      <c r="AA421" s="37"/>
      <c r="AB421" s="37"/>
      <c r="AC421" s="37"/>
      <c r="AD421" s="62"/>
      <c r="AE421" s="62"/>
      <c r="AF421" s="62"/>
      <c r="AG421" s="62"/>
      <c r="AH421" s="244" t="str">
        <f t="shared" si="35"/>
        <v/>
      </c>
      <c r="AI421" s="62"/>
      <c r="AJ421" s="62"/>
      <c r="AK421" s="62"/>
      <c r="AL421" s="62"/>
    </row>
    <row r="422" spans="1:38" s="97" customFormat="1" ht="14">
      <c r="A422" s="63"/>
      <c r="B422" s="2">
        <f t="shared" si="32"/>
        <v>395</v>
      </c>
      <c r="C422" s="235" t="str">
        <f t="array" ref="C422">IF($K422&lt;&gt;"",INDEX(TransferLog!$AB$21:$AB$1270,MATCH($I422&amp;$M422,TransferLog!$F$21:$F$1270&amp;TransferLog!$W$21:$W$1270,0)),"")</f>
        <v/>
      </c>
      <c r="D422" s="235" t="str">
        <f t="array" ref="D422">IF($K422&lt;&gt;"",INDEX(TransferLog!$Q$21:$Q$1270,MATCH($I422&amp;$M422,TransferLog!$F$21:$F$1270&amp;TransferLog!$W$21:$W$1270,0)),"")</f>
        <v/>
      </c>
      <c r="E422" s="236" t="str">
        <f t="array" ref="E422">IF($K422&lt;&gt;"",INDEX(TransferLog!$AC$21:$AC$1270,MATCH($I422&amp;$M422,TransferLog!$F$21:$F$1270&amp;TransferLog!$W$21:$W$1270,0)),"")</f>
        <v/>
      </c>
      <c r="F422" s="111">
        <f t="shared" si="33"/>
        <v>395</v>
      </c>
      <c r="G422" s="138" t="str">
        <f t="array" ref="G422">IF($I422&lt;&gt;"",INDEX(DropDownLists!$K$10:$K$2516,MATCH($I422,DropDownLists!$L$10:$L$2516,0)),"")</f>
        <v/>
      </c>
      <c r="H422" s="107"/>
      <c r="I422" s="112"/>
      <c r="J422" s="339"/>
      <c r="K422" s="113"/>
      <c r="L422" s="339"/>
      <c r="M422" s="113"/>
      <c r="N422" s="339"/>
      <c r="O422" s="139" t="str">
        <f t="shared" si="34"/>
        <v/>
      </c>
      <c r="P422" s="339"/>
      <c r="Q422" s="114"/>
      <c r="R422" s="339"/>
      <c r="S422" s="174"/>
      <c r="T422" s="339"/>
      <c r="U422" s="139" t="str">
        <f t="array" ref="U422">IF($S422&lt;&gt;"",INDEX(DropDownLists!$D$10:$D$2516,MATCH($S422,DropDownLists!$E$10:$E$2516,0)),"")</f>
        <v/>
      </c>
      <c r="V422" s="342"/>
      <c r="W422" s="174"/>
      <c r="Y422" s="37"/>
      <c r="Z422" s="37"/>
      <c r="AA422" s="37"/>
      <c r="AB422" s="37"/>
      <c r="AC422" s="37"/>
      <c r="AD422" s="62"/>
      <c r="AE422" s="62"/>
      <c r="AF422" s="62"/>
      <c r="AG422" s="62"/>
      <c r="AH422" s="244" t="str">
        <f t="shared" si="35"/>
        <v/>
      </c>
      <c r="AI422" s="62"/>
      <c r="AJ422" s="62"/>
      <c r="AK422" s="62"/>
      <c r="AL422" s="62"/>
    </row>
    <row r="423" spans="1:38" s="97" customFormat="1" ht="14">
      <c r="A423" s="63"/>
      <c r="B423" s="2">
        <f t="shared" si="32"/>
        <v>396</v>
      </c>
      <c r="C423" s="235" t="str">
        <f t="array" ref="C423">IF($K423&lt;&gt;"",INDEX(TransferLog!$AB$21:$AB$1270,MATCH($I423&amp;$M423,TransferLog!$F$21:$F$1270&amp;TransferLog!$W$21:$W$1270,0)),"")</f>
        <v/>
      </c>
      <c r="D423" s="235" t="str">
        <f t="array" ref="D423">IF($K423&lt;&gt;"",INDEX(TransferLog!$Q$21:$Q$1270,MATCH($I423&amp;$M423,TransferLog!$F$21:$F$1270&amp;TransferLog!$W$21:$W$1270,0)),"")</f>
        <v/>
      </c>
      <c r="E423" s="236" t="str">
        <f t="array" ref="E423">IF($K423&lt;&gt;"",INDEX(TransferLog!$AC$21:$AC$1270,MATCH($I423&amp;$M423,TransferLog!$F$21:$F$1270&amp;TransferLog!$W$21:$W$1270,0)),"")</f>
        <v/>
      </c>
      <c r="F423" s="111">
        <f t="shared" si="33"/>
        <v>396</v>
      </c>
      <c r="G423" s="138" t="str">
        <f t="array" ref="G423">IF($I423&lt;&gt;"",INDEX(DropDownLists!$K$10:$K$2516,MATCH($I423,DropDownLists!$L$10:$L$2516,0)),"")</f>
        <v/>
      </c>
      <c r="H423" s="107"/>
      <c r="I423" s="112"/>
      <c r="J423" s="339"/>
      <c r="K423" s="113"/>
      <c r="L423" s="339"/>
      <c r="M423" s="113"/>
      <c r="N423" s="339"/>
      <c r="O423" s="139" t="str">
        <f t="shared" si="34"/>
        <v/>
      </c>
      <c r="P423" s="339"/>
      <c r="Q423" s="114"/>
      <c r="R423" s="339"/>
      <c r="S423" s="174"/>
      <c r="T423" s="339"/>
      <c r="U423" s="139" t="str">
        <f t="array" ref="U423">IF($S423&lt;&gt;"",INDEX(DropDownLists!$D$10:$D$2516,MATCH($S423,DropDownLists!$E$10:$E$2516,0)),"")</f>
        <v/>
      </c>
      <c r="V423" s="342"/>
      <c r="W423" s="174"/>
      <c r="Y423" s="62"/>
      <c r="Z423" s="62"/>
      <c r="AA423" s="62"/>
      <c r="AB423" s="62"/>
      <c r="AC423" s="62"/>
      <c r="AD423" s="62"/>
      <c r="AE423" s="62"/>
      <c r="AF423" s="62"/>
      <c r="AG423" s="62"/>
      <c r="AH423" s="244" t="str">
        <f t="shared" si="35"/>
        <v/>
      </c>
      <c r="AI423" s="62"/>
      <c r="AJ423" s="62"/>
      <c r="AK423" s="62"/>
      <c r="AL423" s="62"/>
    </row>
    <row r="424" spans="1:38" s="97" customFormat="1" ht="14">
      <c r="A424" s="63"/>
      <c r="B424" s="2">
        <f t="shared" si="32"/>
        <v>397</v>
      </c>
      <c r="C424" s="235" t="str">
        <f t="array" ref="C424">IF($K424&lt;&gt;"",INDEX(TransferLog!$AB$21:$AB$1270,MATCH($I424&amp;$M424,TransferLog!$F$21:$F$1270&amp;TransferLog!$W$21:$W$1270,0)),"")</f>
        <v/>
      </c>
      <c r="D424" s="235" t="str">
        <f t="array" ref="D424">IF($K424&lt;&gt;"",INDEX(TransferLog!$Q$21:$Q$1270,MATCH($I424&amp;$M424,TransferLog!$F$21:$F$1270&amp;TransferLog!$W$21:$W$1270,0)),"")</f>
        <v/>
      </c>
      <c r="E424" s="236" t="str">
        <f t="array" ref="E424">IF($K424&lt;&gt;"",INDEX(TransferLog!$AC$21:$AC$1270,MATCH($I424&amp;$M424,TransferLog!$F$21:$F$1270&amp;TransferLog!$W$21:$W$1270,0)),"")</f>
        <v/>
      </c>
      <c r="F424" s="111">
        <f t="shared" si="33"/>
        <v>397</v>
      </c>
      <c r="G424" s="138" t="str">
        <f t="array" ref="G424">IF($I424&lt;&gt;"",INDEX(DropDownLists!$K$10:$K$2516,MATCH($I424,DropDownLists!$L$10:$L$2516,0)),"")</f>
        <v/>
      </c>
      <c r="H424" s="107"/>
      <c r="I424" s="112"/>
      <c r="J424" s="339"/>
      <c r="K424" s="113"/>
      <c r="L424" s="339"/>
      <c r="M424" s="113"/>
      <c r="N424" s="339"/>
      <c r="O424" s="139" t="str">
        <f t="shared" si="34"/>
        <v/>
      </c>
      <c r="P424" s="339"/>
      <c r="Q424" s="114"/>
      <c r="R424" s="339"/>
      <c r="S424" s="174"/>
      <c r="T424" s="339"/>
      <c r="U424" s="139" t="str">
        <f t="array" ref="U424">IF($S424&lt;&gt;"",INDEX(DropDownLists!$D$10:$D$2516,MATCH($S424,DropDownLists!$E$10:$E$2516,0)),"")</f>
        <v/>
      </c>
      <c r="V424" s="342"/>
      <c r="W424" s="174"/>
      <c r="Y424" s="62"/>
      <c r="Z424" s="62"/>
      <c r="AA424" s="62"/>
      <c r="AB424" s="62"/>
      <c r="AC424" s="62"/>
      <c r="AD424" s="62"/>
      <c r="AE424" s="62"/>
      <c r="AF424" s="62"/>
      <c r="AG424" s="62"/>
      <c r="AH424" s="244" t="str">
        <f t="shared" si="35"/>
        <v/>
      </c>
      <c r="AI424" s="62"/>
      <c r="AJ424" s="62"/>
      <c r="AK424" s="62"/>
      <c r="AL424" s="62"/>
    </row>
    <row r="425" spans="1:38" s="97" customFormat="1" ht="14">
      <c r="A425" s="63"/>
      <c r="B425" s="2">
        <f t="shared" si="32"/>
        <v>398</v>
      </c>
      <c r="C425" s="235" t="str">
        <f t="array" ref="C425">IF($K425&lt;&gt;"",INDEX(TransferLog!$AB$21:$AB$1270,MATCH($I425&amp;$M425,TransferLog!$F$21:$F$1270&amp;TransferLog!$W$21:$W$1270,0)),"")</f>
        <v/>
      </c>
      <c r="D425" s="235" t="str">
        <f t="array" ref="D425">IF($K425&lt;&gt;"",INDEX(TransferLog!$Q$21:$Q$1270,MATCH($I425&amp;$M425,TransferLog!$F$21:$F$1270&amp;TransferLog!$W$21:$W$1270,0)),"")</f>
        <v/>
      </c>
      <c r="E425" s="236" t="str">
        <f t="array" ref="E425">IF($K425&lt;&gt;"",INDEX(TransferLog!$AC$21:$AC$1270,MATCH($I425&amp;$M425,TransferLog!$F$21:$F$1270&amp;TransferLog!$W$21:$W$1270,0)),"")</f>
        <v/>
      </c>
      <c r="F425" s="111">
        <f t="shared" si="33"/>
        <v>398</v>
      </c>
      <c r="G425" s="138" t="str">
        <f t="array" ref="G425">IF($I425&lt;&gt;"",INDEX(DropDownLists!$K$10:$K$2516,MATCH($I425,DropDownLists!$L$10:$L$2516,0)),"")</f>
        <v/>
      </c>
      <c r="H425" s="107"/>
      <c r="I425" s="112"/>
      <c r="J425" s="339"/>
      <c r="K425" s="113"/>
      <c r="L425" s="339"/>
      <c r="M425" s="113"/>
      <c r="N425" s="339"/>
      <c r="O425" s="139" t="str">
        <f t="shared" si="34"/>
        <v/>
      </c>
      <c r="P425" s="339"/>
      <c r="Q425" s="114"/>
      <c r="R425" s="339"/>
      <c r="S425" s="174"/>
      <c r="T425" s="339"/>
      <c r="U425" s="139" t="str">
        <f t="array" ref="U425">IF($S425&lt;&gt;"",INDEX(DropDownLists!$D$10:$D$2516,MATCH($S425,DropDownLists!$E$10:$E$2516,0)),"")</f>
        <v/>
      </c>
      <c r="V425" s="342"/>
      <c r="W425" s="174"/>
      <c r="Y425" s="62"/>
      <c r="Z425" s="62"/>
      <c r="AA425" s="62"/>
      <c r="AB425" s="62"/>
      <c r="AC425" s="62"/>
      <c r="AD425" s="62"/>
      <c r="AE425" s="62"/>
      <c r="AF425" s="62"/>
      <c r="AG425" s="62"/>
      <c r="AH425" s="244" t="str">
        <f t="shared" si="35"/>
        <v/>
      </c>
      <c r="AI425" s="62"/>
      <c r="AJ425" s="62"/>
      <c r="AK425" s="62"/>
      <c r="AL425" s="62"/>
    </row>
    <row r="426" spans="1:38" s="97" customFormat="1" ht="14">
      <c r="A426" s="63"/>
      <c r="B426" s="2">
        <f t="shared" si="32"/>
        <v>399</v>
      </c>
      <c r="C426" s="235" t="str">
        <f t="array" ref="C426">IF($K426&lt;&gt;"",INDEX(TransferLog!$AB$21:$AB$1270,MATCH($I426&amp;$M426,TransferLog!$F$21:$F$1270&amp;TransferLog!$W$21:$W$1270,0)),"")</f>
        <v/>
      </c>
      <c r="D426" s="235" t="str">
        <f t="array" ref="D426">IF($K426&lt;&gt;"",INDEX(TransferLog!$Q$21:$Q$1270,MATCH($I426&amp;$M426,TransferLog!$F$21:$F$1270&amp;TransferLog!$W$21:$W$1270,0)),"")</f>
        <v/>
      </c>
      <c r="E426" s="236" t="str">
        <f t="array" ref="E426">IF($K426&lt;&gt;"",INDEX(TransferLog!$AC$21:$AC$1270,MATCH($I426&amp;$M426,TransferLog!$F$21:$F$1270&amp;TransferLog!$W$21:$W$1270,0)),"")</f>
        <v/>
      </c>
      <c r="F426" s="111">
        <f t="shared" si="33"/>
        <v>399</v>
      </c>
      <c r="G426" s="138" t="str">
        <f t="array" ref="G426">IF($I426&lt;&gt;"",INDEX(DropDownLists!$K$10:$K$2516,MATCH($I426,DropDownLists!$L$10:$L$2516,0)),"")</f>
        <v/>
      </c>
      <c r="H426" s="107"/>
      <c r="I426" s="112"/>
      <c r="J426" s="339"/>
      <c r="K426" s="113"/>
      <c r="L426" s="339"/>
      <c r="M426" s="113"/>
      <c r="N426" s="339"/>
      <c r="O426" s="139" t="str">
        <f t="shared" si="34"/>
        <v/>
      </c>
      <c r="P426" s="339"/>
      <c r="Q426" s="114"/>
      <c r="R426" s="339"/>
      <c r="S426" s="174"/>
      <c r="T426" s="339"/>
      <c r="U426" s="139" t="str">
        <f t="array" ref="U426">IF($S426&lt;&gt;"",INDEX(DropDownLists!$D$10:$D$2516,MATCH($S426,DropDownLists!$E$10:$E$2516,0)),"")</f>
        <v/>
      </c>
      <c r="V426" s="342"/>
      <c r="W426" s="174"/>
      <c r="Y426" s="62"/>
      <c r="Z426" s="62"/>
      <c r="AA426" s="62"/>
      <c r="AB426" s="62"/>
      <c r="AC426" s="62"/>
      <c r="AD426" s="62"/>
      <c r="AE426" s="62"/>
      <c r="AF426" s="62"/>
      <c r="AG426" s="62"/>
      <c r="AH426" s="244" t="str">
        <f t="shared" si="35"/>
        <v/>
      </c>
      <c r="AI426" s="62"/>
      <c r="AJ426" s="62"/>
      <c r="AK426" s="62"/>
      <c r="AL426" s="62"/>
    </row>
    <row r="427" spans="1:38" s="97" customFormat="1" ht="14">
      <c r="A427" s="63"/>
      <c r="B427" s="2">
        <f t="shared" si="32"/>
        <v>400</v>
      </c>
      <c r="C427" s="235" t="str">
        <f t="array" ref="C427">IF($K427&lt;&gt;"",INDEX(TransferLog!$AB$21:$AB$1270,MATCH($I427&amp;$M427,TransferLog!$F$21:$F$1270&amp;TransferLog!$W$21:$W$1270,0)),"")</f>
        <v/>
      </c>
      <c r="D427" s="235" t="str">
        <f t="array" ref="D427">IF($K427&lt;&gt;"",INDEX(TransferLog!$Q$21:$Q$1270,MATCH($I427&amp;$M427,TransferLog!$F$21:$F$1270&amp;TransferLog!$W$21:$W$1270,0)),"")</f>
        <v/>
      </c>
      <c r="E427" s="236" t="str">
        <f t="array" ref="E427">IF($K427&lt;&gt;"",INDEX(TransferLog!$AC$21:$AC$1270,MATCH($I427&amp;$M427,TransferLog!$F$21:$F$1270&amp;TransferLog!$W$21:$W$1270,0)),"")</f>
        <v/>
      </c>
      <c r="F427" s="111">
        <f t="shared" si="33"/>
        <v>400</v>
      </c>
      <c r="G427" s="138" t="str">
        <f t="array" ref="G427">IF($I427&lt;&gt;"",INDEX(DropDownLists!$K$10:$K$2516,MATCH($I427,DropDownLists!$L$10:$L$2516,0)),"")</f>
        <v/>
      </c>
      <c r="H427" s="107"/>
      <c r="I427" s="112"/>
      <c r="J427" s="339"/>
      <c r="K427" s="113"/>
      <c r="L427" s="339"/>
      <c r="M427" s="113"/>
      <c r="N427" s="339"/>
      <c r="O427" s="139" t="str">
        <f t="shared" si="34"/>
        <v/>
      </c>
      <c r="P427" s="339"/>
      <c r="Q427" s="114"/>
      <c r="R427" s="339"/>
      <c r="S427" s="174"/>
      <c r="T427" s="339"/>
      <c r="U427" s="139" t="str">
        <f t="array" ref="U427">IF($S427&lt;&gt;"",INDEX(DropDownLists!$D$10:$D$2516,MATCH($S427,DropDownLists!$E$10:$E$2516,0)),"")</f>
        <v/>
      </c>
      <c r="V427" s="342"/>
      <c r="W427" s="174"/>
      <c r="Y427" s="62"/>
      <c r="Z427" s="62"/>
      <c r="AA427" s="62"/>
      <c r="AB427" s="62"/>
      <c r="AC427" s="62"/>
      <c r="AD427" s="62"/>
      <c r="AE427" s="62"/>
      <c r="AF427" s="62"/>
      <c r="AG427" s="62"/>
      <c r="AH427" s="244" t="str">
        <f t="shared" si="35"/>
        <v/>
      </c>
      <c r="AI427" s="62"/>
      <c r="AJ427" s="62"/>
      <c r="AK427" s="62"/>
      <c r="AL427" s="62"/>
    </row>
    <row r="428" spans="1:38" s="97" customFormat="1" ht="14">
      <c r="A428" s="63"/>
      <c r="B428" s="2">
        <f t="shared" si="32"/>
        <v>401</v>
      </c>
      <c r="C428" s="235" t="str">
        <f t="array" ref="C428">IF($K428&lt;&gt;"",INDEX(TransferLog!$AB$21:$AB$1270,MATCH($I428&amp;$M428,TransferLog!$F$21:$F$1270&amp;TransferLog!$W$21:$W$1270,0)),"")</f>
        <v/>
      </c>
      <c r="D428" s="235" t="str">
        <f t="array" ref="D428">IF($K428&lt;&gt;"",INDEX(TransferLog!$Q$21:$Q$1270,MATCH($I428&amp;$M428,TransferLog!$F$21:$F$1270&amp;TransferLog!$W$21:$W$1270,0)),"")</f>
        <v/>
      </c>
      <c r="E428" s="236" t="str">
        <f t="array" ref="E428">IF($K428&lt;&gt;"",INDEX(TransferLog!$AC$21:$AC$1270,MATCH($I428&amp;$M428,TransferLog!$F$21:$F$1270&amp;TransferLog!$W$21:$W$1270,0)),"")</f>
        <v/>
      </c>
      <c r="F428" s="111">
        <f t="shared" si="33"/>
        <v>401</v>
      </c>
      <c r="G428" s="138" t="str">
        <f t="array" ref="G428">IF($I428&lt;&gt;"",INDEX(DropDownLists!$K$10:$K$2516,MATCH($I428,DropDownLists!$L$10:$L$2516,0)),"")</f>
        <v/>
      </c>
      <c r="H428" s="107"/>
      <c r="I428" s="112"/>
      <c r="J428" s="339"/>
      <c r="K428" s="113"/>
      <c r="L428" s="339"/>
      <c r="M428" s="113"/>
      <c r="N428" s="339"/>
      <c r="O428" s="139" t="str">
        <f t="shared" si="34"/>
        <v/>
      </c>
      <c r="P428" s="339"/>
      <c r="Q428" s="114"/>
      <c r="R428" s="339"/>
      <c r="S428" s="174"/>
      <c r="T428" s="339"/>
      <c r="U428" s="139" t="str">
        <f t="array" ref="U428">IF($S428&lt;&gt;"",INDEX(DropDownLists!$D$10:$D$2516,MATCH($S428,DropDownLists!$E$10:$E$2516,0)),"")</f>
        <v/>
      </c>
      <c r="V428" s="342"/>
      <c r="W428" s="174"/>
      <c r="Y428" s="62"/>
      <c r="Z428" s="62"/>
      <c r="AA428" s="62"/>
      <c r="AB428" s="62"/>
      <c r="AC428" s="62"/>
      <c r="AD428" s="62"/>
      <c r="AE428" s="62"/>
      <c r="AF428" s="62"/>
      <c r="AG428" s="62"/>
      <c r="AH428" s="244" t="str">
        <f t="shared" si="35"/>
        <v/>
      </c>
      <c r="AI428" s="62"/>
      <c r="AJ428" s="62"/>
      <c r="AK428" s="62"/>
      <c r="AL428" s="62"/>
    </row>
    <row r="429" spans="1:38" s="97" customFormat="1" ht="14.25" customHeight="1">
      <c r="A429" s="26"/>
      <c r="B429" s="2">
        <f t="shared" si="32"/>
        <v>402</v>
      </c>
      <c r="C429" s="235" t="str">
        <f t="array" ref="C429">IF($K429&lt;&gt;"",INDEX(TransferLog!$AB$21:$AB$1270,MATCH($I429&amp;$M429,TransferLog!$F$21:$F$1270&amp;TransferLog!$W$21:$W$1270,0)),"")</f>
        <v/>
      </c>
      <c r="D429" s="235" t="str">
        <f t="array" ref="D429">IF($K429&lt;&gt;"",INDEX(TransferLog!$Q$21:$Q$1270,MATCH($I429&amp;$M429,TransferLog!$F$21:$F$1270&amp;TransferLog!$W$21:$W$1270,0)),"")</f>
        <v/>
      </c>
      <c r="E429" s="236" t="str">
        <f t="array" ref="E429">IF($K429&lt;&gt;"",INDEX(TransferLog!$AC$21:$AC$1270,MATCH($I429&amp;$M429,TransferLog!$F$21:$F$1270&amp;TransferLog!$W$21:$W$1270,0)),"")</f>
        <v/>
      </c>
      <c r="F429" s="111">
        <f t="shared" si="33"/>
        <v>402</v>
      </c>
      <c r="G429" s="138" t="str">
        <f t="array" ref="G429">IF($I429&lt;&gt;"",INDEX(DropDownLists!$K$10:$K$2516,MATCH($I429,DropDownLists!$L$10:$L$2516,0)),"")</f>
        <v/>
      </c>
      <c r="H429" s="107"/>
      <c r="I429" s="112"/>
      <c r="J429" s="339"/>
      <c r="K429" s="113"/>
      <c r="L429" s="339"/>
      <c r="M429" s="113"/>
      <c r="N429" s="339"/>
      <c r="O429" s="139" t="str">
        <f t="shared" si="34"/>
        <v/>
      </c>
      <c r="P429" s="339"/>
      <c r="Q429" s="114"/>
      <c r="R429" s="339"/>
      <c r="S429" s="174"/>
      <c r="T429" s="339"/>
      <c r="U429" s="139" t="str">
        <f t="array" ref="U429">IF($S429&lt;&gt;"",INDEX(DropDownLists!$D$10:$D$2516,MATCH($S429,DropDownLists!$E$10:$E$2516,0)),"")</f>
        <v/>
      </c>
      <c r="V429" s="342"/>
      <c r="W429" s="174"/>
      <c r="Y429" s="62"/>
      <c r="Z429" s="62"/>
      <c r="AA429" s="62"/>
      <c r="AB429" s="62"/>
      <c r="AC429" s="62"/>
      <c r="AD429" s="37"/>
      <c r="AE429" s="37"/>
      <c r="AF429" s="37"/>
      <c r="AG429" s="37"/>
      <c r="AH429" s="243" t="str">
        <f t="shared" si="35"/>
        <v/>
      </c>
      <c r="AI429" s="37"/>
      <c r="AJ429" s="37"/>
      <c r="AK429" s="37"/>
      <c r="AL429" s="37"/>
    </row>
    <row r="430" spans="1:38" s="97" customFormat="1" ht="14.25" customHeight="1">
      <c r="A430" s="26"/>
      <c r="B430" s="2">
        <f t="shared" si="32"/>
        <v>403</v>
      </c>
      <c r="C430" s="235" t="str">
        <f t="array" ref="C430">IF($K430&lt;&gt;"",INDEX(TransferLog!$AB$21:$AB$1270,MATCH($I430&amp;$M430,TransferLog!$F$21:$F$1270&amp;TransferLog!$W$21:$W$1270,0)),"")</f>
        <v/>
      </c>
      <c r="D430" s="235" t="str">
        <f t="array" ref="D430">IF($K430&lt;&gt;"",INDEX(TransferLog!$Q$21:$Q$1270,MATCH($I430&amp;$M430,TransferLog!$F$21:$F$1270&amp;TransferLog!$W$21:$W$1270,0)),"")</f>
        <v/>
      </c>
      <c r="E430" s="236" t="str">
        <f t="array" ref="E430">IF($K430&lt;&gt;"",INDEX(TransferLog!$AC$21:$AC$1270,MATCH($I430&amp;$M430,TransferLog!$F$21:$F$1270&amp;TransferLog!$W$21:$W$1270,0)),"")</f>
        <v/>
      </c>
      <c r="F430" s="111">
        <f t="shared" si="33"/>
        <v>403</v>
      </c>
      <c r="G430" s="138" t="str">
        <f t="array" ref="G430">IF($I430&lt;&gt;"",INDEX(DropDownLists!$K$10:$K$2516,MATCH($I430,DropDownLists!$L$10:$L$2516,0)),"")</f>
        <v/>
      </c>
      <c r="H430" s="107"/>
      <c r="I430" s="112"/>
      <c r="J430" s="339"/>
      <c r="K430" s="113"/>
      <c r="L430" s="339"/>
      <c r="M430" s="113"/>
      <c r="N430" s="339"/>
      <c r="O430" s="139" t="str">
        <f t="shared" si="34"/>
        <v/>
      </c>
      <c r="P430" s="339"/>
      <c r="Q430" s="114"/>
      <c r="R430" s="339"/>
      <c r="S430" s="174"/>
      <c r="T430" s="339"/>
      <c r="U430" s="139" t="str">
        <f t="array" ref="U430">IF($S430&lt;&gt;"",INDEX(DropDownLists!$D$10:$D$2516,MATCH($S430,DropDownLists!$E$10:$E$2516,0)),"")</f>
        <v/>
      </c>
      <c r="V430" s="342"/>
      <c r="W430" s="174"/>
      <c r="Y430" s="62"/>
      <c r="Z430" s="62"/>
      <c r="AA430" s="62"/>
      <c r="AB430" s="62"/>
      <c r="AC430" s="62"/>
      <c r="AD430" s="37"/>
      <c r="AE430" s="37"/>
      <c r="AF430" s="37"/>
      <c r="AG430" s="37"/>
      <c r="AH430" s="243" t="str">
        <f t="shared" si="35"/>
        <v/>
      </c>
      <c r="AI430" s="37"/>
      <c r="AJ430" s="37"/>
      <c r="AK430" s="37"/>
      <c r="AL430" s="37"/>
    </row>
    <row r="431" spans="1:38" s="97" customFormat="1" ht="14.25" customHeight="1">
      <c r="A431" s="26"/>
      <c r="B431" s="2">
        <f t="shared" si="32"/>
        <v>404</v>
      </c>
      <c r="C431" s="235" t="str">
        <f t="array" ref="C431">IF($K431&lt;&gt;"",INDEX(TransferLog!$AB$21:$AB$1270,MATCH($I431&amp;$M431,TransferLog!$F$21:$F$1270&amp;TransferLog!$W$21:$W$1270,0)),"")</f>
        <v/>
      </c>
      <c r="D431" s="235" t="str">
        <f t="array" ref="D431">IF($K431&lt;&gt;"",INDEX(TransferLog!$Q$21:$Q$1270,MATCH($I431&amp;$M431,TransferLog!$F$21:$F$1270&amp;TransferLog!$W$21:$W$1270,0)),"")</f>
        <v/>
      </c>
      <c r="E431" s="236" t="str">
        <f t="array" ref="E431">IF($K431&lt;&gt;"",INDEX(TransferLog!$AC$21:$AC$1270,MATCH($I431&amp;$M431,TransferLog!$F$21:$F$1270&amp;TransferLog!$W$21:$W$1270,0)),"")</f>
        <v/>
      </c>
      <c r="F431" s="111">
        <f t="shared" si="33"/>
        <v>404</v>
      </c>
      <c r="G431" s="138" t="str">
        <f t="array" ref="G431">IF($I431&lt;&gt;"",INDEX(DropDownLists!$K$10:$K$2516,MATCH($I431,DropDownLists!$L$10:$L$2516,0)),"")</f>
        <v/>
      </c>
      <c r="H431" s="107"/>
      <c r="I431" s="112"/>
      <c r="J431" s="339"/>
      <c r="K431" s="113"/>
      <c r="L431" s="339"/>
      <c r="M431" s="113"/>
      <c r="N431" s="339"/>
      <c r="O431" s="139" t="str">
        <f t="shared" si="34"/>
        <v/>
      </c>
      <c r="P431" s="339"/>
      <c r="Q431" s="114"/>
      <c r="R431" s="339"/>
      <c r="S431" s="174"/>
      <c r="T431" s="339"/>
      <c r="U431" s="139" t="str">
        <f t="array" ref="U431">IF($S431&lt;&gt;"",INDEX(DropDownLists!$D$10:$D$2516,MATCH($S431,DropDownLists!$E$10:$E$2516,0)),"")</f>
        <v/>
      </c>
      <c r="V431" s="342"/>
      <c r="W431" s="174"/>
      <c r="Y431" s="62"/>
      <c r="Z431" s="62"/>
      <c r="AA431" s="62"/>
      <c r="AB431" s="62"/>
      <c r="AC431" s="62"/>
      <c r="AD431" s="37"/>
      <c r="AE431" s="37"/>
      <c r="AF431" s="37"/>
      <c r="AG431" s="37"/>
      <c r="AH431" s="243" t="str">
        <f t="shared" si="35"/>
        <v/>
      </c>
      <c r="AI431" s="37"/>
      <c r="AJ431" s="37"/>
      <c r="AK431" s="37"/>
      <c r="AL431" s="37"/>
    </row>
    <row r="432" spans="1:38" s="97" customFormat="1" ht="14">
      <c r="A432" s="26"/>
      <c r="B432" s="2">
        <f t="shared" si="32"/>
        <v>405</v>
      </c>
      <c r="C432" s="235" t="str">
        <f t="array" ref="C432">IF($K432&lt;&gt;"",INDEX(TransferLog!$AB$21:$AB$1270,MATCH($I432&amp;$M432,TransferLog!$F$21:$F$1270&amp;TransferLog!$W$21:$W$1270,0)),"")</f>
        <v/>
      </c>
      <c r="D432" s="235" t="str">
        <f t="array" ref="D432">IF($K432&lt;&gt;"",INDEX(TransferLog!$Q$21:$Q$1270,MATCH($I432&amp;$M432,TransferLog!$F$21:$F$1270&amp;TransferLog!$W$21:$W$1270,0)),"")</f>
        <v/>
      </c>
      <c r="E432" s="236" t="str">
        <f t="array" ref="E432">IF($K432&lt;&gt;"",INDEX(TransferLog!$AC$21:$AC$1270,MATCH($I432&amp;$M432,TransferLog!$F$21:$F$1270&amp;TransferLog!$W$21:$W$1270,0)),"")</f>
        <v/>
      </c>
      <c r="F432" s="111">
        <f t="shared" si="33"/>
        <v>405</v>
      </c>
      <c r="G432" s="138" t="str">
        <f t="array" ref="G432">IF($I432&lt;&gt;"",INDEX(DropDownLists!$K$10:$K$2516,MATCH($I432,DropDownLists!$L$10:$L$2516,0)),"")</f>
        <v/>
      </c>
      <c r="H432" s="107"/>
      <c r="I432" s="112"/>
      <c r="J432" s="339"/>
      <c r="K432" s="113"/>
      <c r="L432" s="339"/>
      <c r="M432" s="113"/>
      <c r="N432" s="339"/>
      <c r="O432" s="139" t="str">
        <f t="shared" si="34"/>
        <v/>
      </c>
      <c r="P432" s="339"/>
      <c r="Q432" s="114"/>
      <c r="R432" s="339"/>
      <c r="S432" s="174"/>
      <c r="T432" s="339"/>
      <c r="U432" s="139" t="str">
        <f t="array" ref="U432">IF($S432&lt;&gt;"",INDEX(DropDownLists!$D$10:$D$2516,MATCH($S432,DropDownLists!$E$10:$E$2516,0)),"")</f>
        <v/>
      </c>
      <c r="V432" s="342"/>
      <c r="W432" s="174"/>
      <c r="Y432" s="62"/>
      <c r="Z432" s="62"/>
      <c r="AA432" s="62"/>
      <c r="AB432" s="62"/>
      <c r="AC432" s="62"/>
      <c r="AD432" s="37"/>
      <c r="AE432" s="37"/>
      <c r="AF432" s="37"/>
      <c r="AG432" s="37"/>
      <c r="AH432" s="243" t="str">
        <f t="shared" si="35"/>
        <v/>
      </c>
      <c r="AI432" s="37"/>
      <c r="AJ432" s="37"/>
      <c r="AK432" s="37"/>
      <c r="AL432" s="37"/>
    </row>
    <row r="433" spans="1:38" s="97" customFormat="1" ht="14.25" customHeight="1">
      <c r="A433" s="26"/>
      <c r="B433" s="2">
        <f t="shared" si="32"/>
        <v>406</v>
      </c>
      <c r="C433" s="235" t="str">
        <f t="array" ref="C433">IF($K433&lt;&gt;"",INDEX(TransferLog!$AB$21:$AB$1270,MATCH($I433&amp;$M433,TransferLog!$F$21:$F$1270&amp;TransferLog!$W$21:$W$1270,0)),"")</f>
        <v/>
      </c>
      <c r="D433" s="235" t="str">
        <f t="array" ref="D433">IF($K433&lt;&gt;"",INDEX(TransferLog!$Q$21:$Q$1270,MATCH($I433&amp;$M433,TransferLog!$F$21:$F$1270&amp;TransferLog!$W$21:$W$1270,0)),"")</f>
        <v/>
      </c>
      <c r="E433" s="236" t="str">
        <f t="array" ref="E433">IF($K433&lt;&gt;"",INDEX(TransferLog!$AC$21:$AC$1270,MATCH($I433&amp;$M433,TransferLog!$F$21:$F$1270&amp;TransferLog!$W$21:$W$1270,0)),"")</f>
        <v/>
      </c>
      <c r="F433" s="111">
        <f t="shared" si="33"/>
        <v>406</v>
      </c>
      <c r="G433" s="138" t="str">
        <f t="array" ref="G433">IF($I433&lt;&gt;"",INDEX(DropDownLists!$K$10:$K$2516,MATCH($I433,DropDownLists!$L$10:$L$2516,0)),"")</f>
        <v/>
      </c>
      <c r="H433" s="107"/>
      <c r="I433" s="112"/>
      <c r="J433" s="339"/>
      <c r="K433" s="113"/>
      <c r="L433" s="339"/>
      <c r="M433" s="113"/>
      <c r="N433" s="339"/>
      <c r="O433" s="139" t="str">
        <f t="shared" si="34"/>
        <v/>
      </c>
      <c r="P433" s="339"/>
      <c r="Q433" s="114"/>
      <c r="R433" s="339"/>
      <c r="S433" s="174"/>
      <c r="T433" s="339"/>
      <c r="U433" s="139" t="str">
        <f t="array" ref="U433">IF($S433&lt;&gt;"",INDEX(DropDownLists!$D$10:$D$2516,MATCH($S433,DropDownLists!$E$10:$E$2516,0)),"")</f>
        <v/>
      </c>
      <c r="V433" s="342"/>
      <c r="W433" s="174"/>
      <c r="Y433" s="62"/>
      <c r="Z433" s="62"/>
      <c r="AA433" s="62"/>
      <c r="AB433" s="62"/>
      <c r="AC433" s="62"/>
      <c r="AD433" s="37"/>
      <c r="AE433" s="37"/>
      <c r="AF433" s="37"/>
      <c r="AG433" s="37"/>
      <c r="AH433" s="243" t="str">
        <f t="shared" si="35"/>
        <v/>
      </c>
      <c r="AI433" s="37"/>
      <c r="AJ433" s="37"/>
      <c r="AK433" s="37"/>
      <c r="AL433" s="37"/>
    </row>
    <row r="434" spans="1:38" s="97" customFormat="1" ht="14.25" customHeight="1">
      <c r="A434" s="26"/>
      <c r="B434" s="2">
        <f t="shared" si="32"/>
        <v>407</v>
      </c>
      <c r="C434" s="235" t="str">
        <f t="array" ref="C434">IF($K434&lt;&gt;"",INDEX(TransferLog!$AB$21:$AB$1270,MATCH($I434&amp;$M434,TransferLog!$F$21:$F$1270&amp;TransferLog!$W$21:$W$1270,0)),"")</f>
        <v/>
      </c>
      <c r="D434" s="235" t="str">
        <f t="array" ref="D434">IF($K434&lt;&gt;"",INDEX(TransferLog!$Q$21:$Q$1270,MATCH($I434&amp;$M434,TransferLog!$F$21:$F$1270&amp;TransferLog!$W$21:$W$1270,0)),"")</f>
        <v/>
      </c>
      <c r="E434" s="236" t="str">
        <f t="array" ref="E434">IF($K434&lt;&gt;"",INDEX(TransferLog!$AC$21:$AC$1270,MATCH($I434&amp;$M434,TransferLog!$F$21:$F$1270&amp;TransferLog!$W$21:$W$1270,0)),"")</f>
        <v/>
      </c>
      <c r="F434" s="111">
        <f t="shared" si="33"/>
        <v>407</v>
      </c>
      <c r="G434" s="138" t="str">
        <f t="array" ref="G434">IF($I434&lt;&gt;"",INDEX(DropDownLists!$K$10:$K$2516,MATCH($I434,DropDownLists!$L$10:$L$2516,0)),"")</f>
        <v/>
      </c>
      <c r="H434" s="107"/>
      <c r="I434" s="112"/>
      <c r="J434" s="339"/>
      <c r="K434" s="113"/>
      <c r="L434" s="339"/>
      <c r="M434" s="113"/>
      <c r="N434" s="339"/>
      <c r="O434" s="139" t="str">
        <f t="shared" si="34"/>
        <v/>
      </c>
      <c r="P434" s="339"/>
      <c r="Q434" s="114"/>
      <c r="R434" s="339"/>
      <c r="S434" s="174"/>
      <c r="T434" s="339"/>
      <c r="U434" s="139" t="str">
        <f t="array" ref="U434">IF($S434&lt;&gt;"",INDEX(DropDownLists!$D$10:$D$2516,MATCH($S434,DropDownLists!$E$10:$E$2516,0)),"")</f>
        <v/>
      </c>
      <c r="V434" s="342"/>
      <c r="W434" s="174"/>
      <c r="Y434" s="37"/>
      <c r="Z434" s="37"/>
      <c r="AA434" s="37"/>
      <c r="AB434" s="37"/>
      <c r="AC434" s="37"/>
      <c r="AD434" s="37"/>
      <c r="AE434" s="37"/>
      <c r="AF434" s="37"/>
      <c r="AG434" s="37"/>
      <c r="AH434" s="243" t="str">
        <f t="shared" si="35"/>
        <v/>
      </c>
      <c r="AI434" s="37"/>
      <c r="AJ434" s="37"/>
      <c r="AK434" s="37"/>
      <c r="AL434" s="37"/>
    </row>
    <row r="435" spans="1:38" s="97" customFormat="1" ht="14.25" customHeight="1">
      <c r="A435" s="26"/>
      <c r="B435" s="2">
        <f t="shared" si="32"/>
        <v>408</v>
      </c>
      <c r="C435" s="235" t="str">
        <f t="array" ref="C435">IF($K435&lt;&gt;"",INDEX(TransferLog!$AB$21:$AB$1270,MATCH($I435&amp;$M435,TransferLog!$F$21:$F$1270&amp;TransferLog!$W$21:$W$1270,0)),"")</f>
        <v/>
      </c>
      <c r="D435" s="235" t="str">
        <f t="array" ref="D435">IF($K435&lt;&gt;"",INDEX(TransferLog!$Q$21:$Q$1270,MATCH($I435&amp;$M435,TransferLog!$F$21:$F$1270&amp;TransferLog!$W$21:$W$1270,0)),"")</f>
        <v/>
      </c>
      <c r="E435" s="236" t="str">
        <f t="array" ref="E435">IF($K435&lt;&gt;"",INDEX(TransferLog!$AC$21:$AC$1270,MATCH($I435&amp;$M435,TransferLog!$F$21:$F$1270&amp;TransferLog!$W$21:$W$1270,0)),"")</f>
        <v/>
      </c>
      <c r="F435" s="111">
        <f t="shared" si="33"/>
        <v>408</v>
      </c>
      <c r="G435" s="138" t="str">
        <f t="array" ref="G435">IF($I435&lt;&gt;"",INDEX(DropDownLists!$K$10:$K$2516,MATCH($I435,DropDownLists!$L$10:$L$2516,0)),"")</f>
        <v/>
      </c>
      <c r="H435" s="107"/>
      <c r="I435" s="112"/>
      <c r="J435" s="339"/>
      <c r="K435" s="113"/>
      <c r="L435" s="339"/>
      <c r="M435" s="113"/>
      <c r="N435" s="339"/>
      <c r="O435" s="139" t="str">
        <f t="shared" si="34"/>
        <v/>
      </c>
      <c r="P435" s="339"/>
      <c r="Q435" s="114"/>
      <c r="R435" s="339"/>
      <c r="S435" s="174"/>
      <c r="T435" s="339"/>
      <c r="U435" s="139" t="str">
        <f t="array" ref="U435">IF($S435&lt;&gt;"",INDEX(DropDownLists!$D$10:$D$2516,MATCH($S435,DropDownLists!$E$10:$E$2516,0)),"")</f>
        <v/>
      </c>
      <c r="V435" s="342"/>
      <c r="W435" s="174"/>
      <c r="Y435" s="37"/>
      <c r="Z435" s="37"/>
      <c r="AA435" s="37"/>
      <c r="AB435" s="37"/>
      <c r="AC435" s="37"/>
      <c r="AD435" s="37"/>
      <c r="AE435" s="37"/>
      <c r="AF435" s="37"/>
      <c r="AG435" s="37"/>
      <c r="AH435" s="243" t="str">
        <f t="shared" si="35"/>
        <v/>
      </c>
      <c r="AI435" s="37"/>
      <c r="AJ435" s="37"/>
      <c r="AK435" s="37"/>
      <c r="AL435" s="37"/>
    </row>
    <row r="436" spans="1:38" s="97" customFormat="1" ht="14">
      <c r="A436" s="26"/>
      <c r="B436" s="2">
        <f t="shared" si="32"/>
        <v>409</v>
      </c>
      <c r="C436" s="235" t="str">
        <f t="array" ref="C436">IF($K436&lt;&gt;"",INDEX(TransferLog!$AB$21:$AB$1270,MATCH($I436&amp;$M436,TransferLog!$F$21:$F$1270&amp;TransferLog!$W$21:$W$1270,0)),"")</f>
        <v/>
      </c>
      <c r="D436" s="235" t="str">
        <f t="array" ref="D436">IF($K436&lt;&gt;"",INDEX(TransferLog!$Q$21:$Q$1270,MATCH($I436&amp;$M436,TransferLog!$F$21:$F$1270&amp;TransferLog!$W$21:$W$1270,0)),"")</f>
        <v/>
      </c>
      <c r="E436" s="236" t="str">
        <f t="array" ref="E436">IF($K436&lt;&gt;"",INDEX(TransferLog!$AC$21:$AC$1270,MATCH($I436&amp;$M436,TransferLog!$F$21:$F$1270&amp;TransferLog!$W$21:$W$1270,0)),"")</f>
        <v/>
      </c>
      <c r="F436" s="111">
        <f t="shared" si="33"/>
        <v>409</v>
      </c>
      <c r="G436" s="138" t="str">
        <f t="array" ref="G436">IF($I436&lt;&gt;"",INDEX(DropDownLists!$K$10:$K$2516,MATCH($I436,DropDownLists!$L$10:$L$2516,0)),"")</f>
        <v/>
      </c>
      <c r="H436" s="107"/>
      <c r="I436" s="112"/>
      <c r="J436" s="339"/>
      <c r="K436" s="113"/>
      <c r="L436" s="339"/>
      <c r="M436" s="113"/>
      <c r="N436" s="339"/>
      <c r="O436" s="139" t="str">
        <f t="shared" si="34"/>
        <v/>
      </c>
      <c r="P436" s="339"/>
      <c r="Q436" s="114"/>
      <c r="R436" s="339"/>
      <c r="S436" s="174"/>
      <c r="T436" s="339"/>
      <c r="U436" s="139" t="str">
        <f t="array" ref="U436">IF($S436&lt;&gt;"",INDEX(DropDownLists!$D$10:$D$2516,MATCH($S436,DropDownLists!$E$10:$E$2516,0)),"")</f>
        <v/>
      </c>
      <c r="V436" s="342"/>
      <c r="W436" s="174"/>
      <c r="Y436" s="37"/>
      <c r="Z436" s="37"/>
      <c r="AA436" s="37"/>
      <c r="AB436" s="37"/>
      <c r="AC436" s="37"/>
      <c r="AD436" s="37"/>
      <c r="AE436" s="37"/>
      <c r="AF436" s="37"/>
      <c r="AG436" s="37"/>
      <c r="AH436" s="243" t="str">
        <f t="shared" si="35"/>
        <v/>
      </c>
      <c r="AI436" s="37"/>
      <c r="AJ436" s="37"/>
      <c r="AK436" s="37"/>
      <c r="AL436" s="37"/>
    </row>
    <row r="437" spans="1:38" s="97" customFormat="1" ht="14">
      <c r="A437" s="26"/>
      <c r="B437" s="2">
        <f t="shared" si="32"/>
        <v>410</v>
      </c>
      <c r="C437" s="235" t="str">
        <f t="array" ref="C437">IF($K437&lt;&gt;"",INDEX(TransferLog!$AB$21:$AB$1270,MATCH($I437&amp;$M437,TransferLog!$F$21:$F$1270&amp;TransferLog!$W$21:$W$1270,0)),"")</f>
        <v/>
      </c>
      <c r="D437" s="235" t="str">
        <f t="array" ref="D437">IF($K437&lt;&gt;"",INDEX(TransferLog!$Q$21:$Q$1270,MATCH($I437&amp;$M437,TransferLog!$F$21:$F$1270&amp;TransferLog!$W$21:$W$1270,0)),"")</f>
        <v/>
      </c>
      <c r="E437" s="236" t="str">
        <f t="array" ref="E437">IF($K437&lt;&gt;"",INDEX(TransferLog!$AC$21:$AC$1270,MATCH($I437&amp;$M437,TransferLog!$F$21:$F$1270&amp;TransferLog!$W$21:$W$1270,0)),"")</f>
        <v/>
      </c>
      <c r="F437" s="111">
        <f t="shared" si="33"/>
        <v>410</v>
      </c>
      <c r="G437" s="138" t="str">
        <f t="array" ref="G437">IF($I437&lt;&gt;"",INDEX(DropDownLists!$K$10:$K$2516,MATCH($I437,DropDownLists!$L$10:$L$2516,0)),"")</f>
        <v/>
      </c>
      <c r="H437" s="107"/>
      <c r="I437" s="112"/>
      <c r="J437" s="339"/>
      <c r="K437" s="113"/>
      <c r="L437" s="339"/>
      <c r="M437" s="113"/>
      <c r="N437" s="339"/>
      <c r="O437" s="139" t="str">
        <f t="shared" si="34"/>
        <v/>
      </c>
      <c r="P437" s="339"/>
      <c r="Q437" s="114"/>
      <c r="R437" s="339"/>
      <c r="S437" s="174"/>
      <c r="T437" s="339"/>
      <c r="U437" s="139" t="str">
        <f t="array" ref="U437">IF($S437&lt;&gt;"",INDEX(DropDownLists!$D$10:$D$2516,MATCH($S437,DropDownLists!$E$10:$E$2516,0)),"")</f>
        <v/>
      </c>
      <c r="V437" s="342"/>
      <c r="W437" s="174"/>
      <c r="Y437" s="37"/>
      <c r="Z437" s="37"/>
      <c r="AA437" s="37"/>
      <c r="AB437" s="37"/>
      <c r="AC437" s="37"/>
      <c r="AD437" s="37"/>
      <c r="AE437" s="37"/>
      <c r="AF437" s="37"/>
      <c r="AG437" s="37"/>
      <c r="AH437" s="243" t="str">
        <f t="shared" si="35"/>
        <v/>
      </c>
      <c r="AI437" s="37"/>
      <c r="AJ437" s="37"/>
      <c r="AK437" s="37"/>
      <c r="AL437" s="37"/>
    </row>
    <row r="438" spans="1:38" s="97" customFormat="1" ht="14">
      <c r="A438" s="63"/>
      <c r="B438" s="2">
        <f t="shared" si="32"/>
        <v>411</v>
      </c>
      <c r="C438" s="235" t="str">
        <f t="array" ref="C438">IF($K438&lt;&gt;"",INDEX(TransferLog!$AB$21:$AB$1270,MATCH($I438&amp;$M438,TransferLog!$F$21:$F$1270&amp;TransferLog!$W$21:$W$1270,0)),"")</f>
        <v/>
      </c>
      <c r="D438" s="235" t="str">
        <f t="array" ref="D438">IF($K438&lt;&gt;"",INDEX(TransferLog!$Q$21:$Q$1270,MATCH($I438&amp;$M438,TransferLog!$F$21:$F$1270&amp;TransferLog!$W$21:$W$1270,0)),"")</f>
        <v/>
      </c>
      <c r="E438" s="236" t="str">
        <f t="array" ref="E438">IF($K438&lt;&gt;"",INDEX(TransferLog!$AC$21:$AC$1270,MATCH($I438&amp;$M438,TransferLog!$F$21:$F$1270&amp;TransferLog!$W$21:$W$1270,0)),"")</f>
        <v/>
      </c>
      <c r="F438" s="111">
        <f t="shared" si="33"/>
        <v>411</v>
      </c>
      <c r="G438" s="138" t="str">
        <f t="array" ref="G438">IF($I438&lt;&gt;"",INDEX(DropDownLists!$K$10:$K$2516,MATCH($I438,DropDownLists!$L$10:$L$2516,0)),"")</f>
        <v/>
      </c>
      <c r="H438" s="107"/>
      <c r="I438" s="112"/>
      <c r="J438" s="339"/>
      <c r="K438" s="113"/>
      <c r="L438" s="339"/>
      <c r="M438" s="113"/>
      <c r="N438" s="339"/>
      <c r="O438" s="139" t="str">
        <f t="shared" si="34"/>
        <v/>
      </c>
      <c r="P438" s="339"/>
      <c r="Q438" s="114"/>
      <c r="R438" s="339"/>
      <c r="S438" s="174"/>
      <c r="T438" s="339"/>
      <c r="U438" s="139" t="str">
        <f t="array" ref="U438">IF($S438&lt;&gt;"",INDEX(DropDownLists!$D$10:$D$2516,MATCH($S438,DropDownLists!$E$10:$E$2516,0)),"")</f>
        <v/>
      </c>
      <c r="V438" s="342"/>
      <c r="W438" s="174"/>
      <c r="Y438" s="37"/>
      <c r="Z438" s="37"/>
      <c r="AA438" s="37"/>
      <c r="AB438" s="37"/>
      <c r="AC438" s="37"/>
      <c r="AD438" s="62"/>
      <c r="AE438" s="62"/>
      <c r="AF438" s="62"/>
      <c r="AG438" s="62"/>
      <c r="AH438" s="244" t="str">
        <f t="shared" si="35"/>
        <v/>
      </c>
      <c r="AI438" s="62"/>
      <c r="AJ438" s="62"/>
      <c r="AK438" s="62"/>
      <c r="AL438" s="62"/>
    </row>
    <row r="439" spans="1:38" s="97" customFormat="1" ht="14">
      <c r="A439" s="63"/>
      <c r="B439" s="2">
        <f t="shared" si="32"/>
        <v>412</v>
      </c>
      <c r="C439" s="235" t="str">
        <f t="array" ref="C439">IF($K439&lt;&gt;"",INDEX(TransferLog!$AB$21:$AB$1270,MATCH($I439&amp;$M439,TransferLog!$F$21:$F$1270&amp;TransferLog!$W$21:$W$1270,0)),"")</f>
        <v/>
      </c>
      <c r="D439" s="235" t="str">
        <f t="array" ref="D439">IF($K439&lt;&gt;"",INDEX(TransferLog!$Q$21:$Q$1270,MATCH($I439&amp;$M439,TransferLog!$F$21:$F$1270&amp;TransferLog!$W$21:$W$1270,0)),"")</f>
        <v/>
      </c>
      <c r="E439" s="236" t="str">
        <f t="array" ref="E439">IF($K439&lt;&gt;"",INDEX(TransferLog!$AC$21:$AC$1270,MATCH($I439&amp;$M439,TransferLog!$F$21:$F$1270&amp;TransferLog!$W$21:$W$1270,0)),"")</f>
        <v/>
      </c>
      <c r="F439" s="111">
        <f t="shared" si="33"/>
        <v>412</v>
      </c>
      <c r="G439" s="138" t="str">
        <f t="array" ref="G439">IF($I439&lt;&gt;"",INDEX(DropDownLists!$K$10:$K$2516,MATCH($I439,DropDownLists!$L$10:$L$2516,0)),"")</f>
        <v/>
      </c>
      <c r="H439" s="107"/>
      <c r="I439" s="112"/>
      <c r="J439" s="339"/>
      <c r="K439" s="113"/>
      <c r="L439" s="339"/>
      <c r="M439" s="113"/>
      <c r="N439" s="339"/>
      <c r="O439" s="139" t="str">
        <f t="shared" si="34"/>
        <v/>
      </c>
      <c r="P439" s="339"/>
      <c r="Q439" s="114"/>
      <c r="R439" s="339"/>
      <c r="S439" s="174"/>
      <c r="T439" s="339"/>
      <c r="U439" s="139" t="str">
        <f t="array" ref="U439">IF($S439&lt;&gt;"",INDEX(DropDownLists!$D$10:$D$2516,MATCH($S439,DropDownLists!$E$10:$E$2516,0)),"")</f>
        <v/>
      </c>
      <c r="V439" s="342"/>
      <c r="W439" s="174"/>
      <c r="Y439" s="37"/>
      <c r="Z439" s="37"/>
      <c r="AA439" s="37"/>
      <c r="AB439" s="37"/>
      <c r="AC439" s="37"/>
      <c r="AD439" s="62"/>
      <c r="AE439" s="62"/>
      <c r="AF439" s="62"/>
      <c r="AG439" s="62"/>
      <c r="AH439" s="244" t="str">
        <f t="shared" si="35"/>
        <v/>
      </c>
      <c r="AI439" s="62"/>
      <c r="AJ439" s="62"/>
      <c r="AK439" s="62"/>
      <c r="AL439" s="62"/>
    </row>
    <row r="440" spans="1:38" s="97" customFormat="1" ht="14">
      <c r="A440" s="63"/>
      <c r="B440" s="2">
        <f t="shared" si="32"/>
        <v>413</v>
      </c>
      <c r="C440" s="235" t="str">
        <f t="array" ref="C440">IF($K440&lt;&gt;"",INDEX(TransferLog!$AB$21:$AB$1270,MATCH($I440&amp;$M440,TransferLog!$F$21:$F$1270&amp;TransferLog!$W$21:$W$1270,0)),"")</f>
        <v/>
      </c>
      <c r="D440" s="235" t="str">
        <f t="array" ref="D440">IF($K440&lt;&gt;"",INDEX(TransferLog!$Q$21:$Q$1270,MATCH($I440&amp;$M440,TransferLog!$F$21:$F$1270&amp;TransferLog!$W$21:$W$1270,0)),"")</f>
        <v/>
      </c>
      <c r="E440" s="236" t="str">
        <f t="array" ref="E440">IF($K440&lt;&gt;"",INDEX(TransferLog!$AC$21:$AC$1270,MATCH($I440&amp;$M440,TransferLog!$F$21:$F$1270&amp;TransferLog!$W$21:$W$1270,0)),"")</f>
        <v/>
      </c>
      <c r="F440" s="111">
        <f t="shared" si="33"/>
        <v>413</v>
      </c>
      <c r="G440" s="138" t="str">
        <f t="array" ref="G440">IF($I440&lt;&gt;"",INDEX(DropDownLists!$K$10:$K$2516,MATCH($I440,DropDownLists!$L$10:$L$2516,0)),"")</f>
        <v/>
      </c>
      <c r="H440" s="107"/>
      <c r="I440" s="112"/>
      <c r="J440" s="339"/>
      <c r="K440" s="113"/>
      <c r="L440" s="339"/>
      <c r="M440" s="113"/>
      <c r="N440" s="339"/>
      <c r="O440" s="139" t="str">
        <f t="shared" si="34"/>
        <v/>
      </c>
      <c r="P440" s="339"/>
      <c r="Q440" s="114"/>
      <c r="R440" s="339"/>
      <c r="S440" s="174"/>
      <c r="T440" s="339"/>
      <c r="U440" s="139" t="str">
        <f t="array" ref="U440">IF($S440&lt;&gt;"",INDEX(DropDownLists!$D$10:$D$2516,MATCH($S440,DropDownLists!$E$10:$E$2516,0)),"")</f>
        <v/>
      </c>
      <c r="V440" s="342"/>
      <c r="W440" s="174"/>
      <c r="Y440" s="37"/>
      <c r="Z440" s="37"/>
      <c r="AA440" s="37"/>
      <c r="AB440" s="37"/>
      <c r="AC440" s="37"/>
      <c r="AD440" s="62"/>
      <c r="AE440" s="62"/>
      <c r="AF440" s="62"/>
      <c r="AG440" s="62"/>
      <c r="AH440" s="244" t="str">
        <f t="shared" si="35"/>
        <v/>
      </c>
      <c r="AI440" s="62"/>
      <c r="AJ440" s="62"/>
      <c r="AK440" s="62"/>
      <c r="AL440" s="62"/>
    </row>
    <row r="441" spans="1:38" s="97" customFormat="1" ht="14">
      <c r="A441" s="63"/>
      <c r="B441" s="2">
        <f t="shared" si="32"/>
        <v>414</v>
      </c>
      <c r="C441" s="235" t="str">
        <f t="array" ref="C441">IF($K441&lt;&gt;"",INDEX(TransferLog!$AB$21:$AB$1270,MATCH($I441&amp;$M441,TransferLog!$F$21:$F$1270&amp;TransferLog!$W$21:$W$1270,0)),"")</f>
        <v/>
      </c>
      <c r="D441" s="235" t="str">
        <f t="array" ref="D441">IF($K441&lt;&gt;"",INDEX(TransferLog!$Q$21:$Q$1270,MATCH($I441&amp;$M441,TransferLog!$F$21:$F$1270&amp;TransferLog!$W$21:$W$1270,0)),"")</f>
        <v/>
      </c>
      <c r="E441" s="236" t="str">
        <f t="array" ref="E441">IF($K441&lt;&gt;"",INDEX(TransferLog!$AC$21:$AC$1270,MATCH($I441&amp;$M441,TransferLog!$F$21:$F$1270&amp;TransferLog!$W$21:$W$1270,0)),"")</f>
        <v/>
      </c>
      <c r="F441" s="111">
        <f t="shared" si="33"/>
        <v>414</v>
      </c>
      <c r="G441" s="138" t="str">
        <f t="array" ref="G441">IF($I441&lt;&gt;"",INDEX(DropDownLists!$K$10:$K$2516,MATCH($I441,DropDownLists!$L$10:$L$2516,0)),"")</f>
        <v/>
      </c>
      <c r="H441" s="107"/>
      <c r="I441" s="112"/>
      <c r="J441" s="339"/>
      <c r="K441" s="113"/>
      <c r="L441" s="339"/>
      <c r="M441" s="113"/>
      <c r="N441" s="339"/>
      <c r="O441" s="139" t="str">
        <f t="shared" si="34"/>
        <v/>
      </c>
      <c r="P441" s="339"/>
      <c r="Q441" s="114"/>
      <c r="R441" s="339"/>
      <c r="S441" s="174"/>
      <c r="T441" s="339"/>
      <c r="U441" s="139" t="str">
        <f t="array" ref="U441">IF($S441&lt;&gt;"",INDEX(DropDownLists!$D$10:$D$2516,MATCH($S441,DropDownLists!$E$10:$E$2516,0)),"")</f>
        <v/>
      </c>
      <c r="V441" s="342"/>
      <c r="W441" s="174"/>
      <c r="Y441" s="37"/>
      <c r="Z441" s="37"/>
      <c r="AA441" s="37"/>
      <c r="AB441" s="37"/>
      <c r="AC441" s="37"/>
      <c r="AD441" s="62"/>
      <c r="AE441" s="62"/>
      <c r="AF441" s="62"/>
      <c r="AG441" s="62"/>
      <c r="AH441" s="244" t="str">
        <f t="shared" si="35"/>
        <v/>
      </c>
      <c r="AI441" s="62"/>
      <c r="AJ441" s="62"/>
      <c r="AK441" s="62"/>
      <c r="AL441" s="62"/>
    </row>
    <row r="442" spans="1:38" s="97" customFormat="1" ht="14">
      <c r="A442" s="63"/>
      <c r="B442" s="2">
        <f t="shared" si="32"/>
        <v>415</v>
      </c>
      <c r="C442" s="235" t="str">
        <f t="array" ref="C442">IF($K442&lt;&gt;"",INDEX(TransferLog!$AB$21:$AB$1270,MATCH($I442&amp;$M442,TransferLog!$F$21:$F$1270&amp;TransferLog!$W$21:$W$1270,0)),"")</f>
        <v/>
      </c>
      <c r="D442" s="235" t="str">
        <f t="array" ref="D442">IF($K442&lt;&gt;"",INDEX(TransferLog!$Q$21:$Q$1270,MATCH($I442&amp;$M442,TransferLog!$F$21:$F$1270&amp;TransferLog!$W$21:$W$1270,0)),"")</f>
        <v/>
      </c>
      <c r="E442" s="236" t="str">
        <f t="array" ref="E442">IF($K442&lt;&gt;"",INDEX(TransferLog!$AC$21:$AC$1270,MATCH($I442&amp;$M442,TransferLog!$F$21:$F$1270&amp;TransferLog!$W$21:$W$1270,0)),"")</f>
        <v/>
      </c>
      <c r="F442" s="111">
        <f t="shared" si="33"/>
        <v>415</v>
      </c>
      <c r="G442" s="138" t="str">
        <f t="array" ref="G442">IF($I442&lt;&gt;"",INDEX(DropDownLists!$K$10:$K$2516,MATCH($I442,DropDownLists!$L$10:$L$2516,0)),"")</f>
        <v/>
      </c>
      <c r="H442" s="107"/>
      <c r="I442" s="112"/>
      <c r="J442" s="339"/>
      <c r="K442" s="113"/>
      <c r="L442" s="339"/>
      <c r="M442" s="113"/>
      <c r="N442" s="339"/>
      <c r="O442" s="139" t="str">
        <f t="shared" si="34"/>
        <v/>
      </c>
      <c r="P442" s="339"/>
      <c r="Q442" s="114"/>
      <c r="R442" s="339"/>
      <c r="S442" s="174"/>
      <c r="T442" s="339"/>
      <c r="U442" s="139" t="str">
        <f t="array" ref="U442">IF($S442&lt;&gt;"",INDEX(DropDownLists!$D$10:$D$2516,MATCH($S442,DropDownLists!$E$10:$E$2516,0)),"")</f>
        <v/>
      </c>
      <c r="V442" s="342"/>
      <c r="W442" s="174"/>
      <c r="Y442" s="37"/>
      <c r="Z442" s="37"/>
      <c r="AA442" s="37"/>
      <c r="AB442" s="37"/>
      <c r="AC442" s="37"/>
      <c r="AD442" s="62"/>
      <c r="AE442" s="62"/>
      <c r="AF442" s="62"/>
      <c r="AG442" s="62"/>
      <c r="AH442" s="244" t="str">
        <f t="shared" si="35"/>
        <v/>
      </c>
      <c r="AI442" s="62"/>
      <c r="AJ442" s="62"/>
      <c r="AK442" s="62"/>
      <c r="AL442" s="62"/>
    </row>
    <row r="443" spans="1:38" s="97" customFormat="1" ht="14">
      <c r="A443" s="63"/>
      <c r="B443" s="2">
        <f t="shared" si="32"/>
        <v>416</v>
      </c>
      <c r="C443" s="235" t="str">
        <f t="array" ref="C443">IF($K443&lt;&gt;"",INDEX(TransferLog!$AB$21:$AB$1270,MATCH($I443&amp;$M443,TransferLog!$F$21:$F$1270&amp;TransferLog!$W$21:$W$1270,0)),"")</f>
        <v/>
      </c>
      <c r="D443" s="235" t="str">
        <f t="array" ref="D443">IF($K443&lt;&gt;"",INDEX(TransferLog!$Q$21:$Q$1270,MATCH($I443&amp;$M443,TransferLog!$F$21:$F$1270&amp;TransferLog!$W$21:$W$1270,0)),"")</f>
        <v/>
      </c>
      <c r="E443" s="236" t="str">
        <f t="array" ref="E443">IF($K443&lt;&gt;"",INDEX(TransferLog!$AC$21:$AC$1270,MATCH($I443&amp;$M443,TransferLog!$F$21:$F$1270&amp;TransferLog!$W$21:$W$1270,0)),"")</f>
        <v/>
      </c>
      <c r="F443" s="111">
        <f t="shared" si="33"/>
        <v>416</v>
      </c>
      <c r="G443" s="138" t="str">
        <f t="array" ref="G443">IF($I443&lt;&gt;"",INDEX(DropDownLists!$K$10:$K$2516,MATCH($I443,DropDownLists!$L$10:$L$2516,0)),"")</f>
        <v/>
      </c>
      <c r="H443" s="107"/>
      <c r="I443" s="112"/>
      <c r="J443" s="339"/>
      <c r="K443" s="113"/>
      <c r="L443" s="339"/>
      <c r="M443" s="113"/>
      <c r="N443" s="339"/>
      <c r="O443" s="139" t="str">
        <f t="shared" si="34"/>
        <v/>
      </c>
      <c r="P443" s="339"/>
      <c r="Q443" s="114"/>
      <c r="R443" s="339"/>
      <c r="S443" s="174"/>
      <c r="T443" s="339"/>
      <c r="U443" s="139" t="str">
        <f t="array" ref="U443">IF($S443&lt;&gt;"",INDEX(DropDownLists!$D$10:$D$2516,MATCH($S443,DropDownLists!$E$10:$E$2516,0)),"")</f>
        <v/>
      </c>
      <c r="V443" s="342"/>
      <c r="W443" s="174"/>
      <c r="Y443" s="62"/>
      <c r="Z443" s="62"/>
      <c r="AA443" s="62"/>
      <c r="AB443" s="62"/>
      <c r="AC443" s="62"/>
      <c r="AD443" s="62"/>
      <c r="AE443" s="62"/>
      <c r="AF443" s="62"/>
      <c r="AG443" s="62"/>
      <c r="AH443" s="244" t="str">
        <f t="shared" si="35"/>
        <v/>
      </c>
      <c r="AI443" s="62"/>
      <c r="AJ443" s="62"/>
      <c r="AK443" s="62"/>
      <c r="AL443" s="62"/>
    </row>
    <row r="444" spans="1:38" s="97" customFormat="1" ht="14">
      <c r="A444" s="63"/>
      <c r="B444" s="2">
        <f t="shared" si="32"/>
        <v>417</v>
      </c>
      <c r="C444" s="235" t="str">
        <f t="array" ref="C444">IF($K444&lt;&gt;"",INDEX(TransferLog!$AB$21:$AB$1270,MATCH($I444&amp;$M444,TransferLog!$F$21:$F$1270&amp;TransferLog!$W$21:$W$1270,0)),"")</f>
        <v/>
      </c>
      <c r="D444" s="235" t="str">
        <f t="array" ref="D444">IF($K444&lt;&gt;"",INDEX(TransferLog!$Q$21:$Q$1270,MATCH($I444&amp;$M444,TransferLog!$F$21:$F$1270&amp;TransferLog!$W$21:$W$1270,0)),"")</f>
        <v/>
      </c>
      <c r="E444" s="236" t="str">
        <f t="array" ref="E444">IF($K444&lt;&gt;"",INDEX(TransferLog!$AC$21:$AC$1270,MATCH($I444&amp;$M444,TransferLog!$F$21:$F$1270&amp;TransferLog!$W$21:$W$1270,0)),"")</f>
        <v/>
      </c>
      <c r="F444" s="111">
        <f t="shared" si="33"/>
        <v>417</v>
      </c>
      <c r="G444" s="138" t="str">
        <f t="array" ref="G444">IF($I444&lt;&gt;"",INDEX(DropDownLists!$K$10:$K$2516,MATCH($I444,DropDownLists!$L$10:$L$2516,0)),"")</f>
        <v/>
      </c>
      <c r="H444" s="107"/>
      <c r="I444" s="112"/>
      <c r="J444" s="339"/>
      <c r="K444" s="113"/>
      <c r="L444" s="339"/>
      <c r="M444" s="113"/>
      <c r="N444" s="339"/>
      <c r="O444" s="139" t="str">
        <f t="shared" si="34"/>
        <v/>
      </c>
      <c r="P444" s="339"/>
      <c r="Q444" s="114"/>
      <c r="R444" s="339"/>
      <c r="S444" s="174"/>
      <c r="T444" s="339"/>
      <c r="U444" s="139" t="str">
        <f t="array" ref="U444">IF($S444&lt;&gt;"",INDEX(DropDownLists!$D$10:$D$2516,MATCH($S444,DropDownLists!$E$10:$E$2516,0)),"")</f>
        <v/>
      </c>
      <c r="V444" s="342"/>
      <c r="W444" s="174"/>
      <c r="Y444" s="62"/>
      <c r="Z444" s="62"/>
      <c r="AA444" s="62"/>
      <c r="AB444" s="62"/>
      <c r="AC444" s="62"/>
      <c r="AD444" s="62"/>
      <c r="AE444" s="62"/>
      <c r="AF444" s="62"/>
      <c r="AG444" s="62"/>
      <c r="AH444" s="244" t="str">
        <f t="shared" si="35"/>
        <v/>
      </c>
      <c r="AI444" s="62"/>
      <c r="AJ444" s="62"/>
      <c r="AK444" s="62"/>
      <c r="AL444" s="62"/>
    </row>
    <row r="445" spans="1:38" s="97" customFormat="1" ht="14">
      <c r="A445" s="63"/>
      <c r="B445" s="2">
        <f t="shared" si="32"/>
        <v>418</v>
      </c>
      <c r="C445" s="235" t="str">
        <f t="array" ref="C445">IF($K445&lt;&gt;"",INDEX(TransferLog!$AB$21:$AB$1270,MATCH($I445&amp;$M445,TransferLog!$F$21:$F$1270&amp;TransferLog!$W$21:$W$1270,0)),"")</f>
        <v/>
      </c>
      <c r="D445" s="235" t="str">
        <f t="array" ref="D445">IF($K445&lt;&gt;"",INDEX(TransferLog!$Q$21:$Q$1270,MATCH($I445&amp;$M445,TransferLog!$F$21:$F$1270&amp;TransferLog!$W$21:$W$1270,0)),"")</f>
        <v/>
      </c>
      <c r="E445" s="236" t="str">
        <f t="array" ref="E445">IF($K445&lt;&gt;"",INDEX(TransferLog!$AC$21:$AC$1270,MATCH($I445&amp;$M445,TransferLog!$F$21:$F$1270&amp;TransferLog!$W$21:$W$1270,0)),"")</f>
        <v/>
      </c>
      <c r="F445" s="111">
        <f t="shared" si="33"/>
        <v>418</v>
      </c>
      <c r="G445" s="138" t="str">
        <f t="array" ref="G445">IF($I445&lt;&gt;"",INDEX(DropDownLists!$K$10:$K$2516,MATCH($I445,DropDownLists!$L$10:$L$2516,0)),"")</f>
        <v/>
      </c>
      <c r="H445" s="107"/>
      <c r="I445" s="112"/>
      <c r="J445" s="339"/>
      <c r="K445" s="113"/>
      <c r="L445" s="339"/>
      <c r="M445" s="113"/>
      <c r="N445" s="339"/>
      <c r="O445" s="139" t="str">
        <f t="shared" si="34"/>
        <v/>
      </c>
      <c r="P445" s="339"/>
      <c r="Q445" s="114"/>
      <c r="R445" s="339"/>
      <c r="S445" s="174"/>
      <c r="T445" s="339"/>
      <c r="U445" s="139" t="str">
        <f t="array" ref="U445">IF($S445&lt;&gt;"",INDEX(DropDownLists!$D$10:$D$2516,MATCH($S445,DropDownLists!$E$10:$E$2516,0)),"")</f>
        <v/>
      </c>
      <c r="V445" s="342"/>
      <c r="W445" s="174"/>
      <c r="Y445" s="62"/>
      <c r="Z445" s="62"/>
      <c r="AA445" s="62"/>
      <c r="AB445" s="62"/>
      <c r="AC445" s="62"/>
      <c r="AD445" s="62"/>
      <c r="AE445" s="62"/>
      <c r="AF445" s="62"/>
      <c r="AG445" s="62"/>
      <c r="AH445" s="244" t="str">
        <f t="shared" si="35"/>
        <v/>
      </c>
      <c r="AI445" s="62"/>
      <c r="AJ445" s="62"/>
      <c r="AK445" s="62"/>
      <c r="AL445" s="62"/>
    </row>
    <row r="446" spans="1:38" s="97" customFormat="1" ht="14">
      <c r="A446" s="63"/>
      <c r="B446" s="2">
        <f t="shared" si="32"/>
        <v>419</v>
      </c>
      <c r="C446" s="235" t="str">
        <f t="array" ref="C446">IF($K446&lt;&gt;"",INDEX(TransferLog!$AB$21:$AB$1270,MATCH($I446&amp;$M446,TransferLog!$F$21:$F$1270&amp;TransferLog!$W$21:$W$1270,0)),"")</f>
        <v/>
      </c>
      <c r="D446" s="235" t="str">
        <f t="array" ref="D446">IF($K446&lt;&gt;"",INDEX(TransferLog!$Q$21:$Q$1270,MATCH($I446&amp;$M446,TransferLog!$F$21:$F$1270&amp;TransferLog!$W$21:$W$1270,0)),"")</f>
        <v/>
      </c>
      <c r="E446" s="236" t="str">
        <f t="array" ref="E446">IF($K446&lt;&gt;"",INDEX(TransferLog!$AC$21:$AC$1270,MATCH($I446&amp;$M446,TransferLog!$F$21:$F$1270&amp;TransferLog!$W$21:$W$1270,0)),"")</f>
        <v/>
      </c>
      <c r="F446" s="111">
        <f t="shared" si="33"/>
        <v>419</v>
      </c>
      <c r="G446" s="138" t="str">
        <f t="array" ref="G446">IF($I446&lt;&gt;"",INDEX(DropDownLists!$K$10:$K$2516,MATCH($I446,DropDownLists!$L$10:$L$2516,0)),"")</f>
        <v/>
      </c>
      <c r="H446" s="107"/>
      <c r="I446" s="112"/>
      <c r="J446" s="339"/>
      <c r="K446" s="113"/>
      <c r="L446" s="339"/>
      <c r="M446" s="113"/>
      <c r="N446" s="339"/>
      <c r="O446" s="139" t="str">
        <f t="shared" si="34"/>
        <v/>
      </c>
      <c r="P446" s="339"/>
      <c r="Q446" s="114"/>
      <c r="R446" s="339"/>
      <c r="S446" s="174"/>
      <c r="T446" s="339"/>
      <c r="U446" s="139" t="str">
        <f t="array" ref="U446">IF($S446&lt;&gt;"",INDEX(DropDownLists!$D$10:$D$2516,MATCH($S446,DropDownLists!$E$10:$E$2516,0)),"")</f>
        <v/>
      </c>
      <c r="V446" s="342"/>
      <c r="W446" s="174"/>
      <c r="Y446" s="62"/>
      <c r="Z446" s="62"/>
      <c r="AA446" s="62"/>
      <c r="AB446" s="62"/>
      <c r="AC446" s="62"/>
      <c r="AD446" s="62"/>
      <c r="AE446" s="62"/>
      <c r="AF446" s="62"/>
      <c r="AG446" s="62"/>
      <c r="AH446" s="244" t="str">
        <f t="shared" si="35"/>
        <v/>
      </c>
      <c r="AI446" s="62"/>
      <c r="AJ446" s="62"/>
      <c r="AK446" s="62"/>
      <c r="AL446" s="62"/>
    </row>
    <row r="447" spans="1:38" s="97" customFormat="1" ht="14.25" customHeight="1">
      <c r="A447" s="26"/>
      <c r="B447" s="2">
        <f t="shared" si="32"/>
        <v>420</v>
      </c>
      <c r="C447" s="235" t="str">
        <f t="array" ref="C447">IF($K447&lt;&gt;"",INDEX(TransferLog!$AB$21:$AB$1270,MATCH($I447&amp;$M447,TransferLog!$F$21:$F$1270&amp;TransferLog!$W$21:$W$1270,0)),"")</f>
        <v/>
      </c>
      <c r="D447" s="235" t="str">
        <f t="array" ref="D447">IF($K447&lt;&gt;"",INDEX(TransferLog!$Q$21:$Q$1270,MATCH($I447&amp;$M447,TransferLog!$F$21:$F$1270&amp;TransferLog!$W$21:$W$1270,0)),"")</f>
        <v/>
      </c>
      <c r="E447" s="236" t="str">
        <f t="array" ref="E447">IF($K447&lt;&gt;"",INDEX(TransferLog!$AC$21:$AC$1270,MATCH($I447&amp;$M447,TransferLog!$F$21:$F$1270&amp;TransferLog!$W$21:$W$1270,0)),"")</f>
        <v/>
      </c>
      <c r="F447" s="111">
        <f t="shared" si="33"/>
        <v>420</v>
      </c>
      <c r="G447" s="138" t="str">
        <f t="array" ref="G447">IF($I447&lt;&gt;"",INDEX(DropDownLists!$K$10:$K$2516,MATCH($I447,DropDownLists!$L$10:$L$2516,0)),"")</f>
        <v/>
      </c>
      <c r="H447" s="107"/>
      <c r="I447" s="112"/>
      <c r="J447" s="339"/>
      <c r="K447" s="113"/>
      <c r="L447" s="339"/>
      <c r="M447" s="113"/>
      <c r="N447" s="339"/>
      <c r="O447" s="139" t="str">
        <f t="shared" si="34"/>
        <v/>
      </c>
      <c r="P447" s="339"/>
      <c r="Q447" s="114"/>
      <c r="R447" s="339"/>
      <c r="S447" s="174"/>
      <c r="T447" s="339"/>
      <c r="U447" s="139" t="str">
        <f t="array" ref="U447">IF($S447&lt;&gt;"",INDEX(DropDownLists!$D$10:$D$2516,MATCH($S447,DropDownLists!$E$10:$E$2516,0)),"")</f>
        <v/>
      </c>
      <c r="V447" s="342"/>
      <c r="W447" s="174"/>
      <c r="Y447" s="62"/>
      <c r="Z447" s="62"/>
      <c r="AA447" s="62"/>
      <c r="AB447" s="62"/>
      <c r="AC447" s="62"/>
      <c r="AD447" s="37"/>
      <c r="AE447" s="37"/>
      <c r="AF447" s="37"/>
      <c r="AG447" s="37"/>
      <c r="AH447" s="243" t="str">
        <f t="shared" si="35"/>
        <v/>
      </c>
      <c r="AI447" s="37"/>
      <c r="AJ447" s="37"/>
      <c r="AK447" s="37"/>
      <c r="AL447" s="37"/>
    </row>
    <row r="448" spans="1:38" s="97" customFormat="1" ht="14.25" customHeight="1">
      <c r="A448" s="26"/>
      <c r="B448" s="2">
        <f t="shared" si="32"/>
        <v>421</v>
      </c>
      <c r="C448" s="235" t="str">
        <f t="array" ref="C448">IF($K448&lt;&gt;"",INDEX(TransferLog!$AB$21:$AB$1270,MATCH($I448&amp;$M448,TransferLog!$F$21:$F$1270&amp;TransferLog!$W$21:$W$1270,0)),"")</f>
        <v/>
      </c>
      <c r="D448" s="235" t="str">
        <f t="array" ref="D448">IF($K448&lt;&gt;"",INDEX(TransferLog!$Q$21:$Q$1270,MATCH($I448&amp;$M448,TransferLog!$F$21:$F$1270&amp;TransferLog!$W$21:$W$1270,0)),"")</f>
        <v/>
      </c>
      <c r="E448" s="236" t="str">
        <f t="array" ref="E448">IF($K448&lt;&gt;"",INDEX(TransferLog!$AC$21:$AC$1270,MATCH($I448&amp;$M448,TransferLog!$F$21:$F$1270&amp;TransferLog!$W$21:$W$1270,0)),"")</f>
        <v/>
      </c>
      <c r="F448" s="111">
        <f t="shared" si="33"/>
        <v>421</v>
      </c>
      <c r="G448" s="138" t="str">
        <f t="array" ref="G448">IF($I448&lt;&gt;"",INDEX(DropDownLists!$K$10:$K$2516,MATCH($I448,DropDownLists!$L$10:$L$2516,0)),"")</f>
        <v/>
      </c>
      <c r="H448" s="107"/>
      <c r="I448" s="112"/>
      <c r="J448" s="339"/>
      <c r="K448" s="113"/>
      <c r="L448" s="339"/>
      <c r="M448" s="113"/>
      <c r="N448" s="339"/>
      <c r="O448" s="139" t="str">
        <f t="shared" si="34"/>
        <v/>
      </c>
      <c r="P448" s="339"/>
      <c r="Q448" s="114"/>
      <c r="R448" s="339"/>
      <c r="S448" s="174"/>
      <c r="T448" s="339"/>
      <c r="U448" s="139" t="str">
        <f t="array" ref="U448">IF($S448&lt;&gt;"",INDEX(DropDownLists!$D$10:$D$2516,MATCH($S448,DropDownLists!$E$10:$E$2516,0)),"")</f>
        <v/>
      </c>
      <c r="V448" s="342"/>
      <c r="W448" s="174"/>
      <c r="Y448" s="62"/>
      <c r="Z448" s="62"/>
      <c r="AA448" s="62"/>
      <c r="AB448" s="62"/>
      <c r="AC448" s="62"/>
      <c r="AD448" s="37"/>
      <c r="AE448" s="37"/>
      <c r="AF448" s="37"/>
      <c r="AG448" s="37"/>
      <c r="AH448" s="243" t="str">
        <f t="shared" si="35"/>
        <v/>
      </c>
      <c r="AI448" s="37"/>
      <c r="AJ448" s="37"/>
      <c r="AK448" s="37"/>
      <c r="AL448" s="37"/>
    </row>
    <row r="449" spans="1:38" s="97" customFormat="1" ht="14.25" customHeight="1">
      <c r="A449" s="26"/>
      <c r="B449" s="2">
        <f t="shared" si="32"/>
        <v>422</v>
      </c>
      <c r="C449" s="235" t="str">
        <f t="array" ref="C449">IF($K449&lt;&gt;"",INDEX(TransferLog!$AB$21:$AB$1270,MATCH($I449&amp;$M449,TransferLog!$F$21:$F$1270&amp;TransferLog!$W$21:$W$1270,0)),"")</f>
        <v/>
      </c>
      <c r="D449" s="235" t="str">
        <f t="array" ref="D449">IF($K449&lt;&gt;"",INDEX(TransferLog!$Q$21:$Q$1270,MATCH($I449&amp;$M449,TransferLog!$F$21:$F$1270&amp;TransferLog!$W$21:$W$1270,0)),"")</f>
        <v/>
      </c>
      <c r="E449" s="236" t="str">
        <f t="array" ref="E449">IF($K449&lt;&gt;"",INDEX(TransferLog!$AC$21:$AC$1270,MATCH($I449&amp;$M449,TransferLog!$F$21:$F$1270&amp;TransferLog!$W$21:$W$1270,0)),"")</f>
        <v/>
      </c>
      <c r="F449" s="111">
        <f t="shared" si="33"/>
        <v>422</v>
      </c>
      <c r="G449" s="138" t="str">
        <f t="array" ref="G449">IF($I449&lt;&gt;"",INDEX(DropDownLists!$K$10:$K$2516,MATCH($I449,DropDownLists!$L$10:$L$2516,0)),"")</f>
        <v/>
      </c>
      <c r="H449" s="107"/>
      <c r="I449" s="112"/>
      <c r="J449" s="339"/>
      <c r="K449" s="113"/>
      <c r="L449" s="339"/>
      <c r="M449" s="113"/>
      <c r="N449" s="339"/>
      <c r="O449" s="139" t="str">
        <f t="shared" si="34"/>
        <v/>
      </c>
      <c r="P449" s="339"/>
      <c r="Q449" s="114"/>
      <c r="R449" s="339"/>
      <c r="S449" s="174"/>
      <c r="T449" s="339"/>
      <c r="U449" s="139" t="str">
        <f t="array" ref="U449">IF($S449&lt;&gt;"",INDEX(DropDownLists!$D$10:$D$2516,MATCH($S449,DropDownLists!$E$10:$E$2516,0)),"")</f>
        <v/>
      </c>
      <c r="V449" s="342"/>
      <c r="W449" s="174"/>
      <c r="Y449" s="62"/>
      <c r="Z449" s="62"/>
      <c r="AA449" s="62"/>
      <c r="AB449" s="62"/>
      <c r="AC449" s="62"/>
      <c r="AD449" s="37"/>
      <c r="AE449" s="37"/>
      <c r="AF449" s="37"/>
      <c r="AG449" s="37"/>
      <c r="AH449" s="243" t="str">
        <f t="shared" si="35"/>
        <v/>
      </c>
      <c r="AI449" s="37"/>
      <c r="AJ449" s="37"/>
      <c r="AK449" s="37"/>
      <c r="AL449" s="37"/>
    </row>
    <row r="450" spans="1:38" s="97" customFormat="1" ht="14">
      <c r="A450" s="26"/>
      <c r="B450" s="2">
        <f t="shared" si="32"/>
        <v>423</v>
      </c>
      <c r="C450" s="235" t="str">
        <f t="array" ref="C450">IF($K450&lt;&gt;"",INDEX(TransferLog!$AB$21:$AB$1270,MATCH($I450&amp;$M450,TransferLog!$F$21:$F$1270&amp;TransferLog!$W$21:$W$1270,0)),"")</f>
        <v/>
      </c>
      <c r="D450" s="235" t="str">
        <f t="array" ref="D450">IF($K450&lt;&gt;"",INDEX(TransferLog!$Q$21:$Q$1270,MATCH($I450&amp;$M450,TransferLog!$F$21:$F$1270&amp;TransferLog!$W$21:$W$1270,0)),"")</f>
        <v/>
      </c>
      <c r="E450" s="236" t="str">
        <f t="array" ref="E450">IF($K450&lt;&gt;"",INDEX(TransferLog!$AC$21:$AC$1270,MATCH($I450&amp;$M450,TransferLog!$F$21:$F$1270&amp;TransferLog!$W$21:$W$1270,0)),"")</f>
        <v/>
      </c>
      <c r="F450" s="111">
        <f t="shared" si="33"/>
        <v>423</v>
      </c>
      <c r="G450" s="138" t="str">
        <f t="array" ref="G450">IF($I450&lt;&gt;"",INDEX(DropDownLists!$K$10:$K$2516,MATCH($I450,DropDownLists!$L$10:$L$2516,0)),"")</f>
        <v/>
      </c>
      <c r="H450" s="107"/>
      <c r="I450" s="112"/>
      <c r="J450" s="339"/>
      <c r="K450" s="113"/>
      <c r="L450" s="339"/>
      <c r="M450" s="113"/>
      <c r="N450" s="339"/>
      <c r="O450" s="139" t="str">
        <f t="shared" si="34"/>
        <v/>
      </c>
      <c r="P450" s="339"/>
      <c r="Q450" s="114"/>
      <c r="R450" s="339"/>
      <c r="S450" s="174"/>
      <c r="T450" s="339"/>
      <c r="U450" s="139" t="str">
        <f t="array" ref="U450">IF($S450&lt;&gt;"",INDEX(DropDownLists!$D$10:$D$2516,MATCH($S450,DropDownLists!$E$10:$E$2516,0)),"")</f>
        <v/>
      </c>
      <c r="V450" s="342"/>
      <c r="W450" s="174"/>
      <c r="Y450" s="62"/>
      <c r="Z450" s="62"/>
      <c r="AA450" s="62"/>
      <c r="AB450" s="62"/>
      <c r="AC450" s="62"/>
      <c r="AD450" s="37"/>
      <c r="AE450" s="37"/>
      <c r="AF450" s="37"/>
      <c r="AG450" s="37"/>
      <c r="AH450" s="243" t="str">
        <f t="shared" si="35"/>
        <v/>
      </c>
      <c r="AI450" s="37"/>
      <c r="AJ450" s="37"/>
      <c r="AK450" s="37"/>
      <c r="AL450" s="37"/>
    </row>
    <row r="451" spans="1:38" s="97" customFormat="1" ht="14.25" customHeight="1">
      <c r="A451" s="26"/>
      <c r="B451" s="2">
        <f t="shared" si="32"/>
        <v>424</v>
      </c>
      <c r="C451" s="235" t="str">
        <f t="array" ref="C451">IF($K451&lt;&gt;"",INDEX(TransferLog!$AB$21:$AB$1270,MATCH($I451&amp;$M451,TransferLog!$F$21:$F$1270&amp;TransferLog!$W$21:$W$1270,0)),"")</f>
        <v/>
      </c>
      <c r="D451" s="235" t="str">
        <f t="array" ref="D451">IF($K451&lt;&gt;"",INDEX(TransferLog!$Q$21:$Q$1270,MATCH($I451&amp;$M451,TransferLog!$F$21:$F$1270&amp;TransferLog!$W$21:$W$1270,0)),"")</f>
        <v/>
      </c>
      <c r="E451" s="236" t="str">
        <f t="array" ref="E451">IF($K451&lt;&gt;"",INDEX(TransferLog!$AC$21:$AC$1270,MATCH($I451&amp;$M451,TransferLog!$F$21:$F$1270&amp;TransferLog!$W$21:$W$1270,0)),"")</f>
        <v/>
      </c>
      <c r="F451" s="111">
        <f t="shared" si="33"/>
        <v>424</v>
      </c>
      <c r="G451" s="138" t="str">
        <f t="array" ref="G451">IF($I451&lt;&gt;"",INDEX(DropDownLists!$K$10:$K$2516,MATCH($I451,DropDownLists!$L$10:$L$2516,0)),"")</f>
        <v/>
      </c>
      <c r="H451" s="107"/>
      <c r="I451" s="112"/>
      <c r="J451" s="339"/>
      <c r="K451" s="113"/>
      <c r="L451" s="339"/>
      <c r="M451" s="113"/>
      <c r="N451" s="339"/>
      <c r="O451" s="139" t="str">
        <f t="shared" si="34"/>
        <v/>
      </c>
      <c r="P451" s="339"/>
      <c r="Q451" s="114"/>
      <c r="R451" s="339"/>
      <c r="S451" s="174"/>
      <c r="T451" s="339"/>
      <c r="U451" s="139" t="str">
        <f t="array" ref="U451">IF($S451&lt;&gt;"",INDEX(DropDownLists!$D$10:$D$2516,MATCH($S451,DropDownLists!$E$10:$E$2516,0)),"")</f>
        <v/>
      </c>
      <c r="V451" s="342"/>
      <c r="W451" s="174"/>
      <c r="Y451" s="62"/>
      <c r="Z451" s="62"/>
      <c r="AA451" s="62"/>
      <c r="AB451" s="62"/>
      <c r="AC451" s="62"/>
      <c r="AD451" s="37"/>
      <c r="AE451" s="37"/>
      <c r="AF451" s="37"/>
      <c r="AG451" s="37"/>
      <c r="AH451" s="243" t="str">
        <f t="shared" si="35"/>
        <v/>
      </c>
      <c r="AI451" s="37"/>
      <c r="AJ451" s="37"/>
      <c r="AK451" s="37"/>
      <c r="AL451" s="37"/>
    </row>
    <row r="452" spans="1:38" s="97" customFormat="1" ht="14.25" customHeight="1">
      <c r="A452" s="26"/>
      <c r="B452" s="2">
        <f t="shared" si="32"/>
        <v>425</v>
      </c>
      <c r="C452" s="235" t="str">
        <f t="array" ref="C452">IF($K452&lt;&gt;"",INDEX(TransferLog!$AB$21:$AB$1270,MATCH($I452&amp;$M452,TransferLog!$F$21:$F$1270&amp;TransferLog!$W$21:$W$1270,0)),"")</f>
        <v/>
      </c>
      <c r="D452" s="235" t="str">
        <f t="array" ref="D452">IF($K452&lt;&gt;"",INDEX(TransferLog!$Q$21:$Q$1270,MATCH($I452&amp;$M452,TransferLog!$F$21:$F$1270&amp;TransferLog!$W$21:$W$1270,0)),"")</f>
        <v/>
      </c>
      <c r="E452" s="236" t="str">
        <f t="array" ref="E452">IF($K452&lt;&gt;"",INDEX(TransferLog!$AC$21:$AC$1270,MATCH($I452&amp;$M452,TransferLog!$F$21:$F$1270&amp;TransferLog!$W$21:$W$1270,0)),"")</f>
        <v/>
      </c>
      <c r="F452" s="111">
        <f t="shared" si="33"/>
        <v>425</v>
      </c>
      <c r="G452" s="138" t="str">
        <f t="array" ref="G452">IF($I452&lt;&gt;"",INDEX(DropDownLists!$K$10:$K$2516,MATCH($I452,DropDownLists!$L$10:$L$2516,0)),"")</f>
        <v/>
      </c>
      <c r="H452" s="107"/>
      <c r="I452" s="112"/>
      <c r="J452" s="339"/>
      <c r="K452" s="113"/>
      <c r="L452" s="339"/>
      <c r="M452" s="113"/>
      <c r="N452" s="339"/>
      <c r="O452" s="139" t="str">
        <f t="shared" si="34"/>
        <v/>
      </c>
      <c r="P452" s="339"/>
      <c r="Q452" s="114"/>
      <c r="R452" s="339"/>
      <c r="S452" s="174"/>
      <c r="T452" s="339"/>
      <c r="U452" s="139" t="str">
        <f t="array" ref="U452">IF($S452&lt;&gt;"",INDEX(DropDownLists!$D$10:$D$2516,MATCH($S452,DropDownLists!$E$10:$E$2516,0)),"")</f>
        <v/>
      </c>
      <c r="V452" s="342"/>
      <c r="W452" s="174"/>
      <c r="Y452" s="37"/>
      <c r="Z452" s="37"/>
      <c r="AA452" s="37"/>
      <c r="AB452" s="37"/>
      <c r="AC452" s="37"/>
      <c r="AD452" s="37"/>
      <c r="AE452" s="37"/>
      <c r="AF452" s="37"/>
      <c r="AG452" s="37"/>
      <c r="AH452" s="243" t="str">
        <f t="shared" si="35"/>
        <v/>
      </c>
      <c r="AI452" s="37"/>
      <c r="AJ452" s="37"/>
      <c r="AK452" s="37"/>
      <c r="AL452" s="37"/>
    </row>
    <row r="453" spans="1:38" s="97" customFormat="1" ht="14.25" customHeight="1">
      <c r="A453" s="26"/>
      <c r="B453" s="2">
        <f t="shared" si="32"/>
        <v>426</v>
      </c>
      <c r="C453" s="235" t="str">
        <f t="array" ref="C453">IF($K453&lt;&gt;"",INDEX(TransferLog!$AB$21:$AB$1270,MATCH($I453&amp;$M453,TransferLog!$F$21:$F$1270&amp;TransferLog!$W$21:$W$1270,0)),"")</f>
        <v/>
      </c>
      <c r="D453" s="235" t="str">
        <f t="array" ref="D453">IF($K453&lt;&gt;"",INDEX(TransferLog!$Q$21:$Q$1270,MATCH($I453&amp;$M453,TransferLog!$F$21:$F$1270&amp;TransferLog!$W$21:$W$1270,0)),"")</f>
        <v/>
      </c>
      <c r="E453" s="236" t="str">
        <f t="array" ref="E453">IF($K453&lt;&gt;"",INDEX(TransferLog!$AC$21:$AC$1270,MATCH($I453&amp;$M453,TransferLog!$F$21:$F$1270&amp;TransferLog!$W$21:$W$1270,0)),"")</f>
        <v/>
      </c>
      <c r="F453" s="111">
        <f t="shared" si="33"/>
        <v>426</v>
      </c>
      <c r="G453" s="138" t="str">
        <f t="array" ref="G453">IF($I453&lt;&gt;"",INDEX(DropDownLists!$K$10:$K$2516,MATCH($I453,DropDownLists!$L$10:$L$2516,0)),"")</f>
        <v/>
      </c>
      <c r="H453" s="107"/>
      <c r="I453" s="112"/>
      <c r="J453" s="339"/>
      <c r="K453" s="113"/>
      <c r="L453" s="339"/>
      <c r="M453" s="113"/>
      <c r="N453" s="339"/>
      <c r="O453" s="139" t="str">
        <f t="shared" si="34"/>
        <v/>
      </c>
      <c r="P453" s="339"/>
      <c r="Q453" s="114"/>
      <c r="R453" s="339"/>
      <c r="S453" s="174"/>
      <c r="T453" s="339"/>
      <c r="U453" s="139" t="str">
        <f t="array" ref="U453">IF($S453&lt;&gt;"",INDEX(DropDownLists!$D$10:$D$2516,MATCH($S453,DropDownLists!$E$10:$E$2516,0)),"")</f>
        <v/>
      </c>
      <c r="V453" s="342"/>
      <c r="W453" s="174"/>
      <c r="Y453" s="37"/>
      <c r="Z453" s="37"/>
      <c r="AA453" s="37"/>
      <c r="AB453" s="37"/>
      <c r="AC453" s="37"/>
      <c r="AD453" s="37"/>
      <c r="AE453" s="37"/>
      <c r="AF453" s="37"/>
      <c r="AG453" s="37"/>
      <c r="AH453" s="243" t="str">
        <f t="shared" si="35"/>
        <v/>
      </c>
      <c r="AI453" s="37"/>
      <c r="AJ453" s="37"/>
      <c r="AK453" s="37"/>
      <c r="AL453" s="37"/>
    </row>
    <row r="454" spans="1:38" s="97" customFormat="1" ht="14">
      <c r="A454" s="26"/>
      <c r="B454" s="2">
        <f t="shared" si="32"/>
        <v>427</v>
      </c>
      <c r="C454" s="235" t="str">
        <f t="array" ref="C454">IF($K454&lt;&gt;"",INDEX(TransferLog!$AB$21:$AB$1270,MATCH($I454&amp;$M454,TransferLog!$F$21:$F$1270&amp;TransferLog!$W$21:$W$1270,0)),"")</f>
        <v/>
      </c>
      <c r="D454" s="235" t="str">
        <f t="array" ref="D454">IF($K454&lt;&gt;"",INDEX(TransferLog!$Q$21:$Q$1270,MATCH($I454&amp;$M454,TransferLog!$F$21:$F$1270&amp;TransferLog!$W$21:$W$1270,0)),"")</f>
        <v/>
      </c>
      <c r="E454" s="236" t="str">
        <f t="array" ref="E454">IF($K454&lt;&gt;"",INDEX(TransferLog!$AC$21:$AC$1270,MATCH($I454&amp;$M454,TransferLog!$F$21:$F$1270&amp;TransferLog!$W$21:$W$1270,0)),"")</f>
        <v/>
      </c>
      <c r="F454" s="111">
        <f t="shared" si="33"/>
        <v>427</v>
      </c>
      <c r="G454" s="138" t="str">
        <f t="array" ref="G454">IF($I454&lt;&gt;"",INDEX(DropDownLists!$K$10:$K$2516,MATCH($I454,DropDownLists!$L$10:$L$2516,0)),"")</f>
        <v/>
      </c>
      <c r="H454" s="107"/>
      <c r="I454" s="112"/>
      <c r="J454" s="339"/>
      <c r="K454" s="113"/>
      <c r="L454" s="339"/>
      <c r="M454" s="113"/>
      <c r="N454" s="339"/>
      <c r="O454" s="139" t="str">
        <f t="shared" si="34"/>
        <v/>
      </c>
      <c r="P454" s="339"/>
      <c r="Q454" s="114"/>
      <c r="R454" s="339"/>
      <c r="S454" s="174"/>
      <c r="T454" s="339"/>
      <c r="U454" s="139" t="str">
        <f t="array" ref="U454">IF($S454&lt;&gt;"",INDEX(DropDownLists!$D$10:$D$2516,MATCH($S454,DropDownLists!$E$10:$E$2516,0)),"")</f>
        <v/>
      </c>
      <c r="V454" s="342"/>
      <c r="W454" s="174"/>
      <c r="Y454" s="37"/>
      <c r="Z454" s="37"/>
      <c r="AA454" s="37"/>
      <c r="AB454" s="37"/>
      <c r="AC454" s="37"/>
      <c r="AD454" s="37"/>
      <c r="AE454" s="37"/>
      <c r="AF454" s="37"/>
      <c r="AG454" s="37"/>
      <c r="AH454" s="243" t="str">
        <f t="shared" si="35"/>
        <v/>
      </c>
      <c r="AI454" s="37"/>
      <c r="AJ454" s="37"/>
      <c r="AK454" s="37"/>
      <c r="AL454" s="37"/>
    </row>
    <row r="455" spans="1:38" s="97" customFormat="1" ht="14">
      <c r="A455" s="26"/>
      <c r="B455" s="2">
        <f t="shared" si="32"/>
        <v>428</v>
      </c>
      <c r="C455" s="235" t="str">
        <f t="array" ref="C455">IF($K455&lt;&gt;"",INDEX(TransferLog!$AB$21:$AB$1270,MATCH($I455&amp;$M455,TransferLog!$F$21:$F$1270&amp;TransferLog!$W$21:$W$1270,0)),"")</f>
        <v/>
      </c>
      <c r="D455" s="235" t="str">
        <f t="array" ref="D455">IF($K455&lt;&gt;"",INDEX(TransferLog!$Q$21:$Q$1270,MATCH($I455&amp;$M455,TransferLog!$F$21:$F$1270&amp;TransferLog!$W$21:$W$1270,0)),"")</f>
        <v/>
      </c>
      <c r="E455" s="236" t="str">
        <f t="array" ref="E455">IF($K455&lt;&gt;"",INDEX(TransferLog!$AC$21:$AC$1270,MATCH($I455&amp;$M455,TransferLog!$F$21:$F$1270&amp;TransferLog!$W$21:$W$1270,0)),"")</f>
        <v/>
      </c>
      <c r="F455" s="111">
        <f t="shared" si="33"/>
        <v>428</v>
      </c>
      <c r="G455" s="138" t="str">
        <f t="array" ref="G455">IF($I455&lt;&gt;"",INDEX(DropDownLists!$K$10:$K$2516,MATCH($I455,DropDownLists!$L$10:$L$2516,0)),"")</f>
        <v/>
      </c>
      <c r="H455" s="107"/>
      <c r="I455" s="112"/>
      <c r="J455" s="339"/>
      <c r="K455" s="113"/>
      <c r="L455" s="339"/>
      <c r="M455" s="113"/>
      <c r="N455" s="339"/>
      <c r="O455" s="139" t="str">
        <f t="shared" si="34"/>
        <v/>
      </c>
      <c r="P455" s="339"/>
      <c r="Q455" s="114"/>
      <c r="R455" s="339"/>
      <c r="S455" s="174"/>
      <c r="T455" s="339"/>
      <c r="U455" s="139" t="str">
        <f t="array" ref="U455">IF($S455&lt;&gt;"",INDEX(DropDownLists!$D$10:$D$2516,MATCH($S455,DropDownLists!$E$10:$E$2516,0)),"")</f>
        <v/>
      </c>
      <c r="V455" s="342"/>
      <c r="W455" s="174"/>
      <c r="Y455" s="37"/>
      <c r="Z455" s="37"/>
      <c r="AA455" s="37"/>
      <c r="AB455" s="37"/>
      <c r="AC455" s="37"/>
      <c r="AD455" s="37"/>
      <c r="AE455" s="37"/>
      <c r="AF455" s="37"/>
      <c r="AG455" s="37"/>
      <c r="AH455" s="243" t="str">
        <f t="shared" si="35"/>
        <v/>
      </c>
      <c r="AI455" s="37"/>
      <c r="AJ455" s="37"/>
      <c r="AK455" s="37"/>
      <c r="AL455" s="37"/>
    </row>
    <row r="456" spans="1:38" s="97" customFormat="1" ht="14">
      <c r="A456" s="63"/>
      <c r="B456" s="2">
        <f t="shared" si="32"/>
        <v>429</v>
      </c>
      <c r="C456" s="235" t="str">
        <f t="array" ref="C456">IF($K456&lt;&gt;"",INDEX(TransferLog!$AB$21:$AB$1270,MATCH($I456&amp;$M456,TransferLog!$F$21:$F$1270&amp;TransferLog!$W$21:$W$1270,0)),"")</f>
        <v/>
      </c>
      <c r="D456" s="235" t="str">
        <f t="array" ref="D456">IF($K456&lt;&gt;"",INDEX(TransferLog!$Q$21:$Q$1270,MATCH($I456&amp;$M456,TransferLog!$F$21:$F$1270&amp;TransferLog!$W$21:$W$1270,0)),"")</f>
        <v/>
      </c>
      <c r="E456" s="236" t="str">
        <f t="array" ref="E456">IF($K456&lt;&gt;"",INDEX(TransferLog!$AC$21:$AC$1270,MATCH($I456&amp;$M456,TransferLog!$F$21:$F$1270&amp;TransferLog!$W$21:$W$1270,0)),"")</f>
        <v/>
      </c>
      <c r="F456" s="111">
        <f t="shared" si="33"/>
        <v>429</v>
      </c>
      <c r="G456" s="138" t="str">
        <f t="array" ref="G456">IF($I456&lt;&gt;"",INDEX(DropDownLists!$K$10:$K$2516,MATCH($I456,DropDownLists!$L$10:$L$2516,0)),"")</f>
        <v/>
      </c>
      <c r="H456" s="107"/>
      <c r="I456" s="112"/>
      <c r="J456" s="339"/>
      <c r="K456" s="113"/>
      <c r="L456" s="339"/>
      <c r="M456" s="113"/>
      <c r="N456" s="339"/>
      <c r="O456" s="139" t="str">
        <f t="shared" si="34"/>
        <v/>
      </c>
      <c r="P456" s="339"/>
      <c r="Q456" s="114"/>
      <c r="R456" s="339"/>
      <c r="S456" s="174"/>
      <c r="T456" s="339"/>
      <c r="U456" s="139" t="str">
        <f t="array" ref="U456">IF($S456&lt;&gt;"",INDEX(DropDownLists!$D$10:$D$2516,MATCH($S456,DropDownLists!$E$10:$E$2516,0)),"")</f>
        <v/>
      </c>
      <c r="V456" s="342"/>
      <c r="W456" s="174"/>
      <c r="Y456" s="37"/>
      <c r="Z456" s="37"/>
      <c r="AA456" s="37"/>
      <c r="AB456" s="37"/>
      <c r="AC456" s="37"/>
      <c r="AD456" s="62"/>
      <c r="AE456" s="62"/>
      <c r="AF456" s="62"/>
      <c r="AG456" s="62"/>
      <c r="AH456" s="244" t="str">
        <f t="shared" si="35"/>
        <v/>
      </c>
      <c r="AI456" s="62"/>
      <c r="AJ456" s="62"/>
      <c r="AK456" s="62"/>
      <c r="AL456" s="62"/>
    </row>
    <row r="457" spans="1:38" s="97" customFormat="1" ht="14">
      <c r="A457" s="63"/>
      <c r="B457" s="2">
        <f t="shared" si="32"/>
        <v>430</v>
      </c>
      <c r="C457" s="235" t="str">
        <f t="array" ref="C457">IF($K457&lt;&gt;"",INDEX(TransferLog!$AB$21:$AB$1270,MATCH($I457&amp;$M457,TransferLog!$F$21:$F$1270&amp;TransferLog!$W$21:$W$1270,0)),"")</f>
        <v/>
      </c>
      <c r="D457" s="235" t="str">
        <f t="array" ref="D457">IF($K457&lt;&gt;"",INDEX(TransferLog!$Q$21:$Q$1270,MATCH($I457&amp;$M457,TransferLog!$F$21:$F$1270&amp;TransferLog!$W$21:$W$1270,0)),"")</f>
        <v/>
      </c>
      <c r="E457" s="236" t="str">
        <f t="array" ref="E457">IF($K457&lt;&gt;"",INDEX(TransferLog!$AC$21:$AC$1270,MATCH($I457&amp;$M457,TransferLog!$F$21:$F$1270&amp;TransferLog!$W$21:$W$1270,0)),"")</f>
        <v/>
      </c>
      <c r="F457" s="111">
        <f t="shared" si="33"/>
        <v>430</v>
      </c>
      <c r="G457" s="138" t="str">
        <f t="array" ref="G457">IF($I457&lt;&gt;"",INDEX(DropDownLists!$K$10:$K$2516,MATCH($I457,DropDownLists!$L$10:$L$2516,0)),"")</f>
        <v/>
      </c>
      <c r="H457" s="107"/>
      <c r="I457" s="112"/>
      <c r="J457" s="339"/>
      <c r="K457" s="113"/>
      <c r="L457" s="339"/>
      <c r="M457" s="113"/>
      <c r="N457" s="339"/>
      <c r="O457" s="139" t="str">
        <f t="shared" si="34"/>
        <v/>
      </c>
      <c r="P457" s="339"/>
      <c r="Q457" s="114"/>
      <c r="R457" s="339"/>
      <c r="S457" s="174"/>
      <c r="T457" s="339"/>
      <c r="U457" s="139" t="str">
        <f t="array" ref="U457">IF($S457&lt;&gt;"",INDEX(DropDownLists!$D$10:$D$2516,MATCH($S457,DropDownLists!$E$10:$E$2516,0)),"")</f>
        <v/>
      </c>
      <c r="V457" s="342"/>
      <c r="W457" s="174"/>
      <c r="Y457" s="37"/>
      <c r="Z457" s="37"/>
      <c r="AA457" s="37"/>
      <c r="AB457" s="37"/>
      <c r="AC457" s="37"/>
      <c r="AD457" s="62"/>
      <c r="AE457" s="62"/>
      <c r="AF457" s="62"/>
      <c r="AG457" s="62"/>
      <c r="AH457" s="244" t="str">
        <f t="shared" si="35"/>
        <v/>
      </c>
      <c r="AI457" s="62"/>
      <c r="AJ457" s="62"/>
      <c r="AK457" s="62"/>
      <c r="AL457" s="62"/>
    </row>
    <row r="458" spans="1:38" s="97" customFormat="1" ht="14">
      <c r="A458" s="63"/>
      <c r="B458" s="2">
        <f t="shared" si="32"/>
        <v>431</v>
      </c>
      <c r="C458" s="235" t="str">
        <f t="array" ref="C458">IF($K458&lt;&gt;"",INDEX(TransferLog!$AB$21:$AB$1270,MATCH($I458&amp;$M458,TransferLog!$F$21:$F$1270&amp;TransferLog!$W$21:$W$1270,0)),"")</f>
        <v/>
      </c>
      <c r="D458" s="235" t="str">
        <f t="array" ref="D458">IF($K458&lt;&gt;"",INDEX(TransferLog!$Q$21:$Q$1270,MATCH($I458&amp;$M458,TransferLog!$F$21:$F$1270&amp;TransferLog!$W$21:$W$1270,0)),"")</f>
        <v/>
      </c>
      <c r="E458" s="236" t="str">
        <f t="array" ref="E458">IF($K458&lt;&gt;"",INDEX(TransferLog!$AC$21:$AC$1270,MATCH($I458&amp;$M458,TransferLog!$F$21:$F$1270&amp;TransferLog!$W$21:$W$1270,0)),"")</f>
        <v/>
      </c>
      <c r="F458" s="111">
        <f t="shared" si="33"/>
        <v>431</v>
      </c>
      <c r="G458" s="138" t="str">
        <f t="array" ref="G458">IF($I458&lt;&gt;"",INDEX(DropDownLists!$K$10:$K$2516,MATCH($I458,DropDownLists!$L$10:$L$2516,0)),"")</f>
        <v/>
      </c>
      <c r="H458" s="107"/>
      <c r="I458" s="112"/>
      <c r="J458" s="339"/>
      <c r="K458" s="113"/>
      <c r="L458" s="339"/>
      <c r="M458" s="113"/>
      <c r="N458" s="339"/>
      <c r="O458" s="139" t="str">
        <f t="shared" si="34"/>
        <v/>
      </c>
      <c r="P458" s="339"/>
      <c r="Q458" s="114"/>
      <c r="R458" s="339"/>
      <c r="S458" s="174"/>
      <c r="T458" s="339"/>
      <c r="U458" s="139" t="str">
        <f t="array" ref="U458">IF($S458&lt;&gt;"",INDEX(DropDownLists!$D$10:$D$2516,MATCH($S458,DropDownLists!$E$10:$E$2516,0)),"")</f>
        <v/>
      </c>
      <c r="V458" s="342"/>
      <c r="W458" s="174"/>
      <c r="Y458" s="37"/>
      <c r="Z458" s="37"/>
      <c r="AA458" s="37"/>
      <c r="AB458" s="37"/>
      <c r="AC458" s="37"/>
      <c r="AD458" s="62"/>
      <c r="AE458" s="62"/>
      <c r="AF458" s="62"/>
      <c r="AG458" s="62"/>
      <c r="AH458" s="244" t="str">
        <f t="shared" si="35"/>
        <v/>
      </c>
      <c r="AI458" s="62"/>
      <c r="AJ458" s="62"/>
      <c r="AK458" s="62"/>
      <c r="AL458" s="62"/>
    </row>
    <row r="459" spans="1:38" s="97" customFormat="1" ht="14">
      <c r="A459" s="63"/>
      <c r="B459" s="2">
        <f t="shared" ref="B459:B522" si="36">ROW()-27</f>
        <v>432</v>
      </c>
      <c r="C459" s="235" t="str">
        <f t="array" ref="C459">IF($K459&lt;&gt;"",INDEX(TransferLog!$AB$21:$AB$1270,MATCH($I459&amp;$M459,TransferLog!$F$21:$F$1270&amp;TransferLog!$W$21:$W$1270,0)),"")</f>
        <v/>
      </c>
      <c r="D459" s="235" t="str">
        <f t="array" ref="D459">IF($K459&lt;&gt;"",INDEX(TransferLog!$Q$21:$Q$1270,MATCH($I459&amp;$M459,TransferLog!$F$21:$F$1270&amp;TransferLog!$W$21:$W$1270,0)),"")</f>
        <v/>
      </c>
      <c r="E459" s="236" t="str">
        <f t="array" ref="E459">IF($K459&lt;&gt;"",INDEX(TransferLog!$AC$21:$AC$1270,MATCH($I459&amp;$M459,TransferLog!$F$21:$F$1270&amp;TransferLog!$W$21:$W$1270,0)),"")</f>
        <v/>
      </c>
      <c r="F459" s="111">
        <f t="shared" ref="F459:F522" si="37">ROW()-27</f>
        <v>432</v>
      </c>
      <c r="G459" s="138" t="str">
        <f t="array" ref="G459">IF($I459&lt;&gt;"",INDEX(DropDownLists!$K$10:$K$2516,MATCH($I459,DropDownLists!$L$10:$L$2516,0)),"")</f>
        <v/>
      </c>
      <c r="H459" s="107"/>
      <c r="I459" s="112"/>
      <c r="J459" s="339"/>
      <c r="K459" s="113"/>
      <c r="L459" s="339"/>
      <c r="M459" s="113"/>
      <c r="N459" s="339"/>
      <c r="O459" s="139" t="str">
        <f t="shared" si="34"/>
        <v/>
      </c>
      <c r="P459" s="339"/>
      <c r="Q459" s="114"/>
      <c r="R459" s="339"/>
      <c r="S459" s="174"/>
      <c r="T459" s="339"/>
      <c r="U459" s="139" t="str">
        <f t="array" ref="U459">IF($S459&lt;&gt;"",INDEX(DropDownLists!$D$10:$D$2516,MATCH($S459,DropDownLists!$E$10:$E$2516,0)),"")</f>
        <v/>
      </c>
      <c r="V459" s="342"/>
      <c r="W459" s="174"/>
      <c r="Y459" s="37"/>
      <c r="Z459" s="37"/>
      <c r="AA459" s="37"/>
      <c r="AB459" s="37"/>
      <c r="AC459" s="37"/>
      <c r="AD459" s="62"/>
      <c r="AE459" s="62"/>
      <c r="AF459" s="62"/>
      <c r="AG459" s="62"/>
      <c r="AH459" s="244" t="str">
        <f t="shared" si="35"/>
        <v/>
      </c>
      <c r="AI459" s="62"/>
      <c r="AJ459" s="62"/>
      <c r="AK459" s="62"/>
      <c r="AL459" s="62"/>
    </row>
    <row r="460" spans="1:38" s="97" customFormat="1" ht="14">
      <c r="A460" s="63"/>
      <c r="B460" s="2">
        <f t="shared" si="36"/>
        <v>433</v>
      </c>
      <c r="C460" s="235" t="str">
        <f t="array" ref="C460">IF($K460&lt;&gt;"",INDEX(TransferLog!$AB$21:$AB$1270,MATCH($I460&amp;$M460,TransferLog!$F$21:$F$1270&amp;TransferLog!$W$21:$W$1270,0)),"")</f>
        <v/>
      </c>
      <c r="D460" s="235" t="str">
        <f t="array" ref="D460">IF($K460&lt;&gt;"",INDEX(TransferLog!$Q$21:$Q$1270,MATCH($I460&amp;$M460,TransferLog!$F$21:$F$1270&amp;TransferLog!$W$21:$W$1270,0)),"")</f>
        <v/>
      </c>
      <c r="E460" s="236" t="str">
        <f t="array" ref="E460">IF($K460&lt;&gt;"",INDEX(TransferLog!$AC$21:$AC$1270,MATCH($I460&amp;$M460,TransferLog!$F$21:$F$1270&amp;TransferLog!$W$21:$W$1270,0)),"")</f>
        <v/>
      </c>
      <c r="F460" s="111">
        <f t="shared" si="37"/>
        <v>433</v>
      </c>
      <c r="G460" s="138" t="str">
        <f t="array" ref="G460">IF($I460&lt;&gt;"",INDEX(DropDownLists!$K$10:$K$2516,MATCH($I460,DropDownLists!$L$10:$L$2516,0)),"")</f>
        <v/>
      </c>
      <c r="H460" s="107"/>
      <c r="I460" s="112"/>
      <c r="J460" s="339"/>
      <c r="K460" s="113"/>
      <c r="L460" s="339"/>
      <c r="M460" s="113"/>
      <c r="N460" s="339"/>
      <c r="O460" s="139" t="str">
        <f t="shared" si="34"/>
        <v/>
      </c>
      <c r="P460" s="339"/>
      <c r="Q460" s="114"/>
      <c r="R460" s="339"/>
      <c r="S460" s="174"/>
      <c r="T460" s="339"/>
      <c r="U460" s="139" t="str">
        <f t="array" ref="U460">IF($S460&lt;&gt;"",INDEX(DropDownLists!$D$10:$D$2516,MATCH($S460,DropDownLists!$E$10:$E$2516,0)),"")</f>
        <v/>
      </c>
      <c r="V460" s="342"/>
      <c r="W460" s="174"/>
      <c r="Y460" s="37"/>
      <c r="Z460" s="37"/>
      <c r="AA460" s="37"/>
      <c r="AB460" s="37"/>
      <c r="AC460" s="37"/>
      <c r="AD460" s="62"/>
      <c r="AE460" s="62"/>
      <c r="AF460" s="62"/>
      <c r="AG460" s="62"/>
      <c r="AH460" s="244" t="str">
        <f t="shared" si="35"/>
        <v/>
      </c>
      <c r="AI460" s="62"/>
      <c r="AJ460" s="62"/>
      <c r="AK460" s="62"/>
      <c r="AL460" s="62"/>
    </row>
    <row r="461" spans="1:38" s="97" customFormat="1" ht="14">
      <c r="A461" s="63"/>
      <c r="B461" s="2">
        <f t="shared" si="36"/>
        <v>434</v>
      </c>
      <c r="C461" s="235" t="str">
        <f t="array" ref="C461">IF($K461&lt;&gt;"",INDEX(TransferLog!$AB$21:$AB$1270,MATCH($I461&amp;$M461,TransferLog!$F$21:$F$1270&amp;TransferLog!$W$21:$W$1270,0)),"")</f>
        <v/>
      </c>
      <c r="D461" s="235" t="str">
        <f t="array" ref="D461">IF($K461&lt;&gt;"",INDEX(TransferLog!$Q$21:$Q$1270,MATCH($I461&amp;$M461,TransferLog!$F$21:$F$1270&amp;TransferLog!$W$21:$W$1270,0)),"")</f>
        <v/>
      </c>
      <c r="E461" s="236" t="str">
        <f t="array" ref="E461">IF($K461&lt;&gt;"",INDEX(TransferLog!$AC$21:$AC$1270,MATCH($I461&amp;$M461,TransferLog!$F$21:$F$1270&amp;TransferLog!$W$21:$W$1270,0)),"")</f>
        <v/>
      </c>
      <c r="F461" s="111">
        <f t="shared" si="37"/>
        <v>434</v>
      </c>
      <c r="G461" s="138" t="str">
        <f t="array" ref="G461">IF($I461&lt;&gt;"",INDEX(DropDownLists!$K$10:$K$2516,MATCH($I461,DropDownLists!$L$10:$L$2516,0)),"")</f>
        <v/>
      </c>
      <c r="H461" s="107"/>
      <c r="I461" s="112"/>
      <c r="J461" s="339"/>
      <c r="K461" s="113"/>
      <c r="L461" s="339"/>
      <c r="M461" s="113"/>
      <c r="N461" s="339"/>
      <c r="O461" s="139" t="str">
        <f t="shared" si="34"/>
        <v/>
      </c>
      <c r="P461" s="339"/>
      <c r="Q461" s="114"/>
      <c r="R461" s="339"/>
      <c r="S461" s="174"/>
      <c r="T461" s="339"/>
      <c r="U461" s="139" t="str">
        <f t="array" ref="U461">IF($S461&lt;&gt;"",INDEX(DropDownLists!$D$10:$D$2516,MATCH($S461,DropDownLists!$E$10:$E$2516,0)),"")</f>
        <v/>
      </c>
      <c r="V461" s="342"/>
      <c r="W461" s="174"/>
      <c r="Y461" s="62"/>
      <c r="Z461" s="62"/>
      <c r="AA461" s="62"/>
      <c r="AB461" s="62"/>
      <c r="AC461" s="62"/>
      <c r="AD461" s="62"/>
      <c r="AE461" s="62"/>
      <c r="AF461" s="62"/>
      <c r="AG461" s="62"/>
      <c r="AH461" s="244" t="str">
        <f t="shared" si="35"/>
        <v/>
      </c>
      <c r="AI461" s="62"/>
      <c r="AJ461" s="62"/>
      <c r="AK461" s="62"/>
      <c r="AL461" s="62"/>
    </row>
    <row r="462" spans="1:38" s="97" customFormat="1" ht="14">
      <c r="A462" s="63"/>
      <c r="B462" s="2">
        <f t="shared" si="36"/>
        <v>435</v>
      </c>
      <c r="C462" s="235" t="str">
        <f t="array" ref="C462">IF($K462&lt;&gt;"",INDEX(TransferLog!$AB$21:$AB$1270,MATCH($I462&amp;$M462,TransferLog!$F$21:$F$1270&amp;TransferLog!$W$21:$W$1270,0)),"")</f>
        <v/>
      </c>
      <c r="D462" s="235" t="str">
        <f t="array" ref="D462">IF($K462&lt;&gt;"",INDEX(TransferLog!$Q$21:$Q$1270,MATCH($I462&amp;$M462,TransferLog!$F$21:$F$1270&amp;TransferLog!$W$21:$W$1270,0)),"")</f>
        <v/>
      </c>
      <c r="E462" s="236" t="str">
        <f t="array" ref="E462">IF($K462&lt;&gt;"",INDEX(TransferLog!$AC$21:$AC$1270,MATCH($I462&amp;$M462,TransferLog!$F$21:$F$1270&amp;TransferLog!$W$21:$W$1270,0)),"")</f>
        <v/>
      </c>
      <c r="F462" s="111">
        <f t="shared" si="37"/>
        <v>435</v>
      </c>
      <c r="G462" s="138" t="str">
        <f t="array" ref="G462">IF($I462&lt;&gt;"",INDEX(DropDownLists!$K$10:$K$2516,MATCH($I462,DropDownLists!$L$10:$L$2516,0)),"")</f>
        <v/>
      </c>
      <c r="H462" s="107"/>
      <c r="I462" s="112"/>
      <c r="J462" s="339"/>
      <c r="K462" s="113"/>
      <c r="L462" s="339"/>
      <c r="M462" s="113"/>
      <c r="N462" s="339"/>
      <c r="O462" s="139" t="str">
        <f t="shared" si="34"/>
        <v/>
      </c>
      <c r="P462" s="339"/>
      <c r="Q462" s="114"/>
      <c r="R462" s="339"/>
      <c r="S462" s="174"/>
      <c r="T462" s="339"/>
      <c r="U462" s="139" t="str">
        <f t="array" ref="U462">IF($S462&lt;&gt;"",INDEX(DropDownLists!$D$10:$D$2516,MATCH($S462,DropDownLists!$E$10:$E$2516,0)),"")</f>
        <v/>
      </c>
      <c r="V462" s="342"/>
      <c r="W462" s="174"/>
      <c r="Y462" s="62"/>
      <c r="Z462" s="62"/>
      <c r="AA462" s="62"/>
      <c r="AB462" s="62"/>
      <c r="AC462" s="62"/>
      <c r="AD462" s="62"/>
      <c r="AE462" s="62"/>
      <c r="AF462" s="62"/>
      <c r="AG462" s="62"/>
      <c r="AH462" s="244" t="str">
        <f t="shared" si="35"/>
        <v/>
      </c>
      <c r="AI462" s="62"/>
      <c r="AJ462" s="62"/>
      <c r="AK462" s="62"/>
      <c r="AL462" s="62"/>
    </row>
    <row r="463" spans="1:38" s="97" customFormat="1" ht="14">
      <c r="A463" s="63"/>
      <c r="B463" s="2">
        <f t="shared" si="36"/>
        <v>436</v>
      </c>
      <c r="C463" s="235" t="str">
        <f t="array" ref="C463">IF($K463&lt;&gt;"",INDEX(TransferLog!$AB$21:$AB$1270,MATCH($I463&amp;$M463,TransferLog!$F$21:$F$1270&amp;TransferLog!$W$21:$W$1270,0)),"")</f>
        <v/>
      </c>
      <c r="D463" s="235" t="str">
        <f t="array" ref="D463">IF($K463&lt;&gt;"",INDEX(TransferLog!$Q$21:$Q$1270,MATCH($I463&amp;$M463,TransferLog!$F$21:$F$1270&amp;TransferLog!$W$21:$W$1270,0)),"")</f>
        <v/>
      </c>
      <c r="E463" s="236" t="str">
        <f t="array" ref="E463">IF($K463&lt;&gt;"",INDEX(TransferLog!$AC$21:$AC$1270,MATCH($I463&amp;$M463,TransferLog!$F$21:$F$1270&amp;TransferLog!$W$21:$W$1270,0)),"")</f>
        <v/>
      </c>
      <c r="F463" s="111">
        <f t="shared" si="37"/>
        <v>436</v>
      </c>
      <c r="G463" s="138" t="str">
        <f t="array" ref="G463">IF($I463&lt;&gt;"",INDEX(DropDownLists!$K$10:$K$2516,MATCH($I463,DropDownLists!$L$10:$L$2516,0)),"")</f>
        <v/>
      </c>
      <c r="H463" s="107"/>
      <c r="I463" s="112"/>
      <c r="J463" s="339"/>
      <c r="K463" s="113"/>
      <c r="L463" s="339"/>
      <c r="M463" s="113"/>
      <c r="N463" s="339"/>
      <c r="O463" s="139" t="str">
        <f t="shared" si="34"/>
        <v/>
      </c>
      <c r="P463" s="339"/>
      <c r="Q463" s="114"/>
      <c r="R463" s="339"/>
      <c r="S463" s="174"/>
      <c r="T463" s="339"/>
      <c r="U463" s="139" t="str">
        <f t="array" ref="U463">IF($S463&lt;&gt;"",INDEX(DropDownLists!$D$10:$D$2516,MATCH($S463,DropDownLists!$E$10:$E$2516,0)),"")</f>
        <v/>
      </c>
      <c r="V463" s="342"/>
      <c r="W463" s="174"/>
      <c r="Y463" s="62"/>
      <c r="Z463" s="62"/>
      <c r="AA463" s="62"/>
      <c r="AB463" s="62"/>
      <c r="AC463" s="62"/>
      <c r="AD463" s="62"/>
      <c r="AE463" s="62"/>
      <c r="AF463" s="62"/>
      <c r="AG463" s="62"/>
      <c r="AH463" s="244" t="str">
        <f t="shared" si="35"/>
        <v/>
      </c>
      <c r="AI463" s="62"/>
      <c r="AJ463" s="62"/>
      <c r="AK463" s="62"/>
      <c r="AL463" s="62"/>
    </row>
    <row r="464" spans="1:38" s="97" customFormat="1" ht="14">
      <c r="A464" s="63"/>
      <c r="B464" s="2">
        <f t="shared" si="36"/>
        <v>437</v>
      </c>
      <c r="C464" s="235" t="str">
        <f t="array" ref="C464">IF($K464&lt;&gt;"",INDEX(TransferLog!$AB$21:$AB$1270,MATCH($I464&amp;$M464,TransferLog!$F$21:$F$1270&amp;TransferLog!$W$21:$W$1270,0)),"")</f>
        <v/>
      </c>
      <c r="D464" s="235" t="str">
        <f t="array" ref="D464">IF($K464&lt;&gt;"",INDEX(TransferLog!$Q$21:$Q$1270,MATCH($I464&amp;$M464,TransferLog!$F$21:$F$1270&amp;TransferLog!$W$21:$W$1270,0)),"")</f>
        <v/>
      </c>
      <c r="E464" s="236" t="str">
        <f t="array" ref="E464">IF($K464&lt;&gt;"",INDEX(TransferLog!$AC$21:$AC$1270,MATCH($I464&amp;$M464,TransferLog!$F$21:$F$1270&amp;TransferLog!$W$21:$W$1270,0)),"")</f>
        <v/>
      </c>
      <c r="F464" s="111">
        <f t="shared" si="37"/>
        <v>437</v>
      </c>
      <c r="G464" s="138" t="str">
        <f t="array" ref="G464">IF($I464&lt;&gt;"",INDEX(DropDownLists!$K$10:$K$2516,MATCH($I464,DropDownLists!$L$10:$L$2516,0)),"")</f>
        <v/>
      </c>
      <c r="H464" s="107"/>
      <c r="I464" s="112"/>
      <c r="J464" s="339"/>
      <c r="K464" s="113"/>
      <c r="L464" s="339"/>
      <c r="M464" s="113"/>
      <c r="N464" s="339"/>
      <c r="O464" s="139" t="str">
        <f t="shared" si="34"/>
        <v/>
      </c>
      <c r="P464" s="339"/>
      <c r="Q464" s="114"/>
      <c r="R464" s="339"/>
      <c r="S464" s="174"/>
      <c r="T464" s="339"/>
      <c r="U464" s="139" t="str">
        <f t="array" ref="U464">IF($S464&lt;&gt;"",INDEX(DropDownLists!$D$10:$D$2516,MATCH($S464,DropDownLists!$E$10:$E$2516,0)),"")</f>
        <v/>
      </c>
      <c r="V464" s="342"/>
      <c r="W464" s="174"/>
      <c r="Y464" s="62"/>
      <c r="Z464" s="62"/>
      <c r="AA464" s="62"/>
      <c r="AB464" s="62"/>
      <c r="AC464" s="62"/>
      <c r="AD464" s="62"/>
      <c r="AE464" s="62"/>
      <c r="AF464" s="62"/>
      <c r="AG464" s="62"/>
      <c r="AH464" s="244" t="str">
        <f t="shared" si="35"/>
        <v/>
      </c>
      <c r="AI464" s="62"/>
      <c r="AJ464" s="62"/>
      <c r="AK464" s="62"/>
      <c r="AL464" s="62"/>
    </row>
    <row r="465" spans="1:38" s="97" customFormat="1" ht="14">
      <c r="A465" s="63"/>
      <c r="B465" s="2">
        <f t="shared" si="36"/>
        <v>438</v>
      </c>
      <c r="C465" s="235" t="str">
        <f t="array" ref="C465">IF($K465&lt;&gt;"",INDEX(TransferLog!$AB$21:$AB$1270,MATCH($I465&amp;$M465,TransferLog!$F$21:$F$1270&amp;TransferLog!$W$21:$W$1270,0)),"")</f>
        <v/>
      </c>
      <c r="D465" s="235" t="str">
        <f t="array" ref="D465">IF($K465&lt;&gt;"",INDEX(TransferLog!$Q$21:$Q$1270,MATCH($I465&amp;$M465,TransferLog!$F$21:$F$1270&amp;TransferLog!$W$21:$W$1270,0)),"")</f>
        <v/>
      </c>
      <c r="E465" s="236" t="str">
        <f t="array" ref="E465">IF($K465&lt;&gt;"",INDEX(TransferLog!$AC$21:$AC$1270,MATCH($I465&amp;$M465,TransferLog!$F$21:$F$1270&amp;TransferLog!$W$21:$W$1270,0)),"")</f>
        <v/>
      </c>
      <c r="F465" s="111">
        <f t="shared" si="37"/>
        <v>438</v>
      </c>
      <c r="G465" s="138" t="str">
        <f t="array" ref="G465">IF($I465&lt;&gt;"",INDEX(DropDownLists!$K$10:$K$2516,MATCH($I465,DropDownLists!$L$10:$L$2516,0)),"")</f>
        <v/>
      </c>
      <c r="H465" s="107"/>
      <c r="I465" s="112"/>
      <c r="J465" s="339"/>
      <c r="K465" s="113"/>
      <c r="L465" s="339"/>
      <c r="M465" s="113"/>
      <c r="N465" s="339"/>
      <c r="O465" s="139" t="str">
        <f t="shared" si="34"/>
        <v/>
      </c>
      <c r="P465" s="339"/>
      <c r="Q465" s="114"/>
      <c r="R465" s="339"/>
      <c r="S465" s="174"/>
      <c r="T465" s="339"/>
      <c r="U465" s="139" t="str">
        <f t="array" ref="U465">IF($S465&lt;&gt;"",INDEX(DropDownLists!$D$10:$D$2516,MATCH($S465,DropDownLists!$E$10:$E$2516,0)),"")</f>
        <v/>
      </c>
      <c r="V465" s="342"/>
      <c r="W465" s="174"/>
      <c r="Y465" s="62"/>
      <c r="Z465" s="62"/>
      <c r="AA465" s="62"/>
      <c r="AB465" s="62"/>
      <c r="AC465" s="62"/>
      <c r="AD465" s="62"/>
      <c r="AE465" s="62"/>
      <c r="AF465" s="62"/>
      <c r="AG465" s="62"/>
      <c r="AH465" s="244" t="str">
        <f t="shared" si="35"/>
        <v/>
      </c>
      <c r="AI465" s="62"/>
      <c r="AJ465" s="62"/>
      <c r="AK465" s="62"/>
      <c r="AL465" s="62"/>
    </row>
    <row r="466" spans="1:38" s="97" customFormat="1" ht="14">
      <c r="A466" s="63"/>
      <c r="B466" s="2">
        <f t="shared" si="36"/>
        <v>439</v>
      </c>
      <c r="C466" s="235" t="str">
        <f t="array" ref="C466">IF($K466&lt;&gt;"",INDEX(TransferLog!$AB$21:$AB$1270,MATCH($I466&amp;$M466,TransferLog!$F$21:$F$1270&amp;TransferLog!$W$21:$W$1270,0)),"")</f>
        <v/>
      </c>
      <c r="D466" s="235" t="str">
        <f t="array" ref="D466">IF($K466&lt;&gt;"",INDEX(TransferLog!$Q$21:$Q$1270,MATCH($I466&amp;$M466,TransferLog!$F$21:$F$1270&amp;TransferLog!$W$21:$W$1270,0)),"")</f>
        <v/>
      </c>
      <c r="E466" s="236" t="str">
        <f t="array" ref="E466">IF($K466&lt;&gt;"",INDEX(TransferLog!$AC$21:$AC$1270,MATCH($I466&amp;$M466,TransferLog!$F$21:$F$1270&amp;TransferLog!$W$21:$W$1270,0)),"")</f>
        <v/>
      </c>
      <c r="F466" s="111">
        <f t="shared" si="37"/>
        <v>439</v>
      </c>
      <c r="G466" s="138" t="str">
        <f t="array" ref="G466">IF($I466&lt;&gt;"",INDEX(DropDownLists!$K$10:$K$2516,MATCH($I466,DropDownLists!$L$10:$L$2516,0)),"")</f>
        <v/>
      </c>
      <c r="H466" s="107"/>
      <c r="I466" s="112"/>
      <c r="J466" s="339"/>
      <c r="K466" s="113"/>
      <c r="L466" s="339"/>
      <c r="M466" s="113"/>
      <c r="N466" s="339"/>
      <c r="O466" s="139" t="str">
        <f t="shared" si="34"/>
        <v/>
      </c>
      <c r="P466" s="339"/>
      <c r="Q466" s="114"/>
      <c r="R466" s="339"/>
      <c r="S466" s="174"/>
      <c r="T466" s="339"/>
      <c r="U466" s="139" t="str">
        <f t="array" ref="U466">IF($S466&lt;&gt;"",INDEX(DropDownLists!$D$10:$D$2516,MATCH($S466,DropDownLists!$E$10:$E$2516,0)),"")</f>
        <v/>
      </c>
      <c r="V466" s="342"/>
      <c r="W466" s="174"/>
      <c r="Y466" s="62"/>
      <c r="Z466" s="62"/>
      <c r="AA466" s="62"/>
      <c r="AB466" s="62"/>
      <c r="AC466" s="62"/>
      <c r="AD466" s="62"/>
      <c r="AE466" s="62"/>
      <c r="AF466" s="62"/>
      <c r="AG466" s="62"/>
      <c r="AH466" s="244" t="str">
        <f t="shared" si="35"/>
        <v/>
      </c>
      <c r="AI466" s="62"/>
      <c r="AJ466" s="62"/>
      <c r="AK466" s="62"/>
      <c r="AL466" s="62"/>
    </row>
    <row r="467" spans="1:38" s="97" customFormat="1" ht="14.25" customHeight="1">
      <c r="A467" s="26"/>
      <c r="B467" s="2">
        <f t="shared" si="36"/>
        <v>440</v>
      </c>
      <c r="C467" s="235" t="str">
        <f t="array" ref="C467">IF($K467&lt;&gt;"",INDEX(TransferLog!$AB$21:$AB$1270,MATCH($I467&amp;$M467,TransferLog!$F$21:$F$1270&amp;TransferLog!$W$21:$W$1270,0)),"")</f>
        <v/>
      </c>
      <c r="D467" s="235" t="str">
        <f t="array" ref="D467">IF($K467&lt;&gt;"",INDEX(TransferLog!$Q$21:$Q$1270,MATCH($I467&amp;$M467,TransferLog!$F$21:$F$1270&amp;TransferLog!$W$21:$W$1270,0)),"")</f>
        <v/>
      </c>
      <c r="E467" s="236" t="str">
        <f t="array" ref="E467">IF($K467&lt;&gt;"",INDEX(TransferLog!$AC$21:$AC$1270,MATCH($I467&amp;$M467,TransferLog!$F$21:$F$1270&amp;TransferLog!$W$21:$W$1270,0)),"")</f>
        <v/>
      </c>
      <c r="F467" s="111">
        <f t="shared" si="37"/>
        <v>440</v>
      </c>
      <c r="G467" s="138" t="str">
        <f t="array" ref="G467">IF($I467&lt;&gt;"",INDEX(DropDownLists!$K$10:$K$2516,MATCH($I467,DropDownLists!$L$10:$L$2516,0)),"")</f>
        <v/>
      </c>
      <c r="H467" s="107"/>
      <c r="I467" s="112"/>
      <c r="J467" s="339"/>
      <c r="K467" s="113"/>
      <c r="L467" s="339"/>
      <c r="M467" s="113"/>
      <c r="N467" s="339"/>
      <c r="O467" s="139" t="str">
        <f t="shared" si="34"/>
        <v/>
      </c>
      <c r="P467" s="339"/>
      <c r="Q467" s="114"/>
      <c r="R467" s="339"/>
      <c r="S467" s="174"/>
      <c r="T467" s="339"/>
      <c r="U467" s="139" t="str">
        <f t="array" ref="U467">IF($S467&lt;&gt;"",INDEX(DropDownLists!$D$10:$D$2516,MATCH($S467,DropDownLists!$E$10:$E$2516,0)),"")</f>
        <v/>
      </c>
      <c r="V467" s="342"/>
      <c r="W467" s="174"/>
      <c r="Y467" s="62"/>
      <c r="Z467" s="62"/>
      <c r="AA467" s="62"/>
      <c r="AB467" s="62"/>
      <c r="AC467" s="62"/>
      <c r="AD467" s="37"/>
      <c r="AE467" s="37"/>
      <c r="AF467" s="37"/>
      <c r="AG467" s="37"/>
      <c r="AH467" s="243" t="str">
        <f t="shared" si="35"/>
        <v/>
      </c>
      <c r="AI467" s="37"/>
      <c r="AJ467" s="37"/>
      <c r="AK467" s="37"/>
      <c r="AL467" s="37"/>
    </row>
    <row r="468" spans="1:38" s="97" customFormat="1" ht="14.25" customHeight="1">
      <c r="A468" s="26"/>
      <c r="B468" s="2">
        <f t="shared" si="36"/>
        <v>441</v>
      </c>
      <c r="C468" s="235" t="str">
        <f t="array" ref="C468">IF($K468&lt;&gt;"",INDEX(TransferLog!$AB$21:$AB$1270,MATCH($I468&amp;$M468,TransferLog!$F$21:$F$1270&amp;TransferLog!$W$21:$W$1270,0)),"")</f>
        <v/>
      </c>
      <c r="D468" s="235" t="str">
        <f t="array" ref="D468">IF($K468&lt;&gt;"",INDEX(TransferLog!$Q$21:$Q$1270,MATCH($I468&amp;$M468,TransferLog!$F$21:$F$1270&amp;TransferLog!$W$21:$W$1270,0)),"")</f>
        <v/>
      </c>
      <c r="E468" s="236" t="str">
        <f t="array" ref="E468">IF($K468&lt;&gt;"",INDEX(TransferLog!$AC$21:$AC$1270,MATCH($I468&amp;$M468,TransferLog!$F$21:$F$1270&amp;TransferLog!$W$21:$W$1270,0)),"")</f>
        <v/>
      </c>
      <c r="F468" s="111">
        <f t="shared" si="37"/>
        <v>441</v>
      </c>
      <c r="G468" s="138" t="str">
        <f t="array" ref="G468">IF($I468&lt;&gt;"",INDEX(DropDownLists!$K$10:$K$2516,MATCH($I468,DropDownLists!$L$10:$L$2516,0)),"")</f>
        <v/>
      </c>
      <c r="H468" s="107"/>
      <c r="I468" s="112"/>
      <c r="J468" s="339"/>
      <c r="K468" s="113"/>
      <c r="L468" s="339"/>
      <c r="M468" s="113"/>
      <c r="N468" s="339"/>
      <c r="O468" s="139" t="str">
        <f t="shared" si="34"/>
        <v/>
      </c>
      <c r="P468" s="339"/>
      <c r="Q468" s="114"/>
      <c r="R468" s="339"/>
      <c r="S468" s="174"/>
      <c r="T468" s="339"/>
      <c r="U468" s="139" t="str">
        <f t="array" ref="U468">IF($S468&lt;&gt;"",INDEX(DropDownLists!$D$10:$D$2516,MATCH($S468,DropDownLists!$E$10:$E$2516,0)),"")</f>
        <v/>
      </c>
      <c r="V468" s="342"/>
      <c r="W468" s="174"/>
      <c r="Y468" s="62"/>
      <c r="Z468" s="62"/>
      <c r="AA468" s="62"/>
      <c r="AB468" s="62"/>
      <c r="AC468" s="62"/>
      <c r="AD468" s="37"/>
      <c r="AE468" s="37"/>
      <c r="AF468" s="37"/>
      <c r="AG468" s="37"/>
      <c r="AH468" s="243" t="str">
        <f t="shared" si="35"/>
        <v/>
      </c>
      <c r="AI468" s="37"/>
      <c r="AJ468" s="37"/>
      <c r="AK468" s="37"/>
      <c r="AL468" s="37"/>
    </row>
    <row r="469" spans="1:38" s="97" customFormat="1" ht="14.25" customHeight="1">
      <c r="A469" s="26"/>
      <c r="B469" s="2">
        <f t="shared" si="36"/>
        <v>442</v>
      </c>
      <c r="C469" s="235" t="str">
        <f t="array" ref="C469">IF($K469&lt;&gt;"",INDEX(TransferLog!$AB$21:$AB$1270,MATCH($I469&amp;$M469,TransferLog!$F$21:$F$1270&amp;TransferLog!$W$21:$W$1270,0)),"")</f>
        <v/>
      </c>
      <c r="D469" s="235" t="str">
        <f t="array" ref="D469">IF($K469&lt;&gt;"",INDEX(TransferLog!$Q$21:$Q$1270,MATCH($I469&amp;$M469,TransferLog!$F$21:$F$1270&amp;TransferLog!$W$21:$W$1270,0)),"")</f>
        <v/>
      </c>
      <c r="E469" s="236" t="str">
        <f t="array" ref="E469">IF($K469&lt;&gt;"",INDEX(TransferLog!$AC$21:$AC$1270,MATCH($I469&amp;$M469,TransferLog!$F$21:$F$1270&amp;TransferLog!$W$21:$W$1270,0)),"")</f>
        <v/>
      </c>
      <c r="F469" s="111">
        <f t="shared" si="37"/>
        <v>442</v>
      </c>
      <c r="G469" s="138" t="str">
        <f t="array" ref="G469">IF($I469&lt;&gt;"",INDEX(DropDownLists!$K$10:$K$2516,MATCH($I469,DropDownLists!$L$10:$L$2516,0)),"")</f>
        <v/>
      </c>
      <c r="H469" s="107"/>
      <c r="I469" s="112"/>
      <c r="J469" s="339"/>
      <c r="K469" s="113"/>
      <c r="L469" s="339"/>
      <c r="M469" s="113"/>
      <c r="N469" s="339"/>
      <c r="O469" s="139" t="str">
        <f t="shared" si="34"/>
        <v/>
      </c>
      <c r="P469" s="339"/>
      <c r="Q469" s="114"/>
      <c r="R469" s="339"/>
      <c r="S469" s="174"/>
      <c r="T469" s="339"/>
      <c r="U469" s="139" t="str">
        <f t="array" ref="U469">IF($S469&lt;&gt;"",INDEX(DropDownLists!$D$10:$D$2516,MATCH($S469,DropDownLists!$E$10:$E$2516,0)),"")</f>
        <v/>
      </c>
      <c r="V469" s="342"/>
      <c r="W469" s="174"/>
      <c r="Y469" s="62"/>
      <c r="Z469" s="62"/>
      <c r="AA469" s="62"/>
      <c r="AB469" s="62"/>
      <c r="AC469" s="62"/>
      <c r="AD469" s="37"/>
      <c r="AE469" s="37"/>
      <c r="AF469" s="37"/>
      <c r="AG469" s="37"/>
      <c r="AH469" s="243" t="str">
        <f t="shared" si="35"/>
        <v/>
      </c>
      <c r="AI469" s="37"/>
      <c r="AJ469" s="37"/>
      <c r="AK469" s="37"/>
      <c r="AL469" s="37"/>
    </row>
    <row r="470" spans="1:38" s="97" customFormat="1" ht="14">
      <c r="A470" s="26"/>
      <c r="B470" s="2">
        <f t="shared" si="36"/>
        <v>443</v>
      </c>
      <c r="C470" s="235" t="str">
        <f t="array" ref="C470">IF($K470&lt;&gt;"",INDEX(TransferLog!$AB$21:$AB$1270,MATCH($I470&amp;$M470,TransferLog!$F$21:$F$1270&amp;TransferLog!$W$21:$W$1270,0)),"")</f>
        <v/>
      </c>
      <c r="D470" s="235" t="str">
        <f t="array" ref="D470">IF($K470&lt;&gt;"",INDEX(TransferLog!$Q$21:$Q$1270,MATCH($I470&amp;$M470,TransferLog!$F$21:$F$1270&amp;TransferLog!$W$21:$W$1270,0)),"")</f>
        <v/>
      </c>
      <c r="E470" s="236" t="str">
        <f t="array" ref="E470">IF($K470&lt;&gt;"",INDEX(TransferLog!$AC$21:$AC$1270,MATCH($I470&amp;$M470,TransferLog!$F$21:$F$1270&amp;TransferLog!$W$21:$W$1270,0)),"")</f>
        <v/>
      </c>
      <c r="F470" s="111">
        <f t="shared" si="37"/>
        <v>443</v>
      </c>
      <c r="G470" s="138" t="str">
        <f t="array" ref="G470">IF($I470&lt;&gt;"",INDEX(DropDownLists!$K$10:$K$2516,MATCH($I470,DropDownLists!$L$10:$L$2516,0)),"")</f>
        <v/>
      </c>
      <c r="H470" s="107"/>
      <c r="I470" s="112"/>
      <c r="J470" s="339"/>
      <c r="K470" s="113"/>
      <c r="L470" s="339"/>
      <c r="M470" s="113"/>
      <c r="N470" s="339"/>
      <c r="O470" s="139" t="str">
        <f t="shared" si="34"/>
        <v/>
      </c>
      <c r="P470" s="339"/>
      <c r="Q470" s="114"/>
      <c r="R470" s="339"/>
      <c r="S470" s="174"/>
      <c r="T470" s="339"/>
      <c r="U470" s="139" t="str">
        <f t="array" ref="U470">IF($S470&lt;&gt;"",INDEX(DropDownLists!$D$10:$D$2516,MATCH($S470,DropDownLists!$E$10:$E$2516,0)),"")</f>
        <v/>
      </c>
      <c r="V470" s="342"/>
      <c r="W470" s="174"/>
      <c r="Y470" s="62"/>
      <c r="Z470" s="62"/>
      <c r="AA470" s="62"/>
      <c r="AB470" s="62"/>
      <c r="AC470" s="62"/>
      <c r="AD470" s="37"/>
      <c r="AE470" s="37"/>
      <c r="AF470" s="37"/>
      <c r="AG470" s="37"/>
      <c r="AH470" s="243" t="str">
        <f t="shared" si="35"/>
        <v/>
      </c>
      <c r="AI470" s="37"/>
      <c r="AJ470" s="37"/>
      <c r="AK470" s="37"/>
      <c r="AL470" s="37"/>
    </row>
    <row r="471" spans="1:38" s="97" customFormat="1" ht="14.25" customHeight="1">
      <c r="A471" s="26"/>
      <c r="B471" s="2">
        <f t="shared" si="36"/>
        <v>444</v>
      </c>
      <c r="C471" s="235" t="str">
        <f t="array" ref="C471">IF($K471&lt;&gt;"",INDEX(TransferLog!$AB$21:$AB$1270,MATCH($I471&amp;$M471,TransferLog!$F$21:$F$1270&amp;TransferLog!$W$21:$W$1270,0)),"")</f>
        <v/>
      </c>
      <c r="D471" s="235" t="str">
        <f t="array" ref="D471">IF($K471&lt;&gt;"",INDEX(TransferLog!$Q$21:$Q$1270,MATCH($I471&amp;$M471,TransferLog!$F$21:$F$1270&amp;TransferLog!$W$21:$W$1270,0)),"")</f>
        <v/>
      </c>
      <c r="E471" s="236" t="str">
        <f t="array" ref="E471">IF($K471&lt;&gt;"",INDEX(TransferLog!$AC$21:$AC$1270,MATCH($I471&amp;$M471,TransferLog!$F$21:$F$1270&amp;TransferLog!$W$21:$W$1270,0)),"")</f>
        <v/>
      </c>
      <c r="F471" s="111">
        <f t="shared" si="37"/>
        <v>444</v>
      </c>
      <c r="G471" s="138" t="str">
        <f t="array" ref="G471">IF($I471&lt;&gt;"",INDEX(DropDownLists!$K$10:$K$2516,MATCH($I471,DropDownLists!$L$10:$L$2516,0)),"")</f>
        <v/>
      </c>
      <c r="H471" s="107"/>
      <c r="I471" s="112"/>
      <c r="J471" s="339"/>
      <c r="K471" s="113"/>
      <c r="L471" s="339"/>
      <c r="M471" s="113"/>
      <c r="N471" s="339"/>
      <c r="O471" s="139" t="str">
        <f t="shared" si="34"/>
        <v/>
      </c>
      <c r="P471" s="339"/>
      <c r="Q471" s="114"/>
      <c r="R471" s="339"/>
      <c r="S471" s="174"/>
      <c r="T471" s="339"/>
      <c r="U471" s="139" t="str">
        <f t="array" ref="U471">IF($S471&lt;&gt;"",INDEX(DropDownLists!$D$10:$D$2516,MATCH($S471,DropDownLists!$E$10:$E$2516,0)),"")</f>
        <v/>
      </c>
      <c r="V471" s="342"/>
      <c r="W471" s="174"/>
      <c r="Y471" s="62"/>
      <c r="Z471" s="62"/>
      <c r="AA471" s="62"/>
      <c r="AB471" s="62"/>
      <c r="AC471" s="62"/>
      <c r="AD471" s="37"/>
      <c r="AE471" s="37"/>
      <c r="AF471" s="37"/>
      <c r="AG471" s="37"/>
      <c r="AH471" s="243" t="str">
        <f t="shared" si="35"/>
        <v/>
      </c>
      <c r="AI471" s="37"/>
      <c r="AJ471" s="37"/>
      <c r="AK471" s="37"/>
      <c r="AL471" s="37"/>
    </row>
    <row r="472" spans="1:38" s="97" customFormat="1" ht="14.25" customHeight="1">
      <c r="A472" s="26"/>
      <c r="B472" s="2">
        <f t="shared" si="36"/>
        <v>445</v>
      </c>
      <c r="C472" s="235" t="str">
        <f t="array" ref="C472">IF($K472&lt;&gt;"",INDEX(TransferLog!$AB$21:$AB$1270,MATCH($I472&amp;$M472,TransferLog!$F$21:$F$1270&amp;TransferLog!$W$21:$W$1270,0)),"")</f>
        <v/>
      </c>
      <c r="D472" s="235" t="str">
        <f t="array" ref="D472">IF($K472&lt;&gt;"",INDEX(TransferLog!$Q$21:$Q$1270,MATCH($I472&amp;$M472,TransferLog!$F$21:$F$1270&amp;TransferLog!$W$21:$W$1270,0)),"")</f>
        <v/>
      </c>
      <c r="E472" s="236" t="str">
        <f t="array" ref="E472">IF($K472&lt;&gt;"",INDEX(TransferLog!$AC$21:$AC$1270,MATCH($I472&amp;$M472,TransferLog!$F$21:$F$1270&amp;TransferLog!$W$21:$W$1270,0)),"")</f>
        <v/>
      </c>
      <c r="F472" s="111">
        <f t="shared" si="37"/>
        <v>445</v>
      </c>
      <c r="G472" s="138" t="str">
        <f t="array" ref="G472">IF($I472&lt;&gt;"",INDEX(DropDownLists!$K$10:$K$2516,MATCH($I472,DropDownLists!$L$10:$L$2516,0)),"")</f>
        <v/>
      </c>
      <c r="H472" s="107"/>
      <c r="I472" s="112"/>
      <c r="J472" s="339"/>
      <c r="K472" s="113"/>
      <c r="L472" s="339"/>
      <c r="M472" s="113"/>
      <c r="N472" s="339"/>
      <c r="O472" s="139" t="str">
        <f t="shared" si="34"/>
        <v/>
      </c>
      <c r="P472" s="339"/>
      <c r="Q472" s="114"/>
      <c r="R472" s="339"/>
      <c r="S472" s="174"/>
      <c r="T472" s="339"/>
      <c r="U472" s="139" t="str">
        <f t="array" ref="U472">IF($S472&lt;&gt;"",INDEX(DropDownLists!$D$10:$D$2516,MATCH($S472,DropDownLists!$E$10:$E$2516,0)),"")</f>
        <v/>
      </c>
      <c r="V472" s="342"/>
      <c r="W472" s="174"/>
      <c r="Y472" s="37"/>
      <c r="Z472" s="37"/>
      <c r="AA472" s="37"/>
      <c r="AB472" s="37"/>
      <c r="AC472" s="37"/>
      <c r="AD472" s="37"/>
      <c r="AE472" s="37"/>
      <c r="AF472" s="37"/>
      <c r="AG472" s="37"/>
      <c r="AH472" s="243" t="str">
        <f t="shared" si="35"/>
        <v/>
      </c>
      <c r="AI472" s="37"/>
      <c r="AJ472" s="37"/>
      <c r="AK472" s="37"/>
      <c r="AL472" s="37"/>
    </row>
    <row r="473" spans="1:38" s="97" customFormat="1" ht="14.25" customHeight="1">
      <c r="A473" s="26"/>
      <c r="B473" s="2">
        <f t="shared" si="36"/>
        <v>446</v>
      </c>
      <c r="C473" s="235" t="str">
        <f t="array" ref="C473">IF($K473&lt;&gt;"",INDEX(TransferLog!$AB$21:$AB$1270,MATCH($I473&amp;$M473,TransferLog!$F$21:$F$1270&amp;TransferLog!$W$21:$W$1270,0)),"")</f>
        <v/>
      </c>
      <c r="D473" s="235" t="str">
        <f t="array" ref="D473">IF($K473&lt;&gt;"",INDEX(TransferLog!$Q$21:$Q$1270,MATCH($I473&amp;$M473,TransferLog!$F$21:$F$1270&amp;TransferLog!$W$21:$W$1270,0)),"")</f>
        <v/>
      </c>
      <c r="E473" s="236" t="str">
        <f t="array" ref="E473">IF($K473&lt;&gt;"",INDEX(TransferLog!$AC$21:$AC$1270,MATCH($I473&amp;$M473,TransferLog!$F$21:$F$1270&amp;TransferLog!$W$21:$W$1270,0)),"")</f>
        <v/>
      </c>
      <c r="F473" s="111">
        <f t="shared" si="37"/>
        <v>446</v>
      </c>
      <c r="G473" s="138" t="str">
        <f t="array" ref="G473">IF($I473&lt;&gt;"",INDEX(DropDownLists!$K$10:$K$2516,MATCH($I473,DropDownLists!$L$10:$L$2516,0)),"")</f>
        <v/>
      </c>
      <c r="H473" s="107"/>
      <c r="I473" s="112"/>
      <c r="J473" s="339"/>
      <c r="K473" s="113"/>
      <c r="L473" s="339"/>
      <c r="M473" s="113"/>
      <c r="N473" s="339"/>
      <c r="O473" s="139" t="str">
        <f t="shared" si="34"/>
        <v/>
      </c>
      <c r="P473" s="339"/>
      <c r="Q473" s="114"/>
      <c r="R473" s="339"/>
      <c r="S473" s="174"/>
      <c r="T473" s="339"/>
      <c r="U473" s="139" t="str">
        <f t="array" ref="U473">IF($S473&lt;&gt;"",INDEX(DropDownLists!$D$10:$D$2516,MATCH($S473,DropDownLists!$E$10:$E$2516,0)),"")</f>
        <v/>
      </c>
      <c r="V473" s="342"/>
      <c r="W473" s="174"/>
      <c r="Y473" s="37"/>
      <c r="Z473" s="37"/>
      <c r="AA473" s="37"/>
      <c r="AB473" s="37"/>
      <c r="AC473" s="37"/>
      <c r="AD473" s="37"/>
      <c r="AE473" s="37"/>
      <c r="AF473" s="37"/>
      <c r="AG473" s="37"/>
      <c r="AH473" s="243" t="str">
        <f t="shared" si="35"/>
        <v/>
      </c>
      <c r="AI473" s="37"/>
      <c r="AJ473" s="37"/>
      <c r="AK473" s="37"/>
      <c r="AL473" s="37"/>
    </row>
    <row r="474" spans="1:38" s="97" customFormat="1" ht="14">
      <c r="A474" s="26"/>
      <c r="B474" s="2">
        <f t="shared" si="36"/>
        <v>447</v>
      </c>
      <c r="C474" s="235" t="str">
        <f t="array" ref="C474">IF($K474&lt;&gt;"",INDEX(TransferLog!$AB$21:$AB$1270,MATCH($I474&amp;$M474,TransferLog!$F$21:$F$1270&amp;TransferLog!$W$21:$W$1270,0)),"")</f>
        <v/>
      </c>
      <c r="D474" s="235" t="str">
        <f t="array" ref="D474">IF($K474&lt;&gt;"",INDEX(TransferLog!$Q$21:$Q$1270,MATCH($I474&amp;$M474,TransferLog!$F$21:$F$1270&amp;TransferLog!$W$21:$W$1270,0)),"")</f>
        <v/>
      </c>
      <c r="E474" s="236" t="str">
        <f t="array" ref="E474">IF($K474&lt;&gt;"",INDEX(TransferLog!$AC$21:$AC$1270,MATCH($I474&amp;$M474,TransferLog!$F$21:$F$1270&amp;TransferLog!$W$21:$W$1270,0)),"")</f>
        <v/>
      </c>
      <c r="F474" s="111">
        <f t="shared" si="37"/>
        <v>447</v>
      </c>
      <c r="G474" s="138" t="str">
        <f t="array" ref="G474">IF($I474&lt;&gt;"",INDEX(DropDownLists!$K$10:$K$2516,MATCH($I474,DropDownLists!$L$10:$L$2516,0)),"")</f>
        <v/>
      </c>
      <c r="H474" s="107"/>
      <c r="I474" s="112"/>
      <c r="J474" s="339"/>
      <c r="K474" s="113"/>
      <c r="L474" s="339"/>
      <c r="M474" s="113"/>
      <c r="N474" s="339"/>
      <c r="O474" s="139" t="str">
        <f t="shared" si="34"/>
        <v/>
      </c>
      <c r="P474" s="339"/>
      <c r="Q474" s="114"/>
      <c r="R474" s="339"/>
      <c r="S474" s="174"/>
      <c r="T474" s="339"/>
      <c r="U474" s="139" t="str">
        <f t="array" ref="U474">IF($S474&lt;&gt;"",INDEX(DropDownLists!$D$10:$D$2516,MATCH($S474,DropDownLists!$E$10:$E$2516,0)),"")</f>
        <v/>
      </c>
      <c r="V474" s="342"/>
      <c r="W474" s="174"/>
      <c r="Y474" s="37"/>
      <c r="Z474" s="37"/>
      <c r="AA474" s="37"/>
      <c r="AB474" s="37"/>
      <c r="AC474" s="37"/>
      <c r="AD474" s="37"/>
      <c r="AE474" s="37"/>
      <c r="AF474" s="37"/>
      <c r="AG474" s="37"/>
      <c r="AH474" s="243" t="str">
        <f t="shared" si="35"/>
        <v/>
      </c>
      <c r="AI474" s="37"/>
      <c r="AJ474" s="37"/>
      <c r="AK474" s="37"/>
      <c r="AL474" s="37"/>
    </row>
    <row r="475" spans="1:38" s="97" customFormat="1" ht="14">
      <c r="A475" s="26"/>
      <c r="B475" s="2">
        <f t="shared" si="36"/>
        <v>448</v>
      </c>
      <c r="C475" s="235" t="str">
        <f t="array" ref="C475">IF($K475&lt;&gt;"",INDEX(TransferLog!$AB$21:$AB$1270,MATCH($I475&amp;$M475,TransferLog!$F$21:$F$1270&amp;TransferLog!$W$21:$W$1270,0)),"")</f>
        <v/>
      </c>
      <c r="D475" s="235" t="str">
        <f t="array" ref="D475">IF($K475&lt;&gt;"",INDEX(TransferLog!$Q$21:$Q$1270,MATCH($I475&amp;$M475,TransferLog!$F$21:$F$1270&amp;TransferLog!$W$21:$W$1270,0)),"")</f>
        <v/>
      </c>
      <c r="E475" s="236" t="str">
        <f t="array" ref="E475">IF($K475&lt;&gt;"",INDEX(TransferLog!$AC$21:$AC$1270,MATCH($I475&amp;$M475,TransferLog!$F$21:$F$1270&amp;TransferLog!$W$21:$W$1270,0)),"")</f>
        <v/>
      </c>
      <c r="F475" s="111">
        <f t="shared" si="37"/>
        <v>448</v>
      </c>
      <c r="G475" s="138" t="str">
        <f t="array" ref="G475">IF($I475&lt;&gt;"",INDEX(DropDownLists!$K$10:$K$2516,MATCH($I475,DropDownLists!$L$10:$L$2516,0)),"")</f>
        <v/>
      </c>
      <c r="H475" s="107"/>
      <c r="I475" s="112"/>
      <c r="J475" s="339"/>
      <c r="K475" s="113"/>
      <c r="L475" s="339"/>
      <c r="M475" s="113"/>
      <c r="N475" s="339"/>
      <c r="O475" s="139" t="str">
        <f t="shared" si="34"/>
        <v/>
      </c>
      <c r="P475" s="339"/>
      <c r="Q475" s="114"/>
      <c r="R475" s="339"/>
      <c r="S475" s="174"/>
      <c r="T475" s="339"/>
      <c r="U475" s="139" t="str">
        <f t="array" ref="U475">IF($S475&lt;&gt;"",INDEX(DropDownLists!$D$10:$D$2516,MATCH($S475,DropDownLists!$E$10:$E$2516,0)),"")</f>
        <v/>
      </c>
      <c r="V475" s="342"/>
      <c r="W475" s="174"/>
      <c r="Y475" s="37"/>
      <c r="Z475" s="37"/>
      <c r="AA475" s="37"/>
      <c r="AB475" s="37"/>
      <c r="AC475" s="37"/>
      <c r="AD475" s="37"/>
      <c r="AE475" s="37"/>
      <c r="AF475" s="37"/>
      <c r="AG475" s="37"/>
      <c r="AH475" s="243" t="str">
        <f t="shared" si="35"/>
        <v/>
      </c>
      <c r="AI475" s="37"/>
      <c r="AJ475" s="37"/>
      <c r="AK475" s="37"/>
      <c r="AL475" s="37"/>
    </row>
    <row r="476" spans="1:38" s="97" customFormat="1" ht="14">
      <c r="A476" s="63"/>
      <c r="B476" s="2">
        <f t="shared" si="36"/>
        <v>449</v>
      </c>
      <c r="C476" s="235" t="str">
        <f t="array" ref="C476">IF($K476&lt;&gt;"",INDEX(TransferLog!$AB$21:$AB$1270,MATCH($I476&amp;$M476,TransferLog!$F$21:$F$1270&amp;TransferLog!$W$21:$W$1270,0)),"")</f>
        <v/>
      </c>
      <c r="D476" s="235" t="str">
        <f t="array" ref="D476">IF($K476&lt;&gt;"",INDEX(TransferLog!$Q$21:$Q$1270,MATCH($I476&amp;$M476,TransferLog!$F$21:$F$1270&amp;TransferLog!$W$21:$W$1270,0)),"")</f>
        <v/>
      </c>
      <c r="E476" s="236" t="str">
        <f t="array" ref="E476">IF($K476&lt;&gt;"",INDEX(TransferLog!$AC$21:$AC$1270,MATCH($I476&amp;$M476,TransferLog!$F$21:$F$1270&amp;TransferLog!$W$21:$W$1270,0)),"")</f>
        <v/>
      </c>
      <c r="F476" s="111">
        <f t="shared" si="37"/>
        <v>449</v>
      </c>
      <c r="G476" s="138" t="str">
        <f t="array" ref="G476">IF($I476&lt;&gt;"",INDEX(DropDownLists!$K$10:$K$2516,MATCH($I476,DropDownLists!$L$10:$L$2516,0)),"")</f>
        <v/>
      </c>
      <c r="H476" s="107"/>
      <c r="I476" s="112"/>
      <c r="J476" s="339"/>
      <c r="K476" s="113"/>
      <c r="L476" s="339"/>
      <c r="M476" s="113"/>
      <c r="N476" s="339"/>
      <c r="O476" s="139" t="str">
        <f t="shared" ref="O476:O539" si="38">IF($M476&lt;&gt;"",TEXT($M476,"dddd"),"")</f>
        <v/>
      </c>
      <c r="P476" s="339"/>
      <c r="Q476" s="114"/>
      <c r="R476" s="339"/>
      <c r="S476" s="174"/>
      <c r="T476" s="339"/>
      <c r="U476" s="139" t="str">
        <f t="array" ref="U476">IF($S476&lt;&gt;"",INDEX(DropDownLists!$D$10:$D$2516,MATCH($S476,DropDownLists!$E$10:$E$2516,0)),"")</f>
        <v/>
      </c>
      <c r="V476" s="342"/>
      <c r="W476" s="174"/>
      <c r="Y476" s="37"/>
      <c r="Z476" s="37"/>
      <c r="AA476" s="37"/>
      <c r="AB476" s="37"/>
      <c r="AC476" s="37"/>
      <c r="AD476" s="62"/>
      <c r="AE476" s="62"/>
      <c r="AF476" s="62"/>
      <c r="AG476" s="62"/>
      <c r="AH476" s="244" t="str">
        <f t="shared" si="35"/>
        <v/>
      </c>
      <c r="AI476" s="62"/>
      <c r="AJ476" s="62"/>
      <c r="AK476" s="62"/>
      <c r="AL476" s="62"/>
    </row>
    <row r="477" spans="1:38" s="97" customFormat="1" ht="14">
      <c r="A477" s="63"/>
      <c r="B477" s="2">
        <f t="shared" si="36"/>
        <v>450</v>
      </c>
      <c r="C477" s="235" t="str">
        <f t="array" ref="C477">IF($K477&lt;&gt;"",INDEX(TransferLog!$AB$21:$AB$1270,MATCH($I477&amp;$M477,TransferLog!$F$21:$F$1270&amp;TransferLog!$W$21:$W$1270,0)),"")</f>
        <v/>
      </c>
      <c r="D477" s="235" t="str">
        <f t="array" ref="D477">IF($K477&lt;&gt;"",INDEX(TransferLog!$Q$21:$Q$1270,MATCH($I477&amp;$M477,TransferLog!$F$21:$F$1270&amp;TransferLog!$W$21:$W$1270,0)),"")</f>
        <v/>
      </c>
      <c r="E477" s="236" t="str">
        <f t="array" ref="E477">IF($K477&lt;&gt;"",INDEX(TransferLog!$AC$21:$AC$1270,MATCH($I477&amp;$M477,TransferLog!$F$21:$F$1270&amp;TransferLog!$W$21:$W$1270,0)),"")</f>
        <v/>
      </c>
      <c r="F477" s="111">
        <f t="shared" si="37"/>
        <v>450</v>
      </c>
      <c r="G477" s="138" t="str">
        <f t="array" ref="G477">IF($I477&lt;&gt;"",INDEX(DropDownLists!$K$10:$K$2516,MATCH($I477,DropDownLists!$L$10:$L$2516,0)),"")</f>
        <v/>
      </c>
      <c r="H477" s="107"/>
      <c r="I477" s="112"/>
      <c r="J477" s="339"/>
      <c r="K477" s="113"/>
      <c r="L477" s="339"/>
      <c r="M477" s="113"/>
      <c r="N477" s="339"/>
      <c r="O477" s="139" t="str">
        <f t="shared" si="38"/>
        <v/>
      </c>
      <c r="P477" s="339"/>
      <c r="Q477" s="114"/>
      <c r="R477" s="339"/>
      <c r="S477" s="174"/>
      <c r="T477" s="339"/>
      <c r="U477" s="139" t="str">
        <f t="array" ref="U477">IF($S477&lt;&gt;"",INDEX(DropDownLists!$D$10:$D$2516,MATCH($S477,DropDownLists!$E$10:$E$2516,0)),"")</f>
        <v/>
      </c>
      <c r="V477" s="342"/>
      <c r="W477" s="174"/>
      <c r="Y477" s="37"/>
      <c r="Z477" s="37"/>
      <c r="AA477" s="37"/>
      <c r="AB477" s="37"/>
      <c r="AC477" s="37"/>
      <c r="AD477" s="62"/>
      <c r="AE477" s="62"/>
      <c r="AF477" s="62"/>
      <c r="AG477" s="62"/>
      <c r="AH477" s="244" t="str">
        <f t="shared" ref="AH477:AH540" si="39">IF(OR($S477="Home", $S477="Assisted Living", $S477="Other Nursing Home", $S477="Other"),$S477,IF($S477&lt;&gt;"","Hospital",""))</f>
        <v/>
      </c>
      <c r="AI477" s="62"/>
      <c r="AJ477" s="62"/>
      <c r="AK477" s="62"/>
      <c r="AL477" s="62"/>
    </row>
    <row r="478" spans="1:38" s="97" customFormat="1" ht="14">
      <c r="A478" s="63"/>
      <c r="B478" s="2">
        <f t="shared" si="36"/>
        <v>451</v>
      </c>
      <c r="C478" s="235" t="str">
        <f t="array" ref="C478">IF($K478&lt;&gt;"",INDEX(TransferLog!$AB$21:$AB$1270,MATCH($I478&amp;$M478,TransferLog!$F$21:$F$1270&amp;TransferLog!$W$21:$W$1270,0)),"")</f>
        <v/>
      </c>
      <c r="D478" s="235" t="str">
        <f t="array" ref="D478">IF($K478&lt;&gt;"",INDEX(TransferLog!$Q$21:$Q$1270,MATCH($I478&amp;$M478,TransferLog!$F$21:$F$1270&amp;TransferLog!$W$21:$W$1270,0)),"")</f>
        <v/>
      </c>
      <c r="E478" s="236" t="str">
        <f t="array" ref="E478">IF($K478&lt;&gt;"",INDEX(TransferLog!$AC$21:$AC$1270,MATCH($I478&amp;$M478,TransferLog!$F$21:$F$1270&amp;TransferLog!$W$21:$W$1270,0)),"")</f>
        <v/>
      </c>
      <c r="F478" s="111">
        <f t="shared" si="37"/>
        <v>451</v>
      </c>
      <c r="G478" s="138" t="str">
        <f t="array" ref="G478">IF($I478&lt;&gt;"",INDEX(DropDownLists!$K$10:$K$2516,MATCH($I478,DropDownLists!$L$10:$L$2516,0)),"")</f>
        <v/>
      </c>
      <c r="H478" s="107"/>
      <c r="I478" s="112"/>
      <c r="J478" s="339"/>
      <c r="K478" s="113"/>
      <c r="L478" s="339"/>
      <c r="M478" s="113"/>
      <c r="N478" s="339"/>
      <c r="O478" s="139" t="str">
        <f t="shared" si="38"/>
        <v/>
      </c>
      <c r="P478" s="339"/>
      <c r="Q478" s="114"/>
      <c r="R478" s="339"/>
      <c r="S478" s="174"/>
      <c r="T478" s="339"/>
      <c r="U478" s="139" t="str">
        <f t="array" ref="U478">IF($S478&lt;&gt;"",INDEX(DropDownLists!$D$10:$D$2516,MATCH($S478,DropDownLists!$E$10:$E$2516,0)),"")</f>
        <v/>
      </c>
      <c r="V478" s="342"/>
      <c r="W478" s="174"/>
      <c r="Y478" s="37"/>
      <c r="Z478" s="37"/>
      <c r="AA478" s="37"/>
      <c r="AB478" s="37"/>
      <c r="AC478" s="37"/>
      <c r="AD478" s="62"/>
      <c r="AE478" s="62"/>
      <c r="AF478" s="62"/>
      <c r="AG478" s="62"/>
      <c r="AH478" s="244" t="str">
        <f t="shared" si="39"/>
        <v/>
      </c>
      <c r="AI478" s="62"/>
      <c r="AJ478" s="62"/>
      <c r="AK478" s="62"/>
      <c r="AL478" s="62"/>
    </row>
    <row r="479" spans="1:38" s="97" customFormat="1" ht="14">
      <c r="A479" s="63"/>
      <c r="B479" s="2">
        <f t="shared" si="36"/>
        <v>452</v>
      </c>
      <c r="C479" s="235" t="str">
        <f t="array" ref="C479">IF($K479&lt;&gt;"",INDEX(TransferLog!$AB$21:$AB$1270,MATCH($I479&amp;$M479,TransferLog!$F$21:$F$1270&amp;TransferLog!$W$21:$W$1270,0)),"")</f>
        <v/>
      </c>
      <c r="D479" s="235" t="str">
        <f t="array" ref="D479">IF($K479&lt;&gt;"",INDEX(TransferLog!$Q$21:$Q$1270,MATCH($I479&amp;$M479,TransferLog!$F$21:$F$1270&amp;TransferLog!$W$21:$W$1270,0)),"")</f>
        <v/>
      </c>
      <c r="E479" s="236" t="str">
        <f t="array" ref="E479">IF($K479&lt;&gt;"",INDEX(TransferLog!$AC$21:$AC$1270,MATCH($I479&amp;$M479,TransferLog!$F$21:$F$1270&amp;TransferLog!$W$21:$W$1270,0)),"")</f>
        <v/>
      </c>
      <c r="F479" s="111">
        <f t="shared" si="37"/>
        <v>452</v>
      </c>
      <c r="G479" s="138" t="str">
        <f t="array" ref="G479">IF($I479&lt;&gt;"",INDEX(DropDownLists!$K$10:$K$2516,MATCH($I479,DropDownLists!$L$10:$L$2516,0)),"")</f>
        <v/>
      </c>
      <c r="H479" s="107"/>
      <c r="I479" s="112"/>
      <c r="J479" s="339"/>
      <c r="K479" s="113"/>
      <c r="L479" s="339"/>
      <c r="M479" s="113"/>
      <c r="N479" s="339"/>
      <c r="O479" s="139" t="str">
        <f t="shared" si="38"/>
        <v/>
      </c>
      <c r="P479" s="339"/>
      <c r="Q479" s="114"/>
      <c r="R479" s="339"/>
      <c r="S479" s="174"/>
      <c r="T479" s="339"/>
      <c r="U479" s="139" t="str">
        <f t="array" ref="U479">IF($S479&lt;&gt;"",INDEX(DropDownLists!$D$10:$D$2516,MATCH($S479,DropDownLists!$E$10:$E$2516,0)),"")</f>
        <v/>
      </c>
      <c r="V479" s="342"/>
      <c r="W479" s="174"/>
      <c r="Y479" s="37"/>
      <c r="Z479" s="37"/>
      <c r="AA479" s="37"/>
      <c r="AB479" s="37"/>
      <c r="AC479" s="37"/>
      <c r="AD479" s="62"/>
      <c r="AE479" s="62"/>
      <c r="AF479" s="62"/>
      <c r="AG479" s="62"/>
      <c r="AH479" s="244" t="str">
        <f t="shared" si="39"/>
        <v/>
      </c>
      <c r="AI479" s="62"/>
      <c r="AJ479" s="62"/>
      <c r="AK479" s="62"/>
      <c r="AL479" s="62"/>
    </row>
    <row r="480" spans="1:38" s="97" customFormat="1" ht="14">
      <c r="A480" s="63"/>
      <c r="B480" s="2">
        <f t="shared" si="36"/>
        <v>453</v>
      </c>
      <c r="C480" s="235" t="str">
        <f t="array" ref="C480">IF($K480&lt;&gt;"",INDEX(TransferLog!$AB$21:$AB$1270,MATCH($I480&amp;$M480,TransferLog!$F$21:$F$1270&amp;TransferLog!$W$21:$W$1270,0)),"")</f>
        <v/>
      </c>
      <c r="D480" s="235" t="str">
        <f t="array" ref="D480">IF($K480&lt;&gt;"",INDEX(TransferLog!$Q$21:$Q$1270,MATCH($I480&amp;$M480,TransferLog!$F$21:$F$1270&amp;TransferLog!$W$21:$W$1270,0)),"")</f>
        <v/>
      </c>
      <c r="E480" s="236" t="str">
        <f t="array" ref="E480">IF($K480&lt;&gt;"",INDEX(TransferLog!$AC$21:$AC$1270,MATCH($I480&amp;$M480,TransferLog!$F$21:$F$1270&amp;TransferLog!$W$21:$W$1270,0)),"")</f>
        <v/>
      </c>
      <c r="F480" s="111">
        <f t="shared" si="37"/>
        <v>453</v>
      </c>
      <c r="G480" s="138" t="str">
        <f t="array" ref="G480">IF($I480&lt;&gt;"",INDEX(DropDownLists!$K$10:$K$2516,MATCH($I480,DropDownLists!$L$10:$L$2516,0)),"")</f>
        <v/>
      </c>
      <c r="H480" s="107"/>
      <c r="I480" s="112"/>
      <c r="J480" s="339"/>
      <c r="K480" s="113"/>
      <c r="L480" s="339"/>
      <c r="M480" s="113"/>
      <c r="N480" s="339"/>
      <c r="O480" s="139" t="str">
        <f t="shared" si="38"/>
        <v/>
      </c>
      <c r="P480" s="339"/>
      <c r="Q480" s="114"/>
      <c r="R480" s="339"/>
      <c r="S480" s="174"/>
      <c r="T480" s="339"/>
      <c r="U480" s="139" t="str">
        <f t="array" ref="U480">IF($S480&lt;&gt;"",INDEX(DropDownLists!$D$10:$D$2516,MATCH($S480,DropDownLists!$E$10:$E$2516,0)),"")</f>
        <v/>
      </c>
      <c r="V480" s="342"/>
      <c r="W480" s="174"/>
      <c r="Y480" s="37"/>
      <c r="Z480" s="37"/>
      <c r="AA480" s="37"/>
      <c r="AB480" s="37"/>
      <c r="AC480" s="37"/>
      <c r="AD480" s="62"/>
      <c r="AE480" s="62"/>
      <c r="AF480" s="62"/>
      <c r="AG480" s="62"/>
      <c r="AH480" s="244" t="str">
        <f t="shared" si="39"/>
        <v/>
      </c>
      <c r="AI480" s="62"/>
      <c r="AJ480" s="62"/>
      <c r="AK480" s="62"/>
      <c r="AL480" s="62"/>
    </row>
    <row r="481" spans="1:38" s="97" customFormat="1" ht="14">
      <c r="A481" s="63"/>
      <c r="B481" s="2">
        <f t="shared" si="36"/>
        <v>454</v>
      </c>
      <c r="C481" s="235" t="str">
        <f t="array" ref="C481">IF($K481&lt;&gt;"",INDEX(TransferLog!$AB$21:$AB$1270,MATCH($I481&amp;$M481,TransferLog!$F$21:$F$1270&amp;TransferLog!$W$21:$W$1270,0)),"")</f>
        <v/>
      </c>
      <c r="D481" s="235" t="str">
        <f t="array" ref="D481">IF($K481&lt;&gt;"",INDEX(TransferLog!$Q$21:$Q$1270,MATCH($I481&amp;$M481,TransferLog!$F$21:$F$1270&amp;TransferLog!$W$21:$W$1270,0)),"")</f>
        <v/>
      </c>
      <c r="E481" s="236" t="str">
        <f t="array" ref="E481">IF($K481&lt;&gt;"",INDEX(TransferLog!$AC$21:$AC$1270,MATCH($I481&amp;$M481,TransferLog!$F$21:$F$1270&amp;TransferLog!$W$21:$W$1270,0)),"")</f>
        <v/>
      </c>
      <c r="F481" s="111">
        <f t="shared" si="37"/>
        <v>454</v>
      </c>
      <c r="G481" s="138" t="str">
        <f t="array" ref="G481">IF($I481&lt;&gt;"",INDEX(DropDownLists!$K$10:$K$2516,MATCH($I481,DropDownLists!$L$10:$L$2516,0)),"")</f>
        <v/>
      </c>
      <c r="H481" s="107"/>
      <c r="I481" s="112"/>
      <c r="J481" s="339"/>
      <c r="K481" s="113"/>
      <c r="L481" s="339"/>
      <c r="M481" s="113"/>
      <c r="N481" s="339"/>
      <c r="O481" s="139" t="str">
        <f t="shared" si="38"/>
        <v/>
      </c>
      <c r="P481" s="339"/>
      <c r="Q481" s="114"/>
      <c r="R481" s="339"/>
      <c r="S481" s="174"/>
      <c r="T481" s="339"/>
      <c r="U481" s="139" t="str">
        <f t="array" ref="U481">IF($S481&lt;&gt;"",INDEX(DropDownLists!$D$10:$D$2516,MATCH($S481,DropDownLists!$E$10:$E$2516,0)),"")</f>
        <v/>
      </c>
      <c r="V481" s="342"/>
      <c r="W481" s="174"/>
      <c r="Y481" s="62"/>
      <c r="Z481" s="62"/>
      <c r="AA481" s="62"/>
      <c r="AB481" s="62"/>
      <c r="AC481" s="62"/>
      <c r="AD481" s="62"/>
      <c r="AE481" s="62"/>
      <c r="AF481" s="62"/>
      <c r="AG481" s="62"/>
      <c r="AH481" s="244" t="str">
        <f t="shared" si="39"/>
        <v/>
      </c>
      <c r="AI481" s="62"/>
      <c r="AJ481" s="62"/>
      <c r="AK481" s="62"/>
      <c r="AL481" s="62"/>
    </row>
    <row r="482" spans="1:38" s="97" customFormat="1" ht="14">
      <c r="A482" s="63"/>
      <c r="B482" s="2">
        <f t="shared" si="36"/>
        <v>455</v>
      </c>
      <c r="C482" s="235" t="str">
        <f t="array" ref="C482">IF($K482&lt;&gt;"",INDEX(TransferLog!$AB$21:$AB$1270,MATCH($I482&amp;$M482,TransferLog!$F$21:$F$1270&amp;TransferLog!$W$21:$W$1270,0)),"")</f>
        <v/>
      </c>
      <c r="D482" s="235" t="str">
        <f t="array" ref="D482">IF($K482&lt;&gt;"",INDEX(TransferLog!$Q$21:$Q$1270,MATCH($I482&amp;$M482,TransferLog!$F$21:$F$1270&amp;TransferLog!$W$21:$W$1270,0)),"")</f>
        <v/>
      </c>
      <c r="E482" s="236" t="str">
        <f t="array" ref="E482">IF($K482&lt;&gt;"",INDEX(TransferLog!$AC$21:$AC$1270,MATCH($I482&amp;$M482,TransferLog!$F$21:$F$1270&amp;TransferLog!$W$21:$W$1270,0)),"")</f>
        <v/>
      </c>
      <c r="F482" s="111">
        <f t="shared" si="37"/>
        <v>455</v>
      </c>
      <c r="G482" s="138" t="str">
        <f t="array" ref="G482">IF($I482&lt;&gt;"",INDEX(DropDownLists!$K$10:$K$2516,MATCH($I482,DropDownLists!$L$10:$L$2516,0)),"")</f>
        <v/>
      </c>
      <c r="H482" s="107"/>
      <c r="I482" s="112"/>
      <c r="J482" s="339"/>
      <c r="K482" s="113"/>
      <c r="L482" s="339"/>
      <c r="M482" s="113"/>
      <c r="N482" s="339"/>
      <c r="O482" s="139" t="str">
        <f t="shared" si="38"/>
        <v/>
      </c>
      <c r="P482" s="339"/>
      <c r="Q482" s="114"/>
      <c r="R482" s="339"/>
      <c r="S482" s="174"/>
      <c r="T482" s="339"/>
      <c r="U482" s="139" t="str">
        <f t="array" ref="U482">IF($S482&lt;&gt;"",INDEX(DropDownLists!$D$10:$D$2516,MATCH($S482,DropDownLists!$E$10:$E$2516,0)),"")</f>
        <v/>
      </c>
      <c r="V482" s="342"/>
      <c r="W482" s="174"/>
      <c r="Y482" s="62"/>
      <c r="Z482" s="62"/>
      <c r="AA482" s="62"/>
      <c r="AB482" s="62"/>
      <c r="AC482" s="62"/>
      <c r="AD482" s="62"/>
      <c r="AE482" s="62"/>
      <c r="AF482" s="62"/>
      <c r="AG482" s="62"/>
      <c r="AH482" s="244" t="str">
        <f t="shared" si="39"/>
        <v/>
      </c>
      <c r="AI482" s="62"/>
      <c r="AJ482" s="62"/>
      <c r="AK482" s="62"/>
      <c r="AL482" s="62"/>
    </row>
    <row r="483" spans="1:38" s="97" customFormat="1" ht="14">
      <c r="A483" s="63"/>
      <c r="B483" s="2">
        <f t="shared" si="36"/>
        <v>456</v>
      </c>
      <c r="C483" s="235" t="str">
        <f t="array" ref="C483">IF($K483&lt;&gt;"",INDEX(TransferLog!$AB$21:$AB$1270,MATCH($I483&amp;$M483,TransferLog!$F$21:$F$1270&amp;TransferLog!$W$21:$W$1270,0)),"")</f>
        <v/>
      </c>
      <c r="D483" s="235" t="str">
        <f t="array" ref="D483">IF($K483&lt;&gt;"",INDEX(TransferLog!$Q$21:$Q$1270,MATCH($I483&amp;$M483,TransferLog!$F$21:$F$1270&amp;TransferLog!$W$21:$W$1270,0)),"")</f>
        <v/>
      </c>
      <c r="E483" s="236" t="str">
        <f t="array" ref="E483">IF($K483&lt;&gt;"",INDEX(TransferLog!$AC$21:$AC$1270,MATCH($I483&amp;$M483,TransferLog!$F$21:$F$1270&amp;TransferLog!$W$21:$W$1270,0)),"")</f>
        <v/>
      </c>
      <c r="F483" s="111">
        <f t="shared" si="37"/>
        <v>456</v>
      </c>
      <c r="G483" s="138" t="str">
        <f t="array" ref="G483">IF($I483&lt;&gt;"",INDEX(DropDownLists!$K$10:$K$2516,MATCH($I483,DropDownLists!$L$10:$L$2516,0)),"")</f>
        <v/>
      </c>
      <c r="H483" s="107"/>
      <c r="I483" s="112"/>
      <c r="J483" s="339"/>
      <c r="K483" s="113"/>
      <c r="L483" s="339"/>
      <c r="M483" s="113"/>
      <c r="N483" s="339"/>
      <c r="O483" s="139" t="str">
        <f t="shared" si="38"/>
        <v/>
      </c>
      <c r="P483" s="339"/>
      <c r="Q483" s="114"/>
      <c r="R483" s="339"/>
      <c r="S483" s="174"/>
      <c r="T483" s="339"/>
      <c r="U483" s="139" t="str">
        <f t="array" ref="U483">IF($S483&lt;&gt;"",INDEX(DropDownLists!$D$10:$D$2516,MATCH($S483,DropDownLists!$E$10:$E$2516,0)),"")</f>
        <v/>
      </c>
      <c r="V483" s="342"/>
      <c r="W483" s="174"/>
      <c r="Y483" s="62"/>
      <c r="Z483" s="62"/>
      <c r="AA483" s="62"/>
      <c r="AB483" s="62"/>
      <c r="AC483" s="62"/>
      <c r="AD483" s="62"/>
      <c r="AE483" s="62"/>
      <c r="AF483" s="62"/>
      <c r="AG483" s="62"/>
      <c r="AH483" s="244" t="str">
        <f t="shared" si="39"/>
        <v/>
      </c>
      <c r="AI483" s="62"/>
      <c r="AJ483" s="62"/>
      <c r="AK483" s="62"/>
      <c r="AL483" s="62"/>
    </row>
    <row r="484" spans="1:38" s="97" customFormat="1" ht="14">
      <c r="A484" s="63"/>
      <c r="B484" s="2">
        <f t="shared" si="36"/>
        <v>457</v>
      </c>
      <c r="C484" s="235" t="str">
        <f t="array" ref="C484">IF($K484&lt;&gt;"",INDEX(TransferLog!$AB$21:$AB$1270,MATCH($I484&amp;$M484,TransferLog!$F$21:$F$1270&amp;TransferLog!$W$21:$W$1270,0)),"")</f>
        <v/>
      </c>
      <c r="D484" s="235" t="str">
        <f t="array" ref="D484">IF($K484&lt;&gt;"",INDEX(TransferLog!$Q$21:$Q$1270,MATCH($I484&amp;$M484,TransferLog!$F$21:$F$1270&amp;TransferLog!$W$21:$W$1270,0)),"")</f>
        <v/>
      </c>
      <c r="E484" s="236" t="str">
        <f t="array" ref="E484">IF($K484&lt;&gt;"",INDEX(TransferLog!$AC$21:$AC$1270,MATCH($I484&amp;$M484,TransferLog!$F$21:$F$1270&amp;TransferLog!$W$21:$W$1270,0)),"")</f>
        <v/>
      </c>
      <c r="F484" s="111">
        <f t="shared" si="37"/>
        <v>457</v>
      </c>
      <c r="G484" s="138" t="str">
        <f t="array" ref="G484">IF($I484&lt;&gt;"",INDEX(DropDownLists!$K$10:$K$2516,MATCH($I484,DropDownLists!$L$10:$L$2516,0)),"")</f>
        <v/>
      </c>
      <c r="H484" s="107"/>
      <c r="I484" s="112"/>
      <c r="J484" s="339"/>
      <c r="K484" s="113"/>
      <c r="L484" s="339"/>
      <c r="M484" s="113"/>
      <c r="N484" s="339"/>
      <c r="O484" s="139" t="str">
        <f t="shared" si="38"/>
        <v/>
      </c>
      <c r="P484" s="339"/>
      <c r="Q484" s="114"/>
      <c r="R484" s="339"/>
      <c r="S484" s="174"/>
      <c r="T484" s="339"/>
      <c r="U484" s="139" t="str">
        <f t="array" ref="U484">IF($S484&lt;&gt;"",INDEX(DropDownLists!$D$10:$D$2516,MATCH($S484,DropDownLists!$E$10:$E$2516,0)),"")</f>
        <v/>
      </c>
      <c r="V484" s="342"/>
      <c r="W484" s="174"/>
      <c r="Y484" s="62"/>
      <c r="Z484" s="62"/>
      <c r="AA484" s="62"/>
      <c r="AB484" s="62"/>
      <c r="AC484" s="62"/>
      <c r="AD484" s="62"/>
      <c r="AE484" s="62"/>
      <c r="AF484" s="62"/>
      <c r="AG484" s="62"/>
      <c r="AH484" s="244" t="str">
        <f t="shared" si="39"/>
        <v/>
      </c>
      <c r="AI484" s="62"/>
      <c r="AJ484" s="62"/>
      <c r="AK484" s="62"/>
      <c r="AL484" s="62"/>
    </row>
    <row r="485" spans="1:38" s="97" customFormat="1" ht="14">
      <c r="A485" s="63"/>
      <c r="B485" s="2">
        <f t="shared" si="36"/>
        <v>458</v>
      </c>
      <c r="C485" s="235" t="str">
        <f t="array" ref="C485">IF($K485&lt;&gt;"",INDEX(TransferLog!$AB$21:$AB$1270,MATCH($I485&amp;$M485,TransferLog!$F$21:$F$1270&amp;TransferLog!$W$21:$W$1270,0)),"")</f>
        <v/>
      </c>
      <c r="D485" s="235" t="str">
        <f t="array" ref="D485">IF($K485&lt;&gt;"",INDEX(TransferLog!$Q$21:$Q$1270,MATCH($I485&amp;$M485,TransferLog!$F$21:$F$1270&amp;TransferLog!$W$21:$W$1270,0)),"")</f>
        <v/>
      </c>
      <c r="E485" s="236" t="str">
        <f t="array" ref="E485">IF($K485&lt;&gt;"",INDEX(TransferLog!$AC$21:$AC$1270,MATCH($I485&amp;$M485,TransferLog!$F$21:$F$1270&amp;TransferLog!$W$21:$W$1270,0)),"")</f>
        <v/>
      </c>
      <c r="F485" s="111">
        <f t="shared" si="37"/>
        <v>458</v>
      </c>
      <c r="G485" s="138" t="str">
        <f t="array" ref="G485">IF($I485&lt;&gt;"",INDEX(DropDownLists!$K$10:$K$2516,MATCH($I485,DropDownLists!$L$10:$L$2516,0)),"")</f>
        <v/>
      </c>
      <c r="H485" s="107"/>
      <c r="I485" s="112"/>
      <c r="J485" s="339"/>
      <c r="K485" s="113"/>
      <c r="L485" s="339"/>
      <c r="M485" s="113"/>
      <c r="N485" s="339"/>
      <c r="O485" s="139" t="str">
        <f t="shared" si="38"/>
        <v/>
      </c>
      <c r="P485" s="339"/>
      <c r="Q485" s="114"/>
      <c r="R485" s="339"/>
      <c r="S485" s="174"/>
      <c r="T485" s="339"/>
      <c r="U485" s="139" t="str">
        <f t="array" ref="U485">IF($S485&lt;&gt;"",INDEX(DropDownLists!$D$10:$D$2516,MATCH($S485,DropDownLists!$E$10:$E$2516,0)),"")</f>
        <v/>
      </c>
      <c r="V485" s="342"/>
      <c r="W485" s="174"/>
      <c r="Y485" s="62"/>
      <c r="Z485" s="62"/>
      <c r="AA485" s="62"/>
      <c r="AB485" s="62"/>
      <c r="AC485" s="62"/>
      <c r="AD485" s="62"/>
      <c r="AE485" s="62"/>
      <c r="AF485" s="62"/>
      <c r="AG485" s="62"/>
      <c r="AH485" s="244" t="str">
        <f t="shared" si="39"/>
        <v/>
      </c>
      <c r="AI485" s="62"/>
      <c r="AJ485" s="62"/>
      <c r="AK485" s="62"/>
      <c r="AL485" s="62"/>
    </row>
    <row r="486" spans="1:38" s="97" customFormat="1" ht="14">
      <c r="A486" s="63"/>
      <c r="B486" s="2">
        <f t="shared" si="36"/>
        <v>459</v>
      </c>
      <c r="C486" s="235" t="str">
        <f t="array" ref="C486">IF($K486&lt;&gt;"",INDEX(TransferLog!$AB$21:$AB$1270,MATCH($I486&amp;$M486,TransferLog!$F$21:$F$1270&amp;TransferLog!$W$21:$W$1270,0)),"")</f>
        <v/>
      </c>
      <c r="D486" s="235" t="str">
        <f t="array" ref="D486">IF($K486&lt;&gt;"",INDEX(TransferLog!$Q$21:$Q$1270,MATCH($I486&amp;$M486,TransferLog!$F$21:$F$1270&amp;TransferLog!$W$21:$W$1270,0)),"")</f>
        <v/>
      </c>
      <c r="E486" s="236" t="str">
        <f t="array" ref="E486">IF($K486&lt;&gt;"",INDEX(TransferLog!$AC$21:$AC$1270,MATCH($I486&amp;$M486,TransferLog!$F$21:$F$1270&amp;TransferLog!$W$21:$W$1270,0)),"")</f>
        <v/>
      </c>
      <c r="F486" s="111">
        <f t="shared" si="37"/>
        <v>459</v>
      </c>
      <c r="G486" s="138" t="str">
        <f t="array" ref="G486">IF($I486&lt;&gt;"",INDEX(DropDownLists!$K$10:$K$2516,MATCH($I486,DropDownLists!$L$10:$L$2516,0)),"")</f>
        <v/>
      </c>
      <c r="H486" s="107"/>
      <c r="I486" s="112"/>
      <c r="J486" s="339"/>
      <c r="K486" s="113"/>
      <c r="L486" s="339"/>
      <c r="M486" s="113"/>
      <c r="N486" s="339"/>
      <c r="O486" s="139" t="str">
        <f t="shared" si="38"/>
        <v/>
      </c>
      <c r="P486" s="339"/>
      <c r="Q486" s="114"/>
      <c r="R486" s="339"/>
      <c r="S486" s="174"/>
      <c r="T486" s="339"/>
      <c r="U486" s="139" t="str">
        <f t="array" ref="U486">IF($S486&lt;&gt;"",INDEX(DropDownLists!$D$10:$D$2516,MATCH($S486,DropDownLists!$E$10:$E$2516,0)),"")</f>
        <v/>
      </c>
      <c r="V486" s="342"/>
      <c r="W486" s="174"/>
      <c r="Y486" s="62"/>
      <c r="Z486" s="62"/>
      <c r="AA486" s="62"/>
      <c r="AB486" s="62"/>
      <c r="AC486" s="62"/>
      <c r="AD486" s="62"/>
      <c r="AE486" s="62"/>
      <c r="AF486" s="62"/>
      <c r="AG486" s="62"/>
      <c r="AH486" s="244" t="str">
        <f t="shared" si="39"/>
        <v/>
      </c>
      <c r="AI486" s="62"/>
      <c r="AJ486" s="62"/>
      <c r="AK486" s="62"/>
      <c r="AL486" s="62"/>
    </row>
    <row r="487" spans="1:38" s="97" customFormat="1" ht="14.25" customHeight="1">
      <c r="A487" s="26"/>
      <c r="B487" s="2">
        <f t="shared" si="36"/>
        <v>460</v>
      </c>
      <c r="C487" s="235" t="str">
        <f t="array" ref="C487">IF($K487&lt;&gt;"",INDEX(TransferLog!$AB$21:$AB$1270,MATCH($I487&amp;$M487,TransferLog!$F$21:$F$1270&amp;TransferLog!$W$21:$W$1270,0)),"")</f>
        <v/>
      </c>
      <c r="D487" s="235" t="str">
        <f t="array" ref="D487">IF($K487&lt;&gt;"",INDEX(TransferLog!$Q$21:$Q$1270,MATCH($I487&amp;$M487,TransferLog!$F$21:$F$1270&amp;TransferLog!$W$21:$W$1270,0)),"")</f>
        <v/>
      </c>
      <c r="E487" s="236" t="str">
        <f t="array" ref="E487">IF($K487&lt;&gt;"",INDEX(TransferLog!$AC$21:$AC$1270,MATCH($I487&amp;$M487,TransferLog!$F$21:$F$1270&amp;TransferLog!$W$21:$W$1270,0)),"")</f>
        <v/>
      </c>
      <c r="F487" s="111">
        <f t="shared" si="37"/>
        <v>460</v>
      </c>
      <c r="G487" s="138" t="str">
        <f t="array" ref="G487">IF($I487&lt;&gt;"",INDEX(DropDownLists!$K$10:$K$2516,MATCH($I487,DropDownLists!$L$10:$L$2516,0)),"")</f>
        <v/>
      </c>
      <c r="H487" s="107"/>
      <c r="I487" s="112"/>
      <c r="J487" s="339"/>
      <c r="K487" s="113"/>
      <c r="L487" s="339"/>
      <c r="M487" s="113"/>
      <c r="N487" s="339"/>
      <c r="O487" s="139" t="str">
        <f t="shared" si="38"/>
        <v/>
      </c>
      <c r="P487" s="339"/>
      <c r="Q487" s="114"/>
      <c r="R487" s="339"/>
      <c r="S487" s="174"/>
      <c r="T487" s="339"/>
      <c r="U487" s="139" t="str">
        <f t="array" ref="U487">IF($S487&lt;&gt;"",INDEX(DropDownLists!$D$10:$D$2516,MATCH($S487,DropDownLists!$E$10:$E$2516,0)),"")</f>
        <v/>
      </c>
      <c r="V487" s="342"/>
      <c r="W487" s="174"/>
      <c r="Y487" s="62"/>
      <c r="Z487" s="62"/>
      <c r="AA487" s="62"/>
      <c r="AB487" s="62"/>
      <c r="AC487" s="62"/>
      <c r="AD487" s="37"/>
      <c r="AE487" s="37"/>
      <c r="AF487" s="37"/>
      <c r="AG487" s="37"/>
      <c r="AH487" s="243" t="str">
        <f t="shared" si="39"/>
        <v/>
      </c>
      <c r="AI487" s="37"/>
      <c r="AJ487" s="37"/>
      <c r="AK487" s="37"/>
      <c r="AL487" s="37"/>
    </row>
    <row r="488" spans="1:38" s="97" customFormat="1" ht="14.25" customHeight="1">
      <c r="A488" s="26"/>
      <c r="B488" s="2">
        <f t="shared" si="36"/>
        <v>461</v>
      </c>
      <c r="C488" s="235" t="str">
        <f t="array" ref="C488">IF($K488&lt;&gt;"",INDEX(TransferLog!$AB$21:$AB$1270,MATCH($I488&amp;$M488,TransferLog!$F$21:$F$1270&amp;TransferLog!$W$21:$W$1270,0)),"")</f>
        <v/>
      </c>
      <c r="D488" s="235" t="str">
        <f t="array" ref="D488">IF($K488&lt;&gt;"",INDEX(TransferLog!$Q$21:$Q$1270,MATCH($I488&amp;$M488,TransferLog!$F$21:$F$1270&amp;TransferLog!$W$21:$W$1270,0)),"")</f>
        <v/>
      </c>
      <c r="E488" s="236" t="str">
        <f t="array" ref="E488">IF($K488&lt;&gt;"",INDEX(TransferLog!$AC$21:$AC$1270,MATCH($I488&amp;$M488,TransferLog!$F$21:$F$1270&amp;TransferLog!$W$21:$W$1270,0)),"")</f>
        <v/>
      </c>
      <c r="F488" s="111">
        <f t="shared" si="37"/>
        <v>461</v>
      </c>
      <c r="G488" s="138" t="str">
        <f t="array" ref="G488">IF($I488&lt;&gt;"",INDEX(DropDownLists!$K$10:$K$2516,MATCH($I488,DropDownLists!$L$10:$L$2516,0)),"")</f>
        <v/>
      </c>
      <c r="H488" s="107"/>
      <c r="I488" s="112"/>
      <c r="J488" s="339"/>
      <c r="K488" s="113"/>
      <c r="L488" s="339"/>
      <c r="M488" s="113"/>
      <c r="N488" s="339"/>
      <c r="O488" s="139" t="str">
        <f t="shared" si="38"/>
        <v/>
      </c>
      <c r="P488" s="339"/>
      <c r="Q488" s="114"/>
      <c r="R488" s="339"/>
      <c r="S488" s="174"/>
      <c r="T488" s="339"/>
      <c r="U488" s="139" t="str">
        <f t="array" ref="U488">IF($S488&lt;&gt;"",INDEX(DropDownLists!$D$10:$D$2516,MATCH($S488,DropDownLists!$E$10:$E$2516,0)),"")</f>
        <v/>
      </c>
      <c r="V488" s="342"/>
      <c r="W488" s="174"/>
      <c r="Y488" s="62"/>
      <c r="Z488" s="62"/>
      <c r="AA488" s="62"/>
      <c r="AB488" s="62"/>
      <c r="AC488" s="62"/>
      <c r="AD488" s="37"/>
      <c r="AE488" s="37"/>
      <c r="AF488" s="37"/>
      <c r="AG488" s="37"/>
      <c r="AH488" s="243" t="str">
        <f t="shared" si="39"/>
        <v/>
      </c>
      <c r="AI488" s="37"/>
      <c r="AJ488" s="37"/>
      <c r="AK488" s="37"/>
      <c r="AL488" s="37"/>
    </row>
    <row r="489" spans="1:38" s="97" customFormat="1" ht="14.25" customHeight="1">
      <c r="A489" s="26"/>
      <c r="B489" s="2">
        <f t="shared" si="36"/>
        <v>462</v>
      </c>
      <c r="C489" s="235" t="str">
        <f t="array" ref="C489">IF($K489&lt;&gt;"",INDEX(TransferLog!$AB$21:$AB$1270,MATCH($I489&amp;$M489,TransferLog!$F$21:$F$1270&amp;TransferLog!$W$21:$W$1270,0)),"")</f>
        <v/>
      </c>
      <c r="D489" s="235" t="str">
        <f t="array" ref="D489">IF($K489&lt;&gt;"",INDEX(TransferLog!$Q$21:$Q$1270,MATCH($I489&amp;$M489,TransferLog!$F$21:$F$1270&amp;TransferLog!$W$21:$W$1270,0)),"")</f>
        <v/>
      </c>
      <c r="E489" s="236" t="str">
        <f t="array" ref="E489">IF($K489&lt;&gt;"",INDEX(TransferLog!$AC$21:$AC$1270,MATCH($I489&amp;$M489,TransferLog!$F$21:$F$1270&amp;TransferLog!$W$21:$W$1270,0)),"")</f>
        <v/>
      </c>
      <c r="F489" s="111">
        <f t="shared" si="37"/>
        <v>462</v>
      </c>
      <c r="G489" s="138" t="str">
        <f t="array" ref="G489">IF($I489&lt;&gt;"",INDEX(DropDownLists!$K$10:$K$2516,MATCH($I489,DropDownLists!$L$10:$L$2516,0)),"")</f>
        <v/>
      </c>
      <c r="H489" s="107"/>
      <c r="I489" s="112"/>
      <c r="J489" s="339"/>
      <c r="K489" s="113"/>
      <c r="L489" s="339"/>
      <c r="M489" s="113"/>
      <c r="N489" s="339"/>
      <c r="O489" s="139" t="str">
        <f t="shared" si="38"/>
        <v/>
      </c>
      <c r="P489" s="339"/>
      <c r="Q489" s="114"/>
      <c r="R489" s="339"/>
      <c r="S489" s="174"/>
      <c r="T489" s="339"/>
      <c r="U489" s="139" t="str">
        <f t="array" ref="U489">IF($S489&lt;&gt;"",INDEX(DropDownLists!$D$10:$D$2516,MATCH($S489,DropDownLists!$E$10:$E$2516,0)),"")</f>
        <v/>
      </c>
      <c r="V489" s="342"/>
      <c r="W489" s="174"/>
      <c r="Y489" s="62"/>
      <c r="Z489" s="62"/>
      <c r="AA489" s="62"/>
      <c r="AB489" s="62"/>
      <c r="AC489" s="62"/>
      <c r="AD489" s="37"/>
      <c r="AE489" s="37"/>
      <c r="AF489" s="37"/>
      <c r="AG489" s="37"/>
      <c r="AH489" s="243" t="str">
        <f t="shared" si="39"/>
        <v/>
      </c>
      <c r="AI489" s="37"/>
      <c r="AJ489" s="37"/>
      <c r="AK489" s="37"/>
      <c r="AL489" s="37"/>
    </row>
    <row r="490" spans="1:38" s="97" customFormat="1" ht="14">
      <c r="A490" s="26"/>
      <c r="B490" s="2">
        <f t="shared" si="36"/>
        <v>463</v>
      </c>
      <c r="C490" s="235" t="str">
        <f t="array" ref="C490">IF($K490&lt;&gt;"",INDEX(TransferLog!$AB$21:$AB$1270,MATCH($I490&amp;$M490,TransferLog!$F$21:$F$1270&amp;TransferLog!$W$21:$W$1270,0)),"")</f>
        <v/>
      </c>
      <c r="D490" s="235" t="str">
        <f t="array" ref="D490">IF($K490&lt;&gt;"",INDEX(TransferLog!$Q$21:$Q$1270,MATCH($I490&amp;$M490,TransferLog!$F$21:$F$1270&amp;TransferLog!$W$21:$W$1270,0)),"")</f>
        <v/>
      </c>
      <c r="E490" s="236" t="str">
        <f t="array" ref="E490">IF($K490&lt;&gt;"",INDEX(TransferLog!$AC$21:$AC$1270,MATCH($I490&amp;$M490,TransferLog!$F$21:$F$1270&amp;TransferLog!$W$21:$W$1270,0)),"")</f>
        <v/>
      </c>
      <c r="F490" s="111">
        <f t="shared" si="37"/>
        <v>463</v>
      </c>
      <c r="G490" s="138" t="str">
        <f t="array" ref="G490">IF($I490&lt;&gt;"",INDEX(DropDownLists!$K$10:$K$2516,MATCH($I490,DropDownLists!$L$10:$L$2516,0)),"")</f>
        <v/>
      </c>
      <c r="H490" s="107"/>
      <c r="I490" s="112"/>
      <c r="J490" s="339"/>
      <c r="K490" s="113"/>
      <c r="L490" s="339"/>
      <c r="M490" s="113"/>
      <c r="N490" s="339"/>
      <c r="O490" s="139" t="str">
        <f t="shared" si="38"/>
        <v/>
      </c>
      <c r="P490" s="339"/>
      <c r="Q490" s="114"/>
      <c r="R490" s="339"/>
      <c r="S490" s="174"/>
      <c r="T490" s="339"/>
      <c r="U490" s="139" t="str">
        <f t="array" ref="U490">IF($S490&lt;&gt;"",INDEX(DropDownLists!$D$10:$D$2516,MATCH($S490,DropDownLists!$E$10:$E$2516,0)),"")</f>
        <v/>
      </c>
      <c r="V490" s="342"/>
      <c r="W490" s="174"/>
      <c r="Y490" s="62"/>
      <c r="Z490" s="62"/>
      <c r="AA490" s="62"/>
      <c r="AB490" s="62"/>
      <c r="AC490" s="62"/>
      <c r="AD490" s="37"/>
      <c r="AE490" s="37"/>
      <c r="AF490" s="37"/>
      <c r="AG490" s="37"/>
      <c r="AH490" s="243" t="str">
        <f t="shared" si="39"/>
        <v/>
      </c>
      <c r="AI490" s="37"/>
      <c r="AJ490" s="37"/>
      <c r="AK490" s="37"/>
      <c r="AL490" s="37"/>
    </row>
    <row r="491" spans="1:38" s="97" customFormat="1" ht="14.25" customHeight="1">
      <c r="A491" s="26"/>
      <c r="B491" s="2">
        <f t="shared" si="36"/>
        <v>464</v>
      </c>
      <c r="C491" s="235" t="str">
        <f t="array" ref="C491">IF($K491&lt;&gt;"",INDEX(TransferLog!$AB$21:$AB$1270,MATCH($I491&amp;$M491,TransferLog!$F$21:$F$1270&amp;TransferLog!$W$21:$W$1270,0)),"")</f>
        <v/>
      </c>
      <c r="D491" s="235" t="str">
        <f t="array" ref="D491">IF($K491&lt;&gt;"",INDEX(TransferLog!$Q$21:$Q$1270,MATCH($I491&amp;$M491,TransferLog!$F$21:$F$1270&amp;TransferLog!$W$21:$W$1270,0)),"")</f>
        <v/>
      </c>
      <c r="E491" s="236" t="str">
        <f t="array" ref="E491">IF($K491&lt;&gt;"",INDEX(TransferLog!$AC$21:$AC$1270,MATCH($I491&amp;$M491,TransferLog!$F$21:$F$1270&amp;TransferLog!$W$21:$W$1270,0)),"")</f>
        <v/>
      </c>
      <c r="F491" s="111">
        <f t="shared" si="37"/>
        <v>464</v>
      </c>
      <c r="G491" s="138" t="str">
        <f t="array" ref="G491">IF($I491&lt;&gt;"",INDEX(DropDownLists!$K$10:$K$2516,MATCH($I491,DropDownLists!$L$10:$L$2516,0)),"")</f>
        <v/>
      </c>
      <c r="H491" s="107"/>
      <c r="I491" s="112"/>
      <c r="J491" s="339"/>
      <c r="K491" s="113"/>
      <c r="L491" s="339"/>
      <c r="M491" s="113"/>
      <c r="N491" s="339"/>
      <c r="O491" s="139" t="str">
        <f t="shared" si="38"/>
        <v/>
      </c>
      <c r="P491" s="339"/>
      <c r="Q491" s="114"/>
      <c r="R491" s="339"/>
      <c r="S491" s="174"/>
      <c r="T491" s="339"/>
      <c r="U491" s="139" t="str">
        <f t="array" ref="U491">IF($S491&lt;&gt;"",INDEX(DropDownLists!$D$10:$D$2516,MATCH($S491,DropDownLists!$E$10:$E$2516,0)),"")</f>
        <v/>
      </c>
      <c r="V491" s="342"/>
      <c r="W491" s="174"/>
      <c r="Y491" s="62"/>
      <c r="Z491" s="62"/>
      <c r="AA491" s="62"/>
      <c r="AB491" s="62"/>
      <c r="AC491" s="62"/>
      <c r="AD491" s="37"/>
      <c r="AE491" s="37"/>
      <c r="AF491" s="37"/>
      <c r="AG491" s="37"/>
      <c r="AH491" s="243" t="str">
        <f t="shared" si="39"/>
        <v/>
      </c>
      <c r="AI491" s="37"/>
      <c r="AJ491" s="37"/>
      <c r="AK491" s="37"/>
      <c r="AL491" s="37"/>
    </row>
    <row r="492" spans="1:38" s="97" customFormat="1" ht="14.25" customHeight="1">
      <c r="A492" s="26"/>
      <c r="B492" s="2">
        <f t="shared" si="36"/>
        <v>465</v>
      </c>
      <c r="C492" s="235" t="str">
        <f t="array" ref="C492">IF($K492&lt;&gt;"",INDEX(TransferLog!$AB$21:$AB$1270,MATCH($I492&amp;$M492,TransferLog!$F$21:$F$1270&amp;TransferLog!$W$21:$W$1270,0)),"")</f>
        <v/>
      </c>
      <c r="D492" s="235" t="str">
        <f t="array" ref="D492">IF($K492&lt;&gt;"",INDEX(TransferLog!$Q$21:$Q$1270,MATCH($I492&amp;$M492,TransferLog!$F$21:$F$1270&amp;TransferLog!$W$21:$W$1270,0)),"")</f>
        <v/>
      </c>
      <c r="E492" s="236" t="str">
        <f t="array" ref="E492">IF($K492&lt;&gt;"",INDEX(TransferLog!$AC$21:$AC$1270,MATCH($I492&amp;$M492,TransferLog!$F$21:$F$1270&amp;TransferLog!$W$21:$W$1270,0)),"")</f>
        <v/>
      </c>
      <c r="F492" s="111">
        <f t="shared" si="37"/>
        <v>465</v>
      </c>
      <c r="G492" s="138" t="str">
        <f t="array" ref="G492">IF($I492&lt;&gt;"",INDEX(DropDownLists!$K$10:$K$2516,MATCH($I492,DropDownLists!$L$10:$L$2516,0)),"")</f>
        <v/>
      </c>
      <c r="H492" s="107"/>
      <c r="I492" s="112"/>
      <c r="J492" s="339"/>
      <c r="K492" s="113"/>
      <c r="L492" s="339"/>
      <c r="M492" s="113"/>
      <c r="N492" s="339"/>
      <c r="O492" s="139" t="str">
        <f t="shared" si="38"/>
        <v/>
      </c>
      <c r="P492" s="339"/>
      <c r="Q492" s="114"/>
      <c r="R492" s="339"/>
      <c r="S492" s="174"/>
      <c r="T492" s="339"/>
      <c r="U492" s="139" t="str">
        <f t="array" ref="U492">IF($S492&lt;&gt;"",INDEX(DropDownLists!$D$10:$D$2516,MATCH($S492,DropDownLists!$E$10:$E$2516,0)),"")</f>
        <v/>
      </c>
      <c r="V492" s="342"/>
      <c r="W492" s="174"/>
      <c r="Y492" s="37"/>
      <c r="Z492" s="37"/>
      <c r="AA492" s="37"/>
      <c r="AB492" s="37"/>
      <c r="AC492" s="37"/>
      <c r="AD492" s="37"/>
      <c r="AE492" s="37"/>
      <c r="AF492" s="37"/>
      <c r="AG492" s="37"/>
      <c r="AH492" s="243" t="str">
        <f t="shared" si="39"/>
        <v/>
      </c>
      <c r="AI492" s="37"/>
      <c r="AJ492" s="37"/>
      <c r="AK492" s="37"/>
      <c r="AL492" s="37"/>
    </row>
    <row r="493" spans="1:38" s="97" customFormat="1" ht="14.25" customHeight="1">
      <c r="A493" s="26"/>
      <c r="B493" s="2">
        <f t="shared" si="36"/>
        <v>466</v>
      </c>
      <c r="C493" s="235" t="str">
        <f t="array" ref="C493">IF($K493&lt;&gt;"",INDEX(TransferLog!$AB$21:$AB$1270,MATCH($I493&amp;$M493,TransferLog!$F$21:$F$1270&amp;TransferLog!$W$21:$W$1270,0)),"")</f>
        <v/>
      </c>
      <c r="D493" s="235" t="str">
        <f t="array" ref="D493">IF($K493&lt;&gt;"",INDEX(TransferLog!$Q$21:$Q$1270,MATCH($I493&amp;$M493,TransferLog!$F$21:$F$1270&amp;TransferLog!$W$21:$W$1270,0)),"")</f>
        <v/>
      </c>
      <c r="E493" s="236" t="str">
        <f t="array" ref="E493">IF($K493&lt;&gt;"",INDEX(TransferLog!$AC$21:$AC$1270,MATCH($I493&amp;$M493,TransferLog!$F$21:$F$1270&amp;TransferLog!$W$21:$W$1270,0)),"")</f>
        <v/>
      </c>
      <c r="F493" s="111">
        <f t="shared" si="37"/>
        <v>466</v>
      </c>
      <c r="G493" s="138" t="str">
        <f t="array" ref="G493">IF($I493&lt;&gt;"",INDEX(DropDownLists!$K$10:$K$2516,MATCH($I493,DropDownLists!$L$10:$L$2516,0)),"")</f>
        <v/>
      </c>
      <c r="H493" s="107"/>
      <c r="I493" s="112"/>
      <c r="J493" s="339"/>
      <c r="K493" s="113"/>
      <c r="L493" s="339"/>
      <c r="M493" s="113"/>
      <c r="N493" s="339"/>
      <c r="O493" s="139" t="str">
        <f t="shared" si="38"/>
        <v/>
      </c>
      <c r="P493" s="339"/>
      <c r="Q493" s="114"/>
      <c r="R493" s="339"/>
      <c r="S493" s="174"/>
      <c r="T493" s="339"/>
      <c r="U493" s="139" t="str">
        <f t="array" ref="U493">IF($S493&lt;&gt;"",INDEX(DropDownLists!$D$10:$D$2516,MATCH($S493,DropDownLists!$E$10:$E$2516,0)),"")</f>
        <v/>
      </c>
      <c r="V493" s="342"/>
      <c r="W493" s="174"/>
      <c r="Y493" s="37"/>
      <c r="Z493" s="37"/>
      <c r="AA493" s="37"/>
      <c r="AB493" s="37"/>
      <c r="AC493" s="37"/>
      <c r="AD493" s="37"/>
      <c r="AE493" s="37"/>
      <c r="AF493" s="37"/>
      <c r="AG493" s="37"/>
      <c r="AH493" s="243" t="str">
        <f t="shared" si="39"/>
        <v/>
      </c>
      <c r="AI493" s="37"/>
      <c r="AJ493" s="37"/>
      <c r="AK493" s="37"/>
      <c r="AL493" s="37"/>
    </row>
    <row r="494" spans="1:38" s="97" customFormat="1" ht="14">
      <c r="A494" s="26"/>
      <c r="B494" s="2">
        <f t="shared" si="36"/>
        <v>467</v>
      </c>
      <c r="C494" s="235" t="str">
        <f t="array" ref="C494">IF($K494&lt;&gt;"",INDEX(TransferLog!$AB$21:$AB$1270,MATCH($I494&amp;$M494,TransferLog!$F$21:$F$1270&amp;TransferLog!$W$21:$W$1270,0)),"")</f>
        <v/>
      </c>
      <c r="D494" s="235" t="str">
        <f t="array" ref="D494">IF($K494&lt;&gt;"",INDEX(TransferLog!$Q$21:$Q$1270,MATCH($I494&amp;$M494,TransferLog!$F$21:$F$1270&amp;TransferLog!$W$21:$W$1270,0)),"")</f>
        <v/>
      </c>
      <c r="E494" s="236" t="str">
        <f t="array" ref="E494">IF($K494&lt;&gt;"",INDEX(TransferLog!$AC$21:$AC$1270,MATCH($I494&amp;$M494,TransferLog!$F$21:$F$1270&amp;TransferLog!$W$21:$W$1270,0)),"")</f>
        <v/>
      </c>
      <c r="F494" s="111">
        <f t="shared" si="37"/>
        <v>467</v>
      </c>
      <c r="G494" s="138" t="str">
        <f t="array" ref="G494">IF($I494&lt;&gt;"",INDEX(DropDownLists!$K$10:$K$2516,MATCH($I494,DropDownLists!$L$10:$L$2516,0)),"")</f>
        <v/>
      </c>
      <c r="H494" s="107"/>
      <c r="I494" s="112"/>
      <c r="J494" s="339"/>
      <c r="K494" s="113"/>
      <c r="L494" s="339"/>
      <c r="M494" s="113"/>
      <c r="N494" s="339"/>
      <c r="O494" s="139" t="str">
        <f t="shared" si="38"/>
        <v/>
      </c>
      <c r="P494" s="339"/>
      <c r="Q494" s="114"/>
      <c r="R494" s="339"/>
      <c r="S494" s="174"/>
      <c r="T494" s="339"/>
      <c r="U494" s="139" t="str">
        <f t="array" ref="U494">IF($S494&lt;&gt;"",INDEX(DropDownLists!$D$10:$D$2516,MATCH($S494,DropDownLists!$E$10:$E$2516,0)),"")</f>
        <v/>
      </c>
      <c r="V494" s="342"/>
      <c r="W494" s="174"/>
      <c r="Y494" s="37"/>
      <c r="Z494" s="37"/>
      <c r="AA494" s="37"/>
      <c r="AB494" s="37"/>
      <c r="AC494" s="37"/>
      <c r="AD494" s="37"/>
      <c r="AE494" s="37"/>
      <c r="AF494" s="37"/>
      <c r="AG494" s="37"/>
      <c r="AH494" s="243" t="str">
        <f t="shared" si="39"/>
        <v/>
      </c>
      <c r="AI494" s="37"/>
      <c r="AJ494" s="37"/>
      <c r="AK494" s="37"/>
      <c r="AL494" s="37"/>
    </row>
    <row r="495" spans="1:38" s="97" customFormat="1" ht="14">
      <c r="A495" s="26"/>
      <c r="B495" s="2">
        <f t="shared" si="36"/>
        <v>468</v>
      </c>
      <c r="C495" s="235" t="str">
        <f t="array" ref="C495">IF($K495&lt;&gt;"",INDEX(TransferLog!$AB$21:$AB$1270,MATCH($I495&amp;$M495,TransferLog!$F$21:$F$1270&amp;TransferLog!$W$21:$W$1270,0)),"")</f>
        <v/>
      </c>
      <c r="D495" s="235" t="str">
        <f t="array" ref="D495">IF($K495&lt;&gt;"",INDEX(TransferLog!$Q$21:$Q$1270,MATCH($I495&amp;$M495,TransferLog!$F$21:$F$1270&amp;TransferLog!$W$21:$W$1270,0)),"")</f>
        <v/>
      </c>
      <c r="E495" s="236" t="str">
        <f t="array" ref="E495">IF($K495&lt;&gt;"",INDEX(TransferLog!$AC$21:$AC$1270,MATCH($I495&amp;$M495,TransferLog!$F$21:$F$1270&amp;TransferLog!$W$21:$W$1270,0)),"")</f>
        <v/>
      </c>
      <c r="F495" s="111">
        <f t="shared" si="37"/>
        <v>468</v>
      </c>
      <c r="G495" s="138" t="str">
        <f t="array" ref="G495">IF($I495&lt;&gt;"",INDEX(DropDownLists!$K$10:$K$2516,MATCH($I495,DropDownLists!$L$10:$L$2516,0)),"")</f>
        <v/>
      </c>
      <c r="H495" s="107"/>
      <c r="I495" s="112"/>
      <c r="J495" s="339"/>
      <c r="K495" s="113"/>
      <c r="L495" s="339"/>
      <c r="M495" s="113"/>
      <c r="N495" s="339"/>
      <c r="O495" s="139" t="str">
        <f t="shared" si="38"/>
        <v/>
      </c>
      <c r="P495" s="339"/>
      <c r="Q495" s="114"/>
      <c r="R495" s="339"/>
      <c r="S495" s="174"/>
      <c r="T495" s="339"/>
      <c r="U495" s="139" t="str">
        <f t="array" ref="U495">IF($S495&lt;&gt;"",INDEX(DropDownLists!$D$10:$D$2516,MATCH($S495,DropDownLists!$E$10:$E$2516,0)),"")</f>
        <v/>
      </c>
      <c r="V495" s="342"/>
      <c r="W495" s="174"/>
      <c r="Y495" s="37"/>
      <c r="Z495" s="37"/>
      <c r="AA495" s="37"/>
      <c r="AB495" s="37"/>
      <c r="AC495" s="37"/>
      <c r="AD495" s="37"/>
      <c r="AE495" s="37"/>
      <c r="AF495" s="37"/>
      <c r="AG495" s="37"/>
      <c r="AH495" s="243" t="str">
        <f t="shared" si="39"/>
        <v/>
      </c>
      <c r="AI495" s="37"/>
      <c r="AJ495" s="37"/>
      <c r="AK495" s="37"/>
      <c r="AL495" s="37"/>
    </row>
    <row r="496" spans="1:38" s="97" customFormat="1" ht="14">
      <c r="A496" s="63"/>
      <c r="B496" s="2">
        <f t="shared" si="36"/>
        <v>469</v>
      </c>
      <c r="C496" s="235" t="str">
        <f t="array" ref="C496">IF($K496&lt;&gt;"",INDEX(TransferLog!$AB$21:$AB$1270,MATCH($I496&amp;$M496,TransferLog!$F$21:$F$1270&amp;TransferLog!$W$21:$W$1270,0)),"")</f>
        <v/>
      </c>
      <c r="D496" s="235" t="str">
        <f t="array" ref="D496">IF($K496&lt;&gt;"",INDEX(TransferLog!$Q$21:$Q$1270,MATCH($I496&amp;$M496,TransferLog!$F$21:$F$1270&amp;TransferLog!$W$21:$W$1270,0)),"")</f>
        <v/>
      </c>
      <c r="E496" s="236" t="str">
        <f t="array" ref="E496">IF($K496&lt;&gt;"",INDEX(TransferLog!$AC$21:$AC$1270,MATCH($I496&amp;$M496,TransferLog!$F$21:$F$1270&amp;TransferLog!$W$21:$W$1270,0)),"")</f>
        <v/>
      </c>
      <c r="F496" s="111">
        <f t="shared" si="37"/>
        <v>469</v>
      </c>
      <c r="G496" s="138" t="str">
        <f t="array" ref="G496">IF($I496&lt;&gt;"",INDEX(DropDownLists!$K$10:$K$2516,MATCH($I496,DropDownLists!$L$10:$L$2516,0)),"")</f>
        <v/>
      </c>
      <c r="H496" s="107"/>
      <c r="I496" s="112"/>
      <c r="J496" s="339"/>
      <c r="K496" s="113"/>
      <c r="L496" s="339"/>
      <c r="M496" s="113"/>
      <c r="N496" s="339"/>
      <c r="O496" s="139" t="str">
        <f t="shared" si="38"/>
        <v/>
      </c>
      <c r="P496" s="339"/>
      <c r="Q496" s="114"/>
      <c r="R496" s="339"/>
      <c r="S496" s="174"/>
      <c r="T496" s="339"/>
      <c r="U496" s="139" t="str">
        <f t="array" ref="U496">IF($S496&lt;&gt;"",INDEX(DropDownLists!$D$10:$D$2516,MATCH($S496,DropDownLists!$E$10:$E$2516,0)),"")</f>
        <v/>
      </c>
      <c r="V496" s="342"/>
      <c r="W496" s="174"/>
      <c r="Y496" s="37"/>
      <c r="Z496" s="37"/>
      <c r="AA496" s="37"/>
      <c r="AB496" s="37"/>
      <c r="AC496" s="37"/>
      <c r="AD496" s="62"/>
      <c r="AE496" s="62"/>
      <c r="AF496" s="62"/>
      <c r="AG496" s="62"/>
      <c r="AH496" s="244" t="str">
        <f t="shared" si="39"/>
        <v/>
      </c>
      <c r="AI496" s="62"/>
      <c r="AJ496" s="62"/>
      <c r="AK496" s="62"/>
      <c r="AL496" s="62"/>
    </row>
    <row r="497" spans="1:38" s="97" customFormat="1" ht="14">
      <c r="A497" s="63"/>
      <c r="B497" s="2">
        <f t="shared" si="36"/>
        <v>470</v>
      </c>
      <c r="C497" s="235" t="str">
        <f t="array" ref="C497">IF($K497&lt;&gt;"",INDEX(TransferLog!$AB$21:$AB$1270,MATCH($I497&amp;$M497,TransferLog!$F$21:$F$1270&amp;TransferLog!$W$21:$W$1270,0)),"")</f>
        <v/>
      </c>
      <c r="D497" s="235" t="str">
        <f t="array" ref="D497">IF($K497&lt;&gt;"",INDEX(TransferLog!$Q$21:$Q$1270,MATCH($I497&amp;$M497,TransferLog!$F$21:$F$1270&amp;TransferLog!$W$21:$W$1270,0)),"")</f>
        <v/>
      </c>
      <c r="E497" s="236" t="str">
        <f t="array" ref="E497">IF($K497&lt;&gt;"",INDEX(TransferLog!$AC$21:$AC$1270,MATCH($I497&amp;$M497,TransferLog!$F$21:$F$1270&amp;TransferLog!$W$21:$W$1270,0)),"")</f>
        <v/>
      </c>
      <c r="F497" s="111">
        <f t="shared" si="37"/>
        <v>470</v>
      </c>
      <c r="G497" s="138" t="str">
        <f t="array" ref="G497">IF($I497&lt;&gt;"",INDEX(DropDownLists!$K$10:$K$2516,MATCH($I497,DropDownLists!$L$10:$L$2516,0)),"")</f>
        <v/>
      </c>
      <c r="H497" s="107"/>
      <c r="I497" s="112"/>
      <c r="J497" s="339"/>
      <c r="K497" s="113"/>
      <c r="L497" s="339"/>
      <c r="M497" s="113"/>
      <c r="N497" s="339"/>
      <c r="O497" s="139" t="str">
        <f t="shared" si="38"/>
        <v/>
      </c>
      <c r="P497" s="339"/>
      <c r="Q497" s="114"/>
      <c r="R497" s="339"/>
      <c r="S497" s="174"/>
      <c r="T497" s="339"/>
      <c r="U497" s="139" t="str">
        <f t="array" ref="U497">IF($S497&lt;&gt;"",INDEX(DropDownLists!$D$10:$D$2516,MATCH($S497,DropDownLists!$E$10:$E$2516,0)),"")</f>
        <v/>
      </c>
      <c r="V497" s="342"/>
      <c r="W497" s="174"/>
      <c r="Y497" s="37"/>
      <c r="Z497" s="37"/>
      <c r="AA497" s="37"/>
      <c r="AB497" s="37"/>
      <c r="AC497" s="37"/>
      <c r="AD497" s="62"/>
      <c r="AE497" s="62"/>
      <c r="AF497" s="62"/>
      <c r="AG497" s="62"/>
      <c r="AH497" s="244" t="str">
        <f t="shared" si="39"/>
        <v/>
      </c>
      <c r="AI497" s="62"/>
      <c r="AJ497" s="62"/>
      <c r="AK497" s="62"/>
      <c r="AL497" s="62"/>
    </row>
    <row r="498" spans="1:38" s="97" customFormat="1" ht="14">
      <c r="A498" s="63"/>
      <c r="B498" s="2">
        <f t="shared" si="36"/>
        <v>471</v>
      </c>
      <c r="C498" s="235" t="str">
        <f t="array" ref="C498">IF($K498&lt;&gt;"",INDEX(TransferLog!$AB$21:$AB$1270,MATCH($I498&amp;$M498,TransferLog!$F$21:$F$1270&amp;TransferLog!$W$21:$W$1270,0)),"")</f>
        <v/>
      </c>
      <c r="D498" s="235" t="str">
        <f t="array" ref="D498">IF($K498&lt;&gt;"",INDEX(TransferLog!$Q$21:$Q$1270,MATCH($I498&amp;$M498,TransferLog!$F$21:$F$1270&amp;TransferLog!$W$21:$W$1270,0)),"")</f>
        <v/>
      </c>
      <c r="E498" s="236" t="str">
        <f t="array" ref="E498">IF($K498&lt;&gt;"",INDEX(TransferLog!$AC$21:$AC$1270,MATCH($I498&amp;$M498,TransferLog!$F$21:$F$1270&amp;TransferLog!$W$21:$W$1270,0)),"")</f>
        <v/>
      </c>
      <c r="F498" s="111">
        <f t="shared" si="37"/>
        <v>471</v>
      </c>
      <c r="G498" s="138" t="str">
        <f t="array" ref="G498">IF($I498&lt;&gt;"",INDEX(DropDownLists!$K$10:$K$2516,MATCH($I498,DropDownLists!$L$10:$L$2516,0)),"")</f>
        <v/>
      </c>
      <c r="H498" s="107"/>
      <c r="I498" s="112"/>
      <c r="J498" s="339"/>
      <c r="K498" s="113"/>
      <c r="L498" s="339"/>
      <c r="M498" s="113"/>
      <c r="N498" s="339"/>
      <c r="O498" s="139" t="str">
        <f t="shared" si="38"/>
        <v/>
      </c>
      <c r="P498" s="339"/>
      <c r="Q498" s="114"/>
      <c r="R498" s="339"/>
      <c r="S498" s="174"/>
      <c r="T498" s="339"/>
      <c r="U498" s="139" t="str">
        <f t="array" ref="U498">IF($S498&lt;&gt;"",INDEX(DropDownLists!$D$10:$D$2516,MATCH($S498,DropDownLists!$E$10:$E$2516,0)),"")</f>
        <v/>
      </c>
      <c r="V498" s="342"/>
      <c r="W498" s="174"/>
      <c r="Y498" s="37"/>
      <c r="Z498" s="37"/>
      <c r="AA498" s="37"/>
      <c r="AB498" s="37"/>
      <c r="AC498" s="37"/>
      <c r="AD498" s="62"/>
      <c r="AE498" s="62"/>
      <c r="AF498" s="62"/>
      <c r="AG498" s="62"/>
      <c r="AH498" s="244" t="str">
        <f t="shared" si="39"/>
        <v/>
      </c>
      <c r="AI498" s="62"/>
      <c r="AJ498" s="62"/>
      <c r="AK498" s="62"/>
      <c r="AL498" s="62"/>
    </row>
    <row r="499" spans="1:38" s="97" customFormat="1" ht="14">
      <c r="A499" s="63"/>
      <c r="B499" s="2">
        <f t="shared" si="36"/>
        <v>472</v>
      </c>
      <c r="C499" s="235" t="str">
        <f t="array" ref="C499">IF($K499&lt;&gt;"",INDEX(TransferLog!$AB$21:$AB$1270,MATCH($I499&amp;$M499,TransferLog!$F$21:$F$1270&amp;TransferLog!$W$21:$W$1270,0)),"")</f>
        <v/>
      </c>
      <c r="D499" s="235" t="str">
        <f t="array" ref="D499">IF($K499&lt;&gt;"",INDEX(TransferLog!$Q$21:$Q$1270,MATCH($I499&amp;$M499,TransferLog!$F$21:$F$1270&amp;TransferLog!$W$21:$W$1270,0)),"")</f>
        <v/>
      </c>
      <c r="E499" s="236" t="str">
        <f t="array" ref="E499">IF($K499&lt;&gt;"",INDEX(TransferLog!$AC$21:$AC$1270,MATCH($I499&amp;$M499,TransferLog!$F$21:$F$1270&amp;TransferLog!$W$21:$W$1270,0)),"")</f>
        <v/>
      </c>
      <c r="F499" s="111">
        <f t="shared" si="37"/>
        <v>472</v>
      </c>
      <c r="G499" s="138" t="str">
        <f t="array" ref="G499">IF($I499&lt;&gt;"",INDEX(DropDownLists!$K$10:$K$2516,MATCH($I499,DropDownLists!$L$10:$L$2516,0)),"")</f>
        <v/>
      </c>
      <c r="H499" s="107"/>
      <c r="I499" s="112"/>
      <c r="J499" s="339"/>
      <c r="K499" s="113"/>
      <c r="L499" s="339"/>
      <c r="M499" s="113"/>
      <c r="N499" s="339"/>
      <c r="O499" s="139" t="str">
        <f t="shared" si="38"/>
        <v/>
      </c>
      <c r="P499" s="339"/>
      <c r="Q499" s="114"/>
      <c r="R499" s="339"/>
      <c r="S499" s="174"/>
      <c r="T499" s="339"/>
      <c r="U499" s="139" t="str">
        <f t="array" ref="U499">IF($S499&lt;&gt;"",INDEX(DropDownLists!$D$10:$D$2516,MATCH($S499,DropDownLists!$E$10:$E$2516,0)),"")</f>
        <v/>
      </c>
      <c r="V499" s="342"/>
      <c r="W499" s="174"/>
      <c r="Y499" s="37"/>
      <c r="Z499" s="37"/>
      <c r="AA499" s="37"/>
      <c r="AB499" s="37"/>
      <c r="AC499" s="37"/>
      <c r="AD499" s="62"/>
      <c r="AE499" s="62"/>
      <c r="AF499" s="62"/>
      <c r="AG499" s="62"/>
      <c r="AH499" s="244" t="str">
        <f t="shared" si="39"/>
        <v/>
      </c>
      <c r="AI499" s="62"/>
      <c r="AJ499" s="62"/>
      <c r="AK499" s="62"/>
      <c r="AL499" s="62"/>
    </row>
    <row r="500" spans="1:38" s="97" customFormat="1" ht="14">
      <c r="A500" s="63"/>
      <c r="B500" s="2">
        <f t="shared" si="36"/>
        <v>473</v>
      </c>
      <c r="C500" s="235" t="str">
        <f t="array" ref="C500">IF($K500&lt;&gt;"",INDEX(TransferLog!$AB$21:$AB$1270,MATCH($I500&amp;$M500,TransferLog!$F$21:$F$1270&amp;TransferLog!$W$21:$W$1270,0)),"")</f>
        <v/>
      </c>
      <c r="D500" s="235" t="str">
        <f t="array" ref="D500">IF($K500&lt;&gt;"",INDEX(TransferLog!$Q$21:$Q$1270,MATCH($I500&amp;$M500,TransferLog!$F$21:$F$1270&amp;TransferLog!$W$21:$W$1270,0)),"")</f>
        <v/>
      </c>
      <c r="E500" s="236" t="str">
        <f t="array" ref="E500">IF($K500&lt;&gt;"",INDEX(TransferLog!$AC$21:$AC$1270,MATCH($I500&amp;$M500,TransferLog!$F$21:$F$1270&amp;TransferLog!$W$21:$W$1270,0)),"")</f>
        <v/>
      </c>
      <c r="F500" s="111">
        <f t="shared" si="37"/>
        <v>473</v>
      </c>
      <c r="G500" s="138" t="str">
        <f t="array" ref="G500">IF($I500&lt;&gt;"",INDEX(DropDownLists!$K$10:$K$2516,MATCH($I500,DropDownLists!$L$10:$L$2516,0)),"")</f>
        <v/>
      </c>
      <c r="H500" s="107"/>
      <c r="I500" s="112"/>
      <c r="J500" s="339"/>
      <c r="K500" s="113"/>
      <c r="L500" s="339"/>
      <c r="M500" s="113"/>
      <c r="N500" s="339"/>
      <c r="O500" s="139" t="str">
        <f t="shared" si="38"/>
        <v/>
      </c>
      <c r="P500" s="339"/>
      <c r="Q500" s="114"/>
      <c r="R500" s="339"/>
      <c r="S500" s="174"/>
      <c r="T500" s="339"/>
      <c r="U500" s="139" t="str">
        <f t="array" ref="U500">IF($S500&lt;&gt;"",INDEX(DropDownLists!$D$10:$D$2516,MATCH($S500,DropDownLists!$E$10:$E$2516,0)),"")</f>
        <v/>
      </c>
      <c r="V500" s="342"/>
      <c r="W500" s="174"/>
      <c r="Y500" s="37"/>
      <c r="Z500" s="37"/>
      <c r="AA500" s="37"/>
      <c r="AB500" s="37"/>
      <c r="AC500" s="37"/>
      <c r="AD500" s="62"/>
      <c r="AE500" s="62"/>
      <c r="AF500" s="62"/>
      <c r="AG500" s="62"/>
      <c r="AH500" s="244" t="str">
        <f t="shared" si="39"/>
        <v/>
      </c>
      <c r="AI500" s="62"/>
      <c r="AJ500" s="62"/>
      <c r="AK500" s="62"/>
      <c r="AL500" s="62"/>
    </row>
    <row r="501" spans="1:38" s="97" customFormat="1" ht="14">
      <c r="A501" s="63"/>
      <c r="B501" s="2">
        <f t="shared" si="36"/>
        <v>474</v>
      </c>
      <c r="C501" s="235" t="str">
        <f t="array" ref="C501">IF($K501&lt;&gt;"",INDEX(TransferLog!$AB$21:$AB$1270,MATCH($I501&amp;$M501,TransferLog!$F$21:$F$1270&amp;TransferLog!$W$21:$W$1270,0)),"")</f>
        <v/>
      </c>
      <c r="D501" s="235" t="str">
        <f t="array" ref="D501">IF($K501&lt;&gt;"",INDEX(TransferLog!$Q$21:$Q$1270,MATCH($I501&amp;$M501,TransferLog!$F$21:$F$1270&amp;TransferLog!$W$21:$W$1270,0)),"")</f>
        <v/>
      </c>
      <c r="E501" s="236" t="str">
        <f t="array" ref="E501">IF($K501&lt;&gt;"",INDEX(TransferLog!$AC$21:$AC$1270,MATCH($I501&amp;$M501,TransferLog!$F$21:$F$1270&amp;TransferLog!$W$21:$W$1270,0)),"")</f>
        <v/>
      </c>
      <c r="F501" s="111">
        <f t="shared" si="37"/>
        <v>474</v>
      </c>
      <c r="G501" s="138" t="str">
        <f t="array" ref="G501">IF($I501&lt;&gt;"",INDEX(DropDownLists!$K$10:$K$2516,MATCH($I501,DropDownLists!$L$10:$L$2516,0)),"")</f>
        <v/>
      </c>
      <c r="H501" s="107"/>
      <c r="I501" s="112"/>
      <c r="J501" s="339"/>
      <c r="K501" s="113"/>
      <c r="L501" s="339"/>
      <c r="M501" s="113"/>
      <c r="N501" s="339"/>
      <c r="O501" s="139" t="str">
        <f t="shared" si="38"/>
        <v/>
      </c>
      <c r="P501" s="339"/>
      <c r="Q501" s="114"/>
      <c r="R501" s="339"/>
      <c r="S501" s="174"/>
      <c r="T501" s="339"/>
      <c r="U501" s="139" t="str">
        <f t="array" ref="U501">IF($S501&lt;&gt;"",INDEX(DropDownLists!$D$10:$D$2516,MATCH($S501,DropDownLists!$E$10:$E$2516,0)),"")</f>
        <v/>
      </c>
      <c r="V501" s="342"/>
      <c r="W501" s="174"/>
      <c r="Y501" s="62"/>
      <c r="Z501" s="62"/>
      <c r="AA501" s="62"/>
      <c r="AB501" s="62"/>
      <c r="AC501" s="62"/>
      <c r="AD501" s="62"/>
      <c r="AE501" s="62"/>
      <c r="AF501" s="62"/>
      <c r="AG501" s="62"/>
      <c r="AH501" s="244" t="str">
        <f t="shared" si="39"/>
        <v/>
      </c>
      <c r="AI501" s="62"/>
      <c r="AJ501" s="62"/>
      <c r="AK501" s="62"/>
      <c r="AL501" s="62"/>
    </row>
    <row r="502" spans="1:38" s="97" customFormat="1" ht="14">
      <c r="A502" s="63"/>
      <c r="B502" s="2">
        <f t="shared" si="36"/>
        <v>475</v>
      </c>
      <c r="C502" s="235" t="str">
        <f t="array" ref="C502">IF($K502&lt;&gt;"",INDEX(TransferLog!$AB$21:$AB$1270,MATCH($I502&amp;$M502,TransferLog!$F$21:$F$1270&amp;TransferLog!$W$21:$W$1270,0)),"")</f>
        <v/>
      </c>
      <c r="D502" s="235" t="str">
        <f t="array" ref="D502">IF($K502&lt;&gt;"",INDEX(TransferLog!$Q$21:$Q$1270,MATCH($I502&amp;$M502,TransferLog!$F$21:$F$1270&amp;TransferLog!$W$21:$W$1270,0)),"")</f>
        <v/>
      </c>
      <c r="E502" s="236" t="str">
        <f t="array" ref="E502">IF($K502&lt;&gt;"",INDEX(TransferLog!$AC$21:$AC$1270,MATCH($I502&amp;$M502,TransferLog!$F$21:$F$1270&amp;TransferLog!$W$21:$W$1270,0)),"")</f>
        <v/>
      </c>
      <c r="F502" s="111">
        <f t="shared" si="37"/>
        <v>475</v>
      </c>
      <c r="G502" s="138" t="str">
        <f t="array" ref="G502">IF($I502&lt;&gt;"",INDEX(DropDownLists!$K$10:$K$2516,MATCH($I502,DropDownLists!$L$10:$L$2516,0)),"")</f>
        <v/>
      </c>
      <c r="H502" s="107"/>
      <c r="I502" s="112"/>
      <c r="J502" s="339"/>
      <c r="K502" s="113"/>
      <c r="L502" s="339"/>
      <c r="M502" s="113"/>
      <c r="N502" s="339"/>
      <c r="O502" s="139" t="str">
        <f t="shared" si="38"/>
        <v/>
      </c>
      <c r="P502" s="339"/>
      <c r="Q502" s="114"/>
      <c r="R502" s="339"/>
      <c r="S502" s="174"/>
      <c r="T502" s="339"/>
      <c r="U502" s="139" t="str">
        <f t="array" ref="U502">IF($S502&lt;&gt;"",INDEX(DropDownLists!$D$10:$D$2516,MATCH($S502,DropDownLists!$E$10:$E$2516,0)),"")</f>
        <v/>
      </c>
      <c r="V502" s="342"/>
      <c r="W502" s="174"/>
      <c r="Y502" s="62"/>
      <c r="Z502" s="62"/>
      <c r="AA502" s="62"/>
      <c r="AB502" s="62"/>
      <c r="AC502" s="62"/>
      <c r="AD502" s="62"/>
      <c r="AE502" s="62"/>
      <c r="AF502" s="62"/>
      <c r="AG502" s="62"/>
      <c r="AH502" s="244" t="str">
        <f t="shared" si="39"/>
        <v/>
      </c>
      <c r="AI502" s="62"/>
      <c r="AJ502" s="62"/>
      <c r="AK502" s="62"/>
      <c r="AL502" s="62"/>
    </row>
    <row r="503" spans="1:38" s="97" customFormat="1" ht="14">
      <c r="A503" s="63"/>
      <c r="B503" s="2">
        <f t="shared" si="36"/>
        <v>476</v>
      </c>
      <c r="C503" s="235" t="str">
        <f t="array" ref="C503">IF($K503&lt;&gt;"",INDEX(TransferLog!$AB$21:$AB$1270,MATCH($I503&amp;$M503,TransferLog!$F$21:$F$1270&amp;TransferLog!$W$21:$W$1270,0)),"")</f>
        <v/>
      </c>
      <c r="D503" s="235" t="str">
        <f t="array" ref="D503">IF($K503&lt;&gt;"",INDEX(TransferLog!$Q$21:$Q$1270,MATCH($I503&amp;$M503,TransferLog!$F$21:$F$1270&amp;TransferLog!$W$21:$W$1270,0)),"")</f>
        <v/>
      </c>
      <c r="E503" s="236" t="str">
        <f t="array" ref="E503">IF($K503&lt;&gt;"",INDEX(TransferLog!$AC$21:$AC$1270,MATCH($I503&amp;$M503,TransferLog!$F$21:$F$1270&amp;TransferLog!$W$21:$W$1270,0)),"")</f>
        <v/>
      </c>
      <c r="F503" s="111">
        <f t="shared" si="37"/>
        <v>476</v>
      </c>
      <c r="G503" s="138" t="str">
        <f t="array" ref="G503">IF($I503&lt;&gt;"",INDEX(DropDownLists!$K$10:$K$2516,MATCH($I503,DropDownLists!$L$10:$L$2516,0)),"")</f>
        <v/>
      </c>
      <c r="H503" s="107"/>
      <c r="I503" s="112"/>
      <c r="J503" s="339"/>
      <c r="K503" s="113"/>
      <c r="L503" s="339"/>
      <c r="M503" s="113"/>
      <c r="N503" s="339"/>
      <c r="O503" s="139" t="str">
        <f t="shared" si="38"/>
        <v/>
      </c>
      <c r="P503" s="339"/>
      <c r="Q503" s="114"/>
      <c r="R503" s="339"/>
      <c r="S503" s="174"/>
      <c r="T503" s="339"/>
      <c r="U503" s="139" t="str">
        <f t="array" ref="U503">IF($S503&lt;&gt;"",INDEX(DropDownLists!$D$10:$D$2516,MATCH($S503,DropDownLists!$E$10:$E$2516,0)),"")</f>
        <v/>
      </c>
      <c r="V503" s="342"/>
      <c r="W503" s="174"/>
      <c r="Y503" s="62"/>
      <c r="Z503" s="62"/>
      <c r="AA503" s="62"/>
      <c r="AB503" s="62"/>
      <c r="AC503" s="62"/>
      <c r="AD503" s="62"/>
      <c r="AE503" s="62"/>
      <c r="AF503" s="62"/>
      <c r="AG503" s="62"/>
      <c r="AH503" s="244" t="str">
        <f t="shared" si="39"/>
        <v/>
      </c>
      <c r="AI503" s="62"/>
      <c r="AJ503" s="62"/>
      <c r="AK503" s="62"/>
      <c r="AL503" s="62"/>
    </row>
    <row r="504" spans="1:38" s="97" customFormat="1" ht="14">
      <c r="A504" s="63"/>
      <c r="B504" s="2">
        <f t="shared" si="36"/>
        <v>477</v>
      </c>
      <c r="C504" s="235" t="str">
        <f t="array" ref="C504">IF($K504&lt;&gt;"",INDEX(TransferLog!$AB$21:$AB$1270,MATCH($I504&amp;$M504,TransferLog!$F$21:$F$1270&amp;TransferLog!$W$21:$W$1270,0)),"")</f>
        <v/>
      </c>
      <c r="D504" s="235" t="str">
        <f t="array" ref="D504">IF($K504&lt;&gt;"",INDEX(TransferLog!$Q$21:$Q$1270,MATCH($I504&amp;$M504,TransferLog!$F$21:$F$1270&amp;TransferLog!$W$21:$W$1270,0)),"")</f>
        <v/>
      </c>
      <c r="E504" s="236" t="str">
        <f t="array" ref="E504">IF($K504&lt;&gt;"",INDEX(TransferLog!$AC$21:$AC$1270,MATCH($I504&amp;$M504,TransferLog!$F$21:$F$1270&amp;TransferLog!$W$21:$W$1270,0)),"")</f>
        <v/>
      </c>
      <c r="F504" s="111">
        <f t="shared" si="37"/>
        <v>477</v>
      </c>
      <c r="G504" s="138" t="str">
        <f t="array" ref="G504">IF($I504&lt;&gt;"",INDEX(DropDownLists!$K$10:$K$2516,MATCH($I504,DropDownLists!$L$10:$L$2516,0)),"")</f>
        <v/>
      </c>
      <c r="H504" s="107"/>
      <c r="I504" s="112"/>
      <c r="J504" s="339"/>
      <c r="K504" s="113"/>
      <c r="L504" s="339"/>
      <c r="M504" s="113"/>
      <c r="N504" s="339"/>
      <c r="O504" s="139" t="str">
        <f t="shared" si="38"/>
        <v/>
      </c>
      <c r="P504" s="339"/>
      <c r="Q504" s="114"/>
      <c r="R504" s="339"/>
      <c r="S504" s="174"/>
      <c r="T504" s="339"/>
      <c r="U504" s="139" t="str">
        <f t="array" ref="U504">IF($S504&lt;&gt;"",INDEX(DropDownLists!$D$10:$D$2516,MATCH($S504,DropDownLists!$E$10:$E$2516,0)),"")</f>
        <v/>
      </c>
      <c r="V504" s="342"/>
      <c r="W504" s="174"/>
      <c r="Y504" s="62"/>
      <c r="Z504" s="62"/>
      <c r="AA504" s="62"/>
      <c r="AB504" s="62"/>
      <c r="AC504" s="62"/>
      <c r="AD504" s="62"/>
      <c r="AE504" s="62"/>
      <c r="AF504" s="62"/>
      <c r="AG504" s="62"/>
      <c r="AH504" s="244" t="str">
        <f t="shared" si="39"/>
        <v/>
      </c>
      <c r="AI504" s="62"/>
      <c r="AJ504" s="62"/>
      <c r="AK504" s="62"/>
      <c r="AL504" s="62"/>
    </row>
    <row r="505" spans="1:38" s="97" customFormat="1" ht="14">
      <c r="A505" s="63"/>
      <c r="B505" s="2">
        <f t="shared" si="36"/>
        <v>478</v>
      </c>
      <c r="C505" s="235" t="str">
        <f t="array" ref="C505">IF($K505&lt;&gt;"",INDEX(TransferLog!$AB$21:$AB$1270,MATCH($I505&amp;$M505,TransferLog!$F$21:$F$1270&amp;TransferLog!$W$21:$W$1270,0)),"")</f>
        <v/>
      </c>
      <c r="D505" s="235" t="str">
        <f t="array" ref="D505">IF($K505&lt;&gt;"",INDEX(TransferLog!$Q$21:$Q$1270,MATCH($I505&amp;$M505,TransferLog!$F$21:$F$1270&amp;TransferLog!$W$21:$W$1270,0)),"")</f>
        <v/>
      </c>
      <c r="E505" s="236" t="str">
        <f t="array" ref="E505">IF($K505&lt;&gt;"",INDEX(TransferLog!$AC$21:$AC$1270,MATCH($I505&amp;$M505,TransferLog!$F$21:$F$1270&amp;TransferLog!$W$21:$W$1270,0)),"")</f>
        <v/>
      </c>
      <c r="F505" s="111">
        <f t="shared" si="37"/>
        <v>478</v>
      </c>
      <c r="G505" s="138" t="str">
        <f t="array" ref="G505">IF($I505&lt;&gt;"",INDEX(DropDownLists!$K$10:$K$2516,MATCH($I505,DropDownLists!$L$10:$L$2516,0)),"")</f>
        <v/>
      </c>
      <c r="H505" s="107"/>
      <c r="I505" s="112"/>
      <c r="J505" s="339"/>
      <c r="K505" s="113"/>
      <c r="L505" s="339"/>
      <c r="M505" s="113"/>
      <c r="N505" s="339"/>
      <c r="O505" s="139" t="str">
        <f t="shared" si="38"/>
        <v/>
      </c>
      <c r="P505" s="339"/>
      <c r="Q505" s="114"/>
      <c r="R505" s="339"/>
      <c r="S505" s="174"/>
      <c r="T505" s="339"/>
      <c r="U505" s="139" t="str">
        <f t="array" ref="U505">IF($S505&lt;&gt;"",INDEX(DropDownLists!$D$10:$D$2516,MATCH($S505,DropDownLists!$E$10:$E$2516,0)),"")</f>
        <v/>
      </c>
      <c r="V505" s="342"/>
      <c r="W505" s="174"/>
      <c r="Y505" s="62"/>
      <c r="Z505" s="62"/>
      <c r="AA505" s="62"/>
      <c r="AB505" s="62"/>
      <c r="AC505" s="62"/>
      <c r="AD505" s="62"/>
      <c r="AE505" s="62"/>
      <c r="AF505" s="62"/>
      <c r="AG505" s="62"/>
      <c r="AH505" s="244" t="str">
        <f t="shared" si="39"/>
        <v/>
      </c>
      <c r="AI505" s="62"/>
      <c r="AJ505" s="62"/>
      <c r="AK505" s="62"/>
      <c r="AL505" s="62"/>
    </row>
    <row r="506" spans="1:38" s="97" customFormat="1" ht="14">
      <c r="A506" s="63"/>
      <c r="B506" s="2">
        <f t="shared" si="36"/>
        <v>479</v>
      </c>
      <c r="C506" s="235" t="str">
        <f t="array" ref="C506">IF($K506&lt;&gt;"",INDEX(TransferLog!$AB$21:$AB$1270,MATCH($I506&amp;$M506,TransferLog!$F$21:$F$1270&amp;TransferLog!$W$21:$W$1270,0)),"")</f>
        <v/>
      </c>
      <c r="D506" s="235" t="str">
        <f t="array" ref="D506">IF($K506&lt;&gt;"",INDEX(TransferLog!$Q$21:$Q$1270,MATCH($I506&amp;$M506,TransferLog!$F$21:$F$1270&amp;TransferLog!$W$21:$W$1270,0)),"")</f>
        <v/>
      </c>
      <c r="E506" s="236" t="str">
        <f t="array" ref="E506">IF($K506&lt;&gt;"",INDEX(TransferLog!$AC$21:$AC$1270,MATCH($I506&amp;$M506,TransferLog!$F$21:$F$1270&amp;TransferLog!$W$21:$W$1270,0)),"")</f>
        <v/>
      </c>
      <c r="F506" s="111">
        <f t="shared" si="37"/>
        <v>479</v>
      </c>
      <c r="G506" s="138" t="str">
        <f t="array" ref="G506">IF($I506&lt;&gt;"",INDEX(DropDownLists!$K$10:$K$2516,MATCH($I506,DropDownLists!$L$10:$L$2516,0)),"")</f>
        <v/>
      </c>
      <c r="H506" s="107"/>
      <c r="I506" s="112"/>
      <c r="J506" s="339"/>
      <c r="K506" s="113"/>
      <c r="L506" s="339"/>
      <c r="M506" s="113"/>
      <c r="N506" s="339"/>
      <c r="O506" s="139" t="str">
        <f t="shared" si="38"/>
        <v/>
      </c>
      <c r="P506" s="339"/>
      <c r="Q506" s="114"/>
      <c r="R506" s="339"/>
      <c r="S506" s="174"/>
      <c r="T506" s="339"/>
      <c r="U506" s="139" t="str">
        <f t="array" ref="U506">IF($S506&lt;&gt;"",INDEX(DropDownLists!$D$10:$D$2516,MATCH($S506,DropDownLists!$E$10:$E$2516,0)),"")</f>
        <v/>
      </c>
      <c r="V506" s="342"/>
      <c r="W506" s="174"/>
      <c r="Y506" s="62"/>
      <c r="Z506" s="62"/>
      <c r="AA506" s="62"/>
      <c r="AB506" s="62"/>
      <c r="AC506" s="62"/>
      <c r="AD506" s="62"/>
      <c r="AE506" s="62"/>
      <c r="AF506" s="62"/>
      <c r="AG506" s="62"/>
      <c r="AH506" s="244" t="str">
        <f t="shared" si="39"/>
        <v/>
      </c>
      <c r="AI506" s="62"/>
      <c r="AJ506" s="62"/>
      <c r="AK506" s="62"/>
      <c r="AL506" s="62"/>
    </row>
    <row r="507" spans="1:38" s="97" customFormat="1" ht="14.25" customHeight="1">
      <c r="A507" s="26"/>
      <c r="B507" s="2">
        <f t="shared" si="36"/>
        <v>480</v>
      </c>
      <c r="C507" s="235" t="str">
        <f t="array" ref="C507">IF($K507&lt;&gt;"",INDEX(TransferLog!$AB$21:$AB$1270,MATCH($I507&amp;$M507,TransferLog!$F$21:$F$1270&amp;TransferLog!$W$21:$W$1270,0)),"")</f>
        <v/>
      </c>
      <c r="D507" s="235" t="str">
        <f t="array" ref="D507">IF($K507&lt;&gt;"",INDEX(TransferLog!$Q$21:$Q$1270,MATCH($I507&amp;$M507,TransferLog!$F$21:$F$1270&amp;TransferLog!$W$21:$W$1270,0)),"")</f>
        <v/>
      </c>
      <c r="E507" s="236" t="str">
        <f t="array" ref="E507">IF($K507&lt;&gt;"",INDEX(TransferLog!$AC$21:$AC$1270,MATCH($I507&amp;$M507,TransferLog!$F$21:$F$1270&amp;TransferLog!$W$21:$W$1270,0)),"")</f>
        <v/>
      </c>
      <c r="F507" s="111">
        <f t="shared" si="37"/>
        <v>480</v>
      </c>
      <c r="G507" s="138" t="str">
        <f t="array" ref="G507">IF($I507&lt;&gt;"",INDEX(DropDownLists!$K$10:$K$2516,MATCH($I507,DropDownLists!$L$10:$L$2516,0)),"")</f>
        <v/>
      </c>
      <c r="H507" s="107"/>
      <c r="I507" s="112"/>
      <c r="J507" s="339"/>
      <c r="K507" s="113"/>
      <c r="L507" s="339"/>
      <c r="M507" s="113"/>
      <c r="N507" s="339"/>
      <c r="O507" s="139" t="str">
        <f t="shared" si="38"/>
        <v/>
      </c>
      <c r="P507" s="339"/>
      <c r="Q507" s="114"/>
      <c r="R507" s="339"/>
      <c r="S507" s="174"/>
      <c r="T507" s="339"/>
      <c r="U507" s="139" t="str">
        <f t="array" ref="U507">IF($S507&lt;&gt;"",INDEX(DropDownLists!$D$10:$D$2516,MATCH($S507,DropDownLists!$E$10:$E$2516,0)),"")</f>
        <v/>
      </c>
      <c r="V507" s="342"/>
      <c r="W507" s="174"/>
      <c r="Y507" s="62"/>
      <c r="Z507" s="62"/>
      <c r="AA507" s="62"/>
      <c r="AB507" s="62"/>
      <c r="AC507" s="62"/>
      <c r="AD507" s="37"/>
      <c r="AE507" s="37"/>
      <c r="AF507" s="37"/>
      <c r="AG507" s="37"/>
      <c r="AH507" s="243" t="str">
        <f t="shared" si="39"/>
        <v/>
      </c>
      <c r="AI507" s="37"/>
      <c r="AJ507" s="37"/>
      <c r="AK507" s="37"/>
      <c r="AL507" s="37"/>
    </row>
    <row r="508" spans="1:38" s="97" customFormat="1" ht="14.25" customHeight="1">
      <c r="A508" s="26"/>
      <c r="B508" s="2">
        <f t="shared" si="36"/>
        <v>481</v>
      </c>
      <c r="C508" s="235" t="str">
        <f t="array" ref="C508">IF($K508&lt;&gt;"",INDEX(TransferLog!$AB$21:$AB$1270,MATCH($I508&amp;$M508,TransferLog!$F$21:$F$1270&amp;TransferLog!$W$21:$W$1270,0)),"")</f>
        <v/>
      </c>
      <c r="D508" s="235" t="str">
        <f t="array" ref="D508">IF($K508&lt;&gt;"",INDEX(TransferLog!$Q$21:$Q$1270,MATCH($I508&amp;$M508,TransferLog!$F$21:$F$1270&amp;TransferLog!$W$21:$W$1270,0)),"")</f>
        <v/>
      </c>
      <c r="E508" s="236" t="str">
        <f t="array" ref="E508">IF($K508&lt;&gt;"",INDEX(TransferLog!$AC$21:$AC$1270,MATCH($I508&amp;$M508,TransferLog!$F$21:$F$1270&amp;TransferLog!$W$21:$W$1270,0)),"")</f>
        <v/>
      </c>
      <c r="F508" s="111">
        <f t="shared" si="37"/>
        <v>481</v>
      </c>
      <c r="G508" s="138" t="str">
        <f t="array" ref="G508">IF($I508&lt;&gt;"",INDEX(DropDownLists!$K$10:$K$2516,MATCH($I508,DropDownLists!$L$10:$L$2516,0)),"")</f>
        <v/>
      </c>
      <c r="H508" s="107"/>
      <c r="I508" s="112"/>
      <c r="J508" s="339"/>
      <c r="K508" s="113"/>
      <c r="L508" s="339"/>
      <c r="M508" s="113"/>
      <c r="N508" s="339"/>
      <c r="O508" s="139" t="str">
        <f t="shared" si="38"/>
        <v/>
      </c>
      <c r="P508" s="339"/>
      <c r="Q508" s="114"/>
      <c r="R508" s="339"/>
      <c r="S508" s="174"/>
      <c r="T508" s="339"/>
      <c r="U508" s="139" t="str">
        <f t="array" ref="U508">IF($S508&lt;&gt;"",INDEX(DropDownLists!$D$10:$D$2516,MATCH($S508,DropDownLists!$E$10:$E$2516,0)),"")</f>
        <v/>
      </c>
      <c r="V508" s="342"/>
      <c r="W508" s="174"/>
      <c r="Y508" s="62"/>
      <c r="Z508" s="62"/>
      <c r="AA508" s="62"/>
      <c r="AB508" s="62"/>
      <c r="AC508" s="62"/>
      <c r="AD508" s="37"/>
      <c r="AE508" s="37"/>
      <c r="AF508" s="37"/>
      <c r="AG508" s="37"/>
      <c r="AH508" s="243" t="str">
        <f t="shared" si="39"/>
        <v/>
      </c>
      <c r="AI508" s="37"/>
      <c r="AJ508" s="37"/>
      <c r="AK508" s="37"/>
      <c r="AL508" s="37"/>
    </row>
    <row r="509" spans="1:38" s="97" customFormat="1" ht="14.25" customHeight="1">
      <c r="A509" s="26"/>
      <c r="B509" s="2">
        <f t="shared" si="36"/>
        <v>482</v>
      </c>
      <c r="C509" s="235" t="str">
        <f t="array" ref="C509">IF($K509&lt;&gt;"",INDEX(TransferLog!$AB$21:$AB$1270,MATCH($I509&amp;$M509,TransferLog!$F$21:$F$1270&amp;TransferLog!$W$21:$W$1270,0)),"")</f>
        <v/>
      </c>
      <c r="D509" s="235" t="str">
        <f t="array" ref="D509">IF($K509&lt;&gt;"",INDEX(TransferLog!$Q$21:$Q$1270,MATCH($I509&amp;$M509,TransferLog!$F$21:$F$1270&amp;TransferLog!$W$21:$W$1270,0)),"")</f>
        <v/>
      </c>
      <c r="E509" s="236" t="str">
        <f t="array" ref="E509">IF($K509&lt;&gt;"",INDEX(TransferLog!$AC$21:$AC$1270,MATCH($I509&amp;$M509,TransferLog!$F$21:$F$1270&amp;TransferLog!$W$21:$W$1270,0)),"")</f>
        <v/>
      </c>
      <c r="F509" s="111">
        <f t="shared" si="37"/>
        <v>482</v>
      </c>
      <c r="G509" s="138" t="str">
        <f t="array" ref="G509">IF($I509&lt;&gt;"",INDEX(DropDownLists!$K$10:$K$2516,MATCH($I509,DropDownLists!$L$10:$L$2516,0)),"")</f>
        <v/>
      </c>
      <c r="H509" s="107"/>
      <c r="I509" s="112"/>
      <c r="J509" s="339"/>
      <c r="K509" s="113"/>
      <c r="L509" s="339"/>
      <c r="M509" s="113"/>
      <c r="N509" s="339"/>
      <c r="O509" s="139" t="str">
        <f t="shared" si="38"/>
        <v/>
      </c>
      <c r="P509" s="339"/>
      <c r="Q509" s="114"/>
      <c r="R509" s="339"/>
      <c r="S509" s="174"/>
      <c r="T509" s="339"/>
      <c r="U509" s="139" t="str">
        <f t="array" ref="U509">IF($S509&lt;&gt;"",INDEX(DropDownLists!$D$10:$D$2516,MATCH($S509,DropDownLists!$E$10:$E$2516,0)),"")</f>
        <v/>
      </c>
      <c r="V509" s="342"/>
      <c r="W509" s="174"/>
      <c r="Y509" s="62"/>
      <c r="Z509" s="62"/>
      <c r="AA509" s="62"/>
      <c r="AB509" s="62"/>
      <c r="AC509" s="62"/>
      <c r="AD509" s="37"/>
      <c r="AE509" s="37"/>
      <c r="AF509" s="37"/>
      <c r="AG509" s="37"/>
      <c r="AH509" s="243" t="str">
        <f t="shared" si="39"/>
        <v/>
      </c>
      <c r="AI509" s="37"/>
      <c r="AJ509" s="37"/>
      <c r="AK509" s="37"/>
      <c r="AL509" s="37"/>
    </row>
    <row r="510" spans="1:38" s="97" customFormat="1" ht="14">
      <c r="A510" s="26"/>
      <c r="B510" s="2">
        <f t="shared" si="36"/>
        <v>483</v>
      </c>
      <c r="C510" s="235" t="str">
        <f t="array" ref="C510">IF($K510&lt;&gt;"",INDEX(TransferLog!$AB$21:$AB$1270,MATCH($I510&amp;$M510,TransferLog!$F$21:$F$1270&amp;TransferLog!$W$21:$W$1270,0)),"")</f>
        <v/>
      </c>
      <c r="D510" s="235" t="str">
        <f t="array" ref="D510">IF($K510&lt;&gt;"",INDEX(TransferLog!$Q$21:$Q$1270,MATCH($I510&amp;$M510,TransferLog!$F$21:$F$1270&amp;TransferLog!$W$21:$W$1270,0)),"")</f>
        <v/>
      </c>
      <c r="E510" s="236" t="str">
        <f t="array" ref="E510">IF($K510&lt;&gt;"",INDEX(TransferLog!$AC$21:$AC$1270,MATCH($I510&amp;$M510,TransferLog!$F$21:$F$1270&amp;TransferLog!$W$21:$W$1270,0)),"")</f>
        <v/>
      </c>
      <c r="F510" s="111">
        <f t="shared" si="37"/>
        <v>483</v>
      </c>
      <c r="G510" s="138" t="str">
        <f t="array" ref="G510">IF($I510&lt;&gt;"",INDEX(DropDownLists!$K$10:$K$2516,MATCH($I510,DropDownLists!$L$10:$L$2516,0)),"")</f>
        <v/>
      </c>
      <c r="H510" s="107"/>
      <c r="I510" s="112"/>
      <c r="J510" s="339"/>
      <c r="K510" s="113"/>
      <c r="L510" s="339"/>
      <c r="M510" s="113"/>
      <c r="N510" s="339"/>
      <c r="O510" s="139" t="str">
        <f t="shared" si="38"/>
        <v/>
      </c>
      <c r="P510" s="339"/>
      <c r="Q510" s="114"/>
      <c r="R510" s="339"/>
      <c r="S510" s="174"/>
      <c r="T510" s="339"/>
      <c r="U510" s="139" t="str">
        <f t="array" ref="U510">IF($S510&lt;&gt;"",INDEX(DropDownLists!$D$10:$D$2516,MATCH($S510,DropDownLists!$E$10:$E$2516,0)),"")</f>
        <v/>
      </c>
      <c r="V510" s="342"/>
      <c r="W510" s="174"/>
      <c r="Y510" s="62"/>
      <c r="Z510" s="62"/>
      <c r="AA510" s="62"/>
      <c r="AB510" s="62"/>
      <c r="AC510" s="62"/>
      <c r="AD510" s="37"/>
      <c r="AE510" s="37"/>
      <c r="AF510" s="37"/>
      <c r="AG510" s="37"/>
      <c r="AH510" s="243" t="str">
        <f t="shared" si="39"/>
        <v/>
      </c>
      <c r="AI510" s="37"/>
      <c r="AJ510" s="37"/>
      <c r="AK510" s="37"/>
      <c r="AL510" s="37"/>
    </row>
    <row r="511" spans="1:38" s="97" customFormat="1" ht="14.25" customHeight="1">
      <c r="A511" s="26"/>
      <c r="B511" s="2">
        <f t="shared" si="36"/>
        <v>484</v>
      </c>
      <c r="C511" s="235" t="str">
        <f t="array" ref="C511">IF($K511&lt;&gt;"",INDEX(TransferLog!$AB$21:$AB$1270,MATCH($I511&amp;$M511,TransferLog!$F$21:$F$1270&amp;TransferLog!$W$21:$W$1270,0)),"")</f>
        <v/>
      </c>
      <c r="D511" s="235" t="str">
        <f t="array" ref="D511">IF($K511&lt;&gt;"",INDEX(TransferLog!$Q$21:$Q$1270,MATCH($I511&amp;$M511,TransferLog!$F$21:$F$1270&amp;TransferLog!$W$21:$W$1270,0)),"")</f>
        <v/>
      </c>
      <c r="E511" s="236" t="str">
        <f t="array" ref="E511">IF($K511&lt;&gt;"",INDEX(TransferLog!$AC$21:$AC$1270,MATCH($I511&amp;$M511,TransferLog!$F$21:$F$1270&amp;TransferLog!$W$21:$W$1270,0)),"")</f>
        <v/>
      </c>
      <c r="F511" s="111">
        <f t="shared" si="37"/>
        <v>484</v>
      </c>
      <c r="G511" s="138" t="str">
        <f t="array" ref="G511">IF($I511&lt;&gt;"",INDEX(DropDownLists!$K$10:$K$2516,MATCH($I511,DropDownLists!$L$10:$L$2516,0)),"")</f>
        <v/>
      </c>
      <c r="H511" s="107"/>
      <c r="I511" s="112"/>
      <c r="J511" s="339"/>
      <c r="K511" s="113"/>
      <c r="L511" s="339"/>
      <c r="M511" s="113"/>
      <c r="N511" s="339"/>
      <c r="O511" s="139" t="str">
        <f t="shared" si="38"/>
        <v/>
      </c>
      <c r="P511" s="339"/>
      <c r="Q511" s="114"/>
      <c r="R511" s="339"/>
      <c r="S511" s="174"/>
      <c r="T511" s="339"/>
      <c r="U511" s="139" t="str">
        <f t="array" ref="U511">IF($S511&lt;&gt;"",INDEX(DropDownLists!$D$10:$D$2516,MATCH($S511,DropDownLists!$E$10:$E$2516,0)),"")</f>
        <v/>
      </c>
      <c r="V511" s="342"/>
      <c r="W511" s="174"/>
      <c r="Y511" s="62"/>
      <c r="Z511" s="62"/>
      <c r="AA511" s="62"/>
      <c r="AB511" s="62"/>
      <c r="AC511" s="62"/>
      <c r="AD511" s="37"/>
      <c r="AE511" s="37"/>
      <c r="AF511" s="37"/>
      <c r="AG511" s="37"/>
      <c r="AH511" s="243" t="str">
        <f t="shared" si="39"/>
        <v/>
      </c>
      <c r="AI511" s="37"/>
      <c r="AJ511" s="37"/>
      <c r="AK511" s="37"/>
      <c r="AL511" s="37"/>
    </row>
    <row r="512" spans="1:38" s="97" customFormat="1" ht="14.25" customHeight="1">
      <c r="A512" s="26"/>
      <c r="B512" s="2">
        <f t="shared" si="36"/>
        <v>485</v>
      </c>
      <c r="C512" s="235" t="str">
        <f t="array" ref="C512">IF($K512&lt;&gt;"",INDEX(TransferLog!$AB$21:$AB$1270,MATCH($I512&amp;$M512,TransferLog!$F$21:$F$1270&amp;TransferLog!$W$21:$W$1270,0)),"")</f>
        <v/>
      </c>
      <c r="D512" s="235" t="str">
        <f t="array" ref="D512">IF($K512&lt;&gt;"",INDEX(TransferLog!$Q$21:$Q$1270,MATCH($I512&amp;$M512,TransferLog!$F$21:$F$1270&amp;TransferLog!$W$21:$W$1270,0)),"")</f>
        <v/>
      </c>
      <c r="E512" s="236" t="str">
        <f t="array" ref="E512">IF($K512&lt;&gt;"",INDEX(TransferLog!$AC$21:$AC$1270,MATCH($I512&amp;$M512,TransferLog!$F$21:$F$1270&amp;TransferLog!$W$21:$W$1270,0)),"")</f>
        <v/>
      </c>
      <c r="F512" s="111">
        <f t="shared" si="37"/>
        <v>485</v>
      </c>
      <c r="G512" s="138" t="str">
        <f t="array" ref="G512">IF($I512&lt;&gt;"",INDEX(DropDownLists!$K$10:$K$2516,MATCH($I512,DropDownLists!$L$10:$L$2516,0)),"")</f>
        <v/>
      </c>
      <c r="H512" s="107"/>
      <c r="I512" s="112"/>
      <c r="J512" s="339"/>
      <c r="K512" s="113"/>
      <c r="L512" s="339"/>
      <c r="M512" s="113"/>
      <c r="N512" s="339"/>
      <c r="O512" s="139" t="str">
        <f t="shared" si="38"/>
        <v/>
      </c>
      <c r="P512" s="339"/>
      <c r="Q512" s="114"/>
      <c r="R512" s="339"/>
      <c r="S512" s="174"/>
      <c r="T512" s="339"/>
      <c r="U512" s="139" t="str">
        <f t="array" ref="U512">IF($S512&lt;&gt;"",INDEX(DropDownLists!$D$10:$D$2516,MATCH($S512,DropDownLists!$E$10:$E$2516,0)),"")</f>
        <v/>
      </c>
      <c r="V512" s="342"/>
      <c r="W512" s="174"/>
      <c r="Y512" s="37"/>
      <c r="Z512" s="37"/>
      <c r="AA512" s="37"/>
      <c r="AB512" s="37"/>
      <c r="AC512" s="37"/>
      <c r="AD512" s="37"/>
      <c r="AE512" s="37"/>
      <c r="AF512" s="37"/>
      <c r="AG512" s="37"/>
      <c r="AH512" s="243" t="str">
        <f t="shared" si="39"/>
        <v/>
      </c>
      <c r="AI512" s="37"/>
      <c r="AJ512" s="37"/>
      <c r="AK512" s="37"/>
      <c r="AL512" s="37"/>
    </row>
    <row r="513" spans="1:38" s="97" customFormat="1" ht="14.25" customHeight="1">
      <c r="A513" s="26"/>
      <c r="B513" s="2">
        <f t="shared" si="36"/>
        <v>486</v>
      </c>
      <c r="C513" s="235" t="str">
        <f t="array" ref="C513">IF($K513&lt;&gt;"",INDEX(TransferLog!$AB$21:$AB$1270,MATCH($I513&amp;$M513,TransferLog!$F$21:$F$1270&amp;TransferLog!$W$21:$W$1270,0)),"")</f>
        <v/>
      </c>
      <c r="D513" s="235" t="str">
        <f t="array" ref="D513">IF($K513&lt;&gt;"",INDEX(TransferLog!$Q$21:$Q$1270,MATCH($I513&amp;$M513,TransferLog!$F$21:$F$1270&amp;TransferLog!$W$21:$W$1270,0)),"")</f>
        <v/>
      </c>
      <c r="E513" s="236" t="str">
        <f t="array" ref="E513">IF($K513&lt;&gt;"",INDEX(TransferLog!$AC$21:$AC$1270,MATCH($I513&amp;$M513,TransferLog!$F$21:$F$1270&amp;TransferLog!$W$21:$W$1270,0)),"")</f>
        <v/>
      </c>
      <c r="F513" s="111">
        <f t="shared" si="37"/>
        <v>486</v>
      </c>
      <c r="G513" s="138" t="str">
        <f t="array" ref="G513">IF($I513&lt;&gt;"",INDEX(DropDownLists!$K$10:$K$2516,MATCH($I513,DropDownLists!$L$10:$L$2516,0)),"")</f>
        <v/>
      </c>
      <c r="H513" s="107"/>
      <c r="I513" s="112"/>
      <c r="J513" s="339"/>
      <c r="K513" s="113"/>
      <c r="L513" s="339"/>
      <c r="M513" s="113"/>
      <c r="N513" s="339"/>
      <c r="O513" s="139" t="str">
        <f t="shared" si="38"/>
        <v/>
      </c>
      <c r="P513" s="339"/>
      <c r="Q513" s="114"/>
      <c r="R513" s="339"/>
      <c r="S513" s="174"/>
      <c r="T513" s="339"/>
      <c r="U513" s="139" t="str">
        <f t="array" ref="U513">IF($S513&lt;&gt;"",INDEX(DropDownLists!$D$10:$D$2516,MATCH($S513,DropDownLists!$E$10:$E$2516,0)),"")</f>
        <v/>
      </c>
      <c r="V513" s="342"/>
      <c r="W513" s="174"/>
      <c r="Y513" s="37"/>
      <c r="Z513" s="37"/>
      <c r="AA513" s="37"/>
      <c r="AB513" s="37"/>
      <c r="AC513" s="37"/>
      <c r="AD513" s="37"/>
      <c r="AE513" s="37"/>
      <c r="AF513" s="37"/>
      <c r="AG513" s="37"/>
      <c r="AH513" s="243" t="str">
        <f t="shared" si="39"/>
        <v/>
      </c>
      <c r="AI513" s="37"/>
      <c r="AJ513" s="37"/>
      <c r="AK513" s="37"/>
      <c r="AL513" s="37"/>
    </row>
    <row r="514" spans="1:38" s="97" customFormat="1" ht="14">
      <c r="A514" s="26"/>
      <c r="B514" s="2">
        <f t="shared" si="36"/>
        <v>487</v>
      </c>
      <c r="C514" s="235" t="str">
        <f t="array" ref="C514">IF($K514&lt;&gt;"",INDEX(TransferLog!$AB$21:$AB$1270,MATCH($I514&amp;$M514,TransferLog!$F$21:$F$1270&amp;TransferLog!$W$21:$W$1270,0)),"")</f>
        <v/>
      </c>
      <c r="D514" s="235" t="str">
        <f t="array" ref="D514">IF($K514&lt;&gt;"",INDEX(TransferLog!$Q$21:$Q$1270,MATCH($I514&amp;$M514,TransferLog!$F$21:$F$1270&amp;TransferLog!$W$21:$W$1270,0)),"")</f>
        <v/>
      </c>
      <c r="E514" s="236" t="str">
        <f t="array" ref="E514">IF($K514&lt;&gt;"",INDEX(TransferLog!$AC$21:$AC$1270,MATCH($I514&amp;$M514,TransferLog!$F$21:$F$1270&amp;TransferLog!$W$21:$W$1270,0)),"")</f>
        <v/>
      </c>
      <c r="F514" s="111">
        <f t="shared" si="37"/>
        <v>487</v>
      </c>
      <c r="G514" s="138" t="str">
        <f t="array" ref="G514">IF($I514&lt;&gt;"",INDEX(DropDownLists!$K$10:$K$2516,MATCH($I514,DropDownLists!$L$10:$L$2516,0)),"")</f>
        <v/>
      </c>
      <c r="H514" s="107"/>
      <c r="I514" s="112"/>
      <c r="J514" s="339"/>
      <c r="K514" s="113"/>
      <c r="L514" s="339"/>
      <c r="M514" s="113"/>
      <c r="N514" s="339"/>
      <c r="O514" s="139" t="str">
        <f t="shared" si="38"/>
        <v/>
      </c>
      <c r="P514" s="339"/>
      <c r="Q514" s="114"/>
      <c r="R514" s="339"/>
      <c r="S514" s="174"/>
      <c r="T514" s="339"/>
      <c r="U514" s="139" t="str">
        <f t="array" ref="U514">IF($S514&lt;&gt;"",INDEX(DropDownLists!$D$10:$D$2516,MATCH($S514,DropDownLists!$E$10:$E$2516,0)),"")</f>
        <v/>
      </c>
      <c r="V514" s="342"/>
      <c r="W514" s="174"/>
      <c r="Y514" s="37"/>
      <c r="Z514" s="37"/>
      <c r="AA514" s="37"/>
      <c r="AB514" s="37"/>
      <c r="AC514" s="37"/>
      <c r="AD514" s="37"/>
      <c r="AE514" s="37"/>
      <c r="AF514" s="37"/>
      <c r="AG514" s="37"/>
      <c r="AH514" s="243" t="str">
        <f t="shared" si="39"/>
        <v/>
      </c>
      <c r="AI514" s="37"/>
      <c r="AJ514" s="37"/>
      <c r="AK514" s="37"/>
      <c r="AL514" s="37"/>
    </row>
    <row r="515" spans="1:38" s="97" customFormat="1" ht="14">
      <c r="A515" s="26"/>
      <c r="B515" s="2">
        <f t="shared" si="36"/>
        <v>488</v>
      </c>
      <c r="C515" s="235" t="str">
        <f t="array" ref="C515">IF($K515&lt;&gt;"",INDEX(TransferLog!$AB$21:$AB$1270,MATCH($I515&amp;$M515,TransferLog!$F$21:$F$1270&amp;TransferLog!$W$21:$W$1270,0)),"")</f>
        <v/>
      </c>
      <c r="D515" s="235" t="str">
        <f t="array" ref="D515">IF($K515&lt;&gt;"",INDEX(TransferLog!$Q$21:$Q$1270,MATCH($I515&amp;$M515,TransferLog!$F$21:$F$1270&amp;TransferLog!$W$21:$W$1270,0)),"")</f>
        <v/>
      </c>
      <c r="E515" s="236" t="str">
        <f t="array" ref="E515">IF($K515&lt;&gt;"",INDEX(TransferLog!$AC$21:$AC$1270,MATCH($I515&amp;$M515,TransferLog!$F$21:$F$1270&amp;TransferLog!$W$21:$W$1270,0)),"")</f>
        <v/>
      </c>
      <c r="F515" s="111">
        <f t="shared" si="37"/>
        <v>488</v>
      </c>
      <c r="G515" s="138" t="str">
        <f t="array" ref="G515">IF($I515&lt;&gt;"",INDEX(DropDownLists!$K$10:$K$2516,MATCH($I515,DropDownLists!$L$10:$L$2516,0)),"")</f>
        <v/>
      </c>
      <c r="H515" s="107"/>
      <c r="I515" s="112"/>
      <c r="J515" s="339"/>
      <c r="K515" s="113"/>
      <c r="L515" s="339"/>
      <c r="M515" s="113"/>
      <c r="N515" s="339"/>
      <c r="O515" s="139" t="str">
        <f t="shared" si="38"/>
        <v/>
      </c>
      <c r="P515" s="339"/>
      <c r="Q515" s="114"/>
      <c r="R515" s="339"/>
      <c r="S515" s="174"/>
      <c r="T515" s="339"/>
      <c r="U515" s="139" t="str">
        <f t="array" ref="U515">IF($S515&lt;&gt;"",INDEX(DropDownLists!$D$10:$D$2516,MATCH($S515,DropDownLists!$E$10:$E$2516,0)),"")</f>
        <v/>
      </c>
      <c r="V515" s="342"/>
      <c r="W515" s="174"/>
      <c r="Y515" s="37"/>
      <c r="Z515" s="37"/>
      <c r="AA515" s="37"/>
      <c r="AB515" s="37"/>
      <c r="AC515" s="37"/>
      <c r="AD515" s="37"/>
      <c r="AE515" s="37"/>
      <c r="AF515" s="37"/>
      <c r="AG515" s="37"/>
      <c r="AH515" s="243" t="str">
        <f t="shared" si="39"/>
        <v/>
      </c>
      <c r="AI515" s="37"/>
      <c r="AJ515" s="37"/>
      <c r="AK515" s="37"/>
      <c r="AL515" s="37"/>
    </row>
    <row r="516" spans="1:38" s="97" customFormat="1" ht="14">
      <c r="A516" s="63"/>
      <c r="B516" s="2">
        <f t="shared" si="36"/>
        <v>489</v>
      </c>
      <c r="C516" s="235" t="str">
        <f t="array" ref="C516">IF($K516&lt;&gt;"",INDEX(TransferLog!$AB$21:$AB$1270,MATCH($I516&amp;$M516,TransferLog!$F$21:$F$1270&amp;TransferLog!$W$21:$W$1270,0)),"")</f>
        <v/>
      </c>
      <c r="D516" s="235" t="str">
        <f t="array" ref="D516">IF($K516&lt;&gt;"",INDEX(TransferLog!$Q$21:$Q$1270,MATCH($I516&amp;$M516,TransferLog!$F$21:$F$1270&amp;TransferLog!$W$21:$W$1270,0)),"")</f>
        <v/>
      </c>
      <c r="E516" s="236" t="str">
        <f t="array" ref="E516">IF($K516&lt;&gt;"",INDEX(TransferLog!$AC$21:$AC$1270,MATCH($I516&amp;$M516,TransferLog!$F$21:$F$1270&amp;TransferLog!$W$21:$W$1270,0)),"")</f>
        <v/>
      </c>
      <c r="F516" s="111">
        <f t="shared" si="37"/>
        <v>489</v>
      </c>
      <c r="G516" s="138" t="str">
        <f t="array" ref="G516">IF($I516&lt;&gt;"",INDEX(DropDownLists!$K$10:$K$2516,MATCH($I516,DropDownLists!$L$10:$L$2516,0)),"")</f>
        <v/>
      </c>
      <c r="H516" s="107"/>
      <c r="I516" s="112"/>
      <c r="J516" s="339"/>
      <c r="K516" s="113"/>
      <c r="L516" s="339"/>
      <c r="M516" s="113"/>
      <c r="N516" s="339"/>
      <c r="O516" s="139" t="str">
        <f t="shared" si="38"/>
        <v/>
      </c>
      <c r="P516" s="339"/>
      <c r="Q516" s="114"/>
      <c r="R516" s="339"/>
      <c r="S516" s="174"/>
      <c r="T516" s="339"/>
      <c r="U516" s="139" t="str">
        <f t="array" ref="U516">IF($S516&lt;&gt;"",INDEX(DropDownLists!$D$10:$D$2516,MATCH($S516,DropDownLists!$E$10:$E$2516,0)),"")</f>
        <v/>
      </c>
      <c r="V516" s="342"/>
      <c r="W516" s="174"/>
      <c r="Y516" s="37"/>
      <c r="Z516" s="37"/>
      <c r="AA516" s="37"/>
      <c r="AB516" s="37"/>
      <c r="AC516" s="37"/>
      <c r="AD516" s="62"/>
      <c r="AE516" s="62"/>
      <c r="AF516" s="62"/>
      <c r="AG516" s="62"/>
      <c r="AH516" s="244" t="str">
        <f t="shared" si="39"/>
        <v/>
      </c>
      <c r="AI516" s="62"/>
      <c r="AJ516" s="62"/>
      <c r="AK516" s="62"/>
      <c r="AL516" s="62"/>
    </row>
    <row r="517" spans="1:38" s="97" customFormat="1" ht="14">
      <c r="A517" s="63"/>
      <c r="B517" s="2">
        <f t="shared" si="36"/>
        <v>490</v>
      </c>
      <c r="C517" s="235" t="str">
        <f t="array" ref="C517">IF($K517&lt;&gt;"",INDEX(TransferLog!$AB$21:$AB$1270,MATCH($I517&amp;$M517,TransferLog!$F$21:$F$1270&amp;TransferLog!$W$21:$W$1270,0)),"")</f>
        <v/>
      </c>
      <c r="D517" s="235" t="str">
        <f t="array" ref="D517">IF($K517&lt;&gt;"",INDEX(TransferLog!$Q$21:$Q$1270,MATCH($I517&amp;$M517,TransferLog!$F$21:$F$1270&amp;TransferLog!$W$21:$W$1270,0)),"")</f>
        <v/>
      </c>
      <c r="E517" s="236" t="str">
        <f t="array" ref="E517">IF($K517&lt;&gt;"",INDEX(TransferLog!$AC$21:$AC$1270,MATCH($I517&amp;$M517,TransferLog!$F$21:$F$1270&amp;TransferLog!$W$21:$W$1270,0)),"")</f>
        <v/>
      </c>
      <c r="F517" s="111">
        <f t="shared" si="37"/>
        <v>490</v>
      </c>
      <c r="G517" s="138" t="str">
        <f t="array" ref="G517">IF($I517&lt;&gt;"",INDEX(DropDownLists!$K$10:$K$2516,MATCH($I517,DropDownLists!$L$10:$L$2516,0)),"")</f>
        <v/>
      </c>
      <c r="H517" s="107"/>
      <c r="I517" s="112"/>
      <c r="J517" s="339"/>
      <c r="K517" s="113"/>
      <c r="L517" s="339"/>
      <c r="M517" s="113"/>
      <c r="N517" s="339"/>
      <c r="O517" s="139" t="str">
        <f t="shared" si="38"/>
        <v/>
      </c>
      <c r="P517" s="339"/>
      <c r="Q517" s="114"/>
      <c r="R517" s="339"/>
      <c r="S517" s="174"/>
      <c r="T517" s="339"/>
      <c r="U517" s="139" t="str">
        <f t="array" ref="U517">IF($S517&lt;&gt;"",INDEX(DropDownLists!$D$10:$D$2516,MATCH($S517,DropDownLists!$E$10:$E$2516,0)),"")</f>
        <v/>
      </c>
      <c r="V517" s="342"/>
      <c r="W517" s="174"/>
      <c r="Y517" s="37"/>
      <c r="Z517" s="37"/>
      <c r="AA517" s="37"/>
      <c r="AB517" s="37"/>
      <c r="AC517" s="37"/>
      <c r="AD517" s="62"/>
      <c r="AE517" s="62"/>
      <c r="AF517" s="62"/>
      <c r="AG517" s="62"/>
      <c r="AH517" s="244" t="str">
        <f t="shared" si="39"/>
        <v/>
      </c>
      <c r="AI517" s="62"/>
      <c r="AJ517" s="62"/>
      <c r="AK517" s="62"/>
      <c r="AL517" s="62"/>
    </row>
    <row r="518" spans="1:38" s="97" customFormat="1" ht="14">
      <c r="A518" s="63"/>
      <c r="B518" s="2">
        <f t="shared" si="36"/>
        <v>491</v>
      </c>
      <c r="C518" s="235" t="str">
        <f t="array" ref="C518">IF($K518&lt;&gt;"",INDEX(TransferLog!$AB$21:$AB$1270,MATCH($I518&amp;$M518,TransferLog!$F$21:$F$1270&amp;TransferLog!$W$21:$W$1270,0)),"")</f>
        <v/>
      </c>
      <c r="D518" s="235" t="str">
        <f t="array" ref="D518">IF($K518&lt;&gt;"",INDEX(TransferLog!$Q$21:$Q$1270,MATCH($I518&amp;$M518,TransferLog!$F$21:$F$1270&amp;TransferLog!$W$21:$W$1270,0)),"")</f>
        <v/>
      </c>
      <c r="E518" s="236" t="str">
        <f t="array" ref="E518">IF($K518&lt;&gt;"",INDEX(TransferLog!$AC$21:$AC$1270,MATCH($I518&amp;$M518,TransferLog!$F$21:$F$1270&amp;TransferLog!$W$21:$W$1270,0)),"")</f>
        <v/>
      </c>
      <c r="F518" s="111">
        <f t="shared" si="37"/>
        <v>491</v>
      </c>
      <c r="G518" s="138" t="str">
        <f t="array" ref="G518">IF($I518&lt;&gt;"",INDEX(DropDownLists!$K$10:$K$2516,MATCH($I518,DropDownLists!$L$10:$L$2516,0)),"")</f>
        <v/>
      </c>
      <c r="H518" s="107"/>
      <c r="I518" s="112"/>
      <c r="J518" s="339"/>
      <c r="K518" s="113"/>
      <c r="L518" s="339"/>
      <c r="M518" s="113"/>
      <c r="N518" s="339"/>
      <c r="O518" s="139" t="str">
        <f t="shared" si="38"/>
        <v/>
      </c>
      <c r="P518" s="339"/>
      <c r="Q518" s="114"/>
      <c r="R518" s="339"/>
      <c r="S518" s="174"/>
      <c r="T518" s="339"/>
      <c r="U518" s="139" t="str">
        <f t="array" ref="U518">IF($S518&lt;&gt;"",INDEX(DropDownLists!$D$10:$D$2516,MATCH($S518,DropDownLists!$E$10:$E$2516,0)),"")</f>
        <v/>
      </c>
      <c r="V518" s="342"/>
      <c r="W518" s="174"/>
      <c r="Y518" s="37"/>
      <c r="Z518" s="37"/>
      <c r="AA518" s="37"/>
      <c r="AB518" s="37"/>
      <c r="AC518" s="37"/>
      <c r="AD518" s="62"/>
      <c r="AE518" s="62"/>
      <c r="AF518" s="62"/>
      <c r="AG518" s="62"/>
      <c r="AH518" s="244" t="str">
        <f t="shared" si="39"/>
        <v/>
      </c>
      <c r="AI518" s="62"/>
      <c r="AJ518" s="62"/>
      <c r="AK518" s="62"/>
      <c r="AL518" s="62"/>
    </row>
    <row r="519" spans="1:38" s="97" customFormat="1" ht="14">
      <c r="A519" s="63"/>
      <c r="B519" s="2">
        <f t="shared" si="36"/>
        <v>492</v>
      </c>
      <c r="C519" s="235" t="str">
        <f t="array" ref="C519">IF($K519&lt;&gt;"",INDEX(TransferLog!$AB$21:$AB$1270,MATCH($I519&amp;$M519,TransferLog!$F$21:$F$1270&amp;TransferLog!$W$21:$W$1270,0)),"")</f>
        <v/>
      </c>
      <c r="D519" s="235" t="str">
        <f t="array" ref="D519">IF($K519&lt;&gt;"",INDEX(TransferLog!$Q$21:$Q$1270,MATCH($I519&amp;$M519,TransferLog!$F$21:$F$1270&amp;TransferLog!$W$21:$W$1270,0)),"")</f>
        <v/>
      </c>
      <c r="E519" s="236" t="str">
        <f t="array" ref="E519">IF($K519&lt;&gt;"",INDEX(TransferLog!$AC$21:$AC$1270,MATCH($I519&amp;$M519,TransferLog!$F$21:$F$1270&amp;TransferLog!$W$21:$W$1270,0)),"")</f>
        <v/>
      </c>
      <c r="F519" s="111">
        <f t="shared" si="37"/>
        <v>492</v>
      </c>
      <c r="G519" s="138" t="str">
        <f t="array" ref="G519">IF($I519&lt;&gt;"",INDEX(DropDownLists!$K$10:$K$2516,MATCH($I519,DropDownLists!$L$10:$L$2516,0)),"")</f>
        <v/>
      </c>
      <c r="H519" s="107"/>
      <c r="I519" s="112"/>
      <c r="J519" s="339"/>
      <c r="K519" s="113"/>
      <c r="L519" s="339"/>
      <c r="M519" s="113"/>
      <c r="N519" s="339"/>
      <c r="O519" s="139" t="str">
        <f t="shared" si="38"/>
        <v/>
      </c>
      <c r="P519" s="339"/>
      <c r="Q519" s="114"/>
      <c r="R519" s="339"/>
      <c r="S519" s="174"/>
      <c r="T519" s="339"/>
      <c r="U519" s="139" t="str">
        <f t="array" ref="U519">IF($S519&lt;&gt;"",INDEX(DropDownLists!$D$10:$D$2516,MATCH($S519,DropDownLists!$E$10:$E$2516,0)),"")</f>
        <v/>
      </c>
      <c r="V519" s="342"/>
      <c r="W519" s="174"/>
      <c r="Y519" s="37"/>
      <c r="Z519" s="37"/>
      <c r="AA519" s="37"/>
      <c r="AB519" s="37"/>
      <c r="AC519" s="37"/>
      <c r="AD519" s="62"/>
      <c r="AE519" s="62"/>
      <c r="AF519" s="62"/>
      <c r="AG519" s="62"/>
      <c r="AH519" s="244" t="str">
        <f t="shared" si="39"/>
        <v/>
      </c>
      <c r="AI519" s="62"/>
      <c r="AJ519" s="62"/>
      <c r="AK519" s="62"/>
      <c r="AL519" s="62"/>
    </row>
    <row r="520" spans="1:38" s="97" customFormat="1" ht="14">
      <c r="A520" s="63"/>
      <c r="B520" s="2">
        <f t="shared" si="36"/>
        <v>493</v>
      </c>
      <c r="C520" s="235" t="str">
        <f t="array" ref="C520">IF($K520&lt;&gt;"",INDEX(TransferLog!$AB$21:$AB$1270,MATCH($I520&amp;$M520,TransferLog!$F$21:$F$1270&amp;TransferLog!$W$21:$W$1270,0)),"")</f>
        <v/>
      </c>
      <c r="D520" s="235" t="str">
        <f t="array" ref="D520">IF($K520&lt;&gt;"",INDEX(TransferLog!$Q$21:$Q$1270,MATCH($I520&amp;$M520,TransferLog!$F$21:$F$1270&amp;TransferLog!$W$21:$W$1270,0)),"")</f>
        <v/>
      </c>
      <c r="E520" s="236" t="str">
        <f t="array" ref="E520">IF($K520&lt;&gt;"",INDEX(TransferLog!$AC$21:$AC$1270,MATCH($I520&amp;$M520,TransferLog!$F$21:$F$1270&amp;TransferLog!$W$21:$W$1270,0)),"")</f>
        <v/>
      </c>
      <c r="F520" s="111">
        <f t="shared" si="37"/>
        <v>493</v>
      </c>
      <c r="G520" s="138" t="str">
        <f t="array" ref="G520">IF($I520&lt;&gt;"",INDEX(DropDownLists!$K$10:$K$2516,MATCH($I520,DropDownLists!$L$10:$L$2516,0)),"")</f>
        <v/>
      </c>
      <c r="H520" s="107"/>
      <c r="I520" s="112"/>
      <c r="J520" s="339"/>
      <c r="K520" s="113"/>
      <c r="L520" s="339"/>
      <c r="M520" s="113"/>
      <c r="N520" s="339"/>
      <c r="O520" s="139" t="str">
        <f t="shared" si="38"/>
        <v/>
      </c>
      <c r="P520" s="339"/>
      <c r="Q520" s="114"/>
      <c r="R520" s="339"/>
      <c r="S520" s="174"/>
      <c r="T520" s="339"/>
      <c r="U520" s="139" t="str">
        <f t="array" ref="U520">IF($S520&lt;&gt;"",INDEX(DropDownLists!$D$10:$D$2516,MATCH($S520,DropDownLists!$E$10:$E$2516,0)),"")</f>
        <v/>
      </c>
      <c r="V520" s="342"/>
      <c r="W520" s="174"/>
      <c r="Y520" s="37"/>
      <c r="Z520" s="37"/>
      <c r="AA520" s="37"/>
      <c r="AB520" s="37"/>
      <c r="AC520" s="37"/>
      <c r="AD520" s="62"/>
      <c r="AE520" s="62"/>
      <c r="AF520" s="62"/>
      <c r="AG520" s="62"/>
      <c r="AH520" s="244" t="str">
        <f t="shared" si="39"/>
        <v/>
      </c>
      <c r="AI520" s="62"/>
      <c r="AJ520" s="62"/>
      <c r="AK520" s="62"/>
      <c r="AL520" s="62"/>
    </row>
    <row r="521" spans="1:38" s="97" customFormat="1" ht="14">
      <c r="A521" s="63"/>
      <c r="B521" s="2">
        <f t="shared" si="36"/>
        <v>494</v>
      </c>
      <c r="C521" s="235" t="str">
        <f t="array" ref="C521">IF($K521&lt;&gt;"",INDEX(TransferLog!$AB$21:$AB$1270,MATCH($I521&amp;$M521,TransferLog!$F$21:$F$1270&amp;TransferLog!$W$21:$W$1270,0)),"")</f>
        <v/>
      </c>
      <c r="D521" s="235" t="str">
        <f t="array" ref="D521">IF($K521&lt;&gt;"",INDEX(TransferLog!$Q$21:$Q$1270,MATCH($I521&amp;$M521,TransferLog!$F$21:$F$1270&amp;TransferLog!$W$21:$W$1270,0)),"")</f>
        <v/>
      </c>
      <c r="E521" s="236" t="str">
        <f t="array" ref="E521">IF($K521&lt;&gt;"",INDEX(TransferLog!$AC$21:$AC$1270,MATCH($I521&amp;$M521,TransferLog!$F$21:$F$1270&amp;TransferLog!$W$21:$W$1270,0)),"")</f>
        <v/>
      </c>
      <c r="F521" s="111">
        <f t="shared" si="37"/>
        <v>494</v>
      </c>
      <c r="G521" s="138" t="str">
        <f t="array" ref="G521">IF($I521&lt;&gt;"",INDEX(DropDownLists!$K$10:$K$2516,MATCH($I521,DropDownLists!$L$10:$L$2516,0)),"")</f>
        <v/>
      </c>
      <c r="H521" s="107"/>
      <c r="I521" s="112"/>
      <c r="J521" s="339"/>
      <c r="K521" s="113"/>
      <c r="L521" s="339"/>
      <c r="M521" s="113"/>
      <c r="N521" s="339"/>
      <c r="O521" s="139" t="str">
        <f t="shared" si="38"/>
        <v/>
      </c>
      <c r="P521" s="339"/>
      <c r="Q521" s="114"/>
      <c r="R521" s="339"/>
      <c r="S521" s="174"/>
      <c r="T521" s="339"/>
      <c r="U521" s="139" t="str">
        <f t="array" ref="U521">IF($S521&lt;&gt;"",INDEX(DropDownLists!$D$10:$D$2516,MATCH($S521,DropDownLists!$E$10:$E$2516,0)),"")</f>
        <v/>
      </c>
      <c r="V521" s="342"/>
      <c r="W521" s="174"/>
      <c r="Y521" s="62"/>
      <c r="Z521" s="62"/>
      <c r="AA521" s="62"/>
      <c r="AB521" s="62"/>
      <c r="AC521" s="62"/>
      <c r="AD521" s="62"/>
      <c r="AE521" s="62"/>
      <c r="AF521" s="62"/>
      <c r="AG521" s="62"/>
      <c r="AH521" s="244" t="str">
        <f t="shared" si="39"/>
        <v/>
      </c>
      <c r="AI521" s="62"/>
      <c r="AJ521" s="62"/>
      <c r="AK521" s="62"/>
      <c r="AL521" s="62"/>
    </row>
    <row r="522" spans="1:38" s="97" customFormat="1" ht="14">
      <c r="A522" s="63"/>
      <c r="B522" s="2">
        <f t="shared" si="36"/>
        <v>495</v>
      </c>
      <c r="C522" s="235" t="str">
        <f t="array" ref="C522">IF($K522&lt;&gt;"",INDEX(TransferLog!$AB$21:$AB$1270,MATCH($I522&amp;$M522,TransferLog!$F$21:$F$1270&amp;TransferLog!$W$21:$W$1270,0)),"")</f>
        <v/>
      </c>
      <c r="D522" s="235" t="str">
        <f t="array" ref="D522">IF($K522&lt;&gt;"",INDEX(TransferLog!$Q$21:$Q$1270,MATCH($I522&amp;$M522,TransferLog!$F$21:$F$1270&amp;TransferLog!$W$21:$W$1270,0)),"")</f>
        <v/>
      </c>
      <c r="E522" s="236" t="str">
        <f t="array" ref="E522">IF($K522&lt;&gt;"",INDEX(TransferLog!$AC$21:$AC$1270,MATCH($I522&amp;$M522,TransferLog!$F$21:$F$1270&amp;TransferLog!$W$21:$W$1270,0)),"")</f>
        <v/>
      </c>
      <c r="F522" s="111">
        <f t="shared" si="37"/>
        <v>495</v>
      </c>
      <c r="G522" s="138" t="str">
        <f t="array" ref="G522">IF($I522&lt;&gt;"",INDEX(DropDownLists!$K$10:$K$2516,MATCH($I522,DropDownLists!$L$10:$L$2516,0)),"")</f>
        <v/>
      </c>
      <c r="H522" s="107"/>
      <c r="I522" s="112"/>
      <c r="J522" s="339"/>
      <c r="K522" s="113"/>
      <c r="L522" s="339"/>
      <c r="M522" s="113"/>
      <c r="N522" s="339"/>
      <c r="O522" s="139" t="str">
        <f t="shared" si="38"/>
        <v/>
      </c>
      <c r="P522" s="339"/>
      <c r="Q522" s="114"/>
      <c r="R522" s="339"/>
      <c r="S522" s="174"/>
      <c r="T522" s="339"/>
      <c r="U522" s="139" t="str">
        <f t="array" ref="U522">IF($S522&lt;&gt;"",INDEX(DropDownLists!$D$10:$D$2516,MATCH($S522,DropDownLists!$E$10:$E$2516,0)),"")</f>
        <v/>
      </c>
      <c r="V522" s="342"/>
      <c r="W522" s="174"/>
      <c r="Y522" s="62"/>
      <c r="Z522" s="62"/>
      <c r="AA522" s="62"/>
      <c r="AB522" s="62"/>
      <c r="AC522" s="62"/>
      <c r="AD522" s="62"/>
      <c r="AE522" s="62"/>
      <c r="AF522" s="62"/>
      <c r="AG522" s="62"/>
      <c r="AH522" s="244" t="str">
        <f t="shared" si="39"/>
        <v/>
      </c>
      <c r="AI522" s="62"/>
      <c r="AJ522" s="62"/>
      <c r="AK522" s="62"/>
      <c r="AL522" s="62"/>
    </row>
    <row r="523" spans="1:38" s="97" customFormat="1" ht="14">
      <c r="A523" s="63"/>
      <c r="B523" s="2">
        <f t="shared" ref="B523:B586" si="40">ROW()-27</f>
        <v>496</v>
      </c>
      <c r="C523" s="235" t="str">
        <f t="array" ref="C523">IF($K523&lt;&gt;"",INDEX(TransferLog!$AB$21:$AB$1270,MATCH($I523&amp;$M523,TransferLog!$F$21:$F$1270&amp;TransferLog!$W$21:$W$1270,0)),"")</f>
        <v/>
      </c>
      <c r="D523" s="235" t="str">
        <f t="array" ref="D523">IF($K523&lt;&gt;"",INDEX(TransferLog!$Q$21:$Q$1270,MATCH($I523&amp;$M523,TransferLog!$F$21:$F$1270&amp;TransferLog!$W$21:$W$1270,0)),"")</f>
        <v/>
      </c>
      <c r="E523" s="236" t="str">
        <f t="array" ref="E523">IF($K523&lt;&gt;"",INDEX(TransferLog!$AC$21:$AC$1270,MATCH($I523&amp;$M523,TransferLog!$F$21:$F$1270&amp;TransferLog!$W$21:$W$1270,0)),"")</f>
        <v/>
      </c>
      <c r="F523" s="111">
        <f t="shared" ref="F523:F586" si="41">ROW()-27</f>
        <v>496</v>
      </c>
      <c r="G523" s="138" t="str">
        <f t="array" ref="G523">IF($I523&lt;&gt;"",INDEX(DropDownLists!$K$10:$K$2516,MATCH($I523,DropDownLists!$L$10:$L$2516,0)),"")</f>
        <v/>
      </c>
      <c r="H523" s="107"/>
      <c r="I523" s="112"/>
      <c r="J523" s="339"/>
      <c r="K523" s="113"/>
      <c r="L523" s="339"/>
      <c r="M523" s="113"/>
      <c r="N523" s="339"/>
      <c r="O523" s="139" t="str">
        <f t="shared" si="38"/>
        <v/>
      </c>
      <c r="P523" s="339"/>
      <c r="Q523" s="114"/>
      <c r="R523" s="339"/>
      <c r="S523" s="174"/>
      <c r="T523" s="339"/>
      <c r="U523" s="139" t="str">
        <f t="array" ref="U523">IF($S523&lt;&gt;"",INDEX(DropDownLists!$D$10:$D$2516,MATCH($S523,DropDownLists!$E$10:$E$2516,0)),"")</f>
        <v/>
      </c>
      <c r="V523" s="342"/>
      <c r="W523" s="174"/>
      <c r="Y523" s="62"/>
      <c r="Z523" s="62"/>
      <c r="AA523" s="62"/>
      <c r="AB523" s="62"/>
      <c r="AC523" s="62"/>
      <c r="AD523" s="62"/>
      <c r="AE523" s="62"/>
      <c r="AF523" s="62"/>
      <c r="AG523" s="62"/>
      <c r="AH523" s="244" t="str">
        <f t="shared" si="39"/>
        <v/>
      </c>
      <c r="AI523" s="62"/>
      <c r="AJ523" s="62"/>
      <c r="AK523" s="62"/>
      <c r="AL523" s="62"/>
    </row>
    <row r="524" spans="1:38" s="97" customFormat="1" ht="14">
      <c r="A524" s="63"/>
      <c r="B524" s="2">
        <f t="shared" si="40"/>
        <v>497</v>
      </c>
      <c r="C524" s="235" t="str">
        <f t="array" ref="C524">IF($K524&lt;&gt;"",INDEX(TransferLog!$AB$21:$AB$1270,MATCH($I524&amp;$M524,TransferLog!$F$21:$F$1270&amp;TransferLog!$W$21:$W$1270,0)),"")</f>
        <v/>
      </c>
      <c r="D524" s="235" t="str">
        <f t="array" ref="D524">IF($K524&lt;&gt;"",INDEX(TransferLog!$Q$21:$Q$1270,MATCH($I524&amp;$M524,TransferLog!$F$21:$F$1270&amp;TransferLog!$W$21:$W$1270,0)),"")</f>
        <v/>
      </c>
      <c r="E524" s="236" t="str">
        <f t="array" ref="E524">IF($K524&lt;&gt;"",INDEX(TransferLog!$AC$21:$AC$1270,MATCH($I524&amp;$M524,TransferLog!$F$21:$F$1270&amp;TransferLog!$W$21:$W$1270,0)),"")</f>
        <v/>
      </c>
      <c r="F524" s="111">
        <f t="shared" si="41"/>
        <v>497</v>
      </c>
      <c r="G524" s="138" t="str">
        <f t="array" ref="G524">IF($I524&lt;&gt;"",INDEX(DropDownLists!$K$10:$K$2516,MATCH($I524,DropDownLists!$L$10:$L$2516,0)),"")</f>
        <v/>
      </c>
      <c r="H524" s="107"/>
      <c r="I524" s="112"/>
      <c r="J524" s="339"/>
      <c r="K524" s="113"/>
      <c r="L524" s="339"/>
      <c r="M524" s="113"/>
      <c r="N524" s="339"/>
      <c r="O524" s="139" t="str">
        <f t="shared" si="38"/>
        <v/>
      </c>
      <c r="P524" s="339"/>
      <c r="Q524" s="114"/>
      <c r="R524" s="339"/>
      <c r="S524" s="174"/>
      <c r="T524" s="339"/>
      <c r="U524" s="139" t="str">
        <f t="array" ref="U524">IF($S524&lt;&gt;"",INDEX(DropDownLists!$D$10:$D$2516,MATCH($S524,DropDownLists!$E$10:$E$2516,0)),"")</f>
        <v/>
      </c>
      <c r="V524" s="342"/>
      <c r="W524" s="174"/>
      <c r="Y524" s="62"/>
      <c r="Z524" s="62"/>
      <c r="AA524" s="62"/>
      <c r="AB524" s="62"/>
      <c r="AC524" s="62"/>
      <c r="AD524" s="62"/>
      <c r="AE524" s="62"/>
      <c r="AF524" s="62"/>
      <c r="AG524" s="62"/>
      <c r="AH524" s="244" t="str">
        <f t="shared" si="39"/>
        <v/>
      </c>
      <c r="AI524" s="62"/>
      <c r="AJ524" s="62"/>
      <c r="AK524" s="62"/>
      <c r="AL524" s="62"/>
    </row>
    <row r="525" spans="1:38" s="97" customFormat="1" ht="14.25" customHeight="1">
      <c r="A525" s="26"/>
      <c r="B525" s="2">
        <f t="shared" si="40"/>
        <v>498</v>
      </c>
      <c r="C525" s="235" t="str">
        <f t="array" ref="C525">IF($K525&lt;&gt;"",INDEX(TransferLog!$AB$21:$AB$1270,MATCH($I525&amp;$M525,TransferLog!$F$21:$F$1270&amp;TransferLog!$W$21:$W$1270,0)),"")</f>
        <v/>
      </c>
      <c r="D525" s="235" t="str">
        <f t="array" ref="D525">IF($K525&lt;&gt;"",INDEX(TransferLog!$Q$21:$Q$1270,MATCH($I525&amp;$M525,TransferLog!$F$21:$F$1270&amp;TransferLog!$W$21:$W$1270,0)),"")</f>
        <v/>
      </c>
      <c r="E525" s="236" t="str">
        <f t="array" ref="E525">IF($K525&lt;&gt;"",INDEX(TransferLog!$AC$21:$AC$1270,MATCH($I525&amp;$M525,TransferLog!$F$21:$F$1270&amp;TransferLog!$W$21:$W$1270,0)),"")</f>
        <v/>
      </c>
      <c r="F525" s="111">
        <f t="shared" si="41"/>
        <v>498</v>
      </c>
      <c r="G525" s="138" t="str">
        <f t="array" ref="G525">IF($I525&lt;&gt;"",INDEX(DropDownLists!$K$10:$K$2516,MATCH($I525,DropDownLists!$L$10:$L$2516,0)),"")</f>
        <v/>
      </c>
      <c r="H525" s="107"/>
      <c r="I525" s="112"/>
      <c r="J525" s="339"/>
      <c r="K525" s="113"/>
      <c r="L525" s="339"/>
      <c r="M525" s="113"/>
      <c r="N525" s="339"/>
      <c r="O525" s="139" t="str">
        <f t="shared" si="38"/>
        <v/>
      </c>
      <c r="P525" s="339"/>
      <c r="Q525" s="114"/>
      <c r="R525" s="339"/>
      <c r="S525" s="174"/>
      <c r="T525" s="339"/>
      <c r="U525" s="139" t="str">
        <f t="array" ref="U525">IF($S525&lt;&gt;"",INDEX(DropDownLists!$D$10:$D$2516,MATCH($S525,DropDownLists!$E$10:$E$2516,0)),"")</f>
        <v/>
      </c>
      <c r="V525" s="342"/>
      <c r="W525" s="174"/>
      <c r="Y525" s="62"/>
      <c r="Z525" s="62"/>
      <c r="AA525" s="62"/>
      <c r="AB525" s="62"/>
      <c r="AC525" s="62"/>
      <c r="AD525" s="37"/>
      <c r="AE525" s="37"/>
      <c r="AF525" s="37"/>
      <c r="AG525" s="37"/>
      <c r="AH525" s="243" t="str">
        <f t="shared" si="39"/>
        <v/>
      </c>
      <c r="AI525" s="37"/>
      <c r="AJ525" s="37"/>
      <c r="AK525" s="37"/>
      <c r="AL525" s="37"/>
    </row>
    <row r="526" spans="1:38" s="97" customFormat="1" ht="14.25" customHeight="1">
      <c r="A526" s="26"/>
      <c r="B526" s="2">
        <f t="shared" si="40"/>
        <v>499</v>
      </c>
      <c r="C526" s="235" t="str">
        <f t="array" ref="C526">IF($K526&lt;&gt;"",INDEX(TransferLog!$AB$21:$AB$1270,MATCH($I526&amp;$M526,TransferLog!$F$21:$F$1270&amp;TransferLog!$W$21:$W$1270,0)),"")</f>
        <v/>
      </c>
      <c r="D526" s="235" t="str">
        <f t="array" ref="D526">IF($K526&lt;&gt;"",INDEX(TransferLog!$Q$21:$Q$1270,MATCH($I526&amp;$M526,TransferLog!$F$21:$F$1270&amp;TransferLog!$W$21:$W$1270,0)),"")</f>
        <v/>
      </c>
      <c r="E526" s="236" t="str">
        <f t="array" ref="E526">IF($K526&lt;&gt;"",INDEX(TransferLog!$AC$21:$AC$1270,MATCH($I526&amp;$M526,TransferLog!$F$21:$F$1270&amp;TransferLog!$W$21:$W$1270,0)),"")</f>
        <v/>
      </c>
      <c r="F526" s="111">
        <f t="shared" si="41"/>
        <v>499</v>
      </c>
      <c r="G526" s="138" t="str">
        <f t="array" ref="G526">IF($I526&lt;&gt;"",INDEX(DropDownLists!$K$10:$K$2516,MATCH($I526,DropDownLists!$L$10:$L$2516,0)),"")</f>
        <v/>
      </c>
      <c r="H526" s="107"/>
      <c r="I526" s="112"/>
      <c r="J526" s="339"/>
      <c r="K526" s="113"/>
      <c r="L526" s="339"/>
      <c r="M526" s="113"/>
      <c r="N526" s="339"/>
      <c r="O526" s="139" t="str">
        <f t="shared" si="38"/>
        <v/>
      </c>
      <c r="P526" s="339"/>
      <c r="Q526" s="114"/>
      <c r="R526" s="339"/>
      <c r="S526" s="174"/>
      <c r="T526" s="339"/>
      <c r="U526" s="139" t="str">
        <f t="array" ref="U526">IF($S526&lt;&gt;"",INDEX(DropDownLists!$D$10:$D$2516,MATCH($S526,DropDownLists!$E$10:$E$2516,0)),"")</f>
        <v/>
      </c>
      <c r="V526" s="342"/>
      <c r="W526" s="174"/>
      <c r="Y526" s="62"/>
      <c r="Z526" s="62"/>
      <c r="AA526" s="62"/>
      <c r="AB526" s="62"/>
      <c r="AC526" s="62"/>
      <c r="AD526" s="37"/>
      <c r="AE526" s="37"/>
      <c r="AF526" s="37"/>
      <c r="AG526" s="37"/>
      <c r="AH526" s="243" t="str">
        <f t="shared" si="39"/>
        <v/>
      </c>
      <c r="AI526" s="37"/>
      <c r="AJ526" s="37"/>
      <c r="AK526" s="37"/>
      <c r="AL526" s="37"/>
    </row>
    <row r="527" spans="1:38" s="97" customFormat="1" ht="14.25" customHeight="1">
      <c r="A527" s="26"/>
      <c r="B527" s="2">
        <f t="shared" si="40"/>
        <v>500</v>
      </c>
      <c r="C527" s="235" t="str">
        <f t="array" ref="C527">IF($K527&lt;&gt;"",INDEX(TransferLog!$AB$21:$AB$1270,MATCH($I527&amp;$M527,TransferLog!$F$21:$F$1270&amp;TransferLog!$W$21:$W$1270,0)),"")</f>
        <v/>
      </c>
      <c r="D527" s="235" t="str">
        <f t="array" ref="D527">IF($K527&lt;&gt;"",INDEX(TransferLog!$Q$21:$Q$1270,MATCH($I527&amp;$M527,TransferLog!$F$21:$F$1270&amp;TransferLog!$W$21:$W$1270,0)),"")</f>
        <v/>
      </c>
      <c r="E527" s="236" t="str">
        <f t="array" ref="E527">IF($K527&lt;&gt;"",INDEX(TransferLog!$AC$21:$AC$1270,MATCH($I527&amp;$M527,TransferLog!$F$21:$F$1270&amp;TransferLog!$W$21:$W$1270,0)),"")</f>
        <v/>
      </c>
      <c r="F527" s="111">
        <f t="shared" si="41"/>
        <v>500</v>
      </c>
      <c r="G527" s="138" t="str">
        <f t="array" ref="G527">IF($I527&lt;&gt;"",INDEX(DropDownLists!$K$10:$K$2516,MATCH($I527,DropDownLists!$L$10:$L$2516,0)),"")</f>
        <v/>
      </c>
      <c r="H527" s="107"/>
      <c r="I527" s="112"/>
      <c r="J527" s="339"/>
      <c r="K527" s="113"/>
      <c r="L527" s="339"/>
      <c r="M527" s="113"/>
      <c r="N527" s="339"/>
      <c r="O527" s="139" t="str">
        <f t="shared" si="38"/>
        <v/>
      </c>
      <c r="P527" s="339"/>
      <c r="Q527" s="114"/>
      <c r="R527" s="339"/>
      <c r="S527" s="174"/>
      <c r="T527" s="339"/>
      <c r="U527" s="139" t="str">
        <f t="array" ref="U527">IF($S527&lt;&gt;"",INDEX(DropDownLists!$D$10:$D$2516,MATCH($S527,DropDownLists!$E$10:$E$2516,0)),"")</f>
        <v/>
      </c>
      <c r="V527" s="342"/>
      <c r="W527" s="174"/>
      <c r="Y527" s="62"/>
      <c r="Z527" s="62"/>
      <c r="AA527" s="62"/>
      <c r="AB527" s="62"/>
      <c r="AC527" s="62"/>
      <c r="AD527" s="37"/>
      <c r="AE527" s="37"/>
      <c r="AF527" s="37"/>
      <c r="AG527" s="37"/>
      <c r="AH527" s="243" t="str">
        <f t="shared" si="39"/>
        <v/>
      </c>
      <c r="AI527" s="37"/>
      <c r="AJ527" s="37"/>
      <c r="AK527" s="37"/>
      <c r="AL527" s="37"/>
    </row>
    <row r="528" spans="1:38" s="97" customFormat="1" ht="14">
      <c r="A528" s="26"/>
      <c r="B528" s="2">
        <f t="shared" si="40"/>
        <v>501</v>
      </c>
      <c r="C528" s="235" t="str">
        <f t="array" ref="C528">IF($K528&lt;&gt;"",INDEX(TransferLog!$AB$21:$AB$1270,MATCH($I528&amp;$M528,TransferLog!$F$21:$F$1270&amp;TransferLog!$W$21:$W$1270,0)),"")</f>
        <v/>
      </c>
      <c r="D528" s="235" t="str">
        <f t="array" ref="D528">IF($K528&lt;&gt;"",INDEX(TransferLog!$Q$21:$Q$1270,MATCH($I528&amp;$M528,TransferLog!$F$21:$F$1270&amp;TransferLog!$W$21:$W$1270,0)),"")</f>
        <v/>
      </c>
      <c r="E528" s="236" t="str">
        <f t="array" ref="E528">IF($K528&lt;&gt;"",INDEX(TransferLog!$AC$21:$AC$1270,MATCH($I528&amp;$M528,TransferLog!$F$21:$F$1270&amp;TransferLog!$W$21:$W$1270,0)),"")</f>
        <v/>
      </c>
      <c r="F528" s="111">
        <f t="shared" si="41"/>
        <v>501</v>
      </c>
      <c r="G528" s="138" t="str">
        <f t="array" ref="G528">IF($I528&lt;&gt;"",INDEX(DropDownLists!$K$10:$K$2516,MATCH($I528,DropDownLists!$L$10:$L$2516,0)),"")</f>
        <v/>
      </c>
      <c r="H528" s="107"/>
      <c r="I528" s="112"/>
      <c r="J528" s="339"/>
      <c r="K528" s="113"/>
      <c r="L528" s="339"/>
      <c r="M528" s="113"/>
      <c r="N528" s="339"/>
      <c r="O528" s="139" t="str">
        <f t="shared" si="38"/>
        <v/>
      </c>
      <c r="P528" s="339"/>
      <c r="Q528" s="114"/>
      <c r="R528" s="339"/>
      <c r="S528" s="174"/>
      <c r="T528" s="339"/>
      <c r="U528" s="139" t="str">
        <f t="array" ref="U528">IF($S528&lt;&gt;"",INDEX(DropDownLists!$D$10:$D$2516,MATCH($S528,DropDownLists!$E$10:$E$2516,0)),"")</f>
        <v/>
      </c>
      <c r="V528" s="342"/>
      <c r="W528" s="174"/>
      <c r="Y528" s="62"/>
      <c r="Z528" s="62"/>
      <c r="AA528" s="62"/>
      <c r="AB528" s="62"/>
      <c r="AC528" s="62"/>
      <c r="AD528" s="37"/>
      <c r="AE528" s="37"/>
      <c r="AF528" s="37"/>
      <c r="AG528" s="37"/>
      <c r="AH528" s="243" t="str">
        <f t="shared" si="39"/>
        <v/>
      </c>
      <c r="AI528" s="37"/>
      <c r="AJ528" s="37"/>
      <c r="AK528" s="37"/>
      <c r="AL528" s="37"/>
    </row>
    <row r="529" spans="1:38" s="97" customFormat="1" ht="14.25" customHeight="1">
      <c r="A529" s="26"/>
      <c r="B529" s="2">
        <f t="shared" si="40"/>
        <v>502</v>
      </c>
      <c r="C529" s="235" t="str">
        <f t="array" ref="C529">IF($K529&lt;&gt;"",INDEX(TransferLog!$AB$21:$AB$1270,MATCH($I529&amp;$M529,TransferLog!$F$21:$F$1270&amp;TransferLog!$W$21:$W$1270,0)),"")</f>
        <v/>
      </c>
      <c r="D529" s="235" t="str">
        <f t="array" ref="D529">IF($K529&lt;&gt;"",INDEX(TransferLog!$Q$21:$Q$1270,MATCH($I529&amp;$M529,TransferLog!$F$21:$F$1270&amp;TransferLog!$W$21:$W$1270,0)),"")</f>
        <v/>
      </c>
      <c r="E529" s="236" t="str">
        <f t="array" ref="E529">IF($K529&lt;&gt;"",INDEX(TransferLog!$AC$21:$AC$1270,MATCH($I529&amp;$M529,TransferLog!$F$21:$F$1270&amp;TransferLog!$W$21:$W$1270,0)),"")</f>
        <v/>
      </c>
      <c r="F529" s="111">
        <f t="shared" si="41"/>
        <v>502</v>
      </c>
      <c r="G529" s="138" t="str">
        <f t="array" ref="G529">IF($I529&lt;&gt;"",INDEX(DropDownLists!$K$10:$K$2516,MATCH($I529,DropDownLists!$L$10:$L$2516,0)),"")</f>
        <v/>
      </c>
      <c r="H529" s="107"/>
      <c r="I529" s="112"/>
      <c r="J529" s="339"/>
      <c r="K529" s="113"/>
      <c r="L529" s="339"/>
      <c r="M529" s="113"/>
      <c r="N529" s="339"/>
      <c r="O529" s="139" t="str">
        <f t="shared" si="38"/>
        <v/>
      </c>
      <c r="P529" s="339"/>
      <c r="Q529" s="114"/>
      <c r="R529" s="339"/>
      <c r="S529" s="174"/>
      <c r="T529" s="339"/>
      <c r="U529" s="139" t="str">
        <f t="array" ref="U529">IF($S529&lt;&gt;"",INDEX(DropDownLists!$D$10:$D$2516,MATCH($S529,DropDownLists!$E$10:$E$2516,0)),"")</f>
        <v/>
      </c>
      <c r="V529" s="342"/>
      <c r="W529" s="174"/>
      <c r="Y529" s="62"/>
      <c r="Z529" s="62"/>
      <c r="AA529" s="62"/>
      <c r="AB529" s="62"/>
      <c r="AC529" s="62"/>
      <c r="AD529" s="37"/>
      <c r="AE529" s="37"/>
      <c r="AF529" s="37"/>
      <c r="AG529" s="37"/>
      <c r="AH529" s="243" t="str">
        <f t="shared" si="39"/>
        <v/>
      </c>
      <c r="AI529" s="37"/>
      <c r="AJ529" s="37"/>
      <c r="AK529" s="37"/>
      <c r="AL529" s="37"/>
    </row>
    <row r="530" spans="1:38" s="97" customFormat="1" ht="14.25" customHeight="1">
      <c r="A530" s="26"/>
      <c r="B530" s="2">
        <f t="shared" si="40"/>
        <v>503</v>
      </c>
      <c r="C530" s="235" t="str">
        <f t="array" ref="C530">IF($K530&lt;&gt;"",INDEX(TransferLog!$AB$21:$AB$1270,MATCH($I530&amp;$M530,TransferLog!$F$21:$F$1270&amp;TransferLog!$W$21:$W$1270,0)),"")</f>
        <v/>
      </c>
      <c r="D530" s="235" t="str">
        <f t="array" ref="D530">IF($K530&lt;&gt;"",INDEX(TransferLog!$Q$21:$Q$1270,MATCH($I530&amp;$M530,TransferLog!$F$21:$F$1270&amp;TransferLog!$W$21:$W$1270,0)),"")</f>
        <v/>
      </c>
      <c r="E530" s="236" t="str">
        <f t="array" ref="E530">IF($K530&lt;&gt;"",INDEX(TransferLog!$AC$21:$AC$1270,MATCH($I530&amp;$M530,TransferLog!$F$21:$F$1270&amp;TransferLog!$W$21:$W$1270,0)),"")</f>
        <v/>
      </c>
      <c r="F530" s="111">
        <f t="shared" si="41"/>
        <v>503</v>
      </c>
      <c r="G530" s="138" t="str">
        <f t="array" ref="G530">IF($I530&lt;&gt;"",INDEX(DropDownLists!$K$10:$K$2516,MATCH($I530,DropDownLists!$L$10:$L$2516,0)),"")</f>
        <v/>
      </c>
      <c r="H530" s="107"/>
      <c r="I530" s="112"/>
      <c r="J530" s="339"/>
      <c r="K530" s="113"/>
      <c r="L530" s="339"/>
      <c r="M530" s="113"/>
      <c r="N530" s="339"/>
      <c r="O530" s="139" t="str">
        <f t="shared" si="38"/>
        <v/>
      </c>
      <c r="P530" s="339"/>
      <c r="Q530" s="114"/>
      <c r="R530" s="339"/>
      <c r="S530" s="174"/>
      <c r="T530" s="339"/>
      <c r="U530" s="139" t="str">
        <f t="array" ref="U530">IF($S530&lt;&gt;"",INDEX(DropDownLists!$D$10:$D$2516,MATCH($S530,DropDownLists!$E$10:$E$2516,0)),"")</f>
        <v/>
      </c>
      <c r="V530" s="342"/>
      <c r="W530" s="174"/>
      <c r="Y530" s="37"/>
      <c r="Z530" s="37"/>
      <c r="AA530" s="37"/>
      <c r="AB530" s="37"/>
      <c r="AC530" s="37"/>
      <c r="AD530" s="37"/>
      <c r="AE530" s="37"/>
      <c r="AF530" s="37"/>
      <c r="AG530" s="37"/>
      <c r="AH530" s="243" t="str">
        <f t="shared" si="39"/>
        <v/>
      </c>
      <c r="AI530" s="37"/>
      <c r="AJ530" s="37"/>
      <c r="AK530" s="37"/>
      <c r="AL530" s="37"/>
    </row>
    <row r="531" spans="1:38" s="97" customFormat="1" ht="14.25" customHeight="1">
      <c r="A531" s="26"/>
      <c r="B531" s="2">
        <f t="shared" si="40"/>
        <v>504</v>
      </c>
      <c r="C531" s="235" t="str">
        <f t="array" ref="C531">IF($K531&lt;&gt;"",INDEX(TransferLog!$AB$21:$AB$1270,MATCH($I531&amp;$M531,TransferLog!$F$21:$F$1270&amp;TransferLog!$W$21:$W$1270,0)),"")</f>
        <v/>
      </c>
      <c r="D531" s="235" t="str">
        <f t="array" ref="D531">IF($K531&lt;&gt;"",INDEX(TransferLog!$Q$21:$Q$1270,MATCH($I531&amp;$M531,TransferLog!$F$21:$F$1270&amp;TransferLog!$W$21:$W$1270,0)),"")</f>
        <v/>
      </c>
      <c r="E531" s="236" t="str">
        <f t="array" ref="E531">IF($K531&lt;&gt;"",INDEX(TransferLog!$AC$21:$AC$1270,MATCH($I531&amp;$M531,TransferLog!$F$21:$F$1270&amp;TransferLog!$W$21:$W$1270,0)),"")</f>
        <v/>
      </c>
      <c r="F531" s="111">
        <f t="shared" si="41"/>
        <v>504</v>
      </c>
      <c r="G531" s="138" t="str">
        <f t="array" ref="G531">IF($I531&lt;&gt;"",INDEX(DropDownLists!$K$10:$K$2516,MATCH($I531,DropDownLists!$L$10:$L$2516,0)),"")</f>
        <v/>
      </c>
      <c r="H531" s="107"/>
      <c r="I531" s="112"/>
      <c r="J531" s="339"/>
      <c r="K531" s="113"/>
      <c r="L531" s="339"/>
      <c r="M531" s="113"/>
      <c r="N531" s="339"/>
      <c r="O531" s="139" t="str">
        <f t="shared" si="38"/>
        <v/>
      </c>
      <c r="P531" s="339"/>
      <c r="Q531" s="114"/>
      <c r="R531" s="339"/>
      <c r="S531" s="174"/>
      <c r="T531" s="339"/>
      <c r="U531" s="139" t="str">
        <f t="array" ref="U531">IF($S531&lt;&gt;"",INDEX(DropDownLists!$D$10:$D$2516,MATCH($S531,DropDownLists!$E$10:$E$2516,0)),"")</f>
        <v/>
      </c>
      <c r="V531" s="342"/>
      <c r="W531" s="174"/>
      <c r="Y531" s="37"/>
      <c r="Z531" s="37"/>
      <c r="AA531" s="37"/>
      <c r="AB531" s="37"/>
      <c r="AC531" s="37"/>
      <c r="AD531" s="37"/>
      <c r="AE531" s="37"/>
      <c r="AF531" s="37"/>
      <c r="AG531" s="37"/>
      <c r="AH531" s="243" t="str">
        <f t="shared" si="39"/>
        <v/>
      </c>
      <c r="AI531" s="37"/>
      <c r="AJ531" s="37"/>
      <c r="AK531" s="37"/>
      <c r="AL531" s="37"/>
    </row>
    <row r="532" spans="1:38" s="97" customFormat="1" ht="14">
      <c r="A532" s="26"/>
      <c r="B532" s="2">
        <f t="shared" si="40"/>
        <v>505</v>
      </c>
      <c r="C532" s="235" t="str">
        <f t="array" ref="C532">IF($K532&lt;&gt;"",INDEX(TransferLog!$AB$21:$AB$1270,MATCH($I532&amp;$M532,TransferLog!$F$21:$F$1270&amp;TransferLog!$W$21:$W$1270,0)),"")</f>
        <v/>
      </c>
      <c r="D532" s="235" t="str">
        <f t="array" ref="D532">IF($K532&lt;&gt;"",INDEX(TransferLog!$Q$21:$Q$1270,MATCH($I532&amp;$M532,TransferLog!$F$21:$F$1270&amp;TransferLog!$W$21:$W$1270,0)),"")</f>
        <v/>
      </c>
      <c r="E532" s="236" t="str">
        <f t="array" ref="E532">IF($K532&lt;&gt;"",INDEX(TransferLog!$AC$21:$AC$1270,MATCH($I532&amp;$M532,TransferLog!$F$21:$F$1270&amp;TransferLog!$W$21:$W$1270,0)),"")</f>
        <v/>
      </c>
      <c r="F532" s="111">
        <f t="shared" si="41"/>
        <v>505</v>
      </c>
      <c r="G532" s="138" t="str">
        <f t="array" ref="G532">IF($I532&lt;&gt;"",INDEX(DropDownLists!$K$10:$K$2516,MATCH($I532,DropDownLists!$L$10:$L$2516,0)),"")</f>
        <v/>
      </c>
      <c r="H532" s="107"/>
      <c r="I532" s="112"/>
      <c r="J532" s="339"/>
      <c r="K532" s="113"/>
      <c r="L532" s="339"/>
      <c r="M532" s="113"/>
      <c r="N532" s="339"/>
      <c r="O532" s="139" t="str">
        <f t="shared" si="38"/>
        <v/>
      </c>
      <c r="P532" s="339"/>
      <c r="Q532" s="114"/>
      <c r="R532" s="339"/>
      <c r="S532" s="174"/>
      <c r="T532" s="339"/>
      <c r="U532" s="139" t="str">
        <f t="array" ref="U532">IF($S532&lt;&gt;"",INDEX(DropDownLists!$D$10:$D$2516,MATCH($S532,DropDownLists!$E$10:$E$2516,0)),"")</f>
        <v/>
      </c>
      <c r="V532" s="342"/>
      <c r="W532" s="174"/>
      <c r="Y532" s="37"/>
      <c r="Z532" s="37"/>
      <c r="AA532" s="37"/>
      <c r="AB532" s="37"/>
      <c r="AC532" s="37"/>
      <c r="AD532" s="37"/>
      <c r="AE532" s="37"/>
      <c r="AF532" s="37"/>
      <c r="AG532" s="37"/>
      <c r="AH532" s="243" t="str">
        <f t="shared" si="39"/>
        <v/>
      </c>
      <c r="AI532" s="37"/>
      <c r="AJ532" s="37"/>
      <c r="AK532" s="37"/>
      <c r="AL532" s="37"/>
    </row>
    <row r="533" spans="1:38" s="97" customFormat="1" ht="14">
      <c r="A533" s="26"/>
      <c r="B533" s="2">
        <f t="shared" si="40"/>
        <v>506</v>
      </c>
      <c r="C533" s="235" t="str">
        <f t="array" ref="C533">IF($K533&lt;&gt;"",INDEX(TransferLog!$AB$21:$AB$1270,MATCH($I533&amp;$M533,TransferLog!$F$21:$F$1270&amp;TransferLog!$W$21:$W$1270,0)),"")</f>
        <v/>
      </c>
      <c r="D533" s="235" t="str">
        <f t="array" ref="D533">IF($K533&lt;&gt;"",INDEX(TransferLog!$Q$21:$Q$1270,MATCH($I533&amp;$M533,TransferLog!$F$21:$F$1270&amp;TransferLog!$W$21:$W$1270,0)),"")</f>
        <v/>
      </c>
      <c r="E533" s="236" t="str">
        <f t="array" ref="E533">IF($K533&lt;&gt;"",INDEX(TransferLog!$AC$21:$AC$1270,MATCH($I533&amp;$M533,TransferLog!$F$21:$F$1270&amp;TransferLog!$W$21:$W$1270,0)),"")</f>
        <v/>
      </c>
      <c r="F533" s="111">
        <f t="shared" si="41"/>
        <v>506</v>
      </c>
      <c r="G533" s="138" t="str">
        <f t="array" ref="G533">IF($I533&lt;&gt;"",INDEX(DropDownLists!$K$10:$K$2516,MATCH($I533,DropDownLists!$L$10:$L$2516,0)),"")</f>
        <v/>
      </c>
      <c r="H533" s="107"/>
      <c r="I533" s="112"/>
      <c r="J533" s="339"/>
      <c r="K533" s="113"/>
      <c r="L533" s="339"/>
      <c r="M533" s="113"/>
      <c r="N533" s="339"/>
      <c r="O533" s="139" t="str">
        <f t="shared" si="38"/>
        <v/>
      </c>
      <c r="P533" s="339"/>
      <c r="Q533" s="114"/>
      <c r="R533" s="339"/>
      <c r="S533" s="174"/>
      <c r="T533" s="339"/>
      <c r="U533" s="139" t="str">
        <f t="array" ref="U533">IF($S533&lt;&gt;"",INDEX(DropDownLists!$D$10:$D$2516,MATCH($S533,DropDownLists!$E$10:$E$2516,0)),"")</f>
        <v/>
      </c>
      <c r="V533" s="342"/>
      <c r="W533" s="174"/>
      <c r="Y533" s="37"/>
      <c r="Z533" s="37"/>
      <c r="AA533" s="37"/>
      <c r="AB533" s="37"/>
      <c r="AC533" s="37"/>
      <c r="AD533" s="37"/>
      <c r="AE533" s="37"/>
      <c r="AF533" s="37"/>
      <c r="AG533" s="37"/>
      <c r="AH533" s="243" t="str">
        <f t="shared" si="39"/>
        <v/>
      </c>
      <c r="AI533" s="37"/>
      <c r="AJ533" s="37"/>
      <c r="AK533" s="37"/>
      <c r="AL533" s="37"/>
    </row>
    <row r="534" spans="1:38" s="97" customFormat="1" ht="14">
      <c r="A534" s="63"/>
      <c r="B534" s="2">
        <f t="shared" si="40"/>
        <v>507</v>
      </c>
      <c r="C534" s="235" t="str">
        <f t="array" ref="C534">IF($K534&lt;&gt;"",INDEX(TransferLog!$AB$21:$AB$1270,MATCH($I534&amp;$M534,TransferLog!$F$21:$F$1270&amp;TransferLog!$W$21:$W$1270,0)),"")</f>
        <v/>
      </c>
      <c r="D534" s="235" t="str">
        <f t="array" ref="D534">IF($K534&lt;&gt;"",INDEX(TransferLog!$Q$21:$Q$1270,MATCH($I534&amp;$M534,TransferLog!$F$21:$F$1270&amp;TransferLog!$W$21:$W$1270,0)),"")</f>
        <v/>
      </c>
      <c r="E534" s="236" t="str">
        <f t="array" ref="E534">IF($K534&lt;&gt;"",INDEX(TransferLog!$AC$21:$AC$1270,MATCH($I534&amp;$M534,TransferLog!$F$21:$F$1270&amp;TransferLog!$W$21:$W$1270,0)),"")</f>
        <v/>
      </c>
      <c r="F534" s="111">
        <f t="shared" si="41"/>
        <v>507</v>
      </c>
      <c r="G534" s="138" t="str">
        <f t="array" ref="G534">IF($I534&lt;&gt;"",INDEX(DropDownLists!$K$10:$K$2516,MATCH($I534,DropDownLists!$L$10:$L$2516,0)),"")</f>
        <v/>
      </c>
      <c r="H534" s="107"/>
      <c r="I534" s="112"/>
      <c r="J534" s="339"/>
      <c r="K534" s="113"/>
      <c r="L534" s="339"/>
      <c r="M534" s="113"/>
      <c r="N534" s="339"/>
      <c r="O534" s="139" t="str">
        <f t="shared" si="38"/>
        <v/>
      </c>
      <c r="P534" s="339"/>
      <c r="Q534" s="114"/>
      <c r="R534" s="339"/>
      <c r="S534" s="174"/>
      <c r="T534" s="339"/>
      <c r="U534" s="139" t="str">
        <f t="array" ref="U534">IF($S534&lt;&gt;"",INDEX(DropDownLists!$D$10:$D$2516,MATCH($S534,DropDownLists!$E$10:$E$2516,0)),"")</f>
        <v/>
      </c>
      <c r="V534" s="342"/>
      <c r="W534" s="174"/>
      <c r="Y534" s="37"/>
      <c r="Z534" s="37"/>
      <c r="AA534" s="37"/>
      <c r="AB534" s="37"/>
      <c r="AC534" s="37"/>
      <c r="AD534" s="62"/>
      <c r="AE534" s="62"/>
      <c r="AF534" s="62"/>
      <c r="AG534" s="62"/>
      <c r="AH534" s="244" t="str">
        <f t="shared" si="39"/>
        <v/>
      </c>
      <c r="AI534" s="62"/>
      <c r="AJ534" s="62"/>
      <c r="AK534" s="62"/>
      <c r="AL534" s="62"/>
    </row>
    <row r="535" spans="1:38" s="97" customFormat="1" ht="14">
      <c r="A535" s="63"/>
      <c r="B535" s="2">
        <f t="shared" si="40"/>
        <v>508</v>
      </c>
      <c r="C535" s="235" t="str">
        <f t="array" ref="C535">IF($K535&lt;&gt;"",INDEX(TransferLog!$AB$21:$AB$1270,MATCH($I535&amp;$M535,TransferLog!$F$21:$F$1270&amp;TransferLog!$W$21:$W$1270,0)),"")</f>
        <v/>
      </c>
      <c r="D535" s="235" t="str">
        <f t="array" ref="D535">IF($K535&lt;&gt;"",INDEX(TransferLog!$Q$21:$Q$1270,MATCH($I535&amp;$M535,TransferLog!$F$21:$F$1270&amp;TransferLog!$W$21:$W$1270,0)),"")</f>
        <v/>
      </c>
      <c r="E535" s="236" t="str">
        <f t="array" ref="E535">IF($K535&lt;&gt;"",INDEX(TransferLog!$AC$21:$AC$1270,MATCH($I535&amp;$M535,TransferLog!$F$21:$F$1270&amp;TransferLog!$W$21:$W$1270,0)),"")</f>
        <v/>
      </c>
      <c r="F535" s="111">
        <f t="shared" si="41"/>
        <v>508</v>
      </c>
      <c r="G535" s="138" t="str">
        <f t="array" ref="G535">IF($I535&lt;&gt;"",INDEX(DropDownLists!$K$10:$K$2516,MATCH($I535,DropDownLists!$L$10:$L$2516,0)),"")</f>
        <v/>
      </c>
      <c r="H535" s="107"/>
      <c r="I535" s="112"/>
      <c r="J535" s="339"/>
      <c r="K535" s="113"/>
      <c r="L535" s="339"/>
      <c r="M535" s="113"/>
      <c r="N535" s="339"/>
      <c r="O535" s="139" t="str">
        <f t="shared" si="38"/>
        <v/>
      </c>
      <c r="P535" s="339"/>
      <c r="Q535" s="114"/>
      <c r="R535" s="339"/>
      <c r="S535" s="174"/>
      <c r="T535" s="339"/>
      <c r="U535" s="139" t="str">
        <f t="array" ref="U535">IF($S535&lt;&gt;"",INDEX(DropDownLists!$D$10:$D$2516,MATCH($S535,DropDownLists!$E$10:$E$2516,0)),"")</f>
        <v/>
      </c>
      <c r="V535" s="342"/>
      <c r="W535" s="174"/>
      <c r="Y535" s="37"/>
      <c r="Z535" s="37"/>
      <c r="AA535" s="37"/>
      <c r="AB535" s="37"/>
      <c r="AC535" s="37"/>
      <c r="AD535" s="62"/>
      <c r="AE535" s="62"/>
      <c r="AF535" s="62"/>
      <c r="AG535" s="62"/>
      <c r="AH535" s="244" t="str">
        <f t="shared" si="39"/>
        <v/>
      </c>
      <c r="AI535" s="62"/>
      <c r="AJ535" s="62"/>
      <c r="AK535" s="62"/>
      <c r="AL535" s="62"/>
    </row>
    <row r="536" spans="1:38" s="97" customFormat="1" ht="14">
      <c r="A536" s="63"/>
      <c r="B536" s="2">
        <f t="shared" si="40"/>
        <v>509</v>
      </c>
      <c r="C536" s="235" t="str">
        <f t="array" ref="C536">IF($K536&lt;&gt;"",INDEX(TransferLog!$AB$21:$AB$1270,MATCH($I536&amp;$M536,TransferLog!$F$21:$F$1270&amp;TransferLog!$W$21:$W$1270,0)),"")</f>
        <v/>
      </c>
      <c r="D536" s="235" t="str">
        <f t="array" ref="D536">IF($K536&lt;&gt;"",INDEX(TransferLog!$Q$21:$Q$1270,MATCH($I536&amp;$M536,TransferLog!$F$21:$F$1270&amp;TransferLog!$W$21:$W$1270,0)),"")</f>
        <v/>
      </c>
      <c r="E536" s="236" t="str">
        <f t="array" ref="E536">IF($K536&lt;&gt;"",INDEX(TransferLog!$AC$21:$AC$1270,MATCH($I536&amp;$M536,TransferLog!$F$21:$F$1270&amp;TransferLog!$W$21:$W$1270,0)),"")</f>
        <v/>
      </c>
      <c r="F536" s="111">
        <f t="shared" si="41"/>
        <v>509</v>
      </c>
      <c r="G536" s="138" t="str">
        <f t="array" ref="G536">IF($I536&lt;&gt;"",INDEX(DropDownLists!$K$10:$K$2516,MATCH($I536,DropDownLists!$L$10:$L$2516,0)),"")</f>
        <v/>
      </c>
      <c r="H536" s="107"/>
      <c r="I536" s="112"/>
      <c r="J536" s="339"/>
      <c r="K536" s="113"/>
      <c r="L536" s="339"/>
      <c r="M536" s="113"/>
      <c r="N536" s="339"/>
      <c r="O536" s="139" t="str">
        <f t="shared" si="38"/>
        <v/>
      </c>
      <c r="P536" s="339"/>
      <c r="Q536" s="114"/>
      <c r="R536" s="339"/>
      <c r="S536" s="174"/>
      <c r="T536" s="339"/>
      <c r="U536" s="139" t="str">
        <f t="array" ref="U536">IF($S536&lt;&gt;"",INDEX(DropDownLists!$D$10:$D$2516,MATCH($S536,DropDownLists!$E$10:$E$2516,0)),"")</f>
        <v/>
      </c>
      <c r="V536" s="342"/>
      <c r="W536" s="174"/>
      <c r="Y536" s="37"/>
      <c r="Z536" s="37"/>
      <c r="AA536" s="37"/>
      <c r="AB536" s="37"/>
      <c r="AC536" s="37"/>
      <c r="AD536" s="62"/>
      <c r="AE536" s="62"/>
      <c r="AF536" s="62"/>
      <c r="AG536" s="62"/>
      <c r="AH536" s="244" t="str">
        <f t="shared" si="39"/>
        <v/>
      </c>
      <c r="AI536" s="62"/>
      <c r="AJ536" s="62"/>
      <c r="AK536" s="62"/>
      <c r="AL536" s="62"/>
    </row>
    <row r="537" spans="1:38" s="97" customFormat="1" ht="14">
      <c r="A537" s="63"/>
      <c r="B537" s="2">
        <f t="shared" si="40"/>
        <v>510</v>
      </c>
      <c r="C537" s="235" t="str">
        <f t="array" ref="C537">IF($K537&lt;&gt;"",INDEX(TransferLog!$AB$21:$AB$1270,MATCH($I537&amp;$M537,TransferLog!$F$21:$F$1270&amp;TransferLog!$W$21:$W$1270,0)),"")</f>
        <v/>
      </c>
      <c r="D537" s="235" t="str">
        <f t="array" ref="D537">IF($K537&lt;&gt;"",INDEX(TransferLog!$Q$21:$Q$1270,MATCH($I537&amp;$M537,TransferLog!$F$21:$F$1270&amp;TransferLog!$W$21:$W$1270,0)),"")</f>
        <v/>
      </c>
      <c r="E537" s="236" t="str">
        <f t="array" ref="E537">IF($K537&lt;&gt;"",INDEX(TransferLog!$AC$21:$AC$1270,MATCH($I537&amp;$M537,TransferLog!$F$21:$F$1270&amp;TransferLog!$W$21:$W$1270,0)),"")</f>
        <v/>
      </c>
      <c r="F537" s="111">
        <f t="shared" si="41"/>
        <v>510</v>
      </c>
      <c r="G537" s="138" t="str">
        <f t="array" ref="G537">IF($I537&lt;&gt;"",INDEX(DropDownLists!$K$10:$K$2516,MATCH($I537,DropDownLists!$L$10:$L$2516,0)),"")</f>
        <v/>
      </c>
      <c r="H537" s="107"/>
      <c r="I537" s="112"/>
      <c r="J537" s="339"/>
      <c r="K537" s="113"/>
      <c r="L537" s="339"/>
      <c r="M537" s="113"/>
      <c r="N537" s="339"/>
      <c r="O537" s="139" t="str">
        <f t="shared" si="38"/>
        <v/>
      </c>
      <c r="P537" s="339"/>
      <c r="Q537" s="114"/>
      <c r="R537" s="339"/>
      <c r="S537" s="174"/>
      <c r="T537" s="339"/>
      <c r="U537" s="139" t="str">
        <f t="array" ref="U537">IF($S537&lt;&gt;"",INDEX(DropDownLists!$D$10:$D$2516,MATCH($S537,DropDownLists!$E$10:$E$2516,0)),"")</f>
        <v/>
      </c>
      <c r="V537" s="342"/>
      <c r="W537" s="174"/>
      <c r="Y537" s="37"/>
      <c r="Z537" s="37"/>
      <c r="AA537" s="37"/>
      <c r="AB537" s="37"/>
      <c r="AC537" s="37"/>
      <c r="AD537" s="62"/>
      <c r="AE537" s="62"/>
      <c r="AF537" s="62"/>
      <c r="AG537" s="62"/>
      <c r="AH537" s="244" t="str">
        <f t="shared" si="39"/>
        <v/>
      </c>
      <c r="AI537" s="62"/>
      <c r="AJ537" s="62"/>
      <c r="AK537" s="62"/>
      <c r="AL537" s="62"/>
    </row>
    <row r="538" spans="1:38" s="97" customFormat="1" ht="14">
      <c r="A538" s="63"/>
      <c r="B538" s="2">
        <f t="shared" si="40"/>
        <v>511</v>
      </c>
      <c r="C538" s="235" t="str">
        <f t="array" ref="C538">IF($K538&lt;&gt;"",INDEX(TransferLog!$AB$21:$AB$1270,MATCH($I538&amp;$M538,TransferLog!$F$21:$F$1270&amp;TransferLog!$W$21:$W$1270,0)),"")</f>
        <v/>
      </c>
      <c r="D538" s="235" t="str">
        <f t="array" ref="D538">IF($K538&lt;&gt;"",INDEX(TransferLog!$Q$21:$Q$1270,MATCH($I538&amp;$M538,TransferLog!$F$21:$F$1270&amp;TransferLog!$W$21:$W$1270,0)),"")</f>
        <v/>
      </c>
      <c r="E538" s="236" t="str">
        <f t="array" ref="E538">IF($K538&lt;&gt;"",INDEX(TransferLog!$AC$21:$AC$1270,MATCH($I538&amp;$M538,TransferLog!$F$21:$F$1270&amp;TransferLog!$W$21:$W$1270,0)),"")</f>
        <v/>
      </c>
      <c r="F538" s="111">
        <f t="shared" si="41"/>
        <v>511</v>
      </c>
      <c r="G538" s="138" t="str">
        <f t="array" ref="G538">IF($I538&lt;&gt;"",INDEX(DropDownLists!$K$10:$K$2516,MATCH($I538,DropDownLists!$L$10:$L$2516,0)),"")</f>
        <v/>
      </c>
      <c r="H538" s="107"/>
      <c r="I538" s="112"/>
      <c r="J538" s="339"/>
      <c r="K538" s="113"/>
      <c r="L538" s="339"/>
      <c r="M538" s="113"/>
      <c r="N538" s="339"/>
      <c r="O538" s="139" t="str">
        <f t="shared" si="38"/>
        <v/>
      </c>
      <c r="P538" s="339"/>
      <c r="Q538" s="114"/>
      <c r="R538" s="339"/>
      <c r="S538" s="174"/>
      <c r="T538" s="339"/>
      <c r="U538" s="139" t="str">
        <f t="array" ref="U538">IF($S538&lt;&gt;"",INDEX(DropDownLists!$D$10:$D$2516,MATCH($S538,DropDownLists!$E$10:$E$2516,0)),"")</f>
        <v/>
      </c>
      <c r="V538" s="342"/>
      <c r="W538" s="174"/>
      <c r="Y538" s="37"/>
      <c r="Z538" s="37"/>
      <c r="AA538" s="37"/>
      <c r="AB538" s="37"/>
      <c r="AC538" s="37"/>
      <c r="AD538" s="62"/>
      <c r="AE538" s="62"/>
      <c r="AF538" s="62"/>
      <c r="AG538" s="62"/>
      <c r="AH538" s="244" t="str">
        <f t="shared" si="39"/>
        <v/>
      </c>
      <c r="AI538" s="62"/>
      <c r="AJ538" s="62"/>
      <c r="AK538" s="62"/>
      <c r="AL538" s="62"/>
    </row>
    <row r="539" spans="1:38" s="97" customFormat="1" ht="14">
      <c r="A539" s="63"/>
      <c r="B539" s="2">
        <f t="shared" si="40"/>
        <v>512</v>
      </c>
      <c r="C539" s="235" t="str">
        <f t="array" ref="C539">IF($K539&lt;&gt;"",INDEX(TransferLog!$AB$21:$AB$1270,MATCH($I539&amp;$M539,TransferLog!$F$21:$F$1270&amp;TransferLog!$W$21:$W$1270,0)),"")</f>
        <v/>
      </c>
      <c r="D539" s="235" t="str">
        <f t="array" ref="D539">IF($K539&lt;&gt;"",INDEX(TransferLog!$Q$21:$Q$1270,MATCH($I539&amp;$M539,TransferLog!$F$21:$F$1270&amp;TransferLog!$W$21:$W$1270,0)),"")</f>
        <v/>
      </c>
      <c r="E539" s="236" t="str">
        <f t="array" ref="E539">IF($K539&lt;&gt;"",INDEX(TransferLog!$AC$21:$AC$1270,MATCH($I539&amp;$M539,TransferLog!$F$21:$F$1270&amp;TransferLog!$W$21:$W$1270,0)),"")</f>
        <v/>
      </c>
      <c r="F539" s="111">
        <f t="shared" si="41"/>
        <v>512</v>
      </c>
      <c r="G539" s="138" t="str">
        <f t="array" ref="G539">IF($I539&lt;&gt;"",INDEX(DropDownLists!$K$10:$K$2516,MATCH($I539,DropDownLists!$L$10:$L$2516,0)),"")</f>
        <v/>
      </c>
      <c r="H539" s="107"/>
      <c r="I539" s="112"/>
      <c r="J539" s="339"/>
      <c r="K539" s="113"/>
      <c r="L539" s="339"/>
      <c r="M539" s="113"/>
      <c r="N539" s="339"/>
      <c r="O539" s="139" t="str">
        <f t="shared" si="38"/>
        <v/>
      </c>
      <c r="P539" s="339"/>
      <c r="Q539" s="114"/>
      <c r="R539" s="339"/>
      <c r="S539" s="174"/>
      <c r="T539" s="339"/>
      <c r="U539" s="139" t="str">
        <f t="array" ref="U539">IF($S539&lt;&gt;"",INDEX(DropDownLists!$D$10:$D$2516,MATCH($S539,DropDownLists!$E$10:$E$2516,0)),"")</f>
        <v/>
      </c>
      <c r="V539" s="342"/>
      <c r="W539" s="174"/>
      <c r="Y539" s="62"/>
      <c r="Z539" s="62"/>
      <c r="AA539" s="62"/>
      <c r="AB539" s="62"/>
      <c r="AC539" s="62"/>
      <c r="AD539" s="62"/>
      <c r="AE539" s="62"/>
      <c r="AF539" s="62"/>
      <c r="AG539" s="62"/>
      <c r="AH539" s="244" t="str">
        <f t="shared" si="39"/>
        <v/>
      </c>
      <c r="AI539" s="62"/>
      <c r="AJ539" s="62"/>
      <c r="AK539" s="62"/>
      <c r="AL539" s="62"/>
    </row>
    <row r="540" spans="1:38" s="97" customFormat="1" ht="14">
      <c r="A540" s="63"/>
      <c r="B540" s="2">
        <f t="shared" si="40"/>
        <v>513</v>
      </c>
      <c r="C540" s="235" t="str">
        <f t="array" ref="C540">IF($K540&lt;&gt;"",INDEX(TransferLog!$AB$21:$AB$1270,MATCH($I540&amp;$M540,TransferLog!$F$21:$F$1270&amp;TransferLog!$W$21:$W$1270,0)),"")</f>
        <v/>
      </c>
      <c r="D540" s="235" t="str">
        <f t="array" ref="D540">IF($K540&lt;&gt;"",INDEX(TransferLog!$Q$21:$Q$1270,MATCH($I540&amp;$M540,TransferLog!$F$21:$F$1270&amp;TransferLog!$W$21:$W$1270,0)),"")</f>
        <v/>
      </c>
      <c r="E540" s="236" t="str">
        <f t="array" ref="E540">IF($K540&lt;&gt;"",INDEX(TransferLog!$AC$21:$AC$1270,MATCH($I540&amp;$M540,TransferLog!$F$21:$F$1270&amp;TransferLog!$W$21:$W$1270,0)),"")</f>
        <v/>
      </c>
      <c r="F540" s="111">
        <f t="shared" si="41"/>
        <v>513</v>
      </c>
      <c r="G540" s="138" t="str">
        <f t="array" ref="G540">IF($I540&lt;&gt;"",INDEX(DropDownLists!$K$10:$K$2516,MATCH($I540,DropDownLists!$L$10:$L$2516,0)),"")</f>
        <v/>
      </c>
      <c r="H540" s="107"/>
      <c r="I540" s="112"/>
      <c r="J540" s="339"/>
      <c r="K540" s="113"/>
      <c r="L540" s="339"/>
      <c r="M540" s="113"/>
      <c r="N540" s="339"/>
      <c r="O540" s="139" t="str">
        <f t="shared" ref="O540:O603" si="42">IF($M540&lt;&gt;"",TEXT($M540,"dddd"),"")</f>
        <v/>
      </c>
      <c r="P540" s="339"/>
      <c r="Q540" s="114"/>
      <c r="R540" s="339"/>
      <c r="S540" s="174"/>
      <c r="T540" s="339"/>
      <c r="U540" s="139" t="str">
        <f t="array" ref="U540">IF($S540&lt;&gt;"",INDEX(DropDownLists!$D$10:$D$2516,MATCH($S540,DropDownLists!$E$10:$E$2516,0)),"")</f>
        <v/>
      </c>
      <c r="V540" s="342"/>
      <c r="W540" s="174"/>
      <c r="Y540" s="62"/>
      <c r="Z540" s="62"/>
      <c r="AA540" s="62"/>
      <c r="AB540" s="62"/>
      <c r="AC540" s="62"/>
      <c r="AD540" s="62"/>
      <c r="AE540" s="62"/>
      <c r="AF540" s="62"/>
      <c r="AG540" s="62"/>
      <c r="AH540" s="244" t="str">
        <f t="shared" si="39"/>
        <v/>
      </c>
      <c r="AI540" s="62"/>
      <c r="AJ540" s="62"/>
      <c r="AK540" s="62"/>
      <c r="AL540" s="62"/>
    </row>
    <row r="541" spans="1:38" s="97" customFormat="1" ht="14">
      <c r="A541" s="63"/>
      <c r="B541" s="2">
        <f t="shared" si="40"/>
        <v>514</v>
      </c>
      <c r="C541" s="235" t="str">
        <f t="array" ref="C541">IF($K541&lt;&gt;"",INDEX(TransferLog!$AB$21:$AB$1270,MATCH($I541&amp;$M541,TransferLog!$F$21:$F$1270&amp;TransferLog!$W$21:$W$1270,0)),"")</f>
        <v/>
      </c>
      <c r="D541" s="235" t="str">
        <f t="array" ref="D541">IF($K541&lt;&gt;"",INDEX(TransferLog!$Q$21:$Q$1270,MATCH($I541&amp;$M541,TransferLog!$F$21:$F$1270&amp;TransferLog!$W$21:$W$1270,0)),"")</f>
        <v/>
      </c>
      <c r="E541" s="236" t="str">
        <f t="array" ref="E541">IF($K541&lt;&gt;"",INDEX(TransferLog!$AC$21:$AC$1270,MATCH($I541&amp;$M541,TransferLog!$F$21:$F$1270&amp;TransferLog!$W$21:$W$1270,0)),"")</f>
        <v/>
      </c>
      <c r="F541" s="111">
        <f t="shared" si="41"/>
        <v>514</v>
      </c>
      <c r="G541" s="138" t="str">
        <f t="array" ref="G541">IF($I541&lt;&gt;"",INDEX(DropDownLists!$K$10:$K$2516,MATCH($I541,DropDownLists!$L$10:$L$2516,0)),"")</f>
        <v/>
      </c>
      <c r="H541" s="107"/>
      <c r="I541" s="112"/>
      <c r="J541" s="339"/>
      <c r="K541" s="113"/>
      <c r="L541" s="339"/>
      <c r="M541" s="113"/>
      <c r="N541" s="339"/>
      <c r="O541" s="139" t="str">
        <f t="shared" si="42"/>
        <v/>
      </c>
      <c r="P541" s="339"/>
      <c r="Q541" s="114"/>
      <c r="R541" s="339"/>
      <c r="S541" s="174"/>
      <c r="T541" s="339"/>
      <c r="U541" s="139" t="str">
        <f t="array" ref="U541">IF($S541&lt;&gt;"",INDEX(DropDownLists!$D$10:$D$2516,MATCH($S541,DropDownLists!$E$10:$E$2516,0)),"")</f>
        <v/>
      </c>
      <c r="V541" s="342"/>
      <c r="W541" s="174"/>
      <c r="Y541" s="62"/>
      <c r="Z541" s="62"/>
      <c r="AA541" s="62"/>
      <c r="AB541" s="62"/>
      <c r="AC541" s="62"/>
      <c r="AD541" s="62"/>
      <c r="AE541" s="62"/>
      <c r="AF541" s="62"/>
      <c r="AG541" s="62"/>
      <c r="AH541" s="244" t="str">
        <f t="shared" ref="AH541:AH604" si="43">IF(OR($S541="Home", $S541="Assisted Living", $S541="Other Nursing Home", $S541="Other"),$S541,IF($S541&lt;&gt;"","Hospital",""))</f>
        <v/>
      </c>
      <c r="AI541" s="62"/>
      <c r="AJ541" s="62"/>
      <c r="AK541" s="62"/>
      <c r="AL541" s="62"/>
    </row>
    <row r="542" spans="1:38" s="97" customFormat="1" ht="14">
      <c r="A542" s="63"/>
      <c r="B542" s="2">
        <f t="shared" si="40"/>
        <v>515</v>
      </c>
      <c r="C542" s="235" t="str">
        <f t="array" ref="C542">IF($K542&lt;&gt;"",INDEX(TransferLog!$AB$21:$AB$1270,MATCH($I542&amp;$M542,TransferLog!$F$21:$F$1270&amp;TransferLog!$W$21:$W$1270,0)),"")</f>
        <v/>
      </c>
      <c r="D542" s="235" t="str">
        <f t="array" ref="D542">IF($K542&lt;&gt;"",INDEX(TransferLog!$Q$21:$Q$1270,MATCH($I542&amp;$M542,TransferLog!$F$21:$F$1270&amp;TransferLog!$W$21:$W$1270,0)),"")</f>
        <v/>
      </c>
      <c r="E542" s="236" t="str">
        <f t="array" ref="E542">IF($K542&lt;&gt;"",INDEX(TransferLog!$AC$21:$AC$1270,MATCH($I542&amp;$M542,TransferLog!$F$21:$F$1270&amp;TransferLog!$W$21:$W$1270,0)),"")</f>
        <v/>
      </c>
      <c r="F542" s="111">
        <f t="shared" si="41"/>
        <v>515</v>
      </c>
      <c r="G542" s="138" t="str">
        <f t="array" ref="G542">IF($I542&lt;&gt;"",INDEX(DropDownLists!$K$10:$K$2516,MATCH($I542,DropDownLists!$L$10:$L$2516,0)),"")</f>
        <v/>
      </c>
      <c r="H542" s="107"/>
      <c r="I542" s="112"/>
      <c r="J542" s="339"/>
      <c r="K542" s="113"/>
      <c r="L542" s="339"/>
      <c r="M542" s="113"/>
      <c r="N542" s="339"/>
      <c r="O542" s="139" t="str">
        <f t="shared" si="42"/>
        <v/>
      </c>
      <c r="P542" s="339"/>
      <c r="Q542" s="114"/>
      <c r="R542" s="339"/>
      <c r="S542" s="174"/>
      <c r="T542" s="339"/>
      <c r="U542" s="139" t="str">
        <f t="array" ref="U542">IF($S542&lt;&gt;"",INDEX(DropDownLists!$D$10:$D$2516,MATCH($S542,DropDownLists!$E$10:$E$2516,0)),"")</f>
        <v/>
      </c>
      <c r="V542" s="342"/>
      <c r="W542" s="174"/>
      <c r="Y542" s="62"/>
      <c r="Z542" s="62"/>
      <c r="AA542" s="62"/>
      <c r="AB542" s="62"/>
      <c r="AC542" s="62"/>
      <c r="AD542" s="62"/>
      <c r="AE542" s="62"/>
      <c r="AF542" s="62"/>
      <c r="AG542" s="62"/>
      <c r="AH542" s="244" t="str">
        <f t="shared" si="43"/>
        <v/>
      </c>
      <c r="AI542" s="62"/>
      <c r="AJ542" s="62"/>
      <c r="AK542" s="62"/>
      <c r="AL542" s="62"/>
    </row>
    <row r="543" spans="1:38" s="97" customFormat="1" ht="14">
      <c r="A543" s="63"/>
      <c r="B543" s="2">
        <f t="shared" si="40"/>
        <v>516</v>
      </c>
      <c r="C543" s="235" t="str">
        <f t="array" ref="C543">IF($K543&lt;&gt;"",INDEX(TransferLog!$AB$21:$AB$1270,MATCH($I543&amp;$M543,TransferLog!$F$21:$F$1270&amp;TransferLog!$W$21:$W$1270,0)),"")</f>
        <v/>
      </c>
      <c r="D543" s="235" t="str">
        <f t="array" ref="D543">IF($K543&lt;&gt;"",INDEX(TransferLog!$Q$21:$Q$1270,MATCH($I543&amp;$M543,TransferLog!$F$21:$F$1270&amp;TransferLog!$W$21:$W$1270,0)),"")</f>
        <v/>
      </c>
      <c r="E543" s="236" t="str">
        <f t="array" ref="E543">IF($K543&lt;&gt;"",INDEX(TransferLog!$AC$21:$AC$1270,MATCH($I543&amp;$M543,TransferLog!$F$21:$F$1270&amp;TransferLog!$W$21:$W$1270,0)),"")</f>
        <v/>
      </c>
      <c r="F543" s="111">
        <f t="shared" si="41"/>
        <v>516</v>
      </c>
      <c r="G543" s="138" t="str">
        <f t="array" ref="G543">IF($I543&lt;&gt;"",INDEX(DropDownLists!$K$10:$K$2516,MATCH($I543,DropDownLists!$L$10:$L$2516,0)),"")</f>
        <v/>
      </c>
      <c r="H543" s="107"/>
      <c r="I543" s="112"/>
      <c r="J543" s="339"/>
      <c r="K543" s="113"/>
      <c r="L543" s="339"/>
      <c r="M543" s="113"/>
      <c r="N543" s="339"/>
      <c r="O543" s="139" t="str">
        <f t="shared" si="42"/>
        <v/>
      </c>
      <c r="P543" s="339"/>
      <c r="Q543" s="114"/>
      <c r="R543" s="339"/>
      <c r="S543" s="174"/>
      <c r="T543" s="339"/>
      <c r="U543" s="139" t="str">
        <f t="array" ref="U543">IF($S543&lt;&gt;"",INDEX(DropDownLists!$D$10:$D$2516,MATCH($S543,DropDownLists!$E$10:$E$2516,0)),"")</f>
        <v/>
      </c>
      <c r="V543" s="342"/>
      <c r="W543" s="174"/>
      <c r="Y543" s="62"/>
      <c r="Z543" s="62"/>
      <c r="AA543" s="62"/>
      <c r="AB543" s="62"/>
      <c r="AC543" s="62"/>
      <c r="AD543" s="62"/>
      <c r="AE543" s="62"/>
      <c r="AF543" s="62"/>
      <c r="AG543" s="62"/>
      <c r="AH543" s="244" t="str">
        <f t="shared" si="43"/>
        <v/>
      </c>
      <c r="AI543" s="62"/>
      <c r="AJ543" s="62"/>
      <c r="AK543" s="62"/>
      <c r="AL543" s="62"/>
    </row>
    <row r="544" spans="1:38" s="97" customFormat="1" ht="14">
      <c r="A544" s="63"/>
      <c r="B544" s="2">
        <f t="shared" si="40"/>
        <v>517</v>
      </c>
      <c r="C544" s="235" t="str">
        <f t="array" ref="C544">IF($K544&lt;&gt;"",INDEX(TransferLog!$AB$21:$AB$1270,MATCH($I544&amp;$M544,TransferLog!$F$21:$F$1270&amp;TransferLog!$W$21:$W$1270,0)),"")</f>
        <v/>
      </c>
      <c r="D544" s="235" t="str">
        <f t="array" ref="D544">IF($K544&lt;&gt;"",INDEX(TransferLog!$Q$21:$Q$1270,MATCH($I544&amp;$M544,TransferLog!$F$21:$F$1270&amp;TransferLog!$W$21:$W$1270,0)),"")</f>
        <v/>
      </c>
      <c r="E544" s="236" t="str">
        <f t="array" ref="E544">IF($K544&lt;&gt;"",INDEX(TransferLog!$AC$21:$AC$1270,MATCH($I544&amp;$M544,TransferLog!$F$21:$F$1270&amp;TransferLog!$W$21:$W$1270,0)),"")</f>
        <v/>
      </c>
      <c r="F544" s="111">
        <f t="shared" si="41"/>
        <v>517</v>
      </c>
      <c r="G544" s="138" t="str">
        <f t="array" ref="G544">IF($I544&lt;&gt;"",INDEX(DropDownLists!$K$10:$K$2516,MATCH($I544,DropDownLists!$L$10:$L$2516,0)),"")</f>
        <v/>
      </c>
      <c r="H544" s="107"/>
      <c r="I544" s="112"/>
      <c r="J544" s="339"/>
      <c r="K544" s="113"/>
      <c r="L544" s="339"/>
      <c r="M544" s="113"/>
      <c r="N544" s="339"/>
      <c r="O544" s="139" t="str">
        <f t="shared" si="42"/>
        <v/>
      </c>
      <c r="P544" s="339"/>
      <c r="Q544" s="114"/>
      <c r="R544" s="339"/>
      <c r="S544" s="174"/>
      <c r="T544" s="339"/>
      <c r="U544" s="139" t="str">
        <f t="array" ref="U544">IF($S544&lt;&gt;"",INDEX(DropDownLists!$D$10:$D$2516,MATCH($S544,DropDownLists!$E$10:$E$2516,0)),"")</f>
        <v/>
      </c>
      <c r="V544" s="342"/>
      <c r="W544" s="174"/>
      <c r="Y544" s="62"/>
      <c r="Z544" s="62"/>
      <c r="AA544" s="62"/>
      <c r="AB544" s="62"/>
      <c r="AC544" s="62"/>
      <c r="AD544" s="62"/>
      <c r="AE544" s="62"/>
      <c r="AF544" s="62"/>
      <c r="AG544" s="62"/>
      <c r="AH544" s="244" t="str">
        <f t="shared" si="43"/>
        <v/>
      </c>
      <c r="AI544" s="62"/>
      <c r="AJ544" s="62"/>
      <c r="AK544" s="62"/>
      <c r="AL544" s="62"/>
    </row>
    <row r="545" spans="1:38" s="97" customFormat="1" ht="14.25" customHeight="1">
      <c r="A545" s="26"/>
      <c r="B545" s="2">
        <f t="shared" si="40"/>
        <v>518</v>
      </c>
      <c r="C545" s="235" t="str">
        <f t="array" ref="C545">IF($K545&lt;&gt;"",INDEX(TransferLog!$AB$21:$AB$1270,MATCH($I545&amp;$M545,TransferLog!$F$21:$F$1270&amp;TransferLog!$W$21:$W$1270,0)),"")</f>
        <v/>
      </c>
      <c r="D545" s="235" t="str">
        <f t="array" ref="D545">IF($K545&lt;&gt;"",INDEX(TransferLog!$Q$21:$Q$1270,MATCH($I545&amp;$M545,TransferLog!$F$21:$F$1270&amp;TransferLog!$W$21:$W$1270,0)),"")</f>
        <v/>
      </c>
      <c r="E545" s="236" t="str">
        <f t="array" ref="E545">IF($K545&lt;&gt;"",INDEX(TransferLog!$AC$21:$AC$1270,MATCH($I545&amp;$M545,TransferLog!$F$21:$F$1270&amp;TransferLog!$W$21:$W$1270,0)),"")</f>
        <v/>
      </c>
      <c r="F545" s="111">
        <f t="shared" si="41"/>
        <v>518</v>
      </c>
      <c r="G545" s="138" t="str">
        <f t="array" ref="G545">IF($I545&lt;&gt;"",INDEX(DropDownLists!$K$10:$K$2516,MATCH($I545,DropDownLists!$L$10:$L$2516,0)),"")</f>
        <v/>
      </c>
      <c r="H545" s="107"/>
      <c r="I545" s="112"/>
      <c r="J545" s="339"/>
      <c r="K545" s="113"/>
      <c r="L545" s="339"/>
      <c r="M545" s="113"/>
      <c r="N545" s="339"/>
      <c r="O545" s="139" t="str">
        <f t="shared" si="42"/>
        <v/>
      </c>
      <c r="P545" s="339"/>
      <c r="Q545" s="114"/>
      <c r="R545" s="339"/>
      <c r="S545" s="174"/>
      <c r="T545" s="339"/>
      <c r="U545" s="139" t="str">
        <f t="array" ref="U545">IF($S545&lt;&gt;"",INDEX(DropDownLists!$D$10:$D$2516,MATCH($S545,DropDownLists!$E$10:$E$2516,0)),"")</f>
        <v/>
      </c>
      <c r="V545" s="342"/>
      <c r="W545" s="174"/>
      <c r="Y545" s="62"/>
      <c r="Z545" s="62"/>
      <c r="AA545" s="62"/>
      <c r="AB545" s="62"/>
      <c r="AC545" s="62"/>
      <c r="AD545" s="37"/>
      <c r="AE545" s="37"/>
      <c r="AF545" s="37"/>
      <c r="AG545" s="37"/>
      <c r="AH545" s="243" t="str">
        <f t="shared" si="43"/>
        <v/>
      </c>
      <c r="AI545" s="37"/>
      <c r="AJ545" s="37"/>
      <c r="AK545" s="37"/>
      <c r="AL545" s="37"/>
    </row>
    <row r="546" spans="1:38" s="97" customFormat="1" ht="14.25" customHeight="1">
      <c r="A546" s="26"/>
      <c r="B546" s="2">
        <f t="shared" si="40"/>
        <v>519</v>
      </c>
      <c r="C546" s="235" t="str">
        <f t="array" ref="C546">IF($K546&lt;&gt;"",INDEX(TransferLog!$AB$21:$AB$1270,MATCH($I546&amp;$M546,TransferLog!$F$21:$F$1270&amp;TransferLog!$W$21:$W$1270,0)),"")</f>
        <v/>
      </c>
      <c r="D546" s="235" t="str">
        <f t="array" ref="D546">IF($K546&lt;&gt;"",INDEX(TransferLog!$Q$21:$Q$1270,MATCH($I546&amp;$M546,TransferLog!$F$21:$F$1270&amp;TransferLog!$W$21:$W$1270,0)),"")</f>
        <v/>
      </c>
      <c r="E546" s="236" t="str">
        <f t="array" ref="E546">IF($K546&lt;&gt;"",INDEX(TransferLog!$AC$21:$AC$1270,MATCH($I546&amp;$M546,TransferLog!$F$21:$F$1270&amp;TransferLog!$W$21:$W$1270,0)),"")</f>
        <v/>
      </c>
      <c r="F546" s="111">
        <f t="shared" si="41"/>
        <v>519</v>
      </c>
      <c r="G546" s="138" t="str">
        <f t="array" ref="G546">IF($I546&lt;&gt;"",INDEX(DropDownLists!$K$10:$K$2516,MATCH($I546,DropDownLists!$L$10:$L$2516,0)),"")</f>
        <v/>
      </c>
      <c r="H546" s="107"/>
      <c r="I546" s="112"/>
      <c r="J546" s="339"/>
      <c r="K546" s="113"/>
      <c r="L546" s="339"/>
      <c r="M546" s="113"/>
      <c r="N546" s="339"/>
      <c r="O546" s="139" t="str">
        <f t="shared" si="42"/>
        <v/>
      </c>
      <c r="P546" s="339"/>
      <c r="Q546" s="114"/>
      <c r="R546" s="339"/>
      <c r="S546" s="174"/>
      <c r="T546" s="339"/>
      <c r="U546" s="139" t="str">
        <f t="array" ref="U546">IF($S546&lt;&gt;"",INDEX(DropDownLists!$D$10:$D$2516,MATCH($S546,DropDownLists!$E$10:$E$2516,0)),"")</f>
        <v/>
      </c>
      <c r="V546" s="342"/>
      <c r="W546" s="174"/>
      <c r="Y546" s="62"/>
      <c r="Z546" s="62"/>
      <c r="AA546" s="62"/>
      <c r="AB546" s="62"/>
      <c r="AC546" s="62"/>
      <c r="AD546" s="37"/>
      <c r="AE546" s="37"/>
      <c r="AF546" s="37"/>
      <c r="AG546" s="37"/>
      <c r="AH546" s="243" t="str">
        <f t="shared" si="43"/>
        <v/>
      </c>
      <c r="AI546" s="37"/>
      <c r="AJ546" s="37"/>
      <c r="AK546" s="37"/>
      <c r="AL546" s="37"/>
    </row>
    <row r="547" spans="1:38" s="97" customFormat="1" ht="14.25" customHeight="1">
      <c r="A547" s="26"/>
      <c r="B547" s="2">
        <f t="shared" si="40"/>
        <v>520</v>
      </c>
      <c r="C547" s="235" t="str">
        <f t="array" ref="C547">IF($K547&lt;&gt;"",INDEX(TransferLog!$AB$21:$AB$1270,MATCH($I547&amp;$M547,TransferLog!$F$21:$F$1270&amp;TransferLog!$W$21:$W$1270,0)),"")</f>
        <v/>
      </c>
      <c r="D547" s="235" t="str">
        <f t="array" ref="D547">IF($K547&lt;&gt;"",INDEX(TransferLog!$Q$21:$Q$1270,MATCH($I547&amp;$M547,TransferLog!$F$21:$F$1270&amp;TransferLog!$W$21:$W$1270,0)),"")</f>
        <v/>
      </c>
      <c r="E547" s="236" t="str">
        <f t="array" ref="E547">IF($K547&lt;&gt;"",INDEX(TransferLog!$AC$21:$AC$1270,MATCH($I547&amp;$M547,TransferLog!$F$21:$F$1270&amp;TransferLog!$W$21:$W$1270,0)),"")</f>
        <v/>
      </c>
      <c r="F547" s="111">
        <f t="shared" si="41"/>
        <v>520</v>
      </c>
      <c r="G547" s="138" t="str">
        <f t="array" ref="G547">IF($I547&lt;&gt;"",INDEX(DropDownLists!$K$10:$K$2516,MATCH($I547,DropDownLists!$L$10:$L$2516,0)),"")</f>
        <v/>
      </c>
      <c r="H547" s="107"/>
      <c r="I547" s="112"/>
      <c r="J547" s="339"/>
      <c r="K547" s="113"/>
      <c r="L547" s="339"/>
      <c r="M547" s="113"/>
      <c r="N547" s="339"/>
      <c r="O547" s="139" t="str">
        <f t="shared" si="42"/>
        <v/>
      </c>
      <c r="P547" s="339"/>
      <c r="Q547" s="114"/>
      <c r="R547" s="339"/>
      <c r="S547" s="174"/>
      <c r="T547" s="339"/>
      <c r="U547" s="139" t="str">
        <f t="array" ref="U547">IF($S547&lt;&gt;"",INDEX(DropDownLists!$D$10:$D$2516,MATCH($S547,DropDownLists!$E$10:$E$2516,0)),"")</f>
        <v/>
      </c>
      <c r="V547" s="342"/>
      <c r="W547" s="174"/>
      <c r="Y547" s="62"/>
      <c r="Z547" s="62"/>
      <c r="AA547" s="62"/>
      <c r="AB547" s="62"/>
      <c r="AC547" s="62"/>
      <c r="AD547" s="37"/>
      <c r="AE547" s="37"/>
      <c r="AF547" s="37"/>
      <c r="AG547" s="37"/>
      <c r="AH547" s="243" t="str">
        <f t="shared" si="43"/>
        <v/>
      </c>
      <c r="AI547" s="37"/>
      <c r="AJ547" s="37"/>
      <c r="AK547" s="37"/>
      <c r="AL547" s="37"/>
    </row>
    <row r="548" spans="1:38" s="97" customFormat="1" ht="14">
      <c r="A548" s="26"/>
      <c r="B548" s="2">
        <f t="shared" si="40"/>
        <v>521</v>
      </c>
      <c r="C548" s="235" t="str">
        <f t="array" ref="C548">IF($K548&lt;&gt;"",INDEX(TransferLog!$AB$21:$AB$1270,MATCH($I548&amp;$M548,TransferLog!$F$21:$F$1270&amp;TransferLog!$W$21:$W$1270,0)),"")</f>
        <v/>
      </c>
      <c r="D548" s="235" t="str">
        <f t="array" ref="D548">IF($K548&lt;&gt;"",INDEX(TransferLog!$Q$21:$Q$1270,MATCH($I548&amp;$M548,TransferLog!$F$21:$F$1270&amp;TransferLog!$W$21:$W$1270,0)),"")</f>
        <v/>
      </c>
      <c r="E548" s="236" t="str">
        <f t="array" ref="E548">IF($K548&lt;&gt;"",INDEX(TransferLog!$AC$21:$AC$1270,MATCH($I548&amp;$M548,TransferLog!$F$21:$F$1270&amp;TransferLog!$W$21:$W$1270,0)),"")</f>
        <v/>
      </c>
      <c r="F548" s="111">
        <f t="shared" si="41"/>
        <v>521</v>
      </c>
      <c r="G548" s="138" t="str">
        <f t="array" ref="G548">IF($I548&lt;&gt;"",INDEX(DropDownLists!$K$10:$K$2516,MATCH($I548,DropDownLists!$L$10:$L$2516,0)),"")</f>
        <v/>
      </c>
      <c r="H548" s="107"/>
      <c r="I548" s="112"/>
      <c r="J548" s="339"/>
      <c r="K548" s="113"/>
      <c r="L548" s="339"/>
      <c r="M548" s="113"/>
      <c r="N548" s="339"/>
      <c r="O548" s="139" t="str">
        <f t="shared" si="42"/>
        <v/>
      </c>
      <c r="P548" s="339"/>
      <c r="Q548" s="114"/>
      <c r="R548" s="339"/>
      <c r="S548" s="174"/>
      <c r="T548" s="339"/>
      <c r="U548" s="139" t="str">
        <f t="array" ref="U548">IF($S548&lt;&gt;"",INDEX(DropDownLists!$D$10:$D$2516,MATCH($S548,DropDownLists!$E$10:$E$2516,0)),"")</f>
        <v/>
      </c>
      <c r="V548" s="342"/>
      <c r="W548" s="174"/>
      <c r="Y548" s="62"/>
      <c r="Z548" s="62"/>
      <c r="AA548" s="62"/>
      <c r="AB548" s="62"/>
      <c r="AC548" s="62"/>
      <c r="AD548" s="37"/>
      <c r="AE548" s="37"/>
      <c r="AF548" s="37"/>
      <c r="AG548" s="37"/>
      <c r="AH548" s="243" t="str">
        <f t="shared" si="43"/>
        <v/>
      </c>
      <c r="AI548" s="37"/>
      <c r="AJ548" s="37"/>
      <c r="AK548" s="37"/>
      <c r="AL548" s="37"/>
    </row>
    <row r="549" spans="1:38" s="97" customFormat="1" ht="14.25" customHeight="1">
      <c r="A549" s="26"/>
      <c r="B549" s="2">
        <f t="shared" si="40"/>
        <v>522</v>
      </c>
      <c r="C549" s="235" t="str">
        <f t="array" ref="C549">IF($K549&lt;&gt;"",INDEX(TransferLog!$AB$21:$AB$1270,MATCH($I549&amp;$M549,TransferLog!$F$21:$F$1270&amp;TransferLog!$W$21:$W$1270,0)),"")</f>
        <v/>
      </c>
      <c r="D549" s="235" t="str">
        <f t="array" ref="D549">IF($K549&lt;&gt;"",INDEX(TransferLog!$Q$21:$Q$1270,MATCH($I549&amp;$M549,TransferLog!$F$21:$F$1270&amp;TransferLog!$W$21:$W$1270,0)),"")</f>
        <v/>
      </c>
      <c r="E549" s="236" t="str">
        <f t="array" ref="E549">IF($K549&lt;&gt;"",INDEX(TransferLog!$AC$21:$AC$1270,MATCH($I549&amp;$M549,TransferLog!$F$21:$F$1270&amp;TransferLog!$W$21:$W$1270,0)),"")</f>
        <v/>
      </c>
      <c r="F549" s="111">
        <f t="shared" si="41"/>
        <v>522</v>
      </c>
      <c r="G549" s="138" t="str">
        <f t="array" ref="G549">IF($I549&lt;&gt;"",INDEX(DropDownLists!$K$10:$K$2516,MATCH($I549,DropDownLists!$L$10:$L$2516,0)),"")</f>
        <v/>
      </c>
      <c r="H549" s="107"/>
      <c r="I549" s="112"/>
      <c r="J549" s="339"/>
      <c r="K549" s="113"/>
      <c r="L549" s="339"/>
      <c r="M549" s="113"/>
      <c r="N549" s="339"/>
      <c r="O549" s="139" t="str">
        <f t="shared" si="42"/>
        <v/>
      </c>
      <c r="P549" s="339"/>
      <c r="Q549" s="114"/>
      <c r="R549" s="339"/>
      <c r="S549" s="174"/>
      <c r="T549" s="339"/>
      <c r="U549" s="139" t="str">
        <f t="array" ref="U549">IF($S549&lt;&gt;"",INDEX(DropDownLists!$D$10:$D$2516,MATCH($S549,DropDownLists!$E$10:$E$2516,0)),"")</f>
        <v/>
      </c>
      <c r="V549" s="342"/>
      <c r="W549" s="174"/>
      <c r="Y549" s="62"/>
      <c r="Z549" s="62"/>
      <c r="AA549" s="62"/>
      <c r="AB549" s="62"/>
      <c r="AC549" s="62"/>
      <c r="AD549" s="37"/>
      <c r="AE549" s="37"/>
      <c r="AF549" s="37"/>
      <c r="AG549" s="37"/>
      <c r="AH549" s="243" t="str">
        <f t="shared" si="43"/>
        <v/>
      </c>
      <c r="AI549" s="37"/>
      <c r="AJ549" s="37"/>
      <c r="AK549" s="37"/>
      <c r="AL549" s="37"/>
    </row>
    <row r="550" spans="1:38" s="97" customFormat="1" ht="14.25" customHeight="1">
      <c r="A550" s="26"/>
      <c r="B550" s="2">
        <f t="shared" si="40"/>
        <v>523</v>
      </c>
      <c r="C550" s="235" t="str">
        <f t="array" ref="C550">IF($K550&lt;&gt;"",INDEX(TransferLog!$AB$21:$AB$1270,MATCH($I550&amp;$M550,TransferLog!$F$21:$F$1270&amp;TransferLog!$W$21:$W$1270,0)),"")</f>
        <v/>
      </c>
      <c r="D550" s="235" t="str">
        <f t="array" ref="D550">IF($K550&lt;&gt;"",INDEX(TransferLog!$Q$21:$Q$1270,MATCH($I550&amp;$M550,TransferLog!$F$21:$F$1270&amp;TransferLog!$W$21:$W$1270,0)),"")</f>
        <v/>
      </c>
      <c r="E550" s="236" t="str">
        <f t="array" ref="E550">IF($K550&lt;&gt;"",INDEX(TransferLog!$AC$21:$AC$1270,MATCH($I550&amp;$M550,TransferLog!$F$21:$F$1270&amp;TransferLog!$W$21:$W$1270,0)),"")</f>
        <v/>
      </c>
      <c r="F550" s="111">
        <f t="shared" si="41"/>
        <v>523</v>
      </c>
      <c r="G550" s="138" t="str">
        <f t="array" ref="G550">IF($I550&lt;&gt;"",INDEX(DropDownLists!$K$10:$K$2516,MATCH($I550,DropDownLists!$L$10:$L$2516,0)),"")</f>
        <v/>
      </c>
      <c r="H550" s="107"/>
      <c r="I550" s="112"/>
      <c r="J550" s="339"/>
      <c r="K550" s="113"/>
      <c r="L550" s="339"/>
      <c r="M550" s="113"/>
      <c r="N550" s="339"/>
      <c r="O550" s="139" t="str">
        <f t="shared" si="42"/>
        <v/>
      </c>
      <c r="P550" s="339"/>
      <c r="Q550" s="114"/>
      <c r="R550" s="339"/>
      <c r="S550" s="174"/>
      <c r="T550" s="339"/>
      <c r="U550" s="139" t="str">
        <f t="array" ref="U550">IF($S550&lt;&gt;"",INDEX(DropDownLists!$D$10:$D$2516,MATCH($S550,DropDownLists!$E$10:$E$2516,0)),"")</f>
        <v/>
      </c>
      <c r="V550" s="342"/>
      <c r="W550" s="174"/>
      <c r="Y550" s="37"/>
      <c r="Z550" s="37"/>
      <c r="AA550" s="37"/>
      <c r="AB550" s="37"/>
      <c r="AC550" s="37"/>
      <c r="AD550" s="37"/>
      <c r="AE550" s="37"/>
      <c r="AF550" s="37"/>
      <c r="AG550" s="37"/>
      <c r="AH550" s="243" t="str">
        <f t="shared" si="43"/>
        <v/>
      </c>
      <c r="AI550" s="37"/>
      <c r="AJ550" s="37"/>
      <c r="AK550" s="37"/>
      <c r="AL550" s="37"/>
    </row>
    <row r="551" spans="1:38" s="97" customFormat="1" ht="14.25" customHeight="1">
      <c r="A551" s="26"/>
      <c r="B551" s="2">
        <f t="shared" si="40"/>
        <v>524</v>
      </c>
      <c r="C551" s="235" t="str">
        <f t="array" ref="C551">IF($K551&lt;&gt;"",INDEX(TransferLog!$AB$21:$AB$1270,MATCH($I551&amp;$M551,TransferLog!$F$21:$F$1270&amp;TransferLog!$W$21:$W$1270,0)),"")</f>
        <v/>
      </c>
      <c r="D551" s="235" t="str">
        <f t="array" ref="D551">IF($K551&lt;&gt;"",INDEX(TransferLog!$Q$21:$Q$1270,MATCH($I551&amp;$M551,TransferLog!$F$21:$F$1270&amp;TransferLog!$W$21:$W$1270,0)),"")</f>
        <v/>
      </c>
      <c r="E551" s="236" t="str">
        <f t="array" ref="E551">IF($K551&lt;&gt;"",INDEX(TransferLog!$AC$21:$AC$1270,MATCH($I551&amp;$M551,TransferLog!$F$21:$F$1270&amp;TransferLog!$W$21:$W$1270,0)),"")</f>
        <v/>
      </c>
      <c r="F551" s="111">
        <f t="shared" si="41"/>
        <v>524</v>
      </c>
      <c r="G551" s="138" t="str">
        <f t="array" ref="G551">IF($I551&lt;&gt;"",INDEX(DropDownLists!$K$10:$K$2516,MATCH($I551,DropDownLists!$L$10:$L$2516,0)),"")</f>
        <v/>
      </c>
      <c r="H551" s="107"/>
      <c r="I551" s="112"/>
      <c r="J551" s="339"/>
      <c r="K551" s="113"/>
      <c r="L551" s="339"/>
      <c r="M551" s="113"/>
      <c r="N551" s="339"/>
      <c r="O551" s="139" t="str">
        <f t="shared" si="42"/>
        <v/>
      </c>
      <c r="P551" s="339"/>
      <c r="Q551" s="114"/>
      <c r="R551" s="339"/>
      <c r="S551" s="174"/>
      <c r="T551" s="339"/>
      <c r="U551" s="139" t="str">
        <f t="array" ref="U551">IF($S551&lt;&gt;"",INDEX(DropDownLists!$D$10:$D$2516,MATCH($S551,DropDownLists!$E$10:$E$2516,0)),"")</f>
        <v/>
      </c>
      <c r="V551" s="342"/>
      <c r="W551" s="174"/>
      <c r="Y551" s="37"/>
      <c r="Z551" s="37"/>
      <c r="AA551" s="37"/>
      <c r="AB551" s="37"/>
      <c r="AC551" s="37"/>
      <c r="AD551" s="37"/>
      <c r="AE551" s="37"/>
      <c r="AF551" s="37"/>
      <c r="AG551" s="37"/>
      <c r="AH551" s="243" t="str">
        <f t="shared" si="43"/>
        <v/>
      </c>
      <c r="AI551" s="37"/>
      <c r="AJ551" s="37"/>
      <c r="AK551" s="37"/>
      <c r="AL551" s="37"/>
    </row>
    <row r="552" spans="1:38" s="97" customFormat="1" ht="14">
      <c r="A552" s="26"/>
      <c r="B552" s="2">
        <f t="shared" si="40"/>
        <v>525</v>
      </c>
      <c r="C552" s="235" t="str">
        <f t="array" ref="C552">IF($K552&lt;&gt;"",INDEX(TransferLog!$AB$21:$AB$1270,MATCH($I552&amp;$M552,TransferLog!$F$21:$F$1270&amp;TransferLog!$W$21:$W$1270,0)),"")</f>
        <v/>
      </c>
      <c r="D552" s="235" t="str">
        <f t="array" ref="D552">IF($K552&lt;&gt;"",INDEX(TransferLog!$Q$21:$Q$1270,MATCH($I552&amp;$M552,TransferLog!$F$21:$F$1270&amp;TransferLog!$W$21:$W$1270,0)),"")</f>
        <v/>
      </c>
      <c r="E552" s="236" t="str">
        <f t="array" ref="E552">IF($K552&lt;&gt;"",INDEX(TransferLog!$AC$21:$AC$1270,MATCH($I552&amp;$M552,TransferLog!$F$21:$F$1270&amp;TransferLog!$W$21:$W$1270,0)),"")</f>
        <v/>
      </c>
      <c r="F552" s="111">
        <f t="shared" si="41"/>
        <v>525</v>
      </c>
      <c r="G552" s="138" t="str">
        <f t="array" ref="G552">IF($I552&lt;&gt;"",INDEX(DropDownLists!$K$10:$K$2516,MATCH($I552,DropDownLists!$L$10:$L$2516,0)),"")</f>
        <v/>
      </c>
      <c r="H552" s="107"/>
      <c r="I552" s="112"/>
      <c r="J552" s="339"/>
      <c r="K552" s="113"/>
      <c r="L552" s="339"/>
      <c r="M552" s="113"/>
      <c r="N552" s="339"/>
      <c r="O552" s="139" t="str">
        <f t="shared" si="42"/>
        <v/>
      </c>
      <c r="P552" s="339"/>
      <c r="Q552" s="114"/>
      <c r="R552" s="339"/>
      <c r="S552" s="174"/>
      <c r="T552" s="339"/>
      <c r="U552" s="139" t="str">
        <f t="array" ref="U552">IF($S552&lt;&gt;"",INDEX(DropDownLists!$D$10:$D$2516,MATCH($S552,DropDownLists!$E$10:$E$2516,0)),"")</f>
        <v/>
      </c>
      <c r="V552" s="342"/>
      <c r="W552" s="174"/>
      <c r="Y552" s="37"/>
      <c r="Z552" s="37"/>
      <c r="AA552" s="37"/>
      <c r="AB552" s="37"/>
      <c r="AC552" s="37"/>
      <c r="AD552" s="37"/>
      <c r="AE552" s="37"/>
      <c r="AF552" s="37"/>
      <c r="AG552" s="37"/>
      <c r="AH552" s="243" t="str">
        <f t="shared" si="43"/>
        <v/>
      </c>
      <c r="AI552" s="37"/>
      <c r="AJ552" s="37"/>
      <c r="AK552" s="37"/>
      <c r="AL552" s="37"/>
    </row>
    <row r="553" spans="1:38" s="97" customFormat="1" ht="14">
      <c r="A553" s="26"/>
      <c r="B553" s="2">
        <f t="shared" si="40"/>
        <v>526</v>
      </c>
      <c r="C553" s="235" t="str">
        <f t="array" ref="C553">IF($K553&lt;&gt;"",INDEX(TransferLog!$AB$21:$AB$1270,MATCH($I553&amp;$M553,TransferLog!$F$21:$F$1270&amp;TransferLog!$W$21:$W$1270,0)),"")</f>
        <v/>
      </c>
      <c r="D553" s="235" t="str">
        <f t="array" ref="D553">IF($K553&lt;&gt;"",INDEX(TransferLog!$Q$21:$Q$1270,MATCH($I553&amp;$M553,TransferLog!$F$21:$F$1270&amp;TransferLog!$W$21:$W$1270,0)),"")</f>
        <v/>
      </c>
      <c r="E553" s="236" t="str">
        <f t="array" ref="E553">IF($K553&lt;&gt;"",INDEX(TransferLog!$AC$21:$AC$1270,MATCH($I553&amp;$M553,TransferLog!$F$21:$F$1270&amp;TransferLog!$W$21:$W$1270,0)),"")</f>
        <v/>
      </c>
      <c r="F553" s="111">
        <f t="shared" si="41"/>
        <v>526</v>
      </c>
      <c r="G553" s="138" t="str">
        <f t="array" ref="G553">IF($I553&lt;&gt;"",INDEX(DropDownLists!$K$10:$K$2516,MATCH($I553,DropDownLists!$L$10:$L$2516,0)),"")</f>
        <v/>
      </c>
      <c r="H553" s="107"/>
      <c r="I553" s="112"/>
      <c r="J553" s="339"/>
      <c r="K553" s="113"/>
      <c r="L553" s="339"/>
      <c r="M553" s="113"/>
      <c r="N553" s="339"/>
      <c r="O553" s="139" t="str">
        <f t="shared" si="42"/>
        <v/>
      </c>
      <c r="P553" s="339"/>
      <c r="Q553" s="114"/>
      <c r="R553" s="339"/>
      <c r="S553" s="174"/>
      <c r="T553" s="339"/>
      <c r="U553" s="139" t="str">
        <f t="array" ref="U553">IF($S553&lt;&gt;"",INDEX(DropDownLists!$D$10:$D$2516,MATCH($S553,DropDownLists!$E$10:$E$2516,0)),"")</f>
        <v/>
      </c>
      <c r="V553" s="342"/>
      <c r="W553" s="174"/>
      <c r="Y553" s="37"/>
      <c r="Z553" s="37"/>
      <c r="AA553" s="37"/>
      <c r="AB553" s="37"/>
      <c r="AC553" s="37"/>
      <c r="AD553" s="37"/>
      <c r="AE553" s="37"/>
      <c r="AF553" s="37"/>
      <c r="AG553" s="37"/>
      <c r="AH553" s="243" t="str">
        <f t="shared" si="43"/>
        <v/>
      </c>
      <c r="AI553" s="37"/>
      <c r="AJ553" s="37"/>
      <c r="AK553" s="37"/>
      <c r="AL553" s="37"/>
    </row>
    <row r="554" spans="1:38" s="97" customFormat="1" ht="14">
      <c r="A554" s="63"/>
      <c r="B554" s="2">
        <f t="shared" si="40"/>
        <v>527</v>
      </c>
      <c r="C554" s="235" t="str">
        <f t="array" ref="C554">IF($K554&lt;&gt;"",INDEX(TransferLog!$AB$21:$AB$1270,MATCH($I554&amp;$M554,TransferLog!$F$21:$F$1270&amp;TransferLog!$W$21:$W$1270,0)),"")</f>
        <v/>
      </c>
      <c r="D554" s="235" t="str">
        <f t="array" ref="D554">IF($K554&lt;&gt;"",INDEX(TransferLog!$Q$21:$Q$1270,MATCH($I554&amp;$M554,TransferLog!$F$21:$F$1270&amp;TransferLog!$W$21:$W$1270,0)),"")</f>
        <v/>
      </c>
      <c r="E554" s="236" t="str">
        <f t="array" ref="E554">IF($K554&lt;&gt;"",INDEX(TransferLog!$AC$21:$AC$1270,MATCH($I554&amp;$M554,TransferLog!$F$21:$F$1270&amp;TransferLog!$W$21:$W$1270,0)),"")</f>
        <v/>
      </c>
      <c r="F554" s="111">
        <f t="shared" si="41"/>
        <v>527</v>
      </c>
      <c r="G554" s="138" t="str">
        <f t="array" ref="G554">IF($I554&lt;&gt;"",INDEX(DropDownLists!$K$10:$K$2516,MATCH($I554,DropDownLists!$L$10:$L$2516,0)),"")</f>
        <v/>
      </c>
      <c r="H554" s="107"/>
      <c r="I554" s="112"/>
      <c r="J554" s="339"/>
      <c r="K554" s="113"/>
      <c r="L554" s="339"/>
      <c r="M554" s="113"/>
      <c r="N554" s="339"/>
      <c r="O554" s="139" t="str">
        <f t="shared" si="42"/>
        <v/>
      </c>
      <c r="P554" s="339"/>
      <c r="Q554" s="114"/>
      <c r="R554" s="339"/>
      <c r="S554" s="174"/>
      <c r="T554" s="339"/>
      <c r="U554" s="139" t="str">
        <f t="array" ref="U554">IF($S554&lt;&gt;"",INDEX(DropDownLists!$D$10:$D$2516,MATCH($S554,DropDownLists!$E$10:$E$2516,0)),"")</f>
        <v/>
      </c>
      <c r="V554" s="342"/>
      <c r="W554" s="174"/>
      <c r="Y554" s="37"/>
      <c r="Z554" s="37"/>
      <c r="AA554" s="37"/>
      <c r="AB554" s="37"/>
      <c r="AC554" s="37"/>
      <c r="AD554" s="62"/>
      <c r="AE554" s="62"/>
      <c r="AF554" s="62"/>
      <c r="AG554" s="62"/>
      <c r="AH554" s="244" t="str">
        <f t="shared" si="43"/>
        <v/>
      </c>
      <c r="AI554" s="62"/>
      <c r="AJ554" s="62"/>
      <c r="AK554" s="62"/>
      <c r="AL554" s="62"/>
    </row>
    <row r="555" spans="1:38" s="97" customFormat="1" ht="14">
      <c r="A555" s="63"/>
      <c r="B555" s="2">
        <f t="shared" si="40"/>
        <v>528</v>
      </c>
      <c r="C555" s="235" t="str">
        <f t="array" ref="C555">IF($K555&lt;&gt;"",INDEX(TransferLog!$AB$21:$AB$1270,MATCH($I555&amp;$M555,TransferLog!$F$21:$F$1270&amp;TransferLog!$W$21:$W$1270,0)),"")</f>
        <v/>
      </c>
      <c r="D555" s="235" t="str">
        <f t="array" ref="D555">IF($K555&lt;&gt;"",INDEX(TransferLog!$Q$21:$Q$1270,MATCH($I555&amp;$M555,TransferLog!$F$21:$F$1270&amp;TransferLog!$W$21:$W$1270,0)),"")</f>
        <v/>
      </c>
      <c r="E555" s="236" t="str">
        <f t="array" ref="E555">IF($K555&lt;&gt;"",INDEX(TransferLog!$AC$21:$AC$1270,MATCH($I555&amp;$M555,TransferLog!$F$21:$F$1270&amp;TransferLog!$W$21:$W$1270,0)),"")</f>
        <v/>
      </c>
      <c r="F555" s="111">
        <f t="shared" si="41"/>
        <v>528</v>
      </c>
      <c r="G555" s="138" t="str">
        <f t="array" ref="G555">IF($I555&lt;&gt;"",INDEX(DropDownLists!$K$10:$K$2516,MATCH($I555,DropDownLists!$L$10:$L$2516,0)),"")</f>
        <v/>
      </c>
      <c r="H555" s="107"/>
      <c r="I555" s="112"/>
      <c r="J555" s="339"/>
      <c r="K555" s="113"/>
      <c r="L555" s="339"/>
      <c r="M555" s="113"/>
      <c r="N555" s="339"/>
      <c r="O555" s="139" t="str">
        <f t="shared" si="42"/>
        <v/>
      </c>
      <c r="P555" s="339"/>
      <c r="Q555" s="114"/>
      <c r="R555" s="339"/>
      <c r="S555" s="174"/>
      <c r="T555" s="339"/>
      <c r="U555" s="139" t="str">
        <f t="array" ref="U555">IF($S555&lt;&gt;"",INDEX(DropDownLists!$D$10:$D$2516,MATCH($S555,DropDownLists!$E$10:$E$2516,0)),"")</f>
        <v/>
      </c>
      <c r="V555" s="342"/>
      <c r="W555" s="174"/>
      <c r="Y555" s="37"/>
      <c r="Z555" s="37"/>
      <c r="AA555" s="37"/>
      <c r="AB555" s="37"/>
      <c r="AC555" s="37"/>
      <c r="AD555" s="62"/>
      <c r="AE555" s="62"/>
      <c r="AF555" s="62"/>
      <c r="AG555" s="62"/>
      <c r="AH555" s="244" t="str">
        <f t="shared" si="43"/>
        <v/>
      </c>
      <c r="AI555" s="62"/>
      <c r="AJ555" s="62"/>
      <c r="AK555" s="62"/>
      <c r="AL555" s="62"/>
    </row>
    <row r="556" spans="1:38" s="97" customFormat="1" ht="14">
      <c r="A556" s="63"/>
      <c r="B556" s="2">
        <f t="shared" si="40"/>
        <v>529</v>
      </c>
      <c r="C556" s="235" t="str">
        <f t="array" ref="C556">IF($K556&lt;&gt;"",INDEX(TransferLog!$AB$21:$AB$1270,MATCH($I556&amp;$M556,TransferLog!$F$21:$F$1270&amp;TransferLog!$W$21:$W$1270,0)),"")</f>
        <v/>
      </c>
      <c r="D556" s="235" t="str">
        <f t="array" ref="D556">IF($K556&lt;&gt;"",INDEX(TransferLog!$Q$21:$Q$1270,MATCH($I556&amp;$M556,TransferLog!$F$21:$F$1270&amp;TransferLog!$W$21:$W$1270,0)),"")</f>
        <v/>
      </c>
      <c r="E556" s="236" t="str">
        <f t="array" ref="E556">IF($K556&lt;&gt;"",INDEX(TransferLog!$AC$21:$AC$1270,MATCH($I556&amp;$M556,TransferLog!$F$21:$F$1270&amp;TransferLog!$W$21:$W$1270,0)),"")</f>
        <v/>
      </c>
      <c r="F556" s="111">
        <f t="shared" si="41"/>
        <v>529</v>
      </c>
      <c r="G556" s="138" t="str">
        <f t="array" ref="G556">IF($I556&lt;&gt;"",INDEX(DropDownLists!$K$10:$K$2516,MATCH($I556,DropDownLists!$L$10:$L$2516,0)),"")</f>
        <v/>
      </c>
      <c r="H556" s="107"/>
      <c r="I556" s="112"/>
      <c r="J556" s="339"/>
      <c r="K556" s="113"/>
      <c r="L556" s="339"/>
      <c r="M556" s="113"/>
      <c r="N556" s="339"/>
      <c r="O556" s="139" t="str">
        <f t="shared" si="42"/>
        <v/>
      </c>
      <c r="P556" s="339"/>
      <c r="Q556" s="114"/>
      <c r="R556" s="339"/>
      <c r="S556" s="174"/>
      <c r="T556" s="339"/>
      <c r="U556" s="139" t="str">
        <f t="array" ref="U556">IF($S556&lt;&gt;"",INDEX(DropDownLists!$D$10:$D$2516,MATCH($S556,DropDownLists!$E$10:$E$2516,0)),"")</f>
        <v/>
      </c>
      <c r="V556" s="342"/>
      <c r="W556" s="174"/>
      <c r="Y556" s="37"/>
      <c r="Z556" s="37"/>
      <c r="AA556" s="37"/>
      <c r="AB556" s="37"/>
      <c r="AC556" s="37"/>
      <c r="AD556" s="62"/>
      <c r="AE556" s="62"/>
      <c r="AF556" s="62"/>
      <c r="AG556" s="62"/>
      <c r="AH556" s="244" t="str">
        <f t="shared" si="43"/>
        <v/>
      </c>
      <c r="AI556" s="62"/>
      <c r="AJ556" s="62"/>
      <c r="AK556" s="62"/>
      <c r="AL556" s="62"/>
    </row>
    <row r="557" spans="1:38" s="97" customFormat="1" ht="14">
      <c r="A557" s="63"/>
      <c r="B557" s="2">
        <f t="shared" si="40"/>
        <v>530</v>
      </c>
      <c r="C557" s="235" t="str">
        <f t="array" ref="C557">IF($K557&lt;&gt;"",INDEX(TransferLog!$AB$21:$AB$1270,MATCH($I557&amp;$M557,TransferLog!$F$21:$F$1270&amp;TransferLog!$W$21:$W$1270,0)),"")</f>
        <v/>
      </c>
      <c r="D557" s="235" t="str">
        <f t="array" ref="D557">IF($K557&lt;&gt;"",INDEX(TransferLog!$Q$21:$Q$1270,MATCH($I557&amp;$M557,TransferLog!$F$21:$F$1270&amp;TransferLog!$W$21:$W$1270,0)),"")</f>
        <v/>
      </c>
      <c r="E557" s="236" t="str">
        <f t="array" ref="E557">IF($K557&lt;&gt;"",INDEX(TransferLog!$AC$21:$AC$1270,MATCH($I557&amp;$M557,TransferLog!$F$21:$F$1270&amp;TransferLog!$W$21:$W$1270,0)),"")</f>
        <v/>
      </c>
      <c r="F557" s="111">
        <f t="shared" si="41"/>
        <v>530</v>
      </c>
      <c r="G557" s="138" t="str">
        <f t="array" ref="G557">IF($I557&lt;&gt;"",INDEX(DropDownLists!$K$10:$K$2516,MATCH($I557,DropDownLists!$L$10:$L$2516,0)),"")</f>
        <v/>
      </c>
      <c r="H557" s="107"/>
      <c r="I557" s="112"/>
      <c r="J557" s="339"/>
      <c r="K557" s="113"/>
      <c r="L557" s="339"/>
      <c r="M557" s="113"/>
      <c r="N557" s="339"/>
      <c r="O557" s="139" t="str">
        <f t="shared" si="42"/>
        <v/>
      </c>
      <c r="P557" s="339"/>
      <c r="Q557" s="114"/>
      <c r="R557" s="339"/>
      <c r="S557" s="174"/>
      <c r="T557" s="339"/>
      <c r="U557" s="139" t="str">
        <f t="array" ref="U557">IF($S557&lt;&gt;"",INDEX(DropDownLists!$D$10:$D$2516,MATCH($S557,DropDownLists!$E$10:$E$2516,0)),"")</f>
        <v/>
      </c>
      <c r="V557" s="342"/>
      <c r="W557" s="174"/>
      <c r="Y557" s="37"/>
      <c r="Z557" s="37"/>
      <c r="AA557" s="37"/>
      <c r="AB557" s="37"/>
      <c r="AC557" s="37"/>
      <c r="AD557" s="62"/>
      <c r="AE557" s="62"/>
      <c r="AF557" s="62"/>
      <c r="AG557" s="62"/>
      <c r="AH557" s="244" t="str">
        <f t="shared" si="43"/>
        <v/>
      </c>
      <c r="AI557" s="62"/>
      <c r="AJ557" s="62"/>
      <c r="AK557" s="62"/>
      <c r="AL557" s="62"/>
    </row>
    <row r="558" spans="1:38" s="97" customFormat="1" ht="14">
      <c r="A558" s="63"/>
      <c r="B558" s="2">
        <f t="shared" si="40"/>
        <v>531</v>
      </c>
      <c r="C558" s="235" t="str">
        <f t="array" ref="C558">IF($K558&lt;&gt;"",INDEX(TransferLog!$AB$21:$AB$1270,MATCH($I558&amp;$M558,TransferLog!$F$21:$F$1270&amp;TransferLog!$W$21:$W$1270,0)),"")</f>
        <v/>
      </c>
      <c r="D558" s="235" t="str">
        <f t="array" ref="D558">IF($K558&lt;&gt;"",INDEX(TransferLog!$Q$21:$Q$1270,MATCH($I558&amp;$M558,TransferLog!$F$21:$F$1270&amp;TransferLog!$W$21:$W$1270,0)),"")</f>
        <v/>
      </c>
      <c r="E558" s="236" t="str">
        <f t="array" ref="E558">IF($K558&lt;&gt;"",INDEX(TransferLog!$AC$21:$AC$1270,MATCH($I558&amp;$M558,TransferLog!$F$21:$F$1270&amp;TransferLog!$W$21:$W$1270,0)),"")</f>
        <v/>
      </c>
      <c r="F558" s="111">
        <f t="shared" si="41"/>
        <v>531</v>
      </c>
      <c r="G558" s="138" t="str">
        <f t="array" ref="G558">IF($I558&lt;&gt;"",INDEX(DropDownLists!$K$10:$K$2516,MATCH($I558,DropDownLists!$L$10:$L$2516,0)),"")</f>
        <v/>
      </c>
      <c r="H558" s="107"/>
      <c r="I558" s="112"/>
      <c r="J558" s="339"/>
      <c r="K558" s="113"/>
      <c r="L558" s="339"/>
      <c r="M558" s="113"/>
      <c r="N558" s="339"/>
      <c r="O558" s="139" t="str">
        <f t="shared" si="42"/>
        <v/>
      </c>
      <c r="P558" s="339"/>
      <c r="Q558" s="114"/>
      <c r="R558" s="339"/>
      <c r="S558" s="174"/>
      <c r="T558" s="339"/>
      <c r="U558" s="139" t="str">
        <f t="array" ref="U558">IF($S558&lt;&gt;"",INDEX(DropDownLists!$D$10:$D$2516,MATCH($S558,DropDownLists!$E$10:$E$2516,0)),"")</f>
        <v/>
      </c>
      <c r="V558" s="342"/>
      <c r="W558" s="174"/>
      <c r="Y558" s="37"/>
      <c r="Z558" s="37"/>
      <c r="AA558" s="37"/>
      <c r="AB558" s="37"/>
      <c r="AC558" s="37"/>
      <c r="AD558" s="62"/>
      <c r="AE558" s="62"/>
      <c r="AF558" s="62"/>
      <c r="AG558" s="62"/>
      <c r="AH558" s="244" t="str">
        <f t="shared" si="43"/>
        <v/>
      </c>
      <c r="AI558" s="62"/>
      <c r="AJ558" s="62"/>
      <c r="AK558" s="62"/>
      <c r="AL558" s="62"/>
    </row>
    <row r="559" spans="1:38" s="97" customFormat="1" ht="14">
      <c r="A559" s="63"/>
      <c r="B559" s="2">
        <f t="shared" si="40"/>
        <v>532</v>
      </c>
      <c r="C559" s="235" t="str">
        <f t="array" ref="C559">IF($K559&lt;&gt;"",INDEX(TransferLog!$AB$21:$AB$1270,MATCH($I559&amp;$M559,TransferLog!$F$21:$F$1270&amp;TransferLog!$W$21:$W$1270,0)),"")</f>
        <v/>
      </c>
      <c r="D559" s="235" t="str">
        <f t="array" ref="D559">IF($K559&lt;&gt;"",INDEX(TransferLog!$Q$21:$Q$1270,MATCH($I559&amp;$M559,TransferLog!$F$21:$F$1270&amp;TransferLog!$W$21:$W$1270,0)),"")</f>
        <v/>
      </c>
      <c r="E559" s="236" t="str">
        <f t="array" ref="E559">IF($K559&lt;&gt;"",INDEX(TransferLog!$AC$21:$AC$1270,MATCH($I559&amp;$M559,TransferLog!$F$21:$F$1270&amp;TransferLog!$W$21:$W$1270,0)),"")</f>
        <v/>
      </c>
      <c r="F559" s="111">
        <f t="shared" si="41"/>
        <v>532</v>
      </c>
      <c r="G559" s="138" t="str">
        <f t="array" ref="G559">IF($I559&lt;&gt;"",INDEX(DropDownLists!$K$10:$K$2516,MATCH($I559,DropDownLists!$L$10:$L$2516,0)),"")</f>
        <v/>
      </c>
      <c r="H559" s="107"/>
      <c r="I559" s="112"/>
      <c r="J559" s="339"/>
      <c r="K559" s="113"/>
      <c r="L559" s="339"/>
      <c r="M559" s="113"/>
      <c r="N559" s="339"/>
      <c r="O559" s="139" t="str">
        <f t="shared" si="42"/>
        <v/>
      </c>
      <c r="P559" s="339"/>
      <c r="Q559" s="114"/>
      <c r="R559" s="339"/>
      <c r="S559" s="174"/>
      <c r="T559" s="339"/>
      <c r="U559" s="139" t="str">
        <f t="array" ref="U559">IF($S559&lt;&gt;"",INDEX(DropDownLists!$D$10:$D$2516,MATCH($S559,DropDownLists!$E$10:$E$2516,0)),"")</f>
        <v/>
      </c>
      <c r="V559" s="342"/>
      <c r="W559" s="174"/>
      <c r="Y559" s="62"/>
      <c r="Z559" s="62"/>
      <c r="AA559" s="62"/>
      <c r="AB559" s="62"/>
      <c r="AC559" s="62"/>
      <c r="AD559" s="62"/>
      <c r="AE559" s="62"/>
      <c r="AF559" s="62"/>
      <c r="AG559" s="62"/>
      <c r="AH559" s="244" t="str">
        <f t="shared" si="43"/>
        <v/>
      </c>
      <c r="AI559" s="62"/>
      <c r="AJ559" s="62"/>
      <c r="AK559" s="62"/>
      <c r="AL559" s="62"/>
    </row>
    <row r="560" spans="1:38" s="97" customFormat="1" ht="14">
      <c r="A560" s="63"/>
      <c r="B560" s="2">
        <f t="shared" si="40"/>
        <v>533</v>
      </c>
      <c r="C560" s="235" t="str">
        <f t="array" ref="C560">IF($K560&lt;&gt;"",INDEX(TransferLog!$AB$21:$AB$1270,MATCH($I560&amp;$M560,TransferLog!$F$21:$F$1270&amp;TransferLog!$W$21:$W$1270,0)),"")</f>
        <v/>
      </c>
      <c r="D560" s="235" t="str">
        <f t="array" ref="D560">IF($K560&lt;&gt;"",INDEX(TransferLog!$Q$21:$Q$1270,MATCH($I560&amp;$M560,TransferLog!$F$21:$F$1270&amp;TransferLog!$W$21:$W$1270,0)),"")</f>
        <v/>
      </c>
      <c r="E560" s="236" t="str">
        <f t="array" ref="E560">IF($K560&lt;&gt;"",INDEX(TransferLog!$AC$21:$AC$1270,MATCH($I560&amp;$M560,TransferLog!$F$21:$F$1270&amp;TransferLog!$W$21:$W$1270,0)),"")</f>
        <v/>
      </c>
      <c r="F560" s="111">
        <f t="shared" si="41"/>
        <v>533</v>
      </c>
      <c r="G560" s="138" t="str">
        <f t="array" ref="G560">IF($I560&lt;&gt;"",INDEX(DropDownLists!$K$10:$K$2516,MATCH($I560,DropDownLists!$L$10:$L$2516,0)),"")</f>
        <v/>
      </c>
      <c r="H560" s="107"/>
      <c r="I560" s="112"/>
      <c r="J560" s="339"/>
      <c r="K560" s="113"/>
      <c r="L560" s="339"/>
      <c r="M560" s="113"/>
      <c r="N560" s="339"/>
      <c r="O560" s="139" t="str">
        <f t="shared" si="42"/>
        <v/>
      </c>
      <c r="P560" s="339"/>
      <c r="Q560" s="114"/>
      <c r="R560" s="339"/>
      <c r="S560" s="174"/>
      <c r="T560" s="339"/>
      <c r="U560" s="139" t="str">
        <f t="array" ref="U560">IF($S560&lt;&gt;"",INDEX(DropDownLists!$D$10:$D$2516,MATCH($S560,DropDownLists!$E$10:$E$2516,0)),"")</f>
        <v/>
      </c>
      <c r="V560" s="342"/>
      <c r="W560" s="174"/>
      <c r="Y560" s="62"/>
      <c r="Z560" s="62"/>
      <c r="AA560" s="62"/>
      <c r="AB560" s="62"/>
      <c r="AC560" s="62"/>
      <c r="AD560" s="62"/>
      <c r="AE560" s="62"/>
      <c r="AF560" s="62"/>
      <c r="AG560" s="62"/>
      <c r="AH560" s="244" t="str">
        <f t="shared" si="43"/>
        <v/>
      </c>
      <c r="AI560" s="62"/>
      <c r="AJ560" s="62"/>
      <c r="AK560" s="62"/>
      <c r="AL560" s="62"/>
    </row>
    <row r="561" spans="1:38" s="97" customFormat="1" ht="14">
      <c r="A561" s="63"/>
      <c r="B561" s="2">
        <f t="shared" si="40"/>
        <v>534</v>
      </c>
      <c r="C561" s="235" t="str">
        <f t="array" ref="C561">IF($K561&lt;&gt;"",INDEX(TransferLog!$AB$21:$AB$1270,MATCH($I561&amp;$M561,TransferLog!$F$21:$F$1270&amp;TransferLog!$W$21:$W$1270,0)),"")</f>
        <v/>
      </c>
      <c r="D561" s="235" t="str">
        <f t="array" ref="D561">IF($K561&lt;&gt;"",INDEX(TransferLog!$Q$21:$Q$1270,MATCH($I561&amp;$M561,TransferLog!$F$21:$F$1270&amp;TransferLog!$W$21:$W$1270,0)),"")</f>
        <v/>
      </c>
      <c r="E561" s="236" t="str">
        <f t="array" ref="E561">IF($K561&lt;&gt;"",INDEX(TransferLog!$AC$21:$AC$1270,MATCH($I561&amp;$M561,TransferLog!$F$21:$F$1270&amp;TransferLog!$W$21:$W$1270,0)),"")</f>
        <v/>
      </c>
      <c r="F561" s="111">
        <f t="shared" si="41"/>
        <v>534</v>
      </c>
      <c r="G561" s="138" t="str">
        <f t="array" ref="G561">IF($I561&lt;&gt;"",INDEX(DropDownLists!$K$10:$K$2516,MATCH($I561,DropDownLists!$L$10:$L$2516,0)),"")</f>
        <v/>
      </c>
      <c r="H561" s="107"/>
      <c r="I561" s="112"/>
      <c r="J561" s="339"/>
      <c r="K561" s="113"/>
      <c r="L561" s="339"/>
      <c r="M561" s="113"/>
      <c r="N561" s="339"/>
      <c r="O561" s="139" t="str">
        <f t="shared" si="42"/>
        <v/>
      </c>
      <c r="P561" s="339"/>
      <c r="Q561" s="114"/>
      <c r="R561" s="339"/>
      <c r="S561" s="174"/>
      <c r="T561" s="339"/>
      <c r="U561" s="139" t="str">
        <f t="array" ref="U561">IF($S561&lt;&gt;"",INDEX(DropDownLists!$D$10:$D$2516,MATCH($S561,DropDownLists!$E$10:$E$2516,0)),"")</f>
        <v/>
      </c>
      <c r="V561" s="342"/>
      <c r="W561" s="174"/>
      <c r="Y561" s="62"/>
      <c r="Z561" s="62"/>
      <c r="AA561" s="62"/>
      <c r="AB561" s="62"/>
      <c r="AC561" s="62"/>
      <c r="AD561" s="62"/>
      <c r="AE561" s="62"/>
      <c r="AF561" s="62"/>
      <c r="AG561" s="62"/>
      <c r="AH561" s="244" t="str">
        <f t="shared" si="43"/>
        <v/>
      </c>
      <c r="AI561" s="62"/>
      <c r="AJ561" s="62"/>
      <c r="AK561" s="62"/>
      <c r="AL561" s="62"/>
    </row>
    <row r="562" spans="1:38" s="97" customFormat="1" ht="14">
      <c r="A562" s="63"/>
      <c r="B562" s="2">
        <f t="shared" si="40"/>
        <v>535</v>
      </c>
      <c r="C562" s="235" t="str">
        <f t="array" ref="C562">IF($K562&lt;&gt;"",INDEX(TransferLog!$AB$21:$AB$1270,MATCH($I562&amp;$M562,TransferLog!$F$21:$F$1270&amp;TransferLog!$W$21:$W$1270,0)),"")</f>
        <v/>
      </c>
      <c r="D562" s="235" t="str">
        <f t="array" ref="D562">IF($K562&lt;&gt;"",INDEX(TransferLog!$Q$21:$Q$1270,MATCH($I562&amp;$M562,TransferLog!$F$21:$F$1270&amp;TransferLog!$W$21:$W$1270,0)),"")</f>
        <v/>
      </c>
      <c r="E562" s="236" t="str">
        <f t="array" ref="E562">IF($K562&lt;&gt;"",INDEX(TransferLog!$AC$21:$AC$1270,MATCH($I562&amp;$M562,TransferLog!$F$21:$F$1270&amp;TransferLog!$W$21:$W$1270,0)),"")</f>
        <v/>
      </c>
      <c r="F562" s="111">
        <f t="shared" si="41"/>
        <v>535</v>
      </c>
      <c r="G562" s="138" t="str">
        <f t="array" ref="G562">IF($I562&lt;&gt;"",INDEX(DropDownLists!$K$10:$K$2516,MATCH($I562,DropDownLists!$L$10:$L$2516,0)),"")</f>
        <v/>
      </c>
      <c r="H562" s="107"/>
      <c r="I562" s="112"/>
      <c r="J562" s="339"/>
      <c r="K562" s="113"/>
      <c r="L562" s="339"/>
      <c r="M562" s="113"/>
      <c r="N562" s="339"/>
      <c r="O562" s="139" t="str">
        <f t="shared" si="42"/>
        <v/>
      </c>
      <c r="P562" s="339"/>
      <c r="Q562" s="114"/>
      <c r="R562" s="339"/>
      <c r="S562" s="174"/>
      <c r="T562" s="339"/>
      <c r="U562" s="139" t="str">
        <f t="array" ref="U562">IF($S562&lt;&gt;"",INDEX(DropDownLists!$D$10:$D$2516,MATCH($S562,DropDownLists!$E$10:$E$2516,0)),"")</f>
        <v/>
      </c>
      <c r="V562" s="342"/>
      <c r="W562" s="174"/>
      <c r="Y562" s="62"/>
      <c r="Z562" s="62"/>
      <c r="AA562" s="62"/>
      <c r="AB562" s="62"/>
      <c r="AC562" s="62"/>
      <c r="AD562" s="62"/>
      <c r="AE562" s="62"/>
      <c r="AF562" s="62"/>
      <c r="AG562" s="62"/>
      <c r="AH562" s="244" t="str">
        <f t="shared" si="43"/>
        <v/>
      </c>
      <c r="AI562" s="62"/>
      <c r="AJ562" s="62"/>
      <c r="AK562" s="62"/>
      <c r="AL562" s="62"/>
    </row>
    <row r="563" spans="1:38" s="97" customFormat="1" ht="14">
      <c r="A563" s="63"/>
      <c r="B563" s="2">
        <f t="shared" si="40"/>
        <v>536</v>
      </c>
      <c r="C563" s="235" t="str">
        <f t="array" ref="C563">IF($K563&lt;&gt;"",INDEX(TransferLog!$AB$21:$AB$1270,MATCH($I563&amp;$M563,TransferLog!$F$21:$F$1270&amp;TransferLog!$W$21:$W$1270,0)),"")</f>
        <v/>
      </c>
      <c r="D563" s="235" t="str">
        <f t="array" ref="D563">IF($K563&lt;&gt;"",INDEX(TransferLog!$Q$21:$Q$1270,MATCH($I563&amp;$M563,TransferLog!$F$21:$F$1270&amp;TransferLog!$W$21:$W$1270,0)),"")</f>
        <v/>
      </c>
      <c r="E563" s="236" t="str">
        <f t="array" ref="E563">IF($K563&lt;&gt;"",INDEX(TransferLog!$AC$21:$AC$1270,MATCH($I563&amp;$M563,TransferLog!$F$21:$F$1270&amp;TransferLog!$W$21:$W$1270,0)),"")</f>
        <v/>
      </c>
      <c r="F563" s="111">
        <f t="shared" si="41"/>
        <v>536</v>
      </c>
      <c r="G563" s="138" t="str">
        <f t="array" ref="G563">IF($I563&lt;&gt;"",INDEX(DropDownLists!$K$10:$K$2516,MATCH($I563,DropDownLists!$L$10:$L$2516,0)),"")</f>
        <v/>
      </c>
      <c r="H563" s="107"/>
      <c r="I563" s="112"/>
      <c r="J563" s="339"/>
      <c r="K563" s="113"/>
      <c r="L563" s="339"/>
      <c r="M563" s="113"/>
      <c r="N563" s="339"/>
      <c r="O563" s="139" t="str">
        <f t="shared" si="42"/>
        <v/>
      </c>
      <c r="P563" s="339"/>
      <c r="Q563" s="114"/>
      <c r="R563" s="339"/>
      <c r="S563" s="174"/>
      <c r="T563" s="339"/>
      <c r="U563" s="139" t="str">
        <f t="array" ref="U563">IF($S563&lt;&gt;"",INDEX(DropDownLists!$D$10:$D$2516,MATCH($S563,DropDownLists!$E$10:$E$2516,0)),"")</f>
        <v/>
      </c>
      <c r="V563" s="342"/>
      <c r="W563" s="174"/>
      <c r="Y563" s="62"/>
      <c r="Z563" s="62"/>
      <c r="AA563" s="62"/>
      <c r="AB563" s="62"/>
      <c r="AC563" s="62"/>
      <c r="AD563" s="62"/>
      <c r="AE563" s="62"/>
      <c r="AF563" s="62"/>
      <c r="AG563" s="62"/>
      <c r="AH563" s="244" t="str">
        <f t="shared" si="43"/>
        <v/>
      </c>
      <c r="AI563" s="62"/>
      <c r="AJ563" s="62"/>
      <c r="AK563" s="62"/>
      <c r="AL563" s="62"/>
    </row>
    <row r="564" spans="1:38" s="97" customFormat="1" ht="14">
      <c r="A564" s="63"/>
      <c r="B564" s="2">
        <f t="shared" si="40"/>
        <v>537</v>
      </c>
      <c r="C564" s="235" t="str">
        <f t="array" ref="C564">IF($K564&lt;&gt;"",INDEX(TransferLog!$AB$21:$AB$1270,MATCH($I564&amp;$M564,TransferLog!$F$21:$F$1270&amp;TransferLog!$W$21:$W$1270,0)),"")</f>
        <v/>
      </c>
      <c r="D564" s="235" t="str">
        <f t="array" ref="D564">IF($K564&lt;&gt;"",INDEX(TransferLog!$Q$21:$Q$1270,MATCH($I564&amp;$M564,TransferLog!$F$21:$F$1270&amp;TransferLog!$W$21:$W$1270,0)),"")</f>
        <v/>
      </c>
      <c r="E564" s="236" t="str">
        <f t="array" ref="E564">IF($K564&lt;&gt;"",INDEX(TransferLog!$AC$21:$AC$1270,MATCH($I564&amp;$M564,TransferLog!$F$21:$F$1270&amp;TransferLog!$W$21:$W$1270,0)),"")</f>
        <v/>
      </c>
      <c r="F564" s="111">
        <f t="shared" si="41"/>
        <v>537</v>
      </c>
      <c r="G564" s="138" t="str">
        <f t="array" ref="G564">IF($I564&lt;&gt;"",INDEX(DropDownLists!$K$10:$K$2516,MATCH($I564,DropDownLists!$L$10:$L$2516,0)),"")</f>
        <v/>
      </c>
      <c r="H564" s="107"/>
      <c r="I564" s="112"/>
      <c r="J564" s="339"/>
      <c r="K564" s="113"/>
      <c r="L564" s="339"/>
      <c r="M564" s="113"/>
      <c r="N564" s="339"/>
      <c r="O564" s="139" t="str">
        <f t="shared" si="42"/>
        <v/>
      </c>
      <c r="P564" s="339"/>
      <c r="Q564" s="114"/>
      <c r="R564" s="339"/>
      <c r="S564" s="174"/>
      <c r="T564" s="339"/>
      <c r="U564" s="139" t="str">
        <f t="array" ref="U564">IF($S564&lt;&gt;"",INDEX(DropDownLists!$D$10:$D$2516,MATCH($S564,DropDownLists!$E$10:$E$2516,0)),"")</f>
        <v/>
      </c>
      <c r="V564" s="342"/>
      <c r="W564" s="174"/>
      <c r="Y564" s="62"/>
      <c r="Z564" s="62"/>
      <c r="AA564" s="62"/>
      <c r="AB564" s="62"/>
      <c r="AC564" s="62"/>
      <c r="AD564" s="62"/>
      <c r="AE564" s="62"/>
      <c r="AF564" s="62"/>
      <c r="AG564" s="62"/>
      <c r="AH564" s="244" t="str">
        <f t="shared" si="43"/>
        <v/>
      </c>
      <c r="AI564" s="62"/>
      <c r="AJ564" s="62"/>
      <c r="AK564" s="62"/>
      <c r="AL564" s="62"/>
    </row>
    <row r="565" spans="1:38" s="97" customFormat="1" ht="14.25" customHeight="1">
      <c r="A565" s="26"/>
      <c r="B565" s="2">
        <f t="shared" si="40"/>
        <v>538</v>
      </c>
      <c r="C565" s="235" t="str">
        <f t="array" ref="C565">IF($K565&lt;&gt;"",INDEX(TransferLog!$AB$21:$AB$1270,MATCH($I565&amp;$M565,TransferLog!$F$21:$F$1270&amp;TransferLog!$W$21:$W$1270,0)),"")</f>
        <v/>
      </c>
      <c r="D565" s="235" t="str">
        <f t="array" ref="D565">IF($K565&lt;&gt;"",INDEX(TransferLog!$Q$21:$Q$1270,MATCH($I565&amp;$M565,TransferLog!$F$21:$F$1270&amp;TransferLog!$W$21:$W$1270,0)),"")</f>
        <v/>
      </c>
      <c r="E565" s="236" t="str">
        <f t="array" ref="E565">IF($K565&lt;&gt;"",INDEX(TransferLog!$AC$21:$AC$1270,MATCH($I565&amp;$M565,TransferLog!$F$21:$F$1270&amp;TransferLog!$W$21:$W$1270,0)),"")</f>
        <v/>
      </c>
      <c r="F565" s="111">
        <f t="shared" si="41"/>
        <v>538</v>
      </c>
      <c r="G565" s="138" t="str">
        <f t="array" ref="G565">IF($I565&lt;&gt;"",INDEX(DropDownLists!$K$10:$K$2516,MATCH($I565,DropDownLists!$L$10:$L$2516,0)),"")</f>
        <v/>
      </c>
      <c r="H565" s="107"/>
      <c r="I565" s="112"/>
      <c r="J565" s="339"/>
      <c r="K565" s="113"/>
      <c r="L565" s="339"/>
      <c r="M565" s="113"/>
      <c r="N565" s="339"/>
      <c r="O565" s="139" t="str">
        <f t="shared" si="42"/>
        <v/>
      </c>
      <c r="P565" s="339"/>
      <c r="Q565" s="114"/>
      <c r="R565" s="339"/>
      <c r="S565" s="174"/>
      <c r="T565" s="339"/>
      <c r="U565" s="139" t="str">
        <f t="array" ref="U565">IF($S565&lt;&gt;"",INDEX(DropDownLists!$D$10:$D$2516,MATCH($S565,DropDownLists!$E$10:$E$2516,0)),"")</f>
        <v/>
      </c>
      <c r="V565" s="342"/>
      <c r="W565" s="174"/>
      <c r="Y565" s="62"/>
      <c r="Z565" s="62"/>
      <c r="AA565" s="62"/>
      <c r="AB565" s="62"/>
      <c r="AC565" s="62"/>
      <c r="AD565" s="37"/>
      <c r="AE565" s="37"/>
      <c r="AF565" s="37"/>
      <c r="AG565" s="37"/>
      <c r="AH565" s="243" t="str">
        <f t="shared" si="43"/>
        <v/>
      </c>
      <c r="AI565" s="37"/>
      <c r="AJ565" s="37"/>
      <c r="AK565" s="37"/>
      <c r="AL565" s="37"/>
    </row>
    <row r="566" spans="1:38" s="97" customFormat="1" ht="14.25" customHeight="1">
      <c r="A566" s="26"/>
      <c r="B566" s="2">
        <f t="shared" si="40"/>
        <v>539</v>
      </c>
      <c r="C566" s="235" t="str">
        <f t="array" ref="C566">IF($K566&lt;&gt;"",INDEX(TransferLog!$AB$21:$AB$1270,MATCH($I566&amp;$M566,TransferLog!$F$21:$F$1270&amp;TransferLog!$W$21:$W$1270,0)),"")</f>
        <v/>
      </c>
      <c r="D566" s="235" t="str">
        <f t="array" ref="D566">IF($K566&lt;&gt;"",INDEX(TransferLog!$Q$21:$Q$1270,MATCH($I566&amp;$M566,TransferLog!$F$21:$F$1270&amp;TransferLog!$W$21:$W$1270,0)),"")</f>
        <v/>
      </c>
      <c r="E566" s="236" t="str">
        <f t="array" ref="E566">IF($K566&lt;&gt;"",INDEX(TransferLog!$AC$21:$AC$1270,MATCH($I566&amp;$M566,TransferLog!$F$21:$F$1270&amp;TransferLog!$W$21:$W$1270,0)),"")</f>
        <v/>
      </c>
      <c r="F566" s="111">
        <f t="shared" si="41"/>
        <v>539</v>
      </c>
      <c r="G566" s="138" t="str">
        <f t="array" ref="G566">IF($I566&lt;&gt;"",INDEX(DropDownLists!$K$10:$K$2516,MATCH($I566,DropDownLists!$L$10:$L$2516,0)),"")</f>
        <v/>
      </c>
      <c r="H566" s="107"/>
      <c r="I566" s="112"/>
      <c r="J566" s="339"/>
      <c r="K566" s="113"/>
      <c r="L566" s="339"/>
      <c r="M566" s="113"/>
      <c r="N566" s="339"/>
      <c r="O566" s="139" t="str">
        <f t="shared" si="42"/>
        <v/>
      </c>
      <c r="P566" s="339"/>
      <c r="Q566" s="114"/>
      <c r="R566" s="339"/>
      <c r="S566" s="174"/>
      <c r="T566" s="339"/>
      <c r="U566" s="139" t="str">
        <f t="array" ref="U566">IF($S566&lt;&gt;"",INDEX(DropDownLists!$D$10:$D$2516,MATCH($S566,DropDownLists!$E$10:$E$2516,0)),"")</f>
        <v/>
      </c>
      <c r="V566" s="342"/>
      <c r="W566" s="174"/>
      <c r="Y566" s="62"/>
      <c r="Z566" s="62"/>
      <c r="AA566" s="62"/>
      <c r="AB566" s="62"/>
      <c r="AC566" s="62"/>
      <c r="AD566" s="37"/>
      <c r="AE566" s="37"/>
      <c r="AF566" s="37"/>
      <c r="AG566" s="37"/>
      <c r="AH566" s="243" t="str">
        <f t="shared" si="43"/>
        <v/>
      </c>
      <c r="AI566" s="37"/>
      <c r="AJ566" s="37"/>
      <c r="AK566" s="37"/>
      <c r="AL566" s="37"/>
    </row>
    <row r="567" spans="1:38" s="97" customFormat="1" ht="14.25" customHeight="1">
      <c r="A567" s="26"/>
      <c r="B567" s="2">
        <f t="shared" si="40"/>
        <v>540</v>
      </c>
      <c r="C567" s="235" t="str">
        <f t="array" ref="C567">IF($K567&lt;&gt;"",INDEX(TransferLog!$AB$21:$AB$1270,MATCH($I567&amp;$M567,TransferLog!$F$21:$F$1270&amp;TransferLog!$W$21:$W$1270,0)),"")</f>
        <v/>
      </c>
      <c r="D567" s="235" t="str">
        <f t="array" ref="D567">IF($K567&lt;&gt;"",INDEX(TransferLog!$Q$21:$Q$1270,MATCH($I567&amp;$M567,TransferLog!$F$21:$F$1270&amp;TransferLog!$W$21:$W$1270,0)),"")</f>
        <v/>
      </c>
      <c r="E567" s="236" t="str">
        <f t="array" ref="E567">IF($K567&lt;&gt;"",INDEX(TransferLog!$AC$21:$AC$1270,MATCH($I567&amp;$M567,TransferLog!$F$21:$F$1270&amp;TransferLog!$W$21:$W$1270,0)),"")</f>
        <v/>
      </c>
      <c r="F567" s="111">
        <f t="shared" si="41"/>
        <v>540</v>
      </c>
      <c r="G567" s="138" t="str">
        <f t="array" ref="G567">IF($I567&lt;&gt;"",INDEX(DropDownLists!$K$10:$K$2516,MATCH($I567,DropDownLists!$L$10:$L$2516,0)),"")</f>
        <v/>
      </c>
      <c r="H567" s="107"/>
      <c r="I567" s="112"/>
      <c r="J567" s="339"/>
      <c r="K567" s="113"/>
      <c r="L567" s="339"/>
      <c r="M567" s="113"/>
      <c r="N567" s="339"/>
      <c r="O567" s="139" t="str">
        <f t="shared" si="42"/>
        <v/>
      </c>
      <c r="P567" s="339"/>
      <c r="Q567" s="114"/>
      <c r="R567" s="339"/>
      <c r="S567" s="174"/>
      <c r="T567" s="339"/>
      <c r="U567" s="139" t="str">
        <f t="array" ref="U567">IF($S567&lt;&gt;"",INDEX(DropDownLists!$D$10:$D$2516,MATCH($S567,DropDownLists!$E$10:$E$2516,0)),"")</f>
        <v/>
      </c>
      <c r="V567" s="342"/>
      <c r="W567" s="174"/>
      <c r="Y567" s="62"/>
      <c r="Z567" s="62"/>
      <c r="AA567" s="62"/>
      <c r="AB567" s="62"/>
      <c r="AC567" s="62"/>
      <c r="AD567" s="37"/>
      <c r="AE567" s="37"/>
      <c r="AF567" s="37"/>
      <c r="AG567" s="37"/>
      <c r="AH567" s="243" t="str">
        <f t="shared" si="43"/>
        <v/>
      </c>
      <c r="AI567" s="37"/>
      <c r="AJ567" s="37"/>
      <c r="AK567" s="37"/>
      <c r="AL567" s="37"/>
    </row>
    <row r="568" spans="1:38" s="97" customFormat="1" ht="14">
      <c r="A568" s="26"/>
      <c r="B568" s="2">
        <f t="shared" si="40"/>
        <v>541</v>
      </c>
      <c r="C568" s="235" t="str">
        <f t="array" ref="C568">IF($K568&lt;&gt;"",INDEX(TransferLog!$AB$21:$AB$1270,MATCH($I568&amp;$M568,TransferLog!$F$21:$F$1270&amp;TransferLog!$W$21:$W$1270,0)),"")</f>
        <v/>
      </c>
      <c r="D568" s="235" t="str">
        <f t="array" ref="D568">IF($K568&lt;&gt;"",INDEX(TransferLog!$Q$21:$Q$1270,MATCH($I568&amp;$M568,TransferLog!$F$21:$F$1270&amp;TransferLog!$W$21:$W$1270,0)),"")</f>
        <v/>
      </c>
      <c r="E568" s="236" t="str">
        <f t="array" ref="E568">IF($K568&lt;&gt;"",INDEX(TransferLog!$AC$21:$AC$1270,MATCH($I568&amp;$M568,TransferLog!$F$21:$F$1270&amp;TransferLog!$W$21:$W$1270,0)),"")</f>
        <v/>
      </c>
      <c r="F568" s="111">
        <f t="shared" si="41"/>
        <v>541</v>
      </c>
      <c r="G568" s="138" t="str">
        <f t="array" ref="G568">IF($I568&lt;&gt;"",INDEX(DropDownLists!$K$10:$K$2516,MATCH($I568,DropDownLists!$L$10:$L$2516,0)),"")</f>
        <v/>
      </c>
      <c r="H568" s="107"/>
      <c r="I568" s="112"/>
      <c r="J568" s="339"/>
      <c r="K568" s="113"/>
      <c r="L568" s="339"/>
      <c r="M568" s="113"/>
      <c r="N568" s="339"/>
      <c r="O568" s="139" t="str">
        <f t="shared" si="42"/>
        <v/>
      </c>
      <c r="P568" s="339"/>
      <c r="Q568" s="114"/>
      <c r="R568" s="339"/>
      <c r="S568" s="174"/>
      <c r="T568" s="339"/>
      <c r="U568" s="139" t="str">
        <f t="array" ref="U568">IF($S568&lt;&gt;"",INDEX(DropDownLists!$D$10:$D$2516,MATCH($S568,DropDownLists!$E$10:$E$2516,0)),"")</f>
        <v/>
      </c>
      <c r="V568" s="342"/>
      <c r="W568" s="174"/>
      <c r="Y568" s="62"/>
      <c r="Z568" s="62"/>
      <c r="AA568" s="62"/>
      <c r="AB568" s="62"/>
      <c r="AC568" s="62"/>
      <c r="AD568" s="37"/>
      <c r="AE568" s="37"/>
      <c r="AF568" s="37"/>
      <c r="AG568" s="37"/>
      <c r="AH568" s="243" t="str">
        <f t="shared" si="43"/>
        <v/>
      </c>
      <c r="AI568" s="37"/>
      <c r="AJ568" s="37"/>
      <c r="AK568" s="37"/>
      <c r="AL568" s="37"/>
    </row>
    <row r="569" spans="1:38" s="97" customFormat="1" ht="14.25" customHeight="1">
      <c r="A569" s="26"/>
      <c r="B569" s="2">
        <f t="shared" si="40"/>
        <v>542</v>
      </c>
      <c r="C569" s="235" t="str">
        <f t="array" ref="C569">IF($K569&lt;&gt;"",INDEX(TransferLog!$AB$21:$AB$1270,MATCH($I569&amp;$M569,TransferLog!$F$21:$F$1270&amp;TransferLog!$W$21:$W$1270,0)),"")</f>
        <v/>
      </c>
      <c r="D569" s="235" t="str">
        <f t="array" ref="D569">IF($K569&lt;&gt;"",INDEX(TransferLog!$Q$21:$Q$1270,MATCH($I569&amp;$M569,TransferLog!$F$21:$F$1270&amp;TransferLog!$W$21:$W$1270,0)),"")</f>
        <v/>
      </c>
      <c r="E569" s="236" t="str">
        <f t="array" ref="E569">IF($K569&lt;&gt;"",INDEX(TransferLog!$AC$21:$AC$1270,MATCH($I569&amp;$M569,TransferLog!$F$21:$F$1270&amp;TransferLog!$W$21:$W$1270,0)),"")</f>
        <v/>
      </c>
      <c r="F569" s="111">
        <f t="shared" si="41"/>
        <v>542</v>
      </c>
      <c r="G569" s="138" t="str">
        <f t="array" ref="G569">IF($I569&lt;&gt;"",INDEX(DropDownLists!$K$10:$K$2516,MATCH($I569,DropDownLists!$L$10:$L$2516,0)),"")</f>
        <v/>
      </c>
      <c r="H569" s="107"/>
      <c r="I569" s="112"/>
      <c r="J569" s="339"/>
      <c r="K569" s="113"/>
      <c r="L569" s="339"/>
      <c r="M569" s="113"/>
      <c r="N569" s="339"/>
      <c r="O569" s="139" t="str">
        <f t="shared" si="42"/>
        <v/>
      </c>
      <c r="P569" s="339"/>
      <c r="Q569" s="114"/>
      <c r="R569" s="339"/>
      <c r="S569" s="174"/>
      <c r="T569" s="339"/>
      <c r="U569" s="139" t="str">
        <f t="array" ref="U569">IF($S569&lt;&gt;"",INDEX(DropDownLists!$D$10:$D$2516,MATCH($S569,DropDownLists!$E$10:$E$2516,0)),"")</f>
        <v/>
      </c>
      <c r="V569" s="342"/>
      <c r="W569" s="174"/>
      <c r="Y569" s="62"/>
      <c r="Z569" s="62"/>
      <c r="AA569" s="62"/>
      <c r="AB569" s="62"/>
      <c r="AC569" s="62"/>
      <c r="AD569" s="37"/>
      <c r="AE569" s="37"/>
      <c r="AF569" s="37"/>
      <c r="AG569" s="37"/>
      <c r="AH569" s="243" t="str">
        <f t="shared" si="43"/>
        <v/>
      </c>
      <c r="AI569" s="37"/>
      <c r="AJ569" s="37"/>
      <c r="AK569" s="37"/>
      <c r="AL569" s="37"/>
    </row>
    <row r="570" spans="1:38" s="97" customFormat="1" ht="14.25" customHeight="1">
      <c r="A570" s="26"/>
      <c r="B570" s="2">
        <f t="shared" si="40"/>
        <v>543</v>
      </c>
      <c r="C570" s="235" t="str">
        <f t="array" ref="C570">IF($K570&lt;&gt;"",INDEX(TransferLog!$AB$21:$AB$1270,MATCH($I570&amp;$M570,TransferLog!$F$21:$F$1270&amp;TransferLog!$W$21:$W$1270,0)),"")</f>
        <v/>
      </c>
      <c r="D570" s="235" t="str">
        <f t="array" ref="D570">IF($K570&lt;&gt;"",INDEX(TransferLog!$Q$21:$Q$1270,MATCH($I570&amp;$M570,TransferLog!$F$21:$F$1270&amp;TransferLog!$W$21:$W$1270,0)),"")</f>
        <v/>
      </c>
      <c r="E570" s="236" t="str">
        <f t="array" ref="E570">IF($K570&lt;&gt;"",INDEX(TransferLog!$AC$21:$AC$1270,MATCH($I570&amp;$M570,TransferLog!$F$21:$F$1270&amp;TransferLog!$W$21:$W$1270,0)),"")</f>
        <v/>
      </c>
      <c r="F570" s="111">
        <f t="shared" si="41"/>
        <v>543</v>
      </c>
      <c r="G570" s="138" t="str">
        <f t="array" ref="G570">IF($I570&lt;&gt;"",INDEX(DropDownLists!$K$10:$K$2516,MATCH($I570,DropDownLists!$L$10:$L$2516,0)),"")</f>
        <v/>
      </c>
      <c r="H570" s="107"/>
      <c r="I570" s="112"/>
      <c r="J570" s="339"/>
      <c r="K570" s="113"/>
      <c r="L570" s="339"/>
      <c r="M570" s="113"/>
      <c r="N570" s="339"/>
      <c r="O570" s="139" t="str">
        <f t="shared" si="42"/>
        <v/>
      </c>
      <c r="P570" s="339"/>
      <c r="Q570" s="114"/>
      <c r="R570" s="339"/>
      <c r="S570" s="174"/>
      <c r="T570" s="339"/>
      <c r="U570" s="139" t="str">
        <f t="array" ref="U570">IF($S570&lt;&gt;"",INDEX(DropDownLists!$D$10:$D$2516,MATCH($S570,DropDownLists!$E$10:$E$2516,0)),"")</f>
        <v/>
      </c>
      <c r="V570" s="342"/>
      <c r="W570" s="174"/>
      <c r="Y570" s="37"/>
      <c r="Z570" s="37"/>
      <c r="AA570" s="37"/>
      <c r="AB570" s="37"/>
      <c r="AC570" s="37"/>
      <c r="AD570" s="37"/>
      <c r="AE570" s="37"/>
      <c r="AF570" s="37"/>
      <c r="AG570" s="37"/>
      <c r="AH570" s="243" t="str">
        <f t="shared" si="43"/>
        <v/>
      </c>
      <c r="AI570" s="37"/>
      <c r="AJ570" s="37"/>
      <c r="AK570" s="37"/>
      <c r="AL570" s="37"/>
    </row>
    <row r="571" spans="1:38" s="97" customFormat="1" ht="14.25" customHeight="1">
      <c r="A571" s="26"/>
      <c r="B571" s="2">
        <f t="shared" si="40"/>
        <v>544</v>
      </c>
      <c r="C571" s="235" t="str">
        <f t="array" ref="C571">IF($K571&lt;&gt;"",INDEX(TransferLog!$AB$21:$AB$1270,MATCH($I571&amp;$M571,TransferLog!$F$21:$F$1270&amp;TransferLog!$W$21:$W$1270,0)),"")</f>
        <v/>
      </c>
      <c r="D571" s="235" t="str">
        <f t="array" ref="D571">IF($K571&lt;&gt;"",INDEX(TransferLog!$Q$21:$Q$1270,MATCH($I571&amp;$M571,TransferLog!$F$21:$F$1270&amp;TransferLog!$W$21:$W$1270,0)),"")</f>
        <v/>
      </c>
      <c r="E571" s="236" t="str">
        <f t="array" ref="E571">IF($K571&lt;&gt;"",INDEX(TransferLog!$AC$21:$AC$1270,MATCH($I571&amp;$M571,TransferLog!$F$21:$F$1270&amp;TransferLog!$W$21:$W$1270,0)),"")</f>
        <v/>
      </c>
      <c r="F571" s="111">
        <f t="shared" si="41"/>
        <v>544</v>
      </c>
      <c r="G571" s="138" t="str">
        <f t="array" ref="G571">IF($I571&lt;&gt;"",INDEX(DropDownLists!$K$10:$K$2516,MATCH($I571,DropDownLists!$L$10:$L$2516,0)),"")</f>
        <v/>
      </c>
      <c r="H571" s="107"/>
      <c r="I571" s="112"/>
      <c r="J571" s="339"/>
      <c r="K571" s="113"/>
      <c r="L571" s="339"/>
      <c r="M571" s="113"/>
      <c r="N571" s="339"/>
      <c r="O571" s="139" t="str">
        <f t="shared" si="42"/>
        <v/>
      </c>
      <c r="P571" s="339"/>
      <c r="Q571" s="114"/>
      <c r="R571" s="339"/>
      <c r="S571" s="174"/>
      <c r="T571" s="339"/>
      <c r="U571" s="139" t="str">
        <f t="array" ref="U571">IF($S571&lt;&gt;"",INDEX(DropDownLists!$D$10:$D$2516,MATCH($S571,DropDownLists!$E$10:$E$2516,0)),"")</f>
        <v/>
      </c>
      <c r="V571" s="342"/>
      <c r="W571" s="174"/>
      <c r="Y571" s="37"/>
      <c r="Z571" s="37"/>
      <c r="AA571" s="37"/>
      <c r="AB571" s="37"/>
      <c r="AC571" s="37"/>
      <c r="AD571" s="37"/>
      <c r="AE571" s="37"/>
      <c r="AF571" s="37"/>
      <c r="AG571" s="37"/>
      <c r="AH571" s="243" t="str">
        <f t="shared" si="43"/>
        <v/>
      </c>
      <c r="AI571" s="37"/>
      <c r="AJ571" s="37"/>
      <c r="AK571" s="37"/>
      <c r="AL571" s="37"/>
    </row>
    <row r="572" spans="1:38" s="97" customFormat="1" ht="14">
      <c r="A572" s="26"/>
      <c r="B572" s="2">
        <f t="shared" si="40"/>
        <v>545</v>
      </c>
      <c r="C572" s="235" t="str">
        <f t="array" ref="C572">IF($K572&lt;&gt;"",INDEX(TransferLog!$AB$21:$AB$1270,MATCH($I572&amp;$M572,TransferLog!$F$21:$F$1270&amp;TransferLog!$W$21:$W$1270,0)),"")</f>
        <v/>
      </c>
      <c r="D572" s="235" t="str">
        <f t="array" ref="D572">IF($K572&lt;&gt;"",INDEX(TransferLog!$Q$21:$Q$1270,MATCH($I572&amp;$M572,TransferLog!$F$21:$F$1270&amp;TransferLog!$W$21:$W$1270,0)),"")</f>
        <v/>
      </c>
      <c r="E572" s="236" t="str">
        <f t="array" ref="E572">IF($K572&lt;&gt;"",INDEX(TransferLog!$AC$21:$AC$1270,MATCH($I572&amp;$M572,TransferLog!$F$21:$F$1270&amp;TransferLog!$W$21:$W$1270,0)),"")</f>
        <v/>
      </c>
      <c r="F572" s="111">
        <f t="shared" si="41"/>
        <v>545</v>
      </c>
      <c r="G572" s="138" t="str">
        <f t="array" ref="G572">IF($I572&lt;&gt;"",INDEX(DropDownLists!$K$10:$K$2516,MATCH($I572,DropDownLists!$L$10:$L$2516,0)),"")</f>
        <v/>
      </c>
      <c r="H572" s="107"/>
      <c r="I572" s="112"/>
      <c r="J572" s="339"/>
      <c r="K572" s="113"/>
      <c r="L572" s="339"/>
      <c r="M572" s="113"/>
      <c r="N572" s="339"/>
      <c r="O572" s="139" t="str">
        <f t="shared" si="42"/>
        <v/>
      </c>
      <c r="P572" s="339"/>
      <c r="Q572" s="114"/>
      <c r="R572" s="339"/>
      <c r="S572" s="174"/>
      <c r="T572" s="339"/>
      <c r="U572" s="139" t="str">
        <f t="array" ref="U572">IF($S572&lt;&gt;"",INDEX(DropDownLists!$D$10:$D$2516,MATCH($S572,DropDownLists!$E$10:$E$2516,0)),"")</f>
        <v/>
      </c>
      <c r="V572" s="342"/>
      <c r="W572" s="174"/>
      <c r="Y572" s="37"/>
      <c r="Z572" s="37"/>
      <c r="AA572" s="37"/>
      <c r="AB572" s="37"/>
      <c r="AC572" s="37"/>
      <c r="AD572" s="37"/>
      <c r="AE572" s="37"/>
      <c r="AF572" s="37"/>
      <c r="AG572" s="37"/>
      <c r="AH572" s="243" t="str">
        <f t="shared" si="43"/>
        <v/>
      </c>
      <c r="AI572" s="37"/>
      <c r="AJ572" s="37"/>
      <c r="AK572" s="37"/>
      <c r="AL572" s="37"/>
    </row>
    <row r="573" spans="1:38" s="97" customFormat="1" ht="14">
      <c r="A573" s="26"/>
      <c r="B573" s="2">
        <f t="shared" si="40"/>
        <v>546</v>
      </c>
      <c r="C573" s="235" t="str">
        <f t="array" ref="C573">IF($K573&lt;&gt;"",INDEX(TransferLog!$AB$21:$AB$1270,MATCH($I573&amp;$M573,TransferLog!$F$21:$F$1270&amp;TransferLog!$W$21:$W$1270,0)),"")</f>
        <v/>
      </c>
      <c r="D573" s="235" t="str">
        <f t="array" ref="D573">IF($K573&lt;&gt;"",INDEX(TransferLog!$Q$21:$Q$1270,MATCH($I573&amp;$M573,TransferLog!$F$21:$F$1270&amp;TransferLog!$W$21:$W$1270,0)),"")</f>
        <v/>
      </c>
      <c r="E573" s="236" t="str">
        <f t="array" ref="E573">IF($K573&lt;&gt;"",INDEX(TransferLog!$AC$21:$AC$1270,MATCH($I573&amp;$M573,TransferLog!$F$21:$F$1270&amp;TransferLog!$W$21:$W$1270,0)),"")</f>
        <v/>
      </c>
      <c r="F573" s="111">
        <f t="shared" si="41"/>
        <v>546</v>
      </c>
      <c r="G573" s="138" t="str">
        <f t="array" ref="G573">IF($I573&lt;&gt;"",INDEX(DropDownLists!$K$10:$K$2516,MATCH($I573,DropDownLists!$L$10:$L$2516,0)),"")</f>
        <v/>
      </c>
      <c r="H573" s="107"/>
      <c r="I573" s="112"/>
      <c r="J573" s="339"/>
      <c r="K573" s="113"/>
      <c r="L573" s="339"/>
      <c r="M573" s="113"/>
      <c r="N573" s="339"/>
      <c r="O573" s="139" t="str">
        <f t="shared" si="42"/>
        <v/>
      </c>
      <c r="P573" s="339"/>
      <c r="Q573" s="114"/>
      <c r="R573" s="339"/>
      <c r="S573" s="174"/>
      <c r="T573" s="339"/>
      <c r="U573" s="139" t="str">
        <f t="array" ref="U573">IF($S573&lt;&gt;"",INDEX(DropDownLists!$D$10:$D$2516,MATCH($S573,DropDownLists!$E$10:$E$2516,0)),"")</f>
        <v/>
      </c>
      <c r="V573" s="342"/>
      <c r="W573" s="174"/>
      <c r="Y573" s="37"/>
      <c r="Z573" s="37"/>
      <c r="AA573" s="37"/>
      <c r="AB573" s="37"/>
      <c r="AC573" s="37"/>
      <c r="AD573" s="37"/>
      <c r="AE573" s="37"/>
      <c r="AF573" s="37"/>
      <c r="AG573" s="37"/>
      <c r="AH573" s="243" t="str">
        <f t="shared" si="43"/>
        <v/>
      </c>
      <c r="AI573" s="37"/>
      <c r="AJ573" s="37"/>
      <c r="AK573" s="37"/>
      <c r="AL573" s="37"/>
    </row>
    <row r="574" spans="1:38" s="97" customFormat="1" ht="14">
      <c r="A574" s="63"/>
      <c r="B574" s="2">
        <f t="shared" si="40"/>
        <v>547</v>
      </c>
      <c r="C574" s="235" t="str">
        <f t="array" ref="C574">IF($K574&lt;&gt;"",INDEX(TransferLog!$AB$21:$AB$1270,MATCH($I574&amp;$M574,TransferLog!$F$21:$F$1270&amp;TransferLog!$W$21:$W$1270,0)),"")</f>
        <v/>
      </c>
      <c r="D574" s="235" t="str">
        <f t="array" ref="D574">IF($K574&lt;&gt;"",INDEX(TransferLog!$Q$21:$Q$1270,MATCH($I574&amp;$M574,TransferLog!$F$21:$F$1270&amp;TransferLog!$W$21:$W$1270,0)),"")</f>
        <v/>
      </c>
      <c r="E574" s="236" t="str">
        <f t="array" ref="E574">IF($K574&lt;&gt;"",INDEX(TransferLog!$AC$21:$AC$1270,MATCH($I574&amp;$M574,TransferLog!$F$21:$F$1270&amp;TransferLog!$W$21:$W$1270,0)),"")</f>
        <v/>
      </c>
      <c r="F574" s="111">
        <f t="shared" si="41"/>
        <v>547</v>
      </c>
      <c r="G574" s="138" t="str">
        <f t="array" ref="G574">IF($I574&lt;&gt;"",INDEX(DropDownLists!$K$10:$K$2516,MATCH($I574,DropDownLists!$L$10:$L$2516,0)),"")</f>
        <v/>
      </c>
      <c r="H574" s="107"/>
      <c r="I574" s="112"/>
      <c r="J574" s="339"/>
      <c r="K574" s="113"/>
      <c r="L574" s="339"/>
      <c r="M574" s="113"/>
      <c r="N574" s="339"/>
      <c r="O574" s="139" t="str">
        <f t="shared" si="42"/>
        <v/>
      </c>
      <c r="P574" s="339"/>
      <c r="Q574" s="114"/>
      <c r="R574" s="339"/>
      <c r="S574" s="174"/>
      <c r="T574" s="339"/>
      <c r="U574" s="139" t="str">
        <f t="array" ref="U574">IF($S574&lt;&gt;"",INDEX(DropDownLists!$D$10:$D$2516,MATCH($S574,DropDownLists!$E$10:$E$2516,0)),"")</f>
        <v/>
      </c>
      <c r="V574" s="342"/>
      <c r="W574" s="174"/>
      <c r="Y574" s="37"/>
      <c r="Z574" s="37"/>
      <c r="AA574" s="37"/>
      <c r="AB574" s="37"/>
      <c r="AC574" s="37"/>
      <c r="AD574" s="62"/>
      <c r="AE574" s="62"/>
      <c r="AF574" s="62"/>
      <c r="AG574" s="62"/>
      <c r="AH574" s="244" t="str">
        <f t="shared" si="43"/>
        <v/>
      </c>
      <c r="AI574" s="62"/>
      <c r="AJ574" s="62"/>
      <c r="AK574" s="62"/>
      <c r="AL574" s="62"/>
    </row>
    <row r="575" spans="1:38" s="97" customFormat="1" ht="14">
      <c r="A575" s="63"/>
      <c r="B575" s="2">
        <f t="shared" si="40"/>
        <v>548</v>
      </c>
      <c r="C575" s="235" t="str">
        <f t="array" ref="C575">IF($K575&lt;&gt;"",INDEX(TransferLog!$AB$21:$AB$1270,MATCH($I575&amp;$M575,TransferLog!$F$21:$F$1270&amp;TransferLog!$W$21:$W$1270,0)),"")</f>
        <v/>
      </c>
      <c r="D575" s="235" t="str">
        <f t="array" ref="D575">IF($K575&lt;&gt;"",INDEX(TransferLog!$Q$21:$Q$1270,MATCH($I575&amp;$M575,TransferLog!$F$21:$F$1270&amp;TransferLog!$W$21:$W$1270,0)),"")</f>
        <v/>
      </c>
      <c r="E575" s="236" t="str">
        <f t="array" ref="E575">IF($K575&lt;&gt;"",INDEX(TransferLog!$AC$21:$AC$1270,MATCH($I575&amp;$M575,TransferLog!$F$21:$F$1270&amp;TransferLog!$W$21:$W$1270,0)),"")</f>
        <v/>
      </c>
      <c r="F575" s="111">
        <f t="shared" si="41"/>
        <v>548</v>
      </c>
      <c r="G575" s="138" t="str">
        <f t="array" ref="G575">IF($I575&lt;&gt;"",INDEX(DropDownLists!$K$10:$K$2516,MATCH($I575,DropDownLists!$L$10:$L$2516,0)),"")</f>
        <v/>
      </c>
      <c r="H575" s="107"/>
      <c r="I575" s="112"/>
      <c r="J575" s="339"/>
      <c r="K575" s="113"/>
      <c r="L575" s="339"/>
      <c r="M575" s="113"/>
      <c r="N575" s="339"/>
      <c r="O575" s="139" t="str">
        <f t="shared" si="42"/>
        <v/>
      </c>
      <c r="P575" s="339"/>
      <c r="Q575" s="114"/>
      <c r="R575" s="339"/>
      <c r="S575" s="174"/>
      <c r="T575" s="339"/>
      <c r="U575" s="139" t="str">
        <f t="array" ref="U575">IF($S575&lt;&gt;"",INDEX(DropDownLists!$D$10:$D$2516,MATCH($S575,DropDownLists!$E$10:$E$2516,0)),"")</f>
        <v/>
      </c>
      <c r="V575" s="342"/>
      <c r="W575" s="174"/>
      <c r="Y575" s="37"/>
      <c r="Z575" s="37"/>
      <c r="AA575" s="37"/>
      <c r="AB575" s="37"/>
      <c r="AC575" s="37"/>
      <c r="AD575" s="62"/>
      <c r="AE575" s="62"/>
      <c r="AF575" s="62"/>
      <c r="AG575" s="62"/>
      <c r="AH575" s="244" t="str">
        <f t="shared" si="43"/>
        <v/>
      </c>
      <c r="AI575" s="62"/>
      <c r="AJ575" s="62"/>
      <c r="AK575" s="62"/>
      <c r="AL575" s="62"/>
    </row>
    <row r="576" spans="1:38" s="97" customFormat="1" ht="14">
      <c r="A576" s="63"/>
      <c r="B576" s="2">
        <f t="shared" si="40"/>
        <v>549</v>
      </c>
      <c r="C576" s="235" t="str">
        <f t="array" ref="C576">IF($K576&lt;&gt;"",INDEX(TransferLog!$AB$21:$AB$1270,MATCH($I576&amp;$M576,TransferLog!$F$21:$F$1270&amp;TransferLog!$W$21:$W$1270,0)),"")</f>
        <v/>
      </c>
      <c r="D576" s="235" t="str">
        <f t="array" ref="D576">IF($K576&lt;&gt;"",INDEX(TransferLog!$Q$21:$Q$1270,MATCH($I576&amp;$M576,TransferLog!$F$21:$F$1270&amp;TransferLog!$W$21:$W$1270,0)),"")</f>
        <v/>
      </c>
      <c r="E576" s="236" t="str">
        <f t="array" ref="E576">IF($K576&lt;&gt;"",INDEX(TransferLog!$AC$21:$AC$1270,MATCH($I576&amp;$M576,TransferLog!$F$21:$F$1270&amp;TransferLog!$W$21:$W$1270,0)),"")</f>
        <v/>
      </c>
      <c r="F576" s="111">
        <f t="shared" si="41"/>
        <v>549</v>
      </c>
      <c r="G576" s="138" t="str">
        <f t="array" ref="G576">IF($I576&lt;&gt;"",INDEX(DropDownLists!$K$10:$K$2516,MATCH($I576,DropDownLists!$L$10:$L$2516,0)),"")</f>
        <v/>
      </c>
      <c r="H576" s="107"/>
      <c r="I576" s="112"/>
      <c r="J576" s="339"/>
      <c r="K576" s="113"/>
      <c r="L576" s="339"/>
      <c r="M576" s="113"/>
      <c r="N576" s="339"/>
      <c r="O576" s="139" t="str">
        <f t="shared" si="42"/>
        <v/>
      </c>
      <c r="P576" s="339"/>
      <c r="Q576" s="114"/>
      <c r="R576" s="339"/>
      <c r="S576" s="174"/>
      <c r="T576" s="339"/>
      <c r="U576" s="139" t="str">
        <f t="array" ref="U576">IF($S576&lt;&gt;"",INDEX(DropDownLists!$D$10:$D$2516,MATCH($S576,DropDownLists!$E$10:$E$2516,0)),"")</f>
        <v/>
      </c>
      <c r="V576" s="342"/>
      <c r="W576" s="174"/>
      <c r="Y576" s="37"/>
      <c r="Z576" s="37"/>
      <c r="AA576" s="37"/>
      <c r="AB576" s="37"/>
      <c r="AC576" s="37"/>
      <c r="AD576" s="62"/>
      <c r="AE576" s="62"/>
      <c r="AF576" s="62"/>
      <c r="AG576" s="62"/>
      <c r="AH576" s="244" t="str">
        <f t="shared" si="43"/>
        <v/>
      </c>
      <c r="AI576" s="62"/>
      <c r="AJ576" s="62"/>
      <c r="AK576" s="62"/>
      <c r="AL576" s="62"/>
    </row>
    <row r="577" spans="1:38" s="97" customFormat="1" ht="14">
      <c r="A577" s="63"/>
      <c r="B577" s="2">
        <f t="shared" si="40"/>
        <v>550</v>
      </c>
      <c r="C577" s="235" t="str">
        <f t="array" ref="C577">IF($K577&lt;&gt;"",INDEX(TransferLog!$AB$21:$AB$1270,MATCH($I577&amp;$M577,TransferLog!$F$21:$F$1270&amp;TransferLog!$W$21:$W$1270,0)),"")</f>
        <v/>
      </c>
      <c r="D577" s="235" t="str">
        <f t="array" ref="D577">IF($K577&lt;&gt;"",INDEX(TransferLog!$Q$21:$Q$1270,MATCH($I577&amp;$M577,TransferLog!$F$21:$F$1270&amp;TransferLog!$W$21:$W$1270,0)),"")</f>
        <v/>
      </c>
      <c r="E577" s="236" t="str">
        <f t="array" ref="E577">IF($K577&lt;&gt;"",INDEX(TransferLog!$AC$21:$AC$1270,MATCH($I577&amp;$M577,TransferLog!$F$21:$F$1270&amp;TransferLog!$W$21:$W$1270,0)),"")</f>
        <v/>
      </c>
      <c r="F577" s="111">
        <f t="shared" si="41"/>
        <v>550</v>
      </c>
      <c r="G577" s="138" t="str">
        <f t="array" ref="G577">IF($I577&lt;&gt;"",INDEX(DropDownLists!$K$10:$K$2516,MATCH($I577,DropDownLists!$L$10:$L$2516,0)),"")</f>
        <v/>
      </c>
      <c r="H577" s="107"/>
      <c r="I577" s="112"/>
      <c r="J577" s="339"/>
      <c r="K577" s="113"/>
      <c r="L577" s="339"/>
      <c r="M577" s="113"/>
      <c r="N577" s="339"/>
      <c r="O577" s="139" t="str">
        <f t="shared" si="42"/>
        <v/>
      </c>
      <c r="P577" s="339"/>
      <c r="Q577" s="114"/>
      <c r="R577" s="339"/>
      <c r="S577" s="174"/>
      <c r="T577" s="339"/>
      <c r="U577" s="139" t="str">
        <f t="array" ref="U577">IF($S577&lt;&gt;"",INDEX(DropDownLists!$D$10:$D$2516,MATCH($S577,DropDownLists!$E$10:$E$2516,0)),"")</f>
        <v/>
      </c>
      <c r="V577" s="342"/>
      <c r="W577" s="174"/>
      <c r="Y577" s="37"/>
      <c r="Z577" s="37"/>
      <c r="AA577" s="37"/>
      <c r="AB577" s="37"/>
      <c r="AC577" s="37"/>
      <c r="AD577" s="62"/>
      <c r="AE577" s="62"/>
      <c r="AF577" s="62"/>
      <c r="AG577" s="62"/>
      <c r="AH577" s="244" t="str">
        <f t="shared" si="43"/>
        <v/>
      </c>
      <c r="AI577" s="62"/>
      <c r="AJ577" s="62"/>
      <c r="AK577" s="62"/>
      <c r="AL577" s="62"/>
    </row>
    <row r="578" spans="1:38" s="97" customFormat="1" ht="14">
      <c r="A578" s="63"/>
      <c r="B578" s="2">
        <f t="shared" si="40"/>
        <v>551</v>
      </c>
      <c r="C578" s="235" t="str">
        <f t="array" ref="C578">IF($K578&lt;&gt;"",INDEX(TransferLog!$AB$21:$AB$1270,MATCH($I578&amp;$M578,TransferLog!$F$21:$F$1270&amp;TransferLog!$W$21:$W$1270,0)),"")</f>
        <v/>
      </c>
      <c r="D578" s="235" t="str">
        <f t="array" ref="D578">IF($K578&lt;&gt;"",INDEX(TransferLog!$Q$21:$Q$1270,MATCH($I578&amp;$M578,TransferLog!$F$21:$F$1270&amp;TransferLog!$W$21:$W$1270,0)),"")</f>
        <v/>
      </c>
      <c r="E578" s="236" t="str">
        <f t="array" ref="E578">IF($K578&lt;&gt;"",INDEX(TransferLog!$AC$21:$AC$1270,MATCH($I578&amp;$M578,TransferLog!$F$21:$F$1270&amp;TransferLog!$W$21:$W$1270,0)),"")</f>
        <v/>
      </c>
      <c r="F578" s="111">
        <f t="shared" si="41"/>
        <v>551</v>
      </c>
      <c r="G578" s="138" t="str">
        <f t="array" ref="G578">IF($I578&lt;&gt;"",INDEX(DropDownLists!$K$10:$K$2516,MATCH($I578,DropDownLists!$L$10:$L$2516,0)),"")</f>
        <v/>
      </c>
      <c r="H578" s="107"/>
      <c r="I578" s="112"/>
      <c r="J578" s="339"/>
      <c r="K578" s="113"/>
      <c r="L578" s="339"/>
      <c r="M578" s="113"/>
      <c r="N578" s="339"/>
      <c r="O578" s="139" t="str">
        <f t="shared" si="42"/>
        <v/>
      </c>
      <c r="P578" s="339"/>
      <c r="Q578" s="114"/>
      <c r="R578" s="339"/>
      <c r="S578" s="174"/>
      <c r="T578" s="339"/>
      <c r="U578" s="139" t="str">
        <f t="array" ref="U578">IF($S578&lt;&gt;"",INDEX(DropDownLists!$D$10:$D$2516,MATCH($S578,DropDownLists!$E$10:$E$2516,0)),"")</f>
        <v/>
      </c>
      <c r="V578" s="342"/>
      <c r="W578" s="174"/>
      <c r="Y578" s="37"/>
      <c r="Z578" s="37"/>
      <c r="AA578" s="37"/>
      <c r="AB578" s="37"/>
      <c r="AC578" s="37"/>
      <c r="AD578" s="62"/>
      <c r="AE578" s="62"/>
      <c r="AF578" s="62"/>
      <c r="AG578" s="62"/>
      <c r="AH578" s="244" t="str">
        <f t="shared" si="43"/>
        <v/>
      </c>
      <c r="AI578" s="62"/>
      <c r="AJ578" s="62"/>
      <c r="AK578" s="62"/>
      <c r="AL578" s="62"/>
    </row>
    <row r="579" spans="1:38" s="97" customFormat="1" ht="14">
      <c r="A579" s="63"/>
      <c r="B579" s="2">
        <f t="shared" si="40"/>
        <v>552</v>
      </c>
      <c r="C579" s="235" t="str">
        <f t="array" ref="C579">IF($K579&lt;&gt;"",INDEX(TransferLog!$AB$21:$AB$1270,MATCH($I579&amp;$M579,TransferLog!$F$21:$F$1270&amp;TransferLog!$W$21:$W$1270,0)),"")</f>
        <v/>
      </c>
      <c r="D579" s="235" t="str">
        <f t="array" ref="D579">IF($K579&lt;&gt;"",INDEX(TransferLog!$Q$21:$Q$1270,MATCH($I579&amp;$M579,TransferLog!$F$21:$F$1270&amp;TransferLog!$W$21:$W$1270,0)),"")</f>
        <v/>
      </c>
      <c r="E579" s="236" t="str">
        <f t="array" ref="E579">IF($K579&lt;&gt;"",INDEX(TransferLog!$AC$21:$AC$1270,MATCH($I579&amp;$M579,TransferLog!$F$21:$F$1270&amp;TransferLog!$W$21:$W$1270,0)),"")</f>
        <v/>
      </c>
      <c r="F579" s="111">
        <f t="shared" si="41"/>
        <v>552</v>
      </c>
      <c r="G579" s="138" t="str">
        <f t="array" ref="G579">IF($I579&lt;&gt;"",INDEX(DropDownLists!$K$10:$K$2516,MATCH($I579,DropDownLists!$L$10:$L$2516,0)),"")</f>
        <v/>
      </c>
      <c r="H579" s="107"/>
      <c r="I579" s="112"/>
      <c r="J579" s="339"/>
      <c r="K579" s="113"/>
      <c r="L579" s="339"/>
      <c r="M579" s="113"/>
      <c r="N579" s="339"/>
      <c r="O579" s="139" t="str">
        <f t="shared" si="42"/>
        <v/>
      </c>
      <c r="P579" s="339"/>
      <c r="Q579" s="114"/>
      <c r="R579" s="339"/>
      <c r="S579" s="174"/>
      <c r="T579" s="339"/>
      <c r="U579" s="139" t="str">
        <f t="array" ref="U579">IF($S579&lt;&gt;"",INDEX(DropDownLists!$D$10:$D$2516,MATCH($S579,DropDownLists!$E$10:$E$2516,0)),"")</f>
        <v/>
      </c>
      <c r="V579" s="342"/>
      <c r="W579" s="174"/>
      <c r="Y579" s="62"/>
      <c r="Z579" s="62"/>
      <c r="AA579" s="62"/>
      <c r="AB579" s="62"/>
      <c r="AC579" s="62"/>
      <c r="AD579" s="62"/>
      <c r="AE579" s="62"/>
      <c r="AF579" s="62"/>
      <c r="AG579" s="62"/>
      <c r="AH579" s="244" t="str">
        <f t="shared" si="43"/>
        <v/>
      </c>
      <c r="AI579" s="62"/>
      <c r="AJ579" s="62"/>
      <c r="AK579" s="62"/>
      <c r="AL579" s="62"/>
    </row>
    <row r="580" spans="1:38" s="97" customFormat="1" ht="14">
      <c r="A580" s="63"/>
      <c r="B580" s="2">
        <f t="shared" si="40"/>
        <v>553</v>
      </c>
      <c r="C580" s="235" t="str">
        <f t="array" ref="C580">IF($K580&lt;&gt;"",INDEX(TransferLog!$AB$21:$AB$1270,MATCH($I580&amp;$M580,TransferLog!$F$21:$F$1270&amp;TransferLog!$W$21:$W$1270,0)),"")</f>
        <v/>
      </c>
      <c r="D580" s="235" t="str">
        <f t="array" ref="D580">IF($K580&lt;&gt;"",INDEX(TransferLog!$Q$21:$Q$1270,MATCH($I580&amp;$M580,TransferLog!$F$21:$F$1270&amp;TransferLog!$W$21:$W$1270,0)),"")</f>
        <v/>
      </c>
      <c r="E580" s="236" t="str">
        <f t="array" ref="E580">IF($K580&lt;&gt;"",INDEX(TransferLog!$AC$21:$AC$1270,MATCH($I580&amp;$M580,TransferLog!$F$21:$F$1270&amp;TransferLog!$W$21:$W$1270,0)),"")</f>
        <v/>
      </c>
      <c r="F580" s="111">
        <f t="shared" si="41"/>
        <v>553</v>
      </c>
      <c r="G580" s="138" t="str">
        <f t="array" ref="G580">IF($I580&lt;&gt;"",INDEX(DropDownLists!$K$10:$K$2516,MATCH($I580,DropDownLists!$L$10:$L$2516,0)),"")</f>
        <v/>
      </c>
      <c r="H580" s="107"/>
      <c r="I580" s="112"/>
      <c r="J580" s="339"/>
      <c r="K580" s="113"/>
      <c r="L580" s="339"/>
      <c r="M580" s="113"/>
      <c r="N580" s="339"/>
      <c r="O580" s="139" t="str">
        <f t="shared" si="42"/>
        <v/>
      </c>
      <c r="P580" s="339"/>
      <c r="Q580" s="114"/>
      <c r="R580" s="339"/>
      <c r="S580" s="174"/>
      <c r="T580" s="339"/>
      <c r="U580" s="139" t="str">
        <f t="array" ref="U580">IF($S580&lt;&gt;"",INDEX(DropDownLists!$D$10:$D$2516,MATCH($S580,DropDownLists!$E$10:$E$2516,0)),"")</f>
        <v/>
      </c>
      <c r="V580" s="342"/>
      <c r="W580" s="174"/>
      <c r="Y580" s="62"/>
      <c r="Z580" s="62"/>
      <c r="AA580" s="62"/>
      <c r="AB580" s="62"/>
      <c r="AC580" s="62"/>
      <c r="AD580" s="62"/>
      <c r="AE580" s="62"/>
      <c r="AF580" s="62"/>
      <c r="AG580" s="62"/>
      <c r="AH580" s="244" t="str">
        <f t="shared" si="43"/>
        <v/>
      </c>
      <c r="AI580" s="62"/>
      <c r="AJ580" s="62"/>
      <c r="AK580" s="62"/>
      <c r="AL580" s="62"/>
    </row>
    <row r="581" spans="1:38" s="97" customFormat="1" ht="14">
      <c r="A581" s="63"/>
      <c r="B581" s="2">
        <f t="shared" si="40"/>
        <v>554</v>
      </c>
      <c r="C581" s="235" t="str">
        <f t="array" ref="C581">IF($K581&lt;&gt;"",INDEX(TransferLog!$AB$21:$AB$1270,MATCH($I581&amp;$M581,TransferLog!$F$21:$F$1270&amp;TransferLog!$W$21:$W$1270,0)),"")</f>
        <v/>
      </c>
      <c r="D581" s="235" t="str">
        <f t="array" ref="D581">IF($K581&lt;&gt;"",INDEX(TransferLog!$Q$21:$Q$1270,MATCH($I581&amp;$M581,TransferLog!$F$21:$F$1270&amp;TransferLog!$W$21:$W$1270,0)),"")</f>
        <v/>
      </c>
      <c r="E581" s="236" t="str">
        <f t="array" ref="E581">IF($K581&lt;&gt;"",INDEX(TransferLog!$AC$21:$AC$1270,MATCH($I581&amp;$M581,TransferLog!$F$21:$F$1270&amp;TransferLog!$W$21:$W$1270,0)),"")</f>
        <v/>
      </c>
      <c r="F581" s="111">
        <f t="shared" si="41"/>
        <v>554</v>
      </c>
      <c r="G581" s="138" t="str">
        <f t="array" ref="G581">IF($I581&lt;&gt;"",INDEX(DropDownLists!$K$10:$K$2516,MATCH($I581,DropDownLists!$L$10:$L$2516,0)),"")</f>
        <v/>
      </c>
      <c r="H581" s="107"/>
      <c r="I581" s="112"/>
      <c r="J581" s="339"/>
      <c r="K581" s="113"/>
      <c r="L581" s="339"/>
      <c r="M581" s="113"/>
      <c r="N581" s="339"/>
      <c r="O581" s="139" t="str">
        <f t="shared" si="42"/>
        <v/>
      </c>
      <c r="P581" s="339"/>
      <c r="Q581" s="114"/>
      <c r="R581" s="339"/>
      <c r="S581" s="174"/>
      <c r="T581" s="339"/>
      <c r="U581" s="139" t="str">
        <f t="array" ref="U581">IF($S581&lt;&gt;"",INDEX(DropDownLists!$D$10:$D$2516,MATCH($S581,DropDownLists!$E$10:$E$2516,0)),"")</f>
        <v/>
      </c>
      <c r="V581" s="342"/>
      <c r="W581" s="174"/>
      <c r="Y581" s="62"/>
      <c r="Z581" s="62"/>
      <c r="AA581" s="62"/>
      <c r="AB581" s="62"/>
      <c r="AC581" s="62"/>
      <c r="AD581" s="62"/>
      <c r="AE581" s="62"/>
      <c r="AF581" s="62"/>
      <c r="AG581" s="62"/>
      <c r="AH581" s="244" t="str">
        <f t="shared" si="43"/>
        <v/>
      </c>
      <c r="AI581" s="62"/>
      <c r="AJ581" s="62"/>
      <c r="AK581" s="62"/>
      <c r="AL581" s="62"/>
    </row>
    <row r="582" spans="1:38" s="97" customFormat="1" ht="14">
      <c r="A582" s="63"/>
      <c r="B582" s="2">
        <f t="shared" si="40"/>
        <v>555</v>
      </c>
      <c r="C582" s="235" t="str">
        <f t="array" ref="C582">IF($K582&lt;&gt;"",INDEX(TransferLog!$AB$21:$AB$1270,MATCH($I582&amp;$M582,TransferLog!$F$21:$F$1270&amp;TransferLog!$W$21:$W$1270,0)),"")</f>
        <v/>
      </c>
      <c r="D582" s="235" t="str">
        <f t="array" ref="D582">IF($K582&lt;&gt;"",INDEX(TransferLog!$Q$21:$Q$1270,MATCH($I582&amp;$M582,TransferLog!$F$21:$F$1270&amp;TransferLog!$W$21:$W$1270,0)),"")</f>
        <v/>
      </c>
      <c r="E582" s="236" t="str">
        <f t="array" ref="E582">IF($K582&lt;&gt;"",INDEX(TransferLog!$AC$21:$AC$1270,MATCH($I582&amp;$M582,TransferLog!$F$21:$F$1270&amp;TransferLog!$W$21:$W$1270,0)),"")</f>
        <v/>
      </c>
      <c r="F582" s="111">
        <f t="shared" si="41"/>
        <v>555</v>
      </c>
      <c r="G582" s="138" t="str">
        <f t="array" ref="G582">IF($I582&lt;&gt;"",INDEX(DropDownLists!$K$10:$K$2516,MATCH($I582,DropDownLists!$L$10:$L$2516,0)),"")</f>
        <v/>
      </c>
      <c r="H582" s="107"/>
      <c r="I582" s="112"/>
      <c r="J582" s="339"/>
      <c r="K582" s="113"/>
      <c r="L582" s="339"/>
      <c r="M582" s="113"/>
      <c r="N582" s="339"/>
      <c r="O582" s="139" t="str">
        <f t="shared" si="42"/>
        <v/>
      </c>
      <c r="P582" s="339"/>
      <c r="Q582" s="114"/>
      <c r="R582" s="339"/>
      <c r="S582" s="174"/>
      <c r="T582" s="339"/>
      <c r="U582" s="139" t="str">
        <f t="array" ref="U582">IF($S582&lt;&gt;"",INDEX(DropDownLists!$D$10:$D$2516,MATCH($S582,DropDownLists!$E$10:$E$2516,0)),"")</f>
        <v/>
      </c>
      <c r="V582" s="342"/>
      <c r="W582" s="174"/>
      <c r="Y582" s="62"/>
      <c r="Z582" s="62"/>
      <c r="AA582" s="62"/>
      <c r="AB582" s="62"/>
      <c r="AC582" s="62"/>
      <c r="AD582" s="62"/>
      <c r="AE582" s="62"/>
      <c r="AF582" s="62"/>
      <c r="AG582" s="62"/>
      <c r="AH582" s="244" t="str">
        <f t="shared" si="43"/>
        <v/>
      </c>
      <c r="AI582" s="62"/>
      <c r="AJ582" s="62"/>
      <c r="AK582" s="62"/>
      <c r="AL582" s="62"/>
    </row>
    <row r="583" spans="1:38" s="97" customFormat="1" ht="14">
      <c r="A583" s="63"/>
      <c r="B583" s="2">
        <f t="shared" si="40"/>
        <v>556</v>
      </c>
      <c r="C583" s="235" t="str">
        <f t="array" ref="C583">IF($K583&lt;&gt;"",INDEX(TransferLog!$AB$21:$AB$1270,MATCH($I583&amp;$M583,TransferLog!$F$21:$F$1270&amp;TransferLog!$W$21:$W$1270,0)),"")</f>
        <v/>
      </c>
      <c r="D583" s="235" t="str">
        <f t="array" ref="D583">IF($K583&lt;&gt;"",INDEX(TransferLog!$Q$21:$Q$1270,MATCH($I583&amp;$M583,TransferLog!$F$21:$F$1270&amp;TransferLog!$W$21:$W$1270,0)),"")</f>
        <v/>
      </c>
      <c r="E583" s="236" t="str">
        <f t="array" ref="E583">IF($K583&lt;&gt;"",INDEX(TransferLog!$AC$21:$AC$1270,MATCH($I583&amp;$M583,TransferLog!$F$21:$F$1270&amp;TransferLog!$W$21:$W$1270,0)),"")</f>
        <v/>
      </c>
      <c r="F583" s="111">
        <f t="shared" si="41"/>
        <v>556</v>
      </c>
      <c r="G583" s="138" t="str">
        <f t="array" ref="G583">IF($I583&lt;&gt;"",INDEX(DropDownLists!$K$10:$K$2516,MATCH($I583,DropDownLists!$L$10:$L$2516,0)),"")</f>
        <v/>
      </c>
      <c r="H583" s="107"/>
      <c r="I583" s="112"/>
      <c r="J583" s="339"/>
      <c r="K583" s="113"/>
      <c r="L583" s="339"/>
      <c r="M583" s="113"/>
      <c r="N583" s="339"/>
      <c r="O583" s="139" t="str">
        <f t="shared" si="42"/>
        <v/>
      </c>
      <c r="P583" s="339"/>
      <c r="Q583" s="114"/>
      <c r="R583" s="339"/>
      <c r="S583" s="174"/>
      <c r="T583" s="339"/>
      <c r="U583" s="139" t="str">
        <f t="array" ref="U583">IF($S583&lt;&gt;"",INDEX(DropDownLists!$D$10:$D$2516,MATCH($S583,DropDownLists!$E$10:$E$2516,0)),"")</f>
        <v/>
      </c>
      <c r="V583" s="342"/>
      <c r="W583" s="174"/>
      <c r="Y583" s="62"/>
      <c r="Z583" s="62"/>
      <c r="AA583" s="62"/>
      <c r="AB583" s="62"/>
      <c r="AC583" s="62"/>
      <c r="AD583" s="62"/>
      <c r="AE583" s="62"/>
      <c r="AF583" s="62"/>
      <c r="AG583" s="62"/>
      <c r="AH583" s="244" t="str">
        <f t="shared" si="43"/>
        <v/>
      </c>
      <c r="AI583" s="62"/>
      <c r="AJ583" s="62"/>
      <c r="AK583" s="62"/>
      <c r="AL583" s="62"/>
    </row>
    <row r="584" spans="1:38" s="97" customFormat="1" ht="14">
      <c r="A584" s="63"/>
      <c r="B584" s="2">
        <f t="shared" si="40"/>
        <v>557</v>
      </c>
      <c r="C584" s="235" t="str">
        <f t="array" ref="C584">IF($K584&lt;&gt;"",INDEX(TransferLog!$AB$21:$AB$1270,MATCH($I584&amp;$M584,TransferLog!$F$21:$F$1270&amp;TransferLog!$W$21:$W$1270,0)),"")</f>
        <v/>
      </c>
      <c r="D584" s="235" t="str">
        <f t="array" ref="D584">IF($K584&lt;&gt;"",INDEX(TransferLog!$Q$21:$Q$1270,MATCH($I584&amp;$M584,TransferLog!$F$21:$F$1270&amp;TransferLog!$W$21:$W$1270,0)),"")</f>
        <v/>
      </c>
      <c r="E584" s="236" t="str">
        <f t="array" ref="E584">IF($K584&lt;&gt;"",INDEX(TransferLog!$AC$21:$AC$1270,MATCH($I584&amp;$M584,TransferLog!$F$21:$F$1270&amp;TransferLog!$W$21:$W$1270,0)),"")</f>
        <v/>
      </c>
      <c r="F584" s="111">
        <f t="shared" si="41"/>
        <v>557</v>
      </c>
      <c r="G584" s="138" t="str">
        <f t="array" ref="G584">IF($I584&lt;&gt;"",INDEX(DropDownLists!$K$10:$K$2516,MATCH($I584,DropDownLists!$L$10:$L$2516,0)),"")</f>
        <v/>
      </c>
      <c r="H584" s="107"/>
      <c r="I584" s="112"/>
      <c r="J584" s="339"/>
      <c r="K584" s="113"/>
      <c r="L584" s="339"/>
      <c r="M584" s="113"/>
      <c r="N584" s="339"/>
      <c r="O584" s="139" t="str">
        <f t="shared" si="42"/>
        <v/>
      </c>
      <c r="P584" s="339"/>
      <c r="Q584" s="114"/>
      <c r="R584" s="339"/>
      <c r="S584" s="174"/>
      <c r="T584" s="339"/>
      <c r="U584" s="139" t="str">
        <f t="array" ref="U584">IF($S584&lt;&gt;"",INDEX(DropDownLists!$D$10:$D$2516,MATCH($S584,DropDownLists!$E$10:$E$2516,0)),"")</f>
        <v/>
      </c>
      <c r="V584" s="342"/>
      <c r="W584" s="174"/>
      <c r="Y584" s="62"/>
      <c r="Z584" s="62"/>
      <c r="AA584" s="62"/>
      <c r="AB584" s="62"/>
      <c r="AC584" s="62"/>
      <c r="AD584" s="62"/>
      <c r="AE584" s="62"/>
      <c r="AF584" s="62"/>
      <c r="AG584" s="62"/>
      <c r="AH584" s="244" t="str">
        <f t="shared" si="43"/>
        <v/>
      </c>
      <c r="AI584" s="62"/>
      <c r="AJ584" s="62"/>
      <c r="AK584" s="62"/>
      <c r="AL584" s="62"/>
    </row>
    <row r="585" spans="1:38" s="97" customFormat="1" ht="14.25" customHeight="1">
      <c r="A585" s="26"/>
      <c r="B585" s="2">
        <f t="shared" si="40"/>
        <v>558</v>
      </c>
      <c r="C585" s="235" t="str">
        <f t="array" ref="C585">IF($K585&lt;&gt;"",INDEX(TransferLog!$AB$21:$AB$1270,MATCH($I585&amp;$M585,TransferLog!$F$21:$F$1270&amp;TransferLog!$W$21:$W$1270,0)),"")</f>
        <v/>
      </c>
      <c r="D585" s="235" t="str">
        <f t="array" ref="D585">IF($K585&lt;&gt;"",INDEX(TransferLog!$Q$21:$Q$1270,MATCH($I585&amp;$M585,TransferLog!$F$21:$F$1270&amp;TransferLog!$W$21:$W$1270,0)),"")</f>
        <v/>
      </c>
      <c r="E585" s="236" t="str">
        <f t="array" ref="E585">IF($K585&lt;&gt;"",INDEX(TransferLog!$AC$21:$AC$1270,MATCH($I585&amp;$M585,TransferLog!$F$21:$F$1270&amp;TransferLog!$W$21:$W$1270,0)),"")</f>
        <v/>
      </c>
      <c r="F585" s="111">
        <f t="shared" si="41"/>
        <v>558</v>
      </c>
      <c r="G585" s="138" t="str">
        <f t="array" ref="G585">IF($I585&lt;&gt;"",INDEX(DropDownLists!$K$10:$K$2516,MATCH($I585,DropDownLists!$L$10:$L$2516,0)),"")</f>
        <v/>
      </c>
      <c r="H585" s="107"/>
      <c r="I585" s="112"/>
      <c r="J585" s="339"/>
      <c r="K585" s="113"/>
      <c r="L585" s="339"/>
      <c r="M585" s="113"/>
      <c r="N585" s="339"/>
      <c r="O585" s="139" t="str">
        <f t="shared" si="42"/>
        <v/>
      </c>
      <c r="P585" s="339"/>
      <c r="Q585" s="114"/>
      <c r="R585" s="339"/>
      <c r="S585" s="174"/>
      <c r="T585" s="339"/>
      <c r="U585" s="139" t="str">
        <f t="array" ref="U585">IF($S585&lt;&gt;"",INDEX(DropDownLists!$D$10:$D$2516,MATCH($S585,DropDownLists!$E$10:$E$2516,0)),"")</f>
        <v/>
      </c>
      <c r="V585" s="342"/>
      <c r="W585" s="174"/>
      <c r="Y585" s="62"/>
      <c r="Z585" s="62"/>
      <c r="AA585" s="62"/>
      <c r="AB585" s="62"/>
      <c r="AC585" s="62"/>
      <c r="AD585" s="37"/>
      <c r="AE585" s="37"/>
      <c r="AF585" s="37"/>
      <c r="AG585" s="37"/>
      <c r="AH585" s="243" t="str">
        <f t="shared" si="43"/>
        <v/>
      </c>
      <c r="AI585" s="37"/>
      <c r="AJ585" s="37"/>
      <c r="AK585" s="37"/>
      <c r="AL585" s="37"/>
    </row>
    <row r="586" spans="1:38" s="97" customFormat="1" ht="14.25" customHeight="1">
      <c r="A586" s="26"/>
      <c r="B586" s="2">
        <f t="shared" si="40"/>
        <v>559</v>
      </c>
      <c r="C586" s="235" t="str">
        <f t="array" ref="C586">IF($K586&lt;&gt;"",INDEX(TransferLog!$AB$21:$AB$1270,MATCH($I586&amp;$M586,TransferLog!$F$21:$F$1270&amp;TransferLog!$W$21:$W$1270,0)),"")</f>
        <v/>
      </c>
      <c r="D586" s="235" t="str">
        <f t="array" ref="D586">IF($K586&lt;&gt;"",INDEX(TransferLog!$Q$21:$Q$1270,MATCH($I586&amp;$M586,TransferLog!$F$21:$F$1270&amp;TransferLog!$W$21:$W$1270,0)),"")</f>
        <v/>
      </c>
      <c r="E586" s="236" t="str">
        <f t="array" ref="E586">IF($K586&lt;&gt;"",INDEX(TransferLog!$AC$21:$AC$1270,MATCH($I586&amp;$M586,TransferLog!$F$21:$F$1270&amp;TransferLog!$W$21:$W$1270,0)),"")</f>
        <v/>
      </c>
      <c r="F586" s="111">
        <f t="shared" si="41"/>
        <v>559</v>
      </c>
      <c r="G586" s="138" t="str">
        <f t="array" ref="G586">IF($I586&lt;&gt;"",INDEX(DropDownLists!$K$10:$K$2516,MATCH($I586,DropDownLists!$L$10:$L$2516,0)),"")</f>
        <v/>
      </c>
      <c r="H586" s="107"/>
      <c r="I586" s="112"/>
      <c r="J586" s="339"/>
      <c r="K586" s="113"/>
      <c r="L586" s="339"/>
      <c r="M586" s="113"/>
      <c r="N586" s="339"/>
      <c r="O586" s="139" t="str">
        <f t="shared" si="42"/>
        <v/>
      </c>
      <c r="P586" s="339"/>
      <c r="Q586" s="114"/>
      <c r="R586" s="339"/>
      <c r="S586" s="174"/>
      <c r="T586" s="339"/>
      <c r="U586" s="139" t="str">
        <f t="array" ref="U586">IF($S586&lt;&gt;"",INDEX(DropDownLists!$D$10:$D$2516,MATCH($S586,DropDownLists!$E$10:$E$2516,0)),"")</f>
        <v/>
      </c>
      <c r="V586" s="342"/>
      <c r="W586" s="174"/>
      <c r="Y586" s="62"/>
      <c r="Z586" s="62"/>
      <c r="AA586" s="62"/>
      <c r="AB586" s="62"/>
      <c r="AC586" s="62"/>
      <c r="AD586" s="37"/>
      <c r="AE586" s="37"/>
      <c r="AF586" s="37"/>
      <c r="AG586" s="37"/>
      <c r="AH586" s="243" t="str">
        <f t="shared" si="43"/>
        <v/>
      </c>
      <c r="AI586" s="37"/>
      <c r="AJ586" s="37"/>
      <c r="AK586" s="37"/>
      <c r="AL586" s="37"/>
    </row>
    <row r="587" spans="1:38" s="97" customFormat="1" ht="14.25" customHeight="1">
      <c r="A587" s="26"/>
      <c r="B587" s="2">
        <f t="shared" ref="B587:B623" si="44">ROW()-27</f>
        <v>560</v>
      </c>
      <c r="C587" s="235" t="str">
        <f t="array" ref="C587">IF($K587&lt;&gt;"",INDEX(TransferLog!$AB$21:$AB$1270,MATCH($I587&amp;$M587,TransferLog!$F$21:$F$1270&amp;TransferLog!$W$21:$W$1270,0)),"")</f>
        <v/>
      </c>
      <c r="D587" s="235" t="str">
        <f t="array" ref="D587">IF($K587&lt;&gt;"",INDEX(TransferLog!$Q$21:$Q$1270,MATCH($I587&amp;$M587,TransferLog!$F$21:$F$1270&amp;TransferLog!$W$21:$W$1270,0)),"")</f>
        <v/>
      </c>
      <c r="E587" s="236" t="str">
        <f t="array" ref="E587">IF($K587&lt;&gt;"",INDEX(TransferLog!$AC$21:$AC$1270,MATCH($I587&amp;$M587,TransferLog!$F$21:$F$1270&amp;TransferLog!$W$21:$W$1270,0)),"")</f>
        <v/>
      </c>
      <c r="F587" s="111">
        <f t="shared" ref="F587:F623" si="45">ROW()-27</f>
        <v>560</v>
      </c>
      <c r="G587" s="138" t="str">
        <f t="array" ref="G587">IF($I587&lt;&gt;"",INDEX(DropDownLists!$K$10:$K$2516,MATCH($I587,DropDownLists!$L$10:$L$2516,0)),"")</f>
        <v/>
      </c>
      <c r="H587" s="107"/>
      <c r="I587" s="112"/>
      <c r="J587" s="339"/>
      <c r="K587" s="113"/>
      <c r="L587" s="339"/>
      <c r="M587" s="113"/>
      <c r="N587" s="339"/>
      <c r="O587" s="139" t="str">
        <f t="shared" si="42"/>
        <v/>
      </c>
      <c r="P587" s="339"/>
      <c r="Q587" s="114"/>
      <c r="R587" s="339"/>
      <c r="S587" s="174"/>
      <c r="T587" s="339"/>
      <c r="U587" s="139" t="str">
        <f t="array" ref="U587">IF($S587&lt;&gt;"",INDEX(DropDownLists!$D$10:$D$2516,MATCH($S587,DropDownLists!$E$10:$E$2516,0)),"")</f>
        <v/>
      </c>
      <c r="V587" s="342"/>
      <c r="W587" s="174"/>
      <c r="Y587" s="62"/>
      <c r="Z587" s="62"/>
      <c r="AA587" s="62"/>
      <c r="AB587" s="62"/>
      <c r="AC587" s="62"/>
      <c r="AD587" s="37"/>
      <c r="AE587" s="37"/>
      <c r="AF587" s="37"/>
      <c r="AG587" s="37"/>
      <c r="AH587" s="243" t="str">
        <f t="shared" si="43"/>
        <v/>
      </c>
      <c r="AI587" s="37"/>
      <c r="AJ587" s="37"/>
      <c r="AK587" s="37"/>
      <c r="AL587" s="37"/>
    </row>
    <row r="588" spans="1:38" s="97" customFormat="1" ht="14">
      <c r="A588" s="26"/>
      <c r="B588" s="2">
        <f t="shared" si="44"/>
        <v>561</v>
      </c>
      <c r="C588" s="235" t="str">
        <f t="array" ref="C588">IF($K588&lt;&gt;"",INDEX(TransferLog!$AB$21:$AB$1270,MATCH($I588&amp;$M588,TransferLog!$F$21:$F$1270&amp;TransferLog!$W$21:$W$1270,0)),"")</f>
        <v/>
      </c>
      <c r="D588" s="235" t="str">
        <f t="array" ref="D588">IF($K588&lt;&gt;"",INDEX(TransferLog!$Q$21:$Q$1270,MATCH($I588&amp;$M588,TransferLog!$F$21:$F$1270&amp;TransferLog!$W$21:$W$1270,0)),"")</f>
        <v/>
      </c>
      <c r="E588" s="236" t="str">
        <f t="array" ref="E588">IF($K588&lt;&gt;"",INDEX(TransferLog!$AC$21:$AC$1270,MATCH($I588&amp;$M588,TransferLog!$F$21:$F$1270&amp;TransferLog!$W$21:$W$1270,0)),"")</f>
        <v/>
      </c>
      <c r="F588" s="111">
        <f t="shared" si="45"/>
        <v>561</v>
      </c>
      <c r="G588" s="138" t="str">
        <f t="array" ref="G588">IF($I588&lt;&gt;"",INDEX(DropDownLists!$K$10:$K$2516,MATCH($I588,DropDownLists!$L$10:$L$2516,0)),"")</f>
        <v/>
      </c>
      <c r="H588" s="107"/>
      <c r="I588" s="112"/>
      <c r="J588" s="339"/>
      <c r="K588" s="113"/>
      <c r="L588" s="339"/>
      <c r="M588" s="113"/>
      <c r="N588" s="339"/>
      <c r="O588" s="139" t="str">
        <f t="shared" si="42"/>
        <v/>
      </c>
      <c r="P588" s="339"/>
      <c r="Q588" s="114"/>
      <c r="R588" s="339"/>
      <c r="S588" s="174"/>
      <c r="T588" s="339"/>
      <c r="U588" s="139" t="str">
        <f t="array" ref="U588">IF($S588&lt;&gt;"",INDEX(DropDownLists!$D$10:$D$2516,MATCH($S588,DropDownLists!$E$10:$E$2516,0)),"")</f>
        <v/>
      </c>
      <c r="V588" s="342"/>
      <c r="W588" s="174"/>
      <c r="Y588" s="62"/>
      <c r="Z588" s="62"/>
      <c r="AA588" s="62"/>
      <c r="AB588" s="62"/>
      <c r="AC588" s="62"/>
      <c r="AD588" s="37"/>
      <c r="AE588" s="37"/>
      <c r="AF588" s="37"/>
      <c r="AG588" s="37"/>
      <c r="AH588" s="243" t="str">
        <f t="shared" si="43"/>
        <v/>
      </c>
      <c r="AI588" s="37"/>
      <c r="AJ588" s="37"/>
      <c r="AK588" s="37"/>
      <c r="AL588" s="37"/>
    </row>
    <row r="589" spans="1:38" s="97" customFormat="1" ht="14.25" customHeight="1">
      <c r="A589" s="26"/>
      <c r="B589" s="2">
        <f t="shared" si="44"/>
        <v>562</v>
      </c>
      <c r="C589" s="235" t="str">
        <f t="array" ref="C589">IF($K589&lt;&gt;"",INDEX(TransferLog!$AB$21:$AB$1270,MATCH($I589&amp;$M589,TransferLog!$F$21:$F$1270&amp;TransferLog!$W$21:$W$1270,0)),"")</f>
        <v/>
      </c>
      <c r="D589" s="235" t="str">
        <f t="array" ref="D589">IF($K589&lt;&gt;"",INDEX(TransferLog!$Q$21:$Q$1270,MATCH($I589&amp;$M589,TransferLog!$F$21:$F$1270&amp;TransferLog!$W$21:$W$1270,0)),"")</f>
        <v/>
      </c>
      <c r="E589" s="236" t="str">
        <f t="array" ref="E589">IF($K589&lt;&gt;"",INDEX(TransferLog!$AC$21:$AC$1270,MATCH($I589&amp;$M589,TransferLog!$F$21:$F$1270&amp;TransferLog!$W$21:$W$1270,0)),"")</f>
        <v/>
      </c>
      <c r="F589" s="111">
        <f t="shared" si="45"/>
        <v>562</v>
      </c>
      <c r="G589" s="138" t="str">
        <f t="array" ref="G589">IF($I589&lt;&gt;"",INDEX(DropDownLists!$K$10:$K$2516,MATCH($I589,DropDownLists!$L$10:$L$2516,0)),"")</f>
        <v/>
      </c>
      <c r="H589" s="107"/>
      <c r="I589" s="112"/>
      <c r="J589" s="339"/>
      <c r="K589" s="113"/>
      <c r="L589" s="339"/>
      <c r="M589" s="113"/>
      <c r="N589" s="339"/>
      <c r="O589" s="139" t="str">
        <f t="shared" si="42"/>
        <v/>
      </c>
      <c r="P589" s="339"/>
      <c r="Q589" s="114"/>
      <c r="R589" s="339"/>
      <c r="S589" s="174"/>
      <c r="T589" s="339"/>
      <c r="U589" s="139" t="str">
        <f t="array" ref="U589">IF($S589&lt;&gt;"",INDEX(DropDownLists!$D$10:$D$2516,MATCH($S589,DropDownLists!$E$10:$E$2516,0)),"")</f>
        <v/>
      </c>
      <c r="V589" s="342"/>
      <c r="W589" s="174"/>
      <c r="Y589" s="62"/>
      <c r="Z589" s="62"/>
      <c r="AA589" s="62"/>
      <c r="AB589" s="62"/>
      <c r="AC589" s="62"/>
      <c r="AD589" s="37"/>
      <c r="AE589" s="37"/>
      <c r="AF589" s="37"/>
      <c r="AG589" s="37"/>
      <c r="AH589" s="243" t="str">
        <f t="shared" si="43"/>
        <v/>
      </c>
      <c r="AI589" s="37"/>
      <c r="AJ589" s="37"/>
      <c r="AK589" s="37"/>
      <c r="AL589" s="37"/>
    </row>
    <row r="590" spans="1:38" s="97" customFormat="1" ht="14.25" customHeight="1">
      <c r="A590" s="26"/>
      <c r="B590" s="2">
        <f t="shared" si="44"/>
        <v>563</v>
      </c>
      <c r="C590" s="235" t="str">
        <f t="array" ref="C590">IF($K590&lt;&gt;"",INDEX(TransferLog!$AB$21:$AB$1270,MATCH($I590&amp;$M590,TransferLog!$F$21:$F$1270&amp;TransferLog!$W$21:$W$1270,0)),"")</f>
        <v/>
      </c>
      <c r="D590" s="235" t="str">
        <f t="array" ref="D590">IF($K590&lt;&gt;"",INDEX(TransferLog!$Q$21:$Q$1270,MATCH($I590&amp;$M590,TransferLog!$F$21:$F$1270&amp;TransferLog!$W$21:$W$1270,0)),"")</f>
        <v/>
      </c>
      <c r="E590" s="236" t="str">
        <f t="array" ref="E590">IF($K590&lt;&gt;"",INDEX(TransferLog!$AC$21:$AC$1270,MATCH($I590&amp;$M590,TransferLog!$F$21:$F$1270&amp;TransferLog!$W$21:$W$1270,0)),"")</f>
        <v/>
      </c>
      <c r="F590" s="111">
        <f t="shared" si="45"/>
        <v>563</v>
      </c>
      <c r="G590" s="138" t="str">
        <f t="array" ref="G590">IF($I590&lt;&gt;"",INDEX(DropDownLists!$K$10:$K$2516,MATCH($I590,DropDownLists!$L$10:$L$2516,0)),"")</f>
        <v/>
      </c>
      <c r="H590" s="107"/>
      <c r="I590" s="112"/>
      <c r="J590" s="339"/>
      <c r="K590" s="113"/>
      <c r="L590" s="339"/>
      <c r="M590" s="113"/>
      <c r="N590" s="339"/>
      <c r="O590" s="139" t="str">
        <f t="shared" si="42"/>
        <v/>
      </c>
      <c r="P590" s="339"/>
      <c r="Q590" s="114"/>
      <c r="R590" s="339"/>
      <c r="S590" s="174"/>
      <c r="T590" s="339"/>
      <c r="U590" s="139" t="str">
        <f t="array" ref="U590">IF($S590&lt;&gt;"",INDEX(DropDownLists!$D$10:$D$2516,MATCH($S590,DropDownLists!$E$10:$E$2516,0)),"")</f>
        <v/>
      </c>
      <c r="V590" s="342"/>
      <c r="W590" s="174"/>
      <c r="Y590" s="37"/>
      <c r="Z590" s="37"/>
      <c r="AA590" s="37"/>
      <c r="AB590" s="37"/>
      <c r="AC590" s="37"/>
      <c r="AD590" s="37"/>
      <c r="AE590" s="37"/>
      <c r="AF590" s="37"/>
      <c r="AG590" s="37"/>
      <c r="AH590" s="243" t="str">
        <f t="shared" si="43"/>
        <v/>
      </c>
      <c r="AI590" s="37"/>
      <c r="AJ590" s="37"/>
      <c r="AK590" s="37"/>
      <c r="AL590" s="37"/>
    </row>
    <row r="591" spans="1:38" s="97" customFormat="1" ht="14.25" customHeight="1">
      <c r="A591" s="26"/>
      <c r="B591" s="2">
        <f t="shared" si="44"/>
        <v>564</v>
      </c>
      <c r="C591" s="235" t="str">
        <f t="array" ref="C591">IF($K591&lt;&gt;"",INDEX(TransferLog!$AB$21:$AB$1270,MATCH($I591&amp;$M591,TransferLog!$F$21:$F$1270&amp;TransferLog!$W$21:$W$1270,0)),"")</f>
        <v/>
      </c>
      <c r="D591" s="235" t="str">
        <f t="array" ref="D591">IF($K591&lt;&gt;"",INDEX(TransferLog!$Q$21:$Q$1270,MATCH($I591&amp;$M591,TransferLog!$F$21:$F$1270&amp;TransferLog!$W$21:$W$1270,0)),"")</f>
        <v/>
      </c>
      <c r="E591" s="236" t="str">
        <f t="array" ref="E591">IF($K591&lt;&gt;"",INDEX(TransferLog!$AC$21:$AC$1270,MATCH($I591&amp;$M591,TransferLog!$F$21:$F$1270&amp;TransferLog!$W$21:$W$1270,0)),"")</f>
        <v/>
      </c>
      <c r="F591" s="111">
        <f t="shared" si="45"/>
        <v>564</v>
      </c>
      <c r="G591" s="138" t="str">
        <f t="array" ref="G591">IF($I591&lt;&gt;"",INDEX(DropDownLists!$K$10:$K$2516,MATCH($I591,DropDownLists!$L$10:$L$2516,0)),"")</f>
        <v/>
      </c>
      <c r="H591" s="107"/>
      <c r="I591" s="112"/>
      <c r="J591" s="339"/>
      <c r="K591" s="113"/>
      <c r="L591" s="339"/>
      <c r="M591" s="113"/>
      <c r="N591" s="339"/>
      <c r="O591" s="139" t="str">
        <f t="shared" si="42"/>
        <v/>
      </c>
      <c r="P591" s="339"/>
      <c r="Q591" s="114"/>
      <c r="R591" s="339"/>
      <c r="S591" s="174"/>
      <c r="T591" s="339"/>
      <c r="U591" s="139" t="str">
        <f t="array" ref="U591">IF($S591&lt;&gt;"",INDEX(DropDownLists!$D$10:$D$2516,MATCH($S591,DropDownLists!$E$10:$E$2516,0)),"")</f>
        <v/>
      </c>
      <c r="V591" s="342"/>
      <c r="W591" s="174"/>
      <c r="Y591" s="37"/>
      <c r="Z591" s="37"/>
      <c r="AA591" s="37"/>
      <c r="AB591" s="37"/>
      <c r="AC591" s="37"/>
      <c r="AD591" s="37"/>
      <c r="AE591" s="37"/>
      <c r="AF591" s="37"/>
      <c r="AG591" s="37"/>
      <c r="AH591" s="243" t="str">
        <f t="shared" si="43"/>
        <v/>
      </c>
      <c r="AI591" s="37"/>
      <c r="AJ591" s="37"/>
      <c r="AK591" s="37"/>
      <c r="AL591" s="37"/>
    </row>
    <row r="592" spans="1:38" s="97" customFormat="1" ht="14">
      <c r="A592" s="26"/>
      <c r="B592" s="2">
        <f t="shared" si="44"/>
        <v>565</v>
      </c>
      <c r="C592" s="235" t="str">
        <f t="array" ref="C592">IF($K592&lt;&gt;"",INDEX(TransferLog!$AB$21:$AB$1270,MATCH($I592&amp;$M592,TransferLog!$F$21:$F$1270&amp;TransferLog!$W$21:$W$1270,0)),"")</f>
        <v/>
      </c>
      <c r="D592" s="235" t="str">
        <f t="array" ref="D592">IF($K592&lt;&gt;"",INDEX(TransferLog!$Q$21:$Q$1270,MATCH($I592&amp;$M592,TransferLog!$F$21:$F$1270&amp;TransferLog!$W$21:$W$1270,0)),"")</f>
        <v/>
      </c>
      <c r="E592" s="236" t="str">
        <f t="array" ref="E592">IF($K592&lt;&gt;"",INDEX(TransferLog!$AC$21:$AC$1270,MATCH($I592&amp;$M592,TransferLog!$F$21:$F$1270&amp;TransferLog!$W$21:$W$1270,0)),"")</f>
        <v/>
      </c>
      <c r="F592" s="111">
        <f t="shared" si="45"/>
        <v>565</v>
      </c>
      <c r="G592" s="138" t="str">
        <f t="array" ref="G592">IF($I592&lt;&gt;"",INDEX(DropDownLists!$K$10:$K$2516,MATCH($I592,DropDownLists!$L$10:$L$2516,0)),"")</f>
        <v/>
      </c>
      <c r="H592" s="107"/>
      <c r="I592" s="112"/>
      <c r="J592" s="339"/>
      <c r="K592" s="113"/>
      <c r="L592" s="339"/>
      <c r="M592" s="113"/>
      <c r="N592" s="339"/>
      <c r="O592" s="139" t="str">
        <f t="shared" si="42"/>
        <v/>
      </c>
      <c r="P592" s="339"/>
      <c r="Q592" s="114"/>
      <c r="R592" s="339"/>
      <c r="S592" s="174"/>
      <c r="T592" s="339"/>
      <c r="U592" s="139" t="str">
        <f t="array" ref="U592">IF($S592&lt;&gt;"",INDEX(DropDownLists!$D$10:$D$2516,MATCH($S592,DropDownLists!$E$10:$E$2516,0)),"")</f>
        <v/>
      </c>
      <c r="V592" s="342"/>
      <c r="W592" s="174"/>
      <c r="Y592" s="37"/>
      <c r="Z592" s="37"/>
      <c r="AA592" s="37"/>
      <c r="AB592" s="37"/>
      <c r="AC592" s="37"/>
      <c r="AD592" s="37"/>
      <c r="AE592" s="37"/>
      <c r="AF592" s="37"/>
      <c r="AG592" s="37"/>
      <c r="AH592" s="243" t="str">
        <f t="shared" si="43"/>
        <v/>
      </c>
      <c r="AI592" s="37"/>
      <c r="AJ592" s="37"/>
      <c r="AK592" s="37"/>
      <c r="AL592" s="37"/>
    </row>
    <row r="593" spans="1:38" s="97" customFormat="1" ht="14">
      <c r="A593" s="26"/>
      <c r="B593" s="2">
        <f t="shared" si="44"/>
        <v>566</v>
      </c>
      <c r="C593" s="235" t="str">
        <f t="array" ref="C593">IF($K593&lt;&gt;"",INDEX(TransferLog!$AB$21:$AB$1270,MATCH($I593&amp;$M593,TransferLog!$F$21:$F$1270&amp;TransferLog!$W$21:$W$1270,0)),"")</f>
        <v/>
      </c>
      <c r="D593" s="235" t="str">
        <f t="array" ref="D593">IF($K593&lt;&gt;"",INDEX(TransferLog!$Q$21:$Q$1270,MATCH($I593&amp;$M593,TransferLog!$F$21:$F$1270&amp;TransferLog!$W$21:$W$1270,0)),"")</f>
        <v/>
      </c>
      <c r="E593" s="236" t="str">
        <f t="array" ref="E593">IF($K593&lt;&gt;"",INDEX(TransferLog!$AC$21:$AC$1270,MATCH($I593&amp;$M593,TransferLog!$F$21:$F$1270&amp;TransferLog!$W$21:$W$1270,0)),"")</f>
        <v/>
      </c>
      <c r="F593" s="111">
        <f t="shared" si="45"/>
        <v>566</v>
      </c>
      <c r="G593" s="138" t="str">
        <f t="array" ref="G593">IF($I593&lt;&gt;"",INDEX(DropDownLists!$K$10:$K$2516,MATCH($I593,DropDownLists!$L$10:$L$2516,0)),"")</f>
        <v/>
      </c>
      <c r="H593" s="107"/>
      <c r="I593" s="112"/>
      <c r="J593" s="339"/>
      <c r="K593" s="113"/>
      <c r="L593" s="339"/>
      <c r="M593" s="113"/>
      <c r="N593" s="339"/>
      <c r="O593" s="139" t="str">
        <f t="shared" si="42"/>
        <v/>
      </c>
      <c r="P593" s="339"/>
      <c r="Q593" s="114"/>
      <c r="R593" s="339"/>
      <c r="S593" s="174"/>
      <c r="T593" s="339"/>
      <c r="U593" s="139" t="str">
        <f t="array" ref="U593">IF($S593&lt;&gt;"",INDEX(DropDownLists!$D$10:$D$2516,MATCH($S593,DropDownLists!$E$10:$E$2516,0)),"")</f>
        <v/>
      </c>
      <c r="V593" s="342"/>
      <c r="W593" s="174"/>
      <c r="Y593" s="37"/>
      <c r="Z593" s="37"/>
      <c r="AA593" s="37"/>
      <c r="AB593" s="37"/>
      <c r="AC593" s="37"/>
      <c r="AD593" s="37"/>
      <c r="AE593" s="37"/>
      <c r="AF593" s="37"/>
      <c r="AG593" s="37"/>
      <c r="AH593" s="243" t="str">
        <f t="shared" si="43"/>
        <v/>
      </c>
      <c r="AI593" s="37"/>
      <c r="AJ593" s="37"/>
      <c r="AK593" s="37"/>
      <c r="AL593" s="37"/>
    </row>
    <row r="594" spans="1:38" s="97" customFormat="1" ht="14">
      <c r="A594" s="63"/>
      <c r="B594" s="2">
        <f t="shared" si="44"/>
        <v>567</v>
      </c>
      <c r="C594" s="235" t="str">
        <f t="array" ref="C594">IF($K594&lt;&gt;"",INDEX(TransferLog!$AB$21:$AB$1270,MATCH($I594&amp;$M594,TransferLog!$F$21:$F$1270&amp;TransferLog!$W$21:$W$1270,0)),"")</f>
        <v/>
      </c>
      <c r="D594" s="235" t="str">
        <f t="array" ref="D594">IF($K594&lt;&gt;"",INDEX(TransferLog!$Q$21:$Q$1270,MATCH($I594&amp;$M594,TransferLog!$F$21:$F$1270&amp;TransferLog!$W$21:$W$1270,0)),"")</f>
        <v/>
      </c>
      <c r="E594" s="236" t="str">
        <f t="array" ref="E594">IF($K594&lt;&gt;"",INDEX(TransferLog!$AC$21:$AC$1270,MATCH($I594&amp;$M594,TransferLog!$F$21:$F$1270&amp;TransferLog!$W$21:$W$1270,0)),"")</f>
        <v/>
      </c>
      <c r="F594" s="111">
        <f t="shared" si="45"/>
        <v>567</v>
      </c>
      <c r="G594" s="138" t="str">
        <f t="array" ref="G594">IF($I594&lt;&gt;"",INDEX(DropDownLists!$K$10:$K$2516,MATCH($I594,DropDownLists!$L$10:$L$2516,0)),"")</f>
        <v/>
      </c>
      <c r="H594" s="107"/>
      <c r="I594" s="112"/>
      <c r="J594" s="339"/>
      <c r="K594" s="113"/>
      <c r="L594" s="339"/>
      <c r="M594" s="113"/>
      <c r="N594" s="339"/>
      <c r="O594" s="139" t="str">
        <f t="shared" si="42"/>
        <v/>
      </c>
      <c r="P594" s="339"/>
      <c r="Q594" s="114"/>
      <c r="R594" s="339"/>
      <c r="S594" s="174"/>
      <c r="T594" s="339"/>
      <c r="U594" s="139" t="str">
        <f t="array" ref="U594">IF($S594&lt;&gt;"",INDEX(DropDownLists!$D$10:$D$2516,MATCH($S594,DropDownLists!$E$10:$E$2516,0)),"")</f>
        <v/>
      </c>
      <c r="V594" s="342"/>
      <c r="W594" s="174"/>
      <c r="Y594" s="37"/>
      <c r="Z594" s="37"/>
      <c r="AA594" s="37"/>
      <c r="AB594" s="37"/>
      <c r="AC594" s="37"/>
      <c r="AD594" s="62"/>
      <c r="AE594" s="62"/>
      <c r="AF594" s="62"/>
      <c r="AG594" s="62"/>
      <c r="AH594" s="244" t="str">
        <f t="shared" si="43"/>
        <v/>
      </c>
      <c r="AI594" s="62"/>
      <c r="AJ594" s="62"/>
      <c r="AK594" s="62"/>
      <c r="AL594" s="62"/>
    </row>
    <row r="595" spans="1:38" s="97" customFormat="1" ht="14">
      <c r="A595" s="63"/>
      <c r="B595" s="2">
        <f t="shared" si="44"/>
        <v>568</v>
      </c>
      <c r="C595" s="235" t="str">
        <f t="array" ref="C595">IF($K595&lt;&gt;"",INDEX(TransferLog!$AB$21:$AB$1270,MATCH($I595&amp;$M595,TransferLog!$F$21:$F$1270&amp;TransferLog!$W$21:$W$1270,0)),"")</f>
        <v/>
      </c>
      <c r="D595" s="235" t="str">
        <f t="array" ref="D595">IF($K595&lt;&gt;"",INDEX(TransferLog!$Q$21:$Q$1270,MATCH($I595&amp;$M595,TransferLog!$F$21:$F$1270&amp;TransferLog!$W$21:$W$1270,0)),"")</f>
        <v/>
      </c>
      <c r="E595" s="236" t="str">
        <f t="array" ref="E595">IF($K595&lt;&gt;"",INDEX(TransferLog!$AC$21:$AC$1270,MATCH($I595&amp;$M595,TransferLog!$F$21:$F$1270&amp;TransferLog!$W$21:$W$1270,0)),"")</f>
        <v/>
      </c>
      <c r="F595" s="111">
        <f t="shared" si="45"/>
        <v>568</v>
      </c>
      <c r="G595" s="138" t="str">
        <f t="array" ref="G595">IF($I595&lt;&gt;"",INDEX(DropDownLists!$K$10:$K$2516,MATCH($I595,DropDownLists!$L$10:$L$2516,0)),"")</f>
        <v/>
      </c>
      <c r="H595" s="107"/>
      <c r="I595" s="112"/>
      <c r="J595" s="339"/>
      <c r="K595" s="113"/>
      <c r="L595" s="339"/>
      <c r="M595" s="113"/>
      <c r="N595" s="339"/>
      <c r="O595" s="139" t="str">
        <f t="shared" si="42"/>
        <v/>
      </c>
      <c r="P595" s="339"/>
      <c r="Q595" s="114"/>
      <c r="R595" s="339"/>
      <c r="S595" s="174"/>
      <c r="T595" s="339"/>
      <c r="U595" s="139" t="str">
        <f t="array" ref="U595">IF($S595&lt;&gt;"",INDEX(DropDownLists!$D$10:$D$2516,MATCH($S595,DropDownLists!$E$10:$E$2516,0)),"")</f>
        <v/>
      </c>
      <c r="V595" s="342"/>
      <c r="W595" s="174"/>
      <c r="Y595" s="37"/>
      <c r="Z595" s="37"/>
      <c r="AA595" s="37"/>
      <c r="AB595" s="37"/>
      <c r="AC595" s="37"/>
      <c r="AD595" s="62"/>
      <c r="AE595" s="62"/>
      <c r="AF595" s="62"/>
      <c r="AG595" s="62"/>
      <c r="AH595" s="244" t="str">
        <f t="shared" si="43"/>
        <v/>
      </c>
      <c r="AI595" s="62"/>
      <c r="AJ595" s="62"/>
      <c r="AK595" s="62"/>
      <c r="AL595" s="62"/>
    </row>
    <row r="596" spans="1:38" s="97" customFormat="1" ht="14">
      <c r="A596" s="63"/>
      <c r="B596" s="2">
        <f t="shared" si="44"/>
        <v>569</v>
      </c>
      <c r="C596" s="235" t="str">
        <f t="array" ref="C596">IF($K596&lt;&gt;"",INDEX(TransferLog!$AB$21:$AB$1270,MATCH($I596&amp;$M596,TransferLog!$F$21:$F$1270&amp;TransferLog!$W$21:$W$1270,0)),"")</f>
        <v/>
      </c>
      <c r="D596" s="235" t="str">
        <f t="array" ref="D596">IF($K596&lt;&gt;"",INDEX(TransferLog!$Q$21:$Q$1270,MATCH($I596&amp;$M596,TransferLog!$F$21:$F$1270&amp;TransferLog!$W$21:$W$1270,0)),"")</f>
        <v/>
      </c>
      <c r="E596" s="236" t="str">
        <f t="array" ref="E596">IF($K596&lt;&gt;"",INDEX(TransferLog!$AC$21:$AC$1270,MATCH($I596&amp;$M596,TransferLog!$F$21:$F$1270&amp;TransferLog!$W$21:$W$1270,0)),"")</f>
        <v/>
      </c>
      <c r="F596" s="111">
        <f t="shared" si="45"/>
        <v>569</v>
      </c>
      <c r="G596" s="138" t="str">
        <f t="array" ref="G596">IF($I596&lt;&gt;"",INDEX(DropDownLists!$K$10:$K$2516,MATCH($I596,DropDownLists!$L$10:$L$2516,0)),"")</f>
        <v/>
      </c>
      <c r="H596" s="107"/>
      <c r="I596" s="112"/>
      <c r="J596" s="339"/>
      <c r="K596" s="113"/>
      <c r="L596" s="339"/>
      <c r="M596" s="113"/>
      <c r="N596" s="339"/>
      <c r="O596" s="139" t="str">
        <f t="shared" si="42"/>
        <v/>
      </c>
      <c r="P596" s="339"/>
      <c r="Q596" s="114"/>
      <c r="R596" s="339"/>
      <c r="S596" s="174"/>
      <c r="T596" s="339"/>
      <c r="U596" s="139" t="str">
        <f t="array" ref="U596">IF($S596&lt;&gt;"",INDEX(DropDownLists!$D$10:$D$2516,MATCH($S596,DropDownLists!$E$10:$E$2516,0)),"")</f>
        <v/>
      </c>
      <c r="V596" s="342"/>
      <c r="W596" s="174"/>
      <c r="Y596" s="37"/>
      <c r="Z596" s="37"/>
      <c r="AA596" s="37"/>
      <c r="AB596" s="37"/>
      <c r="AC596" s="37"/>
      <c r="AD596" s="62"/>
      <c r="AE596" s="62"/>
      <c r="AF596" s="62"/>
      <c r="AG596" s="62"/>
      <c r="AH596" s="244" t="str">
        <f t="shared" si="43"/>
        <v/>
      </c>
      <c r="AI596" s="62"/>
      <c r="AJ596" s="62"/>
      <c r="AK596" s="62"/>
      <c r="AL596" s="62"/>
    </row>
    <row r="597" spans="1:38" s="97" customFormat="1" ht="14">
      <c r="A597" s="63"/>
      <c r="B597" s="2">
        <f t="shared" si="44"/>
        <v>570</v>
      </c>
      <c r="C597" s="235" t="str">
        <f t="array" ref="C597">IF($K597&lt;&gt;"",INDEX(TransferLog!$AB$21:$AB$1270,MATCH($I597&amp;$M597,TransferLog!$F$21:$F$1270&amp;TransferLog!$W$21:$W$1270,0)),"")</f>
        <v/>
      </c>
      <c r="D597" s="235" t="str">
        <f t="array" ref="D597">IF($K597&lt;&gt;"",INDEX(TransferLog!$Q$21:$Q$1270,MATCH($I597&amp;$M597,TransferLog!$F$21:$F$1270&amp;TransferLog!$W$21:$W$1270,0)),"")</f>
        <v/>
      </c>
      <c r="E597" s="236" t="str">
        <f t="array" ref="E597">IF($K597&lt;&gt;"",INDEX(TransferLog!$AC$21:$AC$1270,MATCH($I597&amp;$M597,TransferLog!$F$21:$F$1270&amp;TransferLog!$W$21:$W$1270,0)),"")</f>
        <v/>
      </c>
      <c r="F597" s="111">
        <f t="shared" si="45"/>
        <v>570</v>
      </c>
      <c r="G597" s="138" t="str">
        <f t="array" ref="G597">IF($I597&lt;&gt;"",INDEX(DropDownLists!$K$10:$K$2516,MATCH($I597,DropDownLists!$L$10:$L$2516,0)),"")</f>
        <v/>
      </c>
      <c r="H597" s="107"/>
      <c r="I597" s="112"/>
      <c r="J597" s="339"/>
      <c r="K597" s="113"/>
      <c r="L597" s="339"/>
      <c r="M597" s="113"/>
      <c r="N597" s="339"/>
      <c r="O597" s="139" t="str">
        <f t="shared" si="42"/>
        <v/>
      </c>
      <c r="P597" s="339"/>
      <c r="Q597" s="114"/>
      <c r="R597" s="339"/>
      <c r="S597" s="174"/>
      <c r="T597" s="339"/>
      <c r="U597" s="139" t="str">
        <f t="array" ref="U597">IF($S597&lt;&gt;"",INDEX(DropDownLists!$D$10:$D$2516,MATCH($S597,DropDownLists!$E$10:$E$2516,0)),"")</f>
        <v/>
      </c>
      <c r="V597" s="342"/>
      <c r="W597" s="174"/>
      <c r="Y597" s="37"/>
      <c r="Z597" s="37"/>
      <c r="AA597" s="37"/>
      <c r="AB597" s="37"/>
      <c r="AC597" s="37"/>
      <c r="AD597" s="62"/>
      <c r="AE597" s="62"/>
      <c r="AF597" s="62"/>
      <c r="AG597" s="62"/>
      <c r="AH597" s="244" t="str">
        <f t="shared" si="43"/>
        <v/>
      </c>
      <c r="AI597" s="62"/>
      <c r="AJ597" s="62"/>
      <c r="AK597" s="62"/>
      <c r="AL597" s="62"/>
    </row>
    <row r="598" spans="1:38" s="97" customFormat="1" ht="14">
      <c r="A598" s="63"/>
      <c r="B598" s="2">
        <f t="shared" si="44"/>
        <v>571</v>
      </c>
      <c r="C598" s="235" t="str">
        <f t="array" ref="C598">IF($K598&lt;&gt;"",INDEX(TransferLog!$AB$21:$AB$1270,MATCH($I598&amp;$M598,TransferLog!$F$21:$F$1270&amp;TransferLog!$W$21:$W$1270,0)),"")</f>
        <v/>
      </c>
      <c r="D598" s="235" t="str">
        <f t="array" ref="D598">IF($K598&lt;&gt;"",INDEX(TransferLog!$Q$21:$Q$1270,MATCH($I598&amp;$M598,TransferLog!$F$21:$F$1270&amp;TransferLog!$W$21:$W$1270,0)),"")</f>
        <v/>
      </c>
      <c r="E598" s="236" t="str">
        <f t="array" ref="E598">IF($K598&lt;&gt;"",INDEX(TransferLog!$AC$21:$AC$1270,MATCH($I598&amp;$M598,TransferLog!$F$21:$F$1270&amp;TransferLog!$W$21:$W$1270,0)),"")</f>
        <v/>
      </c>
      <c r="F598" s="111">
        <f t="shared" si="45"/>
        <v>571</v>
      </c>
      <c r="G598" s="138" t="str">
        <f t="array" ref="G598">IF($I598&lt;&gt;"",INDEX(DropDownLists!$K$10:$K$2516,MATCH($I598,DropDownLists!$L$10:$L$2516,0)),"")</f>
        <v/>
      </c>
      <c r="H598" s="107"/>
      <c r="I598" s="112"/>
      <c r="J598" s="339"/>
      <c r="K598" s="113"/>
      <c r="L598" s="339"/>
      <c r="M598" s="113"/>
      <c r="N598" s="339"/>
      <c r="O598" s="139" t="str">
        <f t="shared" si="42"/>
        <v/>
      </c>
      <c r="P598" s="339"/>
      <c r="Q598" s="114"/>
      <c r="R598" s="339"/>
      <c r="S598" s="174"/>
      <c r="T598" s="339"/>
      <c r="U598" s="139" t="str">
        <f t="array" ref="U598">IF($S598&lt;&gt;"",INDEX(DropDownLists!$D$10:$D$2516,MATCH($S598,DropDownLists!$E$10:$E$2516,0)),"")</f>
        <v/>
      </c>
      <c r="V598" s="342"/>
      <c r="W598" s="174"/>
      <c r="Y598" s="37"/>
      <c r="Z598" s="37"/>
      <c r="AA598" s="37"/>
      <c r="AB598" s="37"/>
      <c r="AC598" s="37"/>
      <c r="AD598" s="62"/>
      <c r="AE598" s="62"/>
      <c r="AF598" s="62"/>
      <c r="AG598" s="62"/>
      <c r="AH598" s="244" t="str">
        <f t="shared" si="43"/>
        <v/>
      </c>
      <c r="AI598" s="62"/>
      <c r="AJ598" s="62"/>
      <c r="AK598" s="62"/>
      <c r="AL598" s="62"/>
    </row>
    <row r="599" spans="1:38" s="97" customFormat="1" ht="14">
      <c r="A599" s="63"/>
      <c r="B599" s="2">
        <f t="shared" si="44"/>
        <v>572</v>
      </c>
      <c r="C599" s="235" t="str">
        <f t="array" ref="C599">IF($K599&lt;&gt;"",INDEX(TransferLog!$AB$21:$AB$1270,MATCH($I599&amp;$M599,TransferLog!$F$21:$F$1270&amp;TransferLog!$W$21:$W$1270,0)),"")</f>
        <v/>
      </c>
      <c r="D599" s="235" t="str">
        <f t="array" ref="D599">IF($K599&lt;&gt;"",INDEX(TransferLog!$Q$21:$Q$1270,MATCH($I599&amp;$M599,TransferLog!$F$21:$F$1270&amp;TransferLog!$W$21:$W$1270,0)),"")</f>
        <v/>
      </c>
      <c r="E599" s="236" t="str">
        <f t="array" ref="E599">IF($K599&lt;&gt;"",INDEX(TransferLog!$AC$21:$AC$1270,MATCH($I599&amp;$M599,TransferLog!$F$21:$F$1270&amp;TransferLog!$W$21:$W$1270,0)),"")</f>
        <v/>
      </c>
      <c r="F599" s="111">
        <f t="shared" si="45"/>
        <v>572</v>
      </c>
      <c r="G599" s="138" t="str">
        <f t="array" ref="G599">IF($I599&lt;&gt;"",INDEX(DropDownLists!$K$10:$K$2516,MATCH($I599,DropDownLists!$L$10:$L$2516,0)),"")</f>
        <v/>
      </c>
      <c r="H599" s="107"/>
      <c r="I599" s="112"/>
      <c r="J599" s="339"/>
      <c r="K599" s="113"/>
      <c r="L599" s="339"/>
      <c r="M599" s="113"/>
      <c r="N599" s="339"/>
      <c r="O599" s="139" t="str">
        <f t="shared" si="42"/>
        <v/>
      </c>
      <c r="P599" s="339"/>
      <c r="Q599" s="114"/>
      <c r="R599" s="339"/>
      <c r="S599" s="174"/>
      <c r="T599" s="339"/>
      <c r="U599" s="139" t="str">
        <f t="array" ref="U599">IF($S599&lt;&gt;"",INDEX(DropDownLists!$D$10:$D$2516,MATCH($S599,DropDownLists!$E$10:$E$2516,0)),"")</f>
        <v/>
      </c>
      <c r="V599" s="342"/>
      <c r="W599" s="174"/>
      <c r="Y599" s="62"/>
      <c r="Z599" s="62"/>
      <c r="AA599" s="62"/>
      <c r="AB599" s="62"/>
      <c r="AC599" s="62"/>
      <c r="AD599" s="62"/>
      <c r="AE599" s="62"/>
      <c r="AF599" s="62"/>
      <c r="AG599" s="62"/>
      <c r="AH599" s="244" t="str">
        <f t="shared" si="43"/>
        <v/>
      </c>
      <c r="AI599" s="62"/>
      <c r="AJ599" s="62"/>
      <c r="AK599" s="62"/>
      <c r="AL599" s="62"/>
    </row>
    <row r="600" spans="1:38" s="97" customFormat="1" ht="14">
      <c r="A600" s="63"/>
      <c r="B600" s="2">
        <f t="shared" si="44"/>
        <v>573</v>
      </c>
      <c r="C600" s="235" t="str">
        <f t="array" ref="C600">IF($K600&lt;&gt;"",INDEX(TransferLog!$AB$21:$AB$1270,MATCH($I600&amp;$M600,TransferLog!$F$21:$F$1270&amp;TransferLog!$W$21:$W$1270,0)),"")</f>
        <v/>
      </c>
      <c r="D600" s="235" t="str">
        <f t="array" ref="D600">IF($K600&lt;&gt;"",INDEX(TransferLog!$Q$21:$Q$1270,MATCH($I600&amp;$M600,TransferLog!$F$21:$F$1270&amp;TransferLog!$W$21:$W$1270,0)),"")</f>
        <v/>
      </c>
      <c r="E600" s="236" t="str">
        <f t="array" ref="E600">IF($K600&lt;&gt;"",INDEX(TransferLog!$AC$21:$AC$1270,MATCH($I600&amp;$M600,TransferLog!$F$21:$F$1270&amp;TransferLog!$W$21:$W$1270,0)),"")</f>
        <v/>
      </c>
      <c r="F600" s="111">
        <f t="shared" si="45"/>
        <v>573</v>
      </c>
      <c r="G600" s="138" t="str">
        <f t="array" ref="G600">IF($I600&lt;&gt;"",INDEX(DropDownLists!$K$10:$K$2516,MATCH($I600,DropDownLists!$L$10:$L$2516,0)),"")</f>
        <v/>
      </c>
      <c r="H600" s="107"/>
      <c r="I600" s="112"/>
      <c r="J600" s="339"/>
      <c r="K600" s="113"/>
      <c r="L600" s="339"/>
      <c r="M600" s="113"/>
      <c r="N600" s="339"/>
      <c r="O600" s="139" t="str">
        <f t="shared" si="42"/>
        <v/>
      </c>
      <c r="P600" s="339"/>
      <c r="Q600" s="114"/>
      <c r="R600" s="339"/>
      <c r="S600" s="174"/>
      <c r="T600" s="339"/>
      <c r="U600" s="139" t="str">
        <f t="array" ref="U600">IF($S600&lt;&gt;"",INDEX(DropDownLists!$D$10:$D$2516,MATCH($S600,DropDownLists!$E$10:$E$2516,0)),"")</f>
        <v/>
      </c>
      <c r="V600" s="342"/>
      <c r="W600" s="174"/>
      <c r="Y600" s="62"/>
      <c r="Z600" s="62"/>
      <c r="AA600" s="62"/>
      <c r="AB600" s="62"/>
      <c r="AC600" s="62"/>
      <c r="AD600" s="62"/>
      <c r="AE600" s="62"/>
      <c r="AF600" s="62"/>
      <c r="AG600" s="62"/>
      <c r="AH600" s="244" t="str">
        <f t="shared" si="43"/>
        <v/>
      </c>
      <c r="AI600" s="62"/>
      <c r="AJ600" s="62"/>
      <c r="AK600" s="62"/>
      <c r="AL600" s="62"/>
    </row>
    <row r="601" spans="1:38" s="97" customFormat="1" ht="14">
      <c r="A601" s="63"/>
      <c r="B601" s="2">
        <f t="shared" si="44"/>
        <v>574</v>
      </c>
      <c r="C601" s="235" t="str">
        <f t="array" ref="C601">IF($K601&lt;&gt;"",INDEX(TransferLog!$AB$21:$AB$1270,MATCH($I601&amp;$M601,TransferLog!$F$21:$F$1270&amp;TransferLog!$W$21:$W$1270,0)),"")</f>
        <v/>
      </c>
      <c r="D601" s="235" t="str">
        <f t="array" ref="D601">IF($K601&lt;&gt;"",INDEX(TransferLog!$Q$21:$Q$1270,MATCH($I601&amp;$M601,TransferLog!$F$21:$F$1270&amp;TransferLog!$W$21:$W$1270,0)),"")</f>
        <v/>
      </c>
      <c r="E601" s="236" t="str">
        <f t="array" ref="E601">IF($K601&lt;&gt;"",INDEX(TransferLog!$AC$21:$AC$1270,MATCH($I601&amp;$M601,TransferLog!$F$21:$F$1270&amp;TransferLog!$W$21:$W$1270,0)),"")</f>
        <v/>
      </c>
      <c r="F601" s="111">
        <f t="shared" si="45"/>
        <v>574</v>
      </c>
      <c r="G601" s="138" t="str">
        <f t="array" ref="G601">IF($I601&lt;&gt;"",INDEX(DropDownLists!$K$10:$K$2516,MATCH($I601,DropDownLists!$L$10:$L$2516,0)),"")</f>
        <v/>
      </c>
      <c r="H601" s="107"/>
      <c r="I601" s="112"/>
      <c r="J601" s="339"/>
      <c r="K601" s="113"/>
      <c r="L601" s="339"/>
      <c r="M601" s="113"/>
      <c r="N601" s="339"/>
      <c r="O601" s="139" t="str">
        <f t="shared" si="42"/>
        <v/>
      </c>
      <c r="P601" s="339"/>
      <c r="Q601" s="114"/>
      <c r="R601" s="339"/>
      <c r="S601" s="174"/>
      <c r="T601" s="339"/>
      <c r="U601" s="139" t="str">
        <f t="array" ref="U601">IF($S601&lt;&gt;"",INDEX(DropDownLists!$D$10:$D$2516,MATCH($S601,DropDownLists!$E$10:$E$2516,0)),"")</f>
        <v/>
      </c>
      <c r="V601" s="342"/>
      <c r="W601" s="174"/>
      <c r="Y601" s="62"/>
      <c r="Z601" s="62"/>
      <c r="AA601" s="62"/>
      <c r="AB601" s="62"/>
      <c r="AC601" s="62"/>
      <c r="AD601" s="62"/>
      <c r="AE601" s="62"/>
      <c r="AF601" s="62"/>
      <c r="AG601" s="62"/>
      <c r="AH601" s="244" t="str">
        <f t="shared" si="43"/>
        <v/>
      </c>
      <c r="AI601" s="62"/>
      <c r="AJ601" s="62"/>
      <c r="AK601" s="62"/>
      <c r="AL601" s="62"/>
    </row>
    <row r="602" spans="1:38" s="97" customFormat="1" ht="14">
      <c r="A602" s="63"/>
      <c r="B602" s="2">
        <f t="shared" si="44"/>
        <v>575</v>
      </c>
      <c r="C602" s="235" t="str">
        <f t="array" ref="C602">IF($K602&lt;&gt;"",INDEX(TransferLog!$AB$21:$AB$1270,MATCH($I602&amp;$M602,TransferLog!$F$21:$F$1270&amp;TransferLog!$W$21:$W$1270,0)),"")</f>
        <v/>
      </c>
      <c r="D602" s="235" t="str">
        <f t="array" ref="D602">IF($K602&lt;&gt;"",INDEX(TransferLog!$Q$21:$Q$1270,MATCH($I602&amp;$M602,TransferLog!$F$21:$F$1270&amp;TransferLog!$W$21:$W$1270,0)),"")</f>
        <v/>
      </c>
      <c r="E602" s="236" t="str">
        <f t="array" ref="E602">IF($K602&lt;&gt;"",INDEX(TransferLog!$AC$21:$AC$1270,MATCH($I602&amp;$M602,TransferLog!$F$21:$F$1270&amp;TransferLog!$W$21:$W$1270,0)),"")</f>
        <v/>
      </c>
      <c r="F602" s="111">
        <f t="shared" si="45"/>
        <v>575</v>
      </c>
      <c r="G602" s="138" t="str">
        <f t="array" ref="G602">IF($I602&lt;&gt;"",INDEX(DropDownLists!$K$10:$K$2516,MATCH($I602,DropDownLists!$L$10:$L$2516,0)),"")</f>
        <v/>
      </c>
      <c r="H602" s="107"/>
      <c r="I602" s="112"/>
      <c r="J602" s="339"/>
      <c r="K602" s="113"/>
      <c r="L602" s="339"/>
      <c r="M602" s="113"/>
      <c r="N602" s="339"/>
      <c r="O602" s="139" t="str">
        <f t="shared" si="42"/>
        <v/>
      </c>
      <c r="P602" s="339"/>
      <c r="Q602" s="114"/>
      <c r="R602" s="339"/>
      <c r="S602" s="174"/>
      <c r="T602" s="339"/>
      <c r="U602" s="139" t="str">
        <f t="array" ref="U602">IF($S602&lt;&gt;"",INDEX(DropDownLists!$D$10:$D$2516,MATCH($S602,DropDownLists!$E$10:$E$2516,0)),"")</f>
        <v/>
      </c>
      <c r="V602" s="342"/>
      <c r="W602" s="174"/>
      <c r="Y602" s="62"/>
      <c r="Z602" s="62"/>
      <c r="AA602" s="62"/>
      <c r="AB602" s="62"/>
      <c r="AC602" s="62"/>
      <c r="AD602" s="62"/>
      <c r="AE602" s="62"/>
      <c r="AF602" s="62"/>
      <c r="AG602" s="62"/>
      <c r="AH602" s="244" t="str">
        <f t="shared" si="43"/>
        <v/>
      </c>
      <c r="AI602" s="62"/>
      <c r="AJ602" s="62"/>
      <c r="AK602" s="62"/>
      <c r="AL602" s="62"/>
    </row>
    <row r="603" spans="1:38" s="97" customFormat="1" ht="14">
      <c r="A603" s="63"/>
      <c r="B603" s="2">
        <f t="shared" si="44"/>
        <v>576</v>
      </c>
      <c r="C603" s="235" t="str">
        <f t="array" ref="C603">IF($K603&lt;&gt;"",INDEX(TransferLog!$AB$21:$AB$1270,MATCH($I603&amp;$M603,TransferLog!$F$21:$F$1270&amp;TransferLog!$W$21:$W$1270,0)),"")</f>
        <v/>
      </c>
      <c r="D603" s="235" t="str">
        <f t="array" ref="D603">IF($K603&lt;&gt;"",INDEX(TransferLog!$Q$21:$Q$1270,MATCH($I603&amp;$M603,TransferLog!$F$21:$F$1270&amp;TransferLog!$W$21:$W$1270,0)),"")</f>
        <v/>
      </c>
      <c r="E603" s="236" t="str">
        <f t="array" ref="E603">IF($K603&lt;&gt;"",INDEX(TransferLog!$AC$21:$AC$1270,MATCH($I603&amp;$M603,TransferLog!$F$21:$F$1270&amp;TransferLog!$W$21:$W$1270,0)),"")</f>
        <v/>
      </c>
      <c r="F603" s="111">
        <f t="shared" si="45"/>
        <v>576</v>
      </c>
      <c r="G603" s="138" t="str">
        <f t="array" ref="G603">IF($I603&lt;&gt;"",INDEX(DropDownLists!$K$10:$K$2516,MATCH($I603,DropDownLists!$L$10:$L$2516,0)),"")</f>
        <v/>
      </c>
      <c r="H603" s="107"/>
      <c r="I603" s="112"/>
      <c r="J603" s="339"/>
      <c r="K603" s="113"/>
      <c r="L603" s="339"/>
      <c r="M603" s="113"/>
      <c r="N603" s="339"/>
      <c r="O603" s="139" t="str">
        <f t="shared" si="42"/>
        <v/>
      </c>
      <c r="P603" s="339"/>
      <c r="Q603" s="114"/>
      <c r="R603" s="339"/>
      <c r="S603" s="174"/>
      <c r="T603" s="339"/>
      <c r="U603" s="139" t="str">
        <f t="array" ref="U603">IF($S603&lt;&gt;"",INDEX(DropDownLists!$D$10:$D$2516,MATCH($S603,DropDownLists!$E$10:$E$2516,0)),"")</f>
        <v/>
      </c>
      <c r="V603" s="342"/>
      <c r="W603" s="174"/>
      <c r="Y603" s="62"/>
      <c r="Z603" s="62"/>
      <c r="AA603" s="62"/>
      <c r="AB603" s="62"/>
      <c r="AC603" s="62"/>
      <c r="AD603" s="62"/>
      <c r="AE603" s="62"/>
      <c r="AF603" s="62"/>
      <c r="AG603" s="62"/>
      <c r="AH603" s="244" t="str">
        <f t="shared" si="43"/>
        <v/>
      </c>
      <c r="AI603" s="62"/>
      <c r="AJ603" s="62"/>
      <c r="AK603" s="62"/>
      <c r="AL603" s="62"/>
    </row>
    <row r="604" spans="1:38" s="97" customFormat="1" ht="14">
      <c r="A604" s="63"/>
      <c r="B604" s="2">
        <f t="shared" si="44"/>
        <v>577</v>
      </c>
      <c r="C604" s="235" t="str">
        <f t="array" ref="C604">IF($K604&lt;&gt;"",INDEX(TransferLog!$AB$21:$AB$1270,MATCH($I604&amp;$M604,TransferLog!$F$21:$F$1270&amp;TransferLog!$W$21:$W$1270,0)),"")</f>
        <v/>
      </c>
      <c r="D604" s="235" t="str">
        <f t="array" ref="D604">IF($K604&lt;&gt;"",INDEX(TransferLog!$Q$21:$Q$1270,MATCH($I604&amp;$M604,TransferLog!$F$21:$F$1270&amp;TransferLog!$W$21:$W$1270,0)),"")</f>
        <v/>
      </c>
      <c r="E604" s="236" t="str">
        <f t="array" ref="E604">IF($K604&lt;&gt;"",INDEX(TransferLog!$AC$21:$AC$1270,MATCH($I604&amp;$M604,TransferLog!$F$21:$F$1270&amp;TransferLog!$W$21:$W$1270,0)),"")</f>
        <v/>
      </c>
      <c r="F604" s="111">
        <f t="shared" si="45"/>
        <v>577</v>
      </c>
      <c r="G604" s="138" t="str">
        <f t="array" ref="G604">IF($I604&lt;&gt;"",INDEX(DropDownLists!$K$10:$K$2516,MATCH($I604,DropDownLists!$L$10:$L$2516,0)),"")</f>
        <v/>
      </c>
      <c r="H604" s="107"/>
      <c r="I604" s="112"/>
      <c r="J604" s="339"/>
      <c r="K604" s="113"/>
      <c r="L604" s="339"/>
      <c r="M604" s="113"/>
      <c r="N604" s="339"/>
      <c r="O604" s="139" t="str">
        <f t="shared" ref="O604:O667" si="46">IF($M604&lt;&gt;"",TEXT($M604,"dddd"),"")</f>
        <v/>
      </c>
      <c r="P604" s="339"/>
      <c r="Q604" s="114"/>
      <c r="R604" s="339"/>
      <c r="S604" s="174"/>
      <c r="T604" s="339"/>
      <c r="U604" s="139" t="str">
        <f t="array" ref="U604">IF($S604&lt;&gt;"",INDEX(DropDownLists!$D$10:$D$2516,MATCH($S604,DropDownLists!$E$10:$E$2516,0)),"")</f>
        <v/>
      </c>
      <c r="V604" s="342"/>
      <c r="W604" s="174"/>
      <c r="Y604" s="62"/>
      <c r="Z604" s="62"/>
      <c r="AA604" s="62"/>
      <c r="AB604" s="62"/>
      <c r="AC604" s="62"/>
      <c r="AD604" s="62"/>
      <c r="AE604" s="62"/>
      <c r="AF604" s="62"/>
      <c r="AG604" s="62"/>
      <c r="AH604" s="244" t="str">
        <f t="shared" si="43"/>
        <v/>
      </c>
      <c r="AI604" s="62"/>
      <c r="AJ604" s="62"/>
      <c r="AK604" s="62"/>
      <c r="AL604" s="62"/>
    </row>
    <row r="605" spans="1:38" s="97" customFormat="1" ht="14">
      <c r="A605" s="63"/>
      <c r="B605" s="2">
        <f t="shared" si="44"/>
        <v>578</v>
      </c>
      <c r="C605" s="235" t="str">
        <f t="array" ref="C605">IF($K605&lt;&gt;"",INDEX(TransferLog!$AB$21:$AB$1270,MATCH($I605&amp;$M605,TransferLog!$F$21:$F$1270&amp;TransferLog!$W$21:$W$1270,0)),"")</f>
        <v/>
      </c>
      <c r="D605" s="235" t="str">
        <f t="array" ref="D605">IF($K605&lt;&gt;"",INDEX(TransferLog!$Q$21:$Q$1270,MATCH($I605&amp;$M605,TransferLog!$F$21:$F$1270&amp;TransferLog!$W$21:$W$1270,0)),"")</f>
        <v/>
      </c>
      <c r="E605" s="236" t="str">
        <f t="array" ref="E605">IF($K605&lt;&gt;"",INDEX(TransferLog!$AC$21:$AC$1270,MATCH($I605&amp;$M605,TransferLog!$F$21:$F$1270&amp;TransferLog!$W$21:$W$1270,0)),"")</f>
        <v/>
      </c>
      <c r="F605" s="111">
        <f t="shared" si="45"/>
        <v>578</v>
      </c>
      <c r="G605" s="138" t="str">
        <f t="array" ref="G605">IF($I605&lt;&gt;"",INDEX(DropDownLists!$K$10:$K$2516,MATCH($I605,DropDownLists!$L$10:$L$2516,0)),"")</f>
        <v/>
      </c>
      <c r="H605" s="107"/>
      <c r="I605" s="112"/>
      <c r="J605" s="339"/>
      <c r="K605" s="113"/>
      <c r="L605" s="339"/>
      <c r="M605" s="113"/>
      <c r="N605" s="339"/>
      <c r="O605" s="139" t="str">
        <f t="shared" si="46"/>
        <v/>
      </c>
      <c r="P605" s="339"/>
      <c r="Q605" s="114"/>
      <c r="R605" s="339"/>
      <c r="S605" s="174"/>
      <c r="T605" s="339"/>
      <c r="U605" s="139" t="str">
        <f t="array" ref="U605">IF($S605&lt;&gt;"",INDEX(DropDownLists!$D$10:$D$2516,MATCH($S605,DropDownLists!$E$10:$E$2516,0)),"")</f>
        <v/>
      </c>
      <c r="V605" s="342"/>
      <c r="W605" s="174"/>
      <c r="Y605" s="62"/>
      <c r="Z605" s="62"/>
      <c r="AA605" s="62"/>
      <c r="AB605" s="62"/>
      <c r="AC605" s="62"/>
      <c r="AD605" s="62"/>
      <c r="AE605" s="62"/>
      <c r="AF605" s="62"/>
      <c r="AG605" s="62"/>
      <c r="AH605" s="244" t="str">
        <f t="shared" ref="AH605:AH668" si="47">IF(OR($S605="Home", $S605="Assisted Living", $S605="Other Nursing Home", $S605="Other"),$S605,IF($S605&lt;&gt;"","Hospital",""))</f>
        <v/>
      </c>
      <c r="AI605" s="62"/>
      <c r="AJ605" s="62"/>
      <c r="AK605" s="62"/>
      <c r="AL605" s="62"/>
    </row>
    <row r="606" spans="1:38" s="97" customFormat="1" ht="14">
      <c r="A606" s="63"/>
      <c r="B606" s="2">
        <f t="shared" si="44"/>
        <v>579</v>
      </c>
      <c r="C606" s="235" t="str">
        <f t="array" ref="C606">IF($K606&lt;&gt;"",INDEX(TransferLog!$AB$21:$AB$1270,MATCH($I606&amp;$M606,TransferLog!$F$21:$F$1270&amp;TransferLog!$W$21:$W$1270,0)),"")</f>
        <v/>
      </c>
      <c r="D606" s="235" t="str">
        <f t="array" ref="D606">IF($K606&lt;&gt;"",INDEX(TransferLog!$Q$21:$Q$1270,MATCH($I606&amp;$M606,TransferLog!$F$21:$F$1270&amp;TransferLog!$W$21:$W$1270,0)),"")</f>
        <v/>
      </c>
      <c r="E606" s="236" t="str">
        <f t="array" ref="E606">IF($K606&lt;&gt;"",INDEX(TransferLog!$AC$21:$AC$1270,MATCH($I606&amp;$M606,TransferLog!$F$21:$F$1270&amp;TransferLog!$W$21:$W$1270,0)),"")</f>
        <v/>
      </c>
      <c r="F606" s="111">
        <f t="shared" si="45"/>
        <v>579</v>
      </c>
      <c r="G606" s="138" t="str">
        <f t="array" ref="G606">IF($I606&lt;&gt;"",INDEX(DropDownLists!$K$10:$K$2516,MATCH($I606,DropDownLists!$L$10:$L$2516,0)),"")</f>
        <v/>
      </c>
      <c r="H606" s="107"/>
      <c r="I606" s="112"/>
      <c r="J606" s="339"/>
      <c r="K606" s="113"/>
      <c r="L606" s="339"/>
      <c r="M606" s="113"/>
      <c r="N606" s="339"/>
      <c r="O606" s="139" t="str">
        <f t="shared" si="46"/>
        <v/>
      </c>
      <c r="P606" s="339"/>
      <c r="Q606" s="114"/>
      <c r="R606" s="339"/>
      <c r="S606" s="174"/>
      <c r="T606" s="339"/>
      <c r="U606" s="139" t="str">
        <f t="array" ref="U606">IF($S606&lt;&gt;"",INDEX(DropDownLists!$D$10:$D$2516,MATCH($S606,DropDownLists!$E$10:$E$2516,0)),"")</f>
        <v/>
      </c>
      <c r="V606" s="342"/>
      <c r="W606" s="174"/>
      <c r="Y606" s="62"/>
      <c r="Z606" s="62"/>
      <c r="AA606" s="62"/>
      <c r="AB606" s="62"/>
      <c r="AC606" s="62"/>
      <c r="AD606" s="62"/>
      <c r="AE606" s="62"/>
      <c r="AF606" s="62"/>
      <c r="AG606" s="62"/>
      <c r="AH606" s="244" t="str">
        <f t="shared" si="47"/>
        <v/>
      </c>
      <c r="AI606" s="62"/>
      <c r="AJ606" s="62"/>
      <c r="AK606" s="62"/>
      <c r="AL606" s="62"/>
    </row>
    <row r="607" spans="1:38" s="97" customFormat="1" ht="14.25" customHeight="1">
      <c r="A607" s="26"/>
      <c r="B607" s="2">
        <f t="shared" si="44"/>
        <v>580</v>
      </c>
      <c r="C607" s="235" t="str">
        <f t="array" ref="C607">IF($K607&lt;&gt;"",INDEX(TransferLog!$AB$21:$AB$1270,MATCH($I607&amp;$M607,TransferLog!$F$21:$F$1270&amp;TransferLog!$W$21:$W$1270,0)),"")</f>
        <v/>
      </c>
      <c r="D607" s="235" t="str">
        <f t="array" ref="D607">IF($K607&lt;&gt;"",INDEX(TransferLog!$Q$21:$Q$1270,MATCH($I607&amp;$M607,TransferLog!$F$21:$F$1270&amp;TransferLog!$W$21:$W$1270,0)),"")</f>
        <v/>
      </c>
      <c r="E607" s="236" t="str">
        <f t="array" ref="E607">IF($K607&lt;&gt;"",INDEX(TransferLog!$AC$21:$AC$1270,MATCH($I607&amp;$M607,TransferLog!$F$21:$F$1270&amp;TransferLog!$W$21:$W$1270,0)),"")</f>
        <v/>
      </c>
      <c r="F607" s="111">
        <f t="shared" si="45"/>
        <v>580</v>
      </c>
      <c r="G607" s="138" t="str">
        <f t="array" ref="G607">IF($I607&lt;&gt;"",INDEX(DropDownLists!$K$10:$K$2516,MATCH($I607,DropDownLists!$L$10:$L$2516,0)),"")</f>
        <v/>
      </c>
      <c r="H607" s="107"/>
      <c r="I607" s="112"/>
      <c r="J607" s="339"/>
      <c r="K607" s="113"/>
      <c r="L607" s="339"/>
      <c r="M607" s="113"/>
      <c r="N607" s="339"/>
      <c r="O607" s="139" t="str">
        <f t="shared" si="46"/>
        <v/>
      </c>
      <c r="P607" s="339"/>
      <c r="Q607" s="114"/>
      <c r="R607" s="339"/>
      <c r="S607" s="174"/>
      <c r="T607" s="339"/>
      <c r="U607" s="139" t="str">
        <f t="array" ref="U607">IF($S607&lt;&gt;"",INDEX(DropDownLists!$D$10:$D$2516,MATCH($S607,DropDownLists!$E$10:$E$2516,0)),"")</f>
        <v/>
      </c>
      <c r="V607" s="342"/>
      <c r="W607" s="174"/>
      <c r="Y607" s="62"/>
      <c r="Z607" s="62"/>
      <c r="AA607" s="62"/>
      <c r="AB607" s="62"/>
      <c r="AC607" s="62"/>
      <c r="AD607" s="37"/>
      <c r="AE607" s="37"/>
      <c r="AF607" s="37"/>
      <c r="AG607" s="37"/>
      <c r="AH607" s="243" t="str">
        <f t="shared" si="47"/>
        <v/>
      </c>
      <c r="AI607" s="37"/>
      <c r="AJ607" s="37"/>
      <c r="AK607" s="37"/>
      <c r="AL607" s="37"/>
    </row>
    <row r="608" spans="1:38" s="97" customFormat="1" ht="14.25" customHeight="1">
      <c r="A608" s="26"/>
      <c r="B608" s="2">
        <f t="shared" si="44"/>
        <v>581</v>
      </c>
      <c r="C608" s="235" t="str">
        <f t="array" ref="C608">IF($K608&lt;&gt;"",INDEX(TransferLog!$AB$21:$AB$1270,MATCH($I608&amp;$M608,TransferLog!$F$21:$F$1270&amp;TransferLog!$W$21:$W$1270,0)),"")</f>
        <v/>
      </c>
      <c r="D608" s="235" t="str">
        <f t="array" ref="D608">IF($K608&lt;&gt;"",INDEX(TransferLog!$Q$21:$Q$1270,MATCH($I608&amp;$M608,TransferLog!$F$21:$F$1270&amp;TransferLog!$W$21:$W$1270,0)),"")</f>
        <v/>
      </c>
      <c r="E608" s="236" t="str">
        <f t="array" ref="E608">IF($K608&lt;&gt;"",INDEX(TransferLog!$AC$21:$AC$1270,MATCH($I608&amp;$M608,TransferLog!$F$21:$F$1270&amp;TransferLog!$W$21:$W$1270,0)),"")</f>
        <v/>
      </c>
      <c r="F608" s="111">
        <f t="shared" si="45"/>
        <v>581</v>
      </c>
      <c r="G608" s="138" t="str">
        <f t="array" ref="G608">IF($I608&lt;&gt;"",INDEX(DropDownLists!$K$10:$K$2516,MATCH($I608,DropDownLists!$L$10:$L$2516,0)),"")</f>
        <v/>
      </c>
      <c r="H608" s="107"/>
      <c r="I608" s="112"/>
      <c r="J608" s="339"/>
      <c r="K608" s="113"/>
      <c r="L608" s="339"/>
      <c r="M608" s="113"/>
      <c r="N608" s="339"/>
      <c r="O608" s="139" t="str">
        <f t="shared" si="46"/>
        <v/>
      </c>
      <c r="P608" s="339"/>
      <c r="Q608" s="114"/>
      <c r="R608" s="339"/>
      <c r="S608" s="174"/>
      <c r="T608" s="339"/>
      <c r="U608" s="139" t="str">
        <f t="array" ref="U608">IF($S608&lt;&gt;"",INDEX(DropDownLists!$D$10:$D$2516,MATCH($S608,DropDownLists!$E$10:$E$2516,0)),"")</f>
        <v/>
      </c>
      <c r="V608" s="342"/>
      <c r="W608" s="174"/>
      <c r="Y608" s="62"/>
      <c r="Z608" s="62"/>
      <c r="AA608" s="62"/>
      <c r="AB608" s="62"/>
      <c r="AC608" s="62"/>
      <c r="AD608" s="37"/>
      <c r="AE608" s="37"/>
      <c r="AF608" s="37"/>
      <c r="AG608" s="37"/>
      <c r="AH608" s="243" t="str">
        <f t="shared" si="47"/>
        <v/>
      </c>
      <c r="AI608" s="37"/>
      <c r="AJ608" s="37"/>
      <c r="AK608" s="37"/>
      <c r="AL608" s="37"/>
    </row>
    <row r="609" spans="1:38" s="97" customFormat="1" ht="14.25" customHeight="1">
      <c r="A609" s="26"/>
      <c r="B609" s="2">
        <f t="shared" si="44"/>
        <v>582</v>
      </c>
      <c r="C609" s="235" t="str">
        <f t="array" ref="C609">IF($K609&lt;&gt;"",INDEX(TransferLog!$AB$21:$AB$1270,MATCH($I609&amp;$M609,TransferLog!$F$21:$F$1270&amp;TransferLog!$W$21:$W$1270,0)),"")</f>
        <v/>
      </c>
      <c r="D609" s="235" t="str">
        <f t="array" ref="D609">IF($K609&lt;&gt;"",INDEX(TransferLog!$Q$21:$Q$1270,MATCH($I609&amp;$M609,TransferLog!$F$21:$F$1270&amp;TransferLog!$W$21:$W$1270,0)),"")</f>
        <v/>
      </c>
      <c r="E609" s="236" t="str">
        <f t="array" ref="E609">IF($K609&lt;&gt;"",INDEX(TransferLog!$AC$21:$AC$1270,MATCH($I609&amp;$M609,TransferLog!$F$21:$F$1270&amp;TransferLog!$W$21:$W$1270,0)),"")</f>
        <v/>
      </c>
      <c r="F609" s="111">
        <f t="shared" si="45"/>
        <v>582</v>
      </c>
      <c r="G609" s="138" t="str">
        <f t="array" ref="G609">IF($I609&lt;&gt;"",INDEX(DropDownLists!$K$10:$K$2516,MATCH($I609,DropDownLists!$L$10:$L$2516,0)),"")</f>
        <v/>
      </c>
      <c r="H609" s="107"/>
      <c r="I609" s="112"/>
      <c r="J609" s="339"/>
      <c r="K609" s="113"/>
      <c r="L609" s="339"/>
      <c r="M609" s="113"/>
      <c r="N609" s="339"/>
      <c r="O609" s="139" t="str">
        <f t="shared" si="46"/>
        <v/>
      </c>
      <c r="P609" s="339"/>
      <c r="Q609" s="114"/>
      <c r="R609" s="339"/>
      <c r="S609" s="174"/>
      <c r="T609" s="339"/>
      <c r="U609" s="139" t="str">
        <f t="array" ref="U609">IF($S609&lt;&gt;"",INDEX(DropDownLists!$D$10:$D$2516,MATCH($S609,DropDownLists!$E$10:$E$2516,0)),"")</f>
        <v/>
      </c>
      <c r="V609" s="342"/>
      <c r="W609" s="174"/>
      <c r="Y609" s="62"/>
      <c r="Z609" s="62"/>
      <c r="AA609" s="62"/>
      <c r="AB609" s="62"/>
      <c r="AC609" s="62"/>
      <c r="AD609" s="37"/>
      <c r="AE609" s="37"/>
      <c r="AF609" s="37"/>
      <c r="AG609" s="37"/>
      <c r="AH609" s="243" t="str">
        <f t="shared" si="47"/>
        <v/>
      </c>
      <c r="AI609" s="37"/>
      <c r="AJ609" s="37"/>
      <c r="AK609" s="37"/>
      <c r="AL609" s="37"/>
    </row>
    <row r="610" spans="1:38" s="97" customFormat="1" ht="14">
      <c r="A610" s="26"/>
      <c r="B610" s="2">
        <f t="shared" si="44"/>
        <v>583</v>
      </c>
      <c r="C610" s="235" t="str">
        <f t="array" ref="C610">IF($K610&lt;&gt;"",INDEX(TransferLog!$AB$21:$AB$1270,MATCH($I610&amp;$M610,TransferLog!$F$21:$F$1270&amp;TransferLog!$W$21:$W$1270,0)),"")</f>
        <v/>
      </c>
      <c r="D610" s="235" t="str">
        <f t="array" ref="D610">IF($K610&lt;&gt;"",INDEX(TransferLog!$Q$21:$Q$1270,MATCH($I610&amp;$M610,TransferLog!$F$21:$F$1270&amp;TransferLog!$W$21:$W$1270,0)),"")</f>
        <v/>
      </c>
      <c r="E610" s="236" t="str">
        <f t="array" ref="E610">IF($K610&lt;&gt;"",INDEX(TransferLog!$AC$21:$AC$1270,MATCH($I610&amp;$M610,TransferLog!$F$21:$F$1270&amp;TransferLog!$W$21:$W$1270,0)),"")</f>
        <v/>
      </c>
      <c r="F610" s="111">
        <f t="shared" si="45"/>
        <v>583</v>
      </c>
      <c r="G610" s="138" t="str">
        <f t="array" ref="G610">IF($I610&lt;&gt;"",INDEX(DropDownLists!$K$10:$K$2516,MATCH($I610,DropDownLists!$L$10:$L$2516,0)),"")</f>
        <v/>
      </c>
      <c r="H610" s="107"/>
      <c r="I610" s="112"/>
      <c r="J610" s="339"/>
      <c r="K610" s="113"/>
      <c r="L610" s="339"/>
      <c r="M610" s="113"/>
      <c r="N610" s="339"/>
      <c r="O610" s="139" t="str">
        <f t="shared" si="46"/>
        <v/>
      </c>
      <c r="P610" s="339"/>
      <c r="Q610" s="114"/>
      <c r="R610" s="339"/>
      <c r="S610" s="174"/>
      <c r="T610" s="339"/>
      <c r="U610" s="139" t="str">
        <f t="array" ref="U610">IF($S610&lt;&gt;"",INDEX(DropDownLists!$D$10:$D$2516,MATCH($S610,DropDownLists!$E$10:$E$2516,0)),"")</f>
        <v/>
      </c>
      <c r="V610" s="342"/>
      <c r="W610" s="174"/>
      <c r="Y610" s="62"/>
      <c r="Z610" s="62"/>
      <c r="AA610" s="62"/>
      <c r="AB610" s="62"/>
      <c r="AC610" s="62"/>
      <c r="AD610" s="37"/>
      <c r="AE610" s="37"/>
      <c r="AF610" s="37"/>
      <c r="AG610" s="37"/>
      <c r="AH610" s="243" t="str">
        <f t="shared" si="47"/>
        <v/>
      </c>
      <c r="AI610" s="37"/>
      <c r="AJ610" s="37"/>
      <c r="AK610" s="37"/>
      <c r="AL610" s="37"/>
    </row>
    <row r="611" spans="1:38" s="97" customFormat="1" ht="14.25" customHeight="1">
      <c r="A611" s="26"/>
      <c r="B611" s="2">
        <f t="shared" si="44"/>
        <v>584</v>
      </c>
      <c r="C611" s="235" t="str">
        <f t="array" ref="C611">IF($K611&lt;&gt;"",INDEX(TransferLog!$AB$21:$AB$1270,MATCH($I611&amp;$M611,TransferLog!$F$21:$F$1270&amp;TransferLog!$W$21:$W$1270,0)),"")</f>
        <v/>
      </c>
      <c r="D611" s="235" t="str">
        <f t="array" ref="D611">IF($K611&lt;&gt;"",INDEX(TransferLog!$Q$21:$Q$1270,MATCH($I611&amp;$M611,TransferLog!$F$21:$F$1270&amp;TransferLog!$W$21:$W$1270,0)),"")</f>
        <v/>
      </c>
      <c r="E611" s="236" t="str">
        <f t="array" ref="E611">IF($K611&lt;&gt;"",INDEX(TransferLog!$AC$21:$AC$1270,MATCH($I611&amp;$M611,TransferLog!$F$21:$F$1270&amp;TransferLog!$W$21:$W$1270,0)),"")</f>
        <v/>
      </c>
      <c r="F611" s="111">
        <f t="shared" si="45"/>
        <v>584</v>
      </c>
      <c r="G611" s="138" t="str">
        <f t="array" ref="G611">IF($I611&lt;&gt;"",INDEX(DropDownLists!$K$10:$K$2516,MATCH($I611,DropDownLists!$L$10:$L$2516,0)),"")</f>
        <v/>
      </c>
      <c r="H611" s="107"/>
      <c r="I611" s="112"/>
      <c r="J611" s="339"/>
      <c r="K611" s="113"/>
      <c r="L611" s="339"/>
      <c r="M611" s="113"/>
      <c r="N611" s="339"/>
      <c r="O611" s="139" t="str">
        <f t="shared" si="46"/>
        <v/>
      </c>
      <c r="P611" s="339"/>
      <c r="Q611" s="114"/>
      <c r="R611" s="339"/>
      <c r="S611" s="174"/>
      <c r="T611" s="339"/>
      <c r="U611" s="139" t="str">
        <f t="array" ref="U611">IF($S611&lt;&gt;"",INDEX(DropDownLists!$D$10:$D$2516,MATCH($S611,DropDownLists!$E$10:$E$2516,0)),"")</f>
        <v/>
      </c>
      <c r="V611" s="342"/>
      <c r="W611" s="174"/>
      <c r="Y611" s="62"/>
      <c r="Z611" s="62"/>
      <c r="AA611" s="62"/>
      <c r="AB611" s="62"/>
      <c r="AC611" s="62"/>
      <c r="AD611" s="37"/>
      <c r="AE611" s="37"/>
      <c r="AF611" s="37"/>
      <c r="AG611" s="37"/>
      <c r="AH611" s="243" t="str">
        <f t="shared" si="47"/>
        <v/>
      </c>
      <c r="AI611" s="37"/>
      <c r="AJ611" s="37"/>
      <c r="AK611" s="37"/>
      <c r="AL611" s="37"/>
    </row>
    <row r="612" spans="1:38" s="97" customFormat="1" ht="14.25" customHeight="1">
      <c r="A612" s="26"/>
      <c r="B612" s="2">
        <f t="shared" si="44"/>
        <v>585</v>
      </c>
      <c r="C612" s="235" t="str">
        <f t="array" ref="C612">IF($K612&lt;&gt;"",INDEX(TransferLog!$AB$21:$AB$1270,MATCH($I612&amp;$M612,TransferLog!$F$21:$F$1270&amp;TransferLog!$W$21:$W$1270,0)),"")</f>
        <v/>
      </c>
      <c r="D612" s="235" t="str">
        <f t="array" ref="D612">IF($K612&lt;&gt;"",INDEX(TransferLog!$Q$21:$Q$1270,MATCH($I612&amp;$M612,TransferLog!$F$21:$F$1270&amp;TransferLog!$W$21:$W$1270,0)),"")</f>
        <v/>
      </c>
      <c r="E612" s="236" t="str">
        <f t="array" ref="E612">IF($K612&lt;&gt;"",INDEX(TransferLog!$AC$21:$AC$1270,MATCH($I612&amp;$M612,TransferLog!$F$21:$F$1270&amp;TransferLog!$W$21:$W$1270,0)),"")</f>
        <v/>
      </c>
      <c r="F612" s="111">
        <f t="shared" si="45"/>
        <v>585</v>
      </c>
      <c r="G612" s="138" t="str">
        <f t="array" ref="G612">IF($I612&lt;&gt;"",INDEX(DropDownLists!$K$10:$K$2516,MATCH($I612,DropDownLists!$L$10:$L$2516,0)),"")</f>
        <v/>
      </c>
      <c r="H612" s="107"/>
      <c r="I612" s="112"/>
      <c r="J612" s="339"/>
      <c r="K612" s="113"/>
      <c r="L612" s="339"/>
      <c r="M612" s="113"/>
      <c r="N612" s="339"/>
      <c r="O612" s="139" t="str">
        <f t="shared" si="46"/>
        <v/>
      </c>
      <c r="P612" s="339"/>
      <c r="Q612" s="114"/>
      <c r="R612" s="339"/>
      <c r="S612" s="174"/>
      <c r="T612" s="339"/>
      <c r="U612" s="139" t="str">
        <f t="array" ref="U612">IF($S612&lt;&gt;"",INDEX(DropDownLists!$D$10:$D$2516,MATCH($S612,DropDownLists!$E$10:$E$2516,0)),"")</f>
        <v/>
      </c>
      <c r="V612" s="342"/>
      <c r="W612" s="174"/>
      <c r="Y612" s="37"/>
      <c r="Z612" s="37"/>
      <c r="AA612" s="37"/>
      <c r="AB612" s="37"/>
      <c r="AC612" s="37"/>
      <c r="AD612" s="37"/>
      <c r="AE612" s="37"/>
      <c r="AF612" s="37"/>
      <c r="AG612" s="37"/>
      <c r="AH612" s="243" t="str">
        <f t="shared" si="47"/>
        <v/>
      </c>
      <c r="AI612" s="37"/>
      <c r="AJ612" s="37"/>
      <c r="AK612" s="37"/>
      <c r="AL612" s="37"/>
    </row>
    <row r="613" spans="1:38" s="97" customFormat="1" ht="14.25" customHeight="1">
      <c r="A613" s="26"/>
      <c r="B613" s="2">
        <f t="shared" si="44"/>
        <v>586</v>
      </c>
      <c r="C613" s="235" t="str">
        <f t="array" ref="C613">IF($K613&lt;&gt;"",INDEX(TransferLog!$AB$21:$AB$1270,MATCH($I613&amp;$M613,TransferLog!$F$21:$F$1270&amp;TransferLog!$W$21:$W$1270,0)),"")</f>
        <v/>
      </c>
      <c r="D613" s="235" t="str">
        <f t="array" ref="D613">IF($K613&lt;&gt;"",INDEX(TransferLog!$Q$21:$Q$1270,MATCH($I613&amp;$M613,TransferLog!$F$21:$F$1270&amp;TransferLog!$W$21:$W$1270,0)),"")</f>
        <v/>
      </c>
      <c r="E613" s="236" t="str">
        <f t="array" ref="E613">IF($K613&lt;&gt;"",INDEX(TransferLog!$AC$21:$AC$1270,MATCH($I613&amp;$M613,TransferLog!$F$21:$F$1270&amp;TransferLog!$W$21:$W$1270,0)),"")</f>
        <v/>
      </c>
      <c r="F613" s="111">
        <f t="shared" si="45"/>
        <v>586</v>
      </c>
      <c r="G613" s="138" t="str">
        <f t="array" ref="G613">IF($I613&lt;&gt;"",INDEX(DropDownLists!$K$10:$K$2516,MATCH($I613,DropDownLists!$L$10:$L$2516,0)),"")</f>
        <v/>
      </c>
      <c r="H613" s="107"/>
      <c r="I613" s="112"/>
      <c r="J613" s="339"/>
      <c r="K613" s="113"/>
      <c r="L613" s="339"/>
      <c r="M613" s="113"/>
      <c r="N613" s="339"/>
      <c r="O613" s="139" t="str">
        <f t="shared" si="46"/>
        <v/>
      </c>
      <c r="P613" s="339"/>
      <c r="Q613" s="114"/>
      <c r="R613" s="339"/>
      <c r="S613" s="174"/>
      <c r="T613" s="339"/>
      <c r="U613" s="139" t="str">
        <f t="array" ref="U613">IF($S613&lt;&gt;"",INDEX(DropDownLists!$D$10:$D$2516,MATCH($S613,DropDownLists!$E$10:$E$2516,0)),"")</f>
        <v/>
      </c>
      <c r="V613" s="342"/>
      <c r="W613" s="174"/>
      <c r="Y613" s="37"/>
      <c r="Z613" s="37"/>
      <c r="AA613" s="37"/>
      <c r="AB613" s="37"/>
      <c r="AC613" s="37"/>
      <c r="AD613" s="37"/>
      <c r="AE613" s="37"/>
      <c r="AF613" s="37"/>
      <c r="AG613" s="37"/>
      <c r="AH613" s="243" t="str">
        <f t="shared" si="47"/>
        <v/>
      </c>
      <c r="AI613" s="37"/>
      <c r="AJ613" s="37"/>
      <c r="AK613" s="37"/>
      <c r="AL613" s="37"/>
    </row>
    <row r="614" spans="1:38" s="97" customFormat="1" ht="14">
      <c r="A614" s="26"/>
      <c r="B614" s="2">
        <f t="shared" si="44"/>
        <v>587</v>
      </c>
      <c r="C614" s="235" t="str">
        <f t="array" ref="C614">IF($K614&lt;&gt;"",INDEX(TransferLog!$AB$21:$AB$1270,MATCH($I614&amp;$M614,TransferLog!$F$21:$F$1270&amp;TransferLog!$W$21:$W$1270,0)),"")</f>
        <v/>
      </c>
      <c r="D614" s="235" t="str">
        <f t="array" ref="D614">IF($K614&lt;&gt;"",INDEX(TransferLog!$Q$21:$Q$1270,MATCH($I614&amp;$M614,TransferLog!$F$21:$F$1270&amp;TransferLog!$W$21:$W$1270,0)),"")</f>
        <v/>
      </c>
      <c r="E614" s="236" t="str">
        <f t="array" ref="E614">IF($K614&lt;&gt;"",INDEX(TransferLog!$AC$21:$AC$1270,MATCH($I614&amp;$M614,TransferLog!$F$21:$F$1270&amp;TransferLog!$W$21:$W$1270,0)),"")</f>
        <v/>
      </c>
      <c r="F614" s="111">
        <f t="shared" si="45"/>
        <v>587</v>
      </c>
      <c r="G614" s="138" t="str">
        <f t="array" ref="G614">IF($I614&lt;&gt;"",INDEX(DropDownLists!$K$10:$K$2516,MATCH($I614,DropDownLists!$L$10:$L$2516,0)),"")</f>
        <v/>
      </c>
      <c r="H614" s="107"/>
      <c r="I614" s="112"/>
      <c r="J614" s="339"/>
      <c r="K614" s="113"/>
      <c r="L614" s="339"/>
      <c r="M614" s="113"/>
      <c r="N614" s="339"/>
      <c r="O614" s="139" t="str">
        <f t="shared" si="46"/>
        <v/>
      </c>
      <c r="P614" s="339"/>
      <c r="Q614" s="114"/>
      <c r="R614" s="339"/>
      <c r="S614" s="174"/>
      <c r="T614" s="339"/>
      <c r="U614" s="139" t="str">
        <f t="array" ref="U614">IF($S614&lt;&gt;"",INDEX(DropDownLists!$D$10:$D$2516,MATCH($S614,DropDownLists!$E$10:$E$2516,0)),"")</f>
        <v/>
      </c>
      <c r="V614" s="342"/>
      <c r="W614" s="174"/>
      <c r="Y614" s="37"/>
      <c r="Z614" s="37"/>
      <c r="AA614" s="37"/>
      <c r="AB614" s="37"/>
      <c r="AC614" s="37"/>
      <c r="AD614" s="37"/>
      <c r="AE614" s="37"/>
      <c r="AF614" s="37"/>
      <c r="AG614" s="37"/>
      <c r="AH614" s="243" t="str">
        <f t="shared" si="47"/>
        <v/>
      </c>
      <c r="AI614" s="37"/>
      <c r="AJ614" s="37"/>
      <c r="AK614" s="37"/>
      <c r="AL614" s="37"/>
    </row>
    <row r="615" spans="1:38" s="97" customFormat="1" ht="14">
      <c r="A615" s="26"/>
      <c r="B615" s="2">
        <f t="shared" si="44"/>
        <v>588</v>
      </c>
      <c r="C615" s="235" t="str">
        <f t="array" ref="C615">IF($K615&lt;&gt;"",INDEX(TransferLog!$AB$21:$AB$1270,MATCH($I615&amp;$M615,TransferLog!$F$21:$F$1270&amp;TransferLog!$W$21:$W$1270,0)),"")</f>
        <v/>
      </c>
      <c r="D615" s="235" t="str">
        <f t="array" ref="D615">IF($K615&lt;&gt;"",INDEX(TransferLog!$Q$21:$Q$1270,MATCH($I615&amp;$M615,TransferLog!$F$21:$F$1270&amp;TransferLog!$W$21:$W$1270,0)),"")</f>
        <v/>
      </c>
      <c r="E615" s="236" t="str">
        <f t="array" ref="E615">IF($K615&lt;&gt;"",INDEX(TransferLog!$AC$21:$AC$1270,MATCH($I615&amp;$M615,TransferLog!$F$21:$F$1270&amp;TransferLog!$W$21:$W$1270,0)),"")</f>
        <v/>
      </c>
      <c r="F615" s="111">
        <f t="shared" si="45"/>
        <v>588</v>
      </c>
      <c r="G615" s="138" t="str">
        <f t="array" ref="G615">IF($I615&lt;&gt;"",INDEX(DropDownLists!$K$10:$K$2516,MATCH($I615,DropDownLists!$L$10:$L$2516,0)),"")</f>
        <v/>
      </c>
      <c r="H615" s="107"/>
      <c r="I615" s="112"/>
      <c r="J615" s="339"/>
      <c r="K615" s="113"/>
      <c r="L615" s="339"/>
      <c r="M615" s="113"/>
      <c r="N615" s="339"/>
      <c r="O615" s="139" t="str">
        <f t="shared" si="46"/>
        <v/>
      </c>
      <c r="P615" s="339"/>
      <c r="Q615" s="114"/>
      <c r="R615" s="339"/>
      <c r="S615" s="174"/>
      <c r="T615" s="339"/>
      <c r="U615" s="139" t="str">
        <f t="array" ref="U615">IF($S615&lt;&gt;"",INDEX(DropDownLists!$D$10:$D$2516,MATCH($S615,DropDownLists!$E$10:$E$2516,0)),"")</f>
        <v/>
      </c>
      <c r="V615" s="342"/>
      <c r="W615" s="174"/>
      <c r="Y615" s="37"/>
      <c r="Z615" s="37"/>
      <c r="AA615" s="37"/>
      <c r="AB615" s="37"/>
      <c r="AC615" s="37"/>
      <c r="AD615" s="37"/>
      <c r="AE615" s="37"/>
      <c r="AF615" s="37"/>
      <c r="AG615" s="37"/>
      <c r="AH615" s="243" t="str">
        <f t="shared" si="47"/>
        <v/>
      </c>
      <c r="AI615" s="37"/>
      <c r="AJ615" s="37"/>
      <c r="AK615" s="37"/>
      <c r="AL615" s="37"/>
    </row>
    <row r="616" spans="1:38" s="97" customFormat="1" ht="14">
      <c r="A616" s="63"/>
      <c r="B616" s="2">
        <f t="shared" si="44"/>
        <v>589</v>
      </c>
      <c r="C616" s="235" t="str">
        <f t="array" ref="C616">IF($K616&lt;&gt;"",INDEX(TransferLog!$AB$21:$AB$1270,MATCH($I616&amp;$M616,TransferLog!$F$21:$F$1270&amp;TransferLog!$W$21:$W$1270,0)),"")</f>
        <v/>
      </c>
      <c r="D616" s="235" t="str">
        <f t="array" ref="D616">IF($K616&lt;&gt;"",INDEX(TransferLog!$Q$21:$Q$1270,MATCH($I616&amp;$M616,TransferLog!$F$21:$F$1270&amp;TransferLog!$W$21:$W$1270,0)),"")</f>
        <v/>
      </c>
      <c r="E616" s="236" t="str">
        <f t="array" ref="E616">IF($K616&lt;&gt;"",INDEX(TransferLog!$AC$21:$AC$1270,MATCH($I616&amp;$M616,TransferLog!$F$21:$F$1270&amp;TransferLog!$W$21:$W$1270,0)),"")</f>
        <v/>
      </c>
      <c r="F616" s="111">
        <f t="shared" si="45"/>
        <v>589</v>
      </c>
      <c r="G616" s="138" t="str">
        <f t="array" ref="G616">IF($I616&lt;&gt;"",INDEX(DropDownLists!$K$10:$K$2516,MATCH($I616,DropDownLists!$L$10:$L$2516,0)),"")</f>
        <v/>
      </c>
      <c r="H616" s="107"/>
      <c r="I616" s="112"/>
      <c r="J616" s="339"/>
      <c r="K616" s="113"/>
      <c r="L616" s="339"/>
      <c r="M616" s="113"/>
      <c r="N616" s="339"/>
      <c r="O616" s="139" t="str">
        <f t="shared" si="46"/>
        <v/>
      </c>
      <c r="P616" s="339"/>
      <c r="Q616" s="114"/>
      <c r="R616" s="339"/>
      <c r="S616" s="174"/>
      <c r="T616" s="339"/>
      <c r="U616" s="139" t="str">
        <f t="array" ref="U616">IF($S616&lt;&gt;"",INDEX(DropDownLists!$D$10:$D$2516,MATCH($S616,DropDownLists!$E$10:$E$2516,0)),"")</f>
        <v/>
      </c>
      <c r="V616" s="342"/>
      <c r="W616" s="174"/>
      <c r="Y616" s="37"/>
      <c r="Z616" s="37"/>
      <c r="AA616" s="37"/>
      <c r="AB616" s="37"/>
      <c r="AC616" s="37"/>
      <c r="AD616" s="62"/>
      <c r="AE616" s="62"/>
      <c r="AF616" s="62"/>
      <c r="AG616" s="62"/>
      <c r="AH616" s="244" t="str">
        <f t="shared" si="47"/>
        <v/>
      </c>
      <c r="AI616" s="62"/>
      <c r="AJ616" s="62"/>
      <c r="AK616" s="62"/>
      <c r="AL616" s="62"/>
    </row>
    <row r="617" spans="1:38" s="97" customFormat="1" ht="14">
      <c r="A617" s="63"/>
      <c r="B617" s="2">
        <f t="shared" si="44"/>
        <v>590</v>
      </c>
      <c r="C617" s="235" t="str">
        <f t="array" ref="C617">IF($K617&lt;&gt;"",INDEX(TransferLog!$AB$21:$AB$1270,MATCH($I617&amp;$M617,TransferLog!$F$21:$F$1270&amp;TransferLog!$W$21:$W$1270,0)),"")</f>
        <v/>
      </c>
      <c r="D617" s="235" t="str">
        <f t="array" ref="D617">IF($K617&lt;&gt;"",INDEX(TransferLog!$Q$21:$Q$1270,MATCH($I617&amp;$M617,TransferLog!$F$21:$F$1270&amp;TransferLog!$W$21:$W$1270,0)),"")</f>
        <v/>
      </c>
      <c r="E617" s="236" t="str">
        <f t="array" ref="E617">IF($K617&lt;&gt;"",INDEX(TransferLog!$AC$21:$AC$1270,MATCH($I617&amp;$M617,TransferLog!$F$21:$F$1270&amp;TransferLog!$W$21:$W$1270,0)),"")</f>
        <v/>
      </c>
      <c r="F617" s="111">
        <f t="shared" si="45"/>
        <v>590</v>
      </c>
      <c r="G617" s="138" t="str">
        <f t="array" ref="G617">IF($I617&lt;&gt;"",INDEX(DropDownLists!$K$10:$K$2516,MATCH($I617,DropDownLists!$L$10:$L$2516,0)),"")</f>
        <v/>
      </c>
      <c r="H617" s="107"/>
      <c r="I617" s="112"/>
      <c r="J617" s="339"/>
      <c r="K617" s="113"/>
      <c r="L617" s="339"/>
      <c r="M617" s="113"/>
      <c r="N617" s="339"/>
      <c r="O617" s="139" t="str">
        <f t="shared" si="46"/>
        <v/>
      </c>
      <c r="P617" s="339"/>
      <c r="Q617" s="114"/>
      <c r="R617" s="339"/>
      <c r="S617" s="174"/>
      <c r="T617" s="339"/>
      <c r="U617" s="139" t="str">
        <f t="array" ref="U617">IF($S617&lt;&gt;"",INDEX(DropDownLists!$D$10:$D$2516,MATCH($S617,DropDownLists!$E$10:$E$2516,0)),"")</f>
        <v/>
      </c>
      <c r="V617" s="342"/>
      <c r="W617" s="174"/>
      <c r="Y617" s="37"/>
      <c r="Z617" s="37"/>
      <c r="AA617" s="37"/>
      <c r="AB617" s="37"/>
      <c r="AC617" s="37"/>
      <c r="AD617" s="62"/>
      <c r="AE617" s="62"/>
      <c r="AF617" s="62"/>
      <c r="AG617" s="62"/>
      <c r="AH617" s="244" t="str">
        <f t="shared" si="47"/>
        <v/>
      </c>
      <c r="AI617" s="62"/>
      <c r="AJ617" s="62"/>
      <c r="AK617" s="62"/>
      <c r="AL617" s="62"/>
    </row>
    <row r="618" spans="1:38" s="97" customFormat="1" ht="14">
      <c r="A618" s="63"/>
      <c r="B618" s="2">
        <f t="shared" si="44"/>
        <v>591</v>
      </c>
      <c r="C618" s="235" t="str">
        <f t="array" ref="C618">IF($K618&lt;&gt;"",INDEX(TransferLog!$AB$21:$AB$1270,MATCH($I618&amp;$M618,TransferLog!$F$21:$F$1270&amp;TransferLog!$W$21:$W$1270,0)),"")</f>
        <v/>
      </c>
      <c r="D618" s="235" t="str">
        <f t="array" ref="D618">IF($K618&lt;&gt;"",INDEX(TransferLog!$Q$21:$Q$1270,MATCH($I618&amp;$M618,TransferLog!$F$21:$F$1270&amp;TransferLog!$W$21:$W$1270,0)),"")</f>
        <v/>
      </c>
      <c r="E618" s="236" t="str">
        <f t="array" ref="E618">IF($K618&lt;&gt;"",INDEX(TransferLog!$AC$21:$AC$1270,MATCH($I618&amp;$M618,TransferLog!$F$21:$F$1270&amp;TransferLog!$W$21:$W$1270,0)),"")</f>
        <v/>
      </c>
      <c r="F618" s="111">
        <f t="shared" si="45"/>
        <v>591</v>
      </c>
      <c r="G618" s="138" t="str">
        <f t="array" ref="G618">IF($I618&lt;&gt;"",INDEX(DropDownLists!$K$10:$K$2516,MATCH($I618,DropDownLists!$L$10:$L$2516,0)),"")</f>
        <v/>
      </c>
      <c r="H618" s="107"/>
      <c r="I618" s="112"/>
      <c r="J618" s="339"/>
      <c r="K618" s="113"/>
      <c r="L618" s="339"/>
      <c r="M618" s="113"/>
      <c r="N618" s="339"/>
      <c r="O618" s="139" t="str">
        <f t="shared" si="46"/>
        <v/>
      </c>
      <c r="P618" s="339"/>
      <c r="Q618" s="114"/>
      <c r="R618" s="339"/>
      <c r="S618" s="174"/>
      <c r="T618" s="339"/>
      <c r="U618" s="139" t="str">
        <f t="array" ref="U618">IF($S618&lt;&gt;"",INDEX(DropDownLists!$D$10:$D$2516,MATCH($S618,DropDownLists!$E$10:$E$2516,0)),"")</f>
        <v/>
      </c>
      <c r="V618" s="342"/>
      <c r="W618" s="174"/>
      <c r="Y618" s="37"/>
      <c r="Z618" s="37"/>
      <c r="AA618" s="37"/>
      <c r="AB618" s="37"/>
      <c r="AC618" s="37"/>
      <c r="AD618" s="62"/>
      <c r="AE618" s="62"/>
      <c r="AF618" s="62"/>
      <c r="AG618" s="62"/>
      <c r="AH618" s="244" t="str">
        <f t="shared" si="47"/>
        <v/>
      </c>
      <c r="AI618" s="62"/>
      <c r="AJ618" s="62"/>
      <c r="AK618" s="62"/>
      <c r="AL618" s="62"/>
    </row>
    <row r="619" spans="1:38" s="97" customFormat="1" ht="14">
      <c r="A619" s="63"/>
      <c r="B619" s="2">
        <f t="shared" si="44"/>
        <v>592</v>
      </c>
      <c r="C619" s="235" t="str">
        <f t="array" ref="C619">IF($K619&lt;&gt;"",INDEX(TransferLog!$AB$21:$AB$1270,MATCH($I619&amp;$M619,TransferLog!$F$21:$F$1270&amp;TransferLog!$W$21:$W$1270,0)),"")</f>
        <v/>
      </c>
      <c r="D619" s="235" t="str">
        <f t="array" ref="D619">IF($K619&lt;&gt;"",INDEX(TransferLog!$Q$21:$Q$1270,MATCH($I619&amp;$M619,TransferLog!$F$21:$F$1270&amp;TransferLog!$W$21:$W$1270,0)),"")</f>
        <v/>
      </c>
      <c r="E619" s="236" t="str">
        <f t="array" ref="E619">IF($K619&lt;&gt;"",INDEX(TransferLog!$AC$21:$AC$1270,MATCH($I619&amp;$M619,TransferLog!$F$21:$F$1270&amp;TransferLog!$W$21:$W$1270,0)),"")</f>
        <v/>
      </c>
      <c r="F619" s="111">
        <f t="shared" si="45"/>
        <v>592</v>
      </c>
      <c r="G619" s="138" t="str">
        <f t="array" ref="G619">IF($I619&lt;&gt;"",INDEX(DropDownLists!$K$10:$K$2516,MATCH($I619,DropDownLists!$L$10:$L$2516,0)),"")</f>
        <v/>
      </c>
      <c r="H619" s="107"/>
      <c r="I619" s="112"/>
      <c r="J619" s="339"/>
      <c r="K619" s="113"/>
      <c r="L619" s="339"/>
      <c r="M619" s="113"/>
      <c r="N619" s="339"/>
      <c r="O619" s="139" t="str">
        <f t="shared" si="46"/>
        <v/>
      </c>
      <c r="P619" s="339"/>
      <c r="Q619" s="114"/>
      <c r="R619" s="339"/>
      <c r="S619" s="174"/>
      <c r="T619" s="339"/>
      <c r="U619" s="139" t="str">
        <f t="array" ref="U619">IF($S619&lt;&gt;"",INDEX(DropDownLists!$D$10:$D$2516,MATCH($S619,DropDownLists!$E$10:$E$2516,0)),"")</f>
        <v/>
      </c>
      <c r="V619" s="342"/>
      <c r="W619" s="174"/>
      <c r="Y619" s="37"/>
      <c r="Z619" s="37"/>
      <c r="AA619" s="37"/>
      <c r="AB619" s="37"/>
      <c r="AC619" s="37"/>
      <c r="AD619" s="62"/>
      <c r="AE619" s="62"/>
      <c r="AF619" s="62"/>
      <c r="AG619" s="62"/>
      <c r="AH619" s="244" t="str">
        <f t="shared" si="47"/>
        <v/>
      </c>
      <c r="AI619" s="62"/>
      <c r="AJ619" s="62"/>
      <c r="AK619" s="62"/>
      <c r="AL619" s="62"/>
    </row>
    <row r="620" spans="1:38" s="97" customFormat="1" ht="14">
      <c r="A620" s="63"/>
      <c r="B620" s="2">
        <f t="shared" si="44"/>
        <v>593</v>
      </c>
      <c r="C620" s="235" t="str">
        <f t="array" ref="C620">IF($K620&lt;&gt;"",INDEX(TransferLog!$AB$21:$AB$1270,MATCH($I620&amp;$M620,TransferLog!$F$21:$F$1270&amp;TransferLog!$W$21:$W$1270,0)),"")</f>
        <v/>
      </c>
      <c r="D620" s="235" t="str">
        <f t="array" ref="D620">IF($K620&lt;&gt;"",INDEX(TransferLog!$Q$21:$Q$1270,MATCH($I620&amp;$M620,TransferLog!$F$21:$F$1270&amp;TransferLog!$W$21:$W$1270,0)),"")</f>
        <v/>
      </c>
      <c r="E620" s="236" t="str">
        <f t="array" ref="E620">IF($K620&lt;&gt;"",INDEX(TransferLog!$AC$21:$AC$1270,MATCH($I620&amp;$M620,TransferLog!$F$21:$F$1270&amp;TransferLog!$W$21:$W$1270,0)),"")</f>
        <v/>
      </c>
      <c r="F620" s="111">
        <f t="shared" si="45"/>
        <v>593</v>
      </c>
      <c r="G620" s="138" t="str">
        <f t="array" ref="G620">IF($I620&lt;&gt;"",INDEX(DropDownLists!$K$10:$K$2516,MATCH($I620,DropDownLists!$L$10:$L$2516,0)),"")</f>
        <v/>
      </c>
      <c r="H620" s="107"/>
      <c r="I620" s="112"/>
      <c r="J620" s="339"/>
      <c r="K620" s="113"/>
      <c r="L620" s="339"/>
      <c r="M620" s="113"/>
      <c r="N620" s="339"/>
      <c r="O620" s="139" t="str">
        <f t="shared" si="46"/>
        <v/>
      </c>
      <c r="P620" s="339"/>
      <c r="Q620" s="114"/>
      <c r="R620" s="339"/>
      <c r="S620" s="174"/>
      <c r="T620" s="339"/>
      <c r="U620" s="139" t="str">
        <f t="array" ref="U620">IF($S620&lt;&gt;"",INDEX(DropDownLists!$D$10:$D$2516,MATCH($S620,DropDownLists!$E$10:$E$2516,0)),"")</f>
        <v/>
      </c>
      <c r="V620" s="342"/>
      <c r="W620" s="174"/>
      <c r="Y620" s="37"/>
      <c r="Z620" s="37"/>
      <c r="AA620" s="37"/>
      <c r="AB620" s="37"/>
      <c r="AC620" s="37"/>
      <c r="AD620" s="62"/>
      <c r="AE620" s="62"/>
      <c r="AF620" s="62"/>
      <c r="AG620" s="62"/>
      <c r="AH620" s="244" t="str">
        <f t="shared" si="47"/>
        <v/>
      </c>
      <c r="AI620" s="62"/>
      <c r="AJ620" s="62"/>
      <c r="AK620" s="62"/>
      <c r="AL620" s="62"/>
    </row>
    <row r="621" spans="1:38" s="97" customFormat="1" ht="14">
      <c r="A621" s="63"/>
      <c r="B621" s="2">
        <f t="shared" si="44"/>
        <v>594</v>
      </c>
      <c r="C621" s="235" t="str">
        <f t="array" ref="C621">IF($K621&lt;&gt;"",INDEX(TransferLog!$AB$21:$AB$1270,MATCH($I621&amp;$M621,TransferLog!$F$21:$F$1270&amp;TransferLog!$W$21:$W$1270,0)),"")</f>
        <v/>
      </c>
      <c r="D621" s="235" t="str">
        <f t="array" ref="D621">IF($K621&lt;&gt;"",INDEX(TransferLog!$Q$21:$Q$1270,MATCH($I621&amp;$M621,TransferLog!$F$21:$F$1270&amp;TransferLog!$W$21:$W$1270,0)),"")</f>
        <v/>
      </c>
      <c r="E621" s="236" t="str">
        <f t="array" ref="E621">IF($K621&lt;&gt;"",INDEX(TransferLog!$AC$21:$AC$1270,MATCH($I621&amp;$M621,TransferLog!$F$21:$F$1270&amp;TransferLog!$W$21:$W$1270,0)),"")</f>
        <v/>
      </c>
      <c r="F621" s="111">
        <f t="shared" si="45"/>
        <v>594</v>
      </c>
      <c r="G621" s="138" t="str">
        <f t="array" ref="G621">IF($I621&lt;&gt;"",INDEX(DropDownLists!$K$10:$K$2516,MATCH($I621,DropDownLists!$L$10:$L$2516,0)),"")</f>
        <v/>
      </c>
      <c r="H621" s="107"/>
      <c r="I621" s="112"/>
      <c r="J621" s="339"/>
      <c r="K621" s="113"/>
      <c r="L621" s="339"/>
      <c r="M621" s="113"/>
      <c r="N621" s="339"/>
      <c r="O621" s="139" t="str">
        <f t="shared" si="46"/>
        <v/>
      </c>
      <c r="P621" s="339"/>
      <c r="Q621" s="114"/>
      <c r="R621" s="339"/>
      <c r="S621" s="174"/>
      <c r="T621" s="339"/>
      <c r="U621" s="139" t="str">
        <f t="array" ref="U621">IF($S621&lt;&gt;"",INDEX(DropDownLists!$D$10:$D$2516,MATCH($S621,DropDownLists!$E$10:$E$2516,0)),"")</f>
        <v/>
      </c>
      <c r="V621" s="342"/>
      <c r="W621" s="174"/>
      <c r="Y621" s="62"/>
      <c r="Z621" s="62"/>
      <c r="AA621" s="62"/>
      <c r="AB621" s="62"/>
      <c r="AC621" s="62"/>
      <c r="AD621" s="62"/>
      <c r="AE621" s="62"/>
      <c r="AF621" s="62"/>
      <c r="AG621" s="62"/>
      <c r="AH621" s="244" t="str">
        <f t="shared" si="47"/>
        <v/>
      </c>
      <c r="AI621" s="62"/>
      <c r="AJ621" s="62"/>
      <c r="AK621" s="62"/>
      <c r="AL621" s="62"/>
    </row>
    <row r="622" spans="1:38" s="97" customFormat="1" ht="14">
      <c r="A622" s="63"/>
      <c r="B622" s="2">
        <f t="shared" si="44"/>
        <v>595</v>
      </c>
      <c r="C622" s="235" t="str">
        <f t="array" ref="C622">IF($K622&lt;&gt;"",INDEX(TransferLog!$AB$21:$AB$1270,MATCH($I622&amp;$M622,TransferLog!$F$21:$F$1270&amp;TransferLog!$W$21:$W$1270,0)),"")</f>
        <v/>
      </c>
      <c r="D622" s="235" t="str">
        <f t="array" ref="D622">IF($K622&lt;&gt;"",INDEX(TransferLog!$Q$21:$Q$1270,MATCH($I622&amp;$M622,TransferLog!$F$21:$F$1270&amp;TransferLog!$W$21:$W$1270,0)),"")</f>
        <v/>
      </c>
      <c r="E622" s="236" t="str">
        <f t="array" ref="E622">IF($K622&lt;&gt;"",INDEX(TransferLog!$AC$21:$AC$1270,MATCH($I622&amp;$M622,TransferLog!$F$21:$F$1270&amp;TransferLog!$W$21:$W$1270,0)),"")</f>
        <v/>
      </c>
      <c r="F622" s="111">
        <f t="shared" si="45"/>
        <v>595</v>
      </c>
      <c r="G622" s="138" t="str">
        <f t="array" ref="G622">IF($I622&lt;&gt;"",INDEX(DropDownLists!$K$10:$K$2516,MATCH($I622,DropDownLists!$L$10:$L$2516,0)),"")</f>
        <v/>
      </c>
      <c r="H622" s="107"/>
      <c r="I622" s="112"/>
      <c r="J622" s="339"/>
      <c r="K622" s="113"/>
      <c r="L622" s="339"/>
      <c r="M622" s="113"/>
      <c r="N622" s="339"/>
      <c r="O622" s="139" t="str">
        <f t="shared" si="46"/>
        <v/>
      </c>
      <c r="P622" s="339"/>
      <c r="Q622" s="114"/>
      <c r="R622" s="339"/>
      <c r="S622" s="174"/>
      <c r="T622" s="339"/>
      <c r="U622" s="139" t="str">
        <f t="array" ref="U622">IF($S622&lt;&gt;"",INDEX(DropDownLists!$D$10:$D$2516,MATCH($S622,DropDownLists!$E$10:$E$2516,0)),"")</f>
        <v/>
      </c>
      <c r="V622" s="342"/>
      <c r="W622" s="174"/>
      <c r="Y622" s="62"/>
      <c r="Z622" s="62"/>
      <c r="AA622" s="62"/>
      <c r="AB622" s="62"/>
      <c r="AC622" s="62"/>
      <c r="AD622" s="62"/>
      <c r="AE622" s="62"/>
      <c r="AF622" s="62"/>
      <c r="AG622" s="62"/>
      <c r="AH622" s="244" t="str">
        <f t="shared" si="47"/>
        <v/>
      </c>
      <c r="AI622" s="62"/>
      <c r="AJ622" s="62"/>
      <c r="AK622" s="62"/>
      <c r="AL622" s="62"/>
    </row>
    <row r="623" spans="1:38" s="97" customFormat="1" ht="14">
      <c r="A623" s="63"/>
      <c r="B623" s="2">
        <f t="shared" si="44"/>
        <v>596</v>
      </c>
      <c r="C623" s="235" t="str">
        <f t="array" ref="C623">IF($K623&lt;&gt;"",INDEX(TransferLog!$AB$21:$AB$1270,MATCH($I623&amp;$M623,TransferLog!$F$21:$F$1270&amp;TransferLog!$W$21:$W$1270,0)),"")</f>
        <v/>
      </c>
      <c r="D623" s="235" t="str">
        <f t="array" ref="D623">IF($K623&lt;&gt;"",INDEX(TransferLog!$Q$21:$Q$1270,MATCH($I623&amp;$M623,TransferLog!$F$21:$F$1270&amp;TransferLog!$W$21:$W$1270,0)),"")</f>
        <v/>
      </c>
      <c r="E623" s="236" t="str">
        <f t="array" ref="E623">IF($K623&lt;&gt;"",INDEX(TransferLog!$AC$21:$AC$1270,MATCH($I623&amp;$M623,TransferLog!$F$21:$F$1270&amp;TransferLog!$W$21:$W$1270,0)),"")</f>
        <v/>
      </c>
      <c r="F623" s="111">
        <f t="shared" si="45"/>
        <v>596</v>
      </c>
      <c r="G623" s="138" t="str">
        <f t="array" ref="G623">IF($I623&lt;&gt;"",INDEX(DropDownLists!$K$10:$K$2516,MATCH($I623,DropDownLists!$L$10:$L$2516,0)),"")</f>
        <v/>
      </c>
      <c r="H623" s="107"/>
      <c r="I623" s="112"/>
      <c r="J623" s="339"/>
      <c r="K623" s="113"/>
      <c r="L623" s="339"/>
      <c r="M623" s="113"/>
      <c r="N623" s="339"/>
      <c r="O623" s="139" t="str">
        <f t="shared" si="46"/>
        <v/>
      </c>
      <c r="P623" s="339"/>
      <c r="Q623" s="114"/>
      <c r="R623" s="339"/>
      <c r="S623" s="174"/>
      <c r="T623" s="339"/>
      <c r="U623" s="139" t="str">
        <f t="array" ref="U623">IF($S623&lt;&gt;"",INDEX(DropDownLists!$D$10:$D$2516,MATCH($S623,DropDownLists!$E$10:$E$2516,0)),"")</f>
        <v/>
      </c>
      <c r="V623" s="342"/>
      <c r="W623" s="174"/>
      <c r="Y623" s="62"/>
      <c r="Z623" s="62"/>
      <c r="AA623" s="62"/>
      <c r="AB623" s="62"/>
      <c r="AC623" s="62"/>
      <c r="AD623" s="62"/>
      <c r="AE623" s="62"/>
      <c r="AF623" s="62"/>
      <c r="AG623" s="62"/>
      <c r="AH623" s="244" t="str">
        <f t="shared" si="47"/>
        <v/>
      </c>
      <c r="AI623" s="62"/>
      <c r="AJ623" s="62"/>
      <c r="AK623" s="62"/>
      <c r="AL623" s="62"/>
    </row>
    <row r="624" spans="1:38" s="97" customFormat="1" ht="14">
      <c r="A624" s="26"/>
      <c r="B624" s="2">
        <f t="shared" ref="B624:B655" si="48">ROW()-27</f>
        <v>597</v>
      </c>
      <c r="C624" s="235" t="str">
        <f t="array" ref="C624">IF($K624&lt;&gt;"",INDEX(TransferLog!$AB$21:$AB$1270,MATCH($I624&amp;$M624,TransferLog!$F$21:$F$1270&amp;TransferLog!$W$21:$W$1270,0)),"")</f>
        <v/>
      </c>
      <c r="D624" s="235" t="str">
        <f t="array" ref="D624">IF($K624&lt;&gt;"",INDEX(TransferLog!$Q$21:$Q$1270,MATCH($I624&amp;$M624,TransferLog!$F$21:$F$1270&amp;TransferLog!$W$21:$W$1270,0)),"")</f>
        <v/>
      </c>
      <c r="E624" s="236" t="str">
        <f t="array" ref="E624">IF($K624&lt;&gt;"",INDEX(TransferLog!$AC$21:$AC$1270,MATCH($I624&amp;$M624,TransferLog!$F$21:$F$1270&amp;TransferLog!$W$21:$W$1270,0)),"")</f>
        <v/>
      </c>
      <c r="F624" s="111">
        <f t="shared" ref="F624:F655" si="49">ROW()-27</f>
        <v>597</v>
      </c>
      <c r="G624" s="138" t="str">
        <f t="array" ref="G624">IF($I624&lt;&gt;"",INDEX(DropDownLists!$K$10:$K$2516,MATCH($I624,DropDownLists!$L$10:$L$2516,0)),"")</f>
        <v/>
      </c>
      <c r="H624" s="107"/>
      <c r="I624" s="112"/>
      <c r="J624" s="339"/>
      <c r="K624" s="113"/>
      <c r="L624" s="339"/>
      <c r="M624" s="113"/>
      <c r="N624" s="339"/>
      <c r="O624" s="139" t="str">
        <f t="shared" si="46"/>
        <v/>
      </c>
      <c r="P624" s="339"/>
      <c r="Q624" s="114"/>
      <c r="R624" s="339"/>
      <c r="S624" s="174"/>
      <c r="T624" s="339"/>
      <c r="U624" s="139" t="str">
        <f t="array" ref="U624">IF($S624&lt;&gt;"",INDEX(DropDownLists!$D$10:$D$2516,MATCH($S624,DropDownLists!$E$10:$E$2516,0)),"")</f>
        <v/>
      </c>
      <c r="V624" s="342"/>
      <c r="W624" s="174"/>
      <c r="Y624" s="62"/>
      <c r="Z624" s="62"/>
      <c r="AA624" s="62"/>
      <c r="AB624" s="62"/>
      <c r="AC624" s="62"/>
      <c r="AD624" s="37"/>
      <c r="AE624" s="37"/>
      <c r="AF624" s="37"/>
      <c r="AG624" s="37"/>
      <c r="AH624" s="243" t="str">
        <f t="shared" si="47"/>
        <v/>
      </c>
      <c r="AI624" s="37"/>
      <c r="AJ624" s="37"/>
      <c r="AK624" s="37"/>
      <c r="AL624" s="37"/>
    </row>
    <row r="625" spans="1:38" s="97" customFormat="1" ht="14.25" customHeight="1">
      <c r="A625" s="26"/>
      <c r="B625" s="2">
        <f t="shared" si="48"/>
        <v>598</v>
      </c>
      <c r="C625" s="235" t="str">
        <f t="array" ref="C625">IF($K625&lt;&gt;"",INDEX(TransferLog!$AB$21:$AB$1270,MATCH($I625&amp;$M625,TransferLog!$F$21:$F$1270&amp;TransferLog!$W$21:$W$1270,0)),"")</f>
        <v/>
      </c>
      <c r="D625" s="235" t="str">
        <f t="array" ref="D625">IF($K625&lt;&gt;"",INDEX(TransferLog!$Q$21:$Q$1270,MATCH($I625&amp;$M625,TransferLog!$F$21:$F$1270&amp;TransferLog!$W$21:$W$1270,0)),"")</f>
        <v/>
      </c>
      <c r="E625" s="236" t="str">
        <f t="array" ref="E625">IF($K625&lt;&gt;"",INDEX(TransferLog!$AC$21:$AC$1270,MATCH($I625&amp;$M625,TransferLog!$F$21:$F$1270&amp;TransferLog!$W$21:$W$1270,0)),"")</f>
        <v/>
      </c>
      <c r="F625" s="111">
        <f t="shared" si="49"/>
        <v>598</v>
      </c>
      <c r="G625" s="138" t="str">
        <f t="array" ref="G625">IF($I625&lt;&gt;"",INDEX(DropDownLists!$K$10:$K$2516,MATCH($I625,DropDownLists!$L$10:$L$2516,0)),"")</f>
        <v/>
      </c>
      <c r="H625" s="107"/>
      <c r="I625" s="112"/>
      <c r="J625" s="339"/>
      <c r="K625" s="113"/>
      <c r="L625" s="339"/>
      <c r="M625" s="113"/>
      <c r="N625" s="339"/>
      <c r="O625" s="139" t="str">
        <f t="shared" si="46"/>
        <v/>
      </c>
      <c r="P625" s="339"/>
      <c r="Q625" s="114"/>
      <c r="R625" s="339"/>
      <c r="S625" s="174"/>
      <c r="T625" s="339"/>
      <c r="U625" s="139" t="str">
        <f t="array" ref="U625">IF($S625&lt;&gt;"",INDEX(DropDownLists!$D$10:$D$2516,MATCH($S625,DropDownLists!$E$10:$E$2516,0)),"")</f>
        <v/>
      </c>
      <c r="V625" s="342"/>
      <c r="W625" s="174"/>
      <c r="Y625" s="62"/>
      <c r="Z625" s="62"/>
      <c r="AA625" s="62"/>
      <c r="AB625" s="62"/>
      <c r="AC625" s="62"/>
      <c r="AD625" s="37"/>
      <c r="AE625" s="37"/>
      <c r="AF625" s="37"/>
      <c r="AG625" s="37"/>
      <c r="AH625" s="243" t="str">
        <f t="shared" si="47"/>
        <v/>
      </c>
      <c r="AI625" s="37"/>
      <c r="AJ625" s="37"/>
      <c r="AK625" s="37"/>
      <c r="AL625" s="37"/>
    </row>
    <row r="626" spans="1:38" s="97" customFormat="1" ht="14.25" customHeight="1">
      <c r="A626" s="26"/>
      <c r="B626" s="2">
        <f t="shared" si="48"/>
        <v>599</v>
      </c>
      <c r="C626" s="235" t="str">
        <f t="array" ref="C626">IF($K626&lt;&gt;"",INDEX(TransferLog!$AB$21:$AB$1270,MATCH($I626&amp;$M626,TransferLog!$F$21:$F$1270&amp;TransferLog!$W$21:$W$1270,0)),"")</f>
        <v/>
      </c>
      <c r="D626" s="235" t="str">
        <f t="array" ref="D626">IF($K626&lt;&gt;"",INDEX(TransferLog!$Q$21:$Q$1270,MATCH($I626&amp;$M626,TransferLog!$F$21:$F$1270&amp;TransferLog!$W$21:$W$1270,0)),"")</f>
        <v/>
      </c>
      <c r="E626" s="236" t="str">
        <f t="array" ref="E626">IF($K626&lt;&gt;"",INDEX(TransferLog!$AC$21:$AC$1270,MATCH($I626&amp;$M626,TransferLog!$F$21:$F$1270&amp;TransferLog!$W$21:$W$1270,0)),"")</f>
        <v/>
      </c>
      <c r="F626" s="111">
        <f t="shared" si="49"/>
        <v>599</v>
      </c>
      <c r="G626" s="138" t="str">
        <f t="array" ref="G626">IF($I626&lt;&gt;"",INDEX(DropDownLists!$K$10:$K$2516,MATCH($I626,DropDownLists!$L$10:$L$2516,0)),"")</f>
        <v/>
      </c>
      <c r="H626" s="107"/>
      <c r="I626" s="112"/>
      <c r="J626" s="339"/>
      <c r="K626" s="113"/>
      <c r="L626" s="339"/>
      <c r="M626" s="113"/>
      <c r="N626" s="339"/>
      <c r="O626" s="139" t="str">
        <f t="shared" si="46"/>
        <v/>
      </c>
      <c r="P626" s="339"/>
      <c r="Q626" s="114"/>
      <c r="R626" s="339"/>
      <c r="S626" s="174"/>
      <c r="T626" s="339"/>
      <c r="U626" s="139" t="str">
        <f t="array" ref="U626">IF($S626&lt;&gt;"",INDEX(DropDownLists!$D$10:$D$2516,MATCH($S626,DropDownLists!$E$10:$E$2516,0)),"")</f>
        <v/>
      </c>
      <c r="V626" s="342"/>
      <c r="W626" s="174"/>
      <c r="Y626" s="62"/>
      <c r="Z626" s="62"/>
      <c r="AA626" s="62"/>
      <c r="AB626" s="62"/>
      <c r="AC626" s="62"/>
      <c r="AD626" s="37"/>
      <c r="AE626" s="37"/>
      <c r="AF626" s="37"/>
      <c r="AG626" s="37"/>
      <c r="AH626" s="243" t="str">
        <f t="shared" si="47"/>
        <v/>
      </c>
      <c r="AI626" s="37"/>
      <c r="AJ626" s="37"/>
      <c r="AK626" s="37"/>
      <c r="AL626" s="37"/>
    </row>
    <row r="627" spans="1:38" s="97" customFormat="1" ht="14.25" customHeight="1">
      <c r="A627" s="26"/>
      <c r="B627" s="2">
        <f t="shared" si="48"/>
        <v>600</v>
      </c>
      <c r="C627" s="235" t="str">
        <f t="array" ref="C627">IF($K627&lt;&gt;"",INDEX(TransferLog!$AB$21:$AB$1270,MATCH($I627&amp;$M627,TransferLog!$F$21:$F$1270&amp;TransferLog!$W$21:$W$1270,0)),"")</f>
        <v/>
      </c>
      <c r="D627" s="235" t="str">
        <f t="array" ref="D627">IF($K627&lt;&gt;"",INDEX(TransferLog!$Q$21:$Q$1270,MATCH($I627&amp;$M627,TransferLog!$F$21:$F$1270&amp;TransferLog!$W$21:$W$1270,0)),"")</f>
        <v/>
      </c>
      <c r="E627" s="236" t="str">
        <f t="array" ref="E627">IF($K627&lt;&gt;"",INDEX(TransferLog!$AC$21:$AC$1270,MATCH($I627&amp;$M627,TransferLog!$F$21:$F$1270&amp;TransferLog!$W$21:$W$1270,0)),"")</f>
        <v/>
      </c>
      <c r="F627" s="111">
        <f t="shared" si="49"/>
        <v>600</v>
      </c>
      <c r="G627" s="138" t="str">
        <f t="array" ref="G627">IF($I627&lt;&gt;"",INDEX(DropDownLists!$K$10:$K$2516,MATCH($I627,DropDownLists!$L$10:$L$2516,0)),"")</f>
        <v/>
      </c>
      <c r="H627" s="107"/>
      <c r="I627" s="112"/>
      <c r="J627" s="339"/>
      <c r="K627" s="113"/>
      <c r="L627" s="339"/>
      <c r="M627" s="113"/>
      <c r="N627" s="339"/>
      <c r="O627" s="139" t="str">
        <f t="shared" si="46"/>
        <v/>
      </c>
      <c r="P627" s="339"/>
      <c r="Q627" s="114"/>
      <c r="R627" s="339"/>
      <c r="S627" s="174"/>
      <c r="T627" s="339"/>
      <c r="U627" s="139" t="str">
        <f t="array" ref="U627">IF($S627&lt;&gt;"",INDEX(DropDownLists!$D$10:$D$2516,MATCH($S627,DropDownLists!$E$10:$E$2516,0)),"")</f>
        <v/>
      </c>
      <c r="V627" s="342"/>
      <c r="W627" s="174"/>
      <c r="Y627" s="62"/>
      <c r="Z627" s="62"/>
      <c r="AA627" s="62"/>
      <c r="AB627" s="62"/>
      <c r="AC627" s="62"/>
      <c r="AD627" s="37"/>
      <c r="AE627" s="37"/>
      <c r="AF627" s="37"/>
      <c r="AG627" s="37"/>
      <c r="AH627" s="243" t="str">
        <f t="shared" si="47"/>
        <v/>
      </c>
      <c r="AI627" s="37"/>
      <c r="AJ627" s="37"/>
      <c r="AK627" s="37"/>
      <c r="AL627" s="37"/>
    </row>
    <row r="628" spans="1:38" s="97" customFormat="1" ht="14">
      <c r="A628" s="26"/>
      <c r="B628" s="2">
        <f t="shared" si="48"/>
        <v>601</v>
      </c>
      <c r="C628" s="235" t="str">
        <f t="array" ref="C628">IF($K628&lt;&gt;"",INDEX(TransferLog!$AB$21:$AB$1270,MATCH($I628&amp;$M628,TransferLog!$F$21:$F$1270&amp;TransferLog!$W$21:$W$1270,0)),"")</f>
        <v/>
      </c>
      <c r="D628" s="235" t="str">
        <f t="array" ref="D628">IF($K628&lt;&gt;"",INDEX(TransferLog!$Q$21:$Q$1270,MATCH($I628&amp;$M628,TransferLog!$F$21:$F$1270&amp;TransferLog!$W$21:$W$1270,0)),"")</f>
        <v/>
      </c>
      <c r="E628" s="236" t="str">
        <f t="array" ref="E628">IF($K628&lt;&gt;"",INDEX(TransferLog!$AC$21:$AC$1270,MATCH($I628&amp;$M628,TransferLog!$F$21:$F$1270&amp;TransferLog!$W$21:$W$1270,0)),"")</f>
        <v/>
      </c>
      <c r="F628" s="111">
        <f t="shared" si="49"/>
        <v>601</v>
      </c>
      <c r="G628" s="138" t="str">
        <f t="array" ref="G628">IF($I628&lt;&gt;"",INDEX(DropDownLists!$K$10:$K$2516,MATCH($I628,DropDownLists!$L$10:$L$2516,0)),"")</f>
        <v/>
      </c>
      <c r="H628" s="107"/>
      <c r="I628" s="112"/>
      <c r="J628" s="339"/>
      <c r="K628" s="113"/>
      <c r="L628" s="339"/>
      <c r="M628" s="113"/>
      <c r="N628" s="339"/>
      <c r="O628" s="139" t="str">
        <f t="shared" si="46"/>
        <v/>
      </c>
      <c r="P628" s="339"/>
      <c r="Q628" s="114"/>
      <c r="R628" s="339"/>
      <c r="S628" s="174"/>
      <c r="T628" s="339"/>
      <c r="U628" s="139" t="str">
        <f t="array" ref="U628">IF($S628&lt;&gt;"",INDEX(DropDownLists!$D$10:$D$2516,MATCH($S628,DropDownLists!$E$10:$E$2516,0)),"")</f>
        <v/>
      </c>
      <c r="V628" s="342"/>
      <c r="W628" s="174"/>
      <c r="Y628" s="62"/>
      <c r="Z628" s="62"/>
      <c r="AA628" s="62"/>
      <c r="AB628" s="62"/>
      <c r="AC628" s="62"/>
      <c r="AD628" s="37"/>
      <c r="AE628" s="37"/>
      <c r="AF628" s="37"/>
      <c r="AG628" s="37"/>
      <c r="AH628" s="243" t="str">
        <f t="shared" si="47"/>
        <v/>
      </c>
      <c r="AI628" s="37"/>
      <c r="AJ628" s="37"/>
      <c r="AK628" s="37"/>
      <c r="AL628" s="37"/>
    </row>
    <row r="629" spans="1:38" s="97" customFormat="1" ht="14">
      <c r="A629" s="26"/>
      <c r="B629" s="2">
        <f t="shared" si="48"/>
        <v>602</v>
      </c>
      <c r="C629" s="235" t="str">
        <f t="array" ref="C629">IF($K629&lt;&gt;"",INDEX(TransferLog!$AB$21:$AB$1270,MATCH($I629&amp;$M629,TransferLog!$F$21:$F$1270&amp;TransferLog!$W$21:$W$1270,0)),"")</f>
        <v/>
      </c>
      <c r="D629" s="235" t="str">
        <f t="array" ref="D629">IF($K629&lt;&gt;"",INDEX(TransferLog!$Q$21:$Q$1270,MATCH($I629&amp;$M629,TransferLog!$F$21:$F$1270&amp;TransferLog!$W$21:$W$1270,0)),"")</f>
        <v/>
      </c>
      <c r="E629" s="236" t="str">
        <f t="array" ref="E629">IF($K629&lt;&gt;"",INDEX(TransferLog!$AC$21:$AC$1270,MATCH($I629&amp;$M629,TransferLog!$F$21:$F$1270&amp;TransferLog!$W$21:$W$1270,0)),"")</f>
        <v/>
      </c>
      <c r="F629" s="111">
        <f t="shared" si="49"/>
        <v>602</v>
      </c>
      <c r="G629" s="138" t="str">
        <f t="array" ref="G629">IF($I629&lt;&gt;"",INDEX(DropDownLists!$K$10:$K$2516,MATCH($I629,DropDownLists!$L$10:$L$2516,0)),"")</f>
        <v/>
      </c>
      <c r="H629" s="107"/>
      <c r="I629" s="112"/>
      <c r="J629" s="339"/>
      <c r="K629" s="113"/>
      <c r="L629" s="339"/>
      <c r="M629" s="113"/>
      <c r="N629" s="339"/>
      <c r="O629" s="139" t="str">
        <f t="shared" si="46"/>
        <v/>
      </c>
      <c r="P629" s="339"/>
      <c r="Q629" s="114"/>
      <c r="R629" s="339"/>
      <c r="S629" s="174"/>
      <c r="T629" s="339"/>
      <c r="U629" s="139" t="str">
        <f t="array" ref="U629">IF($S629&lt;&gt;"",INDEX(DropDownLists!$D$10:$D$2516,MATCH($S629,DropDownLists!$E$10:$E$2516,0)),"")</f>
        <v/>
      </c>
      <c r="V629" s="342"/>
      <c r="W629" s="174"/>
      <c r="Y629" s="37"/>
      <c r="Z629" s="37"/>
      <c r="AA629" s="37"/>
      <c r="AB629" s="37"/>
      <c r="AC629" s="37"/>
      <c r="AD629" s="37"/>
      <c r="AE629" s="37"/>
      <c r="AF629" s="37"/>
      <c r="AG629" s="37"/>
      <c r="AH629" s="243" t="str">
        <f t="shared" si="47"/>
        <v/>
      </c>
      <c r="AI629" s="37"/>
      <c r="AJ629" s="37"/>
      <c r="AK629" s="37"/>
      <c r="AL629" s="37"/>
    </row>
    <row r="630" spans="1:38" s="97" customFormat="1" ht="14">
      <c r="A630" s="63"/>
      <c r="B630" s="2">
        <f t="shared" si="48"/>
        <v>603</v>
      </c>
      <c r="C630" s="235" t="str">
        <f t="array" ref="C630">IF($K630&lt;&gt;"",INDEX(TransferLog!$AB$21:$AB$1270,MATCH($I630&amp;$M630,TransferLog!$F$21:$F$1270&amp;TransferLog!$W$21:$W$1270,0)),"")</f>
        <v/>
      </c>
      <c r="D630" s="235" t="str">
        <f t="array" ref="D630">IF($K630&lt;&gt;"",INDEX(TransferLog!$Q$21:$Q$1270,MATCH($I630&amp;$M630,TransferLog!$F$21:$F$1270&amp;TransferLog!$W$21:$W$1270,0)),"")</f>
        <v/>
      </c>
      <c r="E630" s="236" t="str">
        <f t="array" ref="E630">IF($K630&lt;&gt;"",INDEX(TransferLog!$AC$21:$AC$1270,MATCH($I630&amp;$M630,TransferLog!$F$21:$F$1270&amp;TransferLog!$W$21:$W$1270,0)),"")</f>
        <v/>
      </c>
      <c r="F630" s="111">
        <f t="shared" si="49"/>
        <v>603</v>
      </c>
      <c r="G630" s="138" t="str">
        <f t="array" ref="G630">IF($I630&lt;&gt;"",INDEX(DropDownLists!$K$10:$K$2516,MATCH($I630,DropDownLists!$L$10:$L$2516,0)),"")</f>
        <v/>
      </c>
      <c r="H630" s="107"/>
      <c r="I630" s="112"/>
      <c r="J630" s="339"/>
      <c r="K630" s="113"/>
      <c r="L630" s="339"/>
      <c r="M630" s="113"/>
      <c r="N630" s="339"/>
      <c r="O630" s="139" t="str">
        <f t="shared" si="46"/>
        <v/>
      </c>
      <c r="P630" s="339"/>
      <c r="Q630" s="114"/>
      <c r="R630" s="339"/>
      <c r="S630" s="174"/>
      <c r="T630" s="339"/>
      <c r="U630" s="139" t="str">
        <f t="array" ref="U630">IF($S630&lt;&gt;"",INDEX(DropDownLists!$D$10:$D$2516,MATCH($S630,DropDownLists!$E$10:$E$2516,0)),"")</f>
        <v/>
      </c>
      <c r="V630" s="342"/>
      <c r="W630" s="174"/>
      <c r="Y630" s="37"/>
      <c r="Z630" s="37"/>
      <c r="AA630" s="37"/>
      <c r="AB630" s="37"/>
      <c r="AC630" s="37"/>
      <c r="AD630" s="62"/>
      <c r="AE630" s="62"/>
      <c r="AF630" s="62"/>
      <c r="AG630" s="62"/>
      <c r="AH630" s="244" t="str">
        <f t="shared" si="47"/>
        <v/>
      </c>
      <c r="AI630" s="62"/>
      <c r="AJ630" s="62"/>
      <c r="AK630" s="62"/>
      <c r="AL630" s="62"/>
    </row>
    <row r="631" spans="1:38" s="97" customFormat="1" ht="14">
      <c r="A631" s="63"/>
      <c r="B631" s="2">
        <f t="shared" si="48"/>
        <v>604</v>
      </c>
      <c r="C631" s="235" t="str">
        <f t="array" ref="C631">IF($K631&lt;&gt;"",INDEX(TransferLog!$AB$21:$AB$1270,MATCH($I631&amp;$M631,TransferLog!$F$21:$F$1270&amp;TransferLog!$W$21:$W$1270,0)),"")</f>
        <v/>
      </c>
      <c r="D631" s="235" t="str">
        <f t="array" ref="D631">IF($K631&lt;&gt;"",INDEX(TransferLog!$Q$21:$Q$1270,MATCH($I631&amp;$M631,TransferLog!$F$21:$F$1270&amp;TransferLog!$W$21:$W$1270,0)),"")</f>
        <v/>
      </c>
      <c r="E631" s="236" t="str">
        <f t="array" ref="E631">IF($K631&lt;&gt;"",INDEX(TransferLog!$AC$21:$AC$1270,MATCH($I631&amp;$M631,TransferLog!$F$21:$F$1270&amp;TransferLog!$W$21:$W$1270,0)),"")</f>
        <v/>
      </c>
      <c r="F631" s="111">
        <f t="shared" si="49"/>
        <v>604</v>
      </c>
      <c r="G631" s="138" t="str">
        <f t="array" ref="G631">IF($I631&lt;&gt;"",INDEX(DropDownLists!$K$10:$K$2516,MATCH($I631,DropDownLists!$L$10:$L$2516,0)),"")</f>
        <v/>
      </c>
      <c r="H631" s="107"/>
      <c r="I631" s="112"/>
      <c r="J631" s="339"/>
      <c r="K631" s="113"/>
      <c r="L631" s="339"/>
      <c r="M631" s="113"/>
      <c r="N631" s="339"/>
      <c r="O631" s="139" t="str">
        <f t="shared" si="46"/>
        <v/>
      </c>
      <c r="P631" s="339"/>
      <c r="Q631" s="114"/>
      <c r="R631" s="339"/>
      <c r="S631" s="174"/>
      <c r="T631" s="339"/>
      <c r="U631" s="139" t="str">
        <f t="array" ref="U631">IF($S631&lt;&gt;"",INDEX(DropDownLists!$D$10:$D$2516,MATCH($S631,DropDownLists!$E$10:$E$2516,0)),"")</f>
        <v/>
      </c>
      <c r="V631" s="342"/>
      <c r="W631" s="174"/>
      <c r="Y631" s="37"/>
      <c r="Z631" s="37"/>
      <c r="AA631" s="37"/>
      <c r="AB631" s="37"/>
      <c r="AC631" s="37"/>
      <c r="AD631" s="62"/>
      <c r="AE631" s="62"/>
      <c r="AF631" s="62"/>
      <c r="AG631" s="62"/>
      <c r="AH631" s="244" t="str">
        <f t="shared" si="47"/>
        <v/>
      </c>
      <c r="AI631" s="62"/>
      <c r="AJ631" s="62"/>
      <c r="AK631" s="62"/>
      <c r="AL631" s="62"/>
    </row>
    <row r="632" spans="1:38" s="97" customFormat="1" ht="14">
      <c r="A632" s="63"/>
      <c r="B632" s="2">
        <f t="shared" si="48"/>
        <v>605</v>
      </c>
      <c r="C632" s="235" t="str">
        <f t="array" ref="C632">IF($K632&lt;&gt;"",INDEX(TransferLog!$AB$21:$AB$1270,MATCH($I632&amp;$M632,TransferLog!$F$21:$F$1270&amp;TransferLog!$W$21:$W$1270,0)),"")</f>
        <v/>
      </c>
      <c r="D632" s="235" t="str">
        <f t="array" ref="D632">IF($K632&lt;&gt;"",INDEX(TransferLog!$Q$21:$Q$1270,MATCH($I632&amp;$M632,TransferLog!$F$21:$F$1270&amp;TransferLog!$W$21:$W$1270,0)),"")</f>
        <v/>
      </c>
      <c r="E632" s="236" t="str">
        <f t="array" ref="E632">IF($K632&lt;&gt;"",INDEX(TransferLog!$AC$21:$AC$1270,MATCH($I632&amp;$M632,TransferLog!$F$21:$F$1270&amp;TransferLog!$W$21:$W$1270,0)),"")</f>
        <v/>
      </c>
      <c r="F632" s="111">
        <f t="shared" si="49"/>
        <v>605</v>
      </c>
      <c r="G632" s="138" t="str">
        <f t="array" ref="G632">IF($I632&lt;&gt;"",INDEX(DropDownLists!$K$10:$K$2516,MATCH($I632,DropDownLists!$L$10:$L$2516,0)),"")</f>
        <v/>
      </c>
      <c r="H632" s="107"/>
      <c r="I632" s="112"/>
      <c r="J632" s="339"/>
      <c r="K632" s="113"/>
      <c r="L632" s="339"/>
      <c r="M632" s="113"/>
      <c r="N632" s="339"/>
      <c r="O632" s="139" t="str">
        <f t="shared" si="46"/>
        <v/>
      </c>
      <c r="P632" s="339"/>
      <c r="Q632" s="114"/>
      <c r="R632" s="339"/>
      <c r="S632" s="174"/>
      <c r="T632" s="339"/>
      <c r="U632" s="139" t="str">
        <f t="array" ref="U632">IF($S632&lt;&gt;"",INDEX(DropDownLists!$D$10:$D$2516,MATCH($S632,DropDownLists!$E$10:$E$2516,0)),"")</f>
        <v/>
      </c>
      <c r="V632" s="342"/>
      <c r="W632" s="174"/>
      <c r="Y632" s="37"/>
      <c r="Z632" s="37"/>
      <c r="AA632" s="37"/>
      <c r="AB632" s="37"/>
      <c r="AC632" s="37"/>
      <c r="AD632" s="62"/>
      <c r="AE632" s="62"/>
      <c r="AF632" s="62"/>
      <c r="AG632" s="62"/>
      <c r="AH632" s="244" t="str">
        <f t="shared" si="47"/>
        <v/>
      </c>
      <c r="AI632" s="62"/>
      <c r="AJ632" s="62"/>
      <c r="AK632" s="62"/>
      <c r="AL632" s="62"/>
    </row>
    <row r="633" spans="1:38" s="97" customFormat="1" ht="14">
      <c r="A633" s="63"/>
      <c r="B633" s="2">
        <f t="shared" si="48"/>
        <v>606</v>
      </c>
      <c r="C633" s="235" t="str">
        <f t="array" ref="C633">IF($K633&lt;&gt;"",INDEX(TransferLog!$AB$21:$AB$1270,MATCH($I633&amp;$M633,TransferLog!$F$21:$F$1270&amp;TransferLog!$W$21:$W$1270,0)),"")</f>
        <v/>
      </c>
      <c r="D633" s="235" t="str">
        <f t="array" ref="D633">IF($K633&lt;&gt;"",INDEX(TransferLog!$Q$21:$Q$1270,MATCH($I633&amp;$M633,TransferLog!$F$21:$F$1270&amp;TransferLog!$W$21:$W$1270,0)),"")</f>
        <v/>
      </c>
      <c r="E633" s="236" t="str">
        <f t="array" ref="E633">IF($K633&lt;&gt;"",INDEX(TransferLog!$AC$21:$AC$1270,MATCH($I633&amp;$M633,TransferLog!$F$21:$F$1270&amp;TransferLog!$W$21:$W$1270,0)),"")</f>
        <v/>
      </c>
      <c r="F633" s="111">
        <f t="shared" si="49"/>
        <v>606</v>
      </c>
      <c r="G633" s="138" t="str">
        <f t="array" ref="G633">IF($I633&lt;&gt;"",INDEX(DropDownLists!$K$10:$K$2516,MATCH($I633,DropDownLists!$L$10:$L$2516,0)),"")</f>
        <v/>
      </c>
      <c r="H633" s="107"/>
      <c r="I633" s="112"/>
      <c r="J633" s="339"/>
      <c r="K633" s="113"/>
      <c r="L633" s="339"/>
      <c r="M633" s="113"/>
      <c r="N633" s="339"/>
      <c r="O633" s="139" t="str">
        <f t="shared" si="46"/>
        <v/>
      </c>
      <c r="P633" s="339"/>
      <c r="Q633" s="114"/>
      <c r="R633" s="339"/>
      <c r="S633" s="174"/>
      <c r="T633" s="339"/>
      <c r="U633" s="139" t="str">
        <f t="array" ref="U633">IF($S633&lt;&gt;"",INDEX(DropDownLists!$D$10:$D$2516,MATCH($S633,DropDownLists!$E$10:$E$2516,0)),"")</f>
        <v/>
      </c>
      <c r="V633" s="342"/>
      <c r="W633" s="174"/>
      <c r="Y633" s="37"/>
      <c r="Z633" s="37"/>
      <c r="AA633" s="37"/>
      <c r="AB633" s="37"/>
      <c r="AC633" s="37"/>
      <c r="AD633" s="62"/>
      <c r="AE633" s="62"/>
      <c r="AF633" s="62"/>
      <c r="AG633" s="62"/>
      <c r="AH633" s="244" t="str">
        <f t="shared" si="47"/>
        <v/>
      </c>
      <c r="AI633" s="62"/>
      <c r="AJ633" s="62"/>
      <c r="AK633" s="62"/>
      <c r="AL633" s="62"/>
    </row>
    <row r="634" spans="1:38" s="97" customFormat="1" ht="14">
      <c r="A634" s="63"/>
      <c r="B634" s="2">
        <f t="shared" si="48"/>
        <v>607</v>
      </c>
      <c r="C634" s="235" t="str">
        <f t="array" ref="C634">IF($K634&lt;&gt;"",INDEX(TransferLog!$AB$21:$AB$1270,MATCH($I634&amp;$M634,TransferLog!$F$21:$F$1270&amp;TransferLog!$W$21:$W$1270,0)),"")</f>
        <v/>
      </c>
      <c r="D634" s="235" t="str">
        <f t="array" ref="D634">IF($K634&lt;&gt;"",INDEX(TransferLog!$Q$21:$Q$1270,MATCH($I634&amp;$M634,TransferLog!$F$21:$F$1270&amp;TransferLog!$W$21:$W$1270,0)),"")</f>
        <v/>
      </c>
      <c r="E634" s="236" t="str">
        <f t="array" ref="E634">IF($K634&lt;&gt;"",INDEX(TransferLog!$AC$21:$AC$1270,MATCH($I634&amp;$M634,TransferLog!$F$21:$F$1270&amp;TransferLog!$W$21:$W$1270,0)),"")</f>
        <v/>
      </c>
      <c r="F634" s="111">
        <f t="shared" si="49"/>
        <v>607</v>
      </c>
      <c r="G634" s="138" t="str">
        <f t="array" ref="G634">IF($I634&lt;&gt;"",INDEX(DropDownLists!$K$10:$K$2516,MATCH($I634,DropDownLists!$L$10:$L$2516,0)),"")</f>
        <v/>
      </c>
      <c r="H634" s="107"/>
      <c r="I634" s="112"/>
      <c r="J634" s="339"/>
      <c r="K634" s="113"/>
      <c r="L634" s="339"/>
      <c r="M634" s="113"/>
      <c r="N634" s="339"/>
      <c r="O634" s="139" t="str">
        <f t="shared" si="46"/>
        <v/>
      </c>
      <c r="P634" s="339"/>
      <c r="Q634" s="114"/>
      <c r="R634" s="339"/>
      <c r="S634" s="174"/>
      <c r="T634" s="339"/>
      <c r="U634" s="139" t="str">
        <f t="array" ref="U634">IF($S634&lt;&gt;"",INDEX(DropDownLists!$D$10:$D$2516,MATCH($S634,DropDownLists!$E$10:$E$2516,0)),"")</f>
        <v/>
      </c>
      <c r="V634" s="342"/>
      <c r="W634" s="174"/>
      <c r="Y634" s="37"/>
      <c r="Z634" s="37"/>
      <c r="AA634" s="37"/>
      <c r="AB634" s="37"/>
      <c r="AC634" s="37"/>
      <c r="AD634" s="62"/>
      <c r="AE634" s="62"/>
      <c r="AF634" s="62"/>
      <c r="AG634" s="62"/>
      <c r="AH634" s="244" t="str">
        <f t="shared" si="47"/>
        <v/>
      </c>
      <c r="AI634" s="62"/>
      <c r="AJ634" s="62"/>
      <c r="AK634" s="62"/>
      <c r="AL634" s="62"/>
    </row>
    <row r="635" spans="1:38" s="97" customFormat="1" ht="14">
      <c r="A635" s="63"/>
      <c r="B635" s="2">
        <f t="shared" si="48"/>
        <v>608</v>
      </c>
      <c r="C635" s="235" t="str">
        <f t="array" ref="C635">IF($K635&lt;&gt;"",INDEX(TransferLog!$AB$21:$AB$1270,MATCH($I635&amp;$M635,TransferLog!$F$21:$F$1270&amp;TransferLog!$W$21:$W$1270,0)),"")</f>
        <v/>
      </c>
      <c r="D635" s="235" t="str">
        <f t="array" ref="D635">IF($K635&lt;&gt;"",INDEX(TransferLog!$Q$21:$Q$1270,MATCH($I635&amp;$M635,TransferLog!$F$21:$F$1270&amp;TransferLog!$W$21:$W$1270,0)),"")</f>
        <v/>
      </c>
      <c r="E635" s="236" t="str">
        <f t="array" ref="E635">IF($K635&lt;&gt;"",INDEX(TransferLog!$AC$21:$AC$1270,MATCH($I635&amp;$M635,TransferLog!$F$21:$F$1270&amp;TransferLog!$W$21:$W$1270,0)),"")</f>
        <v/>
      </c>
      <c r="F635" s="111">
        <f t="shared" si="49"/>
        <v>608</v>
      </c>
      <c r="G635" s="138" t="str">
        <f t="array" ref="G635">IF($I635&lt;&gt;"",INDEX(DropDownLists!$K$10:$K$2516,MATCH($I635,DropDownLists!$L$10:$L$2516,0)),"")</f>
        <v/>
      </c>
      <c r="H635" s="107"/>
      <c r="I635" s="112"/>
      <c r="J635" s="339"/>
      <c r="K635" s="113"/>
      <c r="L635" s="339"/>
      <c r="M635" s="113"/>
      <c r="N635" s="339"/>
      <c r="O635" s="139" t="str">
        <f t="shared" si="46"/>
        <v/>
      </c>
      <c r="P635" s="339"/>
      <c r="Q635" s="114"/>
      <c r="R635" s="339"/>
      <c r="S635" s="174"/>
      <c r="T635" s="339"/>
      <c r="U635" s="139" t="str">
        <f t="array" ref="U635">IF($S635&lt;&gt;"",INDEX(DropDownLists!$D$10:$D$2516,MATCH($S635,DropDownLists!$E$10:$E$2516,0)),"")</f>
        <v/>
      </c>
      <c r="V635" s="342"/>
      <c r="W635" s="174"/>
      <c r="Y635" s="62"/>
      <c r="Z635" s="62"/>
      <c r="AA635" s="62"/>
      <c r="AB635" s="62"/>
      <c r="AC635" s="62"/>
      <c r="AD635" s="62"/>
      <c r="AE635" s="62"/>
      <c r="AF635" s="62"/>
      <c r="AG635" s="62"/>
      <c r="AH635" s="244" t="str">
        <f t="shared" si="47"/>
        <v/>
      </c>
      <c r="AI635" s="62"/>
      <c r="AJ635" s="62"/>
      <c r="AK635" s="62"/>
      <c r="AL635" s="62"/>
    </row>
    <row r="636" spans="1:38" s="97" customFormat="1" ht="14">
      <c r="A636" s="63"/>
      <c r="B636" s="2">
        <f t="shared" si="48"/>
        <v>609</v>
      </c>
      <c r="C636" s="235" t="str">
        <f t="array" ref="C636">IF($K636&lt;&gt;"",INDEX(TransferLog!$AB$21:$AB$1270,MATCH($I636&amp;$M636,TransferLog!$F$21:$F$1270&amp;TransferLog!$W$21:$W$1270,0)),"")</f>
        <v/>
      </c>
      <c r="D636" s="235" t="str">
        <f t="array" ref="D636">IF($K636&lt;&gt;"",INDEX(TransferLog!$Q$21:$Q$1270,MATCH($I636&amp;$M636,TransferLog!$F$21:$F$1270&amp;TransferLog!$W$21:$W$1270,0)),"")</f>
        <v/>
      </c>
      <c r="E636" s="236" t="str">
        <f t="array" ref="E636">IF($K636&lt;&gt;"",INDEX(TransferLog!$AC$21:$AC$1270,MATCH($I636&amp;$M636,TransferLog!$F$21:$F$1270&amp;TransferLog!$W$21:$W$1270,0)),"")</f>
        <v/>
      </c>
      <c r="F636" s="111">
        <f t="shared" si="49"/>
        <v>609</v>
      </c>
      <c r="G636" s="138" t="str">
        <f t="array" ref="G636">IF($I636&lt;&gt;"",INDEX(DropDownLists!$K$10:$K$2516,MATCH($I636,DropDownLists!$L$10:$L$2516,0)),"")</f>
        <v/>
      </c>
      <c r="H636" s="107"/>
      <c r="I636" s="112"/>
      <c r="J636" s="339"/>
      <c r="K636" s="113"/>
      <c r="L636" s="339"/>
      <c r="M636" s="113"/>
      <c r="N636" s="339"/>
      <c r="O636" s="139" t="str">
        <f t="shared" si="46"/>
        <v/>
      </c>
      <c r="P636" s="339"/>
      <c r="Q636" s="114"/>
      <c r="R636" s="339"/>
      <c r="S636" s="174"/>
      <c r="T636" s="339"/>
      <c r="U636" s="139" t="str">
        <f t="array" ref="U636">IF($S636&lt;&gt;"",INDEX(DropDownLists!$D$10:$D$2516,MATCH($S636,DropDownLists!$E$10:$E$2516,0)),"")</f>
        <v/>
      </c>
      <c r="V636" s="342"/>
      <c r="W636" s="174"/>
      <c r="Y636" s="62"/>
      <c r="Z636" s="62"/>
      <c r="AA636" s="62"/>
      <c r="AB636" s="62"/>
      <c r="AC636" s="62"/>
      <c r="AD636" s="62"/>
      <c r="AE636" s="62"/>
      <c r="AF636" s="62"/>
      <c r="AG636" s="62"/>
      <c r="AH636" s="244" t="str">
        <f t="shared" si="47"/>
        <v/>
      </c>
      <c r="AI636" s="62"/>
      <c r="AJ636" s="62"/>
      <c r="AK636" s="62"/>
      <c r="AL636" s="62"/>
    </row>
    <row r="637" spans="1:38" s="97" customFormat="1" ht="14">
      <c r="A637" s="63"/>
      <c r="B637" s="2">
        <f t="shared" si="48"/>
        <v>610</v>
      </c>
      <c r="C637" s="235" t="str">
        <f t="array" ref="C637">IF($K637&lt;&gt;"",INDEX(TransferLog!$AB$21:$AB$1270,MATCH($I637&amp;$M637,TransferLog!$F$21:$F$1270&amp;TransferLog!$W$21:$W$1270,0)),"")</f>
        <v/>
      </c>
      <c r="D637" s="235" t="str">
        <f t="array" ref="D637">IF($K637&lt;&gt;"",INDEX(TransferLog!$Q$21:$Q$1270,MATCH($I637&amp;$M637,TransferLog!$F$21:$F$1270&amp;TransferLog!$W$21:$W$1270,0)),"")</f>
        <v/>
      </c>
      <c r="E637" s="236" t="str">
        <f t="array" ref="E637">IF($K637&lt;&gt;"",INDEX(TransferLog!$AC$21:$AC$1270,MATCH($I637&amp;$M637,TransferLog!$F$21:$F$1270&amp;TransferLog!$W$21:$W$1270,0)),"")</f>
        <v/>
      </c>
      <c r="F637" s="111">
        <f t="shared" si="49"/>
        <v>610</v>
      </c>
      <c r="G637" s="138" t="str">
        <f t="array" ref="G637">IF($I637&lt;&gt;"",INDEX(DropDownLists!$K$10:$K$2516,MATCH($I637,DropDownLists!$L$10:$L$2516,0)),"")</f>
        <v/>
      </c>
      <c r="H637" s="107"/>
      <c r="I637" s="112"/>
      <c r="J637" s="339"/>
      <c r="K637" s="113"/>
      <c r="L637" s="339"/>
      <c r="M637" s="113"/>
      <c r="N637" s="339"/>
      <c r="O637" s="139" t="str">
        <f t="shared" si="46"/>
        <v/>
      </c>
      <c r="P637" s="339"/>
      <c r="Q637" s="114"/>
      <c r="R637" s="339"/>
      <c r="S637" s="174"/>
      <c r="T637" s="339"/>
      <c r="U637" s="139" t="str">
        <f t="array" ref="U637">IF($S637&lt;&gt;"",INDEX(DropDownLists!$D$10:$D$2516,MATCH($S637,DropDownLists!$E$10:$E$2516,0)),"")</f>
        <v/>
      </c>
      <c r="V637" s="342"/>
      <c r="W637" s="174"/>
      <c r="Y637" s="62"/>
      <c r="Z637" s="62"/>
      <c r="AA637" s="62"/>
      <c r="AB637" s="62"/>
      <c r="AC637" s="62"/>
      <c r="AD637" s="62"/>
      <c r="AE637" s="62"/>
      <c r="AF637" s="62"/>
      <c r="AG637" s="62"/>
      <c r="AH637" s="244" t="str">
        <f t="shared" si="47"/>
        <v/>
      </c>
      <c r="AI637" s="62"/>
      <c r="AJ637" s="62"/>
      <c r="AK637" s="62"/>
      <c r="AL637" s="62"/>
    </row>
    <row r="638" spans="1:38" s="97" customFormat="1" ht="14">
      <c r="A638" s="63"/>
      <c r="B638" s="2">
        <f t="shared" si="48"/>
        <v>611</v>
      </c>
      <c r="C638" s="235" t="str">
        <f t="array" ref="C638">IF($K638&lt;&gt;"",INDEX(TransferLog!$AB$21:$AB$1270,MATCH($I638&amp;$M638,TransferLog!$F$21:$F$1270&amp;TransferLog!$W$21:$W$1270,0)),"")</f>
        <v/>
      </c>
      <c r="D638" s="235" t="str">
        <f t="array" ref="D638">IF($K638&lt;&gt;"",INDEX(TransferLog!$Q$21:$Q$1270,MATCH($I638&amp;$M638,TransferLog!$F$21:$F$1270&amp;TransferLog!$W$21:$W$1270,0)),"")</f>
        <v/>
      </c>
      <c r="E638" s="236" t="str">
        <f t="array" ref="E638">IF($K638&lt;&gt;"",INDEX(TransferLog!$AC$21:$AC$1270,MATCH($I638&amp;$M638,TransferLog!$F$21:$F$1270&amp;TransferLog!$W$21:$W$1270,0)),"")</f>
        <v/>
      </c>
      <c r="F638" s="111">
        <f t="shared" si="49"/>
        <v>611</v>
      </c>
      <c r="G638" s="138" t="str">
        <f t="array" ref="G638">IF($I638&lt;&gt;"",INDEX(DropDownLists!$K$10:$K$2516,MATCH($I638,DropDownLists!$L$10:$L$2516,0)),"")</f>
        <v/>
      </c>
      <c r="H638" s="107"/>
      <c r="I638" s="112"/>
      <c r="J638" s="339"/>
      <c r="K638" s="113"/>
      <c r="L638" s="339"/>
      <c r="M638" s="113"/>
      <c r="N638" s="339"/>
      <c r="O638" s="139" t="str">
        <f t="shared" si="46"/>
        <v/>
      </c>
      <c r="P638" s="339"/>
      <c r="Q638" s="114"/>
      <c r="R638" s="339"/>
      <c r="S638" s="174"/>
      <c r="T638" s="339"/>
      <c r="U638" s="139" t="str">
        <f t="array" ref="U638">IF($S638&lt;&gt;"",INDEX(DropDownLists!$D$10:$D$2516,MATCH($S638,DropDownLists!$E$10:$E$2516,0)),"")</f>
        <v/>
      </c>
      <c r="V638" s="342"/>
      <c r="W638" s="174"/>
      <c r="Y638" s="62"/>
      <c r="Z638" s="62"/>
      <c r="AA638" s="62"/>
      <c r="AB638" s="62"/>
      <c r="AC638" s="62"/>
      <c r="AD638" s="62"/>
      <c r="AE638" s="62"/>
      <c r="AF638" s="62"/>
      <c r="AG638" s="62"/>
      <c r="AH638" s="244" t="str">
        <f t="shared" si="47"/>
        <v/>
      </c>
      <c r="AI638" s="62"/>
      <c r="AJ638" s="62"/>
      <c r="AK638" s="62"/>
      <c r="AL638" s="62"/>
    </row>
    <row r="639" spans="1:38" s="97" customFormat="1" ht="14">
      <c r="A639" s="63"/>
      <c r="B639" s="2">
        <f t="shared" si="48"/>
        <v>612</v>
      </c>
      <c r="C639" s="235" t="str">
        <f t="array" ref="C639">IF($K639&lt;&gt;"",INDEX(TransferLog!$AB$21:$AB$1270,MATCH($I639&amp;$M639,TransferLog!$F$21:$F$1270&amp;TransferLog!$W$21:$W$1270,0)),"")</f>
        <v/>
      </c>
      <c r="D639" s="235" t="str">
        <f t="array" ref="D639">IF($K639&lt;&gt;"",INDEX(TransferLog!$Q$21:$Q$1270,MATCH($I639&amp;$M639,TransferLog!$F$21:$F$1270&amp;TransferLog!$W$21:$W$1270,0)),"")</f>
        <v/>
      </c>
      <c r="E639" s="236" t="str">
        <f t="array" ref="E639">IF($K639&lt;&gt;"",INDEX(TransferLog!$AC$21:$AC$1270,MATCH($I639&amp;$M639,TransferLog!$F$21:$F$1270&amp;TransferLog!$W$21:$W$1270,0)),"")</f>
        <v/>
      </c>
      <c r="F639" s="111">
        <f t="shared" si="49"/>
        <v>612</v>
      </c>
      <c r="G639" s="138" t="str">
        <f t="array" ref="G639">IF($I639&lt;&gt;"",INDEX(DropDownLists!$K$10:$K$2516,MATCH($I639,DropDownLists!$L$10:$L$2516,0)),"")</f>
        <v/>
      </c>
      <c r="H639" s="107"/>
      <c r="I639" s="112"/>
      <c r="J639" s="339"/>
      <c r="K639" s="113"/>
      <c r="L639" s="339"/>
      <c r="M639" s="113"/>
      <c r="N639" s="339"/>
      <c r="O639" s="139" t="str">
        <f t="shared" si="46"/>
        <v/>
      </c>
      <c r="P639" s="339"/>
      <c r="Q639" s="114"/>
      <c r="R639" s="339"/>
      <c r="S639" s="174"/>
      <c r="T639" s="339"/>
      <c r="U639" s="139" t="str">
        <f t="array" ref="U639">IF($S639&lt;&gt;"",INDEX(DropDownLists!$D$10:$D$2516,MATCH($S639,DropDownLists!$E$10:$E$2516,0)),"")</f>
        <v/>
      </c>
      <c r="V639" s="342"/>
      <c r="W639" s="174"/>
      <c r="Y639" s="62"/>
      <c r="Z639" s="62"/>
      <c r="AA639" s="62"/>
      <c r="AB639" s="62"/>
      <c r="AC639" s="62"/>
      <c r="AD639" s="62"/>
      <c r="AE639" s="62"/>
      <c r="AF639" s="62"/>
      <c r="AG639" s="62"/>
      <c r="AH639" s="244" t="str">
        <f t="shared" si="47"/>
        <v/>
      </c>
      <c r="AI639" s="62"/>
      <c r="AJ639" s="62"/>
      <c r="AK639" s="62"/>
      <c r="AL639" s="62"/>
    </row>
    <row r="640" spans="1:38" s="97" customFormat="1" ht="14">
      <c r="A640" s="63"/>
      <c r="B640" s="2">
        <f t="shared" si="48"/>
        <v>613</v>
      </c>
      <c r="C640" s="235" t="str">
        <f t="array" ref="C640">IF($K640&lt;&gt;"",INDEX(TransferLog!$AB$21:$AB$1270,MATCH($I640&amp;$M640,TransferLog!$F$21:$F$1270&amp;TransferLog!$W$21:$W$1270,0)),"")</f>
        <v/>
      </c>
      <c r="D640" s="235" t="str">
        <f t="array" ref="D640">IF($K640&lt;&gt;"",INDEX(TransferLog!$Q$21:$Q$1270,MATCH($I640&amp;$M640,TransferLog!$F$21:$F$1270&amp;TransferLog!$W$21:$W$1270,0)),"")</f>
        <v/>
      </c>
      <c r="E640" s="236" t="str">
        <f t="array" ref="E640">IF($K640&lt;&gt;"",INDEX(TransferLog!$AC$21:$AC$1270,MATCH($I640&amp;$M640,TransferLog!$F$21:$F$1270&amp;TransferLog!$W$21:$W$1270,0)),"")</f>
        <v/>
      </c>
      <c r="F640" s="111">
        <f t="shared" si="49"/>
        <v>613</v>
      </c>
      <c r="G640" s="138" t="str">
        <f t="array" ref="G640">IF($I640&lt;&gt;"",INDEX(DropDownLists!$K$10:$K$2516,MATCH($I640,DropDownLists!$L$10:$L$2516,0)),"")</f>
        <v/>
      </c>
      <c r="H640" s="107"/>
      <c r="I640" s="112"/>
      <c r="J640" s="339"/>
      <c r="K640" s="113"/>
      <c r="L640" s="339"/>
      <c r="M640" s="113"/>
      <c r="N640" s="339"/>
      <c r="O640" s="139" t="str">
        <f t="shared" si="46"/>
        <v/>
      </c>
      <c r="P640" s="339"/>
      <c r="Q640" s="114"/>
      <c r="R640" s="339"/>
      <c r="S640" s="174"/>
      <c r="T640" s="339"/>
      <c r="U640" s="139" t="str">
        <f t="array" ref="U640">IF($S640&lt;&gt;"",INDEX(DropDownLists!$D$10:$D$2516,MATCH($S640,DropDownLists!$E$10:$E$2516,0)),"")</f>
        <v/>
      </c>
      <c r="V640" s="342"/>
      <c r="W640" s="174"/>
      <c r="Y640" s="62"/>
      <c r="Z640" s="62"/>
      <c r="AA640" s="62"/>
      <c r="AB640" s="62"/>
      <c r="AC640" s="62"/>
      <c r="AD640" s="62"/>
      <c r="AE640" s="62"/>
      <c r="AF640" s="62"/>
      <c r="AG640" s="62"/>
      <c r="AH640" s="244" t="str">
        <f t="shared" si="47"/>
        <v/>
      </c>
      <c r="AI640" s="62"/>
      <c r="AJ640" s="62"/>
      <c r="AK640" s="62"/>
      <c r="AL640" s="62"/>
    </row>
    <row r="641" spans="1:38" s="97" customFormat="1" ht="14.25" customHeight="1">
      <c r="A641" s="26"/>
      <c r="B641" s="2">
        <f t="shared" si="48"/>
        <v>614</v>
      </c>
      <c r="C641" s="235" t="str">
        <f t="array" ref="C641">IF($K641&lt;&gt;"",INDEX(TransferLog!$AB$21:$AB$1270,MATCH($I641&amp;$M641,TransferLog!$F$21:$F$1270&amp;TransferLog!$W$21:$W$1270,0)),"")</f>
        <v/>
      </c>
      <c r="D641" s="235" t="str">
        <f t="array" ref="D641">IF($K641&lt;&gt;"",INDEX(TransferLog!$Q$21:$Q$1270,MATCH($I641&amp;$M641,TransferLog!$F$21:$F$1270&amp;TransferLog!$W$21:$W$1270,0)),"")</f>
        <v/>
      </c>
      <c r="E641" s="236" t="str">
        <f t="array" ref="E641">IF($K641&lt;&gt;"",INDEX(TransferLog!$AC$21:$AC$1270,MATCH($I641&amp;$M641,TransferLog!$F$21:$F$1270&amp;TransferLog!$W$21:$W$1270,0)),"")</f>
        <v/>
      </c>
      <c r="F641" s="111">
        <f t="shared" si="49"/>
        <v>614</v>
      </c>
      <c r="G641" s="138" t="str">
        <f t="array" ref="G641">IF($I641&lt;&gt;"",INDEX(DropDownLists!$K$10:$K$2516,MATCH($I641,DropDownLists!$L$10:$L$2516,0)),"")</f>
        <v/>
      </c>
      <c r="H641" s="107"/>
      <c r="I641" s="112"/>
      <c r="J641" s="339"/>
      <c r="K641" s="113"/>
      <c r="L641" s="339"/>
      <c r="M641" s="113"/>
      <c r="N641" s="339"/>
      <c r="O641" s="139" t="str">
        <f t="shared" si="46"/>
        <v/>
      </c>
      <c r="P641" s="339"/>
      <c r="Q641" s="114"/>
      <c r="R641" s="339"/>
      <c r="S641" s="174"/>
      <c r="T641" s="339"/>
      <c r="U641" s="139" t="str">
        <f t="array" ref="U641">IF($S641&lt;&gt;"",INDEX(DropDownLists!$D$10:$D$2516,MATCH($S641,DropDownLists!$E$10:$E$2516,0)),"")</f>
        <v/>
      </c>
      <c r="V641" s="342"/>
      <c r="W641" s="174"/>
      <c r="Y641" s="62"/>
      <c r="Z641" s="62"/>
      <c r="AA641" s="62"/>
      <c r="AB641" s="62"/>
      <c r="AC641" s="62"/>
      <c r="AD641" s="37"/>
      <c r="AE641" s="37"/>
      <c r="AF641" s="37"/>
      <c r="AG641" s="37"/>
      <c r="AH641" s="243" t="str">
        <f t="shared" si="47"/>
        <v/>
      </c>
      <c r="AI641" s="37"/>
      <c r="AJ641" s="37"/>
      <c r="AK641" s="37"/>
      <c r="AL641" s="37"/>
    </row>
    <row r="642" spans="1:38" s="97" customFormat="1" ht="14.25" customHeight="1">
      <c r="A642" s="26"/>
      <c r="B642" s="2">
        <f t="shared" si="48"/>
        <v>615</v>
      </c>
      <c r="C642" s="235" t="str">
        <f t="array" ref="C642">IF($K642&lt;&gt;"",INDEX(TransferLog!$AB$21:$AB$1270,MATCH($I642&amp;$M642,TransferLog!$F$21:$F$1270&amp;TransferLog!$W$21:$W$1270,0)),"")</f>
        <v/>
      </c>
      <c r="D642" s="235" t="str">
        <f t="array" ref="D642">IF($K642&lt;&gt;"",INDEX(TransferLog!$Q$21:$Q$1270,MATCH($I642&amp;$M642,TransferLog!$F$21:$F$1270&amp;TransferLog!$W$21:$W$1270,0)),"")</f>
        <v/>
      </c>
      <c r="E642" s="236" t="str">
        <f t="array" ref="E642">IF($K642&lt;&gt;"",INDEX(TransferLog!$AC$21:$AC$1270,MATCH($I642&amp;$M642,TransferLog!$F$21:$F$1270&amp;TransferLog!$W$21:$W$1270,0)),"")</f>
        <v/>
      </c>
      <c r="F642" s="111">
        <f t="shared" si="49"/>
        <v>615</v>
      </c>
      <c r="G642" s="138" t="str">
        <f t="array" ref="G642">IF($I642&lt;&gt;"",INDEX(DropDownLists!$K$10:$K$2516,MATCH($I642,DropDownLists!$L$10:$L$2516,0)),"")</f>
        <v/>
      </c>
      <c r="H642" s="107"/>
      <c r="I642" s="112"/>
      <c r="J642" s="339"/>
      <c r="K642" s="113"/>
      <c r="L642" s="339"/>
      <c r="M642" s="113"/>
      <c r="N642" s="339"/>
      <c r="O642" s="139" t="str">
        <f t="shared" si="46"/>
        <v/>
      </c>
      <c r="P642" s="339"/>
      <c r="Q642" s="114"/>
      <c r="R642" s="339"/>
      <c r="S642" s="174"/>
      <c r="T642" s="339"/>
      <c r="U642" s="139" t="str">
        <f t="array" ref="U642">IF($S642&lt;&gt;"",INDEX(DropDownLists!$D$10:$D$2516,MATCH($S642,DropDownLists!$E$10:$E$2516,0)),"")</f>
        <v/>
      </c>
      <c r="V642" s="342"/>
      <c r="W642" s="174"/>
      <c r="Y642" s="62"/>
      <c r="Z642" s="62"/>
      <c r="AA642" s="62"/>
      <c r="AB642" s="62"/>
      <c r="AC642" s="62"/>
      <c r="AD642" s="37"/>
      <c r="AE642" s="37"/>
      <c r="AF642" s="37"/>
      <c r="AG642" s="37"/>
      <c r="AH642" s="243" t="str">
        <f t="shared" si="47"/>
        <v/>
      </c>
      <c r="AI642" s="37"/>
      <c r="AJ642" s="37"/>
      <c r="AK642" s="37"/>
      <c r="AL642" s="37"/>
    </row>
    <row r="643" spans="1:38" s="97" customFormat="1" ht="14.25" customHeight="1">
      <c r="A643" s="26"/>
      <c r="B643" s="2">
        <f t="shared" si="48"/>
        <v>616</v>
      </c>
      <c r="C643" s="235" t="str">
        <f t="array" ref="C643">IF($K643&lt;&gt;"",INDEX(TransferLog!$AB$21:$AB$1270,MATCH($I643&amp;$M643,TransferLog!$F$21:$F$1270&amp;TransferLog!$W$21:$W$1270,0)),"")</f>
        <v/>
      </c>
      <c r="D643" s="235" t="str">
        <f t="array" ref="D643">IF($K643&lt;&gt;"",INDEX(TransferLog!$Q$21:$Q$1270,MATCH($I643&amp;$M643,TransferLog!$F$21:$F$1270&amp;TransferLog!$W$21:$W$1270,0)),"")</f>
        <v/>
      </c>
      <c r="E643" s="236" t="str">
        <f t="array" ref="E643">IF($K643&lt;&gt;"",INDEX(TransferLog!$AC$21:$AC$1270,MATCH($I643&amp;$M643,TransferLog!$F$21:$F$1270&amp;TransferLog!$W$21:$W$1270,0)),"")</f>
        <v/>
      </c>
      <c r="F643" s="111">
        <f t="shared" si="49"/>
        <v>616</v>
      </c>
      <c r="G643" s="138" t="str">
        <f t="array" ref="G643">IF($I643&lt;&gt;"",INDEX(DropDownLists!$K$10:$K$2516,MATCH($I643,DropDownLists!$L$10:$L$2516,0)),"")</f>
        <v/>
      </c>
      <c r="H643" s="107"/>
      <c r="I643" s="112"/>
      <c r="J643" s="339"/>
      <c r="K643" s="113"/>
      <c r="L643" s="339"/>
      <c r="M643" s="113"/>
      <c r="N643" s="339"/>
      <c r="O643" s="139" t="str">
        <f t="shared" si="46"/>
        <v/>
      </c>
      <c r="P643" s="339"/>
      <c r="Q643" s="114"/>
      <c r="R643" s="339"/>
      <c r="S643" s="174"/>
      <c r="T643" s="339"/>
      <c r="U643" s="139" t="str">
        <f t="array" ref="U643">IF($S643&lt;&gt;"",INDEX(DropDownLists!$D$10:$D$2516,MATCH($S643,DropDownLists!$E$10:$E$2516,0)),"")</f>
        <v/>
      </c>
      <c r="V643" s="342"/>
      <c r="W643" s="174"/>
      <c r="Y643" s="62"/>
      <c r="Z643" s="62"/>
      <c r="AA643" s="62"/>
      <c r="AB643" s="62"/>
      <c r="AC643" s="62"/>
      <c r="AD643" s="37"/>
      <c r="AE643" s="37"/>
      <c r="AF643" s="37"/>
      <c r="AG643" s="37"/>
      <c r="AH643" s="243" t="str">
        <f t="shared" si="47"/>
        <v/>
      </c>
      <c r="AI643" s="37"/>
      <c r="AJ643" s="37"/>
      <c r="AK643" s="37"/>
      <c r="AL643" s="37"/>
    </row>
    <row r="644" spans="1:38" s="97" customFormat="1" ht="14">
      <c r="A644" s="26"/>
      <c r="B644" s="2">
        <f t="shared" si="48"/>
        <v>617</v>
      </c>
      <c r="C644" s="235" t="str">
        <f t="array" ref="C644">IF($K644&lt;&gt;"",INDEX(TransferLog!$AB$21:$AB$1270,MATCH($I644&amp;$M644,TransferLog!$F$21:$F$1270&amp;TransferLog!$W$21:$W$1270,0)),"")</f>
        <v/>
      </c>
      <c r="D644" s="235" t="str">
        <f t="array" ref="D644">IF($K644&lt;&gt;"",INDEX(TransferLog!$Q$21:$Q$1270,MATCH($I644&amp;$M644,TransferLog!$F$21:$F$1270&amp;TransferLog!$W$21:$W$1270,0)),"")</f>
        <v/>
      </c>
      <c r="E644" s="236" t="str">
        <f t="array" ref="E644">IF($K644&lt;&gt;"",INDEX(TransferLog!$AC$21:$AC$1270,MATCH($I644&amp;$M644,TransferLog!$F$21:$F$1270&amp;TransferLog!$W$21:$W$1270,0)),"")</f>
        <v/>
      </c>
      <c r="F644" s="111">
        <f t="shared" si="49"/>
        <v>617</v>
      </c>
      <c r="G644" s="138" t="str">
        <f t="array" ref="G644">IF($I644&lt;&gt;"",INDEX(DropDownLists!$K$10:$K$2516,MATCH($I644,DropDownLists!$L$10:$L$2516,0)),"")</f>
        <v/>
      </c>
      <c r="H644" s="107"/>
      <c r="I644" s="112"/>
      <c r="J644" s="339"/>
      <c r="K644" s="113"/>
      <c r="L644" s="339"/>
      <c r="M644" s="113"/>
      <c r="N644" s="339"/>
      <c r="O644" s="139" t="str">
        <f t="shared" si="46"/>
        <v/>
      </c>
      <c r="P644" s="339"/>
      <c r="Q644" s="114"/>
      <c r="R644" s="339"/>
      <c r="S644" s="174"/>
      <c r="T644" s="339"/>
      <c r="U644" s="139" t="str">
        <f t="array" ref="U644">IF($S644&lt;&gt;"",INDEX(DropDownLists!$D$10:$D$2516,MATCH($S644,DropDownLists!$E$10:$E$2516,0)),"")</f>
        <v/>
      </c>
      <c r="V644" s="342"/>
      <c r="W644" s="174"/>
      <c r="Y644" s="62"/>
      <c r="Z644" s="62"/>
      <c r="AA644" s="62"/>
      <c r="AB644" s="62"/>
      <c r="AC644" s="62"/>
      <c r="AD644" s="37"/>
      <c r="AE644" s="37"/>
      <c r="AF644" s="37"/>
      <c r="AG644" s="37"/>
      <c r="AH644" s="243" t="str">
        <f t="shared" si="47"/>
        <v/>
      </c>
      <c r="AI644" s="37"/>
      <c r="AJ644" s="37"/>
      <c r="AK644" s="37"/>
      <c r="AL644" s="37"/>
    </row>
    <row r="645" spans="1:38" s="97" customFormat="1" ht="14.25" customHeight="1">
      <c r="A645" s="26"/>
      <c r="B645" s="2">
        <f t="shared" si="48"/>
        <v>618</v>
      </c>
      <c r="C645" s="235" t="str">
        <f t="array" ref="C645">IF($K645&lt;&gt;"",INDEX(TransferLog!$AB$21:$AB$1270,MATCH($I645&amp;$M645,TransferLog!$F$21:$F$1270&amp;TransferLog!$W$21:$W$1270,0)),"")</f>
        <v/>
      </c>
      <c r="D645" s="235" t="str">
        <f t="array" ref="D645">IF($K645&lt;&gt;"",INDEX(TransferLog!$Q$21:$Q$1270,MATCH($I645&amp;$M645,TransferLog!$F$21:$F$1270&amp;TransferLog!$W$21:$W$1270,0)),"")</f>
        <v/>
      </c>
      <c r="E645" s="236" t="str">
        <f t="array" ref="E645">IF($K645&lt;&gt;"",INDEX(TransferLog!$AC$21:$AC$1270,MATCH($I645&amp;$M645,TransferLog!$F$21:$F$1270&amp;TransferLog!$W$21:$W$1270,0)),"")</f>
        <v/>
      </c>
      <c r="F645" s="111">
        <f t="shared" si="49"/>
        <v>618</v>
      </c>
      <c r="G645" s="138" t="str">
        <f t="array" ref="G645">IF($I645&lt;&gt;"",INDEX(DropDownLists!$K$10:$K$2516,MATCH($I645,DropDownLists!$L$10:$L$2516,0)),"")</f>
        <v/>
      </c>
      <c r="H645" s="107"/>
      <c r="I645" s="112"/>
      <c r="J645" s="339"/>
      <c r="K645" s="113"/>
      <c r="L645" s="339"/>
      <c r="M645" s="113"/>
      <c r="N645" s="339"/>
      <c r="O645" s="139" t="str">
        <f t="shared" si="46"/>
        <v/>
      </c>
      <c r="P645" s="339"/>
      <c r="Q645" s="114"/>
      <c r="R645" s="339"/>
      <c r="S645" s="174"/>
      <c r="T645" s="339"/>
      <c r="U645" s="139" t="str">
        <f t="array" ref="U645">IF($S645&lt;&gt;"",INDEX(DropDownLists!$D$10:$D$2516,MATCH($S645,DropDownLists!$E$10:$E$2516,0)),"")</f>
        <v/>
      </c>
      <c r="V645" s="342"/>
      <c r="W645" s="174"/>
      <c r="Y645" s="62"/>
      <c r="Z645" s="62"/>
      <c r="AA645" s="62"/>
      <c r="AB645" s="62"/>
      <c r="AC645" s="62"/>
      <c r="AD645" s="37"/>
      <c r="AE645" s="37"/>
      <c r="AF645" s="37"/>
      <c r="AG645" s="37"/>
      <c r="AH645" s="243" t="str">
        <f t="shared" si="47"/>
        <v/>
      </c>
      <c r="AI645" s="37"/>
      <c r="AJ645" s="37"/>
      <c r="AK645" s="37"/>
      <c r="AL645" s="37"/>
    </row>
    <row r="646" spans="1:38" s="97" customFormat="1" ht="14.25" customHeight="1">
      <c r="A646" s="26"/>
      <c r="B646" s="2">
        <f t="shared" si="48"/>
        <v>619</v>
      </c>
      <c r="C646" s="235" t="str">
        <f t="array" ref="C646">IF($K646&lt;&gt;"",INDEX(TransferLog!$AB$21:$AB$1270,MATCH($I646&amp;$M646,TransferLog!$F$21:$F$1270&amp;TransferLog!$W$21:$W$1270,0)),"")</f>
        <v/>
      </c>
      <c r="D646" s="235" t="str">
        <f t="array" ref="D646">IF($K646&lt;&gt;"",INDEX(TransferLog!$Q$21:$Q$1270,MATCH($I646&amp;$M646,TransferLog!$F$21:$F$1270&amp;TransferLog!$W$21:$W$1270,0)),"")</f>
        <v/>
      </c>
      <c r="E646" s="236" t="str">
        <f t="array" ref="E646">IF($K646&lt;&gt;"",INDEX(TransferLog!$AC$21:$AC$1270,MATCH($I646&amp;$M646,TransferLog!$F$21:$F$1270&amp;TransferLog!$W$21:$W$1270,0)),"")</f>
        <v/>
      </c>
      <c r="F646" s="111">
        <f t="shared" si="49"/>
        <v>619</v>
      </c>
      <c r="G646" s="138" t="str">
        <f t="array" ref="G646">IF($I646&lt;&gt;"",INDEX(DropDownLists!$K$10:$K$2516,MATCH($I646,DropDownLists!$L$10:$L$2516,0)),"")</f>
        <v/>
      </c>
      <c r="H646" s="107"/>
      <c r="I646" s="112"/>
      <c r="J646" s="339"/>
      <c r="K646" s="113"/>
      <c r="L646" s="339"/>
      <c r="M646" s="113"/>
      <c r="N646" s="339"/>
      <c r="O646" s="139" t="str">
        <f t="shared" si="46"/>
        <v/>
      </c>
      <c r="P646" s="339"/>
      <c r="Q646" s="114"/>
      <c r="R646" s="339"/>
      <c r="S646" s="174"/>
      <c r="T646" s="339"/>
      <c r="U646" s="139" t="str">
        <f t="array" ref="U646">IF($S646&lt;&gt;"",INDEX(DropDownLists!$D$10:$D$2516,MATCH($S646,DropDownLists!$E$10:$E$2516,0)),"")</f>
        <v/>
      </c>
      <c r="V646" s="342"/>
      <c r="W646" s="174"/>
      <c r="Y646" s="37"/>
      <c r="Z646" s="37"/>
      <c r="AA646" s="37"/>
      <c r="AB646" s="37"/>
      <c r="AC646" s="37"/>
      <c r="AD646" s="37"/>
      <c r="AE646" s="37"/>
      <c r="AF646" s="37"/>
      <c r="AG646" s="37"/>
      <c r="AH646" s="243" t="str">
        <f t="shared" si="47"/>
        <v/>
      </c>
      <c r="AI646" s="37"/>
      <c r="AJ646" s="37"/>
      <c r="AK646" s="37"/>
      <c r="AL646" s="37"/>
    </row>
    <row r="647" spans="1:38" s="97" customFormat="1" ht="14.25" customHeight="1">
      <c r="A647" s="26"/>
      <c r="B647" s="2">
        <f t="shared" si="48"/>
        <v>620</v>
      </c>
      <c r="C647" s="235" t="str">
        <f t="array" ref="C647">IF($K647&lt;&gt;"",INDEX(TransferLog!$AB$21:$AB$1270,MATCH($I647&amp;$M647,TransferLog!$F$21:$F$1270&amp;TransferLog!$W$21:$W$1270,0)),"")</f>
        <v/>
      </c>
      <c r="D647" s="235" t="str">
        <f t="array" ref="D647">IF($K647&lt;&gt;"",INDEX(TransferLog!$Q$21:$Q$1270,MATCH($I647&amp;$M647,TransferLog!$F$21:$F$1270&amp;TransferLog!$W$21:$W$1270,0)),"")</f>
        <v/>
      </c>
      <c r="E647" s="236" t="str">
        <f t="array" ref="E647">IF($K647&lt;&gt;"",INDEX(TransferLog!$AC$21:$AC$1270,MATCH($I647&amp;$M647,TransferLog!$F$21:$F$1270&amp;TransferLog!$W$21:$W$1270,0)),"")</f>
        <v/>
      </c>
      <c r="F647" s="111">
        <f t="shared" si="49"/>
        <v>620</v>
      </c>
      <c r="G647" s="138" t="str">
        <f t="array" ref="G647">IF($I647&lt;&gt;"",INDEX(DropDownLists!$K$10:$K$2516,MATCH($I647,DropDownLists!$L$10:$L$2516,0)),"")</f>
        <v/>
      </c>
      <c r="H647" s="107"/>
      <c r="I647" s="112"/>
      <c r="J647" s="339"/>
      <c r="K647" s="113"/>
      <c r="L647" s="339"/>
      <c r="M647" s="113"/>
      <c r="N647" s="339"/>
      <c r="O647" s="139" t="str">
        <f t="shared" si="46"/>
        <v/>
      </c>
      <c r="P647" s="339"/>
      <c r="Q647" s="114"/>
      <c r="R647" s="339"/>
      <c r="S647" s="174"/>
      <c r="T647" s="339"/>
      <c r="U647" s="139" t="str">
        <f t="array" ref="U647">IF($S647&lt;&gt;"",INDEX(DropDownLists!$D$10:$D$2516,MATCH($S647,DropDownLists!$E$10:$E$2516,0)),"")</f>
        <v/>
      </c>
      <c r="V647" s="342"/>
      <c r="W647" s="174"/>
      <c r="Y647" s="37"/>
      <c r="Z647" s="37"/>
      <c r="AA647" s="37"/>
      <c r="AB647" s="37"/>
      <c r="AC647" s="37"/>
      <c r="AD647" s="37"/>
      <c r="AE647" s="37"/>
      <c r="AF647" s="37"/>
      <c r="AG647" s="37"/>
      <c r="AH647" s="243" t="str">
        <f t="shared" si="47"/>
        <v/>
      </c>
      <c r="AI647" s="37"/>
      <c r="AJ647" s="37"/>
      <c r="AK647" s="37"/>
      <c r="AL647" s="37"/>
    </row>
    <row r="648" spans="1:38" s="97" customFormat="1" ht="14">
      <c r="A648" s="26"/>
      <c r="B648" s="2">
        <f t="shared" si="48"/>
        <v>621</v>
      </c>
      <c r="C648" s="235" t="str">
        <f t="array" ref="C648">IF($K648&lt;&gt;"",INDEX(TransferLog!$AB$21:$AB$1270,MATCH($I648&amp;$M648,TransferLog!$F$21:$F$1270&amp;TransferLog!$W$21:$W$1270,0)),"")</f>
        <v/>
      </c>
      <c r="D648" s="235" t="str">
        <f t="array" ref="D648">IF($K648&lt;&gt;"",INDEX(TransferLog!$Q$21:$Q$1270,MATCH($I648&amp;$M648,TransferLog!$F$21:$F$1270&amp;TransferLog!$W$21:$W$1270,0)),"")</f>
        <v/>
      </c>
      <c r="E648" s="236" t="str">
        <f t="array" ref="E648">IF($K648&lt;&gt;"",INDEX(TransferLog!$AC$21:$AC$1270,MATCH($I648&amp;$M648,TransferLog!$F$21:$F$1270&amp;TransferLog!$W$21:$W$1270,0)),"")</f>
        <v/>
      </c>
      <c r="F648" s="111">
        <f t="shared" si="49"/>
        <v>621</v>
      </c>
      <c r="G648" s="138" t="str">
        <f t="array" ref="G648">IF($I648&lt;&gt;"",INDEX(DropDownLists!$K$10:$K$2516,MATCH($I648,DropDownLists!$L$10:$L$2516,0)),"")</f>
        <v/>
      </c>
      <c r="H648" s="107"/>
      <c r="I648" s="112"/>
      <c r="J648" s="339"/>
      <c r="K648" s="113"/>
      <c r="L648" s="339"/>
      <c r="M648" s="113"/>
      <c r="N648" s="339"/>
      <c r="O648" s="139" t="str">
        <f t="shared" si="46"/>
        <v/>
      </c>
      <c r="P648" s="339"/>
      <c r="Q648" s="114"/>
      <c r="R648" s="339"/>
      <c r="S648" s="174"/>
      <c r="T648" s="339"/>
      <c r="U648" s="139" t="str">
        <f t="array" ref="U648">IF($S648&lt;&gt;"",INDEX(DropDownLists!$D$10:$D$2516,MATCH($S648,DropDownLists!$E$10:$E$2516,0)),"")</f>
        <v/>
      </c>
      <c r="V648" s="342"/>
      <c r="W648" s="174"/>
      <c r="Y648" s="37"/>
      <c r="Z648" s="37"/>
      <c r="AA648" s="37"/>
      <c r="AB648" s="37"/>
      <c r="AC648" s="37"/>
      <c r="AD648" s="37"/>
      <c r="AE648" s="37"/>
      <c r="AF648" s="37"/>
      <c r="AG648" s="37"/>
      <c r="AH648" s="243" t="str">
        <f t="shared" si="47"/>
        <v/>
      </c>
      <c r="AI648" s="37"/>
      <c r="AJ648" s="37"/>
      <c r="AK648" s="37"/>
      <c r="AL648" s="37"/>
    </row>
    <row r="649" spans="1:38" s="97" customFormat="1" ht="14">
      <c r="A649" s="26"/>
      <c r="B649" s="2">
        <f t="shared" si="48"/>
        <v>622</v>
      </c>
      <c r="C649" s="235" t="str">
        <f t="array" ref="C649">IF($K649&lt;&gt;"",INDEX(TransferLog!$AB$21:$AB$1270,MATCH($I649&amp;$M649,TransferLog!$F$21:$F$1270&amp;TransferLog!$W$21:$W$1270,0)),"")</f>
        <v/>
      </c>
      <c r="D649" s="235" t="str">
        <f t="array" ref="D649">IF($K649&lt;&gt;"",INDEX(TransferLog!$Q$21:$Q$1270,MATCH($I649&amp;$M649,TransferLog!$F$21:$F$1270&amp;TransferLog!$W$21:$W$1270,0)),"")</f>
        <v/>
      </c>
      <c r="E649" s="236" t="str">
        <f t="array" ref="E649">IF($K649&lt;&gt;"",INDEX(TransferLog!$AC$21:$AC$1270,MATCH($I649&amp;$M649,TransferLog!$F$21:$F$1270&amp;TransferLog!$W$21:$W$1270,0)),"")</f>
        <v/>
      </c>
      <c r="F649" s="111">
        <f t="shared" si="49"/>
        <v>622</v>
      </c>
      <c r="G649" s="138" t="str">
        <f t="array" ref="G649">IF($I649&lt;&gt;"",INDEX(DropDownLists!$K$10:$K$2516,MATCH($I649,DropDownLists!$L$10:$L$2516,0)),"")</f>
        <v/>
      </c>
      <c r="H649" s="107"/>
      <c r="I649" s="112"/>
      <c r="J649" s="339"/>
      <c r="K649" s="113"/>
      <c r="L649" s="339"/>
      <c r="M649" s="113"/>
      <c r="N649" s="339"/>
      <c r="O649" s="139" t="str">
        <f t="shared" si="46"/>
        <v/>
      </c>
      <c r="P649" s="339"/>
      <c r="Q649" s="114"/>
      <c r="R649" s="339"/>
      <c r="S649" s="174"/>
      <c r="T649" s="339"/>
      <c r="U649" s="139" t="str">
        <f t="array" ref="U649">IF($S649&lt;&gt;"",INDEX(DropDownLists!$D$10:$D$2516,MATCH($S649,DropDownLists!$E$10:$E$2516,0)),"")</f>
        <v/>
      </c>
      <c r="V649" s="342"/>
      <c r="W649" s="174"/>
      <c r="Y649" s="37"/>
      <c r="Z649" s="37"/>
      <c r="AA649" s="37"/>
      <c r="AB649" s="37"/>
      <c r="AC649" s="37"/>
      <c r="AD649" s="37"/>
      <c r="AE649" s="37"/>
      <c r="AF649" s="37"/>
      <c r="AG649" s="37"/>
      <c r="AH649" s="243" t="str">
        <f t="shared" si="47"/>
        <v/>
      </c>
      <c r="AI649" s="37"/>
      <c r="AJ649" s="37"/>
      <c r="AK649" s="37"/>
      <c r="AL649" s="37"/>
    </row>
    <row r="650" spans="1:38" s="97" customFormat="1" ht="14">
      <c r="A650" s="63"/>
      <c r="B650" s="2">
        <f t="shared" si="48"/>
        <v>623</v>
      </c>
      <c r="C650" s="235" t="str">
        <f t="array" ref="C650">IF($K650&lt;&gt;"",INDEX(TransferLog!$AB$21:$AB$1270,MATCH($I650&amp;$M650,TransferLog!$F$21:$F$1270&amp;TransferLog!$W$21:$W$1270,0)),"")</f>
        <v/>
      </c>
      <c r="D650" s="235" t="str">
        <f t="array" ref="D650">IF($K650&lt;&gt;"",INDEX(TransferLog!$Q$21:$Q$1270,MATCH($I650&amp;$M650,TransferLog!$F$21:$F$1270&amp;TransferLog!$W$21:$W$1270,0)),"")</f>
        <v/>
      </c>
      <c r="E650" s="236" t="str">
        <f t="array" ref="E650">IF($K650&lt;&gt;"",INDEX(TransferLog!$AC$21:$AC$1270,MATCH($I650&amp;$M650,TransferLog!$F$21:$F$1270&amp;TransferLog!$W$21:$W$1270,0)),"")</f>
        <v/>
      </c>
      <c r="F650" s="111">
        <f t="shared" si="49"/>
        <v>623</v>
      </c>
      <c r="G650" s="138" t="str">
        <f t="array" ref="G650">IF($I650&lt;&gt;"",INDEX(DropDownLists!$K$10:$K$2516,MATCH($I650,DropDownLists!$L$10:$L$2516,0)),"")</f>
        <v/>
      </c>
      <c r="H650" s="107"/>
      <c r="I650" s="112"/>
      <c r="J650" s="339"/>
      <c r="K650" s="113"/>
      <c r="L650" s="339"/>
      <c r="M650" s="113"/>
      <c r="N650" s="339"/>
      <c r="O650" s="139" t="str">
        <f t="shared" si="46"/>
        <v/>
      </c>
      <c r="P650" s="339"/>
      <c r="Q650" s="114"/>
      <c r="R650" s="339"/>
      <c r="S650" s="174"/>
      <c r="T650" s="339"/>
      <c r="U650" s="139" t="str">
        <f t="array" ref="U650">IF($S650&lt;&gt;"",INDEX(DropDownLists!$D$10:$D$2516,MATCH($S650,DropDownLists!$E$10:$E$2516,0)),"")</f>
        <v/>
      </c>
      <c r="V650" s="342"/>
      <c r="W650" s="174"/>
      <c r="Y650" s="37"/>
      <c r="Z650" s="37"/>
      <c r="AA650" s="37"/>
      <c r="AB650" s="37"/>
      <c r="AC650" s="37"/>
      <c r="AD650" s="62"/>
      <c r="AE650" s="62"/>
      <c r="AF650" s="62"/>
      <c r="AG650" s="62"/>
      <c r="AH650" s="244" t="str">
        <f t="shared" si="47"/>
        <v/>
      </c>
      <c r="AI650" s="62"/>
      <c r="AJ650" s="62"/>
      <c r="AK650" s="62"/>
      <c r="AL650" s="62"/>
    </row>
    <row r="651" spans="1:38" s="97" customFormat="1" ht="14">
      <c r="A651" s="63"/>
      <c r="B651" s="2">
        <f t="shared" si="48"/>
        <v>624</v>
      </c>
      <c r="C651" s="235" t="str">
        <f t="array" ref="C651">IF($K651&lt;&gt;"",INDEX(TransferLog!$AB$21:$AB$1270,MATCH($I651&amp;$M651,TransferLog!$F$21:$F$1270&amp;TransferLog!$W$21:$W$1270,0)),"")</f>
        <v/>
      </c>
      <c r="D651" s="235" t="str">
        <f t="array" ref="D651">IF($K651&lt;&gt;"",INDEX(TransferLog!$Q$21:$Q$1270,MATCH($I651&amp;$M651,TransferLog!$F$21:$F$1270&amp;TransferLog!$W$21:$W$1270,0)),"")</f>
        <v/>
      </c>
      <c r="E651" s="236" t="str">
        <f t="array" ref="E651">IF($K651&lt;&gt;"",INDEX(TransferLog!$AC$21:$AC$1270,MATCH($I651&amp;$M651,TransferLog!$F$21:$F$1270&amp;TransferLog!$W$21:$W$1270,0)),"")</f>
        <v/>
      </c>
      <c r="F651" s="111">
        <f t="shared" si="49"/>
        <v>624</v>
      </c>
      <c r="G651" s="138" t="str">
        <f t="array" ref="G651">IF($I651&lt;&gt;"",INDEX(DropDownLists!$K$10:$K$2516,MATCH($I651,DropDownLists!$L$10:$L$2516,0)),"")</f>
        <v/>
      </c>
      <c r="H651" s="107"/>
      <c r="I651" s="112"/>
      <c r="J651" s="339"/>
      <c r="K651" s="113"/>
      <c r="L651" s="339"/>
      <c r="M651" s="113"/>
      <c r="N651" s="339"/>
      <c r="O651" s="139" t="str">
        <f t="shared" si="46"/>
        <v/>
      </c>
      <c r="P651" s="339"/>
      <c r="Q651" s="114"/>
      <c r="R651" s="339"/>
      <c r="S651" s="174"/>
      <c r="T651" s="339"/>
      <c r="U651" s="139" t="str">
        <f t="array" ref="U651">IF($S651&lt;&gt;"",INDEX(DropDownLists!$D$10:$D$2516,MATCH($S651,DropDownLists!$E$10:$E$2516,0)),"")</f>
        <v/>
      </c>
      <c r="V651" s="342"/>
      <c r="W651" s="174"/>
      <c r="Y651" s="37"/>
      <c r="Z651" s="37"/>
      <c r="AA651" s="37"/>
      <c r="AB651" s="37"/>
      <c r="AC651" s="37"/>
      <c r="AD651" s="62"/>
      <c r="AE651" s="62"/>
      <c r="AF651" s="62"/>
      <c r="AG651" s="62"/>
      <c r="AH651" s="244" t="str">
        <f t="shared" si="47"/>
        <v/>
      </c>
      <c r="AI651" s="62"/>
      <c r="AJ651" s="62"/>
      <c r="AK651" s="62"/>
      <c r="AL651" s="62"/>
    </row>
    <row r="652" spans="1:38" s="97" customFormat="1" ht="14">
      <c r="A652" s="63"/>
      <c r="B652" s="2">
        <f t="shared" si="48"/>
        <v>625</v>
      </c>
      <c r="C652" s="235" t="str">
        <f t="array" ref="C652">IF($K652&lt;&gt;"",INDEX(TransferLog!$AB$21:$AB$1270,MATCH($I652&amp;$M652,TransferLog!$F$21:$F$1270&amp;TransferLog!$W$21:$W$1270,0)),"")</f>
        <v/>
      </c>
      <c r="D652" s="235" t="str">
        <f t="array" ref="D652">IF($K652&lt;&gt;"",INDEX(TransferLog!$Q$21:$Q$1270,MATCH($I652&amp;$M652,TransferLog!$F$21:$F$1270&amp;TransferLog!$W$21:$W$1270,0)),"")</f>
        <v/>
      </c>
      <c r="E652" s="236" t="str">
        <f t="array" ref="E652">IF($K652&lt;&gt;"",INDEX(TransferLog!$AC$21:$AC$1270,MATCH($I652&amp;$M652,TransferLog!$F$21:$F$1270&amp;TransferLog!$W$21:$W$1270,0)),"")</f>
        <v/>
      </c>
      <c r="F652" s="111">
        <f t="shared" si="49"/>
        <v>625</v>
      </c>
      <c r="G652" s="138" t="str">
        <f t="array" ref="G652">IF($I652&lt;&gt;"",INDEX(DropDownLists!$K$10:$K$2516,MATCH($I652,DropDownLists!$L$10:$L$2516,0)),"")</f>
        <v/>
      </c>
      <c r="H652" s="107"/>
      <c r="I652" s="112"/>
      <c r="J652" s="339"/>
      <c r="K652" s="113"/>
      <c r="L652" s="339"/>
      <c r="M652" s="113"/>
      <c r="N652" s="339"/>
      <c r="O652" s="139" t="str">
        <f t="shared" si="46"/>
        <v/>
      </c>
      <c r="P652" s="339"/>
      <c r="Q652" s="114"/>
      <c r="R652" s="339"/>
      <c r="S652" s="174"/>
      <c r="T652" s="339"/>
      <c r="U652" s="139" t="str">
        <f t="array" ref="U652">IF($S652&lt;&gt;"",INDEX(DropDownLists!$D$10:$D$2516,MATCH($S652,DropDownLists!$E$10:$E$2516,0)),"")</f>
        <v/>
      </c>
      <c r="V652" s="342"/>
      <c r="W652" s="174"/>
      <c r="Y652" s="37"/>
      <c r="Z652" s="37"/>
      <c r="AA652" s="37"/>
      <c r="AB652" s="37"/>
      <c r="AC652" s="37"/>
      <c r="AD652" s="62"/>
      <c r="AE652" s="62"/>
      <c r="AF652" s="62"/>
      <c r="AG652" s="62"/>
      <c r="AH652" s="244" t="str">
        <f t="shared" si="47"/>
        <v/>
      </c>
      <c r="AI652" s="62"/>
      <c r="AJ652" s="62"/>
      <c r="AK652" s="62"/>
      <c r="AL652" s="62"/>
    </row>
    <row r="653" spans="1:38" s="97" customFormat="1" ht="14">
      <c r="A653" s="63"/>
      <c r="B653" s="2">
        <f t="shared" si="48"/>
        <v>626</v>
      </c>
      <c r="C653" s="235" t="str">
        <f t="array" ref="C653">IF($K653&lt;&gt;"",INDEX(TransferLog!$AB$21:$AB$1270,MATCH($I653&amp;$M653,TransferLog!$F$21:$F$1270&amp;TransferLog!$W$21:$W$1270,0)),"")</f>
        <v/>
      </c>
      <c r="D653" s="235" t="str">
        <f t="array" ref="D653">IF($K653&lt;&gt;"",INDEX(TransferLog!$Q$21:$Q$1270,MATCH($I653&amp;$M653,TransferLog!$F$21:$F$1270&amp;TransferLog!$W$21:$W$1270,0)),"")</f>
        <v/>
      </c>
      <c r="E653" s="236" t="str">
        <f t="array" ref="E653">IF($K653&lt;&gt;"",INDEX(TransferLog!$AC$21:$AC$1270,MATCH($I653&amp;$M653,TransferLog!$F$21:$F$1270&amp;TransferLog!$W$21:$W$1270,0)),"")</f>
        <v/>
      </c>
      <c r="F653" s="111">
        <f t="shared" si="49"/>
        <v>626</v>
      </c>
      <c r="G653" s="138" t="str">
        <f t="array" ref="G653">IF($I653&lt;&gt;"",INDEX(DropDownLists!$K$10:$K$2516,MATCH($I653,DropDownLists!$L$10:$L$2516,0)),"")</f>
        <v/>
      </c>
      <c r="H653" s="107"/>
      <c r="I653" s="112"/>
      <c r="J653" s="339"/>
      <c r="K653" s="113"/>
      <c r="L653" s="339"/>
      <c r="M653" s="113"/>
      <c r="N653" s="339"/>
      <c r="O653" s="139" t="str">
        <f t="shared" si="46"/>
        <v/>
      </c>
      <c r="P653" s="339"/>
      <c r="Q653" s="114"/>
      <c r="R653" s="339"/>
      <c r="S653" s="174"/>
      <c r="T653" s="339"/>
      <c r="U653" s="139" t="str">
        <f t="array" ref="U653">IF($S653&lt;&gt;"",INDEX(DropDownLists!$D$10:$D$2516,MATCH($S653,DropDownLists!$E$10:$E$2516,0)),"")</f>
        <v/>
      </c>
      <c r="V653" s="342"/>
      <c r="W653" s="174"/>
      <c r="Y653" s="37"/>
      <c r="Z653" s="37"/>
      <c r="AA653" s="37"/>
      <c r="AB653" s="37"/>
      <c r="AC653" s="37"/>
      <c r="AD653" s="62"/>
      <c r="AE653" s="62"/>
      <c r="AF653" s="62"/>
      <c r="AG653" s="62"/>
      <c r="AH653" s="244" t="str">
        <f t="shared" si="47"/>
        <v/>
      </c>
      <c r="AI653" s="62"/>
      <c r="AJ653" s="62"/>
      <c r="AK653" s="62"/>
      <c r="AL653" s="62"/>
    </row>
    <row r="654" spans="1:38" s="97" customFormat="1" ht="14">
      <c r="A654" s="63"/>
      <c r="B654" s="2">
        <f t="shared" si="48"/>
        <v>627</v>
      </c>
      <c r="C654" s="235" t="str">
        <f t="array" ref="C654">IF($K654&lt;&gt;"",INDEX(TransferLog!$AB$21:$AB$1270,MATCH($I654&amp;$M654,TransferLog!$F$21:$F$1270&amp;TransferLog!$W$21:$W$1270,0)),"")</f>
        <v/>
      </c>
      <c r="D654" s="235" t="str">
        <f t="array" ref="D654">IF($K654&lt;&gt;"",INDEX(TransferLog!$Q$21:$Q$1270,MATCH($I654&amp;$M654,TransferLog!$F$21:$F$1270&amp;TransferLog!$W$21:$W$1270,0)),"")</f>
        <v/>
      </c>
      <c r="E654" s="236" t="str">
        <f t="array" ref="E654">IF($K654&lt;&gt;"",INDEX(TransferLog!$AC$21:$AC$1270,MATCH($I654&amp;$M654,TransferLog!$F$21:$F$1270&amp;TransferLog!$W$21:$W$1270,0)),"")</f>
        <v/>
      </c>
      <c r="F654" s="111">
        <f t="shared" si="49"/>
        <v>627</v>
      </c>
      <c r="G654" s="138" t="str">
        <f t="array" ref="G654">IF($I654&lt;&gt;"",INDEX(DropDownLists!$K$10:$K$2516,MATCH($I654,DropDownLists!$L$10:$L$2516,0)),"")</f>
        <v/>
      </c>
      <c r="H654" s="107"/>
      <c r="I654" s="112"/>
      <c r="J654" s="339"/>
      <c r="K654" s="113"/>
      <c r="L654" s="339"/>
      <c r="M654" s="113"/>
      <c r="N654" s="339"/>
      <c r="O654" s="139" t="str">
        <f t="shared" si="46"/>
        <v/>
      </c>
      <c r="P654" s="339"/>
      <c r="Q654" s="114"/>
      <c r="R654" s="339"/>
      <c r="S654" s="174"/>
      <c r="T654" s="339"/>
      <c r="U654" s="139" t="str">
        <f t="array" ref="U654">IF($S654&lt;&gt;"",INDEX(DropDownLists!$D$10:$D$2516,MATCH($S654,DropDownLists!$E$10:$E$2516,0)),"")</f>
        <v/>
      </c>
      <c r="V654" s="342"/>
      <c r="W654" s="174"/>
      <c r="Y654" s="37"/>
      <c r="Z654" s="37"/>
      <c r="AA654" s="37"/>
      <c r="AB654" s="37"/>
      <c r="AC654" s="37"/>
      <c r="AD654" s="62"/>
      <c r="AE654" s="62"/>
      <c r="AF654" s="62"/>
      <c r="AG654" s="62"/>
      <c r="AH654" s="244" t="str">
        <f t="shared" si="47"/>
        <v/>
      </c>
      <c r="AI654" s="62"/>
      <c r="AJ654" s="62"/>
      <c r="AK654" s="62"/>
      <c r="AL654" s="62"/>
    </row>
    <row r="655" spans="1:38" s="97" customFormat="1" ht="14">
      <c r="A655" s="63"/>
      <c r="B655" s="2">
        <f t="shared" si="48"/>
        <v>628</v>
      </c>
      <c r="C655" s="235" t="str">
        <f t="array" ref="C655">IF($K655&lt;&gt;"",INDEX(TransferLog!$AB$21:$AB$1270,MATCH($I655&amp;$M655,TransferLog!$F$21:$F$1270&amp;TransferLog!$W$21:$W$1270,0)),"")</f>
        <v/>
      </c>
      <c r="D655" s="235" t="str">
        <f t="array" ref="D655">IF($K655&lt;&gt;"",INDEX(TransferLog!$Q$21:$Q$1270,MATCH($I655&amp;$M655,TransferLog!$F$21:$F$1270&amp;TransferLog!$W$21:$W$1270,0)),"")</f>
        <v/>
      </c>
      <c r="E655" s="236" t="str">
        <f t="array" ref="E655">IF($K655&lt;&gt;"",INDEX(TransferLog!$AC$21:$AC$1270,MATCH($I655&amp;$M655,TransferLog!$F$21:$F$1270&amp;TransferLog!$W$21:$W$1270,0)),"")</f>
        <v/>
      </c>
      <c r="F655" s="111">
        <f t="shared" si="49"/>
        <v>628</v>
      </c>
      <c r="G655" s="138" t="str">
        <f t="array" ref="G655">IF($I655&lt;&gt;"",INDEX(DropDownLists!$K$10:$K$2516,MATCH($I655,DropDownLists!$L$10:$L$2516,0)),"")</f>
        <v/>
      </c>
      <c r="H655" s="107"/>
      <c r="I655" s="112"/>
      <c r="J655" s="339"/>
      <c r="K655" s="113"/>
      <c r="L655" s="339"/>
      <c r="M655" s="113"/>
      <c r="N655" s="339"/>
      <c r="O655" s="139" t="str">
        <f t="shared" si="46"/>
        <v/>
      </c>
      <c r="P655" s="339"/>
      <c r="Q655" s="114"/>
      <c r="R655" s="339"/>
      <c r="S655" s="174"/>
      <c r="T655" s="339"/>
      <c r="U655" s="139" t="str">
        <f t="array" ref="U655">IF($S655&lt;&gt;"",INDEX(DropDownLists!$D$10:$D$2516,MATCH($S655,DropDownLists!$E$10:$E$2516,0)),"")</f>
        <v/>
      </c>
      <c r="V655" s="342"/>
      <c r="W655" s="174"/>
      <c r="Y655" s="62"/>
      <c r="Z655" s="62"/>
      <c r="AA655" s="62"/>
      <c r="AB655" s="62"/>
      <c r="AC655" s="62"/>
      <c r="AD655" s="62"/>
      <c r="AE655" s="62"/>
      <c r="AF655" s="62"/>
      <c r="AG655" s="62"/>
      <c r="AH655" s="244" t="str">
        <f t="shared" si="47"/>
        <v/>
      </c>
      <c r="AI655" s="62"/>
      <c r="AJ655" s="62"/>
      <c r="AK655" s="62"/>
      <c r="AL655" s="62"/>
    </row>
    <row r="656" spans="1:38" s="97" customFormat="1" ht="14">
      <c r="A656" s="63"/>
      <c r="B656" s="2">
        <f t="shared" ref="B656:B687" si="50">ROW()-27</f>
        <v>629</v>
      </c>
      <c r="C656" s="235" t="str">
        <f t="array" ref="C656">IF($K656&lt;&gt;"",INDEX(TransferLog!$AB$21:$AB$1270,MATCH($I656&amp;$M656,TransferLog!$F$21:$F$1270&amp;TransferLog!$W$21:$W$1270,0)),"")</f>
        <v/>
      </c>
      <c r="D656" s="235" t="str">
        <f t="array" ref="D656">IF($K656&lt;&gt;"",INDEX(TransferLog!$Q$21:$Q$1270,MATCH($I656&amp;$M656,TransferLog!$F$21:$F$1270&amp;TransferLog!$W$21:$W$1270,0)),"")</f>
        <v/>
      </c>
      <c r="E656" s="236" t="str">
        <f t="array" ref="E656">IF($K656&lt;&gt;"",INDEX(TransferLog!$AC$21:$AC$1270,MATCH($I656&amp;$M656,TransferLog!$F$21:$F$1270&amp;TransferLog!$W$21:$W$1270,0)),"")</f>
        <v/>
      </c>
      <c r="F656" s="111">
        <f t="shared" ref="F656:F687" si="51">ROW()-27</f>
        <v>629</v>
      </c>
      <c r="G656" s="138" t="str">
        <f t="array" ref="G656">IF($I656&lt;&gt;"",INDEX(DropDownLists!$K$10:$K$2516,MATCH($I656,DropDownLists!$L$10:$L$2516,0)),"")</f>
        <v/>
      </c>
      <c r="H656" s="107"/>
      <c r="I656" s="112"/>
      <c r="J656" s="339"/>
      <c r="K656" s="113"/>
      <c r="L656" s="339"/>
      <c r="M656" s="113"/>
      <c r="N656" s="339"/>
      <c r="O656" s="139" t="str">
        <f t="shared" si="46"/>
        <v/>
      </c>
      <c r="P656" s="339"/>
      <c r="Q656" s="114"/>
      <c r="R656" s="339"/>
      <c r="S656" s="174"/>
      <c r="T656" s="339"/>
      <c r="U656" s="139" t="str">
        <f t="array" ref="U656">IF($S656&lt;&gt;"",INDEX(DropDownLists!$D$10:$D$2516,MATCH($S656,DropDownLists!$E$10:$E$2516,0)),"")</f>
        <v/>
      </c>
      <c r="V656" s="342"/>
      <c r="W656" s="174"/>
      <c r="Y656" s="62"/>
      <c r="Z656" s="62"/>
      <c r="AA656" s="62"/>
      <c r="AB656" s="62"/>
      <c r="AC656" s="62"/>
      <c r="AD656" s="62"/>
      <c r="AE656" s="62"/>
      <c r="AF656" s="62"/>
      <c r="AG656" s="62"/>
      <c r="AH656" s="244" t="str">
        <f t="shared" si="47"/>
        <v/>
      </c>
      <c r="AI656" s="62"/>
      <c r="AJ656" s="62"/>
      <c r="AK656" s="62"/>
      <c r="AL656" s="62"/>
    </row>
    <row r="657" spans="1:38" s="97" customFormat="1" ht="14">
      <c r="A657" s="63"/>
      <c r="B657" s="2">
        <f t="shared" si="50"/>
        <v>630</v>
      </c>
      <c r="C657" s="235" t="str">
        <f t="array" ref="C657">IF($K657&lt;&gt;"",INDEX(TransferLog!$AB$21:$AB$1270,MATCH($I657&amp;$M657,TransferLog!$F$21:$F$1270&amp;TransferLog!$W$21:$W$1270,0)),"")</f>
        <v/>
      </c>
      <c r="D657" s="235" t="str">
        <f t="array" ref="D657">IF($K657&lt;&gt;"",INDEX(TransferLog!$Q$21:$Q$1270,MATCH($I657&amp;$M657,TransferLog!$F$21:$F$1270&amp;TransferLog!$W$21:$W$1270,0)),"")</f>
        <v/>
      </c>
      <c r="E657" s="236" t="str">
        <f t="array" ref="E657">IF($K657&lt;&gt;"",INDEX(TransferLog!$AC$21:$AC$1270,MATCH($I657&amp;$M657,TransferLog!$F$21:$F$1270&amp;TransferLog!$W$21:$W$1270,0)),"")</f>
        <v/>
      </c>
      <c r="F657" s="111">
        <f t="shared" si="51"/>
        <v>630</v>
      </c>
      <c r="G657" s="138" t="str">
        <f t="array" ref="G657">IF($I657&lt;&gt;"",INDEX(DropDownLists!$K$10:$K$2516,MATCH($I657,DropDownLists!$L$10:$L$2516,0)),"")</f>
        <v/>
      </c>
      <c r="H657" s="107"/>
      <c r="I657" s="112"/>
      <c r="J657" s="339"/>
      <c r="K657" s="113"/>
      <c r="L657" s="339"/>
      <c r="M657" s="113"/>
      <c r="N657" s="339"/>
      <c r="O657" s="139" t="str">
        <f t="shared" si="46"/>
        <v/>
      </c>
      <c r="P657" s="339"/>
      <c r="Q657" s="114"/>
      <c r="R657" s="339"/>
      <c r="S657" s="174"/>
      <c r="T657" s="339"/>
      <c r="U657" s="139" t="str">
        <f t="array" ref="U657">IF($S657&lt;&gt;"",INDEX(DropDownLists!$D$10:$D$2516,MATCH($S657,DropDownLists!$E$10:$E$2516,0)),"")</f>
        <v/>
      </c>
      <c r="V657" s="342"/>
      <c r="W657" s="174"/>
      <c r="Y657" s="62"/>
      <c r="Z657" s="62"/>
      <c r="AA657" s="62"/>
      <c r="AB657" s="62"/>
      <c r="AC657" s="62"/>
      <c r="AD657" s="62"/>
      <c r="AE657" s="62"/>
      <c r="AF657" s="62"/>
      <c r="AG657" s="62"/>
      <c r="AH657" s="244" t="str">
        <f t="shared" si="47"/>
        <v/>
      </c>
      <c r="AI657" s="62"/>
      <c r="AJ657" s="62"/>
      <c r="AK657" s="62"/>
      <c r="AL657" s="62"/>
    </row>
    <row r="658" spans="1:38" s="97" customFormat="1" ht="14">
      <c r="A658" s="63"/>
      <c r="B658" s="2">
        <f t="shared" si="50"/>
        <v>631</v>
      </c>
      <c r="C658" s="235" t="str">
        <f t="array" ref="C658">IF($K658&lt;&gt;"",INDEX(TransferLog!$AB$21:$AB$1270,MATCH($I658&amp;$M658,TransferLog!$F$21:$F$1270&amp;TransferLog!$W$21:$W$1270,0)),"")</f>
        <v/>
      </c>
      <c r="D658" s="235" t="str">
        <f t="array" ref="D658">IF($K658&lt;&gt;"",INDEX(TransferLog!$Q$21:$Q$1270,MATCH($I658&amp;$M658,TransferLog!$F$21:$F$1270&amp;TransferLog!$W$21:$W$1270,0)),"")</f>
        <v/>
      </c>
      <c r="E658" s="236" t="str">
        <f t="array" ref="E658">IF($K658&lt;&gt;"",INDEX(TransferLog!$AC$21:$AC$1270,MATCH($I658&amp;$M658,TransferLog!$F$21:$F$1270&amp;TransferLog!$W$21:$W$1270,0)),"")</f>
        <v/>
      </c>
      <c r="F658" s="111">
        <f t="shared" si="51"/>
        <v>631</v>
      </c>
      <c r="G658" s="138" t="str">
        <f t="array" ref="G658">IF($I658&lt;&gt;"",INDEX(DropDownLists!$K$10:$K$2516,MATCH($I658,DropDownLists!$L$10:$L$2516,0)),"")</f>
        <v/>
      </c>
      <c r="H658" s="107"/>
      <c r="I658" s="112"/>
      <c r="J658" s="339"/>
      <c r="K658" s="113"/>
      <c r="L658" s="339"/>
      <c r="M658" s="113"/>
      <c r="N658" s="339"/>
      <c r="O658" s="139" t="str">
        <f t="shared" si="46"/>
        <v/>
      </c>
      <c r="P658" s="339"/>
      <c r="Q658" s="114"/>
      <c r="R658" s="339"/>
      <c r="S658" s="174"/>
      <c r="T658" s="339"/>
      <c r="U658" s="139" t="str">
        <f t="array" ref="U658">IF($S658&lt;&gt;"",INDEX(DropDownLists!$D$10:$D$2516,MATCH($S658,DropDownLists!$E$10:$E$2516,0)),"")</f>
        <v/>
      </c>
      <c r="V658" s="342"/>
      <c r="W658" s="174"/>
      <c r="Y658" s="62"/>
      <c r="Z658" s="62"/>
      <c r="AA658" s="62"/>
      <c r="AB658" s="62"/>
      <c r="AC658" s="62"/>
      <c r="AD658" s="62"/>
      <c r="AE658" s="62"/>
      <c r="AF658" s="62"/>
      <c r="AG658" s="62"/>
      <c r="AH658" s="244" t="str">
        <f t="shared" si="47"/>
        <v/>
      </c>
      <c r="AI658" s="62"/>
      <c r="AJ658" s="62"/>
      <c r="AK658" s="62"/>
      <c r="AL658" s="62"/>
    </row>
    <row r="659" spans="1:38" s="97" customFormat="1" ht="14">
      <c r="A659" s="63"/>
      <c r="B659" s="2">
        <f t="shared" si="50"/>
        <v>632</v>
      </c>
      <c r="C659" s="235" t="str">
        <f t="array" ref="C659">IF($K659&lt;&gt;"",INDEX(TransferLog!$AB$21:$AB$1270,MATCH($I659&amp;$M659,TransferLog!$F$21:$F$1270&amp;TransferLog!$W$21:$W$1270,0)),"")</f>
        <v/>
      </c>
      <c r="D659" s="235" t="str">
        <f t="array" ref="D659">IF($K659&lt;&gt;"",INDEX(TransferLog!$Q$21:$Q$1270,MATCH($I659&amp;$M659,TransferLog!$F$21:$F$1270&amp;TransferLog!$W$21:$W$1270,0)),"")</f>
        <v/>
      </c>
      <c r="E659" s="236" t="str">
        <f t="array" ref="E659">IF($K659&lt;&gt;"",INDEX(TransferLog!$AC$21:$AC$1270,MATCH($I659&amp;$M659,TransferLog!$F$21:$F$1270&amp;TransferLog!$W$21:$W$1270,0)),"")</f>
        <v/>
      </c>
      <c r="F659" s="111">
        <f t="shared" si="51"/>
        <v>632</v>
      </c>
      <c r="G659" s="138" t="str">
        <f t="array" ref="G659">IF($I659&lt;&gt;"",INDEX(DropDownLists!$K$10:$K$2516,MATCH($I659,DropDownLists!$L$10:$L$2516,0)),"")</f>
        <v/>
      </c>
      <c r="H659" s="107"/>
      <c r="I659" s="112"/>
      <c r="J659" s="339"/>
      <c r="K659" s="113"/>
      <c r="L659" s="339"/>
      <c r="M659" s="113"/>
      <c r="N659" s="339"/>
      <c r="O659" s="139" t="str">
        <f t="shared" si="46"/>
        <v/>
      </c>
      <c r="P659" s="339"/>
      <c r="Q659" s="114"/>
      <c r="R659" s="339"/>
      <c r="S659" s="174"/>
      <c r="T659" s="339"/>
      <c r="U659" s="139" t="str">
        <f t="array" ref="U659">IF($S659&lt;&gt;"",INDEX(DropDownLists!$D$10:$D$2516,MATCH($S659,DropDownLists!$E$10:$E$2516,0)),"")</f>
        <v/>
      </c>
      <c r="V659" s="342"/>
      <c r="W659" s="174"/>
      <c r="Y659" s="62"/>
      <c r="Z659" s="62"/>
      <c r="AA659" s="62"/>
      <c r="AB659" s="62"/>
      <c r="AC659" s="62"/>
      <c r="AD659" s="62"/>
      <c r="AE659" s="62"/>
      <c r="AF659" s="62"/>
      <c r="AG659" s="62"/>
      <c r="AH659" s="244" t="str">
        <f t="shared" si="47"/>
        <v/>
      </c>
      <c r="AI659" s="62"/>
      <c r="AJ659" s="62"/>
      <c r="AK659" s="62"/>
      <c r="AL659" s="62"/>
    </row>
    <row r="660" spans="1:38" s="97" customFormat="1" ht="14">
      <c r="A660" s="63"/>
      <c r="B660" s="2">
        <f t="shared" si="50"/>
        <v>633</v>
      </c>
      <c r="C660" s="235" t="str">
        <f t="array" ref="C660">IF($K660&lt;&gt;"",INDEX(TransferLog!$AB$21:$AB$1270,MATCH($I660&amp;$M660,TransferLog!$F$21:$F$1270&amp;TransferLog!$W$21:$W$1270,0)),"")</f>
        <v/>
      </c>
      <c r="D660" s="235" t="str">
        <f t="array" ref="D660">IF($K660&lt;&gt;"",INDEX(TransferLog!$Q$21:$Q$1270,MATCH($I660&amp;$M660,TransferLog!$F$21:$F$1270&amp;TransferLog!$W$21:$W$1270,0)),"")</f>
        <v/>
      </c>
      <c r="E660" s="236" t="str">
        <f t="array" ref="E660">IF($K660&lt;&gt;"",INDEX(TransferLog!$AC$21:$AC$1270,MATCH($I660&amp;$M660,TransferLog!$F$21:$F$1270&amp;TransferLog!$W$21:$W$1270,0)),"")</f>
        <v/>
      </c>
      <c r="F660" s="111">
        <f t="shared" si="51"/>
        <v>633</v>
      </c>
      <c r="G660" s="138" t="str">
        <f t="array" ref="G660">IF($I660&lt;&gt;"",INDEX(DropDownLists!$K$10:$K$2516,MATCH($I660,DropDownLists!$L$10:$L$2516,0)),"")</f>
        <v/>
      </c>
      <c r="H660" s="107"/>
      <c r="I660" s="112"/>
      <c r="J660" s="339"/>
      <c r="K660" s="113"/>
      <c r="L660" s="339"/>
      <c r="M660" s="113"/>
      <c r="N660" s="339"/>
      <c r="O660" s="139" t="str">
        <f t="shared" si="46"/>
        <v/>
      </c>
      <c r="P660" s="339"/>
      <c r="Q660" s="114"/>
      <c r="R660" s="339"/>
      <c r="S660" s="174"/>
      <c r="T660" s="339"/>
      <c r="U660" s="139" t="str">
        <f t="array" ref="U660">IF($S660&lt;&gt;"",INDEX(DropDownLists!$D$10:$D$2516,MATCH($S660,DropDownLists!$E$10:$E$2516,0)),"")</f>
        <v/>
      </c>
      <c r="V660" s="342"/>
      <c r="W660" s="174"/>
      <c r="Y660" s="62"/>
      <c r="Z660" s="62"/>
      <c r="AA660" s="62"/>
      <c r="AB660" s="62"/>
      <c r="AC660" s="62"/>
      <c r="AD660" s="62"/>
      <c r="AE660" s="62"/>
      <c r="AF660" s="62"/>
      <c r="AG660" s="62"/>
      <c r="AH660" s="244" t="str">
        <f t="shared" si="47"/>
        <v/>
      </c>
      <c r="AI660" s="62"/>
      <c r="AJ660" s="62"/>
      <c r="AK660" s="62"/>
      <c r="AL660" s="62"/>
    </row>
    <row r="661" spans="1:38" s="97" customFormat="1" ht="14.25" customHeight="1">
      <c r="A661" s="26"/>
      <c r="B661" s="2">
        <f t="shared" si="50"/>
        <v>634</v>
      </c>
      <c r="C661" s="235" t="str">
        <f t="array" ref="C661">IF($K661&lt;&gt;"",INDEX(TransferLog!$AB$21:$AB$1270,MATCH($I661&amp;$M661,TransferLog!$F$21:$F$1270&amp;TransferLog!$W$21:$W$1270,0)),"")</f>
        <v/>
      </c>
      <c r="D661" s="235" t="str">
        <f t="array" ref="D661">IF($K661&lt;&gt;"",INDEX(TransferLog!$Q$21:$Q$1270,MATCH($I661&amp;$M661,TransferLog!$F$21:$F$1270&amp;TransferLog!$W$21:$W$1270,0)),"")</f>
        <v/>
      </c>
      <c r="E661" s="236" t="str">
        <f t="array" ref="E661">IF($K661&lt;&gt;"",INDEX(TransferLog!$AC$21:$AC$1270,MATCH($I661&amp;$M661,TransferLog!$F$21:$F$1270&amp;TransferLog!$W$21:$W$1270,0)),"")</f>
        <v/>
      </c>
      <c r="F661" s="111">
        <f t="shared" si="51"/>
        <v>634</v>
      </c>
      <c r="G661" s="138" t="str">
        <f t="array" ref="G661">IF($I661&lt;&gt;"",INDEX(DropDownLists!$K$10:$K$2516,MATCH($I661,DropDownLists!$L$10:$L$2516,0)),"")</f>
        <v/>
      </c>
      <c r="H661" s="107"/>
      <c r="I661" s="112"/>
      <c r="J661" s="339"/>
      <c r="K661" s="113"/>
      <c r="L661" s="339"/>
      <c r="M661" s="113"/>
      <c r="N661" s="339"/>
      <c r="O661" s="139" t="str">
        <f t="shared" si="46"/>
        <v/>
      </c>
      <c r="P661" s="339"/>
      <c r="Q661" s="114"/>
      <c r="R661" s="339"/>
      <c r="S661" s="174"/>
      <c r="T661" s="339"/>
      <c r="U661" s="139" t="str">
        <f t="array" ref="U661">IF($S661&lt;&gt;"",INDEX(DropDownLists!$D$10:$D$2516,MATCH($S661,DropDownLists!$E$10:$E$2516,0)),"")</f>
        <v/>
      </c>
      <c r="V661" s="342"/>
      <c r="W661" s="174"/>
      <c r="Y661" s="62"/>
      <c r="Z661" s="62"/>
      <c r="AA661" s="62"/>
      <c r="AB661" s="62"/>
      <c r="AC661" s="62"/>
      <c r="AD661" s="37"/>
      <c r="AE661" s="37"/>
      <c r="AF661" s="37"/>
      <c r="AG661" s="37"/>
      <c r="AH661" s="243" t="str">
        <f t="shared" si="47"/>
        <v/>
      </c>
      <c r="AI661" s="37"/>
      <c r="AJ661" s="37"/>
      <c r="AK661" s="37"/>
      <c r="AL661" s="37"/>
    </row>
    <row r="662" spans="1:38" s="97" customFormat="1" ht="14.25" customHeight="1">
      <c r="A662" s="26"/>
      <c r="B662" s="2">
        <f t="shared" si="50"/>
        <v>635</v>
      </c>
      <c r="C662" s="235" t="str">
        <f t="array" ref="C662">IF($K662&lt;&gt;"",INDEX(TransferLog!$AB$21:$AB$1270,MATCH($I662&amp;$M662,TransferLog!$F$21:$F$1270&amp;TransferLog!$W$21:$W$1270,0)),"")</f>
        <v/>
      </c>
      <c r="D662" s="235" t="str">
        <f t="array" ref="D662">IF($K662&lt;&gt;"",INDEX(TransferLog!$Q$21:$Q$1270,MATCH($I662&amp;$M662,TransferLog!$F$21:$F$1270&amp;TransferLog!$W$21:$W$1270,0)),"")</f>
        <v/>
      </c>
      <c r="E662" s="236" t="str">
        <f t="array" ref="E662">IF($K662&lt;&gt;"",INDEX(TransferLog!$AC$21:$AC$1270,MATCH($I662&amp;$M662,TransferLog!$F$21:$F$1270&amp;TransferLog!$W$21:$W$1270,0)),"")</f>
        <v/>
      </c>
      <c r="F662" s="111">
        <f t="shared" si="51"/>
        <v>635</v>
      </c>
      <c r="G662" s="138" t="str">
        <f t="array" ref="G662">IF($I662&lt;&gt;"",INDEX(DropDownLists!$K$10:$K$2516,MATCH($I662,DropDownLists!$L$10:$L$2516,0)),"")</f>
        <v/>
      </c>
      <c r="H662" s="107"/>
      <c r="I662" s="112"/>
      <c r="J662" s="339"/>
      <c r="K662" s="113"/>
      <c r="L662" s="339"/>
      <c r="M662" s="113"/>
      <c r="N662" s="339"/>
      <c r="O662" s="139" t="str">
        <f t="shared" si="46"/>
        <v/>
      </c>
      <c r="P662" s="339"/>
      <c r="Q662" s="114"/>
      <c r="R662" s="339"/>
      <c r="S662" s="174"/>
      <c r="T662" s="339"/>
      <c r="U662" s="139" t="str">
        <f t="array" ref="U662">IF($S662&lt;&gt;"",INDEX(DropDownLists!$D$10:$D$2516,MATCH($S662,DropDownLists!$E$10:$E$2516,0)),"")</f>
        <v/>
      </c>
      <c r="V662" s="342"/>
      <c r="W662" s="174"/>
      <c r="Y662" s="62"/>
      <c r="Z662" s="62"/>
      <c r="AA662" s="62"/>
      <c r="AB662" s="62"/>
      <c r="AC662" s="62"/>
      <c r="AD662" s="37"/>
      <c r="AE662" s="37"/>
      <c r="AF662" s="37"/>
      <c r="AG662" s="37"/>
      <c r="AH662" s="243" t="str">
        <f t="shared" si="47"/>
        <v/>
      </c>
      <c r="AI662" s="37"/>
      <c r="AJ662" s="37"/>
      <c r="AK662" s="37"/>
      <c r="AL662" s="37"/>
    </row>
    <row r="663" spans="1:38" s="97" customFormat="1" ht="14.25" customHeight="1">
      <c r="A663" s="26"/>
      <c r="B663" s="2">
        <f t="shared" si="50"/>
        <v>636</v>
      </c>
      <c r="C663" s="235" t="str">
        <f t="array" ref="C663">IF($K663&lt;&gt;"",INDEX(TransferLog!$AB$21:$AB$1270,MATCH($I663&amp;$M663,TransferLog!$F$21:$F$1270&amp;TransferLog!$W$21:$W$1270,0)),"")</f>
        <v/>
      </c>
      <c r="D663" s="235" t="str">
        <f t="array" ref="D663">IF($K663&lt;&gt;"",INDEX(TransferLog!$Q$21:$Q$1270,MATCH($I663&amp;$M663,TransferLog!$F$21:$F$1270&amp;TransferLog!$W$21:$W$1270,0)),"")</f>
        <v/>
      </c>
      <c r="E663" s="236" t="str">
        <f t="array" ref="E663">IF($K663&lt;&gt;"",INDEX(TransferLog!$AC$21:$AC$1270,MATCH($I663&amp;$M663,TransferLog!$F$21:$F$1270&amp;TransferLog!$W$21:$W$1270,0)),"")</f>
        <v/>
      </c>
      <c r="F663" s="111">
        <f t="shared" si="51"/>
        <v>636</v>
      </c>
      <c r="G663" s="138" t="str">
        <f t="array" ref="G663">IF($I663&lt;&gt;"",INDEX(DropDownLists!$K$10:$K$2516,MATCH($I663,DropDownLists!$L$10:$L$2516,0)),"")</f>
        <v/>
      </c>
      <c r="H663" s="107"/>
      <c r="I663" s="112"/>
      <c r="J663" s="339"/>
      <c r="K663" s="113"/>
      <c r="L663" s="339"/>
      <c r="M663" s="113"/>
      <c r="N663" s="339"/>
      <c r="O663" s="139" t="str">
        <f t="shared" si="46"/>
        <v/>
      </c>
      <c r="P663" s="339"/>
      <c r="Q663" s="114"/>
      <c r="R663" s="339"/>
      <c r="S663" s="174"/>
      <c r="T663" s="339"/>
      <c r="U663" s="139" t="str">
        <f t="array" ref="U663">IF($S663&lt;&gt;"",INDEX(DropDownLists!$D$10:$D$2516,MATCH($S663,DropDownLists!$E$10:$E$2516,0)),"")</f>
        <v/>
      </c>
      <c r="V663" s="342"/>
      <c r="W663" s="174"/>
      <c r="Y663" s="62"/>
      <c r="Z663" s="62"/>
      <c r="AA663" s="62"/>
      <c r="AB663" s="62"/>
      <c r="AC663" s="62"/>
      <c r="AD663" s="37"/>
      <c r="AE663" s="37"/>
      <c r="AF663" s="37"/>
      <c r="AG663" s="37"/>
      <c r="AH663" s="243" t="str">
        <f t="shared" si="47"/>
        <v/>
      </c>
      <c r="AI663" s="37"/>
      <c r="AJ663" s="37"/>
      <c r="AK663" s="37"/>
      <c r="AL663" s="37"/>
    </row>
    <row r="664" spans="1:38" s="97" customFormat="1" ht="14">
      <c r="A664" s="26"/>
      <c r="B664" s="2">
        <f t="shared" si="50"/>
        <v>637</v>
      </c>
      <c r="C664" s="235" t="str">
        <f t="array" ref="C664">IF($K664&lt;&gt;"",INDEX(TransferLog!$AB$21:$AB$1270,MATCH($I664&amp;$M664,TransferLog!$F$21:$F$1270&amp;TransferLog!$W$21:$W$1270,0)),"")</f>
        <v/>
      </c>
      <c r="D664" s="235" t="str">
        <f t="array" ref="D664">IF($K664&lt;&gt;"",INDEX(TransferLog!$Q$21:$Q$1270,MATCH($I664&amp;$M664,TransferLog!$F$21:$F$1270&amp;TransferLog!$W$21:$W$1270,0)),"")</f>
        <v/>
      </c>
      <c r="E664" s="236" t="str">
        <f t="array" ref="E664">IF($K664&lt;&gt;"",INDEX(TransferLog!$AC$21:$AC$1270,MATCH($I664&amp;$M664,TransferLog!$F$21:$F$1270&amp;TransferLog!$W$21:$W$1270,0)),"")</f>
        <v/>
      </c>
      <c r="F664" s="111">
        <f t="shared" si="51"/>
        <v>637</v>
      </c>
      <c r="G664" s="138" t="str">
        <f t="array" ref="G664">IF($I664&lt;&gt;"",INDEX(DropDownLists!$K$10:$K$2516,MATCH($I664,DropDownLists!$L$10:$L$2516,0)),"")</f>
        <v/>
      </c>
      <c r="H664" s="107"/>
      <c r="I664" s="112"/>
      <c r="J664" s="339"/>
      <c r="K664" s="113"/>
      <c r="L664" s="339"/>
      <c r="M664" s="113"/>
      <c r="N664" s="339"/>
      <c r="O664" s="139" t="str">
        <f t="shared" si="46"/>
        <v/>
      </c>
      <c r="P664" s="339"/>
      <c r="Q664" s="114"/>
      <c r="R664" s="339"/>
      <c r="S664" s="174"/>
      <c r="T664" s="339"/>
      <c r="U664" s="139" t="str">
        <f t="array" ref="U664">IF($S664&lt;&gt;"",INDEX(DropDownLists!$D$10:$D$2516,MATCH($S664,DropDownLists!$E$10:$E$2516,0)),"")</f>
        <v/>
      </c>
      <c r="V664" s="342"/>
      <c r="W664" s="174"/>
      <c r="Y664" s="62"/>
      <c r="Z664" s="62"/>
      <c r="AA664" s="62"/>
      <c r="AB664" s="62"/>
      <c r="AC664" s="62"/>
      <c r="AD664" s="37"/>
      <c r="AE664" s="37"/>
      <c r="AF664" s="37"/>
      <c r="AG664" s="37"/>
      <c r="AH664" s="243" t="str">
        <f t="shared" si="47"/>
        <v/>
      </c>
      <c r="AI664" s="37"/>
      <c r="AJ664" s="37"/>
      <c r="AK664" s="37"/>
      <c r="AL664" s="37"/>
    </row>
    <row r="665" spans="1:38" s="97" customFormat="1" ht="14.25" customHeight="1">
      <c r="A665" s="26"/>
      <c r="B665" s="2">
        <f t="shared" si="50"/>
        <v>638</v>
      </c>
      <c r="C665" s="235" t="str">
        <f t="array" ref="C665">IF($K665&lt;&gt;"",INDEX(TransferLog!$AB$21:$AB$1270,MATCH($I665&amp;$M665,TransferLog!$F$21:$F$1270&amp;TransferLog!$W$21:$W$1270,0)),"")</f>
        <v/>
      </c>
      <c r="D665" s="235" t="str">
        <f t="array" ref="D665">IF($K665&lt;&gt;"",INDEX(TransferLog!$Q$21:$Q$1270,MATCH($I665&amp;$M665,TransferLog!$F$21:$F$1270&amp;TransferLog!$W$21:$W$1270,0)),"")</f>
        <v/>
      </c>
      <c r="E665" s="236" t="str">
        <f t="array" ref="E665">IF($K665&lt;&gt;"",INDEX(TransferLog!$AC$21:$AC$1270,MATCH($I665&amp;$M665,TransferLog!$F$21:$F$1270&amp;TransferLog!$W$21:$W$1270,0)),"")</f>
        <v/>
      </c>
      <c r="F665" s="111">
        <f t="shared" si="51"/>
        <v>638</v>
      </c>
      <c r="G665" s="138" t="str">
        <f t="array" ref="G665">IF($I665&lt;&gt;"",INDEX(DropDownLists!$K$10:$K$2516,MATCH($I665,DropDownLists!$L$10:$L$2516,0)),"")</f>
        <v/>
      </c>
      <c r="H665" s="107"/>
      <c r="I665" s="112"/>
      <c r="J665" s="339"/>
      <c r="K665" s="113"/>
      <c r="L665" s="339"/>
      <c r="M665" s="113"/>
      <c r="N665" s="339"/>
      <c r="O665" s="139" t="str">
        <f t="shared" si="46"/>
        <v/>
      </c>
      <c r="P665" s="339"/>
      <c r="Q665" s="114"/>
      <c r="R665" s="339"/>
      <c r="S665" s="174"/>
      <c r="T665" s="339"/>
      <c r="U665" s="139" t="str">
        <f t="array" ref="U665">IF($S665&lt;&gt;"",INDEX(DropDownLists!$D$10:$D$2516,MATCH($S665,DropDownLists!$E$10:$E$2516,0)),"")</f>
        <v/>
      </c>
      <c r="V665" s="342"/>
      <c r="W665" s="174"/>
      <c r="Y665" s="62"/>
      <c r="Z665" s="62"/>
      <c r="AA665" s="62"/>
      <c r="AB665" s="62"/>
      <c r="AC665" s="62"/>
      <c r="AD665" s="37"/>
      <c r="AE665" s="37"/>
      <c r="AF665" s="37"/>
      <c r="AG665" s="37"/>
      <c r="AH665" s="243" t="str">
        <f t="shared" si="47"/>
        <v/>
      </c>
      <c r="AI665" s="37"/>
      <c r="AJ665" s="37"/>
      <c r="AK665" s="37"/>
      <c r="AL665" s="37"/>
    </row>
    <row r="666" spans="1:38" s="97" customFormat="1" ht="14.25" customHeight="1">
      <c r="A666" s="26"/>
      <c r="B666" s="2">
        <f t="shared" si="50"/>
        <v>639</v>
      </c>
      <c r="C666" s="235" t="str">
        <f t="array" ref="C666">IF($K666&lt;&gt;"",INDEX(TransferLog!$AB$21:$AB$1270,MATCH($I666&amp;$M666,TransferLog!$F$21:$F$1270&amp;TransferLog!$W$21:$W$1270,0)),"")</f>
        <v/>
      </c>
      <c r="D666" s="235" t="str">
        <f t="array" ref="D666">IF($K666&lt;&gt;"",INDEX(TransferLog!$Q$21:$Q$1270,MATCH($I666&amp;$M666,TransferLog!$F$21:$F$1270&amp;TransferLog!$W$21:$W$1270,0)),"")</f>
        <v/>
      </c>
      <c r="E666" s="236" t="str">
        <f t="array" ref="E666">IF($K666&lt;&gt;"",INDEX(TransferLog!$AC$21:$AC$1270,MATCH($I666&amp;$M666,TransferLog!$F$21:$F$1270&amp;TransferLog!$W$21:$W$1270,0)),"")</f>
        <v/>
      </c>
      <c r="F666" s="111">
        <f t="shared" si="51"/>
        <v>639</v>
      </c>
      <c r="G666" s="138" t="str">
        <f t="array" ref="G666">IF($I666&lt;&gt;"",INDEX(DropDownLists!$K$10:$K$2516,MATCH($I666,DropDownLists!$L$10:$L$2516,0)),"")</f>
        <v/>
      </c>
      <c r="H666" s="107"/>
      <c r="I666" s="112"/>
      <c r="J666" s="339"/>
      <c r="K666" s="113"/>
      <c r="L666" s="339"/>
      <c r="M666" s="113"/>
      <c r="N666" s="339"/>
      <c r="O666" s="139" t="str">
        <f t="shared" si="46"/>
        <v/>
      </c>
      <c r="P666" s="339"/>
      <c r="Q666" s="114"/>
      <c r="R666" s="339"/>
      <c r="S666" s="174"/>
      <c r="T666" s="339"/>
      <c r="U666" s="139" t="str">
        <f t="array" ref="U666">IF($S666&lt;&gt;"",INDEX(DropDownLists!$D$10:$D$2516,MATCH($S666,DropDownLists!$E$10:$E$2516,0)),"")</f>
        <v/>
      </c>
      <c r="V666" s="342"/>
      <c r="W666" s="174"/>
      <c r="Y666" s="37"/>
      <c r="Z666" s="37"/>
      <c r="AA666" s="37"/>
      <c r="AB666" s="37"/>
      <c r="AC666" s="37"/>
      <c r="AD666" s="37"/>
      <c r="AE666" s="37"/>
      <c r="AF666" s="37"/>
      <c r="AG666" s="37"/>
      <c r="AH666" s="243" t="str">
        <f t="shared" si="47"/>
        <v/>
      </c>
      <c r="AI666" s="37"/>
      <c r="AJ666" s="37"/>
      <c r="AK666" s="37"/>
      <c r="AL666" s="37"/>
    </row>
    <row r="667" spans="1:38" s="97" customFormat="1" ht="14.25" customHeight="1">
      <c r="A667" s="26"/>
      <c r="B667" s="2">
        <f t="shared" si="50"/>
        <v>640</v>
      </c>
      <c r="C667" s="235" t="str">
        <f t="array" ref="C667">IF($K667&lt;&gt;"",INDEX(TransferLog!$AB$21:$AB$1270,MATCH($I667&amp;$M667,TransferLog!$F$21:$F$1270&amp;TransferLog!$W$21:$W$1270,0)),"")</f>
        <v/>
      </c>
      <c r="D667" s="235" t="str">
        <f t="array" ref="D667">IF($K667&lt;&gt;"",INDEX(TransferLog!$Q$21:$Q$1270,MATCH($I667&amp;$M667,TransferLog!$F$21:$F$1270&amp;TransferLog!$W$21:$W$1270,0)),"")</f>
        <v/>
      </c>
      <c r="E667" s="236" t="str">
        <f t="array" ref="E667">IF($K667&lt;&gt;"",INDEX(TransferLog!$AC$21:$AC$1270,MATCH($I667&amp;$M667,TransferLog!$F$21:$F$1270&amp;TransferLog!$W$21:$W$1270,0)),"")</f>
        <v/>
      </c>
      <c r="F667" s="111">
        <f t="shared" si="51"/>
        <v>640</v>
      </c>
      <c r="G667" s="138" t="str">
        <f t="array" ref="G667">IF($I667&lt;&gt;"",INDEX(DropDownLists!$K$10:$K$2516,MATCH($I667,DropDownLists!$L$10:$L$2516,0)),"")</f>
        <v/>
      </c>
      <c r="H667" s="107"/>
      <c r="I667" s="112"/>
      <c r="J667" s="339"/>
      <c r="K667" s="113"/>
      <c r="L667" s="339"/>
      <c r="M667" s="113"/>
      <c r="N667" s="339"/>
      <c r="O667" s="139" t="str">
        <f t="shared" si="46"/>
        <v/>
      </c>
      <c r="P667" s="339"/>
      <c r="Q667" s="114"/>
      <c r="R667" s="339"/>
      <c r="S667" s="174"/>
      <c r="T667" s="339"/>
      <c r="U667" s="139" t="str">
        <f t="array" ref="U667">IF($S667&lt;&gt;"",INDEX(DropDownLists!$D$10:$D$2516,MATCH($S667,DropDownLists!$E$10:$E$2516,0)),"")</f>
        <v/>
      </c>
      <c r="V667" s="342"/>
      <c r="W667" s="174"/>
      <c r="Y667" s="37"/>
      <c r="Z667" s="37"/>
      <c r="AA667" s="37"/>
      <c r="AB667" s="37"/>
      <c r="AC667" s="37"/>
      <c r="AD667" s="37"/>
      <c r="AE667" s="37"/>
      <c r="AF667" s="37"/>
      <c r="AG667" s="37"/>
      <c r="AH667" s="243" t="str">
        <f t="shared" si="47"/>
        <v/>
      </c>
      <c r="AI667" s="37"/>
      <c r="AJ667" s="37"/>
      <c r="AK667" s="37"/>
      <c r="AL667" s="37"/>
    </row>
    <row r="668" spans="1:38" s="97" customFormat="1" ht="14">
      <c r="A668" s="26"/>
      <c r="B668" s="2">
        <f t="shared" si="50"/>
        <v>641</v>
      </c>
      <c r="C668" s="235" t="str">
        <f t="array" ref="C668">IF($K668&lt;&gt;"",INDEX(TransferLog!$AB$21:$AB$1270,MATCH($I668&amp;$M668,TransferLog!$F$21:$F$1270&amp;TransferLog!$W$21:$W$1270,0)),"")</f>
        <v/>
      </c>
      <c r="D668" s="235" t="str">
        <f t="array" ref="D668">IF($K668&lt;&gt;"",INDEX(TransferLog!$Q$21:$Q$1270,MATCH($I668&amp;$M668,TransferLog!$F$21:$F$1270&amp;TransferLog!$W$21:$W$1270,0)),"")</f>
        <v/>
      </c>
      <c r="E668" s="236" t="str">
        <f t="array" ref="E668">IF($K668&lt;&gt;"",INDEX(TransferLog!$AC$21:$AC$1270,MATCH($I668&amp;$M668,TransferLog!$F$21:$F$1270&amp;TransferLog!$W$21:$W$1270,0)),"")</f>
        <v/>
      </c>
      <c r="F668" s="111">
        <f t="shared" si="51"/>
        <v>641</v>
      </c>
      <c r="G668" s="138" t="str">
        <f t="array" ref="G668">IF($I668&lt;&gt;"",INDEX(DropDownLists!$K$10:$K$2516,MATCH($I668,DropDownLists!$L$10:$L$2516,0)),"")</f>
        <v/>
      </c>
      <c r="H668" s="107"/>
      <c r="I668" s="112"/>
      <c r="J668" s="339"/>
      <c r="K668" s="113"/>
      <c r="L668" s="339"/>
      <c r="M668" s="113"/>
      <c r="N668" s="339"/>
      <c r="O668" s="139" t="str">
        <f t="shared" ref="O668:O731" si="52">IF($M668&lt;&gt;"",TEXT($M668,"dddd"),"")</f>
        <v/>
      </c>
      <c r="P668" s="339"/>
      <c r="Q668" s="114"/>
      <c r="R668" s="339"/>
      <c r="S668" s="174"/>
      <c r="T668" s="339"/>
      <c r="U668" s="139" t="str">
        <f t="array" ref="U668">IF($S668&lt;&gt;"",INDEX(DropDownLists!$D$10:$D$2516,MATCH($S668,DropDownLists!$E$10:$E$2516,0)),"")</f>
        <v/>
      </c>
      <c r="V668" s="342"/>
      <c r="W668" s="174"/>
      <c r="Y668" s="37"/>
      <c r="Z668" s="37"/>
      <c r="AA668" s="37"/>
      <c r="AB668" s="37"/>
      <c r="AC668" s="37"/>
      <c r="AD668" s="37"/>
      <c r="AE668" s="37"/>
      <c r="AF668" s="37"/>
      <c r="AG668" s="37"/>
      <c r="AH668" s="243" t="str">
        <f t="shared" si="47"/>
        <v/>
      </c>
      <c r="AI668" s="37"/>
      <c r="AJ668" s="37"/>
      <c r="AK668" s="37"/>
      <c r="AL668" s="37"/>
    </row>
    <row r="669" spans="1:38" s="97" customFormat="1" ht="14">
      <c r="A669" s="26"/>
      <c r="B669" s="2">
        <f t="shared" si="50"/>
        <v>642</v>
      </c>
      <c r="C669" s="235" t="str">
        <f t="array" ref="C669">IF($K669&lt;&gt;"",INDEX(TransferLog!$AB$21:$AB$1270,MATCH($I669&amp;$M669,TransferLog!$F$21:$F$1270&amp;TransferLog!$W$21:$W$1270,0)),"")</f>
        <v/>
      </c>
      <c r="D669" s="235" t="str">
        <f t="array" ref="D669">IF($K669&lt;&gt;"",INDEX(TransferLog!$Q$21:$Q$1270,MATCH($I669&amp;$M669,TransferLog!$F$21:$F$1270&amp;TransferLog!$W$21:$W$1270,0)),"")</f>
        <v/>
      </c>
      <c r="E669" s="236" t="str">
        <f t="array" ref="E669">IF($K669&lt;&gt;"",INDEX(TransferLog!$AC$21:$AC$1270,MATCH($I669&amp;$M669,TransferLog!$F$21:$F$1270&amp;TransferLog!$W$21:$W$1270,0)),"")</f>
        <v/>
      </c>
      <c r="F669" s="111">
        <f t="shared" si="51"/>
        <v>642</v>
      </c>
      <c r="G669" s="138" t="str">
        <f t="array" ref="G669">IF($I669&lt;&gt;"",INDEX(DropDownLists!$K$10:$K$2516,MATCH($I669,DropDownLists!$L$10:$L$2516,0)),"")</f>
        <v/>
      </c>
      <c r="H669" s="107"/>
      <c r="I669" s="112"/>
      <c r="J669" s="339"/>
      <c r="K669" s="113"/>
      <c r="L669" s="339"/>
      <c r="M669" s="113"/>
      <c r="N669" s="339"/>
      <c r="O669" s="139" t="str">
        <f t="shared" si="52"/>
        <v/>
      </c>
      <c r="P669" s="339"/>
      <c r="Q669" s="114"/>
      <c r="R669" s="339"/>
      <c r="S669" s="174"/>
      <c r="T669" s="339"/>
      <c r="U669" s="139" t="str">
        <f t="array" ref="U669">IF($S669&lt;&gt;"",INDEX(DropDownLists!$D$10:$D$2516,MATCH($S669,DropDownLists!$E$10:$E$2516,0)),"")</f>
        <v/>
      </c>
      <c r="V669" s="342"/>
      <c r="W669" s="174"/>
      <c r="Y669" s="37"/>
      <c r="Z669" s="37"/>
      <c r="AA669" s="37"/>
      <c r="AB669" s="37"/>
      <c r="AC669" s="37"/>
      <c r="AD669" s="37"/>
      <c r="AE669" s="37"/>
      <c r="AF669" s="37"/>
      <c r="AG669" s="37"/>
      <c r="AH669" s="243" t="str">
        <f t="shared" ref="AH669:AH732" si="53">IF(OR($S669="Home", $S669="Assisted Living", $S669="Other Nursing Home", $S669="Other"),$S669,IF($S669&lt;&gt;"","Hospital",""))</f>
        <v/>
      </c>
      <c r="AI669" s="37"/>
      <c r="AJ669" s="37"/>
      <c r="AK669" s="37"/>
      <c r="AL669" s="37"/>
    </row>
    <row r="670" spans="1:38" s="97" customFormat="1" ht="14">
      <c r="A670" s="63"/>
      <c r="B670" s="2">
        <f t="shared" si="50"/>
        <v>643</v>
      </c>
      <c r="C670" s="235" t="str">
        <f t="array" ref="C670">IF($K670&lt;&gt;"",INDEX(TransferLog!$AB$21:$AB$1270,MATCH($I670&amp;$M670,TransferLog!$F$21:$F$1270&amp;TransferLog!$W$21:$W$1270,0)),"")</f>
        <v/>
      </c>
      <c r="D670" s="235" t="str">
        <f t="array" ref="D670">IF($K670&lt;&gt;"",INDEX(TransferLog!$Q$21:$Q$1270,MATCH($I670&amp;$M670,TransferLog!$F$21:$F$1270&amp;TransferLog!$W$21:$W$1270,0)),"")</f>
        <v/>
      </c>
      <c r="E670" s="236" t="str">
        <f t="array" ref="E670">IF($K670&lt;&gt;"",INDEX(TransferLog!$AC$21:$AC$1270,MATCH($I670&amp;$M670,TransferLog!$F$21:$F$1270&amp;TransferLog!$W$21:$W$1270,0)),"")</f>
        <v/>
      </c>
      <c r="F670" s="111">
        <f t="shared" si="51"/>
        <v>643</v>
      </c>
      <c r="G670" s="138" t="str">
        <f t="array" ref="G670">IF($I670&lt;&gt;"",INDEX(DropDownLists!$K$10:$K$2516,MATCH($I670,DropDownLists!$L$10:$L$2516,0)),"")</f>
        <v/>
      </c>
      <c r="H670" s="107"/>
      <c r="I670" s="112"/>
      <c r="J670" s="339"/>
      <c r="K670" s="113"/>
      <c r="L670" s="339"/>
      <c r="M670" s="113"/>
      <c r="N670" s="339"/>
      <c r="O670" s="139" t="str">
        <f t="shared" si="52"/>
        <v/>
      </c>
      <c r="P670" s="339"/>
      <c r="Q670" s="114"/>
      <c r="R670" s="339"/>
      <c r="S670" s="174"/>
      <c r="T670" s="339"/>
      <c r="U670" s="139" t="str">
        <f t="array" ref="U670">IF($S670&lt;&gt;"",INDEX(DropDownLists!$D$10:$D$2516,MATCH($S670,DropDownLists!$E$10:$E$2516,0)),"")</f>
        <v/>
      </c>
      <c r="V670" s="342"/>
      <c r="W670" s="174"/>
      <c r="Y670" s="37"/>
      <c r="Z670" s="37"/>
      <c r="AA670" s="37"/>
      <c r="AB670" s="37"/>
      <c r="AC670" s="37"/>
      <c r="AD670" s="62"/>
      <c r="AE670" s="62"/>
      <c r="AF670" s="62"/>
      <c r="AG670" s="62"/>
      <c r="AH670" s="244" t="str">
        <f t="shared" si="53"/>
        <v/>
      </c>
      <c r="AI670" s="62"/>
      <c r="AJ670" s="62"/>
      <c r="AK670" s="62"/>
      <c r="AL670" s="62"/>
    </row>
    <row r="671" spans="1:38" s="97" customFormat="1" ht="14">
      <c r="A671" s="63"/>
      <c r="B671" s="2">
        <f t="shared" si="50"/>
        <v>644</v>
      </c>
      <c r="C671" s="235" t="str">
        <f t="array" ref="C671">IF($K671&lt;&gt;"",INDEX(TransferLog!$AB$21:$AB$1270,MATCH($I671&amp;$M671,TransferLog!$F$21:$F$1270&amp;TransferLog!$W$21:$W$1270,0)),"")</f>
        <v/>
      </c>
      <c r="D671" s="235" t="str">
        <f t="array" ref="D671">IF($K671&lt;&gt;"",INDEX(TransferLog!$Q$21:$Q$1270,MATCH($I671&amp;$M671,TransferLog!$F$21:$F$1270&amp;TransferLog!$W$21:$W$1270,0)),"")</f>
        <v/>
      </c>
      <c r="E671" s="236" t="str">
        <f t="array" ref="E671">IF($K671&lt;&gt;"",INDEX(TransferLog!$AC$21:$AC$1270,MATCH($I671&amp;$M671,TransferLog!$F$21:$F$1270&amp;TransferLog!$W$21:$W$1270,0)),"")</f>
        <v/>
      </c>
      <c r="F671" s="111">
        <f t="shared" si="51"/>
        <v>644</v>
      </c>
      <c r="G671" s="138" t="str">
        <f t="array" ref="G671">IF($I671&lt;&gt;"",INDEX(DropDownLists!$K$10:$K$2516,MATCH($I671,DropDownLists!$L$10:$L$2516,0)),"")</f>
        <v/>
      </c>
      <c r="H671" s="107"/>
      <c r="I671" s="112"/>
      <c r="J671" s="339"/>
      <c r="K671" s="113"/>
      <c r="L671" s="339"/>
      <c r="M671" s="113"/>
      <c r="N671" s="339"/>
      <c r="O671" s="139" t="str">
        <f t="shared" si="52"/>
        <v/>
      </c>
      <c r="P671" s="339"/>
      <c r="Q671" s="114"/>
      <c r="R671" s="339"/>
      <c r="S671" s="174"/>
      <c r="T671" s="339"/>
      <c r="U671" s="139" t="str">
        <f t="array" ref="U671">IF($S671&lt;&gt;"",INDEX(DropDownLists!$D$10:$D$2516,MATCH($S671,DropDownLists!$E$10:$E$2516,0)),"")</f>
        <v/>
      </c>
      <c r="V671" s="342"/>
      <c r="W671" s="174"/>
      <c r="Y671" s="37"/>
      <c r="Z671" s="37"/>
      <c r="AA671" s="37"/>
      <c r="AB671" s="37"/>
      <c r="AC671" s="37"/>
      <c r="AD671" s="62"/>
      <c r="AE671" s="62"/>
      <c r="AF671" s="62"/>
      <c r="AG671" s="62"/>
      <c r="AH671" s="244" t="str">
        <f t="shared" si="53"/>
        <v/>
      </c>
      <c r="AI671" s="62"/>
      <c r="AJ671" s="62"/>
      <c r="AK671" s="62"/>
      <c r="AL671" s="62"/>
    </row>
    <row r="672" spans="1:38" s="97" customFormat="1" ht="14">
      <c r="A672" s="63"/>
      <c r="B672" s="2">
        <f t="shared" si="50"/>
        <v>645</v>
      </c>
      <c r="C672" s="235" t="str">
        <f t="array" ref="C672">IF($K672&lt;&gt;"",INDEX(TransferLog!$AB$21:$AB$1270,MATCH($I672&amp;$M672,TransferLog!$F$21:$F$1270&amp;TransferLog!$W$21:$W$1270,0)),"")</f>
        <v/>
      </c>
      <c r="D672" s="235" t="str">
        <f t="array" ref="D672">IF($K672&lt;&gt;"",INDEX(TransferLog!$Q$21:$Q$1270,MATCH($I672&amp;$M672,TransferLog!$F$21:$F$1270&amp;TransferLog!$W$21:$W$1270,0)),"")</f>
        <v/>
      </c>
      <c r="E672" s="236" t="str">
        <f t="array" ref="E672">IF($K672&lt;&gt;"",INDEX(TransferLog!$AC$21:$AC$1270,MATCH($I672&amp;$M672,TransferLog!$F$21:$F$1270&amp;TransferLog!$W$21:$W$1270,0)),"")</f>
        <v/>
      </c>
      <c r="F672" s="111">
        <f t="shared" si="51"/>
        <v>645</v>
      </c>
      <c r="G672" s="138" t="str">
        <f t="array" ref="G672">IF($I672&lt;&gt;"",INDEX(DropDownLists!$K$10:$K$2516,MATCH($I672,DropDownLists!$L$10:$L$2516,0)),"")</f>
        <v/>
      </c>
      <c r="H672" s="107"/>
      <c r="I672" s="112"/>
      <c r="J672" s="339"/>
      <c r="K672" s="113"/>
      <c r="L672" s="339"/>
      <c r="M672" s="113"/>
      <c r="N672" s="339"/>
      <c r="O672" s="139" t="str">
        <f t="shared" si="52"/>
        <v/>
      </c>
      <c r="P672" s="339"/>
      <c r="Q672" s="114"/>
      <c r="R672" s="339"/>
      <c r="S672" s="174"/>
      <c r="T672" s="339"/>
      <c r="U672" s="139" t="str">
        <f t="array" ref="U672">IF($S672&lt;&gt;"",INDEX(DropDownLists!$D$10:$D$2516,MATCH($S672,DropDownLists!$E$10:$E$2516,0)),"")</f>
        <v/>
      </c>
      <c r="V672" s="342"/>
      <c r="W672" s="174"/>
      <c r="Y672" s="37"/>
      <c r="Z672" s="37"/>
      <c r="AA672" s="37"/>
      <c r="AB672" s="37"/>
      <c r="AC672" s="37"/>
      <c r="AD672" s="62"/>
      <c r="AE672" s="62"/>
      <c r="AF672" s="62"/>
      <c r="AG672" s="62"/>
      <c r="AH672" s="244" t="str">
        <f t="shared" si="53"/>
        <v/>
      </c>
      <c r="AI672" s="62"/>
      <c r="AJ672" s="62"/>
      <c r="AK672" s="62"/>
      <c r="AL672" s="62"/>
    </row>
    <row r="673" spans="1:38" s="97" customFormat="1" ht="14">
      <c r="A673" s="63"/>
      <c r="B673" s="2">
        <f t="shared" si="50"/>
        <v>646</v>
      </c>
      <c r="C673" s="235" t="str">
        <f t="array" ref="C673">IF($K673&lt;&gt;"",INDEX(TransferLog!$AB$21:$AB$1270,MATCH($I673&amp;$M673,TransferLog!$F$21:$F$1270&amp;TransferLog!$W$21:$W$1270,0)),"")</f>
        <v/>
      </c>
      <c r="D673" s="235" t="str">
        <f t="array" ref="D673">IF($K673&lt;&gt;"",INDEX(TransferLog!$Q$21:$Q$1270,MATCH($I673&amp;$M673,TransferLog!$F$21:$F$1270&amp;TransferLog!$W$21:$W$1270,0)),"")</f>
        <v/>
      </c>
      <c r="E673" s="236" t="str">
        <f t="array" ref="E673">IF($K673&lt;&gt;"",INDEX(TransferLog!$AC$21:$AC$1270,MATCH($I673&amp;$M673,TransferLog!$F$21:$F$1270&amp;TransferLog!$W$21:$W$1270,0)),"")</f>
        <v/>
      </c>
      <c r="F673" s="111">
        <f t="shared" si="51"/>
        <v>646</v>
      </c>
      <c r="G673" s="138" t="str">
        <f t="array" ref="G673">IF($I673&lt;&gt;"",INDEX(DropDownLists!$K$10:$K$2516,MATCH($I673,DropDownLists!$L$10:$L$2516,0)),"")</f>
        <v/>
      </c>
      <c r="H673" s="107"/>
      <c r="I673" s="112"/>
      <c r="J673" s="339"/>
      <c r="K673" s="113"/>
      <c r="L673" s="339"/>
      <c r="M673" s="113"/>
      <c r="N673" s="339"/>
      <c r="O673" s="139" t="str">
        <f t="shared" si="52"/>
        <v/>
      </c>
      <c r="P673" s="339"/>
      <c r="Q673" s="114"/>
      <c r="R673" s="339"/>
      <c r="S673" s="174"/>
      <c r="T673" s="339"/>
      <c r="U673" s="139" t="str">
        <f t="array" ref="U673">IF($S673&lt;&gt;"",INDEX(DropDownLists!$D$10:$D$2516,MATCH($S673,DropDownLists!$E$10:$E$2516,0)),"")</f>
        <v/>
      </c>
      <c r="V673" s="342"/>
      <c r="W673" s="174"/>
      <c r="Y673" s="37"/>
      <c r="Z673" s="37"/>
      <c r="AA673" s="37"/>
      <c r="AB673" s="37"/>
      <c r="AC673" s="37"/>
      <c r="AD673" s="62"/>
      <c r="AE673" s="62"/>
      <c r="AF673" s="62"/>
      <c r="AG673" s="62"/>
      <c r="AH673" s="244" t="str">
        <f t="shared" si="53"/>
        <v/>
      </c>
      <c r="AI673" s="62"/>
      <c r="AJ673" s="62"/>
      <c r="AK673" s="62"/>
      <c r="AL673" s="62"/>
    </row>
    <row r="674" spans="1:38" s="97" customFormat="1" ht="14">
      <c r="A674" s="63"/>
      <c r="B674" s="2">
        <f t="shared" si="50"/>
        <v>647</v>
      </c>
      <c r="C674" s="235" t="str">
        <f t="array" ref="C674">IF($K674&lt;&gt;"",INDEX(TransferLog!$AB$21:$AB$1270,MATCH($I674&amp;$M674,TransferLog!$F$21:$F$1270&amp;TransferLog!$W$21:$W$1270,0)),"")</f>
        <v/>
      </c>
      <c r="D674" s="235" t="str">
        <f t="array" ref="D674">IF($K674&lt;&gt;"",INDEX(TransferLog!$Q$21:$Q$1270,MATCH($I674&amp;$M674,TransferLog!$F$21:$F$1270&amp;TransferLog!$W$21:$W$1270,0)),"")</f>
        <v/>
      </c>
      <c r="E674" s="236" t="str">
        <f t="array" ref="E674">IF($K674&lt;&gt;"",INDEX(TransferLog!$AC$21:$AC$1270,MATCH($I674&amp;$M674,TransferLog!$F$21:$F$1270&amp;TransferLog!$W$21:$W$1270,0)),"")</f>
        <v/>
      </c>
      <c r="F674" s="111">
        <f t="shared" si="51"/>
        <v>647</v>
      </c>
      <c r="G674" s="138" t="str">
        <f t="array" ref="G674">IF($I674&lt;&gt;"",INDEX(DropDownLists!$K$10:$K$2516,MATCH($I674,DropDownLists!$L$10:$L$2516,0)),"")</f>
        <v/>
      </c>
      <c r="H674" s="107"/>
      <c r="I674" s="112"/>
      <c r="J674" s="339"/>
      <c r="K674" s="113"/>
      <c r="L674" s="339"/>
      <c r="M674" s="113"/>
      <c r="N674" s="339"/>
      <c r="O674" s="139" t="str">
        <f t="shared" si="52"/>
        <v/>
      </c>
      <c r="P674" s="339"/>
      <c r="Q674" s="114"/>
      <c r="R674" s="339"/>
      <c r="S674" s="174"/>
      <c r="T674" s="339"/>
      <c r="U674" s="139" t="str">
        <f t="array" ref="U674">IF($S674&lt;&gt;"",INDEX(DropDownLists!$D$10:$D$2516,MATCH($S674,DropDownLists!$E$10:$E$2516,0)),"")</f>
        <v/>
      </c>
      <c r="V674" s="342"/>
      <c r="W674" s="174"/>
      <c r="Y674" s="37"/>
      <c r="Z674" s="37"/>
      <c r="AA674" s="37"/>
      <c r="AB674" s="37"/>
      <c r="AC674" s="37"/>
      <c r="AD674" s="62"/>
      <c r="AE674" s="62"/>
      <c r="AF674" s="62"/>
      <c r="AG674" s="62"/>
      <c r="AH674" s="244" t="str">
        <f t="shared" si="53"/>
        <v/>
      </c>
      <c r="AI674" s="62"/>
      <c r="AJ674" s="62"/>
      <c r="AK674" s="62"/>
      <c r="AL674" s="62"/>
    </row>
    <row r="675" spans="1:38" s="97" customFormat="1" ht="14">
      <c r="A675" s="63"/>
      <c r="B675" s="2">
        <f t="shared" si="50"/>
        <v>648</v>
      </c>
      <c r="C675" s="235" t="str">
        <f t="array" ref="C675">IF($K675&lt;&gt;"",INDEX(TransferLog!$AB$21:$AB$1270,MATCH($I675&amp;$M675,TransferLog!$F$21:$F$1270&amp;TransferLog!$W$21:$W$1270,0)),"")</f>
        <v/>
      </c>
      <c r="D675" s="235" t="str">
        <f t="array" ref="D675">IF($K675&lt;&gt;"",INDEX(TransferLog!$Q$21:$Q$1270,MATCH($I675&amp;$M675,TransferLog!$F$21:$F$1270&amp;TransferLog!$W$21:$W$1270,0)),"")</f>
        <v/>
      </c>
      <c r="E675" s="236" t="str">
        <f t="array" ref="E675">IF($K675&lt;&gt;"",INDEX(TransferLog!$AC$21:$AC$1270,MATCH($I675&amp;$M675,TransferLog!$F$21:$F$1270&amp;TransferLog!$W$21:$W$1270,0)),"")</f>
        <v/>
      </c>
      <c r="F675" s="111">
        <f t="shared" si="51"/>
        <v>648</v>
      </c>
      <c r="G675" s="138" t="str">
        <f t="array" ref="G675">IF($I675&lt;&gt;"",INDEX(DropDownLists!$K$10:$K$2516,MATCH($I675,DropDownLists!$L$10:$L$2516,0)),"")</f>
        <v/>
      </c>
      <c r="H675" s="107"/>
      <c r="I675" s="112"/>
      <c r="J675" s="339"/>
      <c r="K675" s="113"/>
      <c r="L675" s="339"/>
      <c r="M675" s="113"/>
      <c r="N675" s="339"/>
      <c r="O675" s="139" t="str">
        <f t="shared" si="52"/>
        <v/>
      </c>
      <c r="P675" s="339"/>
      <c r="Q675" s="114"/>
      <c r="R675" s="339"/>
      <c r="S675" s="174"/>
      <c r="T675" s="339"/>
      <c r="U675" s="139" t="str">
        <f t="array" ref="U675">IF($S675&lt;&gt;"",INDEX(DropDownLists!$D$10:$D$2516,MATCH($S675,DropDownLists!$E$10:$E$2516,0)),"")</f>
        <v/>
      </c>
      <c r="V675" s="342"/>
      <c r="W675" s="174"/>
      <c r="Y675" s="62"/>
      <c r="Z675" s="62"/>
      <c r="AA675" s="62"/>
      <c r="AB675" s="62"/>
      <c r="AC675" s="62"/>
      <c r="AD675" s="62"/>
      <c r="AE675" s="62"/>
      <c r="AF675" s="62"/>
      <c r="AG675" s="62"/>
      <c r="AH675" s="244" t="str">
        <f t="shared" si="53"/>
        <v/>
      </c>
      <c r="AI675" s="62"/>
      <c r="AJ675" s="62"/>
      <c r="AK675" s="62"/>
      <c r="AL675" s="62"/>
    </row>
    <row r="676" spans="1:38" s="97" customFormat="1" ht="14">
      <c r="A676" s="63"/>
      <c r="B676" s="2">
        <f t="shared" si="50"/>
        <v>649</v>
      </c>
      <c r="C676" s="235" t="str">
        <f t="array" ref="C676">IF($K676&lt;&gt;"",INDEX(TransferLog!$AB$21:$AB$1270,MATCH($I676&amp;$M676,TransferLog!$F$21:$F$1270&amp;TransferLog!$W$21:$W$1270,0)),"")</f>
        <v/>
      </c>
      <c r="D676" s="235" t="str">
        <f t="array" ref="D676">IF($K676&lt;&gt;"",INDEX(TransferLog!$Q$21:$Q$1270,MATCH($I676&amp;$M676,TransferLog!$F$21:$F$1270&amp;TransferLog!$W$21:$W$1270,0)),"")</f>
        <v/>
      </c>
      <c r="E676" s="236" t="str">
        <f t="array" ref="E676">IF($K676&lt;&gt;"",INDEX(TransferLog!$AC$21:$AC$1270,MATCH($I676&amp;$M676,TransferLog!$F$21:$F$1270&amp;TransferLog!$W$21:$W$1270,0)),"")</f>
        <v/>
      </c>
      <c r="F676" s="111">
        <f t="shared" si="51"/>
        <v>649</v>
      </c>
      <c r="G676" s="138" t="str">
        <f t="array" ref="G676">IF($I676&lt;&gt;"",INDEX(DropDownLists!$K$10:$K$2516,MATCH($I676,DropDownLists!$L$10:$L$2516,0)),"")</f>
        <v/>
      </c>
      <c r="H676" s="107"/>
      <c r="I676" s="112"/>
      <c r="J676" s="339"/>
      <c r="K676" s="113"/>
      <c r="L676" s="339"/>
      <c r="M676" s="113"/>
      <c r="N676" s="339"/>
      <c r="O676" s="139" t="str">
        <f t="shared" si="52"/>
        <v/>
      </c>
      <c r="P676" s="339"/>
      <c r="Q676" s="114"/>
      <c r="R676" s="339"/>
      <c r="S676" s="174"/>
      <c r="T676" s="339"/>
      <c r="U676" s="139" t="str">
        <f t="array" ref="U676">IF($S676&lt;&gt;"",INDEX(DropDownLists!$D$10:$D$2516,MATCH($S676,DropDownLists!$E$10:$E$2516,0)),"")</f>
        <v/>
      </c>
      <c r="V676" s="342"/>
      <c r="W676" s="174"/>
      <c r="Y676" s="62"/>
      <c r="Z676" s="62"/>
      <c r="AA676" s="62"/>
      <c r="AB676" s="62"/>
      <c r="AC676" s="62"/>
      <c r="AD676" s="62"/>
      <c r="AE676" s="62"/>
      <c r="AF676" s="62"/>
      <c r="AG676" s="62"/>
      <c r="AH676" s="244" t="str">
        <f t="shared" si="53"/>
        <v/>
      </c>
      <c r="AI676" s="62"/>
      <c r="AJ676" s="62"/>
      <c r="AK676" s="62"/>
      <c r="AL676" s="62"/>
    </row>
    <row r="677" spans="1:38" s="97" customFormat="1" ht="14">
      <c r="A677" s="63"/>
      <c r="B677" s="2">
        <f t="shared" si="50"/>
        <v>650</v>
      </c>
      <c r="C677" s="235" t="str">
        <f t="array" ref="C677">IF($K677&lt;&gt;"",INDEX(TransferLog!$AB$21:$AB$1270,MATCH($I677&amp;$M677,TransferLog!$F$21:$F$1270&amp;TransferLog!$W$21:$W$1270,0)),"")</f>
        <v/>
      </c>
      <c r="D677" s="235" t="str">
        <f t="array" ref="D677">IF($K677&lt;&gt;"",INDEX(TransferLog!$Q$21:$Q$1270,MATCH($I677&amp;$M677,TransferLog!$F$21:$F$1270&amp;TransferLog!$W$21:$W$1270,0)),"")</f>
        <v/>
      </c>
      <c r="E677" s="236" t="str">
        <f t="array" ref="E677">IF($K677&lt;&gt;"",INDEX(TransferLog!$AC$21:$AC$1270,MATCH($I677&amp;$M677,TransferLog!$F$21:$F$1270&amp;TransferLog!$W$21:$W$1270,0)),"")</f>
        <v/>
      </c>
      <c r="F677" s="111">
        <f t="shared" si="51"/>
        <v>650</v>
      </c>
      <c r="G677" s="138" t="str">
        <f t="array" ref="G677">IF($I677&lt;&gt;"",INDEX(DropDownLists!$K$10:$K$2516,MATCH($I677,DropDownLists!$L$10:$L$2516,0)),"")</f>
        <v/>
      </c>
      <c r="H677" s="107"/>
      <c r="I677" s="112"/>
      <c r="J677" s="339"/>
      <c r="K677" s="113"/>
      <c r="L677" s="339"/>
      <c r="M677" s="113"/>
      <c r="N677" s="339"/>
      <c r="O677" s="139" t="str">
        <f t="shared" si="52"/>
        <v/>
      </c>
      <c r="P677" s="339"/>
      <c r="Q677" s="114"/>
      <c r="R677" s="339"/>
      <c r="S677" s="174"/>
      <c r="T677" s="339"/>
      <c r="U677" s="139" t="str">
        <f t="array" ref="U677">IF($S677&lt;&gt;"",INDEX(DropDownLists!$D$10:$D$2516,MATCH($S677,DropDownLists!$E$10:$E$2516,0)),"")</f>
        <v/>
      </c>
      <c r="V677" s="342"/>
      <c r="W677" s="174"/>
      <c r="Y677" s="62"/>
      <c r="Z677" s="62"/>
      <c r="AA677" s="62"/>
      <c r="AB677" s="62"/>
      <c r="AC677" s="62"/>
      <c r="AD677" s="62"/>
      <c r="AE677" s="62"/>
      <c r="AF677" s="62"/>
      <c r="AG677" s="62"/>
      <c r="AH677" s="244" t="str">
        <f t="shared" si="53"/>
        <v/>
      </c>
      <c r="AI677" s="62"/>
      <c r="AJ677" s="62"/>
      <c r="AK677" s="62"/>
      <c r="AL677" s="62"/>
    </row>
    <row r="678" spans="1:38" s="97" customFormat="1" ht="14">
      <c r="A678" s="63"/>
      <c r="B678" s="2">
        <f t="shared" si="50"/>
        <v>651</v>
      </c>
      <c r="C678" s="235" t="str">
        <f t="array" ref="C678">IF($K678&lt;&gt;"",INDEX(TransferLog!$AB$21:$AB$1270,MATCH($I678&amp;$M678,TransferLog!$F$21:$F$1270&amp;TransferLog!$W$21:$W$1270,0)),"")</f>
        <v/>
      </c>
      <c r="D678" s="235" t="str">
        <f t="array" ref="D678">IF($K678&lt;&gt;"",INDEX(TransferLog!$Q$21:$Q$1270,MATCH($I678&amp;$M678,TransferLog!$F$21:$F$1270&amp;TransferLog!$W$21:$W$1270,0)),"")</f>
        <v/>
      </c>
      <c r="E678" s="236" t="str">
        <f t="array" ref="E678">IF($K678&lt;&gt;"",INDEX(TransferLog!$AC$21:$AC$1270,MATCH($I678&amp;$M678,TransferLog!$F$21:$F$1270&amp;TransferLog!$W$21:$W$1270,0)),"")</f>
        <v/>
      </c>
      <c r="F678" s="111">
        <f t="shared" si="51"/>
        <v>651</v>
      </c>
      <c r="G678" s="138" t="str">
        <f t="array" ref="G678">IF($I678&lt;&gt;"",INDEX(DropDownLists!$K$10:$K$2516,MATCH($I678,DropDownLists!$L$10:$L$2516,0)),"")</f>
        <v/>
      </c>
      <c r="H678" s="107"/>
      <c r="I678" s="112"/>
      <c r="J678" s="339"/>
      <c r="K678" s="113"/>
      <c r="L678" s="339"/>
      <c r="M678" s="113"/>
      <c r="N678" s="339"/>
      <c r="O678" s="139" t="str">
        <f t="shared" si="52"/>
        <v/>
      </c>
      <c r="P678" s="339"/>
      <c r="Q678" s="114"/>
      <c r="R678" s="339"/>
      <c r="S678" s="174"/>
      <c r="T678" s="339"/>
      <c r="U678" s="139" t="str">
        <f t="array" ref="U678">IF($S678&lt;&gt;"",INDEX(DropDownLists!$D$10:$D$2516,MATCH($S678,DropDownLists!$E$10:$E$2516,0)),"")</f>
        <v/>
      </c>
      <c r="V678" s="342"/>
      <c r="W678" s="174"/>
      <c r="Y678" s="62"/>
      <c r="Z678" s="62"/>
      <c r="AA678" s="62"/>
      <c r="AB678" s="62"/>
      <c r="AC678" s="62"/>
      <c r="AD678" s="62"/>
      <c r="AE678" s="62"/>
      <c r="AF678" s="62"/>
      <c r="AG678" s="62"/>
      <c r="AH678" s="244" t="str">
        <f t="shared" si="53"/>
        <v/>
      </c>
      <c r="AI678" s="62"/>
      <c r="AJ678" s="62"/>
      <c r="AK678" s="62"/>
      <c r="AL678" s="62"/>
    </row>
    <row r="679" spans="1:38" s="97" customFormat="1" ht="14">
      <c r="A679" s="63"/>
      <c r="B679" s="2">
        <f t="shared" si="50"/>
        <v>652</v>
      </c>
      <c r="C679" s="235" t="str">
        <f t="array" ref="C679">IF($K679&lt;&gt;"",INDEX(TransferLog!$AB$21:$AB$1270,MATCH($I679&amp;$M679,TransferLog!$F$21:$F$1270&amp;TransferLog!$W$21:$W$1270,0)),"")</f>
        <v/>
      </c>
      <c r="D679" s="235" t="str">
        <f t="array" ref="D679">IF($K679&lt;&gt;"",INDEX(TransferLog!$Q$21:$Q$1270,MATCH($I679&amp;$M679,TransferLog!$F$21:$F$1270&amp;TransferLog!$W$21:$W$1270,0)),"")</f>
        <v/>
      </c>
      <c r="E679" s="236" t="str">
        <f t="array" ref="E679">IF($K679&lt;&gt;"",INDEX(TransferLog!$AC$21:$AC$1270,MATCH($I679&amp;$M679,TransferLog!$F$21:$F$1270&amp;TransferLog!$W$21:$W$1270,0)),"")</f>
        <v/>
      </c>
      <c r="F679" s="111">
        <f t="shared" si="51"/>
        <v>652</v>
      </c>
      <c r="G679" s="138" t="str">
        <f t="array" ref="G679">IF($I679&lt;&gt;"",INDEX(DropDownLists!$K$10:$K$2516,MATCH($I679,DropDownLists!$L$10:$L$2516,0)),"")</f>
        <v/>
      </c>
      <c r="H679" s="107"/>
      <c r="I679" s="112"/>
      <c r="J679" s="339"/>
      <c r="K679" s="113"/>
      <c r="L679" s="339"/>
      <c r="M679" s="113"/>
      <c r="N679" s="339"/>
      <c r="O679" s="139" t="str">
        <f t="shared" si="52"/>
        <v/>
      </c>
      <c r="P679" s="339"/>
      <c r="Q679" s="114"/>
      <c r="R679" s="339"/>
      <c r="S679" s="174"/>
      <c r="T679" s="339"/>
      <c r="U679" s="139" t="str">
        <f t="array" ref="U679">IF($S679&lt;&gt;"",INDEX(DropDownLists!$D$10:$D$2516,MATCH($S679,DropDownLists!$E$10:$E$2516,0)),"")</f>
        <v/>
      </c>
      <c r="V679" s="342"/>
      <c r="W679" s="174"/>
      <c r="Y679" s="62"/>
      <c r="Z679" s="62"/>
      <c r="AA679" s="62"/>
      <c r="AB679" s="62"/>
      <c r="AC679" s="62"/>
      <c r="AD679" s="62"/>
      <c r="AE679" s="62"/>
      <c r="AF679" s="62"/>
      <c r="AG679" s="62"/>
      <c r="AH679" s="244" t="str">
        <f t="shared" si="53"/>
        <v/>
      </c>
      <c r="AI679" s="62"/>
      <c r="AJ679" s="62"/>
      <c r="AK679" s="62"/>
      <c r="AL679" s="62"/>
    </row>
    <row r="680" spans="1:38" s="97" customFormat="1" ht="14">
      <c r="A680" s="63"/>
      <c r="B680" s="2">
        <f t="shared" si="50"/>
        <v>653</v>
      </c>
      <c r="C680" s="235" t="str">
        <f t="array" ref="C680">IF($K680&lt;&gt;"",INDEX(TransferLog!$AB$21:$AB$1270,MATCH($I680&amp;$M680,TransferLog!$F$21:$F$1270&amp;TransferLog!$W$21:$W$1270,0)),"")</f>
        <v/>
      </c>
      <c r="D680" s="235" t="str">
        <f t="array" ref="D680">IF($K680&lt;&gt;"",INDEX(TransferLog!$Q$21:$Q$1270,MATCH($I680&amp;$M680,TransferLog!$F$21:$F$1270&amp;TransferLog!$W$21:$W$1270,0)),"")</f>
        <v/>
      </c>
      <c r="E680" s="236" t="str">
        <f t="array" ref="E680">IF($K680&lt;&gt;"",INDEX(TransferLog!$AC$21:$AC$1270,MATCH($I680&amp;$M680,TransferLog!$F$21:$F$1270&amp;TransferLog!$W$21:$W$1270,0)),"")</f>
        <v/>
      </c>
      <c r="F680" s="111">
        <f t="shared" si="51"/>
        <v>653</v>
      </c>
      <c r="G680" s="138" t="str">
        <f t="array" ref="G680">IF($I680&lt;&gt;"",INDEX(DropDownLists!$K$10:$K$2516,MATCH($I680,DropDownLists!$L$10:$L$2516,0)),"")</f>
        <v/>
      </c>
      <c r="H680" s="107"/>
      <c r="I680" s="112"/>
      <c r="J680" s="339"/>
      <c r="K680" s="113"/>
      <c r="L680" s="339"/>
      <c r="M680" s="113"/>
      <c r="N680" s="339"/>
      <c r="O680" s="139" t="str">
        <f t="shared" si="52"/>
        <v/>
      </c>
      <c r="P680" s="339"/>
      <c r="Q680" s="114"/>
      <c r="R680" s="339"/>
      <c r="S680" s="174"/>
      <c r="T680" s="339"/>
      <c r="U680" s="139" t="str">
        <f t="array" ref="U680">IF($S680&lt;&gt;"",INDEX(DropDownLists!$D$10:$D$2516,MATCH($S680,DropDownLists!$E$10:$E$2516,0)),"")</f>
        <v/>
      </c>
      <c r="V680" s="342"/>
      <c r="W680" s="174"/>
      <c r="Y680" s="62"/>
      <c r="Z680" s="62"/>
      <c r="AA680" s="62"/>
      <c r="AB680" s="62"/>
      <c r="AC680" s="62"/>
      <c r="AD680" s="62"/>
      <c r="AE680" s="62"/>
      <c r="AF680" s="62"/>
      <c r="AG680" s="62"/>
      <c r="AH680" s="244" t="str">
        <f t="shared" si="53"/>
        <v/>
      </c>
      <c r="AI680" s="62"/>
      <c r="AJ680" s="62"/>
      <c r="AK680" s="62"/>
      <c r="AL680" s="62"/>
    </row>
    <row r="681" spans="1:38" s="97" customFormat="1" ht="14.25" customHeight="1">
      <c r="A681" s="26"/>
      <c r="B681" s="2">
        <f t="shared" si="50"/>
        <v>654</v>
      </c>
      <c r="C681" s="235" t="str">
        <f t="array" ref="C681">IF($K681&lt;&gt;"",INDEX(TransferLog!$AB$21:$AB$1270,MATCH($I681&amp;$M681,TransferLog!$F$21:$F$1270&amp;TransferLog!$W$21:$W$1270,0)),"")</f>
        <v/>
      </c>
      <c r="D681" s="235" t="str">
        <f t="array" ref="D681">IF($K681&lt;&gt;"",INDEX(TransferLog!$Q$21:$Q$1270,MATCH($I681&amp;$M681,TransferLog!$F$21:$F$1270&amp;TransferLog!$W$21:$W$1270,0)),"")</f>
        <v/>
      </c>
      <c r="E681" s="236" t="str">
        <f t="array" ref="E681">IF($K681&lt;&gt;"",INDEX(TransferLog!$AC$21:$AC$1270,MATCH($I681&amp;$M681,TransferLog!$F$21:$F$1270&amp;TransferLog!$W$21:$W$1270,0)),"")</f>
        <v/>
      </c>
      <c r="F681" s="111">
        <f t="shared" si="51"/>
        <v>654</v>
      </c>
      <c r="G681" s="138" t="str">
        <f t="array" ref="G681">IF($I681&lt;&gt;"",INDEX(DropDownLists!$K$10:$K$2516,MATCH($I681,DropDownLists!$L$10:$L$2516,0)),"")</f>
        <v/>
      </c>
      <c r="H681" s="107"/>
      <c r="I681" s="112"/>
      <c r="J681" s="339"/>
      <c r="K681" s="113"/>
      <c r="L681" s="339"/>
      <c r="M681" s="113"/>
      <c r="N681" s="339"/>
      <c r="O681" s="139" t="str">
        <f t="shared" si="52"/>
        <v/>
      </c>
      <c r="P681" s="339"/>
      <c r="Q681" s="114"/>
      <c r="R681" s="339"/>
      <c r="S681" s="174"/>
      <c r="T681" s="339"/>
      <c r="U681" s="139" t="str">
        <f t="array" ref="U681">IF($S681&lt;&gt;"",INDEX(DropDownLists!$D$10:$D$2516,MATCH($S681,DropDownLists!$E$10:$E$2516,0)),"")</f>
        <v/>
      </c>
      <c r="V681" s="342"/>
      <c r="W681" s="174"/>
      <c r="Y681" s="62"/>
      <c r="Z681" s="62"/>
      <c r="AA681" s="62"/>
      <c r="AB681" s="62"/>
      <c r="AC681" s="62"/>
      <c r="AD681" s="37"/>
      <c r="AE681" s="37"/>
      <c r="AF681" s="37"/>
      <c r="AG681" s="37"/>
      <c r="AH681" s="243" t="str">
        <f t="shared" si="53"/>
        <v/>
      </c>
      <c r="AI681" s="37"/>
      <c r="AJ681" s="37"/>
      <c r="AK681" s="37"/>
      <c r="AL681" s="37"/>
    </row>
    <row r="682" spans="1:38" s="97" customFormat="1" ht="14.25" customHeight="1">
      <c r="A682" s="26"/>
      <c r="B682" s="2">
        <f t="shared" si="50"/>
        <v>655</v>
      </c>
      <c r="C682" s="235" t="str">
        <f t="array" ref="C682">IF($K682&lt;&gt;"",INDEX(TransferLog!$AB$21:$AB$1270,MATCH($I682&amp;$M682,TransferLog!$F$21:$F$1270&amp;TransferLog!$W$21:$W$1270,0)),"")</f>
        <v/>
      </c>
      <c r="D682" s="235" t="str">
        <f t="array" ref="D682">IF($K682&lt;&gt;"",INDEX(TransferLog!$Q$21:$Q$1270,MATCH($I682&amp;$M682,TransferLog!$F$21:$F$1270&amp;TransferLog!$W$21:$W$1270,0)),"")</f>
        <v/>
      </c>
      <c r="E682" s="236" t="str">
        <f t="array" ref="E682">IF($K682&lt;&gt;"",INDEX(TransferLog!$AC$21:$AC$1270,MATCH($I682&amp;$M682,TransferLog!$F$21:$F$1270&amp;TransferLog!$W$21:$W$1270,0)),"")</f>
        <v/>
      </c>
      <c r="F682" s="111">
        <f t="shared" si="51"/>
        <v>655</v>
      </c>
      <c r="G682" s="138" t="str">
        <f t="array" ref="G682">IF($I682&lt;&gt;"",INDEX(DropDownLists!$K$10:$K$2516,MATCH($I682,DropDownLists!$L$10:$L$2516,0)),"")</f>
        <v/>
      </c>
      <c r="H682" s="107"/>
      <c r="I682" s="112"/>
      <c r="J682" s="339"/>
      <c r="K682" s="113"/>
      <c r="L682" s="339"/>
      <c r="M682" s="113"/>
      <c r="N682" s="339"/>
      <c r="O682" s="139" t="str">
        <f t="shared" si="52"/>
        <v/>
      </c>
      <c r="P682" s="339"/>
      <c r="Q682" s="114"/>
      <c r="R682" s="339"/>
      <c r="S682" s="174"/>
      <c r="T682" s="339"/>
      <c r="U682" s="139" t="str">
        <f t="array" ref="U682">IF($S682&lt;&gt;"",INDEX(DropDownLists!$D$10:$D$2516,MATCH($S682,DropDownLists!$E$10:$E$2516,0)),"")</f>
        <v/>
      </c>
      <c r="V682" s="342"/>
      <c r="W682" s="174"/>
      <c r="Y682" s="62"/>
      <c r="Z682" s="62"/>
      <c r="AA682" s="62"/>
      <c r="AB682" s="62"/>
      <c r="AC682" s="62"/>
      <c r="AD682" s="37"/>
      <c r="AE682" s="37"/>
      <c r="AF682" s="37"/>
      <c r="AG682" s="37"/>
      <c r="AH682" s="243" t="str">
        <f t="shared" si="53"/>
        <v/>
      </c>
      <c r="AI682" s="37"/>
      <c r="AJ682" s="37"/>
      <c r="AK682" s="37"/>
      <c r="AL682" s="37"/>
    </row>
    <row r="683" spans="1:38" s="97" customFormat="1" ht="14.25" customHeight="1">
      <c r="A683" s="26"/>
      <c r="B683" s="2">
        <f t="shared" si="50"/>
        <v>656</v>
      </c>
      <c r="C683" s="235" t="str">
        <f t="array" ref="C683">IF($K683&lt;&gt;"",INDEX(TransferLog!$AB$21:$AB$1270,MATCH($I683&amp;$M683,TransferLog!$F$21:$F$1270&amp;TransferLog!$W$21:$W$1270,0)),"")</f>
        <v/>
      </c>
      <c r="D683" s="235" t="str">
        <f t="array" ref="D683">IF($K683&lt;&gt;"",INDEX(TransferLog!$Q$21:$Q$1270,MATCH($I683&amp;$M683,TransferLog!$F$21:$F$1270&amp;TransferLog!$W$21:$W$1270,0)),"")</f>
        <v/>
      </c>
      <c r="E683" s="236" t="str">
        <f t="array" ref="E683">IF($K683&lt;&gt;"",INDEX(TransferLog!$AC$21:$AC$1270,MATCH($I683&amp;$M683,TransferLog!$F$21:$F$1270&amp;TransferLog!$W$21:$W$1270,0)),"")</f>
        <v/>
      </c>
      <c r="F683" s="111">
        <f t="shared" si="51"/>
        <v>656</v>
      </c>
      <c r="G683" s="138" t="str">
        <f t="array" ref="G683">IF($I683&lt;&gt;"",INDEX(DropDownLists!$K$10:$K$2516,MATCH($I683,DropDownLists!$L$10:$L$2516,0)),"")</f>
        <v/>
      </c>
      <c r="H683" s="107"/>
      <c r="I683" s="112"/>
      <c r="J683" s="339"/>
      <c r="K683" s="113"/>
      <c r="L683" s="339"/>
      <c r="M683" s="113"/>
      <c r="N683" s="339"/>
      <c r="O683" s="139" t="str">
        <f t="shared" si="52"/>
        <v/>
      </c>
      <c r="P683" s="339"/>
      <c r="Q683" s="114"/>
      <c r="R683" s="339"/>
      <c r="S683" s="174"/>
      <c r="T683" s="339"/>
      <c r="U683" s="139" t="str">
        <f t="array" ref="U683">IF($S683&lt;&gt;"",INDEX(DropDownLists!$D$10:$D$2516,MATCH($S683,DropDownLists!$E$10:$E$2516,0)),"")</f>
        <v/>
      </c>
      <c r="V683" s="342"/>
      <c r="W683" s="174"/>
      <c r="Y683" s="62"/>
      <c r="Z683" s="62"/>
      <c r="AA683" s="62"/>
      <c r="AB683" s="62"/>
      <c r="AC683" s="62"/>
      <c r="AD683" s="37"/>
      <c r="AE683" s="37"/>
      <c r="AF683" s="37"/>
      <c r="AG683" s="37"/>
      <c r="AH683" s="243" t="str">
        <f t="shared" si="53"/>
        <v/>
      </c>
      <c r="AI683" s="37"/>
      <c r="AJ683" s="37"/>
      <c r="AK683" s="37"/>
      <c r="AL683" s="37"/>
    </row>
    <row r="684" spans="1:38" s="97" customFormat="1" ht="14">
      <c r="A684" s="26"/>
      <c r="B684" s="2">
        <f t="shared" si="50"/>
        <v>657</v>
      </c>
      <c r="C684" s="235" t="str">
        <f t="array" ref="C684">IF($K684&lt;&gt;"",INDEX(TransferLog!$AB$21:$AB$1270,MATCH($I684&amp;$M684,TransferLog!$F$21:$F$1270&amp;TransferLog!$W$21:$W$1270,0)),"")</f>
        <v/>
      </c>
      <c r="D684" s="235" t="str">
        <f t="array" ref="D684">IF($K684&lt;&gt;"",INDEX(TransferLog!$Q$21:$Q$1270,MATCH($I684&amp;$M684,TransferLog!$F$21:$F$1270&amp;TransferLog!$W$21:$W$1270,0)),"")</f>
        <v/>
      </c>
      <c r="E684" s="236" t="str">
        <f t="array" ref="E684">IF($K684&lt;&gt;"",INDEX(TransferLog!$AC$21:$AC$1270,MATCH($I684&amp;$M684,TransferLog!$F$21:$F$1270&amp;TransferLog!$W$21:$W$1270,0)),"")</f>
        <v/>
      </c>
      <c r="F684" s="111">
        <f t="shared" si="51"/>
        <v>657</v>
      </c>
      <c r="G684" s="138" t="str">
        <f t="array" ref="G684">IF($I684&lt;&gt;"",INDEX(DropDownLists!$K$10:$K$2516,MATCH($I684,DropDownLists!$L$10:$L$2516,0)),"")</f>
        <v/>
      </c>
      <c r="H684" s="107"/>
      <c r="I684" s="112"/>
      <c r="J684" s="339"/>
      <c r="K684" s="113"/>
      <c r="L684" s="339"/>
      <c r="M684" s="113"/>
      <c r="N684" s="339"/>
      <c r="O684" s="139" t="str">
        <f t="shared" si="52"/>
        <v/>
      </c>
      <c r="P684" s="339"/>
      <c r="Q684" s="114"/>
      <c r="R684" s="339"/>
      <c r="S684" s="174"/>
      <c r="T684" s="339"/>
      <c r="U684" s="139" t="str">
        <f t="array" ref="U684">IF($S684&lt;&gt;"",INDEX(DropDownLists!$D$10:$D$2516,MATCH($S684,DropDownLists!$E$10:$E$2516,0)),"")</f>
        <v/>
      </c>
      <c r="V684" s="342"/>
      <c r="W684" s="174"/>
      <c r="Y684" s="62"/>
      <c r="Z684" s="62"/>
      <c r="AA684" s="62"/>
      <c r="AB684" s="62"/>
      <c r="AC684" s="62"/>
      <c r="AD684" s="37"/>
      <c r="AE684" s="37"/>
      <c r="AF684" s="37"/>
      <c r="AG684" s="37"/>
      <c r="AH684" s="243" t="str">
        <f t="shared" si="53"/>
        <v/>
      </c>
      <c r="AI684" s="37"/>
      <c r="AJ684" s="37"/>
      <c r="AK684" s="37"/>
      <c r="AL684" s="37"/>
    </row>
    <row r="685" spans="1:38" s="97" customFormat="1" ht="14.25" customHeight="1">
      <c r="A685" s="26"/>
      <c r="B685" s="2">
        <f t="shared" si="50"/>
        <v>658</v>
      </c>
      <c r="C685" s="235" t="str">
        <f t="array" ref="C685">IF($K685&lt;&gt;"",INDEX(TransferLog!$AB$21:$AB$1270,MATCH($I685&amp;$M685,TransferLog!$F$21:$F$1270&amp;TransferLog!$W$21:$W$1270,0)),"")</f>
        <v/>
      </c>
      <c r="D685" s="235" t="str">
        <f t="array" ref="D685">IF($K685&lt;&gt;"",INDEX(TransferLog!$Q$21:$Q$1270,MATCH($I685&amp;$M685,TransferLog!$F$21:$F$1270&amp;TransferLog!$W$21:$W$1270,0)),"")</f>
        <v/>
      </c>
      <c r="E685" s="236" t="str">
        <f t="array" ref="E685">IF($K685&lt;&gt;"",INDEX(TransferLog!$AC$21:$AC$1270,MATCH($I685&amp;$M685,TransferLog!$F$21:$F$1270&amp;TransferLog!$W$21:$W$1270,0)),"")</f>
        <v/>
      </c>
      <c r="F685" s="111">
        <f t="shared" si="51"/>
        <v>658</v>
      </c>
      <c r="G685" s="138" t="str">
        <f t="array" ref="G685">IF($I685&lt;&gt;"",INDEX(DropDownLists!$K$10:$K$2516,MATCH($I685,DropDownLists!$L$10:$L$2516,0)),"")</f>
        <v/>
      </c>
      <c r="H685" s="107"/>
      <c r="I685" s="112"/>
      <c r="J685" s="339"/>
      <c r="K685" s="113"/>
      <c r="L685" s="339"/>
      <c r="M685" s="113"/>
      <c r="N685" s="339"/>
      <c r="O685" s="139" t="str">
        <f t="shared" si="52"/>
        <v/>
      </c>
      <c r="P685" s="339"/>
      <c r="Q685" s="114"/>
      <c r="R685" s="339"/>
      <c r="S685" s="174"/>
      <c r="T685" s="339"/>
      <c r="U685" s="139" t="str">
        <f t="array" ref="U685">IF($S685&lt;&gt;"",INDEX(DropDownLists!$D$10:$D$2516,MATCH($S685,DropDownLists!$E$10:$E$2516,0)),"")</f>
        <v/>
      </c>
      <c r="V685" s="342"/>
      <c r="W685" s="174"/>
      <c r="Y685" s="62"/>
      <c r="Z685" s="62"/>
      <c r="AA685" s="62"/>
      <c r="AB685" s="62"/>
      <c r="AC685" s="62"/>
      <c r="AD685" s="37"/>
      <c r="AE685" s="37"/>
      <c r="AF685" s="37"/>
      <c r="AG685" s="37"/>
      <c r="AH685" s="243" t="str">
        <f t="shared" si="53"/>
        <v/>
      </c>
      <c r="AI685" s="37"/>
      <c r="AJ685" s="37"/>
      <c r="AK685" s="37"/>
      <c r="AL685" s="37"/>
    </row>
    <row r="686" spans="1:38" s="97" customFormat="1" ht="14.25" customHeight="1">
      <c r="A686" s="26"/>
      <c r="B686" s="2">
        <f t="shared" si="50"/>
        <v>659</v>
      </c>
      <c r="C686" s="235" t="str">
        <f t="array" ref="C686">IF($K686&lt;&gt;"",INDEX(TransferLog!$AB$21:$AB$1270,MATCH($I686&amp;$M686,TransferLog!$F$21:$F$1270&amp;TransferLog!$W$21:$W$1270,0)),"")</f>
        <v/>
      </c>
      <c r="D686" s="235" t="str">
        <f t="array" ref="D686">IF($K686&lt;&gt;"",INDEX(TransferLog!$Q$21:$Q$1270,MATCH($I686&amp;$M686,TransferLog!$F$21:$F$1270&amp;TransferLog!$W$21:$W$1270,0)),"")</f>
        <v/>
      </c>
      <c r="E686" s="236" t="str">
        <f t="array" ref="E686">IF($K686&lt;&gt;"",INDEX(TransferLog!$AC$21:$AC$1270,MATCH($I686&amp;$M686,TransferLog!$F$21:$F$1270&amp;TransferLog!$W$21:$W$1270,0)),"")</f>
        <v/>
      </c>
      <c r="F686" s="111">
        <f t="shared" si="51"/>
        <v>659</v>
      </c>
      <c r="G686" s="138" t="str">
        <f t="array" ref="G686">IF($I686&lt;&gt;"",INDEX(DropDownLists!$K$10:$K$2516,MATCH($I686,DropDownLists!$L$10:$L$2516,0)),"")</f>
        <v/>
      </c>
      <c r="H686" s="107"/>
      <c r="I686" s="112"/>
      <c r="J686" s="339"/>
      <c r="K686" s="113"/>
      <c r="L686" s="339"/>
      <c r="M686" s="113"/>
      <c r="N686" s="339"/>
      <c r="O686" s="139" t="str">
        <f t="shared" si="52"/>
        <v/>
      </c>
      <c r="P686" s="339"/>
      <c r="Q686" s="114"/>
      <c r="R686" s="339"/>
      <c r="S686" s="174"/>
      <c r="T686" s="339"/>
      <c r="U686" s="139" t="str">
        <f t="array" ref="U686">IF($S686&lt;&gt;"",INDEX(DropDownLists!$D$10:$D$2516,MATCH($S686,DropDownLists!$E$10:$E$2516,0)),"")</f>
        <v/>
      </c>
      <c r="V686" s="342"/>
      <c r="W686" s="174"/>
      <c r="Y686" s="37"/>
      <c r="Z686" s="37"/>
      <c r="AA686" s="37"/>
      <c r="AB686" s="37"/>
      <c r="AC686" s="37"/>
      <c r="AD686" s="37"/>
      <c r="AE686" s="37"/>
      <c r="AF686" s="37"/>
      <c r="AG686" s="37"/>
      <c r="AH686" s="243" t="str">
        <f t="shared" si="53"/>
        <v/>
      </c>
      <c r="AI686" s="37"/>
      <c r="AJ686" s="37"/>
      <c r="AK686" s="37"/>
      <c r="AL686" s="37"/>
    </row>
    <row r="687" spans="1:38" s="97" customFormat="1" ht="14.25" customHeight="1">
      <c r="A687" s="26"/>
      <c r="B687" s="2">
        <f t="shared" si="50"/>
        <v>660</v>
      </c>
      <c r="C687" s="235" t="str">
        <f t="array" ref="C687">IF($K687&lt;&gt;"",INDEX(TransferLog!$AB$21:$AB$1270,MATCH($I687&amp;$M687,TransferLog!$F$21:$F$1270&amp;TransferLog!$W$21:$W$1270,0)),"")</f>
        <v/>
      </c>
      <c r="D687" s="235" t="str">
        <f t="array" ref="D687">IF($K687&lt;&gt;"",INDEX(TransferLog!$Q$21:$Q$1270,MATCH($I687&amp;$M687,TransferLog!$F$21:$F$1270&amp;TransferLog!$W$21:$W$1270,0)),"")</f>
        <v/>
      </c>
      <c r="E687" s="236" t="str">
        <f t="array" ref="E687">IF($K687&lt;&gt;"",INDEX(TransferLog!$AC$21:$AC$1270,MATCH($I687&amp;$M687,TransferLog!$F$21:$F$1270&amp;TransferLog!$W$21:$W$1270,0)),"")</f>
        <v/>
      </c>
      <c r="F687" s="111">
        <f t="shared" si="51"/>
        <v>660</v>
      </c>
      <c r="G687" s="138" t="str">
        <f t="array" ref="G687">IF($I687&lt;&gt;"",INDEX(DropDownLists!$K$10:$K$2516,MATCH($I687,DropDownLists!$L$10:$L$2516,0)),"")</f>
        <v/>
      </c>
      <c r="H687" s="107"/>
      <c r="I687" s="112"/>
      <c r="J687" s="339"/>
      <c r="K687" s="113"/>
      <c r="L687" s="339"/>
      <c r="M687" s="113"/>
      <c r="N687" s="339"/>
      <c r="O687" s="139" t="str">
        <f t="shared" si="52"/>
        <v/>
      </c>
      <c r="P687" s="339"/>
      <c r="Q687" s="114"/>
      <c r="R687" s="339"/>
      <c r="S687" s="174"/>
      <c r="T687" s="339"/>
      <c r="U687" s="139" t="str">
        <f t="array" ref="U687">IF($S687&lt;&gt;"",INDEX(DropDownLists!$D$10:$D$2516,MATCH($S687,DropDownLists!$E$10:$E$2516,0)),"")</f>
        <v/>
      </c>
      <c r="V687" s="342"/>
      <c r="W687" s="174"/>
      <c r="Y687" s="37"/>
      <c r="Z687" s="37"/>
      <c r="AA687" s="37"/>
      <c r="AB687" s="37"/>
      <c r="AC687" s="37"/>
      <c r="AD687" s="37"/>
      <c r="AE687" s="37"/>
      <c r="AF687" s="37"/>
      <c r="AG687" s="37"/>
      <c r="AH687" s="243" t="str">
        <f t="shared" si="53"/>
        <v/>
      </c>
      <c r="AI687" s="37"/>
      <c r="AJ687" s="37"/>
      <c r="AK687" s="37"/>
      <c r="AL687" s="37"/>
    </row>
    <row r="688" spans="1:38" s="97" customFormat="1" ht="14">
      <c r="A688" s="26"/>
      <c r="B688" s="2">
        <f t="shared" ref="B688:B696" si="54">ROW()-27</f>
        <v>661</v>
      </c>
      <c r="C688" s="235" t="str">
        <f t="array" ref="C688">IF($K688&lt;&gt;"",INDEX(TransferLog!$AB$21:$AB$1270,MATCH($I688&amp;$M688,TransferLog!$F$21:$F$1270&amp;TransferLog!$W$21:$W$1270,0)),"")</f>
        <v/>
      </c>
      <c r="D688" s="235" t="str">
        <f t="array" ref="D688">IF($K688&lt;&gt;"",INDEX(TransferLog!$Q$21:$Q$1270,MATCH($I688&amp;$M688,TransferLog!$F$21:$F$1270&amp;TransferLog!$W$21:$W$1270,0)),"")</f>
        <v/>
      </c>
      <c r="E688" s="236" t="str">
        <f t="array" ref="E688">IF($K688&lt;&gt;"",INDEX(TransferLog!$AC$21:$AC$1270,MATCH($I688&amp;$M688,TransferLog!$F$21:$F$1270&amp;TransferLog!$W$21:$W$1270,0)),"")</f>
        <v/>
      </c>
      <c r="F688" s="111">
        <f t="shared" ref="F688:F696" si="55">ROW()-27</f>
        <v>661</v>
      </c>
      <c r="G688" s="138" t="str">
        <f t="array" ref="G688">IF($I688&lt;&gt;"",INDEX(DropDownLists!$K$10:$K$2516,MATCH($I688,DropDownLists!$L$10:$L$2516,0)),"")</f>
        <v/>
      </c>
      <c r="H688" s="107"/>
      <c r="I688" s="112"/>
      <c r="J688" s="339"/>
      <c r="K688" s="113"/>
      <c r="L688" s="339"/>
      <c r="M688" s="113"/>
      <c r="N688" s="339"/>
      <c r="O688" s="139" t="str">
        <f t="shared" si="52"/>
        <v/>
      </c>
      <c r="P688" s="339"/>
      <c r="Q688" s="114"/>
      <c r="R688" s="339"/>
      <c r="S688" s="174"/>
      <c r="T688" s="339"/>
      <c r="U688" s="139" t="str">
        <f t="array" ref="U688">IF($S688&lt;&gt;"",INDEX(DropDownLists!$D$10:$D$2516,MATCH($S688,DropDownLists!$E$10:$E$2516,0)),"")</f>
        <v/>
      </c>
      <c r="V688" s="342"/>
      <c r="W688" s="174"/>
      <c r="Y688" s="37"/>
      <c r="Z688" s="37"/>
      <c r="AA688" s="37"/>
      <c r="AB688" s="37"/>
      <c r="AC688" s="37"/>
      <c r="AD688" s="37"/>
      <c r="AE688" s="37"/>
      <c r="AF688" s="37"/>
      <c r="AG688" s="37"/>
      <c r="AH688" s="243" t="str">
        <f t="shared" si="53"/>
        <v/>
      </c>
      <c r="AI688" s="37"/>
      <c r="AJ688" s="37"/>
      <c r="AK688" s="37"/>
      <c r="AL688" s="37"/>
    </row>
    <row r="689" spans="1:38" s="97" customFormat="1" ht="14">
      <c r="A689" s="26"/>
      <c r="B689" s="2">
        <f t="shared" si="54"/>
        <v>662</v>
      </c>
      <c r="C689" s="235" t="str">
        <f t="array" ref="C689">IF($K689&lt;&gt;"",INDEX(TransferLog!$AB$21:$AB$1270,MATCH($I689&amp;$M689,TransferLog!$F$21:$F$1270&amp;TransferLog!$W$21:$W$1270,0)),"")</f>
        <v/>
      </c>
      <c r="D689" s="235" t="str">
        <f t="array" ref="D689">IF($K689&lt;&gt;"",INDEX(TransferLog!$Q$21:$Q$1270,MATCH($I689&amp;$M689,TransferLog!$F$21:$F$1270&amp;TransferLog!$W$21:$W$1270,0)),"")</f>
        <v/>
      </c>
      <c r="E689" s="236" t="str">
        <f t="array" ref="E689">IF($K689&lt;&gt;"",INDEX(TransferLog!$AC$21:$AC$1270,MATCH($I689&amp;$M689,TransferLog!$F$21:$F$1270&amp;TransferLog!$W$21:$W$1270,0)),"")</f>
        <v/>
      </c>
      <c r="F689" s="111">
        <f t="shared" si="55"/>
        <v>662</v>
      </c>
      <c r="G689" s="138" t="str">
        <f t="array" ref="G689">IF($I689&lt;&gt;"",INDEX(DropDownLists!$K$10:$K$2516,MATCH($I689,DropDownLists!$L$10:$L$2516,0)),"")</f>
        <v/>
      </c>
      <c r="H689" s="107"/>
      <c r="I689" s="112"/>
      <c r="J689" s="339"/>
      <c r="K689" s="113"/>
      <c r="L689" s="339"/>
      <c r="M689" s="113"/>
      <c r="N689" s="339"/>
      <c r="O689" s="139" t="str">
        <f t="shared" si="52"/>
        <v/>
      </c>
      <c r="P689" s="339"/>
      <c r="Q689" s="114"/>
      <c r="R689" s="339"/>
      <c r="S689" s="174"/>
      <c r="T689" s="339"/>
      <c r="U689" s="139" t="str">
        <f t="array" ref="U689">IF($S689&lt;&gt;"",INDEX(DropDownLists!$D$10:$D$2516,MATCH($S689,DropDownLists!$E$10:$E$2516,0)),"")</f>
        <v/>
      </c>
      <c r="V689" s="342"/>
      <c r="W689" s="174"/>
      <c r="Y689" s="37"/>
      <c r="Z689" s="37"/>
      <c r="AA689" s="37"/>
      <c r="AB689" s="37"/>
      <c r="AC689" s="37"/>
      <c r="AD689" s="37"/>
      <c r="AE689" s="37"/>
      <c r="AF689" s="37"/>
      <c r="AG689" s="37"/>
      <c r="AH689" s="243" t="str">
        <f t="shared" si="53"/>
        <v/>
      </c>
      <c r="AI689" s="37"/>
      <c r="AJ689" s="37"/>
      <c r="AK689" s="37"/>
      <c r="AL689" s="37"/>
    </row>
    <row r="690" spans="1:38" s="97" customFormat="1" ht="14">
      <c r="A690" s="63"/>
      <c r="B690" s="2">
        <f t="shared" si="54"/>
        <v>663</v>
      </c>
      <c r="C690" s="235" t="str">
        <f t="array" ref="C690">IF($K690&lt;&gt;"",INDEX(TransferLog!$AB$21:$AB$1270,MATCH($I690&amp;$M690,TransferLog!$F$21:$F$1270&amp;TransferLog!$W$21:$W$1270,0)),"")</f>
        <v/>
      </c>
      <c r="D690" s="235" t="str">
        <f t="array" ref="D690">IF($K690&lt;&gt;"",INDEX(TransferLog!$Q$21:$Q$1270,MATCH($I690&amp;$M690,TransferLog!$F$21:$F$1270&amp;TransferLog!$W$21:$W$1270,0)),"")</f>
        <v/>
      </c>
      <c r="E690" s="236" t="str">
        <f t="array" ref="E690">IF($K690&lt;&gt;"",INDEX(TransferLog!$AC$21:$AC$1270,MATCH($I690&amp;$M690,TransferLog!$F$21:$F$1270&amp;TransferLog!$W$21:$W$1270,0)),"")</f>
        <v/>
      </c>
      <c r="F690" s="111">
        <f t="shared" si="55"/>
        <v>663</v>
      </c>
      <c r="G690" s="138" t="str">
        <f t="array" ref="G690">IF($I690&lt;&gt;"",INDEX(DropDownLists!$K$10:$K$2516,MATCH($I690,DropDownLists!$L$10:$L$2516,0)),"")</f>
        <v/>
      </c>
      <c r="H690" s="107"/>
      <c r="I690" s="112"/>
      <c r="J690" s="339"/>
      <c r="K690" s="113"/>
      <c r="L690" s="339"/>
      <c r="M690" s="113"/>
      <c r="N690" s="339"/>
      <c r="O690" s="139" t="str">
        <f t="shared" si="52"/>
        <v/>
      </c>
      <c r="P690" s="339"/>
      <c r="Q690" s="114"/>
      <c r="R690" s="339"/>
      <c r="S690" s="174"/>
      <c r="T690" s="339"/>
      <c r="U690" s="139" t="str">
        <f t="array" ref="U690">IF($S690&lt;&gt;"",INDEX(DropDownLists!$D$10:$D$2516,MATCH($S690,DropDownLists!$E$10:$E$2516,0)),"")</f>
        <v/>
      </c>
      <c r="V690" s="342"/>
      <c r="W690" s="174"/>
      <c r="Y690" s="37"/>
      <c r="Z690" s="37"/>
      <c r="AA690" s="37"/>
      <c r="AB690" s="37"/>
      <c r="AC690" s="37"/>
      <c r="AD690" s="62"/>
      <c r="AE690" s="62"/>
      <c r="AF690" s="62"/>
      <c r="AG690" s="62"/>
      <c r="AH690" s="244" t="str">
        <f t="shared" si="53"/>
        <v/>
      </c>
      <c r="AI690" s="62"/>
      <c r="AJ690" s="62"/>
      <c r="AK690" s="62"/>
      <c r="AL690" s="62"/>
    </row>
    <row r="691" spans="1:38" s="97" customFormat="1" ht="14">
      <c r="A691" s="63"/>
      <c r="B691" s="2">
        <f t="shared" si="54"/>
        <v>664</v>
      </c>
      <c r="C691" s="235" t="str">
        <f t="array" ref="C691">IF($K691&lt;&gt;"",INDEX(TransferLog!$AB$21:$AB$1270,MATCH($I691&amp;$M691,TransferLog!$F$21:$F$1270&amp;TransferLog!$W$21:$W$1270,0)),"")</f>
        <v/>
      </c>
      <c r="D691" s="235" t="str">
        <f t="array" ref="D691">IF($K691&lt;&gt;"",INDEX(TransferLog!$Q$21:$Q$1270,MATCH($I691&amp;$M691,TransferLog!$F$21:$F$1270&amp;TransferLog!$W$21:$W$1270,0)),"")</f>
        <v/>
      </c>
      <c r="E691" s="236" t="str">
        <f t="array" ref="E691">IF($K691&lt;&gt;"",INDEX(TransferLog!$AC$21:$AC$1270,MATCH($I691&amp;$M691,TransferLog!$F$21:$F$1270&amp;TransferLog!$W$21:$W$1270,0)),"")</f>
        <v/>
      </c>
      <c r="F691" s="111">
        <f t="shared" si="55"/>
        <v>664</v>
      </c>
      <c r="G691" s="138" t="str">
        <f t="array" ref="G691">IF($I691&lt;&gt;"",INDEX(DropDownLists!$K$10:$K$2516,MATCH($I691,DropDownLists!$L$10:$L$2516,0)),"")</f>
        <v/>
      </c>
      <c r="H691" s="107"/>
      <c r="I691" s="112"/>
      <c r="J691" s="339"/>
      <c r="K691" s="113"/>
      <c r="L691" s="339"/>
      <c r="M691" s="113"/>
      <c r="N691" s="339"/>
      <c r="O691" s="139" t="str">
        <f t="shared" si="52"/>
        <v/>
      </c>
      <c r="P691" s="339"/>
      <c r="Q691" s="114"/>
      <c r="R691" s="339"/>
      <c r="S691" s="174"/>
      <c r="T691" s="339"/>
      <c r="U691" s="139" t="str">
        <f t="array" ref="U691">IF($S691&lt;&gt;"",INDEX(DropDownLists!$D$10:$D$2516,MATCH($S691,DropDownLists!$E$10:$E$2516,0)),"")</f>
        <v/>
      </c>
      <c r="V691" s="342"/>
      <c r="W691" s="174"/>
      <c r="Y691" s="37"/>
      <c r="Z691" s="37"/>
      <c r="AA691" s="37"/>
      <c r="AB691" s="37"/>
      <c r="AC691" s="37"/>
      <c r="AD691" s="62"/>
      <c r="AE691" s="62"/>
      <c r="AF691" s="62"/>
      <c r="AG691" s="62"/>
      <c r="AH691" s="244" t="str">
        <f t="shared" si="53"/>
        <v/>
      </c>
      <c r="AI691" s="62"/>
      <c r="AJ691" s="62"/>
      <c r="AK691" s="62"/>
      <c r="AL691" s="62"/>
    </row>
    <row r="692" spans="1:38" s="97" customFormat="1" ht="14">
      <c r="A692" s="63"/>
      <c r="B692" s="2">
        <f t="shared" si="54"/>
        <v>665</v>
      </c>
      <c r="C692" s="235" t="str">
        <f t="array" ref="C692">IF($K692&lt;&gt;"",INDEX(TransferLog!$AB$21:$AB$1270,MATCH($I692&amp;$M692,TransferLog!$F$21:$F$1270&amp;TransferLog!$W$21:$W$1270,0)),"")</f>
        <v/>
      </c>
      <c r="D692" s="235" t="str">
        <f t="array" ref="D692">IF($K692&lt;&gt;"",INDEX(TransferLog!$Q$21:$Q$1270,MATCH($I692&amp;$M692,TransferLog!$F$21:$F$1270&amp;TransferLog!$W$21:$W$1270,0)),"")</f>
        <v/>
      </c>
      <c r="E692" s="236" t="str">
        <f t="array" ref="E692">IF($K692&lt;&gt;"",INDEX(TransferLog!$AC$21:$AC$1270,MATCH($I692&amp;$M692,TransferLog!$F$21:$F$1270&amp;TransferLog!$W$21:$W$1270,0)),"")</f>
        <v/>
      </c>
      <c r="F692" s="111">
        <f t="shared" si="55"/>
        <v>665</v>
      </c>
      <c r="G692" s="138" t="str">
        <f t="array" ref="G692">IF($I692&lt;&gt;"",INDEX(DropDownLists!$K$10:$K$2516,MATCH($I692,DropDownLists!$L$10:$L$2516,0)),"")</f>
        <v/>
      </c>
      <c r="H692" s="107"/>
      <c r="I692" s="112"/>
      <c r="J692" s="339"/>
      <c r="K692" s="113"/>
      <c r="L692" s="339"/>
      <c r="M692" s="113"/>
      <c r="N692" s="339"/>
      <c r="O692" s="139" t="str">
        <f t="shared" si="52"/>
        <v/>
      </c>
      <c r="P692" s="339"/>
      <c r="Q692" s="114"/>
      <c r="R692" s="339"/>
      <c r="S692" s="174"/>
      <c r="T692" s="339"/>
      <c r="U692" s="139" t="str">
        <f t="array" ref="U692">IF($S692&lt;&gt;"",INDEX(DropDownLists!$D$10:$D$2516,MATCH($S692,DropDownLists!$E$10:$E$2516,0)),"")</f>
        <v/>
      </c>
      <c r="V692" s="342"/>
      <c r="W692" s="174"/>
      <c r="Y692" s="37"/>
      <c r="Z692" s="37"/>
      <c r="AA692" s="37"/>
      <c r="AB692" s="37"/>
      <c r="AC692" s="37"/>
      <c r="AD692" s="62"/>
      <c r="AE692" s="62"/>
      <c r="AF692" s="62"/>
      <c r="AG692" s="62"/>
      <c r="AH692" s="244" t="str">
        <f t="shared" si="53"/>
        <v/>
      </c>
      <c r="AI692" s="62"/>
      <c r="AJ692" s="62"/>
      <c r="AK692" s="62"/>
      <c r="AL692" s="62"/>
    </row>
    <row r="693" spans="1:38" s="97" customFormat="1" ht="14">
      <c r="A693" s="63"/>
      <c r="B693" s="2">
        <f t="shared" si="54"/>
        <v>666</v>
      </c>
      <c r="C693" s="235" t="str">
        <f t="array" ref="C693">IF($K693&lt;&gt;"",INDEX(TransferLog!$AB$21:$AB$1270,MATCH($I693&amp;$M693,TransferLog!$F$21:$F$1270&amp;TransferLog!$W$21:$W$1270,0)),"")</f>
        <v/>
      </c>
      <c r="D693" s="235" t="str">
        <f t="array" ref="D693">IF($K693&lt;&gt;"",INDEX(TransferLog!$Q$21:$Q$1270,MATCH($I693&amp;$M693,TransferLog!$F$21:$F$1270&amp;TransferLog!$W$21:$W$1270,0)),"")</f>
        <v/>
      </c>
      <c r="E693" s="236" t="str">
        <f t="array" ref="E693">IF($K693&lt;&gt;"",INDEX(TransferLog!$AC$21:$AC$1270,MATCH($I693&amp;$M693,TransferLog!$F$21:$F$1270&amp;TransferLog!$W$21:$W$1270,0)),"")</f>
        <v/>
      </c>
      <c r="F693" s="111">
        <f t="shared" si="55"/>
        <v>666</v>
      </c>
      <c r="G693" s="138" t="str">
        <f t="array" ref="G693">IF($I693&lt;&gt;"",INDEX(DropDownLists!$K$10:$K$2516,MATCH($I693,DropDownLists!$L$10:$L$2516,0)),"")</f>
        <v/>
      </c>
      <c r="H693" s="107"/>
      <c r="I693" s="112"/>
      <c r="J693" s="339"/>
      <c r="K693" s="113"/>
      <c r="L693" s="339"/>
      <c r="M693" s="113"/>
      <c r="N693" s="339"/>
      <c r="O693" s="139" t="str">
        <f t="shared" si="52"/>
        <v/>
      </c>
      <c r="P693" s="339"/>
      <c r="Q693" s="114"/>
      <c r="R693" s="339"/>
      <c r="S693" s="174"/>
      <c r="T693" s="339"/>
      <c r="U693" s="139" t="str">
        <f t="array" ref="U693">IF($S693&lt;&gt;"",INDEX(DropDownLists!$D$10:$D$2516,MATCH($S693,DropDownLists!$E$10:$E$2516,0)),"")</f>
        <v/>
      </c>
      <c r="V693" s="342"/>
      <c r="W693" s="174"/>
      <c r="Y693" s="37"/>
      <c r="Z693" s="37"/>
      <c r="AA693" s="37"/>
      <c r="AB693" s="37"/>
      <c r="AC693" s="37"/>
      <c r="AD693" s="62"/>
      <c r="AE693" s="62"/>
      <c r="AF693" s="62"/>
      <c r="AG693" s="62"/>
      <c r="AH693" s="244" t="str">
        <f t="shared" si="53"/>
        <v/>
      </c>
      <c r="AI693" s="62"/>
      <c r="AJ693" s="62"/>
      <c r="AK693" s="62"/>
      <c r="AL693" s="62"/>
    </row>
    <row r="694" spans="1:38" s="97" customFormat="1" ht="14">
      <c r="A694" s="63"/>
      <c r="B694" s="2">
        <f t="shared" si="54"/>
        <v>667</v>
      </c>
      <c r="C694" s="235" t="str">
        <f t="array" ref="C694">IF($K694&lt;&gt;"",INDEX(TransferLog!$AB$21:$AB$1270,MATCH($I694&amp;$M694,TransferLog!$F$21:$F$1270&amp;TransferLog!$W$21:$W$1270,0)),"")</f>
        <v/>
      </c>
      <c r="D694" s="235" t="str">
        <f t="array" ref="D694">IF($K694&lt;&gt;"",INDEX(TransferLog!$Q$21:$Q$1270,MATCH($I694&amp;$M694,TransferLog!$F$21:$F$1270&amp;TransferLog!$W$21:$W$1270,0)),"")</f>
        <v/>
      </c>
      <c r="E694" s="236" t="str">
        <f t="array" ref="E694">IF($K694&lt;&gt;"",INDEX(TransferLog!$AC$21:$AC$1270,MATCH($I694&amp;$M694,TransferLog!$F$21:$F$1270&amp;TransferLog!$W$21:$W$1270,0)),"")</f>
        <v/>
      </c>
      <c r="F694" s="111">
        <f t="shared" si="55"/>
        <v>667</v>
      </c>
      <c r="G694" s="138" t="str">
        <f t="array" ref="G694">IF($I694&lt;&gt;"",INDEX(DropDownLists!$K$10:$K$2516,MATCH($I694,DropDownLists!$L$10:$L$2516,0)),"")</f>
        <v/>
      </c>
      <c r="H694" s="107"/>
      <c r="I694" s="112"/>
      <c r="J694" s="339"/>
      <c r="K694" s="113"/>
      <c r="L694" s="339"/>
      <c r="M694" s="113"/>
      <c r="N694" s="339"/>
      <c r="O694" s="139" t="str">
        <f t="shared" si="52"/>
        <v/>
      </c>
      <c r="P694" s="339"/>
      <c r="Q694" s="114"/>
      <c r="R694" s="339"/>
      <c r="S694" s="174"/>
      <c r="T694" s="339"/>
      <c r="U694" s="139" t="str">
        <f t="array" ref="U694">IF($S694&lt;&gt;"",INDEX(DropDownLists!$D$10:$D$2516,MATCH($S694,DropDownLists!$E$10:$E$2516,0)),"")</f>
        <v/>
      </c>
      <c r="V694" s="342"/>
      <c r="W694" s="174"/>
      <c r="Y694" s="37"/>
      <c r="Z694" s="37"/>
      <c r="AA694" s="37"/>
      <c r="AB694" s="37"/>
      <c r="AC694" s="37"/>
      <c r="AD694" s="62"/>
      <c r="AE694" s="62"/>
      <c r="AF694" s="62"/>
      <c r="AG694" s="62"/>
      <c r="AH694" s="244" t="str">
        <f t="shared" si="53"/>
        <v/>
      </c>
      <c r="AI694" s="62"/>
      <c r="AJ694" s="62"/>
      <c r="AK694" s="62"/>
      <c r="AL694" s="62"/>
    </row>
    <row r="695" spans="1:38" s="97" customFormat="1" ht="14">
      <c r="A695" s="63"/>
      <c r="B695" s="2">
        <f t="shared" si="54"/>
        <v>668</v>
      </c>
      <c r="C695" s="235" t="str">
        <f t="array" ref="C695">IF($K695&lt;&gt;"",INDEX(TransferLog!$AB$21:$AB$1270,MATCH($I695&amp;$M695,TransferLog!$F$21:$F$1270&amp;TransferLog!$W$21:$W$1270,0)),"")</f>
        <v/>
      </c>
      <c r="D695" s="235" t="str">
        <f t="array" ref="D695">IF($K695&lt;&gt;"",INDEX(TransferLog!$Q$21:$Q$1270,MATCH($I695&amp;$M695,TransferLog!$F$21:$F$1270&amp;TransferLog!$W$21:$W$1270,0)),"")</f>
        <v/>
      </c>
      <c r="E695" s="236" t="str">
        <f t="array" ref="E695">IF($K695&lt;&gt;"",INDEX(TransferLog!$AC$21:$AC$1270,MATCH($I695&amp;$M695,TransferLog!$F$21:$F$1270&amp;TransferLog!$W$21:$W$1270,0)),"")</f>
        <v/>
      </c>
      <c r="F695" s="111">
        <f t="shared" si="55"/>
        <v>668</v>
      </c>
      <c r="G695" s="138" t="str">
        <f t="array" ref="G695">IF($I695&lt;&gt;"",INDEX(DropDownLists!$K$10:$K$2516,MATCH($I695,DropDownLists!$L$10:$L$2516,0)),"")</f>
        <v/>
      </c>
      <c r="H695" s="107"/>
      <c r="I695" s="112"/>
      <c r="J695" s="339"/>
      <c r="K695" s="113"/>
      <c r="L695" s="339"/>
      <c r="M695" s="113"/>
      <c r="N695" s="339"/>
      <c r="O695" s="139" t="str">
        <f t="shared" si="52"/>
        <v/>
      </c>
      <c r="P695" s="339"/>
      <c r="Q695" s="114"/>
      <c r="R695" s="339"/>
      <c r="S695" s="174"/>
      <c r="T695" s="339"/>
      <c r="U695" s="139" t="str">
        <f t="array" ref="U695">IF($S695&lt;&gt;"",INDEX(DropDownLists!$D$10:$D$2516,MATCH($S695,DropDownLists!$E$10:$E$2516,0)),"")</f>
        <v/>
      </c>
      <c r="V695" s="342"/>
      <c r="W695" s="174"/>
      <c r="Y695" s="62"/>
      <c r="Z695" s="62"/>
      <c r="AA695" s="62"/>
      <c r="AB695" s="62"/>
      <c r="AC695" s="62"/>
      <c r="AD695" s="62"/>
      <c r="AE695" s="62"/>
      <c r="AF695" s="62"/>
      <c r="AG695" s="62"/>
      <c r="AH695" s="244" t="str">
        <f t="shared" si="53"/>
        <v/>
      </c>
      <c r="AI695" s="62"/>
      <c r="AJ695" s="62"/>
      <c r="AK695" s="62"/>
      <c r="AL695" s="62"/>
    </row>
    <row r="696" spans="1:38" s="97" customFormat="1" ht="14">
      <c r="A696" s="63"/>
      <c r="B696" s="2">
        <f t="shared" si="54"/>
        <v>669</v>
      </c>
      <c r="C696" s="235" t="str">
        <f t="array" ref="C696">IF($K696&lt;&gt;"",INDEX(TransferLog!$AB$21:$AB$1270,MATCH($I696&amp;$M696,TransferLog!$F$21:$F$1270&amp;TransferLog!$W$21:$W$1270,0)),"")</f>
        <v/>
      </c>
      <c r="D696" s="235" t="str">
        <f t="array" ref="D696">IF($K696&lt;&gt;"",INDEX(TransferLog!$Q$21:$Q$1270,MATCH($I696&amp;$M696,TransferLog!$F$21:$F$1270&amp;TransferLog!$W$21:$W$1270,0)),"")</f>
        <v/>
      </c>
      <c r="E696" s="236" t="str">
        <f t="array" ref="E696">IF($K696&lt;&gt;"",INDEX(TransferLog!$AC$21:$AC$1270,MATCH($I696&amp;$M696,TransferLog!$F$21:$F$1270&amp;TransferLog!$W$21:$W$1270,0)),"")</f>
        <v/>
      </c>
      <c r="F696" s="111">
        <f t="shared" si="55"/>
        <v>669</v>
      </c>
      <c r="G696" s="138" t="str">
        <f t="array" ref="G696">IF($I696&lt;&gt;"",INDEX(DropDownLists!$K$10:$K$2516,MATCH($I696,DropDownLists!$L$10:$L$2516,0)),"")</f>
        <v/>
      </c>
      <c r="H696" s="107"/>
      <c r="I696" s="112"/>
      <c r="J696" s="339"/>
      <c r="K696" s="113"/>
      <c r="L696" s="339"/>
      <c r="M696" s="113"/>
      <c r="N696" s="339"/>
      <c r="O696" s="139" t="str">
        <f t="shared" si="52"/>
        <v/>
      </c>
      <c r="P696" s="339"/>
      <c r="Q696" s="114"/>
      <c r="R696" s="339"/>
      <c r="S696" s="174"/>
      <c r="T696" s="339"/>
      <c r="U696" s="139" t="str">
        <f t="array" ref="U696">IF($S696&lt;&gt;"",INDEX(DropDownLists!$D$10:$D$2516,MATCH($S696,DropDownLists!$E$10:$E$2516,0)),"")</f>
        <v/>
      </c>
      <c r="V696" s="342"/>
      <c r="W696" s="174"/>
      <c r="Y696" s="62"/>
      <c r="Z696" s="62"/>
      <c r="AA696" s="62"/>
      <c r="AB696" s="62"/>
      <c r="AC696" s="62"/>
      <c r="AD696" s="62"/>
      <c r="AE696" s="62"/>
      <c r="AF696" s="62"/>
      <c r="AG696" s="62"/>
      <c r="AH696" s="244" t="str">
        <f t="shared" si="53"/>
        <v/>
      </c>
      <c r="AI696" s="62"/>
      <c r="AJ696" s="62"/>
      <c r="AK696" s="62"/>
      <c r="AL696" s="62"/>
    </row>
    <row r="697" spans="1:38" s="97" customFormat="1" ht="14">
      <c r="A697" s="63"/>
      <c r="B697" s="2">
        <f t="shared" ref="B697:B776" si="56">ROW()-27</f>
        <v>670</v>
      </c>
      <c r="C697" s="235" t="str">
        <f t="array" ref="C697">IF($K697&lt;&gt;"",INDEX(TransferLog!$AB$21:$AB$1270,MATCH($I697&amp;$M697,TransferLog!$F$21:$F$1270&amp;TransferLog!$W$21:$W$1270,0)),"")</f>
        <v/>
      </c>
      <c r="D697" s="235" t="str">
        <f t="array" ref="D697">IF($K697&lt;&gt;"",INDEX(TransferLog!$Q$21:$Q$1270,MATCH($I697&amp;$M697,TransferLog!$F$21:$F$1270&amp;TransferLog!$W$21:$W$1270,0)),"")</f>
        <v/>
      </c>
      <c r="E697" s="236" t="str">
        <f t="array" ref="E697">IF($K697&lt;&gt;"",INDEX(TransferLog!$AC$21:$AC$1270,MATCH($I697&amp;$M697,TransferLog!$F$21:$F$1270&amp;TransferLog!$W$21:$W$1270,0)),"")</f>
        <v/>
      </c>
      <c r="F697" s="111">
        <f t="shared" ref="F697:F776" si="57">ROW()-27</f>
        <v>670</v>
      </c>
      <c r="G697" s="138" t="str">
        <f t="array" ref="G697">IF($I697&lt;&gt;"",INDEX(DropDownLists!$K$10:$K$2516,MATCH($I697,DropDownLists!$L$10:$L$2516,0)),"")</f>
        <v/>
      </c>
      <c r="H697" s="107"/>
      <c r="I697" s="112"/>
      <c r="J697" s="339"/>
      <c r="K697" s="113"/>
      <c r="L697" s="339"/>
      <c r="M697" s="113"/>
      <c r="N697" s="339"/>
      <c r="O697" s="139" t="str">
        <f t="shared" si="52"/>
        <v/>
      </c>
      <c r="P697" s="339"/>
      <c r="Q697" s="114"/>
      <c r="R697" s="339"/>
      <c r="S697" s="174"/>
      <c r="T697" s="339"/>
      <c r="U697" s="139" t="str">
        <f t="array" ref="U697">IF($S697&lt;&gt;"",INDEX(DropDownLists!$D$10:$D$2516,MATCH($S697,DropDownLists!$E$10:$E$2516,0)),"")</f>
        <v/>
      </c>
      <c r="V697" s="342"/>
      <c r="W697" s="174"/>
      <c r="Y697" s="62"/>
      <c r="Z697" s="62"/>
      <c r="AA697" s="62"/>
      <c r="AB697" s="62"/>
      <c r="AC697" s="62"/>
      <c r="AD697" s="62"/>
      <c r="AE697" s="62"/>
      <c r="AF697" s="62"/>
      <c r="AG697" s="62"/>
      <c r="AH697" s="244" t="str">
        <f t="shared" si="53"/>
        <v/>
      </c>
      <c r="AI697" s="62"/>
      <c r="AJ697" s="62"/>
      <c r="AK697" s="62"/>
      <c r="AL697" s="62"/>
    </row>
    <row r="698" spans="1:38" s="97" customFormat="1" ht="14">
      <c r="A698" s="63"/>
      <c r="B698" s="2">
        <f t="shared" si="56"/>
        <v>671</v>
      </c>
      <c r="C698" s="235" t="str">
        <f t="array" ref="C698">IF($K698&lt;&gt;"",INDEX(TransferLog!$AB$21:$AB$1270,MATCH($I698&amp;$M698,TransferLog!$F$21:$F$1270&amp;TransferLog!$W$21:$W$1270,0)),"")</f>
        <v/>
      </c>
      <c r="D698" s="235" t="str">
        <f t="array" ref="D698">IF($K698&lt;&gt;"",INDEX(TransferLog!$Q$21:$Q$1270,MATCH($I698&amp;$M698,TransferLog!$F$21:$F$1270&amp;TransferLog!$W$21:$W$1270,0)),"")</f>
        <v/>
      </c>
      <c r="E698" s="236" t="str">
        <f t="array" ref="E698">IF($K698&lt;&gt;"",INDEX(TransferLog!$AC$21:$AC$1270,MATCH($I698&amp;$M698,TransferLog!$F$21:$F$1270&amp;TransferLog!$W$21:$W$1270,0)),"")</f>
        <v/>
      </c>
      <c r="F698" s="111">
        <f t="shared" si="57"/>
        <v>671</v>
      </c>
      <c r="G698" s="138" t="str">
        <f t="array" ref="G698">IF($I698&lt;&gt;"",INDEX(DropDownLists!$K$10:$K$2516,MATCH($I698,DropDownLists!$L$10:$L$2516,0)),"")</f>
        <v/>
      </c>
      <c r="H698" s="107"/>
      <c r="I698" s="112"/>
      <c r="J698" s="339"/>
      <c r="K698" s="113"/>
      <c r="L698" s="339"/>
      <c r="M698" s="113"/>
      <c r="N698" s="339"/>
      <c r="O698" s="139" t="str">
        <f t="shared" si="52"/>
        <v/>
      </c>
      <c r="P698" s="339"/>
      <c r="Q698" s="114"/>
      <c r="R698" s="339"/>
      <c r="S698" s="174"/>
      <c r="T698" s="339"/>
      <c r="U698" s="139" t="str">
        <f t="array" ref="U698">IF($S698&lt;&gt;"",INDEX(DropDownLists!$D$10:$D$2516,MATCH($S698,DropDownLists!$E$10:$E$2516,0)),"")</f>
        <v/>
      </c>
      <c r="V698" s="342"/>
      <c r="W698" s="174"/>
      <c r="Y698" s="62"/>
      <c r="Z698" s="62"/>
      <c r="AA698" s="62"/>
      <c r="AB698" s="62"/>
      <c r="AC698" s="62"/>
      <c r="AD698" s="62"/>
      <c r="AE698" s="62"/>
      <c r="AF698" s="62"/>
      <c r="AG698" s="62"/>
      <c r="AH698" s="244" t="str">
        <f t="shared" si="53"/>
        <v/>
      </c>
      <c r="AI698" s="62"/>
      <c r="AJ698" s="62"/>
      <c r="AK698" s="62"/>
      <c r="AL698" s="62"/>
    </row>
    <row r="699" spans="1:38" s="97" customFormat="1" ht="14.25" customHeight="1">
      <c r="A699" s="26"/>
      <c r="B699" s="2">
        <f t="shared" si="56"/>
        <v>672</v>
      </c>
      <c r="C699" s="235" t="str">
        <f t="array" ref="C699">IF($K699&lt;&gt;"",INDEX(TransferLog!$AB$21:$AB$1270,MATCH($I699&amp;$M699,TransferLog!$F$21:$F$1270&amp;TransferLog!$W$21:$W$1270,0)),"")</f>
        <v/>
      </c>
      <c r="D699" s="235" t="str">
        <f t="array" ref="D699">IF($K699&lt;&gt;"",INDEX(TransferLog!$Q$21:$Q$1270,MATCH($I699&amp;$M699,TransferLog!$F$21:$F$1270&amp;TransferLog!$W$21:$W$1270,0)),"")</f>
        <v/>
      </c>
      <c r="E699" s="236" t="str">
        <f t="array" ref="E699">IF($K699&lt;&gt;"",INDEX(TransferLog!$AC$21:$AC$1270,MATCH($I699&amp;$M699,TransferLog!$F$21:$F$1270&amp;TransferLog!$W$21:$W$1270,0)),"")</f>
        <v/>
      </c>
      <c r="F699" s="111">
        <f t="shared" si="57"/>
        <v>672</v>
      </c>
      <c r="G699" s="138" t="str">
        <f t="array" ref="G699">IF($I699&lt;&gt;"",INDEX(DropDownLists!$K$10:$K$2516,MATCH($I699,DropDownLists!$L$10:$L$2516,0)),"")</f>
        <v/>
      </c>
      <c r="H699" s="107"/>
      <c r="I699" s="112"/>
      <c r="J699" s="339"/>
      <c r="K699" s="113"/>
      <c r="L699" s="339"/>
      <c r="M699" s="113"/>
      <c r="N699" s="339"/>
      <c r="O699" s="139" t="str">
        <f t="shared" si="52"/>
        <v/>
      </c>
      <c r="P699" s="339"/>
      <c r="Q699" s="114"/>
      <c r="R699" s="339"/>
      <c r="S699" s="174"/>
      <c r="T699" s="339"/>
      <c r="U699" s="139" t="str">
        <f t="array" ref="U699">IF($S699&lt;&gt;"",INDEX(DropDownLists!$D$10:$D$2516,MATCH($S699,DropDownLists!$E$10:$E$2516,0)),"")</f>
        <v/>
      </c>
      <c r="V699" s="342"/>
      <c r="W699" s="174"/>
      <c r="Y699" s="62"/>
      <c r="Z699" s="62"/>
      <c r="AA699" s="62"/>
      <c r="AB699" s="62"/>
      <c r="AC699" s="62"/>
      <c r="AD699" s="37"/>
      <c r="AE699" s="37"/>
      <c r="AF699" s="37"/>
      <c r="AG699" s="37"/>
      <c r="AH699" s="243" t="str">
        <f t="shared" si="53"/>
        <v/>
      </c>
      <c r="AI699" s="37"/>
      <c r="AJ699" s="37"/>
      <c r="AK699" s="37"/>
      <c r="AL699" s="37"/>
    </row>
    <row r="700" spans="1:38" s="97" customFormat="1" ht="14.25" customHeight="1">
      <c r="A700" s="26"/>
      <c r="B700" s="2">
        <f t="shared" si="56"/>
        <v>673</v>
      </c>
      <c r="C700" s="235" t="str">
        <f t="array" ref="C700">IF($K700&lt;&gt;"",INDEX(TransferLog!$AB$21:$AB$1270,MATCH($I700&amp;$M700,TransferLog!$F$21:$F$1270&amp;TransferLog!$W$21:$W$1270,0)),"")</f>
        <v/>
      </c>
      <c r="D700" s="235" t="str">
        <f t="array" ref="D700">IF($K700&lt;&gt;"",INDEX(TransferLog!$Q$21:$Q$1270,MATCH($I700&amp;$M700,TransferLog!$F$21:$F$1270&amp;TransferLog!$W$21:$W$1270,0)),"")</f>
        <v/>
      </c>
      <c r="E700" s="236" t="str">
        <f t="array" ref="E700">IF($K700&lt;&gt;"",INDEX(TransferLog!$AC$21:$AC$1270,MATCH($I700&amp;$M700,TransferLog!$F$21:$F$1270&amp;TransferLog!$W$21:$W$1270,0)),"")</f>
        <v/>
      </c>
      <c r="F700" s="111">
        <f t="shared" si="57"/>
        <v>673</v>
      </c>
      <c r="G700" s="138" t="str">
        <f t="array" ref="G700">IF($I700&lt;&gt;"",INDEX(DropDownLists!$K$10:$K$2516,MATCH($I700,DropDownLists!$L$10:$L$2516,0)),"")</f>
        <v/>
      </c>
      <c r="H700" s="107"/>
      <c r="I700" s="112"/>
      <c r="J700" s="339"/>
      <c r="K700" s="113"/>
      <c r="L700" s="339"/>
      <c r="M700" s="113"/>
      <c r="N700" s="339"/>
      <c r="O700" s="139" t="str">
        <f t="shared" si="52"/>
        <v/>
      </c>
      <c r="P700" s="339"/>
      <c r="Q700" s="114"/>
      <c r="R700" s="339"/>
      <c r="S700" s="174"/>
      <c r="T700" s="339"/>
      <c r="U700" s="139" t="str">
        <f t="array" ref="U700">IF($S700&lt;&gt;"",INDEX(DropDownLists!$D$10:$D$2516,MATCH($S700,DropDownLists!$E$10:$E$2516,0)),"")</f>
        <v/>
      </c>
      <c r="V700" s="342"/>
      <c r="W700" s="174"/>
      <c r="Y700" s="62"/>
      <c r="Z700" s="62"/>
      <c r="AA700" s="62"/>
      <c r="AB700" s="62"/>
      <c r="AC700" s="62"/>
      <c r="AD700" s="37"/>
      <c r="AE700" s="37"/>
      <c r="AF700" s="37"/>
      <c r="AG700" s="37"/>
      <c r="AH700" s="243" t="str">
        <f t="shared" si="53"/>
        <v/>
      </c>
      <c r="AI700" s="37"/>
      <c r="AJ700" s="37"/>
      <c r="AK700" s="37"/>
      <c r="AL700" s="37"/>
    </row>
    <row r="701" spans="1:38" s="97" customFormat="1" ht="14.25" customHeight="1">
      <c r="A701" s="26"/>
      <c r="B701" s="2">
        <f t="shared" si="56"/>
        <v>674</v>
      </c>
      <c r="C701" s="235" t="str">
        <f t="array" ref="C701">IF($K701&lt;&gt;"",INDEX(TransferLog!$AB$21:$AB$1270,MATCH($I701&amp;$M701,TransferLog!$F$21:$F$1270&amp;TransferLog!$W$21:$W$1270,0)),"")</f>
        <v/>
      </c>
      <c r="D701" s="235" t="str">
        <f t="array" ref="D701">IF($K701&lt;&gt;"",INDEX(TransferLog!$Q$21:$Q$1270,MATCH($I701&amp;$M701,TransferLog!$F$21:$F$1270&amp;TransferLog!$W$21:$W$1270,0)),"")</f>
        <v/>
      </c>
      <c r="E701" s="236" t="str">
        <f t="array" ref="E701">IF($K701&lt;&gt;"",INDEX(TransferLog!$AC$21:$AC$1270,MATCH($I701&amp;$M701,TransferLog!$F$21:$F$1270&amp;TransferLog!$W$21:$W$1270,0)),"")</f>
        <v/>
      </c>
      <c r="F701" s="111">
        <f t="shared" si="57"/>
        <v>674</v>
      </c>
      <c r="G701" s="138" t="str">
        <f t="array" ref="G701">IF($I701&lt;&gt;"",INDEX(DropDownLists!$K$10:$K$2516,MATCH($I701,DropDownLists!$L$10:$L$2516,0)),"")</f>
        <v/>
      </c>
      <c r="H701" s="107"/>
      <c r="I701" s="112"/>
      <c r="J701" s="339"/>
      <c r="K701" s="113"/>
      <c r="L701" s="339"/>
      <c r="M701" s="113"/>
      <c r="N701" s="339"/>
      <c r="O701" s="139" t="str">
        <f t="shared" si="52"/>
        <v/>
      </c>
      <c r="P701" s="339"/>
      <c r="Q701" s="114"/>
      <c r="R701" s="339"/>
      <c r="S701" s="174"/>
      <c r="T701" s="339"/>
      <c r="U701" s="139" t="str">
        <f t="array" ref="U701">IF($S701&lt;&gt;"",INDEX(DropDownLists!$D$10:$D$2516,MATCH($S701,DropDownLists!$E$10:$E$2516,0)),"")</f>
        <v/>
      </c>
      <c r="V701" s="342"/>
      <c r="W701" s="174"/>
      <c r="Y701" s="62"/>
      <c r="Z701" s="62"/>
      <c r="AA701" s="62"/>
      <c r="AB701" s="62"/>
      <c r="AC701" s="62"/>
      <c r="AD701" s="37"/>
      <c r="AE701" s="37"/>
      <c r="AF701" s="37"/>
      <c r="AG701" s="37"/>
      <c r="AH701" s="243" t="str">
        <f t="shared" si="53"/>
        <v/>
      </c>
      <c r="AI701" s="37"/>
      <c r="AJ701" s="37"/>
      <c r="AK701" s="37"/>
      <c r="AL701" s="37"/>
    </row>
    <row r="702" spans="1:38" s="97" customFormat="1" ht="14">
      <c r="A702" s="26"/>
      <c r="B702" s="2">
        <f t="shared" si="56"/>
        <v>675</v>
      </c>
      <c r="C702" s="235" t="str">
        <f t="array" ref="C702">IF($K702&lt;&gt;"",INDEX(TransferLog!$AB$21:$AB$1270,MATCH($I702&amp;$M702,TransferLog!$F$21:$F$1270&amp;TransferLog!$W$21:$W$1270,0)),"")</f>
        <v/>
      </c>
      <c r="D702" s="235" t="str">
        <f t="array" ref="D702">IF($K702&lt;&gt;"",INDEX(TransferLog!$Q$21:$Q$1270,MATCH($I702&amp;$M702,TransferLog!$F$21:$F$1270&amp;TransferLog!$W$21:$W$1270,0)),"")</f>
        <v/>
      </c>
      <c r="E702" s="236" t="str">
        <f t="array" ref="E702">IF($K702&lt;&gt;"",INDEX(TransferLog!$AC$21:$AC$1270,MATCH($I702&amp;$M702,TransferLog!$F$21:$F$1270&amp;TransferLog!$W$21:$W$1270,0)),"")</f>
        <v/>
      </c>
      <c r="F702" s="111">
        <f t="shared" si="57"/>
        <v>675</v>
      </c>
      <c r="G702" s="138" t="str">
        <f t="array" ref="G702">IF($I702&lt;&gt;"",INDEX(DropDownLists!$K$10:$K$2516,MATCH($I702,DropDownLists!$L$10:$L$2516,0)),"")</f>
        <v/>
      </c>
      <c r="H702" s="107"/>
      <c r="I702" s="112"/>
      <c r="J702" s="339"/>
      <c r="K702" s="113"/>
      <c r="L702" s="339"/>
      <c r="M702" s="113"/>
      <c r="N702" s="339"/>
      <c r="O702" s="139" t="str">
        <f t="shared" si="52"/>
        <v/>
      </c>
      <c r="P702" s="339"/>
      <c r="Q702" s="114"/>
      <c r="R702" s="339"/>
      <c r="S702" s="174"/>
      <c r="T702" s="339"/>
      <c r="U702" s="139" t="str">
        <f t="array" ref="U702">IF($S702&lt;&gt;"",INDEX(DropDownLists!$D$10:$D$2516,MATCH($S702,DropDownLists!$E$10:$E$2516,0)),"")</f>
        <v/>
      </c>
      <c r="V702" s="342"/>
      <c r="W702" s="174"/>
      <c r="Y702" s="62"/>
      <c r="Z702" s="62"/>
      <c r="AA702" s="62"/>
      <c r="AB702" s="62"/>
      <c r="AC702" s="62"/>
      <c r="AD702" s="37"/>
      <c r="AE702" s="37"/>
      <c r="AF702" s="37"/>
      <c r="AG702" s="37"/>
      <c r="AH702" s="243" t="str">
        <f t="shared" si="53"/>
        <v/>
      </c>
      <c r="AI702" s="37"/>
      <c r="AJ702" s="37"/>
      <c r="AK702" s="37"/>
      <c r="AL702" s="37"/>
    </row>
    <row r="703" spans="1:38" s="97" customFormat="1" ht="14.25" customHeight="1">
      <c r="A703" s="26"/>
      <c r="B703" s="2">
        <f t="shared" si="56"/>
        <v>676</v>
      </c>
      <c r="C703" s="235" t="str">
        <f t="array" ref="C703">IF($K703&lt;&gt;"",INDEX(TransferLog!$AB$21:$AB$1270,MATCH($I703&amp;$M703,TransferLog!$F$21:$F$1270&amp;TransferLog!$W$21:$W$1270,0)),"")</f>
        <v/>
      </c>
      <c r="D703" s="235" t="str">
        <f t="array" ref="D703">IF($K703&lt;&gt;"",INDEX(TransferLog!$Q$21:$Q$1270,MATCH($I703&amp;$M703,TransferLog!$F$21:$F$1270&amp;TransferLog!$W$21:$W$1270,0)),"")</f>
        <v/>
      </c>
      <c r="E703" s="236" t="str">
        <f t="array" ref="E703">IF($K703&lt;&gt;"",INDEX(TransferLog!$AC$21:$AC$1270,MATCH($I703&amp;$M703,TransferLog!$F$21:$F$1270&amp;TransferLog!$W$21:$W$1270,0)),"")</f>
        <v/>
      </c>
      <c r="F703" s="111">
        <f t="shared" si="57"/>
        <v>676</v>
      </c>
      <c r="G703" s="138" t="str">
        <f t="array" ref="G703">IF($I703&lt;&gt;"",INDEX(DropDownLists!$K$10:$K$2516,MATCH($I703,DropDownLists!$L$10:$L$2516,0)),"")</f>
        <v/>
      </c>
      <c r="H703" s="107"/>
      <c r="I703" s="112"/>
      <c r="J703" s="339"/>
      <c r="K703" s="113"/>
      <c r="L703" s="339"/>
      <c r="M703" s="113"/>
      <c r="N703" s="339"/>
      <c r="O703" s="139" t="str">
        <f t="shared" si="52"/>
        <v/>
      </c>
      <c r="P703" s="339"/>
      <c r="Q703" s="114"/>
      <c r="R703" s="339"/>
      <c r="S703" s="174"/>
      <c r="T703" s="339"/>
      <c r="U703" s="139" t="str">
        <f t="array" ref="U703">IF($S703&lt;&gt;"",INDEX(DropDownLists!$D$10:$D$2516,MATCH($S703,DropDownLists!$E$10:$E$2516,0)),"")</f>
        <v/>
      </c>
      <c r="V703" s="342"/>
      <c r="W703" s="174"/>
      <c r="Y703" s="62"/>
      <c r="Z703" s="62"/>
      <c r="AA703" s="62"/>
      <c r="AB703" s="62"/>
      <c r="AC703" s="62"/>
      <c r="AD703" s="37"/>
      <c r="AE703" s="37"/>
      <c r="AF703" s="37"/>
      <c r="AG703" s="37"/>
      <c r="AH703" s="243" t="str">
        <f t="shared" si="53"/>
        <v/>
      </c>
      <c r="AI703" s="37"/>
      <c r="AJ703" s="37"/>
      <c r="AK703" s="37"/>
      <c r="AL703" s="37"/>
    </row>
    <row r="704" spans="1:38" s="97" customFormat="1" ht="14.25" customHeight="1">
      <c r="A704" s="26"/>
      <c r="B704" s="2">
        <f t="shared" si="56"/>
        <v>677</v>
      </c>
      <c r="C704" s="235" t="str">
        <f t="array" ref="C704">IF($K704&lt;&gt;"",INDEX(TransferLog!$AB$21:$AB$1270,MATCH($I704&amp;$M704,TransferLog!$F$21:$F$1270&amp;TransferLog!$W$21:$W$1270,0)),"")</f>
        <v/>
      </c>
      <c r="D704" s="235" t="str">
        <f t="array" ref="D704">IF($K704&lt;&gt;"",INDEX(TransferLog!$Q$21:$Q$1270,MATCH($I704&amp;$M704,TransferLog!$F$21:$F$1270&amp;TransferLog!$W$21:$W$1270,0)),"")</f>
        <v/>
      </c>
      <c r="E704" s="236" t="str">
        <f t="array" ref="E704">IF($K704&lt;&gt;"",INDEX(TransferLog!$AC$21:$AC$1270,MATCH($I704&amp;$M704,TransferLog!$F$21:$F$1270&amp;TransferLog!$W$21:$W$1270,0)),"")</f>
        <v/>
      </c>
      <c r="F704" s="111">
        <f t="shared" si="57"/>
        <v>677</v>
      </c>
      <c r="G704" s="138" t="str">
        <f t="array" ref="G704">IF($I704&lt;&gt;"",INDEX(DropDownLists!$K$10:$K$2516,MATCH($I704,DropDownLists!$L$10:$L$2516,0)),"")</f>
        <v/>
      </c>
      <c r="H704" s="107"/>
      <c r="I704" s="112"/>
      <c r="J704" s="339"/>
      <c r="K704" s="113"/>
      <c r="L704" s="339"/>
      <c r="M704" s="113"/>
      <c r="N704" s="339"/>
      <c r="O704" s="139" t="str">
        <f t="shared" si="52"/>
        <v/>
      </c>
      <c r="P704" s="339"/>
      <c r="Q704" s="114"/>
      <c r="R704" s="339"/>
      <c r="S704" s="174"/>
      <c r="T704" s="339"/>
      <c r="U704" s="139" t="str">
        <f t="array" ref="U704">IF($S704&lt;&gt;"",INDEX(DropDownLists!$D$10:$D$2516,MATCH($S704,DropDownLists!$E$10:$E$2516,0)),"")</f>
        <v/>
      </c>
      <c r="V704" s="342"/>
      <c r="W704" s="174"/>
      <c r="Y704" s="37"/>
      <c r="Z704" s="37"/>
      <c r="AA704" s="37"/>
      <c r="AB704" s="37"/>
      <c r="AC704" s="37"/>
      <c r="AD704" s="37"/>
      <c r="AE704" s="37"/>
      <c r="AF704" s="37"/>
      <c r="AG704" s="37"/>
      <c r="AH704" s="243" t="str">
        <f t="shared" si="53"/>
        <v/>
      </c>
      <c r="AI704" s="37"/>
      <c r="AJ704" s="37"/>
      <c r="AK704" s="37"/>
      <c r="AL704" s="37"/>
    </row>
    <row r="705" spans="1:38" s="97" customFormat="1" ht="14.25" customHeight="1">
      <c r="A705" s="26"/>
      <c r="B705" s="2">
        <f t="shared" si="56"/>
        <v>678</v>
      </c>
      <c r="C705" s="235" t="str">
        <f t="array" ref="C705">IF($K705&lt;&gt;"",INDEX(TransferLog!$AB$21:$AB$1270,MATCH($I705&amp;$M705,TransferLog!$F$21:$F$1270&amp;TransferLog!$W$21:$W$1270,0)),"")</f>
        <v/>
      </c>
      <c r="D705" s="235" t="str">
        <f t="array" ref="D705">IF($K705&lt;&gt;"",INDEX(TransferLog!$Q$21:$Q$1270,MATCH($I705&amp;$M705,TransferLog!$F$21:$F$1270&amp;TransferLog!$W$21:$W$1270,0)),"")</f>
        <v/>
      </c>
      <c r="E705" s="236" t="str">
        <f t="array" ref="E705">IF($K705&lt;&gt;"",INDEX(TransferLog!$AC$21:$AC$1270,MATCH($I705&amp;$M705,TransferLog!$F$21:$F$1270&amp;TransferLog!$W$21:$W$1270,0)),"")</f>
        <v/>
      </c>
      <c r="F705" s="111">
        <f t="shared" si="57"/>
        <v>678</v>
      </c>
      <c r="G705" s="138" t="str">
        <f t="array" ref="G705">IF($I705&lt;&gt;"",INDEX(DropDownLists!$K$10:$K$2516,MATCH($I705,DropDownLists!$L$10:$L$2516,0)),"")</f>
        <v/>
      </c>
      <c r="H705" s="107"/>
      <c r="I705" s="112"/>
      <c r="J705" s="339"/>
      <c r="K705" s="113"/>
      <c r="L705" s="339"/>
      <c r="M705" s="113"/>
      <c r="N705" s="339"/>
      <c r="O705" s="139" t="str">
        <f t="shared" si="52"/>
        <v/>
      </c>
      <c r="P705" s="339"/>
      <c r="Q705" s="114"/>
      <c r="R705" s="339"/>
      <c r="S705" s="174"/>
      <c r="T705" s="339"/>
      <c r="U705" s="139" t="str">
        <f t="array" ref="U705">IF($S705&lt;&gt;"",INDEX(DropDownLists!$D$10:$D$2516,MATCH($S705,DropDownLists!$E$10:$E$2516,0)),"")</f>
        <v/>
      </c>
      <c r="V705" s="342"/>
      <c r="W705" s="174"/>
      <c r="Y705" s="37"/>
      <c r="Z705" s="37"/>
      <c r="AA705" s="37"/>
      <c r="AB705" s="37"/>
      <c r="AC705" s="37"/>
      <c r="AD705" s="37"/>
      <c r="AE705" s="37"/>
      <c r="AF705" s="37"/>
      <c r="AG705" s="37"/>
      <c r="AH705" s="243" t="str">
        <f t="shared" si="53"/>
        <v/>
      </c>
      <c r="AI705" s="37"/>
      <c r="AJ705" s="37"/>
      <c r="AK705" s="37"/>
      <c r="AL705" s="37"/>
    </row>
    <row r="706" spans="1:38" s="97" customFormat="1" ht="14">
      <c r="A706" s="26"/>
      <c r="B706" s="2">
        <f t="shared" si="56"/>
        <v>679</v>
      </c>
      <c r="C706" s="235" t="str">
        <f t="array" ref="C706">IF($K706&lt;&gt;"",INDEX(TransferLog!$AB$21:$AB$1270,MATCH($I706&amp;$M706,TransferLog!$F$21:$F$1270&amp;TransferLog!$W$21:$W$1270,0)),"")</f>
        <v/>
      </c>
      <c r="D706" s="235" t="str">
        <f t="array" ref="D706">IF($K706&lt;&gt;"",INDEX(TransferLog!$Q$21:$Q$1270,MATCH($I706&amp;$M706,TransferLog!$F$21:$F$1270&amp;TransferLog!$W$21:$W$1270,0)),"")</f>
        <v/>
      </c>
      <c r="E706" s="236" t="str">
        <f t="array" ref="E706">IF($K706&lt;&gt;"",INDEX(TransferLog!$AC$21:$AC$1270,MATCH($I706&amp;$M706,TransferLog!$F$21:$F$1270&amp;TransferLog!$W$21:$W$1270,0)),"")</f>
        <v/>
      </c>
      <c r="F706" s="111">
        <f t="shared" si="57"/>
        <v>679</v>
      </c>
      <c r="G706" s="138" t="str">
        <f t="array" ref="G706">IF($I706&lt;&gt;"",INDEX(DropDownLists!$K$10:$K$2516,MATCH($I706,DropDownLists!$L$10:$L$2516,0)),"")</f>
        <v/>
      </c>
      <c r="H706" s="107"/>
      <c r="I706" s="112"/>
      <c r="J706" s="339"/>
      <c r="K706" s="113"/>
      <c r="L706" s="339"/>
      <c r="M706" s="113"/>
      <c r="N706" s="339"/>
      <c r="O706" s="139" t="str">
        <f t="shared" si="52"/>
        <v/>
      </c>
      <c r="P706" s="339"/>
      <c r="Q706" s="114"/>
      <c r="R706" s="339"/>
      <c r="S706" s="174"/>
      <c r="T706" s="339"/>
      <c r="U706" s="139" t="str">
        <f t="array" ref="U706">IF($S706&lt;&gt;"",INDEX(DropDownLists!$D$10:$D$2516,MATCH($S706,DropDownLists!$E$10:$E$2516,0)),"")</f>
        <v/>
      </c>
      <c r="V706" s="342"/>
      <c r="W706" s="174"/>
      <c r="Y706" s="37"/>
      <c r="Z706" s="37"/>
      <c r="AA706" s="37"/>
      <c r="AB706" s="37"/>
      <c r="AC706" s="37"/>
      <c r="AD706" s="37"/>
      <c r="AE706" s="37"/>
      <c r="AF706" s="37"/>
      <c r="AG706" s="37"/>
      <c r="AH706" s="243" t="str">
        <f t="shared" si="53"/>
        <v/>
      </c>
      <c r="AI706" s="37"/>
      <c r="AJ706" s="37"/>
      <c r="AK706" s="37"/>
      <c r="AL706" s="37"/>
    </row>
    <row r="707" spans="1:38" s="97" customFormat="1" ht="14">
      <c r="A707" s="26"/>
      <c r="B707" s="2">
        <f t="shared" si="56"/>
        <v>680</v>
      </c>
      <c r="C707" s="235" t="str">
        <f t="array" ref="C707">IF($K707&lt;&gt;"",INDEX(TransferLog!$AB$21:$AB$1270,MATCH($I707&amp;$M707,TransferLog!$F$21:$F$1270&amp;TransferLog!$W$21:$W$1270,0)),"")</f>
        <v/>
      </c>
      <c r="D707" s="235" t="str">
        <f t="array" ref="D707">IF($K707&lt;&gt;"",INDEX(TransferLog!$Q$21:$Q$1270,MATCH($I707&amp;$M707,TransferLog!$F$21:$F$1270&amp;TransferLog!$W$21:$W$1270,0)),"")</f>
        <v/>
      </c>
      <c r="E707" s="236" t="str">
        <f t="array" ref="E707">IF($K707&lt;&gt;"",INDEX(TransferLog!$AC$21:$AC$1270,MATCH($I707&amp;$M707,TransferLog!$F$21:$F$1270&amp;TransferLog!$W$21:$W$1270,0)),"")</f>
        <v/>
      </c>
      <c r="F707" s="111">
        <f t="shared" si="57"/>
        <v>680</v>
      </c>
      <c r="G707" s="138" t="str">
        <f t="array" ref="G707">IF($I707&lt;&gt;"",INDEX(DropDownLists!$K$10:$K$2516,MATCH($I707,DropDownLists!$L$10:$L$2516,0)),"")</f>
        <v/>
      </c>
      <c r="H707" s="107"/>
      <c r="I707" s="112"/>
      <c r="J707" s="339"/>
      <c r="K707" s="113"/>
      <c r="L707" s="339"/>
      <c r="M707" s="113"/>
      <c r="N707" s="339"/>
      <c r="O707" s="139" t="str">
        <f t="shared" si="52"/>
        <v/>
      </c>
      <c r="P707" s="339"/>
      <c r="Q707" s="114"/>
      <c r="R707" s="339"/>
      <c r="S707" s="174"/>
      <c r="T707" s="339"/>
      <c r="U707" s="139" t="str">
        <f t="array" ref="U707">IF($S707&lt;&gt;"",INDEX(DropDownLists!$D$10:$D$2516,MATCH($S707,DropDownLists!$E$10:$E$2516,0)),"")</f>
        <v/>
      </c>
      <c r="V707" s="342"/>
      <c r="W707" s="174"/>
      <c r="Y707" s="37"/>
      <c r="Z707" s="37"/>
      <c r="AA707" s="37"/>
      <c r="AB707" s="37"/>
      <c r="AC707" s="37"/>
      <c r="AD707" s="37"/>
      <c r="AE707" s="37"/>
      <c r="AF707" s="37"/>
      <c r="AG707" s="37"/>
      <c r="AH707" s="243" t="str">
        <f t="shared" si="53"/>
        <v/>
      </c>
      <c r="AI707" s="37"/>
      <c r="AJ707" s="37"/>
      <c r="AK707" s="37"/>
      <c r="AL707" s="37"/>
    </row>
    <row r="708" spans="1:38" s="97" customFormat="1" ht="14">
      <c r="A708" s="63"/>
      <c r="B708" s="2">
        <f t="shared" si="56"/>
        <v>681</v>
      </c>
      <c r="C708" s="235" t="str">
        <f t="array" ref="C708">IF($K708&lt;&gt;"",INDEX(TransferLog!$AB$21:$AB$1270,MATCH($I708&amp;$M708,TransferLog!$F$21:$F$1270&amp;TransferLog!$W$21:$W$1270,0)),"")</f>
        <v/>
      </c>
      <c r="D708" s="235" t="str">
        <f t="array" ref="D708">IF($K708&lt;&gt;"",INDEX(TransferLog!$Q$21:$Q$1270,MATCH($I708&amp;$M708,TransferLog!$F$21:$F$1270&amp;TransferLog!$W$21:$W$1270,0)),"")</f>
        <v/>
      </c>
      <c r="E708" s="236" t="str">
        <f t="array" ref="E708">IF($K708&lt;&gt;"",INDEX(TransferLog!$AC$21:$AC$1270,MATCH($I708&amp;$M708,TransferLog!$F$21:$F$1270&amp;TransferLog!$W$21:$W$1270,0)),"")</f>
        <v/>
      </c>
      <c r="F708" s="111">
        <f t="shared" si="57"/>
        <v>681</v>
      </c>
      <c r="G708" s="138" t="str">
        <f t="array" ref="G708">IF($I708&lt;&gt;"",INDEX(DropDownLists!$K$10:$K$2516,MATCH($I708,DropDownLists!$L$10:$L$2516,0)),"")</f>
        <v/>
      </c>
      <c r="H708" s="107"/>
      <c r="I708" s="112"/>
      <c r="J708" s="339"/>
      <c r="K708" s="113"/>
      <c r="L708" s="339"/>
      <c r="M708" s="113"/>
      <c r="N708" s="339"/>
      <c r="O708" s="139" t="str">
        <f t="shared" si="52"/>
        <v/>
      </c>
      <c r="P708" s="339"/>
      <c r="Q708" s="114"/>
      <c r="R708" s="339"/>
      <c r="S708" s="174"/>
      <c r="T708" s="339"/>
      <c r="U708" s="139" t="str">
        <f t="array" ref="U708">IF($S708&lt;&gt;"",INDEX(DropDownLists!$D$10:$D$2516,MATCH($S708,DropDownLists!$E$10:$E$2516,0)),"")</f>
        <v/>
      </c>
      <c r="V708" s="342"/>
      <c r="W708" s="174"/>
      <c r="Y708" s="37"/>
      <c r="Z708" s="37"/>
      <c r="AA708" s="37"/>
      <c r="AB708" s="37"/>
      <c r="AC708" s="37"/>
      <c r="AD708" s="62"/>
      <c r="AE708" s="62"/>
      <c r="AF708" s="62"/>
      <c r="AG708" s="62"/>
      <c r="AH708" s="244" t="str">
        <f t="shared" si="53"/>
        <v/>
      </c>
      <c r="AI708" s="62"/>
      <c r="AJ708" s="62"/>
      <c r="AK708" s="62"/>
      <c r="AL708" s="62"/>
    </row>
    <row r="709" spans="1:38" s="97" customFormat="1" ht="14">
      <c r="A709" s="63"/>
      <c r="B709" s="2">
        <f t="shared" si="56"/>
        <v>682</v>
      </c>
      <c r="C709" s="235" t="str">
        <f t="array" ref="C709">IF($K709&lt;&gt;"",INDEX(TransferLog!$AB$21:$AB$1270,MATCH($I709&amp;$M709,TransferLog!$F$21:$F$1270&amp;TransferLog!$W$21:$W$1270,0)),"")</f>
        <v/>
      </c>
      <c r="D709" s="235" t="str">
        <f t="array" ref="D709">IF($K709&lt;&gt;"",INDEX(TransferLog!$Q$21:$Q$1270,MATCH($I709&amp;$M709,TransferLog!$F$21:$F$1270&amp;TransferLog!$W$21:$W$1270,0)),"")</f>
        <v/>
      </c>
      <c r="E709" s="236" t="str">
        <f t="array" ref="E709">IF($K709&lt;&gt;"",INDEX(TransferLog!$AC$21:$AC$1270,MATCH($I709&amp;$M709,TransferLog!$F$21:$F$1270&amp;TransferLog!$W$21:$W$1270,0)),"")</f>
        <v/>
      </c>
      <c r="F709" s="111">
        <f t="shared" si="57"/>
        <v>682</v>
      </c>
      <c r="G709" s="138" t="str">
        <f t="array" ref="G709">IF($I709&lt;&gt;"",INDEX(DropDownLists!$K$10:$K$2516,MATCH($I709,DropDownLists!$L$10:$L$2516,0)),"")</f>
        <v/>
      </c>
      <c r="H709" s="107"/>
      <c r="I709" s="112"/>
      <c r="J709" s="339"/>
      <c r="K709" s="113"/>
      <c r="L709" s="339"/>
      <c r="M709" s="113"/>
      <c r="N709" s="339"/>
      <c r="O709" s="139" t="str">
        <f t="shared" si="52"/>
        <v/>
      </c>
      <c r="P709" s="339"/>
      <c r="Q709" s="114"/>
      <c r="R709" s="339"/>
      <c r="S709" s="174"/>
      <c r="T709" s="339"/>
      <c r="U709" s="139" t="str">
        <f t="array" ref="U709">IF($S709&lt;&gt;"",INDEX(DropDownLists!$D$10:$D$2516,MATCH($S709,DropDownLists!$E$10:$E$2516,0)),"")</f>
        <v/>
      </c>
      <c r="V709" s="342"/>
      <c r="W709" s="174"/>
      <c r="Y709" s="37"/>
      <c r="Z709" s="37"/>
      <c r="AA709" s="37"/>
      <c r="AB709" s="37"/>
      <c r="AC709" s="37"/>
      <c r="AD709" s="62"/>
      <c r="AE709" s="62"/>
      <c r="AF709" s="62"/>
      <c r="AG709" s="62"/>
      <c r="AH709" s="244" t="str">
        <f t="shared" si="53"/>
        <v/>
      </c>
      <c r="AI709" s="62"/>
      <c r="AJ709" s="62"/>
      <c r="AK709" s="62"/>
      <c r="AL709" s="62"/>
    </row>
    <row r="710" spans="1:38" s="97" customFormat="1" ht="14">
      <c r="A710" s="63"/>
      <c r="B710" s="2">
        <f t="shared" si="56"/>
        <v>683</v>
      </c>
      <c r="C710" s="235" t="str">
        <f t="array" ref="C710">IF($K710&lt;&gt;"",INDEX(TransferLog!$AB$21:$AB$1270,MATCH($I710&amp;$M710,TransferLog!$F$21:$F$1270&amp;TransferLog!$W$21:$W$1270,0)),"")</f>
        <v/>
      </c>
      <c r="D710" s="235" t="str">
        <f t="array" ref="D710">IF($K710&lt;&gt;"",INDEX(TransferLog!$Q$21:$Q$1270,MATCH($I710&amp;$M710,TransferLog!$F$21:$F$1270&amp;TransferLog!$W$21:$W$1270,0)),"")</f>
        <v/>
      </c>
      <c r="E710" s="236" t="str">
        <f t="array" ref="E710">IF($K710&lt;&gt;"",INDEX(TransferLog!$AC$21:$AC$1270,MATCH($I710&amp;$M710,TransferLog!$F$21:$F$1270&amp;TransferLog!$W$21:$W$1270,0)),"")</f>
        <v/>
      </c>
      <c r="F710" s="111">
        <f t="shared" si="57"/>
        <v>683</v>
      </c>
      <c r="G710" s="138" t="str">
        <f t="array" ref="G710">IF($I710&lt;&gt;"",INDEX(DropDownLists!$K$10:$K$2516,MATCH($I710,DropDownLists!$L$10:$L$2516,0)),"")</f>
        <v/>
      </c>
      <c r="H710" s="107"/>
      <c r="I710" s="112"/>
      <c r="J710" s="339"/>
      <c r="K710" s="113"/>
      <c r="L710" s="339"/>
      <c r="M710" s="113"/>
      <c r="N710" s="339"/>
      <c r="O710" s="139" t="str">
        <f t="shared" si="52"/>
        <v/>
      </c>
      <c r="P710" s="339"/>
      <c r="Q710" s="114"/>
      <c r="R710" s="339"/>
      <c r="S710" s="174"/>
      <c r="T710" s="339"/>
      <c r="U710" s="139" t="str">
        <f t="array" ref="U710">IF($S710&lt;&gt;"",INDEX(DropDownLists!$D$10:$D$2516,MATCH($S710,DropDownLists!$E$10:$E$2516,0)),"")</f>
        <v/>
      </c>
      <c r="V710" s="342"/>
      <c r="W710" s="174"/>
      <c r="Y710" s="37"/>
      <c r="Z710" s="37"/>
      <c r="AA710" s="37"/>
      <c r="AB710" s="37"/>
      <c r="AC710" s="37"/>
      <c r="AD710" s="62"/>
      <c r="AE710" s="62"/>
      <c r="AF710" s="62"/>
      <c r="AG710" s="62"/>
      <c r="AH710" s="244" t="str">
        <f t="shared" si="53"/>
        <v/>
      </c>
      <c r="AI710" s="62"/>
      <c r="AJ710" s="62"/>
      <c r="AK710" s="62"/>
      <c r="AL710" s="62"/>
    </row>
    <row r="711" spans="1:38" s="97" customFormat="1" ht="14">
      <c r="A711" s="63"/>
      <c r="B711" s="2">
        <f t="shared" si="56"/>
        <v>684</v>
      </c>
      <c r="C711" s="235" t="str">
        <f t="array" ref="C711">IF($K711&lt;&gt;"",INDEX(TransferLog!$AB$21:$AB$1270,MATCH($I711&amp;$M711,TransferLog!$F$21:$F$1270&amp;TransferLog!$W$21:$W$1270,0)),"")</f>
        <v/>
      </c>
      <c r="D711" s="235" t="str">
        <f t="array" ref="D711">IF($K711&lt;&gt;"",INDEX(TransferLog!$Q$21:$Q$1270,MATCH($I711&amp;$M711,TransferLog!$F$21:$F$1270&amp;TransferLog!$W$21:$W$1270,0)),"")</f>
        <v/>
      </c>
      <c r="E711" s="236" t="str">
        <f t="array" ref="E711">IF($K711&lt;&gt;"",INDEX(TransferLog!$AC$21:$AC$1270,MATCH($I711&amp;$M711,TransferLog!$F$21:$F$1270&amp;TransferLog!$W$21:$W$1270,0)),"")</f>
        <v/>
      </c>
      <c r="F711" s="111">
        <f t="shared" si="57"/>
        <v>684</v>
      </c>
      <c r="G711" s="138" t="str">
        <f t="array" ref="G711">IF($I711&lt;&gt;"",INDEX(DropDownLists!$K$10:$K$2516,MATCH($I711,DropDownLists!$L$10:$L$2516,0)),"")</f>
        <v/>
      </c>
      <c r="H711" s="107"/>
      <c r="I711" s="112"/>
      <c r="J711" s="339"/>
      <c r="K711" s="113"/>
      <c r="L711" s="339"/>
      <c r="M711" s="113"/>
      <c r="N711" s="339"/>
      <c r="O711" s="139" t="str">
        <f t="shared" si="52"/>
        <v/>
      </c>
      <c r="P711" s="339"/>
      <c r="Q711" s="114"/>
      <c r="R711" s="339"/>
      <c r="S711" s="174"/>
      <c r="T711" s="339"/>
      <c r="U711" s="139" t="str">
        <f t="array" ref="U711">IF($S711&lt;&gt;"",INDEX(DropDownLists!$D$10:$D$2516,MATCH($S711,DropDownLists!$E$10:$E$2516,0)),"")</f>
        <v/>
      </c>
      <c r="V711" s="342"/>
      <c r="W711" s="174"/>
      <c r="Y711" s="37"/>
      <c r="Z711" s="37"/>
      <c r="AA711" s="37"/>
      <c r="AB711" s="37"/>
      <c r="AC711" s="37"/>
      <c r="AD711" s="62"/>
      <c r="AE711" s="62"/>
      <c r="AF711" s="62"/>
      <c r="AG711" s="62"/>
      <c r="AH711" s="244" t="str">
        <f t="shared" si="53"/>
        <v/>
      </c>
      <c r="AI711" s="62"/>
      <c r="AJ711" s="62"/>
      <c r="AK711" s="62"/>
      <c r="AL711" s="62"/>
    </row>
    <row r="712" spans="1:38" s="97" customFormat="1" ht="14">
      <c r="A712" s="63"/>
      <c r="B712" s="2">
        <f t="shared" si="56"/>
        <v>685</v>
      </c>
      <c r="C712" s="235" t="str">
        <f t="array" ref="C712">IF($K712&lt;&gt;"",INDEX(TransferLog!$AB$21:$AB$1270,MATCH($I712&amp;$M712,TransferLog!$F$21:$F$1270&amp;TransferLog!$W$21:$W$1270,0)),"")</f>
        <v/>
      </c>
      <c r="D712" s="235" t="str">
        <f t="array" ref="D712">IF($K712&lt;&gt;"",INDEX(TransferLog!$Q$21:$Q$1270,MATCH($I712&amp;$M712,TransferLog!$F$21:$F$1270&amp;TransferLog!$W$21:$W$1270,0)),"")</f>
        <v/>
      </c>
      <c r="E712" s="236" t="str">
        <f t="array" ref="E712">IF($K712&lt;&gt;"",INDEX(TransferLog!$AC$21:$AC$1270,MATCH($I712&amp;$M712,TransferLog!$F$21:$F$1270&amp;TransferLog!$W$21:$W$1270,0)),"")</f>
        <v/>
      </c>
      <c r="F712" s="111">
        <f t="shared" si="57"/>
        <v>685</v>
      </c>
      <c r="G712" s="138" t="str">
        <f t="array" ref="G712">IF($I712&lt;&gt;"",INDEX(DropDownLists!$K$10:$K$2516,MATCH($I712,DropDownLists!$L$10:$L$2516,0)),"")</f>
        <v/>
      </c>
      <c r="H712" s="107"/>
      <c r="I712" s="112"/>
      <c r="J712" s="339"/>
      <c r="K712" s="113"/>
      <c r="L712" s="339"/>
      <c r="M712" s="113"/>
      <c r="N712" s="339"/>
      <c r="O712" s="139" t="str">
        <f t="shared" si="52"/>
        <v/>
      </c>
      <c r="P712" s="339"/>
      <c r="Q712" s="114"/>
      <c r="R712" s="339"/>
      <c r="S712" s="174"/>
      <c r="T712" s="339"/>
      <c r="U712" s="139" t="str">
        <f t="array" ref="U712">IF($S712&lt;&gt;"",INDEX(DropDownLists!$D$10:$D$2516,MATCH($S712,DropDownLists!$E$10:$E$2516,0)),"")</f>
        <v/>
      </c>
      <c r="V712" s="342"/>
      <c r="W712" s="174"/>
      <c r="Y712" s="37"/>
      <c r="Z712" s="37"/>
      <c r="AA712" s="37"/>
      <c r="AB712" s="37"/>
      <c r="AC712" s="37"/>
      <c r="AD712" s="62"/>
      <c r="AE712" s="62"/>
      <c r="AF712" s="62"/>
      <c r="AG712" s="62"/>
      <c r="AH712" s="244" t="str">
        <f t="shared" si="53"/>
        <v/>
      </c>
      <c r="AI712" s="62"/>
      <c r="AJ712" s="62"/>
      <c r="AK712" s="62"/>
      <c r="AL712" s="62"/>
    </row>
    <row r="713" spans="1:38" s="97" customFormat="1" ht="14">
      <c r="A713" s="63"/>
      <c r="B713" s="2">
        <f t="shared" si="56"/>
        <v>686</v>
      </c>
      <c r="C713" s="235" t="str">
        <f t="array" ref="C713">IF($K713&lt;&gt;"",INDEX(TransferLog!$AB$21:$AB$1270,MATCH($I713&amp;$M713,TransferLog!$F$21:$F$1270&amp;TransferLog!$W$21:$W$1270,0)),"")</f>
        <v/>
      </c>
      <c r="D713" s="235" t="str">
        <f t="array" ref="D713">IF($K713&lt;&gt;"",INDEX(TransferLog!$Q$21:$Q$1270,MATCH($I713&amp;$M713,TransferLog!$F$21:$F$1270&amp;TransferLog!$W$21:$W$1270,0)),"")</f>
        <v/>
      </c>
      <c r="E713" s="236" t="str">
        <f t="array" ref="E713">IF($K713&lt;&gt;"",INDEX(TransferLog!$AC$21:$AC$1270,MATCH($I713&amp;$M713,TransferLog!$F$21:$F$1270&amp;TransferLog!$W$21:$W$1270,0)),"")</f>
        <v/>
      </c>
      <c r="F713" s="111">
        <f t="shared" si="57"/>
        <v>686</v>
      </c>
      <c r="G713" s="138" t="str">
        <f t="array" ref="G713">IF($I713&lt;&gt;"",INDEX(DropDownLists!$K$10:$K$2516,MATCH($I713,DropDownLists!$L$10:$L$2516,0)),"")</f>
        <v/>
      </c>
      <c r="H713" s="107"/>
      <c r="I713" s="112"/>
      <c r="J713" s="339"/>
      <c r="K713" s="113"/>
      <c r="L713" s="339"/>
      <c r="M713" s="113"/>
      <c r="N713" s="339"/>
      <c r="O713" s="139" t="str">
        <f t="shared" si="52"/>
        <v/>
      </c>
      <c r="P713" s="339"/>
      <c r="Q713" s="114"/>
      <c r="R713" s="339"/>
      <c r="S713" s="174"/>
      <c r="T713" s="339"/>
      <c r="U713" s="139" t="str">
        <f t="array" ref="U713">IF($S713&lt;&gt;"",INDEX(DropDownLists!$D$10:$D$2516,MATCH($S713,DropDownLists!$E$10:$E$2516,0)),"")</f>
        <v/>
      </c>
      <c r="V713" s="342"/>
      <c r="W713" s="174"/>
      <c r="Y713" s="62"/>
      <c r="Z713" s="62"/>
      <c r="AA713" s="62"/>
      <c r="AB713" s="62"/>
      <c r="AC713" s="62"/>
      <c r="AD713" s="62"/>
      <c r="AE713" s="62"/>
      <c r="AF713" s="62"/>
      <c r="AG713" s="62"/>
      <c r="AH713" s="244" t="str">
        <f t="shared" si="53"/>
        <v/>
      </c>
      <c r="AI713" s="62"/>
      <c r="AJ713" s="62"/>
      <c r="AK713" s="62"/>
      <c r="AL713" s="62"/>
    </row>
    <row r="714" spans="1:38" s="97" customFormat="1" ht="14">
      <c r="A714" s="63"/>
      <c r="B714" s="2">
        <f t="shared" si="56"/>
        <v>687</v>
      </c>
      <c r="C714" s="235" t="str">
        <f t="array" ref="C714">IF($K714&lt;&gt;"",INDEX(TransferLog!$AB$21:$AB$1270,MATCH($I714&amp;$M714,TransferLog!$F$21:$F$1270&amp;TransferLog!$W$21:$W$1270,0)),"")</f>
        <v/>
      </c>
      <c r="D714" s="235" t="str">
        <f t="array" ref="D714">IF($K714&lt;&gt;"",INDEX(TransferLog!$Q$21:$Q$1270,MATCH($I714&amp;$M714,TransferLog!$F$21:$F$1270&amp;TransferLog!$W$21:$W$1270,0)),"")</f>
        <v/>
      </c>
      <c r="E714" s="236" t="str">
        <f t="array" ref="E714">IF($K714&lt;&gt;"",INDEX(TransferLog!$AC$21:$AC$1270,MATCH($I714&amp;$M714,TransferLog!$F$21:$F$1270&amp;TransferLog!$W$21:$W$1270,0)),"")</f>
        <v/>
      </c>
      <c r="F714" s="111">
        <f t="shared" si="57"/>
        <v>687</v>
      </c>
      <c r="G714" s="138" t="str">
        <f t="array" ref="G714">IF($I714&lt;&gt;"",INDEX(DropDownLists!$K$10:$K$2516,MATCH($I714,DropDownLists!$L$10:$L$2516,0)),"")</f>
        <v/>
      </c>
      <c r="H714" s="107"/>
      <c r="I714" s="112"/>
      <c r="J714" s="339"/>
      <c r="K714" s="113"/>
      <c r="L714" s="339"/>
      <c r="M714" s="113"/>
      <c r="N714" s="339"/>
      <c r="O714" s="139" t="str">
        <f t="shared" si="52"/>
        <v/>
      </c>
      <c r="P714" s="339"/>
      <c r="Q714" s="114"/>
      <c r="R714" s="339"/>
      <c r="S714" s="174"/>
      <c r="T714" s="339"/>
      <c r="U714" s="139" t="str">
        <f t="array" ref="U714">IF($S714&lt;&gt;"",INDEX(DropDownLists!$D$10:$D$2516,MATCH($S714,DropDownLists!$E$10:$E$2516,0)),"")</f>
        <v/>
      </c>
      <c r="V714" s="342"/>
      <c r="W714" s="174"/>
      <c r="Y714" s="62"/>
      <c r="Z714" s="62"/>
      <c r="AA714" s="62"/>
      <c r="AB714" s="62"/>
      <c r="AC714" s="62"/>
      <c r="AD714" s="62"/>
      <c r="AE714" s="62"/>
      <c r="AF714" s="62"/>
      <c r="AG714" s="62"/>
      <c r="AH714" s="244" t="str">
        <f t="shared" si="53"/>
        <v/>
      </c>
      <c r="AI714" s="62"/>
      <c r="AJ714" s="62"/>
      <c r="AK714" s="62"/>
      <c r="AL714" s="62"/>
    </row>
    <row r="715" spans="1:38" s="97" customFormat="1" ht="14">
      <c r="A715" s="63"/>
      <c r="B715" s="2">
        <f t="shared" si="56"/>
        <v>688</v>
      </c>
      <c r="C715" s="235" t="str">
        <f t="array" ref="C715">IF($K715&lt;&gt;"",INDEX(TransferLog!$AB$21:$AB$1270,MATCH($I715&amp;$M715,TransferLog!$F$21:$F$1270&amp;TransferLog!$W$21:$W$1270,0)),"")</f>
        <v/>
      </c>
      <c r="D715" s="235" t="str">
        <f t="array" ref="D715">IF($K715&lt;&gt;"",INDEX(TransferLog!$Q$21:$Q$1270,MATCH($I715&amp;$M715,TransferLog!$F$21:$F$1270&amp;TransferLog!$W$21:$W$1270,0)),"")</f>
        <v/>
      </c>
      <c r="E715" s="236" t="str">
        <f t="array" ref="E715">IF($K715&lt;&gt;"",INDEX(TransferLog!$AC$21:$AC$1270,MATCH($I715&amp;$M715,TransferLog!$F$21:$F$1270&amp;TransferLog!$W$21:$W$1270,0)),"")</f>
        <v/>
      </c>
      <c r="F715" s="111">
        <f t="shared" si="57"/>
        <v>688</v>
      </c>
      <c r="G715" s="138" t="str">
        <f t="array" ref="G715">IF($I715&lt;&gt;"",INDEX(DropDownLists!$K$10:$K$2516,MATCH($I715,DropDownLists!$L$10:$L$2516,0)),"")</f>
        <v/>
      </c>
      <c r="H715" s="107"/>
      <c r="I715" s="112"/>
      <c r="J715" s="339"/>
      <c r="K715" s="113"/>
      <c r="L715" s="339"/>
      <c r="M715" s="113"/>
      <c r="N715" s="339"/>
      <c r="O715" s="139" t="str">
        <f t="shared" si="52"/>
        <v/>
      </c>
      <c r="P715" s="339"/>
      <c r="Q715" s="114"/>
      <c r="R715" s="339"/>
      <c r="S715" s="174"/>
      <c r="T715" s="339"/>
      <c r="U715" s="139" t="str">
        <f t="array" ref="U715">IF($S715&lt;&gt;"",INDEX(DropDownLists!$D$10:$D$2516,MATCH($S715,DropDownLists!$E$10:$E$2516,0)),"")</f>
        <v/>
      </c>
      <c r="V715" s="342"/>
      <c r="W715" s="174"/>
      <c r="Y715" s="62"/>
      <c r="Z715" s="62"/>
      <c r="AA715" s="62"/>
      <c r="AB715" s="62"/>
      <c r="AC715" s="62"/>
      <c r="AD715" s="62"/>
      <c r="AE715" s="62"/>
      <c r="AF715" s="62"/>
      <c r="AG715" s="62"/>
      <c r="AH715" s="244" t="str">
        <f t="shared" si="53"/>
        <v/>
      </c>
      <c r="AI715" s="62"/>
      <c r="AJ715" s="62"/>
      <c r="AK715" s="62"/>
      <c r="AL715" s="62"/>
    </row>
    <row r="716" spans="1:38" s="97" customFormat="1" ht="14">
      <c r="A716" s="63"/>
      <c r="B716" s="2">
        <f t="shared" si="56"/>
        <v>689</v>
      </c>
      <c r="C716" s="235" t="str">
        <f t="array" ref="C716">IF($K716&lt;&gt;"",INDEX(TransferLog!$AB$21:$AB$1270,MATCH($I716&amp;$M716,TransferLog!$F$21:$F$1270&amp;TransferLog!$W$21:$W$1270,0)),"")</f>
        <v/>
      </c>
      <c r="D716" s="235" t="str">
        <f t="array" ref="D716">IF($K716&lt;&gt;"",INDEX(TransferLog!$Q$21:$Q$1270,MATCH($I716&amp;$M716,TransferLog!$F$21:$F$1270&amp;TransferLog!$W$21:$W$1270,0)),"")</f>
        <v/>
      </c>
      <c r="E716" s="236" t="str">
        <f t="array" ref="E716">IF($K716&lt;&gt;"",INDEX(TransferLog!$AC$21:$AC$1270,MATCH($I716&amp;$M716,TransferLog!$F$21:$F$1270&amp;TransferLog!$W$21:$W$1270,0)),"")</f>
        <v/>
      </c>
      <c r="F716" s="111">
        <f t="shared" si="57"/>
        <v>689</v>
      </c>
      <c r="G716" s="138" t="str">
        <f t="array" ref="G716">IF($I716&lt;&gt;"",INDEX(DropDownLists!$K$10:$K$2516,MATCH($I716,DropDownLists!$L$10:$L$2516,0)),"")</f>
        <v/>
      </c>
      <c r="H716" s="107"/>
      <c r="I716" s="112"/>
      <c r="J716" s="339"/>
      <c r="K716" s="113"/>
      <c r="L716" s="339"/>
      <c r="M716" s="113"/>
      <c r="N716" s="339"/>
      <c r="O716" s="139" t="str">
        <f t="shared" si="52"/>
        <v/>
      </c>
      <c r="P716" s="339"/>
      <c r="Q716" s="114"/>
      <c r="R716" s="339"/>
      <c r="S716" s="174"/>
      <c r="T716" s="339"/>
      <c r="U716" s="139" t="str">
        <f t="array" ref="U716">IF($S716&lt;&gt;"",INDEX(DropDownLists!$D$10:$D$2516,MATCH($S716,DropDownLists!$E$10:$E$2516,0)),"")</f>
        <v/>
      </c>
      <c r="V716" s="342"/>
      <c r="W716" s="174"/>
      <c r="Y716" s="62"/>
      <c r="Z716" s="62"/>
      <c r="AA716" s="62"/>
      <c r="AB716" s="62"/>
      <c r="AC716" s="62"/>
      <c r="AD716" s="62"/>
      <c r="AE716" s="62"/>
      <c r="AF716" s="62"/>
      <c r="AG716" s="62"/>
      <c r="AH716" s="244" t="str">
        <f t="shared" si="53"/>
        <v/>
      </c>
      <c r="AI716" s="62"/>
      <c r="AJ716" s="62"/>
      <c r="AK716" s="62"/>
      <c r="AL716" s="62"/>
    </row>
    <row r="717" spans="1:38" s="97" customFormat="1" ht="14">
      <c r="A717" s="63"/>
      <c r="B717" s="2">
        <f t="shared" si="56"/>
        <v>690</v>
      </c>
      <c r="C717" s="235" t="str">
        <f t="array" ref="C717">IF($K717&lt;&gt;"",INDEX(TransferLog!$AB$21:$AB$1270,MATCH($I717&amp;$M717,TransferLog!$F$21:$F$1270&amp;TransferLog!$W$21:$W$1270,0)),"")</f>
        <v/>
      </c>
      <c r="D717" s="235" t="str">
        <f t="array" ref="D717">IF($K717&lt;&gt;"",INDEX(TransferLog!$Q$21:$Q$1270,MATCH($I717&amp;$M717,TransferLog!$F$21:$F$1270&amp;TransferLog!$W$21:$W$1270,0)),"")</f>
        <v/>
      </c>
      <c r="E717" s="236" t="str">
        <f t="array" ref="E717">IF($K717&lt;&gt;"",INDEX(TransferLog!$AC$21:$AC$1270,MATCH($I717&amp;$M717,TransferLog!$F$21:$F$1270&amp;TransferLog!$W$21:$W$1270,0)),"")</f>
        <v/>
      </c>
      <c r="F717" s="111">
        <f t="shared" si="57"/>
        <v>690</v>
      </c>
      <c r="G717" s="138" t="str">
        <f t="array" ref="G717">IF($I717&lt;&gt;"",INDEX(DropDownLists!$K$10:$K$2516,MATCH($I717,DropDownLists!$L$10:$L$2516,0)),"")</f>
        <v/>
      </c>
      <c r="H717" s="107"/>
      <c r="I717" s="112"/>
      <c r="J717" s="339"/>
      <c r="K717" s="113"/>
      <c r="L717" s="339"/>
      <c r="M717" s="113"/>
      <c r="N717" s="339"/>
      <c r="O717" s="139" t="str">
        <f t="shared" si="52"/>
        <v/>
      </c>
      <c r="P717" s="339"/>
      <c r="Q717" s="114"/>
      <c r="R717" s="339"/>
      <c r="S717" s="174"/>
      <c r="T717" s="339"/>
      <c r="U717" s="139" t="str">
        <f t="array" ref="U717">IF($S717&lt;&gt;"",INDEX(DropDownLists!$D$10:$D$2516,MATCH($S717,DropDownLists!$E$10:$E$2516,0)),"")</f>
        <v/>
      </c>
      <c r="V717" s="342"/>
      <c r="W717" s="174"/>
      <c r="Y717" s="62"/>
      <c r="Z717" s="62"/>
      <c r="AA717" s="62"/>
      <c r="AB717" s="62"/>
      <c r="AC717" s="62"/>
      <c r="AD717" s="62"/>
      <c r="AE717" s="62"/>
      <c r="AF717" s="62"/>
      <c r="AG717" s="62"/>
      <c r="AH717" s="244" t="str">
        <f t="shared" si="53"/>
        <v/>
      </c>
      <c r="AI717" s="62"/>
      <c r="AJ717" s="62"/>
      <c r="AK717" s="62"/>
      <c r="AL717" s="62"/>
    </row>
    <row r="718" spans="1:38" s="97" customFormat="1" ht="14">
      <c r="A718" s="63"/>
      <c r="B718" s="2">
        <f t="shared" si="56"/>
        <v>691</v>
      </c>
      <c r="C718" s="235" t="str">
        <f t="array" ref="C718">IF($K718&lt;&gt;"",INDEX(TransferLog!$AB$21:$AB$1270,MATCH($I718&amp;$M718,TransferLog!$F$21:$F$1270&amp;TransferLog!$W$21:$W$1270,0)),"")</f>
        <v/>
      </c>
      <c r="D718" s="235" t="str">
        <f t="array" ref="D718">IF($K718&lt;&gt;"",INDEX(TransferLog!$Q$21:$Q$1270,MATCH($I718&amp;$M718,TransferLog!$F$21:$F$1270&amp;TransferLog!$W$21:$W$1270,0)),"")</f>
        <v/>
      </c>
      <c r="E718" s="236" t="str">
        <f t="array" ref="E718">IF($K718&lt;&gt;"",INDEX(TransferLog!$AC$21:$AC$1270,MATCH($I718&amp;$M718,TransferLog!$F$21:$F$1270&amp;TransferLog!$W$21:$W$1270,0)),"")</f>
        <v/>
      </c>
      <c r="F718" s="111">
        <f t="shared" si="57"/>
        <v>691</v>
      </c>
      <c r="G718" s="138" t="str">
        <f t="array" ref="G718">IF($I718&lt;&gt;"",INDEX(DropDownLists!$K$10:$K$2516,MATCH($I718,DropDownLists!$L$10:$L$2516,0)),"")</f>
        <v/>
      </c>
      <c r="H718" s="107"/>
      <c r="I718" s="112"/>
      <c r="J718" s="339"/>
      <c r="K718" s="113"/>
      <c r="L718" s="339"/>
      <c r="M718" s="113"/>
      <c r="N718" s="339"/>
      <c r="O718" s="139" t="str">
        <f t="shared" si="52"/>
        <v/>
      </c>
      <c r="P718" s="339"/>
      <c r="Q718" s="114"/>
      <c r="R718" s="339"/>
      <c r="S718" s="174"/>
      <c r="T718" s="339"/>
      <c r="U718" s="139" t="str">
        <f t="array" ref="U718">IF($S718&lt;&gt;"",INDEX(DropDownLists!$D$10:$D$2516,MATCH($S718,DropDownLists!$E$10:$E$2516,0)),"")</f>
        <v/>
      </c>
      <c r="V718" s="342"/>
      <c r="W718" s="174"/>
      <c r="Y718" s="62"/>
      <c r="Z718" s="62"/>
      <c r="AA718" s="62"/>
      <c r="AB718" s="62"/>
      <c r="AC718" s="62"/>
      <c r="AD718" s="62"/>
      <c r="AE718" s="62"/>
      <c r="AF718" s="62"/>
      <c r="AG718" s="62"/>
      <c r="AH718" s="244" t="str">
        <f t="shared" si="53"/>
        <v/>
      </c>
      <c r="AI718" s="62"/>
      <c r="AJ718" s="62"/>
      <c r="AK718" s="62"/>
      <c r="AL718" s="62"/>
    </row>
    <row r="719" spans="1:38" s="97" customFormat="1" ht="14.25" customHeight="1">
      <c r="A719" s="26"/>
      <c r="B719" s="2">
        <f t="shared" si="56"/>
        <v>692</v>
      </c>
      <c r="C719" s="235" t="str">
        <f t="array" ref="C719">IF($K719&lt;&gt;"",INDEX(TransferLog!$AB$21:$AB$1270,MATCH($I719&amp;$M719,TransferLog!$F$21:$F$1270&amp;TransferLog!$W$21:$W$1270,0)),"")</f>
        <v/>
      </c>
      <c r="D719" s="235" t="str">
        <f t="array" ref="D719">IF($K719&lt;&gt;"",INDEX(TransferLog!$Q$21:$Q$1270,MATCH($I719&amp;$M719,TransferLog!$F$21:$F$1270&amp;TransferLog!$W$21:$W$1270,0)),"")</f>
        <v/>
      </c>
      <c r="E719" s="236" t="str">
        <f t="array" ref="E719">IF($K719&lt;&gt;"",INDEX(TransferLog!$AC$21:$AC$1270,MATCH($I719&amp;$M719,TransferLog!$F$21:$F$1270&amp;TransferLog!$W$21:$W$1270,0)),"")</f>
        <v/>
      </c>
      <c r="F719" s="111">
        <f t="shared" si="57"/>
        <v>692</v>
      </c>
      <c r="G719" s="138" t="str">
        <f t="array" ref="G719">IF($I719&lt;&gt;"",INDEX(DropDownLists!$K$10:$K$2516,MATCH($I719,DropDownLists!$L$10:$L$2516,0)),"")</f>
        <v/>
      </c>
      <c r="H719" s="107"/>
      <c r="I719" s="112"/>
      <c r="J719" s="339"/>
      <c r="K719" s="113"/>
      <c r="L719" s="339"/>
      <c r="M719" s="113"/>
      <c r="N719" s="339"/>
      <c r="O719" s="139" t="str">
        <f t="shared" si="52"/>
        <v/>
      </c>
      <c r="P719" s="339"/>
      <c r="Q719" s="114"/>
      <c r="R719" s="339"/>
      <c r="S719" s="174"/>
      <c r="T719" s="339"/>
      <c r="U719" s="139" t="str">
        <f t="array" ref="U719">IF($S719&lt;&gt;"",INDEX(DropDownLists!$D$10:$D$2516,MATCH($S719,DropDownLists!$E$10:$E$2516,0)),"")</f>
        <v/>
      </c>
      <c r="V719" s="342"/>
      <c r="W719" s="174"/>
      <c r="Y719" s="62"/>
      <c r="Z719" s="62"/>
      <c r="AA719" s="62"/>
      <c r="AB719" s="62"/>
      <c r="AC719" s="62"/>
      <c r="AD719" s="37"/>
      <c r="AE719" s="37"/>
      <c r="AF719" s="37"/>
      <c r="AG719" s="37"/>
      <c r="AH719" s="243" t="str">
        <f t="shared" si="53"/>
        <v/>
      </c>
      <c r="AI719" s="37"/>
      <c r="AJ719" s="37"/>
      <c r="AK719" s="37"/>
      <c r="AL719" s="37"/>
    </row>
    <row r="720" spans="1:38" s="97" customFormat="1" ht="14.25" customHeight="1">
      <c r="A720" s="26"/>
      <c r="B720" s="2">
        <f t="shared" si="56"/>
        <v>693</v>
      </c>
      <c r="C720" s="235" t="str">
        <f t="array" ref="C720">IF($K720&lt;&gt;"",INDEX(TransferLog!$AB$21:$AB$1270,MATCH($I720&amp;$M720,TransferLog!$F$21:$F$1270&amp;TransferLog!$W$21:$W$1270,0)),"")</f>
        <v/>
      </c>
      <c r="D720" s="235" t="str">
        <f t="array" ref="D720">IF($K720&lt;&gt;"",INDEX(TransferLog!$Q$21:$Q$1270,MATCH($I720&amp;$M720,TransferLog!$F$21:$F$1270&amp;TransferLog!$W$21:$W$1270,0)),"")</f>
        <v/>
      </c>
      <c r="E720" s="236" t="str">
        <f t="array" ref="E720">IF($K720&lt;&gt;"",INDEX(TransferLog!$AC$21:$AC$1270,MATCH($I720&amp;$M720,TransferLog!$F$21:$F$1270&amp;TransferLog!$W$21:$W$1270,0)),"")</f>
        <v/>
      </c>
      <c r="F720" s="111">
        <f t="shared" si="57"/>
        <v>693</v>
      </c>
      <c r="G720" s="138" t="str">
        <f t="array" ref="G720">IF($I720&lt;&gt;"",INDEX(DropDownLists!$K$10:$K$2516,MATCH($I720,DropDownLists!$L$10:$L$2516,0)),"")</f>
        <v/>
      </c>
      <c r="H720" s="107"/>
      <c r="I720" s="112"/>
      <c r="J720" s="339"/>
      <c r="K720" s="113"/>
      <c r="L720" s="339"/>
      <c r="M720" s="113"/>
      <c r="N720" s="339"/>
      <c r="O720" s="139" t="str">
        <f t="shared" si="52"/>
        <v/>
      </c>
      <c r="P720" s="339"/>
      <c r="Q720" s="114"/>
      <c r="R720" s="339"/>
      <c r="S720" s="174"/>
      <c r="T720" s="339"/>
      <c r="U720" s="139" t="str">
        <f t="array" ref="U720">IF($S720&lt;&gt;"",INDEX(DropDownLists!$D$10:$D$2516,MATCH($S720,DropDownLists!$E$10:$E$2516,0)),"")</f>
        <v/>
      </c>
      <c r="V720" s="342"/>
      <c r="W720" s="174"/>
      <c r="Y720" s="62"/>
      <c r="Z720" s="62"/>
      <c r="AA720" s="62"/>
      <c r="AB720" s="62"/>
      <c r="AC720" s="62"/>
      <c r="AD720" s="37"/>
      <c r="AE720" s="37"/>
      <c r="AF720" s="37"/>
      <c r="AG720" s="37"/>
      <c r="AH720" s="243" t="str">
        <f t="shared" si="53"/>
        <v/>
      </c>
      <c r="AI720" s="37"/>
      <c r="AJ720" s="37"/>
      <c r="AK720" s="37"/>
      <c r="AL720" s="37"/>
    </row>
    <row r="721" spans="1:38" s="97" customFormat="1" ht="14.25" customHeight="1">
      <c r="A721" s="26"/>
      <c r="B721" s="2">
        <f t="shared" si="56"/>
        <v>694</v>
      </c>
      <c r="C721" s="235" t="str">
        <f t="array" ref="C721">IF($K721&lt;&gt;"",INDEX(TransferLog!$AB$21:$AB$1270,MATCH($I721&amp;$M721,TransferLog!$F$21:$F$1270&amp;TransferLog!$W$21:$W$1270,0)),"")</f>
        <v/>
      </c>
      <c r="D721" s="235" t="str">
        <f t="array" ref="D721">IF($K721&lt;&gt;"",INDEX(TransferLog!$Q$21:$Q$1270,MATCH($I721&amp;$M721,TransferLog!$F$21:$F$1270&amp;TransferLog!$W$21:$W$1270,0)),"")</f>
        <v/>
      </c>
      <c r="E721" s="236" t="str">
        <f t="array" ref="E721">IF($K721&lt;&gt;"",INDEX(TransferLog!$AC$21:$AC$1270,MATCH($I721&amp;$M721,TransferLog!$F$21:$F$1270&amp;TransferLog!$W$21:$W$1270,0)),"")</f>
        <v/>
      </c>
      <c r="F721" s="111">
        <f t="shared" si="57"/>
        <v>694</v>
      </c>
      <c r="G721" s="138" t="str">
        <f t="array" ref="G721">IF($I721&lt;&gt;"",INDEX(DropDownLists!$K$10:$K$2516,MATCH($I721,DropDownLists!$L$10:$L$2516,0)),"")</f>
        <v/>
      </c>
      <c r="H721" s="107"/>
      <c r="I721" s="112"/>
      <c r="J721" s="339"/>
      <c r="K721" s="113"/>
      <c r="L721" s="339"/>
      <c r="M721" s="113"/>
      <c r="N721" s="339"/>
      <c r="O721" s="139" t="str">
        <f t="shared" si="52"/>
        <v/>
      </c>
      <c r="P721" s="339"/>
      <c r="Q721" s="114"/>
      <c r="R721" s="339"/>
      <c r="S721" s="174"/>
      <c r="T721" s="339"/>
      <c r="U721" s="139" t="str">
        <f t="array" ref="U721">IF($S721&lt;&gt;"",INDEX(DropDownLists!$D$10:$D$2516,MATCH($S721,DropDownLists!$E$10:$E$2516,0)),"")</f>
        <v/>
      </c>
      <c r="V721" s="342"/>
      <c r="W721" s="174"/>
      <c r="Y721" s="62"/>
      <c r="Z721" s="62"/>
      <c r="AA721" s="62"/>
      <c r="AB721" s="62"/>
      <c r="AC721" s="62"/>
      <c r="AD721" s="37"/>
      <c r="AE721" s="37"/>
      <c r="AF721" s="37"/>
      <c r="AG721" s="37"/>
      <c r="AH721" s="243" t="str">
        <f t="shared" si="53"/>
        <v/>
      </c>
      <c r="AI721" s="37"/>
      <c r="AJ721" s="37"/>
      <c r="AK721" s="37"/>
      <c r="AL721" s="37"/>
    </row>
    <row r="722" spans="1:38" s="97" customFormat="1" ht="14">
      <c r="A722" s="26"/>
      <c r="B722" s="2">
        <f t="shared" si="56"/>
        <v>695</v>
      </c>
      <c r="C722" s="235" t="str">
        <f t="array" ref="C722">IF($K722&lt;&gt;"",INDEX(TransferLog!$AB$21:$AB$1270,MATCH($I722&amp;$M722,TransferLog!$F$21:$F$1270&amp;TransferLog!$W$21:$W$1270,0)),"")</f>
        <v/>
      </c>
      <c r="D722" s="235" t="str">
        <f t="array" ref="D722">IF($K722&lt;&gt;"",INDEX(TransferLog!$Q$21:$Q$1270,MATCH($I722&amp;$M722,TransferLog!$F$21:$F$1270&amp;TransferLog!$W$21:$W$1270,0)),"")</f>
        <v/>
      </c>
      <c r="E722" s="236" t="str">
        <f t="array" ref="E722">IF($K722&lt;&gt;"",INDEX(TransferLog!$AC$21:$AC$1270,MATCH($I722&amp;$M722,TransferLog!$F$21:$F$1270&amp;TransferLog!$W$21:$W$1270,0)),"")</f>
        <v/>
      </c>
      <c r="F722" s="111">
        <f t="shared" si="57"/>
        <v>695</v>
      </c>
      <c r="G722" s="138" t="str">
        <f t="array" ref="G722">IF($I722&lt;&gt;"",INDEX(DropDownLists!$K$10:$K$2516,MATCH($I722,DropDownLists!$L$10:$L$2516,0)),"")</f>
        <v/>
      </c>
      <c r="H722" s="107"/>
      <c r="I722" s="112"/>
      <c r="J722" s="339"/>
      <c r="K722" s="113"/>
      <c r="L722" s="339"/>
      <c r="M722" s="113"/>
      <c r="N722" s="339"/>
      <c r="O722" s="139" t="str">
        <f t="shared" si="52"/>
        <v/>
      </c>
      <c r="P722" s="339"/>
      <c r="Q722" s="114"/>
      <c r="R722" s="339"/>
      <c r="S722" s="174"/>
      <c r="T722" s="339"/>
      <c r="U722" s="139" t="str">
        <f t="array" ref="U722">IF($S722&lt;&gt;"",INDEX(DropDownLists!$D$10:$D$2516,MATCH($S722,DropDownLists!$E$10:$E$2516,0)),"")</f>
        <v/>
      </c>
      <c r="V722" s="342"/>
      <c r="W722" s="174"/>
      <c r="Y722" s="62"/>
      <c r="Z722" s="62"/>
      <c r="AA722" s="62"/>
      <c r="AB722" s="62"/>
      <c r="AC722" s="62"/>
      <c r="AD722" s="37"/>
      <c r="AE722" s="37"/>
      <c r="AF722" s="37"/>
      <c r="AG722" s="37"/>
      <c r="AH722" s="243" t="str">
        <f t="shared" si="53"/>
        <v/>
      </c>
      <c r="AI722" s="37"/>
      <c r="AJ722" s="37"/>
      <c r="AK722" s="37"/>
      <c r="AL722" s="37"/>
    </row>
    <row r="723" spans="1:38" s="97" customFormat="1" ht="14.25" customHeight="1">
      <c r="A723" s="26"/>
      <c r="B723" s="2">
        <f t="shared" si="56"/>
        <v>696</v>
      </c>
      <c r="C723" s="235" t="str">
        <f t="array" ref="C723">IF($K723&lt;&gt;"",INDEX(TransferLog!$AB$21:$AB$1270,MATCH($I723&amp;$M723,TransferLog!$F$21:$F$1270&amp;TransferLog!$W$21:$W$1270,0)),"")</f>
        <v/>
      </c>
      <c r="D723" s="235" t="str">
        <f t="array" ref="D723">IF($K723&lt;&gt;"",INDEX(TransferLog!$Q$21:$Q$1270,MATCH($I723&amp;$M723,TransferLog!$F$21:$F$1270&amp;TransferLog!$W$21:$W$1270,0)),"")</f>
        <v/>
      </c>
      <c r="E723" s="236" t="str">
        <f t="array" ref="E723">IF($K723&lt;&gt;"",INDEX(TransferLog!$AC$21:$AC$1270,MATCH($I723&amp;$M723,TransferLog!$F$21:$F$1270&amp;TransferLog!$W$21:$W$1270,0)),"")</f>
        <v/>
      </c>
      <c r="F723" s="111">
        <f t="shared" si="57"/>
        <v>696</v>
      </c>
      <c r="G723" s="138" t="str">
        <f t="array" ref="G723">IF($I723&lt;&gt;"",INDEX(DropDownLists!$K$10:$K$2516,MATCH($I723,DropDownLists!$L$10:$L$2516,0)),"")</f>
        <v/>
      </c>
      <c r="H723" s="107"/>
      <c r="I723" s="112"/>
      <c r="J723" s="339"/>
      <c r="K723" s="113"/>
      <c r="L723" s="339"/>
      <c r="M723" s="113"/>
      <c r="N723" s="339"/>
      <c r="O723" s="139" t="str">
        <f t="shared" si="52"/>
        <v/>
      </c>
      <c r="P723" s="339"/>
      <c r="Q723" s="114"/>
      <c r="R723" s="339"/>
      <c r="S723" s="174"/>
      <c r="T723" s="339"/>
      <c r="U723" s="139" t="str">
        <f t="array" ref="U723">IF($S723&lt;&gt;"",INDEX(DropDownLists!$D$10:$D$2516,MATCH($S723,DropDownLists!$E$10:$E$2516,0)),"")</f>
        <v/>
      </c>
      <c r="V723" s="342"/>
      <c r="W723" s="174"/>
      <c r="Y723" s="62"/>
      <c r="Z723" s="62"/>
      <c r="AA723" s="62"/>
      <c r="AB723" s="62"/>
      <c r="AC723" s="62"/>
      <c r="AD723" s="37"/>
      <c r="AE723" s="37"/>
      <c r="AF723" s="37"/>
      <c r="AG723" s="37"/>
      <c r="AH723" s="243" t="str">
        <f t="shared" si="53"/>
        <v/>
      </c>
      <c r="AI723" s="37"/>
      <c r="AJ723" s="37"/>
      <c r="AK723" s="37"/>
      <c r="AL723" s="37"/>
    </row>
    <row r="724" spans="1:38" s="97" customFormat="1" ht="14.25" customHeight="1">
      <c r="A724" s="26"/>
      <c r="B724" s="2">
        <f t="shared" si="56"/>
        <v>697</v>
      </c>
      <c r="C724" s="235" t="str">
        <f t="array" ref="C724">IF($K724&lt;&gt;"",INDEX(TransferLog!$AB$21:$AB$1270,MATCH($I724&amp;$M724,TransferLog!$F$21:$F$1270&amp;TransferLog!$W$21:$W$1270,0)),"")</f>
        <v/>
      </c>
      <c r="D724" s="235" t="str">
        <f t="array" ref="D724">IF($K724&lt;&gt;"",INDEX(TransferLog!$Q$21:$Q$1270,MATCH($I724&amp;$M724,TransferLog!$F$21:$F$1270&amp;TransferLog!$W$21:$W$1270,0)),"")</f>
        <v/>
      </c>
      <c r="E724" s="236" t="str">
        <f t="array" ref="E724">IF($K724&lt;&gt;"",INDEX(TransferLog!$AC$21:$AC$1270,MATCH($I724&amp;$M724,TransferLog!$F$21:$F$1270&amp;TransferLog!$W$21:$W$1270,0)),"")</f>
        <v/>
      </c>
      <c r="F724" s="111">
        <f t="shared" si="57"/>
        <v>697</v>
      </c>
      <c r="G724" s="138" t="str">
        <f t="array" ref="G724">IF($I724&lt;&gt;"",INDEX(DropDownLists!$K$10:$K$2516,MATCH($I724,DropDownLists!$L$10:$L$2516,0)),"")</f>
        <v/>
      </c>
      <c r="H724" s="107"/>
      <c r="I724" s="112"/>
      <c r="J724" s="339"/>
      <c r="K724" s="113"/>
      <c r="L724" s="339"/>
      <c r="M724" s="113"/>
      <c r="N724" s="339"/>
      <c r="O724" s="139" t="str">
        <f t="shared" si="52"/>
        <v/>
      </c>
      <c r="P724" s="339"/>
      <c r="Q724" s="114"/>
      <c r="R724" s="339"/>
      <c r="S724" s="174"/>
      <c r="T724" s="339"/>
      <c r="U724" s="139" t="str">
        <f t="array" ref="U724">IF($S724&lt;&gt;"",INDEX(DropDownLists!$D$10:$D$2516,MATCH($S724,DropDownLists!$E$10:$E$2516,0)),"")</f>
        <v/>
      </c>
      <c r="V724" s="342"/>
      <c r="W724" s="174"/>
      <c r="Y724" s="37"/>
      <c r="Z724" s="37"/>
      <c r="AA724" s="37"/>
      <c r="AB724" s="37"/>
      <c r="AC724" s="37"/>
      <c r="AD724" s="37"/>
      <c r="AE724" s="37"/>
      <c r="AF724" s="37"/>
      <c r="AG724" s="37"/>
      <c r="AH724" s="243" t="str">
        <f t="shared" si="53"/>
        <v/>
      </c>
      <c r="AI724" s="37"/>
      <c r="AJ724" s="37"/>
      <c r="AK724" s="37"/>
      <c r="AL724" s="37"/>
    </row>
    <row r="725" spans="1:38" s="97" customFormat="1" ht="14.25" customHeight="1">
      <c r="A725" s="26"/>
      <c r="B725" s="2">
        <f t="shared" si="56"/>
        <v>698</v>
      </c>
      <c r="C725" s="235" t="str">
        <f t="array" ref="C725">IF($K725&lt;&gt;"",INDEX(TransferLog!$AB$21:$AB$1270,MATCH($I725&amp;$M725,TransferLog!$F$21:$F$1270&amp;TransferLog!$W$21:$W$1270,0)),"")</f>
        <v/>
      </c>
      <c r="D725" s="235" t="str">
        <f t="array" ref="D725">IF($K725&lt;&gt;"",INDEX(TransferLog!$Q$21:$Q$1270,MATCH($I725&amp;$M725,TransferLog!$F$21:$F$1270&amp;TransferLog!$W$21:$W$1270,0)),"")</f>
        <v/>
      </c>
      <c r="E725" s="236" t="str">
        <f t="array" ref="E725">IF($K725&lt;&gt;"",INDEX(TransferLog!$AC$21:$AC$1270,MATCH($I725&amp;$M725,TransferLog!$F$21:$F$1270&amp;TransferLog!$W$21:$W$1270,0)),"")</f>
        <v/>
      </c>
      <c r="F725" s="111">
        <f t="shared" si="57"/>
        <v>698</v>
      </c>
      <c r="G725" s="138" t="str">
        <f t="array" ref="G725">IF($I725&lt;&gt;"",INDEX(DropDownLists!$K$10:$K$2516,MATCH($I725,DropDownLists!$L$10:$L$2516,0)),"")</f>
        <v/>
      </c>
      <c r="H725" s="107"/>
      <c r="I725" s="112"/>
      <c r="J725" s="339"/>
      <c r="K725" s="113"/>
      <c r="L725" s="339"/>
      <c r="M725" s="113"/>
      <c r="N725" s="339"/>
      <c r="O725" s="139" t="str">
        <f t="shared" si="52"/>
        <v/>
      </c>
      <c r="P725" s="339"/>
      <c r="Q725" s="114"/>
      <c r="R725" s="339"/>
      <c r="S725" s="174"/>
      <c r="T725" s="339"/>
      <c r="U725" s="139" t="str">
        <f t="array" ref="U725">IF($S725&lt;&gt;"",INDEX(DropDownLists!$D$10:$D$2516,MATCH($S725,DropDownLists!$E$10:$E$2516,0)),"")</f>
        <v/>
      </c>
      <c r="V725" s="342"/>
      <c r="W725" s="174"/>
      <c r="Y725" s="37"/>
      <c r="Z725" s="37"/>
      <c r="AA725" s="37"/>
      <c r="AB725" s="37"/>
      <c r="AC725" s="37"/>
      <c r="AD725" s="37"/>
      <c r="AE725" s="37"/>
      <c r="AF725" s="37"/>
      <c r="AG725" s="37"/>
      <c r="AH725" s="243" t="str">
        <f t="shared" si="53"/>
        <v/>
      </c>
      <c r="AI725" s="37"/>
      <c r="AJ725" s="37"/>
      <c r="AK725" s="37"/>
      <c r="AL725" s="37"/>
    </row>
    <row r="726" spans="1:38" s="97" customFormat="1" ht="14">
      <c r="A726" s="26"/>
      <c r="B726" s="2">
        <f t="shared" si="56"/>
        <v>699</v>
      </c>
      <c r="C726" s="235" t="str">
        <f t="array" ref="C726">IF($K726&lt;&gt;"",INDEX(TransferLog!$AB$21:$AB$1270,MATCH($I726&amp;$M726,TransferLog!$F$21:$F$1270&amp;TransferLog!$W$21:$W$1270,0)),"")</f>
        <v/>
      </c>
      <c r="D726" s="235" t="str">
        <f t="array" ref="D726">IF($K726&lt;&gt;"",INDEX(TransferLog!$Q$21:$Q$1270,MATCH($I726&amp;$M726,TransferLog!$F$21:$F$1270&amp;TransferLog!$W$21:$W$1270,0)),"")</f>
        <v/>
      </c>
      <c r="E726" s="236" t="str">
        <f t="array" ref="E726">IF($K726&lt;&gt;"",INDEX(TransferLog!$AC$21:$AC$1270,MATCH($I726&amp;$M726,TransferLog!$F$21:$F$1270&amp;TransferLog!$W$21:$W$1270,0)),"")</f>
        <v/>
      </c>
      <c r="F726" s="111">
        <f t="shared" si="57"/>
        <v>699</v>
      </c>
      <c r="G726" s="138" t="str">
        <f t="array" ref="G726">IF($I726&lt;&gt;"",INDEX(DropDownLists!$K$10:$K$2516,MATCH($I726,DropDownLists!$L$10:$L$2516,0)),"")</f>
        <v/>
      </c>
      <c r="H726" s="107"/>
      <c r="I726" s="112"/>
      <c r="J726" s="339"/>
      <c r="K726" s="113"/>
      <c r="L726" s="339"/>
      <c r="M726" s="113"/>
      <c r="N726" s="339"/>
      <c r="O726" s="139" t="str">
        <f t="shared" si="52"/>
        <v/>
      </c>
      <c r="P726" s="339"/>
      <c r="Q726" s="114"/>
      <c r="R726" s="339"/>
      <c r="S726" s="174"/>
      <c r="T726" s="339"/>
      <c r="U726" s="139" t="str">
        <f t="array" ref="U726">IF($S726&lt;&gt;"",INDEX(DropDownLists!$D$10:$D$2516,MATCH($S726,DropDownLists!$E$10:$E$2516,0)),"")</f>
        <v/>
      </c>
      <c r="V726" s="342"/>
      <c r="W726" s="174"/>
      <c r="Y726" s="37"/>
      <c r="Z726" s="37"/>
      <c r="AA726" s="37"/>
      <c r="AB726" s="37"/>
      <c r="AC726" s="37"/>
      <c r="AD726" s="37"/>
      <c r="AE726" s="37"/>
      <c r="AF726" s="37"/>
      <c r="AG726" s="37"/>
      <c r="AH726" s="243" t="str">
        <f t="shared" si="53"/>
        <v/>
      </c>
      <c r="AI726" s="37"/>
      <c r="AJ726" s="37"/>
      <c r="AK726" s="37"/>
      <c r="AL726" s="37"/>
    </row>
    <row r="727" spans="1:38" s="97" customFormat="1" ht="14">
      <c r="A727" s="26"/>
      <c r="B727" s="2">
        <f t="shared" si="56"/>
        <v>700</v>
      </c>
      <c r="C727" s="235" t="str">
        <f t="array" ref="C727">IF($K727&lt;&gt;"",INDEX(TransferLog!$AB$21:$AB$1270,MATCH($I727&amp;$M727,TransferLog!$F$21:$F$1270&amp;TransferLog!$W$21:$W$1270,0)),"")</f>
        <v/>
      </c>
      <c r="D727" s="235" t="str">
        <f t="array" ref="D727">IF($K727&lt;&gt;"",INDEX(TransferLog!$Q$21:$Q$1270,MATCH($I727&amp;$M727,TransferLog!$F$21:$F$1270&amp;TransferLog!$W$21:$W$1270,0)),"")</f>
        <v/>
      </c>
      <c r="E727" s="236" t="str">
        <f t="array" ref="E727">IF($K727&lt;&gt;"",INDEX(TransferLog!$AC$21:$AC$1270,MATCH($I727&amp;$M727,TransferLog!$F$21:$F$1270&amp;TransferLog!$W$21:$W$1270,0)),"")</f>
        <v/>
      </c>
      <c r="F727" s="111">
        <f t="shared" si="57"/>
        <v>700</v>
      </c>
      <c r="G727" s="138" t="str">
        <f t="array" ref="G727">IF($I727&lt;&gt;"",INDEX(DropDownLists!$K$10:$K$2516,MATCH($I727,DropDownLists!$L$10:$L$2516,0)),"")</f>
        <v/>
      </c>
      <c r="H727" s="107"/>
      <c r="I727" s="112"/>
      <c r="J727" s="339"/>
      <c r="K727" s="113"/>
      <c r="L727" s="339"/>
      <c r="M727" s="113"/>
      <c r="N727" s="339"/>
      <c r="O727" s="139" t="str">
        <f t="shared" si="52"/>
        <v/>
      </c>
      <c r="P727" s="339"/>
      <c r="Q727" s="114"/>
      <c r="R727" s="339"/>
      <c r="S727" s="174"/>
      <c r="T727" s="339"/>
      <c r="U727" s="139" t="str">
        <f t="array" ref="U727">IF($S727&lt;&gt;"",INDEX(DropDownLists!$D$10:$D$2516,MATCH($S727,DropDownLists!$E$10:$E$2516,0)),"")</f>
        <v/>
      </c>
      <c r="V727" s="342"/>
      <c r="W727" s="174"/>
      <c r="Y727" s="37"/>
      <c r="Z727" s="37"/>
      <c r="AA727" s="37"/>
      <c r="AB727" s="37"/>
      <c r="AC727" s="37"/>
      <c r="AD727" s="37"/>
      <c r="AE727" s="37"/>
      <c r="AF727" s="37"/>
      <c r="AG727" s="37"/>
      <c r="AH727" s="243" t="str">
        <f t="shared" si="53"/>
        <v/>
      </c>
      <c r="AI727" s="37"/>
      <c r="AJ727" s="37"/>
      <c r="AK727" s="37"/>
      <c r="AL727" s="37"/>
    </row>
    <row r="728" spans="1:38" s="97" customFormat="1" ht="14">
      <c r="A728" s="63"/>
      <c r="B728" s="2">
        <f t="shared" si="56"/>
        <v>701</v>
      </c>
      <c r="C728" s="235" t="str">
        <f t="array" ref="C728">IF($K728&lt;&gt;"",INDEX(TransferLog!$AB$21:$AB$1270,MATCH($I728&amp;$M728,TransferLog!$F$21:$F$1270&amp;TransferLog!$W$21:$W$1270,0)),"")</f>
        <v/>
      </c>
      <c r="D728" s="235" t="str">
        <f t="array" ref="D728">IF($K728&lt;&gt;"",INDEX(TransferLog!$Q$21:$Q$1270,MATCH($I728&amp;$M728,TransferLog!$F$21:$F$1270&amp;TransferLog!$W$21:$W$1270,0)),"")</f>
        <v/>
      </c>
      <c r="E728" s="236" t="str">
        <f t="array" ref="E728">IF($K728&lt;&gt;"",INDEX(TransferLog!$AC$21:$AC$1270,MATCH($I728&amp;$M728,TransferLog!$F$21:$F$1270&amp;TransferLog!$W$21:$W$1270,0)),"")</f>
        <v/>
      </c>
      <c r="F728" s="111">
        <f t="shared" si="57"/>
        <v>701</v>
      </c>
      <c r="G728" s="138" t="str">
        <f t="array" ref="G728">IF($I728&lt;&gt;"",INDEX(DropDownLists!$K$10:$K$2516,MATCH($I728,DropDownLists!$L$10:$L$2516,0)),"")</f>
        <v/>
      </c>
      <c r="H728" s="107"/>
      <c r="I728" s="112"/>
      <c r="J728" s="339"/>
      <c r="K728" s="113"/>
      <c r="L728" s="339"/>
      <c r="M728" s="113"/>
      <c r="N728" s="339"/>
      <c r="O728" s="139" t="str">
        <f t="shared" si="52"/>
        <v/>
      </c>
      <c r="P728" s="339"/>
      <c r="Q728" s="114"/>
      <c r="R728" s="339"/>
      <c r="S728" s="174"/>
      <c r="T728" s="339"/>
      <c r="U728" s="139" t="str">
        <f t="array" ref="U728">IF($S728&lt;&gt;"",INDEX(DropDownLists!$D$10:$D$2516,MATCH($S728,DropDownLists!$E$10:$E$2516,0)),"")</f>
        <v/>
      </c>
      <c r="V728" s="342"/>
      <c r="W728" s="174"/>
      <c r="Y728" s="37"/>
      <c r="Z728" s="37"/>
      <c r="AA728" s="37"/>
      <c r="AB728" s="37"/>
      <c r="AC728" s="37"/>
      <c r="AD728" s="62"/>
      <c r="AE728" s="62"/>
      <c r="AF728" s="62"/>
      <c r="AG728" s="62"/>
      <c r="AH728" s="244" t="str">
        <f t="shared" si="53"/>
        <v/>
      </c>
      <c r="AI728" s="62"/>
      <c r="AJ728" s="62"/>
      <c r="AK728" s="62"/>
      <c r="AL728" s="62"/>
    </row>
    <row r="729" spans="1:38" s="97" customFormat="1" ht="14">
      <c r="A729" s="63"/>
      <c r="B729" s="2">
        <f t="shared" si="56"/>
        <v>702</v>
      </c>
      <c r="C729" s="235" t="str">
        <f t="array" ref="C729">IF($K729&lt;&gt;"",INDEX(TransferLog!$AB$21:$AB$1270,MATCH($I729&amp;$M729,TransferLog!$F$21:$F$1270&amp;TransferLog!$W$21:$W$1270,0)),"")</f>
        <v/>
      </c>
      <c r="D729" s="235" t="str">
        <f t="array" ref="D729">IF($K729&lt;&gt;"",INDEX(TransferLog!$Q$21:$Q$1270,MATCH($I729&amp;$M729,TransferLog!$F$21:$F$1270&amp;TransferLog!$W$21:$W$1270,0)),"")</f>
        <v/>
      </c>
      <c r="E729" s="236" t="str">
        <f t="array" ref="E729">IF($K729&lt;&gt;"",INDEX(TransferLog!$AC$21:$AC$1270,MATCH($I729&amp;$M729,TransferLog!$F$21:$F$1270&amp;TransferLog!$W$21:$W$1270,0)),"")</f>
        <v/>
      </c>
      <c r="F729" s="111">
        <f t="shared" si="57"/>
        <v>702</v>
      </c>
      <c r="G729" s="138" t="str">
        <f t="array" ref="G729">IF($I729&lt;&gt;"",INDEX(DropDownLists!$K$10:$K$2516,MATCH($I729,DropDownLists!$L$10:$L$2516,0)),"")</f>
        <v/>
      </c>
      <c r="H729" s="107"/>
      <c r="I729" s="112"/>
      <c r="J729" s="339"/>
      <c r="K729" s="113"/>
      <c r="L729" s="339"/>
      <c r="M729" s="113"/>
      <c r="N729" s="339"/>
      <c r="O729" s="139" t="str">
        <f t="shared" si="52"/>
        <v/>
      </c>
      <c r="P729" s="339"/>
      <c r="Q729" s="114"/>
      <c r="R729" s="339"/>
      <c r="S729" s="174"/>
      <c r="T729" s="339"/>
      <c r="U729" s="139" t="str">
        <f t="array" ref="U729">IF($S729&lt;&gt;"",INDEX(DropDownLists!$D$10:$D$2516,MATCH($S729,DropDownLists!$E$10:$E$2516,0)),"")</f>
        <v/>
      </c>
      <c r="V729" s="342"/>
      <c r="W729" s="174"/>
      <c r="Y729" s="37"/>
      <c r="Z729" s="37"/>
      <c r="AA729" s="37"/>
      <c r="AB729" s="37"/>
      <c r="AC729" s="37"/>
      <c r="AD729" s="62"/>
      <c r="AE729" s="62"/>
      <c r="AF729" s="62"/>
      <c r="AG729" s="62"/>
      <c r="AH729" s="244" t="str">
        <f t="shared" si="53"/>
        <v/>
      </c>
      <c r="AI729" s="62"/>
      <c r="AJ729" s="62"/>
      <c r="AK729" s="62"/>
      <c r="AL729" s="62"/>
    </row>
    <row r="730" spans="1:38" s="97" customFormat="1" ht="14">
      <c r="A730" s="63"/>
      <c r="B730" s="2">
        <f t="shared" si="56"/>
        <v>703</v>
      </c>
      <c r="C730" s="235" t="str">
        <f t="array" ref="C730">IF($K730&lt;&gt;"",INDEX(TransferLog!$AB$21:$AB$1270,MATCH($I730&amp;$M730,TransferLog!$F$21:$F$1270&amp;TransferLog!$W$21:$W$1270,0)),"")</f>
        <v/>
      </c>
      <c r="D730" s="235" t="str">
        <f t="array" ref="D730">IF($K730&lt;&gt;"",INDEX(TransferLog!$Q$21:$Q$1270,MATCH($I730&amp;$M730,TransferLog!$F$21:$F$1270&amp;TransferLog!$W$21:$W$1270,0)),"")</f>
        <v/>
      </c>
      <c r="E730" s="236" t="str">
        <f t="array" ref="E730">IF($K730&lt;&gt;"",INDEX(TransferLog!$AC$21:$AC$1270,MATCH($I730&amp;$M730,TransferLog!$F$21:$F$1270&amp;TransferLog!$W$21:$W$1270,0)),"")</f>
        <v/>
      </c>
      <c r="F730" s="111">
        <f t="shared" si="57"/>
        <v>703</v>
      </c>
      <c r="G730" s="138" t="str">
        <f t="array" ref="G730">IF($I730&lt;&gt;"",INDEX(DropDownLists!$K$10:$K$2516,MATCH($I730,DropDownLists!$L$10:$L$2516,0)),"")</f>
        <v/>
      </c>
      <c r="H730" s="107"/>
      <c r="I730" s="112"/>
      <c r="J730" s="339"/>
      <c r="K730" s="113"/>
      <c r="L730" s="339"/>
      <c r="M730" s="113"/>
      <c r="N730" s="339"/>
      <c r="O730" s="139" t="str">
        <f t="shared" si="52"/>
        <v/>
      </c>
      <c r="P730" s="339"/>
      <c r="Q730" s="114"/>
      <c r="R730" s="339"/>
      <c r="S730" s="174"/>
      <c r="T730" s="339"/>
      <c r="U730" s="139" t="str">
        <f t="array" ref="U730">IF($S730&lt;&gt;"",INDEX(DropDownLists!$D$10:$D$2516,MATCH($S730,DropDownLists!$E$10:$E$2516,0)),"")</f>
        <v/>
      </c>
      <c r="V730" s="342"/>
      <c r="W730" s="174"/>
      <c r="Y730" s="37"/>
      <c r="Z730" s="37"/>
      <c r="AA730" s="37"/>
      <c r="AB730" s="37"/>
      <c r="AC730" s="37"/>
      <c r="AD730" s="62"/>
      <c r="AE730" s="62"/>
      <c r="AF730" s="62"/>
      <c r="AG730" s="62"/>
      <c r="AH730" s="244" t="str">
        <f t="shared" si="53"/>
        <v/>
      </c>
      <c r="AI730" s="62"/>
      <c r="AJ730" s="62"/>
      <c r="AK730" s="62"/>
      <c r="AL730" s="62"/>
    </row>
    <row r="731" spans="1:38" s="97" customFormat="1" ht="14">
      <c r="A731" s="63"/>
      <c r="B731" s="2">
        <f t="shared" si="56"/>
        <v>704</v>
      </c>
      <c r="C731" s="235" t="str">
        <f t="array" ref="C731">IF($K731&lt;&gt;"",INDEX(TransferLog!$AB$21:$AB$1270,MATCH($I731&amp;$M731,TransferLog!$F$21:$F$1270&amp;TransferLog!$W$21:$W$1270,0)),"")</f>
        <v/>
      </c>
      <c r="D731" s="235" t="str">
        <f t="array" ref="D731">IF($K731&lt;&gt;"",INDEX(TransferLog!$Q$21:$Q$1270,MATCH($I731&amp;$M731,TransferLog!$F$21:$F$1270&amp;TransferLog!$W$21:$W$1270,0)),"")</f>
        <v/>
      </c>
      <c r="E731" s="236" t="str">
        <f t="array" ref="E731">IF($K731&lt;&gt;"",INDEX(TransferLog!$AC$21:$AC$1270,MATCH($I731&amp;$M731,TransferLog!$F$21:$F$1270&amp;TransferLog!$W$21:$W$1270,0)),"")</f>
        <v/>
      </c>
      <c r="F731" s="111">
        <f t="shared" si="57"/>
        <v>704</v>
      </c>
      <c r="G731" s="138" t="str">
        <f t="array" ref="G731">IF($I731&lt;&gt;"",INDEX(DropDownLists!$K$10:$K$2516,MATCH($I731,DropDownLists!$L$10:$L$2516,0)),"")</f>
        <v/>
      </c>
      <c r="H731" s="107"/>
      <c r="I731" s="112"/>
      <c r="J731" s="339"/>
      <c r="K731" s="113"/>
      <c r="L731" s="339"/>
      <c r="M731" s="113"/>
      <c r="N731" s="339"/>
      <c r="O731" s="139" t="str">
        <f t="shared" si="52"/>
        <v/>
      </c>
      <c r="P731" s="339"/>
      <c r="Q731" s="114"/>
      <c r="R731" s="339"/>
      <c r="S731" s="174"/>
      <c r="T731" s="339"/>
      <c r="U731" s="139" t="str">
        <f t="array" ref="U731">IF($S731&lt;&gt;"",INDEX(DropDownLists!$D$10:$D$2516,MATCH($S731,DropDownLists!$E$10:$E$2516,0)),"")</f>
        <v/>
      </c>
      <c r="V731" s="342"/>
      <c r="W731" s="174"/>
      <c r="Y731" s="37"/>
      <c r="Z731" s="37"/>
      <c r="AA731" s="37"/>
      <c r="AB731" s="37"/>
      <c r="AC731" s="37"/>
      <c r="AD731" s="62"/>
      <c r="AE731" s="62"/>
      <c r="AF731" s="62"/>
      <c r="AG731" s="62"/>
      <c r="AH731" s="244" t="str">
        <f t="shared" si="53"/>
        <v/>
      </c>
      <c r="AI731" s="62"/>
      <c r="AJ731" s="62"/>
      <c r="AK731" s="62"/>
      <c r="AL731" s="62"/>
    </row>
    <row r="732" spans="1:38" s="97" customFormat="1" ht="14">
      <c r="A732" s="63"/>
      <c r="B732" s="2">
        <f t="shared" si="56"/>
        <v>705</v>
      </c>
      <c r="C732" s="235" t="str">
        <f t="array" ref="C732">IF($K732&lt;&gt;"",INDEX(TransferLog!$AB$21:$AB$1270,MATCH($I732&amp;$M732,TransferLog!$F$21:$F$1270&amp;TransferLog!$W$21:$W$1270,0)),"")</f>
        <v/>
      </c>
      <c r="D732" s="235" t="str">
        <f t="array" ref="D732">IF($K732&lt;&gt;"",INDEX(TransferLog!$Q$21:$Q$1270,MATCH($I732&amp;$M732,TransferLog!$F$21:$F$1270&amp;TransferLog!$W$21:$W$1270,0)),"")</f>
        <v/>
      </c>
      <c r="E732" s="236" t="str">
        <f t="array" ref="E732">IF($K732&lt;&gt;"",INDEX(TransferLog!$AC$21:$AC$1270,MATCH($I732&amp;$M732,TransferLog!$F$21:$F$1270&amp;TransferLog!$W$21:$W$1270,0)),"")</f>
        <v/>
      </c>
      <c r="F732" s="111">
        <f t="shared" si="57"/>
        <v>705</v>
      </c>
      <c r="G732" s="138" t="str">
        <f t="array" ref="G732">IF($I732&lt;&gt;"",INDEX(DropDownLists!$K$10:$K$2516,MATCH($I732,DropDownLists!$L$10:$L$2516,0)),"")</f>
        <v/>
      </c>
      <c r="H732" s="107"/>
      <c r="I732" s="112"/>
      <c r="J732" s="339"/>
      <c r="K732" s="113"/>
      <c r="L732" s="339"/>
      <c r="M732" s="113"/>
      <c r="N732" s="339"/>
      <c r="O732" s="139" t="str">
        <f t="shared" ref="O732:O795" si="58">IF($M732&lt;&gt;"",TEXT($M732,"dddd"),"")</f>
        <v/>
      </c>
      <c r="P732" s="339"/>
      <c r="Q732" s="114"/>
      <c r="R732" s="339"/>
      <c r="S732" s="174"/>
      <c r="T732" s="339"/>
      <c r="U732" s="139" t="str">
        <f t="array" ref="U732">IF($S732&lt;&gt;"",INDEX(DropDownLists!$D$10:$D$2516,MATCH($S732,DropDownLists!$E$10:$E$2516,0)),"")</f>
        <v/>
      </c>
      <c r="V732" s="342"/>
      <c r="W732" s="174"/>
      <c r="Y732" s="37"/>
      <c r="Z732" s="37"/>
      <c r="AA732" s="37"/>
      <c r="AB732" s="37"/>
      <c r="AC732" s="37"/>
      <c r="AD732" s="62"/>
      <c r="AE732" s="62"/>
      <c r="AF732" s="62"/>
      <c r="AG732" s="62"/>
      <c r="AH732" s="244" t="str">
        <f t="shared" si="53"/>
        <v/>
      </c>
      <c r="AI732" s="62"/>
      <c r="AJ732" s="62"/>
      <c r="AK732" s="62"/>
      <c r="AL732" s="62"/>
    </row>
    <row r="733" spans="1:38" s="97" customFormat="1" ht="14">
      <c r="A733" s="63"/>
      <c r="B733" s="2">
        <f t="shared" si="56"/>
        <v>706</v>
      </c>
      <c r="C733" s="235" t="str">
        <f t="array" ref="C733">IF($K733&lt;&gt;"",INDEX(TransferLog!$AB$21:$AB$1270,MATCH($I733&amp;$M733,TransferLog!$F$21:$F$1270&amp;TransferLog!$W$21:$W$1270,0)),"")</f>
        <v/>
      </c>
      <c r="D733" s="235" t="str">
        <f t="array" ref="D733">IF($K733&lt;&gt;"",INDEX(TransferLog!$Q$21:$Q$1270,MATCH($I733&amp;$M733,TransferLog!$F$21:$F$1270&amp;TransferLog!$W$21:$W$1270,0)),"")</f>
        <v/>
      </c>
      <c r="E733" s="236" t="str">
        <f t="array" ref="E733">IF($K733&lt;&gt;"",INDEX(TransferLog!$AC$21:$AC$1270,MATCH($I733&amp;$M733,TransferLog!$F$21:$F$1270&amp;TransferLog!$W$21:$W$1270,0)),"")</f>
        <v/>
      </c>
      <c r="F733" s="111">
        <f t="shared" si="57"/>
        <v>706</v>
      </c>
      <c r="G733" s="138" t="str">
        <f t="array" ref="G733">IF($I733&lt;&gt;"",INDEX(DropDownLists!$K$10:$K$2516,MATCH($I733,DropDownLists!$L$10:$L$2516,0)),"")</f>
        <v/>
      </c>
      <c r="H733" s="107"/>
      <c r="I733" s="112"/>
      <c r="J733" s="339"/>
      <c r="K733" s="113"/>
      <c r="L733" s="339"/>
      <c r="M733" s="113"/>
      <c r="N733" s="339"/>
      <c r="O733" s="139" t="str">
        <f t="shared" si="58"/>
        <v/>
      </c>
      <c r="P733" s="339"/>
      <c r="Q733" s="114"/>
      <c r="R733" s="339"/>
      <c r="S733" s="174"/>
      <c r="T733" s="339"/>
      <c r="U733" s="139" t="str">
        <f t="array" ref="U733">IF($S733&lt;&gt;"",INDEX(DropDownLists!$D$10:$D$2516,MATCH($S733,DropDownLists!$E$10:$E$2516,0)),"")</f>
        <v/>
      </c>
      <c r="V733" s="342"/>
      <c r="W733" s="174"/>
      <c r="Y733" s="62"/>
      <c r="Z733" s="62"/>
      <c r="AA733" s="62"/>
      <c r="AB733" s="62"/>
      <c r="AC733" s="62"/>
      <c r="AD733" s="62"/>
      <c r="AE733" s="62"/>
      <c r="AF733" s="62"/>
      <c r="AG733" s="62"/>
      <c r="AH733" s="244" t="str">
        <f t="shared" ref="AH733:AH796" si="59">IF(OR($S733="Home", $S733="Assisted Living", $S733="Other Nursing Home", $S733="Other"),$S733,IF($S733&lt;&gt;"","Hospital",""))</f>
        <v/>
      </c>
      <c r="AI733" s="62"/>
      <c r="AJ733" s="62"/>
      <c r="AK733" s="62"/>
      <c r="AL733" s="62"/>
    </row>
    <row r="734" spans="1:38" s="97" customFormat="1" ht="14">
      <c r="A734" s="63"/>
      <c r="B734" s="2">
        <f t="shared" si="56"/>
        <v>707</v>
      </c>
      <c r="C734" s="235" t="str">
        <f t="array" ref="C734">IF($K734&lt;&gt;"",INDEX(TransferLog!$AB$21:$AB$1270,MATCH($I734&amp;$M734,TransferLog!$F$21:$F$1270&amp;TransferLog!$W$21:$W$1270,0)),"")</f>
        <v/>
      </c>
      <c r="D734" s="235" t="str">
        <f t="array" ref="D734">IF($K734&lt;&gt;"",INDEX(TransferLog!$Q$21:$Q$1270,MATCH($I734&amp;$M734,TransferLog!$F$21:$F$1270&amp;TransferLog!$W$21:$W$1270,0)),"")</f>
        <v/>
      </c>
      <c r="E734" s="236" t="str">
        <f t="array" ref="E734">IF($K734&lt;&gt;"",INDEX(TransferLog!$AC$21:$AC$1270,MATCH($I734&amp;$M734,TransferLog!$F$21:$F$1270&amp;TransferLog!$W$21:$W$1270,0)),"")</f>
        <v/>
      </c>
      <c r="F734" s="111">
        <f t="shared" si="57"/>
        <v>707</v>
      </c>
      <c r="G734" s="138" t="str">
        <f t="array" ref="G734">IF($I734&lt;&gt;"",INDEX(DropDownLists!$K$10:$K$2516,MATCH($I734,DropDownLists!$L$10:$L$2516,0)),"")</f>
        <v/>
      </c>
      <c r="H734" s="107"/>
      <c r="I734" s="112"/>
      <c r="J734" s="339"/>
      <c r="K734" s="113"/>
      <c r="L734" s="339"/>
      <c r="M734" s="113"/>
      <c r="N734" s="339"/>
      <c r="O734" s="139" t="str">
        <f t="shared" si="58"/>
        <v/>
      </c>
      <c r="P734" s="339"/>
      <c r="Q734" s="114"/>
      <c r="R734" s="339"/>
      <c r="S734" s="174"/>
      <c r="T734" s="339"/>
      <c r="U734" s="139" t="str">
        <f t="array" ref="U734">IF($S734&lt;&gt;"",INDEX(DropDownLists!$D$10:$D$2516,MATCH($S734,DropDownLists!$E$10:$E$2516,0)),"")</f>
        <v/>
      </c>
      <c r="V734" s="342"/>
      <c r="W734" s="174"/>
      <c r="Y734" s="62"/>
      <c r="Z734" s="62"/>
      <c r="AA734" s="62"/>
      <c r="AB734" s="62"/>
      <c r="AC734" s="62"/>
      <c r="AD734" s="62"/>
      <c r="AE734" s="62"/>
      <c r="AF734" s="62"/>
      <c r="AG734" s="62"/>
      <c r="AH734" s="244" t="str">
        <f t="shared" si="59"/>
        <v/>
      </c>
      <c r="AI734" s="62"/>
      <c r="AJ734" s="62"/>
      <c r="AK734" s="62"/>
      <c r="AL734" s="62"/>
    </row>
    <row r="735" spans="1:38" s="97" customFormat="1" ht="14">
      <c r="A735" s="63"/>
      <c r="B735" s="2">
        <f t="shared" si="56"/>
        <v>708</v>
      </c>
      <c r="C735" s="235" t="str">
        <f t="array" ref="C735">IF($K735&lt;&gt;"",INDEX(TransferLog!$AB$21:$AB$1270,MATCH($I735&amp;$M735,TransferLog!$F$21:$F$1270&amp;TransferLog!$W$21:$W$1270,0)),"")</f>
        <v/>
      </c>
      <c r="D735" s="235" t="str">
        <f t="array" ref="D735">IF($K735&lt;&gt;"",INDEX(TransferLog!$Q$21:$Q$1270,MATCH($I735&amp;$M735,TransferLog!$F$21:$F$1270&amp;TransferLog!$W$21:$W$1270,0)),"")</f>
        <v/>
      </c>
      <c r="E735" s="236" t="str">
        <f t="array" ref="E735">IF($K735&lt;&gt;"",INDEX(TransferLog!$AC$21:$AC$1270,MATCH($I735&amp;$M735,TransferLog!$F$21:$F$1270&amp;TransferLog!$W$21:$W$1270,0)),"")</f>
        <v/>
      </c>
      <c r="F735" s="111">
        <f t="shared" si="57"/>
        <v>708</v>
      </c>
      <c r="G735" s="138" t="str">
        <f t="array" ref="G735">IF($I735&lt;&gt;"",INDEX(DropDownLists!$K$10:$K$2516,MATCH($I735,DropDownLists!$L$10:$L$2516,0)),"")</f>
        <v/>
      </c>
      <c r="H735" s="107"/>
      <c r="I735" s="112"/>
      <c r="J735" s="339"/>
      <c r="K735" s="113"/>
      <c r="L735" s="339"/>
      <c r="M735" s="113"/>
      <c r="N735" s="339"/>
      <c r="O735" s="139" t="str">
        <f t="shared" si="58"/>
        <v/>
      </c>
      <c r="P735" s="339"/>
      <c r="Q735" s="114"/>
      <c r="R735" s="339"/>
      <c r="S735" s="174"/>
      <c r="T735" s="339"/>
      <c r="U735" s="139" t="str">
        <f t="array" ref="U735">IF($S735&lt;&gt;"",INDEX(DropDownLists!$D$10:$D$2516,MATCH($S735,DropDownLists!$E$10:$E$2516,0)),"")</f>
        <v/>
      </c>
      <c r="V735" s="342"/>
      <c r="W735" s="174"/>
      <c r="Y735" s="62"/>
      <c r="Z735" s="62"/>
      <c r="AA735" s="62"/>
      <c r="AB735" s="62"/>
      <c r="AC735" s="62"/>
      <c r="AD735" s="62"/>
      <c r="AE735" s="62"/>
      <c r="AF735" s="62"/>
      <c r="AG735" s="62"/>
      <c r="AH735" s="244" t="str">
        <f t="shared" si="59"/>
        <v/>
      </c>
      <c r="AI735" s="62"/>
      <c r="AJ735" s="62"/>
      <c r="AK735" s="62"/>
      <c r="AL735" s="62"/>
    </row>
    <row r="736" spans="1:38" s="97" customFormat="1" ht="14">
      <c r="A736" s="63"/>
      <c r="B736" s="2">
        <f t="shared" si="56"/>
        <v>709</v>
      </c>
      <c r="C736" s="235" t="str">
        <f t="array" ref="C736">IF($K736&lt;&gt;"",INDEX(TransferLog!$AB$21:$AB$1270,MATCH($I736&amp;$M736,TransferLog!$F$21:$F$1270&amp;TransferLog!$W$21:$W$1270,0)),"")</f>
        <v/>
      </c>
      <c r="D736" s="235" t="str">
        <f t="array" ref="D736">IF($K736&lt;&gt;"",INDEX(TransferLog!$Q$21:$Q$1270,MATCH($I736&amp;$M736,TransferLog!$F$21:$F$1270&amp;TransferLog!$W$21:$W$1270,0)),"")</f>
        <v/>
      </c>
      <c r="E736" s="236" t="str">
        <f t="array" ref="E736">IF($K736&lt;&gt;"",INDEX(TransferLog!$AC$21:$AC$1270,MATCH($I736&amp;$M736,TransferLog!$F$21:$F$1270&amp;TransferLog!$W$21:$W$1270,0)),"")</f>
        <v/>
      </c>
      <c r="F736" s="111">
        <f t="shared" si="57"/>
        <v>709</v>
      </c>
      <c r="G736" s="138" t="str">
        <f t="array" ref="G736">IF($I736&lt;&gt;"",INDEX(DropDownLists!$K$10:$K$2516,MATCH($I736,DropDownLists!$L$10:$L$2516,0)),"")</f>
        <v/>
      </c>
      <c r="H736" s="107"/>
      <c r="I736" s="112"/>
      <c r="J736" s="339"/>
      <c r="K736" s="113"/>
      <c r="L736" s="339"/>
      <c r="M736" s="113"/>
      <c r="N736" s="339"/>
      <c r="O736" s="139" t="str">
        <f t="shared" si="58"/>
        <v/>
      </c>
      <c r="P736" s="339"/>
      <c r="Q736" s="114"/>
      <c r="R736" s="339"/>
      <c r="S736" s="174"/>
      <c r="T736" s="339"/>
      <c r="U736" s="139" t="str">
        <f t="array" ref="U736">IF($S736&lt;&gt;"",INDEX(DropDownLists!$D$10:$D$2516,MATCH($S736,DropDownLists!$E$10:$E$2516,0)),"")</f>
        <v/>
      </c>
      <c r="V736" s="342"/>
      <c r="W736" s="174"/>
      <c r="Y736" s="62"/>
      <c r="Z736" s="62"/>
      <c r="AA736" s="62"/>
      <c r="AB736" s="62"/>
      <c r="AC736" s="62"/>
      <c r="AD736" s="62"/>
      <c r="AE736" s="62"/>
      <c r="AF736" s="62"/>
      <c r="AG736" s="62"/>
      <c r="AH736" s="244" t="str">
        <f t="shared" si="59"/>
        <v/>
      </c>
      <c r="AI736" s="62"/>
      <c r="AJ736" s="62"/>
      <c r="AK736" s="62"/>
      <c r="AL736" s="62"/>
    </row>
    <row r="737" spans="1:38" s="97" customFormat="1" ht="14">
      <c r="A737" s="63"/>
      <c r="B737" s="2">
        <f t="shared" si="56"/>
        <v>710</v>
      </c>
      <c r="C737" s="235" t="str">
        <f t="array" ref="C737">IF($K737&lt;&gt;"",INDEX(TransferLog!$AB$21:$AB$1270,MATCH($I737&amp;$M737,TransferLog!$F$21:$F$1270&amp;TransferLog!$W$21:$W$1270,0)),"")</f>
        <v/>
      </c>
      <c r="D737" s="235" t="str">
        <f t="array" ref="D737">IF($K737&lt;&gt;"",INDEX(TransferLog!$Q$21:$Q$1270,MATCH($I737&amp;$M737,TransferLog!$F$21:$F$1270&amp;TransferLog!$W$21:$W$1270,0)),"")</f>
        <v/>
      </c>
      <c r="E737" s="236" t="str">
        <f t="array" ref="E737">IF($K737&lt;&gt;"",INDEX(TransferLog!$AC$21:$AC$1270,MATCH($I737&amp;$M737,TransferLog!$F$21:$F$1270&amp;TransferLog!$W$21:$W$1270,0)),"")</f>
        <v/>
      </c>
      <c r="F737" s="111">
        <f t="shared" si="57"/>
        <v>710</v>
      </c>
      <c r="G737" s="138" t="str">
        <f t="array" ref="G737">IF($I737&lt;&gt;"",INDEX(DropDownLists!$K$10:$K$2516,MATCH($I737,DropDownLists!$L$10:$L$2516,0)),"")</f>
        <v/>
      </c>
      <c r="H737" s="107"/>
      <c r="I737" s="112"/>
      <c r="J737" s="339"/>
      <c r="K737" s="113"/>
      <c r="L737" s="339"/>
      <c r="M737" s="113"/>
      <c r="N737" s="339"/>
      <c r="O737" s="139" t="str">
        <f t="shared" si="58"/>
        <v/>
      </c>
      <c r="P737" s="339"/>
      <c r="Q737" s="114"/>
      <c r="R737" s="339"/>
      <c r="S737" s="174"/>
      <c r="T737" s="339"/>
      <c r="U737" s="139" t="str">
        <f t="array" ref="U737">IF($S737&lt;&gt;"",INDEX(DropDownLists!$D$10:$D$2516,MATCH($S737,DropDownLists!$E$10:$E$2516,0)),"")</f>
        <v/>
      </c>
      <c r="V737" s="342"/>
      <c r="W737" s="174"/>
      <c r="Y737" s="62"/>
      <c r="Z737" s="62"/>
      <c r="AA737" s="62"/>
      <c r="AB737" s="62"/>
      <c r="AC737" s="62"/>
      <c r="AD737" s="62"/>
      <c r="AE737" s="62"/>
      <c r="AF737" s="62"/>
      <c r="AG737" s="62"/>
      <c r="AH737" s="244" t="str">
        <f t="shared" si="59"/>
        <v/>
      </c>
      <c r="AI737" s="62"/>
      <c r="AJ737" s="62"/>
      <c r="AK737" s="62"/>
      <c r="AL737" s="62"/>
    </row>
    <row r="738" spans="1:38" s="97" customFormat="1" ht="14">
      <c r="A738" s="63"/>
      <c r="B738" s="2">
        <f t="shared" si="56"/>
        <v>711</v>
      </c>
      <c r="C738" s="235" t="str">
        <f t="array" ref="C738">IF($K738&lt;&gt;"",INDEX(TransferLog!$AB$21:$AB$1270,MATCH($I738&amp;$M738,TransferLog!$F$21:$F$1270&amp;TransferLog!$W$21:$W$1270,0)),"")</f>
        <v/>
      </c>
      <c r="D738" s="235" t="str">
        <f t="array" ref="D738">IF($K738&lt;&gt;"",INDEX(TransferLog!$Q$21:$Q$1270,MATCH($I738&amp;$M738,TransferLog!$F$21:$F$1270&amp;TransferLog!$W$21:$W$1270,0)),"")</f>
        <v/>
      </c>
      <c r="E738" s="236" t="str">
        <f t="array" ref="E738">IF($K738&lt;&gt;"",INDEX(TransferLog!$AC$21:$AC$1270,MATCH($I738&amp;$M738,TransferLog!$F$21:$F$1270&amp;TransferLog!$W$21:$W$1270,0)),"")</f>
        <v/>
      </c>
      <c r="F738" s="111">
        <f t="shared" si="57"/>
        <v>711</v>
      </c>
      <c r="G738" s="138" t="str">
        <f t="array" ref="G738">IF($I738&lt;&gt;"",INDEX(DropDownLists!$K$10:$K$2516,MATCH($I738,DropDownLists!$L$10:$L$2516,0)),"")</f>
        <v/>
      </c>
      <c r="H738" s="107"/>
      <c r="I738" s="112"/>
      <c r="J738" s="339"/>
      <c r="K738" s="113"/>
      <c r="L738" s="339"/>
      <c r="M738" s="113"/>
      <c r="N738" s="339"/>
      <c r="O738" s="139" t="str">
        <f t="shared" si="58"/>
        <v/>
      </c>
      <c r="P738" s="339"/>
      <c r="Q738" s="114"/>
      <c r="R738" s="339"/>
      <c r="S738" s="174"/>
      <c r="T738" s="339"/>
      <c r="U738" s="139" t="str">
        <f t="array" ref="U738">IF($S738&lt;&gt;"",INDEX(DropDownLists!$D$10:$D$2516,MATCH($S738,DropDownLists!$E$10:$E$2516,0)),"")</f>
        <v/>
      </c>
      <c r="V738" s="342"/>
      <c r="W738" s="174"/>
      <c r="Y738" s="62"/>
      <c r="Z738" s="62"/>
      <c r="AA738" s="62"/>
      <c r="AB738" s="62"/>
      <c r="AC738" s="62"/>
      <c r="AD738" s="62"/>
      <c r="AE738" s="62"/>
      <c r="AF738" s="62"/>
      <c r="AG738" s="62"/>
      <c r="AH738" s="244" t="str">
        <f t="shared" si="59"/>
        <v/>
      </c>
      <c r="AI738" s="62"/>
      <c r="AJ738" s="62"/>
      <c r="AK738" s="62"/>
      <c r="AL738" s="62"/>
    </row>
    <row r="739" spans="1:38" s="97" customFormat="1" ht="14.25" customHeight="1">
      <c r="A739" s="26"/>
      <c r="B739" s="2">
        <f t="shared" si="56"/>
        <v>712</v>
      </c>
      <c r="C739" s="235" t="str">
        <f t="array" ref="C739">IF($K739&lt;&gt;"",INDEX(TransferLog!$AB$21:$AB$1270,MATCH($I739&amp;$M739,TransferLog!$F$21:$F$1270&amp;TransferLog!$W$21:$W$1270,0)),"")</f>
        <v/>
      </c>
      <c r="D739" s="235" t="str">
        <f t="array" ref="D739">IF($K739&lt;&gt;"",INDEX(TransferLog!$Q$21:$Q$1270,MATCH($I739&amp;$M739,TransferLog!$F$21:$F$1270&amp;TransferLog!$W$21:$W$1270,0)),"")</f>
        <v/>
      </c>
      <c r="E739" s="236" t="str">
        <f t="array" ref="E739">IF($K739&lt;&gt;"",INDEX(TransferLog!$AC$21:$AC$1270,MATCH($I739&amp;$M739,TransferLog!$F$21:$F$1270&amp;TransferLog!$W$21:$W$1270,0)),"")</f>
        <v/>
      </c>
      <c r="F739" s="111">
        <f t="shared" si="57"/>
        <v>712</v>
      </c>
      <c r="G739" s="138" t="str">
        <f t="array" ref="G739">IF($I739&lt;&gt;"",INDEX(DropDownLists!$K$10:$K$2516,MATCH($I739,DropDownLists!$L$10:$L$2516,0)),"")</f>
        <v/>
      </c>
      <c r="H739" s="107"/>
      <c r="I739" s="112"/>
      <c r="J739" s="339"/>
      <c r="K739" s="113"/>
      <c r="L739" s="339"/>
      <c r="M739" s="113"/>
      <c r="N739" s="339"/>
      <c r="O739" s="139" t="str">
        <f t="shared" si="58"/>
        <v/>
      </c>
      <c r="P739" s="339"/>
      <c r="Q739" s="114"/>
      <c r="R739" s="339"/>
      <c r="S739" s="174"/>
      <c r="T739" s="339"/>
      <c r="U739" s="139" t="str">
        <f t="array" ref="U739">IF($S739&lt;&gt;"",INDEX(DropDownLists!$D$10:$D$2516,MATCH($S739,DropDownLists!$E$10:$E$2516,0)),"")</f>
        <v/>
      </c>
      <c r="V739" s="342"/>
      <c r="W739" s="174"/>
      <c r="Y739" s="62"/>
      <c r="Z739" s="62"/>
      <c r="AA739" s="62"/>
      <c r="AB739" s="62"/>
      <c r="AC739" s="62"/>
      <c r="AD739" s="37"/>
      <c r="AE739" s="37"/>
      <c r="AF739" s="37"/>
      <c r="AG739" s="37"/>
      <c r="AH739" s="243" t="str">
        <f t="shared" si="59"/>
        <v/>
      </c>
      <c r="AI739" s="37"/>
      <c r="AJ739" s="37"/>
      <c r="AK739" s="37"/>
      <c r="AL739" s="37"/>
    </row>
    <row r="740" spans="1:38" s="97" customFormat="1" ht="14.25" customHeight="1">
      <c r="A740" s="26"/>
      <c r="B740" s="2">
        <f t="shared" si="56"/>
        <v>713</v>
      </c>
      <c r="C740" s="235" t="str">
        <f t="array" ref="C740">IF($K740&lt;&gt;"",INDEX(TransferLog!$AB$21:$AB$1270,MATCH($I740&amp;$M740,TransferLog!$F$21:$F$1270&amp;TransferLog!$W$21:$W$1270,0)),"")</f>
        <v/>
      </c>
      <c r="D740" s="235" t="str">
        <f t="array" ref="D740">IF($K740&lt;&gt;"",INDEX(TransferLog!$Q$21:$Q$1270,MATCH($I740&amp;$M740,TransferLog!$F$21:$F$1270&amp;TransferLog!$W$21:$W$1270,0)),"")</f>
        <v/>
      </c>
      <c r="E740" s="236" t="str">
        <f t="array" ref="E740">IF($K740&lt;&gt;"",INDEX(TransferLog!$AC$21:$AC$1270,MATCH($I740&amp;$M740,TransferLog!$F$21:$F$1270&amp;TransferLog!$W$21:$W$1270,0)),"")</f>
        <v/>
      </c>
      <c r="F740" s="111">
        <f t="shared" si="57"/>
        <v>713</v>
      </c>
      <c r="G740" s="138" t="str">
        <f t="array" ref="G740">IF($I740&lt;&gt;"",INDEX(DropDownLists!$K$10:$K$2516,MATCH($I740,DropDownLists!$L$10:$L$2516,0)),"")</f>
        <v/>
      </c>
      <c r="H740" s="107"/>
      <c r="I740" s="112"/>
      <c r="J740" s="339"/>
      <c r="K740" s="113"/>
      <c r="L740" s="339"/>
      <c r="M740" s="113"/>
      <c r="N740" s="339"/>
      <c r="O740" s="139" t="str">
        <f t="shared" si="58"/>
        <v/>
      </c>
      <c r="P740" s="339"/>
      <c r="Q740" s="114"/>
      <c r="R740" s="339"/>
      <c r="S740" s="174"/>
      <c r="T740" s="339"/>
      <c r="U740" s="139" t="str">
        <f t="array" ref="U740">IF($S740&lt;&gt;"",INDEX(DropDownLists!$D$10:$D$2516,MATCH($S740,DropDownLists!$E$10:$E$2516,0)),"")</f>
        <v/>
      </c>
      <c r="V740" s="342"/>
      <c r="W740" s="174"/>
      <c r="Y740" s="62"/>
      <c r="Z740" s="62"/>
      <c r="AA740" s="62"/>
      <c r="AB740" s="62"/>
      <c r="AC740" s="62"/>
      <c r="AD740" s="37"/>
      <c r="AE740" s="37"/>
      <c r="AF740" s="37"/>
      <c r="AG740" s="37"/>
      <c r="AH740" s="243" t="str">
        <f t="shared" si="59"/>
        <v/>
      </c>
      <c r="AI740" s="37"/>
      <c r="AJ740" s="37"/>
      <c r="AK740" s="37"/>
      <c r="AL740" s="37"/>
    </row>
    <row r="741" spans="1:38" s="97" customFormat="1" ht="14.25" customHeight="1">
      <c r="A741" s="26"/>
      <c r="B741" s="2">
        <f t="shared" si="56"/>
        <v>714</v>
      </c>
      <c r="C741" s="235" t="str">
        <f t="array" ref="C741">IF($K741&lt;&gt;"",INDEX(TransferLog!$AB$21:$AB$1270,MATCH($I741&amp;$M741,TransferLog!$F$21:$F$1270&amp;TransferLog!$W$21:$W$1270,0)),"")</f>
        <v/>
      </c>
      <c r="D741" s="235" t="str">
        <f t="array" ref="D741">IF($K741&lt;&gt;"",INDEX(TransferLog!$Q$21:$Q$1270,MATCH($I741&amp;$M741,TransferLog!$F$21:$F$1270&amp;TransferLog!$W$21:$W$1270,0)),"")</f>
        <v/>
      </c>
      <c r="E741" s="236" t="str">
        <f t="array" ref="E741">IF($K741&lt;&gt;"",INDEX(TransferLog!$AC$21:$AC$1270,MATCH($I741&amp;$M741,TransferLog!$F$21:$F$1270&amp;TransferLog!$W$21:$W$1270,0)),"")</f>
        <v/>
      </c>
      <c r="F741" s="111">
        <f t="shared" si="57"/>
        <v>714</v>
      </c>
      <c r="G741" s="138" t="str">
        <f t="array" ref="G741">IF($I741&lt;&gt;"",INDEX(DropDownLists!$K$10:$K$2516,MATCH($I741,DropDownLists!$L$10:$L$2516,0)),"")</f>
        <v/>
      </c>
      <c r="H741" s="107"/>
      <c r="I741" s="112"/>
      <c r="J741" s="339"/>
      <c r="K741" s="113"/>
      <c r="L741" s="339"/>
      <c r="M741" s="113"/>
      <c r="N741" s="339"/>
      <c r="O741" s="139" t="str">
        <f t="shared" si="58"/>
        <v/>
      </c>
      <c r="P741" s="339"/>
      <c r="Q741" s="114"/>
      <c r="R741" s="339"/>
      <c r="S741" s="174"/>
      <c r="T741" s="339"/>
      <c r="U741" s="139" t="str">
        <f t="array" ref="U741">IF($S741&lt;&gt;"",INDEX(DropDownLists!$D$10:$D$2516,MATCH($S741,DropDownLists!$E$10:$E$2516,0)),"")</f>
        <v/>
      </c>
      <c r="V741" s="342"/>
      <c r="W741" s="174"/>
      <c r="Y741" s="62"/>
      <c r="Z741" s="62"/>
      <c r="AA741" s="62"/>
      <c r="AB741" s="62"/>
      <c r="AC741" s="62"/>
      <c r="AD741" s="37"/>
      <c r="AE741" s="37"/>
      <c r="AF741" s="37"/>
      <c r="AG741" s="37"/>
      <c r="AH741" s="243" t="str">
        <f t="shared" si="59"/>
        <v/>
      </c>
      <c r="AI741" s="37"/>
      <c r="AJ741" s="37"/>
      <c r="AK741" s="37"/>
      <c r="AL741" s="37"/>
    </row>
    <row r="742" spans="1:38" s="97" customFormat="1" ht="14">
      <c r="A742" s="26"/>
      <c r="B742" s="2">
        <f t="shared" si="56"/>
        <v>715</v>
      </c>
      <c r="C742" s="235" t="str">
        <f t="array" ref="C742">IF($K742&lt;&gt;"",INDEX(TransferLog!$AB$21:$AB$1270,MATCH($I742&amp;$M742,TransferLog!$F$21:$F$1270&amp;TransferLog!$W$21:$W$1270,0)),"")</f>
        <v/>
      </c>
      <c r="D742" s="235" t="str">
        <f t="array" ref="D742">IF($K742&lt;&gt;"",INDEX(TransferLog!$Q$21:$Q$1270,MATCH($I742&amp;$M742,TransferLog!$F$21:$F$1270&amp;TransferLog!$W$21:$W$1270,0)),"")</f>
        <v/>
      </c>
      <c r="E742" s="236" t="str">
        <f t="array" ref="E742">IF($K742&lt;&gt;"",INDEX(TransferLog!$AC$21:$AC$1270,MATCH($I742&amp;$M742,TransferLog!$F$21:$F$1270&amp;TransferLog!$W$21:$W$1270,0)),"")</f>
        <v/>
      </c>
      <c r="F742" s="111">
        <f t="shared" si="57"/>
        <v>715</v>
      </c>
      <c r="G742" s="138" t="str">
        <f t="array" ref="G742">IF($I742&lt;&gt;"",INDEX(DropDownLists!$K$10:$K$2516,MATCH($I742,DropDownLists!$L$10:$L$2516,0)),"")</f>
        <v/>
      </c>
      <c r="H742" s="107"/>
      <c r="I742" s="112"/>
      <c r="J742" s="339"/>
      <c r="K742" s="113"/>
      <c r="L742" s="339"/>
      <c r="M742" s="113"/>
      <c r="N742" s="339"/>
      <c r="O742" s="139" t="str">
        <f t="shared" si="58"/>
        <v/>
      </c>
      <c r="P742" s="339"/>
      <c r="Q742" s="114"/>
      <c r="R742" s="339"/>
      <c r="S742" s="174"/>
      <c r="T742" s="339"/>
      <c r="U742" s="139" t="str">
        <f t="array" ref="U742">IF($S742&lt;&gt;"",INDEX(DropDownLists!$D$10:$D$2516,MATCH($S742,DropDownLists!$E$10:$E$2516,0)),"")</f>
        <v/>
      </c>
      <c r="V742" s="342"/>
      <c r="W742" s="174"/>
      <c r="Y742" s="62"/>
      <c r="Z742" s="62"/>
      <c r="AA742" s="62"/>
      <c r="AB742" s="62"/>
      <c r="AC742" s="62"/>
      <c r="AD742" s="37"/>
      <c r="AE742" s="37"/>
      <c r="AF742" s="37"/>
      <c r="AG742" s="37"/>
      <c r="AH742" s="243" t="str">
        <f t="shared" si="59"/>
        <v/>
      </c>
      <c r="AI742" s="37"/>
      <c r="AJ742" s="37"/>
      <c r="AK742" s="37"/>
      <c r="AL742" s="37"/>
    </row>
    <row r="743" spans="1:38" s="97" customFormat="1" ht="14.25" customHeight="1">
      <c r="A743" s="26"/>
      <c r="B743" s="2">
        <f t="shared" si="56"/>
        <v>716</v>
      </c>
      <c r="C743" s="235" t="str">
        <f t="array" ref="C743">IF($K743&lt;&gt;"",INDEX(TransferLog!$AB$21:$AB$1270,MATCH($I743&amp;$M743,TransferLog!$F$21:$F$1270&amp;TransferLog!$W$21:$W$1270,0)),"")</f>
        <v/>
      </c>
      <c r="D743" s="235" t="str">
        <f t="array" ref="D743">IF($K743&lt;&gt;"",INDEX(TransferLog!$Q$21:$Q$1270,MATCH($I743&amp;$M743,TransferLog!$F$21:$F$1270&amp;TransferLog!$W$21:$W$1270,0)),"")</f>
        <v/>
      </c>
      <c r="E743" s="236" t="str">
        <f t="array" ref="E743">IF($K743&lt;&gt;"",INDEX(TransferLog!$AC$21:$AC$1270,MATCH($I743&amp;$M743,TransferLog!$F$21:$F$1270&amp;TransferLog!$W$21:$W$1270,0)),"")</f>
        <v/>
      </c>
      <c r="F743" s="111">
        <f t="shared" si="57"/>
        <v>716</v>
      </c>
      <c r="G743" s="138" t="str">
        <f t="array" ref="G743">IF($I743&lt;&gt;"",INDEX(DropDownLists!$K$10:$K$2516,MATCH($I743,DropDownLists!$L$10:$L$2516,0)),"")</f>
        <v/>
      </c>
      <c r="H743" s="107"/>
      <c r="I743" s="112"/>
      <c r="J743" s="339"/>
      <c r="K743" s="113"/>
      <c r="L743" s="339"/>
      <c r="M743" s="113"/>
      <c r="N743" s="339"/>
      <c r="O743" s="139" t="str">
        <f t="shared" si="58"/>
        <v/>
      </c>
      <c r="P743" s="339"/>
      <c r="Q743" s="114"/>
      <c r="R743" s="339"/>
      <c r="S743" s="174"/>
      <c r="T743" s="339"/>
      <c r="U743" s="139" t="str">
        <f t="array" ref="U743">IF($S743&lt;&gt;"",INDEX(DropDownLists!$D$10:$D$2516,MATCH($S743,DropDownLists!$E$10:$E$2516,0)),"")</f>
        <v/>
      </c>
      <c r="V743" s="342"/>
      <c r="W743" s="174"/>
      <c r="Y743" s="62"/>
      <c r="Z743" s="62"/>
      <c r="AA743" s="62"/>
      <c r="AB743" s="62"/>
      <c r="AC743" s="62"/>
      <c r="AD743" s="37"/>
      <c r="AE743" s="37"/>
      <c r="AF743" s="37"/>
      <c r="AG743" s="37"/>
      <c r="AH743" s="243" t="str">
        <f t="shared" si="59"/>
        <v/>
      </c>
      <c r="AI743" s="37"/>
      <c r="AJ743" s="37"/>
      <c r="AK743" s="37"/>
      <c r="AL743" s="37"/>
    </row>
    <row r="744" spans="1:38" s="97" customFormat="1" ht="14.25" customHeight="1">
      <c r="A744" s="26"/>
      <c r="B744" s="2">
        <f t="shared" si="56"/>
        <v>717</v>
      </c>
      <c r="C744" s="235" t="str">
        <f t="array" ref="C744">IF($K744&lt;&gt;"",INDEX(TransferLog!$AB$21:$AB$1270,MATCH($I744&amp;$M744,TransferLog!$F$21:$F$1270&amp;TransferLog!$W$21:$W$1270,0)),"")</f>
        <v/>
      </c>
      <c r="D744" s="235" t="str">
        <f t="array" ref="D744">IF($K744&lt;&gt;"",INDEX(TransferLog!$Q$21:$Q$1270,MATCH($I744&amp;$M744,TransferLog!$F$21:$F$1270&amp;TransferLog!$W$21:$W$1270,0)),"")</f>
        <v/>
      </c>
      <c r="E744" s="236" t="str">
        <f t="array" ref="E744">IF($K744&lt;&gt;"",INDEX(TransferLog!$AC$21:$AC$1270,MATCH($I744&amp;$M744,TransferLog!$F$21:$F$1270&amp;TransferLog!$W$21:$W$1270,0)),"")</f>
        <v/>
      </c>
      <c r="F744" s="111">
        <f t="shared" si="57"/>
        <v>717</v>
      </c>
      <c r="G744" s="138" t="str">
        <f t="array" ref="G744">IF($I744&lt;&gt;"",INDEX(DropDownLists!$K$10:$K$2516,MATCH($I744,DropDownLists!$L$10:$L$2516,0)),"")</f>
        <v/>
      </c>
      <c r="H744" s="107"/>
      <c r="I744" s="112"/>
      <c r="J744" s="339"/>
      <c r="K744" s="113"/>
      <c r="L744" s="339"/>
      <c r="M744" s="113"/>
      <c r="N744" s="339"/>
      <c r="O744" s="139" t="str">
        <f t="shared" si="58"/>
        <v/>
      </c>
      <c r="P744" s="339"/>
      <c r="Q744" s="114"/>
      <c r="R744" s="339"/>
      <c r="S744" s="174"/>
      <c r="T744" s="339"/>
      <c r="U744" s="139" t="str">
        <f t="array" ref="U744">IF($S744&lt;&gt;"",INDEX(DropDownLists!$D$10:$D$2516,MATCH($S744,DropDownLists!$E$10:$E$2516,0)),"")</f>
        <v/>
      </c>
      <c r="V744" s="342"/>
      <c r="W744" s="174"/>
      <c r="Y744" s="37"/>
      <c r="Z744" s="37"/>
      <c r="AA744" s="37"/>
      <c r="AB744" s="37"/>
      <c r="AC744" s="37"/>
      <c r="AD744" s="37"/>
      <c r="AE744" s="37"/>
      <c r="AF744" s="37"/>
      <c r="AG744" s="37"/>
      <c r="AH744" s="243" t="str">
        <f t="shared" si="59"/>
        <v/>
      </c>
      <c r="AI744" s="37"/>
      <c r="AJ744" s="37"/>
      <c r="AK744" s="37"/>
      <c r="AL744" s="37"/>
    </row>
    <row r="745" spans="1:38" s="97" customFormat="1" ht="14.25" customHeight="1">
      <c r="A745" s="26"/>
      <c r="B745" s="2">
        <f t="shared" si="56"/>
        <v>718</v>
      </c>
      <c r="C745" s="235" t="str">
        <f t="array" ref="C745">IF($K745&lt;&gt;"",INDEX(TransferLog!$AB$21:$AB$1270,MATCH($I745&amp;$M745,TransferLog!$F$21:$F$1270&amp;TransferLog!$W$21:$W$1270,0)),"")</f>
        <v/>
      </c>
      <c r="D745" s="235" t="str">
        <f t="array" ref="D745">IF($K745&lt;&gt;"",INDEX(TransferLog!$Q$21:$Q$1270,MATCH($I745&amp;$M745,TransferLog!$F$21:$F$1270&amp;TransferLog!$W$21:$W$1270,0)),"")</f>
        <v/>
      </c>
      <c r="E745" s="236" t="str">
        <f t="array" ref="E745">IF($K745&lt;&gt;"",INDEX(TransferLog!$AC$21:$AC$1270,MATCH($I745&amp;$M745,TransferLog!$F$21:$F$1270&amp;TransferLog!$W$21:$W$1270,0)),"")</f>
        <v/>
      </c>
      <c r="F745" s="111">
        <f t="shared" si="57"/>
        <v>718</v>
      </c>
      <c r="G745" s="138" t="str">
        <f t="array" ref="G745">IF($I745&lt;&gt;"",INDEX(DropDownLists!$K$10:$K$2516,MATCH($I745,DropDownLists!$L$10:$L$2516,0)),"")</f>
        <v/>
      </c>
      <c r="H745" s="107"/>
      <c r="I745" s="112"/>
      <c r="J745" s="339"/>
      <c r="K745" s="113"/>
      <c r="L745" s="339"/>
      <c r="M745" s="113"/>
      <c r="N745" s="339"/>
      <c r="O745" s="139" t="str">
        <f t="shared" si="58"/>
        <v/>
      </c>
      <c r="P745" s="339"/>
      <c r="Q745" s="114"/>
      <c r="R745" s="339"/>
      <c r="S745" s="174"/>
      <c r="T745" s="339"/>
      <c r="U745" s="139" t="str">
        <f t="array" ref="U745">IF($S745&lt;&gt;"",INDEX(DropDownLists!$D$10:$D$2516,MATCH($S745,DropDownLists!$E$10:$E$2516,0)),"")</f>
        <v/>
      </c>
      <c r="V745" s="342"/>
      <c r="W745" s="174"/>
      <c r="Y745" s="37"/>
      <c r="Z745" s="37"/>
      <c r="AA745" s="37"/>
      <c r="AB745" s="37"/>
      <c r="AC745" s="37"/>
      <c r="AD745" s="37"/>
      <c r="AE745" s="37"/>
      <c r="AF745" s="37"/>
      <c r="AG745" s="37"/>
      <c r="AH745" s="243" t="str">
        <f t="shared" si="59"/>
        <v/>
      </c>
      <c r="AI745" s="37"/>
      <c r="AJ745" s="37"/>
      <c r="AK745" s="37"/>
      <c r="AL745" s="37"/>
    </row>
    <row r="746" spans="1:38" s="97" customFormat="1" ht="14">
      <c r="A746" s="26"/>
      <c r="B746" s="2">
        <f t="shared" si="56"/>
        <v>719</v>
      </c>
      <c r="C746" s="235" t="str">
        <f t="array" ref="C746">IF($K746&lt;&gt;"",INDEX(TransferLog!$AB$21:$AB$1270,MATCH($I746&amp;$M746,TransferLog!$F$21:$F$1270&amp;TransferLog!$W$21:$W$1270,0)),"")</f>
        <v/>
      </c>
      <c r="D746" s="235" t="str">
        <f t="array" ref="D746">IF($K746&lt;&gt;"",INDEX(TransferLog!$Q$21:$Q$1270,MATCH($I746&amp;$M746,TransferLog!$F$21:$F$1270&amp;TransferLog!$W$21:$W$1270,0)),"")</f>
        <v/>
      </c>
      <c r="E746" s="236" t="str">
        <f t="array" ref="E746">IF($K746&lt;&gt;"",INDEX(TransferLog!$AC$21:$AC$1270,MATCH($I746&amp;$M746,TransferLog!$F$21:$F$1270&amp;TransferLog!$W$21:$W$1270,0)),"")</f>
        <v/>
      </c>
      <c r="F746" s="111">
        <f t="shared" si="57"/>
        <v>719</v>
      </c>
      <c r="G746" s="138" t="str">
        <f t="array" ref="G746">IF($I746&lt;&gt;"",INDEX(DropDownLists!$K$10:$K$2516,MATCH($I746,DropDownLists!$L$10:$L$2516,0)),"")</f>
        <v/>
      </c>
      <c r="H746" s="107"/>
      <c r="I746" s="112"/>
      <c r="J746" s="339"/>
      <c r="K746" s="113"/>
      <c r="L746" s="339"/>
      <c r="M746" s="113"/>
      <c r="N746" s="339"/>
      <c r="O746" s="139" t="str">
        <f t="shared" si="58"/>
        <v/>
      </c>
      <c r="P746" s="339"/>
      <c r="Q746" s="114"/>
      <c r="R746" s="339"/>
      <c r="S746" s="174"/>
      <c r="T746" s="339"/>
      <c r="U746" s="139" t="str">
        <f t="array" ref="U746">IF($S746&lt;&gt;"",INDEX(DropDownLists!$D$10:$D$2516,MATCH($S746,DropDownLists!$E$10:$E$2516,0)),"")</f>
        <v/>
      </c>
      <c r="V746" s="342"/>
      <c r="W746" s="174"/>
      <c r="Y746" s="37"/>
      <c r="Z746" s="37"/>
      <c r="AA746" s="37"/>
      <c r="AB746" s="37"/>
      <c r="AC746" s="37"/>
      <c r="AD746" s="37"/>
      <c r="AE746" s="37"/>
      <c r="AF746" s="37"/>
      <c r="AG746" s="37"/>
      <c r="AH746" s="243" t="str">
        <f t="shared" si="59"/>
        <v/>
      </c>
      <c r="AI746" s="37"/>
      <c r="AJ746" s="37"/>
      <c r="AK746" s="37"/>
      <c r="AL746" s="37"/>
    </row>
    <row r="747" spans="1:38" s="97" customFormat="1" ht="14">
      <c r="A747" s="26"/>
      <c r="B747" s="2">
        <f t="shared" si="56"/>
        <v>720</v>
      </c>
      <c r="C747" s="235" t="str">
        <f t="array" ref="C747">IF($K747&lt;&gt;"",INDEX(TransferLog!$AB$21:$AB$1270,MATCH($I747&amp;$M747,TransferLog!$F$21:$F$1270&amp;TransferLog!$W$21:$W$1270,0)),"")</f>
        <v/>
      </c>
      <c r="D747" s="235" t="str">
        <f t="array" ref="D747">IF($K747&lt;&gt;"",INDEX(TransferLog!$Q$21:$Q$1270,MATCH($I747&amp;$M747,TransferLog!$F$21:$F$1270&amp;TransferLog!$W$21:$W$1270,0)),"")</f>
        <v/>
      </c>
      <c r="E747" s="236" t="str">
        <f t="array" ref="E747">IF($K747&lt;&gt;"",INDEX(TransferLog!$AC$21:$AC$1270,MATCH($I747&amp;$M747,TransferLog!$F$21:$F$1270&amp;TransferLog!$W$21:$W$1270,0)),"")</f>
        <v/>
      </c>
      <c r="F747" s="111">
        <f t="shared" si="57"/>
        <v>720</v>
      </c>
      <c r="G747" s="138" t="str">
        <f t="array" ref="G747">IF($I747&lt;&gt;"",INDEX(DropDownLists!$K$10:$K$2516,MATCH($I747,DropDownLists!$L$10:$L$2516,0)),"")</f>
        <v/>
      </c>
      <c r="H747" s="107"/>
      <c r="I747" s="112"/>
      <c r="J747" s="339"/>
      <c r="K747" s="113"/>
      <c r="L747" s="339"/>
      <c r="M747" s="113"/>
      <c r="N747" s="339"/>
      <c r="O747" s="139" t="str">
        <f t="shared" si="58"/>
        <v/>
      </c>
      <c r="P747" s="339"/>
      <c r="Q747" s="114"/>
      <c r="R747" s="339"/>
      <c r="S747" s="174"/>
      <c r="T747" s="339"/>
      <c r="U747" s="139" t="str">
        <f t="array" ref="U747">IF($S747&lt;&gt;"",INDEX(DropDownLists!$D$10:$D$2516,MATCH($S747,DropDownLists!$E$10:$E$2516,0)),"")</f>
        <v/>
      </c>
      <c r="V747" s="342"/>
      <c r="W747" s="174"/>
      <c r="Y747" s="37"/>
      <c r="Z747" s="37"/>
      <c r="AA747" s="37"/>
      <c r="AB747" s="37"/>
      <c r="AC747" s="37"/>
      <c r="AD747" s="37"/>
      <c r="AE747" s="37"/>
      <c r="AF747" s="37"/>
      <c r="AG747" s="37"/>
      <c r="AH747" s="243" t="str">
        <f t="shared" si="59"/>
        <v/>
      </c>
      <c r="AI747" s="37"/>
      <c r="AJ747" s="37"/>
      <c r="AK747" s="37"/>
      <c r="AL747" s="37"/>
    </row>
    <row r="748" spans="1:38" s="97" customFormat="1" ht="14">
      <c r="A748" s="63"/>
      <c r="B748" s="2">
        <f t="shared" si="56"/>
        <v>721</v>
      </c>
      <c r="C748" s="235" t="str">
        <f t="array" ref="C748">IF($K748&lt;&gt;"",INDEX(TransferLog!$AB$21:$AB$1270,MATCH($I748&amp;$M748,TransferLog!$F$21:$F$1270&amp;TransferLog!$W$21:$W$1270,0)),"")</f>
        <v/>
      </c>
      <c r="D748" s="235" t="str">
        <f t="array" ref="D748">IF($K748&lt;&gt;"",INDEX(TransferLog!$Q$21:$Q$1270,MATCH($I748&amp;$M748,TransferLog!$F$21:$F$1270&amp;TransferLog!$W$21:$W$1270,0)),"")</f>
        <v/>
      </c>
      <c r="E748" s="236" t="str">
        <f t="array" ref="E748">IF($K748&lt;&gt;"",INDEX(TransferLog!$AC$21:$AC$1270,MATCH($I748&amp;$M748,TransferLog!$F$21:$F$1270&amp;TransferLog!$W$21:$W$1270,0)),"")</f>
        <v/>
      </c>
      <c r="F748" s="111">
        <f t="shared" si="57"/>
        <v>721</v>
      </c>
      <c r="G748" s="138" t="str">
        <f t="array" ref="G748">IF($I748&lt;&gt;"",INDEX(DropDownLists!$K$10:$K$2516,MATCH($I748,DropDownLists!$L$10:$L$2516,0)),"")</f>
        <v/>
      </c>
      <c r="H748" s="107"/>
      <c r="I748" s="112"/>
      <c r="J748" s="339"/>
      <c r="K748" s="113"/>
      <c r="L748" s="339"/>
      <c r="M748" s="113"/>
      <c r="N748" s="339"/>
      <c r="O748" s="139" t="str">
        <f t="shared" si="58"/>
        <v/>
      </c>
      <c r="P748" s="339"/>
      <c r="Q748" s="114"/>
      <c r="R748" s="339"/>
      <c r="S748" s="174"/>
      <c r="T748" s="339"/>
      <c r="U748" s="139" t="str">
        <f t="array" ref="U748">IF($S748&lt;&gt;"",INDEX(DropDownLists!$D$10:$D$2516,MATCH($S748,DropDownLists!$E$10:$E$2516,0)),"")</f>
        <v/>
      </c>
      <c r="V748" s="342"/>
      <c r="W748" s="174"/>
      <c r="Y748" s="37"/>
      <c r="Z748" s="37"/>
      <c r="AA748" s="37"/>
      <c r="AB748" s="37"/>
      <c r="AC748" s="37"/>
      <c r="AD748" s="62"/>
      <c r="AE748" s="62"/>
      <c r="AF748" s="62"/>
      <c r="AG748" s="62"/>
      <c r="AH748" s="244" t="str">
        <f t="shared" si="59"/>
        <v/>
      </c>
      <c r="AI748" s="62"/>
      <c r="AJ748" s="62"/>
      <c r="AK748" s="62"/>
      <c r="AL748" s="62"/>
    </row>
    <row r="749" spans="1:38" s="97" customFormat="1" ht="14">
      <c r="A749" s="63"/>
      <c r="B749" s="2">
        <f t="shared" si="56"/>
        <v>722</v>
      </c>
      <c r="C749" s="235" t="str">
        <f t="array" ref="C749">IF($K749&lt;&gt;"",INDEX(TransferLog!$AB$21:$AB$1270,MATCH($I749&amp;$M749,TransferLog!$F$21:$F$1270&amp;TransferLog!$W$21:$W$1270,0)),"")</f>
        <v/>
      </c>
      <c r="D749" s="235" t="str">
        <f t="array" ref="D749">IF($K749&lt;&gt;"",INDEX(TransferLog!$Q$21:$Q$1270,MATCH($I749&amp;$M749,TransferLog!$F$21:$F$1270&amp;TransferLog!$W$21:$W$1270,0)),"")</f>
        <v/>
      </c>
      <c r="E749" s="236" t="str">
        <f t="array" ref="E749">IF($K749&lt;&gt;"",INDEX(TransferLog!$AC$21:$AC$1270,MATCH($I749&amp;$M749,TransferLog!$F$21:$F$1270&amp;TransferLog!$W$21:$W$1270,0)),"")</f>
        <v/>
      </c>
      <c r="F749" s="111">
        <f t="shared" si="57"/>
        <v>722</v>
      </c>
      <c r="G749" s="138" t="str">
        <f t="array" ref="G749">IF($I749&lt;&gt;"",INDEX(DropDownLists!$K$10:$K$2516,MATCH($I749,DropDownLists!$L$10:$L$2516,0)),"")</f>
        <v/>
      </c>
      <c r="H749" s="107"/>
      <c r="I749" s="112"/>
      <c r="J749" s="339"/>
      <c r="K749" s="113"/>
      <c r="L749" s="339"/>
      <c r="M749" s="113"/>
      <c r="N749" s="339"/>
      <c r="O749" s="139" t="str">
        <f t="shared" si="58"/>
        <v/>
      </c>
      <c r="P749" s="339"/>
      <c r="Q749" s="114"/>
      <c r="R749" s="339"/>
      <c r="S749" s="174"/>
      <c r="T749" s="339"/>
      <c r="U749" s="139" t="str">
        <f t="array" ref="U749">IF($S749&lt;&gt;"",INDEX(DropDownLists!$D$10:$D$2516,MATCH($S749,DropDownLists!$E$10:$E$2516,0)),"")</f>
        <v/>
      </c>
      <c r="V749" s="342"/>
      <c r="W749" s="174"/>
      <c r="Y749" s="37"/>
      <c r="Z749" s="37"/>
      <c r="AA749" s="37"/>
      <c r="AB749" s="37"/>
      <c r="AC749" s="37"/>
      <c r="AD749" s="62"/>
      <c r="AE749" s="62"/>
      <c r="AF749" s="62"/>
      <c r="AG749" s="62"/>
      <c r="AH749" s="244" t="str">
        <f t="shared" si="59"/>
        <v/>
      </c>
      <c r="AI749" s="62"/>
      <c r="AJ749" s="62"/>
      <c r="AK749" s="62"/>
      <c r="AL749" s="62"/>
    </row>
    <row r="750" spans="1:38" s="97" customFormat="1" ht="14">
      <c r="A750" s="63"/>
      <c r="B750" s="2">
        <f t="shared" si="56"/>
        <v>723</v>
      </c>
      <c r="C750" s="235" t="str">
        <f t="array" ref="C750">IF($K750&lt;&gt;"",INDEX(TransferLog!$AB$21:$AB$1270,MATCH($I750&amp;$M750,TransferLog!$F$21:$F$1270&amp;TransferLog!$W$21:$W$1270,0)),"")</f>
        <v/>
      </c>
      <c r="D750" s="235" t="str">
        <f t="array" ref="D750">IF($K750&lt;&gt;"",INDEX(TransferLog!$Q$21:$Q$1270,MATCH($I750&amp;$M750,TransferLog!$F$21:$F$1270&amp;TransferLog!$W$21:$W$1270,0)),"")</f>
        <v/>
      </c>
      <c r="E750" s="236" t="str">
        <f t="array" ref="E750">IF($K750&lt;&gt;"",INDEX(TransferLog!$AC$21:$AC$1270,MATCH($I750&amp;$M750,TransferLog!$F$21:$F$1270&amp;TransferLog!$W$21:$W$1270,0)),"")</f>
        <v/>
      </c>
      <c r="F750" s="111">
        <f t="shared" si="57"/>
        <v>723</v>
      </c>
      <c r="G750" s="138" t="str">
        <f t="array" ref="G750">IF($I750&lt;&gt;"",INDEX(DropDownLists!$K$10:$K$2516,MATCH($I750,DropDownLists!$L$10:$L$2516,0)),"")</f>
        <v/>
      </c>
      <c r="H750" s="107"/>
      <c r="I750" s="112"/>
      <c r="J750" s="339"/>
      <c r="K750" s="113"/>
      <c r="L750" s="339"/>
      <c r="M750" s="113"/>
      <c r="N750" s="339"/>
      <c r="O750" s="139" t="str">
        <f t="shared" si="58"/>
        <v/>
      </c>
      <c r="P750" s="339"/>
      <c r="Q750" s="114"/>
      <c r="R750" s="339"/>
      <c r="S750" s="174"/>
      <c r="T750" s="339"/>
      <c r="U750" s="139" t="str">
        <f t="array" ref="U750">IF($S750&lt;&gt;"",INDEX(DropDownLists!$D$10:$D$2516,MATCH($S750,DropDownLists!$E$10:$E$2516,0)),"")</f>
        <v/>
      </c>
      <c r="V750" s="342"/>
      <c r="W750" s="174"/>
      <c r="Y750" s="37"/>
      <c r="Z750" s="37"/>
      <c r="AA750" s="37"/>
      <c r="AB750" s="37"/>
      <c r="AC750" s="37"/>
      <c r="AD750" s="62"/>
      <c r="AE750" s="62"/>
      <c r="AF750" s="62"/>
      <c r="AG750" s="62"/>
      <c r="AH750" s="244" t="str">
        <f t="shared" si="59"/>
        <v/>
      </c>
      <c r="AI750" s="62"/>
      <c r="AJ750" s="62"/>
      <c r="AK750" s="62"/>
      <c r="AL750" s="62"/>
    </row>
    <row r="751" spans="1:38" s="97" customFormat="1" ht="14">
      <c r="A751" s="63"/>
      <c r="B751" s="2">
        <f t="shared" si="56"/>
        <v>724</v>
      </c>
      <c r="C751" s="235" t="str">
        <f t="array" ref="C751">IF($K751&lt;&gt;"",INDEX(TransferLog!$AB$21:$AB$1270,MATCH($I751&amp;$M751,TransferLog!$F$21:$F$1270&amp;TransferLog!$W$21:$W$1270,0)),"")</f>
        <v/>
      </c>
      <c r="D751" s="235" t="str">
        <f t="array" ref="D751">IF($K751&lt;&gt;"",INDEX(TransferLog!$Q$21:$Q$1270,MATCH($I751&amp;$M751,TransferLog!$F$21:$F$1270&amp;TransferLog!$W$21:$W$1270,0)),"")</f>
        <v/>
      </c>
      <c r="E751" s="236" t="str">
        <f t="array" ref="E751">IF($K751&lt;&gt;"",INDEX(TransferLog!$AC$21:$AC$1270,MATCH($I751&amp;$M751,TransferLog!$F$21:$F$1270&amp;TransferLog!$W$21:$W$1270,0)),"")</f>
        <v/>
      </c>
      <c r="F751" s="111">
        <f t="shared" si="57"/>
        <v>724</v>
      </c>
      <c r="G751" s="138" t="str">
        <f t="array" ref="G751">IF($I751&lt;&gt;"",INDEX(DropDownLists!$K$10:$K$2516,MATCH($I751,DropDownLists!$L$10:$L$2516,0)),"")</f>
        <v/>
      </c>
      <c r="H751" s="107"/>
      <c r="I751" s="112"/>
      <c r="J751" s="339"/>
      <c r="K751" s="113"/>
      <c r="L751" s="339"/>
      <c r="M751" s="113"/>
      <c r="N751" s="339"/>
      <c r="O751" s="139" t="str">
        <f t="shared" si="58"/>
        <v/>
      </c>
      <c r="P751" s="339"/>
      <c r="Q751" s="114"/>
      <c r="R751" s="339"/>
      <c r="S751" s="174"/>
      <c r="T751" s="339"/>
      <c r="U751" s="139" t="str">
        <f t="array" ref="U751">IF($S751&lt;&gt;"",INDEX(DropDownLists!$D$10:$D$2516,MATCH($S751,DropDownLists!$E$10:$E$2516,0)),"")</f>
        <v/>
      </c>
      <c r="V751" s="342"/>
      <c r="W751" s="174"/>
      <c r="Y751" s="37"/>
      <c r="Z751" s="37"/>
      <c r="AA751" s="37"/>
      <c r="AB751" s="37"/>
      <c r="AC751" s="37"/>
      <c r="AD751" s="62"/>
      <c r="AE751" s="62"/>
      <c r="AF751" s="62"/>
      <c r="AG751" s="62"/>
      <c r="AH751" s="244" t="str">
        <f t="shared" si="59"/>
        <v/>
      </c>
      <c r="AI751" s="62"/>
      <c r="AJ751" s="62"/>
      <c r="AK751" s="62"/>
      <c r="AL751" s="62"/>
    </row>
    <row r="752" spans="1:38" s="97" customFormat="1" ht="14">
      <c r="A752" s="63"/>
      <c r="B752" s="2">
        <f t="shared" si="56"/>
        <v>725</v>
      </c>
      <c r="C752" s="235" t="str">
        <f t="array" ref="C752">IF($K752&lt;&gt;"",INDEX(TransferLog!$AB$21:$AB$1270,MATCH($I752&amp;$M752,TransferLog!$F$21:$F$1270&amp;TransferLog!$W$21:$W$1270,0)),"")</f>
        <v/>
      </c>
      <c r="D752" s="235" t="str">
        <f t="array" ref="D752">IF($K752&lt;&gt;"",INDEX(TransferLog!$Q$21:$Q$1270,MATCH($I752&amp;$M752,TransferLog!$F$21:$F$1270&amp;TransferLog!$W$21:$W$1270,0)),"")</f>
        <v/>
      </c>
      <c r="E752" s="236" t="str">
        <f t="array" ref="E752">IF($K752&lt;&gt;"",INDEX(TransferLog!$AC$21:$AC$1270,MATCH($I752&amp;$M752,TransferLog!$F$21:$F$1270&amp;TransferLog!$W$21:$W$1270,0)),"")</f>
        <v/>
      </c>
      <c r="F752" s="111">
        <f t="shared" si="57"/>
        <v>725</v>
      </c>
      <c r="G752" s="138" t="str">
        <f t="array" ref="G752">IF($I752&lt;&gt;"",INDEX(DropDownLists!$K$10:$K$2516,MATCH($I752,DropDownLists!$L$10:$L$2516,0)),"")</f>
        <v/>
      </c>
      <c r="H752" s="107"/>
      <c r="I752" s="112"/>
      <c r="J752" s="339"/>
      <c r="K752" s="113"/>
      <c r="L752" s="339"/>
      <c r="M752" s="113"/>
      <c r="N752" s="339"/>
      <c r="O752" s="139" t="str">
        <f t="shared" si="58"/>
        <v/>
      </c>
      <c r="P752" s="339"/>
      <c r="Q752" s="114"/>
      <c r="R752" s="339"/>
      <c r="S752" s="174"/>
      <c r="T752" s="339"/>
      <c r="U752" s="139" t="str">
        <f t="array" ref="U752">IF($S752&lt;&gt;"",INDEX(DropDownLists!$D$10:$D$2516,MATCH($S752,DropDownLists!$E$10:$E$2516,0)),"")</f>
        <v/>
      </c>
      <c r="V752" s="342"/>
      <c r="W752" s="174"/>
      <c r="Y752" s="37"/>
      <c r="Z752" s="37"/>
      <c r="AA752" s="37"/>
      <c r="AB752" s="37"/>
      <c r="AC752" s="37"/>
      <c r="AD752" s="62"/>
      <c r="AE752" s="62"/>
      <c r="AF752" s="62"/>
      <c r="AG752" s="62"/>
      <c r="AH752" s="244" t="str">
        <f t="shared" si="59"/>
        <v/>
      </c>
      <c r="AI752" s="62"/>
      <c r="AJ752" s="62"/>
      <c r="AK752" s="62"/>
      <c r="AL752" s="62"/>
    </row>
    <row r="753" spans="1:38" s="97" customFormat="1" ht="14">
      <c r="A753" s="63"/>
      <c r="B753" s="2">
        <f t="shared" si="56"/>
        <v>726</v>
      </c>
      <c r="C753" s="235" t="str">
        <f t="array" ref="C753">IF($K753&lt;&gt;"",INDEX(TransferLog!$AB$21:$AB$1270,MATCH($I753&amp;$M753,TransferLog!$F$21:$F$1270&amp;TransferLog!$W$21:$W$1270,0)),"")</f>
        <v/>
      </c>
      <c r="D753" s="235" t="str">
        <f t="array" ref="D753">IF($K753&lt;&gt;"",INDEX(TransferLog!$Q$21:$Q$1270,MATCH($I753&amp;$M753,TransferLog!$F$21:$F$1270&amp;TransferLog!$W$21:$W$1270,0)),"")</f>
        <v/>
      </c>
      <c r="E753" s="236" t="str">
        <f t="array" ref="E753">IF($K753&lt;&gt;"",INDEX(TransferLog!$AC$21:$AC$1270,MATCH($I753&amp;$M753,TransferLog!$F$21:$F$1270&amp;TransferLog!$W$21:$W$1270,0)),"")</f>
        <v/>
      </c>
      <c r="F753" s="111">
        <f t="shared" si="57"/>
        <v>726</v>
      </c>
      <c r="G753" s="138" t="str">
        <f t="array" ref="G753">IF($I753&lt;&gt;"",INDEX(DropDownLists!$K$10:$K$2516,MATCH($I753,DropDownLists!$L$10:$L$2516,0)),"")</f>
        <v/>
      </c>
      <c r="H753" s="107"/>
      <c r="I753" s="112"/>
      <c r="J753" s="339"/>
      <c r="K753" s="113"/>
      <c r="L753" s="339"/>
      <c r="M753" s="113"/>
      <c r="N753" s="339"/>
      <c r="O753" s="139" t="str">
        <f t="shared" si="58"/>
        <v/>
      </c>
      <c r="P753" s="339"/>
      <c r="Q753" s="114"/>
      <c r="R753" s="339"/>
      <c r="S753" s="174"/>
      <c r="T753" s="339"/>
      <c r="U753" s="139" t="str">
        <f t="array" ref="U753">IF($S753&lt;&gt;"",INDEX(DropDownLists!$D$10:$D$2516,MATCH($S753,DropDownLists!$E$10:$E$2516,0)),"")</f>
        <v/>
      </c>
      <c r="V753" s="342"/>
      <c r="W753" s="174"/>
      <c r="Y753" s="62"/>
      <c r="Z753" s="62"/>
      <c r="AA753" s="62"/>
      <c r="AB753" s="62"/>
      <c r="AC753" s="62"/>
      <c r="AD753" s="62"/>
      <c r="AE753" s="62"/>
      <c r="AF753" s="62"/>
      <c r="AG753" s="62"/>
      <c r="AH753" s="244" t="str">
        <f t="shared" si="59"/>
        <v/>
      </c>
      <c r="AI753" s="62"/>
      <c r="AJ753" s="62"/>
      <c r="AK753" s="62"/>
      <c r="AL753" s="62"/>
    </row>
    <row r="754" spans="1:38" s="97" customFormat="1" ht="14">
      <c r="A754" s="63"/>
      <c r="B754" s="2">
        <f t="shared" si="56"/>
        <v>727</v>
      </c>
      <c r="C754" s="235" t="str">
        <f t="array" ref="C754">IF($K754&lt;&gt;"",INDEX(TransferLog!$AB$21:$AB$1270,MATCH($I754&amp;$M754,TransferLog!$F$21:$F$1270&amp;TransferLog!$W$21:$W$1270,0)),"")</f>
        <v/>
      </c>
      <c r="D754" s="235" t="str">
        <f t="array" ref="D754">IF($K754&lt;&gt;"",INDEX(TransferLog!$Q$21:$Q$1270,MATCH($I754&amp;$M754,TransferLog!$F$21:$F$1270&amp;TransferLog!$W$21:$W$1270,0)),"")</f>
        <v/>
      </c>
      <c r="E754" s="236" t="str">
        <f t="array" ref="E754">IF($K754&lt;&gt;"",INDEX(TransferLog!$AC$21:$AC$1270,MATCH($I754&amp;$M754,TransferLog!$F$21:$F$1270&amp;TransferLog!$W$21:$W$1270,0)),"")</f>
        <v/>
      </c>
      <c r="F754" s="111">
        <f t="shared" si="57"/>
        <v>727</v>
      </c>
      <c r="G754" s="138" t="str">
        <f t="array" ref="G754">IF($I754&lt;&gt;"",INDEX(DropDownLists!$K$10:$K$2516,MATCH($I754,DropDownLists!$L$10:$L$2516,0)),"")</f>
        <v/>
      </c>
      <c r="H754" s="107"/>
      <c r="I754" s="112"/>
      <c r="J754" s="339"/>
      <c r="K754" s="113"/>
      <c r="L754" s="339"/>
      <c r="M754" s="113"/>
      <c r="N754" s="339"/>
      <c r="O754" s="139" t="str">
        <f t="shared" si="58"/>
        <v/>
      </c>
      <c r="P754" s="339"/>
      <c r="Q754" s="114"/>
      <c r="R754" s="339"/>
      <c r="S754" s="174"/>
      <c r="T754" s="339"/>
      <c r="U754" s="139" t="str">
        <f t="array" ref="U754">IF($S754&lt;&gt;"",INDEX(DropDownLists!$D$10:$D$2516,MATCH($S754,DropDownLists!$E$10:$E$2516,0)),"")</f>
        <v/>
      </c>
      <c r="V754" s="342"/>
      <c r="W754" s="174"/>
      <c r="Y754" s="62"/>
      <c r="Z754" s="62"/>
      <c r="AA754" s="62"/>
      <c r="AB754" s="62"/>
      <c r="AC754" s="62"/>
      <c r="AD754" s="62"/>
      <c r="AE754" s="62"/>
      <c r="AF754" s="62"/>
      <c r="AG754" s="62"/>
      <c r="AH754" s="244" t="str">
        <f t="shared" si="59"/>
        <v/>
      </c>
      <c r="AI754" s="62"/>
      <c r="AJ754" s="62"/>
      <c r="AK754" s="62"/>
      <c r="AL754" s="62"/>
    </row>
    <row r="755" spans="1:38" s="97" customFormat="1" ht="14">
      <c r="A755" s="63"/>
      <c r="B755" s="2">
        <f t="shared" si="56"/>
        <v>728</v>
      </c>
      <c r="C755" s="235" t="str">
        <f t="array" ref="C755">IF($K755&lt;&gt;"",INDEX(TransferLog!$AB$21:$AB$1270,MATCH($I755&amp;$M755,TransferLog!$F$21:$F$1270&amp;TransferLog!$W$21:$W$1270,0)),"")</f>
        <v/>
      </c>
      <c r="D755" s="235" t="str">
        <f t="array" ref="D755">IF($K755&lt;&gt;"",INDEX(TransferLog!$Q$21:$Q$1270,MATCH($I755&amp;$M755,TransferLog!$F$21:$F$1270&amp;TransferLog!$W$21:$W$1270,0)),"")</f>
        <v/>
      </c>
      <c r="E755" s="236" t="str">
        <f t="array" ref="E755">IF($K755&lt;&gt;"",INDEX(TransferLog!$AC$21:$AC$1270,MATCH($I755&amp;$M755,TransferLog!$F$21:$F$1270&amp;TransferLog!$W$21:$W$1270,0)),"")</f>
        <v/>
      </c>
      <c r="F755" s="111">
        <f t="shared" si="57"/>
        <v>728</v>
      </c>
      <c r="G755" s="138" t="str">
        <f t="array" ref="G755">IF($I755&lt;&gt;"",INDEX(DropDownLists!$K$10:$K$2516,MATCH($I755,DropDownLists!$L$10:$L$2516,0)),"")</f>
        <v/>
      </c>
      <c r="H755" s="107"/>
      <c r="I755" s="112"/>
      <c r="J755" s="339"/>
      <c r="K755" s="113"/>
      <c r="L755" s="339"/>
      <c r="M755" s="113"/>
      <c r="N755" s="339"/>
      <c r="O755" s="139" t="str">
        <f t="shared" si="58"/>
        <v/>
      </c>
      <c r="P755" s="339"/>
      <c r="Q755" s="114"/>
      <c r="R755" s="339"/>
      <c r="S755" s="174"/>
      <c r="T755" s="339"/>
      <c r="U755" s="139" t="str">
        <f t="array" ref="U755">IF($S755&lt;&gt;"",INDEX(DropDownLists!$D$10:$D$2516,MATCH($S755,DropDownLists!$E$10:$E$2516,0)),"")</f>
        <v/>
      </c>
      <c r="V755" s="342"/>
      <c r="W755" s="174"/>
      <c r="Y755" s="62"/>
      <c r="Z755" s="62"/>
      <c r="AA755" s="62"/>
      <c r="AB755" s="62"/>
      <c r="AC755" s="62"/>
      <c r="AD755" s="62"/>
      <c r="AE755" s="62"/>
      <c r="AF755" s="62"/>
      <c r="AG755" s="62"/>
      <c r="AH755" s="244" t="str">
        <f t="shared" si="59"/>
        <v/>
      </c>
      <c r="AI755" s="62"/>
      <c r="AJ755" s="62"/>
      <c r="AK755" s="62"/>
      <c r="AL755" s="62"/>
    </row>
    <row r="756" spans="1:38" s="97" customFormat="1" ht="14">
      <c r="A756" s="63"/>
      <c r="B756" s="2">
        <f t="shared" si="56"/>
        <v>729</v>
      </c>
      <c r="C756" s="235" t="str">
        <f t="array" ref="C756">IF($K756&lt;&gt;"",INDEX(TransferLog!$AB$21:$AB$1270,MATCH($I756&amp;$M756,TransferLog!$F$21:$F$1270&amp;TransferLog!$W$21:$W$1270,0)),"")</f>
        <v/>
      </c>
      <c r="D756" s="235" t="str">
        <f t="array" ref="D756">IF($K756&lt;&gt;"",INDEX(TransferLog!$Q$21:$Q$1270,MATCH($I756&amp;$M756,TransferLog!$F$21:$F$1270&amp;TransferLog!$W$21:$W$1270,0)),"")</f>
        <v/>
      </c>
      <c r="E756" s="236" t="str">
        <f t="array" ref="E756">IF($K756&lt;&gt;"",INDEX(TransferLog!$AC$21:$AC$1270,MATCH($I756&amp;$M756,TransferLog!$F$21:$F$1270&amp;TransferLog!$W$21:$W$1270,0)),"")</f>
        <v/>
      </c>
      <c r="F756" s="111">
        <f t="shared" si="57"/>
        <v>729</v>
      </c>
      <c r="G756" s="138" t="str">
        <f t="array" ref="G756">IF($I756&lt;&gt;"",INDEX(DropDownLists!$K$10:$K$2516,MATCH($I756,DropDownLists!$L$10:$L$2516,0)),"")</f>
        <v/>
      </c>
      <c r="H756" s="107"/>
      <c r="I756" s="112"/>
      <c r="J756" s="339"/>
      <c r="K756" s="113"/>
      <c r="L756" s="339"/>
      <c r="M756" s="113"/>
      <c r="N756" s="339"/>
      <c r="O756" s="139" t="str">
        <f t="shared" si="58"/>
        <v/>
      </c>
      <c r="P756" s="339"/>
      <c r="Q756" s="114"/>
      <c r="R756" s="339"/>
      <c r="S756" s="174"/>
      <c r="T756" s="339"/>
      <c r="U756" s="139" t="str">
        <f t="array" ref="U756">IF($S756&lt;&gt;"",INDEX(DropDownLists!$D$10:$D$2516,MATCH($S756,DropDownLists!$E$10:$E$2516,0)),"")</f>
        <v/>
      </c>
      <c r="V756" s="342"/>
      <c r="W756" s="174"/>
      <c r="Y756" s="62"/>
      <c r="Z756" s="62"/>
      <c r="AA756" s="62"/>
      <c r="AB756" s="62"/>
      <c r="AC756" s="62"/>
      <c r="AD756" s="62"/>
      <c r="AE756" s="62"/>
      <c r="AF756" s="62"/>
      <c r="AG756" s="62"/>
      <c r="AH756" s="244" t="str">
        <f t="shared" si="59"/>
        <v/>
      </c>
      <c r="AI756" s="62"/>
      <c r="AJ756" s="62"/>
      <c r="AK756" s="62"/>
      <c r="AL756" s="62"/>
    </row>
    <row r="757" spans="1:38" s="97" customFormat="1" ht="14">
      <c r="A757" s="63"/>
      <c r="B757" s="2">
        <f t="shared" si="56"/>
        <v>730</v>
      </c>
      <c r="C757" s="235" t="str">
        <f t="array" ref="C757">IF($K757&lt;&gt;"",INDEX(TransferLog!$AB$21:$AB$1270,MATCH($I757&amp;$M757,TransferLog!$F$21:$F$1270&amp;TransferLog!$W$21:$W$1270,0)),"")</f>
        <v/>
      </c>
      <c r="D757" s="235" t="str">
        <f t="array" ref="D757">IF($K757&lt;&gt;"",INDEX(TransferLog!$Q$21:$Q$1270,MATCH($I757&amp;$M757,TransferLog!$F$21:$F$1270&amp;TransferLog!$W$21:$W$1270,0)),"")</f>
        <v/>
      </c>
      <c r="E757" s="236" t="str">
        <f t="array" ref="E757">IF($K757&lt;&gt;"",INDEX(TransferLog!$AC$21:$AC$1270,MATCH($I757&amp;$M757,TransferLog!$F$21:$F$1270&amp;TransferLog!$W$21:$W$1270,0)),"")</f>
        <v/>
      </c>
      <c r="F757" s="111">
        <f t="shared" si="57"/>
        <v>730</v>
      </c>
      <c r="G757" s="138" t="str">
        <f t="array" ref="G757">IF($I757&lt;&gt;"",INDEX(DropDownLists!$K$10:$K$2516,MATCH($I757,DropDownLists!$L$10:$L$2516,0)),"")</f>
        <v/>
      </c>
      <c r="H757" s="107"/>
      <c r="I757" s="112"/>
      <c r="J757" s="339"/>
      <c r="K757" s="113"/>
      <c r="L757" s="339"/>
      <c r="M757" s="113"/>
      <c r="N757" s="339"/>
      <c r="O757" s="139" t="str">
        <f t="shared" si="58"/>
        <v/>
      </c>
      <c r="P757" s="339"/>
      <c r="Q757" s="114"/>
      <c r="R757" s="339"/>
      <c r="S757" s="174"/>
      <c r="T757" s="339"/>
      <c r="U757" s="139" t="str">
        <f t="array" ref="U757">IF($S757&lt;&gt;"",INDEX(DropDownLists!$D$10:$D$2516,MATCH($S757,DropDownLists!$E$10:$E$2516,0)),"")</f>
        <v/>
      </c>
      <c r="V757" s="342"/>
      <c r="W757" s="174"/>
      <c r="Y757" s="62"/>
      <c r="Z757" s="62"/>
      <c r="AA757" s="62"/>
      <c r="AB757" s="62"/>
      <c r="AC757" s="62"/>
      <c r="AD757" s="62"/>
      <c r="AE757" s="62"/>
      <c r="AF757" s="62"/>
      <c r="AG757" s="62"/>
      <c r="AH757" s="244" t="str">
        <f t="shared" si="59"/>
        <v/>
      </c>
      <c r="AI757" s="62"/>
      <c r="AJ757" s="62"/>
      <c r="AK757" s="62"/>
      <c r="AL757" s="62"/>
    </row>
    <row r="758" spans="1:38" s="97" customFormat="1" ht="14">
      <c r="A758" s="63"/>
      <c r="B758" s="2">
        <f t="shared" si="56"/>
        <v>731</v>
      </c>
      <c r="C758" s="235" t="str">
        <f t="array" ref="C758">IF($K758&lt;&gt;"",INDEX(TransferLog!$AB$21:$AB$1270,MATCH($I758&amp;$M758,TransferLog!$F$21:$F$1270&amp;TransferLog!$W$21:$W$1270,0)),"")</f>
        <v/>
      </c>
      <c r="D758" s="235" t="str">
        <f t="array" ref="D758">IF($K758&lt;&gt;"",INDEX(TransferLog!$Q$21:$Q$1270,MATCH($I758&amp;$M758,TransferLog!$F$21:$F$1270&amp;TransferLog!$W$21:$W$1270,0)),"")</f>
        <v/>
      </c>
      <c r="E758" s="236" t="str">
        <f t="array" ref="E758">IF($K758&lt;&gt;"",INDEX(TransferLog!$AC$21:$AC$1270,MATCH($I758&amp;$M758,TransferLog!$F$21:$F$1270&amp;TransferLog!$W$21:$W$1270,0)),"")</f>
        <v/>
      </c>
      <c r="F758" s="111">
        <f t="shared" si="57"/>
        <v>731</v>
      </c>
      <c r="G758" s="138" t="str">
        <f t="array" ref="G758">IF($I758&lt;&gt;"",INDEX(DropDownLists!$K$10:$K$2516,MATCH($I758,DropDownLists!$L$10:$L$2516,0)),"")</f>
        <v/>
      </c>
      <c r="H758" s="107"/>
      <c r="I758" s="112"/>
      <c r="J758" s="339"/>
      <c r="K758" s="113"/>
      <c r="L758" s="339"/>
      <c r="M758" s="113"/>
      <c r="N758" s="339"/>
      <c r="O758" s="139" t="str">
        <f t="shared" si="58"/>
        <v/>
      </c>
      <c r="P758" s="339"/>
      <c r="Q758" s="114"/>
      <c r="R758" s="339"/>
      <c r="S758" s="174"/>
      <c r="T758" s="339"/>
      <c r="U758" s="139" t="str">
        <f t="array" ref="U758">IF($S758&lt;&gt;"",INDEX(DropDownLists!$D$10:$D$2516,MATCH($S758,DropDownLists!$E$10:$E$2516,0)),"")</f>
        <v/>
      </c>
      <c r="V758" s="342"/>
      <c r="W758" s="174"/>
      <c r="Y758" s="62"/>
      <c r="Z758" s="62"/>
      <c r="AA758" s="62"/>
      <c r="AB758" s="62"/>
      <c r="AC758" s="62"/>
      <c r="AD758" s="62"/>
      <c r="AE758" s="62"/>
      <c r="AF758" s="62"/>
      <c r="AG758" s="62"/>
      <c r="AH758" s="244" t="str">
        <f t="shared" si="59"/>
        <v/>
      </c>
      <c r="AI758" s="62"/>
      <c r="AJ758" s="62"/>
      <c r="AK758" s="62"/>
      <c r="AL758" s="62"/>
    </row>
    <row r="759" spans="1:38" s="97" customFormat="1" ht="14.25" customHeight="1">
      <c r="A759" s="26"/>
      <c r="B759" s="2">
        <f t="shared" si="56"/>
        <v>732</v>
      </c>
      <c r="C759" s="235" t="str">
        <f t="array" ref="C759">IF($K759&lt;&gt;"",INDEX(TransferLog!$AB$21:$AB$1270,MATCH($I759&amp;$M759,TransferLog!$F$21:$F$1270&amp;TransferLog!$W$21:$W$1270,0)),"")</f>
        <v/>
      </c>
      <c r="D759" s="235" t="str">
        <f t="array" ref="D759">IF($K759&lt;&gt;"",INDEX(TransferLog!$Q$21:$Q$1270,MATCH($I759&amp;$M759,TransferLog!$F$21:$F$1270&amp;TransferLog!$W$21:$W$1270,0)),"")</f>
        <v/>
      </c>
      <c r="E759" s="236" t="str">
        <f t="array" ref="E759">IF($K759&lt;&gt;"",INDEX(TransferLog!$AC$21:$AC$1270,MATCH($I759&amp;$M759,TransferLog!$F$21:$F$1270&amp;TransferLog!$W$21:$W$1270,0)),"")</f>
        <v/>
      </c>
      <c r="F759" s="111">
        <f t="shared" si="57"/>
        <v>732</v>
      </c>
      <c r="G759" s="138" t="str">
        <f t="array" ref="G759">IF($I759&lt;&gt;"",INDEX(DropDownLists!$K$10:$K$2516,MATCH($I759,DropDownLists!$L$10:$L$2516,0)),"")</f>
        <v/>
      </c>
      <c r="H759" s="107"/>
      <c r="I759" s="112"/>
      <c r="J759" s="339"/>
      <c r="K759" s="113"/>
      <c r="L759" s="339"/>
      <c r="M759" s="113"/>
      <c r="N759" s="339"/>
      <c r="O759" s="139" t="str">
        <f t="shared" si="58"/>
        <v/>
      </c>
      <c r="P759" s="339"/>
      <c r="Q759" s="114"/>
      <c r="R759" s="339"/>
      <c r="S759" s="174"/>
      <c r="T759" s="339"/>
      <c r="U759" s="139" t="str">
        <f t="array" ref="U759">IF($S759&lt;&gt;"",INDEX(DropDownLists!$D$10:$D$2516,MATCH($S759,DropDownLists!$E$10:$E$2516,0)),"")</f>
        <v/>
      </c>
      <c r="V759" s="342"/>
      <c r="W759" s="174"/>
      <c r="Y759" s="62"/>
      <c r="Z759" s="62"/>
      <c r="AA759" s="62"/>
      <c r="AB759" s="62"/>
      <c r="AC759" s="62"/>
      <c r="AD759" s="37"/>
      <c r="AE759" s="37"/>
      <c r="AF759" s="37"/>
      <c r="AG759" s="37"/>
      <c r="AH759" s="243" t="str">
        <f t="shared" si="59"/>
        <v/>
      </c>
      <c r="AI759" s="37"/>
      <c r="AJ759" s="37"/>
      <c r="AK759" s="37"/>
      <c r="AL759" s="37"/>
    </row>
    <row r="760" spans="1:38" s="97" customFormat="1" ht="14.25" customHeight="1">
      <c r="A760" s="26"/>
      <c r="B760" s="2">
        <f t="shared" si="56"/>
        <v>733</v>
      </c>
      <c r="C760" s="235" t="str">
        <f t="array" ref="C760">IF($K760&lt;&gt;"",INDEX(TransferLog!$AB$21:$AB$1270,MATCH($I760&amp;$M760,TransferLog!$F$21:$F$1270&amp;TransferLog!$W$21:$W$1270,0)),"")</f>
        <v/>
      </c>
      <c r="D760" s="235" t="str">
        <f t="array" ref="D760">IF($K760&lt;&gt;"",INDEX(TransferLog!$Q$21:$Q$1270,MATCH($I760&amp;$M760,TransferLog!$F$21:$F$1270&amp;TransferLog!$W$21:$W$1270,0)),"")</f>
        <v/>
      </c>
      <c r="E760" s="236" t="str">
        <f t="array" ref="E760">IF($K760&lt;&gt;"",INDEX(TransferLog!$AC$21:$AC$1270,MATCH($I760&amp;$M760,TransferLog!$F$21:$F$1270&amp;TransferLog!$W$21:$W$1270,0)),"")</f>
        <v/>
      </c>
      <c r="F760" s="111">
        <f t="shared" si="57"/>
        <v>733</v>
      </c>
      <c r="G760" s="138" t="str">
        <f t="array" ref="G760">IF($I760&lt;&gt;"",INDEX(DropDownLists!$K$10:$K$2516,MATCH($I760,DropDownLists!$L$10:$L$2516,0)),"")</f>
        <v/>
      </c>
      <c r="H760" s="107"/>
      <c r="I760" s="112"/>
      <c r="J760" s="339"/>
      <c r="K760" s="113"/>
      <c r="L760" s="339"/>
      <c r="M760" s="113"/>
      <c r="N760" s="339"/>
      <c r="O760" s="139" t="str">
        <f t="shared" si="58"/>
        <v/>
      </c>
      <c r="P760" s="339"/>
      <c r="Q760" s="114"/>
      <c r="R760" s="339"/>
      <c r="S760" s="174"/>
      <c r="T760" s="339"/>
      <c r="U760" s="139" t="str">
        <f t="array" ref="U760">IF($S760&lt;&gt;"",INDEX(DropDownLists!$D$10:$D$2516,MATCH($S760,DropDownLists!$E$10:$E$2516,0)),"")</f>
        <v/>
      </c>
      <c r="V760" s="342"/>
      <c r="W760" s="174"/>
      <c r="Y760" s="62"/>
      <c r="Z760" s="62"/>
      <c r="AA760" s="62"/>
      <c r="AB760" s="62"/>
      <c r="AC760" s="62"/>
      <c r="AD760" s="37"/>
      <c r="AE760" s="37"/>
      <c r="AF760" s="37"/>
      <c r="AG760" s="37"/>
      <c r="AH760" s="243" t="str">
        <f t="shared" si="59"/>
        <v/>
      </c>
      <c r="AI760" s="37"/>
      <c r="AJ760" s="37"/>
      <c r="AK760" s="37"/>
      <c r="AL760" s="37"/>
    </row>
    <row r="761" spans="1:38" s="97" customFormat="1" ht="14.25" customHeight="1">
      <c r="A761" s="26"/>
      <c r="B761" s="2">
        <f t="shared" si="56"/>
        <v>734</v>
      </c>
      <c r="C761" s="235" t="str">
        <f t="array" ref="C761">IF($K761&lt;&gt;"",INDEX(TransferLog!$AB$21:$AB$1270,MATCH($I761&amp;$M761,TransferLog!$F$21:$F$1270&amp;TransferLog!$W$21:$W$1270,0)),"")</f>
        <v/>
      </c>
      <c r="D761" s="235" t="str">
        <f t="array" ref="D761">IF($K761&lt;&gt;"",INDEX(TransferLog!$Q$21:$Q$1270,MATCH($I761&amp;$M761,TransferLog!$F$21:$F$1270&amp;TransferLog!$W$21:$W$1270,0)),"")</f>
        <v/>
      </c>
      <c r="E761" s="236" t="str">
        <f t="array" ref="E761">IF($K761&lt;&gt;"",INDEX(TransferLog!$AC$21:$AC$1270,MATCH($I761&amp;$M761,TransferLog!$F$21:$F$1270&amp;TransferLog!$W$21:$W$1270,0)),"")</f>
        <v/>
      </c>
      <c r="F761" s="111">
        <f t="shared" si="57"/>
        <v>734</v>
      </c>
      <c r="G761" s="138" t="str">
        <f t="array" ref="G761">IF($I761&lt;&gt;"",INDEX(DropDownLists!$K$10:$K$2516,MATCH($I761,DropDownLists!$L$10:$L$2516,0)),"")</f>
        <v/>
      </c>
      <c r="H761" s="107"/>
      <c r="I761" s="112"/>
      <c r="J761" s="339"/>
      <c r="K761" s="113"/>
      <c r="L761" s="339"/>
      <c r="M761" s="113"/>
      <c r="N761" s="339"/>
      <c r="O761" s="139" t="str">
        <f t="shared" si="58"/>
        <v/>
      </c>
      <c r="P761" s="339"/>
      <c r="Q761" s="114"/>
      <c r="R761" s="339"/>
      <c r="S761" s="174"/>
      <c r="T761" s="339"/>
      <c r="U761" s="139" t="str">
        <f t="array" ref="U761">IF($S761&lt;&gt;"",INDEX(DropDownLists!$D$10:$D$2516,MATCH($S761,DropDownLists!$E$10:$E$2516,0)),"")</f>
        <v/>
      </c>
      <c r="V761" s="342"/>
      <c r="W761" s="174"/>
      <c r="Y761" s="62"/>
      <c r="Z761" s="62"/>
      <c r="AA761" s="62"/>
      <c r="AB761" s="62"/>
      <c r="AC761" s="62"/>
      <c r="AD761" s="37"/>
      <c r="AE761" s="37"/>
      <c r="AF761" s="37"/>
      <c r="AG761" s="37"/>
      <c r="AH761" s="243" t="str">
        <f t="shared" si="59"/>
        <v/>
      </c>
      <c r="AI761" s="37"/>
      <c r="AJ761" s="37"/>
      <c r="AK761" s="37"/>
      <c r="AL761" s="37"/>
    </row>
    <row r="762" spans="1:38" s="97" customFormat="1" ht="14">
      <c r="A762" s="26"/>
      <c r="B762" s="2">
        <f t="shared" si="56"/>
        <v>735</v>
      </c>
      <c r="C762" s="235" t="str">
        <f t="array" ref="C762">IF($K762&lt;&gt;"",INDEX(TransferLog!$AB$21:$AB$1270,MATCH($I762&amp;$M762,TransferLog!$F$21:$F$1270&amp;TransferLog!$W$21:$W$1270,0)),"")</f>
        <v/>
      </c>
      <c r="D762" s="235" t="str">
        <f t="array" ref="D762">IF($K762&lt;&gt;"",INDEX(TransferLog!$Q$21:$Q$1270,MATCH($I762&amp;$M762,TransferLog!$F$21:$F$1270&amp;TransferLog!$W$21:$W$1270,0)),"")</f>
        <v/>
      </c>
      <c r="E762" s="236" t="str">
        <f t="array" ref="E762">IF($K762&lt;&gt;"",INDEX(TransferLog!$AC$21:$AC$1270,MATCH($I762&amp;$M762,TransferLog!$F$21:$F$1270&amp;TransferLog!$W$21:$W$1270,0)),"")</f>
        <v/>
      </c>
      <c r="F762" s="111">
        <f t="shared" si="57"/>
        <v>735</v>
      </c>
      <c r="G762" s="138" t="str">
        <f t="array" ref="G762">IF($I762&lt;&gt;"",INDEX(DropDownLists!$K$10:$K$2516,MATCH($I762,DropDownLists!$L$10:$L$2516,0)),"")</f>
        <v/>
      </c>
      <c r="H762" s="107"/>
      <c r="I762" s="112"/>
      <c r="J762" s="339"/>
      <c r="K762" s="113"/>
      <c r="L762" s="339"/>
      <c r="M762" s="113"/>
      <c r="N762" s="339"/>
      <c r="O762" s="139" t="str">
        <f t="shared" si="58"/>
        <v/>
      </c>
      <c r="P762" s="339"/>
      <c r="Q762" s="114"/>
      <c r="R762" s="339"/>
      <c r="S762" s="174"/>
      <c r="T762" s="339"/>
      <c r="U762" s="139" t="str">
        <f t="array" ref="U762">IF($S762&lt;&gt;"",INDEX(DropDownLists!$D$10:$D$2516,MATCH($S762,DropDownLists!$E$10:$E$2516,0)),"")</f>
        <v/>
      </c>
      <c r="V762" s="342"/>
      <c r="W762" s="174"/>
      <c r="Y762" s="62"/>
      <c r="Z762" s="62"/>
      <c r="AA762" s="62"/>
      <c r="AB762" s="62"/>
      <c r="AC762" s="62"/>
      <c r="AD762" s="37"/>
      <c r="AE762" s="37"/>
      <c r="AF762" s="37"/>
      <c r="AG762" s="37"/>
      <c r="AH762" s="243" t="str">
        <f t="shared" si="59"/>
        <v/>
      </c>
      <c r="AI762" s="37"/>
      <c r="AJ762" s="37"/>
      <c r="AK762" s="37"/>
      <c r="AL762" s="37"/>
    </row>
    <row r="763" spans="1:38" s="97" customFormat="1" ht="14.25" customHeight="1">
      <c r="A763" s="26"/>
      <c r="B763" s="2">
        <f t="shared" si="56"/>
        <v>736</v>
      </c>
      <c r="C763" s="235" t="str">
        <f t="array" ref="C763">IF($K763&lt;&gt;"",INDEX(TransferLog!$AB$21:$AB$1270,MATCH($I763&amp;$M763,TransferLog!$F$21:$F$1270&amp;TransferLog!$W$21:$W$1270,0)),"")</f>
        <v/>
      </c>
      <c r="D763" s="235" t="str">
        <f t="array" ref="D763">IF($K763&lt;&gt;"",INDEX(TransferLog!$Q$21:$Q$1270,MATCH($I763&amp;$M763,TransferLog!$F$21:$F$1270&amp;TransferLog!$W$21:$W$1270,0)),"")</f>
        <v/>
      </c>
      <c r="E763" s="236" t="str">
        <f t="array" ref="E763">IF($K763&lt;&gt;"",INDEX(TransferLog!$AC$21:$AC$1270,MATCH($I763&amp;$M763,TransferLog!$F$21:$F$1270&amp;TransferLog!$W$21:$W$1270,0)),"")</f>
        <v/>
      </c>
      <c r="F763" s="111">
        <f t="shared" si="57"/>
        <v>736</v>
      </c>
      <c r="G763" s="138" t="str">
        <f t="array" ref="G763">IF($I763&lt;&gt;"",INDEX(DropDownLists!$K$10:$K$2516,MATCH($I763,DropDownLists!$L$10:$L$2516,0)),"")</f>
        <v/>
      </c>
      <c r="H763" s="107"/>
      <c r="I763" s="112"/>
      <c r="J763" s="339"/>
      <c r="K763" s="113"/>
      <c r="L763" s="339"/>
      <c r="M763" s="113"/>
      <c r="N763" s="339"/>
      <c r="O763" s="139" t="str">
        <f t="shared" si="58"/>
        <v/>
      </c>
      <c r="P763" s="339"/>
      <c r="Q763" s="114"/>
      <c r="R763" s="339"/>
      <c r="S763" s="174"/>
      <c r="T763" s="339"/>
      <c r="U763" s="139" t="str">
        <f t="array" ref="U763">IF($S763&lt;&gt;"",INDEX(DropDownLists!$D$10:$D$2516,MATCH($S763,DropDownLists!$E$10:$E$2516,0)),"")</f>
        <v/>
      </c>
      <c r="V763" s="342"/>
      <c r="W763" s="174"/>
      <c r="Y763" s="62"/>
      <c r="Z763" s="62"/>
      <c r="AA763" s="62"/>
      <c r="AB763" s="62"/>
      <c r="AC763" s="62"/>
      <c r="AD763" s="37"/>
      <c r="AE763" s="37"/>
      <c r="AF763" s="37"/>
      <c r="AG763" s="37"/>
      <c r="AH763" s="243" t="str">
        <f t="shared" si="59"/>
        <v/>
      </c>
      <c r="AI763" s="37"/>
      <c r="AJ763" s="37"/>
      <c r="AK763" s="37"/>
      <c r="AL763" s="37"/>
    </row>
    <row r="764" spans="1:38" s="97" customFormat="1" ht="14.25" customHeight="1">
      <c r="A764" s="26"/>
      <c r="B764" s="2">
        <f t="shared" si="56"/>
        <v>737</v>
      </c>
      <c r="C764" s="235" t="str">
        <f t="array" ref="C764">IF($K764&lt;&gt;"",INDEX(TransferLog!$AB$21:$AB$1270,MATCH($I764&amp;$M764,TransferLog!$F$21:$F$1270&amp;TransferLog!$W$21:$W$1270,0)),"")</f>
        <v/>
      </c>
      <c r="D764" s="235" t="str">
        <f t="array" ref="D764">IF($K764&lt;&gt;"",INDEX(TransferLog!$Q$21:$Q$1270,MATCH($I764&amp;$M764,TransferLog!$F$21:$F$1270&amp;TransferLog!$W$21:$W$1270,0)),"")</f>
        <v/>
      </c>
      <c r="E764" s="236" t="str">
        <f t="array" ref="E764">IF($K764&lt;&gt;"",INDEX(TransferLog!$AC$21:$AC$1270,MATCH($I764&amp;$M764,TransferLog!$F$21:$F$1270&amp;TransferLog!$W$21:$W$1270,0)),"")</f>
        <v/>
      </c>
      <c r="F764" s="111">
        <f t="shared" si="57"/>
        <v>737</v>
      </c>
      <c r="G764" s="138" t="str">
        <f t="array" ref="G764">IF($I764&lt;&gt;"",INDEX(DropDownLists!$K$10:$K$2516,MATCH($I764,DropDownLists!$L$10:$L$2516,0)),"")</f>
        <v/>
      </c>
      <c r="H764" s="107"/>
      <c r="I764" s="112"/>
      <c r="J764" s="339"/>
      <c r="K764" s="113"/>
      <c r="L764" s="339"/>
      <c r="M764" s="113"/>
      <c r="N764" s="339"/>
      <c r="O764" s="139" t="str">
        <f t="shared" si="58"/>
        <v/>
      </c>
      <c r="P764" s="339"/>
      <c r="Q764" s="114"/>
      <c r="R764" s="339"/>
      <c r="S764" s="174"/>
      <c r="T764" s="339"/>
      <c r="U764" s="139" t="str">
        <f t="array" ref="U764">IF($S764&lt;&gt;"",INDEX(DropDownLists!$D$10:$D$2516,MATCH($S764,DropDownLists!$E$10:$E$2516,0)),"")</f>
        <v/>
      </c>
      <c r="V764" s="342"/>
      <c r="W764" s="174"/>
      <c r="Y764" s="37"/>
      <c r="Z764" s="37"/>
      <c r="AA764" s="37"/>
      <c r="AB764" s="37"/>
      <c r="AC764" s="37"/>
      <c r="AD764" s="37"/>
      <c r="AE764" s="37"/>
      <c r="AF764" s="37"/>
      <c r="AG764" s="37"/>
      <c r="AH764" s="243" t="str">
        <f t="shared" si="59"/>
        <v/>
      </c>
      <c r="AI764" s="37"/>
      <c r="AJ764" s="37"/>
      <c r="AK764" s="37"/>
      <c r="AL764" s="37"/>
    </row>
    <row r="765" spans="1:38" s="97" customFormat="1" ht="14.25" customHeight="1">
      <c r="A765" s="26"/>
      <c r="B765" s="2">
        <f t="shared" si="56"/>
        <v>738</v>
      </c>
      <c r="C765" s="235" t="str">
        <f t="array" ref="C765">IF($K765&lt;&gt;"",INDEX(TransferLog!$AB$21:$AB$1270,MATCH($I765&amp;$M765,TransferLog!$F$21:$F$1270&amp;TransferLog!$W$21:$W$1270,0)),"")</f>
        <v/>
      </c>
      <c r="D765" s="235" t="str">
        <f t="array" ref="D765">IF($K765&lt;&gt;"",INDEX(TransferLog!$Q$21:$Q$1270,MATCH($I765&amp;$M765,TransferLog!$F$21:$F$1270&amp;TransferLog!$W$21:$W$1270,0)),"")</f>
        <v/>
      </c>
      <c r="E765" s="236" t="str">
        <f t="array" ref="E765">IF($K765&lt;&gt;"",INDEX(TransferLog!$AC$21:$AC$1270,MATCH($I765&amp;$M765,TransferLog!$F$21:$F$1270&amp;TransferLog!$W$21:$W$1270,0)),"")</f>
        <v/>
      </c>
      <c r="F765" s="111">
        <f t="shared" si="57"/>
        <v>738</v>
      </c>
      <c r="G765" s="138" t="str">
        <f t="array" ref="G765">IF($I765&lt;&gt;"",INDEX(DropDownLists!$K$10:$K$2516,MATCH($I765,DropDownLists!$L$10:$L$2516,0)),"")</f>
        <v/>
      </c>
      <c r="H765" s="107"/>
      <c r="I765" s="112"/>
      <c r="J765" s="339"/>
      <c r="K765" s="113"/>
      <c r="L765" s="339"/>
      <c r="M765" s="113"/>
      <c r="N765" s="339"/>
      <c r="O765" s="139" t="str">
        <f t="shared" si="58"/>
        <v/>
      </c>
      <c r="P765" s="339"/>
      <c r="Q765" s="114"/>
      <c r="R765" s="339"/>
      <c r="S765" s="174"/>
      <c r="T765" s="339"/>
      <c r="U765" s="139" t="str">
        <f t="array" ref="U765">IF($S765&lt;&gt;"",INDEX(DropDownLists!$D$10:$D$2516,MATCH($S765,DropDownLists!$E$10:$E$2516,0)),"")</f>
        <v/>
      </c>
      <c r="V765" s="342"/>
      <c r="W765" s="174"/>
      <c r="Y765" s="37"/>
      <c r="Z765" s="37"/>
      <c r="AA765" s="37"/>
      <c r="AB765" s="37"/>
      <c r="AC765" s="37"/>
      <c r="AD765" s="37"/>
      <c r="AE765" s="37"/>
      <c r="AF765" s="37"/>
      <c r="AG765" s="37"/>
      <c r="AH765" s="243" t="str">
        <f t="shared" si="59"/>
        <v/>
      </c>
      <c r="AI765" s="37"/>
      <c r="AJ765" s="37"/>
      <c r="AK765" s="37"/>
      <c r="AL765" s="37"/>
    </row>
    <row r="766" spans="1:38" s="97" customFormat="1" ht="14">
      <c r="A766" s="26"/>
      <c r="B766" s="2">
        <f t="shared" si="56"/>
        <v>739</v>
      </c>
      <c r="C766" s="235" t="str">
        <f t="array" ref="C766">IF($K766&lt;&gt;"",INDEX(TransferLog!$AB$21:$AB$1270,MATCH($I766&amp;$M766,TransferLog!$F$21:$F$1270&amp;TransferLog!$W$21:$W$1270,0)),"")</f>
        <v/>
      </c>
      <c r="D766" s="235" t="str">
        <f t="array" ref="D766">IF($K766&lt;&gt;"",INDEX(TransferLog!$Q$21:$Q$1270,MATCH($I766&amp;$M766,TransferLog!$F$21:$F$1270&amp;TransferLog!$W$21:$W$1270,0)),"")</f>
        <v/>
      </c>
      <c r="E766" s="236" t="str">
        <f t="array" ref="E766">IF($K766&lt;&gt;"",INDEX(TransferLog!$AC$21:$AC$1270,MATCH($I766&amp;$M766,TransferLog!$F$21:$F$1270&amp;TransferLog!$W$21:$W$1270,0)),"")</f>
        <v/>
      </c>
      <c r="F766" s="111">
        <f t="shared" si="57"/>
        <v>739</v>
      </c>
      <c r="G766" s="138" t="str">
        <f t="array" ref="G766">IF($I766&lt;&gt;"",INDEX(DropDownLists!$K$10:$K$2516,MATCH($I766,DropDownLists!$L$10:$L$2516,0)),"")</f>
        <v/>
      </c>
      <c r="H766" s="107"/>
      <c r="I766" s="112"/>
      <c r="J766" s="339"/>
      <c r="K766" s="113"/>
      <c r="L766" s="339"/>
      <c r="M766" s="113"/>
      <c r="N766" s="339"/>
      <c r="O766" s="139" t="str">
        <f t="shared" si="58"/>
        <v/>
      </c>
      <c r="P766" s="339"/>
      <c r="Q766" s="114"/>
      <c r="R766" s="339"/>
      <c r="S766" s="174"/>
      <c r="T766" s="339"/>
      <c r="U766" s="139" t="str">
        <f t="array" ref="U766">IF($S766&lt;&gt;"",INDEX(DropDownLists!$D$10:$D$2516,MATCH($S766,DropDownLists!$E$10:$E$2516,0)),"")</f>
        <v/>
      </c>
      <c r="V766" s="342"/>
      <c r="W766" s="174"/>
      <c r="Y766" s="37"/>
      <c r="Z766" s="37"/>
      <c r="AA766" s="37"/>
      <c r="AB766" s="37"/>
      <c r="AC766" s="37"/>
      <c r="AD766" s="37"/>
      <c r="AE766" s="37"/>
      <c r="AF766" s="37"/>
      <c r="AG766" s="37"/>
      <c r="AH766" s="243" t="str">
        <f t="shared" si="59"/>
        <v/>
      </c>
      <c r="AI766" s="37"/>
      <c r="AJ766" s="37"/>
      <c r="AK766" s="37"/>
      <c r="AL766" s="37"/>
    </row>
    <row r="767" spans="1:38" s="97" customFormat="1" ht="14">
      <c r="A767" s="26"/>
      <c r="B767" s="2">
        <f t="shared" si="56"/>
        <v>740</v>
      </c>
      <c r="C767" s="235" t="str">
        <f t="array" ref="C767">IF($K767&lt;&gt;"",INDEX(TransferLog!$AB$21:$AB$1270,MATCH($I767&amp;$M767,TransferLog!$F$21:$F$1270&amp;TransferLog!$W$21:$W$1270,0)),"")</f>
        <v/>
      </c>
      <c r="D767" s="235" t="str">
        <f t="array" ref="D767">IF($K767&lt;&gt;"",INDEX(TransferLog!$Q$21:$Q$1270,MATCH($I767&amp;$M767,TransferLog!$F$21:$F$1270&amp;TransferLog!$W$21:$W$1270,0)),"")</f>
        <v/>
      </c>
      <c r="E767" s="236" t="str">
        <f t="array" ref="E767">IF($K767&lt;&gt;"",INDEX(TransferLog!$AC$21:$AC$1270,MATCH($I767&amp;$M767,TransferLog!$F$21:$F$1270&amp;TransferLog!$W$21:$W$1270,0)),"")</f>
        <v/>
      </c>
      <c r="F767" s="111">
        <f t="shared" si="57"/>
        <v>740</v>
      </c>
      <c r="G767" s="138" t="str">
        <f t="array" ref="G767">IF($I767&lt;&gt;"",INDEX(DropDownLists!$K$10:$K$2516,MATCH($I767,DropDownLists!$L$10:$L$2516,0)),"")</f>
        <v/>
      </c>
      <c r="H767" s="107"/>
      <c r="I767" s="112"/>
      <c r="J767" s="339"/>
      <c r="K767" s="113"/>
      <c r="L767" s="339"/>
      <c r="M767" s="113"/>
      <c r="N767" s="339"/>
      <c r="O767" s="139" t="str">
        <f t="shared" si="58"/>
        <v/>
      </c>
      <c r="P767" s="339"/>
      <c r="Q767" s="114"/>
      <c r="R767" s="339"/>
      <c r="S767" s="174"/>
      <c r="T767" s="339"/>
      <c r="U767" s="139" t="str">
        <f t="array" ref="U767">IF($S767&lt;&gt;"",INDEX(DropDownLists!$D$10:$D$2516,MATCH($S767,DropDownLists!$E$10:$E$2516,0)),"")</f>
        <v/>
      </c>
      <c r="V767" s="342"/>
      <c r="W767" s="174"/>
      <c r="Y767" s="37"/>
      <c r="Z767" s="37"/>
      <c r="AA767" s="37"/>
      <c r="AB767" s="37"/>
      <c r="AC767" s="37"/>
      <c r="AD767" s="37"/>
      <c r="AE767" s="37"/>
      <c r="AF767" s="37"/>
      <c r="AG767" s="37"/>
      <c r="AH767" s="243" t="str">
        <f t="shared" si="59"/>
        <v/>
      </c>
      <c r="AI767" s="37"/>
      <c r="AJ767" s="37"/>
      <c r="AK767" s="37"/>
      <c r="AL767" s="37"/>
    </row>
    <row r="768" spans="1:38" s="97" customFormat="1" ht="14">
      <c r="A768" s="63"/>
      <c r="B768" s="2">
        <f t="shared" si="56"/>
        <v>741</v>
      </c>
      <c r="C768" s="235" t="str">
        <f t="array" ref="C768">IF($K768&lt;&gt;"",INDEX(TransferLog!$AB$21:$AB$1270,MATCH($I768&amp;$M768,TransferLog!$F$21:$F$1270&amp;TransferLog!$W$21:$W$1270,0)),"")</f>
        <v/>
      </c>
      <c r="D768" s="235" t="str">
        <f t="array" ref="D768">IF($K768&lt;&gt;"",INDEX(TransferLog!$Q$21:$Q$1270,MATCH($I768&amp;$M768,TransferLog!$F$21:$F$1270&amp;TransferLog!$W$21:$W$1270,0)),"")</f>
        <v/>
      </c>
      <c r="E768" s="236" t="str">
        <f t="array" ref="E768">IF($K768&lt;&gt;"",INDEX(TransferLog!$AC$21:$AC$1270,MATCH($I768&amp;$M768,TransferLog!$F$21:$F$1270&amp;TransferLog!$W$21:$W$1270,0)),"")</f>
        <v/>
      </c>
      <c r="F768" s="111">
        <f t="shared" si="57"/>
        <v>741</v>
      </c>
      <c r="G768" s="138" t="str">
        <f t="array" ref="G768">IF($I768&lt;&gt;"",INDEX(DropDownLists!$K$10:$K$2516,MATCH($I768,DropDownLists!$L$10:$L$2516,0)),"")</f>
        <v/>
      </c>
      <c r="H768" s="107"/>
      <c r="I768" s="112"/>
      <c r="J768" s="339"/>
      <c r="K768" s="113"/>
      <c r="L768" s="339"/>
      <c r="M768" s="113"/>
      <c r="N768" s="339"/>
      <c r="O768" s="139" t="str">
        <f t="shared" si="58"/>
        <v/>
      </c>
      <c r="P768" s="339"/>
      <c r="Q768" s="114"/>
      <c r="R768" s="339"/>
      <c r="S768" s="174"/>
      <c r="T768" s="339"/>
      <c r="U768" s="139" t="str">
        <f t="array" ref="U768">IF($S768&lt;&gt;"",INDEX(DropDownLists!$D$10:$D$2516,MATCH($S768,DropDownLists!$E$10:$E$2516,0)),"")</f>
        <v/>
      </c>
      <c r="V768" s="342"/>
      <c r="W768" s="174"/>
      <c r="Y768" s="37"/>
      <c r="Z768" s="37"/>
      <c r="AA768" s="37"/>
      <c r="AB768" s="37"/>
      <c r="AC768" s="37"/>
      <c r="AD768" s="62"/>
      <c r="AE768" s="62"/>
      <c r="AF768" s="62"/>
      <c r="AG768" s="62"/>
      <c r="AH768" s="244" t="str">
        <f t="shared" si="59"/>
        <v/>
      </c>
      <c r="AI768" s="62"/>
      <c r="AJ768" s="62"/>
      <c r="AK768" s="62"/>
      <c r="AL768" s="62"/>
    </row>
    <row r="769" spans="1:38" s="97" customFormat="1" ht="14">
      <c r="A769" s="63"/>
      <c r="B769" s="2">
        <f t="shared" si="56"/>
        <v>742</v>
      </c>
      <c r="C769" s="235" t="str">
        <f t="array" ref="C769">IF($K769&lt;&gt;"",INDEX(TransferLog!$AB$21:$AB$1270,MATCH($I769&amp;$M769,TransferLog!$F$21:$F$1270&amp;TransferLog!$W$21:$W$1270,0)),"")</f>
        <v/>
      </c>
      <c r="D769" s="235" t="str">
        <f t="array" ref="D769">IF($K769&lt;&gt;"",INDEX(TransferLog!$Q$21:$Q$1270,MATCH($I769&amp;$M769,TransferLog!$F$21:$F$1270&amp;TransferLog!$W$21:$W$1270,0)),"")</f>
        <v/>
      </c>
      <c r="E769" s="236" t="str">
        <f t="array" ref="E769">IF($K769&lt;&gt;"",INDEX(TransferLog!$AC$21:$AC$1270,MATCH($I769&amp;$M769,TransferLog!$F$21:$F$1270&amp;TransferLog!$W$21:$W$1270,0)),"")</f>
        <v/>
      </c>
      <c r="F769" s="111">
        <f t="shared" si="57"/>
        <v>742</v>
      </c>
      <c r="G769" s="138" t="str">
        <f t="array" ref="G769">IF($I769&lt;&gt;"",INDEX(DropDownLists!$K$10:$K$2516,MATCH($I769,DropDownLists!$L$10:$L$2516,0)),"")</f>
        <v/>
      </c>
      <c r="H769" s="107"/>
      <c r="I769" s="112"/>
      <c r="J769" s="339"/>
      <c r="K769" s="113"/>
      <c r="L769" s="339"/>
      <c r="M769" s="113"/>
      <c r="N769" s="339"/>
      <c r="O769" s="139" t="str">
        <f t="shared" si="58"/>
        <v/>
      </c>
      <c r="P769" s="339"/>
      <c r="Q769" s="114"/>
      <c r="R769" s="339"/>
      <c r="S769" s="174"/>
      <c r="T769" s="339"/>
      <c r="U769" s="139" t="str">
        <f t="array" ref="U769">IF($S769&lt;&gt;"",INDEX(DropDownLists!$D$10:$D$2516,MATCH($S769,DropDownLists!$E$10:$E$2516,0)),"")</f>
        <v/>
      </c>
      <c r="V769" s="342"/>
      <c r="W769" s="174"/>
      <c r="Y769" s="37"/>
      <c r="Z769" s="37"/>
      <c r="AA769" s="37"/>
      <c r="AB769" s="37"/>
      <c r="AC769" s="37"/>
      <c r="AD769" s="62"/>
      <c r="AE769" s="62"/>
      <c r="AF769" s="62"/>
      <c r="AG769" s="62"/>
      <c r="AH769" s="244" t="str">
        <f t="shared" si="59"/>
        <v/>
      </c>
      <c r="AI769" s="62"/>
      <c r="AJ769" s="62"/>
      <c r="AK769" s="62"/>
      <c r="AL769" s="62"/>
    </row>
    <row r="770" spans="1:38" s="97" customFormat="1" ht="14">
      <c r="A770" s="63"/>
      <c r="B770" s="2">
        <f t="shared" si="56"/>
        <v>743</v>
      </c>
      <c r="C770" s="235" t="str">
        <f t="array" ref="C770">IF($K770&lt;&gt;"",INDEX(TransferLog!$AB$21:$AB$1270,MATCH($I770&amp;$M770,TransferLog!$F$21:$F$1270&amp;TransferLog!$W$21:$W$1270,0)),"")</f>
        <v/>
      </c>
      <c r="D770" s="235" t="str">
        <f t="array" ref="D770">IF($K770&lt;&gt;"",INDEX(TransferLog!$Q$21:$Q$1270,MATCH($I770&amp;$M770,TransferLog!$F$21:$F$1270&amp;TransferLog!$W$21:$W$1270,0)),"")</f>
        <v/>
      </c>
      <c r="E770" s="236" t="str">
        <f t="array" ref="E770">IF($K770&lt;&gt;"",INDEX(TransferLog!$AC$21:$AC$1270,MATCH($I770&amp;$M770,TransferLog!$F$21:$F$1270&amp;TransferLog!$W$21:$W$1270,0)),"")</f>
        <v/>
      </c>
      <c r="F770" s="111">
        <f t="shared" si="57"/>
        <v>743</v>
      </c>
      <c r="G770" s="138" t="str">
        <f t="array" ref="G770">IF($I770&lt;&gt;"",INDEX(DropDownLists!$K$10:$K$2516,MATCH($I770,DropDownLists!$L$10:$L$2516,0)),"")</f>
        <v/>
      </c>
      <c r="H770" s="107"/>
      <c r="I770" s="112"/>
      <c r="J770" s="339"/>
      <c r="K770" s="113"/>
      <c r="L770" s="339"/>
      <c r="M770" s="113"/>
      <c r="N770" s="339"/>
      <c r="O770" s="139" t="str">
        <f t="shared" si="58"/>
        <v/>
      </c>
      <c r="P770" s="339"/>
      <c r="Q770" s="114"/>
      <c r="R770" s="339"/>
      <c r="S770" s="174"/>
      <c r="T770" s="339"/>
      <c r="U770" s="139" t="str">
        <f t="array" ref="U770">IF($S770&lt;&gt;"",INDEX(DropDownLists!$D$10:$D$2516,MATCH($S770,DropDownLists!$E$10:$E$2516,0)),"")</f>
        <v/>
      </c>
      <c r="V770" s="342"/>
      <c r="W770" s="174"/>
      <c r="Y770" s="37"/>
      <c r="Z770" s="37"/>
      <c r="AA770" s="37"/>
      <c r="AB770" s="37"/>
      <c r="AC770" s="37"/>
      <c r="AD770" s="62"/>
      <c r="AE770" s="62"/>
      <c r="AF770" s="62"/>
      <c r="AG770" s="62"/>
      <c r="AH770" s="244" t="str">
        <f t="shared" si="59"/>
        <v/>
      </c>
      <c r="AI770" s="62"/>
      <c r="AJ770" s="62"/>
      <c r="AK770" s="62"/>
      <c r="AL770" s="62"/>
    </row>
    <row r="771" spans="1:38" s="97" customFormat="1" ht="14">
      <c r="A771" s="63"/>
      <c r="B771" s="2">
        <f t="shared" si="56"/>
        <v>744</v>
      </c>
      <c r="C771" s="235" t="str">
        <f t="array" ref="C771">IF($K771&lt;&gt;"",INDEX(TransferLog!$AB$21:$AB$1270,MATCH($I771&amp;$M771,TransferLog!$F$21:$F$1270&amp;TransferLog!$W$21:$W$1270,0)),"")</f>
        <v/>
      </c>
      <c r="D771" s="235" t="str">
        <f t="array" ref="D771">IF($K771&lt;&gt;"",INDEX(TransferLog!$Q$21:$Q$1270,MATCH($I771&amp;$M771,TransferLog!$F$21:$F$1270&amp;TransferLog!$W$21:$W$1270,0)),"")</f>
        <v/>
      </c>
      <c r="E771" s="236" t="str">
        <f t="array" ref="E771">IF($K771&lt;&gt;"",INDEX(TransferLog!$AC$21:$AC$1270,MATCH($I771&amp;$M771,TransferLog!$F$21:$F$1270&amp;TransferLog!$W$21:$W$1270,0)),"")</f>
        <v/>
      </c>
      <c r="F771" s="111">
        <f t="shared" si="57"/>
        <v>744</v>
      </c>
      <c r="G771" s="138" t="str">
        <f t="array" ref="G771">IF($I771&lt;&gt;"",INDEX(DropDownLists!$K$10:$K$2516,MATCH($I771,DropDownLists!$L$10:$L$2516,0)),"")</f>
        <v/>
      </c>
      <c r="H771" s="107"/>
      <c r="I771" s="112"/>
      <c r="J771" s="339"/>
      <c r="K771" s="113"/>
      <c r="L771" s="339"/>
      <c r="M771" s="113"/>
      <c r="N771" s="339"/>
      <c r="O771" s="139" t="str">
        <f t="shared" si="58"/>
        <v/>
      </c>
      <c r="P771" s="339"/>
      <c r="Q771" s="114"/>
      <c r="R771" s="339"/>
      <c r="S771" s="174"/>
      <c r="T771" s="339"/>
      <c r="U771" s="139" t="str">
        <f t="array" ref="U771">IF($S771&lt;&gt;"",INDEX(DropDownLists!$D$10:$D$2516,MATCH($S771,DropDownLists!$E$10:$E$2516,0)),"")</f>
        <v/>
      </c>
      <c r="V771" s="342"/>
      <c r="W771" s="174"/>
      <c r="Y771" s="37"/>
      <c r="Z771" s="37"/>
      <c r="AA771" s="37"/>
      <c r="AB771" s="37"/>
      <c r="AC771" s="37"/>
      <c r="AD771" s="62"/>
      <c r="AE771" s="62"/>
      <c r="AF771" s="62"/>
      <c r="AG771" s="62"/>
      <c r="AH771" s="244" t="str">
        <f t="shared" si="59"/>
        <v/>
      </c>
      <c r="AI771" s="62"/>
      <c r="AJ771" s="62"/>
      <c r="AK771" s="62"/>
      <c r="AL771" s="62"/>
    </row>
    <row r="772" spans="1:38" s="97" customFormat="1" ht="14">
      <c r="A772" s="63"/>
      <c r="B772" s="2">
        <f t="shared" si="56"/>
        <v>745</v>
      </c>
      <c r="C772" s="235" t="str">
        <f t="array" ref="C772">IF($K772&lt;&gt;"",INDEX(TransferLog!$AB$21:$AB$1270,MATCH($I772&amp;$M772,TransferLog!$F$21:$F$1270&amp;TransferLog!$W$21:$W$1270,0)),"")</f>
        <v/>
      </c>
      <c r="D772" s="235" t="str">
        <f t="array" ref="D772">IF($K772&lt;&gt;"",INDEX(TransferLog!$Q$21:$Q$1270,MATCH($I772&amp;$M772,TransferLog!$F$21:$F$1270&amp;TransferLog!$W$21:$W$1270,0)),"")</f>
        <v/>
      </c>
      <c r="E772" s="236" t="str">
        <f t="array" ref="E772">IF($K772&lt;&gt;"",INDEX(TransferLog!$AC$21:$AC$1270,MATCH($I772&amp;$M772,TransferLog!$F$21:$F$1270&amp;TransferLog!$W$21:$W$1270,0)),"")</f>
        <v/>
      </c>
      <c r="F772" s="111">
        <f t="shared" si="57"/>
        <v>745</v>
      </c>
      <c r="G772" s="138" t="str">
        <f t="array" ref="G772">IF($I772&lt;&gt;"",INDEX(DropDownLists!$K$10:$K$2516,MATCH($I772,DropDownLists!$L$10:$L$2516,0)),"")</f>
        <v/>
      </c>
      <c r="H772" s="107"/>
      <c r="I772" s="112"/>
      <c r="J772" s="339"/>
      <c r="K772" s="113"/>
      <c r="L772" s="339"/>
      <c r="M772" s="113"/>
      <c r="N772" s="339"/>
      <c r="O772" s="139" t="str">
        <f t="shared" si="58"/>
        <v/>
      </c>
      <c r="P772" s="339"/>
      <c r="Q772" s="114"/>
      <c r="R772" s="339"/>
      <c r="S772" s="174"/>
      <c r="T772" s="339"/>
      <c r="U772" s="139" t="str">
        <f t="array" ref="U772">IF($S772&lt;&gt;"",INDEX(DropDownLists!$D$10:$D$2516,MATCH($S772,DropDownLists!$E$10:$E$2516,0)),"")</f>
        <v/>
      </c>
      <c r="V772" s="342"/>
      <c r="W772" s="174"/>
      <c r="Y772" s="37"/>
      <c r="Z772" s="37"/>
      <c r="AA772" s="37"/>
      <c r="AB772" s="37"/>
      <c r="AC772" s="37"/>
      <c r="AD772" s="62"/>
      <c r="AE772" s="62"/>
      <c r="AF772" s="62"/>
      <c r="AG772" s="62"/>
      <c r="AH772" s="244" t="str">
        <f t="shared" si="59"/>
        <v/>
      </c>
      <c r="AI772" s="62"/>
      <c r="AJ772" s="62"/>
      <c r="AK772" s="62"/>
      <c r="AL772" s="62"/>
    </row>
    <row r="773" spans="1:38" s="97" customFormat="1" ht="14">
      <c r="A773" s="63"/>
      <c r="B773" s="2">
        <f t="shared" si="56"/>
        <v>746</v>
      </c>
      <c r="C773" s="235" t="str">
        <f t="array" ref="C773">IF($K773&lt;&gt;"",INDEX(TransferLog!$AB$21:$AB$1270,MATCH($I773&amp;$M773,TransferLog!$F$21:$F$1270&amp;TransferLog!$W$21:$W$1270,0)),"")</f>
        <v/>
      </c>
      <c r="D773" s="235" t="str">
        <f t="array" ref="D773">IF($K773&lt;&gt;"",INDEX(TransferLog!$Q$21:$Q$1270,MATCH($I773&amp;$M773,TransferLog!$F$21:$F$1270&amp;TransferLog!$W$21:$W$1270,0)),"")</f>
        <v/>
      </c>
      <c r="E773" s="236" t="str">
        <f t="array" ref="E773">IF($K773&lt;&gt;"",INDEX(TransferLog!$AC$21:$AC$1270,MATCH($I773&amp;$M773,TransferLog!$F$21:$F$1270&amp;TransferLog!$W$21:$W$1270,0)),"")</f>
        <v/>
      </c>
      <c r="F773" s="111">
        <f t="shared" si="57"/>
        <v>746</v>
      </c>
      <c r="G773" s="138" t="str">
        <f t="array" ref="G773">IF($I773&lt;&gt;"",INDEX(DropDownLists!$K$10:$K$2516,MATCH($I773,DropDownLists!$L$10:$L$2516,0)),"")</f>
        <v/>
      </c>
      <c r="H773" s="107"/>
      <c r="I773" s="112"/>
      <c r="J773" s="339"/>
      <c r="K773" s="113"/>
      <c r="L773" s="339"/>
      <c r="M773" s="113"/>
      <c r="N773" s="339"/>
      <c r="O773" s="139" t="str">
        <f t="shared" si="58"/>
        <v/>
      </c>
      <c r="P773" s="339"/>
      <c r="Q773" s="114"/>
      <c r="R773" s="339"/>
      <c r="S773" s="174"/>
      <c r="T773" s="339"/>
      <c r="U773" s="139" t="str">
        <f t="array" ref="U773">IF($S773&lt;&gt;"",INDEX(DropDownLists!$D$10:$D$2516,MATCH($S773,DropDownLists!$E$10:$E$2516,0)),"")</f>
        <v/>
      </c>
      <c r="V773" s="342"/>
      <c r="W773" s="174"/>
      <c r="Y773" s="62"/>
      <c r="Z773" s="62"/>
      <c r="AA773" s="62"/>
      <c r="AB773" s="62"/>
      <c r="AC773" s="62"/>
      <c r="AD773" s="62"/>
      <c r="AE773" s="62"/>
      <c r="AF773" s="62"/>
      <c r="AG773" s="62"/>
      <c r="AH773" s="244" t="str">
        <f t="shared" si="59"/>
        <v/>
      </c>
      <c r="AI773" s="62"/>
      <c r="AJ773" s="62"/>
      <c r="AK773" s="62"/>
      <c r="AL773" s="62"/>
    </row>
    <row r="774" spans="1:38" s="97" customFormat="1" ht="14">
      <c r="A774" s="63"/>
      <c r="B774" s="2">
        <f t="shared" si="56"/>
        <v>747</v>
      </c>
      <c r="C774" s="235" t="str">
        <f t="array" ref="C774">IF($K774&lt;&gt;"",INDEX(TransferLog!$AB$21:$AB$1270,MATCH($I774&amp;$M774,TransferLog!$F$21:$F$1270&amp;TransferLog!$W$21:$W$1270,0)),"")</f>
        <v/>
      </c>
      <c r="D774" s="235" t="str">
        <f t="array" ref="D774">IF($K774&lt;&gt;"",INDEX(TransferLog!$Q$21:$Q$1270,MATCH($I774&amp;$M774,TransferLog!$F$21:$F$1270&amp;TransferLog!$W$21:$W$1270,0)),"")</f>
        <v/>
      </c>
      <c r="E774" s="236" t="str">
        <f t="array" ref="E774">IF($K774&lt;&gt;"",INDEX(TransferLog!$AC$21:$AC$1270,MATCH($I774&amp;$M774,TransferLog!$F$21:$F$1270&amp;TransferLog!$W$21:$W$1270,0)),"")</f>
        <v/>
      </c>
      <c r="F774" s="111">
        <f t="shared" si="57"/>
        <v>747</v>
      </c>
      <c r="G774" s="138" t="str">
        <f t="array" ref="G774">IF($I774&lt;&gt;"",INDEX(DropDownLists!$K$10:$K$2516,MATCH($I774,DropDownLists!$L$10:$L$2516,0)),"")</f>
        <v/>
      </c>
      <c r="H774" s="107"/>
      <c r="I774" s="112"/>
      <c r="J774" s="339"/>
      <c r="K774" s="113"/>
      <c r="L774" s="339"/>
      <c r="M774" s="113"/>
      <c r="N774" s="339"/>
      <c r="O774" s="139" t="str">
        <f t="shared" si="58"/>
        <v/>
      </c>
      <c r="P774" s="339"/>
      <c r="Q774" s="114"/>
      <c r="R774" s="339"/>
      <c r="S774" s="174"/>
      <c r="T774" s="339"/>
      <c r="U774" s="139" t="str">
        <f t="array" ref="U774">IF($S774&lt;&gt;"",INDEX(DropDownLists!$D$10:$D$2516,MATCH($S774,DropDownLists!$E$10:$E$2516,0)),"")</f>
        <v/>
      </c>
      <c r="V774" s="342"/>
      <c r="W774" s="174"/>
      <c r="Y774" s="62"/>
      <c r="Z774" s="62"/>
      <c r="AA774" s="62"/>
      <c r="AB774" s="62"/>
      <c r="AC774" s="62"/>
      <c r="AD774" s="62"/>
      <c r="AE774" s="62"/>
      <c r="AF774" s="62"/>
      <c r="AG774" s="62"/>
      <c r="AH774" s="244" t="str">
        <f t="shared" si="59"/>
        <v/>
      </c>
      <c r="AI774" s="62"/>
      <c r="AJ774" s="62"/>
      <c r="AK774" s="62"/>
      <c r="AL774" s="62"/>
    </row>
    <row r="775" spans="1:38" s="97" customFormat="1" ht="14">
      <c r="A775" s="63"/>
      <c r="B775" s="2">
        <f t="shared" si="56"/>
        <v>748</v>
      </c>
      <c r="C775" s="235" t="str">
        <f t="array" ref="C775">IF($K775&lt;&gt;"",INDEX(TransferLog!$AB$21:$AB$1270,MATCH($I775&amp;$M775,TransferLog!$F$21:$F$1270&amp;TransferLog!$W$21:$W$1270,0)),"")</f>
        <v/>
      </c>
      <c r="D775" s="235" t="str">
        <f t="array" ref="D775">IF($K775&lt;&gt;"",INDEX(TransferLog!$Q$21:$Q$1270,MATCH($I775&amp;$M775,TransferLog!$F$21:$F$1270&amp;TransferLog!$W$21:$W$1270,0)),"")</f>
        <v/>
      </c>
      <c r="E775" s="236" t="str">
        <f t="array" ref="E775">IF($K775&lt;&gt;"",INDEX(TransferLog!$AC$21:$AC$1270,MATCH($I775&amp;$M775,TransferLog!$F$21:$F$1270&amp;TransferLog!$W$21:$W$1270,0)),"")</f>
        <v/>
      </c>
      <c r="F775" s="111">
        <f t="shared" si="57"/>
        <v>748</v>
      </c>
      <c r="G775" s="138" t="str">
        <f t="array" ref="G775">IF($I775&lt;&gt;"",INDEX(DropDownLists!$K$10:$K$2516,MATCH($I775,DropDownLists!$L$10:$L$2516,0)),"")</f>
        <v/>
      </c>
      <c r="H775" s="107"/>
      <c r="I775" s="112"/>
      <c r="J775" s="339"/>
      <c r="K775" s="113"/>
      <c r="L775" s="339"/>
      <c r="M775" s="113"/>
      <c r="N775" s="339"/>
      <c r="O775" s="139" t="str">
        <f t="shared" si="58"/>
        <v/>
      </c>
      <c r="P775" s="339"/>
      <c r="Q775" s="114"/>
      <c r="R775" s="339"/>
      <c r="S775" s="174"/>
      <c r="T775" s="339"/>
      <c r="U775" s="139" t="str">
        <f t="array" ref="U775">IF($S775&lt;&gt;"",INDEX(DropDownLists!$D$10:$D$2516,MATCH($S775,DropDownLists!$E$10:$E$2516,0)),"")</f>
        <v/>
      </c>
      <c r="V775" s="342"/>
      <c r="W775" s="174"/>
      <c r="Y775" s="62"/>
      <c r="Z775" s="62"/>
      <c r="AA775" s="62"/>
      <c r="AB775" s="62"/>
      <c r="AC775" s="62"/>
      <c r="AD775" s="62"/>
      <c r="AE775" s="62"/>
      <c r="AF775" s="62"/>
      <c r="AG775" s="62"/>
      <c r="AH775" s="244" t="str">
        <f t="shared" si="59"/>
        <v/>
      </c>
      <c r="AI775" s="62"/>
      <c r="AJ775" s="62"/>
      <c r="AK775" s="62"/>
      <c r="AL775" s="62"/>
    </row>
    <row r="776" spans="1:38" s="97" customFormat="1" ht="14">
      <c r="A776" s="63"/>
      <c r="B776" s="2">
        <f t="shared" si="56"/>
        <v>749</v>
      </c>
      <c r="C776" s="235" t="str">
        <f t="array" ref="C776">IF($K776&lt;&gt;"",INDEX(TransferLog!$AB$21:$AB$1270,MATCH($I776&amp;$M776,TransferLog!$F$21:$F$1270&amp;TransferLog!$W$21:$W$1270,0)),"")</f>
        <v/>
      </c>
      <c r="D776" s="235" t="str">
        <f t="array" ref="D776">IF($K776&lt;&gt;"",INDEX(TransferLog!$Q$21:$Q$1270,MATCH($I776&amp;$M776,TransferLog!$F$21:$F$1270&amp;TransferLog!$W$21:$W$1270,0)),"")</f>
        <v/>
      </c>
      <c r="E776" s="236" t="str">
        <f t="array" ref="E776">IF($K776&lt;&gt;"",INDEX(TransferLog!$AC$21:$AC$1270,MATCH($I776&amp;$M776,TransferLog!$F$21:$F$1270&amp;TransferLog!$W$21:$W$1270,0)),"")</f>
        <v/>
      </c>
      <c r="F776" s="111">
        <f t="shared" si="57"/>
        <v>749</v>
      </c>
      <c r="G776" s="138" t="str">
        <f t="array" ref="G776">IF($I776&lt;&gt;"",INDEX(DropDownLists!$K$10:$K$2516,MATCH($I776,DropDownLists!$L$10:$L$2516,0)),"")</f>
        <v/>
      </c>
      <c r="H776" s="107"/>
      <c r="I776" s="112"/>
      <c r="J776" s="339"/>
      <c r="K776" s="113"/>
      <c r="L776" s="339"/>
      <c r="M776" s="113"/>
      <c r="N776" s="339"/>
      <c r="O776" s="139" t="str">
        <f t="shared" si="58"/>
        <v/>
      </c>
      <c r="P776" s="339"/>
      <c r="Q776" s="114"/>
      <c r="R776" s="339"/>
      <c r="S776" s="174"/>
      <c r="T776" s="339"/>
      <c r="U776" s="139" t="str">
        <f t="array" ref="U776">IF($S776&lt;&gt;"",INDEX(DropDownLists!$D$10:$D$2516,MATCH($S776,DropDownLists!$E$10:$E$2516,0)),"")</f>
        <v/>
      </c>
      <c r="V776" s="342"/>
      <c r="W776" s="174"/>
      <c r="Y776" s="62"/>
      <c r="Z776" s="62"/>
      <c r="AA776" s="62"/>
      <c r="AB776" s="62"/>
      <c r="AC776" s="62"/>
      <c r="AD776" s="62"/>
      <c r="AE776" s="62"/>
      <c r="AF776" s="62"/>
      <c r="AG776" s="62"/>
      <c r="AH776" s="244" t="str">
        <f t="shared" si="59"/>
        <v/>
      </c>
      <c r="AI776" s="62"/>
      <c r="AJ776" s="62"/>
      <c r="AK776" s="62"/>
      <c r="AL776" s="62"/>
    </row>
    <row r="777" spans="1:38" s="97" customFormat="1" ht="14.25" customHeight="1">
      <c r="A777" s="26"/>
      <c r="B777" s="2">
        <f t="shared" ref="B777:B852" si="60">ROW()-27</f>
        <v>750</v>
      </c>
      <c r="C777" s="235" t="str">
        <f t="array" ref="C777">IF($K777&lt;&gt;"",INDEX(TransferLog!$AB$21:$AB$1270,MATCH($I777&amp;$M777,TransferLog!$F$21:$F$1270&amp;TransferLog!$W$21:$W$1270,0)),"")</f>
        <v/>
      </c>
      <c r="D777" s="235" t="str">
        <f t="array" ref="D777">IF($K777&lt;&gt;"",INDEX(TransferLog!$Q$21:$Q$1270,MATCH($I777&amp;$M777,TransferLog!$F$21:$F$1270&amp;TransferLog!$W$21:$W$1270,0)),"")</f>
        <v/>
      </c>
      <c r="E777" s="236" t="str">
        <f t="array" ref="E777">IF($K777&lt;&gt;"",INDEX(TransferLog!$AC$21:$AC$1270,MATCH($I777&amp;$M777,TransferLog!$F$21:$F$1270&amp;TransferLog!$W$21:$W$1270,0)),"")</f>
        <v/>
      </c>
      <c r="F777" s="111">
        <f t="shared" ref="F777:F852" si="61">ROW()-27</f>
        <v>750</v>
      </c>
      <c r="G777" s="138" t="str">
        <f t="array" ref="G777">IF($I777&lt;&gt;"",INDEX(DropDownLists!$K$10:$K$2516,MATCH($I777,DropDownLists!$L$10:$L$2516,0)),"")</f>
        <v/>
      </c>
      <c r="H777" s="107"/>
      <c r="I777" s="112"/>
      <c r="J777" s="339"/>
      <c r="K777" s="113"/>
      <c r="L777" s="339"/>
      <c r="M777" s="113"/>
      <c r="N777" s="339"/>
      <c r="O777" s="139" t="str">
        <f t="shared" si="58"/>
        <v/>
      </c>
      <c r="P777" s="339"/>
      <c r="Q777" s="114"/>
      <c r="R777" s="339"/>
      <c r="S777" s="174"/>
      <c r="T777" s="339"/>
      <c r="U777" s="139" t="str">
        <f t="array" ref="U777">IF($S777&lt;&gt;"",INDEX(DropDownLists!$D$10:$D$2516,MATCH($S777,DropDownLists!$E$10:$E$2516,0)),"")</f>
        <v/>
      </c>
      <c r="V777" s="342"/>
      <c r="W777" s="174"/>
      <c r="Y777" s="62"/>
      <c r="Z777" s="62"/>
      <c r="AA777" s="62"/>
      <c r="AB777" s="62"/>
      <c r="AC777" s="62"/>
      <c r="AD777" s="37"/>
      <c r="AE777" s="37"/>
      <c r="AF777" s="37"/>
      <c r="AG777" s="37"/>
      <c r="AH777" s="243" t="str">
        <f t="shared" si="59"/>
        <v/>
      </c>
      <c r="AI777" s="37"/>
      <c r="AJ777" s="37"/>
      <c r="AK777" s="37"/>
      <c r="AL777" s="37"/>
    </row>
    <row r="778" spans="1:38" s="97" customFormat="1" ht="14.25" customHeight="1">
      <c r="A778" s="26"/>
      <c r="B778" s="2">
        <f t="shared" si="60"/>
        <v>751</v>
      </c>
      <c r="C778" s="235" t="str">
        <f t="array" ref="C778">IF($K778&lt;&gt;"",INDEX(TransferLog!$AB$21:$AB$1270,MATCH($I778&amp;$M778,TransferLog!$F$21:$F$1270&amp;TransferLog!$W$21:$W$1270,0)),"")</f>
        <v/>
      </c>
      <c r="D778" s="235" t="str">
        <f t="array" ref="D778">IF($K778&lt;&gt;"",INDEX(TransferLog!$Q$21:$Q$1270,MATCH($I778&amp;$M778,TransferLog!$F$21:$F$1270&amp;TransferLog!$W$21:$W$1270,0)),"")</f>
        <v/>
      </c>
      <c r="E778" s="236" t="str">
        <f t="array" ref="E778">IF($K778&lt;&gt;"",INDEX(TransferLog!$AC$21:$AC$1270,MATCH($I778&amp;$M778,TransferLog!$F$21:$F$1270&amp;TransferLog!$W$21:$W$1270,0)),"")</f>
        <v/>
      </c>
      <c r="F778" s="111">
        <f t="shared" si="61"/>
        <v>751</v>
      </c>
      <c r="G778" s="138" t="str">
        <f t="array" ref="G778">IF($I778&lt;&gt;"",INDEX(DropDownLists!$K$10:$K$2516,MATCH($I778,DropDownLists!$L$10:$L$2516,0)),"")</f>
        <v/>
      </c>
      <c r="H778" s="107"/>
      <c r="I778" s="112"/>
      <c r="J778" s="339"/>
      <c r="K778" s="113"/>
      <c r="L778" s="339"/>
      <c r="M778" s="113"/>
      <c r="N778" s="339"/>
      <c r="O778" s="139" t="str">
        <f t="shared" si="58"/>
        <v/>
      </c>
      <c r="P778" s="339"/>
      <c r="Q778" s="114"/>
      <c r="R778" s="339"/>
      <c r="S778" s="174"/>
      <c r="T778" s="339"/>
      <c r="U778" s="139" t="str">
        <f t="array" ref="U778">IF($S778&lt;&gt;"",INDEX(DropDownLists!$D$10:$D$2516,MATCH($S778,DropDownLists!$E$10:$E$2516,0)),"")</f>
        <v/>
      </c>
      <c r="V778" s="342"/>
      <c r="W778" s="174"/>
      <c r="Y778" s="62"/>
      <c r="Z778" s="62"/>
      <c r="AA778" s="62"/>
      <c r="AB778" s="62"/>
      <c r="AC778" s="62"/>
      <c r="AD778" s="37"/>
      <c r="AE778" s="37"/>
      <c r="AF778" s="37"/>
      <c r="AG778" s="37"/>
      <c r="AH778" s="243" t="str">
        <f t="shared" si="59"/>
        <v/>
      </c>
      <c r="AI778" s="37"/>
      <c r="AJ778" s="37"/>
      <c r="AK778" s="37"/>
      <c r="AL778" s="37"/>
    </row>
    <row r="779" spans="1:38" s="97" customFormat="1" ht="14.25" customHeight="1">
      <c r="A779" s="26"/>
      <c r="B779" s="2">
        <f t="shared" si="60"/>
        <v>752</v>
      </c>
      <c r="C779" s="235" t="str">
        <f t="array" ref="C779">IF($K779&lt;&gt;"",INDEX(TransferLog!$AB$21:$AB$1270,MATCH($I779&amp;$M779,TransferLog!$F$21:$F$1270&amp;TransferLog!$W$21:$W$1270,0)),"")</f>
        <v/>
      </c>
      <c r="D779" s="235" t="str">
        <f t="array" ref="D779">IF($K779&lt;&gt;"",INDEX(TransferLog!$Q$21:$Q$1270,MATCH($I779&amp;$M779,TransferLog!$F$21:$F$1270&amp;TransferLog!$W$21:$W$1270,0)),"")</f>
        <v/>
      </c>
      <c r="E779" s="236" t="str">
        <f t="array" ref="E779">IF($K779&lt;&gt;"",INDEX(TransferLog!$AC$21:$AC$1270,MATCH($I779&amp;$M779,TransferLog!$F$21:$F$1270&amp;TransferLog!$W$21:$W$1270,0)),"")</f>
        <v/>
      </c>
      <c r="F779" s="111">
        <f t="shared" si="61"/>
        <v>752</v>
      </c>
      <c r="G779" s="138" t="str">
        <f t="array" ref="G779">IF($I779&lt;&gt;"",INDEX(DropDownLists!$K$10:$K$2516,MATCH($I779,DropDownLists!$L$10:$L$2516,0)),"")</f>
        <v/>
      </c>
      <c r="H779" s="107"/>
      <c r="I779" s="112"/>
      <c r="J779" s="339"/>
      <c r="K779" s="113"/>
      <c r="L779" s="339"/>
      <c r="M779" s="113"/>
      <c r="N779" s="339"/>
      <c r="O779" s="139" t="str">
        <f t="shared" si="58"/>
        <v/>
      </c>
      <c r="P779" s="339"/>
      <c r="Q779" s="114"/>
      <c r="R779" s="339"/>
      <c r="S779" s="174"/>
      <c r="T779" s="339"/>
      <c r="U779" s="139" t="str">
        <f t="array" ref="U779">IF($S779&lt;&gt;"",INDEX(DropDownLists!$D$10:$D$2516,MATCH($S779,DropDownLists!$E$10:$E$2516,0)),"")</f>
        <v/>
      </c>
      <c r="V779" s="342"/>
      <c r="W779" s="174"/>
      <c r="Y779" s="62"/>
      <c r="Z779" s="62"/>
      <c r="AA779" s="62"/>
      <c r="AB779" s="62"/>
      <c r="AC779" s="62"/>
      <c r="AD779" s="37"/>
      <c r="AE779" s="37"/>
      <c r="AF779" s="37"/>
      <c r="AG779" s="37"/>
      <c r="AH779" s="243" t="str">
        <f t="shared" si="59"/>
        <v/>
      </c>
      <c r="AI779" s="37"/>
      <c r="AJ779" s="37"/>
      <c r="AK779" s="37"/>
      <c r="AL779" s="37"/>
    </row>
    <row r="780" spans="1:38" s="97" customFormat="1" ht="14">
      <c r="A780" s="26"/>
      <c r="B780" s="2">
        <f t="shared" si="60"/>
        <v>753</v>
      </c>
      <c r="C780" s="235" t="str">
        <f t="array" ref="C780">IF($K780&lt;&gt;"",INDEX(TransferLog!$AB$21:$AB$1270,MATCH($I780&amp;$M780,TransferLog!$F$21:$F$1270&amp;TransferLog!$W$21:$W$1270,0)),"")</f>
        <v/>
      </c>
      <c r="D780" s="235" t="str">
        <f t="array" ref="D780">IF($K780&lt;&gt;"",INDEX(TransferLog!$Q$21:$Q$1270,MATCH($I780&amp;$M780,TransferLog!$F$21:$F$1270&amp;TransferLog!$W$21:$W$1270,0)),"")</f>
        <v/>
      </c>
      <c r="E780" s="236" t="str">
        <f t="array" ref="E780">IF($K780&lt;&gt;"",INDEX(TransferLog!$AC$21:$AC$1270,MATCH($I780&amp;$M780,TransferLog!$F$21:$F$1270&amp;TransferLog!$W$21:$W$1270,0)),"")</f>
        <v/>
      </c>
      <c r="F780" s="111">
        <f t="shared" si="61"/>
        <v>753</v>
      </c>
      <c r="G780" s="138" t="str">
        <f t="array" ref="G780">IF($I780&lt;&gt;"",INDEX(DropDownLists!$K$10:$K$2516,MATCH($I780,DropDownLists!$L$10:$L$2516,0)),"")</f>
        <v/>
      </c>
      <c r="H780" s="107"/>
      <c r="I780" s="112"/>
      <c r="J780" s="339"/>
      <c r="K780" s="113"/>
      <c r="L780" s="339"/>
      <c r="M780" s="113"/>
      <c r="N780" s="339"/>
      <c r="O780" s="139" t="str">
        <f t="shared" si="58"/>
        <v/>
      </c>
      <c r="P780" s="339"/>
      <c r="Q780" s="114"/>
      <c r="R780" s="339"/>
      <c r="S780" s="174"/>
      <c r="T780" s="339"/>
      <c r="U780" s="139" t="str">
        <f t="array" ref="U780">IF($S780&lt;&gt;"",INDEX(DropDownLists!$D$10:$D$2516,MATCH($S780,DropDownLists!$E$10:$E$2516,0)),"")</f>
        <v/>
      </c>
      <c r="V780" s="342"/>
      <c r="W780" s="174"/>
      <c r="Y780" s="62"/>
      <c r="Z780" s="62"/>
      <c r="AA780" s="62"/>
      <c r="AB780" s="62"/>
      <c r="AC780" s="62"/>
      <c r="AD780" s="37"/>
      <c r="AE780" s="37"/>
      <c r="AF780" s="37"/>
      <c r="AG780" s="37"/>
      <c r="AH780" s="243" t="str">
        <f t="shared" si="59"/>
        <v/>
      </c>
      <c r="AI780" s="37"/>
      <c r="AJ780" s="37"/>
      <c r="AK780" s="37"/>
      <c r="AL780" s="37"/>
    </row>
    <row r="781" spans="1:38" s="97" customFormat="1" ht="14.25" customHeight="1">
      <c r="A781" s="26"/>
      <c r="B781" s="2">
        <f t="shared" si="60"/>
        <v>754</v>
      </c>
      <c r="C781" s="235" t="str">
        <f t="array" ref="C781">IF($K781&lt;&gt;"",INDEX(TransferLog!$AB$21:$AB$1270,MATCH($I781&amp;$M781,TransferLog!$F$21:$F$1270&amp;TransferLog!$W$21:$W$1270,0)),"")</f>
        <v/>
      </c>
      <c r="D781" s="235" t="str">
        <f t="array" ref="D781">IF($K781&lt;&gt;"",INDEX(TransferLog!$Q$21:$Q$1270,MATCH($I781&amp;$M781,TransferLog!$F$21:$F$1270&amp;TransferLog!$W$21:$W$1270,0)),"")</f>
        <v/>
      </c>
      <c r="E781" s="236" t="str">
        <f t="array" ref="E781">IF($K781&lt;&gt;"",INDEX(TransferLog!$AC$21:$AC$1270,MATCH($I781&amp;$M781,TransferLog!$F$21:$F$1270&amp;TransferLog!$W$21:$W$1270,0)),"")</f>
        <v/>
      </c>
      <c r="F781" s="111">
        <f t="shared" si="61"/>
        <v>754</v>
      </c>
      <c r="G781" s="138" t="str">
        <f t="array" ref="G781">IF($I781&lt;&gt;"",INDEX(DropDownLists!$K$10:$K$2516,MATCH($I781,DropDownLists!$L$10:$L$2516,0)),"")</f>
        <v/>
      </c>
      <c r="H781" s="107"/>
      <c r="I781" s="112"/>
      <c r="J781" s="339"/>
      <c r="K781" s="113"/>
      <c r="L781" s="339"/>
      <c r="M781" s="113"/>
      <c r="N781" s="339"/>
      <c r="O781" s="139" t="str">
        <f t="shared" si="58"/>
        <v/>
      </c>
      <c r="P781" s="339"/>
      <c r="Q781" s="114"/>
      <c r="R781" s="339"/>
      <c r="S781" s="174"/>
      <c r="T781" s="339"/>
      <c r="U781" s="139" t="str">
        <f t="array" ref="U781">IF($S781&lt;&gt;"",INDEX(DropDownLists!$D$10:$D$2516,MATCH($S781,DropDownLists!$E$10:$E$2516,0)),"")</f>
        <v/>
      </c>
      <c r="V781" s="342"/>
      <c r="W781" s="174"/>
      <c r="Y781" s="62"/>
      <c r="Z781" s="62"/>
      <c r="AA781" s="62"/>
      <c r="AB781" s="62"/>
      <c r="AC781" s="62"/>
      <c r="AD781" s="37"/>
      <c r="AE781" s="37"/>
      <c r="AF781" s="37"/>
      <c r="AG781" s="37"/>
      <c r="AH781" s="243" t="str">
        <f t="shared" si="59"/>
        <v/>
      </c>
      <c r="AI781" s="37"/>
      <c r="AJ781" s="37"/>
      <c r="AK781" s="37"/>
      <c r="AL781" s="37"/>
    </row>
    <row r="782" spans="1:38" s="97" customFormat="1" ht="14.25" customHeight="1">
      <c r="A782" s="26"/>
      <c r="B782" s="2">
        <f t="shared" si="60"/>
        <v>755</v>
      </c>
      <c r="C782" s="235" t="str">
        <f t="array" ref="C782">IF($K782&lt;&gt;"",INDEX(TransferLog!$AB$21:$AB$1270,MATCH($I782&amp;$M782,TransferLog!$F$21:$F$1270&amp;TransferLog!$W$21:$W$1270,0)),"")</f>
        <v/>
      </c>
      <c r="D782" s="235" t="str">
        <f t="array" ref="D782">IF($K782&lt;&gt;"",INDEX(TransferLog!$Q$21:$Q$1270,MATCH($I782&amp;$M782,TransferLog!$F$21:$F$1270&amp;TransferLog!$W$21:$W$1270,0)),"")</f>
        <v/>
      </c>
      <c r="E782" s="236" t="str">
        <f t="array" ref="E782">IF($K782&lt;&gt;"",INDEX(TransferLog!$AC$21:$AC$1270,MATCH($I782&amp;$M782,TransferLog!$F$21:$F$1270&amp;TransferLog!$W$21:$W$1270,0)),"")</f>
        <v/>
      </c>
      <c r="F782" s="111">
        <f t="shared" si="61"/>
        <v>755</v>
      </c>
      <c r="G782" s="138" t="str">
        <f t="array" ref="G782">IF($I782&lt;&gt;"",INDEX(DropDownLists!$K$10:$K$2516,MATCH($I782,DropDownLists!$L$10:$L$2516,0)),"")</f>
        <v/>
      </c>
      <c r="H782" s="107"/>
      <c r="I782" s="112"/>
      <c r="J782" s="339"/>
      <c r="K782" s="113"/>
      <c r="L782" s="339"/>
      <c r="M782" s="113"/>
      <c r="N782" s="339"/>
      <c r="O782" s="139" t="str">
        <f t="shared" si="58"/>
        <v/>
      </c>
      <c r="P782" s="339"/>
      <c r="Q782" s="114"/>
      <c r="R782" s="339"/>
      <c r="S782" s="174"/>
      <c r="T782" s="339"/>
      <c r="U782" s="139" t="str">
        <f t="array" ref="U782">IF($S782&lt;&gt;"",INDEX(DropDownLists!$D$10:$D$2516,MATCH($S782,DropDownLists!$E$10:$E$2516,0)),"")</f>
        <v/>
      </c>
      <c r="V782" s="342"/>
      <c r="W782" s="174"/>
      <c r="Y782" s="37"/>
      <c r="Z782" s="37"/>
      <c r="AA782" s="37"/>
      <c r="AB782" s="37"/>
      <c r="AC782" s="37"/>
      <c r="AD782" s="37"/>
      <c r="AE782" s="37"/>
      <c r="AF782" s="37"/>
      <c r="AG782" s="37"/>
      <c r="AH782" s="243" t="str">
        <f t="shared" si="59"/>
        <v/>
      </c>
      <c r="AI782" s="37"/>
      <c r="AJ782" s="37"/>
      <c r="AK782" s="37"/>
      <c r="AL782" s="37"/>
    </row>
    <row r="783" spans="1:38" s="97" customFormat="1" ht="14.25" customHeight="1">
      <c r="A783" s="26"/>
      <c r="B783" s="2">
        <f t="shared" si="60"/>
        <v>756</v>
      </c>
      <c r="C783" s="235" t="str">
        <f t="array" ref="C783">IF($K783&lt;&gt;"",INDEX(TransferLog!$AB$21:$AB$1270,MATCH($I783&amp;$M783,TransferLog!$F$21:$F$1270&amp;TransferLog!$W$21:$W$1270,0)),"")</f>
        <v/>
      </c>
      <c r="D783" s="235" t="str">
        <f t="array" ref="D783">IF($K783&lt;&gt;"",INDEX(TransferLog!$Q$21:$Q$1270,MATCH($I783&amp;$M783,TransferLog!$F$21:$F$1270&amp;TransferLog!$W$21:$W$1270,0)),"")</f>
        <v/>
      </c>
      <c r="E783" s="236" t="str">
        <f t="array" ref="E783">IF($K783&lt;&gt;"",INDEX(TransferLog!$AC$21:$AC$1270,MATCH($I783&amp;$M783,TransferLog!$F$21:$F$1270&amp;TransferLog!$W$21:$W$1270,0)),"")</f>
        <v/>
      </c>
      <c r="F783" s="111">
        <f t="shared" si="61"/>
        <v>756</v>
      </c>
      <c r="G783" s="138" t="str">
        <f t="array" ref="G783">IF($I783&lt;&gt;"",INDEX(DropDownLists!$K$10:$K$2516,MATCH($I783,DropDownLists!$L$10:$L$2516,0)),"")</f>
        <v/>
      </c>
      <c r="H783" s="107"/>
      <c r="I783" s="112"/>
      <c r="J783" s="339"/>
      <c r="K783" s="113"/>
      <c r="L783" s="339"/>
      <c r="M783" s="113"/>
      <c r="N783" s="339"/>
      <c r="O783" s="139" t="str">
        <f t="shared" si="58"/>
        <v/>
      </c>
      <c r="P783" s="339"/>
      <c r="Q783" s="114"/>
      <c r="R783" s="339"/>
      <c r="S783" s="174"/>
      <c r="T783" s="339"/>
      <c r="U783" s="139" t="str">
        <f t="array" ref="U783">IF($S783&lt;&gt;"",INDEX(DropDownLists!$D$10:$D$2516,MATCH($S783,DropDownLists!$E$10:$E$2516,0)),"")</f>
        <v/>
      </c>
      <c r="V783" s="342"/>
      <c r="W783" s="174"/>
      <c r="Y783" s="37"/>
      <c r="Z783" s="37"/>
      <c r="AA783" s="37"/>
      <c r="AB783" s="37"/>
      <c r="AC783" s="37"/>
      <c r="AD783" s="37"/>
      <c r="AE783" s="37"/>
      <c r="AF783" s="37"/>
      <c r="AG783" s="37"/>
      <c r="AH783" s="243" t="str">
        <f t="shared" si="59"/>
        <v/>
      </c>
      <c r="AI783" s="37"/>
      <c r="AJ783" s="37"/>
      <c r="AK783" s="37"/>
      <c r="AL783" s="37"/>
    </row>
    <row r="784" spans="1:38" s="97" customFormat="1" ht="14">
      <c r="A784" s="26"/>
      <c r="B784" s="2">
        <f t="shared" si="60"/>
        <v>757</v>
      </c>
      <c r="C784" s="235" t="str">
        <f t="array" ref="C784">IF($K784&lt;&gt;"",INDEX(TransferLog!$AB$21:$AB$1270,MATCH($I784&amp;$M784,TransferLog!$F$21:$F$1270&amp;TransferLog!$W$21:$W$1270,0)),"")</f>
        <v/>
      </c>
      <c r="D784" s="235" t="str">
        <f t="array" ref="D784">IF($K784&lt;&gt;"",INDEX(TransferLog!$Q$21:$Q$1270,MATCH($I784&amp;$M784,TransferLog!$F$21:$F$1270&amp;TransferLog!$W$21:$W$1270,0)),"")</f>
        <v/>
      </c>
      <c r="E784" s="236" t="str">
        <f t="array" ref="E784">IF($K784&lt;&gt;"",INDEX(TransferLog!$AC$21:$AC$1270,MATCH($I784&amp;$M784,TransferLog!$F$21:$F$1270&amp;TransferLog!$W$21:$W$1270,0)),"")</f>
        <v/>
      </c>
      <c r="F784" s="111">
        <f t="shared" si="61"/>
        <v>757</v>
      </c>
      <c r="G784" s="138" t="str">
        <f t="array" ref="G784">IF($I784&lt;&gt;"",INDEX(DropDownLists!$K$10:$K$2516,MATCH($I784,DropDownLists!$L$10:$L$2516,0)),"")</f>
        <v/>
      </c>
      <c r="H784" s="107"/>
      <c r="I784" s="112"/>
      <c r="J784" s="339"/>
      <c r="K784" s="113"/>
      <c r="L784" s="339"/>
      <c r="M784" s="113"/>
      <c r="N784" s="339"/>
      <c r="O784" s="139" t="str">
        <f t="shared" si="58"/>
        <v/>
      </c>
      <c r="P784" s="339"/>
      <c r="Q784" s="114"/>
      <c r="R784" s="339"/>
      <c r="S784" s="174"/>
      <c r="T784" s="339"/>
      <c r="U784" s="139" t="str">
        <f t="array" ref="U784">IF($S784&lt;&gt;"",INDEX(DropDownLists!$D$10:$D$2516,MATCH($S784,DropDownLists!$E$10:$E$2516,0)),"")</f>
        <v/>
      </c>
      <c r="V784" s="342"/>
      <c r="W784" s="174"/>
      <c r="Y784" s="37"/>
      <c r="Z784" s="37"/>
      <c r="AA784" s="37"/>
      <c r="AB784" s="37"/>
      <c r="AC784" s="37"/>
      <c r="AD784" s="37"/>
      <c r="AE784" s="37"/>
      <c r="AF784" s="37"/>
      <c r="AG784" s="37"/>
      <c r="AH784" s="243" t="str">
        <f t="shared" si="59"/>
        <v/>
      </c>
      <c r="AI784" s="37"/>
      <c r="AJ784" s="37"/>
      <c r="AK784" s="37"/>
      <c r="AL784" s="37"/>
    </row>
    <row r="785" spans="1:38" s="97" customFormat="1" ht="14">
      <c r="A785" s="26"/>
      <c r="B785" s="2">
        <f t="shared" si="60"/>
        <v>758</v>
      </c>
      <c r="C785" s="235" t="str">
        <f t="array" ref="C785">IF($K785&lt;&gt;"",INDEX(TransferLog!$AB$21:$AB$1270,MATCH($I785&amp;$M785,TransferLog!$F$21:$F$1270&amp;TransferLog!$W$21:$W$1270,0)),"")</f>
        <v/>
      </c>
      <c r="D785" s="235" t="str">
        <f t="array" ref="D785">IF($K785&lt;&gt;"",INDEX(TransferLog!$Q$21:$Q$1270,MATCH($I785&amp;$M785,TransferLog!$F$21:$F$1270&amp;TransferLog!$W$21:$W$1270,0)),"")</f>
        <v/>
      </c>
      <c r="E785" s="236" t="str">
        <f t="array" ref="E785">IF($K785&lt;&gt;"",INDEX(TransferLog!$AC$21:$AC$1270,MATCH($I785&amp;$M785,TransferLog!$F$21:$F$1270&amp;TransferLog!$W$21:$W$1270,0)),"")</f>
        <v/>
      </c>
      <c r="F785" s="111">
        <f t="shared" si="61"/>
        <v>758</v>
      </c>
      <c r="G785" s="138" t="str">
        <f t="array" ref="G785">IF($I785&lt;&gt;"",INDEX(DropDownLists!$K$10:$K$2516,MATCH($I785,DropDownLists!$L$10:$L$2516,0)),"")</f>
        <v/>
      </c>
      <c r="H785" s="107"/>
      <c r="I785" s="112"/>
      <c r="J785" s="339"/>
      <c r="K785" s="113"/>
      <c r="L785" s="339"/>
      <c r="M785" s="113"/>
      <c r="N785" s="339"/>
      <c r="O785" s="139" t="str">
        <f t="shared" si="58"/>
        <v/>
      </c>
      <c r="P785" s="339"/>
      <c r="Q785" s="114"/>
      <c r="R785" s="339"/>
      <c r="S785" s="174"/>
      <c r="T785" s="339"/>
      <c r="U785" s="139" t="str">
        <f t="array" ref="U785">IF($S785&lt;&gt;"",INDEX(DropDownLists!$D$10:$D$2516,MATCH($S785,DropDownLists!$E$10:$E$2516,0)),"")</f>
        <v/>
      </c>
      <c r="V785" s="342"/>
      <c r="W785" s="174"/>
      <c r="Y785" s="37"/>
      <c r="Z785" s="37"/>
      <c r="AA785" s="37"/>
      <c r="AB785" s="37"/>
      <c r="AC785" s="37"/>
      <c r="AD785" s="37"/>
      <c r="AE785" s="37"/>
      <c r="AF785" s="37"/>
      <c r="AG785" s="37"/>
      <c r="AH785" s="243" t="str">
        <f t="shared" si="59"/>
        <v/>
      </c>
      <c r="AI785" s="37"/>
      <c r="AJ785" s="37"/>
      <c r="AK785" s="37"/>
      <c r="AL785" s="37"/>
    </row>
    <row r="786" spans="1:38" s="97" customFormat="1" ht="14">
      <c r="A786" s="63"/>
      <c r="B786" s="2">
        <f t="shared" si="60"/>
        <v>759</v>
      </c>
      <c r="C786" s="235" t="str">
        <f t="array" ref="C786">IF($K786&lt;&gt;"",INDEX(TransferLog!$AB$21:$AB$1270,MATCH($I786&amp;$M786,TransferLog!$F$21:$F$1270&amp;TransferLog!$W$21:$W$1270,0)),"")</f>
        <v/>
      </c>
      <c r="D786" s="235" t="str">
        <f t="array" ref="D786">IF($K786&lt;&gt;"",INDEX(TransferLog!$Q$21:$Q$1270,MATCH($I786&amp;$M786,TransferLog!$F$21:$F$1270&amp;TransferLog!$W$21:$W$1270,0)),"")</f>
        <v/>
      </c>
      <c r="E786" s="236" t="str">
        <f t="array" ref="E786">IF($K786&lt;&gt;"",INDEX(TransferLog!$AC$21:$AC$1270,MATCH($I786&amp;$M786,TransferLog!$F$21:$F$1270&amp;TransferLog!$W$21:$W$1270,0)),"")</f>
        <v/>
      </c>
      <c r="F786" s="111">
        <f t="shared" si="61"/>
        <v>759</v>
      </c>
      <c r="G786" s="138" t="str">
        <f t="array" ref="G786">IF($I786&lt;&gt;"",INDEX(DropDownLists!$K$10:$K$2516,MATCH($I786,DropDownLists!$L$10:$L$2516,0)),"")</f>
        <v/>
      </c>
      <c r="H786" s="107"/>
      <c r="I786" s="112"/>
      <c r="J786" s="339"/>
      <c r="K786" s="113"/>
      <c r="L786" s="339"/>
      <c r="M786" s="113"/>
      <c r="N786" s="339"/>
      <c r="O786" s="139" t="str">
        <f t="shared" si="58"/>
        <v/>
      </c>
      <c r="P786" s="339"/>
      <c r="Q786" s="114"/>
      <c r="R786" s="339"/>
      <c r="S786" s="174"/>
      <c r="T786" s="339"/>
      <c r="U786" s="139" t="str">
        <f t="array" ref="U786">IF($S786&lt;&gt;"",INDEX(DropDownLists!$D$10:$D$2516,MATCH($S786,DropDownLists!$E$10:$E$2516,0)),"")</f>
        <v/>
      </c>
      <c r="V786" s="342"/>
      <c r="W786" s="174"/>
      <c r="Y786" s="37"/>
      <c r="Z786" s="37"/>
      <c r="AA786" s="37"/>
      <c r="AB786" s="37"/>
      <c r="AC786" s="37"/>
      <c r="AD786" s="62"/>
      <c r="AE786" s="62"/>
      <c r="AF786" s="62"/>
      <c r="AG786" s="62"/>
      <c r="AH786" s="244" t="str">
        <f t="shared" si="59"/>
        <v/>
      </c>
      <c r="AI786" s="62"/>
      <c r="AJ786" s="62"/>
      <c r="AK786" s="62"/>
      <c r="AL786" s="62"/>
    </row>
    <row r="787" spans="1:38" s="97" customFormat="1" ht="14">
      <c r="A787" s="63"/>
      <c r="B787" s="2">
        <f t="shared" si="60"/>
        <v>760</v>
      </c>
      <c r="C787" s="235" t="str">
        <f t="array" ref="C787">IF($K787&lt;&gt;"",INDEX(TransferLog!$AB$21:$AB$1270,MATCH($I787&amp;$M787,TransferLog!$F$21:$F$1270&amp;TransferLog!$W$21:$W$1270,0)),"")</f>
        <v/>
      </c>
      <c r="D787" s="235" t="str">
        <f t="array" ref="D787">IF($K787&lt;&gt;"",INDEX(TransferLog!$Q$21:$Q$1270,MATCH($I787&amp;$M787,TransferLog!$F$21:$F$1270&amp;TransferLog!$W$21:$W$1270,0)),"")</f>
        <v/>
      </c>
      <c r="E787" s="236" t="str">
        <f t="array" ref="E787">IF($K787&lt;&gt;"",INDEX(TransferLog!$AC$21:$AC$1270,MATCH($I787&amp;$M787,TransferLog!$F$21:$F$1270&amp;TransferLog!$W$21:$W$1270,0)),"")</f>
        <v/>
      </c>
      <c r="F787" s="111">
        <f t="shared" si="61"/>
        <v>760</v>
      </c>
      <c r="G787" s="138" t="str">
        <f t="array" ref="G787">IF($I787&lt;&gt;"",INDEX(DropDownLists!$K$10:$K$2516,MATCH($I787,DropDownLists!$L$10:$L$2516,0)),"")</f>
        <v/>
      </c>
      <c r="H787" s="107"/>
      <c r="I787" s="112"/>
      <c r="J787" s="339"/>
      <c r="K787" s="113"/>
      <c r="L787" s="339"/>
      <c r="M787" s="113"/>
      <c r="N787" s="339"/>
      <c r="O787" s="139" t="str">
        <f t="shared" si="58"/>
        <v/>
      </c>
      <c r="P787" s="339"/>
      <c r="Q787" s="114"/>
      <c r="R787" s="339"/>
      <c r="S787" s="174"/>
      <c r="T787" s="339"/>
      <c r="U787" s="139" t="str">
        <f t="array" ref="U787">IF($S787&lt;&gt;"",INDEX(DropDownLists!$D$10:$D$2516,MATCH($S787,DropDownLists!$E$10:$E$2516,0)),"")</f>
        <v/>
      </c>
      <c r="V787" s="342"/>
      <c r="W787" s="174"/>
      <c r="Y787" s="37"/>
      <c r="Z787" s="37"/>
      <c r="AA787" s="37"/>
      <c r="AB787" s="37"/>
      <c r="AC787" s="37"/>
      <c r="AD787" s="62"/>
      <c r="AE787" s="62"/>
      <c r="AF787" s="62"/>
      <c r="AG787" s="62"/>
      <c r="AH787" s="244" t="str">
        <f t="shared" si="59"/>
        <v/>
      </c>
      <c r="AI787" s="62"/>
      <c r="AJ787" s="62"/>
      <c r="AK787" s="62"/>
      <c r="AL787" s="62"/>
    </row>
    <row r="788" spans="1:38" s="97" customFormat="1" ht="14">
      <c r="A788" s="63"/>
      <c r="B788" s="2">
        <f t="shared" si="60"/>
        <v>761</v>
      </c>
      <c r="C788" s="235" t="str">
        <f t="array" ref="C788">IF($K788&lt;&gt;"",INDEX(TransferLog!$AB$21:$AB$1270,MATCH($I788&amp;$M788,TransferLog!$F$21:$F$1270&amp;TransferLog!$W$21:$W$1270,0)),"")</f>
        <v/>
      </c>
      <c r="D788" s="235" t="str">
        <f t="array" ref="D788">IF($K788&lt;&gt;"",INDEX(TransferLog!$Q$21:$Q$1270,MATCH($I788&amp;$M788,TransferLog!$F$21:$F$1270&amp;TransferLog!$W$21:$W$1270,0)),"")</f>
        <v/>
      </c>
      <c r="E788" s="236" t="str">
        <f t="array" ref="E788">IF($K788&lt;&gt;"",INDEX(TransferLog!$AC$21:$AC$1270,MATCH($I788&amp;$M788,TransferLog!$F$21:$F$1270&amp;TransferLog!$W$21:$W$1270,0)),"")</f>
        <v/>
      </c>
      <c r="F788" s="111">
        <f t="shared" si="61"/>
        <v>761</v>
      </c>
      <c r="G788" s="138" t="str">
        <f t="array" ref="G788">IF($I788&lt;&gt;"",INDEX(DropDownLists!$K$10:$K$2516,MATCH($I788,DropDownLists!$L$10:$L$2516,0)),"")</f>
        <v/>
      </c>
      <c r="H788" s="107"/>
      <c r="I788" s="112"/>
      <c r="J788" s="339"/>
      <c r="K788" s="113"/>
      <c r="L788" s="339"/>
      <c r="M788" s="113"/>
      <c r="N788" s="339"/>
      <c r="O788" s="139" t="str">
        <f t="shared" si="58"/>
        <v/>
      </c>
      <c r="P788" s="339"/>
      <c r="Q788" s="114"/>
      <c r="R788" s="339"/>
      <c r="S788" s="174"/>
      <c r="T788" s="339"/>
      <c r="U788" s="139" t="str">
        <f t="array" ref="U788">IF($S788&lt;&gt;"",INDEX(DropDownLists!$D$10:$D$2516,MATCH($S788,DropDownLists!$E$10:$E$2516,0)),"")</f>
        <v/>
      </c>
      <c r="V788" s="342"/>
      <c r="W788" s="174"/>
      <c r="Y788" s="37"/>
      <c r="Z788" s="37"/>
      <c r="AA788" s="37"/>
      <c r="AB788" s="37"/>
      <c r="AC788" s="37"/>
      <c r="AD788" s="62"/>
      <c r="AE788" s="62"/>
      <c r="AF788" s="62"/>
      <c r="AG788" s="62"/>
      <c r="AH788" s="244" t="str">
        <f t="shared" si="59"/>
        <v/>
      </c>
      <c r="AI788" s="62"/>
      <c r="AJ788" s="62"/>
      <c r="AK788" s="62"/>
      <c r="AL788" s="62"/>
    </row>
    <row r="789" spans="1:38" s="97" customFormat="1" ht="14">
      <c r="A789" s="63"/>
      <c r="B789" s="2">
        <f t="shared" si="60"/>
        <v>762</v>
      </c>
      <c r="C789" s="235" t="str">
        <f t="array" ref="C789">IF($K789&lt;&gt;"",INDEX(TransferLog!$AB$21:$AB$1270,MATCH($I789&amp;$M789,TransferLog!$F$21:$F$1270&amp;TransferLog!$W$21:$W$1270,0)),"")</f>
        <v/>
      </c>
      <c r="D789" s="235" t="str">
        <f t="array" ref="D789">IF($K789&lt;&gt;"",INDEX(TransferLog!$Q$21:$Q$1270,MATCH($I789&amp;$M789,TransferLog!$F$21:$F$1270&amp;TransferLog!$W$21:$W$1270,0)),"")</f>
        <v/>
      </c>
      <c r="E789" s="236" t="str">
        <f t="array" ref="E789">IF($K789&lt;&gt;"",INDEX(TransferLog!$AC$21:$AC$1270,MATCH($I789&amp;$M789,TransferLog!$F$21:$F$1270&amp;TransferLog!$W$21:$W$1270,0)),"")</f>
        <v/>
      </c>
      <c r="F789" s="111">
        <f t="shared" si="61"/>
        <v>762</v>
      </c>
      <c r="G789" s="138" t="str">
        <f t="array" ref="G789">IF($I789&lt;&gt;"",INDEX(DropDownLists!$K$10:$K$2516,MATCH($I789,DropDownLists!$L$10:$L$2516,0)),"")</f>
        <v/>
      </c>
      <c r="H789" s="107"/>
      <c r="I789" s="112"/>
      <c r="J789" s="339"/>
      <c r="K789" s="113"/>
      <c r="L789" s="339"/>
      <c r="M789" s="113"/>
      <c r="N789" s="339"/>
      <c r="O789" s="139" t="str">
        <f t="shared" si="58"/>
        <v/>
      </c>
      <c r="P789" s="339"/>
      <c r="Q789" s="114"/>
      <c r="R789" s="339"/>
      <c r="S789" s="174"/>
      <c r="T789" s="339"/>
      <c r="U789" s="139" t="str">
        <f t="array" ref="U789">IF($S789&lt;&gt;"",INDEX(DropDownLists!$D$10:$D$2516,MATCH($S789,DropDownLists!$E$10:$E$2516,0)),"")</f>
        <v/>
      </c>
      <c r="V789" s="342"/>
      <c r="W789" s="174"/>
      <c r="Y789" s="37"/>
      <c r="Z789" s="37"/>
      <c r="AA789" s="37"/>
      <c r="AB789" s="37"/>
      <c r="AC789" s="37"/>
      <c r="AD789" s="62"/>
      <c r="AE789" s="62"/>
      <c r="AF789" s="62"/>
      <c r="AG789" s="62"/>
      <c r="AH789" s="244" t="str">
        <f t="shared" si="59"/>
        <v/>
      </c>
      <c r="AI789" s="62"/>
      <c r="AJ789" s="62"/>
      <c r="AK789" s="62"/>
      <c r="AL789" s="62"/>
    </row>
    <row r="790" spans="1:38" s="97" customFormat="1" ht="14">
      <c r="A790" s="63"/>
      <c r="B790" s="2">
        <f t="shared" si="60"/>
        <v>763</v>
      </c>
      <c r="C790" s="235" t="str">
        <f t="array" ref="C790">IF($K790&lt;&gt;"",INDEX(TransferLog!$AB$21:$AB$1270,MATCH($I790&amp;$M790,TransferLog!$F$21:$F$1270&amp;TransferLog!$W$21:$W$1270,0)),"")</f>
        <v/>
      </c>
      <c r="D790" s="235" t="str">
        <f t="array" ref="D790">IF($K790&lt;&gt;"",INDEX(TransferLog!$Q$21:$Q$1270,MATCH($I790&amp;$M790,TransferLog!$F$21:$F$1270&amp;TransferLog!$W$21:$W$1270,0)),"")</f>
        <v/>
      </c>
      <c r="E790" s="236" t="str">
        <f t="array" ref="E790">IF($K790&lt;&gt;"",INDEX(TransferLog!$AC$21:$AC$1270,MATCH($I790&amp;$M790,TransferLog!$F$21:$F$1270&amp;TransferLog!$W$21:$W$1270,0)),"")</f>
        <v/>
      </c>
      <c r="F790" s="111">
        <f t="shared" si="61"/>
        <v>763</v>
      </c>
      <c r="G790" s="138" t="str">
        <f t="array" ref="G790">IF($I790&lt;&gt;"",INDEX(DropDownLists!$K$10:$K$2516,MATCH($I790,DropDownLists!$L$10:$L$2516,0)),"")</f>
        <v/>
      </c>
      <c r="H790" s="107"/>
      <c r="I790" s="112"/>
      <c r="J790" s="339"/>
      <c r="K790" s="113"/>
      <c r="L790" s="339"/>
      <c r="M790" s="113"/>
      <c r="N790" s="339"/>
      <c r="O790" s="139" t="str">
        <f t="shared" si="58"/>
        <v/>
      </c>
      <c r="P790" s="339"/>
      <c r="Q790" s="114"/>
      <c r="R790" s="339"/>
      <c r="S790" s="174"/>
      <c r="T790" s="339"/>
      <c r="U790" s="139" t="str">
        <f t="array" ref="U790">IF($S790&lt;&gt;"",INDEX(DropDownLists!$D$10:$D$2516,MATCH($S790,DropDownLists!$E$10:$E$2516,0)),"")</f>
        <v/>
      </c>
      <c r="V790" s="342"/>
      <c r="W790" s="174"/>
      <c r="Y790" s="37"/>
      <c r="Z790" s="37"/>
      <c r="AA790" s="37"/>
      <c r="AB790" s="37"/>
      <c r="AC790" s="37"/>
      <c r="AD790" s="62"/>
      <c r="AE790" s="62"/>
      <c r="AF790" s="62"/>
      <c r="AG790" s="62"/>
      <c r="AH790" s="244" t="str">
        <f t="shared" si="59"/>
        <v/>
      </c>
      <c r="AI790" s="62"/>
      <c r="AJ790" s="62"/>
      <c r="AK790" s="62"/>
      <c r="AL790" s="62"/>
    </row>
    <row r="791" spans="1:38" s="97" customFormat="1" ht="14">
      <c r="A791" s="63"/>
      <c r="B791" s="2">
        <f t="shared" si="60"/>
        <v>764</v>
      </c>
      <c r="C791" s="235" t="str">
        <f t="array" ref="C791">IF($K791&lt;&gt;"",INDEX(TransferLog!$AB$21:$AB$1270,MATCH($I791&amp;$M791,TransferLog!$F$21:$F$1270&amp;TransferLog!$W$21:$W$1270,0)),"")</f>
        <v/>
      </c>
      <c r="D791" s="235" t="str">
        <f t="array" ref="D791">IF($K791&lt;&gt;"",INDEX(TransferLog!$Q$21:$Q$1270,MATCH($I791&amp;$M791,TransferLog!$F$21:$F$1270&amp;TransferLog!$W$21:$W$1270,0)),"")</f>
        <v/>
      </c>
      <c r="E791" s="236" t="str">
        <f t="array" ref="E791">IF($K791&lt;&gt;"",INDEX(TransferLog!$AC$21:$AC$1270,MATCH($I791&amp;$M791,TransferLog!$F$21:$F$1270&amp;TransferLog!$W$21:$W$1270,0)),"")</f>
        <v/>
      </c>
      <c r="F791" s="111">
        <f t="shared" si="61"/>
        <v>764</v>
      </c>
      <c r="G791" s="138" t="str">
        <f t="array" ref="G791">IF($I791&lt;&gt;"",INDEX(DropDownLists!$K$10:$K$2516,MATCH($I791,DropDownLists!$L$10:$L$2516,0)),"")</f>
        <v/>
      </c>
      <c r="H791" s="107"/>
      <c r="I791" s="112"/>
      <c r="J791" s="339"/>
      <c r="K791" s="113"/>
      <c r="L791" s="339"/>
      <c r="M791" s="113"/>
      <c r="N791" s="339"/>
      <c r="O791" s="139" t="str">
        <f t="shared" si="58"/>
        <v/>
      </c>
      <c r="P791" s="339"/>
      <c r="Q791" s="114"/>
      <c r="R791" s="339"/>
      <c r="S791" s="174"/>
      <c r="T791" s="339"/>
      <c r="U791" s="139" t="str">
        <f t="array" ref="U791">IF($S791&lt;&gt;"",INDEX(DropDownLists!$D$10:$D$2516,MATCH($S791,DropDownLists!$E$10:$E$2516,0)),"")</f>
        <v/>
      </c>
      <c r="V791" s="342"/>
      <c r="W791" s="174"/>
      <c r="Y791" s="62"/>
      <c r="Z791" s="62"/>
      <c r="AA791" s="62"/>
      <c r="AB791" s="62"/>
      <c r="AC791" s="62"/>
      <c r="AD791" s="62"/>
      <c r="AE791" s="62"/>
      <c r="AF791" s="62"/>
      <c r="AG791" s="62"/>
      <c r="AH791" s="244" t="str">
        <f t="shared" si="59"/>
        <v/>
      </c>
      <c r="AI791" s="62"/>
      <c r="AJ791" s="62"/>
      <c r="AK791" s="62"/>
      <c r="AL791" s="62"/>
    </row>
    <row r="792" spans="1:38" s="97" customFormat="1" ht="14">
      <c r="A792" s="63"/>
      <c r="B792" s="2">
        <f t="shared" si="60"/>
        <v>765</v>
      </c>
      <c r="C792" s="235" t="str">
        <f t="array" ref="C792">IF($K792&lt;&gt;"",INDEX(TransferLog!$AB$21:$AB$1270,MATCH($I792&amp;$M792,TransferLog!$F$21:$F$1270&amp;TransferLog!$W$21:$W$1270,0)),"")</f>
        <v/>
      </c>
      <c r="D792" s="235" t="str">
        <f t="array" ref="D792">IF($K792&lt;&gt;"",INDEX(TransferLog!$Q$21:$Q$1270,MATCH($I792&amp;$M792,TransferLog!$F$21:$F$1270&amp;TransferLog!$W$21:$W$1270,0)),"")</f>
        <v/>
      </c>
      <c r="E792" s="236" t="str">
        <f t="array" ref="E792">IF($K792&lt;&gt;"",INDEX(TransferLog!$AC$21:$AC$1270,MATCH($I792&amp;$M792,TransferLog!$F$21:$F$1270&amp;TransferLog!$W$21:$W$1270,0)),"")</f>
        <v/>
      </c>
      <c r="F792" s="111">
        <f t="shared" si="61"/>
        <v>765</v>
      </c>
      <c r="G792" s="138" t="str">
        <f t="array" ref="G792">IF($I792&lt;&gt;"",INDEX(DropDownLists!$K$10:$K$2516,MATCH($I792,DropDownLists!$L$10:$L$2516,0)),"")</f>
        <v/>
      </c>
      <c r="H792" s="107"/>
      <c r="I792" s="112"/>
      <c r="J792" s="339"/>
      <c r="K792" s="113"/>
      <c r="L792" s="339"/>
      <c r="M792" s="113"/>
      <c r="N792" s="339"/>
      <c r="O792" s="139" t="str">
        <f t="shared" si="58"/>
        <v/>
      </c>
      <c r="P792" s="339"/>
      <c r="Q792" s="114"/>
      <c r="R792" s="339"/>
      <c r="S792" s="174"/>
      <c r="T792" s="339"/>
      <c r="U792" s="139" t="str">
        <f t="array" ref="U792">IF($S792&lt;&gt;"",INDEX(DropDownLists!$D$10:$D$2516,MATCH($S792,DropDownLists!$E$10:$E$2516,0)),"")</f>
        <v/>
      </c>
      <c r="V792" s="342"/>
      <c r="W792" s="174"/>
      <c r="Y792" s="62"/>
      <c r="Z792" s="62"/>
      <c r="AA792" s="62"/>
      <c r="AB792" s="62"/>
      <c r="AC792" s="62"/>
      <c r="AD792" s="62"/>
      <c r="AE792" s="62"/>
      <c r="AF792" s="62"/>
      <c r="AG792" s="62"/>
      <c r="AH792" s="244" t="str">
        <f t="shared" si="59"/>
        <v/>
      </c>
      <c r="AI792" s="62"/>
      <c r="AJ792" s="62"/>
      <c r="AK792" s="62"/>
      <c r="AL792" s="62"/>
    </row>
    <row r="793" spans="1:38" s="97" customFormat="1" ht="14">
      <c r="A793" s="63"/>
      <c r="B793" s="2">
        <f t="shared" si="60"/>
        <v>766</v>
      </c>
      <c r="C793" s="235" t="str">
        <f t="array" ref="C793">IF($K793&lt;&gt;"",INDEX(TransferLog!$AB$21:$AB$1270,MATCH($I793&amp;$M793,TransferLog!$F$21:$F$1270&amp;TransferLog!$W$21:$W$1270,0)),"")</f>
        <v/>
      </c>
      <c r="D793" s="235" t="str">
        <f t="array" ref="D793">IF($K793&lt;&gt;"",INDEX(TransferLog!$Q$21:$Q$1270,MATCH($I793&amp;$M793,TransferLog!$F$21:$F$1270&amp;TransferLog!$W$21:$W$1270,0)),"")</f>
        <v/>
      </c>
      <c r="E793" s="236" t="str">
        <f t="array" ref="E793">IF($K793&lt;&gt;"",INDEX(TransferLog!$AC$21:$AC$1270,MATCH($I793&amp;$M793,TransferLog!$F$21:$F$1270&amp;TransferLog!$W$21:$W$1270,0)),"")</f>
        <v/>
      </c>
      <c r="F793" s="111">
        <f t="shared" si="61"/>
        <v>766</v>
      </c>
      <c r="G793" s="138" t="str">
        <f t="array" ref="G793">IF($I793&lt;&gt;"",INDEX(DropDownLists!$K$10:$K$2516,MATCH($I793,DropDownLists!$L$10:$L$2516,0)),"")</f>
        <v/>
      </c>
      <c r="H793" s="107"/>
      <c r="I793" s="112"/>
      <c r="J793" s="339"/>
      <c r="K793" s="113"/>
      <c r="L793" s="339"/>
      <c r="M793" s="113"/>
      <c r="N793" s="339"/>
      <c r="O793" s="139" t="str">
        <f t="shared" si="58"/>
        <v/>
      </c>
      <c r="P793" s="339"/>
      <c r="Q793" s="114"/>
      <c r="R793" s="339"/>
      <c r="S793" s="174"/>
      <c r="T793" s="339"/>
      <c r="U793" s="139" t="str">
        <f t="array" ref="U793">IF($S793&lt;&gt;"",INDEX(DropDownLists!$D$10:$D$2516,MATCH($S793,DropDownLists!$E$10:$E$2516,0)),"")</f>
        <v/>
      </c>
      <c r="V793" s="342"/>
      <c r="W793" s="174"/>
      <c r="Y793" s="62"/>
      <c r="Z793" s="62"/>
      <c r="AA793" s="62"/>
      <c r="AB793" s="62"/>
      <c r="AC793" s="62"/>
      <c r="AD793" s="62"/>
      <c r="AE793" s="62"/>
      <c r="AF793" s="62"/>
      <c r="AG793" s="62"/>
      <c r="AH793" s="244" t="str">
        <f t="shared" si="59"/>
        <v/>
      </c>
      <c r="AI793" s="62"/>
      <c r="AJ793" s="62"/>
      <c r="AK793" s="62"/>
      <c r="AL793" s="62"/>
    </row>
    <row r="794" spans="1:38" s="97" customFormat="1" ht="14">
      <c r="A794" s="63"/>
      <c r="B794" s="2">
        <f t="shared" si="60"/>
        <v>767</v>
      </c>
      <c r="C794" s="235" t="str">
        <f t="array" ref="C794">IF($K794&lt;&gt;"",INDEX(TransferLog!$AB$21:$AB$1270,MATCH($I794&amp;$M794,TransferLog!$F$21:$F$1270&amp;TransferLog!$W$21:$W$1270,0)),"")</f>
        <v/>
      </c>
      <c r="D794" s="235" t="str">
        <f t="array" ref="D794">IF($K794&lt;&gt;"",INDEX(TransferLog!$Q$21:$Q$1270,MATCH($I794&amp;$M794,TransferLog!$F$21:$F$1270&amp;TransferLog!$W$21:$W$1270,0)),"")</f>
        <v/>
      </c>
      <c r="E794" s="236" t="str">
        <f t="array" ref="E794">IF($K794&lt;&gt;"",INDEX(TransferLog!$AC$21:$AC$1270,MATCH($I794&amp;$M794,TransferLog!$F$21:$F$1270&amp;TransferLog!$W$21:$W$1270,0)),"")</f>
        <v/>
      </c>
      <c r="F794" s="111">
        <f t="shared" si="61"/>
        <v>767</v>
      </c>
      <c r="G794" s="138" t="str">
        <f t="array" ref="G794">IF($I794&lt;&gt;"",INDEX(DropDownLists!$K$10:$K$2516,MATCH($I794,DropDownLists!$L$10:$L$2516,0)),"")</f>
        <v/>
      </c>
      <c r="H794" s="107"/>
      <c r="I794" s="112"/>
      <c r="J794" s="339"/>
      <c r="K794" s="113"/>
      <c r="L794" s="339"/>
      <c r="M794" s="113"/>
      <c r="N794" s="339"/>
      <c r="O794" s="139" t="str">
        <f t="shared" si="58"/>
        <v/>
      </c>
      <c r="P794" s="339"/>
      <c r="Q794" s="114"/>
      <c r="R794" s="339"/>
      <c r="S794" s="174"/>
      <c r="T794" s="339"/>
      <c r="U794" s="139" t="str">
        <f t="array" ref="U794">IF($S794&lt;&gt;"",INDEX(DropDownLists!$D$10:$D$2516,MATCH($S794,DropDownLists!$E$10:$E$2516,0)),"")</f>
        <v/>
      </c>
      <c r="V794" s="342"/>
      <c r="W794" s="174"/>
      <c r="Y794" s="62"/>
      <c r="Z794" s="62"/>
      <c r="AA794" s="62"/>
      <c r="AB794" s="62"/>
      <c r="AC794" s="62"/>
      <c r="AD794" s="62"/>
      <c r="AE794" s="62"/>
      <c r="AF794" s="62"/>
      <c r="AG794" s="62"/>
      <c r="AH794" s="244" t="str">
        <f t="shared" si="59"/>
        <v/>
      </c>
      <c r="AI794" s="62"/>
      <c r="AJ794" s="62"/>
      <c r="AK794" s="62"/>
      <c r="AL794" s="62"/>
    </row>
    <row r="795" spans="1:38" s="97" customFormat="1" ht="14">
      <c r="A795" s="63"/>
      <c r="B795" s="2">
        <f t="shared" si="60"/>
        <v>768</v>
      </c>
      <c r="C795" s="235" t="str">
        <f t="array" ref="C795">IF($K795&lt;&gt;"",INDEX(TransferLog!$AB$21:$AB$1270,MATCH($I795&amp;$M795,TransferLog!$F$21:$F$1270&amp;TransferLog!$W$21:$W$1270,0)),"")</f>
        <v/>
      </c>
      <c r="D795" s="235" t="str">
        <f t="array" ref="D795">IF($K795&lt;&gt;"",INDEX(TransferLog!$Q$21:$Q$1270,MATCH($I795&amp;$M795,TransferLog!$F$21:$F$1270&amp;TransferLog!$W$21:$W$1270,0)),"")</f>
        <v/>
      </c>
      <c r="E795" s="236" t="str">
        <f t="array" ref="E795">IF($K795&lt;&gt;"",INDEX(TransferLog!$AC$21:$AC$1270,MATCH($I795&amp;$M795,TransferLog!$F$21:$F$1270&amp;TransferLog!$W$21:$W$1270,0)),"")</f>
        <v/>
      </c>
      <c r="F795" s="111">
        <f t="shared" si="61"/>
        <v>768</v>
      </c>
      <c r="G795" s="138" t="str">
        <f t="array" ref="G795">IF($I795&lt;&gt;"",INDEX(DropDownLists!$K$10:$K$2516,MATCH($I795,DropDownLists!$L$10:$L$2516,0)),"")</f>
        <v/>
      </c>
      <c r="H795" s="107"/>
      <c r="I795" s="112"/>
      <c r="J795" s="339"/>
      <c r="K795" s="113"/>
      <c r="L795" s="339"/>
      <c r="M795" s="113"/>
      <c r="N795" s="339"/>
      <c r="O795" s="139" t="str">
        <f t="shared" si="58"/>
        <v/>
      </c>
      <c r="P795" s="339"/>
      <c r="Q795" s="114"/>
      <c r="R795" s="339"/>
      <c r="S795" s="174"/>
      <c r="T795" s="339"/>
      <c r="U795" s="139" t="str">
        <f t="array" ref="U795">IF($S795&lt;&gt;"",INDEX(DropDownLists!$D$10:$D$2516,MATCH($S795,DropDownLists!$E$10:$E$2516,0)),"")</f>
        <v/>
      </c>
      <c r="V795" s="342"/>
      <c r="W795" s="174"/>
      <c r="Y795" s="62"/>
      <c r="Z795" s="62"/>
      <c r="AA795" s="62"/>
      <c r="AB795" s="62"/>
      <c r="AC795" s="62"/>
      <c r="AD795" s="62"/>
      <c r="AE795" s="62"/>
      <c r="AF795" s="62"/>
      <c r="AG795" s="62"/>
      <c r="AH795" s="244" t="str">
        <f t="shared" si="59"/>
        <v/>
      </c>
      <c r="AI795" s="62"/>
      <c r="AJ795" s="62"/>
      <c r="AK795" s="62"/>
      <c r="AL795" s="62"/>
    </row>
    <row r="796" spans="1:38" s="97" customFormat="1" ht="14">
      <c r="A796" s="63"/>
      <c r="B796" s="2">
        <f t="shared" si="60"/>
        <v>769</v>
      </c>
      <c r="C796" s="235" t="str">
        <f t="array" ref="C796">IF($K796&lt;&gt;"",INDEX(TransferLog!$AB$21:$AB$1270,MATCH($I796&amp;$M796,TransferLog!$F$21:$F$1270&amp;TransferLog!$W$21:$W$1270,0)),"")</f>
        <v/>
      </c>
      <c r="D796" s="235" t="str">
        <f t="array" ref="D796">IF($K796&lt;&gt;"",INDEX(TransferLog!$Q$21:$Q$1270,MATCH($I796&amp;$M796,TransferLog!$F$21:$F$1270&amp;TransferLog!$W$21:$W$1270,0)),"")</f>
        <v/>
      </c>
      <c r="E796" s="236" t="str">
        <f t="array" ref="E796">IF($K796&lt;&gt;"",INDEX(TransferLog!$AC$21:$AC$1270,MATCH($I796&amp;$M796,TransferLog!$F$21:$F$1270&amp;TransferLog!$W$21:$W$1270,0)),"")</f>
        <v/>
      </c>
      <c r="F796" s="111">
        <f t="shared" si="61"/>
        <v>769</v>
      </c>
      <c r="G796" s="138" t="str">
        <f t="array" ref="G796">IF($I796&lt;&gt;"",INDEX(DropDownLists!$K$10:$K$2516,MATCH($I796,DropDownLists!$L$10:$L$2516,0)),"")</f>
        <v/>
      </c>
      <c r="H796" s="107"/>
      <c r="I796" s="112"/>
      <c r="J796" s="339"/>
      <c r="K796" s="113"/>
      <c r="L796" s="339"/>
      <c r="M796" s="113"/>
      <c r="N796" s="339"/>
      <c r="O796" s="139" t="str">
        <f t="shared" ref="O796:O859" si="62">IF($M796&lt;&gt;"",TEXT($M796,"dddd"),"")</f>
        <v/>
      </c>
      <c r="P796" s="339"/>
      <c r="Q796" s="114"/>
      <c r="R796" s="339"/>
      <c r="S796" s="174"/>
      <c r="T796" s="339"/>
      <c r="U796" s="139" t="str">
        <f t="array" ref="U796">IF($S796&lt;&gt;"",INDEX(DropDownLists!$D$10:$D$2516,MATCH($S796,DropDownLists!$E$10:$E$2516,0)),"")</f>
        <v/>
      </c>
      <c r="V796" s="342"/>
      <c r="W796" s="174"/>
      <c r="Y796" s="62"/>
      <c r="Z796" s="62"/>
      <c r="AA796" s="62"/>
      <c r="AB796" s="62"/>
      <c r="AC796" s="62"/>
      <c r="AD796" s="62"/>
      <c r="AE796" s="62"/>
      <c r="AF796" s="62"/>
      <c r="AG796" s="62"/>
      <c r="AH796" s="244" t="str">
        <f t="shared" si="59"/>
        <v/>
      </c>
      <c r="AI796" s="62"/>
      <c r="AJ796" s="62"/>
      <c r="AK796" s="62"/>
      <c r="AL796" s="62"/>
    </row>
    <row r="797" spans="1:38" s="97" customFormat="1" ht="14.25" customHeight="1">
      <c r="A797" s="26"/>
      <c r="B797" s="2">
        <f t="shared" si="60"/>
        <v>770</v>
      </c>
      <c r="C797" s="235" t="str">
        <f t="array" ref="C797">IF($K797&lt;&gt;"",INDEX(TransferLog!$AB$21:$AB$1270,MATCH($I797&amp;$M797,TransferLog!$F$21:$F$1270&amp;TransferLog!$W$21:$W$1270,0)),"")</f>
        <v/>
      </c>
      <c r="D797" s="235" t="str">
        <f t="array" ref="D797">IF($K797&lt;&gt;"",INDEX(TransferLog!$Q$21:$Q$1270,MATCH($I797&amp;$M797,TransferLog!$F$21:$F$1270&amp;TransferLog!$W$21:$W$1270,0)),"")</f>
        <v/>
      </c>
      <c r="E797" s="236" t="str">
        <f t="array" ref="E797">IF($K797&lt;&gt;"",INDEX(TransferLog!$AC$21:$AC$1270,MATCH($I797&amp;$M797,TransferLog!$F$21:$F$1270&amp;TransferLog!$W$21:$W$1270,0)),"")</f>
        <v/>
      </c>
      <c r="F797" s="111">
        <f t="shared" si="61"/>
        <v>770</v>
      </c>
      <c r="G797" s="138" t="str">
        <f t="array" ref="G797">IF($I797&lt;&gt;"",INDEX(DropDownLists!$K$10:$K$2516,MATCH($I797,DropDownLists!$L$10:$L$2516,0)),"")</f>
        <v/>
      </c>
      <c r="H797" s="107"/>
      <c r="I797" s="112"/>
      <c r="J797" s="339"/>
      <c r="K797" s="113"/>
      <c r="L797" s="339"/>
      <c r="M797" s="113"/>
      <c r="N797" s="339"/>
      <c r="O797" s="139" t="str">
        <f t="shared" si="62"/>
        <v/>
      </c>
      <c r="P797" s="339"/>
      <c r="Q797" s="114"/>
      <c r="R797" s="339"/>
      <c r="S797" s="174"/>
      <c r="T797" s="339"/>
      <c r="U797" s="139" t="str">
        <f t="array" ref="U797">IF($S797&lt;&gt;"",INDEX(DropDownLists!$D$10:$D$2516,MATCH($S797,DropDownLists!$E$10:$E$2516,0)),"")</f>
        <v/>
      </c>
      <c r="V797" s="342"/>
      <c r="W797" s="174"/>
      <c r="Y797" s="62"/>
      <c r="Z797" s="62"/>
      <c r="AA797" s="62"/>
      <c r="AB797" s="62"/>
      <c r="AC797" s="62"/>
      <c r="AD797" s="37"/>
      <c r="AE797" s="37"/>
      <c r="AF797" s="37"/>
      <c r="AG797" s="37"/>
      <c r="AH797" s="243" t="str">
        <f t="shared" ref="AH797:AH860" si="63">IF(OR($S797="Home", $S797="Assisted Living", $S797="Other Nursing Home", $S797="Other"),$S797,IF($S797&lt;&gt;"","Hospital",""))</f>
        <v/>
      </c>
      <c r="AI797" s="37"/>
      <c r="AJ797" s="37"/>
      <c r="AK797" s="37"/>
      <c r="AL797" s="37"/>
    </row>
    <row r="798" spans="1:38" s="97" customFormat="1" ht="14.25" customHeight="1">
      <c r="A798" s="26"/>
      <c r="B798" s="2">
        <f t="shared" si="60"/>
        <v>771</v>
      </c>
      <c r="C798" s="235" t="str">
        <f t="array" ref="C798">IF($K798&lt;&gt;"",INDEX(TransferLog!$AB$21:$AB$1270,MATCH($I798&amp;$M798,TransferLog!$F$21:$F$1270&amp;TransferLog!$W$21:$W$1270,0)),"")</f>
        <v/>
      </c>
      <c r="D798" s="235" t="str">
        <f t="array" ref="D798">IF($K798&lt;&gt;"",INDEX(TransferLog!$Q$21:$Q$1270,MATCH($I798&amp;$M798,TransferLog!$F$21:$F$1270&amp;TransferLog!$W$21:$W$1270,0)),"")</f>
        <v/>
      </c>
      <c r="E798" s="236" t="str">
        <f t="array" ref="E798">IF($K798&lt;&gt;"",INDEX(TransferLog!$AC$21:$AC$1270,MATCH($I798&amp;$M798,TransferLog!$F$21:$F$1270&amp;TransferLog!$W$21:$W$1270,0)),"")</f>
        <v/>
      </c>
      <c r="F798" s="111">
        <f t="shared" si="61"/>
        <v>771</v>
      </c>
      <c r="G798" s="138" t="str">
        <f t="array" ref="G798">IF($I798&lt;&gt;"",INDEX(DropDownLists!$K$10:$K$2516,MATCH($I798,DropDownLists!$L$10:$L$2516,0)),"")</f>
        <v/>
      </c>
      <c r="H798" s="107"/>
      <c r="I798" s="112"/>
      <c r="J798" s="339"/>
      <c r="K798" s="113"/>
      <c r="L798" s="339"/>
      <c r="M798" s="113"/>
      <c r="N798" s="339"/>
      <c r="O798" s="139" t="str">
        <f t="shared" si="62"/>
        <v/>
      </c>
      <c r="P798" s="339"/>
      <c r="Q798" s="114"/>
      <c r="R798" s="339"/>
      <c r="S798" s="174"/>
      <c r="T798" s="339"/>
      <c r="U798" s="139" t="str">
        <f t="array" ref="U798">IF($S798&lt;&gt;"",INDEX(DropDownLists!$D$10:$D$2516,MATCH($S798,DropDownLists!$E$10:$E$2516,0)),"")</f>
        <v/>
      </c>
      <c r="V798" s="342"/>
      <c r="W798" s="174"/>
      <c r="Y798" s="62"/>
      <c r="Z798" s="62"/>
      <c r="AA798" s="62"/>
      <c r="AB798" s="62"/>
      <c r="AC798" s="62"/>
      <c r="AD798" s="37"/>
      <c r="AE798" s="37"/>
      <c r="AF798" s="37"/>
      <c r="AG798" s="37"/>
      <c r="AH798" s="243" t="str">
        <f t="shared" si="63"/>
        <v/>
      </c>
      <c r="AI798" s="37"/>
      <c r="AJ798" s="37"/>
      <c r="AK798" s="37"/>
      <c r="AL798" s="37"/>
    </row>
    <row r="799" spans="1:38" s="97" customFormat="1" ht="14.25" customHeight="1">
      <c r="A799" s="26"/>
      <c r="B799" s="2">
        <f t="shared" si="60"/>
        <v>772</v>
      </c>
      <c r="C799" s="235" t="str">
        <f t="array" ref="C799">IF($K799&lt;&gt;"",INDEX(TransferLog!$AB$21:$AB$1270,MATCH($I799&amp;$M799,TransferLog!$F$21:$F$1270&amp;TransferLog!$W$21:$W$1270,0)),"")</f>
        <v/>
      </c>
      <c r="D799" s="235" t="str">
        <f t="array" ref="D799">IF($K799&lt;&gt;"",INDEX(TransferLog!$Q$21:$Q$1270,MATCH($I799&amp;$M799,TransferLog!$F$21:$F$1270&amp;TransferLog!$W$21:$W$1270,0)),"")</f>
        <v/>
      </c>
      <c r="E799" s="236" t="str">
        <f t="array" ref="E799">IF($K799&lt;&gt;"",INDEX(TransferLog!$AC$21:$AC$1270,MATCH($I799&amp;$M799,TransferLog!$F$21:$F$1270&amp;TransferLog!$W$21:$W$1270,0)),"")</f>
        <v/>
      </c>
      <c r="F799" s="111">
        <f t="shared" si="61"/>
        <v>772</v>
      </c>
      <c r="G799" s="138" t="str">
        <f t="array" ref="G799">IF($I799&lt;&gt;"",INDEX(DropDownLists!$K$10:$K$2516,MATCH($I799,DropDownLists!$L$10:$L$2516,0)),"")</f>
        <v/>
      </c>
      <c r="H799" s="107"/>
      <c r="I799" s="112"/>
      <c r="J799" s="339"/>
      <c r="K799" s="113"/>
      <c r="L799" s="339"/>
      <c r="M799" s="113"/>
      <c r="N799" s="339"/>
      <c r="O799" s="139" t="str">
        <f t="shared" si="62"/>
        <v/>
      </c>
      <c r="P799" s="339"/>
      <c r="Q799" s="114"/>
      <c r="R799" s="339"/>
      <c r="S799" s="174"/>
      <c r="T799" s="339"/>
      <c r="U799" s="139" t="str">
        <f t="array" ref="U799">IF($S799&lt;&gt;"",INDEX(DropDownLists!$D$10:$D$2516,MATCH($S799,DropDownLists!$E$10:$E$2516,0)),"")</f>
        <v/>
      </c>
      <c r="V799" s="342"/>
      <c r="W799" s="174"/>
      <c r="Y799" s="62"/>
      <c r="Z799" s="62"/>
      <c r="AA799" s="62"/>
      <c r="AB799" s="62"/>
      <c r="AC799" s="62"/>
      <c r="AD799" s="37"/>
      <c r="AE799" s="37"/>
      <c r="AF799" s="37"/>
      <c r="AG799" s="37"/>
      <c r="AH799" s="243" t="str">
        <f t="shared" si="63"/>
        <v/>
      </c>
      <c r="AI799" s="37"/>
      <c r="AJ799" s="37"/>
      <c r="AK799" s="37"/>
      <c r="AL799" s="37"/>
    </row>
    <row r="800" spans="1:38" s="97" customFormat="1" ht="14">
      <c r="A800" s="26"/>
      <c r="B800" s="2">
        <f t="shared" si="60"/>
        <v>773</v>
      </c>
      <c r="C800" s="235" t="str">
        <f t="array" ref="C800">IF($K800&lt;&gt;"",INDEX(TransferLog!$AB$21:$AB$1270,MATCH($I800&amp;$M800,TransferLog!$F$21:$F$1270&amp;TransferLog!$W$21:$W$1270,0)),"")</f>
        <v/>
      </c>
      <c r="D800" s="235" t="str">
        <f t="array" ref="D800">IF($K800&lt;&gt;"",INDEX(TransferLog!$Q$21:$Q$1270,MATCH($I800&amp;$M800,TransferLog!$F$21:$F$1270&amp;TransferLog!$W$21:$W$1270,0)),"")</f>
        <v/>
      </c>
      <c r="E800" s="236" t="str">
        <f t="array" ref="E800">IF($K800&lt;&gt;"",INDEX(TransferLog!$AC$21:$AC$1270,MATCH($I800&amp;$M800,TransferLog!$F$21:$F$1270&amp;TransferLog!$W$21:$W$1270,0)),"")</f>
        <v/>
      </c>
      <c r="F800" s="111">
        <f t="shared" si="61"/>
        <v>773</v>
      </c>
      <c r="G800" s="138" t="str">
        <f t="array" ref="G800">IF($I800&lt;&gt;"",INDEX(DropDownLists!$K$10:$K$2516,MATCH($I800,DropDownLists!$L$10:$L$2516,0)),"")</f>
        <v/>
      </c>
      <c r="H800" s="107"/>
      <c r="I800" s="112"/>
      <c r="J800" s="339"/>
      <c r="K800" s="113"/>
      <c r="L800" s="339"/>
      <c r="M800" s="113"/>
      <c r="N800" s="339"/>
      <c r="O800" s="139" t="str">
        <f t="shared" si="62"/>
        <v/>
      </c>
      <c r="P800" s="339"/>
      <c r="Q800" s="114"/>
      <c r="R800" s="339"/>
      <c r="S800" s="174"/>
      <c r="T800" s="339"/>
      <c r="U800" s="139" t="str">
        <f t="array" ref="U800">IF($S800&lt;&gt;"",INDEX(DropDownLists!$D$10:$D$2516,MATCH($S800,DropDownLists!$E$10:$E$2516,0)),"")</f>
        <v/>
      </c>
      <c r="V800" s="342"/>
      <c r="W800" s="174"/>
      <c r="Y800" s="62"/>
      <c r="Z800" s="62"/>
      <c r="AA800" s="62"/>
      <c r="AB800" s="62"/>
      <c r="AC800" s="62"/>
      <c r="AD800" s="37"/>
      <c r="AE800" s="37"/>
      <c r="AF800" s="37"/>
      <c r="AG800" s="37"/>
      <c r="AH800" s="243" t="str">
        <f t="shared" si="63"/>
        <v/>
      </c>
      <c r="AI800" s="37"/>
      <c r="AJ800" s="37"/>
      <c r="AK800" s="37"/>
      <c r="AL800" s="37"/>
    </row>
    <row r="801" spans="1:38" s="97" customFormat="1" ht="14.25" customHeight="1">
      <c r="A801" s="26"/>
      <c r="B801" s="2">
        <f t="shared" si="60"/>
        <v>774</v>
      </c>
      <c r="C801" s="235" t="str">
        <f t="array" ref="C801">IF($K801&lt;&gt;"",INDEX(TransferLog!$AB$21:$AB$1270,MATCH($I801&amp;$M801,TransferLog!$F$21:$F$1270&amp;TransferLog!$W$21:$W$1270,0)),"")</f>
        <v/>
      </c>
      <c r="D801" s="235" t="str">
        <f t="array" ref="D801">IF($K801&lt;&gt;"",INDEX(TransferLog!$Q$21:$Q$1270,MATCH($I801&amp;$M801,TransferLog!$F$21:$F$1270&amp;TransferLog!$W$21:$W$1270,0)),"")</f>
        <v/>
      </c>
      <c r="E801" s="236" t="str">
        <f t="array" ref="E801">IF($K801&lt;&gt;"",INDEX(TransferLog!$AC$21:$AC$1270,MATCH($I801&amp;$M801,TransferLog!$F$21:$F$1270&amp;TransferLog!$W$21:$W$1270,0)),"")</f>
        <v/>
      </c>
      <c r="F801" s="111">
        <f t="shared" si="61"/>
        <v>774</v>
      </c>
      <c r="G801" s="138" t="str">
        <f t="array" ref="G801">IF($I801&lt;&gt;"",INDEX(DropDownLists!$K$10:$K$2516,MATCH($I801,DropDownLists!$L$10:$L$2516,0)),"")</f>
        <v/>
      </c>
      <c r="H801" s="107"/>
      <c r="I801" s="112"/>
      <c r="J801" s="339"/>
      <c r="K801" s="113"/>
      <c r="L801" s="339"/>
      <c r="M801" s="113"/>
      <c r="N801" s="339"/>
      <c r="O801" s="139" t="str">
        <f t="shared" si="62"/>
        <v/>
      </c>
      <c r="P801" s="339"/>
      <c r="Q801" s="114"/>
      <c r="R801" s="339"/>
      <c r="S801" s="174"/>
      <c r="T801" s="339"/>
      <c r="U801" s="139" t="str">
        <f t="array" ref="U801">IF($S801&lt;&gt;"",INDEX(DropDownLists!$D$10:$D$2516,MATCH($S801,DropDownLists!$E$10:$E$2516,0)),"")</f>
        <v/>
      </c>
      <c r="V801" s="342"/>
      <c r="W801" s="174"/>
      <c r="Y801" s="62"/>
      <c r="Z801" s="62"/>
      <c r="AA801" s="62"/>
      <c r="AB801" s="62"/>
      <c r="AC801" s="62"/>
      <c r="AD801" s="37"/>
      <c r="AE801" s="37"/>
      <c r="AF801" s="37"/>
      <c r="AG801" s="37"/>
      <c r="AH801" s="243" t="str">
        <f t="shared" si="63"/>
        <v/>
      </c>
      <c r="AI801" s="37"/>
      <c r="AJ801" s="37"/>
      <c r="AK801" s="37"/>
      <c r="AL801" s="37"/>
    </row>
    <row r="802" spans="1:38" s="97" customFormat="1" ht="14.25" customHeight="1">
      <c r="A802" s="26"/>
      <c r="B802" s="2">
        <f t="shared" si="60"/>
        <v>775</v>
      </c>
      <c r="C802" s="235" t="str">
        <f t="array" ref="C802">IF($K802&lt;&gt;"",INDEX(TransferLog!$AB$21:$AB$1270,MATCH($I802&amp;$M802,TransferLog!$F$21:$F$1270&amp;TransferLog!$W$21:$W$1270,0)),"")</f>
        <v/>
      </c>
      <c r="D802" s="235" t="str">
        <f t="array" ref="D802">IF($K802&lt;&gt;"",INDEX(TransferLog!$Q$21:$Q$1270,MATCH($I802&amp;$M802,TransferLog!$F$21:$F$1270&amp;TransferLog!$W$21:$W$1270,0)),"")</f>
        <v/>
      </c>
      <c r="E802" s="236" t="str">
        <f t="array" ref="E802">IF($K802&lt;&gt;"",INDEX(TransferLog!$AC$21:$AC$1270,MATCH($I802&amp;$M802,TransferLog!$F$21:$F$1270&amp;TransferLog!$W$21:$W$1270,0)),"")</f>
        <v/>
      </c>
      <c r="F802" s="111">
        <f t="shared" si="61"/>
        <v>775</v>
      </c>
      <c r="G802" s="138" t="str">
        <f t="array" ref="G802">IF($I802&lt;&gt;"",INDEX(DropDownLists!$K$10:$K$2516,MATCH($I802,DropDownLists!$L$10:$L$2516,0)),"")</f>
        <v/>
      </c>
      <c r="H802" s="107"/>
      <c r="I802" s="112"/>
      <c r="J802" s="339"/>
      <c r="K802" s="113"/>
      <c r="L802" s="339"/>
      <c r="M802" s="113"/>
      <c r="N802" s="339"/>
      <c r="O802" s="139" t="str">
        <f t="shared" si="62"/>
        <v/>
      </c>
      <c r="P802" s="339"/>
      <c r="Q802" s="114"/>
      <c r="R802" s="339"/>
      <c r="S802" s="174"/>
      <c r="T802" s="339"/>
      <c r="U802" s="139" t="str">
        <f t="array" ref="U802">IF($S802&lt;&gt;"",INDEX(DropDownLists!$D$10:$D$2516,MATCH($S802,DropDownLists!$E$10:$E$2516,0)),"")</f>
        <v/>
      </c>
      <c r="V802" s="342"/>
      <c r="W802" s="174"/>
      <c r="Y802" s="37"/>
      <c r="Z802" s="37"/>
      <c r="AA802" s="37"/>
      <c r="AB802" s="37"/>
      <c r="AC802" s="37"/>
      <c r="AD802" s="37"/>
      <c r="AE802" s="37"/>
      <c r="AF802" s="37"/>
      <c r="AG802" s="37"/>
      <c r="AH802" s="243" t="str">
        <f t="shared" si="63"/>
        <v/>
      </c>
      <c r="AI802" s="37"/>
      <c r="AJ802" s="37"/>
      <c r="AK802" s="37"/>
      <c r="AL802" s="37"/>
    </row>
    <row r="803" spans="1:38" s="97" customFormat="1" ht="14.25" customHeight="1">
      <c r="A803" s="26"/>
      <c r="B803" s="2">
        <f t="shared" si="60"/>
        <v>776</v>
      </c>
      <c r="C803" s="235" t="str">
        <f t="array" ref="C803">IF($K803&lt;&gt;"",INDEX(TransferLog!$AB$21:$AB$1270,MATCH($I803&amp;$M803,TransferLog!$F$21:$F$1270&amp;TransferLog!$W$21:$W$1270,0)),"")</f>
        <v/>
      </c>
      <c r="D803" s="235" t="str">
        <f t="array" ref="D803">IF($K803&lt;&gt;"",INDEX(TransferLog!$Q$21:$Q$1270,MATCH($I803&amp;$M803,TransferLog!$F$21:$F$1270&amp;TransferLog!$W$21:$W$1270,0)),"")</f>
        <v/>
      </c>
      <c r="E803" s="236" t="str">
        <f t="array" ref="E803">IF($K803&lt;&gt;"",INDEX(TransferLog!$AC$21:$AC$1270,MATCH($I803&amp;$M803,TransferLog!$F$21:$F$1270&amp;TransferLog!$W$21:$W$1270,0)),"")</f>
        <v/>
      </c>
      <c r="F803" s="111">
        <f t="shared" si="61"/>
        <v>776</v>
      </c>
      <c r="G803" s="138" t="str">
        <f t="array" ref="G803">IF($I803&lt;&gt;"",INDEX(DropDownLists!$K$10:$K$2516,MATCH($I803,DropDownLists!$L$10:$L$2516,0)),"")</f>
        <v/>
      </c>
      <c r="H803" s="107"/>
      <c r="I803" s="112"/>
      <c r="J803" s="339"/>
      <c r="K803" s="113"/>
      <c r="L803" s="339"/>
      <c r="M803" s="113"/>
      <c r="N803" s="339"/>
      <c r="O803" s="139" t="str">
        <f t="shared" si="62"/>
        <v/>
      </c>
      <c r="P803" s="339"/>
      <c r="Q803" s="114"/>
      <c r="R803" s="339"/>
      <c r="S803" s="174"/>
      <c r="T803" s="339"/>
      <c r="U803" s="139" t="str">
        <f t="array" ref="U803">IF($S803&lt;&gt;"",INDEX(DropDownLists!$D$10:$D$2516,MATCH($S803,DropDownLists!$E$10:$E$2516,0)),"")</f>
        <v/>
      </c>
      <c r="V803" s="342"/>
      <c r="W803" s="174"/>
      <c r="Y803" s="37"/>
      <c r="Z803" s="37"/>
      <c r="AA803" s="37"/>
      <c r="AB803" s="37"/>
      <c r="AC803" s="37"/>
      <c r="AD803" s="37"/>
      <c r="AE803" s="37"/>
      <c r="AF803" s="37"/>
      <c r="AG803" s="37"/>
      <c r="AH803" s="243" t="str">
        <f t="shared" si="63"/>
        <v/>
      </c>
      <c r="AI803" s="37"/>
      <c r="AJ803" s="37"/>
      <c r="AK803" s="37"/>
      <c r="AL803" s="37"/>
    </row>
    <row r="804" spans="1:38" s="97" customFormat="1" ht="14">
      <c r="A804" s="26"/>
      <c r="B804" s="2">
        <f t="shared" si="60"/>
        <v>777</v>
      </c>
      <c r="C804" s="235" t="str">
        <f t="array" ref="C804">IF($K804&lt;&gt;"",INDEX(TransferLog!$AB$21:$AB$1270,MATCH($I804&amp;$M804,TransferLog!$F$21:$F$1270&amp;TransferLog!$W$21:$W$1270,0)),"")</f>
        <v/>
      </c>
      <c r="D804" s="235" t="str">
        <f t="array" ref="D804">IF($K804&lt;&gt;"",INDEX(TransferLog!$Q$21:$Q$1270,MATCH($I804&amp;$M804,TransferLog!$F$21:$F$1270&amp;TransferLog!$W$21:$W$1270,0)),"")</f>
        <v/>
      </c>
      <c r="E804" s="236" t="str">
        <f t="array" ref="E804">IF($K804&lt;&gt;"",INDEX(TransferLog!$AC$21:$AC$1270,MATCH($I804&amp;$M804,TransferLog!$F$21:$F$1270&amp;TransferLog!$W$21:$W$1270,0)),"")</f>
        <v/>
      </c>
      <c r="F804" s="111">
        <f t="shared" si="61"/>
        <v>777</v>
      </c>
      <c r="G804" s="138" t="str">
        <f t="array" ref="G804">IF($I804&lt;&gt;"",INDEX(DropDownLists!$K$10:$K$2516,MATCH($I804,DropDownLists!$L$10:$L$2516,0)),"")</f>
        <v/>
      </c>
      <c r="H804" s="107"/>
      <c r="I804" s="112"/>
      <c r="J804" s="339"/>
      <c r="K804" s="113"/>
      <c r="L804" s="339"/>
      <c r="M804" s="113"/>
      <c r="N804" s="339"/>
      <c r="O804" s="139" t="str">
        <f t="shared" si="62"/>
        <v/>
      </c>
      <c r="P804" s="339"/>
      <c r="Q804" s="114"/>
      <c r="R804" s="339"/>
      <c r="S804" s="174"/>
      <c r="T804" s="339"/>
      <c r="U804" s="139" t="str">
        <f t="array" ref="U804">IF($S804&lt;&gt;"",INDEX(DropDownLists!$D$10:$D$2516,MATCH($S804,DropDownLists!$E$10:$E$2516,0)),"")</f>
        <v/>
      </c>
      <c r="V804" s="342"/>
      <c r="W804" s="174"/>
      <c r="Y804" s="37"/>
      <c r="Z804" s="37"/>
      <c r="AA804" s="37"/>
      <c r="AB804" s="37"/>
      <c r="AC804" s="37"/>
      <c r="AD804" s="37"/>
      <c r="AE804" s="37"/>
      <c r="AF804" s="37"/>
      <c r="AG804" s="37"/>
      <c r="AH804" s="243" t="str">
        <f t="shared" si="63"/>
        <v/>
      </c>
      <c r="AI804" s="37"/>
      <c r="AJ804" s="37"/>
      <c r="AK804" s="37"/>
      <c r="AL804" s="37"/>
    </row>
    <row r="805" spans="1:38" s="97" customFormat="1" ht="14">
      <c r="A805" s="26"/>
      <c r="B805" s="2">
        <f t="shared" si="60"/>
        <v>778</v>
      </c>
      <c r="C805" s="235" t="str">
        <f t="array" ref="C805">IF($K805&lt;&gt;"",INDEX(TransferLog!$AB$21:$AB$1270,MATCH($I805&amp;$M805,TransferLog!$F$21:$F$1270&amp;TransferLog!$W$21:$W$1270,0)),"")</f>
        <v/>
      </c>
      <c r="D805" s="235" t="str">
        <f t="array" ref="D805">IF($K805&lt;&gt;"",INDEX(TransferLog!$Q$21:$Q$1270,MATCH($I805&amp;$M805,TransferLog!$F$21:$F$1270&amp;TransferLog!$W$21:$W$1270,0)),"")</f>
        <v/>
      </c>
      <c r="E805" s="236" t="str">
        <f t="array" ref="E805">IF($K805&lt;&gt;"",INDEX(TransferLog!$AC$21:$AC$1270,MATCH($I805&amp;$M805,TransferLog!$F$21:$F$1270&amp;TransferLog!$W$21:$W$1270,0)),"")</f>
        <v/>
      </c>
      <c r="F805" s="111">
        <f t="shared" si="61"/>
        <v>778</v>
      </c>
      <c r="G805" s="138" t="str">
        <f t="array" ref="G805">IF($I805&lt;&gt;"",INDEX(DropDownLists!$K$10:$K$2516,MATCH($I805,DropDownLists!$L$10:$L$2516,0)),"")</f>
        <v/>
      </c>
      <c r="H805" s="107"/>
      <c r="I805" s="112"/>
      <c r="J805" s="339"/>
      <c r="K805" s="113"/>
      <c r="L805" s="339"/>
      <c r="M805" s="113"/>
      <c r="N805" s="339"/>
      <c r="O805" s="139" t="str">
        <f t="shared" si="62"/>
        <v/>
      </c>
      <c r="P805" s="339"/>
      <c r="Q805" s="114"/>
      <c r="R805" s="339"/>
      <c r="S805" s="174"/>
      <c r="T805" s="339"/>
      <c r="U805" s="139" t="str">
        <f t="array" ref="U805">IF($S805&lt;&gt;"",INDEX(DropDownLists!$D$10:$D$2516,MATCH($S805,DropDownLists!$E$10:$E$2516,0)),"")</f>
        <v/>
      </c>
      <c r="V805" s="342"/>
      <c r="W805" s="174"/>
      <c r="Y805" s="37"/>
      <c r="Z805" s="37"/>
      <c r="AA805" s="37"/>
      <c r="AB805" s="37"/>
      <c r="AC805" s="37"/>
      <c r="AD805" s="37"/>
      <c r="AE805" s="37"/>
      <c r="AF805" s="37"/>
      <c r="AG805" s="37"/>
      <c r="AH805" s="243" t="str">
        <f t="shared" si="63"/>
        <v/>
      </c>
      <c r="AI805" s="37"/>
      <c r="AJ805" s="37"/>
      <c r="AK805" s="37"/>
      <c r="AL805" s="37"/>
    </row>
    <row r="806" spans="1:38" s="97" customFormat="1" ht="14">
      <c r="A806" s="63"/>
      <c r="B806" s="2">
        <f t="shared" si="60"/>
        <v>779</v>
      </c>
      <c r="C806" s="235" t="str">
        <f t="array" ref="C806">IF($K806&lt;&gt;"",INDEX(TransferLog!$AB$21:$AB$1270,MATCH($I806&amp;$M806,TransferLog!$F$21:$F$1270&amp;TransferLog!$W$21:$W$1270,0)),"")</f>
        <v/>
      </c>
      <c r="D806" s="235" t="str">
        <f t="array" ref="D806">IF($K806&lt;&gt;"",INDEX(TransferLog!$Q$21:$Q$1270,MATCH($I806&amp;$M806,TransferLog!$F$21:$F$1270&amp;TransferLog!$W$21:$W$1270,0)),"")</f>
        <v/>
      </c>
      <c r="E806" s="236" t="str">
        <f t="array" ref="E806">IF($K806&lt;&gt;"",INDEX(TransferLog!$AC$21:$AC$1270,MATCH($I806&amp;$M806,TransferLog!$F$21:$F$1270&amp;TransferLog!$W$21:$W$1270,0)),"")</f>
        <v/>
      </c>
      <c r="F806" s="111">
        <f t="shared" si="61"/>
        <v>779</v>
      </c>
      <c r="G806" s="138" t="str">
        <f t="array" ref="G806">IF($I806&lt;&gt;"",INDEX(DropDownLists!$K$10:$K$2516,MATCH($I806,DropDownLists!$L$10:$L$2516,0)),"")</f>
        <v/>
      </c>
      <c r="H806" s="107"/>
      <c r="I806" s="112"/>
      <c r="J806" s="339"/>
      <c r="K806" s="113"/>
      <c r="L806" s="339"/>
      <c r="M806" s="113"/>
      <c r="N806" s="339"/>
      <c r="O806" s="139" t="str">
        <f t="shared" si="62"/>
        <v/>
      </c>
      <c r="P806" s="339"/>
      <c r="Q806" s="114"/>
      <c r="R806" s="339"/>
      <c r="S806" s="174"/>
      <c r="T806" s="339"/>
      <c r="U806" s="139" t="str">
        <f t="array" ref="U806">IF($S806&lt;&gt;"",INDEX(DropDownLists!$D$10:$D$2516,MATCH($S806,DropDownLists!$E$10:$E$2516,0)),"")</f>
        <v/>
      </c>
      <c r="V806" s="342"/>
      <c r="W806" s="174"/>
      <c r="Y806" s="37"/>
      <c r="Z806" s="37"/>
      <c r="AA806" s="37"/>
      <c r="AB806" s="37"/>
      <c r="AC806" s="37"/>
      <c r="AD806" s="62"/>
      <c r="AE806" s="62"/>
      <c r="AF806" s="62"/>
      <c r="AG806" s="62"/>
      <c r="AH806" s="244" t="str">
        <f t="shared" si="63"/>
        <v/>
      </c>
      <c r="AI806" s="62"/>
      <c r="AJ806" s="62"/>
      <c r="AK806" s="62"/>
      <c r="AL806" s="62"/>
    </row>
    <row r="807" spans="1:38" s="97" customFormat="1" ht="14">
      <c r="A807" s="63"/>
      <c r="B807" s="2">
        <f t="shared" si="60"/>
        <v>780</v>
      </c>
      <c r="C807" s="235" t="str">
        <f t="array" ref="C807">IF($K807&lt;&gt;"",INDEX(TransferLog!$AB$21:$AB$1270,MATCH($I807&amp;$M807,TransferLog!$F$21:$F$1270&amp;TransferLog!$W$21:$W$1270,0)),"")</f>
        <v/>
      </c>
      <c r="D807" s="235" t="str">
        <f t="array" ref="D807">IF($K807&lt;&gt;"",INDEX(TransferLog!$Q$21:$Q$1270,MATCH($I807&amp;$M807,TransferLog!$F$21:$F$1270&amp;TransferLog!$W$21:$W$1270,0)),"")</f>
        <v/>
      </c>
      <c r="E807" s="236" t="str">
        <f t="array" ref="E807">IF($K807&lt;&gt;"",INDEX(TransferLog!$AC$21:$AC$1270,MATCH($I807&amp;$M807,TransferLog!$F$21:$F$1270&amp;TransferLog!$W$21:$W$1270,0)),"")</f>
        <v/>
      </c>
      <c r="F807" s="111">
        <f t="shared" si="61"/>
        <v>780</v>
      </c>
      <c r="G807" s="138" t="str">
        <f t="array" ref="G807">IF($I807&lt;&gt;"",INDEX(DropDownLists!$K$10:$K$2516,MATCH($I807,DropDownLists!$L$10:$L$2516,0)),"")</f>
        <v/>
      </c>
      <c r="H807" s="107"/>
      <c r="I807" s="112"/>
      <c r="J807" s="339"/>
      <c r="K807" s="113"/>
      <c r="L807" s="339"/>
      <c r="M807" s="113"/>
      <c r="N807" s="339"/>
      <c r="O807" s="139" t="str">
        <f t="shared" si="62"/>
        <v/>
      </c>
      <c r="P807" s="339"/>
      <c r="Q807" s="114"/>
      <c r="R807" s="339"/>
      <c r="S807" s="174"/>
      <c r="T807" s="339"/>
      <c r="U807" s="139" t="str">
        <f t="array" ref="U807">IF($S807&lt;&gt;"",INDEX(DropDownLists!$D$10:$D$2516,MATCH($S807,DropDownLists!$E$10:$E$2516,0)),"")</f>
        <v/>
      </c>
      <c r="V807" s="342"/>
      <c r="W807" s="174"/>
      <c r="Y807" s="37"/>
      <c r="Z807" s="37"/>
      <c r="AA807" s="37"/>
      <c r="AB807" s="37"/>
      <c r="AC807" s="37"/>
      <c r="AD807" s="62"/>
      <c r="AE807" s="62"/>
      <c r="AF807" s="62"/>
      <c r="AG807" s="62"/>
      <c r="AH807" s="244" t="str">
        <f t="shared" si="63"/>
        <v/>
      </c>
      <c r="AI807" s="62"/>
      <c r="AJ807" s="62"/>
      <c r="AK807" s="62"/>
      <c r="AL807" s="62"/>
    </row>
    <row r="808" spans="1:38" s="97" customFormat="1" ht="14">
      <c r="A808" s="63"/>
      <c r="B808" s="2">
        <f t="shared" si="60"/>
        <v>781</v>
      </c>
      <c r="C808" s="235" t="str">
        <f t="array" ref="C808">IF($K808&lt;&gt;"",INDEX(TransferLog!$AB$21:$AB$1270,MATCH($I808&amp;$M808,TransferLog!$F$21:$F$1270&amp;TransferLog!$W$21:$W$1270,0)),"")</f>
        <v/>
      </c>
      <c r="D808" s="235" t="str">
        <f t="array" ref="D808">IF($K808&lt;&gt;"",INDEX(TransferLog!$Q$21:$Q$1270,MATCH($I808&amp;$M808,TransferLog!$F$21:$F$1270&amp;TransferLog!$W$21:$W$1270,0)),"")</f>
        <v/>
      </c>
      <c r="E808" s="236" t="str">
        <f t="array" ref="E808">IF($K808&lt;&gt;"",INDEX(TransferLog!$AC$21:$AC$1270,MATCH($I808&amp;$M808,TransferLog!$F$21:$F$1270&amp;TransferLog!$W$21:$W$1270,0)),"")</f>
        <v/>
      </c>
      <c r="F808" s="111">
        <f t="shared" si="61"/>
        <v>781</v>
      </c>
      <c r="G808" s="138" t="str">
        <f t="array" ref="G808">IF($I808&lt;&gt;"",INDEX(DropDownLists!$K$10:$K$2516,MATCH($I808,DropDownLists!$L$10:$L$2516,0)),"")</f>
        <v/>
      </c>
      <c r="H808" s="107"/>
      <c r="I808" s="112"/>
      <c r="J808" s="339"/>
      <c r="K808" s="113"/>
      <c r="L808" s="339"/>
      <c r="M808" s="113"/>
      <c r="N808" s="339"/>
      <c r="O808" s="139" t="str">
        <f t="shared" si="62"/>
        <v/>
      </c>
      <c r="P808" s="339"/>
      <c r="Q808" s="114"/>
      <c r="R808" s="339"/>
      <c r="S808" s="174"/>
      <c r="T808" s="339"/>
      <c r="U808" s="139" t="str">
        <f t="array" ref="U808">IF($S808&lt;&gt;"",INDEX(DropDownLists!$D$10:$D$2516,MATCH($S808,DropDownLists!$E$10:$E$2516,0)),"")</f>
        <v/>
      </c>
      <c r="V808" s="342"/>
      <c r="W808" s="174"/>
      <c r="Y808" s="37"/>
      <c r="Z808" s="37"/>
      <c r="AA808" s="37"/>
      <c r="AB808" s="37"/>
      <c r="AC808" s="37"/>
      <c r="AD808" s="62"/>
      <c r="AE808" s="62"/>
      <c r="AF808" s="62"/>
      <c r="AG808" s="62"/>
      <c r="AH808" s="244" t="str">
        <f t="shared" si="63"/>
        <v/>
      </c>
      <c r="AI808" s="62"/>
      <c r="AJ808" s="62"/>
      <c r="AK808" s="62"/>
      <c r="AL808" s="62"/>
    </row>
    <row r="809" spans="1:38" s="97" customFormat="1" ht="14">
      <c r="A809" s="63"/>
      <c r="B809" s="2">
        <f t="shared" si="60"/>
        <v>782</v>
      </c>
      <c r="C809" s="235" t="str">
        <f t="array" ref="C809">IF($K809&lt;&gt;"",INDEX(TransferLog!$AB$21:$AB$1270,MATCH($I809&amp;$M809,TransferLog!$F$21:$F$1270&amp;TransferLog!$W$21:$W$1270,0)),"")</f>
        <v/>
      </c>
      <c r="D809" s="235" t="str">
        <f t="array" ref="D809">IF($K809&lt;&gt;"",INDEX(TransferLog!$Q$21:$Q$1270,MATCH($I809&amp;$M809,TransferLog!$F$21:$F$1270&amp;TransferLog!$W$21:$W$1270,0)),"")</f>
        <v/>
      </c>
      <c r="E809" s="236" t="str">
        <f t="array" ref="E809">IF($K809&lt;&gt;"",INDEX(TransferLog!$AC$21:$AC$1270,MATCH($I809&amp;$M809,TransferLog!$F$21:$F$1270&amp;TransferLog!$W$21:$W$1270,0)),"")</f>
        <v/>
      </c>
      <c r="F809" s="111">
        <f t="shared" si="61"/>
        <v>782</v>
      </c>
      <c r="G809" s="138" t="str">
        <f t="array" ref="G809">IF($I809&lt;&gt;"",INDEX(DropDownLists!$K$10:$K$2516,MATCH($I809,DropDownLists!$L$10:$L$2516,0)),"")</f>
        <v/>
      </c>
      <c r="H809" s="107"/>
      <c r="I809" s="112"/>
      <c r="J809" s="339"/>
      <c r="K809" s="113"/>
      <c r="L809" s="339"/>
      <c r="M809" s="113"/>
      <c r="N809" s="339"/>
      <c r="O809" s="139" t="str">
        <f t="shared" si="62"/>
        <v/>
      </c>
      <c r="P809" s="339"/>
      <c r="Q809" s="114"/>
      <c r="R809" s="339"/>
      <c r="S809" s="174"/>
      <c r="T809" s="339"/>
      <c r="U809" s="139" t="str">
        <f t="array" ref="U809">IF($S809&lt;&gt;"",INDEX(DropDownLists!$D$10:$D$2516,MATCH($S809,DropDownLists!$E$10:$E$2516,0)),"")</f>
        <v/>
      </c>
      <c r="V809" s="342"/>
      <c r="W809" s="174"/>
      <c r="Y809" s="37"/>
      <c r="Z809" s="37"/>
      <c r="AA809" s="37"/>
      <c r="AB809" s="37"/>
      <c r="AC809" s="37"/>
      <c r="AD809" s="62"/>
      <c r="AE809" s="62"/>
      <c r="AF809" s="62"/>
      <c r="AG809" s="62"/>
      <c r="AH809" s="244" t="str">
        <f t="shared" si="63"/>
        <v/>
      </c>
      <c r="AI809" s="62"/>
      <c r="AJ809" s="62"/>
      <c r="AK809" s="62"/>
      <c r="AL809" s="62"/>
    </row>
    <row r="810" spans="1:38" s="97" customFormat="1" ht="14">
      <c r="A810" s="63"/>
      <c r="B810" s="2">
        <f t="shared" si="60"/>
        <v>783</v>
      </c>
      <c r="C810" s="235" t="str">
        <f t="array" ref="C810">IF($K810&lt;&gt;"",INDEX(TransferLog!$AB$21:$AB$1270,MATCH($I810&amp;$M810,TransferLog!$F$21:$F$1270&amp;TransferLog!$W$21:$W$1270,0)),"")</f>
        <v/>
      </c>
      <c r="D810" s="235" t="str">
        <f t="array" ref="D810">IF($K810&lt;&gt;"",INDEX(TransferLog!$Q$21:$Q$1270,MATCH($I810&amp;$M810,TransferLog!$F$21:$F$1270&amp;TransferLog!$W$21:$W$1270,0)),"")</f>
        <v/>
      </c>
      <c r="E810" s="236" t="str">
        <f t="array" ref="E810">IF($K810&lt;&gt;"",INDEX(TransferLog!$AC$21:$AC$1270,MATCH($I810&amp;$M810,TransferLog!$F$21:$F$1270&amp;TransferLog!$W$21:$W$1270,0)),"")</f>
        <v/>
      </c>
      <c r="F810" s="111">
        <f t="shared" si="61"/>
        <v>783</v>
      </c>
      <c r="G810" s="138" t="str">
        <f t="array" ref="G810">IF($I810&lt;&gt;"",INDEX(DropDownLists!$K$10:$K$2516,MATCH($I810,DropDownLists!$L$10:$L$2516,0)),"")</f>
        <v/>
      </c>
      <c r="H810" s="107"/>
      <c r="I810" s="112"/>
      <c r="J810" s="339"/>
      <c r="K810" s="113"/>
      <c r="L810" s="339"/>
      <c r="M810" s="113"/>
      <c r="N810" s="339"/>
      <c r="O810" s="139" t="str">
        <f t="shared" si="62"/>
        <v/>
      </c>
      <c r="P810" s="339"/>
      <c r="Q810" s="114"/>
      <c r="R810" s="339"/>
      <c r="S810" s="174"/>
      <c r="T810" s="339"/>
      <c r="U810" s="139" t="str">
        <f t="array" ref="U810">IF($S810&lt;&gt;"",INDEX(DropDownLists!$D$10:$D$2516,MATCH($S810,DropDownLists!$E$10:$E$2516,0)),"")</f>
        <v/>
      </c>
      <c r="V810" s="342"/>
      <c r="W810" s="174"/>
      <c r="Y810" s="37"/>
      <c r="Z810" s="37"/>
      <c r="AA810" s="37"/>
      <c r="AB810" s="37"/>
      <c r="AC810" s="37"/>
      <c r="AD810" s="62"/>
      <c r="AE810" s="62"/>
      <c r="AF810" s="62"/>
      <c r="AG810" s="62"/>
      <c r="AH810" s="244" t="str">
        <f t="shared" si="63"/>
        <v/>
      </c>
      <c r="AI810" s="62"/>
      <c r="AJ810" s="62"/>
      <c r="AK810" s="62"/>
      <c r="AL810" s="62"/>
    </row>
    <row r="811" spans="1:38" s="97" customFormat="1" ht="14">
      <c r="A811" s="63"/>
      <c r="B811" s="2">
        <f t="shared" si="60"/>
        <v>784</v>
      </c>
      <c r="C811" s="235" t="str">
        <f t="array" ref="C811">IF($K811&lt;&gt;"",INDEX(TransferLog!$AB$21:$AB$1270,MATCH($I811&amp;$M811,TransferLog!$F$21:$F$1270&amp;TransferLog!$W$21:$W$1270,0)),"")</f>
        <v/>
      </c>
      <c r="D811" s="235" t="str">
        <f t="array" ref="D811">IF($K811&lt;&gt;"",INDEX(TransferLog!$Q$21:$Q$1270,MATCH($I811&amp;$M811,TransferLog!$F$21:$F$1270&amp;TransferLog!$W$21:$W$1270,0)),"")</f>
        <v/>
      </c>
      <c r="E811" s="236" t="str">
        <f t="array" ref="E811">IF($K811&lt;&gt;"",INDEX(TransferLog!$AC$21:$AC$1270,MATCH($I811&amp;$M811,TransferLog!$F$21:$F$1270&amp;TransferLog!$W$21:$W$1270,0)),"")</f>
        <v/>
      </c>
      <c r="F811" s="111">
        <f t="shared" si="61"/>
        <v>784</v>
      </c>
      <c r="G811" s="138" t="str">
        <f t="array" ref="G811">IF($I811&lt;&gt;"",INDEX(DropDownLists!$K$10:$K$2516,MATCH($I811,DropDownLists!$L$10:$L$2516,0)),"")</f>
        <v/>
      </c>
      <c r="H811" s="107"/>
      <c r="I811" s="112"/>
      <c r="J811" s="339"/>
      <c r="K811" s="113"/>
      <c r="L811" s="339"/>
      <c r="M811" s="113"/>
      <c r="N811" s="339"/>
      <c r="O811" s="139" t="str">
        <f t="shared" si="62"/>
        <v/>
      </c>
      <c r="P811" s="339"/>
      <c r="Q811" s="114"/>
      <c r="R811" s="339"/>
      <c r="S811" s="174"/>
      <c r="T811" s="339"/>
      <c r="U811" s="139" t="str">
        <f t="array" ref="U811">IF($S811&lt;&gt;"",INDEX(DropDownLists!$D$10:$D$2516,MATCH($S811,DropDownLists!$E$10:$E$2516,0)),"")</f>
        <v/>
      </c>
      <c r="V811" s="342"/>
      <c r="W811" s="174"/>
      <c r="Y811" s="62"/>
      <c r="Z811" s="62"/>
      <c r="AA811" s="62"/>
      <c r="AB811" s="62"/>
      <c r="AC811" s="62"/>
      <c r="AD811" s="62"/>
      <c r="AE811" s="62"/>
      <c r="AF811" s="62"/>
      <c r="AG811" s="62"/>
      <c r="AH811" s="244" t="str">
        <f t="shared" si="63"/>
        <v/>
      </c>
      <c r="AI811" s="62"/>
      <c r="AJ811" s="62"/>
      <c r="AK811" s="62"/>
      <c r="AL811" s="62"/>
    </row>
    <row r="812" spans="1:38" s="97" customFormat="1" ht="14">
      <c r="A812" s="63"/>
      <c r="B812" s="2">
        <f t="shared" si="60"/>
        <v>785</v>
      </c>
      <c r="C812" s="235" t="str">
        <f t="array" ref="C812">IF($K812&lt;&gt;"",INDEX(TransferLog!$AB$21:$AB$1270,MATCH($I812&amp;$M812,TransferLog!$F$21:$F$1270&amp;TransferLog!$W$21:$W$1270,0)),"")</f>
        <v/>
      </c>
      <c r="D812" s="235" t="str">
        <f t="array" ref="D812">IF($K812&lt;&gt;"",INDEX(TransferLog!$Q$21:$Q$1270,MATCH($I812&amp;$M812,TransferLog!$F$21:$F$1270&amp;TransferLog!$W$21:$W$1270,0)),"")</f>
        <v/>
      </c>
      <c r="E812" s="236" t="str">
        <f t="array" ref="E812">IF($K812&lt;&gt;"",INDEX(TransferLog!$AC$21:$AC$1270,MATCH($I812&amp;$M812,TransferLog!$F$21:$F$1270&amp;TransferLog!$W$21:$W$1270,0)),"")</f>
        <v/>
      </c>
      <c r="F812" s="111">
        <f t="shared" si="61"/>
        <v>785</v>
      </c>
      <c r="G812" s="138" t="str">
        <f t="array" ref="G812">IF($I812&lt;&gt;"",INDEX(DropDownLists!$K$10:$K$2516,MATCH($I812,DropDownLists!$L$10:$L$2516,0)),"")</f>
        <v/>
      </c>
      <c r="H812" s="107"/>
      <c r="I812" s="112"/>
      <c r="J812" s="339"/>
      <c r="K812" s="113"/>
      <c r="L812" s="339"/>
      <c r="M812" s="113"/>
      <c r="N812" s="339"/>
      <c r="O812" s="139" t="str">
        <f t="shared" si="62"/>
        <v/>
      </c>
      <c r="P812" s="339"/>
      <c r="Q812" s="114"/>
      <c r="R812" s="339"/>
      <c r="S812" s="174"/>
      <c r="T812" s="339"/>
      <c r="U812" s="139" t="str">
        <f t="array" ref="U812">IF($S812&lt;&gt;"",INDEX(DropDownLists!$D$10:$D$2516,MATCH($S812,DropDownLists!$E$10:$E$2516,0)),"")</f>
        <v/>
      </c>
      <c r="V812" s="342"/>
      <c r="W812" s="174"/>
      <c r="Y812" s="62"/>
      <c r="Z812" s="62"/>
      <c r="AA812" s="62"/>
      <c r="AB812" s="62"/>
      <c r="AC812" s="62"/>
      <c r="AD812" s="62"/>
      <c r="AE812" s="62"/>
      <c r="AF812" s="62"/>
      <c r="AG812" s="62"/>
      <c r="AH812" s="244" t="str">
        <f t="shared" si="63"/>
        <v/>
      </c>
      <c r="AI812" s="62"/>
      <c r="AJ812" s="62"/>
      <c r="AK812" s="62"/>
      <c r="AL812" s="62"/>
    </row>
    <row r="813" spans="1:38" s="97" customFormat="1" ht="14">
      <c r="A813" s="63"/>
      <c r="B813" s="2">
        <f t="shared" si="60"/>
        <v>786</v>
      </c>
      <c r="C813" s="235" t="str">
        <f t="array" ref="C813">IF($K813&lt;&gt;"",INDEX(TransferLog!$AB$21:$AB$1270,MATCH($I813&amp;$M813,TransferLog!$F$21:$F$1270&amp;TransferLog!$W$21:$W$1270,0)),"")</f>
        <v/>
      </c>
      <c r="D813" s="235" t="str">
        <f t="array" ref="D813">IF($K813&lt;&gt;"",INDEX(TransferLog!$Q$21:$Q$1270,MATCH($I813&amp;$M813,TransferLog!$F$21:$F$1270&amp;TransferLog!$W$21:$W$1270,0)),"")</f>
        <v/>
      </c>
      <c r="E813" s="236" t="str">
        <f t="array" ref="E813">IF($K813&lt;&gt;"",INDEX(TransferLog!$AC$21:$AC$1270,MATCH($I813&amp;$M813,TransferLog!$F$21:$F$1270&amp;TransferLog!$W$21:$W$1270,0)),"")</f>
        <v/>
      </c>
      <c r="F813" s="111">
        <f t="shared" si="61"/>
        <v>786</v>
      </c>
      <c r="G813" s="138" t="str">
        <f t="array" ref="G813">IF($I813&lt;&gt;"",INDEX(DropDownLists!$K$10:$K$2516,MATCH($I813,DropDownLists!$L$10:$L$2516,0)),"")</f>
        <v/>
      </c>
      <c r="H813" s="107"/>
      <c r="I813" s="112"/>
      <c r="J813" s="339"/>
      <c r="K813" s="113"/>
      <c r="L813" s="339"/>
      <c r="M813" s="113"/>
      <c r="N813" s="339"/>
      <c r="O813" s="139" t="str">
        <f t="shared" si="62"/>
        <v/>
      </c>
      <c r="P813" s="339"/>
      <c r="Q813" s="114"/>
      <c r="R813" s="339"/>
      <c r="S813" s="174"/>
      <c r="T813" s="339"/>
      <c r="U813" s="139" t="str">
        <f t="array" ref="U813">IF($S813&lt;&gt;"",INDEX(DropDownLists!$D$10:$D$2516,MATCH($S813,DropDownLists!$E$10:$E$2516,0)),"")</f>
        <v/>
      </c>
      <c r="V813" s="342"/>
      <c r="W813" s="174"/>
      <c r="Y813" s="62"/>
      <c r="Z813" s="62"/>
      <c r="AA813" s="62"/>
      <c r="AB813" s="62"/>
      <c r="AC813" s="62"/>
      <c r="AD813" s="62"/>
      <c r="AE813" s="62"/>
      <c r="AF813" s="62"/>
      <c r="AG813" s="62"/>
      <c r="AH813" s="244" t="str">
        <f t="shared" si="63"/>
        <v/>
      </c>
      <c r="AI813" s="62"/>
      <c r="AJ813" s="62"/>
      <c r="AK813" s="62"/>
      <c r="AL813" s="62"/>
    </row>
    <row r="814" spans="1:38" s="97" customFormat="1" ht="14">
      <c r="A814" s="63"/>
      <c r="B814" s="2">
        <f t="shared" si="60"/>
        <v>787</v>
      </c>
      <c r="C814" s="235" t="str">
        <f t="array" ref="C814">IF($K814&lt;&gt;"",INDEX(TransferLog!$AB$21:$AB$1270,MATCH($I814&amp;$M814,TransferLog!$F$21:$F$1270&amp;TransferLog!$W$21:$W$1270,0)),"")</f>
        <v/>
      </c>
      <c r="D814" s="235" t="str">
        <f t="array" ref="D814">IF($K814&lt;&gt;"",INDEX(TransferLog!$Q$21:$Q$1270,MATCH($I814&amp;$M814,TransferLog!$F$21:$F$1270&amp;TransferLog!$W$21:$W$1270,0)),"")</f>
        <v/>
      </c>
      <c r="E814" s="236" t="str">
        <f t="array" ref="E814">IF($K814&lt;&gt;"",INDEX(TransferLog!$AC$21:$AC$1270,MATCH($I814&amp;$M814,TransferLog!$F$21:$F$1270&amp;TransferLog!$W$21:$W$1270,0)),"")</f>
        <v/>
      </c>
      <c r="F814" s="111">
        <f t="shared" si="61"/>
        <v>787</v>
      </c>
      <c r="G814" s="138" t="str">
        <f t="array" ref="G814">IF($I814&lt;&gt;"",INDEX(DropDownLists!$K$10:$K$2516,MATCH($I814,DropDownLists!$L$10:$L$2516,0)),"")</f>
        <v/>
      </c>
      <c r="H814" s="107"/>
      <c r="I814" s="112"/>
      <c r="J814" s="339"/>
      <c r="K814" s="113"/>
      <c r="L814" s="339"/>
      <c r="M814" s="113"/>
      <c r="N814" s="339"/>
      <c r="O814" s="139" t="str">
        <f t="shared" si="62"/>
        <v/>
      </c>
      <c r="P814" s="339"/>
      <c r="Q814" s="114"/>
      <c r="R814" s="339"/>
      <c r="S814" s="174"/>
      <c r="T814" s="339"/>
      <c r="U814" s="139" t="str">
        <f t="array" ref="U814">IF($S814&lt;&gt;"",INDEX(DropDownLists!$D$10:$D$2516,MATCH($S814,DropDownLists!$E$10:$E$2516,0)),"")</f>
        <v/>
      </c>
      <c r="V814" s="342"/>
      <c r="W814" s="174"/>
      <c r="Y814" s="62"/>
      <c r="Z814" s="62"/>
      <c r="AA814" s="62"/>
      <c r="AB814" s="62"/>
      <c r="AC814" s="62"/>
      <c r="AD814" s="62"/>
      <c r="AE814" s="62"/>
      <c r="AF814" s="62"/>
      <c r="AG814" s="62"/>
      <c r="AH814" s="244" t="str">
        <f t="shared" si="63"/>
        <v/>
      </c>
      <c r="AI814" s="62"/>
      <c r="AJ814" s="62"/>
      <c r="AK814" s="62"/>
      <c r="AL814" s="62"/>
    </row>
    <row r="815" spans="1:38" s="97" customFormat="1" ht="14">
      <c r="A815" s="63"/>
      <c r="B815" s="2">
        <f t="shared" si="60"/>
        <v>788</v>
      </c>
      <c r="C815" s="235" t="str">
        <f t="array" ref="C815">IF($K815&lt;&gt;"",INDEX(TransferLog!$AB$21:$AB$1270,MATCH($I815&amp;$M815,TransferLog!$F$21:$F$1270&amp;TransferLog!$W$21:$W$1270,0)),"")</f>
        <v/>
      </c>
      <c r="D815" s="235" t="str">
        <f t="array" ref="D815">IF($K815&lt;&gt;"",INDEX(TransferLog!$Q$21:$Q$1270,MATCH($I815&amp;$M815,TransferLog!$F$21:$F$1270&amp;TransferLog!$W$21:$W$1270,0)),"")</f>
        <v/>
      </c>
      <c r="E815" s="236" t="str">
        <f t="array" ref="E815">IF($K815&lt;&gt;"",INDEX(TransferLog!$AC$21:$AC$1270,MATCH($I815&amp;$M815,TransferLog!$F$21:$F$1270&amp;TransferLog!$W$21:$W$1270,0)),"")</f>
        <v/>
      </c>
      <c r="F815" s="111">
        <f t="shared" si="61"/>
        <v>788</v>
      </c>
      <c r="G815" s="138" t="str">
        <f t="array" ref="G815">IF($I815&lt;&gt;"",INDEX(DropDownLists!$K$10:$K$2516,MATCH($I815,DropDownLists!$L$10:$L$2516,0)),"")</f>
        <v/>
      </c>
      <c r="H815" s="107"/>
      <c r="I815" s="112"/>
      <c r="J815" s="339"/>
      <c r="K815" s="113"/>
      <c r="L815" s="339"/>
      <c r="M815" s="113"/>
      <c r="N815" s="339"/>
      <c r="O815" s="139" t="str">
        <f t="shared" si="62"/>
        <v/>
      </c>
      <c r="P815" s="339"/>
      <c r="Q815" s="114"/>
      <c r="R815" s="339"/>
      <c r="S815" s="174"/>
      <c r="T815" s="339"/>
      <c r="U815" s="139" t="str">
        <f t="array" ref="U815">IF($S815&lt;&gt;"",INDEX(DropDownLists!$D$10:$D$2516,MATCH($S815,DropDownLists!$E$10:$E$2516,0)),"")</f>
        <v/>
      </c>
      <c r="V815" s="342"/>
      <c r="W815" s="174"/>
      <c r="Y815" s="62"/>
      <c r="Z815" s="62"/>
      <c r="AA815" s="62"/>
      <c r="AB815" s="62"/>
      <c r="AC815" s="62"/>
      <c r="AD815" s="62"/>
      <c r="AE815" s="62"/>
      <c r="AF815" s="62"/>
      <c r="AG815" s="62"/>
      <c r="AH815" s="244" t="str">
        <f t="shared" si="63"/>
        <v/>
      </c>
      <c r="AI815" s="62"/>
      <c r="AJ815" s="62"/>
      <c r="AK815" s="62"/>
      <c r="AL815" s="62"/>
    </row>
    <row r="816" spans="1:38" s="97" customFormat="1" ht="14">
      <c r="A816" s="63"/>
      <c r="B816" s="2">
        <f t="shared" si="60"/>
        <v>789</v>
      </c>
      <c r="C816" s="235" t="str">
        <f t="array" ref="C816">IF($K816&lt;&gt;"",INDEX(TransferLog!$AB$21:$AB$1270,MATCH($I816&amp;$M816,TransferLog!$F$21:$F$1270&amp;TransferLog!$W$21:$W$1270,0)),"")</f>
        <v/>
      </c>
      <c r="D816" s="235" t="str">
        <f t="array" ref="D816">IF($K816&lt;&gt;"",INDEX(TransferLog!$Q$21:$Q$1270,MATCH($I816&amp;$M816,TransferLog!$F$21:$F$1270&amp;TransferLog!$W$21:$W$1270,0)),"")</f>
        <v/>
      </c>
      <c r="E816" s="236" t="str">
        <f t="array" ref="E816">IF($K816&lt;&gt;"",INDEX(TransferLog!$AC$21:$AC$1270,MATCH($I816&amp;$M816,TransferLog!$F$21:$F$1270&amp;TransferLog!$W$21:$W$1270,0)),"")</f>
        <v/>
      </c>
      <c r="F816" s="111">
        <f t="shared" si="61"/>
        <v>789</v>
      </c>
      <c r="G816" s="138" t="str">
        <f t="array" ref="G816">IF($I816&lt;&gt;"",INDEX(DropDownLists!$K$10:$K$2516,MATCH($I816,DropDownLists!$L$10:$L$2516,0)),"")</f>
        <v/>
      </c>
      <c r="H816" s="107"/>
      <c r="I816" s="112"/>
      <c r="J816" s="339"/>
      <c r="K816" s="113"/>
      <c r="L816" s="339"/>
      <c r="M816" s="113"/>
      <c r="N816" s="339"/>
      <c r="O816" s="139" t="str">
        <f t="shared" si="62"/>
        <v/>
      </c>
      <c r="P816" s="339"/>
      <c r="Q816" s="114"/>
      <c r="R816" s="339"/>
      <c r="S816" s="174"/>
      <c r="T816" s="339"/>
      <c r="U816" s="139" t="str">
        <f t="array" ref="U816">IF($S816&lt;&gt;"",INDEX(DropDownLists!$D$10:$D$2516,MATCH($S816,DropDownLists!$E$10:$E$2516,0)),"")</f>
        <v/>
      </c>
      <c r="V816" s="342"/>
      <c r="W816" s="174"/>
      <c r="Y816" s="62"/>
      <c r="Z816" s="62"/>
      <c r="AA816" s="62"/>
      <c r="AB816" s="62"/>
      <c r="AC816" s="62"/>
      <c r="AD816" s="62"/>
      <c r="AE816" s="62"/>
      <c r="AF816" s="62"/>
      <c r="AG816" s="62"/>
      <c r="AH816" s="244" t="str">
        <f t="shared" si="63"/>
        <v/>
      </c>
      <c r="AI816" s="62"/>
      <c r="AJ816" s="62"/>
      <c r="AK816" s="62"/>
      <c r="AL816" s="62"/>
    </row>
    <row r="817" spans="1:38" s="97" customFormat="1" ht="14.25" customHeight="1">
      <c r="A817" s="26"/>
      <c r="B817" s="2">
        <f t="shared" si="60"/>
        <v>790</v>
      </c>
      <c r="C817" s="235" t="str">
        <f t="array" ref="C817">IF($K817&lt;&gt;"",INDEX(TransferLog!$AB$21:$AB$1270,MATCH($I817&amp;$M817,TransferLog!$F$21:$F$1270&amp;TransferLog!$W$21:$W$1270,0)),"")</f>
        <v/>
      </c>
      <c r="D817" s="235" t="str">
        <f t="array" ref="D817">IF($K817&lt;&gt;"",INDEX(TransferLog!$Q$21:$Q$1270,MATCH($I817&amp;$M817,TransferLog!$F$21:$F$1270&amp;TransferLog!$W$21:$W$1270,0)),"")</f>
        <v/>
      </c>
      <c r="E817" s="236" t="str">
        <f t="array" ref="E817">IF($K817&lt;&gt;"",INDEX(TransferLog!$AC$21:$AC$1270,MATCH($I817&amp;$M817,TransferLog!$F$21:$F$1270&amp;TransferLog!$W$21:$W$1270,0)),"")</f>
        <v/>
      </c>
      <c r="F817" s="111">
        <f t="shared" si="61"/>
        <v>790</v>
      </c>
      <c r="G817" s="138" t="str">
        <f t="array" ref="G817">IF($I817&lt;&gt;"",INDEX(DropDownLists!$K$10:$K$2516,MATCH($I817,DropDownLists!$L$10:$L$2516,0)),"")</f>
        <v/>
      </c>
      <c r="H817" s="107"/>
      <c r="I817" s="112"/>
      <c r="J817" s="339"/>
      <c r="K817" s="113"/>
      <c r="L817" s="339"/>
      <c r="M817" s="113"/>
      <c r="N817" s="339"/>
      <c r="O817" s="139" t="str">
        <f t="shared" si="62"/>
        <v/>
      </c>
      <c r="P817" s="339"/>
      <c r="Q817" s="114"/>
      <c r="R817" s="339"/>
      <c r="S817" s="174"/>
      <c r="T817" s="339"/>
      <c r="U817" s="139" t="str">
        <f t="array" ref="U817">IF($S817&lt;&gt;"",INDEX(DropDownLists!$D$10:$D$2516,MATCH($S817,DropDownLists!$E$10:$E$2516,0)),"")</f>
        <v/>
      </c>
      <c r="V817" s="342"/>
      <c r="W817" s="174"/>
      <c r="Y817" s="62"/>
      <c r="Z817" s="62"/>
      <c r="AA817" s="62"/>
      <c r="AB817" s="62"/>
      <c r="AC817" s="62"/>
      <c r="AD817" s="37"/>
      <c r="AE817" s="37"/>
      <c r="AF817" s="37"/>
      <c r="AG817" s="37"/>
      <c r="AH817" s="243" t="str">
        <f t="shared" si="63"/>
        <v/>
      </c>
      <c r="AI817" s="37"/>
      <c r="AJ817" s="37"/>
      <c r="AK817" s="37"/>
      <c r="AL817" s="37"/>
    </row>
    <row r="818" spans="1:38" s="97" customFormat="1" ht="14.25" customHeight="1">
      <c r="A818" s="26"/>
      <c r="B818" s="2">
        <f t="shared" si="60"/>
        <v>791</v>
      </c>
      <c r="C818" s="235" t="str">
        <f t="array" ref="C818">IF($K818&lt;&gt;"",INDEX(TransferLog!$AB$21:$AB$1270,MATCH($I818&amp;$M818,TransferLog!$F$21:$F$1270&amp;TransferLog!$W$21:$W$1270,0)),"")</f>
        <v/>
      </c>
      <c r="D818" s="235" t="str">
        <f t="array" ref="D818">IF($K818&lt;&gt;"",INDEX(TransferLog!$Q$21:$Q$1270,MATCH($I818&amp;$M818,TransferLog!$F$21:$F$1270&amp;TransferLog!$W$21:$W$1270,0)),"")</f>
        <v/>
      </c>
      <c r="E818" s="236" t="str">
        <f t="array" ref="E818">IF($K818&lt;&gt;"",INDEX(TransferLog!$AC$21:$AC$1270,MATCH($I818&amp;$M818,TransferLog!$F$21:$F$1270&amp;TransferLog!$W$21:$W$1270,0)),"")</f>
        <v/>
      </c>
      <c r="F818" s="111">
        <f t="shared" si="61"/>
        <v>791</v>
      </c>
      <c r="G818" s="138" t="str">
        <f t="array" ref="G818">IF($I818&lt;&gt;"",INDEX(DropDownLists!$K$10:$K$2516,MATCH($I818,DropDownLists!$L$10:$L$2516,0)),"")</f>
        <v/>
      </c>
      <c r="H818" s="107"/>
      <c r="I818" s="112"/>
      <c r="J818" s="339"/>
      <c r="K818" s="113"/>
      <c r="L818" s="339"/>
      <c r="M818" s="113"/>
      <c r="N818" s="339"/>
      <c r="O818" s="139" t="str">
        <f t="shared" si="62"/>
        <v/>
      </c>
      <c r="P818" s="339"/>
      <c r="Q818" s="114"/>
      <c r="R818" s="339"/>
      <c r="S818" s="174"/>
      <c r="T818" s="339"/>
      <c r="U818" s="139" t="str">
        <f t="array" ref="U818">IF($S818&lt;&gt;"",INDEX(DropDownLists!$D$10:$D$2516,MATCH($S818,DropDownLists!$E$10:$E$2516,0)),"")</f>
        <v/>
      </c>
      <c r="V818" s="342"/>
      <c r="W818" s="174"/>
      <c r="Y818" s="62"/>
      <c r="Z818" s="62"/>
      <c r="AA818" s="62"/>
      <c r="AB818" s="62"/>
      <c r="AC818" s="62"/>
      <c r="AD818" s="37"/>
      <c r="AE818" s="37"/>
      <c r="AF818" s="37"/>
      <c r="AG818" s="37"/>
      <c r="AH818" s="243" t="str">
        <f t="shared" si="63"/>
        <v/>
      </c>
      <c r="AI818" s="37"/>
      <c r="AJ818" s="37"/>
      <c r="AK818" s="37"/>
      <c r="AL818" s="37"/>
    </row>
    <row r="819" spans="1:38" s="97" customFormat="1" ht="14.25" customHeight="1">
      <c r="A819" s="26"/>
      <c r="B819" s="2">
        <f t="shared" si="60"/>
        <v>792</v>
      </c>
      <c r="C819" s="235" t="str">
        <f t="array" ref="C819">IF($K819&lt;&gt;"",INDEX(TransferLog!$AB$21:$AB$1270,MATCH($I819&amp;$M819,TransferLog!$F$21:$F$1270&amp;TransferLog!$W$21:$W$1270,0)),"")</f>
        <v/>
      </c>
      <c r="D819" s="235" t="str">
        <f t="array" ref="D819">IF($K819&lt;&gt;"",INDEX(TransferLog!$Q$21:$Q$1270,MATCH($I819&amp;$M819,TransferLog!$F$21:$F$1270&amp;TransferLog!$W$21:$W$1270,0)),"")</f>
        <v/>
      </c>
      <c r="E819" s="236" t="str">
        <f t="array" ref="E819">IF($K819&lt;&gt;"",INDEX(TransferLog!$AC$21:$AC$1270,MATCH($I819&amp;$M819,TransferLog!$F$21:$F$1270&amp;TransferLog!$W$21:$W$1270,0)),"")</f>
        <v/>
      </c>
      <c r="F819" s="111">
        <f t="shared" si="61"/>
        <v>792</v>
      </c>
      <c r="G819" s="138" t="str">
        <f t="array" ref="G819">IF($I819&lt;&gt;"",INDEX(DropDownLists!$K$10:$K$2516,MATCH($I819,DropDownLists!$L$10:$L$2516,0)),"")</f>
        <v/>
      </c>
      <c r="H819" s="107"/>
      <c r="I819" s="112"/>
      <c r="J819" s="339"/>
      <c r="K819" s="113"/>
      <c r="L819" s="339"/>
      <c r="M819" s="113"/>
      <c r="N819" s="339"/>
      <c r="O819" s="139" t="str">
        <f t="shared" si="62"/>
        <v/>
      </c>
      <c r="P819" s="339"/>
      <c r="Q819" s="114"/>
      <c r="R819" s="339"/>
      <c r="S819" s="174"/>
      <c r="T819" s="339"/>
      <c r="U819" s="139" t="str">
        <f t="array" ref="U819">IF($S819&lt;&gt;"",INDEX(DropDownLists!$D$10:$D$2516,MATCH($S819,DropDownLists!$E$10:$E$2516,0)),"")</f>
        <v/>
      </c>
      <c r="V819" s="342"/>
      <c r="W819" s="174"/>
      <c r="Y819" s="62"/>
      <c r="Z819" s="62"/>
      <c r="AA819" s="62"/>
      <c r="AB819" s="62"/>
      <c r="AC819" s="62"/>
      <c r="AD819" s="37"/>
      <c r="AE819" s="37"/>
      <c r="AF819" s="37"/>
      <c r="AG819" s="37"/>
      <c r="AH819" s="243" t="str">
        <f t="shared" si="63"/>
        <v/>
      </c>
      <c r="AI819" s="37"/>
      <c r="AJ819" s="37"/>
      <c r="AK819" s="37"/>
      <c r="AL819" s="37"/>
    </row>
    <row r="820" spans="1:38" s="97" customFormat="1" ht="14">
      <c r="A820" s="26"/>
      <c r="B820" s="2">
        <f t="shared" si="60"/>
        <v>793</v>
      </c>
      <c r="C820" s="235" t="str">
        <f t="array" ref="C820">IF($K820&lt;&gt;"",INDEX(TransferLog!$AB$21:$AB$1270,MATCH($I820&amp;$M820,TransferLog!$F$21:$F$1270&amp;TransferLog!$W$21:$W$1270,0)),"")</f>
        <v/>
      </c>
      <c r="D820" s="235" t="str">
        <f t="array" ref="D820">IF($K820&lt;&gt;"",INDEX(TransferLog!$Q$21:$Q$1270,MATCH($I820&amp;$M820,TransferLog!$F$21:$F$1270&amp;TransferLog!$W$21:$W$1270,0)),"")</f>
        <v/>
      </c>
      <c r="E820" s="236" t="str">
        <f t="array" ref="E820">IF($K820&lt;&gt;"",INDEX(TransferLog!$AC$21:$AC$1270,MATCH($I820&amp;$M820,TransferLog!$F$21:$F$1270&amp;TransferLog!$W$21:$W$1270,0)),"")</f>
        <v/>
      </c>
      <c r="F820" s="111">
        <f t="shared" si="61"/>
        <v>793</v>
      </c>
      <c r="G820" s="138" t="str">
        <f t="array" ref="G820">IF($I820&lt;&gt;"",INDEX(DropDownLists!$K$10:$K$2516,MATCH($I820,DropDownLists!$L$10:$L$2516,0)),"")</f>
        <v/>
      </c>
      <c r="H820" s="107"/>
      <c r="I820" s="112"/>
      <c r="J820" s="339"/>
      <c r="K820" s="113"/>
      <c r="L820" s="339"/>
      <c r="M820" s="113"/>
      <c r="N820" s="339"/>
      <c r="O820" s="139" t="str">
        <f t="shared" si="62"/>
        <v/>
      </c>
      <c r="P820" s="339"/>
      <c r="Q820" s="114"/>
      <c r="R820" s="339"/>
      <c r="S820" s="174"/>
      <c r="T820" s="339"/>
      <c r="U820" s="139" t="str">
        <f t="array" ref="U820">IF($S820&lt;&gt;"",INDEX(DropDownLists!$D$10:$D$2516,MATCH($S820,DropDownLists!$E$10:$E$2516,0)),"")</f>
        <v/>
      </c>
      <c r="V820" s="342"/>
      <c r="W820" s="174"/>
      <c r="Y820" s="62"/>
      <c r="Z820" s="62"/>
      <c r="AA820" s="62"/>
      <c r="AB820" s="62"/>
      <c r="AC820" s="62"/>
      <c r="AD820" s="37"/>
      <c r="AE820" s="37"/>
      <c r="AF820" s="37"/>
      <c r="AG820" s="37"/>
      <c r="AH820" s="243" t="str">
        <f t="shared" si="63"/>
        <v/>
      </c>
      <c r="AI820" s="37"/>
      <c r="AJ820" s="37"/>
      <c r="AK820" s="37"/>
      <c r="AL820" s="37"/>
    </row>
    <row r="821" spans="1:38" s="97" customFormat="1" ht="14.25" customHeight="1">
      <c r="A821" s="26"/>
      <c r="B821" s="2">
        <f t="shared" si="60"/>
        <v>794</v>
      </c>
      <c r="C821" s="235" t="str">
        <f t="array" ref="C821">IF($K821&lt;&gt;"",INDEX(TransferLog!$AB$21:$AB$1270,MATCH($I821&amp;$M821,TransferLog!$F$21:$F$1270&amp;TransferLog!$W$21:$W$1270,0)),"")</f>
        <v/>
      </c>
      <c r="D821" s="235" t="str">
        <f t="array" ref="D821">IF($K821&lt;&gt;"",INDEX(TransferLog!$Q$21:$Q$1270,MATCH($I821&amp;$M821,TransferLog!$F$21:$F$1270&amp;TransferLog!$W$21:$W$1270,0)),"")</f>
        <v/>
      </c>
      <c r="E821" s="236" t="str">
        <f t="array" ref="E821">IF($K821&lt;&gt;"",INDEX(TransferLog!$AC$21:$AC$1270,MATCH($I821&amp;$M821,TransferLog!$F$21:$F$1270&amp;TransferLog!$W$21:$W$1270,0)),"")</f>
        <v/>
      </c>
      <c r="F821" s="111">
        <f t="shared" si="61"/>
        <v>794</v>
      </c>
      <c r="G821" s="138" t="str">
        <f t="array" ref="G821">IF($I821&lt;&gt;"",INDEX(DropDownLists!$K$10:$K$2516,MATCH($I821,DropDownLists!$L$10:$L$2516,0)),"")</f>
        <v/>
      </c>
      <c r="H821" s="107"/>
      <c r="I821" s="112"/>
      <c r="J821" s="339"/>
      <c r="K821" s="113"/>
      <c r="L821" s="339"/>
      <c r="M821" s="113"/>
      <c r="N821" s="339"/>
      <c r="O821" s="139" t="str">
        <f t="shared" si="62"/>
        <v/>
      </c>
      <c r="P821" s="339"/>
      <c r="Q821" s="114"/>
      <c r="R821" s="339"/>
      <c r="S821" s="174"/>
      <c r="T821" s="339"/>
      <c r="U821" s="139" t="str">
        <f t="array" ref="U821">IF($S821&lt;&gt;"",INDEX(DropDownLists!$D$10:$D$2516,MATCH($S821,DropDownLists!$E$10:$E$2516,0)),"")</f>
        <v/>
      </c>
      <c r="V821" s="342"/>
      <c r="W821" s="174"/>
      <c r="Y821" s="62"/>
      <c r="Z821" s="62"/>
      <c r="AA821" s="62"/>
      <c r="AB821" s="62"/>
      <c r="AC821" s="62"/>
      <c r="AD821" s="37"/>
      <c r="AE821" s="37"/>
      <c r="AF821" s="37"/>
      <c r="AG821" s="37"/>
      <c r="AH821" s="243" t="str">
        <f t="shared" si="63"/>
        <v/>
      </c>
      <c r="AI821" s="37"/>
      <c r="AJ821" s="37"/>
      <c r="AK821" s="37"/>
      <c r="AL821" s="37"/>
    </row>
    <row r="822" spans="1:38" s="97" customFormat="1" ht="14.25" customHeight="1">
      <c r="A822" s="26"/>
      <c r="B822" s="2">
        <f t="shared" si="60"/>
        <v>795</v>
      </c>
      <c r="C822" s="235" t="str">
        <f t="array" ref="C822">IF($K822&lt;&gt;"",INDEX(TransferLog!$AB$21:$AB$1270,MATCH($I822&amp;$M822,TransferLog!$F$21:$F$1270&amp;TransferLog!$W$21:$W$1270,0)),"")</f>
        <v/>
      </c>
      <c r="D822" s="235" t="str">
        <f t="array" ref="D822">IF($K822&lt;&gt;"",INDEX(TransferLog!$Q$21:$Q$1270,MATCH($I822&amp;$M822,TransferLog!$F$21:$F$1270&amp;TransferLog!$W$21:$W$1270,0)),"")</f>
        <v/>
      </c>
      <c r="E822" s="236" t="str">
        <f t="array" ref="E822">IF($K822&lt;&gt;"",INDEX(TransferLog!$AC$21:$AC$1270,MATCH($I822&amp;$M822,TransferLog!$F$21:$F$1270&amp;TransferLog!$W$21:$W$1270,0)),"")</f>
        <v/>
      </c>
      <c r="F822" s="111">
        <f t="shared" si="61"/>
        <v>795</v>
      </c>
      <c r="G822" s="138" t="str">
        <f t="array" ref="G822">IF($I822&lt;&gt;"",INDEX(DropDownLists!$K$10:$K$2516,MATCH($I822,DropDownLists!$L$10:$L$2516,0)),"")</f>
        <v/>
      </c>
      <c r="H822" s="107"/>
      <c r="I822" s="112"/>
      <c r="J822" s="339"/>
      <c r="K822" s="113"/>
      <c r="L822" s="339"/>
      <c r="M822" s="113"/>
      <c r="N822" s="339"/>
      <c r="O822" s="139" t="str">
        <f t="shared" si="62"/>
        <v/>
      </c>
      <c r="P822" s="339"/>
      <c r="Q822" s="114"/>
      <c r="R822" s="339"/>
      <c r="S822" s="174"/>
      <c r="T822" s="339"/>
      <c r="U822" s="139" t="str">
        <f t="array" ref="U822">IF($S822&lt;&gt;"",INDEX(DropDownLists!$D$10:$D$2516,MATCH($S822,DropDownLists!$E$10:$E$2516,0)),"")</f>
        <v/>
      </c>
      <c r="V822" s="342"/>
      <c r="W822" s="174"/>
      <c r="Y822" s="37"/>
      <c r="Z822" s="37"/>
      <c r="AA822" s="37"/>
      <c r="AB822" s="37"/>
      <c r="AC822" s="37"/>
      <c r="AD822" s="37"/>
      <c r="AE822" s="37"/>
      <c r="AF822" s="37"/>
      <c r="AG822" s="37"/>
      <c r="AH822" s="243" t="str">
        <f t="shared" si="63"/>
        <v/>
      </c>
      <c r="AI822" s="37"/>
      <c r="AJ822" s="37"/>
      <c r="AK822" s="37"/>
      <c r="AL822" s="37"/>
    </row>
    <row r="823" spans="1:38" s="97" customFormat="1" ht="14.25" customHeight="1">
      <c r="A823" s="26"/>
      <c r="B823" s="2">
        <f t="shared" si="60"/>
        <v>796</v>
      </c>
      <c r="C823" s="235" t="str">
        <f t="array" ref="C823">IF($K823&lt;&gt;"",INDEX(TransferLog!$AB$21:$AB$1270,MATCH($I823&amp;$M823,TransferLog!$F$21:$F$1270&amp;TransferLog!$W$21:$W$1270,0)),"")</f>
        <v/>
      </c>
      <c r="D823" s="235" t="str">
        <f t="array" ref="D823">IF($K823&lt;&gt;"",INDEX(TransferLog!$Q$21:$Q$1270,MATCH($I823&amp;$M823,TransferLog!$F$21:$F$1270&amp;TransferLog!$W$21:$W$1270,0)),"")</f>
        <v/>
      </c>
      <c r="E823" s="236" t="str">
        <f t="array" ref="E823">IF($K823&lt;&gt;"",INDEX(TransferLog!$AC$21:$AC$1270,MATCH($I823&amp;$M823,TransferLog!$F$21:$F$1270&amp;TransferLog!$W$21:$W$1270,0)),"")</f>
        <v/>
      </c>
      <c r="F823" s="111">
        <f t="shared" si="61"/>
        <v>796</v>
      </c>
      <c r="G823" s="138" t="str">
        <f t="array" ref="G823">IF($I823&lt;&gt;"",INDEX(DropDownLists!$K$10:$K$2516,MATCH($I823,DropDownLists!$L$10:$L$2516,0)),"")</f>
        <v/>
      </c>
      <c r="H823" s="107"/>
      <c r="I823" s="112"/>
      <c r="J823" s="339"/>
      <c r="K823" s="113"/>
      <c r="L823" s="339"/>
      <c r="M823" s="113"/>
      <c r="N823" s="339"/>
      <c r="O823" s="139" t="str">
        <f t="shared" si="62"/>
        <v/>
      </c>
      <c r="P823" s="339"/>
      <c r="Q823" s="114"/>
      <c r="R823" s="339"/>
      <c r="S823" s="174"/>
      <c r="T823" s="339"/>
      <c r="U823" s="139" t="str">
        <f t="array" ref="U823">IF($S823&lt;&gt;"",INDEX(DropDownLists!$D$10:$D$2516,MATCH($S823,DropDownLists!$E$10:$E$2516,0)),"")</f>
        <v/>
      </c>
      <c r="V823" s="342"/>
      <c r="W823" s="174"/>
      <c r="Y823" s="37"/>
      <c r="Z823" s="37"/>
      <c r="AA823" s="37"/>
      <c r="AB823" s="37"/>
      <c r="AC823" s="37"/>
      <c r="AD823" s="37"/>
      <c r="AE823" s="37"/>
      <c r="AF823" s="37"/>
      <c r="AG823" s="37"/>
      <c r="AH823" s="243" t="str">
        <f t="shared" si="63"/>
        <v/>
      </c>
      <c r="AI823" s="37"/>
      <c r="AJ823" s="37"/>
      <c r="AK823" s="37"/>
      <c r="AL823" s="37"/>
    </row>
    <row r="824" spans="1:38" s="97" customFormat="1" ht="14">
      <c r="A824" s="26"/>
      <c r="B824" s="2">
        <f t="shared" si="60"/>
        <v>797</v>
      </c>
      <c r="C824" s="235" t="str">
        <f t="array" ref="C824">IF($K824&lt;&gt;"",INDEX(TransferLog!$AB$21:$AB$1270,MATCH($I824&amp;$M824,TransferLog!$F$21:$F$1270&amp;TransferLog!$W$21:$W$1270,0)),"")</f>
        <v/>
      </c>
      <c r="D824" s="235" t="str">
        <f t="array" ref="D824">IF($K824&lt;&gt;"",INDEX(TransferLog!$Q$21:$Q$1270,MATCH($I824&amp;$M824,TransferLog!$F$21:$F$1270&amp;TransferLog!$W$21:$W$1270,0)),"")</f>
        <v/>
      </c>
      <c r="E824" s="236" t="str">
        <f t="array" ref="E824">IF($K824&lt;&gt;"",INDEX(TransferLog!$AC$21:$AC$1270,MATCH($I824&amp;$M824,TransferLog!$F$21:$F$1270&amp;TransferLog!$W$21:$W$1270,0)),"")</f>
        <v/>
      </c>
      <c r="F824" s="111">
        <f t="shared" si="61"/>
        <v>797</v>
      </c>
      <c r="G824" s="138" t="str">
        <f t="array" ref="G824">IF($I824&lt;&gt;"",INDEX(DropDownLists!$K$10:$K$2516,MATCH($I824,DropDownLists!$L$10:$L$2516,0)),"")</f>
        <v/>
      </c>
      <c r="H824" s="107"/>
      <c r="I824" s="112"/>
      <c r="J824" s="339"/>
      <c r="K824" s="113"/>
      <c r="L824" s="339"/>
      <c r="M824" s="113"/>
      <c r="N824" s="339"/>
      <c r="O824" s="139" t="str">
        <f t="shared" si="62"/>
        <v/>
      </c>
      <c r="P824" s="339"/>
      <c r="Q824" s="114"/>
      <c r="R824" s="339"/>
      <c r="S824" s="174"/>
      <c r="T824" s="339"/>
      <c r="U824" s="139" t="str">
        <f t="array" ref="U824">IF($S824&lt;&gt;"",INDEX(DropDownLists!$D$10:$D$2516,MATCH($S824,DropDownLists!$E$10:$E$2516,0)),"")</f>
        <v/>
      </c>
      <c r="V824" s="342"/>
      <c r="W824" s="174"/>
      <c r="Y824" s="37"/>
      <c r="Z824" s="37"/>
      <c r="AA824" s="37"/>
      <c r="AB824" s="37"/>
      <c r="AC824" s="37"/>
      <c r="AD824" s="37"/>
      <c r="AE824" s="37"/>
      <c r="AF824" s="37"/>
      <c r="AG824" s="37"/>
      <c r="AH824" s="243" t="str">
        <f t="shared" si="63"/>
        <v/>
      </c>
      <c r="AI824" s="37"/>
      <c r="AJ824" s="37"/>
      <c r="AK824" s="37"/>
      <c r="AL824" s="37"/>
    </row>
    <row r="825" spans="1:38" s="97" customFormat="1" ht="14">
      <c r="A825" s="26"/>
      <c r="B825" s="2">
        <f t="shared" si="60"/>
        <v>798</v>
      </c>
      <c r="C825" s="235" t="str">
        <f t="array" ref="C825">IF($K825&lt;&gt;"",INDEX(TransferLog!$AB$21:$AB$1270,MATCH($I825&amp;$M825,TransferLog!$F$21:$F$1270&amp;TransferLog!$W$21:$W$1270,0)),"")</f>
        <v/>
      </c>
      <c r="D825" s="235" t="str">
        <f t="array" ref="D825">IF($K825&lt;&gt;"",INDEX(TransferLog!$Q$21:$Q$1270,MATCH($I825&amp;$M825,TransferLog!$F$21:$F$1270&amp;TransferLog!$W$21:$W$1270,0)),"")</f>
        <v/>
      </c>
      <c r="E825" s="236" t="str">
        <f t="array" ref="E825">IF($K825&lt;&gt;"",INDEX(TransferLog!$AC$21:$AC$1270,MATCH($I825&amp;$M825,TransferLog!$F$21:$F$1270&amp;TransferLog!$W$21:$W$1270,0)),"")</f>
        <v/>
      </c>
      <c r="F825" s="111">
        <f t="shared" si="61"/>
        <v>798</v>
      </c>
      <c r="G825" s="138" t="str">
        <f t="array" ref="G825">IF($I825&lt;&gt;"",INDEX(DropDownLists!$K$10:$K$2516,MATCH($I825,DropDownLists!$L$10:$L$2516,0)),"")</f>
        <v/>
      </c>
      <c r="H825" s="107"/>
      <c r="I825" s="112"/>
      <c r="J825" s="339"/>
      <c r="K825" s="113"/>
      <c r="L825" s="339"/>
      <c r="M825" s="113"/>
      <c r="N825" s="339"/>
      <c r="O825" s="139" t="str">
        <f t="shared" si="62"/>
        <v/>
      </c>
      <c r="P825" s="339"/>
      <c r="Q825" s="114"/>
      <c r="R825" s="339"/>
      <c r="S825" s="174"/>
      <c r="T825" s="339"/>
      <c r="U825" s="139" t="str">
        <f t="array" ref="U825">IF($S825&lt;&gt;"",INDEX(DropDownLists!$D$10:$D$2516,MATCH($S825,DropDownLists!$E$10:$E$2516,0)),"")</f>
        <v/>
      </c>
      <c r="V825" s="342"/>
      <c r="W825" s="174"/>
      <c r="Y825" s="37"/>
      <c r="Z825" s="37"/>
      <c r="AA825" s="37"/>
      <c r="AB825" s="37"/>
      <c r="AC825" s="37"/>
      <c r="AD825" s="37"/>
      <c r="AE825" s="37"/>
      <c r="AF825" s="37"/>
      <c r="AG825" s="37"/>
      <c r="AH825" s="243" t="str">
        <f t="shared" si="63"/>
        <v/>
      </c>
      <c r="AI825" s="37"/>
      <c r="AJ825" s="37"/>
      <c r="AK825" s="37"/>
      <c r="AL825" s="37"/>
    </row>
    <row r="826" spans="1:38" s="97" customFormat="1" ht="14">
      <c r="A826" s="63"/>
      <c r="B826" s="2">
        <f t="shared" si="60"/>
        <v>799</v>
      </c>
      <c r="C826" s="235" t="str">
        <f t="array" ref="C826">IF($K826&lt;&gt;"",INDEX(TransferLog!$AB$21:$AB$1270,MATCH($I826&amp;$M826,TransferLog!$F$21:$F$1270&amp;TransferLog!$W$21:$W$1270,0)),"")</f>
        <v/>
      </c>
      <c r="D826" s="235" t="str">
        <f t="array" ref="D826">IF($K826&lt;&gt;"",INDEX(TransferLog!$Q$21:$Q$1270,MATCH($I826&amp;$M826,TransferLog!$F$21:$F$1270&amp;TransferLog!$W$21:$W$1270,0)),"")</f>
        <v/>
      </c>
      <c r="E826" s="236" t="str">
        <f t="array" ref="E826">IF($K826&lt;&gt;"",INDEX(TransferLog!$AC$21:$AC$1270,MATCH($I826&amp;$M826,TransferLog!$F$21:$F$1270&amp;TransferLog!$W$21:$W$1270,0)),"")</f>
        <v/>
      </c>
      <c r="F826" s="111">
        <f t="shared" si="61"/>
        <v>799</v>
      </c>
      <c r="G826" s="138" t="str">
        <f t="array" ref="G826">IF($I826&lt;&gt;"",INDEX(DropDownLists!$K$10:$K$2516,MATCH($I826,DropDownLists!$L$10:$L$2516,0)),"")</f>
        <v/>
      </c>
      <c r="H826" s="107"/>
      <c r="I826" s="112"/>
      <c r="J826" s="339"/>
      <c r="K826" s="113"/>
      <c r="L826" s="339"/>
      <c r="M826" s="113"/>
      <c r="N826" s="339"/>
      <c r="O826" s="139" t="str">
        <f t="shared" si="62"/>
        <v/>
      </c>
      <c r="P826" s="339"/>
      <c r="Q826" s="114"/>
      <c r="R826" s="339"/>
      <c r="S826" s="174"/>
      <c r="T826" s="339"/>
      <c r="U826" s="139" t="str">
        <f t="array" ref="U826">IF($S826&lt;&gt;"",INDEX(DropDownLists!$D$10:$D$2516,MATCH($S826,DropDownLists!$E$10:$E$2516,0)),"")</f>
        <v/>
      </c>
      <c r="V826" s="342"/>
      <c r="W826" s="174"/>
      <c r="Y826" s="37"/>
      <c r="Z826" s="37"/>
      <c r="AA826" s="37"/>
      <c r="AB826" s="37"/>
      <c r="AC826" s="37"/>
      <c r="AD826" s="62"/>
      <c r="AE826" s="62"/>
      <c r="AF826" s="62"/>
      <c r="AG826" s="62"/>
      <c r="AH826" s="244" t="str">
        <f t="shared" si="63"/>
        <v/>
      </c>
      <c r="AI826" s="62"/>
      <c r="AJ826" s="62"/>
      <c r="AK826" s="62"/>
      <c r="AL826" s="62"/>
    </row>
    <row r="827" spans="1:38" s="97" customFormat="1" ht="14">
      <c r="A827" s="63"/>
      <c r="B827" s="2">
        <f t="shared" si="60"/>
        <v>800</v>
      </c>
      <c r="C827" s="235" t="str">
        <f t="array" ref="C827">IF($K827&lt;&gt;"",INDEX(TransferLog!$AB$21:$AB$1270,MATCH($I827&amp;$M827,TransferLog!$F$21:$F$1270&amp;TransferLog!$W$21:$W$1270,0)),"")</f>
        <v/>
      </c>
      <c r="D827" s="235" t="str">
        <f t="array" ref="D827">IF($K827&lt;&gt;"",INDEX(TransferLog!$Q$21:$Q$1270,MATCH($I827&amp;$M827,TransferLog!$F$21:$F$1270&amp;TransferLog!$W$21:$W$1270,0)),"")</f>
        <v/>
      </c>
      <c r="E827" s="236" t="str">
        <f t="array" ref="E827">IF($K827&lt;&gt;"",INDEX(TransferLog!$AC$21:$AC$1270,MATCH($I827&amp;$M827,TransferLog!$F$21:$F$1270&amp;TransferLog!$W$21:$W$1270,0)),"")</f>
        <v/>
      </c>
      <c r="F827" s="111">
        <f t="shared" si="61"/>
        <v>800</v>
      </c>
      <c r="G827" s="138" t="str">
        <f t="array" ref="G827">IF($I827&lt;&gt;"",INDEX(DropDownLists!$K$10:$K$2516,MATCH($I827,DropDownLists!$L$10:$L$2516,0)),"")</f>
        <v/>
      </c>
      <c r="H827" s="107"/>
      <c r="I827" s="112"/>
      <c r="J827" s="339"/>
      <c r="K827" s="113"/>
      <c r="L827" s="339"/>
      <c r="M827" s="113"/>
      <c r="N827" s="339"/>
      <c r="O827" s="139" t="str">
        <f t="shared" si="62"/>
        <v/>
      </c>
      <c r="P827" s="339"/>
      <c r="Q827" s="114"/>
      <c r="R827" s="339"/>
      <c r="S827" s="174"/>
      <c r="T827" s="339"/>
      <c r="U827" s="139" t="str">
        <f t="array" ref="U827">IF($S827&lt;&gt;"",INDEX(DropDownLists!$D$10:$D$2516,MATCH($S827,DropDownLists!$E$10:$E$2516,0)),"")</f>
        <v/>
      </c>
      <c r="V827" s="342"/>
      <c r="W827" s="174"/>
      <c r="Y827" s="37"/>
      <c r="Z827" s="37"/>
      <c r="AA827" s="37"/>
      <c r="AB827" s="37"/>
      <c r="AC827" s="37"/>
      <c r="AD827" s="62"/>
      <c r="AE827" s="62"/>
      <c r="AF827" s="62"/>
      <c r="AG827" s="62"/>
      <c r="AH827" s="244" t="str">
        <f t="shared" si="63"/>
        <v/>
      </c>
      <c r="AI827" s="62"/>
      <c r="AJ827" s="62"/>
      <c r="AK827" s="62"/>
      <c r="AL827" s="62"/>
    </row>
    <row r="828" spans="1:38" s="97" customFormat="1" ht="14">
      <c r="A828" s="63"/>
      <c r="B828" s="2">
        <f t="shared" si="60"/>
        <v>801</v>
      </c>
      <c r="C828" s="235" t="str">
        <f t="array" ref="C828">IF($K828&lt;&gt;"",INDEX(TransferLog!$AB$21:$AB$1270,MATCH($I828&amp;$M828,TransferLog!$F$21:$F$1270&amp;TransferLog!$W$21:$W$1270,0)),"")</f>
        <v/>
      </c>
      <c r="D828" s="235" t="str">
        <f t="array" ref="D828">IF($K828&lt;&gt;"",INDEX(TransferLog!$Q$21:$Q$1270,MATCH($I828&amp;$M828,TransferLog!$F$21:$F$1270&amp;TransferLog!$W$21:$W$1270,0)),"")</f>
        <v/>
      </c>
      <c r="E828" s="236" t="str">
        <f t="array" ref="E828">IF($K828&lt;&gt;"",INDEX(TransferLog!$AC$21:$AC$1270,MATCH($I828&amp;$M828,TransferLog!$F$21:$F$1270&amp;TransferLog!$W$21:$W$1270,0)),"")</f>
        <v/>
      </c>
      <c r="F828" s="111">
        <f t="shared" si="61"/>
        <v>801</v>
      </c>
      <c r="G828" s="138" t="str">
        <f t="array" ref="G828">IF($I828&lt;&gt;"",INDEX(DropDownLists!$K$10:$K$2516,MATCH($I828,DropDownLists!$L$10:$L$2516,0)),"")</f>
        <v/>
      </c>
      <c r="H828" s="107"/>
      <c r="I828" s="112"/>
      <c r="J828" s="339"/>
      <c r="K828" s="113"/>
      <c r="L828" s="339"/>
      <c r="M828" s="113"/>
      <c r="N828" s="339"/>
      <c r="O828" s="139" t="str">
        <f t="shared" si="62"/>
        <v/>
      </c>
      <c r="P828" s="339"/>
      <c r="Q828" s="114"/>
      <c r="R828" s="339"/>
      <c r="S828" s="174"/>
      <c r="T828" s="339"/>
      <c r="U828" s="139" t="str">
        <f t="array" ref="U828">IF($S828&lt;&gt;"",INDEX(DropDownLists!$D$10:$D$2516,MATCH($S828,DropDownLists!$E$10:$E$2516,0)),"")</f>
        <v/>
      </c>
      <c r="V828" s="342"/>
      <c r="W828" s="174"/>
      <c r="Y828" s="37"/>
      <c r="Z828" s="37"/>
      <c r="AA828" s="37"/>
      <c r="AB828" s="37"/>
      <c r="AC828" s="37"/>
      <c r="AD828" s="62"/>
      <c r="AE828" s="62"/>
      <c r="AF828" s="62"/>
      <c r="AG828" s="62"/>
      <c r="AH828" s="244" t="str">
        <f t="shared" si="63"/>
        <v/>
      </c>
      <c r="AI828" s="62"/>
      <c r="AJ828" s="62"/>
      <c r="AK828" s="62"/>
      <c r="AL828" s="62"/>
    </row>
    <row r="829" spans="1:38" s="97" customFormat="1" ht="14">
      <c r="A829" s="63"/>
      <c r="B829" s="2">
        <f t="shared" si="60"/>
        <v>802</v>
      </c>
      <c r="C829" s="235" t="str">
        <f t="array" ref="C829">IF($K829&lt;&gt;"",INDEX(TransferLog!$AB$21:$AB$1270,MATCH($I829&amp;$M829,TransferLog!$F$21:$F$1270&amp;TransferLog!$W$21:$W$1270,0)),"")</f>
        <v/>
      </c>
      <c r="D829" s="235" t="str">
        <f t="array" ref="D829">IF($K829&lt;&gt;"",INDEX(TransferLog!$Q$21:$Q$1270,MATCH($I829&amp;$M829,TransferLog!$F$21:$F$1270&amp;TransferLog!$W$21:$W$1270,0)),"")</f>
        <v/>
      </c>
      <c r="E829" s="236" t="str">
        <f t="array" ref="E829">IF($K829&lt;&gt;"",INDEX(TransferLog!$AC$21:$AC$1270,MATCH($I829&amp;$M829,TransferLog!$F$21:$F$1270&amp;TransferLog!$W$21:$W$1270,0)),"")</f>
        <v/>
      </c>
      <c r="F829" s="111">
        <f t="shared" si="61"/>
        <v>802</v>
      </c>
      <c r="G829" s="138" t="str">
        <f t="array" ref="G829">IF($I829&lt;&gt;"",INDEX(DropDownLists!$K$10:$K$2516,MATCH($I829,DropDownLists!$L$10:$L$2516,0)),"")</f>
        <v/>
      </c>
      <c r="H829" s="107"/>
      <c r="I829" s="112"/>
      <c r="J829" s="339"/>
      <c r="K829" s="113"/>
      <c r="L829" s="339"/>
      <c r="M829" s="113"/>
      <c r="N829" s="339"/>
      <c r="O829" s="139" t="str">
        <f t="shared" si="62"/>
        <v/>
      </c>
      <c r="P829" s="339"/>
      <c r="Q829" s="114"/>
      <c r="R829" s="339"/>
      <c r="S829" s="174"/>
      <c r="T829" s="339"/>
      <c r="U829" s="139" t="str">
        <f t="array" ref="U829">IF($S829&lt;&gt;"",INDEX(DropDownLists!$D$10:$D$2516,MATCH($S829,DropDownLists!$E$10:$E$2516,0)),"")</f>
        <v/>
      </c>
      <c r="V829" s="342"/>
      <c r="W829" s="174"/>
      <c r="Y829" s="37"/>
      <c r="Z829" s="37"/>
      <c r="AA829" s="37"/>
      <c r="AB829" s="37"/>
      <c r="AC829" s="37"/>
      <c r="AD829" s="62"/>
      <c r="AE829" s="62"/>
      <c r="AF829" s="62"/>
      <c r="AG829" s="62"/>
      <c r="AH829" s="244" t="str">
        <f t="shared" si="63"/>
        <v/>
      </c>
      <c r="AI829" s="62"/>
      <c r="AJ829" s="62"/>
      <c r="AK829" s="62"/>
      <c r="AL829" s="62"/>
    </row>
    <row r="830" spans="1:38" s="97" customFormat="1" ht="14">
      <c r="A830" s="63"/>
      <c r="B830" s="2">
        <f t="shared" si="60"/>
        <v>803</v>
      </c>
      <c r="C830" s="235" t="str">
        <f t="array" ref="C830">IF($K830&lt;&gt;"",INDEX(TransferLog!$AB$21:$AB$1270,MATCH($I830&amp;$M830,TransferLog!$F$21:$F$1270&amp;TransferLog!$W$21:$W$1270,0)),"")</f>
        <v/>
      </c>
      <c r="D830" s="235" t="str">
        <f t="array" ref="D830">IF($K830&lt;&gt;"",INDEX(TransferLog!$Q$21:$Q$1270,MATCH($I830&amp;$M830,TransferLog!$F$21:$F$1270&amp;TransferLog!$W$21:$W$1270,0)),"")</f>
        <v/>
      </c>
      <c r="E830" s="236" t="str">
        <f t="array" ref="E830">IF($K830&lt;&gt;"",INDEX(TransferLog!$AC$21:$AC$1270,MATCH($I830&amp;$M830,TransferLog!$F$21:$F$1270&amp;TransferLog!$W$21:$W$1270,0)),"")</f>
        <v/>
      </c>
      <c r="F830" s="111">
        <f t="shared" si="61"/>
        <v>803</v>
      </c>
      <c r="G830" s="138" t="str">
        <f t="array" ref="G830">IF($I830&lt;&gt;"",INDEX(DropDownLists!$K$10:$K$2516,MATCH($I830,DropDownLists!$L$10:$L$2516,0)),"")</f>
        <v/>
      </c>
      <c r="H830" s="107"/>
      <c r="I830" s="112"/>
      <c r="J830" s="339"/>
      <c r="K830" s="113"/>
      <c r="L830" s="339"/>
      <c r="M830" s="113"/>
      <c r="N830" s="339"/>
      <c r="O830" s="139" t="str">
        <f t="shared" si="62"/>
        <v/>
      </c>
      <c r="P830" s="339"/>
      <c r="Q830" s="114"/>
      <c r="R830" s="339"/>
      <c r="S830" s="174"/>
      <c r="T830" s="339"/>
      <c r="U830" s="139" t="str">
        <f t="array" ref="U830">IF($S830&lt;&gt;"",INDEX(DropDownLists!$D$10:$D$2516,MATCH($S830,DropDownLists!$E$10:$E$2516,0)),"")</f>
        <v/>
      </c>
      <c r="V830" s="342"/>
      <c r="W830" s="174"/>
      <c r="Y830" s="37"/>
      <c r="Z830" s="37"/>
      <c r="AA830" s="37"/>
      <c r="AB830" s="37"/>
      <c r="AC830" s="37"/>
      <c r="AD830" s="62"/>
      <c r="AE830" s="62"/>
      <c r="AF830" s="62"/>
      <c r="AG830" s="62"/>
      <c r="AH830" s="244" t="str">
        <f t="shared" si="63"/>
        <v/>
      </c>
      <c r="AI830" s="62"/>
      <c r="AJ830" s="62"/>
      <c r="AK830" s="62"/>
      <c r="AL830" s="62"/>
    </row>
    <row r="831" spans="1:38" s="97" customFormat="1" ht="14">
      <c r="A831" s="63"/>
      <c r="B831" s="2">
        <f t="shared" si="60"/>
        <v>804</v>
      </c>
      <c r="C831" s="235" t="str">
        <f t="array" ref="C831">IF($K831&lt;&gt;"",INDEX(TransferLog!$AB$21:$AB$1270,MATCH($I831&amp;$M831,TransferLog!$F$21:$F$1270&amp;TransferLog!$W$21:$W$1270,0)),"")</f>
        <v/>
      </c>
      <c r="D831" s="235" t="str">
        <f t="array" ref="D831">IF($K831&lt;&gt;"",INDEX(TransferLog!$Q$21:$Q$1270,MATCH($I831&amp;$M831,TransferLog!$F$21:$F$1270&amp;TransferLog!$W$21:$W$1270,0)),"")</f>
        <v/>
      </c>
      <c r="E831" s="236" t="str">
        <f t="array" ref="E831">IF($K831&lt;&gt;"",INDEX(TransferLog!$AC$21:$AC$1270,MATCH($I831&amp;$M831,TransferLog!$F$21:$F$1270&amp;TransferLog!$W$21:$W$1270,0)),"")</f>
        <v/>
      </c>
      <c r="F831" s="111">
        <f t="shared" si="61"/>
        <v>804</v>
      </c>
      <c r="G831" s="138" t="str">
        <f t="array" ref="G831">IF($I831&lt;&gt;"",INDEX(DropDownLists!$K$10:$K$2516,MATCH($I831,DropDownLists!$L$10:$L$2516,0)),"")</f>
        <v/>
      </c>
      <c r="H831" s="107"/>
      <c r="I831" s="112"/>
      <c r="J831" s="339"/>
      <c r="K831" s="113"/>
      <c r="L831" s="339"/>
      <c r="M831" s="113"/>
      <c r="N831" s="339"/>
      <c r="O831" s="139" t="str">
        <f t="shared" si="62"/>
        <v/>
      </c>
      <c r="P831" s="339"/>
      <c r="Q831" s="114"/>
      <c r="R831" s="339"/>
      <c r="S831" s="174"/>
      <c r="T831" s="339"/>
      <c r="U831" s="139" t="str">
        <f t="array" ref="U831">IF($S831&lt;&gt;"",INDEX(DropDownLists!$D$10:$D$2516,MATCH($S831,DropDownLists!$E$10:$E$2516,0)),"")</f>
        <v/>
      </c>
      <c r="V831" s="342"/>
      <c r="W831" s="174"/>
      <c r="Y831" s="62"/>
      <c r="Z831" s="62"/>
      <c r="AA831" s="62"/>
      <c r="AB831" s="62"/>
      <c r="AC831" s="62"/>
      <c r="AD831" s="62"/>
      <c r="AE831" s="62"/>
      <c r="AF831" s="62"/>
      <c r="AG831" s="62"/>
      <c r="AH831" s="244" t="str">
        <f t="shared" si="63"/>
        <v/>
      </c>
      <c r="AI831" s="62"/>
      <c r="AJ831" s="62"/>
      <c r="AK831" s="62"/>
      <c r="AL831" s="62"/>
    </row>
    <row r="832" spans="1:38" s="97" customFormat="1" ht="14">
      <c r="A832" s="63"/>
      <c r="B832" s="2">
        <f t="shared" si="60"/>
        <v>805</v>
      </c>
      <c r="C832" s="235" t="str">
        <f t="array" ref="C832">IF($K832&lt;&gt;"",INDEX(TransferLog!$AB$21:$AB$1270,MATCH($I832&amp;$M832,TransferLog!$F$21:$F$1270&amp;TransferLog!$W$21:$W$1270,0)),"")</f>
        <v/>
      </c>
      <c r="D832" s="235" t="str">
        <f t="array" ref="D832">IF($K832&lt;&gt;"",INDEX(TransferLog!$Q$21:$Q$1270,MATCH($I832&amp;$M832,TransferLog!$F$21:$F$1270&amp;TransferLog!$W$21:$W$1270,0)),"")</f>
        <v/>
      </c>
      <c r="E832" s="236" t="str">
        <f t="array" ref="E832">IF($K832&lt;&gt;"",INDEX(TransferLog!$AC$21:$AC$1270,MATCH($I832&amp;$M832,TransferLog!$F$21:$F$1270&amp;TransferLog!$W$21:$W$1270,0)),"")</f>
        <v/>
      </c>
      <c r="F832" s="111">
        <f t="shared" si="61"/>
        <v>805</v>
      </c>
      <c r="G832" s="138" t="str">
        <f t="array" ref="G832">IF($I832&lt;&gt;"",INDEX(DropDownLists!$K$10:$K$2516,MATCH($I832,DropDownLists!$L$10:$L$2516,0)),"")</f>
        <v/>
      </c>
      <c r="H832" s="107"/>
      <c r="I832" s="112"/>
      <c r="J832" s="339"/>
      <c r="K832" s="113"/>
      <c r="L832" s="339"/>
      <c r="M832" s="113"/>
      <c r="N832" s="339"/>
      <c r="O832" s="139" t="str">
        <f t="shared" si="62"/>
        <v/>
      </c>
      <c r="P832" s="339"/>
      <c r="Q832" s="114"/>
      <c r="R832" s="339"/>
      <c r="S832" s="174"/>
      <c r="T832" s="339"/>
      <c r="U832" s="139" t="str">
        <f t="array" ref="U832">IF($S832&lt;&gt;"",INDEX(DropDownLists!$D$10:$D$2516,MATCH($S832,DropDownLists!$E$10:$E$2516,0)),"")</f>
        <v/>
      </c>
      <c r="V832" s="342"/>
      <c r="W832" s="174"/>
      <c r="Y832" s="62"/>
      <c r="Z832" s="62"/>
      <c r="AA832" s="62"/>
      <c r="AB832" s="62"/>
      <c r="AC832" s="62"/>
      <c r="AD832" s="62"/>
      <c r="AE832" s="62"/>
      <c r="AF832" s="62"/>
      <c r="AG832" s="62"/>
      <c r="AH832" s="244" t="str">
        <f t="shared" si="63"/>
        <v/>
      </c>
      <c r="AI832" s="62"/>
      <c r="AJ832" s="62"/>
      <c r="AK832" s="62"/>
      <c r="AL832" s="62"/>
    </row>
    <row r="833" spans="1:38" s="97" customFormat="1" ht="14">
      <c r="A833" s="63"/>
      <c r="B833" s="2">
        <f t="shared" si="60"/>
        <v>806</v>
      </c>
      <c r="C833" s="235" t="str">
        <f t="array" ref="C833">IF($K833&lt;&gt;"",INDEX(TransferLog!$AB$21:$AB$1270,MATCH($I833&amp;$M833,TransferLog!$F$21:$F$1270&amp;TransferLog!$W$21:$W$1270,0)),"")</f>
        <v/>
      </c>
      <c r="D833" s="235" t="str">
        <f t="array" ref="D833">IF($K833&lt;&gt;"",INDEX(TransferLog!$Q$21:$Q$1270,MATCH($I833&amp;$M833,TransferLog!$F$21:$F$1270&amp;TransferLog!$W$21:$W$1270,0)),"")</f>
        <v/>
      </c>
      <c r="E833" s="236" t="str">
        <f t="array" ref="E833">IF($K833&lt;&gt;"",INDEX(TransferLog!$AC$21:$AC$1270,MATCH($I833&amp;$M833,TransferLog!$F$21:$F$1270&amp;TransferLog!$W$21:$W$1270,0)),"")</f>
        <v/>
      </c>
      <c r="F833" s="111">
        <f t="shared" si="61"/>
        <v>806</v>
      </c>
      <c r="G833" s="138" t="str">
        <f t="array" ref="G833">IF($I833&lt;&gt;"",INDEX(DropDownLists!$K$10:$K$2516,MATCH($I833,DropDownLists!$L$10:$L$2516,0)),"")</f>
        <v/>
      </c>
      <c r="H833" s="107"/>
      <c r="I833" s="112"/>
      <c r="J833" s="339"/>
      <c r="K833" s="113"/>
      <c r="L833" s="339"/>
      <c r="M833" s="113"/>
      <c r="N833" s="339"/>
      <c r="O833" s="139" t="str">
        <f t="shared" si="62"/>
        <v/>
      </c>
      <c r="P833" s="339"/>
      <c r="Q833" s="114"/>
      <c r="R833" s="339"/>
      <c r="S833" s="174"/>
      <c r="T833" s="339"/>
      <c r="U833" s="139" t="str">
        <f t="array" ref="U833">IF($S833&lt;&gt;"",INDEX(DropDownLists!$D$10:$D$2516,MATCH($S833,DropDownLists!$E$10:$E$2516,0)),"")</f>
        <v/>
      </c>
      <c r="V833" s="342"/>
      <c r="W833" s="174"/>
      <c r="Y833" s="62"/>
      <c r="Z833" s="62"/>
      <c r="AA833" s="62"/>
      <c r="AB833" s="62"/>
      <c r="AC833" s="62"/>
      <c r="AD833" s="62"/>
      <c r="AE833" s="62"/>
      <c r="AF833" s="62"/>
      <c r="AG833" s="62"/>
      <c r="AH833" s="244" t="str">
        <f t="shared" si="63"/>
        <v/>
      </c>
      <c r="AI833" s="62"/>
      <c r="AJ833" s="62"/>
      <c r="AK833" s="62"/>
      <c r="AL833" s="62"/>
    </row>
    <row r="834" spans="1:38" s="97" customFormat="1" ht="14">
      <c r="A834" s="63"/>
      <c r="B834" s="2">
        <f t="shared" si="60"/>
        <v>807</v>
      </c>
      <c r="C834" s="235" t="str">
        <f t="array" ref="C834">IF($K834&lt;&gt;"",INDEX(TransferLog!$AB$21:$AB$1270,MATCH($I834&amp;$M834,TransferLog!$F$21:$F$1270&amp;TransferLog!$W$21:$W$1270,0)),"")</f>
        <v/>
      </c>
      <c r="D834" s="235" t="str">
        <f t="array" ref="D834">IF($K834&lt;&gt;"",INDEX(TransferLog!$Q$21:$Q$1270,MATCH($I834&amp;$M834,TransferLog!$F$21:$F$1270&amp;TransferLog!$W$21:$W$1270,0)),"")</f>
        <v/>
      </c>
      <c r="E834" s="236" t="str">
        <f t="array" ref="E834">IF($K834&lt;&gt;"",INDEX(TransferLog!$AC$21:$AC$1270,MATCH($I834&amp;$M834,TransferLog!$F$21:$F$1270&amp;TransferLog!$W$21:$W$1270,0)),"")</f>
        <v/>
      </c>
      <c r="F834" s="111">
        <f t="shared" si="61"/>
        <v>807</v>
      </c>
      <c r="G834" s="138" t="str">
        <f t="array" ref="G834">IF($I834&lt;&gt;"",INDEX(DropDownLists!$K$10:$K$2516,MATCH($I834,DropDownLists!$L$10:$L$2516,0)),"")</f>
        <v/>
      </c>
      <c r="H834" s="107"/>
      <c r="I834" s="112"/>
      <c r="J834" s="339"/>
      <c r="K834" s="113"/>
      <c r="L834" s="339"/>
      <c r="M834" s="113"/>
      <c r="N834" s="339"/>
      <c r="O834" s="139" t="str">
        <f t="shared" si="62"/>
        <v/>
      </c>
      <c r="P834" s="339"/>
      <c r="Q834" s="114"/>
      <c r="R834" s="339"/>
      <c r="S834" s="174"/>
      <c r="T834" s="339"/>
      <c r="U834" s="139" t="str">
        <f t="array" ref="U834">IF($S834&lt;&gt;"",INDEX(DropDownLists!$D$10:$D$2516,MATCH($S834,DropDownLists!$E$10:$E$2516,0)),"")</f>
        <v/>
      </c>
      <c r="V834" s="342"/>
      <c r="W834" s="174"/>
      <c r="Y834" s="62"/>
      <c r="Z834" s="62"/>
      <c r="AA834" s="62"/>
      <c r="AB834" s="62"/>
      <c r="AC834" s="62"/>
      <c r="AD834" s="62"/>
      <c r="AE834" s="62"/>
      <c r="AF834" s="62"/>
      <c r="AG834" s="62"/>
      <c r="AH834" s="244" t="str">
        <f t="shared" si="63"/>
        <v/>
      </c>
      <c r="AI834" s="62"/>
      <c r="AJ834" s="62"/>
      <c r="AK834" s="62"/>
      <c r="AL834" s="62"/>
    </row>
    <row r="835" spans="1:38" s="97" customFormat="1" ht="14">
      <c r="A835" s="63"/>
      <c r="B835" s="2">
        <f t="shared" si="60"/>
        <v>808</v>
      </c>
      <c r="C835" s="235" t="str">
        <f t="array" ref="C835">IF($K835&lt;&gt;"",INDEX(TransferLog!$AB$21:$AB$1270,MATCH($I835&amp;$M835,TransferLog!$F$21:$F$1270&amp;TransferLog!$W$21:$W$1270,0)),"")</f>
        <v/>
      </c>
      <c r="D835" s="235" t="str">
        <f t="array" ref="D835">IF($K835&lt;&gt;"",INDEX(TransferLog!$Q$21:$Q$1270,MATCH($I835&amp;$M835,TransferLog!$F$21:$F$1270&amp;TransferLog!$W$21:$W$1270,0)),"")</f>
        <v/>
      </c>
      <c r="E835" s="236" t="str">
        <f t="array" ref="E835">IF($K835&lt;&gt;"",INDEX(TransferLog!$AC$21:$AC$1270,MATCH($I835&amp;$M835,TransferLog!$F$21:$F$1270&amp;TransferLog!$W$21:$W$1270,0)),"")</f>
        <v/>
      </c>
      <c r="F835" s="111">
        <f t="shared" si="61"/>
        <v>808</v>
      </c>
      <c r="G835" s="138" t="str">
        <f t="array" ref="G835">IF($I835&lt;&gt;"",INDEX(DropDownLists!$K$10:$K$2516,MATCH($I835,DropDownLists!$L$10:$L$2516,0)),"")</f>
        <v/>
      </c>
      <c r="H835" s="107"/>
      <c r="I835" s="112"/>
      <c r="J835" s="339"/>
      <c r="K835" s="113"/>
      <c r="L835" s="339"/>
      <c r="M835" s="113"/>
      <c r="N835" s="339"/>
      <c r="O835" s="139" t="str">
        <f t="shared" si="62"/>
        <v/>
      </c>
      <c r="P835" s="339"/>
      <c r="Q835" s="114"/>
      <c r="R835" s="339"/>
      <c r="S835" s="174"/>
      <c r="T835" s="339"/>
      <c r="U835" s="139" t="str">
        <f t="array" ref="U835">IF($S835&lt;&gt;"",INDEX(DropDownLists!$D$10:$D$2516,MATCH($S835,DropDownLists!$E$10:$E$2516,0)),"")</f>
        <v/>
      </c>
      <c r="V835" s="342"/>
      <c r="W835" s="174"/>
      <c r="Y835" s="62"/>
      <c r="Z835" s="62"/>
      <c r="AA835" s="62"/>
      <c r="AB835" s="62"/>
      <c r="AC835" s="62"/>
      <c r="AD835" s="62"/>
      <c r="AE835" s="62"/>
      <c r="AF835" s="62"/>
      <c r="AG835" s="62"/>
      <c r="AH835" s="244" t="str">
        <f t="shared" si="63"/>
        <v/>
      </c>
      <c r="AI835" s="62"/>
      <c r="AJ835" s="62"/>
      <c r="AK835" s="62"/>
      <c r="AL835" s="62"/>
    </row>
    <row r="836" spans="1:38" s="97" customFormat="1" ht="14">
      <c r="A836" s="63"/>
      <c r="B836" s="2">
        <f t="shared" si="60"/>
        <v>809</v>
      </c>
      <c r="C836" s="235" t="str">
        <f t="array" ref="C836">IF($K836&lt;&gt;"",INDEX(TransferLog!$AB$21:$AB$1270,MATCH($I836&amp;$M836,TransferLog!$F$21:$F$1270&amp;TransferLog!$W$21:$W$1270,0)),"")</f>
        <v/>
      </c>
      <c r="D836" s="235" t="str">
        <f t="array" ref="D836">IF($K836&lt;&gt;"",INDEX(TransferLog!$Q$21:$Q$1270,MATCH($I836&amp;$M836,TransferLog!$F$21:$F$1270&amp;TransferLog!$W$21:$W$1270,0)),"")</f>
        <v/>
      </c>
      <c r="E836" s="236" t="str">
        <f t="array" ref="E836">IF($K836&lt;&gt;"",INDEX(TransferLog!$AC$21:$AC$1270,MATCH($I836&amp;$M836,TransferLog!$F$21:$F$1270&amp;TransferLog!$W$21:$W$1270,0)),"")</f>
        <v/>
      </c>
      <c r="F836" s="111">
        <f t="shared" si="61"/>
        <v>809</v>
      </c>
      <c r="G836" s="138" t="str">
        <f t="array" ref="G836">IF($I836&lt;&gt;"",INDEX(DropDownLists!$K$10:$K$2516,MATCH($I836,DropDownLists!$L$10:$L$2516,0)),"")</f>
        <v/>
      </c>
      <c r="H836" s="107"/>
      <c r="I836" s="112"/>
      <c r="J836" s="339"/>
      <c r="K836" s="113"/>
      <c r="L836" s="339"/>
      <c r="M836" s="113"/>
      <c r="N836" s="339"/>
      <c r="O836" s="139" t="str">
        <f t="shared" si="62"/>
        <v/>
      </c>
      <c r="P836" s="339"/>
      <c r="Q836" s="114"/>
      <c r="R836" s="339"/>
      <c r="S836" s="174"/>
      <c r="T836" s="339"/>
      <c r="U836" s="139" t="str">
        <f t="array" ref="U836">IF($S836&lt;&gt;"",INDEX(DropDownLists!$D$10:$D$2516,MATCH($S836,DropDownLists!$E$10:$E$2516,0)),"")</f>
        <v/>
      </c>
      <c r="V836" s="342"/>
      <c r="W836" s="174"/>
      <c r="Y836" s="62"/>
      <c r="Z836" s="62"/>
      <c r="AA836" s="62"/>
      <c r="AB836" s="62"/>
      <c r="AC836" s="62"/>
      <c r="AD836" s="62"/>
      <c r="AE836" s="62"/>
      <c r="AF836" s="62"/>
      <c r="AG836" s="62"/>
      <c r="AH836" s="244" t="str">
        <f t="shared" si="63"/>
        <v/>
      </c>
      <c r="AI836" s="62"/>
      <c r="AJ836" s="62"/>
      <c r="AK836" s="62"/>
      <c r="AL836" s="62"/>
    </row>
    <row r="837" spans="1:38" s="97" customFormat="1" ht="14.25" customHeight="1">
      <c r="A837" s="26"/>
      <c r="B837" s="2">
        <f t="shared" si="60"/>
        <v>810</v>
      </c>
      <c r="C837" s="235" t="str">
        <f t="array" ref="C837">IF($K837&lt;&gt;"",INDEX(TransferLog!$AB$21:$AB$1270,MATCH($I837&amp;$M837,TransferLog!$F$21:$F$1270&amp;TransferLog!$W$21:$W$1270,0)),"")</f>
        <v/>
      </c>
      <c r="D837" s="235" t="str">
        <f t="array" ref="D837">IF($K837&lt;&gt;"",INDEX(TransferLog!$Q$21:$Q$1270,MATCH($I837&amp;$M837,TransferLog!$F$21:$F$1270&amp;TransferLog!$W$21:$W$1270,0)),"")</f>
        <v/>
      </c>
      <c r="E837" s="236" t="str">
        <f t="array" ref="E837">IF($K837&lt;&gt;"",INDEX(TransferLog!$AC$21:$AC$1270,MATCH($I837&amp;$M837,TransferLog!$F$21:$F$1270&amp;TransferLog!$W$21:$W$1270,0)),"")</f>
        <v/>
      </c>
      <c r="F837" s="111">
        <f t="shared" si="61"/>
        <v>810</v>
      </c>
      <c r="G837" s="138" t="str">
        <f t="array" ref="G837">IF($I837&lt;&gt;"",INDEX(DropDownLists!$K$10:$K$2516,MATCH($I837,DropDownLists!$L$10:$L$2516,0)),"")</f>
        <v/>
      </c>
      <c r="H837" s="107"/>
      <c r="I837" s="112"/>
      <c r="J837" s="339"/>
      <c r="K837" s="113"/>
      <c r="L837" s="339"/>
      <c r="M837" s="113"/>
      <c r="N837" s="339"/>
      <c r="O837" s="139" t="str">
        <f t="shared" si="62"/>
        <v/>
      </c>
      <c r="P837" s="339"/>
      <c r="Q837" s="114"/>
      <c r="R837" s="339"/>
      <c r="S837" s="174"/>
      <c r="T837" s="339"/>
      <c r="U837" s="139" t="str">
        <f t="array" ref="U837">IF($S837&lt;&gt;"",INDEX(DropDownLists!$D$10:$D$2516,MATCH($S837,DropDownLists!$E$10:$E$2516,0)),"")</f>
        <v/>
      </c>
      <c r="V837" s="342"/>
      <c r="W837" s="174"/>
      <c r="Y837" s="62"/>
      <c r="Z837" s="62"/>
      <c r="AA837" s="62"/>
      <c r="AB837" s="62"/>
      <c r="AC837" s="62"/>
      <c r="AD837" s="37"/>
      <c r="AE837" s="37"/>
      <c r="AF837" s="37"/>
      <c r="AG837" s="37"/>
      <c r="AH837" s="243" t="str">
        <f t="shared" si="63"/>
        <v/>
      </c>
      <c r="AI837" s="37"/>
      <c r="AJ837" s="37"/>
      <c r="AK837" s="37"/>
      <c r="AL837" s="37"/>
    </row>
    <row r="838" spans="1:38" s="97" customFormat="1" ht="14.25" customHeight="1">
      <c r="A838" s="26"/>
      <c r="B838" s="2">
        <f t="shared" si="60"/>
        <v>811</v>
      </c>
      <c r="C838" s="235" t="str">
        <f t="array" ref="C838">IF($K838&lt;&gt;"",INDEX(TransferLog!$AB$21:$AB$1270,MATCH($I838&amp;$M838,TransferLog!$F$21:$F$1270&amp;TransferLog!$W$21:$W$1270,0)),"")</f>
        <v/>
      </c>
      <c r="D838" s="235" t="str">
        <f t="array" ref="D838">IF($K838&lt;&gt;"",INDEX(TransferLog!$Q$21:$Q$1270,MATCH($I838&amp;$M838,TransferLog!$F$21:$F$1270&amp;TransferLog!$W$21:$W$1270,0)),"")</f>
        <v/>
      </c>
      <c r="E838" s="236" t="str">
        <f t="array" ref="E838">IF($K838&lt;&gt;"",INDEX(TransferLog!$AC$21:$AC$1270,MATCH($I838&amp;$M838,TransferLog!$F$21:$F$1270&amp;TransferLog!$W$21:$W$1270,0)),"")</f>
        <v/>
      </c>
      <c r="F838" s="111">
        <f t="shared" si="61"/>
        <v>811</v>
      </c>
      <c r="G838" s="138" t="str">
        <f t="array" ref="G838">IF($I838&lt;&gt;"",INDEX(DropDownLists!$K$10:$K$2516,MATCH($I838,DropDownLists!$L$10:$L$2516,0)),"")</f>
        <v/>
      </c>
      <c r="H838" s="107"/>
      <c r="I838" s="112"/>
      <c r="J838" s="339"/>
      <c r="K838" s="113"/>
      <c r="L838" s="339"/>
      <c r="M838" s="113"/>
      <c r="N838" s="339"/>
      <c r="O838" s="139" t="str">
        <f t="shared" si="62"/>
        <v/>
      </c>
      <c r="P838" s="339"/>
      <c r="Q838" s="114"/>
      <c r="R838" s="339"/>
      <c r="S838" s="174"/>
      <c r="T838" s="339"/>
      <c r="U838" s="139" t="str">
        <f t="array" ref="U838">IF($S838&lt;&gt;"",INDEX(DropDownLists!$D$10:$D$2516,MATCH($S838,DropDownLists!$E$10:$E$2516,0)),"")</f>
        <v/>
      </c>
      <c r="V838" s="342"/>
      <c r="W838" s="174"/>
      <c r="Y838" s="62"/>
      <c r="Z838" s="62"/>
      <c r="AA838" s="62"/>
      <c r="AB838" s="62"/>
      <c r="AC838" s="62"/>
      <c r="AD838" s="37"/>
      <c r="AE838" s="37"/>
      <c r="AF838" s="37"/>
      <c r="AG838" s="37"/>
      <c r="AH838" s="243" t="str">
        <f t="shared" si="63"/>
        <v/>
      </c>
      <c r="AI838" s="37"/>
      <c r="AJ838" s="37"/>
      <c r="AK838" s="37"/>
      <c r="AL838" s="37"/>
    </row>
    <row r="839" spans="1:38" s="97" customFormat="1" ht="14.25" customHeight="1">
      <c r="A839" s="26"/>
      <c r="B839" s="2">
        <f t="shared" si="60"/>
        <v>812</v>
      </c>
      <c r="C839" s="235" t="str">
        <f t="array" ref="C839">IF($K839&lt;&gt;"",INDEX(TransferLog!$AB$21:$AB$1270,MATCH($I839&amp;$M839,TransferLog!$F$21:$F$1270&amp;TransferLog!$W$21:$W$1270,0)),"")</f>
        <v/>
      </c>
      <c r="D839" s="235" t="str">
        <f t="array" ref="D839">IF($K839&lt;&gt;"",INDEX(TransferLog!$Q$21:$Q$1270,MATCH($I839&amp;$M839,TransferLog!$F$21:$F$1270&amp;TransferLog!$W$21:$W$1270,0)),"")</f>
        <v/>
      </c>
      <c r="E839" s="236" t="str">
        <f t="array" ref="E839">IF($K839&lt;&gt;"",INDEX(TransferLog!$AC$21:$AC$1270,MATCH($I839&amp;$M839,TransferLog!$F$21:$F$1270&amp;TransferLog!$W$21:$W$1270,0)),"")</f>
        <v/>
      </c>
      <c r="F839" s="111">
        <f t="shared" si="61"/>
        <v>812</v>
      </c>
      <c r="G839" s="138" t="str">
        <f t="array" ref="G839">IF($I839&lt;&gt;"",INDEX(DropDownLists!$K$10:$K$2516,MATCH($I839,DropDownLists!$L$10:$L$2516,0)),"")</f>
        <v/>
      </c>
      <c r="H839" s="107"/>
      <c r="I839" s="112"/>
      <c r="J839" s="339"/>
      <c r="K839" s="113"/>
      <c r="L839" s="339"/>
      <c r="M839" s="113"/>
      <c r="N839" s="339"/>
      <c r="O839" s="139" t="str">
        <f t="shared" si="62"/>
        <v/>
      </c>
      <c r="P839" s="339"/>
      <c r="Q839" s="114"/>
      <c r="R839" s="339"/>
      <c r="S839" s="174"/>
      <c r="T839" s="339"/>
      <c r="U839" s="139" t="str">
        <f t="array" ref="U839">IF($S839&lt;&gt;"",INDEX(DropDownLists!$D$10:$D$2516,MATCH($S839,DropDownLists!$E$10:$E$2516,0)),"")</f>
        <v/>
      </c>
      <c r="V839" s="342"/>
      <c r="W839" s="174"/>
      <c r="Y839" s="62"/>
      <c r="Z839" s="62"/>
      <c r="AA839" s="62"/>
      <c r="AB839" s="62"/>
      <c r="AC839" s="62"/>
      <c r="AD839" s="37"/>
      <c r="AE839" s="37"/>
      <c r="AF839" s="37"/>
      <c r="AG839" s="37"/>
      <c r="AH839" s="243" t="str">
        <f t="shared" si="63"/>
        <v/>
      </c>
      <c r="AI839" s="37"/>
      <c r="AJ839" s="37"/>
      <c r="AK839" s="37"/>
      <c r="AL839" s="37"/>
    </row>
    <row r="840" spans="1:38" s="97" customFormat="1" ht="14">
      <c r="A840" s="26"/>
      <c r="B840" s="2">
        <f t="shared" si="60"/>
        <v>813</v>
      </c>
      <c r="C840" s="235" t="str">
        <f t="array" ref="C840">IF($K840&lt;&gt;"",INDEX(TransferLog!$AB$21:$AB$1270,MATCH($I840&amp;$M840,TransferLog!$F$21:$F$1270&amp;TransferLog!$W$21:$W$1270,0)),"")</f>
        <v/>
      </c>
      <c r="D840" s="235" t="str">
        <f t="array" ref="D840">IF($K840&lt;&gt;"",INDEX(TransferLog!$Q$21:$Q$1270,MATCH($I840&amp;$M840,TransferLog!$F$21:$F$1270&amp;TransferLog!$W$21:$W$1270,0)),"")</f>
        <v/>
      </c>
      <c r="E840" s="236" t="str">
        <f t="array" ref="E840">IF($K840&lt;&gt;"",INDEX(TransferLog!$AC$21:$AC$1270,MATCH($I840&amp;$M840,TransferLog!$F$21:$F$1270&amp;TransferLog!$W$21:$W$1270,0)),"")</f>
        <v/>
      </c>
      <c r="F840" s="111">
        <f t="shared" si="61"/>
        <v>813</v>
      </c>
      <c r="G840" s="138" t="str">
        <f t="array" ref="G840">IF($I840&lt;&gt;"",INDEX(DropDownLists!$K$10:$K$2516,MATCH($I840,DropDownLists!$L$10:$L$2516,0)),"")</f>
        <v/>
      </c>
      <c r="H840" s="107"/>
      <c r="I840" s="112"/>
      <c r="J840" s="339"/>
      <c r="K840" s="113"/>
      <c r="L840" s="339"/>
      <c r="M840" s="113"/>
      <c r="N840" s="339"/>
      <c r="O840" s="139" t="str">
        <f t="shared" si="62"/>
        <v/>
      </c>
      <c r="P840" s="339"/>
      <c r="Q840" s="114"/>
      <c r="R840" s="339"/>
      <c r="S840" s="174"/>
      <c r="T840" s="339"/>
      <c r="U840" s="139" t="str">
        <f t="array" ref="U840">IF($S840&lt;&gt;"",INDEX(DropDownLists!$D$10:$D$2516,MATCH($S840,DropDownLists!$E$10:$E$2516,0)),"")</f>
        <v/>
      </c>
      <c r="V840" s="342"/>
      <c r="W840" s="174"/>
      <c r="Y840" s="62"/>
      <c r="Z840" s="62"/>
      <c r="AA840" s="62"/>
      <c r="AB840" s="62"/>
      <c r="AC840" s="62"/>
      <c r="AD840" s="37"/>
      <c r="AE840" s="37"/>
      <c r="AF840" s="37"/>
      <c r="AG840" s="37"/>
      <c r="AH840" s="243" t="str">
        <f t="shared" si="63"/>
        <v/>
      </c>
      <c r="AI840" s="37"/>
      <c r="AJ840" s="37"/>
      <c r="AK840" s="37"/>
      <c r="AL840" s="37"/>
    </row>
    <row r="841" spans="1:38" s="97" customFormat="1" ht="14.25" customHeight="1">
      <c r="A841" s="26"/>
      <c r="B841" s="2">
        <f t="shared" si="60"/>
        <v>814</v>
      </c>
      <c r="C841" s="235" t="str">
        <f t="array" ref="C841">IF($K841&lt;&gt;"",INDEX(TransferLog!$AB$21:$AB$1270,MATCH($I841&amp;$M841,TransferLog!$F$21:$F$1270&amp;TransferLog!$W$21:$W$1270,0)),"")</f>
        <v/>
      </c>
      <c r="D841" s="235" t="str">
        <f t="array" ref="D841">IF($K841&lt;&gt;"",INDEX(TransferLog!$Q$21:$Q$1270,MATCH($I841&amp;$M841,TransferLog!$F$21:$F$1270&amp;TransferLog!$W$21:$W$1270,0)),"")</f>
        <v/>
      </c>
      <c r="E841" s="236" t="str">
        <f t="array" ref="E841">IF($K841&lt;&gt;"",INDEX(TransferLog!$AC$21:$AC$1270,MATCH($I841&amp;$M841,TransferLog!$F$21:$F$1270&amp;TransferLog!$W$21:$W$1270,0)),"")</f>
        <v/>
      </c>
      <c r="F841" s="111">
        <f t="shared" si="61"/>
        <v>814</v>
      </c>
      <c r="G841" s="138" t="str">
        <f t="array" ref="G841">IF($I841&lt;&gt;"",INDEX(DropDownLists!$K$10:$K$2516,MATCH($I841,DropDownLists!$L$10:$L$2516,0)),"")</f>
        <v/>
      </c>
      <c r="H841" s="107"/>
      <c r="I841" s="112"/>
      <c r="J841" s="339"/>
      <c r="K841" s="113"/>
      <c r="L841" s="339"/>
      <c r="M841" s="113"/>
      <c r="N841" s="339"/>
      <c r="O841" s="139" t="str">
        <f t="shared" si="62"/>
        <v/>
      </c>
      <c r="P841" s="339"/>
      <c r="Q841" s="114"/>
      <c r="R841" s="339"/>
      <c r="S841" s="174"/>
      <c r="T841" s="339"/>
      <c r="U841" s="139" t="str">
        <f t="array" ref="U841">IF($S841&lt;&gt;"",INDEX(DropDownLists!$D$10:$D$2516,MATCH($S841,DropDownLists!$E$10:$E$2516,0)),"")</f>
        <v/>
      </c>
      <c r="V841" s="342"/>
      <c r="W841" s="174"/>
      <c r="Y841" s="62"/>
      <c r="Z841" s="62"/>
      <c r="AA841" s="62"/>
      <c r="AB841" s="62"/>
      <c r="AC841" s="62"/>
      <c r="AD841" s="37"/>
      <c r="AE841" s="37"/>
      <c r="AF841" s="37"/>
      <c r="AG841" s="37"/>
      <c r="AH841" s="243" t="str">
        <f t="shared" si="63"/>
        <v/>
      </c>
      <c r="AI841" s="37"/>
      <c r="AJ841" s="37"/>
      <c r="AK841" s="37"/>
      <c r="AL841" s="37"/>
    </row>
    <row r="842" spans="1:38" s="97" customFormat="1" ht="14.25" customHeight="1">
      <c r="A842" s="26"/>
      <c r="B842" s="2">
        <f t="shared" si="60"/>
        <v>815</v>
      </c>
      <c r="C842" s="235" t="str">
        <f t="array" ref="C842">IF($K842&lt;&gt;"",INDEX(TransferLog!$AB$21:$AB$1270,MATCH($I842&amp;$M842,TransferLog!$F$21:$F$1270&amp;TransferLog!$W$21:$W$1270,0)),"")</f>
        <v/>
      </c>
      <c r="D842" s="235" t="str">
        <f t="array" ref="D842">IF($K842&lt;&gt;"",INDEX(TransferLog!$Q$21:$Q$1270,MATCH($I842&amp;$M842,TransferLog!$F$21:$F$1270&amp;TransferLog!$W$21:$W$1270,0)),"")</f>
        <v/>
      </c>
      <c r="E842" s="236" t="str">
        <f t="array" ref="E842">IF($K842&lt;&gt;"",INDEX(TransferLog!$AC$21:$AC$1270,MATCH($I842&amp;$M842,TransferLog!$F$21:$F$1270&amp;TransferLog!$W$21:$W$1270,0)),"")</f>
        <v/>
      </c>
      <c r="F842" s="111">
        <f t="shared" si="61"/>
        <v>815</v>
      </c>
      <c r="G842" s="138" t="str">
        <f t="array" ref="G842">IF($I842&lt;&gt;"",INDEX(DropDownLists!$K$10:$K$2516,MATCH($I842,DropDownLists!$L$10:$L$2516,0)),"")</f>
        <v/>
      </c>
      <c r="H842" s="107"/>
      <c r="I842" s="112"/>
      <c r="J842" s="339"/>
      <c r="K842" s="113"/>
      <c r="L842" s="339"/>
      <c r="M842" s="113"/>
      <c r="N842" s="339"/>
      <c r="O842" s="139" t="str">
        <f t="shared" si="62"/>
        <v/>
      </c>
      <c r="P842" s="339"/>
      <c r="Q842" s="114"/>
      <c r="R842" s="339"/>
      <c r="S842" s="174"/>
      <c r="T842" s="339"/>
      <c r="U842" s="139" t="str">
        <f t="array" ref="U842">IF($S842&lt;&gt;"",INDEX(DropDownLists!$D$10:$D$2516,MATCH($S842,DropDownLists!$E$10:$E$2516,0)),"")</f>
        <v/>
      </c>
      <c r="V842" s="342"/>
      <c r="W842" s="174"/>
      <c r="Y842" s="37"/>
      <c r="Z842" s="37"/>
      <c r="AA842" s="37"/>
      <c r="AB842" s="37"/>
      <c r="AC842" s="37"/>
      <c r="AD842" s="37"/>
      <c r="AE842" s="37"/>
      <c r="AF842" s="37"/>
      <c r="AG842" s="37"/>
      <c r="AH842" s="243" t="str">
        <f t="shared" si="63"/>
        <v/>
      </c>
      <c r="AI842" s="37"/>
      <c r="AJ842" s="37"/>
      <c r="AK842" s="37"/>
      <c r="AL842" s="37"/>
    </row>
    <row r="843" spans="1:38" s="97" customFormat="1" ht="14.25" customHeight="1">
      <c r="A843" s="26"/>
      <c r="B843" s="2">
        <f t="shared" si="60"/>
        <v>816</v>
      </c>
      <c r="C843" s="235" t="str">
        <f t="array" ref="C843">IF($K843&lt;&gt;"",INDEX(TransferLog!$AB$21:$AB$1270,MATCH($I843&amp;$M843,TransferLog!$F$21:$F$1270&amp;TransferLog!$W$21:$W$1270,0)),"")</f>
        <v/>
      </c>
      <c r="D843" s="235" t="str">
        <f t="array" ref="D843">IF($K843&lt;&gt;"",INDEX(TransferLog!$Q$21:$Q$1270,MATCH($I843&amp;$M843,TransferLog!$F$21:$F$1270&amp;TransferLog!$W$21:$W$1270,0)),"")</f>
        <v/>
      </c>
      <c r="E843" s="236" t="str">
        <f t="array" ref="E843">IF($K843&lt;&gt;"",INDEX(TransferLog!$AC$21:$AC$1270,MATCH($I843&amp;$M843,TransferLog!$F$21:$F$1270&amp;TransferLog!$W$21:$W$1270,0)),"")</f>
        <v/>
      </c>
      <c r="F843" s="111">
        <f t="shared" si="61"/>
        <v>816</v>
      </c>
      <c r="G843" s="138" t="str">
        <f t="array" ref="G843">IF($I843&lt;&gt;"",INDEX(DropDownLists!$K$10:$K$2516,MATCH($I843,DropDownLists!$L$10:$L$2516,0)),"")</f>
        <v/>
      </c>
      <c r="H843" s="107"/>
      <c r="I843" s="112"/>
      <c r="J843" s="339"/>
      <c r="K843" s="113"/>
      <c r="L843" s="339"/>
      <c r="M843" s="113"/>
      <c r="N843" s="339"/>
      <c r="O843" s="139" t="str">
        <f t="shared" si="62"/>
        <v/>
      </c>
      <c r="P843" s="339"/>
      <c r="Q843" s="114"/>
      <c r="R843" s="339"/>
      <c r="S843" s="174"/>
      <c r="T843" s="339"/>
      <c r="U843" s="139" t="str">
        <f t="array" ref="U843">IF($S843&lt;&gt;"",INDEX(DropDownLists!$D$10:$D$2516,MATCH($S843,DropDownLists!$E$10:$E$2516,0)),"")</f>
        <v/>
      </c>
      <c r="V843" s="342"/>
      <c r="W843" s="174"/>
      <c r="Y843" s="37"/>
      <c r="Z843" s="37"/>
      <c r="AA843" s="37"/>
      <c r="AB843" s="37"/>
      <c r="AC843" s="37"/>
      <c r="AD843" s="37"/>
      <c r="AE843" s="37"/>
      <c r="AF843" s="37"/>
      <c r="AG843" s="37"/>
      <c r="AH843" s="243" t="str">
        <f t="shared" si="63"/>
        <v/>
      </c>
      <c r="AI843" s="37"/>
      <c r="AJ843" s="37"/>
      <c r="AK843" s="37"/>
      <c r="AL843" s="37"/>
    </row>
    <row r="844" spans="1:38" s="97" customFormat="1" ht="14">
      <c r="A844" s="26"/>
      <c r="B844" s="2">
        <f t="shared" si="60"/>
        <v>817</v>
      </c>
      <c r="C844" s="235" t="str">
        <f t="array" ref="C844">IF($K844&lt;&gt;"",INDEX(TransferLog!$AB$21:$AB$1270,MATCH($I844&amp;$M844,TransferLog!$F$21:$F$1270&amp;TransferLog!$W$21:$W$1270,0)),"")</f>
        <v/>
      </c>
      <c r="D844" s="235" t="str">
        <f t="array" ref="D844">IF($K844&lt;&gt;"",INDEX(TransferLog!$Q$21:$Q$1270,MATCH($I844&amp;$M844,TransferLog!$F$21:$F$1270&amp;TransferLog!$W$21:$W$1270,0)),"")</f>
        <v/>
      </c>
      <c r="E844" s="236" t="str">
        <f t="array" ref="E844">IF($K844&lt;&gt;"",INDEX(TransferLog!$AC$21:$AC$1270,MATCH($I844&amp;$M844,TransferLog!$F$21:$F$1270&amp;TransferLog!$W$21:$W$1270,0)),"")</f>
        <v/>
      </c>
      <c r="F844" s="111">
        <f t="shared" si="61"/>
        <v>817</v>
      </c>
      <c r="G844" s="138" t="str">
        <f t="array" ref="G844">IF($I844&lt;&gt;"",INDEX(DropDownLists!$K$10:$K$2516,MATCH($I844,DropDownLists!$L$10:$L$2516,0)),"")</f>
        <v/>
      </c>
      <c r="H844" s="107"/>
      <c r="I844" s="112"/>
      <c r="J844" s="339"/>
      <c r="K844" s="113"/>
      <c r="L844" s="339"/>
      <c r="M844" s="113"/>
      <c r="N844" s="339"/>
      <c r="O844" s="139" t="str">
        <f t="shared" si="62"/>
        <v/>
      </c>
      <c r="P844" s="339"/>
      <c r="Q844" s="114"/>
      <c r="R844" s="339"/>
      <c r="S844" s="174"/>
      <c r="T844" s="339"/>
      <c r="U844" s="139" t="str">
        <f t="array" ref="U844">IF($S844&lt;&gt;"",INDEX(DropDownLists!$D$10:$D$2516,MATCH($S844,DropDownLists!$E$10:$E$2516,0)),"")</f>
        <v/>
      </c>
      <c r="V844" s="342"/>
      <c r="W844" s="174"/>
      <c r="Y844" s="37"/>
      <c r="Z844" s="37"/>
      <c r="AA844" s="37"/>
      <c r="AB844" s="37"/>
      <c r="AC844" s="37"/>
      <c r="AD844" s="37"/>
      <c r="AE844" s="37"/>
      <c r="AF844" s="37"/>
      <c r="AG844" s="37"/>
      <c r="AH844" s="243" t="str">
        <f t="shared" si="63"/>
        <v/>
      </c>
      <c r="AI844" s="37"/>
      <c r="AJ844" s="37"/>
      <c r="AK844" s="37"/>
      <c r="AL844" s="37"/>
    </row>
    <row r="845" spans="1:38" s="97" customFormat="1" ht="14">
      <c r="A845" s="26"/>
      <c r="B845" s="2">
        <f t="shared" si="60"/>
        <v>818</v>
      </c>
      <c r="C845" s="235" t="str">
        <f t="array" ref="C845">IF($K845&lt;&gt;"",INDEX(TransferLog!$AB$21:$AB$1270,MATCH($I845&amp;$M845,TransferLog!$F$21:$F$1270&amp;TransferLog!$W$21:$W$1270,0)),"")</f>
        <v/>
      </c>
      <c r="D845" s="235" t="str">
        <f t="array" ref="D845">IF($K845&lt;&gt;"",INDEX(TransferLog!$Q$21:$Q$1270,MATCH($I845&amp;$M845,TransferLog!$F$21:$F$1270&amp;TransferLog!$W$21:$W$1270,0)),"")</f>
        <v/>
      </c>
      <c r="E845" s="236" t="str">
        <f t="array" ref="E845">IF($K845&lt;&gt;"",INDEX(TransferLog!$AC$21:$AC$1270,MATCH($I845&amp;$M845,TransferLog!$F$21:$F$1270&amp;TransferLog!$W$21:$W$1270,0)),"")</f>
        <v/>
      </c>
      <c r="F845" s="111">
        <f t="shared" si="61"/>
        <v>818</v>
      </c>
      <c r="G845" s="138" t="str">
        <f t="array" ref="G845">IF($I845&lt;&gt;"",INDEX(DropDownLists!$K$10:$K$2516,MATCH($I845,DropDownLists!$L$10:$L$2516,0)),"")</f>
        <v/>
      </c>
      <c r="H845" s="107"/>
      <c r="I845" s="112"/>
      <c r="J845" s="339"/>
      <c r="K845" s="113"/>
      <c r="L845" s="339"/>
      <c r="M845" s="113"/>
      <c r="N845" s="339"/>
      <c r="O845" s="139" t="str">
        <f t="shared" si="62"/>
        <v/>
      </c>
      <c r="P845" s="339"/>
      <c r="Q845" s="114"/>
      <c r="R845" s="339"/>
      <c r="S845" s="174"/>
      <c r="T845" s="339"/>
      <c r="U845" s="139" t="str">
        <f t="array" ref="U845">IF($S845&lt;&gt;"",INDEX(DropDownLists!$D$10:$D$2516,MATCH($S845,DropDownLists!$E$10:$E$2516,0)),"")</f>
        <v/>
      </c>
      <c r="V845" s="342"/>
      <c r="W845" s="174"/>
      <c r="Y845" s="37"/>
      <c r="Z845" s="37"/>
      <c r="AA845" s="37"/>
      <c r="AB845" s="37"/>
      <c r="AC845" s="37"/>
      <c r="AD845" s="37"/>
      <c r="AE845" s="37"/>
      <c r="AF845" s="37"/>
      <c r="AG845" s="37"/>
      <c r="AH845" s="243" t="str">
        <f t="shared" si="63"/>
        <v/>
      </c>
      <c r="AI845" s="37"/>
      <c r="AJ845" s="37"/>
      <c r="AK845" s="37"/>
      <c r="AL845" s="37"/>
    </row>
    <row r="846" spans="1:38" s="97" customFormat="1" ht="14">
      <c r="A846" s="63"/>
      <c r="B846" s="2">
        <f t="shared" si="60"/>
        <v>819</v>
      </c>
      <c r="C846" s="235" t="str">
        <f t="array" ref="C846">IF($K846&lt;&gt;"",INDEX(TransferLog!$AB$21:$AB$1270,MATCH($I846&amp;$M846,TransferLog!$F$21:$F$1270&amp;TransferLog!$W$21:$W$1270,0)),"")</f>
        <v/>
      </c>
      <c r="D846" s="235" t="str">
        <f t="array" ref="D846">IF($K846&lt;&gt;"",INDEX(TransferLog!$Q$21:$Q$1270,MATCH($I846&amp;$M846,TransferLog!$F$21:$F$1270&amp;TransferLog!$W$21:$W$1270,0)),"")</f>
        <v/>
      </c>
      <c r="E846" s="236" t="str">
        <f t="array" ref="E846">IF($K846&lt;&gt;"",INDEX(TransferLog!$AC$21:$AC$1270,MATCH($I846&amp;$M846,TransferLog!$F$21:$F$1270&amp;TransferLog!$W$21:$W$1270,0)),"")</f>
        <v/>
      </c>
      <c r="F846" s="111">
        <f t="shared" si="61"/>
        <v>819</v>
      </c>
      <c r="G846" s="138" t="str">
        <f t="array" ref="G846">IF($I846&lt;&gt;"",INDEX(DropDownLists!$K$10:$K$2516,MATCH($I846,DropDownLists!$L$10:$L$2516,0)),"")</f>
        <v/>
      </c>
      <c r="H846" s="107"/>
      <c r="I846" s="112"/>
      <c r="J846" s="339"/>
      <c r="K846" s="113"/>
      <c r="L846" s="339"/>
      <c r="M846" s="113"/>
      <c r="N846" s="339"/>
      <c r="O846" s="139" t="str">
        <f t="shared" si="62"/>
        <v/>
      </c>
      <c r="P846" s="339"/>
      <c r="Q846" s="114"/>
      <c r="R846" s="339"/>
      <c r="S846" s="174"/>
      <c r="T846" s="339"/>
      <c r="U846" s="139" t="str">
        <f t="array" ref="U846">IF($S846&lt;&gt;"",INDEX(DropDownLists!$D$10:$D$2516,MATCH($S846,DropDownLists!$E$10:$E$2516,0)),"")</f>
        <v/>
      </c>
      <c r="V846" s="342"/>
      <c r="W846" s="174"/>
      <c r="Y846" s="37"/>
      <c r="Z846" s="37"/>
      <c r="AA846" s="37"/>
      <c r="AB846" s="37"/>
      <c r="AC846" s="37"/>
      <c r="AD846" s="62"/>
      <c r="AE846" s="62"/>
      <c r="AF846" s="62"/>
      <c r="AG846" s="62"/>
      <c r="AH846" s="244" t="str">
        <f t="shared" si="63"/>
        <v/>
      </c>
      <c r="AI846" s="62"/>
      <c r="AJ846" s="62"/>
      <c r="AK846" s="62"/>
      <c r="AL846" s="62"/>
    </row>
    <row r="847" spans="1:38" s="97" customFormat="1" ht="14">
      <c r="A847" s="63"/>
      <c r="B847" s="2">
        <f t="shared" si="60"/>
        <v>820</v>
      </c>
      <c r="C847" s="235" t="str">
        <f t="array" ref="C847">IF($K847&lt;&gt;"",INDEX(TransferLog!$AB$21:$AB$1270,MATCH($I847&amp;$M847,TransferLog!$F$21:$F$1270&amp;TransferLog!$W$21:$W$1270,0)),"")</f>
        <v/>
      </c>
      <c r="D847" s="235" t="str">
        <f t="array" ref="D847">IF($K847&lt;&gt;"",INDEX(TransferLog!$Q$21:$Q$1270,MATCH($I847&amp;$M847,TransferLog!$F$21:$F$1270&amp;TransferLog!$W$21:$W$1270,0)),"")</f>
        <v/>
      </c>
      <c r="E847" s="236" t="str">
        <f t="array" ref="E847">IF($K847&lt;&gt;"",INDEX(TransferLog!$AC$21:$AC$1270,MATCH($I847&amp;$M847,TransferLog!$F$21:$F$1270&amp;TransferLog!$W$21:$W$1270,0)),"")</f>
        <v/>
      </c>
      <c r="F847" s="111">
        <f t="shared" si="61"/>
        <v>820</v>
      </c>
      <c r="G847" s="138" t="str">
        <f t="array" ref="G847">IF($I847&lt;&gt;"",INDEX(DropDownLists!$K$10:$K$2516,MATCH($I847,DropDownLists!$L$10:$L$2516,0)),"")</f>
        <v/>
      </c>
      <c r="H847" s="107"/>
      <c r="I847" s="112"/>
      <c r="J847" s="339"/>
      <c r="K847" s="113"/>
      <c r="L847" s="339"/>
      <c r="M847" s="113"/>
      <c r="N847" s="339"/>
      <c r="O847" s="139" t="str">
        <f t="shared" si="62"/>
        <v/>
      </c>
      <c r="P847" s="339"/>
      <c r="Q847" s="114"/>
      <c r="R847" s="339"/>
      <c r="S847" s="174"/>
      <c r="T847" s="339"/>
      <c r="U847" s="139" t="str">
        <f t="array" ref="U847">IF($S847&lt;&gt;"",INDEX(DropDownLists!$D$10:$D$2516,MATCH($S847,DropDownLists!$E$10:$E$2516,0)),"")</f>
        <v/>
      </c>
      <c r="V847" s="342"/>
      <c r="W847" s="174"/>
      <c r="Y847" s="37"/>
      <c r="Z847" s="37"/>
      <c r="AA847" s="37"/>
      <c r="AB847" s="37"/>
      <c r="AC847" s="37"/>
      <c r="AD847" s="62"/>
      <c r="AE847" s="62"/>
      <c r="AF847" s="62"/>
      <c r="AG847" s="62"/>
      <c r="AH847" s="244" t="str">
        <f t="shared" si="63"/>
        <v/>
      </c>
      <c r="AI847" s="62"/>
      <c r="AJ847" s="62"/>
      <c r="AK847" s="62"/>
      <c r="AL847" s="62"/>
    </row>
    <row r="848" spans="1:38" s="97" customFormat="1" ht="14">
      <c r="A848" s="63"/>
      <c r="B848" s="2">
        <f t="shared" si="60"/>
        <v>821</v>
      </c>
      <c r="C848" s="235" t="str">
        <f t="array" ref="C848">IF($K848&lt;&gt;"",INDEX(TransferLog!$AB$21:$AB$1270,MATCH($I848&amp;$M848,TransferLog!$F$21:$F$1270&amp;TransferLog!$W$21:$W$1270,0)),"")</f>
        <v/>
      </c>
      <c r="D848" s="235" t="str">
        <f t="array" ref="D848">IF($K848&lt;&gt;"",INDEX(TransferLog!$Q$21:$Q$1270,MATCH($I848&amp;$M848,TransferLog!$F$21:$F$1270&amp;TransferLog!$W$21:$W$1270,0)),"")</f>
        <v/>
      </c>
      <c r="E848" s="236" t="str">
        <f t="array" ref="E848">IF($K848&lt;&gt;"",INDEX(TransferLog!$AC$21:$AC$1270,MATCH($I848&amp;$M848,TransferLog!$F$21:$F$1270&amp;TransferLog!$W$21:$W$1270,0)),"")</f>
        <v/>
      </c>
      <c r="F848" s="111">
        <f t="shared" si="61"/>
        <v>821</v>
      </c>
      <c r="G848" s="138" t="str">
        <f t="array" ref="G848">IF($I848&lt;&gt;"",INDEX(DropDownLists!$K$10:$K$2516,MATCH($I848,DropDownLists!$L$10:$L$2516,0)),"")</f>
        <v/>
      </c>
      <c r="H848" s="107"/>
      <c r="I848" s="112"/>
      <c r="J848" s="339"/>
      <c r="K848" s="113"/>
      <c r="L848" s="339"/>
      <c r="M848" s="113"/>
      <c r="N848" s="339"/>
      <c r="O848" s="139" t="str">
        <f t="shared" si="62"/>
        <v/>
      </c>
      <c r="P848" s="339"/>
      <c r="Q848" s="114"/>
      <c r="R848" s="339"/>
      <c r="S848" s="174"/>
      <c r="T848" s="339"/>
      <c r="U848" s="139" t="str">
        <f t="array" ref="U848">IF($S848&lt;&gt;"",INDEX(DropDownLists!$D$10:$D$2516,MATCH($S848,DropDownLists!$E$10:$E$2516,0)),"")</f>
        <v/>
      </c>
      <c r="V848" s="342"/>
      <c r="W848" s="174"/>
      <c r="Y848" s="37"/>
      <c r="Z848" s="37"/>
      <c r="AA848" s="37"/>
      <c r="AB848" s="37"/>
      <c r="AC848" s="37"/>
      <c r="AD848" s="62"/>
      <c r="AE848" s="62"/>
      <c r="AF848" s="62"/>
      <c r="AG848" s="62"/>
      <c r="AH848" s="244" t="str">
        <f t="shared" si="63"/>
        <v/>
      </c>
      <c r="AI848" s="62"/>
      <c r="AJ848" s="62"/>
      <c r="AK848" s="62"/>
      <c r="AL848" s="62"/>
    </row>
    <row r="849" spans="1:38" s="97" customFormat="1" ht="14">
      <c r="A849" s="63"/>
      <c r="B849" s="2">
        <f t="shared" si="60"/>
        <v>822</v>
      </c>
      <c r="C849" s="235" t="str">
        <f t="array" ref="C849">IF($K849&lt;&gt;"",INDEX(TransferLog!$AB$21:$AB$1270,MATCH($I849&amp;$M849,TransferLog!$F$21:$F$1270&amp;TransferLog!$W$21:$W$1270,0)),"")</f>
        <v/>
      </c>
      <c r="D849" s="235" t="str">
        <f t="array" ref="D849">IF($K849&lt;&gt;"",INDEX(TransferLog!$Q$21:$Q$1270,MATCH($I849&amp;$M849,TransferLog!$F$21:$F$1270&amp;TransferLog!$W$21:$W$1270,0)),"")</f>
        <v/>
      </c>
      <c r="E849" s="236" t="str">
        <f t="array" ref="E849">IF($K849&lt;&gt;"",INDEX(TransferLog!$AC$21:$AC$1270,MATCH($I849&amp;$M849,TransferLog!$F$21:$F$1270&amp;TransferLog!$W$21:$W$1270,0)),"")</f>
        <v/>
      </c>
      <c r="F849" s="111">
        <f t="shared" si="61"/>
        <v>822</v>
      </c>
      <c r="G849" s="138" t="str">
        <f t="array" ref="G849">IF($I849&lt;&gt;"",INDEX(DropDownLists!$K$10:$K$2516,MATCH($I849,DropDownLists!$L$10:$L$2516,0)),"")</f>
        <v/>
      </c>
      <c r="H849" s="107"/>
      <c r="I849" s="112"/>
      <c r="J849" s="339"/>
      <c r="K849" s="113"/>
      <c r="L849" s="339"/>
      <c r="M849" s="113"/>
      <c r="N849" s="339"/>
      <c r="O849" s="139" t="str">
        <f t="shared" si="62"/>
        <v/>
      </c>
      <c r="P849" s="339"/>
      <c r="Q849" s="114"/>
      <c r="R849" s="339"/>
      <c r="S849" s="174"/>
      <c r="T849" s="339"/>
      <c r="U849" s="139" t="str">
        <f t="array" ref="U849">IF($S849&lt;&gt;"",INDEX(DropDownLists!$D$10:$D$2516,MATCH($S849,DropDownLists!$E$10:$E$2516,0)),"")</f>
        <v/>
      </c>
      <c r="V849" s="342"/>
      <c r="W849" s="174"/>
      <c r="Y849" s="37"/>
      <c r="Z849" s="37"/>
      <c r="AA849" s="37"/>
      <c r="AB849" s="37"/>
      <c r="AC849" s="37"/>
      <c r="AD849" s="62"/>
      <c r="AE849" s="62"/>
      <c r="AF849" s="62"/>
      <c r="AG849" s="62"/>
      <c r="AH849" s="244" t="str">
        <f t="shared" si="63"/>
        <v/>
      </c>
      <c r="AI849" s="62"/>
      <c r="AJ849" s="62"/>
      <c r="AK849" s="62"/>
      <c r="AL849" s="62"/>
    </row>
    <row r="850" spans="1:38" s="97" customFormat="1" ht="14">
      <c r="A850" s="63"/>
      <c r="B850" s="2">
        <f t="shared" si="60"/>
        <v>823</v>
      </c>
      <c r="C850" s="235" t="str">
        <f t="array" ref="C850">IF($K850&lt;&gt;"",INDEX(TransferLog!$AB$21:$AB$1270,MATCH($I850&amp;$M850,TransferLog!$F$21:$F$1270&amp;TransferLog!$W$21:$W$1270,0)),"")</f>
        <v/>
      </c>
      <c r="D850" s="235" t="str">
        <f t="array" ref="D850">IF($K850&lt;&gt;"",INDEX(TransferLog!$Q$21:$Q$1270,MATCH($I850&amp;$M850,TransferLog!$F$21:$F$1270&amp;TransferLog!$W$21:$W$1270,0)),"")</f>
        <v/>
      </c>
      <c r="E850" s="236" t="str">
        <f t="array" ref="E850">IF($K850&lt;&gt;"",INDEX(TransferLog!$AC$21:$AC$1270,MATCH($I850&amp;$M850,TransferLog!$F$21:$F$1270&amp;TransferLog!$W$21:$W$1270,0)),"")</f>
        <v/>
      </c>
      <c r="F850" s="111">
        <f t="shared" si="61"/>
        <v>823</v>
      </c>
      <c r="G850" s="138" t="str">
        <f t="array" ref="G850">IF($I850&lt;&gt;"",INDEX(DropDownLists!$K$10:$K$2516,MATCH($I850,DropDownLists!$L$10:$L$2516,0)),"")</f>
        <v/>
      </c>
      <c r="H850" s="107"/>
      <c r="I850" s="112"/>
      <c r="J850" s="339"/>
      <c r="K850" s="113"/>
      <c r="L850" s="339"/>
      <c r="M850" s="113"/>
      <c r="N850" s="339"/>
      <c r="O850" s="139" t="str">
        <f t="shared" si="62"/>
        <v/>
      </c>
      <c r="P850" s="339"/>
      <c r="Q850" s="114"/>
      <c r="R850" s="339"/>
      <c r="S850" s="174"/>
      <c r="T850" s="339"/>
      <c r="U850" s="139" t="str">
        <f t="array" ref="U850">IF($S850&lt;&gt;"",INDEX(DropDownLists!$D$10:$D$2516,MATCH($S850,DropDownLists!$E$10:$E$2516,0)),"")</f>
        <v/>
      </c>
      <c r="V850" s="342"/>
      <c r="W850" s="174"/>
      <c r="Y850" s="37"/>
      <c r="Z850" s="37"/>
      <c r="AA850" s="37"/>
      <c r="AB850" s="37"/>
      <c r="AC850" s="37"/>
      <c r="AD850" s="62"/>
      <c r="AE850" s="62"/>
      <c r="AF850" s="62"/>
      <c r="AG850" s="62"/>
      <c r="AH850" s="244" t="str">
        <f t="shared" si="63"/>
        <v/>
      </c>
      <c r="AI850" s="62"/>
      <c r="AJ850" s="62"/>
      <c r="AK850" s="62"/>
      <c r="AL850" s="62"/>
    </row>
    <row r="851" spans="1:38" s="97" customFormat="1" ht="14">
      <c r="A851" s="63"/>
      <c r="B851" s="2">
        <f t="shared" si="60"/>
        <v>824</v>
      </c>
      <c r="C851" s="235" t="str">
        <f t="array" ref="C851">IF($K851&lt;&gt;"",INDEX(TransferLog!$AB$21:$AB$1270,MATCH($I851&amp;$M851,TransferLog!$F$21:$F$1270&amp;TransferLog!$W$21:$W$1270,0)),"")</f>
        <v/>
      </c>
      <c r="D851" s="235" t="str">
        <f t="array" ref="D851">IF($K851&lt;&gt;"",INDEX(TransferLog!$Q$21:$Q$1270,MATCH($I851&amp;$M851,TransferLog!$F$21:$F$1270&amp;TransferLog!$W$21:$W$1270,0)),"")</f>
        <v/>
      </c>
      <c r="E851" s="236" t="str">
        <f t="array" ref="E851">IF($K851&lt;&gt;"",INDEX(TransferLog!$AC$21:$AC$1270,MATCH($I851&amp;$M851,TransferLog!$F$21:$F$1270&amp;TransferLog!$W$21:$W$1270,0)),"")</f>
        <v/>
      </c>
      <c r="F851" s="111">
        <f t="shared" si="61"/>
        <v>824</v>
      </c>
      <c r="G851" s="138" t="str">
        <f t="array" ref="G851">IF($I851&lt;&gt;"",INDEX(DropDownLists!$K$10:$K$2516,MATCH($I851,DropDownLists!$L$10:$L$2516,0)),"")</f>
        <v/>
      </c>
      <c r="H851" s="107"/>
      <c r="I851" s="112"/>
      <c r="J851" s="339"/>
      <c r="K851" s="113"/>
      <c r="L851" s="339"/>
      <c r="M851" s="113"/>
      <c r="N851" s="339"/>
      <c r="O851" s="139" t="str">
        <f t="shared" si="62"/>
        <v/>
      </c>
      <c r="P851" s="339"/>
      <c r="Q851" s="114"/>
      <c r="R851" s="339"/>
      <c r="S851" s="174"/>
      <c r="T851" s="339"/>
      <c r="U851" s="139" t="str">
        <f t="array" ref="U851">IF($S851&lt;&gt;"",INDEX(DropDownLists!$D$10:$D$2516,MATCH($S851,DropDownLists!$E$10:$E$2516,0)),"")</f>
        <v/>
      </c>
      <c r="V851" s="342"/>
      <c r="W851" s="174"/>
      <c r="Y851" s="62"/>
      <c r="Z851" s="62"/>
      <c r="AA851" s="62"/>
      <c r="AB851" s="62"/>
      <c r="AC851" s="62"/>
      <c r="AD851" s="62"/>
      <c r="AE851" s="62"/>
      <c r="AF851" s="62"/>
      <c r="AG851" s="62"/>
      <c r="AH851" s="244" t="str">
        <f t="shared" si="63"/>
        <v/>
      </c>
      <c r="AI851" s="62"/>
      <c r="AJ851" s="62"/>
      <c r="AK851" s="62"/>
      <c r="AL851" s="62"/>
    </row>
    <row r="852" spans="1:38" s="97" customFormat="1" ht="14">
      <c r="A852" s="63"/>
      <c r="B852" s="2">
        <f t="shared" si="60"/>
        <v>825</v>
      </c>
      <c r="C852" s="235" t="str">
        <f t="array" ref="C852">IF($K852&lt;&gt;"",INDEX(TransferLog!$AB$21:$AB$1270,MATCH($I852&amp;$M852,TransferLog!$F$21:$F$1270&amp;TransferLog!$W$21:$W$1270,0)),"")</f>
        <v/>
      </c>
      <c r="D852" s="235" t="str">
        <f t="array" ref="D852">IF($K852&lt;&gt;"",INDEX(TransferLog!$Q$21:$Q$1270,MATCH($I852&amp;$M852,TransferLog!$F$21:$F$1270&amp;TransferLog!$W$21:$W$1270,0)),"")</f>
        <v/>
      </c>
      <c r="E852" s="236" t="str">
        <f t="array" ref="E852">IF($K852&lt;&gt;"",INDEX(TransferLog!$AC$21:$AC$1270,MATCH($I852&amp;$M852,TransferLog!$F$21:$F$1270&amp;TransferLog!$W$21:$W$1270,0)),"")</f>
        <v/>
      </c>
      <c r="F852" s="111">
        <f t="shared" si="61"/>
        <v>825</v>
      </c>
      <c r="G852" s="138" t="str">
        <f t="array" ref="G852">IF($I852&lt;&gt;"",INDEX(DropDownLists!$K$10:$K$2516,MATCH($I852,DropDownLists!$L$10:$L$2516,0)),"")</f>
        <v/>
      </c>
      <c r="H852" s="107"/>
      <c r="I852" s="112"/>
      <c r="J852" s="339"/>
      <c r="K852" s="113"/>
      <c r="L852" s="339"/>
      <c r="M852" s="113"/>
      <c r="N852" s="339"/>
      <c r="O852" s="139" t="str">
        <f t="shared" si="62"/>
        <v/>
      </c>
      <c r="P852" s="339"/>
      <c r="Q852" s="114"/>
      <c r="R852" s="339"/>
      <c r="S852" s="174"/>
      <c r="T852" s="339"/>
      <c r="U852" s="139" t="str">
        <f t="array" ref="U852">IF($S852&lt;&gt;"",INDEX(DropDownLists!$D$10:$D$2516,MATCH($S852,DropDownLists!$E$10:$E$2516,0)),"")</f>
        <v/>
      </c>
      <c r="V852" s="342"/>
      <c r="W852" s="174"/>
      <c r="Y852" s="62"/>
      <c r="Z852" s="62"/>
      <c r="AA852" s="62"/>
      <c r="AB852" s="62"/>
      <c r="AC852" s="62"/>
      <c r="AD852" s="62"/>
      <c r="AE852" s="62"/>
      <c r="AF852" s="62"/>
      <c r="AG852" s="62"/>
      <c r="AH852" s="244" t="str">
        <f t="shared" si="63"/>
        <v/>
      </c>
      <c r="AI852" s="62"/>
      <c r="AJ852" s="62"/>
      <c r="AK852" s="62"/>
      <c r="AL852" s="62"/>
    </row>
    <row r="853" spans="1:38" s="97" customFormat="1" ht="14">
      <c r="A853" s="63"/>
      <c r="B853" s="2">
        <f t="shared" ref="B853:B932" si="64">ROW()-27</f>
        <v>826</v>
      </c>
      <c r="C853" s="235" t="str">
        <f t="array" ref="C853">IF($K853&lt;&gt;"",INDEX(TransferLog!$AB$21:$AB$1270,MATCH($I853&amp;$M853,TransferLog!$F$21:$F$1270&amp;TransferLog!$W$21:$W$1270,0)),"")</f>
        <v/>
      </c>
      <c r="D853" s="235" t="str">
        <f t="array" ref="D853">IF($K853&lt;&gt;"",INDEX(TransferLog!$Q$21:$Q$1270,MATCH($I853&amp;$M853,TransferLog!$F$21:$F$1270&amp;TransferLog!$W$21:$W$1270,0)),"")</f>
        <v/>
      </c>
      <c r="E853" s="236" t="str">
        <f t="array" ref="E853">IF($K853&lt;&gt;"",INDEX(TransferLog!$AC$21:$AC$1270,MATCH($I853&amp;$M853,TransferLog!$F$21:$F$1270&amp;TransferLog!$W$21:$W$1270,0)),"")</f>
        <v/>
      </c>
      <c r="F853" s="111">
        <f t="shared" ref="F853:F932" si="65">ROW()-27</f>
        <v>826</v>
      </c>
      <c r="G853" s="138" t="str">
        <f t="array" ref="G853">IF($I853&lt;&gt;"",INDEX(DropDownLists!$K$10:$K$2516,MATCH($I853,DropDownLists!$L$10:$L$2516,0)),"")</f>
        <v/>
      </c>
      <c r="H853" s="107"/>
      <c r="I853" s="112"/>
      <c r="J853" s="339"/>
      <c r="K853" s="113"/>
      <c r="L853" s="339"/>
      <c r="M853" s="113"/>
      <c r="N853" s="339"/>
      <c r="O853" s="139" t="str">
        <f t="shared" si="62"/>
        <v/>
      </c>
      <c r="P853" s="339"/>
      <c r="Q853" s="114"/>
      <c r="R853" s="339"/>
      <c r="S853" s="174"/>
      <c r="T853" s="339"/>
      <c r="U853" s="139" t="str">
        <f t="array" ref="U853">IF($S853&lt;&gt;"",INDEX(DropDownLists!$D$10:$D$2516,MATCH($S853,DropDownLists!$E$10:$E$2516,0)),"")</f>
        <v/>
      </c>
      <c r="V853" s="342"/>
      <c r="W853" s="174"/>
      <c r="Y853" s="62"/>
      <c r="Z853" s="62"/>
      <c r="AA853" s="62"/>
      <c r="AB853" s="62"/>
      <c r="AC853" s="62"/>
      <c r="AD853" s="62"/>
      <c r="AE853" s="62"/>
      <c r="AF853" s="62"/>
      <c r="AG853" s="62"/>
      <c r="AH853" s="244" t="str">
        <f t="shared" si="63"/>
        <v/>
      </c>
      <c r="AI853" s="62"/>
      <c r="AJ853" s="62"/>
      <c r="AK853" s="62"/>
      <c r="AL853" s="62"/>
    </row>
    <row r="854" spans="1:38" s="97" customFormat="1" ht="14">
      <c r="A854" s="63"/>
      <c r="B854" s="2">
        <f t="shared" si="64"/>
        <v>827</v>
      </c>
      <c r="C854" s="235" t="str">
        <f t="array" ref="C854">IF($K854&lt;&gt;"",INDEX(TransferLog!$AB$21:$AB$1270,MATCH($I854&amp;$M854,TransferLog!$F$21:$F$1270&amp;TransferLog!$W$21:$W$1270,0)),"")</f>
        <v/>
      </c>
      <c r="D854" s="235" t="str">
        <f t="array" ref="D854">IF($K854&lt;&gt;"",INDEX(TransferLog!$Q$21:$Q$1270,MATCH($I854&amp;$M854,TransferLog!$F$21:$F$1270&amp;TransferLog!$W$21:$W$1270,0)),"")</f>
        <v/>
      </c>
      <c r="E854" s="236" t="str">
        <f t="array" ref="E854">IF($K854&lt;&gt;"",INDEX(TransferLog!$AC$21:$AC$1270,MATCH($I854&amp;$M854,TransferLog!$F$21:$F$1270&amp;TransferLog!$W$21:$W$1270,0)),"")</f>
        <v/>
      </c>
      <c r="F854" s="111">
        <f t="shared" si="65"/>
        <v>827</v>
      </c>
      <c r="G854" s="138" t="str">
        <f t="array" ref="G854">IF($I854&lt;&gt;"",INDEX(DropDownLists!$K$10:$K$2516,MATCH($I854,DropDownLists!$L$10:$L$2516,0)),"")</f>
        <v/>
      </c>
      <c r="H854" s="107"/>
      <c r="I854" s="112"/>
      <c r="J854" s="339"/>
      <c r="K854" s="113"/>
      <c r="L854" s="339"/>
      <c r="M854" s="113"/>
      <c r="N854" s="339"/>
      <c r="O854" s="139" t="str">
        <f t="shared" si="62"/>
        <v/>
      </c>
      <c r="P854" s="339"/>
      <c r="Q854" s="114"/>
      <c r="R854" s="339"/>
      <c r="S854" s="174"/>
      <c r="T854" s="339"/>
      <c r="U854" s="139" t="str">
        <f t="array" ref="U854">IF($S854&lt;&gt;"",INDEX(DropDownLists!$D$10:$D$2516,MATCH($S854,DropDownLists!$E$10:$E$2516,0)),"")</f>
        <v/>
      </c>
      <c r="V854" s="342"/>
      <c r="W854" s="174"/>
      <c r="Y854" s="62"/>
      <c r="Z854" s="62"/>
      <c r="AA854" s="62"/>
      <c r="AB854" s="62"/>
      <c r="AC854" s="62"/>
      <c r="AD854" s="62"/>
      <c r="AE854" s="62"/>
      <c r="AF854" s="62"/>
      <c r="AG854" s="62"/>
      <c r="AH854" s="244" t="str">
        <f t="shared" si="63"/>
        <v/>
      </c>
      <c r="AI854" s="62"/>
      <c r="AJ854" s="62"/>
      <c r="AK854" s="62"/>
      <c r="AL854" s="62"/>
    </row>
    <row r="855" spans="1:38" s="97" customFormat="1" ht="14.25" customHeight="1">
      <c r="A855" s="26"/>
      <c r="B855" s="2">
        <f t="shared" si="64"/>
        <v>828</v>
      </c>
      <c r="C855" s="235" t="str">
        <f t="array" ref="C855">IF($K855&lt;&gt;"",INDEX(TransferLog!$AB$21:$AB$1270,MATCH($I855&amp;$M855,TransferLog!$F$21:$F$1270&amp;TransferLog!$W$21:$W$1270,0)),"")</f>
        <v/>
      </c>
      <c r="D855" s="235" t="str">
        <f t="array" ref="D855">IF($K855&lt;&gt;"",INDEX(TransferLog!$Q$21:$Q$1270,MATCH($I855&amp;$M855,TransferLog!$F$21:$F$1270&amp;TransferLog!$W$21:$W$1270,0)),"")</f>
        <v/>
      </c>
      <c r="E855" s="236" t="str">
        <f t="array" ref="E855">IF($K855&lt;&gt;"",INDEX(TransferLog!$AC$21:$AC$1270,MATCH($I855&amp;$M855,TransferLog!$F$21:$F$1270&amp;TransferLog!$W$21:$W$1270,0)),"")</f>
        <v/>
      </c>
      <c r="F855" s="111">
        <f t="shared" si="65"/>
        <v>828</v>
      </c>
      <c r="G855" s="138" t="str">
        <f t="array" ref="G855">IF($I855&lt;&gt;"",INDEX(DropDownLists!$K$10:$K$2516,MATCH($I855,DropDownLists!$L$10:$L$2516,0)),"")</f>
        <v/>
      </c>
      <c r="H855" s="107"/>
      <c r="I855" s="112"/>
      <c r="J855" s="339"/>
      <c r="K855" s="113"/>
      <c r="L855" s="339"/>
      <c r="M855" s="113"/>
      <c r="N855" s="339"/>
      <c r="O855" s="139" t="str">
        <f t="shared" si="62"/>
        <v/>
      </c>
      <c r="P855" s="339"/>
      <c r="Q855" s="114"/>
      <c r="R855" s="339"/>
      <c r="S855" s="174"/>
      <c r="T855" s="339"/>
      <c r="U855" s="139" t="str">
        <f t="array" ref="U855">IF($S855&lt;&gt;"",INDEX(DropDownLists!$D$10:$D$2516,MATCH($S855,DropDownLists!$E$10:$E$2516,0)),"")</f>
        <v/>
      </c>
      <c r="V855" s="342"/>
      <c r="W855" s="174"/>
      <c r="Y855" s="62"/>
      <c r="Z855" s="62"/>
      <c r="AA855" s="62"/>
      <c r="AB855" s="62"/>
      <c r="AC855" s="62"/>
      <c r="AD855" s="37"/>
      <c r="AE855" s="37"/>
      <c r="AF855" s="37"/>
      <c r="AG855" s="37"/>
      <c r="AH855" s="243" t="str">
        <f t="shared" si="63"/>
        <v/>
      </c>
      <c r="AI855" s="37"/>
      <c r="AJ855" s="37"/>
      <c r="AK855" s="37"/>
      <c r="AL855" s="37"/>
    </row>
    <row r="856" spans="1:38" s="97" customFormat="1" ht="14.25" customHeight="1">
      <c r="A856" s="26"/>
      <c r="B856" s="2">
        <f t="shared" si="64"/>
        <v>829</v>
      </c>
      <c r="C856" s="235" t="str">
        <f t="array" ref="C856">IF($K856&lt;&gt;"",INDEX(TransferLog!$AB$21:$AB$1270,MATCH($I856&amp;$M856,TransferLog!$F$21:$F$1270&amp;TransferLog!$W$21:$W$1270,0)),"")</f>
        <v/>
      </c>
      <c r="D856" s="235" t="str">
        <f t="array" ref="D856">IF($K856&lt;&gt;"",INDEX(TransferLog!$Q$21:$Q$1270,MATCH($I856&amp;$M856,TransferLog!$F$21:$F$1270&amp;TransferLog!$W$21:$W$1270,0)),"")</f>
        <v/>
      </c>
      <c r="E856" s="236" t="str">
        <f t="array" ref="E856">IF($K856&lt;&gt;"",INDEX(TransferLog!$AC$21:$AC$1270,MATCH($I856&amp;$M856,TransferLog!$F$21:$F$1270&amp;TransferLog!$W$21:$W$1270,0)),"")</f>
        <v/>
      </c>
      <c r="F856" s="111">
        <f t="shared" si="65"/>
        <v>829</v>
      </c>
      <c r="G856" s="138" t="str">
        <f t="array" ref="G856">IF($I856&lt;&gt;"",INDEX(DropDownLists!$K$10:$K$2516,MATCH($I856,DropDownLists!$L$10:$L$2516,0)),"")</f>
        <v/>
      </c>
      <c r="H856" s="107"/>
      <c r="I856" s="112"/>
      <c r="J856" s="339"/>
      <c r="K856" s="113"/>
      <c r="L856" s="339"/>
      <c r="M856" s="113"/>
      <c r="N856" s="339"/>
      <c r="O856" s="139" t="str">
        <f t="shared" si="62"/>
        <v/>
      </c>
      <c r="P856" s="339"/>
      <c r="Q856" s="114"/>
      <c r="R856" s="339"/>
      <c r="S856" s="174"/>
      <c r="T856" s="339"/>
      <c r="U856" s="139" t="str">
        <f t="array" ref="U856">IF($S856&lt;&gt;"",INDEX(DropDownLists!$D$10:$D$2516,MATCH($S856,DropDownLists!$E$10:$E$2516,0)),"")</f>
        <v/>
      </c>
      <c r="V856" s="342"/>
      <c r="W856" s="174"/>
      <c r="Y856" s="62"/>
      <c r="Z856" s="62"/>
      <c r="AA856" s="62"/>
      <c r="AB856" s="62"/>
      <c r="AC856" s="62"/>
      <c r="AD856" s="37"/>
      <c r="AE856" s="37"/>
      <c r="AF856" s="37"/>
      <c r="AG856" s="37"/>
      <c r="AH856" s="243" t="str">
        <f t="shared" si="63"/>
        <v/>
      </c>
      <c r="AI856" s="37"/>
      <c r="AJ856" s="37"/>
      <c r="AK856" s="37"/>
      <c r="AL856" s="37"/>
    </row>
    <row r="857" spans="1:38" s="97" customFormat="1" ht="14.25" customHeight="1">
      <c r="A857" s="26"/>
      <c r="B857" s="2">
        <f t="shared" si="64"/>
        <v>830</v>
      </c>
      <c r="C857" s="235" t="str">
        <f t="array" ref="C857">IF($K857&lt;&gt;"",INDEX(TransferLog!$AB$21:$AB$1270,MATCH($I857&amp;$M857,TransferLog!$F$21:$F$1270&amp;TransferLog!$W$21:$W$1270,0)),"")</f>
        <v/>
      </c>
      <c r="D857" s="235" t="str">
        <f t="array" ref="D857">IF($K857&lt;&gt;"",INDEX(TransferLog!$Q$21:$Q$1270,MATCH($I857&amp;$M857,TransferLog!$F$21:$F$1270&amp;TransferLog!$W$21:$W$1270,0)),"")</f>
        <v/>
      </c>
      <c r="E857" s="236" t="str">
        <f t="array" ref="E857">IF($K857&lt;&gt;"",INDEX(TransferLog!$AC$21:$AC$1270,MATCH($I857&amp;$M857,TransferLog!$F$21:$F$1270&amp;TransferLog!$W$21:$W$1270,0)),"")</f>
        <v/>
      </c>
      <c r="F857" s="111">
        <f t="shared" si="65"/>
        <v>830</v>
      </c>
      <c r="G857" s="138" t="str">
        <f t="array" ref="G857">IF($I857&lt;&gt;"",INDEX(DropDownLists!$K$10:$K$2516,MATCH($I857,DropDownLists!$L$10:$L$2516,0)),"")</f>
        <v/>
      </c>
      <c r="H857" s="107"/>
      <c r="I857" s="112"/>
      <c r="J857" s="339"/>
      <c r="K857" s="113"/>
      <c r="L857" s="339"/>
      <c r="M857" s="113"/>
      <c r="N857" s="339"/>
      <c r="O857" s="139" t="str">
        <f t="shared" si="62"/>
        <v/>
      </c>
      <c r="P857" s="339"/>
      <c r="Q857" s="114"/>
      <c r="R857" s="339"/>
      <c r="S857" s="174"/>
      <c r="T857" s="339"/>
      <c r="U857" s="139" t="str">
        <f t="array" ref="U857">IF($S857&lt;&gt;"",INDEX(DropDownLists!$D$10:$D$2516,MATCH($S857,DropDownLists!$E$10:$E$2516,0)),"")</f>
        <v/>
      </c>
      <c r="V857" s="342"/>
      <c r="W857" s="174"/>
      <c r="Y857" s="62"/>
      <c r="Z857" s="62"/>
      <c r="AA857" s="62"/>
      <c r="AB857" s="62"/>
      <c r="AC857" s="62"/>
      <c r="AD857" s="37"/>
      <c r="AE857" s="37"/>
      <c r="AF857" s="37"/>
      <c r="AG857" s="37"/>
      <c r="AH857" s="243" t="str">
        <f t="shared" si="63"/>
        <v/>
      </c>
      <c r="AI857" s="37"/>
      <c r="AJ857" s="37"/>
      <c r="AK857" s="37"/>
      <c r="AL857" s="37"/>
    </row>
    <row r="858" spans="1:38" s="97" customFormat="1" ht="14">
      <c r="A858" s="26"/>
      <c r="B858" s="2">
        <f t="shared" si="64"/>
        <v>831</v>
      </c>
      <c r="C858" s="235" t="str">
        <f t="array" ref="C858">IF($K858&lt;&gt;"",INDEX(TransferLog!$AB$21:$AB$1270,MATCH($I858&amp;$M858,TransferLog!$F$21:$F$1270&amp;TransferLog!$W$21:$W$1270,0)),"")</f>
        <v/>
      </c>
      <c r="D858" s="235" t="str">
        <f t="array" ref="D858">IF($K858&lt;&gt;"",INDEX(TransferLog!$Q$21:$Q$1270,MATCH($I858&amp;$M858,TransferLog!$F$21:$F$1270&amp;TransferLog!$W$21:$W$1270,0)),"")</f>
        <v/>
      </c>
      <c r="E858" s="236" t="str">
        <f t="array" ref="E858">IF($K858&lt;&gt;"",INDEX(TransferLog!$AC$21:$AC$1270,MATCH($I858&amp;$M858,TransferLog!$F$21:$F$1270&amp;TransferLog!$W$21:$W$1270,0)),"")</f>
        <v/>
      </c>
      <c r="F858" s="111">
        <f t="shared" si="65"/>
        <v>831</v>
      </c>
      <c r="G858" s="138" t="str">
        <f t="array" ref="G858">IF($I858&lt;&gt;"",INDEX(DropDownLists!$K$10:$K$2516,MATCH($I858,DropDownLists!$L$10:$L$2516,0)),"")</f>
        <v/>
      </c>
      <c r="H858" s="107"/>
      <c r="I858" s="112"/>
      <c r="J858" s="339"/>
      <c r="K858" s="113"/>
      <c r="L858" s="339"/>
      <c r="M858" s="113"/>
      <c r="N858" s="339"/>
      <c r="O858" s="139" t="str">
        <f t="shared" si="62"/>
        <v/>
      </c>
      <c r="P858" s="339"/>
      <c r="Q858" s="114"/>
      <c r="R858" s="339"/>
      <c r="S858" s="174"/>
      <c r="T858" s="339"/>
      <c r="U858" s="139" t="str">
        <f t="array" ref="U858">IF($S858&lt;&gt;"",INDEX(DropDownLists!$D$10:$D$2516,MATCH($S858,DropDownLists!$E$10:$E$2516,0)),"")</f>
        <v/>
      </c>
      <c r="V858" s="342"/>
      <c r="W858" s="174"/>
      <c r="Y858" s="62"/>
      <c r="Z858" s="62"/>
      <c r="AA858" s="62"/>
      <c r="AB858" s="62"/>
      <c r="AC858" s="62"/>
      <c r="AD858" s="37"/>
      <c r="AE858" s="37"/>
      <c r="AF858" s="37"/>
      <c r="AG858" s="37"/>
      <c r="AH858" s="243" t="str">
        <f t="shared" si="63"/>
        <v/>
      </c>
      <c r="AI858" s="37"/>
      <c r="AJ858" s="37"/>
      <c r="AK858" s="37"/>
      <c r="AL858" s="37"/>
    </row>
    <row r="859" spans="1:38" s="97" customFormat="1" ht="14.25" customHeight="1">
      <c r="A859" s="26"/>
      <c r="B859" s="2">
        <f t="shared" si="64"/>
        <v>832</v>
      </c>
      <c r="C859" s="235" t="str">
        <f t="array" ref="C859">IF($K859&lt;&gt;"",INDEX(TransferLog!$AB$21:$AB$1270,MATCH($I859&amp;$M859,TransferLog!$F$21:$F$1270&amp;TransferLog!$W$21:$W$1270,0)),"")</f>
        <v/>
      </c>
      <c r="D859" s="235" t="str">
        <f t="array" ref="D859">IF($K859&lt;&gt;"",INDEX(TransferLog!$Q$21:$Q$1270,MATCH($I859&amp;$M859,TransferLog!$F$21:$F$1270&amp;TransferLog!$W$21:$W$1270,0)),"")</f>
        <v/>
      </c>
      <c r="E859" s="236" t="str">
        <f t="array" ref="E859">IF($K859&lt;&gt;"",INDEX(TransferLog!$AC$21:$AC$1270,MATCH($I859&amp;$M859,TransferLog!$F$21:$F$1270&amp;TransferLog!$W$21:$W$1270,0)),"")</f>
        <v/>
      </c>
      <c r="F859" s="111">
        <f t="shared" si="65"/>
        <v>832</v>
      </c>
      <c r="G859" s="138" t="str">
        <f t="array" ref="G859">IF($I859&lt;&gt;"",INDEX(DropDownLists!$K$10:$K$2516,MATCH($I859,DropDownLists!$L$10:$L$2516,0)),"")</f>
        <v/>
      </c>
      <c r="H859" s="107"/>
      <c r="I859" s="112"/>
      <c r="J859" s="339"/>
      <c r="K859" s="113"/>
      <c r="L859" s="339"/>
      <c r="M859" s="113"/>
      <c r="N859" s="339"/>
      <c r="O859" s="139" t="str">
        <f t="shared" si="62"/>
        <v/>
      </c>
      <c r="P859" s="339"/>
      <c r="Q859" s="114"/>
      <c r="R859" s="339"/>
      <c r="S859" s="174"/>
      <c r="T859" s="339"/>
      <c r="U859" s="139" t="str">
        <f t="array" ref="U859">IF($S859&lt;&gt;"",INDEX(DropDownLists!$D$10:$D$2516,MATCH($S859,DropDownLists!$E$10:$E$2516,0)),"")</f>
        <v/>
      </c>
      <c r="V859" s="342"/>
      <c r="W859" s="174"/>
      <c r="Y859" s="62"/>
      <c r="Z859" s="62"/>
      <c r="AA859" s="62"/>
      <c r="AB859" s="62"/>
      <c r="AC859" s="62"/>
      <c r="AD859" s="37"/>
      <c r="AE859" s="37"/>
      <c r="AF859" s="37"/>
      <c r="AG859" s="37"/>
      <c r="AH859" s="243" t="str">
        <f t="shared" si="63"/>
        <v/>
      </c>
      <c r="AI859" s="37"/>
      <c r="AJ859" s="37"/>
      <c r="AK859" s="37"/>
      <c r="AL859" s="37"/>
    </row>
    <row r="860" spans="1:38" s="97" customFormat="1" ht="14.25" customHeight="1">
      <c r="A860" s="26"/>
      <c r="B860" s="2">
        <f t="shared" si="64"/>
        <v>833</v>
      </c>
      <c r="C860" s="235" t="str">
        <f t="array" ref="C860">IF($K860&lt;&gt;"",INDEX(TransferLog!$AB$21:$AB$1270,MATCH($I860&amp;$M860,TransferLog!$F$21:$F$1270&amp;TransferLog!$W$21:$W$1270,0)),"")</f>
        <v/>
      </c>
      <c r="D860" s="235" t="str">
        <f t="array" ref="D860">IF($K860&lt;&gt;"",INDEX(TransferLog!$Q$21:$Q$1270,MATCH($I860&amp;$M860,TransferLog!$F$21:$F$1270&amp;TransferLog!$W$21:$W$1270,0)),"")</f>
        <v/>
      </c>
      <c r="E860" s="236" t="str">
        <f t="array" ref="E860">IF($K860&lt;&gt;"",INDEX(TransferLog!$AC$21:$AC$1270,MATCH($I860&amp;$M860,TransferLog!$F$21:$F$1270&amp;TransferLog!$W$21:$W$1270,0)),"")</f>
        <v/>
      </c>
      <c r="F860" s="111">
        <f t="shared" si="65"/>
        <v>833</v>
      </c>
      <c r="G860" s="138" t="str">
        <f t="array" ref="G860">IF($I860&lt;&gt;"",INDEX(DropDownLists!$K$10:$K$2516,MATCH($I860,DropDownLists!$L$10:$L$2516,0)),"")</f>
        <v/>
      </c>
      <c r="H860" s="107"/>
      <c r="I860" s="112"/>
      <c r="J860" s="339"/>
      <c r="K860" s="113"/>
      <c r="L860" s="339"/>
      <c r="M860" s="113"/>
      <c r="N860" s="339"/>
      <c r="O860" s="139" t="str">
        <f t="shared" ref="O860:O923" si="66">IF($M860&lt;&gt;"",TEXT($M860,"dddd"),"")</f>
        <v/>
      </c>
      <c r="P860" s="339"/>
      <c r="Q860" s="114"/>
      <c r="R860" s="339"/>
      <c r="S860" s="174"/>
      <c r="T860" s="339"/>
      <c r="U860" s="139" t="str">
        <f t="array" ref="U860">IF($S860&lt;&gt;"",INDEX(DropDownLists!$D$10:$D$2516,MATCH($S860,DropDownLists!$E$10:$E$2516,0)),"")</f>
        <v/>
      </c>
      <c r="V860" s="342"/>
      <c r="W860" s="174"/>
      <c r="Y860" s="37"/>
      <c r="Z860" s="37"/>
      <c r="AA860" s="37"/>
      <c r="AB860" s="37"/>
      <c r="AC860" s="37"/>
      <c r="AD860" s="37"/>
      <c r="AE860" s="37"/>
      <c r="AF860" s="37"/>
      <c r="AG860" s="37"/>
      <c r="AH860" s="243" t="str">
        <f t="shared" si="63"/>
        <v/>
      </c>
      <c r="AI860" s="37"/>
      <c r="AJ860" s="37"/>
      <c r="AK860" s="37"/>
      <c r="AL860" s="37"/>
    </row>
    <row r="861" spans="1:38" s="97" customFormat="1" ht="14.25" customHeight="1">
      <c r="A861" s="26"/>
      <c r="B861" s="2">
        <f t="shared" si="64"/>
        <v>834</v>
      </c>
      <c r="C861" s="235" t="str">
        <f t="array" ref="C861">IF($K861&lt;&gt;"",INDEX(TransferLog!$AB$21:$AB$1270,MATCH($I861&amp;$M861,TransferLog!$F$21:$F$1270&amp;TransferLog!$W$21:$W$1270,0)),"")</f>
        <v/>
      </c>
      <c r="D861" s="235" t="str">
        <f t="array" ref="D861">IF($K861&lt;&gt;"",INDEX(TransferLog!$Q$21:$Q$1270,MATCH($I861&amp;$M861,TransferLog!$F$21:$F$1270&amp;TransferLog!$W$21:$W$1270,0)),"")</f>
        <v/>
      </c>
      <c r="E861" s="236" t="str">
        <f t="array" ref="E861">IF($K861&lt;&gt;"",INDEX(TransferLog!$AC$21:$AC$1270,MATCH($I861&amp;$M861,TransferLog!$F$21:$F$1270&amp;TransferLog!$W$21:$W$1270,0)),"")</f>
        <v/>
      </c>
      <c r="F861" s="111">
        <f t="shared" si="65"/>
        <v>834</v>
      </c>
      <c r="G861" s="138" t="str">
        <f t="array" ref="G861">IF($I861&lt;&gt;"",INDEX(DropDownLists!$K$10:$K$2516,MATCH($I861,DropDownLists!$L$10:$L$2516,0)),"")</f>
        <v/>
      </c>
      <c r="H861" s="107"/>
      <c r="I861" s="112"/>
      <c r="J861" s="339"/>
      <c r="K861" s="113"/>
      <c r="L861" s="339"/>
      <c r="M861" s="113"/>
      <c r="N861" s="339"/>
      <c r="O861" s="139" t="str">
        <f t="shared" si="66"/>
        <v/>
      </c>
      <c r="P861" s="339"/>
      <c r="Q861" s="114"/>
      <c r="R861" s="339"/>
      <c r="S861" s="174"/>
      <c r="T861" s="339"/>
      <c r="U861" s="139" t="str">
        <f t="array" ref="U861">IF($S861&lt;&gt;"",INDEX(DropDownLists!$D$10:$D$2516,MATCH($S861,DropDownLists!$E$10:$E$2516,0)),"")</f>
        <v/>
      </c>
      <c r="V861" s="342"/>
      <c r="W861" s="174"/>
      <c r="Y861" s="37"/>
      <c r="Z861" s="37"/>
      <c r="AA861" s="37"/>
      <c r="AB861" s="37"/>
      <c r="AC861" s="37"/>
      <c r="AD861" s="37"/>
      <c r="AE861" s="37"/>
      <c r="AF861" s="37"/>
      <c r="AG861" s="37"/>
      <c r="AH861" s="243" t="str">
        <f t="shared" ref="AH861:AH924" si="67">IF(OR($S861="Home", $S861="Assisted Living", $S861="Other Nursing Home", $S861="Other"),$S861,IF($S861&lt;&gt;"","Hospital",""))</f>
        <v/>
      </c>
      <c r="AI861" s="37"/>
      <c r="AJ861" s="37"/>
      <c r="AK861" s="37"/>
      <c r="AL861" s="37"/>
    </row>
    <row r="862" spans="1:38" s="97" customFormat="1" ht="14">
      <c r="A862" s="26"/>
      <c r="B862" s="2">
        <f t="shared" si="64"/>
        <v>835</v>
      </c>
      <c r="C862" s="235" t="str">
        <f t="array" ref="C862">IF($K862&lt;&gt;"",INDEX(TransferLog!$AB$21:$AB$1270,MATCH($I862&amp;$M862,TransferLog!$F$21:$F$1270&amp;TransferLog!$W$21:$W$1270,0)),"")</f>
        <v/>
      </c>
      <c r="D862" s="235" t="str">
        <f t="array" ref="D862">IF($K862&lt;&gt;"",INDEX(TransferLog!$Q$21:$Q$1270,MATCH($I862&amp;$M862,TransferLog!$F$21:$F$1270&amp;TransferLog!$W$21:$W$1270,0)),"")</f>
        <v/>
      </c>
      <c r="E862" s="236" t="str">
        <f t="array" ref="E862">IF($K862&lt;&gt;"",INDEX(TransferLog!$AC$21:$AC$1270,MATCH($I862&amp;$M862,TransferLog!$F$21:$F$1270&amp;TransferLog!$W$21:$W$1270,0)),"")</f>
        <v/>
      </c>
      <c r="F862" s="111">
        <f t="shared" si="65"/>
        <v>835</v>
      </c>
      <c r="G862" s="138" t="str">
        <f t="array" ref="G862">IF($I862&lt;&gt;"",INDEX(DropDownLists!$K$10:$K$2516,MATCH($I862,DropDownLists!$L$10:$L$2516,0)),"")</f>
        <v/>
      </c>
      <c r="H862" s="107"/>
      <c r="I862" s="112"/>
      <c r="J862" s="339"/>
      <c r="K862" s="113"/>
      <c r="L862" s="339"/>
      <c r="M862" s="113"/>
      <c r="N862" s="339"/>
      <c r="O862" s="139" t="str">
        <f t="shared" si="66"/>
        <v/>
      </c>
      <c r="P862" s="339"/>
      <c r="Q862" s="114"/>
      <c r="R862" s="339"/>
      <c r="S862" s="174"/>
      <c r="T862" s="339"/>
      <c r="U862" s="139" t="str">
        <f t="array" ref="U862">IF($S862&lt;&gt;"",INDEX(DropDownLists!$D$10:$D$2516,MATCH($S862,DropDownLists!$E$10:$E$2516,0)),"")</f>
        <v/>
      </c>
      <c r="V862" s="342"/>
      <c r="W862" s="174"/>
      <c r="Y862" s="37"/>
      <c r="Z862" s="37"/>
      <c r="AA862" s="37"/>
      <c r="AB862" s="37"/>
      <c r="AC862" s="37"/>
      <c r="AD862" s="37"/>
      <c r="AE862" s="37"/>
      <c r="AF862" s="37"/>
      <c r="AG862" s="37"/>
      <c r="AH862" s="243" t="str">
        <f t="shared" si="67"/>
        <v/>
      </c>
      <c r="AI862" s="37"/>
      <c r="AJ862" s="37"/>
      <c r="AK862" s="37"/>
      <c r="AL862" s="37"/>
    </row>
    <row r="863" spans="1:38" s="97" customFormat="1" ht="14">
      <c r="A863" s="26"/>
      <c r="B863" s="2">
        <f t="shared" si="64"/>
        <v>836</v>
      </c>
      <c r="C863" s="235" t="str">
        <f t="array" ref="C863">IF($K863&lt;&gt;"",INDEX(TransferLog!$AB$21:$AB$1270,MATCH($I863&amp;$M863,TransferLog!$F$21:$F$1270&amp;TransferLog!$W$21:$W$1270,0)),"")</f>
        <v/>
      </c>
      <c r="D863" s="235" t="str">
        <f t="array" ref="D863">IF($K863&lt;&gt;"",INDEX(TransferLog!$Q$21:$Q$1270,MATCH($I863&amp;$M863,TransferLog!$F$21:$F$1270&amp;TransferLog!$W$21:$W$1270,0)),"")</f>
        <v/>
      </c>
      <c r="E863" s="236" t="str">
        <f t="array" ref="E863">IF($K863&lt;&gt;"",INDEX(TransferLog!$AC$21:$AC$1270,MATCH($I863&amp;$M863,TransferLog!$F$21:$F$1270&amp;TransferLog!$W$21:$W$1270,0)),"")</f>
        <v/>
      </c>
      <c r="F863" s="111">
        <f t="shared" si="65"/>
        <v>836</v>
      </c>
      <c r="G863" s="138" t="str">
        <f t="array" ref="G863">IF($I863&lt;&gt;"",INDEX(DropDownLists!$K$10:$K$2516,MATCH($I863,DropDownLists!$L$10:$L$2516,0)),"")</f>
        <v/>
      </c>
      <c r="H863" s="107"/>
      <c r="I863" s="112"/>
      <c r="J863" s="339"/>
      <c r="K863" s="113"/>
      <c r="L863" s="339"/>
      <c r="M863" s="113"/>
      <c r="N863" s="339"/>
      <c r="O863" s="139" t="str">
        <f t="shared" si="66"/>
        <v/>
      </c>
      <c r="P863" s="339"/>
      <c r="Q863" s="114"/>
      <c r="R863" s="339"/>
      <c r="S863" s="174"/>
      <c r="T863" s="339"/>
      <c r="U863" s="139" t="str">
        <f t="array" ref="U863">IF($S863&lt;&gt;"",INDEX(DropDownLists!$D$10:$D$2516,MATCH($S863,DropDownLists!$E$10:$E$2516,0)),"")</f>
        <v/>
      </c>
      <c r="V863" s="342"/>
      <c r="W863" s="174"/>
      <c r="Y863" s="37"/>
      <c r="Z863" s="37"/>
      <c r="AA863" s="37"/>
      <c r="AB863" s="37"/>
      <c r="AC863" s="37"/>
      <c r="AD863" s="37"/>
      <c r="AE863" s="37"/>
      <c r="AF863" s="37"/>
      <c r="AG863" s="37"/>
      <c r="AH863" s="243" t="str">
        <f t="shared" si="67"/>
        <v/>
      </c>
      <c r="AI863" s="37"/>
      <c r="AJ863" s="37"/>
      <c r="AK863" s="37"/>
      <c r="AL863" s="37"/>
    </row>
    <row r="864" spans="1:38" s="97" customFormat="1" ht="14">
      <c r="A864" s="63"/>
      <c r="B864" s="2">
        <f t="shared" si="64"/>
        <v>837</v>
      </c>
      <c r="C864" s="235" t="str">
        <f t="array" ref="C864">IF($K864&lt;&gt;"",INDEX(TransferLog!$AB$21:$AB$1270,MATCH($I864&amp;$M864,TransferLog!$F$21:$F$1270&amp;TransferLog!$W$21:$W$1270,0)),"")</f>
        <v/>
      </c>
      <c r="D864" s="235" t="str">
        <f t="array" ref="D864">IF($K864&lt;&gt;"",INDEX(TransferLog!$Q$21:$Q$1270,MATCH($I864&amp;$M864,TransferLog!$F$21:$F$1270&amp;TransferLog!$W$21:$W$1270,0)),"")</f>
        <v/>
      </c>
      <c r="E864" s="236" t="str">
        <f t="array" ref="E864">IF($K864&lt;&gt;"",INDEX(TransferLog!$AC$21:$AC$1270,MATCH($I864&amp;$M864,TransferLog!$F$21:$F$1270&amp;TransferLog!$W$21:$W$1270,0)),"")</f>
        <v/>
      </c>
      <c r="F864" s="111">
        <f t="shared" si="65"/>
        <v>837</v>
      </c>
      <c r="G864" s="138" t="str">
        <f t="array" ref="G864">IF($I864&lt;&gt;"",INDEX(DropDownLists!$K$10:$K$2516,MATCH($I864,DropDownLists!$L$10:$L$2516,0)),"")</f>
        <v/>
      </c>
      <c r="H864" s="107"/>
      <c r="I864" s="112"/>
      <c r="J864" s="339"/>
      <c r="K864" s="113"/>
      <c r="L864" s="339"/>
      <c r="M864" s="113"/>
      <c r="N864" s="339"/>
      <c r="O864" s="139" t="str">
        <f t="shared" si="66"/>
        <v/>
      </c>
      <c r="P864" s="339"/>
      <c r="Q864" s="114"/>
      <c r="R864" s="339"/>
      <c r="S864" s="174"/>
      <c r="T864" s="339"/>
      <c r="U864" s="139" t="str">
        <f t="array" ref="U864">IF($S864&lt;&gt;"",INDEX(DropDownLists!$D$10:$D$2516,MATCH($S864,DropDownLists!$E$10:$E$2516,0)),"")</f>
        <v/>
      </c>
      <c r="V864" s="342"/>
      <c r="W864" s="174"/>
      <c r="Y864" s="37"/>
      <c r="Z864" s="37"/>
      <c r="AA864" s="37"/>
      <c r="AB864" s="37"/>
      <c r="AC864" s="37"/>
      <c r="AD864" s="62"/>
      <c r="AE864" s="62"/>
      <c r="AF864" s="62"/>
      <c r="AG864" s="62"/>
      <c r="AH864" s="244" t="str">
        <f t="shared" si="67"/>
        <v/>
      </c>
      <c r="AI864" s="62"/>
      <c r="AJ864" s="62"/>
      <c r="AK864" s="62"/>
      <c r="AL864" s="62"/>
    </row>
    <row r="865" spans="1:38" s="97" customFormat="1" ht="14">
      <c r="A865" s="63"/>
      <c r="B865" s="2">
        <f t="shared" si="64"/>
        <v>838</v>
      </c>
      <c r="C865" s="235" t="str">
        <f t="array" ref="C865">IF($K865&lt;&gt;"",INDEX(TransferLog!$AB$21:$AB$1270,MATCH($I865&amp;$M865,TransferLog!$F$21:$F$1270&amp;TransferLog!$W$21:$W$1270,0)),"")</f>
        <v/>
      </c>
      <c r="D865" s="235" t="str">
        <f t="array" ref="D865">IF($K865&lt;&gt;"",INDEX(TransferLog!$Q$21:$Q$1270,MATCH($I865&amp;$M865,TransferLog!$F$21:$F$1270&amp;TransferLog!$W$21:$W$1270,0)),"")</f>
        <v/>
      </c>
      <c r="E865" s="236" t="str">
        <f t="array" ref="E865">IF($K865&lt;&gt;"",INDEX(TransferLog!$AC$21:$AC$1270,MATCH($I865&amp;$M865,TransferLog!$F$21:$F$1270&amp;TransferLog!$W$21:$W$1270,0)),"")</f>
        <v/>
      </c>
      <c r="F865" s="111">
        <f t="shared" si="65"/>
        <v>838</v>
      </c>
      <c r="G865" s="138" t="str">
        <f t="array" ref="G865">IF($I865&lt;&gt;"",INDEX(DropDownLists!$K$10:$K$2516,MATCH($I865,DropDownLists!$L$10:$L$2516,0)),"")</f>
        <v/>
      </c>
      <c r="H865" s="107"/>
      <c r="I865" s="112"/>
      <c r="J865" s="339"/>
      <c r="K865" s="113"/>
      <c r="L865" s="339"/>
      <c r="M865" s="113"/>
      <c r="N865" s="339"/>
      <c r="O865" s="139" t="str">
        <f t="shared" si="66"/>
        <v/>
      </c>
      <c r="P865" s="339"/>
      <c r="Q865" s="114"/>
      <c r="R865" s="339"/>
      <c r="S865" s="174"/>
      <c r="T865" s="339"/>
      <c r="U865" s="139" t="str">
        <f t="array" ref="U865">IF($S865&lt;&gt;"",INDEX(DropDownLists!$D$10:$D$2516,MATCH($S865,DropDownLists!$E$10:$E$2516,0)),"")</f>
        <v/>
      </c>
      <c r="V865" s="342"/>
      <c r="W865" s="174"/>
      <c r="Y865" s="37"/>
      <c r="Z865" s="37"/>
      <c r="AA865" s="37"/>
      <c r="AB865" s="37"/>
      <c r="AC865" s="37"/>
      <c r="AD865" s="62"/>
      <c r="AE865" s="62"/>
      <c r="AF865" s="62"/>
      <c r="AG865" s="62"/>
      <c r="AH865" s="244" t="str">
        <f t="shared" si="67"/>
        <v/>
      </c>
      <c r="AI865" s="62"/>
      <c r="AJ865" s="62"/>
      <c r="AK865" s="62"/>
      <c r="AL865" s="62"/>
    </row>
    <row r="866" spans="1:38" s="97" customFormat="1" ht="14">
      <c r="A866" s="63"/>
      <c r="B866" s="2">
        <f t="shared" si="64"/>
        <v>839</v>
      </c>
      <c r="C866" s="235" t="str">
        <f t="array" ref="C866">IF($K866&lt;&gt;"",INDEX(TransferLog!$AB$21:$AB$1270,MATCH($I866&amp;$M866,TransferLog!$F$21:$F$1270&amp;TransferLog!$W$21:$W$1270,0)),"")</f>
        <v/>
      </c>
      <c r="D866" s="235" t="str">
        <f t="array" ref="D866">IF($K866&lt;&gt;"",INDEX(TransferLog!$Q$21:$Q$1270,MATCH($I866&amp;$M866,TransferLog!$F$21:$F$1270&amp;TransferLog!$W$21:$W$1270,0)),"")</f>
        <v/>
      </c>
      <c r="E866" s="236" t="str">
        <f t="array" ref="E866">IF($K866&lt;&gt;"",INDEX(TransferLog!$AC$21:$AC$1270,MATCH($I866&amp;$M866,TransferLog!$F$21:$F$1270&amp;TransferLog!$W$21:$W$1270,0)),"")</f>
        <v/>
      </c>
      <c r="F866" s="111">
        <f t="shared" si="65"/>
        <v>839</v>
      </c>
      <c r="G866" s="138" t="str">
        <f t="array" ref="G866">IF($I866&lt;&gt;"",INDEX(DropDownLists!$K$10:$K$2516,MATCH($I866,DropDownLists!$L$10:$L$2516,0)),"")</f>
        <v/>
      </c>
      <c r="H866" s="107"/>
      <c r="I866" s="112"/>
      <c r="J866" s="339"/>
      <c r="K866" s="113"/>
      <c r="L866" s="339"/>
      <c r="M866" s="113"/>
      <c r="N866" s="339"/>
      <c r="O866" s="139" t="str">
        <f t="shared" si="66"/>
        <v/>
      </c>
      <c r="P866" s="339"/>
      <c r="Q866" s="114"/>
      <c r="R866" s="339"/>
      <c r="S866" s="174"/>
      <c r="T866" s="339"/>
      <c r="U866" s="139" t="str">
        <f t="array" ref="U866">IF($S866&lt;&gt;"",INDEX(DropDownLists!$D$10:$D$2516,MATCH($S866,DropDownLists!$E$10:$E$2516,0)),"")</f>
        <v/>
      </c>
      <c r="V866" s="342"/>
      <c r="W866" s="174"/>
      <c r="Y866" s="37"/>
      <c r="Z866" s="37"/>
      <c r="AA866" s="37"/>
      <c r="AB866" s="37"/>
      <c r="AC866" s="37"/>
      <c r="AD866" s="62"/>
      <c r="AE866" s="62"/>
      <c r="AF866" s="62"/>
      <c r="AG866" s="62"/>
      <c r="AH866" s="244" t="str">
        <f t="shared" si="67"/>
        <v/>
      </c>
      <c r="AI866" s="62"/>
      <c r="AJ866" s="62"/>
      <c r="AK866" s="62"/>
      <c r="AL866" s="62"/>
    </row>
    <row r="867" spans="1:38" s="97" customFormat="1" ht="14">
      <c r="A867" s="63"/>
      <c r="B867" s="2">
        <f t="shared" si="64"/>
        <v>840</v>
      </c>
      <c r="C867" s="235" t="str">
        <f t="array" ref="C867">IF($K867&lt;&gt;"",INDEX(TransferLog!$AB$21:$AB$1270,MATCH($I867&amp;$M867,TransferLog!$F$21:$F$1270&amp;TransferLog!$W$21:$W$1270,0)),"")</f>
        <v/>
      </c>
      <c r="D867" s="235" t="str">
        <f t="array" ref="D867">IF($K867&lt;&gt;"",INDEX(TransferLog!$Q$21:$Q$1270,MATCH($I867&amp;$M867,TransferLog!$F$21:$F$1270&amp;TransferLog!$W$21:$W$1270,0)),"")</f>
        <v/>
      </c>
      <c r="E867" s="236" t="str">
        <f t="array" ref="E867">IF($K867&lt;&gt;"",INDEX(TransferLog!$AC$21:$AC$1270,MATCH($I867&amp;$M867,TransferLog!$F$21:$F$1270&amp;TransferLog!$W$21:$W$1270,0)),"")</f>
        <v/>
      </c>
      <c r="F867" s="111">
        <f t="shared" si="65"/>
        <v>840</v>
      </c>
      <c r="G867" s="138" t="str">
        <f t="array" ref="G867">IF($I867&lt;&gt;"",INDEX(DropDownLists!$K$10:$K$2516,MATCH($I867,DropDownLists!$L$10:$L$2516,0)),"")</f>
        <v/>
      </c>
      <c r="H867" s="107"/>
      <c r="I867" s="112"/>
      <c r="J867" s="339"/>
      <c r="K867" s="113"/>
      <c r="L867" s="339"/>
      <c r="M867" s="113"/>
      <c r="N867" s="339"/>
      <c r="O867" s="139" t="str">
        <f t="shared" si="66"/>
        <v/>
      </c>
      <c r="P867" s="339"/>
      <c r="Q867" s="114"/>
      <c r="R867" s="339"/>
      <c r="S867" s="174"/>
      <c r="T867" s="339"/>
      <c r="U867" s="139" t="str">
        <f t="array" ref="U867">IF($S867&lt;&gt;"",INDEX(DropDownLists!$D$10:$D$2516,MATCH($S867,DropDownLists!$E$10:$E$2516,0)),"")</f>
        <v/>
      </c>
      <c r="V867" s="342"/>
      <c r="W867" s="174"/>
      <c r="Y867" s="37"/>
      <c r="Z867" s="37"/>
      <c r="AA867" s="37"/>
      <c r="AB867" s="37"/>
      <c r="AC867" s="37"/>
      <c r="AD867" s="62"/>
      <c r="AE867" s="62"/>
      <c r="AF867" s="62"/>
      <c r="AG867" s="62"/>
      <c r="AH867" s="244" t="str">
        <f t="shared" si="67"/>
        <v/>
      </c>
      <c r="AI867" s="62"/>
      <c r="AJ867" s="62"/>
      <c r="AK867" s="62"/>
      <c r="AL867" s="62"/>
    </row>
    <row r="868" spans="1:38" s="97" customFormat="1" ht="14">
      <c r="A868" s="63"/>
      <c r="B868" s="2">
        <f t="shared" si="64"/>
        <v>841</v>
      </c>
      <c r="C868" s="235" t="str">
        <f t="array" ref="C868">IF($K868&lt;&gt;"",INDEX(TransferLog!$AB$21:$AB$1270,MATCH($I868&amp;$M868,TransferLog!$F$21:$F$1270&amp;TransferLog!$W$21:$W$1270,0)),"")</f>
        <v/>
      </c>
      <c r="D868" s="235" t="str">
        <f t="array" ref="D868">IF($K868&lt;&gt;"",INDEX(TransferLog!$Q$21:$Q$1270,MATCH($I868&amp;$M868,TransferLog!$F$21:$F$1270&amp;TransferLog!$W$21:$W$1270,0)),"")</f>
        <v/>
      </c>
      <c r="E868" s="236" t="str">
        <f t="array" ref="E868">IF($K868&lt;&gt;"",INDEX(TransferLog!$AC$21:$AC$1270,MATCH($I868&amp;$M868,TransferLog!$F$21:$F$1270&amp;TransferLog!$W$21:$W$1270,0)),"")</f>
        <v/>
      </c>
      <c r="F868" s="111">
        <f t="shared" si="65"/>
        <v>841</v>
      </c>
      <c r="G868" s="138" t="str">
        <f t="array" ref="G868">IF($I868&lt;&gt;"",INDEX(DropDownLists!$K$10:$K$2516,MATCH($I868,DropDownLists!$L$10:$L$2516,0)),"")</f>
        <v/>
      </c>
      <c r="H868" s="107"/>
      <c r="I868" s="112"/>
      <c r="J868" s="339"/>
      <c r="K868" s="113"/>
      <c r="L868" s="339"/>
      <c r="M868" s="113"/>
      <c r="N868" s="339"/>
      <c r="O868" s="139" t="str">
        <f t="shared" si="66"/>
        <v/>
      </c>
      <c r="P868" s="339"/>
      <c r="Q868" s="114"/>
      <c r="R868" s="339"/>
      <c r="S868" s="174"/>
      <c r="T868" s="339"/>
      <c r="U868" s="139" t="str">
        <f t="array" ref="U868">IF($S868&lt;&gt;"",INDEX(DropDownLists!$D$10:$D$2516,MATCH($S868,DropDownLists!$E$10:$E$2516,0)),"")</f>
        <v/>
      </c>
      <c r="V868" s="342"/>
      <c r="W868" s="174"/>
      <c r="Y868" s="37"/>
      <c r="Z868" s="37"/>
      <c r="AA868" s="37"/>
      <c r="AB868" s="37"/>
      <c r="AC868" s="37"/>
      <c r="AD868" s="62"/>
      <c r="AE868" s="62"/>
      <c r="AF868" s="62"/>
      <c r="AG868" s="62"/>
      <c r="AH868" s="244" t="str">
        <f t="shared" si="67"/>
        <v/>
      </c>
      <c r="AI868" s="62"/>
      <c r="AJ868" s="62"/>
      <c r="AK868" s="62"/>
      <c r="AL868" s="62"/>
    </row>
    <row r="869" spans="1:38" s="97" customFormat="1" ht="14">
      <c r="A869" s="63"/>
      <c r="B869" s="2">
        <f t="shared" si="64"/>
        <v>842</v>
      </c>
      <c r="C869" s="235" t="str">
        <f t="array" ref="C869">IF($K869&lt;&gt;"",INDEX(TransferLog!$AB$21:$AB$1270,MATCH($I869&amp;$M869,TransferLog!$F$21:$F$1270&amp;TransferLog!$W$21:$W$1270,0)),"")</f>
        <v/>
      </c>
      <c r="D869" s="235" t="str">
        <f t="array" ref="D869">IF($K869&lt;&gt;"",INDEX(TransferLog!$Q$21:$Q$1270,MATCH($I869&amp;$M869,TransferLog!$F$21:$F$1270&amp;TransferLog!$W$21:$W$1270,0)),"")</f>
        <v/>
      </c>
      <c r="E869" s="236" t="str">
        <f t="array" ref="E869">IF($K869&lt;&gt;"",INDEX(TransferLog!$AC$21:$AC$1270,MATCH($I869&amp;$M869,TransferLog!$F$21:$F$1270&amp;TransferLog!$W$21:$W$1270,0)),"")</f>
        <v/>
      </c>
      <c r="F869" s="111">
        <f t="shared" si="65"/>
        <v>842</v>
      </c>
      <c r="G869" s="138" t="str">
        <f t="array" ref="G869">IF($I869&lt;&gt;"",INDEX(DropDownLists!$K$10:$K$2516,MATCH($I869,DropDownLists!$L$10:$L$2516,0)),"")</f>
        <v/>
      </c>
      <c r="H869" s="107"/>
      <c r="I869" s="112"/>
      <c r="J869" s="339"/>
      <c r="K869" s="113"/>
      <c r="L869" s="339"/>
      <c r="M869" s="113"/>
      <c r="N869" s="339"/>
      <c r="O869" s="139" t="str">
        <f t="shared" si="66"/>
        <v/>
      </c>
      <c r="P869" s="339"/>
      <c r="Q869" s="114"/>
      <c r="R869" s="339"/>
      <c r="S869" s="174"/>
      <c r="T869" s="339"/>
      <c r="U869" s="139" t="str">
        <f t="array" ref="U869">IF($S869&lt;&gt;"",INDEX(DropDownLists!$D$10:$D$2516,MATCH($S869,DropDownLists!$E$10:$E$2516,0)),"")</f>
        <v/>
      </c>
      <c r="V869" s="342"/>
      <c r="W869" s="174"/>
      <c r="Y869" s="62"/>
      <c r="Z869" s="62"/>
      <c r="AA869" s="62"/>
      <c r="AB869" s="62"/>
      <c r="AC869" s="62"/>
      <c r="AD869" s="62"/>
      <c r="AE869" s="62"/>
      <c r="AF869" s="62"/>
      <c r="AG869" s="62"/>
      <c r="AH869" s="244" t="str">
        <f t="shared" si="67"/>
        <v/>
      </c>
      <c r="AI869" s="62"/>
      <c r="AJ869" s="62"/>
      <c r="AK869" s="62"/>
      <c r="AL869" s="62"/>
    </row>
    <row r="870" spans="1:38" s="97" customFormat="1" ht="14">
      <c r="A870" s="63"/>
      <c r="B870" s="2">
        <f t="shared" si="64"/>
        <v>843</v>
      </c>
      <c r="C870" s="235" t="str">
        <f t="array" ref="C870">IF($K870&lt;&gt;"",INDEX(TransferLog!$AB$21:$AB$1270,MATCH($I870&amp;$M870,TransferLog!$F$21:$F$1270&amp;TransferLog!$W$21:$W$1270,0)),"")</f>
        <v/>
      </c>
      <c r="D870" s="235" t="str">
        <f t="array" ref="D870">IF($K870&lt;&gt;"",INDEX(TransferLog!$Q$21:$Q$1270,MATCH($I870&amp;$M870,TransferLog!$F$21:$F$1270&amp;TransferLog!$W$21:$W$1270,0)),"")</f>
        <v/>
      </c>
      <c r="E870" s="236" t="str">
        <f t="array" ref="E870">IF($K870&lt;&gt;"",INDEX(TransferLog!$AC$21:$AC$1270,MATCH($I870&amp;$M870,TransferLog!$F$21:$F$1270&amp;TransferLog!$W$21:$W$1270,0)),"")</f>
        <v/>
      </c>
      <c r="F870" s="111">
        <f t="shared" si="65"/>
        <v>843</v>
      </c>
      <c r="G870" s="138" t="str">
        <f t="array" ref="G870">IF($I870&lt;&gt;"",INDEX(DropDownLists!$K$10:$K$2516,MATCH($I870,DropDownLists!$L$10:$L$2516,0)),"")</f>
        <v/>
      </c>
      <c r="H870" s="107"/>
      <c r="I870" s="112"/>
      <c r="J870" s="339"/>
      <c r="K870" s="113"/>
      <c r="L870" s="339"/>
      <c r="M870" s="113"/>
      <c r="N870" s="339"/>
      <c r="O870" s="139" t="str">
        <f t="shared" si="66"/>
        <v/>
      </c>
      <c r="P870" s="339"/>
      <c r="Q870" s="114"/>
      <c r="R870" s="339"/>
      <c r="S870" s="174"/>
      <c r="T870" s="339"/>
      <c r="U870" s="139" t="str">
        <f t="array" ref="U870">IF($S870&lt;&gt;"",INDEX(DropDownLists!$D$10:$D$2516,MATCH($S870,DropDownLists!$E$10:$E$2516,0)),"")</f>
        <v/>
      </c>
      <c r="V870" s="342"/>
      <c r="W870" s="174"/>
      <c r="Y870" s="62"/>
      <c r="Z870" s="62"/>
      <c r="AA870" s="62"/>
      <c r="AB870" s="62"/>
      <c r="AC870" s="62"/>
      <c r="AD870" s="62"/>
      <c r="AE870" s="62"/>
      <c r="AF870" s="62"/>
      <c r="AG870" s="62"/>
      <c r="AH870" s="244" t="str">
        <f t="shared" si="67"/>
        <v/>
      </c>
      <c r="AI870" s="62"/>
      <c r="AJ870" s="62"/>
      <c r="AK870" s="62"/>
      <c r="AL870" s="62"/>
    </row>
    <row r="871" spans="1:38" s="97" customFormat="1" ht="14">
      <c r="A871" s="63"/>
      <c r="B871" s="2">
        <f t="shared" si="64"/>
        <v>844</v>
      </c>
      <c r="C871" s="235" t="str">
        <f t="array" ref="C871">IF($K871&lt;&gt;"",INDEX(TransferLog!$AB$21:$AB$1270,MATCH($I871&amp;$M871,TransferLog!$F$21:$F$1270&amp;TransferLog!$W$21:$W$1270,0)),"")</f>
        <v/>
      </c>
      <c r="D871" s="235" t="str">
        <f t="array" ref="D871">IF($K871&lt;&gt;"",INDEX(TransferLog!$Q$21:$Q$1270,MATCH($I871&amp;$M871,TransferLog!$F$21:$F$1270&amp;TransferLog!$W$21:$W$1270,0)),"")</f>
        <v/>
      </c>
      <c r="E871" s="236" t="str">
        <f t="array" ref="E871">IF($K871&lt;&gt;"",INDEX(TransferLog!$AC$21:$AC$1270,MATCH($I871&amp;$M871,TransferLog!$F$21:$F$1270&amp;TransferLog!$W$21:$W$1270,0)),"")</f>
        <v/>
      </c>
      <c r="F871" s="111">
        <f t="shared" si="65"/>
        <v>844</v>
      </c>
      <c r="G871" s="138" t="str">
        <f t="array" ref="G871">IF($I871&lt;&gt;"",INDEX(DropDownLists!$K$10:$K$2516,MATCH($I871,DropDownLists!$L$10:$L$2516,0)),"")</f>
        <v/>
      </c>
      <c r="H871" s="107"/>
      <c r="I871" s="112"/>
      <c r="J871" s="339"/>
      <c r="K871" s="113"/>
      <c r="L871" s="339"/>
      <c r="M871" s="113"/>
      <c r="N871" s="339"/>
      <c r="O871" s="139" t="str">
        <f t="shared" si="66"/>
        <v/>
      </c>
      <c r="P871" s="339"/>
      <c r="Q871" s="114"/>
      <c r="R871" s="339"/>
      <c r="S871" s="174"/>
      <c r="T871" s="339"/>
      <c r="U871" s="139" t="str">
        <f t="array" ref="U871">IF($S871&lt;&gt;"",INDEX(DropDownLists!$D$10:$D$2516,MATCH($S871,DropDownLists!$E$10:$E$2516,0)),"")</f>
        <v/>
      </c>
      <c r="V871" s="342"/>
      <c r="W871" s="174"/>
      <c r="Y871" s="62"/>
      <c r="Z871" s="62"/>
      <c r="AA871" s="62"/>
      <c r="AB871" s="62"/>
      <c r="AC871" s="62"/>
      <c r="AD871" s="62"/>
      <c r="AE871" s="62"/>
      <c r="AF871" s="62"/>
      <c r="AG871" s="62"/>
      <c r="AH871" s="244" t="str">
        <f t="shared" si="67"/>
        <v/>
      </c>
      <c r="AI871" s="62"/>
      <c r="AJ871" s="62"/>
      <c r="AK871" s="62"/>
      <c r="AL871" s="62"/>
    </row>
    <row r="872" spans="1:38" s="97" customFormat="1" ht="14">
      <c r="A872" s="63"/>
      <c r="B872" s="2">
        <f t="shared" si="64"/>
        <v>845</v>
      </c>
      <c r="C872" s="235" t="str">
        <f t="array" ref="C872">IF($K872&lt;&gt;"",INDEX(TransferLog!$AB$21:$AB$1270,MATCH($I872&amp;$M872,TransferLog!$F$21:$F$1270&amp;TransferLog!$W$21:$W$1270,0)),"")</f>
        <v/>
      </c>
      <c r="D872" s="235" t="str">
        <f t="array" ref="D872">IF($K872&lt;&gt;"",INDEX(TransferLog!$Q$21:$Q$1270,MATCH($I872&amp;$M872,TransferLog!$F$21:$F$1270&amp;TransferLog!$W$21:$W$1270,0)),"")</f>
        <v/>
      </c>
      <c r="E872" s="236" t="str">
        <f t="array" ref="E872">IF($K872&lt;&gt;"",INDEX(TransferLog!$AC$21:$AC$1270,MATCH($I872&amp;$M872,TransferLog!$F$21:$F$1270&amp;TransferLog!$W$21:$W$1270,0)),"")</f>
        <v/>
      </c>
      <c r="F872" s="111">
        <f t="shared" si="65"/>
        <v>845</v>
      </c>
      <c r="G872" s="138" t="str">
        <f t="array" ref="G872">IF($I872&lt;&gt;"",INDEX(DropDownLists!$K$10:$K$2516,MATCH($I872,DropDownLists!$L$10:$L$2516,0)),"")</f>
        <v/>
      </c>
      <c r="H872" s="107"/>
      <c r="I872" s="112"/>
      <c r="J872" s="339"/>
      <c r="K872" s="113"/>
      <c r="L872" s="339"/>
      <c r="M872" s="113"/>
      <c r="N872" s="339"/>
      <c r="O872" s="139" t="str">
        <f t="shared" si="66"/>
        <v/>
      </c>
      <c r="P872" s="339"/>
      <c r="Q872" s="114"/>
      <c r="R872" s="339"/>
      <c r="S872" s="174"/>
      <c r="T872" s="339"/>
      <c r="U872" s="139" t="str">
        <f t="array" ref="U872">IF($S872&lt;&gt;"",INDEX(DropDownLists!$D$10:$D$2516,MATCH($S872,DropDownLists!$E$10:$E$2516,0)),"")</f>
        <v/>
      </c>
      <c r="V872" s="342"/>
      <c r="W872" s="174"/>
      <c r="Y872" s="62"/>
      <c r="Z872" s="62"/>
      <c r="AA872" s="62"/>
      <c r="AB872" s="62"/>
      <c r="AC872" s="62"/>
      <c r="AD872" s="62"/>
      <c r="AE872" s="62"/>
      <c r="AF872" s="62"/>
      <c r="AG872" s="62"/>
      <c r="AH872" s="244" t="str">
        <f t="shared" si="67"/>
        <v/>
      </c>
      <c r="AI872" s="62"/>
      <c r="AJ872" s="62"/>
      <c r="AK872" s="62"/>
      <c r="AL872" s="62"/>
    </row>
    <row r="873" spans="1:38" s="97" customFormat="1" ht="14">
      <c r="A873" s="63"/>
      <c r="B873" s="2">
        <f t="shared" si="64"/>
        <v>846</v>
      </c>
      <c r="C873" s="235" t="str">
        <f t="array" ref="C873">IF($K873&lt;&gt;"",INDEX(TransferLog!$AB$21:$AB$1270,MATCH($I873&amp;$M873,TransferLog!$F$21:$F$1270&amp;TransferLog!$W$21:$W$1270,0)),"")</f>
        <v/>
      </c>
      <c r="D873" s="235" t="str">
        <f t="array" ref="D873">IF($K873&lt;&gt;"",INDEX(TransferLog!$Q$21:$Q$1270,MATCH($I873&amp;$M873,TransferLog!$F$21:$F$1270&amp;TransferLog!$W$21:$W$1270,0)),"")</f>
        <v/>
      </c>
      <c r="E873" s="236" t="str">
        <f t="array" ref="E873">IF($K873&lt;&gt;"",INDEX(TransferLog!$AC$21:$AC$1270,MATCH($I873&amp;$M873,TransferLog!$F$21:$F$1270&amp;TransferLog!$W$21:$W$1270,0)),"")</f>
        <v/>
      </c>
      <c r="F873" s="111">
        <f t="shared" si="65"/>
        <v>846</v>
      </c>
      <c r="G873" s="138" t="str">
        <f t="array" ref="G873">IF($I873&lt;&gt;"",INDEX(DropDownLists!$K$10:$K$2516,MATCH($I873,DropDownLists!$L$10:$L$2516,0)),"")</f>
        <v/>
      </c>
      <c r="H873" s="107"/>
      <c r="I873" s="112"/>
      <c r="J873" s="339"/>
      <c r="K873" s="113"/>
      <c r="L873" s="339"/>
      <c r="M873" s="113"/>
      <c r="N873" s="339"/>
      <c r="O873" s="139" t="str">
        <f t="shared" si="66"/>
        <v/>
      </c>
      <c r="P873" s="339"/>
      <c r="Q873" s="114"/>
      <c r="R873" s="339"/>
      <c r="S873" s="174"/>
      <c r="T873" s="339"/>
      <c r="U873" s="139" t="str">
        <f t="array" ref="U873">IF($S873&lt;&gt;"",INDEX(DropDownLists!$D$10:$D$2516,MATCH($S873,DropDownLists!$E$10:$E$2516,0)),"")</f>
        <v/>
      </c>
      <c r="V873" s="342"/>
      <c r="W873" s="174"/>
      <c r="Y873" s="62"/>
      <c r="Z873" s="62"/>
      <c r="AA873" s="62"/>
      <c r="AB873" s="62"/>
      <c r="AC873" s="62"/>
      <c r="AD873" s="62"/>
      <c r="AE873" s="62"/>
      <c r="AF873" s="62"/>
      <c r="AG873" s="62"/>
      <c r="AH873" s="244" t="str">
        <f t="shared" si="67"/>
        <v/>
      </c>
      <c r="AI873" s="62"/>
      <c r="AJ873" s="62"/>
      <c r="AK873" s="62"/>
      <c r="AL873" s="62"/>
    </row>
    <row r="874" spans="1:38" s="97" customFormat="1" ht="14">
      <c r="A874" s="63"/>
      <c r="B874" s="2">
        <f t="shared" si="64"/>
        <v>847</v>
      </c>
      <c r="C874" s="235" t="str">
        <f t="array" ref="C874">IF($K874&lt;&gt;"",INDEX(TransferLog!$AB$21:$AB$1270,MATCH($I874&amp;$M874,TransferLog!$F$21:$F$1270&amp;TransferLog!$W$21:$W$1270,0)),"")</f>
        <v/>
      </c>
      <c r="D874" s="235" t="str">
        <f t="array" ref="D874">IF($K874&lt;&gt;"",INDEX(TransferLog!$Q$21:$Q$1270,MATCH($I874&amp;$M874,TransferLog!$F$21:$F$1270&amp;TransferLog!$W$21:$W$1270,0)),"")</f>
        <v/>
      </c>
      <c r="E874" s="236" t="str">
        <f t="array" ref="E874">IF($K874&lt;&gt;"",INDEX(TransferLog!$AC$21:$AC$1270,MATCH($I874&amp;$M874,TransferLog!$F$21:$F$1270&amp;TransferLog!$W$21:$W$1270,0)),"")</f>
        <v/>
      </c>
      <c r="F874" s="111">
        <f t="shared" si="65"/>
        <v>847</v>
      </c>
      <c r="G874" s="138" t="str">
        <f t="array" ref="G874">IF($I874&lt;&gt;"",INDEX(DropDownLists!$K$10:$K$2516,MATCH($I874,DropDownLists!$L$10:$L$2516,0)),"")</f>
        <v/>
      </c>
      <c r="H874" s="107"/>
      <c r="I874" s="112"/>
      <c r="J874" s="339"/>
      <c r="K874" s="113"/>
      <c r="L874" s="339"/>
      <c r="M874" s="113"/>
      <c r="N874" s="339"/>
      <c r="O874" s="139" t="str">
        <f t="shared" si="66"/>
        <v/>
      </c>
      <c r="P874" s="339"/>
      <c r="Q874" s="114"/>
      <c r="R874" s="339"/>
      <c r="S874" s="174"/>
      <c r="T874" s="339"/>
      <c r="U874" s="139" t="str">
        <f t="array" ref="U874">IF($S874&lt;&gt;"",INDEX(DropDownLists!$D$10:$D$2516,MATCH($S874,DropDownLists!$E$10:$E$2516,0)),"")</f>
        <v/>
      </c>
      <c r="V874" s="342"/>
      <c r="W874" s="174"/>
      <c r="Y874" s="62"/>
      <c r="Z874" s="62"/>
      <c r="AA874" s="62"/>
      <c r="AB874" s="62"/>
      <c r="AC874" s="62"/>
      <c r="AD874" s="62"/>
      <c r="AE874" s="62"/>
      <c r="AF874" s="62"/>
      <c r="AG874" s="62"/>
      <c r="AH874" s="244" t="str">
        <f t="shared" si="67"/>
        <v/>
      </c>
      <c r="AI874" s="62"/>
      <c r="AJ874" s="62"/>
      <c r="AK874" s="62"/>
      <c r="AL874" s="62"/>
    </row>
    <row r="875" spans="1:38" s="97" customFormat="1" ht="14.25" customHeight="1">
      <c r="A875" s="26"/>
      <c r="B875" s="2">
        <f t="shared" si="64"/>
        <v>848</v>
      </c>
      <c r="C875" s="235" t="str">
        <f t="array" ref="C875">IF($K875&lt;&gt;"",INDEX(TransferLog!$AB$21:$AB$1270,MATCH($I875&amp;$M875,TransferLog!$F$21:$F$1270&amp;TransferLog!$W$21:$W$1270,0)),"")</f>
        <v/>
      </c>
      <c r="D875" s="235" t="str">
        <f t="array" ref="D875">IF($K875&lt;&gt;"",INDEX(TransferLog!$Q$21:$Q$1270,MATCH($I875&amp;$M875,TransferLog!$F$21:$F$1270&amp;TransferLog!$W$21:$W$1270,0)),"")</f>
        <v/>
      </c>
      <c r="E875" s="236" t="str">
        <f t="array" ref="E875">IF($K875&lt;&gt;"",INDEX(TransferLog!$AC$21:$AC$1270,MATCH($I875&amp;$M875,TransferLog!$F$21:$F$1270&amp;TransferLog!$W$21:$W$1270,0)),"")</f>
        <v/>
      </c>
      <c r="F875" s="111">
        <f t="shared" si="65"/>
        <v>848</v>
      </c>
      <c r="G875" s="138" t="str">
        <f t="array" ref="G875">IF($I875&lt;&gt;"",INDEX(DropDownLists!$K$10:$K$2516,MATCH($I875,DropDownLists!$L$10:$L$2516,0)),"")</f>
        <v/>
      </c>
      <c r="H875" s="107"/>
      <c r="I875" s="112"/>
      <c r="J875" s="339"/>
      <c r="K875" s="113"/>
      <c r="L875" s="339"/>
      <c r="M875" s="113"/>
      <c r="N875" s="339"/>
      <c r="O875" s="139" t="str">
        <f t="shared" si="66"/>
        <v/>
      </c>
      <c r="P875" s="339"/>
      <c r="Q875" s="114"/>
      <c r="R875" s="339"/>
      <c r="S875" s="174"/>
      <c r="T875" s="339"/>
      <c r="U875" s="139" t="str">
        <f t="array" ref="U875">IF($S875&lt;&gt;"",INDEX(DropDownLists!$D$10:$D$2516,MATCH($S875,DropDownLists!$E$10:$E$2516,0)),"")</f>
        <v/>
      </c>
      <c r="V875" s="342"/>
      <c r="W875" s="174"/>
      <c r="Y875" s="62"/>
      <c r="Z875" s="62"/>
      <c r="AA875" s="62"/>
      <c r="AB875" s="62"/>
      <c r="AC875" s="62"/>
      <c r="AD875" s="37"/>
      <c r="AE875" s="37"/>
      <c r="AF875" s="37"/>
      <c r="AG875" s="37"/>
      <c r="AH875" s="243" t="str">
        <f t="shared" si="67"/>
        <v/>
      </c>
      <c r="AI875" s="37"/>
      <c r="AJ875" s="37"/>
      <c r="AK875" s="37"/>
      <c r="AL875" s="37"/>
    </row>
    <row r="876" spans="1:38" s="97" customFormat="1" ht="14.25" customHeight="1">
      <c r="A876" s="26"/>
      <c r="B876" s="2">
        <f t="shared" si="64"/>
        <v>849</v>
      </c>
      <c r="C876" s="235" t="str">
        <f t="array" ref="C876">IF($K876&lt;&gt;"",INDEX(TransferLog!$AB$21:$AB$1270,MATCH($I876&amp;$M876,TransferLog!$F$21:$F$1270&amp;TransferLog!$W$21:$W$1270,0)),"")</f>
        <v/>
      </c>
      <c r="D876" s="235" t="str">
        <f t="array" ref="D876">IF($K876&lt;&gt;"",INDEX(TransferLog!$Q$21:$Q$1270,MATCH($I876&amp;$M876,TransferLog!$F$21:$F$1270&amp;TransferLog!$W$21:$W$1270,0)),"")</f>
        <v/>
      </c>
      <c r="E876" s="236" t="str">
        <f t="array" ref="E876">IF($K876&lt;&gt;"",INDEX(TransferLog!$AC$21:$AC$1270,MATCH($I876&amp;$M876,TransferLog!$F$21:$F$1270&amp;TransferLog!$W$21:$W$1270,0)),"")</f>
        <v/>
      </c>
      <c r="F876" s="111">
        <f t="shared" si="65"/>
        <v>849</v>
      </c>
      <c r="G876" s="138" t="str">
        <f t="array" ref="G876">IF($I876&lt;&gt;"",INDEX(DropDownLists!$K$10:$K$2516,MATCH($I876,DropDownLists!$L$10:$L$2516,0)),"")</f>
        <v/>
      </c>
      <c r="H876" s="107"/>
      <c r="I876" s="112"/>
      <c r="J876" s="339"/>
      <c r="K876" s="113"/>
      <c r="L876" s="339"/>
      <c r="M876" s="113"/>
      <c r="N876" s="339"/>
      <c r="O876" s="139" t="str">
        <f t="shared" si="66"/>
        <v/>
      </c>
      <c r="P876" s="339"/>
      <c r="Q876" s="114"/>
      <c r="R876" s="339"/>
      <c r="S876" s="174"/>
      <c r="T876" s="339"/>
      <c r="U876" s="139" t="str">
        <f t="array" ref="U876">IF($S876&lt;&gt;"",INDEX(DropDownLists!$D$10:$D$2516,MATCH($S876,DropDownLists!$E$10:$E$2516,0)),"")</f>
        <v/>
      </c>
      <c r="V876" s="342"/>
      <c r="W876" s="174"/>
      <c r="Y876" s="62"/>
      <c r="Z876" s="62"/>
      <c r="AA876" s="62"/>
      <c r="AB876" s="62"/>
      <c r="AC876" s="62"/>
      <c r="AD876" s="37"/>
      <c r="AE876" s="37"/>
      <c r="AF876" s="37"/>
      <c r="AG876" s="37"/>
      <c r="AH876" s="243" t="str">
        <f t="shared" si="67"/>
        <v/>
      </c>
      <c r="AI876" s="37"/>
      <c r="AJ876" s="37"/>
      <c r="AK876" s="37"/>
      <c r="AL876" s="37"/>
    </row>
    <row r="877" spans="1:38" s="97" customFormat="1" ht="14.25" customHeight="1">
      <c r="A877" s="26"/>
      <c r="B877" s="2">
        <f t="shared" si="64"/>
        <v>850</v>
      </c>
      <c r="C877" s="235" t="str">
        <f t="array" ref="C877">IF($K877&lt;&gt;"",INDEX(TransferLog!$AB$21:$AB$1270,MATCH($I877&amp;$M877,TransferLog!$F$21:$F$1270&amp;TransferLog!$W$21:$W$1270,0)),"")</f>
        <v/>
      </c>
      <c r="D877" s="235" t="str">
        <f t="array" ref="D877">IF($K877&lt;&gt;"",INDEX(TransferLog!$Q$21:$Q$1270,MATCH($I877&amp;$M877,TransferLog!$F$21:$F$1270&amp;TransferLog!$W$21:$W$1270,0)),"")</f>
        <v/>
      </c>
      <c r="E877" s="236" t="str">
        <f t="array" ref="E877">IF($K877&lt;&gt;"",INDEX(TransferLog!$AC$21:$AC$1270,MATCH($I877&amp;$M877,TransferLog!$F$21:$F$1270&amp;TransferLog!$W$21:$W$1270,0)),"")</f>
        <v/>
      </c>
      <c r="F877" s="111">
        <f t="shared" si="65"/>
        <v>850</v>
      </c>
      <c r="G877" s="138" t="str">
        <f t="array" ref="G877">IF($I877&lt;&gt;"",INDEX(DropDownLists!$K$10:$K$2516,MATCH($I877,DropDownLists!$L$10:$L$2516,0)),"")</f>
        <v/>
      </c>
      <c r="H877" s="107"/>
      <c r="I877" s="112"/>
      <c r="J877" s="339"/>
      <c r="K877" s="113"/>
      <c r="L877" s="339"/>
      <c r="M877" s="113"/>
      <c r="N877" s="339"/>
      <c r="O877" s="139" t="str">
        <f t="shared" si="66"/>
        <v/>
      </c>
      <c r="P877" s="339"/>
      <c r="Q877" s="114"/>
      <c r="R877" s="339"/>
      <c r="S877" s="174"/>
      <c r="T877" s="339"/>
      <c r="U877" s="139" t="str">
        <f t="array" ref="U877">IF($S877&lt;&gt;"",INDEX(DropDownLists!$D$10:$D$2516,MATCH($S877,DropDownLists!$E$10:$E$2516,0)),"")</f>
        <v/>
      </c>
      <c r="V877" s="342"/>
      <c r="W877" s="174"/>
      <c r="Y877" s="62"/>
      <c r="Z877" s="62"/>
      <c r="AA877" s="62"/>
      <c r="AB877" s="62"/>
      <c r="AC877" s="62"/>
      <c r="AD877" s="37"/>
      <c r="AE877" s="37"/>
      <c r="AF877" s="37"/>
      <c r="AG877" s="37"/>
      <c r="AH877" s="243" t="str">
        <f t="shared" si="67"/>
        <v/>
      </c>
      <c r="AI877" s="37"/>
      <c r="AJ877" s="37"/>
      <c r="AK877" s="37"/>
      <c r="AL877" s="37"/>
    </row>
    <row r="878" spans="1:38" s="97" customFormat="1" ht="14">
      <c r="A878" s="26"/>
      <c r="B878" s="2">
        <f t="shared" si="64"/>
        <v>851</v>
      </c>
      <c r="C878" s="235" t="str">
        <f t="array" ref="C878">IF($K878&lt;&gt;"",INDEX(TransferLog!$AB$21:$AB$1270,MATCH($I878&amp;$M878,TransferLog!$F$21:$F$1270&amp;TransferLog!$W$21:$W$1270,0)),"")</f>
        <v/>
      </c>
      <c r="D878" s="235" t="str">
        <f t="array" ref="D878">IF($K878&lt;&gt;"",INDEX(TransferLog!$Q$21:$Q$1270,MATCH($I878&amp;$M878,TransferLog!$F$21:$F$1270&amp;TransferLog!$W$21:$W$1270,0)),"")</f>
        <v/>
      </c>
      <c r="E878" s="236" t="str">
        <f t="array" ref="E878">IF($K878&lt;&gt;"",INDEX(TransferLog!$AC$21:$AC$1270,MATCH($I878&amp;$M878,TransferLog!$F$21:$F$1270&amp;TransferLog!$W$21:$W$1270,0)),"")</f>
        <v/>
      </c>
      <c r="F878" s="111">
        <f t="shared" si="65"/>
        <v>851</v>
      </c>
      <c r="G878" s="138" t="str">
        <f t="array" ref="G878">IF($I878&lt;&gt;"",INDEX(DropDownLists!$K$10:$K$2516,MATCH($I878,DropDownLists!$L$10:$L$2516,0)),"")</f>
        <v/>
      </c>
      <c r="H878" s="107"/>
      <c r="I878" s="112"/>
      <c r="J878" s="339"/>
      <c r="K878" s="113"/>
      <c r="L878" s="339"/>
      <c r="M878" s="113"/>
      <c r="N878" s="339"/>
      <c r="O878" s="139" t="str">
        <f t="shared" si="66"/>
        <v/>
      </c>
      <c r="P878" s="339"/>
      <c r="Q878" s="114"/>
      <c r="R878" s="339"/>
      <c r="S878" s="174"/>
      <c r="T878" s="339"/>
      <c r="U878" s="139" t="str">
        <f t="array" ref="U878">IF($S878&lt;&gt;"",INDEX(DropDownLists!$D$10:$D$2516,MATCH($S878,DropDownLists!$E$10:$E$2516,0)),"")</f>
        <v/>
      </c>
      <c r="V878" s="342"/>
      <c r="W878" s="174"/>
      <c r="Y878" s="62"/>
      <c r="Z878" s="62"/>
      <c r="AA878" s="62"/>
      <c r="AB878" s="62"/>
      <c r="AC878" s="62"/>
      <c r="AD878" s="37"/>
      <c r="AE878" s="37"/>
      <c r="AF878" s="37"/>
      <c r="AG878" s="37"/>
      <c r="AH878" s="243" t="str">
        <f t="shared" si="67"/>
        <v/>
      </c>
      <c r="AI878" s="37"/>
      <c r="AJ878" s="37"/>
      <c r="AK878" s="37"/>
      <c r="AL878" s="37"/>
    </row>
    <row r="879" spans="1:38" s="97" customFormat="1" ht="14.25" customHeight="1">
      <c r="A879" s="26"/>
      <c r="B879" s="2">
        <f t="shared" si="64"/>
        <v>852</v>
      </c>
      <c r="C879" s="235" t="str">
        <f t="array" ref="C879">IF($K879&lt;&gt;"",INDEX(TransferLog!$AB$21:$AB$1270,MATCH($I879&amp;$M879,TransferLog!$F$21:$F$1270&amp;TransferLog!$W$21:$W$1270,0)),"")</f>
        <v/>
      </c>
      <c r="D879" s="235" t="str">
        <f t="array" ref="D879">IF($K879&lt;&gt;"",INDEX(TransferLog!$Q$21:$Q$1270,MATCH($I879&amp;$M879,TransferLog!$F$21:$F$1270&amp;TransferLog!$W$21:$W$1270,0)),"")</f>
        <v/>
      </c>
      <c r="E879" s="236" t="str">
        <f t="array" ref="E879">IF($K879&lt;&gt;"",INDEX(TransferLog!$AC$21:$AC$1270,MATCH($I879&amp;$M879,TransferLog!$F$21:$F$1270&amp;TransferLog!$W$21:$W$1270,0)),"")</f>
        <v/>
      </c>
      <c r="F879" s="111">
        <f t="shared" si="65"/>
        <v>852</v>
      </c>
      <c r="G879" s="138" t="str">
        <f t="array" ref="G879">IF($I879&lt;&gt;"",INDEX(DropDownLists!$K$10:$K$2516,MATCH($I879,DropDownLists!$L$10:$L$2516,0)),"")</f>
        <v/>
      </c>
      <c r="H879" s="107"/>
      <c r="I879" s="112"/>
      <c r="J879" s="339"/>
      <c r="K879" s="113"/>
      <c r="L879" s="339"/>
      <c r="M879" s="113"/>
      <c r="N879" s="339"/>
      <c r="O879" s="139" t="str">
        <f t="shared" si="66"/>
        <v/>
      </c>
      <c r="P879" s="339"/>
      <c r="Q879" s="114"/>
      <c r="R879" s="339"/>
      <c r="S879" s="174"/>
      <c r="T879" s="339"/>
      <c r="U879" s="139" t="str">
        <f t="array" ref="U879">IF($S879&lt;&gt;"",INDEX(DropDownLists!$D$10:$D$2516,MATCH($S879,DropDownLists!$E$10:$E$2516,0)),"")</f>
        <v/>
      </c>
      <c r="V879" s="342"/>
      <c r="W879" s="174"/>
      <c r="Y879" s="62"/>
      <c r="Z879" s="62"/>
      <c r="AA879" s="62"/>
      <c r="AB879" s="62"/>
      <c r="AC879" s="62"/>
      <c r="AD879" s="37"/>
      <c r="AE879" s="37"/>
      <c r="AF879" s="37"/>
      <c r="AG879" s="37"/>
      <c r="AH879" s="243" t="str">
        <f t="shared" si="67"/>
        <v/>
      </c>
      <c r="AI879" s="37"/>
      <c r="AJ879" s="37"/>
      <c r="AK879" s="37"/>
      <c r="AL879" s="37"/>
    </row>
    <row r="880" spans="1:38" s="97" customFormat="1" ht="14.25" customHeight="1">
      <c r="A880" s="26"/>
      <c r="B880" s="2">
        <f t="shared" si="64"/>
        <v>853</v>
      </c>
      <c r="C880" s="235" t="str">
        <f t="array" ref="C880">IF($K880&lt;&gt;"",INDEX(TransferLog!$AB$21:$AB$1270,MATCH($I880&amp;$M880,TransferLog!$F$21:$F$1270&amp;TransferLog!$W$21:$W$1270,0)),"")</f>
        <v/>
      </c>
      <c r="D880" s="235" t="str">
        <f t="array" ref="D880">IF($K880&lt;&gt;"",INDEX(TransferLog!$Q$21:$Q$1270,MATCH($I880&amp;$M880,TransferLog!$F$21:$F$1270&amp;TransferLog!$W$21:$W$1270,0)),"")</f>
        <v/>
      </c>
      <c r="E880" s="236" t="str">
        <f t="array" ref="E880">IF($K880&lt;&gt;"",INDEX(TransferLog!$AC$21:$AC$1270,MATCH($I880&amp;$M880,TransferLog!$F$21:$F$1270&amp;TransferLog!$W$21:$W$1270,0)),"")</f>
        <v/>
      </c>
      <c r="F880" s="111">
        <f t="shared" si="65"/>
        <v>853</v>
      </c>
      <c r="G880" s="138" t="str">
        <f t="array" ref="G880">IF($I880&lt;&gt;"",INDEX(DropDownLists!$K$10:$K$2516,MATCH($I880,DropDownLists!$L$10:$L$2516,0)),"")</f>
        <v/>
      </c>
      <c r="H880" s="107"/>
      <c r="I880" s="112"/>
      <c r="J880" s="339"/>
      <c r="K880" s="113"/>
      <c r="L880" s="339"/>
      <c r="M880" s="113"/>
      <c r="N880" s="339"/>
      <c r="O880" s="139" t="str">
        <f t="shared" si="66"/>
        <v/>
      </c>
      <c r="P880" s="339"/>
      <c r="Q880" s="114"/>
      <c r="R880" s="339"/>
      <c r="S880" s="174"/>
      <c r="T880" s="339"/>
      <c r="U880" s="139" t="str">
        <f t="array" ref="U880">IF($S880&lt;&gt;"",INDEX(DropDownLists!$D$10:$D$2516,MATCH($S880,DropDownLists!$E$10:$E$2516,0)),"")</f>
        <v/>
      </c>
      <c r="V880" s="342"/>
      <c r="W880" s="174"/>
      <c r="Y880" s="37"/>
      <c r="Z880" s="37"/>
      <c r="AA880" s="37"/>
      <c r="AB880" s="37"/>
      <c r="AC880" s="37"/>
      <c r="AD880" s="37"/>
      <c r="AE880" s="37"/>
      <c r="AF880" s="37"/>
      <c r="AG880" s="37"/>
      <c r="AH880" s="243" t="str">
        <f t="shared" si="67"/>
        <v/>
      </c>
      <c r="AI880" s="37"/>
      <c r="AJ880" s="37"/>
      <c r="AK880" s="37"/>
      <c r="AL880" s="37"/>
    </row>
    <row r="881" spans="1:38" s="97" customFormat="1" ht="14.25" customHeight="1">
      <c r="A881" s="26"/>
      <c r="B881" s="2">
        <f t="shared" si="64"/>
        <v>854</v>
      </c>
      <c r="C881" s="235" t="str">
        <f t="array" ref="C881">IF($K881&lt;&gt;"",INDEX(TransferLog!$AB$21:$AB$1270,MATCH($I881&amp;$M881,TransferLog!$F$21:$F$1270&amp;TransferLog!$W$21:$W$1270,0)),"")</f>
        <v/>
      </c>
      <c r="D881" s="235" t="str">
        <f t="array" ref="D881">IF($K881&lt;&gt;"",INDEX(TransferLog!$Q$21:$Q$1270,MATCH($I881&amp;$M881,TransferLog!$F$21:$F$1270&amp;TransferLog!$W$21:$W$1270,0)),"")</f>
        <v/>
      </c>
      <c r="E881" s="236" t="str">
        <f t="array" ref="E881">IF($K881&lt;&gt;"",INDEX(TransferLog!$AC$21:$AC$1270,MATCH($I881&amp;$M881,TransferLog!$F$21:$F$1270&amp;TransferLog!$W$21:$W$1270,0)),"")</f>
        <v/>
      </c>
      <c r="F881" s="111">
        <f t="shared" si="65"/>
        <v>854</v>
      </c>
      <c r="G881" s="138" t="str">
        <f t="array" ref="G881">IF($I881&lt;&gt;"",INDEX(DropDownLists!$K$10:$K$2516,MATCH($I881,DropDownLists!$L$10:$L$2516,0)),"")</f>
        <v/>
      </c>
      <c r="H881" s="107"/>
      <c r="I881" s="112"/>
      <c r="J881" s="339"/>
      <c r="K881" s="113"/>
      <c r="L881" s="339"/>
      <c r="M881" s="113"/>
      <c r="N881" s="339"/>
      <c r="O881" s="139" t="str">
        <f t="shared" si="66"/>
        <v/>
      </c>
      <c r="P881" s="339"/>
      <c r="Q881" s="114"/>
      <c r="R881" s="339"/>
      <c r="S881" s="174"/>
      <c r="T881" s="339"/>
      <c r="U881" s="139" t="str">
        <f t="array" ref="U881">IF($S881&lt;&gt;"",INDEX(DropDownLists!$D$10:$D$2516,MATCH($S881,DropDownLists!$E$10:$E$2516,0)),"")</f>
        <v/>
      </c>
      <c r="V881" s="342"/>
      <c r="W881" s="174"/>
      <c r="Y881" s="37"/>
      <c r="Z881" s="37"/>
      <c r="AA881" s="37"/>
      <c r="AB881" s="37"/>
      <c r="AC881" s="37"/>
      <c r="AD881" s="37"/>
      <c r="AE881" s="37"/>
      <c r="AF881" s="37"/>
      <c r="AG881" s="37"/>
      <c r="AH881" s="243" t="str">
        <f t="shared" si="67"/>
        <v/>
      </c>
      <c r="AI881" s="37"/>
      <c r="AJ881" s="37"/>
      <c r="AK881" s="37"/>
      <c r="AL881" s="37"/>
    </row>
    <row r="882" spans="1:38" s="97" customFormat="1" ht="14">
      <c r="A882" s="26"/>
      <c r="B882" s="2">
        <f t="shared" si="64"/>
        <v>855</v>
      </c>
      <c r="C882" s="235" t="str">
        <f t="array" ref="C882">IF($K882&lt;&gt;"",INDEX(TransferLog!$AB$21:$AB$1270,MATCH($I882&amp;$M882,TransferLog!$F$21:$F$1270&amp;TransferLog!$W$21:$W$1270,0)),"")</f>
        <v/>
      </c>
      <c r="D882" s="235" t="str">
        <f t="array" ref="D882">IF($K882&lt;&gt;"",INDEX(TransferLog!$Q$21:$Q$1270,MATCH($I882&amp;$M882,TransferLog!$F$21:$F$1270&amp;TransferLog!$W$21:$W$1270,0)),"")</f>
        <v/>
      </c>
      <c r="E882" s="236" t="str">
        <f t="array" ref="E882">IF($K882&lt;&gt;"",INDEX(TransferLog!$AC$21:$AC$1270,MATCH($I882&amp;$M882,TransferLog!$F$21:$F$1270&amp;TransferLog!$W$21:$W$1270,0)),"")</f>
        <v/>
      </c>
      <c r="F882" s="111">
        <f t="shared" si="65"/>
        <v>855</v>
      </c>
      <c r="G882" s="138" t="str">
        <f t="array" ref="G882">IF($I882&lt;&gt;"",INDEX(DropDownLists!$K$10:$K$2516,MATCH($I882,DropDownLists!$L$10:$L$2516,0)),"")</f>
        <v/>
      </c>
      <c r="H882" s="107"/>
      <c r="I882" s="112"/>
      <c r="J882" s="339"/>
      <c r="K882" s="113"/>
      <c r="L882" s="339"/>
      <c r="M882" s="113"/>
      <c r="N882" s="339"/>
      <c r="O882" s="139" t="str">
        <f t="shared" si="66"/>
        <v/>
      </c>
      <c r="P882" s="339"/>
      <c r="Q882" s="114"/>
      <c r="R882" s="339"/>
      <c r="S882" s="174"/>
      <c r="T882" s="339"/>
      <c r="U882" s="139" t="str">
        <f t="array" ref="U882">IF($S882&lt;&gt;"",INDEX(DropDownLists!$D$10:$D$2516,MATCH($S882,DropDownLists!$E$10:$E$2516,0)),"")</f>
        <v/>
      </c>
      <c r="V882" s="342"/>
      <c r="W882" s="174"/>
      <c r="Y882" s="37"/>
      <c r="Z882" s="37"/>
      <c r="AA882" s="37"/>
      <c r="AB882" s="37"/>
      <c r="AC882" s="37"/>
      <c r="AD882" s="37"/>
      <c r="AE882" s="37"/>
      <c r="AF882" s="37"/>
      <c r="AG882" s="37"/>
      <c r="AH882" s="243" t="str">
        <f t="shared" si="67"/>
        <v/>
      </c>
      <c r="AI882" s="37"/>
      <c r="AJ882" s="37"/>
      <c r="AK882" s="37"/>
      <c r="AL882" s="37"/>
    </row>
    <row r="883" spans="1:38" s="97" customFormat="1" ht="14">
      <c r="A883" s="26"/>
      <c r="B883" s="2">
        <f t="shared" si="64"/>
        <v>856</v>
      </c>
      <c r="C883" s="235" t="str">
        <f t="array" ref="C883">IF($K883&lt;&gt;"",INDEX(TransferLog!$AB$21:$AB$1270,MATCH($I883&amp;$M883,TransferLog!$F$21:$F$1270&amp;TransferLog!$W$21:$W$1270,0)),"")</f>
        <v/>
      </c>
      <c r="D883" s="235" t="str">
        <f t="array" ref="D883">IF($K883&lt;&gt;"",INDEX(TransferLog!$Q$21:$Q$1270,MATCH($I883&amp;$M883,TransferLog!$F$21:$F$1270&amp;TransferLog!$W$21:$W$1270,0)),"")</f>
        <v/>
      </c>
      <c r="E883" s="236" t="str">
        <f t="array" ref="E883">IF($K883&lt;&gt;"",INDEX(TransferLog!$AC$21:$AC$1270,MATCH($I883&amp;$M883,TransferLog!$F$21:$F$1270&amp;TransferLog!$W$21:$W$1270,0)),"")</f>
        <v/>
      </c>
      <c r="F883" s="111">
        <f t="shared" si="65"/>
        <v>856</v>
      </c>
      <c r="G883" s="138" t="str">
        <f t="array" ref="G883">IF($I883&lt;&gt;"",INDEX(DropDownLists!$K$10:$K$2516,MATCH($I883,DropDownLists!$L$10:$L$2516,0)),"")</f>
        <v/>
      </c>
      <c r="H883" s="107"/>
      <c r="I883" s="112"/>
      <c r="J883" s="339"/>
      <c r="K883" s="113"/>
      <c r="L883" s="339"/>
      <c r="M883" s="113"/>
      <c r="N883" s="339"/>
      <c r="O883" s="139" t="str">
        <f t="shared" si="66"/>
        <v/>
      </c>
      <c r="P883" s="339"/>
      <c r="Q883" s="114"/>
      <c r="R883" s="339"/>
      <c r="S883" s="174"/>
      <c r="T883" s="339"/>
      <c r="U883" s="139" t="str">
        <f t="array" ref="U883">IF($S883&lt;&gt;"",INDEX(DropDownLists!$D$10:$D$2516,MATCH($S883,DropDownLists!$E$10:$E$2516,0)),"")</f>
        <v/>
      </c>
      <c r="V883" s="342"/>
      <c r="W883" s="174"/>
      <c r="Y883" s="37"/>
      <c r="Z883" s="37"/>
      <c r="AA883" s="37"/>
      <c r="AB883" s="37"/>
      <c r="AC883" s="37"/>
      <c r="AD883" s="37"/>
      <c r="AE883" s="37"/>
      <c r="AF883" s="37"/>
      <c r="AG883" s="37"/>
      <c r="AH883" s="243" t="str">
        <f t="shared" si="67"/>
        <v/>
      </c>
      <c r="AI883" s="37"/>
      <c r="AJ883" s="37"/>
      <c r="AK883" s="37"/>
      <c r="AL883" s="37"/>
    </row>
    <row r="884" spans="1:38" s="97" customFormat="1" ht="14">
      <c r="A884" s="63"/>
      <c r="B884" s="2">
        <f t="shared" si="64"/>
        <v>857</v>
      </c>
      <c r="C884" s="235" t="str">
        <f t="array" ref="C884">IF($K884&lt;&gt;"",INDEX(TransferLog!$AB$21:$AB$1270,MATCH($I884&amp;$M884,TransferLog!$F$21:$F$1270&amp;TransferLog!$W$21:$W$1270,0)),"")</f>
        <v/>
      </c>
      <c r="D884" s="235" t="str">
        <f t="array" ref="D884">IF($K884&lt;&gt;"",INDEX(TransferLog!$Q$21:$Q$1270,MATCH($I884&amp;$M884,TransferLog!$F$21:$F$1270&amp;TransferLog!$W$21:$W$1270,0)),"")</f>
        <v/>
      </c>
      <c r="E884" s="236" t="str">
        <f t="array" ref="E884">IF($K884&lt;&gt;"",INDEX(TransferLog!$AC$21:$AC$1270,MATCH($I884&amp;$M884,TransferLog!$F$21:$F$1270&amp;TransferLog!$W$21:$W$1270,0)),"")</f>
        <v/>
      </c>
      <c r="F884" s="111">
        <f t="shared" si="65"/>
        <v>857</v>
      </c>
      <c r="G884" s="138" t="str">
        <f t="array" ref="G884">IF($I884&lt;&gt;"",INDEX(DropDownLists!$K$10:$K$2516,MATCH($I884,DropDownLists!$L$10:$L$2516,0)),"")</f>
        <v/>
      </c>
      <c r="H884" s="107"/>
      <c r="I884" s="112"/>
      <c r="J884" s="339"/>
      <c r="K884" s="113"/>
      <c r="L884" s="339"/>
      <c r="M884" s="113"/>
      <c r="N884" s="339"/>
      <c r="O884" s="139" t="str">
        <f t="shared" si="66"/>
        <v/>
      </c>
      <c r="P884" s="339"/>
      <c r="Q884" s="114"/>
      <c r="R884" s="339"/>
      <c r="S884" s="174"/>
      <c r="T884" s="339"/>
      <c r="U884" s="139" t="str">
        <f t="array" ref="U884">IF($S884&lt;&gt;"",INDEX(DropDownLists!$D$10:$D$2516,MATCH($S884,DropDownLists!$E$10:$E$2516,0)),"")</f>
        <v/>
      </c>
      <c r="V884" s="342"/>
      <c r="W884" s="174"/>
      <c r="Y884" s="37"/>
      <c r="Z884" s="37"/>
      <c r="AA884" s="37"/>
      <c r="AB884" s="37"/>
      <c r="AC884" s="37"/>
      <c r="AD884" s="62"/>
      <c r="AE884" s="62"/>
      <c r="AF884" s="62"/>
      <c r="AG884" s="62"/>
      <c r="AH884" s="244" t="str">
        <f t="shared" si="67"/>
        <v/>
      </c>
      <c r="AI884" s="62"/>
      <c r="AJ884" s="62"/>
      <c r="AK884" s="62"/>
      <c r="AL884" s="62"/>
    </row>
    <row r="885" spans="1:38" s="97" customFormat="1" ht="14">
      <c r="A885" s="63"/>
      <c r="B885" s="2">
        <f t="shared" si="64"/>
        <v>858</v>
      </c>
      <c r="C885" s="235" t="str">
        <f t="array" ref="C885">IF($K885&lt;&gt;"",INDEX(TransferLog!$AB$21:$AB$1270,MATCH($I885&amp;$M885,TransferLog!$F$21:$F$1270&amp;TransferLog!$W$21:$W$1270,0)),"")</f>
        <v/>
      </c>
      <c r="D885" s="235" t="str">
        <f t="array" ref="D885">IF($K885&lt;&gt;"",INDEX(TransferLog!$Q$21:$Q$1270,MATCH($I885&amp;$M885,TransferLog!$F$21:$F$1270&amp;TransferLog!$W$21:$W$1270,0)),"")</f>
        <v/>
      </c>
      <c r="E885" s="236" t="str">
        <f t="array" ref="E885">IF($K885&lt;&gt;"",INDEX(TransferLog!$AC$21:$AC$1270,MATCH($I885&amp;$M885,TransferLog!$F$21:$F$1270&amp;TransferLog!$W$21:$W$1270,0)),"")</f>
        <v/>
      </c>
      <c r="F885" s="111">
        <f t="shared" si="65"/>
        <v>858</v>
      </c>
      <c r="G885" s="138" t="str">
        <f t="array" ref="G885">IF($I885&lt;&gt;"",INDEX(DropDownLists!$K$10:$K$2516,MATCH($I885,DropDownLists!$L$10:$L$2516,0)),"")</f>
        <v/>
      </c>
      <c r="H885" s="107"/>
      <c r="I885" s="112"/>
      <c r="J885" s="339"/>
      <c r="K885" s="113"/>
      <c r="L885" s="339"/>
      <c r="M885" s="113"/>
      <c r="N885" s="339"/>
      <c r="O885" s="139" t="str">
        <f t="shared" si="66"/>
        <v/>
      </c>
      <c r="P885" s="339"/>
      <c r="Q885" s="114"/>
      <c r="R885" s="339"/>
      <c r="S885" s="174"/>
      <c r="T885" s="339"/>
      <c r="U885" s="139" t="str">
        <f t="array" ref="U885">IF($S885&lt;&gt;"",INDEX(DropDownLists!$D$10:$D$2516,MATCH($S885,DropDownLists!$E$10:$E$2516,0)),"")</f>
        <v/>
      </c>
      <c r="V885" s="342"/>
      <c r="W885" s="174"/>
      <c r="Y885" s="37"/>
      <c r="Z885" s="37"/>
      <c r="AA885" s="37"/>
      <c r="AB885" s="37"/>
      <c r="AC885" s="37"/>
      <c r="AD885" s="62"/>
      <c r="AE885" s="62"/>
      <c r="AF885" s="62"/>
      <c r="AG885" s="62"/>
      <c r="AH885" s="244" t="str">
        <f t="shared" si="67"/>
        <v/>
      </c>
      <c r="AI885" s="62"/>
      <c r="AJ885" s="62"/>
      <c r="AK885" s="62"/>
      <c r="AL885" s="62"/>
    </row>
    <row r="886" spans="1:38" s="97" customFormat="1" ht="14">
      <c r="A886" s="63"/>
      <c r="B886" s="2">
        <f t="shared" si="64"/>
        <v>859</v>
      </c>
      <c r="C886" s="235" t="str">
        <f t="array" ref="C886">IF($K886&lt;&gt;"",INDEX(TransferLog!$AB$21:$AB$1270,MATCH($I886&amp;$M886,TransferLog!$F$21:$F$1270&amp;TransferLog!$W$21:$W$1270,0)),"")</f>
        <v/>
      </c>
      <c r="D886" s="235" t="str">
        <f t="array" ref="D886">IF($K886&lt;&gt;"",INDEX(TransferLog!$Q$21:$Q$1270,MATCH($I886&amp;$M886,TransferLog!$F$21:$F$1270&amp;TransferLog!$W$21:$W$1270,0)),"")</f>
        <v/>
      </c>
      <c r="E886" s="236" t="str">
        <f t="array" ref="E886">IF($K886&lt;&gt;"",INDEX(TransferLog!$AC$21:$AC$1270,MATCH($I886&amp;$M886,TransferLog!$F$21:$F$1270&amp;TransferLog!$W$21:$W$1270,0)),"")</f>
        <v/>
      </c>
      <c r="F886" s="111">
        <f t="shared" si="65"/>
        <v>859</v>
      </c>
      <c r="G886" s="138" t="str">
        <f t="array" ref="G886">IF($I886&lt;&gt;"",INDEX(DropDownLists!$K$10:$K$2516,MATCH($I886,DropDownLists!$L$10:$L$2516,0)),"")</f>
        <v/>
      </c>
      <c r="H886" s="107"/>
      <c r="I886" s="112"/>
      <c r="J886" s="339"/>
      <c r="K886" s="113"/>
      <c r="L886" s="339"/>
      <c r="M886" s="113"/>
      <c r="N886" s="339"/>
      <c r="O886" s="139" t="str">
        <f t="shared" si="66"/>
        <v/>
      </c>
      <c r="P886" s="339"/>
      <c r="Q886" s="114"/>
      <c r="R886" s="339"/>
      <c r="S886" s="174"/>
      <c r="T886" s="339"/>
      <c r="U886" s="139" t="str">
        <f t="array" ref="U886">IF($S886&lt;&gt;"",INDEX(DropDownLists!$D$10:$D$2516,MATCH($S886,DropDownLists!$E$10:$E$2516,0)),"")</f>
        <v/>
      </c>
      <c r="V886" s="342"/>
      <c r="W886" s="174"/>
      <c r="Y886" s="37"/>
      <c r="Z886" s="37"/>
      <c r="AA886" s="37"/>
      <c r="AB886" s="37"/>
      <c r="AC886" s="37"/>
      <c r="AD886" s="62"/>
      <c r="AE886" s="62"/>
      <c r="AF886" s="62"/>
      <c r="AG886" s="62"/>
      <c r="AH886" s="244" t="str">
        <f t="shared" si="67"/>
        <v/>
      </c>
      <c r="AI886" s="62"/>
      <c r="AJ886" s="62"/>
      <c r="AK886" s="62"/>
      <c r="AL886" s="62"/>
    </row>
    <row r="887" spans="1:38" s="97" customFormat="1" ht="14">
      <c r="A887" s="63"/>
      <c r="B887" s="2">
        <f t="shared" si="64"/>
        <v>860</v>
      </c>
      <c r="C887" s="235" t="str">
        <f t="array" ref="C887">IF($K887&lt;&gt;"",INDEX(TransferLog!$AB$21:$AB$1270,MATCH($I887&amp;$M887,TransferLog!$F$21:$F$1270&amp;TransferLog!$W$21:$W$1270,0)),"")</f>
        <v/>
      </c>
      <c r="D887" s="235" t="str">
        <f t="array" ref="D887">IF($K887&lt;&gt;"",INDEX(TransferLog!$Q$21:$Q$1270,MATCH($I887&amp;$M887,TransferLog!$F$21:$F$1270&amp;TransferLog!$W$21:$W$1270,0)),"")</f>
        <v/>
      </c>
      <c r="E887" s="236" t="str">
        <f t="array" ref="E887">IF($K887&lt;&gt;"",INDEX(TransferLog!$AC$21:$AC$1270,MATCH($I887&amp;$M887,TransferLog!$F$21:$F$1270&amp;TransferLog!$W$21:$W$1270,0)),"")</f>
        <v/>
      </c>
      <c r="F887" s="111">
        <f t="shared" si="65"/>
        <v>860</v>
      </c>
      <c r="G887" s="138" t="str">
        <f t="array" ref="G887">IF($I887&lt;&gt;"",INDEX(DropDownLists!$K$10:$K$2516,MATCH($I887,DropDownLists!$L$10:$L$2516,0)),"")</f>
        <v/>
      </c>
      <c r="H887" s="107"/>
      <c r="I887" s="112"/>
      <c r="J887" s="339"/>
      <c r="K887" s="113"/>
      <c r="L887" s="339"/>
      <c r="M887" s="113"/>
      <c r="N887" s="339"/>
      <c r="O887" s="139" t="str">
        <f t="shared" si="66"/>
        <v/>
      </c>
      <c r="P887" s="339"/>
      <c r="Q887" s="114"/>
      <c r="R887" s="339"/>
      <c r="S887" s="174"/>
      <c r="T887" s="339"/>
      <c r="U887" s="139" t="str">
        <f t="array" ref="U887">IF($S887&lt;&gt;"",INDEX(DropDownLists!$D$10:$D$2516,MATCH($S887,DropDownLists!$E$10:$E$2516,0)),"")</f>
        <v/>
      </c>
      <c r="V887" s="342"/>
      <c r="W887" s="174"/>
      <c r="Y887" s="37"/>
      <c r="Z887" s="37"/>
      <c r="AA887" s="37"/>
      <c r="AB887" s="37"/>
      <c r="AC887" s="37"/>
      <c r="AD887" s="62"/>
      <c r="AE887" s="62"/>
      <c r="AF887" s="62"/>
      <c r="AG887" s="62"/>
      <c r="AH887" s="244" t="str">
        <f t="shared" si="67"/>
        <v/>
      </c>
      <c r="AI887" s="62"/>
      <c r="AJ887" s="62"/>
      <c r="AK887" s="62"/>
      <c r="AL887" s="62"/>
    </row>
    <row r="888" spans="1:38" s="97" customFormat="1" ht="14">
      <c r="A888" s="63"/>
      <c r="B888" s="2">
        <f t="shared" si="64"/>
        <v>861</v>
      </c>
      <c r="C888" s="235" t="str">
        <f t="array" ref="C888">IF($K888&lt;&gt;"",INDEX(TransferLog!$AB$21:$AB$1270,MATCH($I888&amp;$M888,TransferLog!$F$21:$F$1270&amp;TransferLog!$W$21:$W$1270,0)),"")</f>
        <v/>
      </c>
      <c r="D888" s="235" t="str">
        <f t="array" ref="D888">IF($K888&lt;&gt;"",INDEX(TransferLog!$Q$21:$Q$1270,MATCH($I888&amp;$M888,TransferLog!$F$21:$F$1270&amp;TransferLog!$W$21:$W$1270,0)),"")</f>
        <v/>
      </c>
      <c r="E888" s="236" t="str">
        <f t="array" ref="E888">IF($K888&lt;&gt;"",INDEX(TransferLog!$AC$21:$AC$1270,MATCH($I888&amp;$M888,TransferLog!$F$21:$F$1270&amp;TransferLog!$W$21:$W$1270,0)),"")</f>
        <v/>
      </c>
      <c r="F888" s="111">
        <f t="shared" si="65"/>
        <v>861</v>
      </c>
      <c r="G888" s="138" t="str">
        <f t="array" ref="G888">IF($I888&lt;&gt;"",INDEX(DropDownLists!$K$10:$K$2516,MATCH($I888,DropDownLists!$L$10:$L$2516,0)),"")</f>
        <v/>
      </c>
      <c r="H888" s="107"/>
      <c r="I888" s="112"/>
      <c r="J888" s="339"/>
      <c r="K888" s="113"/>
      <c r="L888" s="339"/>
      <c r="M888" s="113"/>
      <c r="N888" s="339"/>
      <c r="O888" s="139" t="str">
        <f t="shared" si="66"/>
        <v/>
      </c>
      <c r="P888" s="339"/>
      <c r="Q888" s="114"/>
      <c r="R888" s="339"/>
      <c r="S888" s="174"/>
      <c r="T888" s="339"/>
      <c r="U888" s="139" t="str">
        <f t="array" ref="U888">IF($S888&lt;&gt;"",INDEX(DropDownLists!$D$10:$D$2516,MATCH($S888,DropDownLists!$E$10:$E$2516,0)),"")</f>
        <v/>
      </c>
      <c r="V888" s="342"/>
      <c r="W888" s="174"/>
      <c r="Y888" s="37"/>
      <c r="Z888" s="37"/>
      <c r="AA888" s="37"/>
      <c r="AB888" s="37"/>
      <c r="AC888" s="37"/>
      <c r="AD888" s="62"/>
      <c r="AE888" s="62"/>
      <c r="AF888" s="62"/>
      <c r="AG888" s="62"/>
      <c r="AH888" s="244" t="str">
        <f t="shared" si="67"/>
        <v/>
      </c>
      <c r="AI888" s="62"/>
      <c r="AJ888" s="62"/>
      <c r="AK888" s="62"/>
      <c r="AL888" s="62"/>
    </row>
    <row r="889" spans="1:38" s="97" customFormat="1" ht="14">
      <c r="A889" s="63"/>
      <c r="B889" s="2">
        <f t="shared" si="64"/>
        <v>862</v>
      </c>
      <c r="C889" s="235" t="str">
        <f t="array" ref="C889">IF($K889&lt;&gt;"",INDEX(TransferLog!$AB$21:$AB$1270,MATCH($I889&amp;$M889,TransferLog!$F$21:$F$1270&amp;TransferLog!$W$21:$W$1270,0)),"")</f>
        <v/>
      </c>
      <c r="D889" s="235" t="str">
        <f t="array" ref="D889">IF($K889&lt;&gt;"",INDEX(TransferLog!$Q$21:$Q$1270,MATCH($I889&amp;$M889,TransferLog!$F$21:$F$1270&amp;TransferLog!$W$21:$W$1270,0)),"")</f>
        <v/>
      </c>
      <c r="E889" s="236" t="str">
        <f t="array" ref="E889">IF($K889&lt;&gt;"",INDEX(TransferLog!$AC$21:$AC$1270,MATCH($I889&amp;$M889,TransferLog!$F$21:$F$1270&amp;TransferLog!$W$21:$W$1270,0)),"")</f>
        <v/>
      </c>
      <c r="F889" s="111">
        <f t="shared" si="65"/>
        <v>862</v>
      </c>
      <c r="G889" s="138" t="str">
        <f t="array" ref="G889">IF($I889&lt;&gt;"",INDEX(DropDownLists!$K$10:$K$2516,MATCH($I889,DropDownLists!$L$10:$L$2516,0)),"")</f>
        <v/>
      </c>
      <c r="H889" s="107"/>
      <c r="I889" s="112"/>
      <c r="J889" s="339"/>
      <c r="K889" s="113"/>
      <c r="L889" s="339"/>
      <c r="M889" s="113"/>
      <c r="N889" s="339"/>
      <c r="O889" s="139" t="str">
        <f t="shared" si="66"/>
        <v/>
      </c>
      <c r="P889" s="339"/>
      <c r="Q889" s="114"/>
      <c r="R889" s="339"/>
      <c r="S889" s="174"/>
      <c r="T889" s="339"/>
      <c r="U889" s="139" t="str">
        <f t="array" ref="U889">IF($S889&lt;&gt;"",INDEX(DropDownLists!$D$10:$D$2516,MATCH($S889,DropDownLists!$E$10:$E$2516,0)),"")</f>
        <v/>
      </c>
      <c r="V889" s="342"/>
      <c r="W889" s="174"/>
      <c r="Y889" s="62"/>
      <c r="Z889" s="62"/>
      <c r="AA889" s="62"/>
      <c r="AB889" s="62"/>
      <c r="AC889" s="62"/>
      <c r="AD889" s="62"/>
      <c r="AE889" s="62"/>
      <c r="AF889" s="62"/>
      <c r="AG889" s="62"/>
      <c r="AH889" s="244" t="str">
        <f t="shared" si="67"/>
        <v/>
      </c>
      <c r="AI889" s="62"/>
      <c r="AJ889" s="62"/>
      <c r="AK889" s="62"/>
      <c r="AL889" s="62"/>
    </row>
    <row r="890" spans="1:38" s="97" customFormat="1" ht="14">
      <c r="A890" s="63"/>
      <c r="B890" s="2">
        <f t="shared" si="64"/>
        <v>863</v>
      </c>
      <c r="C890" s="235" t="str">
        <f t="array" ref="C890">IF($K890&lt;&gt;"",INDEX(TransferLog!$AB$21:$AB$1270,MATCH($I890&amp;$M890,TransferLog!$F$21:$F$1270&amp;TransferLog!$W$21:$W$1270,0)),"")</f>
        <v/>
      </c>
      <c r="D890" s="235" t="str">
        <f t="array" ref="D890">IF($K890&lt;&gt;"",INDEX(TransferLog!$Q$21:$Q$1270,MATCH($I890&amp;$M890,TransferLog!$F$21:$F$1270&amp;TransferLog!$W$21:$W$1270,0)),"")</f>
        <v/>
      </c>
      <c r="E890" s="236" t="str">
        <f t="array" ref="E890">IF($K890&lt;&gt;"",INDEX(TransferLog!$AC$21:$AC$1270,MATCH($I890&amp;$M890,TransferLog!$F$21:$F$1270&amp;TransferLog!$W$21:$W$1270,0)),"")</f>
        <v/>
      </c>
      <c r="F890" s="111">
        <f t="shared" si="65"/>
        <v>863</v>
      </c>
      <c r="G890" s="138" t="str">
        <f t="array" ref="G890">IF($I890&lt;&gt;"",INDEX(DropDownLists!$K$10:$K$2516,MATCH($I890,DropDownLists!$L$10:$L$2516,0)),"")</f>
        <v/>
      </c>
      <c r="H890" s="107"/>
      <c r="I890" s="112"/>
      <c r="J890" s="339"/>
      <c r="K890" s="113"/>
      <c r="L890" s="339"/>
      <c r="M890" s="113"/>
      <c r="N890" s="339"/>
      <c r="O890" s="139" t="str">
        <f t="shared" si="66"/>
        <v/>
      </c>
      <c r="P890" s="339"/>
      <c r="Q890" s="114"/>
      <c r="R890" s="339"/>
      <c r="S890" s="174"/>
      <c r="T890" s="339"/>
      <c r="U890" s="139" t="str">
        <f t="array" ref="U890">IF($S890&lt;&gt;"",INDEX(DropDownLists!$D$10:$D$2516,MATCH($S890,DropDownLists!$E$10:$E$2516,0)),"")</f>
        <v/>
      </c>
      <c r="V890" s="342"/>
      <c r="W890" s="174"/>
      <c r="Y890" s="62"/>
      <c r="Z890" s="62"/>
      <c r="AA890" s="62"/>
      <c r="AB890" s="62"/>
      <c r="AC890" s="62"/>
      <c r="AD890" s="62"/>
      <c r="AE890" s="62"/>
      <c r="AF890" s="62"/>
      <c r="AG890" s="62"/>
      <c r="AH890" s="244" t="str">
        <f t="shared" si="67"/>
        <v/>
      </c>
      <c r="AI890" s="62"/>
      <c r="AJ890" s="62"/>
      <c r="AK890" s="62"/>
      <c r="AL890" s="62"/>
    </row>
    <row r="891" spans="1:38" s="97" customFormat="1" ht="14">
      <c r="A891" s="63"/>
      <c r="B891" s="2">
        <f t="shared" si="64"/>
        <v>864</v>
      </c>
      <c r="C891" s="235" t="str">
        <f t="array" ref="C891">IF($K891&lt;&gt;"",INDEX(TransferLog!$AB$21:$AB$1270,MATCH($I891&amp;$M891,TransferLog!$F$21:$F$1270&amp;TransferLog!$W$21:$W$1270,0)),"")</f>
        <v/>
      </c>
      <c r="D891" s="235" t="str">
        <f t="array" ref="D891">IF($K891&lt;&gt;"",INDEX(TransferLog!$Q$21:$Q$1270,MATCH($I891&amp;$M891,TransferLog!$F$21:$F$1270&amp;TransferLog!$W$21:$W$1270,0)),"")</f>
        <v/>
      </c>
      <c r="E891" s="236" t="str">
        <f t="array" ref="E891">IF($K891&lt;&gt;"",INDEX(TransferLog!$AC$21:$AC$1270,MATCH($I891&amp;$M891,TransferLog!$F$21:$F$1270&amp;TransferLog!$W$21:$W$1270,0)),"")</f>
        <v/>
      </c>
      <c r="F891" s="111">
        <f t="shared" si="65"/>
        <v>864</v>
      </c>
      <c r="G891" s="138" t="str">
        <f t="array" ref="G891">IF($I891&lt;&gt;"",INDEX(DropDownLists!$K$10:$K$2516,MATCH($I891,DropDownLists!$L$10:$L$2516,0)),"")</f>
        <v/>
      </c>
      <c r="H891" s="107"/>
      <c r="I891" s="112"/>
      <c r="J891" s="339"/>
      <c r="K891" s="113"/>
      <c r="L891" s="339"/>
      <c r="M891" s="113"/>
      <c r="N891" s="339"/>
      <c r="O891" s="139" t="str">
        <f t="shared" si="66"/>
        <v/>
      </c>
      <c r="P891" s="339"/>
      <c r="Q891" s="114"/>
      <c r="R891" s="339"/>
      <c r="S891" s="174"/>
      <c r="T891" s="339"/>
      <c r="U891" s="139" t="str">
        <f t="array" ref="U891">IF($S891&lt;&gt;"",INDEX(DropDownLists!$D$10:$D$2516,MATCH($S891,DropDownLists!$E$10:$E$2516,0)),"")</f>
        <v/>
      </c>
      <c r="V891" s="342"/>
      <c r="W891" s="174"/>
      <c r="Y891" s="62"/>
      <c r="Z891" s="62"/>
      <c r="AA891" s="62"/>
      <c r="AB891" s="62"/>
      <c r="AC891" s="62"/>
      <c r="AD891" s="62"/>
      <c r="AE891" s="62"/>
      <c r="AF891" s="62"/>
      <c r="AG891" s="62"/>
      <c r="AH891" s="244" t="str">
        <f t="shared" si="67"/>
        <v/>
      </c>
      <c r="AI891" s="62"/>
      <c r="AJ891" s="62"/>
      <c r="AK891" s="62"/>
      <c r="AL891" s="62"/>
    </row>
    <row r="892" spans="1:38" s="97" customFormat="1" ht="14">
      <c r="A892" s="63"/>
      <c r="B892" s="2">
        <f t="shared" si="64"/>
        <v>865</v>
      </c>
      <c r="C892" s="235" t="str">
        <f t="array" ref="C892">IF($K892&lt;&gt;"",INDEX(TransferLog!$AB$21:$AB$1270,MATCH($I892&amp;$M892,TransferLog!$F$21:$F$1270&amp;TransferLog!$W$21:$W$1270,0)),"")</f>
        <v/>
      </c>
      <c r="D892" s="235" t="str">
        <f t="array" ref="D892">IF($K892&lt;&gt;"",INDEX(TransferLog!$Q$21:$Q$1270,MATCH($I892&amp;$M892,TransferLog!$F$21:$F$1270&amp;TransferLog!$W$21:$W$1270,0)),"")</f>
        <v/>
      </c>
      <c r="E892" s="236" t="str">
        <f t="array" ref="E892">IF($K892&lt;&gt;"",INDEX(TransferLog!$AC$21:$AC$1270,MATCH($I892&amp;$M892,TransferLog!$F$21:$F$1270&amp;TransferLog!$W$21:$W$1270,0)),"")</f>
        <v/>
      </c>
      <c r="F892" s="111">
        <f t="shared" si="65"/>
        <v>865</v>
      </c>
      <c r="G892" s="138" t="str">
        <f t="array" ref="G892">IF($I892&lt;&gt;"",INDEX(DropDownLists!$K$10:$K$2516,MATCH($I892,DropDownLists!$L$10:$L$2516,0)),"")</f>
        <v/>
      </c>
      <c r="H892" s="107"/>
      <c r="I892" s="112"/>
      <c r="J892" s="339"/>
      <c r="K892" s="113"/>
      <c r="L892" s="339"/>
      <c r="M892" s="113"/>
      <c r="N892" s="339"/>
      <c r="O892" s="139" t="str">
        <f t="shared" si="66"/>
        <v/>
      </c>
      <c r="P892" s="339"/>
      <c r="Q892" s="114"/>
      <c r="R892" s="339"/>
      <c r="S892" s="174"/>
      <c r="T892" s="339"/>
      <c r="U892" s="139" t="str">
        <f t="array" ref="U892">IF($S892&lt;&gt;"",INDEX(DropDownLists!$D$10:$D$2516,MATCH($S892,DropDownLists!$E$10:$E$2516,0)),"")</f>
        <v/>
      </c>
      <c r="V892" s="342"/>
      <c r="W892" s="174"/>
      <c r="Y892" s="62"/>
      <c r="Z892" s="62"/>
      <c r="AA892" s="62"/>
      <c r="AB892" s="62"/>
      <c r="AC892" s="62"/>
      <c r="AD892" s="62"/>
      <c r="AE892" s="62"/>
      <c r="AF892" s="62"/>
      <c r="AG892" s="62"/>
      <c r="AH892" s="244" t="str">
        <f t="shared" si="67"/>
        <v/>
      </c>
      <c r="AI892" s="62"/>
      <c r="AJ892" s="62"/>
      <c r="AK892" s="62"/>
      <c r="AL892" s="62"/>
    </row>
    <row r="893" spans="1:38" s="97" customFormat="1" ht="14">
      <c r="A893" s="63"/>
      <c r="B893" s="2">
        <f t="shared" si="64"/>
        <v>866</v>
      </c>
      <c r="C893" s="235" t="str">
        <f t="array" ref="C893">IF($K893&lt;&gt;"",INDEX(TransferLog!$AB$21:$AB$1270,MATCH($I893&amp;$M893,TransferLog!$F$21:$F$1270&amp;TransferLog!$W$21:$W$1270,0)),"")</f>
        <v/>
      </c>
      <c r="D893" s="235" t="str">
        <f t="array" ref="D893">IF($K893&lt;&gt;"",INDEX(TransferLog!$Q$21:$Q$1270,MATCH($I893&amp;$M893,TransferLog!$F$21:$F$1270&amp;TransferLog!$W$21:$W$1270,0)),"")</f>
        <v/>
      </c>
      <c r="E893" s="236" t="str">
        <f t="array" ref="E893">IF($K893&lt;&gt;"",INDEX(TransferLog!$AC$21:$AC$1270,MATCH($I893&amp;$M893,TransferLog!$F$21:$F$1270&amp;TransferLog!$W$21:$W$1270,0)),"")</f>
        <v/>
      </c>
      <c r="F893" s="111">
        <f t="shared" si="65"/>
        <v>866</v>
      </c>
      <c r="G893" s="138" t="str">
        <f t="array" ref="G893">IF($I893&lt;&gt;"",INDEX(DropDownLists!$K$10:$K$2516,MATCH($I893,DropDownLists!$L$10:$L$2516,0)),"")</f>
        <v/>
      </c>
      <c r="H893" s="107"/>
      <c r="I893" s="112"/>
      <c r="J893" s="339"/>
      <c r="K893" s="113"/>
      <c r="L893" s="339"/>
      <c r="M893" s="113"/>
      <c r="N893" s="339"/>
      <c r="O893" s="139" t="str">
        <f t="shared" si="66"/>
        <v/>
      </c>
      <c r="P893" s="339"/>
      <c r="Q893" s="114"/>
      <c r="R893" s="339"/>
      <c r="S893" s="174"/>
      <c r="T893" s="339"/>
      <c r="U893" s="139" t="str">
        <f t="array" ref="U893">IF($S893&lt;&gt;"",INDEX(DropDownLists!$D$10:$D$2516,MATCH($S893,DropDownLists!$E$10:$E$2516,0)),"")</f>
        <v/>
      </c>
      <c r="V893" s="342"/>
      <c r="W893" s="174"/>
      <c r="Y893" s="62"/>
      <c r="Z893" s="62"/>
      <c r="AA893" s="62"/>
      <c r="AB893" s="62"/>
      <c r="AC893" s="62"/>
      <c r="AD893" s="62"/>
      <c r="AE893" s="62"/>
      <c r="AF893" s="62"/>
      <c r="AG893" s="62"/>
      <c r="AH893" s="244" t="str">
        <f t="shared" si="67"/>
        <v/>
      </c>
      <c r="AI893" s="62"/>
      <c r="AJ893" s="62"/>
      <c r="AK893" s="62"/>
      <c r="AL893" s="62"/>
    </row>
    <row r="894" spans="1:38" s="97" customFormat="1" ht="14">
      <c r="A894" s="63"/>
      <c r="B894" s="2">
        <f t="shared" si="64"/>
        <v>867</v>
      </c>
      <c r="C894" s="235" t="str">
        <f t="array" ref="C894">IF($K894&lt;&gt;"",INDEX(TransferLog!$AB$21:$AB$1270,MATCH($I894&amp;$M894,TransferLog!$F$21:$F$1270&amp;TransferLog!$W$21:$W$1270,0)),"")</f>
        <v/>
      </c>
      <c r="D894" s="235" t="str">
        <f t="array" ref="D894">IF($K894&lt;&gt;"",INDEX(TransferLog!$Q$21:$Q$1270,MATCH($I894&amp;$M894,TransferLog!$F$21:$F$1270&amp;TransferLog!$W$21:$W$1270,0)),"")</f>
        <v/>
      </c>
      <c r="E894" s="236" t="str">
        <f t="array" ref="E894">IF($K894&lt;&gt;"",INDEX(TransferLog!$AC$21:$AC$1270,MATCH($I894&amp;$M894,TransferLog!$F$21:$F$1270&amp;TransferLog!$W$21:$W$1270,0)),"")</f>
        <v/>
      </c>
      <c r="F894" s="111">
        <f t="shared" si="65"/>
        <v>867</v>
      </c>
      <c r="G894" s="138" t="str">
        <f t="array" ref="G894">IF($I894&lt;&gt;"",INDEX(DropDownLists!$K$10:$K$2516,MATCH($I894,DropDownLists!$L$10:$L$2516,0)),"")</f>
        <v/>
      </c>
      <c r="H894" s="107"/>
      <c r="I894" s="112"/>
      <c r="J894" s="339"/>
      <c r="K894" s="113"/>
      <c r="L894" s="339"/>
      <c r="M894" s="113"/>
      <c r="N894" s="339"/>
      <c r="O894" s="139" t="str">
        <f t="shared" si="66"/>
        <v/>
      </c>
      <c r="P894" s="339"/>
      <c r="Q894" s="114"/>
      <c r="R894" s="339"/>
      <c r="S894" s="174"/>
      <c r="T894" s="339"/>
      <c r="U894" s="139" t="str">
        <f t="array" ref="U894">IF($S894&lt;&gt;"",INDEX(DropDownLists!$D$10:$D$2516,MATCH($S894,DropDownLists!$E$10:$E$2516,0)),"")</f>
        <v/>
      </c>
      <c r="V894" s="342"/>
      <c r="W894" s="174"/>
      <c r="Y894" s="62"/>
      <c r="Z894" s="62"/>
      <c r="AA894" s="62"/>
      <c r="AB894" s="62"/>
      <c r="AC894" s="62"/>
      <c r="AD894" s="62"/>
      <c r="AE894" s="62"/>
      <c r="AF894" s="62"/>
      <c r="AG894" s="62"/>
      <c r="AH894" s="244" t="str">
        <f t="shared" si="67"/>
        <v/>
      </c>
      <c r="AI894" s="62"/>
      <c r="AJ894" s="62"/>
      <c r="AK894" s="62"/>
      <c r="AL894" s="62"/>
    </row>
    <row r="895" spans="1:38" s="97" customFormat="1" ht="14.25" customHeight="1">
      <c r="A895" s="26"/>
      <c r="B895" s="2">
        <f t="shared" si="64"/>
        <v>868</v>
      </c>
      <c r="C895" s="235" t="str">
        <f t="array" ref="C895">IF($K895&lt;&gt;"",INDEX(TransferLog!$AB$21:$AB$1270,MATCH($I895&amp;$M895,TransferLog!$F$21:$F$1270&amp;TransferLog!$W$21:$W$1270,0)),"")</f>
        <v/>
      </c>
      <c r="D895" s="235" t="str">
        <f t="array" ref="D895">IF($K895&lt;&gt;"",INDEX(TransferLog!$Q$21:$Q$1270,MATCH($I895&amp;$M895,TransferLog!$F$21:$F$1270&amp;TransferLog!$W$21:$W$1270,0)),"")</f>
        <v/>
      </c>
      <c r="E895" s="236" t="str">
        <f t="array" ref="E895">IF($K895&lt;&gt;"",INDEX(TransferLog!$AC$21:$AC$1270,MATCH($I895&amp;$M895,TransferLog!$F$21:$F$1270&amp;TransferLog!$W$21:$W$1270,0)),"")</f>
        <v/>
      </c>
      <c r="F895" s="111">
        <f t="shared" si="65"/>
        <v>868</v>
      </c>
      <c r="G895" s="138" t="str">
        <f t="array" ref="G895">IF($I895&lt;&gt;"",INDEX(DropDownLists!$K$10:$K$2516,MATCH($I895,DropDownLists!$L$10:$L$2516,0)),"")</f>
        <v/>
      </c>
      <c r="H895" s="107"/>
      <c r="I895" s="112"/>
      <c r="J895" s="339"/>
      <c r="K895" s="113"/>
      <c r="L895" s="339"/>
      <c r="M895" s="113"/>
      <c r="N895" s="339"/>
      <c r="O895" s="139" t="str">
        <f t="shared" si="66"/>
        <v/>
      </c>
      <c r="P895" s="339"/>
      <c r="Q895" s="114"/>
      <c r="R895" s="339"/>
      <c r="S895" s="174"/>
      <c r="T895" s="339"/>
      <c r="U895" s="139" t="str">
        <f t="array" ref="U895">IF($S895&lt;&gt;"",INDEX(DropDownLists!$D$10:$D$2516,MATCH($S895,DropDownLists!$E$10:$E$2516,0)),"")</f>
        <v/>
      </c>
      <c r="V895" s="342"/>
      <c r="W895" s="174"/>
      <c r="Y895" s="62"/>
      <c r="Z895" s="62"/>
      <c r="AA895" s="62"/>
      <c r="AB895" s="62"/>
      <c r="AC895" s="62"/>
      <c r="AD895" s="37"/>
      <c r="AE895" s="37"/>
      <c r="AF895" s="37"/>
      <c r="AG895" s="37"/>
      <c r="AH895" s="243" t="str">
        <f t="shared" si="67"/>
        <v/>
      </c>
      <c r="AI895" s="37"/>
      <c r="AJ895" s="37"/>
      <c r="AK895" s="37"/>
      <c r="AL895" s="37"/>
    </row>
    <row r="896" spans="1:38" s="97" customFormat="1" ht="14.25" customHeight="1">
      <c r="A896" s="26"/>
      <c r="B896" s="2">
        <f t="shared" si="64"/>
        <v>869</v>
      </c>
      <c r="C896" s="235" t="str">
        <f t="array" ref="C896">IF($K896&lt;&gt;"",INDEX(TransferLog!$AB$21:$AB$1270,MATCH($I896&amp;$M896,TransferLog!$F$21:$F$1270&amp;TransferLog!$W$21:$W$1270,0)),"")</f>
        <v/>
      </c>
      <c r="D896" s="235" t="str">
        <f t="array" ref="D896">IF($K896&lt;&gt;"",INDEX(TransferLog!$Q$21:$Q$1270,MATCH($I896&amp;$M896,TransferLog!$F$21:$F$1270&amp;TransferLog!$W$21:$W$1270,0)),"")</f>
        <v/>
      </c>
      <c r="E896" s="236" t="str">
        <f t="array" ref="E896">IF($K896&lt;&gt;"",INDEX(TransferLog!$AC$21:$AC$1270,MATCH($I896&amp;$M896,TransferLog!$F$21:$F$1270&amp;TransferLog!$W$21:$W$1270,0)),"")</f>
        <v/>
      </c>
      <c r="F896" s="111">
        <f t="shared" si="65"/>
        <v>869</v>
      </c>
      <c r="G896" s="138" t="str">
        <f t="array" ref="G896">IF($I896&lt;&gt;"",INDEX(DropDownLists!$K$10:$K$2516,MATCH($I896,DropDownLists!$L$10:$L$2516,0)),"")</f>
        <v/>
      </c>
      <c r="H896" s="107"/>
      <c r="I896" s="112"/>
      <c r="J896" s="339"/>
      <c r="K896" s="113"/>
      <c r="L896" s="339"/>
      <c r="M896" s="113"/>
      <c r="N896" s="339"/>
      <c r="O896" s="139" t="str">
        <f t="shared" si="66"/>
        <v/>
      </c>
      <c r="P896" s="339"/>
      <c r="Q896" s="114"/>
      <c r="R896" s="339"/>
      <c r="S896" s="174"/>
      <c r="T896" s="339"/>
      <c r="U896" s="139" t="str">
        <f t="array" ref="U896">IF($S896&lt;&gt;"",INDEX(DropDownLists!$D$10:$D$2516,MATCH($S896,DropDownLists!$E$10:$E$2516,0)),"")</f>
        <v/>
      </c>
      <c r="V896" s="342"/>
      <c r="W896" s="174"/>
      <c r="Y896" s="62"/>
      <c r="Z896" s="62"/>
      <c r="AA896" s="62"/>
      <c r="AB896" s="62"/>
      <c r="AC896" s="62"/>
      <c r="AD896" s="37"/>
      <c r="AE896" s="37"/>
      <c r="AF896" s="37"/>
      <c r="AG896" s="37"/>
      <c r="AH896" s="243" t="str">
        <f t="shared" si="67"/>
        <v/>
      </c>
      <c r="AI896" s="37"/>
      <c r="AJ896" s="37"/>
      <c r="AK896" s="37"/>
      <c r="AL896" s="37"/>
    </row>
    <row r="897" spans="1:38" s="97" customFormat="1" ht="14.25" customHeight="1">
      <c r="A897" s="26"/>
      <c r="B897" s="2">
        <f t="shared" si="64"/>
        <v>870</v>
      </c>
      <c r="C897" s="235" t="str">
        <f t="array" ref="C897">IF($K897&lt;&gt;"",INDEX(TransferLog!$AB$21:$AB$1270,MATCH($I897&amp;$M897,TransferLog!$F$21:$F$1270&amp;TransferLog!$W$21:$W$1270,0)),"")</f>
        <v/>
      </c>
      <c r="D897" s="235" t="str">
        <f t="array" ref="D897">IF($K897&lt;&gt;"",INDEX(TransferLog!$Q$21:$Q$1270,MATCH($I897&amp;$M897,TransferLog!$F$21:$F$1270&amp;TransferLog!$W$21:$W$1270,0)),"")</f>
        <v/>
      </c>
      <c r="E897" s="236" t="str">
        <f t="array" ref="E897">IF($K897&lt;&gt;"",INDEX(TransferLog!$AC$21:$AC$1270,MATCH($I897&amp;$M897,TransferLog!$F$21:$F$1270&amp;TransferLog!$W$21:$W$1270,0)),"")</f>
        <v/>
      </c>
      <c r="F897" s="111">
        <f t="shared" si="65"/>
        <v>870</v>
      </c>
      <c r="G897" s="138" t="str">
        <f t="array" ref="G897">IF($I897&lt;&gt;"",INDEX(DropDownLists!$K$10:$K$2516,MATCH($I897,DropDownLists!$L$10:$L$2516,0)),"")</f>
        <v/>
      </c>
      <c r="H897" s="107"/>
      <c r="I897" s="112"/>
      <c r="J897" s="339"/>
      <c r="K897" s="113"/>
      <c r="L897" s="339"/>
      <c r="M897" s="113"/>
      <c r="N897" s="339"/>
      <c r="O897" s="139" t="str">
        <f t="shared" si="66"/>
        <v/>
      </c>
      <c r="P897" s="339"/>
      <c r="Q897" s="114"/>
      <c r="R897" s="339"/>
      <c r="S897" s="174"/>
      <c r="T897" s="339"/>
      <c r="U897" s="139" t="str">
        <f t="array" ref="U897">IF($S897&lt;&gt;"",INDEX(DropDownLists!$D$10:$D$2516,MATCH($S897,DropDownLists!$E$10:$E$2516,0)),"")</f>
        <v/>
      </c>
      <c r="V897" s="342"/>
      <c r="W897" s="174"/>
      <c r="Y897" s="62"/>
      <c r="Z897" s="62"/>
      <c r="AA897" s="62"/>
      <c r="AB897" s="62"/>
      <c r="AC897" s="62"/>
      <c r="AD897" s="37"/>
      <c r="AE897" s="37"/>
      <c r="AF897" s="37"/>
      <c r="AG897" s="37"/>
      <c r="AH897" s="243" t="str">
        <f t="shared" si="67"/>
        <v/>
      </c>
      <c r="AI897" s="37"/>
      <c r="AJ897" s="37"/>
      <c r="AK897" s="37"/>
      <c r="AL897" s="37"/>
    </row>
    <row r="898" spans="1:38" s="97" customFormat="1" ht="14">
      <c r="A898" s="26"/>
      <c r="B898" s="2">
        <f t="shared" si="64"/>
        <v>871</v>
      </c>
      <c r="C898" s="235" t="str">
        <f t="array" ref="C898">IF($K898&lt;&gt;"",INDEX(TransferLog!$AB$21:$AB$1270,MATCH($I898&amp;$M898,TransferLog!$F$21:$F$1270&amp;TransferLog!$W$21:$W$1270,0)),"")</f>
        <v/>
      </c>
      <c r="D898" s="235" t="str">
        <f t="array" ref="D898">IF($K898&lt;&gt;"",INDEX(TransferLog!$Q$21:$Q$1270,MATCH($I898&amp;$M898,TransferLog!$F$21:$F$1270&amp;TransferLog!$W$21:$W$1270,0)),"")</f>
        <v/>
      </c>
      <c r="E898" s="236" t="str">
        <f t="array" ref="E898">IF($K898&lt;&gt;"",INDEX(TransferLog!$AC$21:$AC$1270,MATCH($I898&amp;$M898,TransferLog!$F$21:$F$1270&amp;TransferLog!$W$21:$W$1270,0)),"")</f>
        <v/>
      </c>
      <c r="F898" s="111">
        <f t="shared" si="65"/>
        <v>871</v>
      </c>
      <c r="G898" s="138" t="str">
        <f t="array" ref="G898">IF($I898&lt;&gt;"",INDEX(DropDownLists!$K$10:$K$2516,MATCH($I898,DropDownLists!$L$10:$L$2516,0)),"")</f>
        <v/>
      </c>
      <c r="H898" s="107"/>
      <c r="I898" s="112"/>
      <c r="J898" s="339"/>
      <c r="K898" s="113"/>
      <c r="L898" s="339"/>
      <c r="M898" s="113"/>
      <c r="N898" s="339"/>
      <c r="O898" s="139" t="str">
        <f t="shared" si="66"/>
        <v/>
      </c>
      <c r="P898" s="339"/>
      <c r="Q898" s="114"/>
      <c r="R898" s="339"/>
      <c r="S898" s="174"/>
      <c r="T898" s="339"/>
      <c r="U898" s="139" t="str">
        <f t="array" ref="U898">IF($S898&lt;&gt;"",INDEX(DropDownLists!$D$10:$D$2516,MATCH($S898,DropDownLists!$E$10:$E$2516,0)),"")</f>
        <v/>
      </c>
      <c r="V898" s="342"/>
      <c r="W898" s="174"/>
      <c r="Y898" s="62"/>
      <c r="Z898" s="62"/>
      <c r="AA898" s="62"/>
      <c r="AB898" s="62"/>
      <c r="AC898" s="62"/>
      <c r="AD898" s="37"/>
      <c r="AE898" s="37"/>
      <c r="AF898" s="37"/>
      <c r="AG898" s="37"/>
      <c r="AH898" s="243" t="str">
        <f t="shared" si="67"/>
        <v/>
      </c>
      <c r="AI898" s="37"/>
      <c r="AJ898" s="37"/>
      <c r="AK898" s="37"/>
      <c r="AL898" s="37"/>
    </row>
    <row r="899" spans="1:38" s="97" customFormat="1" ht="14.25" customHeight="1">
      <c r="A899" s="26"/>
      <c r="B899" s="2">
        <f t="shared" si="64"/>
        <v>872</v>
      </c>
      <c r="C899" s="235" t="str">
        <f t="array" ref="C899">IF($K899&lt;&gt;"",INDEX(TransferLog!$AB$21:$AB$1270,MATCH($I899&amp;$M899,TransferLog!$F$21:$F$1270&amp;TransferLog!$W$21:$W$1270,0)),"")</f>
        <v/>
      </c>
      <c r="D899" s="235" t="str">
        <f t="array" ref="D899">IF($K899&lt;&gt;"",INDEX(TransferLog!$Q$21:$Q$1270,MATCH($I899&amp;$M899,TransferLog!$F$21:$F$1270&amp;TransferLog!$W$21:$W$1270,0)),"")</f>
        <v/>
      </c>
      <c r="E899" s="236" t="str">
        <f t="array" ref="E899">IF($K899&lt;&gt;"",INDEX(TransferLog!$AC$21:$AC$1270,MATCH($I899&amp;$M899,TransferLog!$F$21:$F$1270&amp;TransferLog!$W$21:$W$1270,0)),"")</f>
        <v/>
      </c>
      <c r="F899" s="111">
        <f t="shared" si="65"/>
        <v>872</v>
      </c>
      <c r="G899" s="138" t="str">
        <f t="array" ref="G899">IF($I899&lt;&gt;"",INDEX(DropDownLists!$K$10:$K$2516,MATCH($I899,DropDownLists!$L$10:$L$2516,0)),"")</f>
        <v/>
      </c>
      <c r="H899" s="107"/>
      <c r="I899" s="112"/>
      <c r="J899" s="339"/>
      <c r="K899" s="113"/>
      <c r="L899" s="339"/>
      <c r="M899" s="113"/>
      <c r="N899" s="339"/>
      <c r="O899" s="139" t="str">
        <f t="shared" si="66"/>
        <v/>
      </c>
      <c r="P899" s="339"/>
      <c r="Q899" s="114"/>
      <c r="R899" s="339"/>
      <c r="S899" s="174"/>
      <c r="T899" s="339"/>
      <c r="U899" s="139" t="str">
        <f t="array" ref="U899">IF($S899&lt;&gt;"",INDEX(DropDownLists!$D$10:$D$2516,MATCH($S899,DropDownLists!$E$10:$E$2516,0)),"")</f>
        <v/>
      </c>
      <c r="V899" s="342"/>
      <c r="W899" s="174"/>
      <c r="Y899" s="62"/>
      <c r="Z899" s="62"/>
      <c r="AA899" s="62"/>
      <c r="AB899" s="62"/>
      <c r="AC899" s="62"/>
      <c r="AD899" s="37"/>
      <c r="AE899" s="37"/>
      <c r="AF899" s="37"/>
      <c r="AG899" s="37"/>
      <c r="AH899" s="243" t="str">
        <f t="shared" si="67"/>
        <v/>
      </c>
      <c r="AI899" s="37"/>
      <c r="AJ899" s="37"/>
      <c r="AK899" s="37"/>
      <c r="AL899" s="37"/>
    </row>
    <row r="900" spans="1:38" s="97" customFormat="1" ht="14.25" customHeight="1">
      <c r="A900" s="26"/>
      <c r="B900" s="2">
        <f t="shared" si="64"/>
        <v>873</v>
      </c>
      <c r="C900" s="235" t="str">
        <f t="array" ref="C900">IF($K900&lt;&gt;"",INDEX(TransferLog!$AB$21:$AB$1270,MATCH($I900&amp;$M900,TransferLog!$F$21:$F$1270&amp;TransferLog!$W$21:$W$1270,0)),"")</f>
        <v/>
      </c>
      <c r="D900" s="235" t="str">
        <f t="array" ref="D900">IF($K900&lt;&gt;"",INDEX(TransferLog!$Q$21:$Q$1270,MATCH($I900&amp;$M900,TransferLog!$F$21:$F$1270&amp;TransferLog!$W$21:$W$1270,0)),"")</f>
        <v/>
      </c>
      <c r="E900" s="236" t="str">
        <f t="array" ref="E900">IF($K900&lt;&gt;"",INDEX(TransferLog!$AC$21:$AC$1270,MATCH($I900&amp;$M900,TransferLog!$F$21:$F$1270&amp;TransferLog!$W$21:$W$1270,0)),"")</f>
        <v/>
      </c>
      <c r="F900" s="111">
        <f t="shared" si="65"/>
        <v>873</v>
      </c>
      <c r="G900" s="138" t="str">
        <f t="array" ref="G900">IF($I900&lt;&gt;"",INDEX(DropDownLists!$K$10:$K$2516,MATCH($I900,DropDownLists!$L$10:$L$2516,0)),"")</f>
        <v/>
      </c>
      <c r="H900" s="107"/>
      <c r="I900" s="112"/>
      <c r="J900" s="339"/>
      <c r="K900" s="113"/>
      <c r="L900" s="339"/>
      <c r="M900" s="113"/>
      <c r="N900" s="339"/>
      <c r="O900" s="139" t="str">
        <f t="shared" si="66"/>
        <v/>
      </c>
      <c r="P900" s="339"/>
      <c r="Q900" s="114"/>
      <c r="R900" s="339"/>
      <c r="S900" s="174"/>
      <c r="T900" s="339"/>
      <c r="U900" s="139" t="str">
        <f t="array" ref="U900">IF($S900&lt;&gt;"",INDEX(DropDownLists!$D$10:$D$2516,MATCH($S900,DropDownLists!$E$10:$E$2516,0)),"")</f>
        <v/>
      </c>
      <c r="V900" s="342"/>
      <c r="W900" s="174"/>
      <c r="Y900" s="37"/>
      <c r="Z900" s="37"/>
      <c r="AA900" s="37"/>
      <c r="AB900" s="37"/>
      <c r="AC900" s="37"/>
      <c r="AD900" s="37"/>
      <c r="AE900" s="37"/>
      <c r="AF900" s="37"/>
      <c r="AG900" s="37"/>
      <c r="AH900" s="243" t="str">
        <f t="shared" si="67"/>
        <v/>
      </c>
      <c r="AI900" s="37"/>
      <c r="AJ900" s="37"/>
      <c r="AK900" s="37"/>
      <c r="AL900" s="37"/>
    </row>
    <row r="901" spans="1:38" s="97" customFormat="1" ht="14.25" customHeight="1">
      <c r="A901" s="26"/>
      <c r="B901" s="2">
        <f t="shared" si="64"/>
        <v>874</v>
      </c>
      <c r="C901" s="235" t="str">
        <f t="array" ref="C901">IF($K901&lt;&gt;"",INDEX(TransferLog!$AB$21:$AB$1270,MATCH($I901&amp;$M901,TransferLog!$F$21:$F$1270&amp;TransferLog!$W$21:$W$1270,0)),"")</f>
        <v/>
      </c>
      <c r="D901" s="235" t="str">
        <f t="array" ref="D901">IF($K901&lt;&gt;"",INDEX(TransferLog!$Q$21:$Q$1270,MATCH($I901&amp;$M901,TransferLog!$F$21:$F$1270&amp;TransferLog!$W$21:$W$1270,0)),"")</f>
        <v/>
      </c>
      <c r="E901" s="236" t="str">
        <f t="array" ref="E901">IF($K901&lt;&gt;"",INDEX(TransferLog!$AC$21:$AC$1270,MATCH($I901&amp;$M901,TransferLog!$F$21:$F$1270&amp;TransferLog!$W$21:$W$1270,0)),"")</f>
        <v/>
      </c>
      <c r="F901" s="111">
        <f t="shared" si="65"/>
        <v>874</v>
      </c>
      <c r="G901" s="138" t="str">
        <f t="array" ref="G901">IF($I901&lt;&gt;"",INDEX(DropDownLists!$K$10:$K$2516,MATCH($I901,DropDownLists!$L$10:$L$2516,0)),"")</f>
        <v/>
      </c>
      <c r="H901" s="107"/>
      <c r="I901" s="112"/>
      <c r="J901" s="339"/>
      <c r="K901" s="113"/>
      <c r="L901" s="339"/>
      <c r="M901" s="113"/>
      <c r="N901" s="339"/>
      <c r="O901" s="139" t="str">
        <f t="shared" si="66"/>
        <v/>
      </c>
      <c r="P901" s="339"/>
      <c r="Q901" s="114"/>
      <c r="R901" s="339"/>
      <c r="S901" s="174"/>
      <c r="T901" s="339"/>
      <c r="U901" s="139" t="str">
        <f t="array" ref="U901">IF($S901&lt;&gt;"",INDEX(DropDownLists!$D$10:$D$2516,MATCH($S901,DropDownLists!$E$10:$E$2516,0)),"")</f>
        <v/>
      </c>
      <c r="V901" s="342"/>
      <c r="W901" s="174"/>
      <c r="Y901" s="37"/>
      <c r="Z901" s="37"/>
      <c r="AA901" s="37"/>
      <c r="AB901" s="37"/>
      <c r="AC901" s="37"/>
      <c r="AD901" s="37"/>
      <c r="AE901" s="37"/>
      <c r="AF901" s="37"/>
      <c r="AG901" s="37"/>
      <c r="AH901" s="243" t="str">
        <f t="shared" si="67"/>
        <v/>
      </c>
      <c r="AI901" s="37"/>
      <c r="AJ901" s="37"/>
      <c r="AK901" s="37"/>
      <c r="AL901" s="37"/>
    </row>
    <row r="902" spans="1:38" s="97" customFormat="1" ht="14">
      <c r="A902" s="26"/>
      <c r="B902" s="2">
        <f t="shared" si="64"/>
        <v>875</v>
      </c>
      <c r="C902" s="235" t="str">
        <f t="array" ref="C902">IF($K902&lt;&gt;"",INDEX(TransferLog!$AB$21:$AB$1270,MATCH($I902&amp;$M902,TransferLog!$F$21:$F$1270&amp;TransferLog!$W$21:$W$1270,0)),"")</f>
        <v/>
      </c>
      <c r="D902" s="235" t="str">
        <f t="array" ref="D902">IF($K902&lt;&gt;"",INDEX(TransferLog!$Q$21:$Q$1270,MATCH($I902&amp;$M902,TransferLog!$F$21:$F$1270&amp;TransferLog!$W$21:$W$1270,0)),"")</f>
        <v/>
      </c>
      <c r="E902" s="236" t="str">
        <f t="array" ref="E902">IF($K902&lt;&gt;"",INDEX(TransferLog!$AC$21:$AC$1270,MATCH($I902&amp;$M902,TransferLog!$F$21:$F$1270&amp;TransferLog!$W$21:$W$1270,0)),"")</f>
        <v/>
      </c>
      <c r="F902" s="111">
        <f t="shared" si="65"/>
        <v>875</v>
      </c>
      <c r="G902" s="138" t="str">
        <f t="array" ref="G902">IF($I902&lt;&gt;"",INDEX(DropDownLists!$K$10:$K$2516,MATCH($I902,DropDownLists!$L$10:$L$2516,0)),"")</f>
        <v/>
      </c>
      <c r="H902" s="107"/>
      <c r="I902" s="112"/>
      <c r="J902" s="339"/>
      <c r="K902" s="113"/>
      <c r="L902" s="339"/>
      <c r="M902" s="113"/>
      <c r="N902" s="339"/>
      <c r="O902" s="139" t="str">
        <f t="shared" si="66"/>
        <v/>
      </c>
      <c r="P902" s="339"/>
      <c r="Q902" s="114"/>
      <c r="R902" s="339"/>
      <c r="S902" s="174"/>
      <c r="T902" s="339"/>
      <c r="U902" s="139" t="str">
        <f t="array" ref="U902">IF($S902&lt;&gt;"",INDEX(DropDownLists!$D$10:$D$2516,MATCH($S902,DropDownLists!$E$10:$E$2516,0)),"")</f>
        <v/>
      </c>
      <c r="V902" s="342"/>
      <c r="W902" s="174"/>
      <c r="Y902" s="37"/>
      <c r="Z902" s="37"/>
      <c r="AA902" s="37"/>
      <c r="AB902" s="37"/>
      <c r="AC902" s="37"/>
      <c r="AD902" s="37"/>
      <c r="AE902" s="37"/>
      <c r="AF902" s="37"/>
      <c r="AG902" s="37"/>
      <c r="AH902" s="243" t="str">
        <f t="shared" si="67"/>
        <v/>
      </c>
      <c r="AI902" s="37"/>
      <c r="AJ902" s="37"/>
      <c r="AK902" s="37"/>
      <c r="AL902" s="37"/>
    </row>
    <row r="903" spans="1:38" s="97" customFormat="1" ht="14">
      <c r="A903" s="26"/>
      <c r="B903" s="2">
        <f t="shared" si="64"/>
        <v>876</v>
      </c>
      <c r="C903" s="235" t="str">
        <f t="array" ref="C903">IF($K903&lt;&gt;"",INDEX(TransferLog!$AB$21:$AB$1270,MATCH($I903&amp;$M903,TransferLog!$F$21:$F$1270&amp;TransferLog!$W$21:$W$1270,0)),"")</f>
        <v/>
      </c>
      <c r="D903" s="235" t="str">
        <f t="array" ref="D903">IF($K903&lt;&gt;"",INDEX(TransferLog!$Q$21:$Q$1270,MATCH($I903&amp;$M903,TransferLog!$F$21:$F$1270&amp;TransferLog!$W$21:$W$1270,0)),"")</f>
        <v/>
      </c>
      <c r="E903" s="236" t="str">
        <f t="array" ref="E903">IF($K903&lt;&gt;"",INDEX(TransferLog!$AC$21:$AC$1270,MATCH($I903&amp;$M903,TransferLog!$F$21:$F$1270&amp;TransferLog!$W$21:$W$1270,0)),"")</f>
        <v/>
      </c>
      <c r="F903" s="111">
        <f t="shared" si="65"/>
        <v>876</v>
      </c>
      <c r="G903" s="138" t="str">
        <f t="array" ref="G903">IF($I903&lt;&gt;"",INDEX(DropDownLists!$K$10:$K$2516,MATCH($I903,DropDownLists!$L$10:$L$2516,0)),"")</f>
        <v/>
      </c>
      <c r="H903" s="107"/>
      <c r="I903" s="112"/>
      <c r="J903" s="339"/>
      <c r="K903" s="113"/>
      <c r="L903" s="339"/>
      <c r="M903" s="113"/>
      <c r="N903" s="339"/>
      <c r="O903" s="139" t="str">
        <f t="shared" si="66"/>
        <v/>
      </c>
      <c r="P903" s="339"/>
      <c r="Q903" s="114"/>
      <c r="R903" s="339"/>
      <c r="S903" s="174"/>
      <c r="T903" s="339"/>
      <c r="U903" s="139" t="str">
        <f t="array" ref="U903">IF($S903&lt;&gt;"",INDEX(DropDownLists!$D$10:$D$2516,MATCH($S903,DropDownLists!$E$10:$E$2516,0)),"")</f>
        <v/>
      </c>
      <c r="V903" s="342"/>
      <c r="W903" s="174"/>
      <c r="Y903" s="37"/>
      <c r="Z903" s="37"/>
      <c r="AA903" s="37"/>
      <c r="AB903" s="37"/>
      <c r="AC903" s="37"/>
      <c r="AD903" s="37"/>
      <c r="AE903" s="37"/>
      <c r="AF903" s="37"/>
      <c r="AG903" s="37"/>
      <c r="AH903" s="243" t="str">
        <f t="shared" si="67"/>
        <v/>
      </c>
      <c r="AI903" s="37"/>
      <c r="AJ903" s="37"/>
      <c r="AK903" s="37"/>
      <c r="AL903" s="37"/>
    </row>
    <row r="904" spans="1:38" s="97" customFormat="1" ht="14">
      <c r="A904" s="63"/>
      <c r="B904" s="2">
        <f t="shared" si="64"/>
        <v>877</v>
      </c>
      <c r="C904" s="235" t="str">
        <f t="array" ref="C904">IF($K904&lt;&gt;"",INDEX(TransferLog!$AB$21:$AB$1270,MATCH($I904&amp;$M904,TransferLog!$F$21:$F$1270&amp;TransferLog!$W$21:$W$1270,0)),"")</f>
        <v/>
      </c>
      <c r="D904" s="235" t="str">
        <f t="array" ref="D904">IF($K904&lt;&gt;"",INDEX(TransferLog!$Q$21:$Q$1270,MATCH($I904&amp;$M904,TransferLog!$F$21:$F$1270&amp;TransferLog!$W$21:$W$1270,0)),"")</f>
        <v/>
      </c>
      <c r="E904" s="236" t="str">
        <f t="array" ref="E904">IF($K904&lt;&gt;"",INDEX(TransferLog!$AC$21:$AC$1270,MATCH($I904&amp;$M904,TransferLog!$F$21:$F$1270&amp;TransferLog!$W$21:$W$1270,0)),"")</f>
        <v/>
      </c>
      <c r="F904" s="111">
        <f t="shared" si="65"/>
        <v>877</v>
      </c>
      <c r="G904" s="138" t="str">
        <f t="array" ref="G904">IF($I904&lt;&gt;"",INDEX(DropDownLists!$K$10:$K$2516,MATCH($I904,DropDownLists!$L$10:$L$2516,0)),"")</f>
        <v/>
      </c>
      <c r="H904" s="107"/>
      <c r="I904" s="112"/>
      <c r="J904" s="339"/>
      <c r="K904" s="113"/>
      <c r="L904" s="339"/>
      <c r="M904" s="113"/>
      <c r="N904" s="339"/>
      <c r="O904" s="139" t="str">
        <f t="shared" si="66"/>
        <v/>
      </c>
      <c r="P904" s="339"/>
      <c r="Q904" s="114"/>
      <c r="R904" s="339"/>
      <c r="S904" s="174"/>
      <c r="T904" s="339"/>
      <c r="U904" s="139" t="str">
        <f t="array" ref="U904">IF($S904&lt;&gt;"",INDEX(DropDownLists!$D$10:$D$2516,MATCH($S904,DropDownLists!$E$10:$E$2516,0)),"")</f>
        <v/>
      </c>
      <c r="V904" s="342"/>
      <c r="W904" s="174"/>
      <c r="Y904" s="37"/>
      <c r="Z904" s="37"/>
      <c r="AA904" s="37"/>
      <c r="AB904" s="37"/>
      <c r="AC904" s="37"/>
      <c r="AD904" s="62"/>
      <c r="AE904" s="62"/>
      <c r="AF904" s="62"/>
      <c r="AG904" s="62"/>
      <c r="AH904" s="244" t="str">
        <f t="shared" si="67"/>
        <v/>
      </c>
      <c r="AI904" s="62"/>
      <c r="AJ904" s="62"/>
      <c r="AK904" s="62"/>
      <c r="AL904" s="62"/>
    </row>
    <row r="905" spans="1:38" s="97" customFormat="1" ht="14">
      <c r="A905" s="63"/>
      <c r="B905" s="2">
        <f t="shared" si="64"/>
        <v>878</v>
      </c>
      <c r="C905" s="235" t="str">
        <f t="array" ref="C905">IF($K905&lt;&gt;"",INDEX(TransferLog!$AB$21:$AB$1270,MATCH($I905&amp;$M905,TransferLog!$F$21:$F$1270&amp;TransferLog!$W$21:$W$1270,0)),"")</f>
        <v/>
      </c>
      <c r="D905" s="235" t="str">
        <f t="array" ref="D905">IF($K905&lt;&gt;"",INDEX(TransferLog!$Q$21:$Q$1270,MATCH($I905&amp;$M905,TransferLog!$F$21:$F$1270&amp;TransferLog!$W$21:$W$1270,0)),"")</f>
        <v/>
      </c>
      <c r="E905" s="236" t="str">
        <f t="array" ref="E905">IF($K905&lt;&gt;"",INDEX(TransferLog!$AC$21:$AC$1270,MATCH($I905&amp;$M905,TransferLog!$F$21:$F$1270&amp;TransferLog!$W$21:$W$1270,0)),"")</f>
        <v/>
      </c>
      <c r="F905" s="111">
        <f t="shared" si="65"/>
        <v>878</v>
      </c>
      <c r="G905" s="138" t="str">
        <f t="array" ref="G905">IF($I905&lt;&gt;"",INDEX(DropDownLists!$K$10:$K$2516,MATCH($I905,DropDownLists!$L$10:$L$2516,0)),"")</f>
        <v/>
      </c>
      <c r="H905" s="107"/>
      <c r="I905" s="112"/>
      <c r="J905" s="339"/>
      <c r="K905" s="113"/>
      <c r="L905" s="339"/>
      <c r="M905" s="113"/>
      <c r="N905" s="339"/>
      <c r="O905" s="139" t="str">
        <f t="shared" si="66"/>
        <v/>
      </c>
      <c r="P905" s="339"/>
      <c r="Q905" s="114"/>
      <c r="R905" s="339"/>
      <c r="S905" s="174"/>
      <c r="T905" s="339"/>
      <c r="U905" s="139" t="str">
        <f t="array" ref="U905">IF($S905&lt;&gt;"",INDEX(DropDownLists!$D$10:$D$2516,MATCH($S905,DropDownLists!$E$10:$E$2516,0)),"")</f>
        <v/>
      </c>
      <c r="V905" s="342"/>
      <c r="W905" s="174"/>
      <c r="Y905" s="37"/>
      <c r="Z905" s="37"/>
      <c r="AA905" s="37"/>
      <c r="AB905" s="37"/>
      <c r="AC905" s="37"/>
      <c r="AD905" s="62"/>
      <c r="AE905" s="62"/>
      <c r="AF905" s="62"/>
      <c r="AG905" s="62"/>
      <c r="AH905" s="244" t="str">
        <f t="shared" si="67"/>
        <v/>
      </c>
      <c r="AI905" s="62"/>
      <c r="AJ905" s="62"/>
      <c r="AK905" s="62"/>
      <c r="AL905" s="62"/>
    </row>
    <row r="906" spans="1:38" s="97" customFormat="1" ht="14">
      <c r="A906" s="63"/>
      <c r="B906" s="2">
        <f t="shared" si="64"/>
        <v>879</v>
      </c>
      <c r="C906" s="235" t="str">
        <f t="array" ref="C906">IF($K906&lt;&gt;"",INDEX(TransferLog!$AB$21:$AB$1270,MATCH($I906&amp;$M906,TransferLog!$F$21:$F$1270&amp;TransferLog!$W$21:$W$1270,0)),"")</f>
        <v/>
      </c>
      <c r="D906" s="235" t="str">
        <f t="array" ref="D906">IF($K906&lt;&gt;"",INDEX(TransferLog!$Q$21:$Q$1270,MATCH($I906&amp;$M906,TransferLog!$F$21:$F$1270&amp;TransferLog!$W$21:$W$1270,0)),"")</f>
        <v/>
      </c>
      <c r="E906" s="236" t="str">
        <f t="array" ref="E906">IF($K906&lt;&gt;"",INDEX(TransferLog!$AC$21:$AC$1270,MATCH($I906&amp;$M906,TransferLog!$F$21:$F$1270&amp;TransferLog!$W$21:$W$1270,0)),"")</f>
        <v/>
      </c>
      <c r="F906" s="111">
        <f t="shared" si="65"/>
        <v>879</v>
      </c>
      <c r="G906" s="138" t="str">
        <f t="array" ref="G906">IF($I906&lt;&gt;"",INDEX(DropDownLists!$K$10:$K$2516,MATCH($I906,DropDownLists!$L$10:$L$2516,0)),"")</f>
        <v/>
      </c>
      <c r="H906" s="107"/>
      <c r="I906" s="112"/>
      <c r="J906" s="339"/>
      <c r="K906" s="113"/>
      <c r="L906" s="339"/>
      <c r="M906" s="113"/>
      <c r="N906" s="339"/>
      <c r="O906" s="139" t="str">
        <f t="shared" si="66"/>
        <v/>
      </c>
      <c r="P906" s="339"/>
      <c r="Q906" s="114"/>
      <c r="R906" s="339"/>
      <c r="S906" s="174"/>
      <c r="T906" s="339"/>
      <c r="U906" s="139" t="str">
        <f t="array" ref="U906">IF($S906&lt;&gt;"",INDEX(DropDownLists!$D$10:$D$2516,MATCH($S906,DropDownLists!$E$10:$E$2516,0)),"")</f>
        <v/>
      </c>
      <c r="V906" s="342"/>
      <c r="W906" s="174"/>
      <c r="Y906" s="37"/>
      <c r="Z906" s="37"/>
      <c r="AA906" s="37"/>
      <c r="AB906" s="37"/>
      <c r="AC906" s="37"/>
      <c r="AD906" s="62"/>
      <c r="AE906" s="62"/>
      <c r="AF906" s="62"/>
      <c r="AG906" s="62"/>
      <c r="AH906" s="244" t="str">
        <f t="shared" si="67"/>
        <v/>
      </c>
      <c r="AI906" s="62"/>
      <c r="AJ906" s="62"/>
      <c r="AK906" s="62"/>
      <c r="AL906" s="62"/>
    </row>
    <row r="907" spans="1:38" s="97" customFormat="1" ht="14">
      <c r="A907" s="63"/>
      <c r="B907" s="2">
        <f t="shared" si="64"/>
        <v>880</v>
      </c>
      <c r="C907" s="235" t="str">
        <f t="array" ref="C907">IF($K907&lt;&gt;"",INDEX(TransferLog!$AB$21:$AB$1270,MATCH($I907&amp;$M907,TransferLog!$F$21:$F$1270&amp;TransferLog!$W$21:$W$1270,0)),"")</f>
        <v/>
      </c>
      <c r="D907" s="235" t="str">
        <f t="array" ref="D907">IF($K907&lt;&gt;"",INDEX(TransferLog!$Q$21:$Q$1270,MATCH($I907&amp;$M907,TransferLog!$F$21:$F$1270&amp;TransferLog!$W$21:$W$1270,0)),"")</f>
        <v/>
      </c>
      <c r="E907" s="236" t="str">
        <f t="array" ref="E907">IF($K907&lt;&gt;"",INDEX(TransferLog!$AC$21:$AC$1270,MATCH($I907&amp;$M907,TransferLog!$F$21:$F$1270&amp;TransferLog!$W$21:$W$1270,0)),"")</f>
        <v/>
      </c>
      <c r="F907" s="111">
        <f t="shared" si="65"/>
        <v>880</v>
      </c>
      <c r="G907" s="138" t="str">
        <f t="array" ref="G907">IF($I907&lt;&gt;"",INDEX(DropDownLists!$K$10:$K$2516,MATCH($I907,DropDownLists!$L$10:$L$2516,0)),"")</f>
        <v/>
      </c>
      <c r="H907" s="107"/>
      <c r="I907" s="112"/>
      <c r="J907" s="339"/>
      <c r="K907" s="113"/>
      <c r="L907" s="339"/>
      <c r="M907" s="113"/>
      <c r="N907" s="339"/>
      <c r="O907" s="139" t="str">
        <f t="shared" si="66"/>
        <v/>
      </c>
      <c r="P907" s="339"/>
      <c r="Q907" s="114"/>
      <c r="R907" s="339"/>
      <c r="S907" s="174"/>
      <c r="T907" s="339"/>
      <c r="U907" s="139" t="str">
        <f t="array" ref="U907">IF($S907&lt;&gt;"",INDEX(DropDownLists!$D$10:$D$2516,MATCH($S907,DropDownLists!$E$10:$E$2516,0)),"")</f>
        <v/>
      </c>
      <c r="V907" s="342"/>
      <c r="W907" s="174"/>
      <c r="Y907" s="37"/>
      <c r="Z907" s="37"/>
      <c r="AA907" s="37"/>
      <c r="AB907" s="37"/>
      <c r="AC907" s="37"/>
      <c r="AD907" s="62"/>
      <c r="AE907" s="62"/>
      <c r="AF907" s="62"/>
      <c r="AG907" s="62"/>
      <c r="AH907" s="244" t="str">
        <f t="shared" si="67"/>
        <v/>
      </c>
      <c r="AI907" s="62"/>
      <c r="AJ907" s="62"/>
      <c r="AK907" s="62"/>
      <c r="AL907" s="62"/>
    </row>
    <row r="908" spans="1:38" s="97" customFormat="1" ht="14">
      <c r="A908" s="63"/>
      <c r="B908" s="2">
        <f t="shared" si="64"/>
        <v>881</v>
      </c>
      <c r="C908" s="235" t="str">
        <f t="array" ref="C908">IF($K908&lt;&gt;"",INDEX(TransferLog!$AB$21:$AB$1270,MATCH($I908&amp;$M908,TransferLog!$F$21:$F$1270&amp;TransferLog!$W$21:$W$1270,0)),"")</f>
        <v/>
      </c>
      <c r="D908" s="235" t="str">
        <f t="array" ref="D908">IF($K908&lt;&gt;"",INDEX(TransferLog!$Q$21:$Q$1270,MATCH($I908&amp;$M908,TransferLog!$F$21:$F$1270&amp;TransferLog!$W$21:$W$1270,0)),"")</f>
        <v/>
      </c>
      <c r="E908" s="236" t="str">
        <f t="array" ref="E908">IF($K908&lt;&gt;"",INDEX(TransferLog!$AC$21:$AC$1270,MATCH($I908&amp;$M908,TransferLog!$F$21:$F$1270&amp;TransferLog!$W$21:$W$1270,0)),"")</f>
        <v/>
      </c>
      <c r="F908" s="111">
        <f t="shared" si="65"/>
        <v>881</v>
      </c>
      <c r="G908" s="138" t="str">
        <f t="array" ref="G908">IF($I908&lt;&gt;"",INDEX(DropDownLists!$K$10:$K$2516,MATCH($I908,DropDownLists!$L$10:$L$2516,0)),"")</f>
        <v/>
      </c>
      <c r="H908" s="107"/>
      <c r="I908" s="112"/>
      <c r="J908" s="339"/>
      <c r="K908" s="113"/>
      <c r="L908" s="339"/>
      <c r="M908" s="113"/>
      <c r="N908" s="339"/>
      <c r="O908" s="139" t="str">
        <f t="shared" si="66"/>
        <v/>
      </c>
      <c r="P908" s="339"/>
      <c r="Q908" s="114"/>
      <c r="R908" s="339"/>
      <c r="S908" s="174"/>
      <c r="T908" s="339"/>
      <c r="U908" s="139" t="str">
        <f t="array" ref="U908">IF($S908&lt;&gt;"",INDEX(DropDownLists!$D$10:$D$2516,MATCH($S908,DropDownLists!$E$10:$E$2516,0)),"")</f>
        <v/>
      </c>
      <c r="V908" s="342"/>
      <c r="W908" s="174"/>
      <c r="Y908" s="37"/>
      <c r="Z908" s="37"/>
      <c r="AA908" s="37"/>
      <c r="AB908" s="37"/>
      <c r="AC908" s="37"/>
      <c r="AD908" s="62"/>
      <c r="AE908" s="62"/>
      <c r="AF908" s="62"/>
      <c r="AG908" s="62"/>
      <c r="AH908" s="244" t="str">
        <f t="shared" si="67"/>
        <v/>
      </c>
      <c r="AI908" s="62"/>
      <c r="AJ908" s="62"/>
      <c r="AK908" s="62"/>
      <c r="AL908" s="62"/>
    </row>
    <row r="909" spans="1:38" s="97" customFormat="1" ht="14">
      <c r="A909" s="63"/>
      <c r="B909" s="2">
        <f t="shared" si="64"/>
        <v>882</v>
      </c>
      <c r="C909" s="235" t="str">
        <f t="array" ref="C909">IF($K909&lt;&gt;"",INDEX(TransferLog!$AB$21:$AB$1270,MATCH($I909&amp;$M909,TransferLog!$F$21:$F$1270&amp;TransferLog!$W$21:$W$1270,0)),"")</f>
        <v/>
      </c>
      <c r="D909" s="235" t="str">
        <f t="array" ref="D909">IF($K909&lt;&gt;"",INDEX(TransferLog!$Q$21:$Q$1270,MATCH($I909&amp;$M909,TransferLog!$F$21:$F$1270&amp;TransferLog!$W$21:$W$1270,0)),"")</f>
        <v/>
      </c>
      <c r="E909" s="236" t="str">
        <f t="array" ref="E909">IF($K909&lt;&gt;"",INDEX(TransferLog!$AC$21:$AC$1270,MATCH($I909&amp;$M909,TransferLog!$F$21:$F$1270&amp;TransferLog!$W$21:$W$1270,0)),"")</f>
        <v/>
      </c>
      <c r="F909" s="111">
        <f t="shared" si="65"/>
        <v>882</v>
      </c>
      <c r="G909" s="138" t="str">
        <f t="array" ref="G909">IF($I909&lt;&gt;"",INDEX(DropDownLists!$K$10:$K$2516,MATCH($I909,DropDownLists!$L$10:$L$2516,0)),"")</f>
        <v/>
      </c>
      <c r="H909" s="107"/>
      <c r="I909" s="112"/>
      <c r="J909" s="339"/>
      <c r="K909" s="113"/>
      <c r="L909" s="339"/>
      <c r="M909" s="113"/>
      <c r="N909" s="339"/>
      <c r="O909" s="139" t="str">
        <f t="shared" si="66"/>
        <v/>
      </c>
      <c r="P909" s="339"/>
      <c r="Q909" s="114"/>
      <c r="R909" s="339"/>
      <c r="S909" s="174"/>
      <c r="T909" s="339"/>
      <c r="U909" s="139" t="str">
        <f t="array" ref="U909">IF($S909&lt;&gt;"",INDEX(DropDownLists!$D$10:$D$2516,MATCH($S909,DropDownLists!$E$10:$E$2516,0)),"")</f>
        <v/>
      </c>
      <c r="V909" s="342"/>
      <c r="W909" s="174"/>
      <c r="Y909" s="62"/>
      <c r="Z909" s="62"/>
      <c r="AA909" s="62"/>
      <c r="AB909" s="62"/>
      <c r="AC909" s="62"/>
      <c r="AD909" s="62"/>
      <c r="AE909" s="62"/>
      <c r="AF909" s="62"/>
      <c r="AG909" s="62"/>
      <c r="AH909" s="244" t="str">
        <f t="shared" si="67"/>
        <v/>
      </c>
      <c r="AI909" s="62"/>
      <c r="AJ909" s="62"/>
      <c r="AK909" s="62"/>
      <c r="AL909" s="62"/>
    </row>
    <row r="910" spans="1:38" s="97" customFormat="1" ht="14">
      <c r="A910" s="63"/>
      <c r="B910" s="2">
        <f t="shared" si="64"/>
        <v>883</v>
      </c>
      <c r="C910" s="235" t="str">
        <f t="array" ref="C910">IF($K910&lt;&gt;"",INDEX(TransferLog!$AB$21:$AB$1270,MATCH($I910&amp;$M910,TransferLog!$F$21:$F$1270&amp;TransferLog!$W$21:$W$1270,0)),"")</f>
        <v/>
      </c>
      <c r="D910" s="235" t="str">
        <f t="array" ref="D910">IF($K910&lt;&gt;"",INDEX(TransferLog!$Q$21:$Q$1270,MATCH($I910&amp;$M910,TransferLog!$F$21:$F$1270&amp;TransferLog!$W$21:$W$1270,0)),"")</f>
        <v/>
      </c>
      <c r="E910" s="236" t="str">
        <f t="array" ref="E910">IF($K910&lt;&gt;"",INDEX(TransferLog!$AC$21:$AC$1270,MATCH($I910&amp;$M910,TransferLog!$F$21:$F$1270&amp;TransferLog!$W$21:$W$1270,0)),"")</f>
        <v/>
      </c>
      <c r="F910" s="111">
        <f t="shared" si="65"/>
        <v>883</v>
      </c>
      <c r="G910" s="138" t="str">
        <f t="array" ref="G910">IF($I910&lt;&gt;"",INDEX(DropDownLists!$K$10:$K$2516,MATCH($I910,DropDownLists!$L$10:$L$2516,0)),"")</f>
        <v/>
      </c>
      <c r="H910" s="107"/>
      <c r="I910" s="112"/>
      <c r="J910" s="339"/>
      <c r="K910" s="113"/>
      <c r="L910" s="339"/>
      <c r="M910" s="113"/>
      <c r="N910" s="339"/>
      <c r="O910" s="139" t="str">
        <f t="shared" si="66"/>
        <v/>
      </c>
      <c r="P910" s="339"/>
      <c r="Q910" s="114"/>
      <c r="R910" s="339"/>
      <c r="S910" s="174"/>
      <c r="T910" s="339"/>
      <c r="U910" s="139" t="str">
        <f t="array" ref="U910">IF($S910&lt;&gt;"",INDEX(DropDownLists!$D$10:$D$2516,MATCH($S910,DropDownLists!$E$10:$E$2516,0)),"")</f>
        <v/>
      </c>
      <c r="V910" s="342"/>
      <c r="W910" s="174"/>
      <c r="Y910" s="62"/>
      <c r="Z910" s="62"/>
      <c r="AA910" s="62"/>
      <c r="AB910" s="62"/>
      <c r="AC910" s="62"/>
      <c r="AD910" s="62"/>
      <c r="AE910" s="62"/>
      <c r="AF910" s="62"/>
      <c r="AG910" s="62"/>
      <c r="AH910" s="244" t="str">
        <f t="shared" si="67"/>
        <v/>
      </c>
      <c r="AI910" s="62"/>
      <c r="AJ910" s="62"/>
      <c r="AK910" s="62"/>
      <c r="AL910" s="62"/>
    </row>
    <row r="911" spans="1:38" s="97" customFormat="1" ht="14">
      <c r="A911" s="63"/>
      <c r="B911" s="2">
        <f t="shared" si="64"/>
        <v>884</v>
      </c>
      <c r="C911" s="235" t="str">
        <f t="array" ref="C911">IF($K911&lt;&gt;"",INDEX(TransferLog!$AB$21:$AB$1270,MATCH($I911&amp;$M911,TransferLog!$F$21:$F$1270&amp;TransferLog!$W$21:$W$1270,0)),"")</f>
        <v/>
      </c>
      <c r="D911" s="235" t="str">
        <f t="array" ref="D911">IF($K911&lt;&gt;"",INDEX(TransferLog!$Q$21:$Q$1270,MATCH($I911&amp;$M911,TransferLog!$F$21:$F$1270&amp;TransferLog!$W$21:$W$1270,0)),"")</f>
        <v/>
      </c>
      <c r="E911" s="236" t="str">
        <f t="array" ref="E911">IF($K911&lt;&gt;"",INDEX(TransferLog!$AC$21:$AC$1270,MATCH($I911&amp;$M911,TransferLog!$F$21:$F$1270&amp;TransferLog!$W$21:$W$1270,0)),"")</f>
        <v/>
      </c>
      <c r="F911" s="111">
        <f t="shared" si="65"/>
        <v>884</v>
      </c>
      <c r="G911" s="138" t="str">
        <f t="array" ref="G911">IF($I911&lt;&gt;"",INDEX(DropDownLists!$K$10:$K$2516,MATCH($I911,DropDownLists!$L$10:$L$2516,0)),"")</f>
        <v/>
      </c>
      <c r="H911" s="107"/>
      <c r="I911" s="112"/>
      <c r="J911" s="339"/>
      <c r="K911" s="113"/>
      <c r="L911" s="339"/>
      <c r="M911" s="113"/>
      <c r="N911" s="339"/>
      <c r="O911" s="139" t="str">
        <f t="shared" si="66"/>
        <v/>
      </c>
      <c r="P911" s="339"/>
      <c r="Q911" s="114"/>
      <c r="R911" s="339"/>
      <c r="S911" s="174"/>
      <c r="T911" s="339"/>
      <c r="U911" s="139" t="str">
        <f t="array" ref="U911">IF($S911&lt;&gt;"",INDEX(DropDownLists!$D$10:$D$2516,MATCH($S911,DropDownLists!$E$10:$E$2516,0)),"")</f>
        <v/>
      </c>
      <c r="V911" s="342"/>
      <c r="W911" s="174"/>
      <c r="Y911" s="62"/>
      <c r="Z911" s="62"/>
      <c r="AA911" s="62"/>
      <c r="AB911" s="62"/>
      <c r="AC911" s="62"/>
      <c r="AD911" s="62"/>
      <c r="AE911" s="62"/>
      <c r="AF911" s="62"/>
      <c r="AG911" s="62"/>
      <c r="AH911" s="244" t="str">
        <f t="shared" si="67"/>
        <v/>
      </c>
      <c r="AI911" s="62"/>
      <c r="AJ911" s="62"/>
      <c r="AK911" s="62"/>
      <c r="AL911" s="62"/>
    </row>
    <row r="912" spans="1:38" s="97" customFormat="1" ht="14">
      <c r="A912" s="63"/>
      <c r="B912" s="2">
        <f t="shared" si="64"/>
        <v>885</v>
      </c>
      <c r="C912" s="235" t="str">
        <f t="array" ref="C912">IF($K912&lt;&gt;"",INDEX(TransferLog!$AB$21:$AB$1270,MATCH($I912&amp;$M912,TransferLog!$F$21:$F$1270&amp;TransferLog!$W$21:$W$1270,0)),"")</f>
        <v/>
      </c>
      <c r="D912" s="235" t="str">
        <f t="array" ref="D912">IF($K912&lt;&gt;"",INDEX(TransferLog!$Q$21:$Q$1270,MATCH($I912&amp;$M912,TransferLog!$F$21:$F$1270&amp;TransferLog!$W$21:$W$1270,0)),"")</f>
        <v/>
      </c>
      <c r="E912" s="236" t="str">
        <f t="array" ref="E912">IF($K912&lt;&gt;"",INDEX(TransferLog!$AC$21:$AC$1270,MATCH($I912&amp;$M912,TransferLog!$F$21:$F$1270&amp;TransferLog!$W$21:$W$1270,0)),"")</f>
        <v/>
      </c>
      <c r="F912" s="111">
        <f t="shared" si="65"/>
        <v>885</v>
      </c>
      <c r="G912" s="138" t="str">
        <f t="array" ref="G912">IF($I912&lt;&gt;"",INDEX(DropDownLists!$K$10:$K$2516,MATCH($I912,DropDownLists!$L$10:$L$2516,0)),"")</f>
        <v/>
      </c>
      <c r="H912" s="107"/>
      <c r="I912" s="112"/>
      <c r="J912" s="339"/>
      <c r="K912" s="113"/>
      <c r="L912" s="339"/>
      <c r="M912" s="113"/>
      <c r="N912" s="339"/>
      <c r="O912" s="139" t="str">
        <f t="shared" si="66"/>
        <v/>
      </c>
      <c r="P912" s="339"/>
      <c r="Q912" s="114"/>
      <c r="R912" s="339"/>
      <c r="S912" s="174"/>
      <c r="T912" s="339"/>
      <c r="U912" s="139" t="str">
        <f t="array" ref="U912">IF($S912&lt;&gt;"",INDEX(DropDownLists!$D$10:$D$2516,MATCH($S912,DropDownLists!$E$10:$E$2516,0)),"")</f>
        <v/>
      </c>
      <c r="V912" s="342"/>
      <c r="W912" s="174"/>
      <c r="Y912" s="62"/>
      <c r="Z912" s="62"/>
      <c r="AA912" s="62"/>
      <c r="AB912" s="62"/>
      <c r="AC912" s="62"/>
      <c r="AD912" s="62"/>
      <c r="AE912" s="62"/>
      <c r="AF912" s="62"/>
      <c r="AG912" s="62"/>
      <c r="AH912" s="244" t="str">
        <f t="shared" si="67"/>
        <v/>
      </c>
      <c r="AI912" s="62"/>
      <c r="AJ912" s="62"/>
      <c r="AK912" s="62"/>
      <c r="AL912" s="62"/>
    </row>
    <row r="913" spans="1:38" s="97" customFormat="1" ht="14">
      <c r="A913" s="63"/>
      <c r="B913" s="2">
        <f t="shared" si="64"/>
        <v>886</v>
      </c>
      <c r="C913" s="235" t="str">
        <f t="array" ref="C913">IF($K913&lt;&gt;"",INDEX(TransferLog!$AB$21:$AB$1270,MATCH($I913&amp;$M913,TransferLog!$F$21:$F$1270&amp;TransferLog!$W$21:$W$1270,0)),"")</f>
        <v/>
      </c>
      <c r="D913" s="235" t="str">
        <f t="array" ref="D913">IF($K913&lt;&gt;"",INDEX(TransferLog!$Q$21:$Q$1270,MATCH($I913&amp;$M913,TransferLog!$F$21:$F$1270&amp;TransferLog!$W$21:$W$1270,0)),"")</f>
        <v/>
      </c>
      <c r="E913" s="236" t="str">
        <f t="array" ref="E913">IF($K913&lt;&gt;"",INDEX(TransferLog!$AC$21:$AC$1270,MATCH($I913&amp;$M913,TransferLog!$F$21:$F$1270&amp;TransferLog!$W$21:$W$1270,0)),"")</f>
        <v/>
      </c>
      <c r="F913" s="111">
        <f t="shared" si="65"/>
        <v>886</v>
      </c>
      <c r="G913" s="138" t="str">
        <f t="array" ref="G913">IF($I913&lt;&gt;"",INDEX(DropDownLists!$K$10:$K$2516,MATCH($I913,DropDownLists!$L$10:$L$2516,0)),"")</f>
        <v/>
      </c>
      <c r="H913" s="107"/>
      <c r="I913" s="112"/>
      <c r="J913" s="339"/>
      <c r="K913" s="113"/>
      <c r="L913" s="339"/>
      <c r="M913" s="113"/>
      <c r="N913" s="339"/>
      <c r="O913" s="139" t="str">
        <f t="shared" si="66"/>
        <v/>
      </c>
      <c r="P913" s="339"/>
      <c r="Q913" s="114"/>
      <c r="R913" s="339"/>
      <c r="S913" s="174"/>
      <c r="T913" s="339"/>
      <c r="U913" s="139" t="str">
        <f t="array" ref="U913">IF($S913&lt;&gt;"",INDEX(DropDownLists!$D$10:$D$2516,MATCH($S913,DropDownLists!$E$10:$E$2516,0)),"")</f>
        <v/>
      </c>
      <c r="V913" s="342"/>
      <c r="W913" s="174"/>
      <c r="Y913" s="62"/>
      <c r="Z913" s="62"/>
      <c r="AA913" s="62"/>
      <c r="AB913" s="62"/>
      <c r="AC913" s="62"/>
      <c r="AD913" s="62"/>
      <c r="AE913" s="62"/>
      <c r="AF913" s="62"/>
      <c r="AG913" s="62"/>
      <c r="AH913" s="244" t="str">
        <f t="shared" si="67"/>
        <v/>
      </c>
      <c r="AI913" s="62"/>
      <c r="AJ913" s="62"/>
      <c r="AK913" s="62"/>
      <c r="AL913" s="62"/>
    </row>
    <row r="914" spans="1:38" s="97" customFormat="1" ht="14">
      <c r="A914" s="63"/>
      <c r="B914" s="2">
        <f t="shared" si="64"/>
        <v>887</v>
      </c>
      <c r="C914" s="235" t="str">
        <f t="array" ref="C914">IF($K914&lt;&gt;"",INDEX(TransferLog!$AB$21:$AB$1270,MATCH($I914&amp;$M914,TransferLog!$F$21:$F$1270&amp;TransferLog!$W$21:$W$1270,0)),"")</f>
        <v/>
      </c>
      <c r="D914" s="235" t="str">
        <f t="array" ref="D914">IF($K914&lt;&gt;"",INDEX(TransferLog!$Q$21:$Q$1270,MATCH($I914&amp;$M914,TransferLog!$F$21:$F$1270&amp;TransferLog!$W$21:$W$1270,0)),"")</f>
        <v/>
      </c>
      <c r="E914" s="236" t="str">
        <f t="array" ref="E914">IF($K914&lt;&gt;"",INDEX(TransferLog!$AC$21:$AC$1270,MATCH($I914&amp;$M914,TransferLog!$F$21:$F$1270&amp;TransferLog!$W$21:$W$1270,0)),"")</f>
        <v/>
      </c>
      <c r="F914" s="111">
        <f t="shared" si="65"/>
        <v>887</v>
      </c>
      <c r="G914" s="138" t="str">
        <f t="array" ref="G914">IF($I914&lt;&gt;"",INDEX(DropDownLists!$K$10:$K$2516,MATCH($I914,DropDownLists!$L$10:$L$2516,0)),"")</f>
        <v/>
      </c>
      <c r="H914" s="107"/>
      <c r="I914" s="112"/>
      <c r="J914" s="339"/>
      <c r="K914" s="113"/>
      <c r="L914" s="339"/>
      <c r="M914" s="113"/>
      <c r="N914" s="339"/>
      <c r="O914" s="139" t="str">
        <f t="shared" si="66"/>
        <v/>
      </c>
      <c r="P914" s="339"/>
      <c r="Q914" s="114"/>
      <c r="R914" s="339"/>
      <c r="S914" s="174"/>
      <c r="T914" s="339"/>
      <c r="U914" s="139" t="str">
        <f t="array" ref="U914">IF($S914&lt;&gt;"",INDEX(DropDownLists!$D$10:$D$2516,MATCH($S914,DropDownLists!$E$10:$E$2516,0)),"")</f>
        <v/>
      </c>
      <c r="V914" s="342"/>
      <c r="W914" s="174"/>
      <c r="Y914" s="62"/>
      <c r="Z914" s="62"/>
      <c r="AA914" s="62"/>
      <c r="AB914" s="62"/>
      <c r="AC914" s="62"/>
      <c r="AD914" s="62"/>
      <c r="AE914" s="62"/>
      <c r="AF914" s="62"/>
      <c r="AG914" s="62"/>
      <c r="AH914" s="244" t="str">
        <f t="shared" si="67"/>
        <v/>
      </c>
      <c r="AI914" s="62"/>
      <c r="AJ914" s="62"/>
      <c r="AK914" s="62"/>
      <c r="AL914" s="62"/>
    </row>
    <row r="915" spans="1:38" s="97" customFormat="1" ht="14.25" customHeight="1">
      <c r="A915" s="26"/>
      <c r="B915" s="2">
        <f t="shared" si="64"/>
        <v>888</v>
      </c>
      <c r="C915" s="235" t="str">
        <f t="array" ref="C915">IF($K915&lt;&gt;"",INDEX(TransferLog!$AB$21:$AB$1270,MATCH($I915&amp;$M915,TransferLog!$F$21:$F$1270&amp;TransferLog!$W$21:$W$1270,0)),"")</f>
        <v/>
      </c>
      <c r="D915" s="235" t="str">
        <f t="array" ref="D915">IF($K915&lt;&gt;"",INDEX(TransferLog!$Q$21:$Q$1270,MATCH($I915&amp;$M915,TransferLog!$F$21:$F$1270&amp;TransferLog!$W$21:$W$1270,0)),"")</f>
        <v/>
      </c>
      <c r="E915" s="236" t="str">
        <f t="array" ref="E915">IF($K915&lt;&gt;"",INDEX(TransferLog!$AC$21:$AC$1270,MATCH($I915&amp;$M915,TransferLog!$F$21:$F$1270&amp;TransferLog!$W$21:$W$1270,0)),"")</f>
        <v/>
      </c>
      <c r="F915" s="111">
        <f t="shared" si="65"/>
        <v>888</v>
      </c>
      <c r="G915" s="138" t="str">
        <f t="array" ref="G915">IF($I915&lt;&gt;"",INDEX(DropDownLists!$K$10:$K$2516,MATCH($I915,DropDownLists!$L$10:$L$2516,0)),"")</f>
        <v/>
      </c>
      <c r="H915" s="107"/>
      <c r="I915" s="112"/>
      <c r="J915" s="339"/>
      <c r="K915" s="113"/>
      <c r="L915" s="339"/>
      <c r="M915" s="113"/>
      <c r="N915" s="339"/>
      <c r="O915" s="139" t="str">
        <f t="shared" si="66"/>
        <v/>
      </c>
      <c r="P915" s="339"/>
      <c r="Q915" s="114"/>
      <c r="R915" s="339"/>
      <c r="S915" s="174"/>
      <c r="T915" s="339"/>
      <c r="U915" s="139" t="str">
        <f t="array" ref="U915">IF($S915&lt;&gt;"",INDEX(DropDownLists!$D$10:$D$2516,MATCH($S915,DropDownLists!$E$10:$E$2516,0)),"")</f>
        <v/>
      </c>
      <c r="V915" s="342"/>
      <c r="W915" s="174"/>
      <c r="Y915" s="62"/>
      <c r="Z915" s="62"/>
      <c r="AA915" s="62"/>
      <c r="AB915" s="62"/>
      <c r="AC915" s="62"/>
      <c r="AD915" s="37"/>
      <c r="AE915" s="37"/>
      <c r="AF915" s="37"/>
      <c r="AG915" s="37"/>
      <c r="AH915" s="243" t="str">
        <f t="shared" si="67"/>
        <v/>
      </c>
      <c r="AI915" s="37"/>
      <c r="AJ915" s="37"/>
      <c r="AK915" s="37"/>
      <c r="AL915" s="37"/>
    </row>
    <row r="916" spans="1:38" s="97" customFormat="1" ht="14.25" customHeight="1">
      <c r="A916" s="26"/>
      <c r="B916" s="2">
        <f t="shared" si="64"/>
        <v>889</v>
      </c>
      <c r="C916" s="235" t="str">
        <f t="array" ref="C916">IF($K916&lt;&gt;"",INDEX(TransferLog!$AB$21:$AB$1270,MATCH($I916&amp;$M916,TransferLog!$F$21:$F$1270&amp;TransferLog!$W$21:$W$1270,0)),"")</f>
        <v/>
      </c>
      <c r="D916" s="235" t="str">
        <f t="array" ref="D916">IF($K916&lt;&gt;"",INDEX(TransferLog!$Q$21:$Q$1270,MATCH($I916&amp;$M916,TransferLog!$F$21:$F$1270&amp;TransferLog!$W$21:$W$1270,0)),"")</f>
        <v/>
      </c>
      <c r="E916" s="236" t="str">
        <f t="array" ref="E916">IF($K916&lt;&gt;"",INDEX(TransferLog!$AC$21:$AC$1270,MATCH($I916&amp;$M916,TransferLog!$F$21:$F$1270&amp;TransferLog!$W$21:$W$1270,0)),"")</f>
        <v/>
      </c>
      <c r="F916" s="111">
        <f t="shared" si="65"/>
        <v>889</v>
      </c>
      <c r="G916" s="138" t="str">
        <f t="array" ref="G916">IF($I916&lt;&gt;"",INDEX(DropDownLists!$K$10:$K$2516,MATCH($I916,DropDownLists!$L$10:$L$2516,0)),"")</f>
        <v/>
      </c>
      <c r="H916" s="107"/>
      <c r="I916" s="112"/>
      <c r="J916" s="339"/>
      <c r="K916" s="113"/>
      <c r="L916" s="339"/>
      <c r="M916" s="113"/>
      <c r="N916" s="339"/>
      <c r="O916" s="139" t="str">
        <f t="shared" si="66"/>
        <v/>
      </c>
      <c r="P916" s="339"/>
      <c r="Q916" s="114"/>
      <c r="R916" s="339"/>
      <c r="S916" s="174"/>
      <c r="T916" s="339"/>
      <c r="U916" s="139" t="str">
        <f t="array" ref="U916">IF($S916&lt;&gt;"",INDEX(DropDownLists!$D$10:$D$2516,MATCH($S916,DropDownLists!$E$10:$E$2516,0)),"")</f>
        <v/>
      </c>
      <c r="V916" s="342"/>
      <c r="W916" s="174"/>
      <c r="Y916" s="62"/>
      <c r="Z916" s="62"/>
      <c r="AA916" s="62"/>
      <c r="AB916" s="62"/>
      <c r="AC916" s="62"/>
      <c r="AD916" s="37"/>
      <c r="AE916" s="37"/>
      <c r="AF916" s="37"/>
      <c r="AG916" s="37"/>
      <c r="AH916" s="243" t="str">
        <f t="shared" si="67"/>
        <v/>
      </c>
      <c r="AI916" s="37"/>
      <c r="AJ916" s="37"/>
      <c r="AK916" s="37"/>
      <c r="AL916" s="37"/>
    </row>
    <row r="917" spans="1:38" s="97" customFormat="1" ht="14.25" customHeight="1">
      <c r="A917" s="26"/>
      <c r="B917" s="2">
        <f t="shared" si="64"/>
        <v>890</v>
      </c>
      <c r="C917" s="235" t="str">
        <f t="array" ref="C917">IF($K917&lt;&gt;"",INDEX(TransferLog!$AB$21:$AB$1270,MATCH($I917&amp;$M917,TransferLog!$F$21:$F$1270&amp;TransferLog!$W$21:$W$1270,0)),"")</f>
        <v/>
      </c>
      <c r="D917" s="235" t="str">
        <f t="array" ref="D917">IF($K917&lt;&gt;"",INDEX(TransferLog!$Q$21:$Q$1270,MATCH($I917&amp;$M917,TransferLog!$F$21:$F$1270&amp;TransferLog!$W$21:$W$1270,0)),"")</f>
        <v/>
      </c>
      <c r="E917" s="236" t="str">
        <f t="array" ref="E917">IF($K917&lt;&gt;"",INDEX(TransferLog!$AC$21:$AC$1270,MATCH($I917&amp;$M917,TransferLog!$F$21:$F$1270&amp;TransferLog!$W$21:$W$1270,0)),"")</f>
        <v/>
      </c>
      <c r="F917" s="111">
        <f t="shared" si="65"/>
        <v>890</v>
      </c>
      <c r="G917" s="138" t="str">
        <f t="array" ref="G917">IF($I917&lt;&gt;"",INDEX(DropDownLists!$K$10:$K$2516,MATCH($I917,DropDownLists!$L$10:$L$2516,0)),"")</f>
        <v/>
      </c>
      <c r="H917" s="107"/>
      <c r="I917" s="112"/>
      <c r="J917" s="339"/>
      <c r="K917" s="113"/>
      <c r="L917" s="339"/>
      <c r="M917" s="113"/>
      <c r="N917" s="339"/>
      <c r="O917" s="139" t="str">
        <f t="shared" si="66"/>
        <v/>
      </c>
      <c r="P917" s="339"/>
      <c r="Q917" s="114"/>
      <c r="R917" s="339"/>
      <c r="S917" s="174"/>
      <c r="T917" s="339"/>
      <c r="U917" s="139" t="str">
        <f t="array" ref="U917">IF($S917&lt;&gt;"",INDEX(DropDownLists!$D$10:$D$2516,MATCH($S917,DropDownLists!$E$10:$E$2516,0)),"")</f>
        <v/>
      </c>
      <c r="V917" s="342"/>
      <c r="W917" s="174"/>
      <c r="Y917" s="62"/>
      <c r="Z917" s="62"/>
      <c r="AA917" s="62"/>
      <c r="AB917" s="62"/>
      <c r="AC917" s="62"/>
      <c r="AD917" s="37"/>
      <c r="AE917" s="37"/>
      <c r="AF917" s="37"/>
      <c r="AG917" s="37"/>
      <c r="AH917" s="243" t="str">
        <f t="shared" si="67"/>
        <v/>
      </c>
      <c r="AI917" s="37"/>
      <c r="AJ917" s="37"/>
      <c r="AK917" s="37"/>
      <c r="AL917" s="37"/>
    </row>
    <row r="918" spans="1:38" s="97" customFormat="1" ht="14">
      <c r="A918" s="26"/>
      <c r="B918" s="2">
        <f t="shared" si="64"/>
        <v>891</v>
      </c>
      <c r="C918" s="235" t="str">
        <f t="array" ref="C918">IF($K918&lt;&gt;"",INDEX(TransferLog!$AB$21:$AB$1270,MATCH($I918&amp;$M918,TransferLog!$F$21:$F$1270&amp;TransferLog!$W$21:$W$1270,0)),"")</f>
        <v/>
      </c>
      <c r="D918" s="235" t="str">
        <f t="array" ref="D918">IF($K918&lt;&gt;"",INDEX(TransferLog!$Q$21:$Q$1270,MATCH($I918&amp;$M918,TransferLog!$F$21:$F$1270&amp;TransferLog!$W$21:$W$1270,0)),"")</f>
        <v/>
      </c>
      <c r="E918" s="236" t="str">
        <f t="array" ref="E918">IF($K918&lt;&gt;"",INDEX(TransferLog!$AC$21:$AC$1270,MATCH($I918&amp;$M918,TransferLog!$F$21:$F$1270&amp;TransferLog!$W$21:$W$1270,0)),"")</f>
        <v/>
      </c>
      <c r="F918" s="111">
        <f t="shared" si="65"/>
        <v>891</v>
      </c>
      <c r="G918" s="138" t="str">
        <f t="array" ref="G918">IF($I918&lt;&gt;"",INDEX(DropDownLists!$K$10:$K$2516,MATCH($I918,DropDownLists!$L$10:$L$2516,0)),"")</f>
        <v/>
      </c>
      <c r="H918" s="107"/>
      <c r="I918" s="112"/>
      <c r="J918" s="339"/>
      <c r="K918" s="113"/>
      <c r="L918" s="339"/>
      <c r="M918" s="113"/>
      <c r="N918" s="339"/>
      <c r="O918" s="139" t="str">
        <f t="shared" si="66"/>
        <v/>
      </c>
      <c r="P918" s="339"/>
      <c r="Q918" s="114"/>
      <c r="R918" s="339"/>
      <c r="S918" s="174"/>
      <c r="T918" s="339"/>
      <c r="U918" s="139" t="str">
        <f t="array" ref="U918">IF($S918&lt;&gt;"",INDEX(DropDownLists!$D$10:$D$2516,MATCH($S918,DropDownLists!$E$10:$E$2516,0)),"")</f>
        <v/>
      </c>
      <c r="V918" s="342"/>
      <c r="W918" s="174"/>
      <c r="Y918" s="62"/>
      <c r="Z918" s="62"/>
      <c r="AA918" s="62"/>
      <c r="AB918" s="62"/>
      <c r="AC918" s="62"/>
      <c r="AD918" s="37"/>
      <c r="AE918" s="37"/>
      <c r="AF918" s="37"/>
      <c r="AG918" s="37"/>
      <c r="AH918" s="243" t="str">
        <f t="shared" si="67"/>
        <v/>
      </c>
      <c r="AI918" s="37"/>
      <c r="AJ918" s="37"/>
      <c r="AK918" s="37"/>
      <c r="AL918" s="37"/>
    </row>
    <row r="919" spans="1:38" s="97" customFormat="1" ht="14.25" customHeight="1">
      <c r="A919" s="26"/>
      <c r="B919" s="2">
        <f t="shared" si="64"/>
        <v>892</v>
      </c>
      <c r="C919" s="235" t="str">
        <f t="array" ref="C919">IF($K919&lt;&gt;"",INDEX(TransferLog!$AB$21:$AB$1270,MATCH($I919&amp;$M919,TransferLog!$F$21:$F$1270&amp;TransferLog!$W$21:$W$1270,0)),"")</f>
        <v/>
      </c>
      <c r="D919" s="235" t="str">
        <f t="array" ref="D919">IF($K919&lt;&gt;"",INDEX(TransferLog!$Q$21:$Q$1270,MATCH($I919&amp;$M919,TransferLog!$F$21:$F$1270&amp;TransferLog!$W$21:$W$1270,0)),"")</f>
        <v/>
      </c>
      <c r="E919" s="236" t="str">
        <f t="array" ref="E919">IF($K919&lt;&gt;"",INDEX(TransferLog!$AC$21:$AC$1270,MATCH($I919&amp;$M919,TransferLog!$F$21:$F$1270&amp;TransferLog!$W$21:$W$1270,0)),"")</f>
        <v/>
      </c>
      <c r="F919" s="111">
        <f t="shared" si="65"/>
        <v>892</v>
      </c>
      <c r="G919" s="138" t="str">
        <f t="array" ref="G919">IF($I919&lt;&gt;"",INDEX(DropDownLists!$K$10:$K$2516,MATCH($I919,DropDownLists!$L$10:$L$2516,0)),"")</f>
        <v/>
      </c>
      <c r="H919" s="107"/>
      <c r="I919" s="112"/>
      <c r="J919" s="339"/>
      <c r="K919" s="113"/>
      <c r="L919" s="339"/>
      <c r="M919" s="113"/>
      <c r="N919" s="339"/>
      <c r="O919" s="139" t="str">
        <f t="shared" si="66"/>
        <v/>
      </c>
      <c r="P919" s="339"/>
      <c r="Q919" s="114"/>
      <c r="R919" s="339"/>
      <c r="S919" s="174"/>
      <c r="T919" s="339"/>
      <c r="U919" s="139" t="str">
        <f t="array" ref="U919">IF($S919&lt;&gt;"",INDEX(DropDownLists!$D$10:$D$2516,MATCH($S919,DropDownLists!$E$10:$E$2516,0)),"")</f>
        <v/>
      </c>
      <c r="V919" s="342"/>
      <c r="W919" s="174"/>
      <c r="Y919" s="62"/>
      <c r="Z919" s="62"/>
      <c r="AA919" s="62"/>
      <c r="AB919" s="62"/>
      <c r="AC919" s="62"/>
      <c r="AD919" s="37"/>
      <c r="AE919" s="37"/>
      <c r="AF919" s="37"/>
      <c r="AG919" s="37"/>
      <c r="AH919" s="243" t="str">
        <f t="shared" si="67"/>
        <v/>
      </c>
      <c r="AI919" s="37"/>
      <c r="AJ919" s="37"/>
      <c r="AK919" s="37"/>
      <c r="AL919" s="37"/>
    </row>
    <row r="920" spans="1:38" s="97" customFormat="1" ht="14.25" customHeight="1">
      <c r="A920" s="26"/>
      <c r="B920" s="2">
        <f t="shared" si="64"/>
        <v>893</v>
      </c>
      <c r="C920" s="235" t="str">
        <f t="array" ref="C920">IF($K920&lt;&gt;"",INDEX(TransferLog!$AB$21:$AB$1270,MATCH($I920&amp;$M920,TransferLog!$F$21:$F$1270&amp;TransferLog!$W$21:$W$1270,0)),"")</f>
        <v/>
      </c>
      <c r="D920" s="235" t="str">
        <f t="array" ref="D920">IF($K920&lt;&gt;"",INDEX(TransferLog!$Q$21:$Q$1270,MATCH($I920&amp;$M920,TransferLog!$F$21:$F$1270&amp;TransferLog!$W$21:$W$1270,0)),"")</f>
        <v/>
      </c>
      <c r="E920" s="236" t="str">
        <f t="array" ref="E920">IF($K920&lt;&gt;"",INDEX(TransferLog!$AC$21:$AC$1270,MATCH($I920&amp;$M920,TransferLog!$F$21:$F$1270&amp;TransferLog!$W$21:$W$1270,0)),"")</f>
        <v/>
      </c>
      <c r="F920" s="111">
        <f t="shared" si="65"/>
        <v>893</v>
      </c>
      <c r="G920" s="138" t="str">
        <f t="array" ref="G920">IF($I920&lt;&gt;"",INDEX(DropDownLists!$K$10:$K$2516,MATCH($I920,DropDownLists!$L$10:$L$2516,0)),"")</f>
        <v/>
      </c>
      <c r="H920" s="107"/>
      <c r="I920" s="112"/>
      <c r="J920" s="339"/>
      <c r="K920" s="113"/>
      <c r="L920" s="339"/>
      <c r="M920" s="113"/>
      <c r="N920" s="339"/>
      <c r="O920" s="139" t="str">
        <f t="shared" si="66"/>
        <v/>
      </c>
      <c r="P920" s="339"/>
      <c r="Q920" s="114"/>
      <c r="R920" s="339"/>
      <c r="S920" s="174"/>
      <c r="T920" s="339"/>
      <c r="U920" s="139" t="str">
        <f t="array" ref="U920">IF($S920&lt;&gt;"",INDEX(DropDownLists!$D$10:$D$2516,MATCH($S920,DropDownLists!$E$10:$E$2516,0)),"")</f>
        <v/>
      </c>
      <c r="V920" s="342"/>
      <c r="W920" s="174"/>
      <c r="Y920" s="37"/>
      <c r="Z920" s="37"/>
      <c r="AA920" s="37"/>
      <c r="AB920" s="37"/>
      <c r="AC920" s="37"/>
      <c r="AD920" s="37"/>
      <c r="AE920" s="37"/>
      <c r="AF920" s="37"/>
      <c r="AG920" s="37"/>
      <c r="AH920" s="243" t="str">
        <f t="shared" si="67"/>
        <v/>
      </c>
      <c r="AI920" s="37"/>
      <c r="AJ920" s="37"/>
      <c r="AK920" s="37"/>
      <c r="AL920" s="37"/>
    </row>
    <row r="921" spans="1:38" s="97" customFormat="1" ht="14.25" customHeight="1">
      <c r="A921" s="26"/>
      <c r="B921" s="2">
        <f t="shared" si="64"/>
        <v>894</v>
      </c>
      <c r="C921" s="235" t="str">
        <f t="array" ref="C921">IF($K921&lt;&gt;"",INDEX(TransferLog!$AB$21:$AB$1270,MATCH($I921&amp;$M921,TransferLog!$F$21:$F$1270&amp;TransferLog!$W$21:$W$1270,0)),"")</f>
        <v/>
      </c>
      <c r="D921" s="235" t="str">
        <f t="array" ref="D921">IF($K921&lt;&gt;"",INDEX(TransferLog!$Q$21:$Q$1270,MATCH($I921&amp;$M921,TransferLog!$F$21:$F$1270&amp;TransferLog!$W$21:$W$1270,0)),"")</f>
        <v/>
      </c>
      <c r="E921" s="236" t="str">
        <f t="array" ref="E921">IF($K921&lt;&gt;"",INDEX(TransferLog!$AC$21:$AC$1270,MATCH($I921&amp;$M921,TransferLog!$F$21:$F$1270&amp;TransferLog!$W$21:$W$1270,0)),"")</f>
        <v/>
      </c>
      <c r="F921" s="111">
        <f t="shared" si="65"/>
        <v>894</v>
      </c>
      <c r="G921" s="138" t="str">
        <f t="array" ref="G921">IF($I921&lt;&gt;"",INDEX(DropDownLists!$K$10:$K$2516,MATCH($I921,DropDownLists!$L$10:$L$2516,0)),"")</f>
        <v/>
      </c>
      <c r="H921" s="107"/>
      <c r="I921" s="112"/>
      <c r="J921" s="339"/>
      <c r="K921" s="113"/>
      <c r="L921" s="339"/>
      <c r="M921" s="113"/>
      <c r="N921" s="339"/>
      <c r="O921" s="139" t="str">
        <f t="shared" si="66"/>
        <v/>
      </c>
      <c r="P921" s="339"/>
      <c r="Q921" s="114"/>
      <c r="R921" s="339"/>
      <c r="S921" s="174"/>
      <c r="T921" s="339"/>
      <c r="U921" s="139" t="str">
        <f t="array" ref="U921">IF($S921&lt;&gt;"",INDEX(DropDownLists!$D$10:$D$2516,MATCH($S921,DropDownLists!$E$10:$E$2516,0)),"")</f>
        <v/>
      </c>
      <c r="V921" s="342"/>
      <c r="W921" s="174"/>
      <c r="Y921" s="37"/>
      <c r="Z921" s="37"/>
      <c r="AA921" s="37"/>
      <c r="AB921" s="37"/>
      <c r="AC921" s="37"/>
      <c r="AD921" s="37"/>
      <c r="AE921" s="37"/>
      <c r="AF921" s="37"/>
      <c r="AG921" s="37"/>
      <c r="AH921" s="243" t="str">
        <f t="shared" si="67"/>
        <v/>
      </c>
      <c r="AI921" s="37"/>
      <c r="AJ921" s="37"/>
      <c r="AK921" s="37"/>
      <c r="AL921" s="37"/>
    </row>
    <row r="922" spans="1:38" s="97" customFormat="1" ht="14">
      <c r="A922" s="26"/>
      <c r="B922" s="2">
        <f t="shared" si="64"/>
        <v>895</v>
      </c>
      <c r="C922" s="235" t="str">
        <f t="array" ref="C922">IF($K922&lt;&gt;"",INDEX(TransferLog!$AB$21:$AB$1270,MATCH($I922&amp;$M922,TransferLog!$F$21:$F$1270&amp;TransferLog!$W$21:$W$1270,0)),"")</f>
        <v/>
      </c>
      <c r="D922" s="235" t="str">
        <f t="array" ref="D922">IF($K922&lt;&gt;"",INDEX(TransferLog!$Q$21:$Q$1270,MATCH($I922&amp;$M922,TransferLog!$F$21:$F$1270&amp;TransferLog!$W$21:$W$1270,0)),"")</f>
        <v/>
      </c>
      <c r="E922" s="236" t="str">
        <f t="array" ref="E922">IF($K922&lt;&gt;"",INDEX(TransferLog!$AC$21:$AC$1270,MATCH($I922&amp;$M922,TransferLog!$F$21:$F$1270&amp;TransferLog!$W$21:$W$1270,0)),"")</f>
        <v/>
      </c>
      <c r="F922" s="111">
        <f t="shared" si="65"/>
        <v>895</v>
      </c>
      <c r="G922" s="138" t="str">
        <f t="array" ref="G922">IF($I922&lt;&gt;"",INDEX(DropDownLists!$K$10:$K$2516,MATCH($I922,DropDownLists!$L$10:$L$2516,0)),"")</f>
        <v/>
      </c>
      <c r="H922" s="107"/>
      <c r="I922" s="112"/>
      <c r="J922" s="339"/>
      <c r="K922" s="113"/>
      <c r="L922" s="339"/>
      <c r="M922" s="113"/>
      <c r="N922" s="339"/>
      <c r="O922" s="139" t="str">
        <f t="shared" si="66"/>
        <v/>
      </c>
      <c r="P922" s="339"/>
      <c r="Q922" s="114"/>
      <c r="R922" s="339"/>
      <c r="S922" s="174"/>
      <c r="T922" s="339"/>
      <c r="U922" s="139" t="str">
        <f t="array" ref="U922">IF($S922&lt;&gt;"",INDEX(DropDownLists!$D$10:$D$2516,MATCH($S922,DropDownLists!$E$10:$E$2516,0)),"")</f>
        <v/>
      </c>
      <c r="V922" s="342"/>
      <c r="W922" s="174"/>
      <c r="Y922" s="37"/>
      <c r="Z922" s="37"/>
      <c r="AA922" s="37"/>
      <c r="AB922" s="37"/>
      <c r="AC922" s="37"/>
      <c r="AD922" s="37"/>
      <c r="AE922" s="37"/>
      <c r="AF922" s="37"/>
      <c r="AG922" s="37"/>
      <c r="AH922" s="243" t="str">
        <f t="shared" si="67"/>
        <v/>
      </c>
      <c r="AI922" s="37"/>
      <c r="AJ922" s="37"/>
      <c r="AK922" s="37"/>
      <c r="AL922" s="37"/>
    </row>
    <row r="923" spans="1:38" s="97" customFormat="1" ht="14">
      <c r="A923" s="26"/>
      <c r="B923" s="2">
        <f t="shared" si="64"/>
        <v>896</v>
      </c>
      <c r="C923" s="235" t="str">
        <f t="array" ref="C923">IF($K923&lt;&gt;"",INDEX(TransferLog!$AB$21:$AB$1270,MATCH($I923&amp;$M923,TransferLog!$F$21:$F$1270&amp;TransferLog!$W$21:$W$1270,0)),"")</f>
        <v/>
      </c>
      <c r="D923" s="235" t="str">
        <f t="array" ref="D923">IF($K923&lt;&gt;"",INDEX(TransferLog!$Q$21:$Q$1270,MATCH($I923&amp;$M923,TransferLog!$F$21:$F$1270&amp;TransferLog!$W$21:$W$1270,0)),"")</f>
        <v/>
      </c>
      <c r="E923" s="236" t="str">
        <f t="array" ref="E923">IF($K923&lt;&gt;"",INDEX(TransferLog!$AC$21:$AC$1270,MATCH($I923&amp;$M923,TransferLog!$F$21:$F$1270&amp;TransferLog!$W$21:$W$1270,0)),"")</f>
        <v/>
      </c>
      <c r="F923" s="111">
        <f t="shared" si="65"/>
        <v>896</v>
      </c>
      <c r="G923" s="138" t="str">
        <f t="array" ref="G923">IF($I923&lt;&gt;"",INDEX(DropDownLists!$K$10:$K$2516,MATCH($I923,DropDownLists!$L$10:$L$2516,0)),"")</f>
        <v/>
      </c>
      <c r="H923" s="107"/>
      <c r="I923" s="112"/>
      <c r="J923" s="339"/>
      <c r="K923" s="113"/>
      <c r="L923" s="339"/>
      <c r="M923" s="113"/>
      <c r="N923" s="339"/>
      <c r="O923" s="139" t="str">
        <f t="shared" si="66"/>
        <v/>
      </c>
      <c r="P923" s="339"/>
      <c r="Q923" s="114"/>
      <c r="R923" s="339"/>
      <c r="S923" s="174"/>
      <c r="T923" s="339"/>
      <c r="U923" s="139" t="str">
        <f t="array" ref="U923">IF($S923&lt;&gt;"",INDEX(DropDownLists!$D$10:$D$2516,MATCH($S923,DropDownLists!$E$10:$E$2516,0)),"")</f>
        <v/>
      </c>
      <c r="V923" s="342"/>
      <c r="W923" s="174"/>
      <c r="Y923" s="37"/>
      <c r="Z923" s="37"/>
      <c r="AA923" s="37"/>
      <c r="AB923" s="37"/>
      <c r="AC923" s="37"/>
      <c r="AD923" s="37"/>
      <c r="AE923" s="37"/>
      <c r="AF923" s="37"/>
      <c r="AG923" s="37"/>
      <c r="AH923" s="243" t="str">
        <f t="shared" si="67"/>
        <v/>
      </c>
      <c r="AI923" s="37"/>
      <c r="AJ923" s="37"/>
      <c r="AK923" s="37"/>
      <c r="AL923" s="37"/>
    </row>
    <row r="924" spans="1:38" s="97" customFormat="1" ht="14">
      <c r="A924" s="63"/>
      <c r="B924" s="2">
        <f t="shared" si="64"/>
        <v>897</v>
      </c>
      <c r="C924" s="235" t="str">
        <f t="array" ref="C924">IF($K924&lt;&gt;"",INDEX(TransferLog!$AB$21:$AB$1270,MATCH($I924&amp;$M924,TransferLog!$F$21:$F$1270&amp;TransferLog!$W$21:$W$1270,0)),"")</f>
        <v/>
      </c>
      <c r="D924" s="235" t="str">
        <f t="array" ref="D924">IF($K924&lt;&gt;"",INDEX(TransferLog!$Q$21:$Q$1270,MATCH($I924&amp;$M924,TransferLog!$F$21:$F$1270&amp;TransferLog!$W$21:$W$1270,0)),"")</f>
        <v/>
      </c>
      <c r="E924" s="236" t="str">
        <f t="array" ref="E924">IF($K924&lt;&gt;"",INDEX(TransferLog!$AC$21:$AC$1270,MATCH($I924&amp;$M924,TransferLog!$F$21:$F$1270&amp;TransferLog!$W$21:$W$1270,0)),"")</f>
        <v/>
      </c>
      <c r="F924" s="111">
        <f t="shared" si="65"/>
        <v>897</v>
      </c>
      <c r="G924" s="138" t="str">
        <f t="array" ref="G924">IF($I924&lt;&gt;"",INDEX(DropDownLists!$K$10:$K$2516,MATCH($I924,DropDownLists!$L$10:$L$2516,0)),"")</f>
        <v/>
      </c>
      <c r="H924" s="107"/>
      <c r="I924" s="112"/>
      <c r="J924" s="339"/>
      <c r="K924" s="113"/>
      <c r="L924" s="339"/>
      <c r="M924" s="113"/>
      <c r="N924" s="339"/>
      <c r="O924" s="139" t="str">
        <f t="shared" ref="O924:O987" si="68">IF($M924&lt;&gt;"",TEXT($M924,"dddd"),"")</f>
        <v/>
      </c>
      <c r="P924" s="339"/>
      <c r="Q924" s="114"/>
      <c r="R924" s="339"/>
      <c r="S924" s="174"/>
      <c r="T924" s="339"/>
      <c r="U924" s="139" t="str">
        <f t="array" ref="U924">IF($S924&lt;&gt;"",INDEX(DropDownLists!$D$10:$D$2516,MATCH($S924,DropDownLists!$E$10:$E$2516,0)),"")</f>
        <v/>
      </c>
      <c r="V924" s="342"/>
      <c r="W924" s="174"/>
      <c r="Y924" s="37"/>
      <c r="Z924" s="37"/>
      <c r="AA924" s="37"/>
      <c r="AB924" s="37"/>
      <c r="AC924" s="37"/>
      <c r="AD924" s="62"/>
      <c r="AE924" s="62"/>
      <c r="AF924" s="62"/>
      <c r="AG924" s="62"/>
      <c r="AH924" s="244" t="str">
        <f t="shared" si="67"/>
        <v/>
      </c>
      <c r="AI924" s="62"/>
      <c r="AJ924" s="62"/>
      <c r="AK924" s="62"/>
      <c r="AL924" s="62"/>
    </row>
    <row r="925" spans="1:38" s="97" customFormat="1" ht="14">
      <c r="A925" s="63"/>
      <c r="B925" s="2">
        <f t="shared" si="64"/>
        <v>898</v>
      </c>
      <c r="C925" s="235" t="str">
        <f t="array" ref="C925">IF($K925&lt;&gt;"",INDEX(TransferLog!$AB$21:$AB$1270,MATCH($I925&amp;$M925,TransferLog!$F$21:$F$1270&amp;TransferLog!$W$21:$W$1270,0)),"")</f>
        <v/>
      </c>
      <c r="D925" s="235" t="str">
        <f t="array" ref="D925">IF($K925&lt;&gt;"",INDEX(TransferLog!$Q$21:$Q$1270,MATCH($I925&amp;$M925,TransferLog!$F$21:$F$1270&amp;TransferLog!$W$21:$W$1270,0)),"")</f>
        <v/>
      </c>
      <c r="E925" s="236" t="str">
        <f t="array" ref="E925">IF($K925&lt;&gt;"",INDEX(TransferLog!$AC$21:$AC$1270,MATCH($I925&amp;$M925,TransferLog!$F$21:$F$1270&amp;TransferLog!$W$21:$W$1270,0)),"")</f>
        <v/>
      </c>
      <c r="F925" s="111">
        <f t="shared" si="65"/>
        <v>898</v>
      </c>
      <c r="G925" s="138" t="str">
        <f t="array" ref="G925">IF($I925&lt;&gt;"",INDEX(DropDownLists!$K$10:$K$2516,MATCH($I925,DropDownLists!$L$10:$L$2516,0)),"")</f>
        <v/>
      </c>
      <c r="H925" s="107"/>
      <c r="I925" s="112"/>
      <c r="J925" s="339"/>
      <c r="K925" s="113"/>
      <c r="L925" s="339"/>
      <c r="M925" s="113"/>
      <c r="N925" s="339"/>
      <c r="O925" s="139" t="str">
        <f t="shared" si="68"/>
        <v/>
      </c>
      <c r="P925" s="339"/>
      <c r="Q925" s="114"/>
      <c r="R925" s="339"/>
      <c r="S925" s="174"/>
      <c r="T925" s="339"/>
      <c r="U925" s="139" t="str">
        <f t="array" ref="U925">IF($S925&lt;&gt;"",INDEX(DropDownLists!$D$10:$D$2516,MATCH($S925,DropDownLists!$E$10:$E$2516,0)),"")</f>
        <v/>
      </c>
      <c r="V925" s="342"/>
      <c r="W925" s="174"/>
      <c r="Y925" s="37"/>
      <c r="Z925" s="37"/>
      <c r="AA925" s="37"/>
      <c r="AB925" s="37"/>
      <c r="AC925" s="37"/>
      <c r="AD925" s="62"/>
      <c r="AE925" s="62"/>
      <c r="AF925" s="62"/>
      <c r="AG925" s="62"/>
      <c r="AH925" s="244" t="str">
        <f t="shared" ref="AH925:AH988" si="69">IF(OR($S925="Home", $S925="Assisted Living", $S925="Other Nursing Home", $S925="Other"),$S925,IF($S925&lt;&gt;"","Hospital",""))</f>
        <v/>
      </c>
      <c r="AI925" s="62"/>
      <c r="AJ925" s="62"/>
      <c r="AK925" s="62"/>
      <c r="AL925" s="62"/>
    </row>
    <row r="926" spans="1:38" s="97" customFormat="1" ht="14">
      <c r="A926" s="63"/>
      <c r="B926" s="2">
        <f t="shared" si="64"/>
        <v>899</v>
      </c>
      <c r="C926" s="235" t="str">
        <f t="array" ref="C926">IF($K926&lt;&gt;"",INDEX(TransferLog!$AB$21:$AB$1270,MATCH($I926&amp;$M926,TransferLog!$F$21:$F$1270&amp;TransferLog!$W$21:$W$1270,0)),"")</f>
        <v/>
      </c>
      <c r="D926" s="235" t="str">
        <f t="array" ref="D926">IF($K926&lt;&gt;"",INDEX(TransferLog!$Q$21:$Q$1270,MATCH($I926&amp;$M926,TransferLog!$F$21:$F$1270&amp;TransferLog!$W$21:$W$1270,0)),"")</f>
        <v/>
      </c>
      <c r="E926" s="236" t="str">
        <f t="array" ref="E926">IF($K926&lt;&gt;"",INDEX(TransferLog!$AC$21:$AC$1270,MATCH($I926&amp;$M926,TransferLog!$F$21:$F$1270&amp;TransferLog!$W$21:$W$1270,0)),"")</f>
        <v/>
      </c>
      <c r="F926" s="111">
        <f t="shared" si="65"/>
        <v>899</v>
      </c>
      <c r="G926" s="138" t="str">
        <f t="array" ref="G926">IF($I926&lt;&gt;"",INDEX(DropDownLists!$K$10:$K$2516,MATCH($I926,DropDownLists!$L$10:$L$2516,0)),"")</f>
        <v/>
      </c>
      <c r="H926" s="107"/>
      <c r="I926" s="112"/>
      <c r="J926" s="339"/>
      <c r="K926" s="113"/>
      <c r="L926" s="339"/>
      <c r="M926" s="113"/>
      <c r="N926" s="339"/>
      <c r="O926" s="139" t="str">
        <f t="shared" si="68"/>
        <v/>
      </c>
      <c r="P926" s="339"/>
      <c r="Q926" s="114"/>
      <c r="R926" s="339"/>
      <c r="S926" s="174"/>
      <c r="T926" s="339"/>
      <c r="U926" s="139" t="str">
        <f t="array" ref="U926">IF($S926&lt;&gt;"",INDEX(DropDownLists!$D$10:$D$2516,MATCH($S926,DropDownLists!$E$10:$E$2516,0)),"")</f>
        <v/>
      </c>
      <c r="V926" s="342"/>
      <c r="W926" s="174"/>
      <c r="Y926" s="37"/>
      <c r="Z926" s="37"/>
      <c r="AA926" s="37"/>
      <c r="AB926" s="37"/>
      <c r="AC926" s="37"/>
      <c r="AD926" s="62"/>
      <c r="AE926" s="62"/>
      <c r="AF926" s="62"/>
      <c r="AG926" s="62"/>
      <c r="AH926" s="244" t="str">
        <f t="shared" si="69"/>
        <v/>
      </c>
      <c r="AI926" s="62"/>
      <c r="AJ926" s="62"/>
      <c r="AK926" s="62"/>
      <c r="AL926" s="62"/>
    </row>
    <row r="927" spans="1:38" s="97" customFormat="1" ht="14">
      <c r="A927" s="63"/>
      <c r="B927" s="2">
        <f t="shared" si="64"/>
        <v>900</v>
      </c>
      <c r="C927" s="235" t="str">
        <f t="array" ref="C927">IF($K927&lt;&gt;"",INDEX(TransferLog!$AB$21:$AB$1270,MATCH($I927&amp;$M927,TransferLog!$F$21:$F$1270&amp;TransferLog!$W$21:$W$1270,0)),"")</f>
        <v/>
      </c>
      <c r="D927" s="235" t="str">
        <f t="array" ref="D927">IF($K927&lt;&gt;"",INDEX(TransferLog!$Q$21:$Q$1270,MATCH($I927&amp;$M927,TransferLog!$F$21:$F$1270&amp;TransferLog!$W$21:$W$1270,0)),"")</f>
        <v/>
      </c>
      <c r="E927" s="236" t="str">
        <f t="array" ref="E927">IF($K927&lt;&gt;"",INDEX(TransferLog!$AC$21:$AC$1270,MATCH($I927&amp;$M927,TransferLog!$F$21:$F$1270&amp;TransferLog!$W$21:$W$1270,0)),"")</f>
        <v/>
      </c>
      <c r="F927" s="111">
        <f t="shared" si="65"/>
        <v>900</v>
      </c>
      <c r="G927" s="138" t="str">
        <f t="array" ref="G927">IF($I927&lt;&gt;"",INDEX(DropDownLists!$K$10:$K$2516,MATCH($I927,DropDownLists!$L$10:$L$2516,0)),"")</f>
        <v/>
      </c>
      <c r="H927" s="107"/>
      <c r="I927" s="112"/>
      <c r="J927" s="339"/>
      <c r="K927" s="113"/>
      <c r="L927" s="339"/>
      <c r="M927" s="113"/>
      <c r="N927" s="339"/>
      <c r="O927" s="139" t="str">
        <f t="shared" si="68"/>
        <v/>
      </c>
      <c r="P927" s="339"/>
      <c r="Q927" s="114"/>
      <c r="R927" s="339"/>
      <c r="S927" s="174"/>
      <c r="T927" s="339"/>
      <c r="U927" s="139" t="str">
        <f t="array" ref="U927">IF($S927&lt;&gt;"",INDEX(DropDownLists!$D$10:$D$2516,MATCH($S927,DropDownLists!$E$10:$E$2516,0)),"")</f>
        <v/>
      </c>
      <c r="V927" s="342"/>
      <c r="W927" s="174"/>
      <c r="Y927" s="37"/>
      <c r="Z927" s="37"/>
      <c r="AA927" s="37"/>
      <c r="AB927" s="37"/>
      <c r="AC927" s="37"/>
      <c r="AD927" s="62"/>
      <c r="AE927" s="62"/>
      <c r="AF927" s="62"/>
      <c r="AG927" s="62"/>
      <c r="AH927" s="244" t="str">
        <f t="shared" si="69"/>
        <v/>
      </c>
      <c r="AI927" s="62"/>
      <c r="AJ927" s="62"/>
      <c r="AK927" s="62"/>
      <c r="AL927" s="62"/>
    </row>
    <row r="928" spans="1:38" s="97" customFormat="1" ht="14">
      <c r="A928" s="63"/>
      <c r="B928" s="2">
        <f t="shared" si="64"/>
        <v>901</v>
      </c>
      <c r="C928" s="235" t="str">
        <f t="array" ref="C928">IF($K928&lt;&gt;"",INDEX(TransferLog!$AB$21:$AB$1270,MATCH($I928&amp;$M928,TransferLog!$F$21:$F$1270&amp;TransferLog!$W$21:$W$1270,0)),"")</f>
        <v/>
      </c>
      <c r="D928" s="235" t="str">
        <f t="array" ref="D928">IF($K928&lt;&gt;"",INDEX(TransferLog!$Q$21:$Q$1270,MATCH($I928&amp;$M928,TransferLog!$F$21:$F$1270&amp;TransferLog!$W$21:$W$1270,0)),"")</f>
        <v/>
      </c>
      <c r="E928" s="236" t="str">
        <f t="array" ref="E928">IF($K928&lt;&gt;"",INDEX(TransferLog!$AC$21:$AC$1270,MATCH($I928&amp;$M928,TransferLog!$F$21:$F$1270&amp;TransferLog!$W$21:$W$1270,0)),"")</f>
        <v/>
      </c>
      <c r="F928" s="111">
        <f t="shared" si="65"/>
        <v>901</v>
      </c>
      <c r="G928" s="138" t="str">
        <f t="array" ref="G928">IF($I928&lt;&gt;"",INDEX(DropDownLists!$K$10:$K$2516,MATCH($I928,DropDownLists!$L$10:$L$2516,0)),"")</f>
        <v/>
      </c>
      <c r="H928" s="107"/>
      <c r="I928" s="112"/>
      <c r="J928" s="339"/>
      <c r="K928" s="113"/>
      <c r="L928" s="339"/>
      <c r="M928" s="113"/>
      <c r="N928" s="339"/>
      <c r="O928" s="139" t="str">
        <f t="shared" si="68"/>
        <v/>
      </c>
      <c r="P928" s="339"/>
      <c r="Q928" s="114"/>
      <c r="R928" s="339"/>
      <c r="S928" s="174"/>
      <c r="T928" s="339"/>
      <c r="U928" s="139" t="str">
        <f t="array" ref="U928">IF($S928&lt;&gt;"",INDEX(DropDownLists!$D$10:$D$2516,MATCH($S928,DropDownLists!$E$10:$E$2516,0)),"")</f>
        <v/>
      </c>
      <c r="V928" s="342"/>
      <c r="W928" s="174"/>
      <c r="Y928" s="37"/>
      <c r="Z928" s="37"/>
      <c r="AA928" s="37"/>
      <c r="AB928" s="37"/>
      <c r="AC928" s="37"/>
      <c r="AD928" s="62"/>
      <c r="AE928" s="62"/>
      <c r="AF928" s="62"/>
      <c r="AG928" s="62"/>
      <c r="AH928" s="244" t="str">
        <f t="shared" si="69"/>
        <v/>
      </c>
      <c r="AI928" s="62"/>
      <c r="AJ928" s="62"/>
      <c r="AK928" s="62"/>
      <c r="AL928" s="62"/>
    </row>
    <row r="929" spans="1:38" s="97" customFormat="1" ht="14">
      <c r="A929" s="63"/>
      <c r="B929" s="2">
        <f t="shared" si="64"/>
        <v>902</v>
      </c>
      <c r="C929" s="235" t="str">
        <f t="array" ref="C929">IF($K929&lt;&gt;"",INDEX(TransferLog!$AB$21:$AB$1270,MATCH($I929&amp;$M929,TransferLog!$F$21:$F$1270&amp;TransferLog!$W$21:$W$1270,0)),"")</f>
        <v/>
      </c>
      <c r="D929" s="235" t="str">
        <f t="array" ref="D929">IF($K929&lt;&gt;"",INDEX(TransferLog!$Q$21:$Q$1270,MATCH($I929&amp;$M929,TransferLog!$F$21:$F$1270&amp;TransferLog!$W$21:$W$1270,0)),"")</f>
        <v/>
      </c>
      <c r="E929" s="236" t="str">
        <f t="array" ref="E929">IF($K929&lt;&gt;"",INDEX(TransferLog!$AC$21:$AC$1270,MATCH($I929&amp;$M929,TransferLog!$F$21:$F$1270&amp;TransferLog!$W$21:$W$1270,0)),"")</f>
        <v/>
      </c>
      <c r="F929" s="111">
        <f t="shared" si="65"/>
        <v>902</v>
      </c>
      <c r="G929" s="138" t="str">
        <f t="array" ref="G929">IF($I929&lt;&gt;"",INDEX(DropDownLists!$K$10:$K$2516,MATCH($I929,DropDownLists!$L$10:$L$2516,0)),"")</f>
        <v/>
      </c>
      <c r="H929" s="107"/>
      <c r="I929" s="112"/>
      <c r="J929" s="339"/>
      <c r="K929" s="113"/>
      <c r="L929" s="339"/>
      <c r="M929" s="113"/>
      <c r="N929" s="339"/>
      <c r="O929" s="139" t="str">
        <f t="shared" si="68"/>
        <v/>
      </c>
      <c r="P929" s="339"/>
      <c r="Q929" s="114"/>
      <c r="R929" s="339"/>
      <c r="S929" s="174"/>
      <c r="T929" s="339"/>
      <c r="U929" s="139" t="str">
        <f t="array" ref="U929">IF($S929&lt;&gt;"",INDEX(DropDownLists!$D$10:$D$2516,MATCH($S929,DropDownLists!$E$10:$E$2516,0)),"")</f>
        <v/>
      </c>
      <c r="V929" s="342"/>
      <c r="W929" s="174"/>
      <c r="Y929" s="62"/>
      <c r="Z929" s="62"/>
      <c r="AA929" s="62"/>
      <c r="AB929" s="62"/>
      <c r="AC929" s="62"/>
      <c r="AD929" s="62"/>
      <c r="AE929" s="62"/>
      <c r="AF929" s="62"/>
      <c r="AG929" s="62"/>
      <c r="AH929" s="244" t="str">
        <f t="shared" si="69"/>
        <v/>
      </c>
      <c r="AI929" s="62"/>
      <c r="AJ929" s="62"/>
      <c r="AK929" s="62"/>
      <c r="AL929" s="62"/>
    </row>
    <row r="930" spans="1:38" s="97" customFormat="1" ht="14">
      <c r="A930" s="63"/>
      <c r="B930" s="2">
        <f t="shared" si="64"/>
        <v>903</v>
      </c>
      <c r="C930" s="235" t="str">
        <f t="array" ref="C930">IF($K930&lt;&gt;"",INDEX(TransferLog!$AB$21:$AB$1270,MATCH($I930&amp;$M930,TransferLog!$F$21:$F$1270&amp;TransferLog!$W$21:$W$1270,0)),"")</f>
        <v/>
      </c>
      <c r="D930" s="235" t="str">
        <f t="array" ref="D930">IF($K930&lt;&gt;"",INDEX(TransferLog!$Q$21:$Q$1270,MATCH($I930&amp;$M930,TransferLog!$F$21:$F$1270&amp;TransferLog!$W$21:$W$1270,0)),"")</f>
        <v/>
      </c>
      <c r="E930" s="236" t="str">
        <f t="array" ref="E930">IF($K930&lt;&gt;"",INDEX(TransferLog!$AC$21:$AC$1270,MATCH($I930&amp;$M930,TransferLog!$F$21:$F$1270&amp;TransferLog!$W$21:$W$1270,0)),"")</f>
        <v/>
      </c>
      <c r="F930" s="111">
        <f t="shared" si="65"/>
        <v>903</v>
      </c>
      <c r="G930" s="138" t="str">
        <f t="array" ref="G930">IF($I930&lt;&gt;"",INDEX(DropDownLists!$K$10:$K$2516,MATCH($I930,DropDownLists!$L$10:$L$2516,0)),"")</f>
        <v/>
      </c>
      <c r="H930" s="107"/>
      <c r="I930" s="112"/>
      <c r="J930" s="339"/>
      <c r="K930" s="113"/>
      <c r="L930" s="339"/>
      <c r="M930" s="113"/>
      <c r="N930" s="339"/>
      <c r="O930" s="139" t="str">
        <f t="shared" si="68"/>
        <v/>
      </c>
      <c r="P930" s="339"/>
      <c r="Q930" s="114"/>
      <c r="R930" s="339"/>
      <c r="S930" s="174"/>
      <c r="T930" s="339"/>
      <c r="U930" s="139" t="str">
        <f t="array" ref="U930">IF($S930&lt;&gt;"",INDEX(DropDownLists!$D$10:$D$2516,MATCH($S930,DropDownLists!$E$10:$E$2516,0)),"")</f>
        <v/>
      </c>
      <c r="V930" s="342"/>
      <c r="W930" s="174"/>
      <c r="Y930" s="62"/>
      <c r="Z930" s="62"/>
      <c r="AA930" s="62"/>
      <c r="AB930" s="62"/>
      <c r="AC930" s="62"/>
      <c r="AD930" s="62"/>
      <c r="AE930" s="62"/>
      <c r="AF930" s="62"/>
      <c r="AG930" s="62"/>
      <c r="AH930" s="244" t="str">
        <f t="shared" si="69"/>
        <v/>
      </c>
      <c r="AI930" s="62"/>
      <c r="AJ930" s="62"/>
      <c r="AK930" s="62"/>
      <c r="AL930" s="62"/>
    </row>
    <row r="931" spans="1:38" s="97" customFormat="1" ht="14">
      <c r="A931" s="63"/>
      <c r="B931" s="2">
        <f t="shared" si="64"/>
        <v>904</v>
      </c>
      <c r="C931" s="235" t="str">
        <f t="array" ref="C931">IF($K931&lt;&gt;"",INDEX(TransferLog!$AB$21:$AB$1270,MATCH($I931&amp;$M931,TransferLog!$F$21:$F$1270&amp;TransferLog!$W$21:$W$1270,0)),"")</f>
        <v/>
      </c>
      <c r="D931" s="235" t="str">
        <f t="array" ref="D931">IF($K931&lt;&gt;"",INDEX(TransferLog!$Q$21:$Q$1270,MATCH($I931&amp;$M931,TransferLog!$F$21:$F$1270&amp;TransferLog!$W$21:$W$1270,0)),"")</f>
        <v/>
      </c>
      <c r="E931" s="236" t="str">
        <f t="array" ref="E931">IF($K931&lt;&gt;"",INDEX(TransferLog!$AC$21:$AC$1270,MATCH($I931&amp;$M931,TransferLog!$F$21:$F$1270&amp;TransferLog!$W$21:$W$1270,0)),"")</f>
        <v/>
      </c>
      <c r="F931" s="111">
        <f t="shared" si="65"/>
        <v>904</v>
      </c>
      <c r="G931" s="138" t="str">
        <f t="array" ref="G931">IF($I931&lt;&gt;"",INDEX(DropDownLists!$K$10:$K$2516,MATCH($I931,DropDownLists!$L$10:$L$2516,0)),"")</f>
        <v/>
      </c>
      <c r="H931" s="107"/>
      <c r="I931" s="112"/>
      <c r="J931" s="339"/>
      <c r="K931" s="113"/>
      <c r="L931" s="339"/>
      <c r="M931" s="113"/>
      <c r="N931" s="339"/>
      <c r="O931" s="139" t="str">
        <f t="shared" si="68"/>
        <v/>
      </c>
      <c r="P931" s="339"/>
      <c r="Q931" s="114"/>
      <c r="R931" s="339"/>
      <c r="S931" s="174"/>
      <c r="T931" s="339"/>
      <c r="U931" s="139" t="str">
        <f t="array" ref="U931">IF($S931&lt;&gt;"",INDEX(DropDownLists!$D$10:$D$2516,MATCH($S931,DropDownLists!$E$10:$E$2516,0)),"")</f>
        <v/>
      </c>
      <c r="V931" s="342"/>
      <c r="W931" s="174"/>
      <c r="Y931" s="62"/>
      <c r="Z931" s="62"/>
      <c r="AA931" s="62"/>
      <c r="AB931" s="62"/>
      <c r="AC931" s="62"/>
      <c r="AD931" s="62"/>
      <c r="AE931" s="62"/>
      <c r="AF931" s="62"/>
      <c r="AG931" s="62"/>
      <c r="AH931" s="244" t="str">
        <f t="shared" si="69"/>
        <v/>
      </c>
      <c r="AI931" s="62"/>
      <c r="AJ931" s="62"/>
      <c r="AK931" s="62"/>
      <c r="AL931" s="62"/>
    </row>
    <row r="932" spans="1:38" s="97" customFormat="1" ht="14">
      <c r="A932" s="63"/>
      <c r="B932" s="2">
        <f t="shared" si="64"/>
        <v>905</v>
      </c>
      <c r="C932" s="235" t="str">
        <f t="array" ref="C932">IF($K932&lt;&gt;"",INDEX(TransferLog!$AB$21:$AB$1270,MATCH($I932&amp;$M932,TransferLog!$F$21:$F$1270&amp;TransferLog!$W$21:$W$1270,0)),"")</f>
        <v/>
      </c>
      <c r="D932" s="235" t="str">
        <f t="array" ref="D932">IF($K932&lt;&gt;"",INDEX(TransferLog!$Q$21:$Q$1270,MATCH($I932&amp;$M932,TransferLog!$F$21:$F$1270&amp;TransferLog!$W$21:$W$1270,0)),"")</f>
        <v/>
      </c>
      <c r="E932" s="236" t="str">
        <f t="array" ref="E932">IF($K932&lt;&gt;"",INDEX(TransferLog!$AC$21:$AC$1270,MATCH($I932&amp;$M932,TransferLog!$F$21:$F$1270&amp;TransferLog!$W$21:$W$1270,0)),"")</f>
        <v/>
      </c>
      <c r="F932" s="111">
        <f t="shared" si="65"/>
        <v>905</v>
      </c>
      <c r="G932" s="138" t="str">
        <f t="array" ref="G932">IF($I932&lt;&gt;"",INDEX(DropDownLists!$K$10:$K$2516,MATCH($I932,DropDownLists!$L$10:$L$2516,0)),"")</f>
        <v/>
      </c>
      <c r="H932" s="107"/>
      <c r="I932" s="112"/>
      <c r="J932" s="339"/>
      <c r="K932" s="113"/>
      <c r="L932" s="339"/>
      <c r="M932" s="113"/>
      <c r="N932" s="339"/>
      <c r="O932" s="139" t="str">
        <f t="shared" si="68"/>
        <v/>
      </c>
      <c r="P932" s="339"/>
      <c r="Q932" s="114"/>
      <c r="R932" s="339"/>
      <c r="S932" s="174"/>
      <c r="T932" s="339"/>
      <c r="U932" s="139" t="str">
        <f t="array" ref="U932">IF($S932&lt;&gt;"",INDEX(DropDownLists!$D$10:$D$2516,MATCH($S932,DropDownLists!$E$10:$E$2516,0)),"")</f>
        <v/>
      </c>
      <c r="V932" s="342"/>
      <c r="W932" s="174"/>
      <c r="Y932" s="62"/>
      <c r="Z932" s="62"/>
      <c r="AA932" s="62"/>
      <c r="AB932" s="62"/>
      <c r="AC932" s="62"/>
      <c r="AD932" s="62"/>
      <c r="AE932" s="62"/>
      <c r="AF932" s="62"/>
      <c r="AG932" s="62"/>
      <c r="AH932" s="244" t="str">
        <f t="shared" si="69"/>
        <v/>
      </c>
      <c r="AI932" s="62"/>
      <c r="AJ932" s="62"/>
      <c r="AK932" s="62"/>
      <c r="AL932" s="62"/>
    </row>
    <row r="933" spans="1:38" s="97" customFormat="1" ht="14.25" customHeight="1">
      <c r="A933" s="26"/>
      <c r="B933" s="2">
        <f t="shared" ref="B933:B964" si="70">ROW()-27</f>
        <v>906</v>
      </c>
      <c r="C933" s="235" t="str">
        <f t="array" ref="C933">IF($K933&lt;&gt;"",INDEX(TransferLog!$AB$21:$AB$1270,MATCH($I933&amp;$M933,TransferLog!$F$21:$F$1270&amp;TransferLog!$W$21:$W$1270,0)),"")</f>
        <v/>
      </c>
      <c r="D933" s="235" t="str">
        <f t="array" ref="D933">IF($K933&lt;&gt;"",INDEX(TransferLog!$Q$21:$Q$1270,MATCH($I933&amp;$M933,TransferLog!$F$21:$F$1270&amp;TransferLog!$W$21:$W$1270,0)),"")</f>
        <v/>
      </c>
      <c r="E933" s="236" t="str">
        <f t="array" ref="E933">IF($K933&lt;&gt;"",INDEX(TransferLog!$AC$21:$AC$1270,MATCH($I933&amp;$M933,TransferLog!$F$21:$F$1270&amp;TransferLog!$W$21:$W$1270,0)),"")</f>
        <v/>
      </c>
      <c r="F933" s="111">
        <f t="shared" ref="F933:F964" si="71">ROW()-27</f>
        <v>906</v>
      </c>
      <c r="G933" s="138" t="str">
        <f t="array" ref="G933">IF($I933&lt;&gt;"",INDEX(DropDownLists!$K$10:$K$2516,MATCH($I933,DropDownLists!$L$10:$L$2516,0)),"")</f>
        <v/>
      </c>
      <c r="H933" s="107"/>
      <c r="I933" s="112"/>
      <c r="J933" s="339"/>
      <c r="K933" s="113"/>
      <c r="L933" s="339"/>
      <c r="M933" s="113"/>
      <c r="N933" s="339"/>
      <c r="O933" s="139" t="str">
        <f t="shared" si="68"/>
        <v/>
      </c>
      <c r="P933" s="339"/>
      <c r="Q933" s="114"/>
      <c r="R933" s="339"/>
      <c r="S933" s="174"/>
      <c r="T933" s="339"/>
      <c r="U933" s="139" t="str">
        <f t="array" ref="U933">IF($S933&lt;&gt;"",INDEX(DropDownLists!$D$10:$D$2516,MATCH($S933,DropDownLists!$E$10:$E$2516,0)),"")</f>
        <v/>
      </c>
      <c r="V933" s="342"/>
      <c r="W933" s="174"/>
      <c r="Y933" s="62"/>
      <c r="Z933" s="62"/>
      <c r="AA933" s="62"/>
      <c r="AB933" s="62"/>
      <c r="AC933" s="62"/>
      <c r="AD933" s="37"/>
      <c r="AE933" s="37"/>
      <c r="AF933" s="37"/>
      <c r="AG933" s="37"/>
      <c r="AH933" s="243" t="str">
        <f t="shared" si="69"/>
        <v/>
      </c>
      <c r="AI933" s="37"/>
      <c r="AJ933" s="37"/>
      <c r="AK933" s="37"/>
      <c r="AL933" s="37"/>
    </row>
    <row r="934" spans="1:38" s="97" customFormat="1" ht="14.25" customHeight="1">
      <c r="A934" s="26"/>
      <c r="B934" s="2">
        <f t="shared" si="70"/>
        <v>907</v>
      </c>
      <c r="C934" s="235" t="str">
        <f t="array" ref="C934">IF($K934&lt;&gt;"",INDEX(TransferLog!$AB$21:$AB$1270,MATCH($I934&amp;$M934,TransferLog!$F$21:$F$1270&amp;TransferLog!$W$21:$W$1270,0)),"")</f>
        <v/>
      </c>
      <c r="D934" s="235" t="str">
        <f t="array" ref="D934">IF($K934&lt;&gt;"",INDEX(TransferLog!$Q$21:$Q$1270,MATCH($I934&amp;$M934,TransferLog!$F$21:$F$1270&amp;TransferLog!$W$21:$W$1270,0)),"")</f>
        <v/>
      </c>
      <c r="E934" s="236" t="str">
        <f t="array" ref="E934">IF($K934&lt;&gt;"",INDEX(TransferLog!$AC$21:$AC$1270,MATCH($I934&amp;$M934,TransferLog!$F$21:$F$1270&amp;TransferLog!$W$21:$W$1270,0)),"")</f>
        <v/>
      </c>
      <c r="F934" s="111">
        <f t="shared" si="71"/>
        <v>907</v>
      </c>
      <c r="G934" s="138" t="str">
        <f t="array" ref="G934">IF($I934&lt;&gt;"",INDEX(DropDownLists!$K$10:$K$2516,MATCH($I934,DropDownLists!$L$10:$L$2516,0)),"")</f>
        <v/>
      </c>
      <c r="H934" s="107"/>
      <c r="I934" s="112"/>
      <c r="J934" s="339"/>
      <c r="K934" s="113"/>
      <c r="L934" s="339"/>
      <c r="M934" s="113"/>
      <c r="N934" s="339"/>
      <c r="O934" s="139" t="str">
        <f t="shared" si="68"/>
        <v/>
      </c>
      <c r="P934" s="339"/>
      <c r="Q934" s="114"/>
      <c r="R934" s="339"/>
      <c r="S934" s="174"/>
      <c r="T934" s="339"/>
      <c r="U934" s="139" t="str">
        <f t="array" ref="U934">IF($S934&lt;&gt;"",INDEX(DropDownLists!$D$10:$D$2516,MATCH($S934,DropDownLists!$E$10:$E$2516,0)),"")</f>
        <v/>
      </c>
      <c r="V934" s="342"/>
      <c r="W934" s="174"/>
      <c r="Y934" s="62"/>
      <c r="Z934" s="62"/>
      <c r="AA934" s="62"/>
      <c r="AB934" s="62"/>
      <c r="AC934" s="62"/>
      <c r="AD934" s="37"/>
      <c r="AE934" s="37"/>
      <c r="AF934" s="37"/>
      <c r="AG934" s="37"/>
      <c r="AH934" s="243" t="str">
        <f t="shared" si="69"/>
        <v/>
      </c>
      <c r="AI934" s="37"/>
      <c r="AJ934" s="37"/>
      <c r="AK934" s="37"/>
      <c r="AL934" s="37"/>
    </row>
    <row r="935" spans="1:38" s="97" customFormat="1" ht="14.25" customHeight="1">
      <c r="A935" s="26"/>
      <c r="B935" s="2">
        <f t="shared" si="70"/>
        <v>908</v>
      </c>
      <c r="C935" s="235" t="str">
        <f t="array" ref="C935">IF($K935&lt;&gt;"",INDEX(TransferLog!$AB$21:$AB$1270,MATCH($I935&amp;$M935,TransferLog!$F$21:$F$1270&amp;TransferLog!$W$21:$W$1270,0)),"")</f>
        <v/>
      </c>
      <c r="D935" s="235" t="str">
        <f t="array" ref="D935">IF($K935&lt;&gt;"",INDEX(TransferLog!$Q$21:$Q$1270,MATCH($I935&amp;$M935,TransferLog!$F$21:$F$1270&amp;TransferLog!$W$21:$W$1270,0)),"")</f>
        <v/>
      </c>
      <c r="E935" s="236" t="str">
        <f t="array" ref="E935">IF($K935&lt;&gt;"",INDEX(TransferLog!$AC$21:$AC$1270,MATCH($I935&amp;$M935,TransferLog!$F$21:$F$1270&amp;TransferLog!$W$21:$W$1270,0)),"")</f>
        <v/>
      </c>
      <c r="F935" s="111">
        <f t="shared" si="71"/>
        <v>908</v>
      </c>
      <c r="G935" s="138" t="str">
        <f t="array" ref="G935">IF($I935&lt;&gt;"",INDEX(DropDownLists!$K$10:$K$2516,MATCH($I935,DropDownLists!$L$10:$L$2516,0)),"")</f>
        <v/>
      </c>
      <c r="H935" s="107"/>
      <c r="I935" s="112"/>
      <c r="J935" s="339"/>
      <c r="K935" s="113"/>
      <c r="L935" s="339"/>
      <c r="M935" s="113"/>
      <c r="N935" s="339"/>
      <c r="O935" s="139" t="str">
        <f t="shared" si="68"/>
        <v/>
      </c>
      <c r="P935" s="339"/>
      <c r="Q935" s="114"/>
      <c r="R935" s="339"/>
      <c r="S935" s="174"/>
      <c r="T935" s="339"/>
      <c r="U935" s="139" t="str">
        <f t="array" ref="U935">IF($S935&lt;&gt;"",INDEX(DropDownLists!$D$10:$D$2516,MATCH($S935,DropDownLists!$E$10:$E$2516,0)),"")</f>
        <v/>
      </c>
      <c r="V935" s="342"/>
      <c r="W935" s="174"/>
      <c r="Y935" s="62"/>
      <c r="Z935" s="62"/>
      <c r="AA935" s="62"/>
      <c r="AB935" s="62"/>
      <c r="AC935" s="62"/>
      <c r="AD935" s="37"/>
      <c r="AE935" s="37"/>
      <c r="AF935" s="37"/>
      <c r="AG935" s="37"/>
      <c r="AH935" s="243" t="str">
        <f t="shared" si="69"/>
        <v/>
      </c>
      <c r="AI935" s="37"/>
      <c r="AJ935" s="37"/>
      <c r="AK935" s="37"/>
      <c r="AL935" s="37"/>
    </row>
    <row r="936" spans="1:38" s="97" customFormat="1" ht="14">
      <c r="A936" s="26"/>
      <c r="B936" s="2">
        <f t="shared" si="70"/>
        <v>909</v>
      </c>
      <c r="C936" s="235" t="str">
        <f t="array" ref="C936">IF($K936&lt;&gt;"",INDEX(TransferLog!$AB$21:$AB$1270,MATCH($I936&amp;$M936,TransferLog!$F$21:$F$1270&amp;TransferLog!$W$21:$W$1270,0)),"")</f>
        <v/>
      </c>
      <c r="D936" s="235" t="str">
        <f t="array" ref="D936">IF($K936&lt;&gt;"",INDEX(TransferLog!$Q$21:$Q$1270,MATCH($I936&amp;$M936,TransferLog!$F$21:$F$1270&amp;TransferLog!$W$21:$W$1270,0)),"")</f>
        <v/>
      </c>
      <c r="E936" s="236" t="str">
        <f t="array" ref="E936">IF($K936&lt;&gt;"",INDEX(TransferLog!$AC$21:$AC$1270,MATCH($I936&amp;$M936,TransferLog!$F$21:$F$1270&amp;TransferLog!$W$21:$W$1270,0)),"")</f>
        <v/>
      </c>
      <c r="F936" s="111">
        <f t="shared" si="71"/>
        <v>909</v>
      </c>
      <c r="G936" s="138" t="str">
        <f t="array" ref="G936">IF($I936&lt;&gt;"",INDEX(DropDownLists!$K$10:$K$2516,MATCH($I936,DropDownLists!$L$10:$L$2516,0)),"")</f>
        <v/>
      </c>
      <c r="H936" s="107"/>
      <c r="I936" s="112"/>
      <c r="J936" s="339"/>
      <c r="K936" s="113"/>
      <c r="L936" s="339"/>
      <c r="M936" s="113"/>
      <c r="N936" s="339"/>
      <c r="O936" s="139" t="str">
        <f t="shared" si="68"/>
        <v/>
      </c>
      <c r="P936" s="339"/>
      <c r="Q936" s="114"/>
      <c r="R936" s="339"/>
      <c r="S936" s="174"/>
      <c r="T936" s="339"/>
      <c r="U936" s="139" t="str">
        <f t="array" ref="U936">IF($S936&lt;&gt;"",INDEX(DropDownLists!$D$10:$D$2516,MATCH($S936,DropDownLists!$E$10:$E$2516,0)),"")</f>
        <v/>
      </c>
      <c r="V936" s="342"/>
      <c r="W936" s="174"/>
      <c r="Y936" s="62"/>
      <c r="Z936" s="62"/>
      <c r="AA936" s="62"/>
      <c r="AB936" s="62"/>
      <c r="AC936" s="62"/>
      <c r="AD936" s="37"/>
      <c r="AE936" s="37"/>
      <c r="AF936" s="37"/>
      <c r="AG936" s="37"/>
      <c r="AH936" s="243" t="str">
        <f t="shared" si="69"/>
        <v/>
      </c>
      <c r="AI936" s="37"/>
      <c r="AJ936" s="37"/>
      <c r="AK936" s="37"/>
      <c r="AL936" s="37"/>
    </row>
    <row r="937" spans="1:38" s="97" customFormat="1" ht="14.25" customHeight="1">
      <c r="A937" s="26"/>
      <c r="B937" s="2">
        <f t="shared" si="70"/>
        <v>910</v>
      </c>
      <c r="C937" s="235" t="str">
        <f t="array" ref="C937">IF($K937&lt;&gt;"",INDEX(TransferLog!$AB$21:$AB$1270,MATCH($I937&amp;$M937,TransferLog!$F$21:$F$1270&amp;TransferLog!$W$21:$W$1270,0)),"")</f>
        <v/>
      </c>
      <c r="D937" s="235" t="str">
        <f t="array" ref="D937">IF($K937&lt;&gt;"",INDEX(TransferLog!$Q$21:$Q$1270,MATCH($I937&amp;$M937,TransferLog!$F$21:$F$1270&amp;TransferLog!$W$21:$W$1270,0)),"")</f>
        <v/>
      </c>
      <c r="E937" s="236" t="str">
        <f t="array" ref="E937">IF($K937&lt;&gt;"",INDEX(TransferLog!$AC$21:$AC$1270,MATCH($I937&amp;$M937,TransferLog!$F$21:$F$1270&amp;TransferLog!$W$21:$W$1270,0)),"")</f>
        <v/>
      </c>
      <c r="F937" s="111">
        <f t="shared" si="71"/>
        <v>910</v>
      </c>
      <c r="G937" s="138" t="str">
        <f t="array" ref="G937">IF($I937&lt;&gt;"",INDEX(DropDownLists!$K$10:$K$2516,MATCH($I937,DropDownLists!$L$10:$L$2516,0)),"")</f>
        <v/>
      </c>
      <c r="H937" s="107"/>
      <c r="I937" s="112"/>
      <c r="J937" s="339"/>
      <c r="K937" s="113"/>
      <c r="L937" s="339"/>
      <c r="M937" s="113"/>
      <c r="N937" s="339"/>
      <c r="O937" s="139" t="str">
        <f t="shared" si="68"/>
        <v/>
      </c>
      <c r="P937" s="339"/>
      <c r="Q937" s="114"/>
      <c r="R937" s="339"/>
      <c r="S937" s="174"/>
      <c r="T937" s="339"/>
      <c r="U937" s="139" t="str">
        <f t="array" ref="U937">IF($S937&lt;&gt;"",INDEX(DropDownLists!$D$10:$D$2516,MATCH($S937,DropDownLists!$E$10:$E$2516,0)),"")</f>
        <v/>
      </c>
      <c r="V937" s="342"/>
      <c r="W937" s="174"/>
      <c r="Y937" s="62"/>
      <c r="Z937" s="62"/>
      <c r="AA937" s="62"/>
      <c r="AB937" s="62"/>
      <c r="AC937" s="62"/>
      <c r="AD937" s="37"/>
      <c r="AE937" s="37"/>
      <c r="AF937" s="37"/>
      <c r="AG937" s="37"/>
      <c r="AH937" s="243" t="str">
        <f t="shared" si="69"/>
        <v/>
      </c>
      <c r="AI937" s="37"/>
      <c r="AJ937" s="37"/>
      <c r="AK937" s="37"/>
      <c r="AL937" s="37"/>
    </row>
    <row r="938" spans="1:38" s="97" customFormat="1" ht="14.25" customHeight="1">
      <c r="A938" s="26"/>
      <c r="B938" s="2">
        <f t="shared" si="70"/>
        <v>911</v>
      </c>
      <c r="C938" s="235" t="str">
        <f t="array" ref="C938">IF($K938&lt;&gt;"",INDEX(TransferLog!$AB$21:$AB$1270,MATCH($I938&amp;$M938,TransferLog!$F$21:$F$1270&amp;TransferLog!$W$21:$W$1270,0)),"")</f>
        <v/>
      </c>
      <c r="D938" s="235" t="str">
        <f t="array" ref="D938">IF($K938&lt;&gt;"",INDEX(TransferLog!$Q$21:$Q$1270,MATCH($I938&amp;$M938,TransferLog!$F$21:$F$1270&amp;TransferLog!$W$21:$W$1270,0)),"")</f>
        <v/>
      </c>
      <c r="E938" s="236" t="str">
        <f t="array" ref="E938">IF($K938&lt;&gt;"",INDEX(TransferLog!$AC$21:$AC$1270,MATCH($I938&amp;$M938,TransferLog!$F$21:$F$1270&amp;TransferLog!$W$21:$W$1270,0)),"")</f>
        <v/>
      </c>
      <c r="F938" s="111">
        <f t="shared" si="71"/>
        <v>911</v>
      </c>
      <c r="G938" s="138" t="str">
        <f t="array" ref="G938">IF($I938&lt;&gt;"",INDEX(DropDownLists!$K$10:$K$2516,MATCH($I938,DropDownLists!$L$10:$L$2516,0)),"")</f>
        <v/>
      </c>
      <c r="H938" s="107"/>
      <c r="I938" s="112"/>
      <c r="J938" s="339"/>
      <c r="K938" s="113"/>
      <c r="L938" s="339"/>
      <c r="M938" s="113"/>
      <c r="N938" s="339"/>
      <c r="O938" s="139" t="str">
        <f t="shared" si="68"/>
        <v/>
      </c>
      <c r="P938" s="339"/>
      <c r="Q938" s="114"/>
      <c r="R938" s="339"/>
      <c r="S938" s="174"/>
      <c r="T938" s="339"/>
      <c r="U938" s="139" t="str">
        <f t="array" ref="U938">IF($S938&lt;&gt;"",INDEX(DropDownLists!$D$10:$D$2516,MATCH($S938,DropDownLists!$E$10:$E$2516,0)),"")</f>
        <v/>
      </c>
      <c r="V938" s="342"/>
      <c r="W938" s="174"/>
      <c r="Y938" s="37"/>
      <c r="Z938" s="37"/>
      <c r="AA938" s="37"/>
      <c r="AB938" s="37"/>
      <c r="AC938" s="37"/>
      <c r="AD938" s="37"/>
      <c r="AE938" s="37"/>
      <c r="AF938" s="37"/>
      <c r="AG938" s="37"/>
      <c r="AH938" s="243" t="str">
        <f t="shared" si="69"/>
        <v/>
      </c>
      <c r="AI938" s="37"/>
      <c r="AJ938" s="37"/>
      <c r="AK938" s="37"/>
      <c r="AL938" s="37"/>
    </row>
    <row r="939" spans="1:38" s="97" customFormat="1" ht="14.25" customHeight="1">
      <c r="A939" s="26"/>
      <c r="B939" s="2">
        <f t="shared" si="70"/>
        <v>912</v>
      </c>
      <c r="C939" s="235" t="str">
        <f t="array" ref="C939">IF($K939&lt;&gt;"",INDEX(TransferLog!$AB$21:$AB$1270,MATCH($I939&amp;$M939,TransferLog!$F$21:$F$1270&amp;TransferLog!$W$21:$W$1270,0)),"")</f>
        <v/>
      </c>
      <c r="D939" s="235" t="str">
        <f t="array" ref="D939">IF($K939&lt;&gt;"",INDEX(TransferLog!$Q$21:$Q$1270,MATCH($I939&amp;$M939,TransferLog!$F$21:$F$1270&amp;TransferLog!$W$21:$W$1270,0)),"")</f>
        <v/>
      </c>
      <c r="E939" s="236" t="str">
        <f t="array" ref="E939">IF($K939&lt;&gt;"",INDEX(TransferLog!$AC$21:$AC$1270,MATCH($I939&amp;$M939,TransferLog!$F$21:$F$1270&amp;TransferLog!$W$21:$W$1270,0)),"")</f>
        <v/>
      </c>
      <c r="F939" s="111">
        <f t="shared" si="71"/>
        <v>912</v>
      </c>
      <c r="G939" s="138" t="str">
        <f t="array" ref="G939">IF($I939&lt;&gt;"",INDEX(DropDownLists!$K$10:$K$2516,MATCH($I939,DropDownLists!$L$10:$L$2516,0)),"")</f>
        <v/>
      </c>
      <c r="H939" s="107"/>
      <c r="I939" s="112"/>
      <c r="J939" s="339"/>
      <c r="K939" s="113"/>
      <c r="L939" s="339"/>
      <c r="M939" s="113"/>
      <c r="N939" s="339"/>
      <c r="O939" s="139" t="str">
        <f t="shared" si="68"/>
        <v/>
      </c>
      <c r="P939" s="339"/>
      <c r="Q939" s="114"/>
      <c r="R939" s="339"/>
      <c r="S939" s="174"/>
      <c r="T939" s="339"/>
      <c r="U939" s="139" t="str">
        <f t="array" ref="U939">IF($S939&lt;&gt;"",INDEX(DropDownLists!$D$10:$D$2516,MATCH($S939,DropDownLists!$E$10:$E$2516,0)),"")</f>
        <v/>
      </c>
      <c r="V939" s="342"/>
      <c r="W939" s="174"/>
      <c r="Y939" s="37"/>
      <c r="Z939" s="37"/>
      <c r="AA939" s="37"/>
      <c r="AB939" s="37"/>
      <c r="AC939" s="37"/>
      <c r="AD939" s="37"/>
      <c r="AE939" s="37"/>
      <c r="AF939" s="37"/>
      <c r="AG939" s="37"/>
      <c r="AH939" s="243" t="str">
        <f t="shared" si="69"/>
        <v/>
      </c>
      <c r="AI939" s="37"/>
      <c r="AJ939" s="37"/>
      <c r="AK939" s="37"/>
      <c r="AL939" s="37"/>
    </row>
    <row r="940" spans="1:38" s="97" customFormat="1" ht="14">
      <c r="A940" s="26"/>
      <c r="B940" s="2">
        <f t="shared" si="70"/>
        <v>913</v>
      </c>
      <c r="C940" s="235" t="str">
        <f t="array" ref="C940">IF($K940&lt;&gt;"",INDEX(TransferLog!$AB$21:$AB$1270,MATCH($I940&amp;$M940,TransferLog!$F$21:$F$1270&amp;TransferLog!$W$21:$W$1270,0)),"")</f>
        <v/>
      </c>
      <c r="D940" s="235" t="str">
        <f t="array" ref="D940">IF($K940&lt;&gt;"",INDEX(TransferLog!$Q$21:$Q$1270,MATCH($I940&amp;$M940,TransferLog!$F$21:$F$1270&amp;TransferLog!$W$21:$W$1270,0)),"")</f>
        <v/>
      </c>
      <c r="E940" s="236" t="str">
        <f t="array" ref="E940">IF($K940&lt;&gt;"",INDEX(TransferLog!$AC$21:$AC$1270,MATCH($I940&amp;$M940,TransferLog!$F$21:$F$1270&amp;TransferLog!$W$21:$W$1270,0)),"")</f>
        <v/>
      </c>
      <c r="F940" s="111">
        <f t="shared" si="71"/>
        <v>913</v>
      </c>
      <c r="G940" s="138" t="str">
        <f t="array" ref="G940">IF($I940&lt;&gt;"",INDEX(DropDownLists!$K$10:$K$2516,MATCH($I940,DropDownLists!$L$10:$L$2516,0)),"")</f>
        <v/>
      </c>
      <c r="H940" s="107"/>
      <c r="I940" s="112"/>
      <c r="J940" s="339"/>
      <c r="K940" s="113"/>
      <c r="L940" s="339"/>
      <c r="M940" s="113"/>
      <c r="N940" s="339"/>
      <c r="O940" s="139" t="str">
        <f t="shared" si="68"/>
        <v/>
      </c>
      <c r="P940" s="339"/>
      <c r="Q940" s="114"/>
      <c r="R940" s="339"/>
      <c r="S940" s="174"/>
      <c r="T940" s="339"/>
      <c r="U940" s="139" t="str">
        <f t="array" ref="U940">IF($S940&lt;&gt;"",INDEX(DropDownLists!$D$10:$D$2516,MATCH($S940,DropDownLists!$E$10:$E$2516,0)),"")</f>
        <v/>
      </c>
      <c r="V940" s="342"/>
      <c r="W940" s="174"/>
      <c r="Y940" s="37"/>
      <c r="Z940" s="37"/>
      <c r="AA940" s="37"/>
      <c r="AB940" s="37"/>
      <c r="AC940" s="37"/>
      <c r="AD940" s="37"/>
      <c r="AE940" s="37"/>
      <c r="AF940" s="37"/>
      <c r="AG940" s="37"/>
      <c r="AH940" s="243" t="str">
        <f t="shared" si="69"/>
        <v/>
      </c>
      <c r="AI940" s="37"/>
      <c r="AJ940" s="37"/>
      <c r="AK940" s="37"/>
      <c r="AL940" s="37"/>
    </row>
    <row r="941" spans="1:38" s="97" customFormat="1" ht="14">
      <c r="A941" s="26"/>
      <c r="B941" s="2">
        <f t="shared" si="70"/>
        <v>914</v>
      </c>
      <c r="C941" s="235" t="str">
        <f t="array" ref="C941">IF($K941&lt;&gt;"",INDEX(TransferLog!$AB$21:$AB$1270,MATCH($I941&amp;$M941,TransferLog!$F$21:$F$1270&amp;TransferLog!$W$21:$W$1270,0)),"")</f>
        <v/>
      </c>
      <c r="D941" s="235" t="str">
        <f t="array" ref="D941">IF($K941&lt;&gt;"",INDEX(TransferLog!$Q$21:$Q$1270,MATCH($I941&amp;$M941,TransferLog!$F$21:$F$1270&amp;TransferLog!$W$21:$W$1270,0)),"")</f>
        <v/>
      </c>
      <c r="E941" s="236" t="str">
        <f t="array" ref="E941">IF($K941&lt;&gt;"",INDEX(TransferLog!$AC$21:$AC$1270,MATCH($I941&amp;$M941,TransferLog!$F$21:$F$1270&amp;TransferLog!$W$21:$W$1270,0)),"")</f>
        <v/>
      </c>
      <c r="F941" s="111">
        <f t="shared" si="71"/>
        <v>914</v>
      </c>
      <c r="G941" s="138" t="str">
        <f t="array" ref="G941">IF($I941&lt;&gt;"",INDEX(DropDownLists!$K$10:$K$2516,MATCH($I941,DropDownLists!$L$10:$L$2516,0)),"")</f>
        <v/>
      </c>
      <c r="H941" s="107"/>
      <c r="I941" s="112"/>
      <c r="J941" s="339"/>
      <c r="K941" s="113"/>
      <c r="L941" s="339"/>
      <c r="M941" s="113"/>
      <c r="N941" s="339"/>
      <c r="O941" s="139" t="str">
        <f t="shared" si="68"/>
        <v/>
      </c>
      <c r="P941" s="339"/>
      <c r="Q941" s="114"/>
      <c r="R941" s="339"/>
      <c r="S941" s="174"/>
      <c r="T941" s="339"/>
      <c r="U941" s="139" t="str">
        <f t="array" ref="U941">IF($S941&lt;&gt;"",INDEX(DropDownLists!$D$10:$D$2516,MATCH($S941,DropDownLists!$E$10:$E$2516,0)),"")</f>
        <v/>
      </c>
      <c r="V941" s="342"/>
      <c r="W941" s="174"/>
      <c r="Y941" s="37"/>
      <c r="Z941" s="37"/>
      <c r="AA941" s="37"/>
      <c r="AB941" s="37"/>
      <c r="AC941" s="37"/>
      <c r="AD941" s="37"/>
      <c r="AE941" s="37"/>
      <c r="AF941" s="37"/>
      <c r="AG941" s="37"/>
      <c r="AH941" s="243" t="str">
        <f t="shared" si="69"/>
        <v/>
      </c>
      <c r="AI941" s="37"/>
      <c r="AJ941" s="37"/>
      <c r="AK941" s="37"/>
      <c r="AL941" s="37"/>
    </row>
    <row r="942" spans="1:38" s="97" customFormat="1" ht="14">
      <c r="A942" s="63"/>
      <c r="B942" s="2">
        <f t="shared" si="70"/>
        <v>915</v>
      </c>
      <c r="C942" s="235" t="str">
        <f t="array" ref="C942">IF($K942&lt;&gt;"",INDEX(TransferLog!$AB$21:$AB$1270,MATCH($I942&amp;$M942,TransferLog!$F$21:$F$1270&amp;TransferLog!$W$21:$W$1270,0)),"")</f>
        <v/>
      </c>
      <c r="D942" s="235" t="str">
        <f t="array" ref="D942">IF($K942&lt;&gt;"",INDEX(TransferLog!$Q$21:$Q$1270,MATCH($I942&amp;$M942,TransferLog!$F$21:$F$1270&amp;TransferLog!$W$21:$W$1270,0)),"")</f>
        <v/>
      </c>
      <c r="E942" s="236" t="str">
        <f t="array" ref="E942">IF($K942&lt;&gt;"",INDEX(TransferLog!$AC$21:$AC$1270,MATCH($I942&amp;$M942,TransferLog!$F$21:$F$1270&amp;TransferLog!$W$21:$W$1270,0)),"")</f>
        <v/>
      </c>
      <c r="F942" s="111">
        <f t="shared" si="71"/>
        <v>915</v>
      </c>
      <c r="G942" s="138" t="str">
        <f t="array" ref="G942">IF($I942&lt;&gt;"",INDEX(DropDownLists!$K$10:$K$2516,MATCH($I942,DropDownLists!$L$10:$L$2516,0)),"")</f>
        <v/>
      </c>
      <c r="H942" s="107"/>
      <c r="I942" s="112"/>
      <c r="J942" s="339"/>
      <c r="K942" s="113"/>
      <c r="L942" s="339"/>
      <c r="M942" s="113"/>
      <c r="N942" s="339"/>
      <c r="O942" s="139" t="str">
        <f t="shared" si="68"/>
        <v/>
      </c>
      <c r="P942" s="339"/>
      <c r="Q942" s="114"/>
      <c r="R942" s="339"/>
      <c r="S942" s="174"/>
      <c r="T942" s="339"/>
      <c r="U942" s="139" t="str">
        <f t="array" ref="U942">IF($S942&lt;&gt;"",INDEX(DropDownLists!$D$10:$D$2516,MATCH($S942,DropDownLists!$E$10:$E$2516,0)),"")</f>
        <v/>
      </c>
      <c r="V942" s="342"/>
      <c r="W942" s="174"/>
      <c r="Y942" s="37"/>
      <c r="Z942" s="37"/>
      <c r="AA942" s="37"/>
      <c r="AB942" s="37"/>
      <c r="AC942" s="37"/>
      <c r="AD942" s="62"/>
      <c r="AE942" s="62"/>
      <c r="AF942" s="62"/>
      <c r="AG942" s="62"/>
      <c r="AH942" s="244" t="str">
        <f t="shared" si="69"/>
        <v/>
      </c>
      <c r="AI942" s="62"/>
      <c r="AJ942" s="62"/>
      <c r="AK942" s="62"/>
      <c r="AL942" s="62"/>
    </row>
    <row r="943" spans="1:38" s="97" customFormat="1" ht="14">
      <c r="A943" s="63"/>
      <c r="B943" s="2">
        <f t="shared" si="70"/>
        <v>916</v>
      </c>
      <c r="C943" s="235" t="str">
        <f t="array" ref="C943">IF($K943&lt;&gt;"",INDEX(TransferLog!$AB$21:$AB$1270,MATCH($I943&amp;$M943,TransferLog!$F$21:$F$1270&amp;TransferLog!$W$21:$W$1270,0)),"")</f>
        <v/>
      </c>
      <c r="D943" s="235" t="str">
        <f t="array" ref="D943">IF($K943&lt;&gt;"",INDEX(TransferLog!$Q$21:$Q$1270,MATCH($I943&amp;$M943,TransferLog!$F$21:$F$1270&amp;TransferLog!$W$21:$W$1270,0)),"")</f>
        <v/>
      </c>
      <c r="E943" s="236" t="str">
        <f t="array" ref="E943">IF($K943&lt;&gt;"",INDEX(TransferLog!$AC$21:$AC$1270,MATCH($I943&amp;$M943,TransferLog!$F$21:$F$1270&amp;TransferLog!$W$21:$W$1270,0)),"")</f>
        <v/>
      </c>
      <c r="F943" s="111">
        <f t="shared" si="71"/>
        <v>916</v>
      </c>
      <c r="G943" s="138" t="str">
        <f t="array" ref="G943">IF($I943&lt;&gt;"",INDEX(DropDownLists!$K$10:$K$2516,MATCH($I943,DropDownLists!$L$10:$L$2516,0)),"")</f>
        <v/>
      </c>
      <c r="H943" s="107"/>
      <c r="I943" s="112"/>
      <c r="J943" s="339"/>
      <c r="K943" s="113"/>
      <c r="L943" s="339"/>
      <c r="M943" s="113"/>
      <c r="N943" s="339"/>
      <c r="O943" s="139" t="str">
        <f t="shared" si="68"/>
        <v/>
      </c>
      <c r="P943" s="339"/>
      <c r="Q943" s="114"/>
      <c r="R943" s="339"/>
      <c r="S943" s="174"/>
      <c r="T943" s="339"/>
      <c r="U943" s="139" t="str">
        <f t="array" ref="U943">IF($S943&lt;&gt;"",INDEX(DropDownLists!$D$10:$D$2516,MATCH($S943,DropDownLists!$E$10:$E$2516,0)),"")</f>
        <v/>
      </c>
      <c r="V943" s="342"/>
      <c r="W943" s="174"/>
      <c r="Y943" s="37"/>
      <c r="Z943" s="37"/>
      <c r="AA943" s="37"/>
      <c r="AB943" s="37"/>
      <c r="AC943" s="37"/>
      <c r="AD943" s="62"/>
      <c r="AE943" s="62"/>
      <c r="AF943" s="62"/>
      <c r="AG943" s="62"/>
      <c r="AH943" s="244" t="str">
        <f t="shared" si="69"/>
        <v/>
      </c>
      <c r="AI943" s="62"/>
      <c r="AJ943" s="62"/>
      <c r="AK943" s="62"/>
      <c r="AL943" s="62"/>
    </row>
    <row r="944" spans="1:38" s="97" customFormat="1" ht="14">
      <c r="A944" s="63"/>
      <c r="B944" s="2">
        <f t="shared" si="70"/>
        <v>917</v>
      </c>
      <c r="C944" s="235" t="str">
        <f t="array" ref="C944">IF($K944&lt;&gt;"",INDEX(TransferLog!$AB$21:$AB$1270,MATCH($I944&amp;$M944,TransferLog!$F$21:$F$1270&amp;TransferLog!$W$21:$W$1270,0)),"")</f>
        <v/>
      </c>
      <c r="D944" s="235" t="str">
        <f t="array" ref="D944">IF($K944&lt;&gt;"",INDEX(TransferLog!$Q$21:$Q$1270,MATCH($I944&amp;$M944,TransferLog!$F$21:$F$1270&amp;TransferLog!$W$21:$W$1270,0)),"")</f>
        <v/>
      </c>
      <c r="E944" s="236" t="str">
        <f t="array" ref="E944">IF($K944&lt;&gt;"",INDEX(TransferLog!$AC$21:$AC$1270,MATCH($I944&amp;$M944,TransferLog!$F$21:$F$1270&amp;TransferLog!$W$21:$W$1270,0)),"")</f>
        <v/>
      </c>
      <c r="F944" s="111">
        <f t="shared" si="71"/>
        <v>917</v>
      </c>
      <c r="G944" s="138" t="str">
        <f t="array" ref="G944">IF($I944&lt;&gt;"",INDEX(DropDownLists!$K$10:$K$2516,MATCH($I944,DropDownLists!$L$10:$L$2516,0)),"")</f>
        <v/>
      </c>
      <c r="H944" s="107"/>
      <c r="I944" s="112"/>
      <c r="J944" s="339"/>
      <c r="K944" s="113"/>
      <c r="L944" s="339"/>
      <c r="M944" s="113"/>
      <c r="N944" s="339"/>
      <c r="O944" s="139" t="str">
        <f t="shared" si="68"/>
        <v/>
      </c>
      <c r="P944" s="339"/>
      <c r="Q944" s="114"/>
      <c r="R944" s="339"/>
      <c r="S944" s="174"/>
      <c r="T944" s="339"/>
      <c r="U944" s="139" t="str">
        <f t="array" ref="U944">IF($S944&lt;&gt;"",INDEX(DropDownLists!$D$10:$D$2516,MATCH($S944,DropDownLists!$E$10:$E$2516,0)),"")</f>
        <v/>
      </c>
      <c r="V944" s="342"/>
      <c r="W944" s="174"/>
      <c r="Y944" s="37"/>
      <c r="Z944" s="37"/>
      <c r="AA944" s="37"/>
      <c r="AB944" s="37"/>
      <c r="AC944" s="37"/>
      <c r="AD944" s="62"/>
      <c r="AE944" s="62"/>
      <c r="AF944" s="62"/>
      <c r="AG944" s="62"/>
      <c r="AH944" s="244" t="str">
        <f t="shared" si="69"/>
        <v/>
      </c>
      <c r="AI944" s="62"/>
      <c r="AJ944" s="62"/>
      <c r="AK944" s="62"/>
      <c r="AL944" s="62"/>
    </row>
    <row r="945" spans="1:38" s="97" customFormat="1" ht="14">
      <c r="A945" s="63"/>
      <c r="B945" s="2">
        <f t="shared" si="70"/>
        <v>918</v>
      </c>
      <c r="C945" s="235" t="str">
        <f t="array" ref="C945">IF($K945&lt;&gt;"",INDEX(TransferLog!$AB$21:$AB$1270,MATCH($I945&amp;$M945,TransferLog!$F$21:$F$1270&amp;TransferLog!$W$21:$W$1270,0)),"")</f>
        <v/>
      </c>
      <c r="D945" s="235" t="str">
        <f t="array" ref="D945">IF($K945&lt;&gt;"",INDEX(TransferLog!$Q$21:$Q$1270,MATCH($I945&amp;$M945,TransferLog!$F$21:$F$1270&amp;TransferLog!$W$21:$W$1270,0)),"")</f>
        <v/>
      </c>
      <c r="E945" s="236" t="str">
        <f t="array" ref="E945">IF($K945&lt;&gt;"",INDEX(TransferLog!$AC$21:$AC$1270,MATCH($I945&amp;$M945,TransferLog!$F$21:$F$1270&amp;TransferLog!$W$21:$W$1270,0)),"")</f>
        <v/>
      </c>
      <c r="F945" s="111">
        <f t="shared" si="71"/>
        <v>918</v>
      </c>
      <c r="G945" s="138" t="str">
        <f t="array" ref="G945">IF($I945&lt;&gt;"",INDEX(DropDownLists!$K$10:$K$2516,MATCH($I945,DropDownLists!$L$10:$L$2516,0)),"")</f>
        <v/>
      </c>
      <c r="H945" s="107"/>
      <c r="I945" s="112"/>
      <c r="J945" s="339"/>
      <c r="K945" s="113"/>
      <c r="L945" s="339"/>
      <c r="M945" s="113"/>
      <c r="N945" s="339"/>
      <c r="O945" s="139" t="str">
        <f t="shared" si="68"/>
        <v/>
      </c>
      <c r="P945" s="339"/>
      <c r="Q945" s="114"/>
      <c r="R945" s="339"/>
      <c r="S945" s="174"/>
      <c r="T945" s="339"/>
      <c r="U945" s="139" t="str">
        <f t="array" ref="U945">IF($S945&lt;&gt;"",INDEX(DropDownLists!$D$10:$D$2516,MATCH($S945,DropDownLists!$E$10:$E$2516,0)),"")</f>
        <v/>
      </c>
      <c r="V945" s="342"/>
      <c r="W945" s="174"/>
      <c r="Y945" s="37"/>
      <c r="Z945" s="37"/>
      <c r="AA945" s="37"/>
      <c r="AB945" s="37"/>
      <c r="AC945" s="37"/>
      <c r="AD945" s="62"/>
      <c r="AE945" s="62"/>
      <c r="AF945" s="62"/>
      <c r="AG945" s="62"/>
      <c r="AH945" s="244" t="str">
        <f t="shared" si="69"/>
        <v/>
      </c>
      <c r="AI945" s="62"/>
      <c r="AJ945" s="62"/>
      <c r="AK945" s="62"/>
      <c r="AL945" s="62"/>
    </row>
    <row r="946" spans="1:38" s="97" customFormat="1" ht="14">
      <c r="A946" s="63"/>
      <c r="B946" s="2">
        <f t="shared" si="70"/>
        <v>919</v>
      </c>
      <c r="C946" s="235" t="str">
        <f t="array" ref="C946">IF($K946&lt;&gt;"",INDEX(TransferLog!$AB$21:$AB$1270,MATCH($I946&amp;$M946,TransferLog!$F$21:$F$1270&amp;TransferLog!$W$21:$W$1270,0)),"")</f>
        <v/>
      </c>
      <c r="D946" s="235" t="str">
        <f t="array" ref="D946">IF($K946&lt;&gt;"",INDEX(TransferLog!$Q$21:$Q$1270,MATCH($I946&amp;$M946,TransferLog!$F$21:$F$1270&amp;TransferLog!$W$21:$W$1270,0)),"")</f>
        <v/>
      </c>
      <c r="E946" s="236" t="str">
        <f t="array" ref="E946">IF($K946&lt;&gt;"",INDEX(TransferLog!$AC$21:$AC$1270,MATCH($I946&amp;$M946,TransferLog!$F$21:$F$1270&amp;TransferLog!$W$21:$W$1270,0)),"")</f>
        <v/>
      </c>
      <c r="F946" s="111">
        <f t="shared" si="71"/>
        <v>919</v>
      </c>
      <c r="G946" s="138" t="str">
        <f t="array" ref="G946">IF($I946&lt;&gt;"",INDEX(DropDownLists!$K$10:$K$2516,MATCH($I946,DropDownLists!$L$10:$L$2516,0)),"")</f>
        <v/>
      </c>
      <c r="H946" s="107"/>
      <c r="I946" s="112"/>
      <c r="J946" s="339"/>
      <c r="K946" s="113"/>
      <c r="L946" s="339"/>
      <c r="M946" s="113"/>
      <c r="N946" s="339"/>
      <c r="O946" s="139" t="str">
        <f t="shared" si="68"/>
        <v/>
      </c>
      <c r="P946" s="339"/>
      <c r="Q946" s="114"/>
      <c r="R946" s="339"/>
      <c r="S946" s="174"/>
      <c r="T946" s="339"/>
      <c r="U946" s="139" t="str">
        <f t="array" ref="U946">IF($S946&lt;&gt;"",INDEX(DropDownLists!$D$10:$D$2516,MATCH($S946,DropDownLists!$E$10:$E$2516,0)),"")</f>
        <v/>
      </c>
      <c r="V946" s="342"/>
      <c r="W946" s="174"/>
      <c r="Y946" s="37"/>
      <c r="Z946" s="37"/>
      <c r="AA946" s="37"/>
      <c r="AB946" s="37"/>
      <c r="AC946" s="37"/>
      <c r="AD946" s="62"/>
      <c r="AE946" s="62"/>
      <c r="AF946" s="62"/>
      <c r="AG946" s="62"/>
      <c r="AH946" s="244" t="str">
        <f t="shared" si="69"/>
        <v/>
      </c>
      <c r="AI946" s="62"/>
      <c r="AJ946" s="62"/>
      <c r="AK946" s="62"/>
      <c r="AL946" s="62"/>
    </row>
    <row r="947" spans="1:38" s="97" customFormat="1" ht="14">
      <c r="A947" s="63"/>
      <c r="B947" s="2">
        <f t="shared" si="70"/>
        <v>920</v>
      </c>
      <c r="C947" s="235" t="str">
        <f t="array" ref="C947">IF($K947&lt;&gt;"",INDEX(TransferLog!$AB$21:$AB$1270,MATCH($I947&amp;$M947,TransferLog!$F$21:$F$1270&amp;TransferLog!$W$21:$W$1270,0)),"")</f>
        <v/>
      </c>
      <c r="D947" s="235" t="str">
        <f t="array" ref="D947">IF($K947&lt;&gt;"",INDEX(TransferLog!$Q$21:$Q$1270,MATCH($I947&amp;$M947,TransferLog!$F$21:$F$1270&amp;TransferLog!$W$21:$W$1270,0)),"")</f>
        <v/>
      </c>
      <c r="E947" s="236" t="str">
        <f t="array" ref="E947">IF($K947&lt;&gt;"",INDEX(TransferLog!$AC$21:$AC$1270,MATCH($I947&amp;$M947,TransferLog!$F$21:$F$1270&amp;TransferLog!$W$21:$W$1270,0)),"")</f>
        <v/>
      </c>
      <c r="F947" s="111">
        <f t="shared" si="71"/>
        <v>920</v>
      </c>
      <c r="G947" s="138" t="str">
        <f t="array" ref="G947">IF($I947&lt;&gt;"",INDEX(DropDownLists!$K$10:$K$2516,MATCH($I947,DropDownLists!$L$10:$L$2516,0)),"")</f>
        <v/>
      </c>
      <c r="H947" s="107"/>
      <c r="I947" s="112"/>
      <c r="J947" s="339"/>
      <c r="K947" s="113"/>
      <c r="L947" s="339"/>
      <c r="M947" s="113"/>
      <c r="N947" s="339"/>
      <c r="O947" s="139" t="str">
        <f t="shared" si="68"/>
        <v/>
      </c>
      <c r="P947" s="339"/>
      <c r="Q947" s="114"/>
      <c r="R947" s="339"/>
      <c r="S947" s="174"/>
      <c r="T947" s="339"/>
      <c r="U947" s="139" t="str">
        <f t="array" ref="U947">IF($S947&lt;&gt;"",INDEX(DropDownLists!$D$10:$D$2516,MATCH($S947,DropDownLists!$E$10:$E$2516,0)),"")</f>
        <v/>
      </c>
      <c r="V947" s="342"/>
      <c r="W947" s="174"/>
      <c r="Y947" s="62"/>
      <c r="Z947" s="62"/>
      <c r="AA947" s="62"/>
      <c r="AB947" s="62"/>
      <c r="AC947" s="62"/>
      <c r="AD947" s="62"/>
      <c r="AE947" s="62"/>
      <c r="AF947" s="62"/>
      <c r="AG947" s="62"/>
      <c r="AH947" s="244" t="str">
        <f t="shared" si="69"/>
        <v/>
      </c>
      <c r="AI947" s="62"/>
      <c r="AJ947" s="62"/>
      <c r="AK947" s="62"/>
      <c r="AL947" s="62"/>
    </row>
    <row r="948" spans="1:38" s="97" customFormat="1" ht="14">
      <c r="A948" s="63"/>
      <c r="B948" s="2">
        <f t="shared" si="70"/>
        <v>921</v>
      </c>
      <c r="C948" s="235" t="str">
        <f t="array" ref="C948">IF($K948&lt;&gt;"",INDEX(TransferLog!$AB$21:$AB$1270,MATCH($I948&amp;$M948,TransferLog!$F$21:$F$1270&amp;TransferLog!$W$21:$W$1270,0)),"")</f>
        <v/>
      </c>
      <c r="D948" s="235" t="str">
        <f t="array" ref="D948">IF($K948&lt;&gt;"",INDEX(TransferLog!$Q$21:$Q$1270,MATCH($I948&amp;$M948,TransferLog!$F$21:$F$1270&amp;TransferLog!$W$21:$W$1270,0)),"")</f>
        <v/>
      </c>
      <c r="E948" s="236" t="str">
        <f t="array" ref="E948">IF($K948&lt;&gt;"",INDEX(TransferLog!$AC$21:$AC$1270,MATCH($I948&amp;$M948,TransferLog!$F$21:$F$1270&amp;TransferLog!$W$21:$W$1270,0)),"")</f>
        <v/>
      </c>
      <c r="F948" s="111">
        <f t="shared" si="71"/>
        <v>921</v>
      </c>
      <c r="G948" s="138" t="str">
        <f t="array" ref="G948">IF($I948&lt;&gt;"",INDEX(DropDownLists!$K$10:$K$2516,MATCH($I948,DropDownLists!$L$10:$L$2516,0)),"")</f>
        <v/>
      </c>
      <c r="H948" s="107"/>
      <c r="I948" s="112"/>
      <c r="J948" s="339"/>
      <c r="K948" s="113"/>
      <c r="L948" s="339"/>
      <c r="M948" s="113"/>
      <c r="N948" s="339"/>
      <c r="O948" s="139" t="str">
        <f t="shared" si="68"/>
        <v/>
      </c>
      <c r="P948" s="339"/>
      <c r="Q948" s="114"/>
      <c r="R948" s="339"/>
      <c r="S948" s="174"/>
      <c r="T948" s="339"/>
      <c r="U948" s="139" t="str">
        <f t="array" ref="U948">IF($S948&lt;&gt;"",INDEX(DropDownLists!$D$10:$D$2516,MATCH($S948,DropDownLists!$E$10:$E$2516,0)),"")</f>
        <v/>
      </c>
      <c r="V948" s="342"/>
      <c r="W948" s="174"/>
      <c r="Y948" s="62"/>
      <c r="Z948" s="62"/>
      <c r="AA948" s="62"/>
      <c r="AB948" s="62"/>
      <c r="AC948" s="62"/>
      <c r="AD948" s="62"/>
      <c r="AE948" s="62"/>
      <c r="AF948" s="62"/>
      <c r="AG948" s="62"/>
      <c r="AH948" s="244" t="str">
        <f t="shared" si="69"/>
        <v/>
      </c>
      <c r="AI948" s="62"/>
      <c r="AJ948" s="62"/>
      <c r="AK948" s="62"/>
      <c r="AL948" s="62"/>
    </row>
    <row r="949" spans="1:38" s="97" customFormat="1" ht="14">
      <c r="A949" s="63"/>
      <c r="B949" s="2">
        <f t="shared" si="70"/>
        <v>922</v>
      </c>
      <c r="C949" s="235" t="str">
        <f t="array" ref="C949">IF($K949&lt;&gt;"",INDEX(TransferLog!$AB$21:$AB$1270,MATCH($I949&amp;$M949,TransferLog!$F$21:$F$1270&amp;TransferLog!$W$21:$W$1270,0)),"")</f>
        <v/>
      </c>
      <c r="D949" s="235" t="str">
        <f t="array" ref="D949">IF($K949&lt;&gt;"",INDEX(TransferLog!$Q$21:$Q$1270,MATCH($I949&amp;$M949,TransferLog!$F$21:$F$1270&amp;TransferLog!$W$21:$W$1270,0)),"")</f>
        <v/>
      </c>
      <c r="E949" s="236" t="str">
        <f t="array" ref="E949">IF($K949&lt;&gt;"",INDEX(TransferLog!$AC$21:$AC$1270,MATCH($I949&amp;$M949,TransferLog!$F$21:$F$1270&amp;TransferLog!$W$21:$W$1270,0)),"")</f>
        <v/>
      </c>
      <c r="F949" s="111">
        <f t="shared" si="71"/>
        <v>922</v>
      </c>
      <c r="G949" s="138" t="str">
        <f t="array" ref="G949">IF($I949&lt;&gt;"",INDEX(DropDownLists!$K$10:$K$2516,MATCH($I949,DropDownLists!$L$10:$L$2516,0)),"")</f>
        <v/>
      </c>
      <c r="H949" s="107"/>
      <c r="I949" s="112"/>
      <c r="J949" s="339"/>
      <c r="K949" s="113"/>
      <c r="L949" s="339"/>
      <c r="M949" s="113"/>
      <c r="N949" s="339"/>
      <c r="O949" s="139" t="str">
        <f t="shared" si="68"/>
        <v/>
      </c>
      <c r="P949" s="339"/>
      <c r="Q949" s="114"/>
      <c r="R949" s="339"/>
      <c r="S949" s="174"/>
      <c r="T949" s="339"/>
      <c r="U949" s="139" t="str">
        <f t="array" ref="U949">IF($S949&lt;&gt;"",INDEX(DropDownLists!$D$10:$D$2516,MATCH($S949,DropDownLists!$E$10:$E$2516,0)),"")</f>
        <v/>
      </c>
      <c r="V949" s="342"/>
      <c r="W949" s="174"/>
      <c r="Y949" s="62"/>
      <c r="Z949" s="62"/>
      <c r="AA949" s="62"/>
      <c r="AB949" s="62"/>
      <c r="AC949" s="62"/>
      <c r="AD949" s="62"/>
      <c r="AE949" s="62"/>
      <c r="AF949" s="62"/>
      <c r="AG949" s="62"/>
      <c r="AH949" s="244" t="str">
        <f t="shared" si="69"/>
        <v/>
      </c>
      <c r="AI949" s="62"/>
      <c r="AJ949" s="62"/>
      <c r="AK949" s="62"/>
      <c r="AL949" s="62"/>
    </row>
    <row r="950" spans="1:38" s="97" customFormat="1" ht="14">
      <c r="A950" s="63"/>
      <c r="B950" s="2">
        <f t="shared" si="70"/>
        <v>923</v>
      </c>
      <c r="C950" s="235" t="str">
        <f t="array" ref="C950">IF($K950&lt;&gt;"",INDEX(TransferLog!$AB$21:$AB$1270,MATCH($I950&amp;$M950,TransferLog!$F$21:$F$1270&amp;TransferLog!$W$21:$W$1270,0)),"")</f>
        <v/>
      </c>
      <c r="D950" s="235" t="str">
        <f t="array" ref="D950">IF($K950&lt;&gt;"",INDEX(TransferLog!$Q$21:$Q$1270,MATCH($I950&amp;$M950,TransferLog!$F$21:$F$1270&amp;TransferLog!$W$21:$W$1270,0)),"")</f>
        <v/>
      </c>
      <c r="E950" s="236" t="str">
        <f t="array" ref="E950">IF($K950&lt;&gt;"",INDEX(TransferLog!$AC$21:$AC$1270,MATCH($I950&amp;$M950,TransferLog!$F$21:$F$1270&amp;TransferLog!$W$21:$W$1270,0)),"")</f>
        <v/>
      </c>
      <c r="F950" s="111">
        <f t="shared" si="71"/>
        <v>923</v>
      </c>
      <c r="G950" s="138" t="str">
        <f t="array" ref="G950">IF($I950&lt;&gt;"",INDEX(DropDownLists!$K$10:$K$2516,MATCH($I950,DropDownLists!$L$10:$L$2516,0)),"")</f>
        <v/>
      </c>
      <c r="H950" s="107"/>
      <c r="I950" s="112"/>
      <c r="J950" s="339"/>
      <c r="K950" s="113"/>
      <c r="L950" s="339"/>
      <c r="M950" s="113"/>
      <c r="N950" s="339"/>
      <c r="O950" s="139" t="str">
        <f t="shared" si="68"/>
        <v/>
      </c>
      <c r="P950" s="339"/>
      <c r="Q950" s="114"/>
      <c r="R950" s="339"/>
      <c r="S950" s="174"/>
      <c r="T950" s="339"/>
      <c r="U950" s="139" t="str">
        <f t="array" ref="U950">IF($S950&lt;&gt;"",INDEX(DropDownLists!$D$10:$D$2516,MATCH($S950,DropDownLists!$E$10:$E$2516,0)),"")</f>
        <v/>
      </c>
      <c r="V950" s="342"/>
      <c r="W950" s="174"/>
      <c r="Y950" s="62"/>
      <c r="Z950" s="62"/>
      <c r="AA950" s="62"/>
      <c r="AB950" s="62"/>
      <c r="AC950" s="62"/>
      <c r="AD950" s="62"/>
      <c r="AE950" s="62"/>
      <c r="AF950" s="62"/>
      <c r="AG950" s="62"/>
      <c r="AH950" s="244" t="str">
        <f t="shared" si="69"/>
        <v/>
      </c>
      <c r="AI950" s="62"/>
      <c r="AJ950" s="62"/>
      <c r="AK950" s="62"/>
      <c r="AL950" s="62"/>
    </row>
    <row r="951" spans="1:38" s="97" customFormat="1" ht="14">
      <c r="A951" s="63"/>
      <c r="B951" s="2">
        <f t="shared" si="70"/>
        <v>924</v>
      </c>
      <c r="C951" s="235" t="str">
        <f t="array" ref="C951">IF($K951&lt;&gt;"",INDEX(TransferLog!$AB$21:$AB$1270,MATCH($I951&amp;$M951,TransferLog!$F$21:$F$1270&amp;TransferLog!$W$21:$W$1270,0)),"")</f>
        <v/>
      </c>
      <c r="D951" s="235" t="str">
        <f t="array" ref="D951">IF($K951&lt;&gt;"",INDEX(TransferLog!$Q$21:$Q$1270,MATCH($I951&amp;$M951,TransferLog!$F$21:$F$1270&amp;TransferLog!$W$21:$W$1270,0)),"")</f>
        <v/>
      </c>
      <c r="E951" s="236" t="str">
        <f t="array" ref="E951">IF($K951&lt;&gt;"",INDEX(TransferLog!$AC$21:$AC$1270,MATCH($I951&amp;$M951,TransferLog!$F$21:$F$1270&amp;TransferLog!$W$21:$W$1270,0)),"")</f>
        <v/>
      </c>
      <c r="F951" s="111">
        <f t="shared" si="71"/>
        <v>924</v>
      </c>
      <c r="G951" s="138" t="str">
        <f t="array" ref="G951">IF($I951&lt;&gt;"",INDEX(DropDownLists!$K$10:$K$2516,MATCH($I951,DropDownLists!$L$10:$L$2516,0)),"")</f>
        <v/>
      </c>
      <c r="H951" s="107"/>
      <c r="I951" s="112"/>
      <c r="J951" s="339"/>
      <c r="K951" s="113"/>
      <c r="L951" s="339"/>
      <c r="M951" s="113"/>
      <c r="N951" s="339"/>
      <c r="O951" s="139" t="str">
        <f t="shared" si="68"/>
        <v/>
      </c>
      <c r="P951" s="339"/>
      <c r="Q951" s="114"/>
      <c r="R951" s="339"/>
      <c r="S951" s="174"/>
      <c r="T951" s="339"/>
      <c r="U951" s="139" t="str">
        <f t="array" ref="U951">IF($S951&lt;&gt;"",INDEX(DropDownLists!$D$10:$D$2516,MATCH($S951,DropDownLists!$E$10:$E$2516,0)),"")</f>
        <v/>
      </c>
      <c r="V951" s="342"/>
      <c r="W951" s="174"/>
      <c r="Y951" s="62"/>
      <c r="Z951" s="62"/>
      <c r="AA951" s="62"/>
      <c r="AB951" s="62"/>
      <c r="AC951" s="62"/>
      <c r="AD951" s="62"/>
      <c r="AE951" s="62"/>
      <c r="AF951" s="62"/>
      <c r="AG951" s="62"/>
      <c r="AH951" s="244" t="str">
        <f t="shared" si="69"/>
        <v/>
      </c>
      <c r="AI951" s="62"/>
      <c r="AJ951" s="62"/>
      <c r="AK951" s="62"/>
      <c r="AL951" s="62"/>
    </row>
    <row r="952" spans="1:38" s="97" customFormat="1" ht="14">
      <c r="A952" s="63"/>
      <c r="B952" s="2">
        <f t="shared" si="70"/>
        <v>925</v>
      </c>
      <c r="C952" s="235" t="str">
        <f t="array" ref="C952">IF($K952&lt;&gt;"",INDEX(TransferLog!$AB$21:$AB$1270,MATCH($I952&amp;$M952,TransferLog!$F$21:$F$1270&amp;TransferLog!$W$21:$W$1270,0)),"")</f>
        <v/>
      </c>
      <c r="D952" s="235" t="str">
        <f t="array" ref="D952">IF($K952&lt;&gt;"",INDEX(TransferLog!$Q$21:$Q$1270,MATCH($I952&amp;$M952,TransferLog!$F$21:$F$1270&amp;TransferLog!$W$21:$W$1270,0)),"")</f>
        <v/>
      </c>
      <c r="E952" s="236" t="str">
        <f t="array" ref="E952">IF($K952&lt;&gt;"",INDEX(TransferLog!$AC$21:$AC$1270,MATCH($I952&amp;$M952,TransferLog!$F$21:$F$1270&amp;TransferLog!$W$21:$W$1270,0)),"")</f>
        <v/>
      </c>
      <c r="F952" s="111">
        <f t="shared" si="71"/>
        <v>925</v>
      </c>
      <c r="G952" s="138" t="str">
        <f t="array" ref="G952">IF($I952&lt;&gt;"",INDEX(DropDownLists!$K$10:$K$2516,MATCH($I952,DropDownLists!$L$10:$L$2516,0)),"")</f>
        <v/>
      </c>
      <c r="H952" s="107"/>
      <c r="I952" s="112"/>
      <c r="J952" s="339"/>
      <c r="K952" s="113"/>
      <c r="L952" s="339"/>
      <c r="M952" s="113"/>
      <c r="N952" s="339"/>
      <c r="O952" s="139" t="str">
        <f t="shared" si="68"/>
        <v/>
      </c>
      <c r="P952" s="339"/>
      <c r="Q952" s="114"/>
      <c r="R952" s="339"/>
      <c r="S952" s="174"/>
      <c r="T952" s="339"/>
      <c r="U952" s="139" t="str">
        <f t="array" ref="U952">IF($S952&lt;&gt;"",INDEX(DropDownLists!$D$10:$D$2516,MATCH($S952,DropDownLists!$E$10:$E$2516,0)),"")</f>
        <v/>
      </c>
      <c r="V952" s="342"/>
      <c r="W952" s="174"/>
      <c r="Y952" s="62"/>
      <c r="Z952" s="62"/>
      <c r="AA952" s="62"/>
      <c r="AB952" s="62"/>
      <c r="AC952" s="62"/>
      <c r="AD952" s="62"/>
      <c r="AE952" s="62"/>
      <c r="AF952" s="62"/>
      <c r="AG952" s="62"/>
      <c r="AH952" s="244" t="str">
        <f t="shared" si="69"/>
        <v/>
      </c>
      <c r="AI952" s="62"/>
      <c r="AJ952" s="62"/>
      <c r="AK952" s="62"/>
      <c r="AL952" s="62"/>
    </row>
    <row r="953" spans="1:38" s="97" customFormat="1" ht="14.25" customHeight="1">
      <c r="A953" s="26"/>
      <c r="B953" s="2">
        <f t="shared" si="70"/>
        <v>926</v>
      </c>
      <c r="C953" s="235" t="str">
        <f t="array" ref="C953">IF($K953&lt;&gt;"",INDEX(TransferLog!$AB$21:$AB$1270,MATCH($I953&amp;$M953,TransferLog!$F$21:$F$1270&amp;TransferLog!$W$21:$W$1270,0)),"")</f>
        <v/>
      </c>
      <c r="D953" s="235" t="str">
        <f t="array" ref="D953">IF($K953&lt;&gt;"",INDEX(TransferLog!$Q$21:$Q$1270,MATCH($I953&amp;$M953,TransferLog!$F$21:$F$1270&amp;TransferLog!$W$21:$W$1270,0)),"")</f>
        <v/>
      </c>
      <c r="E953" s="236" t="str">
        <f t="array" ref="E953">IF($K953&lt;&gt;"",INDEX(TransferLog!$AC$21:$AC$1270,MATCH($I953&amp;$M953,TransferLog!$F$21:$F$1270&amp;TransferLog!$W$21:$W$1270,0)),"")</f>
        <v/>
      </c>
      <c r="F953" s="111">
        <f t="shared" si="71"/>
        <v>926</v>
      </c>
      <c r="G953" s="138" t="str">
        <f t="array" ref="G953">IF($I953&lt;&gt;"",INDEX(DropDownLists!$K$10:$K$2516,MATCH($I953,DropDownLists!$L$10:$L$2516,0)),"")</f>
        <v/>
      </c>
      <c r="H953" s="107"/>
      <c r="I953" s="112"/>
      <c r="J953" s="339"/>
      <c r="K953" s="113"/>
      <c r="L953" s="339"/>
      <c r="M953" s="113"/>
      <c r="N953" s="339"/>
      <c r="O953" s="139" t="str">
        <f t="shared" si="68"/>
        <v/>
      </c>
      <c r="P953" s="339"/>
      <c r="Q953" s="114"/>
      <c r="R953" s="339"/>
      <c r="S953" s="174"/>
      <c r="T953" s="339"/>
      <c r="U953" s="139" t="str">
        <f t="array" ref="U953">IF($S953&lt;&gt;"",INDEX(DropDownLists!$D$10:$D$2516,MATCH($S953,DropDownLists!$E$10:$E$2516,0)),"")</f>
        <v/>
      </c>
      <c r="V953" s="342"/>
      <c r="W953" s="174"/>
      <c r="Y953" s="62"/>
      <c r="Z953" s="62"/>
      <c r="AA953" s="62"/>
      <c r="AB953" s="62"/>
      <c r="AC953" s="62"/>
      <c r="AD953" s="37"/>
      <c r="AE953" s="37"/>
      <c r="AF953" s="37"/>
      <c r="AG953" s="37"/>
      <c r="AH953" s="243" t="str">
        <f t="shared" si="69"/>
        <v/>
      </c>
      <c r="AI953" s="37"/>
      <c r="AJ953" s="37"/>
      <c r="AK953" s="37"/>
      <c r="AL953" s="37"/>
    </row>
    <row r="954" spans="1:38" s="97" customFormat="1" ht="14.25" customHeight="1">
      <c r="A954" s="26"/>
      <c r="B954" s="2">
        <f t="shared" si="70"/>
        <v>927</v>
      </c>
      <c r="C954" s="235" t="str">
        <f t="array" ref="C954">IF($K954&lt;&gt;"",INDEX(TransferLog!$AB$21:$AB$1270,MATCH($I954&amp;$M954,TransferLog!$F$21:$F$1270&amp;TransferLog!$W$21:$W$1270,0)),"")</f>
        <v/>
      </c>
      <c r="D954" s="235" t="str">
        <f t="array" ref="D954">IF($K954&lt;&gt;"",INDEX(TransferLog!$Q$21:$Q$1270,MATCH($I954&amp;$M954,TransferLog!$F$21:$F$1270&amp;TransferLog!$W$21:$W$1270,0)),"")</f>
        <v/>
      </c>
      <c r="E954" s="236" t="str">
        <f t="array" ref="E954">IF($K954&lt;&gt;"",INDEX(TransferLog!$AC$21:$AC$1270,MATCH($I954&amp;$M954,TransferLog!$F$21:$F$1270&amp;TransferLog!$W$21:$W$1270,0)),"")</f>
        <v/>
      </c>
      <c r="F954" s="111">
        <f t="shared" si="71"/>
        <v>927</v>
      </c>
      <c r="G954" s="138" t="str">
        <f t="array" ref="G954">IF($I954&lt;&gt;"",INDEX(DropDownLists!$K$10:$K$2516,MATCH($I954,DropDownLists!$L$10:$L$2516,0)),"")</f>
        <v/>
      </c>
      <c r="H954" s="107"/>
      <c r="I954" s="112"/>
      <c r="J954" s="339"/>
      <c r="K954" s="113"/>
      <c r="L954" s="339"/>
      <c r="M954" s="113"/>
      <c r="N954" s="339"/>
      <c r="O954" s="139" t="str">
        <f t="shared" si="68"/>
        <v/>
      </c>
      <c r="P954" s="339"/>
      <c r="Q954" s="114"/>
      <c r="R954" s="339"/>
      <c r="S954" s="174"/>
      <c r="T954" s="339"/>
      <c r="U954" s="139" t="str">
        <f t="array" ref="U954">IF($S954&lt;&gt;"",INDEX(DropDownLists!$D$10:$D$2516,MATCH($S954,DropDownLists!$E$10:$E$2516,0)),"")</f>
        <v/>
      </c>
      <c r="V954" s="342"/>
      <c r="W954" s="174"/>
      <c r="Y954" s="62"/>
      <c r="Z954" s="62"/>
      <c r="AA954" s="62"/>
      <c r="AB954" s="62"/>
      <c r="AC954" s="62"/>
      <c r="AD954" s="37"/>
      <c r="AE954" s="37"/>
      <c r="AF954" s="37"/>
      <c r="AG954" s="37"/>
      <c r="AH954" s="243" t="str">
        <f t="shared" si="69"/>
        <v/>
      </c>
      <c r="AI954" s="37"/>
      <c r="AJ954" s="37"/>
      <c r="AK954" s="37"/>
      <c r="AL954" s="37"/>
    </row>
    <row r="955" spans="1:38" s="97" customFormat="1" ht="14.25" customHeight="1">
      <c r="A955" s="26"/>
      <c r="B955" s="2">
        <f t="shared" si="70"/>
        <v>928</v>
      </c>
      <c r="C955" s="235" t="str">
        <f t="array" ref="C955">IF($K955&lt;&gt;"",INDEX(TransferLog!$AB$21:$AB$1270,MATCH($I955&amp;$M955,TransferLog!$F$21:$F$1270&amp;TransferLog!$W$21:$W$1270,0)),"")</f>
        <v/>
      </c>
      <c r="D955" s="235" t="str">
        <f t="array" ref="D955">IF($K955&lt;&gt;"",INDEX(TransferLog!$Q$21:$Q$1270,MATCH($I955&amp;$M955,TransferLog!$F$21:$F$1270&amp;TransferLog!$W$21:$W$1270,0)),"")</f>
        <v/>
      </c>
      <c r="E955" s="236" t="str">
        <f t="array" ref="E955">IF($K955&lt;&gt;"",INDEX(TransferLog!$AC$21:$AC$1270,MATCH($I955&amp;$M955,TransferLog!$F$21:$F$1270&amp;TransferLog!$W$21:$W$1270,0)),"")</f>
        <v/>
      </c>
      <c r="F955" s="111">
        <f t="shared" si="71"/>
        <v>928</v>
      </c>
      <c r="G955" s="138" t="str">
        <f t="array" ref="G955">IF($I955&lt;&gt;"",INDEX(DropDownLists!$K$10:$K$2516,MATCH($I955,DropDownLists!$L$10:$L$2516,0)),"")</f>
        <v/>
      </c>
      <c r="H955" s="107"/>
      <c r="I955" s="112"/>
      <c r="J955" s="339"/>
      <c r="K955" s="113"/>
      <c r="L955" s="339"/>
      <c r="M955" s="113"/>
      <c r="N955" s="339"/>
      <c r="O955" s="139" t="str">
        <f t="shared" si="68"/>
        <v/>
      </c>
      <c r="P955" s="339"/>
      <c r="Q955" s="114"/>
      <c r="R955" s="339"/>
      <c r="S955" s="174"/>
      <c r="T955" s="339"/>
      <c r="U955" s="139" t="str">
        <f t="array" ref="U955">IF($S955&lt;&gt;"",INDEX(DropDownLists!$D$10:$D$2516,MATCH($S955,DropDownLists!$E$10:$E$2516,0)),"")</f>
        <v/>
      </c>
      <c r="V955" s="342"/>
      <c r="W955" s="174"/>
      <c r="Y955" s="62"/>
      <c r="Z955" s="62"/>
      <c r="AA955" s="62"/>
      <c r="AB955" s="62"/>
      <c r="AC955" s="62"/>
      <c r="AD955" s="37"/>
      <c r="AE955" s="37"/>
      <c r="AF955" s="37"/>
      <c r="AG955" s="37"/>
      <c r="AH955" s="243" t="str">
        <f t="shared" si="69"/>
        <v/>
      </c>
      <c r="AI955" s="37"/>
      <c r="AJ955" s="37"/>
      <c r="AK955" s="37"/>
      <c r="AL955" s="37"/>
    </row>
    <row r="956" spans="1:38" s="97" customFormat="1" ht="14">
      <c r="A956" s="26"/>
      <c r="B956" s="2">
        <f t="shared" si="70"/>
        <v>929</v>
      </c>
      <c r="C956" s="235" t="str">
        <f t="array" ref="C956">IF($K956&lt;&gt;"",INDEX(TransferLog!$AB$21:$AB$1270,MATCH($I956&amp;$M956,TransferLog!$F$21:$F$1270&amp;TransferLog!$W$21:$W$1270,0)),"")</f>
        <v/>
      </c>
      <c r="D956" s="235" t="str">
        <f t="array" ref="D956">IF($K956&lt;&gt;"",INDEX(TransferLog!$Q$21:$Q$1270,MATCH($I956&amp;$M956,TransferLog!$F$21:$F$1270&amp;TransferLog!$W$21:$W$1270,0)),"")</f>
        <v/>
      </c>
      <c r="E956" s="236" t="str">
        <f t="array" ref="E956">IF($K956&lt;&gt;"",INDEX(TransferLog!$AC$21:$AC$1270,MATCH($I956&amp;$M956,TransferLog!$F$21:$F$1270&amp;TransferLog!$W$21:$W$1270,0)),"")</f>
        <v/>
      </c>
      <c r="F956" s="111">
        <f t="shared" si="71"/>
        <v>929</v>
      </c>
      <c r="G956" s="138" t="str">
        <f t="array" ref="G956">IF($I956&lt;&gt;"",INDEX(DropDownLists!$K$10:$K$2516,MATCH($I956,DropDownLists!$L$10:$L$2516,0)),"")</f>
        <v/>
      </c>
      <c r="H956" s="107"/>
      <c r="I956" s="112"/>
      <c r="J956" s="339"/>
      <c r="K956" s="113"/>
      <c r="L956" s="339"/>
      <c r="M956" s="113"/>
      <c r="N956" s="339"/>
      <c r="O956" s="139" t="str">
        <f t="shared" si="68"/>
        <v/>
      </c>
      <c r="P956" s="339"/>
      <c r="Q956" s="114"/>
      <c r="R956" s="339"/>
      <c r="S956" s="174"/>
      <c r="T956" s="339"/>
      <c r="U956" s="139" t="str">
        <f t="array" ref="U956">IF($S956&lt;&gt;"",INDEX(DropDownLists!$D$10:$D$2516,MATCH($S956,DropDownLists!$E$10:$E$2516,0)),"")</f>
        <v/>
      </c>
      <c r="V956" s="342"/>
      <c r="W956" s="174"/>
      <c r="Y956" s="62"/>
      <c r="Z956" s="62"/>
      <c r="AA956" s="62"/>
      <c r="AB956" s="62"/>
      <c r="AC956" s="62"/>
      <c r="AD956" s="37"/>
      <c r="AE956" s="37"/>
      <c r="AF956" s="37"/>
      <c r="AG956" s="37"/>
      <c r="AH956" s="243" t="str">
        <f t="shared" si="69"/>
        <v/>
      </c>
      <c r="AI956" s="37"/>
      <c r="AJ956" s="37"/>
      <c r="AK956" s="37"/>
      <c r="AL956" s="37"/>
    </row>
    <row r="957" spans="1:38" s="97" customFormat="1" ht="14.25" customHeight="1">
      <c r="A957" s="26"/>
      <c r="B957" s="2">
        <f t="shared" si="70"/>
        <v>930</v>
      </c>
      <c r="C957" s="235" t="str">
        <f t="array" ref="C957">IF($K957&lt;&gt;"",INDEX(TransferLog!$AB$21:$AB$1270,MATCH($I957&amp;$M957,TransferLog!$F$21:$F$1270&amp;TransferLog!$W$21:$W$1270,0)),"")</f>
        <v/>
      </c>
      <c r="D957" s="235" t="str">
        <f t="array" ref="D957">IF($K957&lt;&gt;"",INDEX(TransferLog!$Q$21:$Q$1270,MATCH($I957&amp;$M957,TransferLog!$F$21:$F$1270&amp;TransferLog!$W$21:$W$1270,0)),"")</f>
        <v/>
      </c>
      <c r="E957" s="236" t="str">
        <f t="array" ref="E957">IF($K957&lt;&gt;"",INDEX(TransferLog!$AC$21:$AC$1270,MATCH($I957&amp;$M957,TransferLog!$F$21:$F$1270&amp;TransferLog!$W$21:$W$1270,0)),"")</f>
        <v/>
      </c>
      <c r="F957" s="111">
        <f t="shared" si="71"/>
        <v>930</v>
      </c>
      <c r="G957" s="138" t="str">
        <f t="array" ref="G957">IF($I957&lt;&gt;"",INDEX(DropDownLists!$K$10:$K$2516,MATCH($I957,DropDownLists!$L$10:$L$2516,0)),"")</f>
        <v/>
      </c>
      <c r="H957" s="107"/>
      <c r="I957" s="112"/>
      <c r="J957" s="339"/>
      <c r="K957" s="113"/>
      <c r="L957" s="339"/>
      <c r="M957" s="113"/>
      <c r="N957" s="339"/>
      <c r="O957" s="139" t="str">
        <f t="shared" si="68"/>
        <v/>
      </c>
      <c r="P957" s="339"/>
      <c r="Q957" s="114"/>
      <c r="R957" s="339"/>
      <c r="S957" s="174"/>
      <c r="T957" s="339"/>
      <c r="U957" s="139" t="str">
        <f t="array" ref="U957">IF($S957&lt;&gt;"",INDEX(DropDownLists!$D$10:$D$2516,MATCH($S957,DropDownLists!$E$10:$E$2516,0)),"")</f>
        <v/>
      </c>
      <c r="V957" s="342"/>
      <c r="W957" s="174"/>
      <c r="Y957" s="62"/>
      <c r="Z957" s="62"/>
      <c r="AA957" s="62"/>
      <c r="AB957" s="62"/>
      <c r="AC957" s="62"/>
      <c r="AD957" s="37"/>
      <c r="AE957" s="37"/>
      <c r="AF957" s="37"/>
      <c r="AG957" s="37"/>
      <c r="AH957" s="243" t="str">
        <f t="shared" si="69"/>
        <v/>
      </c>
      <c r="AI957" s="37"/>
      <c r="AJ957" s="37"/>
      <c r="AK957" s="37"/>
      <c r="AL957" s="37"/>
    </row>
    <row r="958" spans="1:38" s="97" customFormat="1" ht="14.25" customHeight="1">
      <c r="A958" s="26"/>
      <c r="B958" s="2">
        <f t="shared" si="70"/>
        <v>931</v>
      </c>
      <c r="C958" s="235" t="str">
        <f t="array" ref="C958">IF($K958&lt;&gt;"",INDEX(TransferLog!$AB$21:$AB$1270,MATCH($I958&amp;$M958,TransferLog!$F$21:$F$1270&amp;TransferLog!$W$21:$W$1270,0)),"")</f>
        <v/>
      </c>
      <c r="D958" s="235" t="str">
        <f t="array" ref="D958">IF($K958&lt;&gt;"",INDEX(TransferLog!$Q$21:$Q$1270,MATCH($I958&amp;$M958,TransferLog!$F$21:$F$1270&amp;TransferLog!$W$21:$W$1270,0)),"")</f>
        <v/>
      </c>
      <c r="E958" s="236" t="str">
        <f t="array" ref="E958">IF($K958&lt;&gt;"",INDEX(TransferLog!$AC$21:$AC$1270,MATCH($I958&amp;$M958,TransferLog!$F$21:$F$1270&amp;TransferLog!$W$21:$W$1270,0)),"")</f>
        <v/>
      </c>
      <c r="F958" s="111">
        <f t="shared" si="71"/>
        <v>931</v>
      </c>
      <c r="G958" s="138" t="str">
        <f t="array" ref="G958">IF($I958&lt;&gt;"",INDEX(DropDownLists!$K$10:$K$2516,MATCH($I958,DropDownLists!$L$10:$L$2516,0)),"")</f>
        <v/>
      </c>
      <c r="H958" s="107"/>
      <c r="I958" s="112"/>
      <c r="J958" s="339"/>
      <c r="K958" s="113"/>
      <c r="L958" s="339"/>
      <c r="M958" s="113"/>
      <c r="N958" s="339"/>
      <c r="O958" s="139" t="str">
        <f t="shared" si="68"/>
        <v/>
      </c>
      <c r="P958" s="339"/>
      <c r="Q958" s="114"/>
      <c r="R958" s="339"/>
      <c r="S958" s="174"/>
      <c r="T958" s="339"/>
      <c r="U958" s="139" t="str">
        <f t="array" ref="U958">IF($S958&lt;&gt;"",INDEX(DropDownLists!$D$10:$D$2516,MATCH($S958,DropDownLists!$E$10:$E$2516,0)),"")</f>
        <v/>
      </c>
      <c r="V958" s="342"/>
      <c r="W958" s="174"/>
      <c r="Y958" s="37"/>
      <c r="Z958" s="37"/>
      <c r="AA958" s="37"/>
      <c r="AB958" s="37"/>
      <c r="AC958" s="37"/>
      <c r="AD958" s="37"/>
      <c r="AE958" s="37"/>
      <c r="AF958" s="37"/>
      <c r="AG958" s="37"/>
      <c r="AH958" s="243" t="str">
        <f t="shared" si="69"/>
        <v/>
      </c>
      <c r="AI958" s="37"/>
      <c r="AJ958" s="37"/>
      <c r="AK958" s="37"/>
      <c r="AL958" s="37"/>
    </row>
    <row r="959" spans="1:38" s="97" customFormat="1" ht="14.25" customHeight="1">
      <c r="A959" s="26"/>
      <c r="B959" s="2">
        <f t="shared" si="70"/>
        <v>932</v>
      </c>
      <c r="C959" s="235" t="str">
        <f t="array" ref="C959">IF($K959&lt;&gt;"",INDEX(TransferLog!$AB$21:$AB$1270,MATCH($I959&amp;$M959,TransferLog!$F$21:$F$1270&amp;TransferLog!$W$21:$W$1270,0)),"")</f>
        <v/>
      </c>
      <c r="D959" s="235" t="str">
        <f t="array" ref="D959">IF($K959&lt;&gt;"",INDEX(TransferLog!$Q$21:$Q$1270,MATCH($I959&amp;$M959,TransferLog!$F$21:$F$1270&amp;TransferLog!$W$21:$W$1270,0)),"")</f>
        <v/>
      </c>
      <c r="E959" s="236" t="str">
        <f t="array" ref="E959">IF($K959&lt;&gt;"",INDEX(TransferLog!$AC$21:$AC$1270,MATCH($I959&amp;$M959,TransferLog!$F$21:$F$1270&amp;TransferLog!$W$21:$W$1270,0)),"")</f>
        <v/>
      </c>
      <c r="F959" s="111">
        <f t="shared" si="71"/>
        <v>932</v>
      </c>
      <c r="G959" s="138" t="str">
        <f t="array" ref="G959">IF($I959&lt;&gt;"",INDEX(DropDownLists!$K$10:$K$2516,MATCH($I959,DropDownLists!$L$10:$L$2516,0)),"")</f>
        <v/>
      </c>
      <c r="H959" s="107"/>
      <c r="I959" s="112"/>
      <c r="J959" s="339"/>
      <c r="K959" s="113"/>
      <c r="L959" s="339"/>
      <c r="M959" s="113"/>
      <c r="N959" s="339"/>
      <c r="O959" s="139" t="str">
        <f t="shared" si="68"/>
        <v/>
      </c>
      <c r="P959" s="339"/>
      <c r="Q959" s="114"/>
      <c r="R959" s="339"/>
      <c r="S959" s="174"/>
      <c r="T959" s="339"/>
      <c r="U959" s="139" t="str">
        <f t="array" ref="U959">IF($S959&lt;&gt;"",INDEX(DropDownLists!$D$10:$D$2516,MATCH($S959,DropDownLists!$E$10:$E$2516,0)),"")</f>
        <v/>
      </c>
      <c r="V959" s="342"/>
      <c r="W959" s="174"/>
      <c r="Y959" s="37"/>
      <c r="Z959" s="37"/>
      <c r="AA959" s="37"/>
      <c r="AB959" s="37"/>
      <c r="AC959" s="37"/>
      <c r="AD959" s="37"/>
      <c r="AE959" s="37"/>
      <c r="AF959" s="37"/>
      <c r="AG959" s="37"/>
      <c r="AH959" s="243" t="str">
        <f t="shared" si="69"/>
        <v/>
      </c>
      <c r="AI959" s="37"/>
      <c r="AJ959" s="37"/>
      <c r="AK959" s="37"/>
      <c r="AL959" s="37"/>
    </row>
    <row r="960" spans="1:38" s="97" customFormat="1" ht="14">
      <c r="A960" s="26"/>
      <c r="B960" s="2">
        <f t="shared" si="70"/>
        <v>933</v>
      </c>
      <c r="C960" s="235" t="str">
        <f t="array" ref="C960">IF($K960&lt;&gt;"",INDEX(TransferLog!$AB$21:$AB$1270,MATCH($I960&amp;$M960,TransferLog!$F$21:$F$1270&amp;TransferLog!$W$21:$W$1270,0)),"")</f>
        <v/>
      </c>
      <c r="D960" s="235" t="str">
        <f t="array" ref="D960">IF($K960&lt;&gt;"",INDEX(TransferLog!$Q$21:$Q$1270,MATCH($I960&amp;$M960,TransferLog!$F$21:$F$1270&amp;TransferLog!$W$21:$W$1270,0)),"")</f>
        <v/>
      </c>
      <c r="E960" s="236" t="str">
        <f t="array" ref="E960">IF($K960&lt;&gt;"",INDEX(TransferLog!$AC$21:$AC$1270,MATCH($I960&amp;$M960,TransferLog!$F$21:$F$1270&amp;TransferLog!$W$21:$W$1270,0)),"")</f>
        <v/>
      </c>
      <c r="F960" s="111">
        <f t="shared" si="71"/>
        <v>933</v>
      </c>
      <c r="G960" s="138" t="str">
        <f t="array" ref="G960">IF($I960&lt;&gt;"",INDEX(DropDownLists!$K$10:$K$2516,MATCH($I960,DropDownLists!$L$10:$L$2516,0)),"")</f>
        <v/>
      </c>
      <c r="H960" s="107"/>
      <c r="I960" s="112"/>
      <c r="J960" s="339"/>
      <c r="K960" s="113"/>
      <c r="L960" s="339"/>
      <c r="M960" s="113"/>
      <c r="N960" s="339"/>
      <c r="O960" s="139" t="str">
        <f t="shared" si="68"/>
        <v/>
      </c>
      <c r="P960" s="339"/>
      <c r="Q960" s="114"/>
      <c r="R960" s="339"/>
      <c r="S960" s="174"/>
      <c r="T960" s="339"/>
      <c r="U960" s="139" t="str">
        <f t="array" ref="U960">IF($S960&lt;&gt;"",INDEX(DropDownLists!$D$10:$D$2516,MATCH($S960,DropDownLists!$E$10:$E$2516,0)),"")</f>
        <v/>
      </c>
      <c r="V960" s="342"/>
      <c r="W960" s="174"/>
      <c r="Y960" s="37"/>
      <c r="Z960" s="37"/>
      <c r="AA960" s="37"/>
      <c r="AB960" s="37"/>
      <c r="AC960" s="37"/>
      <c r="AD960" s="37"/>
      <c r="AE960" s="37"/>
      <c r="AF960" s="37"/>
      <c r="AG960" s="37"/>
      <c r="AH960" s="243" t="str">
        <f t="shared" si="69"/>
        <v/>
      </c>
      <c r="AI960" s="37"/>
      <c r="AJ960" s="37"/>
      <c r="AK960" s="37"/>
      <c r="AL960" s="37"/>
    </row>
    <row r="961" spans="1:38" s="97" customFormat="1" ht="14">
      <c r="A961" s="26"/>
      <c r="B961" s="2">
        <f t="shared" si="70"/>
        <v>934</v>
      </c>
      <c r="C961" s="235" t="str">
        <f t="array" ref="C961">IF($K961&lt;&gt;"",INDEX(TransferLog!$AB$21:$AB$1270,MATCH($I961&amp;$M961,TransferLog!$F$21:$F$1270&amp;TransferLog!$W$21:$W$1270,0)),"")</f>
        <v/>
      </c>
      <c r="D961" s="235" t="str">
        <f t="array" ref="D961">IF($K961&lt;&gt;"",INDEX(TransferLog!$Q$21:$Q$1270,MATCH($I961&amp;$M961,TransferLog!$F$21:$F$1270&amp;TransferLog!$W$21:$W$1270,0)),"")</f>
        <v/>
      </c>
      <c r="E961" s="236" t="str">
        <f t="array" ref="E961">IF($K961&lt;&gt;"",INDEX(TransferLog!$AC$21:$AC$1270,MATCH($I961&amp;$M961,TransferLog!$F$21:$F$1270&amp;TransferLog!$W$21:$W$1270,0)),"")</f>
        <v/>
      </c>
      <c r="F961" s="111">
        <f t="shared" si="71"/>
        <v>934</v>
      </c>
      <c r="G961" s="138" t="str">
        <f t="array" ref="G961">IF($I961&lt;&gt;"",INDEX(DropDownLists!$K$10:$K$2516,MATCH($I961,DropDownLists!$L$10:$L$2516,0)),"")</f>
        <v/>
      </c>
      <c r="H961" s="107"/>
      <c r="I961" s="112"/>
      <c r="J961" s="339"/>
      <c r="K961" s="113"/>
      <c r="L961" s="339"/>
      <c r="M961" s="113"/>
      <c r="N961" s="339"/>
      <c r="O961" s="139" t="str">
        <f t="shared" si="68"/>
        <v/>
      </c>
      <c r="P961" s="339"/>
      <c r="Q961" s="114"/>
      <c r="R961" s="339"/>
      <c r="S961" s="174"/>
      <c r="T961" s="339"/>
      <c r="U961" s="139" t="str">
        <f t="array" ref="U961">IF($S961&lt;&gt;"",INDEX(DropDownLists!$D$10:$D$2516,MATCH($S961,DropDownLists!$E$10:$E$2516,0)),"")</f>
        <v/>
      </c>
      <c r="V961" s="342"/>
      <c r="W961" s="174"/>
      <c r="Y961" s="37"/>
      <c r="Z961" s="37"/>
      <c r="AA961" s="37"/>
      <c r="AB961" s="37"/>
      <c r="AC961" s="37"/>
      <c r="AD961" s="37"/>
      <c r="AE961" s="37"/>
      <c r="AF961" s="37"/>
      <c r="AG961" s="37"/>
      <c r="AH961" s="243" t="str">
        <f t="shared" si="69"/>
        <v/>
      </c>
      <c r="AI961" s="37"/>
      <c r="AJ961" s="37"/>
      <c r="AK961" s="37"/>
      <c r="AL961" s="37"/>
    </row>
    <row r="962" spans="1:38" s="97" customFormat="1" ht="14">
      <c r="A962" s="63"/>
      <c r="B962" s="2">
        <f t="shared" si="70"/>
        <v>935</v>
      </c>
      <c r="C962" s="235" t="str">
        <f t="array" ref="C962">IF($K962&lt;&gt;"",INDEX(TransferLog!$AB$21:$AB$1270,MATCH($I962&amp;$M962,TransferLog!$F$21:$F$1270&amp;TransferLog!$W$21:$W$1270,0)),"")</f>
        <v/>
      </c>
      <c r="D962" s="235" t="str">
        <f t="array" ref="D962">IF($K962&lt;&gt;"",INDEX(TransferLog!$Q$21:$Q$1270,MATCH($I962&amp;$M962,TransferLog!$F$21:$F$1270&amp;TransferLog!$W$21:$W$1270,0)),"")</f>
        <v/>
      </c>
      <c r="E962" s="236" t="str">
        <f t="array" ref="E962">IF($K962&lt;&gt;"",INDEX(TransferLog!$AC$21:$AC$1270,MATCH($I962&amp;$M962,TransferLog!$F$21:$F$1270&amp;TransferLog!$W$21:$W$1270,0)),"")</f>
        <v/>
      </c>
      <c r="F962" s="111">
        <f t="shared" si="71"/>
        <v>935</v>
      </c>
      <c r="G962" s="138" t="str">
        <f t="array" ref="G962">IF($I962&lt;&gt;"",INDEX(DropDownLists!$K$10:$K$2516,MATCH($I962,DropDownLists!$L$10:$L$2516,0)),"")</f>
        <v/>
      </c>
      <c r="H962" s="107"/>
      <c r="I962" s="112"/>
      <c r="J962" s="339"/>
      <c r="K962" s="113"/>
      <c r="L962" s="339"/>
      <c r="M962" s="113"/>
      <c r="N962" s="339"/>
      <c r="O962" s="139" t="str">
        <f t="shared" si="68"/>
        <v/>
      </c>
      <c r="P962" s="339"/>
      <c r="Q962" s="114"/>
      <c r="R962" s="339"/>
      <c r="S962" s="174"/>
      <c r="T962" s="339"/>
      <c r="U962" s="139" t="str">
        <f t="array" ref="U962">IF($S962&lt;&gt;"",INDEX(DropDownLists!$D$10:$D$2516,MATCH($S962,DropDownLists!$E$10:$E$2516,0)),"")</f>
        <v/>
      </c>
      <c r="V962" s="342"/>
      <c r="W962" s="174"/>
      <c r="Y962" s="37"/>
      <c r="Z962" s="37"/>
      <c r="AA962" s="37"/>
      <c r="AB962" s="37"/>
      <c r="AC962" s="37"/>
      <c r="AD962" s="62"/>
      <c r="AE962" s="62"/>
      <c r="AF962" s="62"/>
      <c r="AG962" s="62"/>
      <c r="AH962" s="244" t="str">
        <f t="shared" si="69"/>
        <v/>
      </c>
      <c r="AI962" s="62"/>
      <c r="AJ962" s="62"/>
      <c r="AK962" s="62"/>
      <c r="AL962" s="62"/>
    </row>
    <row r="963" spans="1:38" s="97" customFormat="1" ht="14">
      <c r="A963" s="63"/>
      <c r="B963" s="2">
        <f t="shared" si="70"/>
        <v>936</v>
      </c>
      <c r="C963" s="235" t="str">
        <f t="array" ref="C963">IF($K963&lt;&gt;"",INDEX(TransferLog!$AB$21:$AB$1270,MATCH($I963&amp;$M963,TransferLog!$F$21:$F$1270&amp;TransferLog!$W$21:$W$1270,0)),"")</f>
        <v/>
      </c>
      <c r="D963" s="235" t="str">
        <f t="array" ref="D963">IF($K963&lt;&gt;"",INDEX(TransferLog!$Q$21:$Q$1270,MATCH($I963&amp;$M963,TransferLog!$F$21:$F$1270&amp;TransferLog!$W$21:$W$1270,0)),"")</f>
        <v/>
      </c>
      <c r="E963" s="236" t="str">
        <f t="array" ref="E963">IF($K963&lt;&gt;"",INDEX(TransferLog!$AC$21:$AC$1270,MATCH($I963&amp;$M963,TransferLog!$F$21:$F$1270&amp;TransferLog!$W$21:$W$1270,0)),"")</f>
        <v/>
      </c>
      <c r="F963" s="111">
        <f t="shared" si="71"/>
        <v>936</v>
      </c>
      <c r="G963" s="138" t="str">
        <f t="array" ref="G963">IF($I963&lt;&gt;"",INDEX(DropDownLists!$K$10:$K$2516,MATCH($I963,DropDownLists!$L$10:$L$2516,0)),"")</f>
        <v/>
      </c>
      <c r="H963" s="107"/>
      <c r="I963" s="112"/>
      <c r="J963" s="339"/>
      <c r="K963" s="113"/>
      <c r="L963" s="339"/>
      <c r="M963" s="113"/>
      <c r="N963" s="339"/>
      <c r="O963" s="139" t="str">
        <f t="shared" si="68"/>
        <v/>
      </c>
      <c r="P963" s="339"/>
      <c r="Q963" s="114"/>
      <c r="R963" s="339"/>
      <c r="S963" s="174"/>
      <c r="T963" s="339"/>
      <c r="U963" s="139" t="str">
        <f t="array" ref="U963">IF($S963&lt;&gt;"",INDEX(DropDownLists!$D$10:$D$2516,MATCH($S963,DropDownLists!$E$10:$E$2516,0)),"")</f>
        <v/>
      </c>
      <c r="V963" s="342"/>
      <c r="W963" s="174"/>
      <c r="Y963" s="37"/>
      <c r="Z963" s="37"/>
      <c r="AA963" s="37"/>
      <c r="AB963" s="37"/>
      <c r="AC963" s="37"/>
      <c r="AD963" s="62"/>
      <c r="AE963" s="62"/>
      <c r="AF963" s="62"/>
      <c r="AG963" s="62"/>
      <c r="AH963" s="244" t="str">
        <f t="shared" si="69"/>
        <v/>
      </c>
      <c r="AI963" s="62"/>
      <c r="AJ963" s="62"/>
      <c r="AK963" s="62"/>
      <c r="AL963" s="62"/>
    </row>
    <row r="964" spans="1:38" s="97" customFormat="1" ht="14">
      <c r="A964" s="63"/>
      <c r="B964" s="2">
        <f t="shared" si="70"/>
        <v>937</v>
      </c>
      <c r="C964" s="235" t="str">
        <f t="array" ref="C964">IF($K964&lt;&gt;"",INDEX(TransferLog!$AB$21:$AB$1270,MATCH($I964&amp;$M964,TransferLog!$F$21:$F$1270&amp;TransferLog!$W$21:$W$1270,0)),"")</f>
        <v/>
      </c>
      <c r="D964" s="235" t="str">
        <f t="array" ref="D964">IF($K964&lt;&gt;"",INDEX(TransferLog!$Q$21:$Q$1270,MATCH($I964&amp;$M964,TransferLog!$F$21:$F$1270&amp;TransferLog!$W$21:$W$1270,0)),"")</f>
        <v/>
      </c>
      <c r="E964" s="236" t="str">
        <f t="array" ref="E964">IF($K964&lt;&gt;"",INDEX(TransferLog!$AC$21:$AC$1270,MATCH($I964&amp;$M964,TransferLog!$F$21:$F$1270&amp;TransferLog!$W$21:$W$1270,0)),"")</f>
        <v/>
      </c>
      <c r="F964" s="111">
        <f t="shared" si="71"/>
        <v>937</v>
      </c>
      <c r="G964" s="138" t="str">
        <f t="array" ref="G964">IF($I964&lt;&gt;"",INDEX(DropDownLists!$K$10:$K$2516,MATCH($I964,DropDownLists!$L$10:$L$2516,0)),"")</f>
        <v/>
      </c>
      <c r="H964" s="107"/>
      <c r="I964" s="112"/>
      <c r="J964" s="339"/>
      <c r="K964" s="113"/>
      <c r="L964" s="339"/>
      <c r="M964" s="113"/>
      <c r="N964" s="339"/>
      <c r="O964" s="139" t="str">
        <f t="shared" si="68"/>
        <v/>
      </c>
      <c r="P964" s="339"/>
      <c r="Q964" s="114"/>
      <c r="R964" s="339"/>
      <c r="S964" s="174"/>
      <c r="T964" s="339"/>
      <c r="U964" s="139" t="str">
        <f t="array" ref="U964">IF($S964&lt;&gt;"",INDEX(DropDownLists!$D$10:$D$2516,MATCH($S964,DropDownLists!$E$10:$E$2516,0)),"")</f>
        <v/>
      </c>
      <c r="V964" s="342"/>
      <c r="W964" s="174"/>
      <c r="Y964" s="37"/>
      <c r="Z964" s="37"/>
      <c r="AA964" s="37"/>
      <c r="AB964" s="37"/>
      <c r="AC964" s="37"/>
      <c r="AD964" s="62"/>
      <c r="AE964" s="62"/>
      <c r="AF964" s="62"/>
      <c r="AG964" s="62"/>
      <c r="AH964" s="244" t="str">
        <f t="shared" si="69"/>
        <v/>
      </c>
      <c r="AI964" s="62"/>
      <c r="AJ964" s="62"/>
      <c r="AK964" s="62"/>
      <c r="AL964" s="62"/>
    </row>
    <row r="965" spans="1:38" s="97" customFormat="1" ht="14">
      <c r="A965" s="63"/>
      <c r="B965" s="2">
        <f t="shared" ref="B965:B1000" si="72">ROW()-27</f>
        <v>938</v>
      </c>
      <c r="C965" s="235" t="str">
        <f t="array" ref="C965">IF($K965&lt;&gt;"",INDEX(TransferLog!$AB$21:$AB$1270,MATCH($I965&amp;$M965,TransferLog!$F$21:$F$1270&amp;TransferLog!$W$21:$W$1270,0)),"")</f>
        <v/>
      </c>
      <c r="D965" s="235" t="str">
        <f t="array" ref="D965">IF($K965&lt;&gt;"",INDEX(TransferLog!$Q$21:$Q$1270,MATCH($I965&amp;$M965,TransferLog!$F$21:$F$1270&amp;TransferLog!$W$21:$W$1270,0)),"")</f>
        <v/>
      </c>
      <c r="E965" s="236" t="str">
        <f t="array" ref="E965">IF($K965&lt;&gt;"",INDEX(TransferLog!$AC$21:$AC$1270,MATCH($I965&amp;$M965,TransferLog!$F$21:$F$1270&amp;TransferLog!$W$21:$W$1270,0)),"")</f>
        <v/>
      </c>
      <c r="F965" s="111">
        <f t="shared" ref="F965:F1000" si="73">ROW()-27</f>
        <v>938</v>
      </c>
      <c r="G965" s="138" t="str">
        <f t="array" ref="G965">IF($I965&lt;&gt;"",INDEX(DropDownLists!$K$10:$K$2516,MATCH($I965,DropDownLists!$L$10:$L$2516,0)),"")</f>
        <v/>
      </c>
      <c r="H965" s="107"/>
      <c r="I965" s="112"/>
      <c r="J965" s="339"/>
      <c r="K965" s="113"/>
      <c r="L965" s="339"/>
      <c r="M965" s="113"/>
      <c r="N965" s="339"/>
      <c r="O965" s="139" t="str">
        <f t="shared" si="68"/>
        <v/>
      </c>
      <c r="P965" s="339"/>
      <c r="Q965" s="114"/>
      <c r="R965" s="339"/>
      <c r="S965" s="174"/>
      <c r="T965" s="339"/>
      <c r="U965" s="139" t="str">
        <f t="array" ref="U965">IF($S965&lt;&gt;"",INDEX(DropDownLists!$D$10:$D$2516,MATCH($S965,DropDownLists!$E$10:$E$2516,0)),"")</f>
        <v/>
      </c>
      <c r="V965" s="342"/>
      <c r="W965" s="174"/>
      <c r="Y965" s="37"/>
      <c r="Z965" s="37"/>
      <c r="AA965" s="37"/>
      <c r="AB965" s="37"/>
      <c r="AC965" s="37"/>
      <c r="AD965" s="62"/>
      <c r="AE965" s="62"/>
      <c r="AF965" s="62"/>
      <c r="AG965" s="62"/>
      <c r="AH965" s="244" t="str">
        <f t="shared" si="69"/>
        <v/>
      </c>
      <c r="AI965" s="62"/>
      <c r="AJ965" s="62"/>
      <c r="AK965" s="62"/>
      <c r="AL965" s="62"/>
    </row>
    <row r="966" spans="1:38" s="97" customFormat="1" ht="14">
      <c r="A966" s="63"/>
      <c r="B966" s="2">
        <f t="shared" si="72"/>
        <v>939</v>
      </c>
      <c r="C966" s="235" t="str">
        <f t="array" ref="C966">IF($K966&lt;&gt;"",INDEX(TransferLog!$AB$21:$AB$1270,MATCH($I966&amp;$M966,TransferLog!$F$21:$F$1270&amp;TransferLog!$W$21:$W$1270,0)),"")</f>
        <v/>
      </c>
      <c r="D966" s="235" t="str">
        <f t="array" ref="D966">IF($K966&lt;&gt;"",INDEX(TransferLog!$Q$21:$Q$1270,MATCH($I966&amp;$M966,TransferLog!$F$21:$F$1270&amp;TransferLog!$W$21:$W$1270,0)),"")</f>
        <v/>
      </c>
      <c r="E966" s="236" t="str">
        <f t="array" ref="E966">IF($K966&lt;&gt;"",INDEX(TransferLog!$AC$21:$AC$1270,MATCH($I966&amp;$M966,TransferLog!$F$21:$F$1270&amp;TransferLog!$W$21:$W$1270,0)),"")</f>
        <v/>
      </c>
      <c r="F966" s="111">
        <f t="shared" si="73"/>
        <v>939</v>
      </c>
      <c r="G966" s="138" t="str">
        <f t="array" ref="G966">IF($I966&lt;&gt;"",INDEX(DropDownLists!$K$10:$K$2516,MATCH($I966,DropDownLists!$L$10:$L$2516,0)),"")</f>
        <v/>
      </c>
      <c r="H966" s="107"/>
      <c r="I966" s="112"/>
      <c r="J966" s="339"/>
      <c r="K966" s="113"/>
      <c r="L966" s="339"/>
      <c r="M966" s="113"/>
      <c r="N966" s="339"/>
      <c r="O966" s="139" t="str">
        <f t="shared" si="68"/>
        <v/>
      </c>
      <c r="P966" s="339"/>
      <c r="Q966" s="114"/>
      <c r="R966" s="339"/>
      <c r="S966" s="174"/>
      <c r="T966" s="339"/>
      <c r="U966" s="139" t="str">
        <f t="array" ref="U966">IF($S966&lt;&gt;"",INDEX(DropDownLists!$D$10:$D$2516,MATCH($S966,DropDownLists!$E$10:$E$2516,0)),"")</f>
        <v/>
      </c>
      <c r="V966" s="342"/>
      <c r="W966" s="174"/>
      <c r="Y966" s="37"/>
      <c r="Z966" s="37"/>
      <c r="AA966" s="37"/>
      <c r="AB966" s="37"/>
      <c r="AC966" s="37"/>
      <c r="AD966" s="62"/>
      <c r="AE966" s="62"/>
      <c r="AF966" s="62"/>
      <c r="AG966" s="62"/>
      <c r="AH966" s="244" t="str">
        <f t="shared" si="69"/>
        <v/>
      </c>
      <c r="AI966" s="62"/>
      <c r="AJ966" s="62"/>
      <c r="AK966" s="62"/>
      <c r="AL966" s="62"/>
    </row>
    <row r="967" spans="1:38" s="97" customFormat="1" ht="14">
      <c r="A967" s="63"/>
      <c r="B967" s="2">
        <f t="shared" si="72"/>
        <v>940</v>
      </c>
      <c r="C967" s="235" t="str">
        <f t="array" ref="C967">IF($K967&lt;&gt;"",INDEX(TransferLog!$AB$21:$AB$1270,MATCH($I967&amp;$M967,TransferLog!$F$21:$F$1270&amp;TransferLog!$W$21:$W$1270,0)),"")</f>
        <v/>
      </c>
      <c r="D967" s="235" t="str">
        <f t="array" ref="D967">IF($K967&lt;&gt;"",INDEX(TransferLog!$Q$21:$Q$1270,MATCH($I967&amp;$M967,TransferLog!$F$21:$F$1270&amp;TransferLog!$W$21:$W$1270,0)),"")</f>
        <v/>
      </c>
      <c r="E967" s="236" t="str">
        <f t="array" ref="E967">IF($K967&lt;&gt;"",INDEX(TransferLog!$AC$21:$AC$1270,MATCH($I967&amp;$M967,TransferLog!$F$21:$F$1270&amp;TransferLog!$W$21:$W$1270,0)),"")</f>
        <v/>
      </c>
      <c r="F967" s="111">
        <f t="shared" si="73"/>
        <v>940</v>
      </c>
      <c r="G967" s="138" t="str">
        <f t="array" ref="G967">IF($I967&lt;&gt;"",INDEX(DropDownLists!$K$10:$K$2516,MATCH($I967,DropDownLists!$L$10:$L$2516,0)),"")</f>
        <v/>
      </c>
      <c r="H967" s="107"/>
      <c r="I967" s="112"/>
      <c r="J967" s="339"/>
      <c r="K967" s="113"/>
      <c r="L967" s="339"/>
      <c r="M967" s="113"/>
      <c r="N967" s="339"/>
      <c r="O967" s="139" t="str">
        <f t="shared" si="68"/>
        <v/>
      </c>
      <c r="P967" s="339"/>
      <c r="Q967" s="114"/>
      <c r="R967" s="339"/>
      <c r="S967" s="174"/>
      <c r="T967" s="339"/>
      <c r="U967" s="139" t="str">
        <f t="array" ref="U967">IF($S967&lt;&gt;"",INDEX(DropDownLists!$D$10:$D$2516,MATCH($S967,DropDownLists!$E$10:$E$2516,0)),"")</f>
        <v/>
      </c>
      <c r="V967" s="342"/>
      <c r="W967" s="174"/>
      <c r="Y967" s="62"/>
      <c r="Z967" s="62"/>
      <c r="AA967" s="62"/>
      <c r="AB967" s="62"/>
      <c r="AC967" s="62"/>
      <c r="AD967" s="62"/>
      <c r="AE967" s="62"/>
      <c r="AF967" s="62"/>
      <c r="AG967" s="62"/>
      <c r="AH967" s="244" t="str">
        <f t="shared" si="69"/>
        <v/>
      </c>
      <c r="AI967" s="62"/>
      <c r="AJ967" s="62"/>
      <c r="AK967" s="62"/>
      <c r="AL967" s="62"/>
    </row>
    <row r="968" spans="1:38" s="97" customFormat="1" ht="14">
      <c r="A968" s="63"/>
      <c r="B968" s="2">
        <f t="shared" si="72"/>
        <v>941</v>
      </c>
      <c r="C968" s="235" t="str">
        <f t="array" ref="C968">IF($K968&lt;&gt;"",INDEX(TransferLog!$AB$21:$AB$1270,MATCH($I968&amp;$M968,TransferLog!$F$21:$F$1270&amp;TransferLog!$W$21:$W$1270,0)),"")</f>
        <v/>
      </c>
      <c r="D968" s="235" t="str">
        <f t="array" ref="D968">IF($K968&lt;&gt;"",INDEX(TransferLog!$Q$21:$Q$1270,MATCH($I968&amp;$M968,TransferLog!$F$21:$F$1270&amp;TransferLog!$W$21:$W$1270,0)),"")</f>
        <v/>
      </c>
      <c r="E968" s="236" t="str">
        <f t="array" ref="E968">IF($K968&lt;&gt;"",INDEX(TransferLog!$AC$21:$AC$1270,MATCH($I968&amp;$M968,TransferLog!$F$21:$F$1270&amp;TransferLog!$W$21:$W$1270,0)),"")</f>
        <v/>
      </c>
      <c r="F968" s="111">
        <f t="shared" si="73"/>
        <v>941</v>
      </c>
      <c r="G968" s="138" t="str">
        <f t="array" ref="G968">IF($I968&lt;&gt;"",INDEX(DropDownLists!$K$10:$K$2516,MATCH($I968,DropDownLists!$L$10:$L$2516,0)),"")</f>
        <v/>
      </c>
      <c r="H968" s="107"/>
      <c r="I968" s="112"/>
      <c r="J968" s="339"/>
      <c r="K968" s="113"/>
      <c r="L968" s="339"/>
      <c r="M968" s="113"/>
      <c r="N968" s="339"/>
      <c r="O968" s="139" t="str">
        <f t="shared" si="68"/>
        <v/>
      </c>
      <c r="P968" s="339"/>
      <c r="Q968" s="114"/>
      <c r="R968" s="339"/>
      <c r="S968" s="174"/>
      <c r="T968" s="339"/>
      <c r="U968" s="139" t="str">
        <f t="array" ref="U968">IF($S968&lt;&gt;"",INDEX(DropDownLists!$D$10:$D$2516,MATCH($S968,DropDownLists!$E$10:$E$2516,0)),"")</f>
        <v/>
      </c>
      <c r="V968" s="342"/>
      <c r="W968" s="174"/>
      <c r="Y968" s="62"/>
      <c r="Z968" s="62"/>
      <c r="AA968" s="62"/>
      <c r="AB968" s="62"/>
      <c r="AC968" s="62"/>
      <c r="AD968" s="62"/>
      <c r="AE968" s="62"/>
      <c r="AF968" s="62"/>
      <c r="AG968" s="62"/>
      <c r="AH968" s="244" t="str">
        <f t="shared" si="69"/>
        <v/>
      </c>
      <c r="AI968" s="62"/>
      <c r="AJ968" s="62"/>
      <c r="AK968" s="62"/>
      <c r="AL968" s="62"/>
    </row>
    <row r="969" spans="1:38" s="97" customFormat="1" ht="14">
      <c r="A969" s="63"/>
      <c r="B969" s="2">
        <f t="shared" si="72"/>
        <v>942</v>
      </c>
      <c r="C969" s="235" t="str">
        <f t="array" ref="C969">IF($K969&lt;&gt;"",INDEX(TransferLog!$AB$21:$AB$1270,MATCH($I969&amp;$M969,TransferLog!$F$21:$F$1270&amp;TransferLog!$W$21:$W$1270,0)),"")</f>
        <v/>
      </c>
      <c r="D969" s="235" t="str">
        <f t="array" ref="D969">IF($K969&lt;&gt;"",INDEX(TransferLog!$Q$21:$Q$1270,MATCH($I969&amp;$M969,TransferLog!$F$21:$F$1270&amp;TransferLog!$W$21:$W$1270,0)),"")</f>
        <v/>
      </c>
      <c r="E969" s="236" t="str">
        <f t="array" ref="E969">IF($K969&lt;&gt;"",INDEX(TransferLog!$AC$21:$AC$1270,MATCH($I969&amp;$M969,TransferLog!$F$21:$F$1270&amp;TransferLog!$W$21:$W$1270,0)),"")</f>
        <v/>
      </c>
      <c r="F969" s="111">
        <f t="shared" si="73"/>
        <v>942</v>
      </c>
      <c r="G969" s="138" t="str">
        <f t="array" ref="G969">IF($I969&lt;&gt;"",INDEX(DropDownLists!$K$10:$K$2516,MATCH($I969,DropDownLists!$L$10:$L$2516,0)),"")</f>
        <v/>
      </c>
      <c r="H969" s="107"/>
      <c r="I969" s="112"/>
      <c r="J969" s="339"/>
      <c r="K969" s="113"/>
      <c r="L969" s="339"/>
      <c r="M969" s="113"/>
      <c r="N969" s="339"/>
      <c r="O969" s="139" t="str">
        <f t="shared" si="68"/>
        <v/>
      </c>
      <c r="P969" s="339"/>
      <c r="Q969" s="114"/>
      <c r="R969" s="339"/>
      <c r="S969" s="174"/>
      <c r="T969" s="339"/>
      <c r="U969" s="139" t="str">
        <f t="array" ref="U969">IF($S969&lt;&gt;"",INDEX(DropDownLists!$D$10:$D$2516,MATCH($S969,DropDownLists!$E$10:$E$2516,0)),"")</f>
        <v/>
      </c>
      <c r="V969" s="342"/>
      <c r="W969" s="174"/>
      <c r="Y969" s="62"/>
      <c r="Z969" s="62"/>
      <c r="AA969" s="62"/>
      <c r="AB969" s="62"/>
      <c r="AC969" s="62"/>
      <c r="AD969" s="62"/>
      <c r="AE969" s="62"/>
      <c r="AF969" s="62"/>
      <c r="AG969" s="62"/>
      <c r="AH969" s="244" t="str">
        <f t="shared" si="69"/>
        <v/>
      </c>
      <c r="AI969" s="62"/>
      <c r="AJ969" s="62"/>
      <c r="AK969" s="62"/>
      <c r="AL969" s="62"/>
    </row>
    <row r="970" spans="1:38" s="97" customFormat="1" ht="14">
      <c r="A970" s="63"/>
      <c r="B970" s="2">
        <f t="shared" si="72"/>
        <v>943</v>
      </c>
      <c r="C970" s="235" t="str">
        <f t="array" ref="C970">IF($K970&lt;&gt;"",INDEX(TransferLog!$AB$21:$AB$1270,MATCH($I970&amp;$M970,TransferLog!$F$21:$F$1270&amp;TransferLog!$W$21:$W$1270,0)),"")</f>
        <v/>
      </c>
      <c r="D970" s="235" t="str">
        <f t="array" ref="D970">IF($K970&lt;&gt;"",INDEX(TransferLog!$Q$21:$Q$1270,MATCH($I970&amp;$M970,TransferLog!$F$21:$F$1270&amp;TransferLog!$W$21:$W$1270,0)),"")</f>
        <v/>
      </c>
      <c r="E970" s="236" t="str">
        <f t="array" ref="E970">IF($K970&lt;&gt;"",INDEX(TransferLog!$AC$21:$AC$1270,MATCH($I970&amp;$M970,TransferLog!$F$21:$F$1270&amp;TransferLog!$W$21:$W$1270,0)),"")</f>
        <v/>
      </c>
      <c r="F970" s="111">
        <f t="shared" si="73"/>
        <v>943</v>
      </c>
      <c r="G970" s="138" t="str">
        <f t="array" ref="G970">IF($I970&lt;&gt;"",INDEX(DropDownLists!$K$10:$K$2516,MATCH($I970,DropDownLists!$L$10:$L$2516,0)),"")</f>
        <v/>
      </c>
      <c r="H970" s="107"/>
      <c r="I970" s="112"/>
      <c r="J970" s="339"/>
      <c r="K970" s="113"/>
      <c r="L970" s="339"/>
      <c r="M970" s="113"/>
      <c r="N970" s="339"/>
      <c r="O970" s="139" t="str">
        <f t="shared" si="68"/>
        <v/>
      </c>
      <c r="P970" s="339"/>
      <c r="Q970" s="114"/>
      <c r="R970" s="339"/>
      <c r="S970" s="174"/>
      <c r="T970" s="339"/>
      <c r="U970" s="139" t="str">
        <f t="array" ref="U970">IF($S970&lt;&gt;"",INDEX(DropDownLists!$D$10:$D$2516,MATCH($S970,DropDownLists!$E$10:$E$2516,0)),"")</f>
        <v/>
      </c>
      <c r="V970" s="342"/>
      <c r="W970" s="174"/>
      <c r="Y970" s="62"/>
      <c r="Z970" s="62"/>
      <c r="AA970" s="62"/>
      <c r="AB970" s="62"/>
      <c r="AC970" s="62"/>
      <c r="AD970" s="62"/>
      <c r="AE970" s="62"/>
      <c r="AF970" s="62"/>
      <c r="AG970" s="62"/>
      <c r="AH970" s="244" t="str">
        <f t="shared" si="69"/>
        <v/>
      </c>
      <c r="AI970" s="62"/>
      <c r="AJ970" s="62"/>
      <c r="AK970" s="62"/>
      <c r="AL970" s="62"/>
    </row>
    <row r="971" spans="1:38" s="97" customFormat="1" ht="14">
      <c r="A971" s="63"/>
      <c r="B971" s="2">
        <f t="shared" si="72"/>
        <v>944</v>
      </c>
      <c r="C971" s="235" t="str">
        <f t="array" ref="C971">IF($K971&lt;&gt;"",INDEX(TransferLog!$AB$21:$AB$1270,MATCH($I971&amp;$M971,TransferLog!$F$21:$F$1270&amp;TransferLog!$W$21:$W$1270,0)),"")</f>
        <v/>
      </c>
      <c r="D971" s="235" t="str">
        <f t="array" ref="D971">IF($K971&lt;&gt;"",INDEX(TransferLog!$Q$21:$Q$1270,MATCH($I971&amp;$M971,TransferLog!$F$21:$F$1270&amp;TransferLog!$W$21:$W$1270,0)),"")</f>
        <v/>
      </c>
      <c r="E971" s="236" t="str">
        <f t="array" ref="E971">IF($K971&lt;&gt;"",INDEX(TransferLog!$AC$21:$AC$1270,MATCH($I971&amp;$M971,TransferLog!$F$21:$F$1270&amp;TransferLog!$W$21:$W$1270,0)),"")</f>
        <v/>
      </c>
      <c r="F971" s="111">
        <f t="shared" si="73"/>
        <v>944</v>
      </c>
      <c r="G971" s="138" t="str">
        <f t="array" ref="G971">IF($I971&lt;&gt;"",INDEX(DropDownLists!$K$10:$K$2516,MATCH($I971,DropDownLists!$L$10:$L$2516,0)),"")</f>
        <v/>
      </c>
      <c r="H971" s="107"/>
      <c r="I971" s="112"/>
      <c r="J971" s="339"/>
      <c r="K971" s="113"/>
      <c r="L971" s="339"/>
      <c r="M971" s="113"/>
      <c r="N971" s="339"/>
      <c r="O971" s="139" t="str">
        <f t="shared" si="68"/>
        <v/>
      </c>
      <c r="P971" s="339"/>
      <c r="Q971" s="114"/>
      <c r="R971" s="339"/>
      <c r="S971" s="174"/>
      <c r="T971" s="339"/>
      <c r="U971" s="139" t="str">
        <f t="array" ref="U971">IF($S971&lt;&gt;"",INDEX(DropDownLists!$D$10:$D$2516,MATCH($S971,DropDownLists!$E$10:$E$2516,0)),"")</f>
        <v/>
      </c>
      <c r="V971" s="342"/>
      <c r="W971" s="174"/>
      <c r="Y971" s="62"/>
      <c r="Z971" s="62"/>
      <c r="AA971" s="62"/>
      <c r="AB971" s="62"/>
      <c r="AC971" s="62"/>
      <c r="AD971" s="62"/>
      <c r="AE971" s="62"/>
      <c r="AF971" s="62"/>
      <c r="AG971" s="62"/>
      <c r="AH971" s="244" t="str">
        <f t="shared" si="69"/>
        <v/>
      </c>
      <c r="AI971" s="62"/>
      <c r="AJ971" s="62"/>
      <c r="AK971" s="62"/>
      <c r="AL971" s="62"/>
    </row>
    <row r="972" spans="1:38" s="97" customFormat="1" ht="14">
      <c r="A972" s="63"/>
      <c r="B972" s="2">
        <f t="shared" si="72"/>
        <v>945</v>
      </c>
      <c r="C972" s="235" t="str">
        <f t="array" ref="C972">IF($K972&lt;&gt;"",INDEX(TransferLog!$AB$21:$AB$1270,MATCH($I972&amp;$M972,TransferLog!$F$21:$F$1270&amp;TransferLog!$W$21:$W$1270,0)),"")</f>
        <v/>
      </c>
      <c r="D972" s="235" t="str">
        <f t="array" ref="D972">IF($K972&lt;&gt;"",INDEX(TransferLog!$Q$21:$Q$1270,MATCH($I972&amp;$M972,TransferLog!$F$21:$F$1270&amp;TransferLog!$W$21:$W$1270,0)),"")</f>
        <v/>
      </c>
      <c r="E972" s="236" t="str">
        <f t="array" ref="E972">IF($K972&lt;&gt;"",INDEX(TransferLog!$AC$21:$AC$1270,MATCH($I972&amp;$M972,TransferLog!$F$21:$F$1270&amp;TransferLog!$W$21:$W$1270,0)),"")</f>
        <v/>
      </c>
      <c r="F972" s="111">
        <f t="shared" si="73"/>
        <v>945</v>
      </c>
      <c r="G972" s="138" t="str">
        <f t="array" ref="G972">IF($I972&lt;&gt;"",INDEX(DropDownLists!$K$10:$K$2516,MATCH($I972,DropDownLists!$L$10:$L$2516,0)),"")</f>
        <v/>
      </c>
      <c r="H972" s="107"/>
      <c r="I972" s="112"/>
      <c r="J972" s="339"/>
      <c r="K972" s="113"/>
      <c r="L972" s="339"/>
      <c r="M972" s="113"/>
      <c r="N972" s="339"/>
      <c r="O972" s="139" t="str">
        <f t="shared" si="68"/>
        <v/>
      </c>
      <c r="P972" s="339"/>
      <c r="Q972" s="114"/>
      <c r="R972" s="339"/>
      <c r="S972" s="174"/>
      <c r="T972" s="339"/>
      <c r="U972" s="139" t="str">
        <f t="array" ref="U972">IF($S972&lt;&gt;"",INDEX(DropDownLists!$D$10:$D$2516,MATCH($S972,DropDownLists!$E$10:$E$2516,0)),"")</f>
        <v/>
      </c>
      <c r="V972" s="342"/>
      <c r="W972" s="174"/>
      <c r="Y972" s="62"/>
      <c r="Z972" s="62"/>
      <c r="AA972" s="62"/>
      <c r="AB972" s="62"/>
      <c r="AC972" s="62"/>
      <c r="AD972" s="62"/>
      <c r="AE972" s="62"/>
      <c r="AF972" s="62"/>
      <c r="AG972" s="62"/>
      <c r="AH972" s="244" t="str">
        <f t="shared" si="69"/>
        <v/>
      </c>
      <c r="AI972" s="62"/>
      <c r="AJ972" s="62"/>
      <c r="AK972" s="62"/>
      <c r="AL972" s="62"/>
    </row>
    <row r="973" spans="1:38" s="97" customFormat="1" ht="14.25" customHeight="1">
      <c r="A973" s="26"/>
      <c r="B973" s="2">
        <f t="shared" si="72"/>
        <v>946</v>
      </c>
      <c r="C973" s="235" t="str">
        <f t="array" ref="C973">IF($K973&lt;&gt;"",INDEX(TransferLog!$AB$21:$AB$1270,MATCH($I973&amp;$M973,TransferLog!$F$21:$F$1270&amp;TransferLog!$W$21:$W$1270,0)),"")</f>
        <v/>
      </c>
      <c r="D973" s="235" t="str">
        <f t="array" ref="D973">IF($K973&lt;&gt;"",INDEX(TransferLog!$Q$21:$Q$1270,MATCH($I973&amp;$M973,TransferLog!$F$21:$F$1270&amp;TransferLog!$W$21:$W$1270,0)),"")</f>
        <v/>
      </c>
      <c r="E973" s="236" t="str">
        <f t="array" ref="E973">IF($K973&lt;&gt;"",INDEX(TransferLog!$AC$21:$AC$1270,MATCH($I973&amp;$M973,TransferLog!$F$21:$F$1270&amp;TransferLog!$W$21:$W$1270,0)),"")</f>
        <v/>
      </c>
      <c r="F973" s="111">
        <f t="shared" si="73"/>
        <v>946</v>
      </c>
      <c r="G973" s="138" t="str">
        <f t="array" ref="G973">IF($I973&lt;&gt;"",INDEX(DropDownLists!$K$10:$K$2516,MATCH($I973,DropDownLists!$L$10:$L$2516,0)),"")</f>
        <v/>
      </c>
      <c r="H973" s="107"/>
      <c r="I973" s="112"/>
      <c r="J973" s="339"/>
      <c r="K973" s="113"/>
      <c r="L973" s="339"/>
      <c r="M973" s="113"/>
      <c r="N973" s="339"/>
      <c r="O973" s="139" t="str">
        <f t="shared" si="68"/>
        <v/>
      </c>
      <c r="P973" s="339"/>
      <c r="Q973" s="114"/>
      <c r="R973" s="339"/>
      <c r="S973" s="174"/>
      <c r="T973" s="339"/>
      <c r="U973" s="139" t="str">
        <f t="array" ref="U973">IF($S973&lt;&gt;"",INDEX(DropDownLists!$D$10:$D$2516,MATCH($S973,DropDownLists!$E$10:$E$2516,0)),"")</f>
        <v/>
      </c>
      <c r="V973" s="342"/>
      <c r="W973" s="174"/>
      <c r="Y973" s="62"/>
      <c r="Z973" s="62"/>
      <c r="AA973" s="62"/>
      <c r="AB973" s="62"/>
      <c r="AC973" s="62"/>
      <c r="AD973" s="37"/>
      <c r="AE973" s="37"/>
      <c r="AF973" s="37"/>
      <c r="AG973" s="37"/>
      <c r="AH973" s="243" t="str">
        <f t="shared" si="69"/>
        <v/>
      </c>
      <c r="AI973" s="37"/>
      <c r="AJ973" s="37"/>
      <c r="AK973" s="37"/>
      <c r="AL973" s="37"/>
    </row>
    <row r="974" spans="1:38" s="97" customFormat="1" ht="14.25" customHeight="1">
      <c r="A974" s="26"/>
      <c r="B974" s="2">
        <f t="shared" si="72"/>
        <v>947</v>
      </c>
      <c r="C974" s="235" t="str">
        <f t="array" ref="C974">IF($K974&lt;&gt;"",INDEX(TransferLog!$AB$21:$AB$1270,MATCH($I974&amp;$M974,TransferLog!$F$21:$F$1270&amp;TransferLog!$W$21:$W$1270,0)),"")</f>
        <v/>
      </c>
      <c r="D974" s="235" t="str">
        <f t="array" ref="D974">IF($K974&lt;&gt;"",INDEX(TransferLog!$Q$21:$Q$1270,MATCH($I974&amp;$M974,TransferLog!$F$21:$F$1270&amp;TransferLog!$W$21:$W$1270,0)),"")</f>
        <v/>
      </c>
      <c r="E974" s="236" t="str">
        <f t="array" ref="E974">IF($K974&lt;&gt;"",INDEX(TransferLog!$AC$21:$AC$1270,MATCH($I974&amp;$M974,TransferLog!$F$21:$F$1270&amp;TransferLog!$W$21:$W$1270,0)),"")</f>
        <v/>
      </c>
      <c r="F974" s="111">
        <f t="shared" si="73"/>
        <v>947</v>
      </c>
      <c r="G974" s="138" t="str">
        <f t="array" ref="G974">IF($I974&lt;&gt;"",INDEX(DropDownLists!$K$10:$K$2516,MATCH($I974,DropDownLists!$L$10:$L$2516,0)),"")</f>
        <v/>
      </c>
      <c r="H974" s="107"/>
      <c r="I974" s="112"/>
      <c r="J974" s="339"/>
      <c r="K974" s="113"/>
      <c r="L974" s="339"/>
      <c r="M974" s="113"/>
      <c r="N974" s="339"/>
      <c r="O974" s="139" t="str">
        <f t="shared" si="68"/>
        <v/>
      </c>
      <c r="P974" s="339"/>
      <c r="Q974" s="114"/>
      <c r="R974" s="339"/>
      <c r="S974" s="174"/>
      <c r="T974" s="339"/>
      <c r="U974" s="139" t="str">
        <f t="array" ref="U974">IF($S974&lt;&gt;"",INDEX(DropDownLists!$D$10:$D$2516,MATCH($S974,DropDownLists!$E$10:$E$2516,0)),"")</f>
        <v/>
      </c>
      <c r="V974" s="342"/>
      <c r="W974" s="174"/>
      <c r="Y974" s="62"/>
      <c r="Z974" s="62"/>
      <c r="AA974" s="62"/>
      <c r="AB974" s="62"/>
      <c r="AC974" s="62"/>
      <c r="AD974" s="37"/>
      <c r="AE974" s="37"/>
      <c r="AF974" s="37"/>
      <c r="AG974" s="37"/>
      <c r="AH974" s="243" t="str">
        <f t="shared" si="69"/>
        <v/>
      </c>
      <c r="AI974" s="37"/>
      <c r="AJ974" s="37"/>
      <c r="AK974" s="37"/>
      <c r="AL974" s="37"/>
    </row>
    <row r="975" spans="1:38" s="97" customFormat="1" ht="14.25" customHeight="1">
      <c r="A975" s="26"/>
      <c r="B975" s="2">
        <f t="shared" si="72"/>
        <v>948</v>
      </c>
      <c r="C975" s="235" t="str">
        <f t="array" ref="C975">IF($K975&lt;&gt;"",INDEX(TransferLog!$AB$21:$AB$1270,MATCH($I975&amp;$M975,TransferLog!$F$21:$F$1270&amp;TransferLog!$W$21:$W$1270,0)),"")</f>
        <v/>
      </c>
      <c r="D975" s="235" t="str">
        <f t="array" ref="D975">IF($K975&lt;&gt;"",INDEX(TransferLog!$Q$21:$Q$1270,MATCH($I975&amp;$M975,TransferLog!$F$21:$F$1270&amp;TransferLog!$W$21:$W$1270,0)),"")</f>
        <v/>
      </c>
      <c r="E975" s="236" t="str">
        <f t="array" ref="E975">IF($K975&lt;&gt;"",INDEX(TransferLog!$AC$21:$AC$1270,MATCH($I975&amp;$M975,TransferLog!$F$21:$F$1270&amp;TransferLog!$W$21:$W$1270,0)),"")</f>
        <v/>
      </c>
      <c r="F975" s="111">
        <f t="shared" si="73"/>
        <v>948</v>
      </c>
      <c r="G975" s="138" t="str">
        <f t="array" ref="G975">IF($I975&lt;&gt;"",INDEX(DropDownLists!$K$10:$K$2516,MATCH($I975,DropDownLists!$L$10:$L$2516,0)),"")</f>
        <v/>
      </c>
      <c r="H975" s="107"/>
      <c r="I975" s="112"/>
      <c r="J975" s="339"/>
      <c r="K975" s="113"/>
      <c r="L975" s="339"/>
      <c r="M975" s="113"/>
      <c r="N975" s="339"/>
      <c r="O975" s="139" t="str">
        <f t="shared" si="68"/>
        <v/>
      </c>
      <c r="P975" s="339"/>
      <c r="Q975" s="114"/>
      <c r="R975" s="339"/>
      <c r="S975" s="174"/>
      <c r="T975" s="339"/>
      <c r="U975" s="139" t="str">
        <f t="array" ref="U975">IF($S975&lt;&gt;"",INDEX(DropDownLists!$D$10:$D$2516,MATCH($S975,DropDownLists!$E$10:$E$2516,0)),"")</f>
        <v/>
      </c>
      <c r="V975" s="342"/>
      <c r="W975" s="174"/>
      <c r="Y975" s="62"/>
      <c r="Z975" s="62"/>
      <c r="AA975" s="62"/>
      <c r="AB975" s="62"/>
      <c r="AC975" s="62"/>
      <c r="AD975" s="37"/>
      <c r="AE975" s="37"/>
      <c r="AF975" s="37"/>
      <c r="AG975" s="37"/>
      <c r="AH975" s="243" t="str">
        <f t="shared" si="69"/>
        <v/>
      </c>
      <c r="AI975" s="37"/>
      <c r="AJ975" s="37"/>
      <c r="AK975" s="37"/>
      <c r="AL975" s="37"/>
    </row>
    <row r="976" spans="1:38" s="97" customFormat="1" ht="14">
      <c r="A976" s="26"/>
      <c r="B976" s="2">
        <f t="shared" si="72"/>
        <v>949</v>
      </c>
      <c r="C976" s="235" t="str">
        <f t="array" ref="C976">IF($K976&lt;&gt;"",INDEX(TransferLog!$AB$21:$AB$1270,MATCH($I976&amp;$M976,TransferLog!$F$21:$F$1270&amp;TransferLog!$W$21:$W$1270,0)),"")</f>
        <v/>
      </c>
      <c r="D976" s="235" t="str">
        <f t="array" ref="D976">IF($K976&lt;&gt;"",INDEX(TransferLog!$Q$21:$Q$1270,MATCH($I976&amp;$M976,TransferLog!$F$21:$F$1270&amp;TransferLog!$W$21:$W$1270,0)),"")</f>
        <v/>
      </c>
      <c r="E976" s="236" t="str">
        <f t="array" ref="E976">IF($K976&lt;&gt;"",INDEX(TransferLog!$AC$21:$AC$1270,MATCH($I976&amp;$M976,TransferLog!$F$21:$F$1270&amp;TransferLog!$W$21:$W$1270,0)),"")</f>
        <v/>
      </c>
      <c r="F976" s="111">
        <f t="shared" si="73"/>
        <v>949</v>
      </c>
      <c r="G976" s="138" t="str">
        <f t="array" ref="G976">IF($I976&lt;&gt;"",INDEX(DropDownLists!$K$10:$K$2516,MATCH($I976,DropDownLists!$L$10:$L$2516,0)),"")</f>
        <v/>
      </c>
      <c r="H976" s="107"/>
      <c r="I976" s="112"/>
      <c r="J976" s="339"/>
      <c r="K976" s="113"/>
      <c r="L976" s="339"/>
      <c r="M976" s="113"/>
      <c r="N976" s="339"/>
      <c r="O976" s="139" t="str">
        <f t="shared" si="68"/>
        <v/>
      </c>
      <c r="P976" s="339"/>
      <c r="Q976" s="114"/>
      <c r="R976" s="339"/>
      <c r="S976" s="174"/>
      <c r="T976" s="339"/>
      <c r="U976" s="139" t="str">
        <f t="array" ref="U976">IF($S976&lt;&gt;"",INDEX(DropDownLists!$D$10:$D$2516,MATCH($S976,DropDownLists!$E$10:$E$2516,0)),"")</f>
        <v/>
      </c>
      <c r="V976" s="342"/>
      <c r="W976" s="174"/>
      <c r="Y976" s="62"/>
      <c r="Z976" s="62"/>
      <c r="AA976" s="62"/>
      <c r="AB976" s="62"/>
      <c r="AC976" s="62"/>
      <c r="AD976" s="37"/>
      <c r="AE976" s="37"/>
      <c r="AF976" s="37"/>
      <c r="AG976" s="37"/>
      <c r="AH976" s="243" t="str">
        <f t="shared" si="69"/>
        <v/>
      </c>
      <c r="AI976" s="37"/>
      <c r="AJ976" s="37"/>
      <c r="AK976" s="37"/>
      <c r="AL976" s="37"/>
    </row>
    <row r="977" spans="1:38" s="97" customFormat="1" ht="14.25" customHeight="1">
      <c r="A977" s="26"/>
      <c r="B977" s="2">
        <f t="shared" si="72"/>
        <v>950</v>
      </c>
      <c r="C977" s="235" t="str">
        <f t="array" ref="C977">IF($K977&lt;&gt;"",INDEX(TransferLog!$AB$21:$AB$1270,MATCH($I977&amp;$M977,TransferLog!$F$21:$F$1270&amp;TransferLog!$W$21:$W$1270,0)),"")</f>
        <v/>
      </c>
      <c r="D977" s="235" t="str">
        <f t="array" ref="D977">IF($K977&lt;&gt;"",INDEX(TransferLog!$Q$21:$Q$1270,MATCH($I977&amp;$M977,TransferLog!$F$21:$F$1270&amp;TransferLog!$W$21:$W$1270,0)),"")</f>
        <v/>
      </c>
      <c r="E977" s="236" t="str">
        <f t="array" ref="E977">IF($K977&lt;&gt;"",INDEX(TransferLog!$AC$21:$AC$1270,MATCH($I977&amp;$M977,TransferLog!$F$21:$F$1270&amp;TransferLog!$W$21:$W$1270,0)),"")</f>
        <v/>
      </c>
      <c r="F977" s="111">
        <f t="shared" si="73"/>
        <v>950</v>
      </c>
      <c r="G977" s="138" t="str">
        <f t="array" ref="G977">IF($I977&lt;&gt;"",INDEX(DropDownLists!$K$10:$K$2516,MATCH($I977,DropDownLists!$L$10:$L$2516,0)),"")</f>
        <v/>
      </c>
      <c r="H977" s="107"/>
      <c r="I977" s="112"/>
      <c r="J977" s="339"/>
      <c r="K977" s="113"/>
      <c r="L977" s="339"/>
      <c r="M977" s="113"/>
      <c r="N977" s="339"/>
      <c r="O977" s="139" t="str">
        <f t="shared" si="68"/>
        <v/>
      </c>
      <c r="P977" s="339"/>
      <c r="Q977" s="114"/>
      <c r="R977" s="339"/>
      <c r="S977" s="174"/>
      <c r="T977" s="339"/>
      <c r="U977" s="139" t="str">
        <f t="array" ref="U977">IF($S977&lt;&gt;"",INDEX(DropDownLists!$D$10:$D$2516,MATCH($S977,DropDownLists!$E$10:$E$2516,0)),"")</f>
        <v/>
      </c>
      <c r="V977" s="342"/>
      <c r="W977" s="174"/>
      <c r="Y977" s="62"/>
      <c r="Z977" s="62"/>
      <c r="AA977" s="62"/>
      <c r="AB977" s="62"/>
      <c r="AC977" s="62"/>
      <c r="AD977" s="37"/>
      <c r="AE977" s="37"/>
      <c r="AF977" s="37"/>
      <c r="AG977" s="37"/>
      <c r="AH977" s="243" t="str">
        <f t="shared" si="69"/>
        <v/>
      </c>
      <c r="AI977" s="37"/>
      <c r="AJ977" s="37"/>
      <c r="AK977" s="37"/>
      <c r="AL977" s="37"/>
    </row>
    <row r="978" spans="1:38" s="97" customFormat="1" ht="14.25" customHeight="1">
      <c r="A978" s="26"/>
      <c r="B978" s="2">
        <f t="shared" si="72"/>
        <v>951</v>
      </c>
      <c r="C978" s="235" t="str">
        <f t="array" ref="C978">IF($K978&lt;&gt;"",INDEX(TransferLog!$AB$21:$AB$1270,MATCH($I978&amp;$M978,TransferLog!$F$21:$F$1270&amp;TransferLog!$W$21:$W$1270,0)),"")</f>
        <v/>
      </c>
      <c r="D978" s="235" t="str">
        <f t="array" ref="D978">IF($K978&lt;&gt;"",INDEX(TransferLog!$Q$21:$Q$1270,MATCH($I978&amp;$M978,TransferLog!$F$21:$F$1270&amp;TransferLog!$W$21:$W$1270,0)),"")</f>
        <v/>
      </c>
      <c r="E978" s="236" t="str">
        <f t="array" ref="E978">IF($K978&lt;&gt;"",INDEX(TransferLog!$AC$21:$AC$1270,MATCH($I978&amp;$M978,TransferLog!$F$21:$F$1270&amp;TransferLog!$W$21:$W$1270,0)),"")</f>
        <v/>
      </c>
      <c r="F978" s="111">
        <f t="shared" si="73"/>
        <v>951</v>
      </c>
      <c r="G978" s="138" t="str">
        <f t="array" ref="G978">IF($I978&lt;&gt;"",INDEX(DropDownLists!$K$10:$K$2516,MATCH($I978,DropDownLists!$L$10:$L$2516,0)),"")</f>
        <v/>
      </c>
      <c r="H978" s="107"/>
      <c r="I978" s="112"/>
      <c r="J978" s="339"/>
      <c r="K978" s="113"/>
      <c r="L978" s="339"/>
      <c r="M978" s="113"/>
      <c r="N978" s="339"/>
      <c r="O978" s="139" t="str">
        <f t="shared" si="68"/>
        <v/>
      </c>
      <c r="P978" s="339"/>
      <c r="Q978" s="114"/>
      <c r="R978" s="339"/>
      <c r="S978" s="174"/>
      <c r="T978" s="339"/>
      <c r="U978" s="139" t="str">
        <f t="array" ref="U978">IF($S978&lt;&gt;"",INDEX(DropDownLists!$D$10:$D$2516,MATCH($S978,DropDownLists!$E$10:$E$2516,0)),"")</f>
        <v/>
      </c>
      <c r="V978" s="342"/>
      <c r="W978" s="174"/>
      <c r="Y978" s="37"/>
      <c r="Z978" s="37"/>
      <c r="AA978" s="37"/>
      <c r="AB978" s="37"/>
      <c r="AC978" s="37"/>
      <c r="AD978" s="37"/>
      <c r="AE978" s="37"/>
      <c r="AF978" s="37"/>
      <c r="AG978" s="37"/>
      <c r="AH978" s="243" t="str">
        <f t="shared" si="69"/>
        <v/>
      </c>
      <c r="AI978" s="37"/>
      <c r="AJ978" s="37"/>
      <c r="AK978" s="37"/>
      <c r="AL978" s="37"/>
    </row>
    <row r="979" spans="1:38" s="97" customFormat="1" ht="14.25" customHeight="1">
      <c r="A979" s="26"/>
      <c r="B979" s="2">
        <f t="shared" si="72"/>
        <v>952</v>
      </c>
      <c r="C979" s="235" t="str">
        <f t="array" ref="C979">IF($K979&lt;&gt;"",INDEX(TransferLog!$AB$21:$AB$1270,MATCH($I979&amp;$M979,TransferLog!$F$21:$F$1270&amp;TransferLog!$W$21:$W$1270,0)),"")</f>
        <v/>
      </c>
      <c r="D979" s="235" t="str">
        <f t="array" ref="D979">IF($K979&lt;&gt;"",INDEX(TransferLog!$Q$21:$Q$1270,MATCH($I979&amp;$M979,TransferLog!$F$21:$F$1270&amp;TransferLog!$W$21:$W$1270,0)),"")</f>
        <v/>
      </c>
      <c r="E979" s="236" t="str">
        <f t="array" ref="E979">IF($K979&lt;&gt;"",INDEX(TransferLog!$AC$21:$AC$1270,MATCH($I979&amp;$M979,TransferLog!$F$21:$F$1270&amp;TransferLog!$W$21:$W$1270,0)),"")</f>
        <v/>
      </c>
      <c r="F979" s="111">
        <f t="shared" si="73"/>
        <v>952</v>
      </c>
      <c r="G979" s="138" t="str">
        <f t="array" ref="G979">IF($I979&lt;&gt;"",INDEX(DropDownLists!$K$10:$K$2516,MATCH($I979,DropDownLists!$L$10:$L$2516,0)),"")</f>
        <v/>
      </c>
      <c r="H979" s="107"/>
      <c r="I979" s="112"/>
      <c r="J979" s="339"/>
      <c r="K979" s="113"/>
      <c r="L979" s="339"/>
      <c r="M979" s="113"/>
      <c r="N979" s="339"/>
      <c r="O979" s="139" t="str">
        <f t="shared" si="68"/>
        <v/>
      </c>
      <c r="P979" s="339"/>
      <c r="Q979" s="114"/>
      <c r="R979" s="339"/>
      <c r="S979" s="174"/>
      <c r="T979" s="339"/>
      <c r="U979" s="139" t="str">
        <f t="array" ref="U979">IF($S979&lt;&gt;"",INDEX(DropDownLists!$D$10:$D$2516,MATCH($S979,DropDownLists!$E$10:$E$2516,0)),"")</f>
        <v/>
      </c>
      <c r="V979" s="342"/>
      <c r="W979" s="174"/>
      <c r="Y979" s="37"/>
      <c r="Z979" s="37"/>
      <c r="AA979" s="37"/>
      <c r="AB979" s="37"/>
      <c r="AC979" s="37"/>
      <c r="AD979" s="37"/>
      <c r="AE979" s="37"/>
      <c r="AF979" s="37"/>
      <c r="AG979" s="37"/>
      <c r="AH979" s="243" t="str">
        <f t="shared" si="69"/>
        <v/>
      </c>
      <c r="AI979" s="37"/>
      <c r="AJ979" s="37"/>
      <c r="AK979" s="37"/>
      <c r="AL979" s="37"/>
    </row>
    <row r="980" spans="1:38" s="97" customFormat="1" ht="14">
      <c r="A980" s="26"/>
      <c r="B980" s="2">
        <f t="shared" si="72"/>
        <v>953</v>
      </c>
      <c r="C980" s="235" t="str">
        <f t="array" ref="C980">IF($K980&lt;&gt;"",INDEX(TransferLog!$AB$21:$AB$1270,MATCH($I980&amp;$M980,TransferLog!$F$21:$F$1270&amp;TransferLog!$W$21:$W$1270,0)),"")</f>
        <v/>
      </c>
      <c r="D980" s="235" t="str">
        <f t="array" ref="D980">IF($K980&lt;&gt;"",INDEX(TransferLog!$Q$21:$Q$1270,MATCH($I980&amp;$M980,TransferLog!$F$21:$F$1270&amp;TransferLog!$W$21:$W$1270,0)),"")</f>
        <v/>
      </c>
      <c r="E980" s="236" t="str">
        <f t="array" ref="E980">IF($K980&lt;&gt;"",INDEX(TransferLog!$AC$21:$AC$1270,MATCH($I980&amp;$M980,TransferLog!$F$21:$F$1270&amp;TransferLog!$W$21:$W$1270,0)),"")</f>
        <v/>
      </c>
      <c r="F980" s="111">
        <f t="shared" si="73"/>
        <v>953</v>
      </c>
      <c r="G980" s="138" t="str">
        <f t="array" ref="G980">IF($I980&lt;&gt;"",INDEX(DropDownLists!$K$10:$K$2516,MATCH($I980,DropDownLists!$L$10:$L$2516,0)),"")</f>
        <v/>
      </c>
      <c r="H980" s="107"/>
      <c r="I980" s="112"/>
      <c r="J980" s="339"/>
      <c r="K980" s="113"/>
      <c r="L980" s="339"/>
      <c r="M980" s="113"/>
      <c r="N980" s="339"/>
      <c r="O980" s="139" t="str">
        <f t="shared" si="68"/>
        <v/>
      </c>
      <c r="P980" s="339"/>
      <c r="Q980" s="114"/>
      <c r="R980" s="339"/>
      <c r="S980" s="174"/>
      <c r="T980" s="339"/>
      <c r="U980" s="139" t="str">
        <f t="array" ref="U980">IF($S980&lt;&gt;"",INDEX(DropDownLists!$D$10:$D$2516,MATCH($S980,DropDownLists!$E$10:$E$2516,0)),"")</f>
        <v/>
      </c>
      <c r="V980" s="342"/>
      <c r="W980" s="174"/>
      <c r="Y980" s="37"/>
      <c r="Z980" s="37"/>
      <c r="AA980" s="37"/>
      <c r="AB980" s="37"/>
      <c r="AC980" s="37"/>
      <c r="AD980" s="37"/>
      <c r="AE980" s="37"/>
      <c r="AF980" s="37"/>
      <c r="AG980" s="37"/>
      <c r="AH980" s="243" t="str">
        <f t="shared" si="69"/>
        <v/>
      </c>
      <c r="AI980" s="37"/>
      <c r="AJ980" s="37"/>
      <c r="AK980" s="37"/>
      <c r="AL980" s="37"/>
    </row>
    <row r="981" spans="1:38" s="97" customFormat="1" ht="14">
      <c r="A981" s="26"/>
      <c r="B981" s="2">
        <f t="shared" si="72"/>
        <v>954</v>
      </c>
      <c r="C981" s="235" t="str">
        <f t="array" ref="C981">IF($K981&lt;&gt;"",INDEX(TransferLog!$AB$21:$AB$1270,MATCH($I981&amp;$M981,TransferLog!$F$21:$F$1270&amp;TransferLog!$W$21:$W$1270,0)),"")</f>
        <v/>
      </c>
      <c r="D981" s="235" t="str">
        <f t="array" ref="D981">IF($K981&lt;&gt;"",INDEX(TransferLog!$Q$21:$Q$1270,MATCH($I981&amp;$M981,TransferLog!$F$21:$F$1270&amp;TransferLog!$W$21:$W$1270,0)),"")</f>
        <v/>
      </c>
      <c r="E981" s="236" t="str">
        <f t="array" ref="E981">IF($K981&lt;&gt;"",INDEX(TransferLog!$AC$21:$AC$1270,MATCH($I981&amp;$M981,TransferLog!$F$21:$F$1270&amp;TransferLog!$W$21:$W$1270,0)),"")</f>
        <v/>
      </c>
      <c r="F981" s="111">
        <f t="shared" si="73"/>
        <v>954</v>
      </c>
      <c r="G981" s="138" t="str">
        <f t="array" ref="G981">IF($I981&lt;&gt;"",INDEX(DropDownLists!$K$10:$K$2516,MATCH($I981,DropDownLists!$L$10:$L$2516,0)),"")</f>
        <v/>
      </c>
      <c r="H981" s="107"/>
      <c r="I981" s="112"/>
      <c r="J981" s="339"/>
      <c r="K981" s="113"/>
      <c r="L981" s="339"/>
      <c r="M981" s="113"/>
      <c r="N981" s="339"/>
      <c r="O981" s="139" t="str">
        <f t="shared" si="68"/>
        <v/>
      </c>
      <c r="P981" s="339"/>
      <c r="Q981" s="114"/>
      <c r="R981" s="339"/>
      <c r="S981" s="174"/>
      <c r="T981" s="339"/>
      <c r="U981" s="139" t="str">
        <f t="array" ref="U981">IF($S981&lt;&gt;"",INDEX(DropDownLists!$D$10:$D$2516,MATCH($S981,DropDownLists!$E$10:$E$2516,0)),"")</f>
        <v/>
      </c>
      <c r="V981" s="342"/>
      <c r="W981" s="174"/>
      <c r="Y981" s="37"/>
      <c r="Z981" s="37"/>
      <c r="AA981" s="37"/>
      <c r="AB981" s="37"/>
      <c r="AC981" s="37"/>
      <c r="AD981" s="37"/>
      <c r="AE981" s="37"/>
      <c r="AF981" s="37"/>
      <c r="AG981" s="37"/>
      <c r="AH981" s="243" t="str">
        <f t="shared" si="69"/>
        <v/>
      </c>
      <c r="AI981" s="37"/>
      <c r="AJ981" s="37"/>
      <c r="AK981" s="37"/>
      <c r="AL981" s="37"/>
    </row>
    <row r="982" spans="1:38" s="97" customFormat="1" ht="14">
      <c r="A982" s="63"/>
      <c r="B982" s="2">
        <f t="shared" si="72"/>
        <v>955</v>
      </c>
      <c r="C982" s="235" t="str">
        <f t="array" ref="C982">IF($K982&lt;&gt;"",INDEX(TransferLog!$AB$21:$AB$1270,MATCH($I982&amp;$M982,TransferLog!$F$21:$F$1270&amp;TransferLog!$W$21:$W$1270,0)),"")</f>
        <v/>
      </c>
      <c r="D982" s="235" t="str">
        <f t="array" ref="D982">IF($K982&lt;&gt;"",INDEX(TransferLog!$Q$21:$Q$1270,MATCH($I982&amp;$M982,TransferLog!$F$21:$F$1270&amp;TransferLog!$W$21:$W$1270,0)),"")</f>
        <v/>
      </c>
      <c r="E982" s="236" t="str">
        <f t="array" ref="E982">IF($K982&lt;&gt;"",INDEX(TransferLog!$AC$21:$AC$1270,MATCH($I982&amp;$M982,TransferLog!$F$21:$F$1270&amp;TransferLog!$W$21:$W$1270,0)),"")</f>
        <v/>
      </c>
      <c r="F982" s="111">
        <f t="shared" si="73"/>
        <v>955</v>
      </c>
      <c r="G982" s="138" t="str">
        <f t="array" ref="G982">IF($I982&lt;&gt;"",INDEX(DropDownLists!$K$10:$K$2516,MATCH($I982,DropDownLists!$L$10:$L$2516,0)),"")</f>
        <v/>
      </c>
      <c r="H982" s="107"/>
      <c r="I982" s="112"/>
      <c r="J982" s="339"/>
      <c r="K982" s="113"/>
      <c r="L982" s="339"/>
      <c r="M982" s="113"/>
      <c r="N982" s="339"/>
      <c r="O982" s="139" t="str">
        <f t="shared" si="68"/>
        <v/>
      </c>
      <c r="P982" s="339"/>
      <c r="Q982" s="114"/>
      <c r="R982" s="339"/>
      <c r="S982" s="174"/>
      <c r="T982" s="339"/>
      <c r="U982" s="139" t="str">
        <f t="array" ref="U982">IF($S982&lt;&gt;"",INDEX(DropDownLists!$D$10:$D$2516,MATCH($S982,DropDownLists!$E$10:$E$2516,0)),"")</f>
        <v/>
      </c>
      <c r="V982" s="342"/>
      <c r="W982" s="174"/>
      <c r="Y982" s="37"/>
      <c r="Z982" s="37"/>
      <c r="AA982" s="37"/>
      <c r="AB982" s="37"/>
      <c r="AC982" s="37"/>
      <c r="AD982" s="62"/>
      <c r="AE982" s="62"/>
      <c r="AF982" s="62"/>
      <c r="AG982" s="62"/>
      <c r="AH982" s="244" t="str">
        <f t="shared" si="69"/>
        <v/>
      </c>
      <c r="AI982" s="62"/>
      <c r="AJ982" s="62"/>
      <c r="AK982" s="62"/>
      <c r="AL982" s="62"/>
    </row>
    <row r="983" spans="1:38" s="97" customFormat="1" ht="14">
      <c r="A983" s="63"/>
      <c r="B983" s="2">
        <f t="shared" si="72"/>
        <v>956</v>
      </c>
      <c r="C983" s="235" t="str">
        <f t="array" ref="C983">IF($K983&lt;&gt;"",INDEX(TransferLog!$AB$21:$AB$1270,MATCH($I983&amp;$M983,TransferLog!$F$21:$F$1270&amp;TransferLog!$W$21:$W$1270,0)),"")</f>
        <v/>
      </c>
      <c r="D983" s="235" t="str">
        <f t="array" ref="D983">IF($K983&lt;&gt;"",INDEX(TransferLog!$Q$21:$Q$1270,MATCH($I983&amp;$M983,TransferLog!$F$21:$F$1270&amp;TransferLog!$W$21:$W$1270,0)),"")</f>
        <v/>
      </c>
      <c r="E983" s="236" t="str">
        <f t="array" ref="E983">IF($K983&lt;&gt;"",INDEX(TransferLog!$AC$21:$AC$1270,MATCH($I983&amp;$M983,TransferLog!$F$21:$F$1270&amp;TransferLog!$W$21:$W$1270,0)),"")</f>
        <v/>
      </c>
      <c r="F983" s="111">
        <f t="shared" si="73"/>
        <v>956</v>
      </c>
      <c r="G983" s="138" t="str">
        <f t="array" ref="G983">IF($I983&lt;&gt;"",INDEX(DropDownLists!$K$10:$K$2516,MATCH($I983,DropDownLists!$L$10:$L$2516,0)),"")</f>
        <v/>
      </c>
      <c r="H983" s="107"/>
      <c r="I983" s="112"/>
      <c r="J983" s="339"/>
      <c r="K983" s="113"/>
      <c r="L983" s="339"/>
      <c r="M983" s="113"/>
      <c r="N983" s="339"/>
      <c r="O983" s="139" t="str">
        <f t="shared" si="68"/>
        <v/>
      </c>
      <c r="P983" s="339"/>
      <c r="Q983" s="114"/>
      <c r="R983" s="339"/>
      <c r="S983" s="174"/>
      <c r="T983" s="339"/>
      <c r="U983" s="139" t="str">
        <f t="array" ref="U983">IF($S983&lt;&gt;"",INDEX(DropDownLists!$D$10:$D$2516,MATCH($S983,DropDownLists!$E$10:$E$2516,0)),"")</f>
        <v/>
      </c>
      <c r="V983" s="342"/>
      <c r="W983" s="174"/>
      <c r="Y983" s="37"/>
      <c r="Z983" s="37"/>
      <c r="AA983" s="37"/>
      <c r="AB983" s="37"/>
      <c r="AC983" s="37"/>
      <c r="AD983" s="62"/>
      <c r="AE983" s="62"/>
      <c r="AF983" s="62"/>
      <c r="AG983" s="62"/>
      <c r="AH983" s="244" t="str">
        <f t="shared" si="69"/>
        <v/>
      </c>
      <c r="AI983" s="62"/>
      <c r="AJ983" s="62"/>
      <c r="AK983" s="62"/>
      <c r="AL983" s="62"/>
    </row>
    <row r="984" spans="1:38" s="97" customFormat="1" ht="14">
      <c r="A984" s="63"/>
      <c r="B984" s="2">
        <f t="shared" si="72"/>
        <v>957</v>
      </c>
      <c r="C984" s="235" t="str">
        <f t="array" ref="C984">IF($K984&lt;&gt;"",INDEX(TransferLog!$AB$21:$AB$1270,MATCH($I984&amp;$M984,TransferLog!$F$21:$F$1270&amp;TransferLog!$W$21:$W$1270,0)),"")</f>
        <v/>
      </c>
      <c r="D984" s="235" t="str">
        <f t="array" ref="D984">IF($K984&lt;&gt;"",INDEX(TransferLog!$Q$21:$Q$1270,MATCH($I984&amp;$M984,TransferLog!$F$21:$F$1270&amp;TransferLog!$W$21:$W$1270,0)),"")</f>
        <v/>
      </c>
      <c r="E984" s="236" t="str">
        <f t="array" ref="E984">IF($K984&lt;&gt;"",INDEX(TransferLog!$AC$21:$AC$1270,MATCH($I984&amp;$M984,TransferLog!$F$21:$F$1270&amp;TransferLog!$W$21:$W$1270,0)),"")</f>
        <v/>
      </c>
      <c r="F984" s="111">
        <f t="shared" si="73"/>
        <v>957</v>
      </c>
      <c r="G984" s="138" t="str">
        <f t="array" ref="G984">IF($I984&lt;&gt;"",INDEX(DropDownLists!$K$10:$K$2516,MATCH($I984,DropDownLists!$L$10:$L$2516,0)),"")</f>
        <v/>
      </c>
      <c r="H984" s="107"/>
      <c r="I984" s="112"/>
      <c r="J984" s="339"/>
      <c r="K984" s="113"/>
      <c r="L984" s="339"/>
      <c r="M984" s="113"/>
      <c r="N984" s="339"/>
      <c r="O984" s="139" t="str">
        <f t="shared" si="68"/>
        <v/>
      </c>
      <c r="P984" s="339"/>
      <c r="Q984" s="114"/>
      <c r="R984" s="339"/>
      <c r="S984" s="174"/>
      <c r="T984" s="339"/>
      <c r="U984" s="139" t="str">
        <f t="array" ref="U984">IF($S984&lt;&gt;"",INDEX(DropDownLists!$D$10:$D$2516,MATCH($S984,DropDownLists!$E$10:$E$2516,0)),"")</f>
        <v/>
      </c>
      <c r="V984" s="342"/>
      <c r="W984" s="174"/>
      <c r="Y984" s="37"/>
      <c r="Z984" s="37"/>
      <c r="AA984" s="37"/>
      <c r="AB984" s="37"/>
      <c r="AC984" s="37"/>
      <c r="AD984" s="62"/>
      <c r="AE984" s="62"/>
      <c r="AF984" s="62"/>
      <c r="AG984" s="62"/>
      <c r="AH984" s="244" t="str">
        <f t="shared" si="69"/>
        <v/>
      </c>
      <c r="AI984" s="62"/>
      <c r="AJ984" s="62"/>
      <c r="AK984" s="62"/>
      <c r="AL984" s="62"/>
    </row>
    <row r="985" spans="1:38" s="97" customFormat="1" ht="14">
      <c r="A985" s="63"/>
      <c r="B985" s="2">
        <f t="shared" si="72"/>
        <v>958</v>
      </c>
      <c r="C985" s="235" t="str">
        <f t="array" ref="C985">IF($K985&lt;&gt;"",INDEX(TransferLog!$AB$21:$AB$1270,MATCH($I985&amp;$M985,TransferLog!$F$21:$F$1270&amp;TransferLog!$W$21:$W$1270,0)),"")</f>
        <v/>
      </c>
      <c r="D985" s="235" t="str">
        <f t="array" ref="D985">IF($K985&lt;&gt;"",INDEX(TransferLog!$Q$21:$Q$1270,MATCH($I985&amp;$M985,TransferLog!$F$21:$F$1270&amp;TransferLog!$W$21:$W$1270,0)),"")</f>
        <v/>
      </c>
      <c r="E985" s="236" t="str">
        <f t="array" ref="E985">IF($K985&lt;&gt;"",INDEX(TransferLog!$AC$21:$AC$1270,MATCH($I985&amp;$M985,TransferLog!$F$21:$F$1270&amp;TransferLog!$W$21:$W$1270,0)),"")</f>
        <v/>
      </c>
      <c r="F985" s="111">
        <f t="shared" si="73"/>
        <v>958</v>
      </c>
      <c r="G985" s="138" t="str">
        <f t="array" ref="G985">IF($I985&lt;&gt;"",INDEX(DropDownLists!$K$10:$K$2516,MATCH($I985,DropDownLists!$L$10:$L$2516,0)),"")</f>
        <v/>
      </c>
      <c r="H985" s="107"/>
      <c r="I985" s="112"/>
      <c r="J985" s="339"/>
      <c r="K985" s="113"/>
      <c r="L985" s="339"/>
      <c r="M985" s="113"/>
      <c r="N985" s="339"/>
      <c r="O985" s="139" t="str">
        <f t="shared" si="68"/>
        <v/>
      </c>
      <c r="P985" s="339"/>
      <c r="Q985" s="114"/>
      <c r="R985" s="339"/>
      <c r="S985" s="174"/>
      <c r="T985" s="339"/>
      <c r="U985" s="139" t="str">
        <f t="array" ref="U985">IF($S985&lt;&gt;"",INDEX(DropDownLists!$D$10:$D$2516,MATCH($S985,DropDownLists!$E$10:$E$2516,0)),"")</f>
        <v/>
      </c>
      <c r="V985" s="342"/>
      <c r="W985" s="174"/>
      <c r="Y985" s="37"/>
      <c r="Z985" s="37"/>
      <c r="AA985" s="37"/>
      <c r="AB985" s="37"/>
      <c r="AC985" s="37"/>
      <c r="AD985" s="62"/>
      <c r="AE985" s="62"/>
      <c r="AF985" s="62"/>
      <c r="AG985" s="62"/>
      <c r="AH985" s="244" t="str">
        <f t="shared" si="69"/>
        <v/>
      </c>
      <c r="AI985" s="62"/>
      <c r="AJ985" s="62"/>
      <c r="AK985" s="62"/>
      <c r="AL985" s="62"/>
    </row>
    <row r="986" spans="1:38" s="97" customFormat="1" ht="14">
      <c r="A986" s="63"/>
      <c r="B986" s="2">
        <f t="shared" si="72"/>
        <v>959</v>
      </c>
      <c r="C986" s="235" t="str">
        <f t="array" ref="C986">IF($K986&lt;&gt;"",INDEX(TransferLog!$AB$21:$AB$1270,MATCH($I986&amp;$M986,TransferLog!$F$21:$F$1270&amp;TransferLog!$W$21:$W$1270,0)),"")</f>
        <v/>
      </c>
      <c r="D986" s="235" t="str">
        <f t="array" ref="D986">IF($K986&lt;&gt;"",INDEX(TransferLog!$Q$21:$Q$1270,MATCH($I986&amp;$M986,TransferLog!$F$21:$F$1270&amp;TransferLog!$W$21:$W$1270,0)),"")</f>
        <v/>
      </c>
      <c r="E986" s="236" t="str">
        <f t="array" ref="E986">IF($K986&lt;&gt;"",INDEX(TransferLog!$AC$21:$AC$1270,MATCH($I986&amp;$M986,TransferLog!$F$21:$F$1270&amp;TransferLog!$W$21:$W$1270,0)),"")</f>
        <v/>
      </c>
      <c r="F986" s="111">
        <f t="shared" si="73"/>
        <v>959</v>
      </c>
      <c r="G986" s="138" t="str">
        <f t="array" ref="G986">IF($I986&lt;&gt;"",INDEX(DropDownLists!$K$10:$K$2516,MATCH($I986,DropDownLists!$L$10:$L$2516,0)),"")</f>
        <v/>
      </c>
      <c r="H986" s="107"/>
      <c r="I986" s="112"/>
      <c r="J986" s="339"/>
      <c r="K986" s="113"/>
      <c r="L986" s="339"/>
      <c r="M986" s="113"/>
      <c r="N986" s="339"/>
      <c r="O986" s="139" t="str">
        <f t="shared" si="68"/>
        <v/>
      </c>
      <c r="P986" s="339"/>
      <c r="Q986" s="114"/>
      <c r="R986" s="339"/>
      <c r="S986" s="174"/>
      <c r="T986" s="339"/>
      <c r="U986" s="139" t="str">
        <f t="array" ref="U986">IF($S986&lt;&gt;"",INDEX(DropDownLists!$D$10:$D$2516,MATCH($S986,DropDownLists!$E$10:$E$2516,0)),"")</f>
        <v/>
      </c>
      <c r="V986" s="342"/>
      <c r="W986" s="174"/>
      <c r="Y986" s="37"/>
      <c r="Z986" s="37"/>
      <c r="AA986" s="37"/>
      <c r="AB986" s="37"/>
      <c r="AC986" s="37"/>
      <c r="AD986" s="62"/>
      <c r="AE986" s="62"/>
      <c r="AF986" s="62"/>
      <c r="AG986" s="62"/>
      <c r="AH986" s="244" t="str">
        <f t="shared" si="69"/>
        <v/>
      </c>
      <c r="AI986" s="62"/>
      <c r="AJ986" s="62"/>
      <c r="AK986" s="62"/>
      <c r="AL986" s="62"/>
    </row>
    <row r="987" spans="1:38" s="97" customFormat="1" ht="14">
      <c r="A987" s="63"/>
      <c r="B987" s="2">
        <f t="shared" si="72"/>
        <v>960</v>
      </c>
      <c r="C987" s="235" t="str">
        <f t="array" ref="C987">IF($K987&lt;&gt;"",INDEX(TransferLog!$AB$21:$AB$1270,MATCH($I987&amp;$M987,TransferLog!$F$21:$F$1270&amp;TransferLog!$W$21:$W$1270,0)),"")</f>
        <v/>
      </c>
      <c r="D987" s="235" t="str">
        <f t="array" ref="D987">IF($K987&lt;&gt;"",INDEX(TransferLog!$Q$21:$Q$1270,MATCH($I987&amp;$M987,TransferLog!$F$21:$F$1270&amp;TransferLog!$W$21:$W$1270,0)),"")</f>
        <v/>
      </c>
      <c r="E987" s="236" t="str">
        <f t="array" ref="E987">IF($K987&lt;&gt;"",INDEX(TransferLog!$AC$21:$AC$1270,MATCH($I987&amp;$M987,TransferLog!$F$21:$F$1270&amp;TransferLog!$W$21:$W$1270,0)),"")</f>
        <v/>
      </c>
      <c r="F987" s="111">
        <f t="shared" si="73"/>
        <v>960</v>
      </c>
      <c r="G987" s="138" t="str">
        <f t="array" ref="G987">IF($I987&lt;&gt;"",INDEX(DropDownLists!$K$10:$K$2516,MATCH($I987,DropDownLists!$L$10:$L$2516,0)),"")</f>
        <v/>
      </c>
      <c r="H987" s="107"/>
      <c r="I987" s="112"/>
      <c r="J987" s="339"/>
      <c r="K987" s="113"/>
      <c r="L987" s="339"/>
      <c r="M987" s="113"/>
      <c r="N987" s="339"/>
      <c r="O987" s="139" t="str">
        <f t="shared" si="68"/>
        <v/>
      </c>
      <c r="P987" s="339"/>
      <c r="Q987" s="114"/>
      <c r="R987" s="339"/>
      <c r="S987" s="174"/>
      <c r="T987" s="339"/>
      <c r="U987" s="139" t="str">
        <f t="array" ref="U987">IF($S987&lt;&gt;"",INDEX(DropDownLists!$D$10:$D$2516,MATCH($S987,DropDownLists!$E$10:$E$2516,0)),"")</f>
        <v/>
      </c>
      <c r="V987" s="342"/>
      <c r="W987" s="174"/>
      <c r="Y987" s="62"/>
      <c r="Z987" s="62"/>
      <c r="AA987" s="62"/>
      <c r="AB987" s="62"/>
      <c r="AC987" s="62"/>
      <c r="AD987" s="62"/>
      <c r="AE987" s="62"/>
      <c r="AF987" s="62"/>
      <c r="AG987" s="62"/>
      <c r="AH987" s="244" t="str">
        <f t="shared" si="69"/>
        <v/>
      </c>
      <c r="AI987" s="62"/>
      <c r="AJ987" s="62"/>
      <c r="AK987" s="62"/>
      <c r="AL987" s="62"/>
    </row>
    <row r="988" spans="1:38" s="97" customFormat="1" ht="14">
      <c r="A988" s="63"/>
      <c r="B988" s="2">
        <f t="shared" si="72"/>
        <v>961</v>
      </c>
      <c r="C988" s="235" t="str">
        <f t="array" ref="C988">IF($K988&lt;&gt;"",INDEX(TransferLog!$AB$21:$AB$1270,MATCH($I988&amp;$M988,TransferLog!$F$21:$F$1270&amp;TransferLog!$W$21:$W$1270,0)),"")</f>
        <v/>
      </c>
      <c r="D988" s="235" t="str">
        <f t="array" ref="D988">IF($K988&lt;&gt;"",INDEX(TransferLog!$Q$21:$Q$1270,MATCH($I988&amp;$M988,TransferLog!$F$21:$F$1270&amp;TransferLog!$W$21:$W$1270,0)),"")</f>
        <v/>
      </c>
      <c r="E988" s="236" t="str">
        <f t="array" ref="E988">IF($K988&lt;&gt;"",INDEX(TransferLog!$AC$21:$AC$1270,MATCH($I988&amp;$M988,TransferLog!$F$21:$F$1270&amp;TransferLog!$W$21:$W$1270,0)),"")</f>
        <v/>
      </c>
      <c r="F988" s="111">
        <f t="shared" si="73"/>
        <v>961</v>
      </c>
      <c r="G988" s="138" t="str">
        <f t="array" ref="G988">IF($I988&lt;&gt;"",INDEX(DropDownLists!$K$10:$K$2516,MATCH($I988,DropDownLists!$L$10:$L$2516,0)),"")</f>
        <v/>
      </c>
      <c r="H988" s="107"/>
      <c r="I988" s="112"/>
      <c r="J988" s="339"/>
      <c r="K988" s="113"/>
      <c r="L988" s="339"/>
      <c r="M988" s="113"/>
      <c r="N988" s="339"/>
      <c r="O988" s="139" t="str">
        <f t="shared" ref="O988:O1051" si="74">IF($M988&lt;&gt;"",TEXT($M988,"dddd"),"")</f>
        <v/>
      </c>
      <c r="P988" s="339"/>
      <c r="Q988" s="114"/>
      <c r="R988" s="339"/>
      <c r="S988" s="174"/>
      <c r="T988" s="339"/>
      <c r="U988" s="139" t="str">
        <f t="array" ref="U988">IF($S988&lt;&gt;"",INDEX(DropDownLists!$D$10:$D$2516,MATCH($S988,DropDownLists!$E$10:$E$2516,0)),"")</f>
        <v/>
      </c>
      <c r="V988" s="342"/>
      <c r="W988" s="174"/>
      <c r="Y988" s="62"/>
      <c r="Z988" s="62"/>
      <c r="AA988" s="62"/>
      <c r="AB988" s="62"/>
      <c r="AC988" s="62"/>
      <c r="AD988" s="62"/>
      <c r="AE988" s="62"/>
      <c r="AF988" s="62"/>
      <c r="AG988" s="62"/>
      <c r="AH988" s="244" t="str">
        <f t="shared" si="69"/>
        <v/>
      </c>
      <c r="AI988" s="62"/>
      <c r="AJ988" s="62"/>
      <c r="AK988" s="62"/>
      <c r="AL988" s="62"/>
    </row>
    <row r="989" spans="1:38" s="97" customFormat="1" ht="14">
      <c r="A989" s="63"/>
      <c r="B989" s="2">
        <f t="shared" si="72"/>
        <v>962</v>
      </c>
      <c r="C989" s="235" t="str">
        <f t="array" ref="C989">IF($K989&lt;&gt;"",INDEX(TransferLog!$AB$21:$AB$1270,MATCH($I989&amp;$M989,TransferLog!$F$21:$F$1270&amp;TransferLog!$W$21:$W$1270,0)),"")</f>
        <v/>
      </c>
      <c r="D989" s="235" t="str">
        <f t="array" ref="D989">IF($K989&lt;&gt;"",INDEX(TransferLog!$Q$21:$Q$1270,MATCH($I989&amp;$M989,TransferLog!$F$21:$F$1270&amp;TransferLog!$W$21:$W$1270,0)),"")</f>
        <v/>
      </c>
      <c r="E989" s="236" t="str">
        <f t="array" ref="E989">IF($K989&lt;&gt;"",INDEX(TransferLog!$AC$21:$AC$1270,MATCH($I989&amp;$M989,TransferLog!$F$21:$F$1270&amp;TransferLog!$W$21:$W$1270,0)),"")</f>
        <v/>
      </c>
      <c r="F989" s="111">
        <f t="shared" si="73"/>
        <v>962</v>
      </c>
      <c r="G989" s="138" t="str">
        <f t="array" ref="G989">IF($I989&lt;&gt;"",INDEX(DropDownLists!$K$10:$K$2516,MATCH($I989,DropDownLists!$L$10:$L$2516,0)),"")</f>
        <v/>
      </c>
      <c r="H989" s="107"/>
      <c r="I989" s="112"/>
      <c r="J989" s="339"/>
      <c r="K989" s="113"/>
      <c r="L989" s="339"/>
      <c r="M989" s="113"/>
      <c r="N989" s="339"/>
      <c r="O989" s="139" t="str">
        <f t="shared" si="74"/>
        <v/>
      </c>
      <c r="P989" s="339"/>
      <c r="Q989" s="114"/>
      <c r="R989" s="339"/>
      <c r="S989" s="174"/>
      <c r="T989" s="339"/>
      <c r="U989" s="139" t="str">
        <f t="array" ref="U989">IF($S989&lt;&gt;"",INDEX(DropDownLists!$D$10:$D$2516,MATCH($S989,DropDownLists!$E$10:$E$2516,0)),"")</f>
        <v/>
      </c>
      <c r="V989" s="342"/>
      <c r="W989" s="174"/>
      <c r="Y989" s="62"/>
      <c r="Z989" s="62"/>
      <c r="AA989" s="62"/>
      <c r="AB989" s="62"/>
      <c r="AC989" s="62"/>
      <c r="AD989" s="62"/>
      <c r="AE989" s="62"/>
      <c r="AF989" s="62"/>
      <c r="AG989" s="62"/>
      <c r="AH989" s="244" t="str">
        <f t="shared" ref="AH989:AH1052" si="75">IF(OR($S989="Home", $S989="Assisted Living", $S989="Other Nursing Home", $S989="Other"),$S989,IF($S989&lt;&gt;"","Hospital",""))</f>
        <v/>
      </c>
      <c r="AI989" s="62"/>
      <c r="AJ989" s="62"/>
      <c r="AK989" s="62"/>
      <c r="AL989" s="62"/>
    </row>
    <row r="990" spans="1:38" s="97" customFormat="1" ht="14">
      <c r="A990" s="63"/>
      <c r="B990" s="2">
        <f t="shared" si="72"/>
        <v>963</v>
      </c>
      <c r="C990" s="235" t="str">
        <f t="array" ref="C990">IF($K990&lt;&gt;"",INDEX(TransferLog!$AB$21:$AB$1270,MATCH($I990&amp;$M990,TransferLog!$F$21:$F$1270&amp;TransferLog!$W$21:$W$1270,0)),"")</f>
        <v/>
      </c>
      <c r="D990" s="235" t="str">
        <f t="array" ref="D990">IF($K990&lt;&gt;"",INDEX(TransferLog!$Q$21:$Q$1270,MATCH($I990&amp;$M990,TransferLog!$F$21:$F$1270&amp;TransferLog!$W$21:$W$1270,0)),"")</f>
        <v/>
      </c>
      <c r="E990" s="236" t="str">
        <f t="array" ref="E990">IF($K990&lt;&gt;"",INDEX(TransferLog!$AC$21:$AC$1270,MATCH($I990&amp;$M990,TransferLog!$F$21:$F$1270&amp;TransferLog!$W$21:$W$1270,0)),"")</f>
        <v/>
      </c>
      <c r="F990" s="111">
        <f t="shared" si="73"/>
        <v>963</v>
      </c>
      <c r="G990" s="138" t="str">
        <f t="array" ref="G990">IF($I990&lt;&gt;"",INDEX(DropDownLists!$K$10:$K$2516,MATCH($I990,DropDownLists!$L$10:$L$2516,0)),"")</f>
        <v/>
      </c>
      <c r="H990" s="107"/>
      <c r="I990" s="112"/>
      <c r="J990" s="339"/>
      <c r="K990" s="113"/>
      <c r="L990" s="339"/>
      <c r="M990" s="113"/>
      <c r="N990" s="339"/>
      <c r="O990" s="139" t="str">
        <f t="shared" si="74"/>
        <v/>
      </c>
      <c r="P990" s="339"/>
      <c r="Q990" s="114"/>
      <c r="R990" s="339"/>
      <c r="S990" s="174"/>
      <c r="T990" s="339"/>
      <c r="U990" s="139" t="str">
        <f t="array" ref="U990">IF($S990&lt;&gt;"",INDEX(DropDownLists!$D$10:$D$2516,MATCH($S990,DropDownLists!$E$10:$E$2516,0)),"")</f>
        <v/>
      </c>
      <c r="V990" s="342"/>
      <c r="W990" s="174"/>
      <c r="Y990" s="62"/>
      <c r="Z990" s="62"/>
      <c r="AA990" s="62"/>
      <c r="AB990" s="62"/>
      <c r="AC990" s="62"/>
      <c r="AD990" s="62"/>
      <c r="AE990" s="62"/>
      <c r="AF990" s="62"/>
      <c r="AG990" s="62"/>
      <c r="AH990" s="244" t="str">
        <f t="shared" si="75"/>
        <v/>
      </c>
      <c r="AI990" s="62"/>
      <c r="AJ990" s="62"/>
      <c r="AK990" s="62"/>
      <c r="AL990" s="62"/>
    </row>
    <row r="991" spans="1:38" s="97" customFormat="1" ht="14">
      <c r="A991" s="63"/>
      <c r="B991" s="2">
        <f t="shared" si="72"/>
        <v>964</v>
      </c>
      <c r="C991" s="235" t="str">
        <f t="array" ref="C991">IF($K991&lt;&gt;"",INDEX(TransferLog!$AB$21:$AB$1270,MATCH($I991&amp;$M991,TransferLog!$F$21:$F$1270&amp;TransferLog!$W$21:$W$1270,0)),"")</f>
        <v/>
      </c>
      <c r="D991" s="235" t="str">
        <f t="array" ref="D991">IF($K991&lt;&gt;"",INDEX(TransferLog!$Q$21:$Q$1270,MATCH($I991&amp;$M991,TransferLog!$F$21:$F$1270&amp;TransferLog!$W$21:$W$1270,0)),"")</f>
        <v/>
      </c>
      <c r="E991" s="236" t="str">
        <f t="array" ref="E991">IF($K991&lt;&gt;"",INDEX(TransferLog!$AC$21:$AC$1270,MATCH($I991&amp;$M991,TransferLog!$F$21:$F$1270&amp;TransferLog!$W$21:$W$1270,0)),"")</f>
        <v/>
      </c>
      <c r="F991" s="111">
        <f t="shared" si="73"/>
        <v>964</v>
      </c>
      <c r="G991" s="138" t="str">
        <f t="array" ref="G991">IF($I991&lt;&gt;"",INDEX(DropDownLists!$K$10:$K$2516,MATCH($I991,DropDownLists!$L$10:$L$2516,0)),"")</f>
        <v/>
      </c>
      <c r="H991" s="107"/>
      <c r="I991" s="112"/>
      <c r="J991" s="339"/>
      <c r="K991" s="113"/>
      <c r="L991" s="339"/>
      <c r="M991" s="113"/>
      <c r="N991" s="339"/>
      <c r="O991" s="139" t="str">
        <f t="shared" si="74"/>
        <v/>
      </c>
      <c r="P991" s="339"/>
      <c r="Q991" s="114"/>
      <c r="R991" s="339"/>
      <c r="S991" s="174"/>
      <c r="T991" s="339"/>
      <c r="U991" s="139" t="str">
        <f t="array" ref="U991">IF($S991&lt;&gt;"",INDEX(DropDownLists!$D$10:$D$2516,MATCH($S991,DropDownLists!$E$10:$E$2516,0)),"")</f>
        <v/>
      </c>
      <c r="V991" s="342"/>
      <c r="W991" s="174"/>
      <c r="Y991" s="62"/>
      <c r="Z991" s="62"/>
      <c r="AA991" s="62"/>
      <c r="AB991" s="62"/>
      <c r="AC991" s="62"/>
      <c r="AD991" s="62"/>
      <c r="AE991" s="62"/>
      <c r="AF991" s="62"/>
      <c r="AG991" s="62"/>
      <c r="AH991" s="244" t="str">
        <f t="shared" si="75"/>
        <v/>
      </c>
      <c r="AI991" s="62"/>
      <c r="AJ991" s="62"/>
      <c r="AK991" s="62"/>
      <c r="AL991" s="62"/>
    </row>
    <row r="992" spans="1:38" s="97" customFormat="1" ht="14">
      <c r="A992" s="63"/>
      <c r="B992" s="2">
        <f t="shared" si="72"/>
        <v>965</v>
      </c>
      <c r="C992" s="235" t="str">
        <f t="array" ref="C992">IF($K992&lt;&gt;"",INDEX(TransferLog!$AB$21:$AB$1270,MATCH($I992&amp;$M992,TransferLog!$F$21:$F$1270&amp;TransferLog!$W$21:$W$1270,0)),"")</f>
        <v/>
      </c>
      <c r="D992" s="235" t="str">
        <f t="array" ref="D992">IF($K992&lt;&gt;"",INDEX(TransferLog!$Q$21:$Q$1270,MATCH($I992&amp;$M992,TransferLog!$F$21:$F$1270&amp;TransferLog!$W$21:$W$1270,0)),"")</f>
        <v/>
      </c>
      <c r="E992" s="236" t="str">
        <f t="array" ref="E992">IF($K992&lt;&gt;"",INDEX(TransferLog!$AC$21:$AC$1270,MATCH($I992&amp;$M992,TransferLog!$F$21:$F$1270&amp;TransferLog!$W$21:$W$1270,0)),"")</f>
        <v/>
      </c>
      <c r="F992" s="111">
        <f t="shared" si="73"/>
        <v>965</v>
      </c>
      <c r="G992" s="138" t="str">
        <f t="array" ref="G992">IF($I992&lt;&gt;"",INDEX(DropDownLists!$K$10:$K$2516,MATCH($I992,DropDownLists!$L$10:$L$2516,0)),"")</f>
        <v/>
      </c>
      <c r="H992" s="107"/>
      <c r="I992" s="112"/>
      <c r="J992" s="339"/>
      <c r="K992" s="113"/>
      <c r="L992" s="339"/>
      <c r="M992" s="113"/>
      <c r="N992" s="339"/>
      <c r="O992" s="139" t="str">
        <f t="shared" si="74"/>
        <v/>
      </c>
      <c r="P992" s="339"/>
      <c r="Q992" s="114"/>
      <c r="R992" s="339"/>
      <c r="S992" s="174"/>
      <c r="T992" s="339"/>
      <c r="U992" s="139" t="str">
        <f t="array" ref="U992">IF($S992&lt;&gt;"",INDEX(DropDownLists!$D$10:$D$2516,MATCH($S992,DropDownLists!$E$10:$E$2516,0)),"")</f>
        <v/>
      </c>
      <c r="V992" s="342"/>
      <c r="W992" s="174"/>
      <c r="Y992" s="62"/>
      <c r="Z992" s="62"/>
      <c r="AA992" s="62"/>
      <c r="AB992" s="62"/>
      <c r="AC992" s="62"/>
      <c r="AD992" s="62"/>
      <c r="AE992" s="62"/>
      <c r="AF992" s="62"/>
      <c r="AG992" s="62"/>
      <c r="AH992" s="244" t="str">
        <f t="shared" si="75"/>
        <v/>
      </c>
      <c r="AI992" s="62"/>
      <c r="AJ992" s="62"/>
      <c r="AK992" s="62"/>
      <c r="AL992" s="62"/>
    </row>
    <row r="993" spans="1:38" s="97" customFormat="1" ht="14.25" customHeight="1">
      <c r="A993" s="26"/>
      <c r="B993" s="2">
        <f t="shared" si="72"/>
        <v>966</v>
      </c>
      <c r="C993" s="235" t="str">
        <f t="array" ref="C993">IF($K993&lt;&gt;"",INDEX(TransferLog!$AB$21:$AB$1270,MATCH($I993&amp;$M993,TransferLog!$F$21:$F$1270&amp;TransferLog!$W$21:$W$1270,0)),"")</f>
        <v/>
      </c>
      <c r="D993" s="235" t="str">
        <f t="array" ref="D993">IF($K993&lt;&gt;"",INDEX(TransferLog!$Q$21:$Q$1270,MATCH($I993&amp;$M993,TransferLog!$F$21:$F$1270&amp;TransferLog!$W$21:$W$1270,0)),"")</f>
        <v/>
      </c>
      <c r="E993" s="236" t="str">
        <f t="array" ref="E993">IF($K993&lt;&gt;"",INDEX(TransferLog!$AC$21:$AC$1270,MATCH($I993&amp;$M993,TransferLog!$F$21:$F$1270&amp;TransferLog!$W$21:$W$1270,0)),"")</f>
        <v/>
      </c>
      <c r="F993" s="111">
        <f t="shared" si="73"/>
        <v>966</v>
      </c>
      <c r="G993" s="138" t="str">
        <f t="array" ref="G993">IF($I993&lt;&gt;"",INDEX(DropDownLists!$K$10:$K$2516,MATCH($I993,DropDownLists!$L$10:$L$2516,0)),"")</f>
        <v/>
      </c>
      <c r="H993" s="107"/>
      <c r="I993" s="112"/>
      <c r="J993" s="339"/>
      <c r="K993" s="113"/>
      <c r="L993" s="339"/>
      <c r="M993" s="113"/>
      <c r="N993" s="339"/>
      <c r="O993" s="139" t="str">
        <f t="shared" si="74"/>
        <v/>
      </c>
      <c r="P993" s="339"/>
      <c r="Q993" s="114"/>
      <c r="R993" s="339"/>
      <c r="S993" s="174"/>
      <c r="T993" s="339"/>
      <c r="U993" s="139" t="str">
        <f t="array" ref="U993">IF($S993&lt;&gt;"",INDEX(DropDownLists!$D$10:$D$2516,MATCH($S993,DropDownLists!$E$10:$E$2516,0)),"")</f>
        <v/>
      </c>
      <c r="V993" s="342"/>
      <c r="W993" s="174"/>
      <c r="Y993" s="62"/>
      <c r="Z993" s="62"/>
      <c r="AA993" s="62"/>
      <c r="AB993" s="62"/>
      <c r="AC993" s="62"/>
      <c r="AD993" s="37"/>
      <c r="AE993" s="37"/>
      <c r="AF993" s="37"/>
      <c r="AG993" s="37"/>
      <c r="AH993" s="243" t="str">
        <f t="shared" si="75"/>
        <v/>
      </c>
      <c r="AI993" s="37"/>
      <c r="AJ993" s="37"/>
      <c r="AK993" s="37"/>
      <c r="AL993" s="37"/>
    </row>
    <row r="994" spans="1:38" s="97" customFormat="1" ht="14.25" customHeight="1">
      <c r="A994" s="26"/>
      <c r="B994" s="2">
        <f t="shared" si="72"/>
        <v>967</v>
      </c>
      <c r="C994" s="235" t="str">
        <f t="array" ref="C994">IF($K994&lt;&gt;"",INDEX(TransferLog!$AB$21:$AB$1270,MATCH($I994&amp;$M994,TransferLog!$F$21:$F$1270&amp;TransferLog!$W$21:$W$1270,0)),"")</f>
        <v/>
      </c>
      <c r="D994" s="235" t="str">
        <f t="array" ref="D994">IF($K994&lt;&gt;"",INDEX(TransferLog!$Q$21:$Q$1270,MATCH($I994&amp;$M994,TransferLog!$F$21:$F$1270&amp;TransferLog!$W$21:$W$1270,0)),"")</f>
        <v/>
      </c>
      <c r="E994" s="236" t="str">
        <f t="array" ref="E994">IF($K994&lt;&gt;"",INDEX(TransferLog!$AC$21:$AC$1270,MATCH($I994&amp;$M994,TransferLog!$F$21:$F$1270&amp;TransferLog!$W$21:$W$1270,0)),"")</f>
        <v/>
      </c>
      <c r="F994" s="111">
        <f t="shared" si="73"/>
        <v>967</v>
      </c>
      <c r="G994" s="138" t="str">
        <f t="array" ref="G994">IF($I994&lt;&gt;"",INDEX(DropDownLists!$K$10:$K$2516,MATCH($I994,DropDownLists!$L$10:$L$2516,0)),"")</f>
        <v/>
      </c>
      <c r="H994" s="107"/>
      <c r="I994" s="112"/>
      <c r="J994" s="339"/>
      <c r="K994" s="113"/>
      <c r="L994" s="339"/>
      <c r="M994" s="113"/>
      <c r="N994" s="339"/>
      <c r="O994" s="139" t="str">
        <f t="shared" si="74"/>
        <v/>
      </c>
      <c r="P994" s="339"/>
      <c r="Q994" s="114"/>
      <c r="R994" s="339"/>
      <c r="S994" s="174"/>
      <c r="T994" s="339"/>
      <c r="U994" s="139" t="str">
        <f t="array" ref="U994">IF($S994&lt;&gt;"",INDEX(DropDownLists!$D$10:$D$2516,MATCH($S994,DropDownLists!$E$10:$E$2516,0)),"")</f>
        <v/>
      </c>
      <c r="V994" s="342"/>
      <c r="W994" s="174"/>
      <c r="Y994" s="62"/>
      <c r="Z994" s="62"/>
      <c r="AA994" s="62"/>
      <c r="AB994" s="62"/>
      <c r="AC994" s="62"/>
      <c r="AD994" s="37"/>
      <c r="AE994" s="37"/>
      <c r="AF994" s="37"/>
      <c r="AG994" s="37"/>
      <c r="AH994" s="243" t="str">
        <f t="shared" si="75"/>
        <v/>
      </c>
      <c r="AI994" s="37"/>
      <c r="AJ994" s="37"/>
      <c r="AK994" s="37"/>
      <c r="AL994" s="37"/>
    </row>
    <row r="995" spans="1:38" s="97" customFormat="1" ht="14.25" customHeight="1">
      <c r="A995" s="26"/>
      <c r="B995" s="2">
        <f t="shared" si="72"/>
        <v>968</v>
      </c>
      <c r="C995" s="235" t="str">
        <f t="array" ref="C995">IF($K995&lt;&gt;"",INDEX(TransferLog!$AB$21:$AB$1270,MATCH($I995&amp;$M995,TransferLog!$F$21:$F$1270&amp;TransferLog!$W$21:$W$1270,0)),"")</f>
        <v/>
      </c>
      <c r="D995" s="235" t="str">
        <f t="array" ref="D995">IF($K995&lt;&gt;"",INDEX(TransferLog!$Q$21:$Q$1270,MATCH($I995&amp;$M995,TransferLog!$F$21:$F$1270&amp;TransferLog!$W$21:$W$1270,0)),"")</f>
        <v/>
      </c>
      <c r="E995" s="236" t="str">
        <f t="array" ref="E995">IF($K995&lt;&gt;"",INDEX(TransferLog!$AC$21:$AC$1270,MATCH($I995&amp;$M995,TransferLog!$F$21:$F$1270&amp;TransferLog!$W$21:$W$1270,0)),"")</f>
        <v/>
      </c>
      <c r="F995" s="111">
        <f t="shared" si="73"/>
        <v>968</v>
      </c>
      <c r="G995" s="138" t="str">
        <f t="array" ref="G995">IF($I995&lt;&gt;"",INDEX(DropDownLists!$K$10:$K$2516,MATCH($I995,DropDownLists!$L$10:$L$2516,0)),"")</f>
        <v/>
      </c>
      <c r="H995" s="107"/>
      <c r="I995" s="112"/>
      <c r="J995" s="339"/>
      <c r="K995" s="113"/>
      <c r="L995" s="339"/>
      <c r="M995" s="113"/>
      <c r="N995" s="339"/>
      <c r="O995" s="139" t="str">
        <f t="shared" si="74"/>
        <v/>
      </c>
      <c r="P995" s="339"/>
      <c r="Q995" s="114"/>
      <c r="R995" s="339"/>
      <c r="S995" s="174"/>
      <c r="T995" s="339"/>
      <c r="U995" s="139" t="str">
        <f t="array" ref="U995">IF($S995&lt;&gt;"",INDEX(DropDownLists!$D$10:$D$2516,MATCH($S995,DropDownLists!$E$10:$E$2516,0)),"")</f>
        <v/>
      </c>
      <c r="V995" s="342"/>
      <c r="W995" s="174"/>
      <c r="Y995" s="62"/>
      <c r="Z995" s="62"/>
      <c r="AA995" s="62"/>
      <c r="AB995" s="62"/>
      <c r="AC995" s="62"/>
      <c r="AD995" s="37"/>
      <c r="AE995" s="37"/>
      <c r="AF995" s="37"/>
      <c r="AG995" s="37"/>
      <c r="AH995" s="243" t="str">
        <f t="shared" si="75"/>
        <v/>
      </c>
      <c r="AI995" s="37"/>
      <c r="AJ995" s="37"/>
      <c r="AK995" s="37"/>
      <c r="AL995" s="37"/>
    </row>
    <row r="996" spans="1:38" s="97" customFormat="1" ht="14">
      <c r="A996" s="26"/>
      <c r="B996" s="2">
        <f t="shared" si="72"/>
        <v>969</v>
      </c>
      <c r="C996" s="235" t="str">
        <f t="array" ref="C996">IF($K996&lt;&gt;"",INDEX(TransferLog!$AB$21:$AB$1270,MATCH($I996&amp;$M996,TransferLog!$F$21:$F$1270&amp;TransferLog!$W$21:$W$1270,0)),"")</f>
        <v/>
      </c>
      <c r="D996" s="235" t="str">
        <f t="array" ref="D996">IF($K996&lt;&gt;"",INDEX(TransferLog!$Q$21:$Q$1270,MATCH($I996&amp;$M996,TransferLog!$F$21:$F$1270&amp;TransferLog!$W$21:$W$1270,0)),"")</f>
        <v/>
      </c>
      <c r="E996" s="236" t="str">
        <f t="array" ref="E996">IF($K996&lt;&gt;"",INDEX(TransferLog!$AC$21:$AC$1270,MATCH($I996&amp;$M996,TransferLog!$F$21:$F$1270&amp;TransferLog!$W$21:$W$1270,0)),"")</f>
        <v/>
      </c>
      <c r="F996" s="111">
        <f t="shared" si="73"/>
        <v>969</v>
      </c>
      <c r="G996" s="138" t="str">
        <f t="array" ref="G996">IF($I996&lt;&gt;"",INDEX(DropDownLists!$K$10:$K$2516,MATCH($I996,DropDownLists!$L$10:$L$2516,0)),"")</f>
        <v/>
      </c>
      <c r="H996" s="107"/>
      <c r="I996" s="112"/>
      <c r="J996" s="339"/>
      <c r="K996" s="113"/>
      <c r="L996" s="339"/>
      <c r="M996" s="113"/>
      <c r="N996" s="339"/>
      <c r="O996" s="139" t="str">
        <f t="shared" si="74"/>
        <v/>
      </c>
      <c r="P996" s="339"/>
      <c r="Q996" s="114"/>
      <c r="R996" s="339"/>
      <c r="S996" s="174"/>
      <c r="T996" s="339"/>
      <c r="U996" s="139" t="str">
        <f t="array" ref="U996">IF($S996&lt;&gt;"",INDEX(DropDownLists!$D$10:$D$2516,MATCH($S996,DropDownLists!$E$10:$E$2516,0)),"")</f>
        <v/>
      </c>
      <c r="V996" s="342"/>
      <c r="W996" s="174"/>
      <c r="Y996" s="62"/>
      <c r="Z996" s="62"/>
      <c r="AA996" s="62"/>
      <c r="AB996" s="62"/>
      <c r="AC996" s="62"/>
      <c r="AD996" s="37"/>
      <c r="AE996" s="37"/>
      <c r="AF996" s="37"/>
      <c r="AG996" s="37"/>
      <c r="AH996" s="243" t="str">
        <f t="shared" si="75"/>
        <v/>
      </c>
      <c r="AI996" s="37"/>
      <c r="AJ996" s="37"/>
      <c r="AK996" s="37"/>
      <c r="AL996" s="37"/>
    </row>
    <row r="997" spans="1:38" s="97" customFormat="1" ht="14.25" customHeight="1">
      <c r="A997" s="26"/>
      <c r="B997" s="2">
        <f t="shared" si="72"/>
        <v>970</v>
      </c>
      <c r="C997" s="235" t="str">
        <f t="array" ref="C997">IF($K997&lt;&gt;"",INDEX(TransferLog!$AB$21:$AB$1270,MATCH($I997&amp;$M997,TransferLog!$F$21:$F$1270&amp;TransferLog!$W$21:$W$1270,0)),"")</f>
        <v/>
      </c>
      <c r="D997" s="235" t="str">
        <f t="array" ref="D997">IF($K997&lt;&gt;"",INDEX(TransferLog!$Q$21:$Q$1270,MATCH($I997&amp;$M997,TransferLog!$F$21:$F$1270&amp;TransferLog!$W$21:$W$1270,0)),"")</f>
        <v/>
      </c>
      <c r="E997" s="236" t="str">
        <f t="array" ref="E997">IF($K997&lt;&gt;"",INDEX(TransferLog!$AC$21:$AC$1270,MATCH($I997&amp;$M997,TransferLog!$F$21:$F$1270&amp;TransferLog!$W$21:$W$1270,0)),"")</f>
        <v/>
      </c>
      <c r="F997" s="111">
        <f t="shared" si="73"/>
        <v>970</v>
      </c>
      <c r="G997" s="138" t="str">
        <f t="array" ref="G997">IF($I997&lt;&gt;"",INDEX(DropDownLists!$K$10:$K$2516,MATCH($I997,DropDownLists!$L$10:$L$2516,0)),"")</f>
        <v/>
      </c>
      <c r="H997" s="107"/>
      <c r="I997" s="112"/>
      <c r="J997" s="339"/>
      <c r="K997" s="113"/>
      <c r="L997" s="339"/>
      <c r="M997" s="113"/>
      <c r="N997" s="339"/>
      <c r="O997" s="139" t="str">
        <f t="shared" si="74"/>
        <v/>
      </c>
      <c r="P997" s="339"/>
      <c r="Q997" s="114"/>
      <c r="R997" s="339"/>
      <c r="S997" s="174"/>
      <c r="T997" s="339"/>
      <c r="U997" s="139" t="str">
        <f t="array" ref="U997">IF($S997&lt;&gt;"",INDEX(DropDownLists!$D$10:$D$2516,MATCH($S997,DropDownLists!$E$10:$E$2516,0)),"")</f>
        <v/>
      </c>
      <c r="V997" s="342"/>
      <c r="W997" s="174"/>
      <c r="Y997" s="62"/>
      <c r="Z997" s="62"/>
      <c r="AA997" s="62"/>
      <c r="AB997" s="62"/>
      <c r="AC997" s="62"/>
      <c r="AD997" s="37"/>
      <c r="AE997" s="37"/>
      <c r="AF997" s="37"/>
      <c r="AG997" s="37"/>
      <c r="AH997" s="243" t="str">
        <f t="shared" si="75"/>
        <v/>
      </c>
      <c r="AI997" s="37"/>
      <c r="AJ997" s="37"/>
      <c r="AK997" s="37"/>
      <c r="AL997" s="37"/>
    </row>
    <row r="998" spans="1:38" s="97" customFormat="1" ht="14.25" customHeight="1">
      <c r="A998" s="26"/>
      <c r="B998" s="2">
        <f t="shared" si="72"/>
        <v>971</v>
      </c>
      <c r="C998" s="235" t="str">
        <f t="array" ref="C998">IF($K998&lt;&gt;"",INDEX(TransferLog!$AB$21:$AB$1270,MATCH($I998&amp;$M998,TransferLog!$F$21:$F$1270&amp;TransferLog!$W$21:$W$1270,0)),"")</f>
        <v/>
      </c>
      <c r="D998" s="235" t="str">
        <f t="array" ref="D998">IF($K998&lt;&gt;"",INDEX(TransferLog!$Q$21:$Q$1270,MATCH($I998&amp;$M998,TransferLog!$F$21:$F$1270&amp;TransferLog!$W$21:$W$1270,0)),"")</f>
        <v/>
      </c>
      <c r="E998" s="236" t="str">
        <f t="array" ref="E998">IF($K998&lt;&gt;"",INDEX(TransferLog!$AC$21:$AC$1270,MATCH($I998&amp;$M998,TransferLog!$F$21:$F$1270&amp;TransferLog!$W$21:$W$1270,0)),"")</f>
        <v/>
      </c>
      <c r="F998" s="111">
        <f t="shared" si="73"/>
        <v>971</v>
      </c>
      <c r="G998" s="138" t="str">
        <f t="array" ref="G998">IF($I998&lt;&gt;"",INDEX(DropDownLists!$K$10:$K$2516,MATCH($I998,DropDownLists!$L$10:$L$2516,0)),"")</f>
        <v/>
      </c>
      <c r="H998" s="107"/>
      <c r="I998" s="112"/>
      <c r="J998" s="339"/>
      <c r="K998" s="113"/>
      <c r="L998" s="339"/>
      <c r="M998" s="113"/>
      <c r="N998" s="339"/>
      <c r="O998" s="139" t="str">
        <f t="shared" si="74"/>
        <v/>
      </c>
      <c r="P998" s="339"/>
      <c r="Q998" s="114"/>
      <c r="R998" s="339"/>
      <c r="S998" s="174"/>
      <c r="T998" s="339"/>
      <c r="U998" s="139" t="str">
        <f t="array" ref="U998">IF($S998&lt;&gt;"",INDEX(DropDownLists!$D$10:$D$2516,MATCH($S998,DropDownLists!$E$10:$E$2516,0)),"")</f>
        <v/>
      </c>
      <c r="V998" s="342"/>
      <c r="W998" s="174"/>
      <c r="Y998" s="37"/>
      <c r="Z998" s="37"/>
      <c r="AA998" s="37"/>
      <c r="AB998" s="37"/>
      <c r="AC998" s="37"/>
      <c r="AD998" s="37"/>
      <c r="AE998" s="37"/>
      <c r="AF998" s="37"/>
      <c r="AG998" s="37"/>
      <c r="AH998" s="243" t="str">
        <f t="shared" si="75"/>
        <v/>
      </c>
      <c r="AI998" s="37"/>
      <c r="AJ998" s="37"/>
      <c r="AK998" s="37"/>
      <c r="AL998" s="37"/>
    </row>
    <row r="999" spans="1:38" s="97" customFormat="1" ht="14.25" customHeight="1">
      <c r="A999" s="26"/>
      <c r="B999" s="2">
        <f t="shared" si="72"/>
        <v>972</v>
      </c>
      <c r="C999" s="235" t="str">
        <f t="array" ref="C999">IF($K999&lt;&gt;"",INDEX(TransferLog!$AB$21:$AB$1270,MATCH($I999&amp;$M999,TransferLog!$F$21:$F$1270&amp;TransferLog!$W$21:$W$1270,0)),"")</f>
        <v/>
      </c>
      <c r="D999" s="235" t="str">
        <f t="array" ref="D999">IF($K999&lt;&gt;"",INDEX(TransferLog!$Q$21:$Q$1270,MATCH($I999&amp;$M999,TransferLog!$F$21:$F$1270&amp;TransferLog!$W$21:$W$1270,0)),"")</f>
        <v/>
      </c>
      <c r="E999" s="236" t="str">
        <f t="array" ref="E999">IF($K999&lt;&gt;"",INDEX(TransferLog!$AC$21:$AC$1270,MATCH($I999&amp;$M999,TransferLog!$F$21:$F$1270&amp;TransferLog!$W$21:$W$1270,0)),"")</f>
        <v/>
      </c>
      <c r="F999" s="111">
        <f t="shared" si="73"/>
        <v>972</v>
      </c>
      <c r="G999" s="138" t="str">
        <f t="array" ref="G999">IF($I999&lt;&gt;"",INDEX(DropDownLists!$K$10:$K$2516,MATCH($I999,DropDownLists!$L$10:$L$2516,0)),"")</f>
        <v/>
      </c>
      <c r="H999" s="107"/>
      <c r="I999" s="112"/>
      <c r="J999" s="339"/>
      <c r="K999" s="113"/>
      <c r="L999" s="339"/>
      <c r="M999" s="113"/>
      <c r="N999" s="339"/>
      <c r="O999" s="139" t="str">
        <f t="shared" si="74"/>
        <v/>
      </c>
      <c r="P999" s="339"/>
      <c r="Q999" s="114"/>
      <c r="R999" s="339"/>
      <c r="S999" s="174"/>
      <c r="T999" s="339"/>
      <c r="U999" s="139" t="str">
        <f t="array" ref="U999">IF($S999&lt;&gt;"",INDEX(DropDownLists!$D$10:$D$2516,MATCH($S999,DropDownLists!$E$10:$E$2516,0)),"")</f>
        <v/>
      </c>
      <c r="V999" s="342"/>
      <c r="W999" s="174"/>
      <c r="Y999" s="37"/>
      <c r="Z999" s="37"/>
      <c r="AA999" s="37"/>
      <c r="AB999" s="37"/>
      <c r="AC999" s="37"/>
      <c r="AD999" s="37"/>
      <c r="AE999" s="37"/>
      <c r="AF999" s="37"/>
      <c r="AG999" s="37"/>
      <c r="AH999" s="243" t="str">
        <f t="shared" si="75"/>
        <v/>
      </c>
      <c r="AI999" s="37"/>
      <c r="AJ999" s="37"/>
      <c r="AK999" s="37"/>
      <c r="AL999" s="37"/>
    </row>
    <row r="1000" spans="1:38" s="97" customFormat="1" ht="14">
      <c r="A1000" s="26"/>
      <c r="B1000" s="2">
        <f t="shared" si="72"/>
        <v>973</v>
      </c>
      <c r="C1000" s="235" t="str">
        <f t="array" ref="C1000">IF($K1000&lt;&gt;"",INDEX(TransferLog!$AB$21:$AB$1270,MATCH($I1000&amp;$M1000,TransferLog!$F$21:$F$1270&amp;TransferLog!$W$21:$W$1270,0)),"")</f>
        <v/>
      </c>
      <c r="D1000" s="235" t="str">
        <f t="array" ref="D1000">IF($K1000&lt;&gt;"",INDEX(TransferLog!$Q$21:$Q$1270,MATCH($I1000&amp;$M1000,TransferLog!$F$21:$F$1270&amp;TransferLog!$W$21:$W$1270,0)),"")</f>
        <v/>
      </c>
      <c r="E1000" s="236" t="str">
        <f t="array" ref="E1000">IF($K1000&lt;&gt;"",INDEX(TransferLog!$AC$21:$AC$1270,MATCH($I1000&amp;$M1000,TransferLog!$F$21:$F$1270&amp;TransferLog!$W$21:$W$1270,0)),"")</f>
        <v/>
      </c>
      <c r="F1000" s="111">
        <f t="shared" si="73"/>
        <v>973</v>
      </c>
      <c r="G1000" s="138" t="str">
        <f t="array" ref="G1000">IF($I1000&lt;&gt;"",INDEX(DropDownLists!$K$10:$K$2516,MATCH($I1000,DropDownLists!$L$10:$L$2516,0)),"")</f>
        <v/>
      </c>
      <c r="H1000" s="107"/>
      <c r="I1000" s="112"/>
      <c r="J1000" s="339"/>
      <c r="K1000" s="113"/>
      <c r="L1000" s="339"/>
      <c r="M1000" s="113"/>
      <c r="N1000" s="339"/>
      <c r="O1000" s="139" t="str">
        <f t="shared" si="74"/>
        <v/>
      </c>
      <c r="P1000" s="339"/>
      <c r="Q1000" s="114"/>
      <c r="R1000" s="339"/>
      <c r="S1000" s="174"/>
      <c r="T1000" s="339"/>
      <c r="U1000" s="139" t="str">
        <f t="array" ref="U1000">IF($S1000&lt;&gt;"",INDEX(DropDownLists!$D$10:$D$2516,MATCH($S1000,DropDownLists!$E$10:$E$2516,0)),"")</f>
        <v/>
      </c>
      <c r="V1000" s="342"/>
      <c r="W1000" s="174"/>
      <c r="Y1000" s="37"/>
      <c r="Z1000" s="37"/>
      <c r="AA1000" s="37"/>
      <c r="AB1000" s="37"/>
      <c r="AC1000" s="37"/>
      <c r="AD1000" s="37"/>
      <c r="AE1000" s="37"/>
      <c r="AF1000" s="37"/>
      <c r="AG1000" s="37"/>
      <c r="AH1000" s="243" t="str">
        <f t="shared" si="75"/>
        <v/>
      </c>
      <c r="AI1000" s="37"/>
      <c r="AJ1000" s="37"/>
      <c r="AK1000" s="37"/>
      <c r="AL1000" s="37"/>
    </row>
    <row r="1001" spans="1:38" s="97" customFormat="1" ht="14">
      <c r="A1001" s="26"/>
      <c r="B1001" s="2">
        <f t="shared" ref="B1001:B1010" si="76">ROW()-27</f>
        <v>974</v>
      </c>
      <c r="C1001" s="235" t="str">
        <f t="array" ref="C1001">IF($K1001&lt;&gt;"",INDEX(TransferLog!$AB$21:$AB$1270,MATCH($I1001&amp;$M1001,TransferLog!$F$21:$F$1270&amp;TransferLog!$W$21:$W$1270,0)),"")</f>
        <v/>
      </c>
      <c r="D1001" s="235" t="str">
        <f t="array" ref="D1001">IF($K1001&lt;&gt;"",INDEX(TransferLog!$Q$21:$Q$1270,MATCH($I1001&amp;$M1001,TransferLog!$F$21:$F$1270&amp;TransferLog!$W$21:$W$1270,0)),"")</f>
        <v/>
      </c>
      <c r="E1001" s="236" t="str">
        <f t="array" ref="E1001">IF($K1001&lt;&gt;"",INDEX(TransferLog!$AC$21:$AC$1270,MATCH($I1001&amp;$M1001,TransferLog!$F$21:$F$1270&amp;TransferLog!$W$21:$W$1270,0)),"")</f>
        <v/>
      </c>
      <c r="F1001" s="111">
        <f t="shared" ref="F1001:F1010" si="77">ROW()-27</f>
        <v>974</v>
      </c>
      <c r="G1001" s="138" t="str">
        <f t="array" ref="G1001">IF($I1001&lt;&gt;"",INDEX(DropDownLists!$K$10:$K$2516,MATCH($I1001,DropDownLists!$L$10:$L$2516,0)),"")</f>
        <v/>
      </c>
      <c r="H1001" s="107"/>
      <c r="I1001" s="112"/>
      <c r="J1001" s="339"/>
      <c r="K1001" s="113"/>
      <c r="L1001" s="339"/>
      <c r="M1001" s="113"/>
      <c r="N1001" s="339"/>
      <c r="O1001" s="139" t="str">
        <f t="shared" si="74"/>
        <v/>
      </c>
      <c r="P1001" s="339"/>
      <c r="Q1001" s="114"/>
      <c r="R1001" s="339"/>
      <c r="S1001" s="174"/>
      <c r="T1001" s="339"/>
      <c r="U1001" s="139" t="str">
        <f t="array" ref="U1001">IF($S1001&lt;&gt;"",INDEX(DropDownLists!$D$10:$D$2516,MATCH($S1001,DropDownLists!$E$10:$E$2516,0)),"")</f>
        <v/>
      </c>
      <c r="V1001" s="342"/>
      <c r="W1001" s="174"/>
      <c r="Y1001" s="37"/>
      <c r="Z1001" s="37"/>
      <c r="AA1001" s="37"/>
      <c r="AB1001" s="37"/>
      <c r="AC1001" s="37"/>
      <c r="AD1001" s="37"/>
      <c r="AE1001" s="37"/>
      <c r="AF1001" s="37"/>
      <c r="AG1001" s="37"/>
      <c r="AH1001" s="243" t="str">
        <f t="shared" si="75"/>
        <v/>
      </c>
      <c r="AI1001" s="37"/>
      <c r="AJ1001" s="37"/>
      <c r="AK1001" s="37"/>
      <c r="AL1001" s="37"/>
    </row>
    <row r="1002" spans="1:38" s="97" customFormat="1" ht="14">
      <c r="A1002" s="63"/>
      <c r="B1002" s="2">
        <f t="shared" si="76"/>
        <v>975</v>
      </c>
      <c r="C1002" s="235" t="str">
        <f t="array" ref="C1002">IF($K1002&lt;&gt;"",INDEX(TransferLog!$AB$21:$AB$1270,MATCH($I1002&amp;$M1002,TransferLog!$F$21:$F$1270&amp;TransferLog!$W$21:$W$1270,0)),"")</f>
        <v/>
      </c>
      <c r="D1002" s="235" t="str">
        <f t="array" ref="D1002">IF($K1002&lt;&gt;"",INDEX(TransferLog!$Q$21:$Q$1270,MATCH($I1002&amp;$M1002,TransferLog!$F$21:$F$1270&amp;TransferLog!$W$21:$W$1270,0)),"")</f>
        <v/>
      </c>
      <c r="E1002" s="236" t="str">
        <f t="array" ref="E1002">IF($K1002&lt;&gt;"",INDEX(TransferLog!$AC$21:$AC$1270,MATCH($I1002&amp;$M1002,TransferLog!$F$21:$F$1270&amp;TransferLog!$W$21:$W$1270,0)),"")</f>
        <v/>
      </c>
      <c r="F1002" s="111">
        <f t="shared" si="77"/>
        <v>975</v>
      </c>
      <c r="G1002" s="138" t="str">
        <f t="array" ref="G1002">IF($I1002&lt;&gt;"",INDEX(DropDownLists!$K$10:$K$2516,MATCH($I1002,DropDownLists!$L$10:$L$2516,0)),"")</f>
        <v/>
      </c>
      <c r="H1002" s="107"/>
      <c r="I1002" s="112"/>
      <c r="J1002" s="339"/>
      <c r="K1002" s="113"/>
      <c r="L1002" s="339"/>
      <c r="M1002" s="113"/>
      <c r="N1002" s="339"/>
      <c r="O1002" s="139" t="str">
        <f t="shared" si="74"/>
        <v/>
      </c>
      <c r="P1002" s="339"/>
      <c r="Q1002" s="114"/>
      <c r="R1002" s="339"/>
      <c r="S1002" s="174"/>
      <c r="T1002" s="339"/>
      <c r="U1002" s="139" t="str">
        <f t="array" ref="U1002">IF($S1002&lt;&gt;"",INDEX(DropDownLists!$D$10:$D$2516,MATCH($S1002,DropDownLists!$E$10:$E$2516,0)),"")</f>
        <v/>
      </c>
      <c r="V1002" s="342"/>
      <c r="W1002" s="174"/>
      <c r="Y1002" s="37"/>
      <c r="Z1002" s="37"/>
      <c r="AA1002" s="37"/>
      <c r="AB1002" s="37"/>
      <c r="AC1002" s="37"/>
      <c r="AD1002" s="62"/>
      <c r="AE1002" s="62"/>
      <c r="AF1002" s="62"/>
      <c r="AG1002" s="62"/>
      <c r="AH1002" s="244" t="str">
        <f t="shared" si="75"/>
        <v/>
      </c>
      <c r="AI1002" s="62"/>
      <c r="AJ1002" s="62"/>
      <c r="AK1002" s="62"/>
      <c r="AL1002" s="62"/>
    </row>
    <row r="1003" spans="1:38" s="97" customFormat="1" ht="14">
      <c r="A1003" s="63"/>
      <c r="B1003" s="2">
        <f t="shared" si="76"/>
        <v>976</v>
      </c>
      <c r="C1003" s="235" t="str">
        <f t="array" ref="C1003">IF($K1003&lt;&gt;"",INDEX(TransferLog!$AB$21:$AB$1270,MATCH($I1003&amp;$M1003,TransferLog!$F$21:$F$1270&amp;TransferLog!$W$21:$W$1270,0)),"")</f>
        <v/>
      </c>
      <c r="D1003" s="235" t="str">
        <f t="array" ref="D1003">IF($K1003&lt;&gt;"",INDEX(TransferLog!$Q$21:$Q$1270,MATCH($I1003&amp;$M1003,TransferLog!$F$21:$F$1270&amp;TransferLog!$W$21:$W$1270,0)),"")</f>
        <v/>
      </c>
      <c r="E1003" s="236" t="str">
        <f t="array" ref="E1003">IF($K1003&lt;&gt;"",INDEX(TransferLog!$AC$21:$AC$1270,MATCH($I1003&amp;$M1003,TransferLog!$F$21:$F$1270&amp;TransferLog!$W$21:$W$1270,0)),"")</f>
        <v/>
      </c>
      <c r="F1003" s="111">
        <f t="shared" si="77"/>
        <v>976</v>
      </c>
      <c r="G1003" s="138" t="str">
        <f t="array" ref="G1003">IF($I1003&lt;&gt;"",INDEX(DropDownLists!$K$10:$K$2516,MATCH($I1003,DropDownLists!$L$10:$L$2516,0)),"")</f>
        <v/>
      </c>
      <c r="H1003" s="107"/>
      <c r="I1003" s="112"/>
      <c r="J1003" s="339"/>
      <c r="K1003" s="113"/>
      <c r="L1003" s="339"/>
      <c r="M1003" s="113"/>
      <c r="N1003" s="339"/>
      <c r="O1003" s="139" t="str">
        <f t="shared" si="74"/>
        <v/>
      </c>
      <c r="P1003" s="339"/>
      <c r="Q1003" s="114"/>
      <c r="R1003" s="339"/>
      <c r="S1003" s="174"/>
      <c r="T1003" s="339"/>
      <c r="U1003" s="139" t="str">
        <f t="array" ref="U1003">IF($S1003&lt;&gt;"",INDEX(DropDownLists!$D$10:$D$2516,MATCH($S1003,DropDownLists!$E$10:$E$2516,0)),"")</f>
        <v/>
      </c>
      <c r="V1003" s="342"/>
      <c r="W1003" s="174"/>
      <c r="Y1003" s="37"/>
      <c r="Z1003" s="37"/>
      <c r="AA1003" s="37"/>
      <c r="AB1003" s="37"/>
      <c r="AC1003" s="37"/>
      <c r="AD1003" s="62"/>
      <c r="AE1003" s="62"/>
      <c r="AF1003" s="62"/>
      <c r="AG1003" s="62"/>
      <c r="AH1003" s="244" t="str">
        <f t="shared" si="75"/>
        <v/>
      </c>
      <c r="AI1003" s="62"/>
      <c r="AJ1003" s="62"/>
      <c r="AK1003" s="62"/>
      <c r="AL1003" s="62"/>
    </row>
    <row r="1004" spans="1:38" s="97" customFormat="1" ht="14">
      <c r="A1004" s="63"/>
      <c r="B1004" s="2">
        <f t="shared" si="76"/>
        <v>977</v>
      </c>
      <c r="C1004" s="235" t="str">
        <f t="array" ref="C1004">IF($K1004&lt;&gt;"",INDEX(TransferLog!$AB$21:$AB$1270,MATCH($I1004&amp;$M1004,TransferLog!$F$21:$F$1270&amp;TransferLog!$W$21:$W$1270,0)),"")</f>
        <v/>
      </c>
      <c r="D1004" s="235" t="str">
        <f t="array" ref="D1004">IF($K1004&lt;&gt;"",INDEX(TransferLog!$Q$21:$Q$1270,MATCH($I1004&amp;$M1004,TransferLog!$F$21:$F$1270&amp;TransferLog!$W$21:$W$1270,0)),"")</f>
        <v/>
      </c>
      <c r="E1004" s="236" t="str">
        <f t="array" ref="E1004">IF($K1004&lt;&gt;"",INDEX(TransferLog!$AC$21:$AC$1270,MATCH($I1004&amp;$M1004,TransferLog!$F$21:$F$1270&amp;TransferLog!$W$21:$W$1270,0)),"")</f>
        <v/>
      </c>
      <c r="F1004" s="111">
        <f t="shared" si="77"/>
        <v>977</v>
      </c>
      <c r="G1004" s="138" t="str">
        <f t="array" ref="G1004">IF($I1004&lt;&gt;"",INDEX(DropDownLists!$K$10:$K$2516,MATCH($I1004,DropDownLists!$L$10:$L$2516,0)),"")</f>
        <v/>
      </c>
      <c r="H1004" s="107"/>
      <c r="I1004" s="112"/>
      <c r="J1004" s="339"/>
      <c r="K1004" s="113"/>
      <c r="L1004" s="339"/>
      <c r="M1004" s="113"/>
      <c r="N1004" s="339"/>
      <c r="O1004" s="139" t="str">
        <f t="shared" si="74"/>
        <v/>
      </c>
      <c r="P1004" s="339"/>
      <c r="Q1004" s="114"/>
      <c r="R1004" s="339"/>
      <c r="S1004" s="174"/>
      <c r="T1004" s="339"/>
      <c r="U1004" s="139" t="str">
        <f t="array" ref="U1004">IF($S1004&lt;&gt;"",INDEX(DropDownLists!$D$10:$D$2516,MATCH($S1004,DropDownLists!$E$10:$E$2516,0)),"")</f>
        <v/>
      </c>
      <c r="V1004" s="342"/>
      <c r="W1004" s="174"/>
      <c r="Y1004" s="37"/>
      <c r="Z1004" s="37"/>
      <c r="AA1004" s="37"/>
      <c r="AB1004" s="37"/>
      <c r="AC1004" s="37"/>
      <c r="AD1004" s="62"/>
      <c r="AE1004" s="62"/>
      <c r="AF1004" s="62"/>
      <c r="AG1004" s="62"/>
      <c r="AH1004" s="244" t="str">
        <f t="shared" si="75"/>
        <v/>
      </c>
      <c r="AI1004" s="62"/>
      <c r="AJ1004" s="62"/>
      <c r="AK1004" s="62"/>
      <c r="AL1004" s="62"/>
    </row>
    <row r="1005" spans="1:38" s="97" customFormat="1" ht="14">
      <c r="A1005" s="63"/>
      <c r="B1005" s="2">
        <f t="shared" si="76"/>
        <v>978</v>
      </c>
      <c r="C1005" s="235" t="str">
        <f t="array" ref="C1005">IF($K1005&lt;&gt;"",INDEX(TransferLog!$AB$21:$AB$1270,MATCH($I1005&amp;$M1005,TransferLog!$F$21:$F$1270&amp;TransferLog!$W$21:$W$1270,0)),"")</f>
        <v/>
      </c>
      <c r="D1005" s="235" t="str">
        <f t="array" ref="D1005">IF($K1005&lt;&gt;"",INDEX(TransferLog!$Q$21:$Q$1270,MATCH($I1005&amp;$M1005,TransferLog!$F$21:$F$1270&amp;TransferLog!$W$21:$W$1270,0)),"")</f>
        <v/>
      </c>
      <c r="E1005" s="236" t="str">
        <f t="array" ref="E1005">IF($K1005&lt;&gt;"",INDEX(TransferLog!$AC$21:$AC$1270,MATCH($I1005&amp;$M1005,TransferLog!$F$21:$F$1270&amp;TransferLog!$W$21:$W$1270,0)),"")</f>
        <v/>
      </c>
      <c r="F1005" s="111">
        <f t="shared" si="77"/>
        <v>978</v>
      </c>
      <c r="G1005" s="138" t="str">
        <f t="array" ref="G1005">IF($I1005&lt;&gt;"",INDEX(DropDownLists!$K$10:$K$2516,MATCH($I1005,DropDownLists!$L$10:$L$2516,0)),"")</f>
        <v/>
      </c>
      <c r="H1005" s="107"/>
      <c r="I1005" s="112"/>
      <c r="J1005" s="339"/>
      <c r="K1005" s="113"/>
      <c r="L1005" s="339"/>
      <c r="M1005" s="113"/>
      <c r="N1005" s="339"/>
      <c r="O1005" s="139" t="str">
        <f t="shared" si="74"/>
        <v/>
      </c>
      <c r="P1005" s="339"/>
      <c r="Q1005" s="114"/>
      <c r="R1005" s="339"/>
      <c r="S1005" s="174"/>
      <c r="T1005" s="339"/>
      <c r="U1005" s="139" t="str">
        <f t="array" ref="U1005">IF($S1005&lt;&gt;"",INDEX(DropDownLists!$D$10:$D$2516,MATCH($S1005,DropDownLists!$E$10:$E$2516,0)),"")</f>
        <v/>
      </c>
      <c r="V1005" s="342"/>
      <c r="W1005" s="174"/>
      <c r="Y1005" s="37"/>
      <c r="Z1005" s="37"/>
      <c r="AA1005" s="37"/>
      <c r="AB1005" s="37"/>
      <c r="AC1005" s="37"/>
      <c r="AD1005" s="62"/>
      <c r="AE1005" s="62"/>
      <c r="AF1005" s="62"/>
      <c r="AG1005" s="62"/>
      <c r="AH1005" s="244" t="str">
        <f t="shared" si="75"/>
        <v/>
      </c>
      <c r="AI1005" s="62"/>
      <c r="AJ1005" s="62"/>
      <c r="AK1005" s="62"/>
      <c r="AL1005" s="62"/>
    </row>
    <row r="1006" spans="1:38" s="97" customFormat="1" ht="14">
      <c r="A1006" s="63"/>
      <c r="B1006" s="2">
        <f t="shared" si="76"/>
        <v>979</v>
      </c>
      <c r="C1006" s="235" t="str">
        <f t="array" ref="C1006">IF($K1006&lt;&gt;"",INDEX(TransferLog!$AB$21:$AB$1270,MATCH($I1006&amp;$M1006,TransferLog!$F$21:$F$1270&amp;TransferLog!$W$21:$W$1270,0)),"")</f>
        <v/>
      </c>
      <c r="D1006" s="235" t="str">
        <f t="array" ref="D1006">IF($K1006&lt;&gt;"",INDEX(TransferLog!$Q$21:$Q$1270,MATCH($I1006&amp;$M1006,TransferLog!$F$21:$F$1270&amp;TransferLog!$W$21:$W$1270,0)),"")</f>
        <v/>
      </c>
      <c r="E1006" s="236" t="str">
        <f t="array" ref="E1006">IF($K1006&lt;&gt;"",INDEX(TransferLog!$AC$21:$AC$1270,MATCH($I1006&amp;$M1006,TransferLog!$F$21:$F$1270&amp;TransferLog!$W$21:$W$1270,0)),"")</f>
        <v/>
      </c>
      <c r="F1006" s="111">
        <f t="shared" si="77"/>
        <v>979</v>
      </c>
      <c r="G1006" s="138" t="str">
        <f t="array" ref="G1006">IF($I1006&lt;&gt;"",INDEX(DropDownLists!$K$10:$K$2516,MATCH($I1006,DropDownLists!$L$10:$L$2516,0)),"")</f>
        <v/>
      </c>
      <c r="H1006" s="107"/>
      <c r="I1006" s="112"/>
      <c r="J1006" s="339"/>
      <c r="K1006" s="113"/>
      <c r="L1006" s="339"/>
      <c r="M1006" s="113"/>
      <c r="N1006" s="339"/>
      <c r="O1006" s="139" t="str">
        <f t="shared" si="74"/>
        <v/>
      </c>
      <c r="P1006" s="339"/>
      <c r="Q1006" s="114"/>
      <c r="R1006" s="339"/>
      <c r="S1006" s="174"/>
      <c r="T1006" s="339"/>
      <c r="U1006" s="139" t="str">
        <f t="array" ref="U1006">IF($S1006&lt;&gt;"",INDEX(DropDownLists!$D$10:$D$2516,MATCH($S1006,DropDownLists!$E$10:$E$2516,0)),"")</f>
        <v/>
      </c>
      <c r="V1006" s="342"/>
      <c r="W1006" s="174"/>
      <c r="Y1006" s="37"/>
      <c r="Z1006" s="37"/>
      <c r="AA1006" s="37"/>
      <c r="AB1006" s="37"/>
      <c r="AC1006" s="37"/>
      <c r="AD1006" s="62"/>
      <c r="AE1006" s="62"/>
      <c r="AF1006" s="62"/>
      <c r="AG1006" s="62"/>
      <c r="AH1006" s="244" t="str">
        <f t="shared" si="75"/>
        <v/>
      </c>
      <c r="AI1006" s="62"/>
      <c r="AJ1006" s="62"/>
      <c r="AK1006" s="62"/>
      <c r="AL1006" s="62"/>
    </row>
    <row r="1007" spans="1:38" s="97" customFormat="1" ht="14">
      <c r="A1007" s="63"/>
      <c r="B1007" s="2">
        <f t="shared" si="76"/>
        <v>980</v>
      </c>
      <c r="C1007" s="235" t="str">
        <f t="array" ref="C1007">IF($K1007&lt;&gt;"",INDEX(TransferLog!$AB$21:$AB$1270,MATCH($I1007&amp;$M1007,TransferLog!$F$21:$F$1270&amp;TransferLog!$W$21:$W$1270,0)),"")</f>
        <v/>
      </c>
      <c r="D1007" s="235" t="str">
        <f t="array" ref="D1007">IF($K1007&lt;&gt;"",INDEX(TransferLog!$Q$21:$Q$1270,MATCH($I1007&amp;$M1007,TransferLog!$F$21:$F$1270&amp;TransferLog!$W$21:$W$1270,0)),"")</f>
        <v/>
      </c>
      <c r="E1007" s="236" t="str">
        <f t="array" ref="E1007">IF($K1007&lt;&gt;"",INDEX(TransferLog!$AC$21:$AC$1270,MATCH($I1007&amp;$M1007,TransferLog!$F$21:$F$1270&amp;TransferLog!$W$21:$W$1270,0)),"")</f>
        <v/>
      </c>
      <c r="F1007" s="111">
        <f t="shared" si="77"/>
        <v>980</v>
      </c>
      <c r="G1007" s="138" t="str">
        <f t="array" ref="G1007">IF($I1007&lt;&gt;"",INDEX(DropDownLists!$K$10:$K$2516,MATCH($I1007,DropDownLists!$L$10:$L$2516,0)),"")</f>
        <v/>
      </c>
      <c r="H1007" s="107"/>
      <c r="I1007" s="112"/>
      <c r="J1007" s="339"/>
      <c r="K1007" s="113"/>
      <c r="L1007" s="339"/>
      <c r="M1007" s="113"/>
      <c r="N1007" s="339"/>
      <c r="O1007" s="139" t="str">
        <f t="shared" si="74"/>
        <v/>
      </c>
      <c r="P1007" s="339"/>
      <c r="Q1007" s="114"/>
      <c r="R1007" s="339"/>
      <c r="S1007" s="174"/>
      <c r="T1007" s="339"/>
      <c r="U1007" s="139" t="str">
        <f t="array" ref="U1007">IF($S1007&lt;&gt;"",INDEX(DropDownLists!$D$10:$D$2516,MATCH($S1007,DropDownLists!$E$10:$E$2516,0)),"")</f>
        <v/>
      </c>
      <c r="V1007" s="342"/>
      <c r="W1007" s="174"/>
      <c r="Y1007" s="62"/>
      <c r="Z1007" s="62"/>
      <c r="AA1007" s="62"/>
      <c r="AB1007" s="62"/>
      <c r="AC1007" s="62"/>
      <c r="AD1007" s="62"/>
      <c r="AE1007" s="62"/>
      <c r="AF1007" s="62"/>
      <c r="AG1007" s="62"/>
      <c r="AH1007" s="244" t="str">
        <f t="shared" si="75"/>
        <v/>
      </c>
      <c r="AI1007" s="62"/>
      <c r="AJ1007" s="62"/>
      <c r="AK1007" s="62"/>
      <c r="AL1007" s="62"/>
    </row>
    <row r="1008" spans="1:38" s="97" customFormat="1" ht="14">
      <c r="A1008" s="63"/>
      <c r="B1008" s="2">
        <f t="shared" si="76"/>
        <v>981</v>
      </c>
      <c r="C1008" s="235" t="str">
        <f t="array" ref="C1008">IF($K1008&lt;&gt;"",INDEX(TransferLog!$AB$21:$AB$1270,MATCH($I1008&amp;$M1008,TransferLog!$F$21:$F$1270&amp;TransferLog!$W$21:$W$1270,0)),"")</f>
        <v/>
      </c>
      <c r="D1008" s="235" t="str">
        <f t="array" ref="D1008">IF($K1008&lt;&gt;"",INDEX(TransferLog!$Q$21:$Q$1270,MATCH($I1008&amp;$M1008,TransferLog!$F$21:$F$1270&amp;TransferLog!$W$21:$W$1270,0)),"")</f>
        <v/>
      </c>
      <c r="E1008" s="236" t="str">
        <f t="array" ref="E1008">IF($K1008&lt;&gt;"",INDEX(TransferLog!$AC$21:$AC$1270,MATCH($I1008&amp;$M1008,TransferLog!$F$21:$F$1270&amp;TransferLog!$W$21:$W$1270,0)),"")</f>
        <v/>
      </c>
      <c r="F1008" s="111">
        <f t="shared" si="77"/>
        <v>981</v>
      </c>
      <c r="G1008" s="138" t="str">
        <f t="array" ref="G1008">IF($I1008&lt;&gt;"",INDEX(DropDownLists!$K$10:$K$2516,MATCH($I1008,DropDownLists!$L$10:$L$2516,0)),"")</f>
        <v/>
      </c>
      <c r="H1008" s="107"/>
      <c r="I1008" s="112"/>
      <c r="J1008" s="339"/>
      <c r="K1008" s="113"/>
      <c r="L1008" s="339"/>
      <c r="M1008" s="113"/>
      <c r="N1008" s="339"/>
      <c r="O1008" s="139" t="str">
        <f t="shared" si="74"/>
        <v/>
      </c>
      <c r="P1008" s="339"/>
      <c r="Q1008" s="114"/>
      <c r="R1008" s="339"/>
      <c r="S1008" s="174"/>
      <c r="T1008" s="339"/>
      <c r="U1008" s="139" t="str">
        <f t="array" ref="U1008">IF($S1008&lt;&gt;"",INDEX(DropDownLists!$D$10:$D$2516,MATCH($S1008,DropDownLists!$E$10:$E$2516,0)),"")</f>
        <v/>
      </c>
      <c r="V1008" s="342"/>
      <c r="W1008" s="174"/>
      <c r="Y1008" s="62"/>
      <c r="Z1008" s="62"/>
      <c r="AA1008" s="62"/>
      <c r="AB1008" s="62"/>
      <c r="AC1008" s="62"/>
      <c r="AD1008" s="62"/>
      <c r="AE1008" s="62"/>
      <c r="AF1008" s="62"/>
      <c r="AG1008" s="62"/>
      <c r="AH1008" s="244" t="str">
        <f t="shared" si="75"/>
        <v/>
      </c>
      <c r="AI1008" s="62"/>
      <c r="AJ1008" s="62"/>
      <c r="AK1008" s="62"/>
      <c r="AL1008" s="62"/>
    </row>
    <row r="1009" spans="1:38" s="97" customFormat="1" ht="14">
      <c r="A1009" s="63"/>
      <c r="B1009" s="2">
        <f t="shared" si="76"/>
        <v>982</v>
      </c>
      <c r="C1009" s="235" t="str">
        <f t="array" ref="C1009">IF($K1009&lt;&gt;"",INDEX(TransferLog!$AB$21:$AB$1270,MATCH($I1009&amp;$M1009,TransferLog!$F$21:$F$1270&amp;TransferLog!$W$21:$W$1270,0)),"")</f>
        <v/>
      </c>
      <c r="D1009" s="235" t="str">
        <f t="array" ref="D1009">IF($K1009&lt;&gt;"",INDEX(TransferLog!$Q$21:$Q$1270,MATCH($I1009&amp;$M1009,TransferLog!$F$21:$F$1270&amp;TransferLog!$W$21:$W$1270,0)),"")</f>
        <v/>
      </c>
      <c r="E1009" s="236" t="str">
        <f t="array" ref="E1009">IF($K1009&lt;&gt;"",INDEX(TransferLog!$AC$21:$AC$1270,MATCH($I1009&amp;$M1009,TransferLog!$F$21:$F$1270&amp;TransferLog!$W$21:$W$1270,0)),"")</f>
        <v/>
      </c>
      <c r="F1009" s="111">
        <f t="shared" si="77"/>
        <v>982</v>
      </c>
      <c r="G1009" s="138" t="str">
        <f t="array" ref="G1009">IF($I1009&lt;&gt;"",INDEX(DropDownLists!$K$10:$K$2516,MATCH($I1009,DropDownLists!$L$10:$L$2516,0)),"")</f>
        <v/>
      </c>
      <c r="H1009" s="107"/>
      <c r="I1009" s="112"/>
      <c r="J1009" s="339"/>
      <c r="K1009" s="113"/>
      <c r="L1009" s="339"/>
      <c r="M1009" s="113"/>
      <c r="N1009" s="339"/>
      <c r="O1009" s="139" t="str">
        <f t="shared" si="74"/>
        <v/>
      </c>
      <c r="P1009" s="339"/>
      <c r="Q1009" s="114"/>
      <c r="R1009" s="339"/>
      <c r="S1009" s="174"/>
      <c r="T1009" s="339"/>
      <c r="U1009" s="139" t="str">
        <f t="array" ref="U1009">IF($S1009&lt;&gt;"",INDEX(DropDownLists!$D$10:$D$2516,MATCH($S1009,DropDownLists!$E$10:$E$2516,0)),"")</f>
        <v/>
      </c>
      <c r="V1009" s="342"/>
      <c r="W1009" s="174"/>
      <c r="Y1009" s="62"/>
      <c r="Z1009" s="62"/>
      <c r="AA1009" s="62"/>
      <c r="AB1009" s="62"/>
      <c r="AC1009" s="62"/>
      <c r="AD1009" s="62"/>
      <c r="AE1009" s="62"/>
      <c r="AF1009" s="62"/>
      <c r="AG1009" s="62"/>
      <c r="AH1009" s="244" t="str">
        <f t="shared" si="75"/>
        <v/>
      </c>
      <c r="AI1009" s="62"/>
      <c r="AJ1009" s="62"/>
      <c r="AK1009" s="62"/>
      <c r="AL1009" s="62"/>
    </row>
    <row r="1010" spans="1:38" s="97" customFormat="1" ht="14">
      <c r="A1010" s="63"/>
      <c r="B1010" s="2">
        <f t="shared" si="76"/>
        <v>983</v>
      </c>
      <c r="C1010" s="235" t="str">
        <f t="array" ref="C1010">IF($K1010&lt;&gt;"",INDEX(TransferLog!$AB$21:$AB$1270,MATCH($I1010&amp;$M1010,TransferLog!$F$21:$F$1270&amp;TransferLog!$W$21:$W$1270,0)),"")</f>
        <v/>
      </c>
      <c r="D1010" s="235" t="str">
        <f t="array" ref="D1010">IF($K1010&lt;&gt;"",INDEX(TransferLog!$Q$21:$Q$1270,MATCH($I1010&amp;$M1010,TransferLog!$F$21:$F$1270&amp;TransferLog!$W$21:$W$1270,0)),"")</f>
        <v/>
      </c>
      <c r="E1010" s="236" t="str">
        <f t="array" ref="E1010">IF($K1010&lt;&gt;"",INDEX(TransferLog!$AC$21:$AC$1270,MATCH($I1010&amp;$M1010,TransferLog!$F$21:$F$1270&amp;TransferLog!$W$21:$W$1270,0)),"")</f>
        <v/>
      </c>
      <c r="F1010" s="111">
        <f t="shared" si="77"/>
        <v>983</v>
      </c>
      <c r="G1010" s="138" t="str">
        <f t="array" ref="G1010">IF($I1010&lt;&gt;"",INDEX(DropDownLists!$K$10:$K$2516,MATCH($I1010,DropDownLists!$L$10:$L$2516,0)),"")</f>
        <v/>
      </c>
      <c r="H1010" s="107"/>
      <c r="I1010" s="112"/>
      <c r="J1010" s="339"/>
      <c r="K1010" s="113"/>
      <c r="L1010" s="339"/>
      <c r="M1010" s="113"/>
      <c r="N1010" s="339"/>
      <c r="O1010" s="139" t="str">
        <f t="shared" si="74"/>
        <v/>
      </c>
      <c r="P1010" s="339"/>
      <c r="Q1010" s="114"/>
      <c r="R1010" s="339"/>
      <c r="S1010" s="174"/>
      <c r="T1010" s="339"/>
      <c r="U1010" s="139" t="str">
        <f t="array" ref="U1010">IF($S1010&lt;&gt;"",INDEX(DropDownLists!$D$10:$D$2516,MATCH($S1010,DropDownLists!$E$10:$E$2516,0)),"")</f>
        <v/>
      </c>
      <c r="V1010" s="342"/>
      <c r="W1010" s="174"/>
      <c r="Y1010" s="62"/>
      <c r="Z1010" s="62"/>
      <c r="AA1010" s="62"/>
      <c r="AB1010" s="62"/>
      <c r="AC1010" s="62"/>
      <c r="AD1010" s="62"/>
      <c r="AE1010" s="62"/>
      <c r="AF1010" s="62"/>
      <c r="AG1010" s="62"/>
      <c r="AH1010" s="244" t="str">
        <f t="shared" si="75"/>
        <v/>
      </c>
      <c r="AI1010" s="62"/>
      <c r="AJ1010" s="62"/>
      <c r="AK1010" s="62"/>
      <c r="AL1010" s="62"/>
    </row>
    <row r="1011" spans="1:38" s="97" customFormat="1" ht="14.25" customHeight="1">
      <c r="A1011" s="26"/>
      <c r="B1011" s="2">
        <f t="shared" ref="B1011:B1042" si="78">ROW()-27</f>
        <v>984</v>
      </c>
      <c r="C1011" s="235" t="str">
        <f t="array" ref="C1011">IF($K1011&lt;&gt;"",INDEX(TransferLog!$AB$21:$AB$1270,MATCH($I1011&amp;$M1011,TransferLog!$F$21:$F$1270&amp;TransferLog!$W$21:$W$1270,0)),"")</f>
        <v/>
      </c>
      <c r="D1011" s="235" t="str">
        <f t="array" ref="D1011">IF($K1011&lt;&gt;"",INDEX(TransferLog!$Q$21:$Q$1270,MATCH($I1011&amp;$M1011,TransferLog!$F$21:$F$1270&amp;TransferLog!$W$21:$W$1270,0)),"")</f>
        <v/>
      </c>
      <c r="E1011" s="236" t="str">
        <f t="array" ref="E1011">IF($K1011&lt;&gt;"",INDEX(TransferLog!$AC$21:$AC$1270,MATCH($I1011&amp;$M1011,TransferLog!$F$21:$F$1270&amp;TransferLog!$W$21:$W$1270,0)),"")</f>
        <v/>
      </c>
      <c r="F1011" s="111">
        <f t="shared" ref="F1011:F1042" si="79">ROW()-27</f>
        <v>984</v>
      </c>
      <c r="G1011" s="138" t="str">
        <f t="array" ref="G1011">IF($I1011&lt;&gt;"",INDEX(DropDownLists!$K$10:$K$2516,MATCH($I1011,DropDownLists!$L$10:$L$2516,0)),"")</f>
        <v/>
      </c>
      <c r="H1011" s="107"/>
      <c r="I1011" s="112"/>
      <c r="J1011" s="339"/>
      <c r="K1011" s="113"/>
      <c r="L1011" s="339"/>
      <c r="M1011" s="113"/>
      <c r="N1011" s="339"/>
      <c r="O1011" s="139" t="str">
        <f t="shared" si="74"/>
        <v/>
      </c>
      <c r="P1011" s="339"/>
      <c r="Q1011" s="114"/>
      <c r="R1011" s="339"/>
      <c r="S1011" s="174"/>
      <c r="T1011" s="339"/>
      <c r="U1011" s="139" t="str">
        <f t="array" ref="U1011">IF($S1011&lt;&gt;"",INDEX(DropDownLists!$D$10:$D$2516,MATCH($S1011,DropDownLists!$E$10:$E$2516,0)),"")</f>
        <v/>
      </c>
      <c r="V1011" s="342"/>
      <c r="W1011" s="174"/>
      <c r="Y1011" s="62"/>
      <c r="Z1011" s="62"/>
      <c r="AA1011" s="62"/>
      <c r="AB1011" s="62"/>
      <c r="AC1011" s="62"/>
      <c r="AD1011" s="37"/>
      <c r="AE1011" s="37"/>
      <c r="AF1011" s="37"/>
      <c r="AG1011" s="37"/>
      <c r="AH1011" s="243" t="str">
        <f t="shared" si="75"/>
        <v/>
      </c>
      <c r="AI1011" s="37"/>
      <c r="AJ1011" s="37"/>
      <c r="AK1011" s="37"/>
      <c r="AL1011" s="37"/>
    </row>
    <row r="1012" spans="1:38" s="97" customFormat="1" ht="14.25" customHeight="1">
      <c r="A1012" s="26"/>
      <c r="B1012" s="2">
        <f t="shared" si="78"/>
        <v>985</v>
      </c>
      <c r="C1012" s="235" t="str">
        <f t="array" ref="C1012">IF($K1012&lt;&gt;"",INDEX(TransferLog!$AB$21:$AB$1270,MATCH($I1012&amp;$M1012,TransferLog!$F$21:$F$1270&amp;TransferLog!$W$21:$W$1270,0)),"")</f>
        <v/>
      </c>
      <c r="D1012" s="235" t="str">
        <f t="array" ref="D1012">IF($K1012&lt;&gt;"",INDEX(TransferLog!$Q$21:$Q$1270,MATCH($I1012&amp;$M1012,TransferLog!$F$21:$F$1270&amp;TransferLog!$W$21:$W$1270,0)),"")</f>
        <v/>
      </c>
      <c r="E1012" s="236" t="str">
        <f t="array" ref="E1012">IF($K1012&lt;&gt;"",INDEX(TransferLog!$AC$21:$AC$1270,MATCH($I1012&amp;$M1012,TransferLog!$F$21:$F$1270&amp;TransferLog!$W$21:$W$1270,0)),"")</f>
        <v/>
      </c>
      <c r="F1012" s="111">
        <f t="shared" si="79"/>
        <v>985</v>
      </c>
      <c r="G1012" s="138" t="str">
        <f t="array" ref="G1012">IF($I1012&lt;&gt;"",INDEX(DropDownLists!$K$10:$K$2516,MATCH($I1012,DropDownLists!$L$10:$L$2516,0)),"")</f>
        <v/>
      </c>
      <c r="H1012" s="107"/>
      <c r="I1012" s="112"/>
      <c r="J1012" s="339"/>
      <c r="K1012" s="113"/>
      <c r="L1012" s="339"/>
      <c r="M1012" s="113"/>
      <c r="N1012" s="339"/>
      <c r="O1012" s="139" t="str">
        <f t="shared" si="74"/>
        <v/>
      </c>
      <c r="P1012" s="339"/>
      <c r="Q1012" s="114"/>
      <c r="R1012" s="339"/>
      <c r="S1012" s="174"/>
      <c r="T1012" s="339"/>
      <c r="U1012" s="139" t="str">
        <f t="array" ref="U1012">IF($S1012&lt;&gt;"",INDEX(DropDownLists!$D$10:$D$2516,MATCH($S1012,DropDownLists!$E$10:$E$2516,0)),"")</f>
        <v/>
      </c>
      <c r="V1012" s="342"/>
      <c r="W1012" s="174"/>
      <c r="Y1012" s="62"/>
      <c r="Z1012" s="62"/>
      <c r="AA1012" s="62"/>
      <c r="AB1012" s="62"/>
      <c r="AC1012" s="62"/>
      <c r="AD1012" s="37"/>
      <c r="AE1012" s="37"/>
      <c r="AF1012" s="37"/>
      <c r="AG1012" s="37"/>
      <c r="AH1012" s="243" t="str">
        <f t="shared" si="75"/>
        <v/>
      </c>
      <c r="AI1012" s="37"/>
      <c r="AJ1012" s="37"/>
      <c r="AK1012" s="37"/>
      <c r="AL1012" s="37"/>
    </row>
    <row r="1013" spans="1:38" s="97" customFormat="1" ht="14.25" customHeight="1">
      <c r="A1013" s="26"/>
      <c r="B1013" s="2">
        <f t="shared" si="78"/>
        <v>986</v>
      </c>
      <c r="C1013" s="235" t="str">
        <f t="array" ref="C1013">IF($K1013&lt;&gt;"",INDEX(TransferLog!$AB$21:$AB$1270,MATCH($I1013&amp;$M1013,TransferLog!$F$21:$F$1270&amp;TransferLog!$W$21:$W$1270,0)),"")</f>
        <v/>
      </c>
      <c r="D1013" s="235" t="str">
        <f t="array" ref="D1013">IF($K1013&lt;&gt;"",INDEX(TransferLog!$Q$21:$Q$1270,MATCH($I1013&amp;$M1013,TransferLog!$F$21:$F$1270&amp;TransferLog!$W$21:$W$1270,0)),"")</f>
        <v/>
      </c>
      <c r="E1013" s="236" t="str">
        <f t="array" ref="E1013">IF($K1013&lt;&gt;"",INDEX(TransferLog!$AC$21:$AC$1270,MATCH($I1013&amp;$M1013,TransferLog!$F$21:$F$1270&amp;TransferLog!$W$21:$W$1270,0)),"")</f>
        <v/>
      </c>
      <c r="F1013" s="111">
        <f t="shared" si="79"/>
        <v>986</v>
      </c>
      <c r="G1013" s="138" t="str">
        <f t="array" ref="G1013">IF($I1013&lt;&gt;"",INDEX(DropDownLists!$K$10:$K$2516,MATCH($I1013,DropDownLists!$L$10:$L$2516,0)),"")</f>
        <v/>
      </c>
      <c r="H1013" s="107"/>
      <c r="I1013" s="112"/>
      <c r="J1013" s="339"/>
      <c r="K1013" s="113"/>
      <c r="L1013" s="339"/>
      <c r="M1013" s="113"/>
      <c r="N1013" s="339"/>
      <c r="O1013" s="139" t="str">
        <f t="shared" si="74"/>
        <v/>
      </c>
      <c r="P1013" s="339"/>
      <c r="Q1013" s="114"/>
      <c r="R1013" s="339"/>
      <c r="S1013" s="174"/>
      <c r="T1013" s="339"/>
      <c r="U1013" s="139" t="str">
        <f t="array" ref="U1013">IF($S1013&lt;&gt;"",INDEX(DropDownLists!$D$10:$D$2516,MATCH($S1013,DropDownLists!$E$10:$E$2516,0)),"")</f>
        <v/>
      </c>
      <c r="V1013" s="342"/>
      <c r="W1013" s="174"/>
      <c r="Y1013" s="62"/>
      <c r="Z1013" s="62"/>
      <c r="AA1013" s="62"/>
      <c r="AB1013" s="62"/>
      <c r="AC1013" s="62"/>
      <c r="AD1013" s="37"/>
      <c r="AE1013" s="37"/>
      <c r="AF1013" s="37"/>
      <c r="AG1013" s="37"/>
      <c r="AH1013" s="243" t="str">
        <f t="shared" si="75"/>
        <v/>
      </c>
      <c r="AI1013" s="37"/>
      <c r="AJ1013" s="37"/>
      <c r="AK1013" s="37"/>
      <c r="AL1013" s="37"/>
    </row>
    <row r="1014" spans="1:38" s="97" customFormat="1" ht="14">
      <c r="A1014" s="26"/>
      <c r="B1014" s="2">
        <f t="shared" si="78"/>
        <v>987</v>
      </c>
      <c r="C1014" s="235" t="str">
        <f t="array" ref="C1014">IF($K1014&lt;&gt;"",INDEX(TransferLog!$AB$21:$AB$1270,MATCH($I1014&amp;$M1014,TransferLog!$F$21:$F$1270&amp;TransferLog!$W$21:$W$1270,0)),"")</f>
        <v/>
      </c>
      <c r="D1014" s="235" t="str">
        <f t="array" ref="D1014">IF($K1014&lt;&gt;"",INDEX(TransferLog!$Q$21:$Q$1270,MATCH($I1014&amp;$M1014,TransferLog!$F$21:$F$1270&amp;TransferLog!$W$21:$W$1270,0)),"")</f>
        <v/>
      </c>
      <c r="E1014" s="236" t="str">
        <f t="array" ref="E1014">IF($K1014&lt;&gt;"",INDEX(TransferLog!$AC$21:$AC$1270,MATCH($I1014&amp;$M1014,TransferLog!$F$21:$F$1270&amp;TransferLog!$W$21:$W$1270,0)),"")</f>
        <v/>
      </c>
      <c r="F1014" s="111">
        <f t="shared" si="79"/>
        <v>987</v>
      </c>
      <c r="G1014" s="138" t="str">
        <f t="array" ref="G1014">IF($I1014&lt;&gt;"",INDEX(DropDownLists!$K$10:$K$2516,MATCH($I1014,DropDownLists!$L$10:$L$2516,0)),"")</f>
        <v/>
      </c>
      <c r="H1014" s="107"/>
      <c r="I1014" s="112"/>
      <c r="J1014" s="339"/>
      <c r="K1014" s="113"/>
      <c r="L1014" s="339"/>
      <c r="M1014" s="113"/>
      <c r="N1014" s="339"/>
      <c r="O1014" s="139" t="str">
        <f t="shared" si="74"/>
        <v/>
      </c>
      <c r="P1014" s="339"/>
      <c r="Q1014" s="114"/>
      <c r="R1014" s="339"/>
      <c r="S1014" s="174"/>
      <c r="T1014" s="339"/>
      <c r="U1014" s="139" t="str">
        <f t="array" ref="U1014">IF($S1014&lt;&gt;"",INDEX(DropDownLists!$D$10:$D$2516,MATCH($S1014,DropDownLists!$E$10:$E$2516,0)),"")</f>
        <v/>
      </c>
      <c r="V1014" s="342"/>
      <c r="W1014" s="174"/>
      <c r="Y1014" s="62"/>
      <c r="Z1014" s="62"/>
      <c r="AA1014" s="62"/>
      <c r="AB1014" s="62"/>
      <c r="AC1014" s="62"/>
      <c r="AD1014" s="37"/>
      <c r="AE1014" s="37"/>
      <c r="AF1014" s="37"/>
      <c r="AG1014" s="37"/>
      <c r="AH1014" s="243" t="str">
        <f t="shared" si="75"/>
        <v/>
      </c>
      <c r="AI1014" s="37"/>
      <c r="AJ1014" s="37"/>
      <c r="AK1014" s="37"/>
      <c r="AL1014" s="37"/>
    </row>
    <row r="1015" spans="1:38" s="97" customFormat="1" ht="14.25" customHeight="1">
      <c r="A1015" s="26"/>
      <c r="B1015" s="2">
        <f t="shared" si="78"/>
        <v>988</v>
      </c>
      <c r="C1015" s="235" t="str">
        <f t="array" ref="C1015">IF($K1015&lt;&gt;"",INDEX(TransferLog!$AB$21:$AB$1270,MATCH($I1015&amp;$M1015,TransferLog!$F$21:$F$1270&amp;TransferLog!$W$21:$W$1270,0)),"")</f>
        <v/>
      </c>
      <c r="D1015" s="235" t="str">
        <f t="array" ref="D1015">IF($K1015&lt;&gt;"",INDEX(TransferLog!$Q$21:$Q$1270,MATCH($I1015&amp;$M1015,TransferLog!$F$21:$F$1270&amp;TransferLog!$W$21:$W$1270,0)),"")</f>
        <v/>
      </c>
      <c r="E1015" s="236" t="str">
        <f t="array" ref="E1015">IF($K1015&lt;&gt;"",INDEX(TransferLog!$AC$21:$AC$1270,MATCH($I1015&amp;$M1015,TransferLog!$F$21:$F$1270&amp;TransferLog!$W$21:$W$1270,0)),"")</f>
        <v/>
      </c>
      <c r="F1015" s="111">
        <f t="shared" si="79"/>
        <v>988</v>
      </c>
      <c r="G1015" s="138" t="str">
        <f t="array" ref="G1015">IF($I1015&lt;&gt;"",INDEX(DropDownLists!$K$10:$K$2516,MATCH($I1015,DropDownLists!$L$10:$L$2516,0)),"")</f>
        <v/>
      </c>
      <c r="H1015" s="107"/>
      <c r="I1015" s="112"/>
      <c r="J1015" s="339"/>
      <c r="K1015" s="113"/>
      <c r="L1015" s="339"/>
      <c r="M1015" s="113"/>
      <c r="N1015" s="339"/>
      <c r="O1015" s="139" t="str">
        <f t="shared" si="74"/>
        <v/>
      </c>
      <c r="P1015" s="339"/>
      <c r="Q1015" s="114"/>
      <c r="R1015" s="339"/>
      <c r="S1015" s="174"/>
      <c r="T1015" s="339"/>
      <c r="U1015" s="139" t="str">
        <f t="array" ref="U1015">IF($S1015&lt;&gt;"",INDEX(DropDownLists!$D$10:$D$2516,MATCH($S1015,DropDownLists!$E$10:$E$2516,0)),"")</f>
        <v/>
      </c>
      <c r="V1015" s="342"/>
      <c r="W1015" s="174"/>
      <c r="Y1015" s="62"/>
      <c r="Z1015" s="62"/>
      <c r="AA1015" s="62"/>
      <c r="AB1015" s="62"/>
      <c r="AC1015" s="62"/>
      <c r="AD1015" s="37"/>
      <c r="AE1015" s="37"/>
      <c r="AF1015" s="37"/>
      <c r="AG1015" s="37"/>
      <c r="AH1015" s="243" t="str">
        <f t="shared" si="75"/>
        <v/>
      </c>
      <c r="AI1015" s="37"/>
      <c r="AJ1015" s="37"/>
      <c r="AK1015" s="37"/>
      <c r="AL1015" s="37"/>
    </row>
    <row r="1016" spans="1:38" s="97" customFormat="1" ht="14.25" customHeight="1">
      <c r="A1016" s="26"/>
      <c r="B1016" s="2">
        <f t="shared" si="78"/>
        <v>989</v>
      </c>
      <c r="C1016" s="235" t="str">
        <f t="array" ref="C1016">IF($K1016&lt;&gt;"",INDEX(TransferLog!$AB$21:$AB$1270,MATCH($I1016&amp;$M1016,TransferLog!$F$21:$F$1270&amp;TransferLog!$W$21:$W$1270,0)),"")</f>
        <v/>
      </c>
      <c r="D1016" s="235" t="str">
        <f t="array" ref="D1016">IF($K1016&lt;&gt;"",INDEX(TransferLog!$Q$21:$Q$1270,MATCH($I1016&amp;$M1016,TransferLog!$F$21:$F$1270&amp;TransferLog!$W$21:$W$1270,0)),"")</f>
        <v/>
      </c>
      <c r="E1016" s="236" t="str">
        <f t="array" ref="E1016">IF($K1016&lt;&gt;"",INDEX(TransferLog!$AC$21:$AC$1270,MATCH($I1016&amp;$M1016,TransferLog!$F$21:$F$1270&amp;TransferLog!$W$21:$W$1270,0)),"")</f>
        <v/>
      </c>
      <c r="F1016" s="111">
        <f t="shared" si="79"/>
        <v>989</v>
      </c>
      <c r="G1016" s="138" t="str">
        <f t="array" ref="G1016">IF($I1016&lt;&gt;"",INDEX(DropDownLists!$K$10:$K$2516,MATCH($I1016,DropDownLists!$L$10:$L$2516,0)),"")</f>
        <v/>
      </c>
      <c r="H1016" s="107"/>
      <c r="I1016" s="112"/>
      <c r="J1016" s="339"/>
      <c r="K1016" s="113"/>
      <c r="L1016" s="339"/>
      <c r="M1016" s="113"/>
      <c r="N1016" s="339"/>
      <c r="O1016" s="139" t="str">
        <f t="shared" si="74"/>
        <v/>
      </c>
      <c r="P1016" s="339"/>
      <c r="Q1016" s="114"/>
      <c r="R1016" s="339"/>
      <c r="S1016" s="174"/>
      <c r="T1016" s="339"/>
      <c r="U1016" s="139" t="str">
        <f t="array" ref="U1016">IF($S1016&lt;&gt;"",INDEX(DropDownLists!$D$10:$D$2516,MATCH($S1016,DropDownLists!$E$10:$E$2516,0)),"")</f>
        <v/>
      </c>
      <c r="V1016" s="342"/>
      <c r="W1016" s="174"/>
      <c r="Y1016" s="37"/>
      <c r="Z1016" s="37"/>
      <c r="AA1016" s="37"/>
      <c r="AB1016" s="37"/>
      <c r="AC1016" s="37"/>
      <c r="AD1016" s="37"/>
      <c r="AE1016" s="37"/>
      <c r="AF1016" s="37"/>
      <c r="AG1016" s="37"/>
      <c r="AH1016" s="243" t="str">
        <f t="shared" si="75"/>
        <v/>
      </c>
      <c r="AI1016" s="37"/>
      <c r="AJ1016" s="37"/>
      <c r="AK1016" s="37"/>
      <c r="AL1016" s="37"/>
    </row>
    <row r="1017" spans="1:38" s="97" customFormat="1" ht="14.25" customHeight="1">
      <c r="A1017" s="26"/>
      <c r="B1017" s="2">
        <f t="shared" si="78"/>
        <v>990</v>
      </c>
      <c r="C1017" s="235" t="str">
        <f t="array" ref="C1017">IF($K1017&lt;&gt;"",INDEX(TransferLog!$AB$21:$AB$1270,MATCH($I1017&amp;$M1017,TransferLog!$F$21:$F$1270&amp;TransferLog!$W$21:$W$1270,0)),"")</f>
        <v/>
      </c>
      <c r="D1017" s="235" t="str">
        <f t="array" ref="D1017">IF($K1017&lt;&gt;"",INDEX(TransferLog!$Q$21:$Q$1270,MATCH($I1017&amp;$M1017,TransferLog!$F$21:$F$1270&amp;TransferLog!$W$21:$W$1270,0)),"")</f>
        <v/>
      </c>
      <c r="E1017" s="236" t="str">
        <f t="array" ref="E1017">IF($K1017&lt;&gt;"",INDEX(TransferLog!$AC$21:$AC$1270,MATCH($I1017&amp;$M1017,TransferLog!$F$21:$F$1270&amp;TransferLog!$W$21:$W$1270,0)),"")</f>
        <v/>
      </c>
      <c r="F1017" s="111">
        <f t="shared" si="79"/>
        <v>990</v>
      </c>
      <c r="G1017" s="138" t="str">
        <f t="array" ref="G1017">IF($I1017&lt;&gt;"",INDEX(DropDownLists!$K$10:$K$2516,MATCH($I1017,DropDownLists!$L$10:$L$2516,0)),"")</f>
        <v/>
      </c>
      <c r="H1017" s="107"/>
      <c r="I1017" s="112"/>
      <c r="J1017" s="339"/>
      <c r="K1017" s="113"/>
      <c r="L1017" s="339"/>
      <c r="M1017" s="113"/>
      <c r="N1017" s="339"/>
      <c r="O1017" s="139" t="str">
        <f t="shared" si="74"/>
        <v/>
      </c>
      <c r="P1017" s="339"/>
      <c r="Q1017" s="114"/>
      <c r="R1017" s="339"/>
      <c r="S1017" s="174"/>
      <c r="T1017" s="339"/>
      <c r="U1017" s="139" t="str">
        <f t="array" ref="U1017">IF($S1017&lt;&gt;"",INDEX(DropDownLists!$D$10:$D$2516,MATCH($S1017,DropDownLists!$E$10:$E$2516,0)),"")</f>
        <v/>
      </c>
      <c r="V1017" s="342"/>
      <c r="W1017" s="174"/>
      <c r="Y1017" s="37"/>
      <c r="Z1017" s="37"/>
      <c r="AA1017" s="37"/>
      <c r="AB1017" s="37"/>
      <c r="AC1017" s="37"/>
      <c r="AD1017" s="37"/>
      <c r="AE1017" s="37"/>
      <c r="AF1017" s="37"/>
      <c r="AG1017" s="37"/>
      <c r="AH1017" s="243" t="str">
        <f t="shared" si="75"/>
        <v/>
      </c>
      <c r="AI1017" s="37"/>
      <c r="AJ1017" s="37"/>
      <c r="AK1017" s="37"/>
      <c r="AL1017" s="37"/>
    </row>
    <row r="1018" spans="1:38" s="97" customFormat="1" ht="14">
      <c r="A1018" s="26"/>
      <c r="B1018" s="2">
        <f t="shared" si="78"/>
        <v>991</v>
      </c>
      <c r="C1018" s="235" t="str">
        <f t="array" ref="C1018">IF($K1018&lt;&gt;"",INDEX(TransferLog!$AB$21:$AB$1270,MATCH($I1018&amp;$M1018,TransferLog!$F$21:$F$1270&amp;TransferLog!$W$21:$W$1270,0)),"")</f>
        <v/>
      </c>
      <c r="D1018" s="235" t="str">
        <f t="array" ref="D1018">IF($K1018&lt;&gt;"",INDEX(TransferLog!$Q$21:$Q$1270,MATCH($I1018&amp;$M1018,TransferLog!$F$21:$F$1270&amp;TransferLog!$W$21:$W$1270,0)),"")</f>
        <v/>
      </c>
      <c r="E1018" s="236" t="str">
        <f t="array" ref="E1018">IF($K1018&lt;&gt;"",INDEX(TransferLog!$AC$21:$AC$1270,MATCH($I1018&amp;$M1018,TransferLog!$F$21:$F$1270&amp;TransferLog!$W$21:$W$1270,0)),"")</f>
        <v/>
      </c>
      <c r="F1018" s="111">
        <f t="shared" si="79"/>
        <v>991</v>
      </c>
      <c r="G1018" s="138" t="str">
        <f t="array" ref="G1018">IF($I1018&lt;&gt;"",INDEX(DropDownLists!$K$10:$K$2516,MATCH($I1018,DropDownLists!$L$10:$L$2516,0)),"")</f>
        <v/>
      </c>
      <c r="H1018" s="107"/>
      <c r="I1018" s="112"/>
      <c r="J1018" s="339"/>
      <c r="K1018" s="113"/>
      <c r="L1018" s="339"/>
      <c r="M1018" s="113"/>
      <c r="N1018" s="339"/>
      <c r="O1018" s="139" t="str">
        <f t="shared" si="74"/>
        <v/>
      </c>
      <c r="P1018" s="339"/>
      <c r="Q1018" s="114"/>
      <c r="R1018" s="339"/>
      <c r="S1018" s="174"/>
      <c r="T1018" s="339"/>
      <c r="U1018" s="139" t="str">
        <f t="array" ref="U1018">IF($S1018&lt;&gt;"",INDEX(DropDownLists!$D$10:$D$2516,MATCH($S1018,DropDownLists!$E$10:$E$2516,0)),"")</f>
        <v/>
      </c>
      <c r="V1018" s="342"/>
      <c r="W1018" s="174"/>
      <c r="Y1018" s="37"/>
      <c r="Z1018" s="37"/>
      <c r="AA1018" s="37"/>
      <c r="AB1018" s="37"/>
      <c r="AC1018" s="37"/>
      <c r="AD1018" s="37"/>
      <c r="AE1018" s="37"/>
      <c r="AF1018" s="37"/>
      <c r="AG1018" s="37"/>
      <c r="AH1018" s="243" t="str">
        <f t="shared" si="75"/>
        <v/>
      </c>
      <c r="AI1018" s="37"/>
      <c r="AJ1018" s="37"/>
      <c r="AK1018" s="37"/>
      <c r="AL1018" s="37"/>
    </row>
    <row r="1019" spans="1:38" s="97" customFormat="1" ht="14">
      <c r="A1019" s="26"/>
      <c r="B1019" s="2">
        <f t="shared" si="78"/>
        <v>992</v>
      </c>
      <c r="C1019" s="235" t="str">
        <f t="array" ref="C1019">IF($K1019&lt;&gt;"",INDEX(TransferLog!$AB$21:$AB$1270,MATCH($I1019&amp;$M1019,TransferLog!$F$21:$F$1270&amp;TransferLog!$W$21:$W$1270,0)),"")</f>
        <v/>
      </c>
      <c r="D1019" s="235" t="str">
        <f t="array" ref="D1019">IF($K1019&lt;&gt;"",INDEX(TransferLog!$Q$21:$Q$1270,MATCH($I1019&amp;$M1019,TransferLog!$F$21:$F$1270&amp;TransferLog!$W$21:$W$1270,0)),"")</f>
        <v/>
      </c>
      <c r="E1019" s="236" t="str">
        <f t="array" ref="E1019">IF($K1019&lt;&gt;"",INDEX(TransferLog!$AC$21:$AC$1270,MATCH($I1019&amp;$M1019,TransferLog!$F$21:$F$1270&amp;TransferLog!$W$21:$W$1270,0)),"")</f>
        <v/>
      </c>
      <c r="F1019" s="111">
        <f t="shared" si="79"/>
        <v>992</v>
      </c>
      <c r="G1019" s="138" t="str">
        <f t="array" ref="G1019">IF($I1019&lt;&gt;"",INDEX(DropDownLists!$K$10:$K$2516,MATCH($I1019,DropDownLists!$L$10:$L$2516,0)),"")</f>
        <v/>
      </c>
      <c r="H1019" s="107"/>
      <c r="I1019" s="112"/>
      <c r="J1019" s="339"/>
      <c r="K1019" s="113"/>
      <c r="L1019" s="339"/>
      <c r="M1019" s="113"/>
      <c r="N1019" s="339"/>
      <c r="O1019" s="139" t="str">
        <f t="shared" si="74"/>
        <v/>
      </c>
      <c r="P1019" s="339"/>
      <c r="Q1019" s="114"/>
      <c r="R1019" s="339"/>
      <c r="S1019" s="174"/>
      <c r="T1019" s="339"/>
      <c r="U1019" s="139" t="str">
        <f t="array" ref="U1019">IF($S1019&lt;&gt;"",INDEX(DropDownLists!$D$10:$D$2516,MATCH($S1019,DropDownLists!$E$10:$E$2516,0)),"")</f>
        <v/>
      </c>
      <c r="V1019" s="342"/>
      <c r="W1019" s="174"/>
      <c r="Y1019" s="37"/>
      <c r="Z1019" s="37"/>
      <c r="AA1019" s="37"/>
      <c r="AB1019" s="37"/>
      <c r="AC1019" s="37"/>
      <c r="AD1019" s="37"/>
      <c r="AE1019" s="37"/>
      <c r="AF1019" s="37"/>
      <c r="AG1019" s="37"/>
      <c r="AH1019" s="243" t="str">
        <f t="shared" si="75"/>
        <v/>
      </c>
      <c r="AI1019" s="37"/>
      <c r="AJ1019" s="37"/>
      <c r="AK1019" s="37"/>
      <c r="AL1019" s="37"/>
    </row>
    <row r="1020" spans="1:38" s="97" customFormat="1" ht="14">
      <c r="A1020" s="63"/>
      <c r="B1020" s="2">
        <f t="shared" si="78"/>
        <v>993</v>
      </c>
      <c r="C1020" s="235" t="str">
        <f t="array" ref="C1020">IF($K1020&lt;&gt;"",INDEX(TransferLog!$AB$21:$AB$1270,MATCH($I1020&amp;$M1020,TransferLog!$F$21:$F$1270&amp;TransferLog!$W$21:$W$1270,0)),"")</f>
        <v/>
      </c>
      <c r="D1020" s="235" t="str">
        <f t="array" ref="D1020">IF($K1020&lt;&gt;"",INDEX(TransferLog!$Q$21:$Q$1270,MATCH($I1020&amp;$M1020,TransferLog!$F$21:$F$1270&amp;TransferLog!$W$21:$W$1270,0)),"")</f>
        <v/>
      </c>
      <c r="E1020" s="236" t="str">
        <f t="array" ref="E1020">IF($K1020&lt;&gt;"",INDEX(TransferLog!$AC$21:$AC$1270,MATCH($I1020&amp;$M1020,TransferLog!$F$21:$F$1270&amp;TransferLog!$W$21:$W$1270,0)),"")</f>
        <v/>
      </c>
      <c r="F1020" s="111">
        <f t="shared" si="79"/>
        <v>993</v>
      </c>
      <c r="G1020" s="138" t="str">
        <f t="array" ref="G1020">IF($I1020&lt;&gt;"",INDEX(DropDownLists!$K$10:$K$2516,MATCH($I1020,DropDownLists!$L$10:$L$2516,0)),"")</f>
        <v/>
      </c>
      <c r="H1020" s="107"/>
      <c r="I1020" s="112"/>
      <c r="J1020" s="339"/>
      <c r="K1020" s="113"/>
      <c r="L1020" s="339"/>
      <c r="M1020" s="113"/>
      <c r="N1020" s="339"/>
      <c r="O1020" s="139" t="str">
        <f t="shared" si="74"/>
        <v/>
      </c>
      <c r="P1020" s="339"/>
      <c r="Q1020" s="114"/>
      <c r="R1020" s="339"/>
      <c r="S1020" s="174"/>
      <c r="T1020" s="339"/>
      <c r="U1020" s="139" t="str">
        <f t="array" ref="U1020">IF($S1020&lt;&gt;"",INDEX(DropDownLists!$D$10:$D$2516,MATCH($S1020,DropDownLists!$E$10:$E$2516,0)),"")</f>
        <v/>
      </c>
      <c r="V1020" s="342"/>
      <c r="W1020" s="174"/>
      <c r="Y1020" s="37"/>
      <c r="Z1020" s="37"/>
      <c r="AA1020" s="37"/>
      <c r="AB1020" s="37"/>
      <c r="AC1020" s="37"/>
      <c r="AD1020" s="62"/>
      <c r="AE1020" s="62"/>
      <c r="AF1020" s="62"/>
      <c r="AG1020" s="62"/>
      <c r="AH1020" s="244" t="str">
        <f t="shared" si="75"/>
        <v/>
      </c>
      <c r="AI1020" s="62"/>
      <c r="AJ1020" s="62"/>
      <c r="AK1020" s="62"/>
      <c r="AL1020" s="62"/>
    </row>
    <row r="1021" spans="1:38" s="97" customFormat="1" ht="14">
      <c r="A1021" s="63"/>
      <c r="B1021" s="2">
        <f t="shared" si="78"/>
        <v>994</v>
      </c>
      <c r="C1021" s="235" t="str">
        <f t="array" ref="C1021">IF($K1021&lt;&gt;"",INDEX(TransferLog!$AB$21:$AB$1270,MATCH($I1021&amp;$M1021,TransferLog!$F$21:$F$1270&amp;TransferLog!$W$21:$W$1270,0)),"")</f>
        <v/>
      </c>
      <c r="D1021" s="235" t="str">
        <f t="array" ref="D1021">IF($K1021&lt;&gt;"",INDEX(TransferLog!$Q$21:$Q$1270,MATCH($I1021&amp;$M1021,TransferLog!$F$21:$F$1270&amp;TransferLog!$W$21:$W$1270,0)),"")</f>
        <v/>
      </c>
      <c r="E1021" s="236" t="str">
        <f t="array" ref="E1021">IF($K1021&lt;&gt;"",INDEX(TransferLog!$AC$21:$AC$1270,MATCH($I1021&amp;$M1021,TransferLog!$F$21:$F$1270&amp;TransferLog!$W$21:$W$1270,0)),"")</f>
        <v/>
      </c>
      <c r="F1021" s="111">
        <f t="shared" si="79"/>
        <v>994</v>
      </c>
      <c r="G1021" s="138" t="str">
        <f t="array" ref="G1021">IF($I1021&lt;&gt;"",INDEX(DropDownLists!$K$10:$K$2516,MATCH($I1021,DropDownLists!$L$10:$L$2516,0)),"")</f>
        <v/>
      </c>
      <c r="H1021" s="107"/>
      <c r="I1021" s="112"/>
      <c r="J1021" s="339"/>
      <c r="K1021" s="113"/>
      <c r="L1021" s="339"/>
      <c r="M1021" s="113"/>
      <c r="N1021" s="339"/>
      <c r="O1021" s="139" t="str">
        <f t="shared" si="74"/>
        <v/>
      </c>
      <c r="P1021" s="339"/>
      <c r="Q1021" s="114"/>
      <c r="R1021" s="339"/>
      <c r="S1021" s="174"/>
      <c r="T1021" s="339"/>
      <c r="U1021" s="139" t="str">
        <f t="array" ref="U1021">IF($S1021&lt;&gt;"",INDEX(DropDownLists!$D$10:$D$2516,MATCH($S1021,DropDownLists!$E$10:$E$2516,0)),"")</f>
        <v/>
      </c>
      <c r="V1021" s="342"/>
      <c r="W1021" s="174"/>
      <c r="Y1021" s="37"/>
      <c r="Z1021" s="37"/>
      <c r="AA1021" s="37"/>
      <c r="AB1021" s="37"/>
      <c r="AC1021" s="37"/>
      <c r="AD1021" s="62"/>
      <c r="AE1021" s="62"/>
      <c r="AF1021" s="62"/>
      <c r="AG1021" s="62"/>
      <c r="AH1021" s="244" t="str">
        <f t="shared" si="75"/>
        <v/>
      </c>
      <c r="AI1021" s="62"/>
      <c r="AJ1021" s="62"/>
      <c r="AK1021" s="62"/>
      <c r="AL1021" s="62"/>
    </row>
    <row r="1022" spans="1:38" s="97" customFormat="1" ht="14">
      <c r="A1022" s="63"/>
      <c r="B1022" s="2">
        <f t="shared" si="78"/>
        <v>995</v>
      </c>
      <c r="C1022" s="235" t="str">
        <f t="array" ref="C1022">IF($K1022&lt;&gt;"",INDEX(TransferLog!$AB$21:$AB$1270,MATCH($I1022&amp;$M1022,TransferLog!$F$21:$F$1270&amp;TransferLog!$W$21:$W$1270,0)),"")</f>
        <v/>
      </c>
      <c r="D1022" s="235" t="str">
        <f t="array" ref="D1022">IF($K1022&lt;&gt;"",INDEX(TransferLog!$Q$21:$Q$1270,MATCH($I1022&amp;$M1022,TransferLog!$F$21:$F$1270&amp;TransferLog!$W$21:$W$1270,0)),"")</f>
        <v/>
      </c>
      <c r="E1022" s="236" t="str">
        <f t="array" ref="E1022">IF($K1022&lt;&gt;"",INDEX(TransferLog!$AC$21:$AC$1270,MATCH($I1022&amp;$M1022,TransferLog!$F$21:$F$1270&amp;TransferLog!$W$21:$W$1270,0)),"")</f>
        <v/>
      </c>
      <c r="F1022" s="111">
        <f t="shared" si="79"/>
        <v>995</v>
      </c>
      <c r="G1022" s="138" t="str">
        <f t="array" ref="G1022">IF($I1022&lt;&gt;"",INDEX(DropDownLists!$K$10:$K$2516,MATCH($I1022,DropDownLists!$L$10:$L$2516,0)),"")</f>
        <v/>
      </c>
      <c r="H1022" s="107"/>
      <c r="I1022" s="112"/>
      <c r="J1022" s="339"/>
      <c r="K1022" s="113"/>
      <c r="L1022" s="339"/>
      <c r="M1022" s="113"/>
      <c r="N1022" s="339"/>
      <c r="O1022" s="139" t="str">
        <f t="shared" si="74"/>
        <v/>
      </c>
      <c r="P1022" s="339"/>
      <c r="Q1022" s="114"/>
      <c r="R1022" s="339"/>
      <c r="S1022" s="174"/>
      <c r="T1022" s="339"/>
      <c r="U1022" s="139" t="str">
        <f t="array" ref="U1022">IF($S1022&lt;&gt;"",INDEX(DropDownLists!$D$10:$D$2516,MATCH($S1022,DropDownLists!$E$10:$E$2516,0)),"")</f>
        <v/>
      </c>
      <c r="V1022" s="342"/>
      <c r="W1022" s="174"/>
      <c r="Y1022" s="37"/>
      <c r="Z1022" s="37"/>
      <c r="AA1022" s="37"/>
      <c r="AB1022" s="37"/>
      <c r="AC1022" s="37"/>
      <c r="AD1022" s="62"/>
      <c r="AE1022" s="62"/>
      <c r="AF1022" s="62"/>
      <c r="AG1022" s="62"/>
      <c r="AH1022" s="244" t="str">
        <f t="shared" si="75"/>
        <v/>
      </c>
      <c r="AI1022" s="62"/>
      <c r="AJ1022" s="62"/>
      <c r="AK1022" s="62"/>
      <c r="AL1022" s="62"/>
    </row>
    <row r="1023" spans="1:38" s="97" customFormat="1" ht="14">
      <c r="A1023" s="63"/>
      <c r="B1023" s="2">
        <f t="shared" si="78"/>
        <v>996</v>
      </c>
      <c r="C1023" s="235" t="str">
        <f t="array" ref="C1023">IF($K1023&lt;&gt;"",INDEX(TransferLog!$AB$21:$AB$1270,MATCH($I1023&amp;$M1023,TransferLog!$F$21:$F$1270&amp;TransferLog!$W$21:$W$1270,0)),"")</f>
        <v/>
      </c>
      <c r="D1023" s="235" t="str">
        <f t="array" ref="D1023">IF($K1023&lt;&gt;"",INDEX(TransferLog!$Q$21:$Q$1270,MATCH($I1023&amp;$M1023,TransferLog!$F$21:$F$1270&amp;TransferLog!$W$21:$W$1270,0)),"")</f>
        <v/>
      </c>
      <c r="E1023" s="236" t="str">
        <f t="array" ref="E1023">IF($K1023&lt;&gt;"",INDEX(TransferLog!$AC$21:$AC$1270,MATCH($I1023&amp;$M1023,TransferLog!$F$21:$F$1270&amp;TransferLog!$W$21:$W$1270,0)),"")</f>
        <v/>
      </c>
      <c r="F1023" s="111">
        <f t="shared" si="79"/>
        <v>996</v>
      </c>
      <c r="G1023" s="138" t="str">
        <f t="array" ref="G1023">IF($I1023&lt;&gt;"",INDEX(DropDownLists!$K$10:$K$2516,MATCH($I1023,DropDownLists!$L$10:$L$2516,0)),"")</f>
        <v/>
      </c>
      <c r="H1023" s="107"/>
      <c r="I1023" s="112"/>
      <c r="J1023" s="339"/>
      <c r="K1023" s="113"/>
      <c r="L1023" s="339"/>
      <c r="M1023" s="113"/>
      <c r="N1023" s="339"/>
      <c r="O1023" s="139" t="str">
        <f t="shared" si="74"/>
        <v/>
      </c>
      <c r="P1023" s="339"/>
      <c r="Q1023" s="114"/>
      <c r="R1023" s="339"/>
      <c r="S1023" s="174"/>
      <c r="T1023" s="339"/>
      <c r="U1023" s="139" t="str">
        <f t="array" ref="U1023">IF($S1023&lt;&gt;"",INDEX(DropDownLists!$D$10:$D$2516,MATCH($S1023,DropDownLists!$E$10:$E$2516,0)),"")</f>
        <v/>
      </c>
      <c r="V1023" s="342"/>
      <c r="W1023" s="174"/>
      <c r="Y1023" s="37"/>
      <c r="Z1023" s="37"/>
      <c r="AA1023" s="37"/>
      <c r="AB1023" s="37"/>
      <c r="AC1023" s="37"/>
      <c r="AD1023" s="62"/>
      <c r="AE1023" s="62"/>
      <c r="AF1023" s="62"/>
      <c r="AG1023" s="62"/>
      <c r="AH1023" s="244" t="str">
        <f t="shared" si="75"/>
        <v/>
      </c>
      <c r="AI1023" s="62"/>
      <c r="AJ1023" s="62"/>
      <c r="AK1023" s="62"/>
      <c r="AL1023" s="62"/>
    </row>
    <row r="1024" spans="1:38" s="97" customFormat="1" ht="14">
      <c r="A1024" s="63"/>
      <c r="B1024" s="2">
        <f t="shared" si="78"/>
        <v>997</v>
      </c>
      <c r="C1024" s="235" t="str">
        <f t="array" ref="C1024">IF($K1024&lt;&gt;"",INDEX(TransferLog!$AB$21:$AB$1270,MATCH($I1024&amp;$M1024,TransferLog!$F$21:$F$1270&amp;TransferLog!$W$21:$W$1270,0)),"")</f>
        <v/>
      </c>
      <c r="D1024" s="235" t="str">
        <f t="array" ref="D1024">IF($K1024&lt;&gt;"",INDEX(TransferLog!$Q$21:$Q$1270,MATCH($I1024&amp;$M1024,TransferLog!$F$21:$F$1270&amp;TransferLog!$W$21:$W$1270,0)),"")</f>
        <v/>
      </c>
      <c r="E1024" s="236" t="str">
        <f t="array" ref="E1024">IF($K1024&lt;&gt;"",INDEX(TransferLog!$AC$21:$AC$1270,MATCH($I1024&amp;$M1024,TransferLog!$F$21:$F$1270&amp;TransferLog!$W$21:$W$1270,0)),"")</f>
        <v/>
      </c>
      <c r="F1024" s="111">
        <f t="shared" si="79"/>
        <v>997</v>
      </c>
      <c r="G1024" s="138" t="str">
        <f t="array" ref="G1024">IF($I1024&lt;&gt;"",INDEX(DropDownLists!$K$10:$K$2516,MATCH($I1024,DropDownLists!$L$10:$L$2516,0)),"")</f>
        <v/>
      </c>
      <c r="H1024" s="107"/>
      <c r="I1024" s="112"/>
      <c r="J1024" s="339"/>
      <c r="K1024" s="113"/>
      <c r="L1024" s="339"/>
      <c r="M1024" s="113"/>
      <c r="N1024" s="339"/>
      <c r="O1024" s="139" t="str">
        <f t="shared" si="74"/>
        <v/>
      </c>
      <c r="P1024" s="339"/>
      <c r="Q1024" s="114"/>
      <c r="R1024" s="339"/>
      <c r="S1024" s="174"/>
      <c r="T1024" s="339"/>
      <c r="U1024" s="139" t="str">
        <f t="array" ref="U1024">IF($S1024&lt;&gt;"",INDEX(DropDownLists!$D$10:$D$2516,MATCH($S1024,DropDownLists!$E$10:$E$2516,0)),"")</f>
        <v/>
      </c>
      <c r="V1024" s="342"/>
      <c r="W1024" s="174"/>
      <c r="Y1024" s="37"/>
      <c r="Z1024" s="37"/>
      <c r="AA1024" s="37"/>
      <c r="AB1024" s="37"/>
      <c r="AC1024" s="37"/>
      <c r="AD1024" s="62"/>
      <c r="AE1024" s="62"/>
      <c r="AF1024" s="62"/>
      <c r="AG1024" s="62"/>
      <c r="AH1024" s="244" t="str">
        <f t="shared" si="75"/>
        <v/>
      </c>
      <c r="AI1024" s="62"/>
      <c r="AJ1024" s="62"/>
      <c r="AK1024" s="62"/>
      <c r="AL1024" s="62"/>
    </row>
    <row r="1025" spans="1:38" s="97" customFormat="1" ht="14">
      <c r="A1025" s="63"/>
      <c r="B1025" s="2">
        <f t="shared" si="78"/>
        <v>998</v>
      </c>
      <c r="C1025" s="235" t="str">
        <f t="array" ref="C1025">IF($K1025&lt;&gt;"",INDEX(TransferLog!$AB$21:$AB$1270,MATCH($I1025&amp;$M1025,TransferLog!$F$21:$F$1270&amp;TransferLog!$W$21:$W$1270,0)),"")</f>
        <v/>
      </c>
      <c r="D1025" s="235" t="str">
        <f t="array" ref="D1025">IF($K1025&lt;&gt;"",INDEX(TransferLog!$Q$21:$Q$1270,MATCH($I1025&amp;$M1025,TransferLog!$F$21:$F$1270&amp;TransferLog!$W$21:$W$1270,0)),"")</f>
        <v/>
      </c>
      <c r="E1025" s="236" t="str">
        <f t="array" ref="E1025">IF($K1025&lt;&gt;"",INDEX(TransferLog!$AC$21:$AC$1270,MATCH($I1025&amp;$M1025,TransferLog!$F$21:$F$1270&amp;TransferLog!$W$21:$W$1270,0)),"")</f>
        <v/>
      </c>
      <c r="F1025" s="111">
        <f t="shared" si="79"/>
        <v>998</v>
      </c>
      <c r="G1025" s="138" t="str">
        <f t="array" ref="G1025">IF($I1025&lt;&gt;"",INDEX(DropDownLists!$K$10:$K$2516,MATCH($I1025,DropDownLists!$L$10:$L$2516,0)),"")</f>
        <v/>
      </c>
      <c r="H1025" s="107"/>
      <c r="I1025" s="112"/>
      <c r="J1025" s="339"/>
      <c r="K1025" s="113"/>
      <c r="L1025" s="339"/>
      <c r="M1025" s="113"/>
      <c r="N1025" s="339"/>
      <c r="O1025" s="139" t="str">
        <f t="shared" si="74"/>
        <v/>
      </c>
      <c r="P1025" s="339"/>
      <c r="Q1025" s="114"/>
      <c r="R1025" s="339"/>
      <c r="S1025" s="174"/>
      <c r="T1025" s="339"/>
      <c r="U1025" s="139" t="str">
        <f t="array" ref="U1025">IF($S1025&lt;&gt;"",INDEX(DropDownLists!$D$10:$D$2516,MATCH($S1025,DropDownLists!$E$10:$E$2516,0)),"")</f>
        <v/>
      </c>
      <c r="V1025" s="342"/>
      <c r="W1025" s="174"/>
      <c r="Y1025" s="62"/>
      <c r="Z1025" s="62"/>
      <c r="AA1025" s="62"/>
      <c r="AB1025" s="62"/>
      <c r="AC1025" s="62"/>
      <c r="AD1025" s="62"/>
      <c r="AE1025" s="62"/>
      <c r="AF1025" s="62"/>
      <c r="AG1025" s="62"/>
      <c r="AH1025" s="244" t="str">
        <f t="shared" si="75"/>
        <v/>
      </c>
      <c r="AI1025" s="62"/>
      <c r="AJ1025" s="62"/>
      <c r="AK1025" s="62"/>
      <c r="AL1025" s="62"/>
    </row>
    <row r="1026" spans="1:38" s="97" customFormat="1" ht="14">
      <c r="A1026" s="63"/>
      <c r="B1026" s="2">
        <f t="shared" si="78"/>
        <v>999</v>
      </c>
      <c r="C1026" s="235" t="str">
        <f t="array" ref="C1026">IF($K1026&lt;&gt;"",INDEX(TransferLog!$AB$21:$AB$1270,MATCH($I1026&amp;$M1026,TransferLog!$F$21:$F$1270&amp;TransferLog!$W$21:$W$1270,0)),"")</f>
        <v/>
      </c>
      <c r="D1026" s="235" t="str">
        <f t="array" ref="D1026">IF($K1026&lt;&gt;"",INDEX(TransferLog!$Q$21:$Q$1270,MATCH($I1026&amp;$M1026,TransferLog!$F$21:$F$1270&amp;TransferLog!$W$21:$W$1270,0)),"")</f>
        <v/>
      </c>
      <c r="E1026" s="236" t="str">
        <f t="array" ref="E1026">IF($K1026&lt;&gt;"",INDEX(TransferLog!$AC$21:$AC$1270,MATCH($I1026&amp;$M1026,TransferLog!$F$21:$F$1270&amp;TransferLog!$W$21:$W$1270,0)),"")</f>
        <v/>
      </c>
      <c r="F1026" s="111">
        <f t="shared" si="79"/>
        <v>999</v>
      </c>
      <c r="G1026" s="138" t="str">
        <f t="array" ref="G1026">IF($I1026&lt;&gt;"",INDEX(DropDownLists!$K$10:$K$2516,MATCH($I1026,DropDownLists!$L$10:$L$2516,0)),"")</f>
        <v/>
      </c>
      <c r="H1026" s="107"/>
      <c r="I1026" s="112"/>
      <c r="J1026" s="339"/>
      <c r="K1026" s="113"/>
      <c r="L1026" s="339"/>
      <c r="M1026" s="113"/>
      <c r="N1026" s="339"/>
      <c r="O1026" s="139" t="str">
        <f t="shared" si="74"/>
        <v/>
      </c>
      <c r="P1026" s="339"/>
      <c r="Q1026" s="114"/>
      <c r="R1026" s="339"/>
      <c r="S1026" s="174"/>
      <c r="T1026" s="339"/>
      <c r="U1026" s="139" t="str">
        <f t="array" ref="U1026">IF($S1026&lt;&gt;"",INDEX(DropDownLists!$D$10:$D$2516,MATCH($S1026,DropDownLists!$E$10:$E$2516,0)),"")</f>
        <v/>
      </c>
      <c r="V1026" s="342"/>
      <c r="W1026" s="174"/>
      <c r="Y1026" s="62"/>
      <c r="Z1026" s="62"/>
      <c r="AA1026" s="62"/>
      <c r="AB1026" s="62"/>
      <c r="AC1026" s="62"/>
      <c r="AD1026" s="62"/>
      <c r="AE1026" s="62"/>
      <c r="AF1026" s="62"/>
      <c r="AG1026" s="62"/>
      <c r="AH1026" s="244" t="str">
        <f t="shared" si="75"/>
        <v/>
      </c>
      <c r="AI1026" s="62"/>
      <c r="AJ1026" s="62"/>
      <c r="AK1026" s="62"/>
      <c r="AL1026" s="62"/>
    </row>
    <row r="1027" spans="1:38" s="97" customFormat="1" ht="14">
      <c r="A1027" s="63"/>
      <c r="B1027" s="2">
        <f t="shared" si="78"/>
        <v>1000</v>
      </c>
      <c r="C1027" s="235" t="str">
        <f t="array" ref="C1027">IF($K1027&lt;&gt;"",INDEX(TransferLog!$AB$21:$AB$1270,MATCH($I1027&amp;$M1027,TransferLog!$F$21:$F$1270&amp;TransferLog!$W$21:$W$1270,0)),"")</f>
        <v/>
      </c>
      <c r="D1027" s="235" t="str">
        <f t="array" ref="D1027">IF($K1027&lt;&gt;"",INDEX(TransferLog!$Q$21:$Q$1270,MATCH($I1027&amp;$M1027,TransferLog!$F$21:$F$1270&amp;TransferLog!$W$21:$W$1270,0)),"")</f>
        <v/>
      </c>
      <c r="E1027" s="236" t="str">
        <f t="array" ref="E1027">IF($K1027&lt;&gt;"",INDEX(TransferLog!$AC$21:$AC$1270,MATCH($I1027&amp;$M1027,TransferLog!$F$21:$F$1270&amp;TransferLog!$W$21:$W$1270,0)),"")</f>
        <v/>
      </c>
      <c r="F1027" s="111">
        <f t="shared" si="79"/>
        <v>1000</v>
      </c>
      <c r="G1027" s="138" t="str">
        <f t="array" ref="G1027">IF($I1027&lt;&gt;"",INDEX(DropDownLists!$K$10:$K$2516,MATCH($I1027,DropDownLists!$L$10:$L$2516,0)),"")</f>
        <v/>
      </c>
      <c r="H1027" s="107"/>
      <c r="I1027" s="112"/>
      <c r="J1027" s="339"/>
      <c r="K1027" s="113"/>
      <c r="L1027" s="339"/>
      <c r="M1027" s="113"/>
      <c r="N1027" s="339"/>
      <c r="O1027" s="139" t="str">
        <f t="shared" si="74"/>
        <v/>
      </c>
      <c r="P1027" s="339"/>
      <c r="Q1027" s="114"/>
      <c r="R1027" s="339"/>
      <c r="S1027" s="174"/>
      <c r="T1027" s="339"/>
      <c r="U1027" s="139" t="str">
        <f t="array" ref="U1027">IF($S1027&lt;&gt;"",INDEX(DropDownLists!$D$10:$D$2516,MATCH($S1027,DropDownLists!$E$10:$E$2516,0)),"")</f>
        <v/>
      </c>
      <c r="V1027" s="342"/>
      <c r="W1027" s="174"/>
      <c r="Y1027" s="62"/>
      <c r="Z1027" s="62"/>
      <c r="AA1027" s="62"/>
      <c r="AB1027" s="62"/>
      <c r="AC1027" s="62"/>
      <c r="AD1027" s="62"/>
      <c r="AE1027" s="62"/>
      <c r="AF1027" s="62"/>
      <c r="AG1027" s="62"/>
      <c r="AH1027" s="244" t="str">
        <f t="shared" si="75"/>
        <v/>
      </c>
      <c r="AI1027" s="62"/>
      <c r="AJ1027" s="62"/>
      <c r="AK1027" s="62"/>
      <c r="AL1027" s="62"/>
    </row>
    <row r="1028" spans="1:38" s="97" customFormat="1" ht="14">
      <c r="A1028" s="63"/>
      <c r="B1028" s="2">
        <f t="shared" si="78"/>
        <v>1001</v>
      </c>
      <c r="C1028" s="235" t="str">
        <f t="array" ref="C1028">IF($K1028&lt;&gt;"",INDEX(TransferLog!$AB$21:$AB$1270,MATCH($I1028&amp;$M1028,TransferLog!$F$21:$F$1270&amp;TransferLog!$W$21:$W$1270,0)),"")</f>
        <v/>
      </c>
      <c r="D1028" s="235" t="str">
        <f t="array" ref="D1028">IF($K1028&lt;&gt;"",INDEX(TransferLog!$Q$21:$Q$1270,MATCH($I1028&amp;$M1028,TransferLog!$F$21:$F$1270&amp;TransferLog!$W$21:$W$1270,0)),"")</f>
        <v/>
      </c>
      <c r="E1028" s="236" t="str">
        <f t="array" ref="E1028">IF($K1028&lt;&gt;"",INDEX(TransferLog!$AC$21:$AC$1270,MATCH($I1028&amp;$M1028,TransferLog!$F$21:$F$1270&amp;TransferLog!$W$21:$W$1270,0)),"")</f>
        <v/>
      </c>
      <c r="F1028" s="111">
        <f t="shared" si="79"/>
        <v>1001</v>
      </c>
      <c r="G1028" s="138" t="str">
        <f t="array" ref="G1028">IF($I1028&lt;&gt;"",INDEX(DropDownLists!$K$10:$K$2516,MATCH($I1028,DropDownLists!$L$10:$L$2516,0)),"")</f>
        <v/>
      </c>
      <c r="H1028" s="107"/>
      <c r="I1028" s="112"/>
      <c r="J1028" s="339"/>
      <c r="K1028" s="113"/>
      <c r="L1028" s="339"/>
      <c r="M1028" s="113"/>
      <c r="N1028" s="339"/>
      <c r="O1028" s="139" t="str">
        <f t="shared" si="74"/>
        <v/>
      </c>
      <c r="P1028" s="339"/>
      <c r="Q1028" s="114"/>
      <c r="R1028" s="339"/>
      <c r="S1028" s="174"/>
      <c r="T1028" s="339"/>
      <c r="U1028" s="139" t="str">
        <f t="array" ref="U1028">IF($S1028&lt;&gt;"",INDEX(DropDownLists!$D$10:$D$2516,MATCH($S1028,DropDownLists!$E$10:$E$2516,0)),"")</f>
        <v/>
      </c>
      <c r="V1028" s="342"/>
      <c r="W1028" s="174"/>
      <c r="Y1028" s="62"/>
      <c r="Z1028" s="62"/>
      <c r="AA1028" s="62"/>
      <c r="AB1028" s="62"/>
      <c r="AC1028" s="62"/>
      <c r="AD1028" s="62"/>
      <c r="AE1028" s="62"/>
      <c r="AF1028" s="62"/>
      <c r="AG1028" s="62"/>
      <c r="AH1028" s="244" t="str">
        <f t="shared" si="75"/>
        <v/>
      </c>
      <c r="AI1028" s="62"/>
      <c r="AJ1028" s="62"/>
      <c r="AK1028" s="62"/>
      <c r="AL1028" s="62"/>
    </row>
    <row r="1029" spans="1:38" s="97" customFormat="1" ht="14">
      <c r="A1029" s="63"/>
      <c r="B1029" s="2">
        <f t="shared" si="78"/>
        <v>1002</v>
      </c>
      <c r="C1029" s="235" t="str">
        <f t="array" ref="C1029">IF($K1029&lt;&gt;"",INDEX(TransferLog!$AB$21:$AB$1270,MATCH($I1029&amp;$M1029,TransferLog!$F$21:$F$1270&amp;TransferLog!$W$21:$W$1270,0)),"")</f>
        <v/>
      </c>
      <c r="D1029" s="235" t="str">
        <f t="array" ref="D1029">IF($K1029&lt;&gt;"",INDEX(TransferLog!$Q$21:$Q$1270,MATCH($I1029&amp;$M1029,TransferLog!$F$21:$F$1270&amp;TransferLog!$W$21:$W$1270,0)),"")</f>
        <v/>
      </c>
      <c r="E1029" s="236" t="str">
        <f t="array" ref="E1029">IF($K1029&lt;&gt;"",INDEX(TransferLog!$AC$21:$AC$1270,MATCH($I1029&amp;$M1029,TransferLog!$F$21:$F$1270&amp;TransferLog!$W$21:$W$1270,0)),"")</f>
        <v/>
      </c>
      <c r="F1029" s="111">
        <f t="shared" si="79"/>
        <v>1002</v>
      </c>
      <c r="G1029" s="138" t="str">
        <f t="array" ref="G1029">IF($I1029&lt;&gt;"",INDEX(DropDownLists!$K$10:$K$2516,MATCH($I1029,DropDownLists!$L$10:$L$2516,0)),"")</f>
        <v/>
      </c>
      <c r="H1029" s="107"/>
      <c r="I1029" s="112"/>
      <c r="J1029" s="339"/>
      <c r="K1029" s="113"/>
      <c r="L1029" s="339"/>
      <c r="M1029" s="113"/>
      <c r="N1029" s="339"/>
      <c r="O1029" s="139" t="str">
        <f t="shared" si="74"/>
        <v/>
      </c>
      <c r="P1029" s="339"/>
      <c r="Q1029" s="114"/>
      <c r="R1029" s="339"/>
      <c r="S1029" s="174"/>
      <c r="T1029" s="339"/>
      <c r="U1029" s="139" t="str">
        <f t="array" ref="U1029">IF($S1029&lt;&gt;"",INDEX(DropDownLists!$D$10:$D$2516,MATCH($S1029,DropDownLists!$E$10:$E$2516,0)),"")</f>
        <v/>
      </c>
      <c r="V1029" s="342"/>
      <c r="W1029" s="174"/>
      <c r="Y1029" s="62"/>
      <c r="Z1029" s="62"/>
      <c r="AA1029" s="62"/>
      <c r="AB1029" s="62"/>
      <c r="AC1029" s="62"/>
      <c r="AD1029" s="62"/>
      <c r="AE1029" s="62"/>
      <c r="AF1029" s="62"/>
      <c r="AG1029" s="62"/>
      <c r="AH1029" s="244" t="str">
        <f t="shared" si="75"/>
        <v/>
      </c>
      <c r="AI1029" s="62"/>
      <c r="AJ1029" s="62"/>
      <c r="AK1029" s="62"/>
      <c r="AL1029" s="62"/>
    </row>
    <row r="1030" spans="1:38" s="97" customFormat="1" ht="14">
      <c r="A1030" s="63"/>
      <c r="B1030" s="2">
        <f t="shared" si="78"/>
        <v>1003</v>
      </c>
      <c r="C1030" s="235" t="str">
        <f t="array" ref="C1030">IF($K1030&lt;&gt;"",INDEX(TransferLog!$AB$21:$AB$1270,MATCH($I1030&amp;$M1030,TransferLog!$F$21:$F$1270&amp;TransferLog!$W$21:$W$1270,0)),"")</f>
        <v/>
      </c>
      <c r="D1030" s="235" t="str">
        <f t="array" ref="D1030">IF($K1030&lt;&gt;"",INDEX(TransferLog!$Q$21:$Q$1270,MATCH($I1030&amp;$M1030,TransferLog!$F$21:$F$1270&amp;TransferLog!$W$21:$W$1270,0)),"")</f>
        <v/>
      </c>
      <c r="E1030" s="236" t="str">
        <f t="array" ref="E1030">IF($K1030&lt;&gt;"",INDEX(TransferLog!$AC$21:$AC$1270,MATCH($I1030&amp;$M1030,TransferLog!$F$21:$F$1270&amp;TransferLog!$W$21:$W$1270,0)),"")</f>
        <v/>
      </c>
      <c r="F1030" s="111">
        <f t="shared" si="79"/>
        <v>1003</v>
      </c>
      <c r="G1030" s="138" t="str">
        <f t="array" ref="G1030">IF($I1030&lt;&gt;"",INDEX(DropDownLists!$K$10:$K$2516,MATCH($I1030,DropDownLists!$L$10:$L$2516,0)),"")</f>
        <v/>
      </c>
      <c r="H1030" s="107"/>
      <c r="I1030" s="112"/>
      <c r="J1030" s="339"/>
      <c r="K1030" s="113"/>
      <c r="L1030" s="339"/>
      <c r="M1030" s="113"/>
      <c r="N1030" s="339"/>
      <c r="O1030" s="139" t="str">
        <f t="shared" si="74"/>
        <v/>
      </c>
      <c r="P1030" s="339"/>
      <c r="Q1030" s="114"/>
      <c r="R1030" s="339"/>
      <c r="S1030" s="174"/>
      <c r="T1030" s="339"/>
      <c r="U1030" s="139" t="str">
        <f t="array" ref="U1030">IF($S1030&lt;&gt;"",INDEX(DropDownLists!$D$10:$D$2516,MATCH($S1030,DropDownLists!$E$10:$E$2516,0)),"")</f>
        <v/>
      </c>
      <c r="V1030" s="342"/>
      <c r="W1030" s="174"/>
      <c r="Y1030" s="62"/>
      <c r="Z1030" s="62"/>
      <c r="AA1030" s="62"/>
      <c r="AB1030" s="62"/>
      <c r="AC1030" s="62"/>
      <c r="AD1030" s="62"/>
      <c r="AE1030" s="62"/>
      <c r="AF1030" s="62"/>
      <c r="AG1030" s="62"/>
      <c r="AH1030" s="244" t="str">
        <f t="shared" si="75"/>
        <v/>
      </c>
      <c r="AI1030" s="62"/>
      <c r="AJ1030" s="62"/>
      <c r="AK1030" s="62"/>
      <c r="AL1030" s="62"/>
    </row>
    <row r="1031" spans="1:38" s="97" customFormat="1" ht="14.25" customHeight="1">
      <c r="A1031" s="26"/>
      <c r="B1031" s="2">
        <f t="shared" si="78"/>
        <v>1004</v>
      </c>
      <c r="C1031" s="235" t="str">
        <f t="array" ref="C1031">IF($K1031&lt;&gt;"",INDEX(TransferLog!$AB$21:$AB$1270,MATCH($I1031&amp;$M1031,TransferLog!$F$21:$F$1270&amp;TransferLog!$W$21:$W$1270,0)),"")</f>
        <v/>
      </c>
      <c r="D1031" s="235" t="str">
        <f t="array" ref="D1031">IF($K1031&lt;&gt;"",INDEX(TransferLog!$Q$21:$Q$1270,MATCH($I1031&amp;$M1031,TransferLog!$F$21:$F$1270&amp;TransferLog!$W$21:$W$1270,0)),"")</f>
        <v/>
      </c>
      <c r="E1031" s="236" t="str">
        <f t="array" ref="E1031">IF($K1031&lt;&gt;"",INDEX(TransferLog!$AC$21:$AC$1270,MATCH($I1031&amp;$M1031,TransferLog!$F$21:$F$1270&amp;TransferLog!$W$21:$W$1270,0)),"")</f>
        <v/>
      </c>
      <c r="F1031" s="111">
        <f t="shared" si="79"/>
        <v>1004</v>
      </c>
      <c r="G1031" s="138" t="str">
        <f t="array" ref="G1031">IF($I1031&lt;&gt;"",INDEX(DropDownLists!$K$10:$K$2516,MATCH($I1031,DropDownLists!$L$10:$L$2516,0)),"")</f>
        <v/>
      </c>
      <c r="H1031" s="107"/>
      <c r="I1031" s="112"/>
      <c r="J1031" s="339"/>
      <c r="K1031" s="113"/>
      <c r="L1031" s="339"/>
      <c r="M1031" s="113"/>
      <c r="N1031" s="339"/>
      <c r="O1031" s="139" t="str">
        <f t="shared" si="74"/>
        <v/>
      </c>
      <c r="P1031" s="339"/>
      <c r="Q1031" s="114"/>
      <c r="R1031" s="339"/>
      <c r="S1031" s="174"/>
      <c r="T1031" s="339"/>
      <c r="U1031" s="139" t="str">
        <f t="array" ref="U1031">IF($S1031&lt;&gt;"",INDEX(DropDownLists!$D$10:$D$2516,MATCH($S1031,DropDownLists!$E$10:$E$2516,0)),"")</f>
        <v/>
      </c>
      <c r="V1031" s="342"/>
      <c r="W1031" s="174"/>
      <c r="Y1031" s="62"/>
      <c r="Z1031" s="62"/>
      <c r="AA1031" s="62"/>
      <c r="AB1031" s="62"/>
      <c r="AC1031" s="62"/>
      <c r="AD1031" s="37"/>
      <c r="AE1031" s="37"/>
      <c r="AF1031" s="37"/>
      <c r="AG1031" s="37"/>
      <c r="AH1031" s="243" t="str">
        <f t="shared" si="75"/>
        <v/>
      </c>
      <c r="AI1031" s="37"/>
      <c r="AJ1031" s="37"/>
      <c r="AK1031" s="37"/>
      <c r="AL1031" s="37"/>
    </row>
    <row r="1032" spans="1:38" s="97" customFormat="1" ht="14.25" customHeight="1">
      <c r="A1032" s="26"/>
      <c r="B1032" s="2">
        <f t="shared" si="78"/>
        <v>1005</v>
      </c>
      <c r="C1032" s="235" t="str">
        <f t="array" ref="C1032">IF($K1032&lt;&gt;"",INDEX(TransferLog!$AB$21:$AB$1270,MATCH($I1032&amp;$M1032,TransferLog!$F$21:$F$1270&amp;TransferLog!$W$21:$W$1270,0)),"")</f>
        <v/>
      </c>
      <c r="D1032" s="235" t="str">
        <f t="array" ref="D1032">IF($K1032&lt;&gt;"",INDEX(TransferLog!$Q$21:$Q$1270,MATCH($I1032&amp;$M1032,TransferLog!$F$21:$F$1270&amp;TransferLog!$W$21:$W$1270,0)),"")</f>
        <v/>
      </c>
      <c r="E1032" s="236" t="str">
        <f t="array" ref="E1032">IF($K1032&lt;&gt;"",INDEX(TransferLog!$AC$21:$AC$1270,MATCH($I1032&amp;$M1032,TransferLog!$F$21:$F$1270&amp;TransferLog!$W$21:$W$1270,0)),"")</f>
        <v/>
      </c>
      <c r="F1032" s="111">
        <f t="shared" si="79"/>
        <v>1005</v>
      </c>
      <c r="G1032" s="138" t="str">
        <f t="array" ref="G1032">IF($I1032&lt;&gt;"",INDEX(DropDownLists!$K$10:$K$2516,MATCH($I1032,DropDownLists!$L$10:$L$2516,0)),"")</f>
        <v/>
      </c>
      <c r="H1032" s="107"/>
      <c r="I1032" s="112"/>
      <c r="J1032" s="339"/>
      <c r="K1032" s="113"/>
      <c r="L1032" s="339"/>
      <c r="M1032" s="113"/>
      <c r="N1032" s="339"/>
      <c r="O1032" s="139" t="str">
        <f t="shared" si="74"/>
        <v/>
      </c>
      <c r="P1032" s="339"/>
      <c r="Q1032" s="114"/>
      <c r="R1032" s="339"/>
      <c r="S1032" s="174"/>
      <c r="T1032" s="339"/>
      <c r="U1032" s="139" t="str">
        <f t="array" ref="U1032">IF($S1032&lt;&gt;"",INDEX(DropDownLists!$D$10:$D$2516,MATCH($S1032,DropDownLists!$E$10:$E$2516,0)),"")</f>
        <v/>
      </c>
      <c r="V1032" s="342"/>
      <c r="W1032" s="174"/>
      <c r="Y1032" s="62"/>
      <c r="Z1032" s="62"/>
      <c r="AA1032" s="62"/>
      <c r="AB1032" s="62"/>
      <c r="AC1032" s="62"/>
      <c r="AD1032" s="37"/>
      <c r="AE1032" s="37"/>
      <c r="AF1032" s="37"/>
      <c r="AG1032" s="37"/>
      <c r="AH1032" s="243" t="str">
        <f t="shared" si="75"/>
        <v/>
      </c>
      <c r="AI1032" s="37"/>
      <c r="AJ1032" s="37"/>
      <c r="AK1032" s="37"/>
      <c r="AL1032" s="37"/>
    </row>
    <row r="1033" spans="1:38" s="97" customFormat="1" ht="14.25" customHeight="1">
      <c r="A1033" s="26"/>
      <c r="B1033" s="2">
        <f t="shared" si="78"/>
        <v>1006</v>
      </c>
      <c r="C1033" s="235" t="str">
        <f t="array" ref="C1033">IF($K1033&lt;&gt;"",INDEX(TransferLog!$AB$21:$AB$1270,MATCH($I1033&amp;$M1033,TransferLog!$F$21:$F$1270&amp;TransferLog!$W$21:$W$1270,0)),"")</f>
        <v/>
      </c>
      <c r="D1033" s="235" t="str">
        <f t="array" ref="D1033">IF($K1033&lt;&gt;"",INDEX(TransferLog!$Q$21:$Q$1270,MATCH($I1033&amp;$M1033,TransferLog!$F$21:$F$1270&amp;TransferLog!$W$21:$W$1270,0)),"")</f>
        <v/>
      </c>
      <c r="E1033" s="236" t="str">
        <f t="array" ref="E1033">IF($K1033&lt;&gt;"",INDEX(TransferLog!$AC$21:$AC$1270,MATCH($I1033&amp;$M1033,TransferLog!$F$21:$F$1270&amp;TransferLog!$W$21:$W$1270,0)),"")</f>
        <v/>
      </c>
      <c r="F1033" s="111">
        <f t="shared" si="79"/>
        <v>1006</v>
      </c>
      <c r="G1033" s="138" t="str">
        <f t="array" ref="G1033">IF($I1033&lt;&gt;"",INDEX(DropDownLists!$K$10:$K$2516,MATCH($I1033,DropDownLists!$L$10:$L$2516,0)),"")</f>
        <v/>
      </c>
      <c r="H1033" s="107"/>
      <c r="I1033" s="112"/>
      <c r="J1033" s="339"/>
      <c r="K1033" s="113"/>
      <c r="L1033" s="339"/>
      <c r="M1033" s="113"/>
      <c r="N1033" s="339"/>
      <c r="O1033" s="139" t="str">
        <f t="shared" si="74"/>
        <v/>
      </c>
      <c r="P1033" s="339"/>
      <c r="Q1033" s="114"/>
      <c r="R1033" s="339"/>
      <c r="S1033" s="174"/>
      <c r="T1033" s="339"/>
      <c r="U1033" s="139" t="str">
        <f t="array" ref="U1033">IF($S1033&lt;&gt;"",INDEX(DropDownLists!$D$10:$D$2516,MATCH($S1033,DropDownLists!$E$10:$E$2516,0)),"")</f>
        <v/>
      </c>
      <c r="V1033" s="342"/>
      <c r="W1033" s="174"/>
      <c r="Y1033" s="62"/>
      <c r="Z1033" s="62"/>
      <c r="AA1033" s="62"/>
      <c r="AB1033" s="62"/>
      <c r="AC1033" s="62"/>
      <c r="AD1033" s="37"/>
      <c r="AE1033" s="37"/>
      <c r="AF1033" s="37"/>
      <c r="AG1033" s="37"/>
      <c r="AH1033" s="243" t="str">
        <f t="shared" si="75"/>
        <v/>
      </c>
      <c r="AI1033" s="37"/>
      <c r="AJ1033" s="37"/>
      <c r="AK1033" s="37"/>
      <c r="AL1033" s="37"/>
    </row>
    <row r="1034" spans="1:38" s="97" customFormat="1" ht="14">
      <c r="A1034" s="26"/>
      <c r="B1034" s="2">
        <f t="shared" si="78"/>
        <v>1007</v>
      </c>
      <c r="C1034" s="235" t="str">
        <f t="array" ref="C1034">IF($K1034&lt;&gt;"",INDEX(TransferLog!$AB$21:$AB$1270,MATCH($I1034&amp;$M1034,TransferLog!$F$21:$F$1270&amp;TransferLog!$W$21:$W$1270,0)),"")</f>
        <v/>
      </c>
      <c r="D1034" s="235" t="str">
        <f t="array" ref="D1034">IF($K1034&lt;&gt;"",INDEX(TransferLog!$Q$21:$Q$1270,MATCH($I1034&amp;$M1034,TransferLog!$F$21:$F$1270&amp;TransferLog!$W$21:$W$1270,0)),"")</f>
        <v/>
      </c>
      <c r="E1034" s="236" t="str">
        <f t="array" ref="E1034">IF($K1034&lt;&gt;"",INDEX(TransferLog!$AC$21:$AC$1270,MATCH($I1034&amp;$M1034,TransferLog!$F$21:$F$1270&amp;TransferLog!$W$21:$W$1270,0)),"")</f>
        <v/>
      </c>
      <c r="F1034" s="111">
        <f t="shared" si="79"/>
        <v>1007</v>
      </c>
      <c r="G1034" s="138" t="str">
        <f t="array" ref="G1034">IF($I1034&lt;&gt;"",INDEX(DropDownLists!$K$10:$K$2516,MATCH($I1034,DropDownLists!$L$10:$L$2516,0)),"")</f>
        <v/>
      </c>
      <c r="H1034" s="107"/>
      <c r="I1034" s="112"/>
      <c r="J1034" s="339"/>
      <c r="K1034" s="113"/>
      <c r="L1034" s="339"/>
      <c r="M1034" s="113"/>
      <c r="N1034" s="339"/>
      <c r="O1034" s="139" t="str">
        <f t="shared" si="74"/>
        <v/>
      </c>
      <c r="P1034" s="339"/>
      <c r="Q1034" s="114"/>
      <c r="R1034" s="339"/>
      <c r="S1034" s="174"/>
      <c r="T1034" s="339"/>
      <c r="U1034" s="139" t="str">
        <f t="array" ref="U1034">IF($S1034&lt;&gt;"",INDEX(DropDownLists!$D$10:$D$2516,MATCH($S1034,DropDownLists!$E$10:$E$2516,0)),"")</f>
        <v/>
      </c>
      <c r="V1034" s="342"/>
      <c r="W1034" s="174"/>
      <c r="Y1034" s="62"/>
      <c r="Z1034" s="62"/>
      <c r="AA1034" s="62"/>
      <c r="AB1034" s="62"/>
      <c r="AC1034" s="62"/>
      <c r="AD1034" s="37"/>
      <c r="AE1034" s="37"/>
      <c r="AF1034" s="37"/>
      <c r="AG1034" s="37"/>
      <c r="AH1034" s="243" t="str">
        <f t="shared" si="75"/>
        <v/>
      </c>
      <c r="AI1034" s="37"/>
      <c r="AJ1034" s="37"/>
      <c r="AK1034" s="37"/>
      <c r="AL1034" s="37"/>
    </row>
    <row r="1035" spans="1:38" s="97" customFormat="1" ht="14.25" customHeight="1">
      <c r="A1035" s="26"/>
      <c r="B1035" s="2">
        <f t="shared" si="78"/>
        <v>1008</v>
      </c>
      <c r="C1035" s="235" t="str">
        <f t="array" ref="C1035">IF($K1035&lt;&gt;"",INDEX(TransferLog!$AB$21:$AB$1270,MATCH($I1035&amp;$M1035,TransferLog!$F$21:$F$1270&amp;TransferLog!$W$21:$W$1270,0)),"")</f>
        <v/>
      </c>
      <c r="D1035" s="235" t="str">
        <f t="array" ref="D1035">IF($K1035&lt;&gt;"",INDEX(TransferLog!$Q$21:$Q$1270,MATCH($I1035&amp;$M1035,TransferLog!$F$21:$F$1270&amp;TransferLog!$W$21:$W$1270,0)),"")</f>
        <v/>
      </c>
      <c r="E1035" s="236" t="str">
        <f t="array" ref="E1035">IF($K1035&lt;&gt;"",INDEX(TransferLog!$AC$21:$AC$1270,MATCH($I1035&amp;$M1035,TransferLog!$F$21:$F$1270&amp;TransferLog!$W$21:$W$1270,0)),"")</f>
        <v/>
      </c>
      <c r="F1035" s="111">
        <f t="shared" si="79"/>
        <v>1008</v>
      </c>
      <c r="G1035" s="138" t="str">
        <f t="array" ref="G1035">IF($I1035&lt;&gt;"",INDEX(DropDownLists!$K$10:$K$2516,MATCH($I1035,DropDownLists!$L$10:$L$2516,0)),"")</f>
        <v/>
      </c>
      <c r="H1035" s="107"/>
      <c r="I1035" s="112"/>
      <c r="J1035" s="339"/>
      <c r="K1035" s="113"/>
      <c r="L1035" s="339"/>
      <c r="M1035" s="113"/>
      <c r="N1035" s="339"/>
      <c r="O1035" s="139" t="str">
        <f t="shared" si="74"/>
        <v/>
      </c>
      <c r="P1035" s="339"/>
      <c r="Q1035" s="114"/>
      <c r="R1035" s="339"/>
      <c r="S1035" s="174"/>
      <c r="T1035" s="339"/>
      <c r="U1035" s="139" t="str">
        <f t="array" ref="U1035">IF($S1035&lt;&gt;"",INDEX(DropDownLists!$D$10:$D$2516,MATCH($S1035,DropDownLists!$E$10:$E$2516,0)),"")</f>
        <v/>
      </c>
      <c r="V1035" s="342"/>
      <c r="W1035" s="174"/>
      <c r="Y1035" s="62"/>
      <c r="Z1035" s="62"/>
      <c r="AA1035" s="62"/>
      <c r="AB1035" s="62"/>
      <c r="AC1035" s="62"/>
      <c r="AD1035" s="37"/>
      <c r="AE1035" s="37"/>
      <c r="AF1035" s="37"/>
      <c r="AG1035" s="37"/>
      <c r="AH1035" s="243" t="str">
        <f t="shared" si="75"/>
        <v/>
      </c>
      <c r="AI1035" s="37"/>
      <c r="AJ1035" s="37"/>
      <c r="AK1035" s="37"/>
      <c r="AL1035" s="37"/>
    </row>
    <row r="1036" spans="1:38" s="97" customFormat="1" ht="14.25" customHeight="1">
      <c r="A1036" s="26"/>
      <c r="B1036" s="2">
        <f t="shared" si="78"/>
        <v>1009</v>
      </c>
      <c r="C1036" s="235" t="str">
        <f t="array" ref="C1036">IF($K1036&lt;&gt;"",INDEX(TransferLog!$AB$21:$AB$1270,MATCH($I1036&amp;$M1036,TransferLog!$F$21:$F$1270&amp;TransferLog!$W$21:$W$1270,0)),"")</f>
        <v/>
      </c>
      <c r="D1036" s="235" t="str">
        <f t="array" ref="D1036">IF($K1036&lt;&gt;"",INDEX(TransferLog!$Q$21:$Q$1270,MATCH($I1036&amp;$M1036,TransferLog!$F$21:$F$1270&amp;TransferLog!$W$21:$W$1270,0)),"")</f>
        <v/>
      </c>
      <c r="E1036" s="236" t="str">
        <f t="array" ref="E1036">IF($K1036&lt;&gt;"",INDEX(TransferLog!$AC$21:$AC$1270,MATCH($I1036&amp;$M1036,TransferLog!$F$21:$F$1270&amp;TransferLog!$W$21:$W$1270,0)),"")</f>
        <v/>
      </c>
      <c r="F1036" s="111">
        <f t="shared" si="79"/>
        <v>1009</v>
      </c>
      <c r="G1036" s="138" t="str">
        <f t="array" ref="G1036">IF($I1036&lt;&gt;"",INDEX(DropDownLists!$K$10:$K$2516,MATCH($I1036,DropDownLists!$L$10:$L$2516,0)),"")</f>
        <v/>
      </c>
      <c r="H1036" s="107"/>
      <c r="I1036" s="112"/>
      <c r="J1036" s="339"/>
      <c r="K1036" s="113"/>
      <c r="L1036" s="339"/>
      <c r="M1036" s="113"/>
      <c r="N1036" s="339"/>
      <c r="O1036" s="139" t="str">
        <f t="shared" si="74"/>
        <v/>
      </c>
      <c r="P1036" s="339"/>
      <c r="Q1036" s="114"/>
      <c r="R1036" s="339"/>
      <c r="S1036" s="174"/>
      <c r="T1036" s="339"/>
      <c r="U1036" s="139" t="str">
        <f t="array" ref="U1036">IF($S1036&lt;&gt;"",INDEX(DropDownLists!$D$10:$D$2516,MATCH($S1036,DropDownLists!$E$10:$E$2516,0)),"")</f>
        <v/>
      </c>
      <c r="V1036" s="342"/>
      <c r="W1036" s="174"/>
      <c r="Y1036" s="37"/>
      <c r="Z1036" s="37"/>
      <c r="AA1036" s="37"/>
      <c r="AB1036" s="37"/>
      <c r="AC1036" s="37"/>
      <c r="AD1036" s="37"/>
      <c r="AE1036" s="37"/>
      <c r="AF1036" s="37"/>
      <c r="AG1036" s="37"/>
      <c r="AH1036" s="243" t="str">
        <f t="shared" si="75"/>
        <v/>
      </c>
      <c r="AI1036" s="37"/>
      <c r="AJ1036" s="37"/>
      <c r="AK1036" s="37"/>
      <c r="AL1036" s="37"/>
    </row>
    <row r="1037" spans="1:38" s="97" customFormat="1" ht="14.25" customHeight="1">
      <c r="A1037" s="26"/>
      <c r="B1037" s="2">
        <f t="shared" si="78"/>
        <v>1010</v>
      </c>
      <c r="C1037" s="235" t="str">
        <f t="array" ref="C1037">IF($K1037&lt;&gt;"",INDEX(TransferLog!$AB$21:$AB$1270,MATCH($I1037&amp;$M1037,TransferLog!$F$21:$F$1270&amp;TransferLog!$W$21:$W$1270,0)),"")</f>
        <v/>
      </c>
      <c r="D1037" s="235" t="str">
        <f t="array" ref="D1037">IF($K1037&lt;&gt;"",INDEX(TransferLog!$Q$21:$Q$1270,MATCH($I1037&amp;$M1037,TransferLog!$F$21:$F$1270&amp;TransferLog!$W$21:$W$1270,0)),"")</f>
        <v/>
      </c>
      <c r="E1037" s="236" t="str">
        <f t="array" ref="E1037">IF($K1037&lt;&gt;"",INDEX(TransferLog!$AC$21:$AC$1270,MATCH($I1037&amp;$M1037,TransferLog!$F$21:$F$1270&amp;TransferLog!$W$21:$W$1270,0)),"")</f>
        <v/>
      </c>
      <c r="F1037" s="111">
        <f t="shared" si="79"/>
        <v>1010</v>
      </c>
      <c r="G1037" s="138" t="str">
        <f t="array" ref="G1037">IF($I1037&lt;&gt;"",INDEX(DropDownLists!$K$10:$K$2516,MATCH($I1037,DropDownLists!$L$10:$L$2516,0)),"")</f>
        <v/>
      </c>
      <c r="H1037" s="107"/>
      <c r="I1037" s="112"/>
      <c r="J1037" s="339"/>
      <c r="K1037" s="113"/>
      <c r="L1037" s="339"/>
      <c r="M1037" s="113"/>
      <c r="N1037" s="339"/>
      <c r="O1037" s="139" t="str">
        <f t="shared" si="74"/>
        <v/>
      </c>
      <c r="P1037" s="339"/>
      <c r="Q1037" s="114"/>
      <c r="R1037" s="339"/>
      <c r="S1037" s="174"/>
      <c r="T1037" s="339"/>
      <c r="U1037" s="139" t="str">
        <f t="array" ref="U1037">IF($S1037&lt;&gt;"",INDEX(DropDownLists!$D$10:$D$2516,MATCH($S1037,DropDownLists!$E$10:$E$2516,0)),"")</f>
        <v/>
      </c>
      <c r="V1037" s="342"/>
      <c r="W1037" s="174"/>
      <c r="Y1037" s="37"/>
      <c r="Z1037" s="37"/>
      <c r="AA1037" s="37"/>
      <c r="AB1037" s="37"/>
      <c r="AC1037" s="37"/>
      <c r="AD1037" s="37"/>
      <c r="AE1037" s="37"/>
      <c r="AF1037" s="37"/>
      <c r="AG1037" s="37"/>
      <c r="AH1037" s="243" t="str">
        <f t="shared" si="75"/>
        <v/>
      </c>
      <c r="AI1037" s="37"/>
      <c r="AJ1037" s="37"/>
      <c r="AK1037" s="37"/>
      <c r="AL1037" s="37"/>
    </row>
    <row r="1038" spans="1:38" s="97" customFormat="1" ht="14">
      <c r="A1038" s="26"/>
      <c r="B1038" s="2">
        <f t="shared" si="78"/>
        <v>1011</v>
      </c>
      <c r="C1038" s="235" t="str">
        <f t="array" ref="C1038">IF($K1038&lt;&gt;"",INDEX(TransferLog!$AB$21:$AB$1270,MATCH($I1038&amp;$M1038,TransferLog!$F$21:$F$1270&amp;TransferLog!$W$21:$W$1270,0)),"")</f>
        <v/>
      </c>
      <c r="D1038" s="235" t="str">
        <f t="array" ref="D1038">IF($K1038&lt;&gt;"",INDEX(TransferLog!$Q$21:$Q$1270,MATCH($I1038&amp;$M1038,TransferLog!$F$21:$F$1270&amp;TransferLog!$W$21:$W$1270,0)),"")</f>
        <v/>
      </c>
      <c r="E1038" s="236" t="str">
        <f t="array" ref="E1038">IF($K1038&lt;&gt;"",INDEX(TransferLog!$AC$21:$AC$1270,MATCH($I1038&amp;$M1038,TransferLog!$F$21:$F$1270&amp;TransferLog!$W$21:$W$1270,0)),"")</f>
        <v/>
      </c>
      <c r="F1038" s="111">
        <f t="shared" si="79"/>
        <v>1011</v>
      </c>
      <c r="G1038" s="138" t="str">
        <f t="array" ref="G1038">IF($I1038&lt;&gt;"",INDEX(DropDownLists!$K$10:$K$2516,MATCH($I1038,DropDownLists!$L$10:$L$2516,0)),"")</f>
        <v/>
      </c>
      <c r="H1038" s="107"/>
      <c r="I1038" s="112"/>
      <c r="J1038" s="339"/>
      <c r="K1038" s="113"/>
      <c r="L1038" s="339"/>
      <c r="M1038" s="113"/>
      <c r="N1038" s="339"/>
      <c r="O1038" s="139" t="str">
        <f t="shared" si="74"/>
        <v/>
      </c>
      <c r="P1038" s="339"/>
      <c r="Q1038" s="114"/>
      <c r="R1038" s="339"/>
      <c r="S1038" s="174"/>
      <c r="T1038" s="339"/>
      <c r="U1038" s="139" t="str">
        <f t="array" ref="U1038">IF($S1038&lt;&gt;"",INDEX(DropDownLists!$D$10:$D$2516,MATCH($S1038,DropDownLists!$E$10:$E$2516,0)),"")</f>
        <v/>
      </c>
      <c r="V1038" s="342"/>
      <c r="W1038" s="174"/>
      <c r="Y1038" s="37"/>
      <c r="Z1038" s="37"/>
      <c r="AA1038" s="37"/>
      <c r="AB1038" s="37"/>
      <c r="AC1038" s="37"/>
      <c r="AD1038" s="37"/>
      <c r="AE1038" s="37"/>
      <c r="AF1038" s="37"/>
      <c r="AG1038" s="37"/>
      <c r="AH1038" s="243" t="str">
        <f t="shared" si="75"/>
        <v/>
      </c>
      <c r="AI1038" s="37"/>
      <c r="AJ1038" s="37"/>
      <c r="AK1038" s="37"/>
      <c r="AL1038" s="37"/>
    </row>
    <row r="1039" spans="1:38" s="97" customFormat="1" ht="14">
      <c r="A1039" s="26"/>
      <c r="B1039" s="2">
        <f t="shared" si="78"/>
        <v>1012</v>
      </c>
      <c r="C1039" s="235" t="str">
        <f t="array" ref="C1039">IF($K1039&lt;&gt;"",INDEX(TransferLog!$AB$21:$AB$1270,MATCH($I1039&amp;$M1039,TransferLog!$F$21:$F$1270&amp;TransferLog!$W$21:$W$1270,0)),"")</f>
        <v/>
      </c>
      <c r="D1039" s="235" t="str">
        <f t="array" ref="D1039">IF($K1039&lt;&gt;"",INDEX(TransferLog!$Q$21:$Q$1270,MATCH($I1039&amp;$M1039,TransferLog!$F$21:$F$1270&amp;TransferLog!$W$21:$W$1270,0)),"")</f>
        <v/>
      </c>
      <c r="E1039" s="236" t="str">
        <f t="array" ref="E1039">IF($K1039&lt;&gt;"",INDEX(TransferLog!$AC$21:$AC$1270,MATCH($I1039&amp;$M1039,TransferLog!$F$21:$F$1270&amp;TransferLog!$W$21:$W$1270,0)),"")</f>
        <v/>
      </c>
      <c r="F1039" s="111">
        <f t="shared" si="79"/>
        <v>1012</v>
      </c>
      <c r="G1039" s="138" t="str">
        <f t="array" ref="G1039">IF($I1039&lt;&gt;"",INDEX(DropDownLists!$K$10:$K$2516,MATCH($I1039,DropDownLists!$L$10:$L$2516,0)),"")</f>
        <v/>
      </c>
      <c r="H1039" s="107"/>
      <c r="I1039" s="112"/>
      <c r="J1039" s="339"/>
      <c r="K1039" s="113"/>
      <c r="L1039" s="339"/>
      <c r="M1039" s="113"/>
      <c r="N1039" s="339"/>
      <c r="O1039" s="139" t="str">
        <f t="shared" si="74"/>
        <v/>
      </c>
      <c r="P1039" s="339"/>
      <c r="Q1039" s="114"/>
      <c r="R1039" s="339"/>
      <c r="S1039" s="174"/>
      <c r="T1039" s="339"/>
      <c r="U1039" s="139" t="str">
        <f t="array" ref="U1039">IF($S1039&lt;&gt;"",INDEX(DropDownLists!$D$10:$D$2516,MATCH($S1039,DropDownLists!$E$10:$E$2516,0)),"")</f>
        <v/>
      </c>
      <c r="V1039" s="342"/>
      <c r="W1039" s="174"/>
      <c r="Y1039" s="37"/>
      <c r="Z1039" s="37"/>
      <c r="AA1039" s="37"/>
      <c r="AB1039" s="37"/>
      <c r="AC1039" s="37"/>
      <c r="AD1039" s="37"/>
      <c r="AE1039" s="37"/>
      <c r="AF1039" s="37"/>
      <c r="AG1039" s="37"/>
      <c r="AH1039" s="243" t="str">
        <f t="shared" si="75"/>
        <v/>
      </c>
      <c r="AI1039" s="37"/>
      <c r="AJ1039" s="37"/>
      <c r="AK1039" s="37"/>
      <c r="AL1039" s="37"/>
    </row>
    <row r="1040" spans="1:38" s="97" customFormat="1" ht="14">
      <c r="A1040" s="63"/>
      <c r="B1040" s="2">
        <f t="shared" si="78"/>
        <v>1013</v>
      </c>
      <c r="C1040" s="235" t="str">
        <f t="array" ref="C1040">IF($K1040&lt;&gt;"",INDEX(TransferLog!$AB$21:$AB$1270,MATCH($I1040&amp;$M1040,TransferLog!$F$21:$F$1270&amp;TransferLog!$W$21:$W$1270,0)),"")</f>
        <v/>
      </c>
      <c r="D1040" s="235" t="str">
        <f t="array" ref="D1040">IF($K1040&lt;&gt;"",INDEX(TransferLog!$Q$21:$Q$1270,MATCH($I1040&amp;$M1040,TransferLog!$F$21:$F$1270&amp;TransferLog!$W$21:$W$1270,0)),"")</f>
        <v/>
      </c>
      <c r="E1040" s="236" t="str">
        <f t="array" ref="E1040">IF($K1040&lt;&gt;"",INDEX(TransferLog!$AC$21:$AC$1270,MATCH($I1040&amp;$M1040,TransferLog!$F$21:$F$1270&amp;TransferLog!$W$21:$W$1270,0)),"")</f>
        <v/>
      </c>
      <c r="F1040" s="111">
        <f t="shared" si="79"/>
        <v>1013</v>
      </c>
      <c r="G1040" s="138" t="str">
        <f t="array" ref="G1040">IF($I1040&lt;&gt;"",INDEX(DropDownLists!$K$10:$K$2516,MATCH($I1040,DropDownLists!$L$10:$L$2516,0)),"")</f>
        <v/>
      </c>
      <c r="H1040" s="107"/>
      <c r="I1040" s="112"/>
      <c r="J1040" s="339"/>
      <c r="K1040" s="113"/>
      <c r="L1040" s="339"/>
      <c r="M1040" s="113"/>
      <c r="N1040" s="339"/>
      <c r="O1040" s="139" t="str">
        <f t="shared" si="74"/>
        <v/>
      </c>
      <c r="P1040" s="339"/>
      <c r="Q1040" s="114"/>
      <c r="R1040" s="339"/>
      <c r="S1040" s="174"/>
      <c r="T1040" s="339"/>
      <c r="U1040" s="139" t="str">
        <f t="array" ref="U1040">IF($S1040&lt;&gt;"",INDEX(DropDownLists!$D$10:$D$2516,MATCH($S1040,DropDownLists!$E$10:$E$2516,0)),"")</f>
        <v/>
      </c>
      <c r="V1040" s="342"/>
      <c r="W1040" s="174"/>
      <c r="Y1040" s="37"/>
      <c r="Z1040" s="37"/>
      <c r="AA1040" s="37"/>
      <c r="AB1040" s="37"/>
      <c r="AC1040" s="37"/>
      <c r="AD1040" s="62"/>
      <c r="AE1040" s="62"/>
      <c r="AF1040" s="62"/>
      <c r="AG1040" s="62"/>
      <c r="AH1040" s="244" t="str">
        <f t="shared" si="75"/>
        <v/>
      </c>
      <c r="AI1040" s="62"/>
      <c r="AJ1040" s="62"/>
      <c r="AK1040" s="62"/>
      <c r="AL1040" s="62"/>
    </row>
    <row r="1041" spans="1:38" s="97" customFormat="1" ht="14">
      <c r="A1041" s="63"/>
      <c r="B1041" s="2">
        <f t="shared" si="78"/>
        <v>1014</v>
      </c>
      <c r="C1041" s="235" t="str">
        <f t="array" ref="C1041">IF($K1041&lt;&gt;"",INDEX(TransferLog!$AB$21:$AB$1270,MATCH($I1041&amp;$M1041,TransferLog!$F$21:$F$1270&amp;TransferLog!$W$21:$W$1270,0)),"")</f>
        <v/>
      </c>
      <c r="D1041" s="235" t="str">
        <f t="array" ref="D1041">IF($K1041&lt;&gt;"",INDEX(TransferLog!$Q$21:$Q$1270,MATCH($I1041&amp;$M1041,TransferLog!$F$21:$F$1270&amp;TransferLog!$W$21:$W$1270,0)),"")</f>
        <v/>
      </c>
      <c r="E1041" s="236" t="str">
        <f t="array" ref="E1041">IF($K1041&lt;&gt;"",INDEX(TransferLog!$AC$21:$AC$1270,MATCH($I1041&amp;$M1041,TransferLog!$F$21:$F$1270&amp;TransferLog!$W$21:$W$1270,0)),"")</f>
        <v/>
      </c>
      <c r="F1041" s="111">
        <f t="shared" si="79"/>
        <v>1014</v>
      </c>
      <c r="G1041" s="138" t="str">
        <f t="array" ref="G1041">IF($I1041&lt;&gt;"",INDEX(DropDownLists!$K$10:$K$2516,MATCH($I1041,DropDownLists!$L$10:$L$2516,0)),"")</f>
        <v/>
      </c>
      <c r="H1041" s="107"/>
      <c r="I1041" s="112"/>
      <c r="J1041" s="339"/>
      <c r="K1041" s="113"/>
      <c r="L1041" s="339"/>
      <c r="M1041" s="113"/>
      <c r="N1041" s="339"/>
      <c r="O1041" s="139" t="str">
        <f t="shared" si="74"/>
        <v/>
      </c>
      <c r="P1041" s="339"/>
      <c r="Q1041" s="114"/>
      <c r="R1041" s="339"/>
      <c r="S1041" s="174"/>
      <c r="T1041" s="339"/>
      <c r="U1041" s="139" t="str">
        <f t="array" ref="U1041">IF($S1041&lt;&gt;"",INDEX(DropDownLists!$D$10:$D$2516,MATCH($S1041,DropDownLists!$E$10:$E$2516,0)),"")</f>
        <v/>
      </c>
      <c r="V1041" s="342"/>
      <c r="W1041" s="174"/>
      <c r="Y1041" s="37"/>
      <c r="Z1041" s="37"/>
      <c r="AA1041" s="37"/>
      <c r="AB1041" s="37"/>
      <c r="AC1041" s="37"/>
      <c r="AD1041" s="62"/>
      <c r="AE1041" s="62"/>
      <c r="AF1041" s="62"/>
      <c r="AG1041" s="62"/>
      <c r="AH1041" s="244" t="str">
        <f t="shared" si="75"/>
        <v/>
      </c>
      <c r="AI1041" s="62"/>
      <c r="AJ1041" s="62"/>
      <c r="AK1041" s="62"/>
      <c r="AL1041" s="62"/>
    </row>
    <row r="1042" spans="1:38" s="97" customFormat="1" ht="14">
      <c r="A1042" s="63"/>
      <c r="B1042" s="2">
        <f t="shared" si="78"/>
        <v>1015</v>
      </c>
      <c r="C1042" s="235" t="str">
        <f t="array" ref="C1042">IF($K1042&lt;&gt;"",INDEX(TransferLog!$AB$21:$AB$1270,MATCH($I1042&amp;$M1042,TransferLog!$F$21:$F$1270&amp;TransferLog!$W$21:$W$1270,0)),"")</f>
        <v/>
      </c>
      <c r="D1042" s="235" t="str">
        <f t="array" ref="D1042">IF($K1042&lt;&gt;"",INDEX(TransferLog!$Q$21:$Q$1270,MATCH($I1042&amp;$M1042,TransferLog!$F$21:$F$1270&amp;TransferLog!$W$21:$W$1270,0)),"")</f>
        <v/>
      </c>
      <c r="E1042" s="236" t="str">
        <f t="array" ref="E1042">IF($K1042&lt;&gt;"",INDEX(TransferLog!$AC$21:$AC$1270,MATCH($I1042&amp;$M1042,TransferLog!$F$21:$F$1270&amp;TransferLog!$W$21:$W$1270,0)),"")</f>
        <v/>
      </c>
      <c r="F1042" s="111">
        <f t="shared" si="79"/>
        <v>1015</v>
      </c>
      <c r="G1042" s="138" t="str">
        <f t="array" ref="G1042">IF($I1042&lt;&gt;"",INDEX(DropDownLists!$K$10:$K$2516,MATCH($I1042,DropDownLists!$L$10:$L$2516,0)),"")</f>
        <v/>
      </c>
      <c r="H1042" s="107"/>
      <c r="I1042" s="112"/>
      <c r="J1042" s="339"/>
      <c r="K1042" s="113"/>
      <c r="L1042" s="339"/>
      <c r="M1042" s="113"/>
      <c r="N1042" s="339"/>
      <c r="O1042" s="139" t="str">
        <f t="shared" si="74"/>
        <v/>
      </c>
      <c r="P1042" s="339"/>
      <c r="Q1042" s="114"/>
      <c r="R1042" s="339"/>
      <c r="S1042" s="174"/>
      <c r="T1042" s="339"/>
      <c r="U1042" s="139" t="str">
        <f t="array" ref="U1042">IF($S1042&lt;&gt;"",INDEX(DropDownLists!$D$10:$D$2516,MATCH($S1042,DropDownLists!$E$10:$E$2516,0)),"")</f>
        <v/>
      </c>
      <c r="V1042" s="342"/>
      <c r="W1042" s="174"/>
      <c r="Y1042" s="37"/>
      <c r="Z1042" s="37"/>
      <c r="AA1042" s="37"/>
      <c r="AB1042" s="37"/>
      <c r="AC1042" s="37"/>
      <c r="AD1042" s="62"/>
      <c r="AE1042" s="62"/>
      <c r="AF1042" s="62"/>
      <c r="AG1042" s="62"/>
      <c r="AH1042" s="244" t="str">
        <f t="shared" si="75"/>
        <v/>
      </c>
      <c r="AI1042" s="62"/>
      <c r="AJ1042" s="62"/>
      <c r="AK1042" s="62"/>
      <c r="AL1042" s="62"/>
    </row>
    <row r="1043" spans="1:38" s="97" customFormat="1" ht="14">
      <c r="A1043" s="63"/>
      <c r="B1043" s="2">
        <f t="shared" ref="B1043:B1074" si="80">ROW()-27</f>
        <v>1016</v>
      </c>
      <c r="C1043" s="235" t="str">
        <f t="array" ref="C1043">IF($K1043&lt;&gt;"",INDEX(TransferLog!$AB$21:$AB$1270,MATCH($I1043&amp;$M1043,TransferLog!$F$21:$F$1270&amp;TransferLog!$W$21:$W$1270,0)),"")</f>
        <v/>
      </c>
      <c r="D1043" s="235" t="str">
        <f t="array" ref="D1043">IF($K1043&lt;&gt;"",INDEX(TransferLog!$Q$21:$Q$1270,MATCH($I1043&amp;$M1043,TransferLog!$F$21:$F$1270&amp;TransferLog!$W$21:$W$1270,0)),"")</f>
        <v/>
      </c>
      <c r="E1043" s="236" t="str">
        <f t="array" ref="E1043">IF($K1043&lt;&gt;"",INDEX(TransferLog!$AC$21:$AC$1270,MATCH($I1043&amp;$M1043,TransferLog!$F$21:$F$1270&amp;TransferLog!$W$21:$W$1270,0)),"")</f>
        <v/>
      </c>
      <c r="F1043" s="111">
        <f t="shared" ref="F1043:F1074" si="81">ROW()-27</f>
        <v>1016</v>
      </c>
      <c r="G1043" s="138" t="str">
        <f t="array" ref="G1043">IF($I1043&lt;&gt;"",INDEX(DropDownLists!$K$10:$K$2516,MATCH($I1043,DropDownLists!$L$10:$L$2516,0)),"")</f>
        <v/>
      </c>
      <c r="H1043" s="107"/>
      <c r="I1043" s="112"/>
      <c r="J1043" s="339"/>
      <c r="K1043" s="113"/>
      <c r="L1043" s="339"/>
      <c r="M1043" s="113"/>
      <c r="N1043" s="339"/>
      <c r="O1043" s="139" t="str">
        <f t="shared" si="74"/>
        <v/>
      </c>
      <c r="P1043" s="339"/>
      <c r="Q1043" s="114"/>
      <c r="R1043" s="339"/>
      <c r="S1043" s="174"/>
      <c r="T1043" s="339"/>
      <c r="U1043" s="139" t="str">
        <f t="array" ref="U1043">IF($S1043&lt;&gt;"",INDEX(DropDownLists!$D$10:$D$2516,MATCH($S1043,DropDownLists!$E$10:$E$2516,0)),"")</f>
        <v/>
      </c>
      <c r="V1043" s="342"/>
      <c r="W1043" s="174"/>
      <c r="Y1043" s="37"/>
      <c r="Z1043" s="37"/>
      <c r="AA1043" s="37"/>
      <c r="AB1043" s="37"/>
      <c r="AC1043" s="37"/>
      <c r="AD1043" s="62"/>
      <c r="AE1043" s="62"/>
      <c r="AF1043" s="62"/>
      <c r="AG1043" s="62"/>
      <c r="AH1043" s="244" t="str">
        <f t="shared" si="75"/>
        <v/>
      </c>
      <c r="AI1043" s="62"/>
      <c r="AJ1043" s="62"/>
      <c r="AK1043" s="62"/>
      <c r="AL1043" s="62"/>
    </row>
    <row r="1044" spans="1:38" s="97" customFormat="1" ht="14">
      <c r="A1044" s="63"/>
      <c r="B1044" s="2">
        <f t="shared" si="80"/>
        <v>1017</v>
      </c>
      <c r="C1044" s="235" t="str">
        <f t="array" ref="C1044">IF($K1044&lt;&gt;"",INDEX(TransferLog!$AB$21:$AB$1270,MATCH($I1044&amp;$M1044,TransferLog!$F$21:$F$1270&amp;TransferLog!$W$21:$W$1270,0)),"")</f>
        <v/>
      </c>
      <c r="D1044" s="235" t="str">
        <f t="array" ref="D1044">IF($K1044&lt;&gt;"",INDEX(TransferLog!$Q$21:$Q$1270,MATCH($I1044&amp;$M1044,TransferLog!$F$21:$F$1270&amp;TransferLog!$W$21:$W$1270,0)),"")</f>
        <v/>
      </c>
      <c r="E1044" s="236" t="str">
        <f t="array" ref="E1044">IF($K1044&lt;&gt;"",INDEX(TransferLog!$AC$21:$AC$1270,MATCH($I1044&amp;$M1044,TransferLog!$F$21:$F$1270&amp;TransferLog!$W$21:$W$1270,0)),"")</f>
        <v/>
      </c>
      <c r="F1044" s="111">
        <f t="shared" si="81"/>
        <v>1017</v>
      </c>
      <c r="G1044" s="138" t="str">
        <f t="array" ref="G1044">IF($I1044&lt;&gt;"",INDEX(DropDownLists!$K$10:$K$2516,MATCH($I1044,DropDownLists!$L$10:$L$2516,0)),"")</f>
        <v/>
      </c>
      <c r="H1044" s="107"/>
      <c r="I1044" s="112"/>
      <c r="J1044" s="339"/>
      <c r="K1044" s="113"/>
      <c r="L1044" s="339"/>
      <c r="M1044" s="113"/>
      <c r="N1044" s="339"/>
      <c r="O1044" s="139" t="str">
        <f t="shared" si="74"/>
        <v/>
      </c>
      <c r="P1044" s="339"/>
      <c r="Q1044" s="114"/>
      <c r="R1044" s="339"/>
      <c r="S1044" s="174"/>
      <c r="T1044" s="339"/>
      <c r="U1044" s="139" t="str">
        <f t="array" ref="U1044">IF($S1044&lt;&gt;"",INDEX(DropDownLists!$D$10:$D$2516,MATCH($S1044,DropDownLists!$E$10:$E$2516,0)),"")</f>
        <v/>
      </c>
      <c r="V1044" s="342"/>
      <c r="W1044" s="174"/>
      <c r="Y1044" s="37"/>
      <c r="Z1044" s="37"/>
      <c r="AA1044" s="37"/>
      <c r="AB1044" s="37"/>
      <c r="AC1044" s="37"/>
      <c r="AD1044" s="62"/>
      <c r="AE1044" s="62"/>
      <c r="AF1044" s="62"/>
      <c r="AG1044" s="62"/>
      <c r="AH1044" s="244" t="str">
        <f t="shared" si="75"/>
        <v/>
      </c>
      <c r="AI1044" s="62"/>
      <c r="AJ1044" s="62"/>
      <c r="AK1044" s="62"/>
      <c r="AL1044" s="62"/>
    </row>
    <row r="1045" spans="1:38" s="97" customFormat="1" ht="14">
      <c r="A1045" s="63"/>
      <c r="B1045" s="2">
        <f t="shared" si="80"/>
        <v>1018</v>
      </c>
      <c r="C1045" s="235" t="str">
        <f t="array" ref="C1045">IF($K1045&lt;&gt;"",INDEX(TransferLog!$AB$21:$AB$1270,MATCH($I1045&amp;$M1045,TransferLog!$F$21:$F$1270&amp;TransferLog!$W$21:$W$1270,0)),"")</f>
        <v/>
      </c>
      <c r="D1045" s="235" t="str">
        <f t="array" ref="D1045">IF($K1045&lt;&gt;"",INDEX(TransferLog!$Q$21:$Q$1270,MATCH($I1045&amp;$M1045,TransferLog!$F$21:$F$1270&amp;TransferLog!$W$21:$W$1270,0)),"")</f>
        <v/>
      </c>
      <c r="E1045" s="236" t="str">
        <f t="array" ref="E1045">IF($K1045&lt;&gt;"",INDEX(TransferLog!$AC$21:$AC$1270,MATCH($I1045&amp;$M1045,TransferLog!$F$21:$F$1270&amp;TransferLog!$W$21:$W$1270,0)),"")</f>
        <v/>
      </c>
      <c r="F1045" s="111">
        <f t="shared" si="81"/>
        <v>1018</v>
      </c>
      <c r="G1045" s="138" t="str">
        <f t="array" ref="G1045">IF($I1045&lt;&gt;"",INDEX(DropDownLists!$K$10:$K$2516,MATCH($I1045,DropDownLists!$L$10:$L$2516,0)),"")</f>
        <v/>
      </c>
      <c r="H1045" s="107"/>
      <c r="I1045" s="112"/>
      <c r="J1045" s="339"/>
      <c r="K1045" s="113"/>
      <c r="L1045" s="339"/>
      <c r="M1045" s="113"/>
      <c r="N1045" s="339"/>
      <c r="O1045" s="139" t="str">
        <f t="shared" si="74"/>
        <v/>
      </c>
      <c r="P1045" s="339"/>
      <c r="Q1045" s="114"/>
      <c r="R1045" s="339"/>
      <c r="S1045" s="174"/>
      <c r="T1045" s="339"/>
      <c r="U1045" s="139" t="str">
        <f t="array" ref="U1045">IF($S1045&lt;&gt;"",INDEX(DropDownLists!$D$10:$D$2516,MATCH($S1045,DropDownLists!$E$10:$E$2516,0)),"")</f>
        <v/>
      </c>
      <c r="V1045" s="342"/>
      <c r="W1045" s="174"/>
      <c r="Y1045" s="62"/>
      <c r="Z1045" s="62"/>
      <c r="AA1045" s="62"/>
      <c r="AB1045" s="62"/>
      <c r="AC1045" s="62"/>
      <c r="AD1045" s="62"/>
      <c r="AE1045" s="62"/>
      <c r="AF1045" s="62"/>
      <c r="AG1045" s="62"/>
      <c r="AH1045" s="244" t="str">
        <f t="shared" si="75"/>
        <v/>
      </c>
      <c r="AI1045" s="62"/>
      <c r="AJ1045" s="62"/>
      <c r="AK1045" s="62"/>
      <c r="AL1045" s="62"/>
    </row>
    <row r="1046" spans="1:38" s="97" customFormat="1" ht="14">
      <c r="A1046" s="63"/>
      <c r="B1046" s="2">
        <f t="shared" si="80"/>
        <v>1019</v>
      </c>
      <c r="C1046" s="235" t="str">
        <f t="array" ref="C1046">IF($K1046&lt;&gt;"",INDEX(TransferLog!$AB$21:$AB$1270,MATCH($I1046&amp;$M1046,TransferLog!$F$21:$F$1270&amp;TransferLog!$W$21:$W$1270,0)),"")</f>
        <v/>
      </c>
      <c r="D1046" s="235" t="str">
        <f t="array" ref="D1046">IF($K1046&lt;&gt;"",INDEX(TransferLog!$Q$21:$Q$1270,MATCH($I1046&amp;$M1046,TransferLog!$F$21:$F$1270&amp;TransferLog!$W$21:$W$1270,0)),"")</f>
        <v/>
      </c>
      <c r="E1046" s="236" t="str">
        <f t="array" ref="E1046">IF($K1046&lt;&gt;"",INDEX(TransferLog!$AC$21:$AC$1270,MATCH($I1046&amp;$M1046,TransferLog!$F$21:$F$1270&amp;TransferLog!$W$21:$W$1270,0)),"")</f>
        <v/>
      </c>
      <c r="F1046" s="111">
        <f t="shared" si="81"/>
        <v>1019</v>
      </c>
      <c r="G1046" s="138" t="str">
        <f t="array" ref="G1046">IF($I1046&lt;&gt;"",INDEX(DropDownLists!$K$10:$K$2516,MATCH($I1046,DropDownLists!$L$10:$L$2516,0)),"")</f>
        <v/>
      </c>
      <c r="H1046" s="107"/>
      <c r="I1046" s="112"/>
      <c r="J1046" s="339"/>
      <c r="K1046" s="113"/>
      <c r="L1046" s="339"/>
      <c r="M1046" s="113"/>
      <c r="N1046" s="339"/>
      <c r="O1046" s="139" t="str">
        <f t="shared" si="74"/>
        <v/>
      </c>
      <c r="P1046" s="339"/>
      <c r="Q1046" s="114"/>
      <c r="R1046" s="339"/>
      <c r="S1046" s="174"/>
      <c r="T1046" s="339"/>
      <c r="U1046" s="139" t="str">
        <f t="array" ref="U1046">IF($S1046&lt;&gt;"",INDEX(DropDownLists!$D$10:$D$2516,MATCH($S1046,DropDownLists!$E$10:$E$2516,0)),"")</f>
        <v/>
      </c>
      <c r="V1046" s="342"/>
      <c r="W1046" s="174"/>
      <c r="Y1046" s="62"/>
      <c r="Z1046" s="62"/>
      <c r="AA1046" s="62"/>
      <c r="AB1046" s="62"/>
      <c r="AC1046" s="62"/>
      <c r="AD1046" s="62"/>
      <c r="AE1046" s="62"/>
      <c r="AF1046" s="62"/>
      <c r="AG1046" s="62"/>
      <c r="AH1046" s="244" t="str">
        <f t="shared" si="75"/>
        <v/>
      </c>
      <c r="AI1046" s="62"/>
      <c r="AJ1046" s="62"/>
      <c r="AK1046" s="62"/>
      <c r="AL1046" s="62"/>
    </row>
    <row r="1047" spans="1:38" s="97" customFormat="1" ht="14">
      <c r="A1047" s="63"/>
      <c r="B1047" s="2">
        <f t="shared" si="80"/>
        <v>1020</v>
      </c>
      <c r="C1047" s="235" t="str">
        <f t="array" ref="C1047">IF($K1047&lt;&gt;"",INDEX(TransferLog!$AB$21:$AB$1270,MATCH($I1047&amp;$M1047,TransferLog!$F$21:$F$1270&amp;TransferLog!$W$21:$W$1270,0)),"")</f>
        <v/>
      </c>
      <c r="D1047" s="235" t="str">
        <f t="array" ref="D1047">IF($K1047&lt;&gt;"",INDEX(TransferLog!$Q$21:$Q$1270,MATCH($I1047&amp;$M1047,TransferLog!$F$21:$F$1270&amp;TransferLog!$W$21:$W$1270,0)),"")</f>
        <v/>
      </c>
      <c r="E1047" s="236" t="str">
        <f t="array" ref="E1047">IF($K1047&lt;&gt;"",INDEX(TransferLog!$AC$21:$AC$1270,MATCH($I1047&amp;$M1047,TransferLog!$F$21:$F$1270&amp;TransferLog!$W$21:$W$1270,0)),"")</f>
        <v/>
      </c>
      <c r="F1047" s="111">
        <f t="shared" si="81"/>
        <v>1020</v>
      </c>
      <c r="G1047" s="138" t="str">
        <f t="array" ref="G1047">IF($I1047&lt;&gt;"",INDEX(DropDownLists!$K$10:$K$2516,MATCH($I1047,DropDownLists!$L$10:$L$2516,0)),"")</f>
        <v/>
      </c>
      <c r="H1047" s="107"/>
      <c r="I1047" s="112"/>
      <c r="J1047" s="339"/>
      <c r="K1047" s="113"/>
      <c r="L1047" s="339"/>
      <c r="M1047" s="113"/>
      <c r="N1047" s="339"/>
      <c r="O1047" s="139" t="str">
        <f t="shared" si="74"/>
        <v/>
      </c>
      <c r="P1047" s="339"/>
      <c r="Q1047" s="114"/>
      <c r="R1047" s="339"/>
      <c r="S1047" s="174"/>
      <c r="T1047" s="339"/>
      <c r="U1047" s="139" t="str">
        <f t="array" ref="U1047">IF($S1047&lt;&gt;"",INDEX(DropDownLists!$D$10:$D$2516,MATCH($S1047,DropDownLists!$E$10:$E$2516,0)),"")</f>
        <v/>
      </c>
      <c r="V1047" s="342"/>
      <c r="W1047" s="174"/>
      <c r="Y1047" s="62"/>
      <c r="Z1047" s="62"/>
      <c r="AA1047" s="62"/>
      <c r="AB1047" s="62"/>
      <c r="AC1047" s="62"/>
      <c r="AD1047" s="62"/>
      <c r="AE1047" s="62"/>
      <c r="AF1047" s="62"/>
      <c r="AG1047" s="62"/>
      <c r="AH1047" s="244" t="str">
        <f t="shared" si="75"/>
        <v/>
      </c>
      <c r="AI1047" s="62"/>
      <c r="AJ1047" s="62"/>
      <c r="AK1047" s="62"/>
      <c r="AL1047" s="62"/>
    </row>
    <row r="1048" spans="1:38" s="97" customFormat="1" ht="14">
      <c r="A1048" s="63"/>
      <c r="B1048" s="2">
        <f t="shared" si="80"/>
        <v>1021</v>
      </c>
      <c r="C1048" s="235" t="str">
        <f t="array" ref="C1048">IF($K1048&lt;&gt;"",INDEX(TransferLog!$AB$21:$AB$1270,MATCH($I1048&amp;$M1048,TransferLog!$F$21:$F$1270&amp;TransferLog!$W$21:$W$1270,0)),"")</f>
        <v/>
      </c>
      <c r="D1048" s="235" t="str">
        <f t="array" ref="D1048">IF($K1048&lt;&gt;"",INDEX(TransferLog!$Q$21:$Q$1270,MATCH($I1048&amp;$M1048,TransferLog!$F$21:$F$1270&amp;TransferLog!$W$21:$W$1270,0)),"")</f>
        <v/>
      </c>
      <c r="E1048" s="236" t="str">
        <f t="array" ref="E1048">IF($K1048&lt;&gt;"",INDEX(TransferLog!$AC$21:$AC$1270,MATCH($I1048&amp;$M1048,TransferLog!$F$21:$F$1270&amp;TransferLog!$W$21:$W$1270,0)),"")</f>
        <v/>
      </c>
      <c r="F1048" s="111">
        <f t="shared" si="81"/>
        <v>1021</v>
      </c>
      <c r="G1048" s="138" t="str">
        <f t="array" ref="G1048">IF($I1048&lt;&gt;"",INDEX(DropDownLists!$K$10:$K$2516,MATCH($I1048,DropDownLists!$L$10:$L$2516,0)),"")</f>
        <v/>
      </c>
      <c r="H1048" s="107"/>
      <c r="I1048" s="112"/>
      <c r="J1048" s="339"/>
      <c r="K1048" s="113"/>
      <c r="L1048" s="339"/>
      <c r="M1048" s="113"/>
      <c r="N1048" s="339"/>
      <c r="O1048" s="139" t="str">
        <f t="shared" si="74"/>
        <v/>
      </c>
      <c r="P1048" s="339"/>
      <c r="Q1048" s="114"/>
      <c r="R1048" s="339"/>
      <c r="S1048" s="174"/>
      <c r="T1048" s="339"/>
      <c r="U1048" s="139" t="str">
        <f t="array" ref="U1048">IF($S1048&lt;&gt;"",INDEX(DropDownLists!$D$10:$D$2516,MATCH($S1048,DropDownLists!$E$10:$E$2516,0)),"")</f>
        <v/>
      </c>
      <c r="V1048" s="342"/>
      <c r="W1048" s="174"/>
      <c r="Y1048" s="62"/>
      <c r="Z1048" s="62"/>
      <c r="AA1048" s="62"/>
      <c r="AB1048" s="62"/>
      <c r="AC1048" s="62"/>
      <c r="AD1048" s="62"/>
      <c r="AE1048" s="62"/>
      <c r="AF1048" s="62"/>
      <c r="AG1048" s="62"/>
      <c r="AH1048" s="244" t="str">
        <f t="shared" si="75"/>
        <v/>
      </c>
      <c r="AI1048" s="62"/>
      <c r="AJ1048" s="62"/>
      <c r="AK1048" s="62"/>
      <c r="AL1048" s="62"/>
    </row>
    <row r="1049" spans="1:38" s="97" customFormat="1" ht="14">
      <c r="A1049" s="63"/>
      <c r="B1049" s="2">
        <f t="shared" si="80"/>
        <v>1022</v>
      </c>
      <c r="C1049" s="235" t="str">
        <f t="array" ref="C1049">IF($K1049&lt;&gt;"",INDEX(TransferLog!$AB$21:$AB$1270,MATCH($I1049&amp;$M1049,TransferLog!$F$21:$F$1270&amp;TransferLog!$W$21:$W$1270,0)),"")</f>
        <v/>
      </c>
      <c r="D1049" s="235" t="str">
        <f t="array" ref="D1049">IF($K1049&lt;&gt;"",INDEX(TransferLog!$Q$21:$Q$1270,MATCH($I1049&amp;$M1049,TransferLog!$F$21:$F$1270&amp;TransferLog!$W$21:$W$1270,0)),"")</f>
        <v/>
      </c>
      <c r="E1049" s="236" t="str">
        <f t="array" ref="E1049">IF($K1049&lt;&gt;"",INDEX(TransferLog!$AC$21:$AC$1270,MATCH($I1049&amp;$M1049,TransferLog!$F$21:$F$1270&amp;TransferLog!$W$21:$W$1270,0)),"")</f>
        <v/>
      </c>
      <c r="F1049" s="111">
        <f t="shared" si="81"/>
        <v>1022</v>
      </c>
      <c r="G1049" s="138" t="str">
        <f t="array" ref="G1049">IF($I1049&lt;&gt;"",INDEX(DropDownLists!$K$10:$K$2516,MATCH($I1049,DropDownLists!$L$10:$L$2516,0)),"")</f>
        <v/>
      </c>
      <c r="H1049" s="107"/>
      <c r="I1049" s="112"/>
      <c r="J1049" s="339"/>
      <c r="K1049" s="113"/>
      <c r="L1049" s="339"/>
      <c r="M1049" s="113"/>
      <c r="N1049" s="339"/>
      <c r="O1049" s="139" t="str">
        <f t="shared" si="74"/>
        <v/>
      </c>
      <c r="P1049" s="339"/>
      <c r="Q1049" s="114"/>
      <c r="R1049" s="339"/>
      <c r="S1049" s="174"/>
      <c r="T1049" s="339"/>
      <c r="U1049" s="139" t="str">
        <f t="array" ref="U1049">IF($S1049&lt;&gt;"",INDEX(DropDownLists!$D$10:$D$2516,MATCH($S1049,DropDownLists!$E$10:$E$2516,0)),"")</f>
        <v/>
      </c>
      <c r="V1049" s="342"/>
      <c r="W1049" s="174"/>
      <c r="Y1049" s="62"/>
      <c r="Z1049" s="62"/>
      <c r="AA1049" s="62"/>
      <c r="AB1049" s="62"/>
      <c r="AC1049" s="62"/>
      <c r="AD1049" s="62"/>
      <c r="AE1049" s="62"/>
      <c r="AF1049" s="62"/>
      <c r="AG1049" s="62"/>
      <c r="AH1049" s="244" t="str">
        <f t="shared" si="75"/>
        <v/>
      </c>
      <c r="AI1049" s="62"/>
      <c r="AJ1049" s="62"/>
      <c r="AK1049" s="62"/>
      <c r="AL1049" s="62"/>
    </row>
    <row r="1050" spans="1:38" s="97" customFormat="1" ht="14">
      <c r="A1050" s="63"/>
      <c r="B1050" s="2">
        <f t="shared" si="80"/>
        <v>1023</v>
      </c>
      <c r="C1050" s="235" t="str">
        <f t="array" ref="C1050">IF($K1050&lt;&gt;"",INDEX(TransferLog!$AB$21:$AB$1270,MATCH($I1050&amp;$M1050,TransferLog!$F$21:$F$1270&amp;TransferLog!$W$21:$W$1270,0)),"")</f>
        <v/>
      </c>
      <c r="D1050" s="235" t="str">
        <f t="array" ref="D1050">IF($K1050&lt;&gt;"",INDEX(TransferLog!$Q$21:$Q$1270,MATCH($I1050&amp;$M1050,TransferLog!$F$21:$F$1270&amp;TransferLog!$W$21:$W$1270,0)),"")</f>
        <v/>
      </c>
      <c r="E1050" s="236" t="str">
        <f t="array" ref="E1050">IF($K1050&lt;&gt;"",INDEX(TransferLog!$AC$21:$AC$1270,MATCH($I1050&amp;$M1050,TransferLog!$F$21:$F$1270&amp;TransferLog!$W$21:$W$1270,0)),"")</f>
        <v/>
      </c>
      <c r="F1050" s="111">
        <f t="shared" si="81"/>
        <v>1023</v>
      </c>
      <c r="G1050" s="138" t="str">
        <f t="array" ref="G1050">IF($I1050&lt;&gt;"",INDEX(DropDownLists!$K$10:$K$2516,MATCH($I1050,DropDownLists!$L$10:$L$2516,0)),"")</f>
        <v/>
      </c>
      <c r="H1050" s="107"/>
      <c r="I1050" s="112"/>
      <c r="J1050" s="339"/>
      <c r="K1050" s="113"/>
      <c r="L1050" s="339"/>
      <c r="M1050" s="113"/>
      <c r="N1050" s="339"/>
      <c r="O1050" s="139" t="str">
        <f t="shared" si="74"/>
        <v/>
      </c>
      <c r="P1050" s="339"/>
      <c r="Q1050" s="114"/>
      <c r="R1050" s="339"/>
      <c r="S1050" s="174"/>
      <c r="T1050" s="339"/>
      <c r="U1050" s="139" t="str">
        <f t="array" ref="U1050">IF($S1050&lt;&gt;"",INDEX(DropDownLists!$D$10:$D$2516,MATCH($S1050,DropDownLists!$E$10:$E$2516,0)),"")</f>
        <v/>
      </c>
      <c r="V1050" s="342"/>
      <c r="W1050" s="174"/>
      <c r="Y1050" s="62"/>
      <c r="Z1050" s="62"/>
      <c r="AA1050" s="62"/>
      <c r="AB1050" s="62"/>
      <c r="AC1050" s="62"/>
      <c r="AD1050" s="62"/>
      <c r="AE1050" s="62"/>
      <c r="AF1050" s="62"/>
      <c r="AG1050" s="62"/>
      <c r="AH1050" s="244" t="str">
        <f t="shared" si="75"/>
        <v/>
      </c>
      <c r="AI1050" s="62"/>
      <c r="AJ1050" s="62"/>
      <c r="AK1050" s="62"/>
      <c r="AL1050" s="62"/>
    </row>
    <row r="1051" spans="1:38" s="97" customFormat="1" ht="14.25" customHeight="1">
      <c r="A1051" s="26"/>
      <c r="B1051" s="2">
        <f t="shared" si="80"/>
        <v>1024</v>
      </c>
      <c r="C1051" s="235" t="str">
        <f t="array" ref="C1051">IF($K1051&lt;&gt;"",INDEX(TransferLog!$AB$21:$AB$1270,MATCH($I1051&amp;$M1051,TransferLog!$F$21:$F$1270&amp;TransferLog!$W$21:$W$1270,0)),"")</f>
        <v/>
      </c>
      <c r="D1051" s="235" t="str">
        <f t="array" ref="D1051">IF($K1051&lt;&gt;"",INDEX(TransferLog!$Q$21:$Q$1270,MATCH($I1051&amp;$M1051,TransferLog!$F$21:$F$1270&amp;TransferLog!$W$21:$W$1270,0)),"")</f>
        <v/>
      </c>
      <c r="E1051" s="236" t="str">
        <f t="array" ref="E1051">IF($K1051&lt;&gt;"",INDEX(TransferLog!$AC$21:$AC$1270,MATCH($I1051&amp;$M1051,TransferLog!$F$21:$F$1270&amp;TransferLog!$W$21:$W$1270,0)),"")</f>
        <v/>
      </c>
      <c r="F1051" s="111">
        <f t="shared" si="81"/>
        <v>1024</v>
      </c>
      <c r="G1051" s="138" t="str">
        <f t="array" ref="G1051">IF($I1051&lt;&gt;"",INDEX(DropDownLists!$K$10:$K$2516,MATCH($I1051,DropDownLists!$L$10:$L$2516,0)),"")</f>
        <v/>
      </c>
      <c r="H1051" s="107"/>
      <c r="I1051" s="112"/>
      <c r="J1051" s="339"/>
      <c r="K1051" s="113"/>
      <c r="L1051" s="339"/>
      <c r="M1051" s="113"/>
      <c r="N1051" s="339"/>
      <c r="O1051" s="139" t="str">
        <f t="shared" si="74"/>
        <v/>
      </c>
      <c r="P1051" s="339"/>
      <c r="Q1051" s="114"/>
      <c r="R1051" s="339"/>
      <c r="S1051" s="174"/>
      <c r="T1051" s="339"/>
      <c r="U1051" s="139" t="str">
        <f t="array" ref="U1051">IF($S1051&lt;&gt;"",INDEX(DropDownLists!$D$10:$D$2516,MATCH($S1051,DropDownLists!$E$10:$E$2516,0)),"")</f>
        <v/>
      </c>
      <c r="V1051" s="342"/>
      <c r="W1051" s="174"/>
      <c r="Y1051" s="62"/>
      <c r="Z1051" s="62"/>
      <c r="AA1051" s="62"/>
      <c r="AB1051" s="62"/>
      <c r="AC1051" s="62"/>
      <c r="AD1051" s="37"/>
      <c r="AE1051" s="37"/>
      <c r="AF1051" s="37"/>
      <c r="AG1051" s="37"/>
      <c r="AH1051" s="243" t="str">
        <f t="shared" si="75"/>
        <v/>
      </c>
      <c r="AI1051" s="37"/>
      <c r="AJ1051" s="37"/>
      <c r="AK1051" s="37"/>
      <c r="AL1051" s="37"/>
    </row>
    <row r="1052" spans="1:38" s="97" customFormat="1" ht="14.25" customHeight="1">
      <c r="A1052" s="26"/>
      <c r="B1052" s="2">
        <f t="shared" si="80"/>
        <v>1025</v>
      </c>
      <c r="C1052" s="235" t="str">
        <f t="array" ref="C1052">IF($K1052&lt;&gt;"",INDEX(TransferLog!$AB$21:$AB$1270,MATCH($I1052&amp;$M1052,TransferLog!$F$21:$F$1270&amp;TransferLog!$W$21:$W$1270,0)),"")</f>
        <v/>
      </c>
      <c r="D1052" s="235" t="str">
        <f t="array" ref="D1052">IF($K1052&lt;&gt;"",INDEX(TransferLog!$Q$21:$Q$1270,MATCH($I1052&amp;$M1052,TransferLog!$F$21:$F$1270&amp;TransferLog!$W$21:$W$1270,0)),"")</f>
        <v/>
      </c>
      <c r="E1052" s="236" t="str">
        <f t="array" ref="E1052">IF($K1052&lt;&gt;"",INDEX(TransferLog!$AC$21:$AC$1270,MATCH($I1052&amp;$M1052,TransferLog!$F$21:$F$1270&amp;TransferLog!$W$21:$W$1270,0)),"")</f>
        <v/>
      </c>
      <c r="F1052" s="111">
        <f t="shared" si="81"/>
        <v>1025</v>
      </c>
      <c r="G1052" s="138" t="str">
        <f t="array" ref="G1052">IF($I1052&lt;&gt;"",INDEX(DropDownLists!$K$10:$K$2516,MATCH($I1052,DropDownLists!$L$10:$L$2516,0)),"")</f>
        <v/>
      </c>
      <c r="H1052" s="107"/>
      <c r="I1052" s="112"/>
      <c r="J1052" s="339"/>
      <c r="K1052" s="113"/>
      <c r="L1052" s="339"/>
      <c r="M1052" s="113"/>
      <c r="N1052" s="339"/>
      <c r="O1052" s="139" t="str">
        <f t="shared" ref="O1052:O1115" si="82">IF($M1052&lt;&gt;"",TEXT($M1052,"dddd"),"")</f>
        <v/>
      </c>
      <c r="P1052" s="339"/>
      <c r="Q1052" s="114"/>
      <c r="R1052" s="339"/>
      <c r="S1052" s="174"/>
      <c r="T1052" s="339"/>
      <c r="U1052" s="139" t="str">
        <f t="array" ref="U1052">IF($S1052&lt;&gt;"",INDEX(DropDownLists!$D$10:$D$2516,MATCH($S1052,DropDownLists!$E$10:$E$2516,0)),"")</f>
        <v/>
      </c>
      <c r="V1052" s="342"/>
      <c r="W1052" s="174"/>
      <c r="Y1052" s="62"/>
      <c r="Z1052" s="62"/>
      <c r="AA1052" s="62"/>
      <c r="AB1052" s="62"/>
      <c r="AC1052" s="62"/>
      <c r="AD1052" s="37"/>
      <c r="AE1052" s="37"/>
      <c r="AF1052" s="37"/>
      <c r="AG1052" s="37"/>
      <c r="AH1052" s="243" t="str">
        <f t="shared" si="75"/>
        <v/>
      </c>
      <c r="AI1052" s="37"/>
      <c r="AJ1052" s="37"/>
      <c r="AK1052" s="37"/>
      <c r="AL1052" s="37"/>
    </row>
    <row r="1053" spans="1:38" s="97" customFormat="1" ht="14.25" customHeight="1">
      <c r="A1053" s="26"/>
      <c r="B1053" s="2">
        <f t="shared" si="80"/>
        <v>1026</v>
      </c>
      <c r="C1053" s="235" t="str">
        <f t="array" ref="C1053">IF($K1053&lt;&gt;"",INDEX(TransferLog!$AB$21:$AB$1270,MATCH($I1053&amp;$M1053,TransferLog!$F$21:$F$1270&amp;TransferLog!$W$21:$W$1270,0)),"")</f>
        <v/>
      </c>
      <c r="D1053" s="235" t="str">
        <f t="array" ref="D1053">IF($K1053&lt;&gt;"",INDEX(TransferLog!$Q$21:$Q$1270,MATCH($I1053&amp;$M1053,TransferLog!$F$21:$F$1270&amp;TransferLog!$W$21:$W$1270,0)),"")</f>
        <v/>
      </c>
      <c r="E1053" s="236" t="str">
        <f t="array" ref="E1053">IF($K1053&lt;&gt;"",INDEX(TransferLog!$AC$21:$AC$1270,MATCH($I1053&amp;$M1053,TransferLog!$F$21:$F$1270&amp;TransferLog!$W$21:$W$1270,0)),"")</f>
        <v/>
      </c>
      <c r="F1053" s="111">
        <f t="shared" si="81"/>
        <v>1026</v>
      </c>
      <c r="G1053" s="138" t="str">
        <f t="array" ref="G1053">IF($I1053&lt;&gt;"",INDEX(DropDownLists!$K$10:$K$2516,MATCH($I1053,DropDownLists!$L$10:$L$2516,0)),"")</f>
        <v/>
      </c>
      <c r="H1053" s="107"/>
      <c r="I1053" s="112"/>
      <c r="J1053" s="339"/>
      <c r="K1053" s="113"/>
      <c r="L1053" s="339"/>
      <c r="M1053" s="113"/>
      <c r="N1053" s="339"/>
      <c r="O1053" s="139" t="str">
        <f t="shared" si="82"/>
        <v/>
      </c>
      <c r="P1053" s="339"/>
      <c r="Q1053" s="114"/>
      <c r="R1053" s="339"/>
      <c r="S1053" s="174"/>
      <c r="T1053" s="339"/>
      <c r="U1053" s="139" t="str">
        <f t="array" ref="U1053">IF($S1053&lt;&gt;"",INDEX(DropDownLists!$D$10:$D$2516,MATCH($S1053,DropDownLists!$E$10:$E$2516,0)),"")</f>
        <v/>
      </c>
      <c r="V1053" s="342"/>
      <c r="W1053" s="174"/>
      <c r="Y1053" s="62"/>
      <c r="Z1053" s="62"/>
      <c r="AA1053" s="62"/>
      <c r="AB1053" s="62"/>
      <c r="AC1053" s="62"/>
      <c r="AD1053" s="37"/>
      <c r="AE1053" s="37"/>
      <c r="AF1053" s="37"/>
      <c r="AG1053" s="37"/>
      <c r="AH1053" s="243" t="str">
        <f t="shared" ref="AH1053:AH1116" si="83">IF(OR($S1053="Home", $S1053="Assisted Living", $S1053="Other Nursing Home", $S1053="Other"),$S1053,IF($S1053&lt;&gt;"","Hospital",""))</f>
        <v/>
      </c>
      <c r="AI1053" s="37"/>
      <c r="AJ1053" s="37"/>
      <c r="AK1053" s="37"/>
      <c r="AL1053" s="37"/>
    </row>
    <row r="1054" spans="1:38" s="97" customFormat="1" ht="14">
      <c r="A1054" s="26"/>
      <c r="B1054" s="2">
        <f t="shared" si="80"/>
        <v>1027</v>
      </c>
      <c r="C1054" s="235" t="str">
        <f t="array" ref="C1054">IF($K1054&lt;&gt;"",INDEX(TransferLog!$AB$21:$AB$1270,MATCH($I1054&amp;$M1054,TransferLog!$F$21:$F$1270&amp;TransferLog!$W$21:$W$1270,0)),"")</f>
        <v/>
      </c>
      <c r="D1054" s="235" t="str">
        <f t="array" ref="D1054">IF($K1054&lt;&gt;"",INDEX(TransferLog!$Q$21:$Q$1270,MATCH($I1054&amp;$M1054,TransferLog!$F$21:$F$1270&amp;TransferLog!$W$21:$W$1270,0)),"")</f>
        <v/>
      </c>
      <c r="E1054" s="236" t="str">
        <f t="array" ref="E1054">IF($K1054&lt;&gt;"",INDEX(TransferLog!$AC$21:$AC$1270,MATCH($I1054&amp;$M1054,TransferLog!$F$21:$F$1270&amp;TransferLog!$W$21:$W$1270,0)),"")</f>
        <v/>
      </c>
      <c r="F1054" s="111">
        <f t="shared" si="81"/>
        <v>1027</v>
      </c>
      <c r="G1054" s="138" t="str">
        <f t="array" ref="G1054">IF($I1054&lt;&gt;"",INDEX(DropDownLists!$K$10:$K$2516,MATCH($I1054,DropDownLists!$L$10:$L$2516,0)),"")</f>
        <v/>
      </c>
      <c r="H1054" s="107"/>
      <c r="I1054" s="112"/>
      <c r="J1054" s="339"/>
      <c r="K1054" s="113"/>
      <c r="L1054" s="339"/>
      <c r="M1054" s="113"/>
      <c r="N1054" s="339"/>
      <c r="O1054" s="139" t="str">
        <f t="shared" si="82"/>
        <v/>
      </c>
      <c r="P1054" s="339"/>
      <c r="Q1054" s="114"/>
      <c r="R1054" s="339"/>
      <c r="S1054" s="174"/>
      <c r="T1054" s="339"/>
      <c r="U1054" s="139" t="str">
        <f t="array" ref="U1054">IF($S1054&lt;&gt;"",INDEX(DropDownLists!$D$10:$D$2516,MATCH($S1054,DropDownLists!$E$10:$E$2516,0)),"")</f>
        <v/>
      </c>
      <c r="V1054" s="342"/>
      <c r="W1054" s="174"/>
      <c r="Y1054" s="62"/>
      <c r="Z1054" s="62"/>
      <c r="AA1054" s="62"/>
      <c r="AB1054" s="62"/>
      <c r="AC1054" s="62"/>
      <c r="AD1054" s="37"/>
      <c r="AE1054" s="37"/>
      <c r="AF1054" s="37"/>
      <c r="AG1054" s="37"/>
      <c r="AH1054" s="243" t="str">
        <f t="shared" si="83"/>
        <v/>
      </c>
      <c r="AI1054" s="37"/>
      <c r="AJ1054" s="37"/>
      <c r="AK1054" s="37"/>
      <c r="AL1054" s="37"/>
    </row>
    <row r="1055" spans="1:38" s="97" customFormat="1" ht="14.25" customHeight="1">
      <c r="A1055" s="26"/>
      <c r="B1055" s="2">
        <f t="shared" si="80"/>
        <v>1028</v>
      </c>
      <c r="C1055" s="235" t="str">
        <f t="array" ref="C1055">IF($K1055&lt;&gt;"",INDEX(TransferLog!$AB$21:$AB$1270,MATCH($I1055&amp;$M1055,TransferLog!$F$21:$F$1270&amp;TransferLog!$W$21:$W$1270,0)),"")</f>
        <v/>
      </c>
      <c r="D1055" s="235" t="str">
        <f t="array" ref="D1055">IF($K1055&lt;&gt;"",INDEX(TransferLog!$Q$21:$Q$1270,MATCH($I1055&amp;$M1055,TransferLog!$F$21:$F$1270&amp;TransferLog!$W$21:$W$1270,0)),"")</f>
        <v/>
      </c>
      <c r="E1055" s="236" t="str">
        <f t="array" ref="E1055">IF($K1055&lt;&gt;"",INDEX(TransferLog!$AC$21:$AC$1270,MATCH($I1055&amp;$M1055,TransferLog!$F$21:$F$1270&amp;TransferLog!$W$21:$W$1270,0)),"")</f>
        <v/>
      </c>
      <c r="F1055" s="111">
        <f t="shared" si="81"/>
        <v>1028</v>
      </c>
      <c r="G1055" s="138" t="str">
        <f t="array" ref="G1055">IF($I1055&lt;&gt;"",INDEX(DropDownLists!$K$10:$K$2516,MATCH($I1055,DropDownLists!$L$10:$L$2516,0)),"")</f>
        <v/>
      </c>
      <c r="H1055" s="107"/>
      <c r="I1055" s="112"/>
      <c r="J1055" s="339"/>
      <c r="K1055" s="113"/>
      <c r="L1055" s="339"/>
      <c r="M1055" s="113"/>
      <c r="N1055" s="339"/>
      <c r="O1055" s="139" t="str">
        <f t="shared" si="82"/>
        <v/>
      </c>
      <c r="P1055" s="339"/>
      <c r="Q1055" s="114"/>
      <c r="R1055" s="339"/>
      <c r="S1055" s="174"/>
      <c r="T1055" s="339"/>
      <c r="U1055" s="139" t="str">
        <f t="array" ref="U1055">IF($S1055&lt;&gt;"",INDEX(DropDownLists!$D$10:$D$2516,MATCH($S1055,DropDownLists!$E$10:$E$2516,0)),"")</f>
        <v/>
      </c>
      <c r="V1055" s="342"/>
      <c r="W1055" s="174"/>
      <c r="Y1055" s="62"/>
      <c r="Z1055" s="62"/>
      <c r="AA1055" s="62"/>
      <c r="AB1055" s="62"/>
      <c r="AC1055" s="62"/>
      <c r="AD1055" s="37"/>
      <c r="AE1055" s="37"/>
      <c r="AF1055" s="37"/>
      <c r="AG1055" s="37"/>
      <c r="AH1055" s="243" t="str">
        <f t="shared" si="83"/>
        <v/>
      </c>
      <c r="AI1055" s="37"/>
      <c r="AJ1055" s="37"/>
      <c r="AK1055" s="37"/>
      <c r="AL1055" s="37"/>
    </row>
    <row r="1056" spans="1:38" s="97" customFormat="1" ht="14.25" customHeight="1">
      <c r="A1056" s="26"/>
      <c r="B1056" s="2">
        <f t="shared" si="80"/>
        <v>1029</v>
      </c>
      <c r="C1056" s="235" t="str">
        <f t="array" ref="C1056">IF($K1056&lt;&gt;"",INDEX(TransferLog!$AB$21:$AB$1270,MATCH($I1056&amp;$M1056,TransferLog!$F$21:$F$1270&amp;TransferLog!$W$21:$W$1270,0)),"")</f>
        <v/>
      </c>
      <c r="D1056" s="235" t="str">
        <f t="array" ref="D1056">IF($K1056&lt;&gt;"",INDEX(TransferLog!$Q$21:$Q$1270,MATCH($I1056&amp;$M1056,TransferLog!$F$21:$F$1270&amp;TransferLog!$W$21:$W$1270,0)),"")</f>
        <v/>
      </c>
      <c r="E1056" s="236" t="str">
        <f t="array" ref="E1056">IF($K1056&lt;&gt;"",INDEX(TransferLog!$AC$21:$AC$1270,MATCH($I1056&amp;$M1056,TransferLog!$F$21:$F$1270&amp;TransferLog!$W$21:$W$1270,0)),"")</f>
        <v/>
      </c>
      <c r="F1056" s="111">
        <f t="shared" si="81"/>
        <v>1029</v>
      </c>
      <c r="G1056" s="138" t="str">
        <f t="array" ref="G1056">IF($I1056&lt;&gt;"",INDEX(DropDownLists!$K$10:$K$2516,MATCH($I1056,DropDownLists!$L$10:$L$2516,0)),"")</f>
        <v/>
      </c>
      <c r="H1056" s="107"/>
      <c r="I1056" s="112"/>
      <c r="J1056" s="339"/>
      <c r="K1056" s="113"/>
      <c r="L1056" s="339"/>
      <c r="M1056" s="113"/>
      <c r="N1056" s="339"/>
      <c r="O1056" s="139" t="str">
        <f t="shared" si="82"/>
        <v/>
      </c>
      <c r="P1056" s="339"/>
      <c r="Q1056" s="114"/>
      <c r="R1056" s="339"/>
      <c r="S1056" s="174"/>
      <c r="T1056" s="339"/>
      <c r="U1056" s="139" t="str">
        <f t="array" ref="U1056">IF($S1056&lt;&gt;"",INDEX(DropDownLists!$D$10:$D$2516,MATCH($S1056,DropDownLists!$E$10:$E$2516,0)),"")</f>
        <v/>
      </c>
      <c r="V1056" s="342"/>
      <c r="W1056" s="174"/>
      <c r="Y1056" s="37"/>
      <c r="Z1056" s="37"/>
      <c r="AA1056" s="37"/>
      <c r="AB1056" s="37"/>
      <c r="AC1056" s="37"/>
      <c r="AD1056" s="37"/>
      <c r="AE1056" s="37"/>
      <c r="AF1056" s="37"/>
      <c r="AG1056" s="37"/>
      <c r="AH1056" s="243" t="str">
        <f t="shared" si="83"/>
        <v/>
      </c>
      <c r="AI1056" s="37"/>
      <c r="AJ1056" s="37"/>
      <c r="AK1056" s="37"/>
      <c r="AL1056" s="37"/>
    </row>
    <row r="1057" spans="1:38" s="97" customFormat="1" ht="14.25" customHeight="1">
      <c r="A1057" s="26"/>
      <c r="B1057" s="2">
        <f t="shared" si="80"/>
        <v>1030</v>
      </c>
      <c r="C1057" s="235" t="str">
        <f t="array" ref="C1057">IF($K1057&lt;&gt;"",INDEX(TransferLog!$AB$21:$AB$1270,MATCH($I1057&amp;$M1057,TransferLog!$F$21:$F$1270&amp;TransferLog!$W$21:$W$1270,0)),"")</f>
        <v/>
      </c>
      <c r="D1057" s="235" t="str">
        <f t="array" ref="D1057">IF($K1057&lt;&gt;"",INDEX(TransferLog!$Q$21:$Q$1270,MATCH($I1057&amp;$M1057,TransferLog!$F$21:$F$1270&amp;TransferLog!$W$21:$W$1270,0)),"")</f>
        <v/>
      </c>
      <c r="E1057" s="236" t="str">
        <f t="array" ref="E1057">IF($K1057&lt;&gt;"",INDEX(TransferLog!$AC$21:$AC$1270,MATCH($I1057&amp;$M1057,TransferLog!$F$21:$F$1270&amp;TransferLog!$W$21:$W$1270,0)),"")</f>
        <v/>
      </c>
      <c r="F1057" s="111">
        <f t="shared" si="81"/>
        <v>1030</v>
      </c>
      <c r="G1057" s="138" t="str">
        <f t="array" ref="G1057">IF($I1057&lt;&gt;"",INDEX(DropDownLists!$K$10:$K$2516,MATCH($I1057,DropDownLists!$L$10:$L$2516,0)),"")</f>
        <v/>
      </c>
      <c r="H1057" s="107"/>
      <c r="I1057" s="112"/>
      <c r="J1057" s="339"/>
      <c r="K1057" s="113"/>
      <c r="L1057" s="339"/>
      <c r="M1057" s="113"/>
      <c r="N1057" s="339"/>
      <c r="O1057" s="139" t="str">
        <f t="shared" si="82"/>
        <v/>
      </c>
      <c r="P1057" s="339"/>
      <c r="Q1057" s="114"/>
      <c r="R1057" s="339"/>
      <c r="S1057" s="174"/>
      <c r="T1057" s="339"/>
      <c r="U1057" s="139" t="str">
        <f t="array" ref="U1057">IF($S1057&lt;&gt;"",INDEX(DropDownLists!$D$10:$D$2516,MATCH($S1057,DropDownLists!$E$10:$E$2516,0)),"")</f>
        <v/>
      </c>
      <c r="V1057" s="342"/>
      <c r="W1057" s="174"/>
      <c r="Y1057" s="37"/>
      <c r="Z1057" s="37"/>
      <c r="AA1057" s="37"/>
      <c r="AB1057" s="37"/>
      <c r="AC1057" s="37"/>
      <c r="AD1057" s="37"/>
      <c r="AE1057" s="37"/>
      <c r="AF1057" s="37"/>
      <c r="AG1057" s="37"/>
      <c r="AH1057" s="243" t="str">
        <f t="shared" si="83"/>
        <v/>
      </c>
      <c r="AI1057" s="37"/>
      <c r="AJ1057" s="37"/>
      <c r="AK1057" s="37"/>
      <c r="AL1057" s="37"/>
    </row>
    <row r="1058" spans="1:38" s="97" customFormat="1" ht="14">
      <c r="A1058" s="26"/>
      <c r="B1058" s="2">
        <f t="shared" si="80"/>
        <v>1031</v>
      </c>
      <c r="C1058" s="235" t="str">
        <f t="array" ref="C1058">IF($K1058&lt;&gt;"",INDEX(TransferLog!$AB$21:$AB$1270,MATCH($I1058&amp;$M1058,TransferLog!$F$21:$F$1270&amp;TransferLog!$W$21:$W$1270,0)),"")</f>
        <v/>
      </c>
      <c r="D1058" s="235" t="str">
        <f t="array" ref="D1058">IF($K1058&lt;&gt;"",INDEX(TransferLog!$Q$21:$Q$1270,MATCH($I1058&amp;$M1058,TransferLog!$F$21:$F$1270&amp;TransferLog!$W$21:$W$1270,0)),"")</f>
        <v/>
      </c>
      <c r="E1058" s="236" t="str">
        <f t="array" ref="E1058">IF($K1058&lt;&gt;"",INDEX(TransferLog!$AC$21:$AC$1270,MATCH($I1058&amp;$M1058,TransferLog!$F$21:$F$1270&amp;TransferLog!$W$21:$W$1270,0)),"")</f>
        <v/>
      </c>
      <c r="F1058" s="111">
        <f t="shared" si="81"/>
        <v>1031</v>
      </c>
      <c r="G1058" s="138" t="str">
        <f t="array" ref="G1058">IF($I1058&lt;&gt;"",INDEX(DropDownLists!$K$10:$K$2516,MATCH($I1058,DropDownLists!$L$10:$L$2516,0)),"")</f>
        <v/>
      </c>
      <c r="H1058" s="107"/>
      <c r="I1058" s="112"/>
      <c r="J1058" s="339"/>
      <c r="K1058" s="113"/>
      <c r="L1058" s="339"/>
      <c r="M1058" s="113"/>
      <c r="N1058" s="339"/>
      <c r="O1058" s="139" t="str">
        <f t="shared" si="82"/>
        <v/>
      </c>
      <c r="P1058" s="339"/>
      <c r="Q1058" s="114"/>
      <c r="R1058" s="339"/>
      <c r="S1058" s="174"/>
      <c r="T1058" s="339"/>
      <c r="U1058" s="139" t="str">
        <f t="array" ref="U1058">IF($S1058&lt;&gt;"",INDEX(DropDownLists!$D$10:$D$2516,MATCH($S1058,DropDownLists!$E$10:$E$2516,0)),"")</f>
        <v/>
      </c>
      <c r="V1058" s="342"/>
      <c r="W1058" s="174"/>
      <c r="Y1058" s="37"/>
      <c r="Z1058" s="37"/>
      <c r="AA1058" s="37"/>
      <c r="AB1058" s="37"/>
      <c r="AC1058" s="37"/>
      <c r="AD1058" s="37"/>
      <c r="AE1058" s="37"/>
      <c r="AF1058" s="37"/>
      <c r="AG1058" s="37"/>
      <c r="AH1058" s="243" t="str">
        <f t="shared" si="83"/>
        <v/>
      </c>
      <c r="AI1058" s="37"/>
      <c r="AJ1058" s="37"/>
      <c r="AK1058" s="37"/>
      <c r="AL1058" s="37"/>
    </row>
    <row r="1059" spans="1:38" s="97" customFormat="1" ht="14">
      <c r="A1059" s="26"/>
      <c r="B1059" s="2">
        <f t="shared" si="80"/>
        <v>1032</v>
      </c>
      <c r="C1059" s="235" t="str">
        <f t="array" ref="C1059">IF($K1059&lt;&gt;"",INDEX(TransferLog!$AB$21:$AB$1270,MATCH($I1059&amp;$M1059,TransferLog!$F$21:$F$1270&amp;TransferLog!$W$21:$W$1270,0)),"")</f>
        <v/>
      </c>
      <c r="D1059" s="235" t="str">
        <f t="array" ref="D1059">IF($K1059&lt;&gt;"",INDEX(TransferLog!$Q$21:$Q$1270,MATCH($I1059&amp;$M1059,TransferLog!$F$21:$F$1270&amp;TransferLog!$W$21:$W$1270,0)),"")</f>
        <v/>
      </c>
      <c r="E1059" s="236" t="str">
        <f t="array" ref="E1059">IF($K1059&lt;&gt;"",INDEX(TransferLog!$AC$21:$AC$1270,MATCH($I1059&amp;$M1059,TransferLog!$F$21:$F$1270&amp;TransferLog!$W$21:$W$1270,0)),"")</f>
        <v/>
      </c>
      <c r="F1059" s="111">
        <f t="shared" si="81"/>
        <v>1032</v>
      </c>
      <c r="G1059" s="138" t="str">
        <f t="array" ref="G1059">IF($I1059&lt;&gt;"",INDEX(DropDownLists!$K$10:$K$2516,MATCH($I1059,DropDownLists!$L$10:$L$2516,0)),"")</f>
        <v/>
      </c>
      <c r="H1059" s="107"/>
      <c r="I1059" s="112"/>
      <c r="J1059" s="339"/>
      <c r="K1059" s="113"/>
      <c r="L1059" s="339"/>
      <c r="M1059" s="113"/>
      <c r="N1059" s="339"/>
      <c r="O1059" s="139" t="str">
        <f t="shared" si="82"/>
        <v/>
      </c>
      <c r="P1059" s="339"/>
      <c r="Q1059" s="114"/>
      <c r="R1059" s="339"/>
      <c r="S1059" s="174"/>
      <c r="T1059" s="339"/>
      <c r="U1059" s="139" t="str">
        <f t="array" ref="U1059">IF($S1059&lt;&gt;"",INDEX(DropDownLists!$D$10:$D$2516,MATCH($S1059,DropDownLists!$E$10:$E$2516,0)),"")</f>
        <v/>
      </c>
      <c r="V1059" s="342"/>
      <c r="W1059" s="174"/>
      <c r="Y1059" s="37"/>
      <c r="Z1059" s="37"/>
      <c r="AA1059" s="37"/>
      <c r="AB1059" s="37"/>
      <c r="AC1059" s="37"/>
      <c r="AD1059" s="37"/>
      <c r="AE1059" s="37"/>
      <c r="AF1059" s="37"/>
      <c r="AG1059" s="37"/>
      <c r="AH1059" s="243" t="str">
        <f t="shared" si="83"/>
        <v/>
      </c>
      <c r="AI1059" s="37"/>
      <c r="AJ1059" s="37"/>
      <c r="AK1059" s="37"/>
      <c r="AL1059" s="37"/>
    </row>
    <row r="1060" spans="1:38" s="97" customFormat="1" ht="14">
      <c r="A1060" s="63"/>
      <c r="B1060" s="2">
        <f t="shared" si="80"/>
        <v>1033</v>
      </c>
      <c r="C1060" s="235" t="str">
        <f t="array" ref="C1060">IF($K1060&lt;&gt;"",INDEX(TransferLog!$AB$21:$AB$1270,MATCH($I1060&amp;$M1060,TransferLog!$F$21:$F$1270&amp;TransferLog!$W$21:$W$1270,0)),"")</f>
        <v/>
      </c>
      <c r="D1060" s="235" t="str">
        <f t="array" ref="D1060">IF($K1060&lt;&gt;"",INDEX(TransferLog!$Q$21:$Q$1270,MATCH($I1060&amp;$M1060,TransferLog!$F$21:$F$1270&amp;TransferLog!$W$21:$W$1270,0)),"")</f>
        <v/>
      </c>
      <c r="E1060" s="236" t="str">
        <f t="array" ref="E1060">IF($K1060&lt;&gt;"",INDEX(TransferLog!$AC$21:$AC$1270,MATCH($I1060&amp;$M1060,TransferLog!$F$21:$F$1270&amp;TransferLog!$W$21:$W$1270,0)),"")</f>
        <v/>
      </c>
      <c r="F1060" s="111">
        <f t="shared" si="81"/>
        <v>1033</v>
      </c>
      <c r="G1060" s="138" t="str">
        <f t="array" ref="G1060">IF($I1060&lt;&gt;"",INDEX(DropDownLists!$K$10:$K$2516,MATCH($I1060,DropDownLists!$L$10:$L$2516,0)),"")</f>
        <v/>
      </c>
      <c r="H1060" s="107"/>
      <c r="I1060" s="112"/>
      <c r="J1060" s="339"/>
      <c r="K1060" s="113"/>
      <c r="L1060" s="339"/>
      <c r="M1060" s="113"/>
      <c r="N1060" s="339"/>
      <c r="O1060" s="139" t="str">
        <f t="shared" si="82"/>
        <v/>
      </c>
      <c r="P1060" s="339"/>
      <c r="Q1060" s="114"/>
      <c r="R1060" s="339"/>
      <c r="S1060" s="174"/>
      <c r="T1060" s="339"/>
      <c r="U1060" s="139" t="str">
        <f t="array" ref="U1060">IF($S1060&lt;&gt;"",INDEX(DropDownLists!$D$10:$D$2516,MATCH($S1060,DropDownLists!$E$10:$E$2516,0)),"")</f>
        <v/>
      </c>
      <c r="V1060" s="342"/>
      <c r="W1060" s="174"/>
      <c r="Y1060" s="37"/>
      <c r="Z1060" s="37"/>
      <c r="AA1060" s="37"/>
      <c r="AB1060" s="37"/>
      <c r="AC1060" s="37"/>
      <c r="AD1060" s="62"/>
      <c r="AE1060" s="62"/>
      <c r="AF1060" s="62"/>
      <c r="AG1060" s="62"/>
      <c r="AH1060" s="244" t="str">
        <f t="shared" si="83"/>
        <v/>
      </c>
      <c r="AI1060" s="62"/>
      <c r="AJ1060" s="62"/>
      <c r="AK1060" s="62"/>
      <c r="AL1060" s="62"/>
    </row>
    <row r="1061" spans="1:38" s="97" customFormat="1" ht="14">
      <c r="A1061" s="63"/>
      <c r="B1061" s="2">
        <f t="shared" si="80"/>
        <v>1034</v>
      </c>
      <c r="C1061" s="235" t="str">
        <f t="array" ref="C1061">IF($K1061&lt;&gt;"",INDEX(TransferLog!$AB$21:$AB$1270,MATCH($I1061&amp;$M1061,TransferLog!$F$21:$F$1270&amp;TransferLog!$W$21:$W$1270,0)),"")</f>
        <v/>
      </c>
      <c r="D1061" s="235" t="str">
        <f t="array" ref="D1061">IF($K1061&lt;&gt;"",INDEX(TransferLog!$Q$21:$Q$1270,MATCH($I1061&amp;$M1061,TransferLog!$F$21:$F$1270&amp;TransferLog!$W$21:$W$1270,0)),"")</f>
        <v/>
      </c>
      <c r="E1061" s="236" t="str">
        <f t="array" ref="E1061">IF($K1061&lt;&gt;"",INDEX(TransferLog!$AC$21:$AC$1270,MATCH($I1061&amp;$M1061,TransferLog!$F$21:$F$1270&amp;TransferLog!$W$21:$W$1270,0)),"")</f>
        <v/>
      </c>
      <c r="F1061" s="111">
        <f t="shared" si="81"/>
        <v>1034</v>
      </c>
      <c r="G1061" s="138" t="str">
        <f t="array" ref="G1061">IF($I1061&lt;&gt;"",INDEX(DropDownLists!$K$10:$K$2516,MATCH($I1061,DropDownLists!$L$10:$L$2516,0)),"")</f>
        <v/>
      </c>
      <c r="H1061" s="107"/>
      <c r="I1061" s="112"/>
      <c r="J1061" s="339"/>
      <c r="K1061" s="113"/>
      <c r="L1061" s="339"/>
      <c r="M1061" s="113"/>
      <c r="N1061" s="339"/>
      <c r="O1061" s="139" t="str">
        <f t="shared" si="82"/>
        <v/>
      </c>
      <c r="P1061" s="339"/>
      <c r="Q1061" s="114"/>
      <c r="R1061" s="339"/>
      <c r="S1061" s="174"/>
      <c r="T1061" s="339"/>
      <c r="U1061" s="139" t="str">
        <f t="array" ref="U1061">IF($S1061&lt;&gt;"",INDEX(DropDownLists!$D$10:$D$2516,MATCH($S1061,DropDownLists!$E$10:$E$2516,0)),"")</f>
        <v/>
      </c>
      <c r="V1061" s="342"/>
      <c r="W1061" s="174"/>
      <c r="Y1061" s="37"/>
      <c r="Z1061" s="37"/>
      <c r="AA1061" s="37"/>
      <c r="AB1061" s="37"/>
      <c r="AC1061" s="37"/>
      <c r="AD1061" s="62"/>
      <c r="AE1061" s="62"/>
      <c r="AF1061" s="62"/>
      <c r="AG1061" s="62"/>
      <c r="AH1061" s="244" t="str">
        <f t="shared" si="83"/>
        <v/>
      </c>
      <c r="AI1061" s="62"/>
      <c r="AJ1061" s="62"/>
      <c r="AK1061" s="62"/>
      <c r="AL1061" s="62"/>
    </row>
    <row r="1062" spans="1:38" s="97" customFormat="1" ht="14">
      <c r="A1062" s="63"/>
      <c r="B1062" s="2">
        <f t="shared" si="80"/>
        <v>1035</v>
      </c>
      <c r="C1062" s="235" t="str">
        <f t="array" ref="C1062">IF($K1062&lt;&gt;"",INDEX(TransferLog!$AB$21:$AB$1270,MATCH($I1062&amp;$M1062,TransferLog!$F$21:$F$1270&amp;TransferLog!$W$21:$W$1270,0)),"")</f>
        <v/>
      </c>
      <c r="D1062" s="235" t="str">
        <f t="array" ref="D1062">IF($K1062&lt;&gt;"",INDEX(TransferLog!$Q$21:$Q$1270,MATCH($I1062&amp;$M1062,TransferLog!$F$21:$F$1270&amp;TransferLog!$W$21:$W$1270,0)),"")</f>
        <v/>
      </c>
      <c r="E1062" s="236" t="str">
        <f t="array" ref="E1062">IF($K1062&lt;&gt;"",INDEX(TransferLog!$AC$21:$AC$1270,MATCH($I1062&amp;$M1062,TransferLog!$F$21:$F$1270&amp;TransferLog!$W$21:$W$1270,0)),"")</f>
        <v/>
      </c>
      <c r="F1062" s="111">
        <f t="shared" si="81"/>
        <v>1035</v>
      </c>
      <c r="G1062" s="138" t="str">
        <f t="array" ref="G1062">IF($I1062&lt;&gt;"",INDEX(DropDownLists!$K$10:$K$2516,MATCH($I1062,DropDownLists!$L$10:$L$2516,0)),"")</f>
        <v/>
      </c>
      <c r="H1062" s="107"/>
      <c r="I1062" s="112"/>
      <c r="J1062" s="339"/>
      <c r="K1062" s="113"/>
      <c r="L1062" s="339"/>
      <c r="M1062" s="113"/>
      <c r="N1062" s="339"/>
      <c r="O1062" s="139" t="str">
        <f t="shared" si="82"/>
        <v/>
      </c>
      <c r="P1062" s="339"/>
      <c r="Q1062" s="114"/>
      <c r="R1062" s="339"/>
      <c r="S1062" s="174"/>
      <c r="T1062" s="339"/>
      <c r="U1062" s="139" t="str">
        <f t="array" ref="U1062">IF($S1062&lt;&gt;"",INDEX(DropDownLists!$D$10:$D$2516,MATCH($S1062,DropDownLists!$E$10:$E$2516,0)),"")</f>
        <v/>
      </c>
      <c r="V1062" s="342"/>
      <c r="W1062" s="174"/>
      <c r="Y1062" s="37"/>
      <c r="Z1062" s="37"/>
      <c r="AA1062" s="37"/>
      <c r="AB1062" s="37"/>
      <c r="AC1062" s="37"/>
      <c r="AD1062" s="62"/>
      <c r="AE1062" s="62"/>
      <c r="AF1062" s="62"/>
      <c r="AG1062" s="62"/>
      <c r="AH1062" s="244" t="str">
        <f t="shared" si="83"/>
        <v/>
      </c>
      <c r="AI1062" s="62"/>
      <c r="AJ1062" s="62"/>
      <c r="AK1062" s="62"/>
      <c r="AL1062" s="62"/>
    </row>
    <row r="1063" spans="1:38" s="97" customFormat="1" ht="14">
      <c r="A1063" s="63"/>
      <c r="B1063" s="2">
        <f t="shared" si="80"/>
        <v>1036</v>
      </c>
      <c r="C1063" s="235" t="str">
        <f t="array" ref="C1063">IF($K1063&lt;&gt;"",INDEX(TransferLog!$AB$21:$AB$1270,MATCH($I1063&amp;$M1063,TransferLog!$F$21:$F$1270&amp;TransferLog!$W$21:$W$1270,0)),"")</f>
        <v/>
      </c>
      <c r="D1063" s="235" t="str">
        <f t="array" ref="D1063">IF($K1063&lt;&gt;"",INDEX(TransferLog!$Q$21:$Q$1270,MATCH($I1063&amp;$M1063,TransferLog!$F$21:$F$1270&amp;TransferLog!$W$21:$W$1270,0)),"")</f>
        <v/>
      </c>
      <c r="E1063" s="236" t="str">
        <f t="array" ref="E1063">IF($K1063&lt;&gt;"",INDEX(TransferLog!$AC$21:$AC$1270,MATCH($I1063&amp;$M1063,TransferLog!$F$21:$F$1270&amp;TransferLog!$W$21:$W$1270,0)),"")</f>
        <v/>
      </c>
      <c r="F1063" s="111">
        <f t="shared" si="81"/>
        <v>1036</v>
      </c>
      <c r="G1063" s="138" t="str">
        <f t="array" ref="G1063">IF($I1063&lt;&gt;"",INDEX(DropDownLists!$K$10:$K$2516,MATCH($I1063,DropDownLists!$L$10:$L$2516,0)),"")</f>
        <v/>
      </c>
      <c r="H1063" s="107"/>
      <c r="I1063" s="112"/>
      <c r="J1063" s="339"/>
      <c r="K1063" s="113"/>
      <c r="L1063" s="339"/>
      <c r="M1063" s="113"/>
      <c r="N1063" s="339"/>
      <c r="O1063" s="139" t="str">
        <f t="shared" si="82"/>
        <v/>
      </c>
      <c r="P1063" s="339"/>
      <c r="Q1063" s="114"/>
      <c r="R1063" s="339"/>
      <c r="S1063" s="174"/>
      <c r="T1063" s="339"/>
      <c r="U1063" s="139" t="str">
        <f t="array" ref="U1063">IF($S1063&lt;&gt;"",INDEX(DropDownLists!$D$10:$D$2516,MATCH($S1063,DropDownLists!$E$10:$E$2516,0)),"")</f>
        <v/>
      </c>
      <c r="V1063" s="342"/>
      <c r="W1063" s="174"/>
      <c r="Y1063" s="37"/>
      <c r="Z1063" s="37"/>
      <c r="AA1063" s="37"/>
      <c r="AB1063" s="37"/>
      <c r="AC1063" s="37"/>
      <c r="AD1063" s="62"/>
      <c r="AE1063" s="62"/>
      <c r="AF1063" s="62"/>
      <c r="AG1063" s="62"/>
      <c r="AH1063" s="244" t="str">
        <f t="shared" si="83"/>
        <v/>
      </c>
      <c r="AI1063" s="62"/>
      <c r="AJ1063" s="62"/>
      <c r="AK1063" s="62"/>
      <c r="AL1063" s="62"/>
    </row>
    <row r="1064" spans="1:38" s="97" customFormat="1" ht="14">
      <c r="A1064" s="63"/>
      <c r="B1064" s="2">
        <f t="shared" si="80"/>
        <v>1037</v>
      </c>
      <c r="C1064" s="235" t="str">
        <f t="array" ref="C1064">IF($K1064&lt;&gt;"",INDEX(TransferLog!$AB$21:$AB$1270,MATCH($I1064&amp;$M1064,TransferLog!$F$21:$F$1270&amp;TransferLog!$W$21:$W$1270,0)),"")</f>
        <v/>
      </c>
      <c r="D1064" s="235" t="str">
        <f t="array" ref="D1064">IF($K1064&lt;&gt;"",INDEX(TransferLog!$Q$21:$Q$1270,MATCH($I1064&amp;$M1064,TransferLog!$F$21:$F$1270&amp;TransferLog!$W$21:$W$1270,0)),"")</f>
        <v/>
      </c>
      <c r="E1064" s="236" t="str">
        <f t="array" ref="E1064">IF($K1064&lt;&gt;"",INDEX(TransferLog!$AC$21:$AC$1270,MATCH($I1064&amp;$M1064,TransferLog!$F$21:$F$1270&amp;TransferLog!$W$21:$W$1270,0)),"")</f>
        <v/>
      </c>
      <c r="F1064" s="111">
        <f t="shared" si="81"/>
        <v>1037</v>
      </c>
      <c r="G1064" s="138" t="str">
        <f t="array" ref="G1064">IF($I1064&lt;&gt;"",INDEX(DropDownLists!$K$10:$K$2516,MATCH($I1064,DropDownLists!$L$10:$L$2516,0)),"")</f>
        <v/>
      </c>
      <c r="H1064" s="107"/>
      <c r="I1064" s="112"/>
      <c r="J1064" s="339"/>
      <c r="K1064" s="113"/>
      <c r="L1064" s="339"/>
      <c r="M1064" s="113"/>
      <c r="N1064" s="339"/>
      <c r="O1064" s="139" t="str">
        <f t="shared" si="82"/>
        <v/>
      </c>
      <c r="P1064" s="339"/>
      <c r="Q1064" s="114"/>
      <c r="R1064" s="339"/>
      <c r="S1064" s="174"/>
      <c r="T1064" s="339"/>
      <c r="U1064" s="139" t="str">
        <f t="array" ref="U1064">IF($S1064&lt;&gt;"",INDEX(DropDownLists!$D$10:$D$2516,MATCH($S1064,DropDownLists!$E$10:$E$2516,0)),"")</f>
        <v/>
      </c>
      <c r="V1064" s="342"/>
      <c r="W1064" s="174"/>
      <c r="Y1064" s="37"/>
      <c r="Z1064" s="37"/>
      <c r="AA1064" s="37"/>
      <c r="AB1064" s="37"/>
      <c r="AC1064" s="37"/>
      <c r="AD1064" s="62"/>
      <c r="AE1064" s="62"/>
      <c r="AF1064" s="62"/>
      <c r="AG1064" s="62"/>
      <c r="AH1064" s="244" t="str">
        <f t="shared" si="83"/>
        <v/>
      </c>
      <c r="AI1064" s="62"/>
      <c r="AJ1064" s="62"/>
      <c r="AK1064" s="62"/>
      <c r="AL1064" s="62"/>
    </row>
    <row r="1065" spans="1:38" s="97" customFormat="1" ht="14">
      <c r="A1065" s="63"/>
      <c r="B1065" s="2">
        <f t="shared" si="80"/>
        <v>1038</v>
      </c>
      <c r="C1065" s="235" t="str">
        <f t="array" ref="C1065">IF($K1065&lt;&gt;"",INDEX(TransferLog!$AB$21:$AB$1270,MATCH($I1065&amp;$M1065,TransferLog!$F$21:$F$1270&amp;TransferLog!$W$21:$W$1270,0)),"")</f>
        <v/>
      </c>
      <c r="D1065" s="235" t="str">
        <f t="array" ref="D1065">IF($K1065&lt;&gt;"",INDEX(TransferLog!$Q$21:$Q$1270,MATCH($I1065&amp;$M1065,TransferLog!$F$21:$F$1270&amp;TransferLog!$W$21:$W$1270,0)),"")</f>
        <v/>
      </c>
      <c r="E1065" s="236" t="str">
        <f t="array" ref="E1065">IF($K1065&lt;&gt;"",INDEX(TransferLog!$AC$21:$AC$1270,MATCH($I1065&amp;$M1065,TransferLog!$F$21:$F$1270&amp;TransferLog!$W$21:$W$1270,0)),"")</f>
        <v/>
      </c>
      <c r="F1065" s="111">
        <f t="shared" si="81"/>
        <v>1038</v>
      </c>
      <c r="G1065" s="138" t="str">
        <f t="array" ref="G1065">IF($I1065&lt;&gt;"",INDEX(DropDownLists!$K$10:$K$2516,MATCH($I1065,DropDownLists!$L$10:$L$2516,0)),"")</f>
        <v/>
      </c>
      <c r="H1065" s="107"/>
      <c r="I1065" s="112"/>
      <c r="J1065" s="339"/>
      <c r="K1065" s="113"/>
      <c r="L1065" s="339"/>
      <c r="M1065" s="113"/>
      <c r="N1065" s="339"/>
      <c r="O1065" s="139" t="str">
        <f t="shared" si="82"/>
        <v/>
      </c>
      <c r="P1065" s="339"/>
      <c r="Q1065" s="114"/>
      <c r="R1065" s="339"/>
      <c r="S1065" s="174"/>
      <c r="T1065" s="339"/>
      <c r="U1065" s="139" t="str">
        <f t="array" ref="U1065">IF($S1065&lt;&gt;"",INDEX(DropDownLists!$D$10:$D$2516,MATCH($S1065,DropDownLists!$E$10:$E$2516,0)),"")</f>
        <v/>
      </c>
      <c r="V1065" s="342"/>
      <c r="W1065" s="174"/>
      <c r="Y1065" s="62"/>
      <c r="Z1065" s="62"/>
      <c r="AA1065" s="62"/>
      <c r="AB1065" s="62"/>
      <c r="AC1065" s="62"/>
      <c r="AD1065" s="62"/>
      <c r="AE1065" s="62"/>
      <c r="AF1065" s="62"/>
      <c r="AG1065" s="62"/>
      <c r="AH1065" s="244" t="str">
        <f t="shared" si="83"/>
        <v/>
      </c>
      <c r="AI1065" s="62"/>
      <c r="AJ1065" s="62"/>
      <c r="AK1065" s="62"/>
      <c r="AL1065" s="62"/>
    </row>
    <row r="1066" spans="1:38" s="97" customFormat="1" ht="14">
      <c r="A1066" s="63"/>
      <c r="B1066" s="2">
        <f t="shared" si="80"/>
        <v>1039</v>
      </c>
      <c r="C1066" s="235" t="str">
        <f t="array" ref="C1066">IF($K1066&lt;&gt;"",INDEX(TransferLog!$AB$21:$AB$1270,MATCH($I1066&amp;$M1066,TransferLog!$F$21:$F$1270&amp;TransferLog!$W$21:$W$1270,0)),"")</f>
        <v/>
      </c>
      <c r="D1066" s="235" t="str">
        <f t="array" ref="D1066">IF($K1066&lt;&gt;"",INDEX(TransferLog!$Q$21:$Q$1270,MATCH($I1066&amp;$M1066,TransferLog!$F$21:$F$1270&amp;TransferLog!$W$21:$W$1270,0)),"")</f>
        <v/>
      </c>
      <c r="E1066" s="236" t="str">
        <f t="array" ref="E1066">IF($K1066&lt;&gt;"",INDEX(TransferLog!$AC$21:$AC$1270,MATCH($I1066&amp;$M1066,TransferLog!$F$21:$F$1270&amp;TransferLog!$W$21:$W$1270,0)),"")</f>
        <v/>
      </c>
      <c r="F1066" s="111">
        <f t="shared" si="81"/>
        <v>1039</v>
      </c>
      <c r="G1066" s="138" t="str">
        <f t="array" ref="G1066">IF($I1066&lt;&gt;"",INDEX(DropDownLists!$K$10:$K$2516,MATCH($I1066,DropDownLists!$L$10:$L$2516,0)),"")</f>
        <v/>
      </c>
      <c r="H1066" s="107"/>
      <c r="I1066" s="112"/>
      <c r="J1066" s="339"/>
      <c r="K1066" s="113"/>
      <c r="L1066" s="339"/>
      <c r="M1066" s="113"/>
      <c r="N1066" s="339"/>
      <c r="O1066" s="139" t="str">
        <f t="shared" si="82"/>
        <v/>
      </c>
      <c r="P1066" s="339"/>
      <c r="Q1066" s="114"/>
      <c r="R1066" s="339"/>
      <c r="S1066" s="174"/>
      <c r="T1066" s="339"/>
      <c r="U1066" s="139" t="str">
        <f t="array" ref="U1066">IF($S1066&lt;&gt;"",INDEX(DropDownLists!$D$10:$D$2516,MATCH($S1066,DropDownLists!$E$10:$E$2516,0)),"")</f>
        <v/>
      </c>
      <c r="V1066" s="342"/>
      <c r="W1066" s="174"/>
      <c r="Y1066" s="62"/>
      <c r="Z1066" s="62"/>
      <c r="AA1066" s="62"/>
      <c r="AB1066" s="62"/>
      <c r="AC1066" s="62"/>
      <c r="AD1066" s="62"/>
      <c r="AE1066" s="62"/>
      <c r="AF1066" s="62"/>
      <c r="AG1066" s="62"/>
      <c r="AH1066" s="244" t="str">
        <f t="shared" si="83"/>
        <v/>
      </c>
      <c r="AI1066" s="62"/>
      <c r="AJ1066" s="62"/>
      <c r="AK1066" s="62"/>
      <c r="AL1066" s="62"/>
    </row>
    <row r="1067" spans="1:38" s="97" customFormat="1" ht="14">
      <c r="A1067" s="63"/>
      <c r="B1067" s="2">
        <f t="shared" si="80"/>
        <v>1040</v>
      </c>
      <c r="C1067" s="235" t="str">
        <f t="array" ref="C1067">IF($K1067&lt;&gt;"",INDEX(TransferLog!$AB$21:$AB$1270,MATCH($I1067&amp;$M1067,TransferLog!$F$21:$F$1270&amp;TransferLog!$W$21:$W$1270,0)),"")</f>
        <v/>
      </c>
      <c r="D1067" s="235" t="str">
        <f t="array" ref="D1067">IF($K1067&lt;&gt;"",INDEX(TransferLog!$Q$21:$Q$1270,MATCH($I1067&amp;$M1067,TransferLog!$F$21:$F$1270&amp;TransferLog!$W$21:$W$1270,0)),"")</f>
        <v/>
      </c>
      <c r="E1067" s="236" t="str">
        <f t="array" ref="E1067">IF($K1067&lt;&gt;"",INDEX(TransferLog!$AC$21:$AC$1270,MATCH($I1067&amp;$M1067,TransferLog!$F$21:$F$1270&amp;TransferLog!$W$21:$W$1270,0)),"")</f>
        <v/>
      </c>
      <c r="F1067" s="111">
        <f t="shared" si="81"/>
        <v>1040</v>
      </c>
      <c r="G1067" s="138" t="str">
        <f t="array" ref="G1067">IF($I1067&lt;&gt;"",INDEX(DropDownLists!$K$10:$K$2516,MATCH($I1067,DropDownLists!$L$10:$L$2516,0)),"")</f>
        <v/>
      </c>
      <c r="H1067" s="107"/>
      <c r="I1067" s="112"/>
      <c r="J1067" s="339"/>
      <c r="K1067" s="113"/>
      <c r="L1067" s="339"/>
      <c r="M1067" s="113"/>
      <c r="N1067" s="339"/>
      <c r="O1067" s="139" t="str">
        <f t="shared" si="82"/>
        <v/>
      </c>
      <c r="P1067" s="339"/>
      <c r="Q1067" s="114"/>
      <c r="R1067" s="339"/>
      <c r="S1067" s="174"/>
      <c r="T1067" s="339"/>
      <c r="U1067" s="139" t="str">
        <f t="array" ref="U1067">IF($S1067&lt;&gt;"",INDEX(DropDownLists!$D$10:$D$2516,MATCH($S1067,DropDownLists!$E$10:$E$2516,0)),"")</f>
        <v/>
      </c>
      <c r="V1067" s="342"/>
      <c r="W1067" s="174"/>
      <c r="Y1067" s="62"/>
      <c r="Z1067" s="62"/>
      <c r="AA1067" s="62"/>
      <c r="AB1067" s="62"/>
      <c r="AC1067" s="62"/>
      <c r="AD1067" s="62"/>
      <c r="AE1067" s="62"/>
      <c r="AF1067" s="62"/>
      <c r="AG1067" s="62"/>
      <c r="AH1067" s="244" t="str">
        <f t="shared" si="83"/>
        <v/>
      </c>
      <c r="AI1067" s="62"/>
      <c r="AJ1067" s="62"/>
      <c r="AK1067" s="62"/>
      <c r="AL1067" s="62"/>
    </row>
    <row r="1068" spans="1:38" s="97" customFormat="1" ht="14">
      <c r="A1068" s="63"/>
      <c r="B1068" s="2">
        <f t="shared" si="80"/>
        <v>1041</v>
      </c>
      <c r="C1068" s="235" t="str">
        <f t="array" ref="C1068">IF($K1068&lt;&gt;"",INDEX(TransferLog!$AB$21:$AB$1270,MATCH($I1068&amp;$M1068,TransferLog!$F$21:$F$1270&amp;TransferLog!$W$21:$W$1270,0)),"")</f>
        <v/>
      </c>
      <c r="D1068" s="235" t="str">
        <f t="array" ref="D1068">IF($K1068&lt;&gt;"",INDEX(TransferLog!$Q$21:$Q$1270,MATCH($I1068&amp;$M1068,TransferLog!$F$21:$F$1270&amp;TransferLog!$W$21:$W$1270,0)),"")</f>
        <v/>
      </c>
      <c r="E1068" s="236" t="str">
        <f t="array" ref="E1068">IF($K1068&lt;&gt;"",INDEX(TransferLog!$AC$21:$AC$1270,MATCH($I1068&amp;$M1068,TransferLog!$F$21:$F$1270&amp;TransferLog!$W$21:$W$1270,0)),"")</f>
        <v/>
      </c>
      <c r="F1068" s="111">
        <f t="shared" si="81"/>
        <v>1041</v>
      </c>
      <c r="G1068" s="138" t="str">
        <f t="array" ref="G1068">IF($I1068&lt;&gt;"",INDEX(DropDownLists!$K$10:$K$2516,MATCH($I1068,DropDownLists!$L$10:$L$2516,0)),"")</f>
        <v/>
      </c>
      <c r="H1068" s="107"/>
      <c r="I1068" s="112"/>
      <c r="J1068" s="339"/>
      <c r="K1068" s="113"/>
      <c r="L1068" s="339"/>
      <c r="M1068" s="113"/>
      <c r="N1068" s="339"/>
      <c r="O1068" s="139" t="str">
        <f t="shared" si="82"/>
        <v/>
      </c>
      <c r="P1068" s="339"/>
      <c r="Q1068" s="114"/>
      <c r="R1068" s="339"/>
      <c r="S1068" s="174"/>
      <c r="T1068" s="339"/>
      <c r="U1068" s="139" t="str">
        <f t="array" ref="U1068">IF($S1068&lt;&gt;"",INDEX(DropDownLists!$D$10:$D$2516,MATCH($S1068,DropDownLists!$E$10:$E$2516,0)),"")</f>
        <v/>
      </c>
      <c r="V1068" s="342"/>
      <c r="W1068" s="174"/>
      <c r="Y1068" s="62"/>
      <c r="Z1068" s="62"/>
      <c r="AA1068" s="62"/>
      <c r="AB1068" s="62"/>
      <c r="AC1068" s="62"/>
      <c r="AD1068" s="62"/>
      <c r="AE1068" s="62"/>
      <c r="AF1068" s="62"/>
      <c r="AG1068" s="62"/>
      <c r="AH1068" s="244" t="str">
        <f t="shared" si="83"/>
        <v/>
      </c>
      <c r="AI1068" s="62"/>
      <c r="AJ1068" s="62"/>
      <c r="AK1068" s="62"/>
      <c r="AL1068" s="62"/>
    </row>
    <row r="1069" spans="1:38" s="97" customFormat="1" ht="14">
      <c r="A1069" s="63"/>
      <c r="B1069" s="2">
        <f t="shared" si="80"/>
        <v>1042</v>
      </c>
      <c r="C1069" s="235" t="str">
        <f t="array" ref="C1069">IF($K1069&lt;&gt;"",INDEX(TransferLog!$AB$21:$AB$1270,MATCH($I1069&amp;$M1069,TransferLog!$F$21:$F$1270&amp;TransferLog!$W$21:$W$1270,0)),"")</f>
        <v/>
      </c>
      <c r="D1069" s="235" t="str">
        <f t="array" ref="D1069">IF($K1069&lt;&gt;"",INDEX(TransferLog!$Q$21:$Q$1270,MATCH($I1069&amp;$M1069,TransferLog!$F$21:$F$1270&amp;TransferLog!$W$21:$W$1270,0)),"")</f>
        <v/>
      </c>
      <c r="E1069" s="236" t="str">
        <f t="array" ref="E1069">IF($K1069&lt;&gt;"",INDEX(TransferLog!$AC$21:$AC$1270,MATCH($I1069&amp;$M1069,TransferLog!$F$21:$F$1270&amp;TransferLog!$W$21:$W$1270,0)),"")</f>
        <v/>
      </c>
      <c r="F1069" s="111">
        <f t="shared" si="81"/>
        <v>1042</v>
      </c>
      <c r="G1069" s="138" t="str">
        <f t="array" ref="G1069">IF($I1069&lt;&gt;"",INDEX(DropDownLists!$K$10:$K$2516,MATCH($I1069,DropDownLists!$L$10:$L$2516,0)),"")</f>
        <v/>
      </c>
      <c r="H1069" s="107"/>
      <c r="I1069" s="112"/>
      <c r="J1069" s="339"/>
      <c r="K1069" s="113"/>
      <c r="L1069" s="339"/>
      <c r="M1069" s="113"/>
      <c r="N1069" s="339"/>
      <c r="O1069" s="139" t="str">
        <f t="shared" si="82"/>
        <v/>
      </c>
      <c r="P1069" s="339"/>
      <c r="Q1069" s="114"/>
      <c r="R1069" s="339"/>
      <c r="S1069" s="174"/>
      <c r="T1069" s="339"/>
      <c r="U1069" s="139" t="str">
        <f t="array" ref="U1069">IF($S1069&lt;&gt;"",INDEX(DropDownLists!$D$10:$D$2516,MATCH($S1069,DropDownLists!$E$10:$E$2516,0)),"")</f>
        <v/>
      </c>
      <c r="V1069" s="342"/>
      <c r="W1069" s="174"/>
      <c r="Y1069" s="62"/>
      <c r="Z1069" s="62"/>
      <c r="AA1069" s="62"/>
      <c r="AB1069" s="62"/>
      <c r="AC1069" s="62"/>
      <c r="AD1069" s="62"/>
      <c r="AE1069" s="62"/>
      <c r="AF1069" s="62"/>
      <c r="AG1069" s="62"/>
      <c r="AH1069" s="244" t="str">
        <f t="shared" si="83"/>
        <v/>
      </c>
      <c r="AI1069" s="62"/>
      <c r="AJ1069" s="62"/>
      <c r="AK1069" s="62"/>
      <c r="AL1069" s="62"/>
    </row>
    <row r="1070" spans="1:38" s="97" customFormat="1" ht="14">
      <c r="A1070" s="63"/>
      <c r="B1070" s="2">
        <f t="shared" si="80"/>
        <v>1043</v>
      </c>
      <c r="C1070" s="235" t="str">
        <f t="array" ref="C1070">IF($K1070&lt;&gt;"",INDEX(TransferLog!$AB$21:$AB$1270,MATCH($I1070&amp;$M1070,TransferLog!$F$21:$F$1270&amp;TransferLog!$W$21:$W$1270,0)),"")</f>
        <v/>
      </c>
      <c r="D1070" s="235" t="str">
        <f t="array" ref="D1070">IF($K1070&lt;&gt;"",INDEX(TransferLog!$Q$21:$Q$1270,MATCH($I1070&amp;$M1070,TransferLog!$F$21:$F$1270&amp;TransferLog!$W$21:$W$1270,0)),"")</f>
        <v/>
      </c>
      <c r="E1070" s="236" t="str">
        <f t="array" ref="E1070">IF($K1070&lt;&gt;"",INDEX(TransferLog!$AC$21:$AC$1270,MATCH($I1070&amp;$M1070,TransferLog!$F$21:$F$1270&amp;TransferLog!$W$21:$W$1270,0)),"")</f>
        <v/>
      </c>
      <c r="F1070" s="111">
        <f t="shared" si="81"/>
        <v>1043</v>
      </c>
      <c r="G1070" s="138" t="str">
        <f t="array" ref="G1070">IF($I1070&lt;&gt;"",INDEX(DropDownLists!$K$10:$K$2516,MATCH($I1070,DropDownLists!$L$10:$L$2516,0)),"")</f>
        <v/>
      </c>
      <c r="H1070" s="107"/>
      <c r="I1070" s="112"/>
      <c r="J1070" s="339"/>
      <c r="K1070" s="113"/>
      <c r="L1070" s="339"/>
      <c r="M1070" s="113"/>
      <c r="N1070" s="339"/>
      <c r="O1070" s="139" t="str">
        <f t="shared" si="82"/>
        <v/>
      </c>
      <c r="P1070" s="339"/>
      <c r="Q1070" s="114"/>
      <c r="R1070" s="339"/>
      <c r="S1070" s="174"/>
      <c r="T1070" s="339"/>
      <c r="U1070" s="139" t="str">
        <f t="array" ref="U1070">IF($S1070&lt;&gt;"",INDEX(DropDownLists!$D$10:$D$2516,MATCH($S1070,DropDownLists!$E$10:$E$2516,0)),"")</f>
        <v/>
      </c>
      <c r="V1070" s="342"/>
      <c r="W1070" s="174"/>
      <c r="Y1070" s="62"/>
      <c r="Z1070" s="62"/>
      <c r="AA1070" s="62"/>
      <c r="AB1070" s="62"/>
      <c r="AC1070" s="62"/>
      <c r="AD1070" s="62"/>
      <c r="AE1070" s="62"/>
      <c r="AF1070" s="62"/>
      <c r="AG1070" s="62"/>
      <c r="AH1070" s="244" t="str">
        <f t="shared" si="83"/>
        <v/>
      </c>
      <c r="AI1070" s="62"/>
      <c r="AJ1070" s="62"/>
      <c r="AK1070" s="62"/>
      <c r="AL1070" s="62"/>
    </row>
    <row r="1071" spans="1:38" s="97" customFormat="1" ht="14.25" customHeight="1">
      <c r="A1071" s="26"/>
      <c r="B1071" s="2">
        <f t="shared" si="80"/>
        <v>1044</v>
      </c>
      <c r="C1071" s="235" t="str">
        <f t="array" ref="C1071">IF($K1071&lt;&gt;"",INDEX(TransferLog!$AB$21:$AB$1270,MATCH($I1071&amp;$M1071,TransferLog!$F$21:$F$1270&amp;TransferLog!$W$21:$W$1270,0)),"")</f>
        <v/>
      </c>
      <c r="D1071" s="235" t="str">
        <f t="array" ref="D1071">IF($K1071&lt;&gt;"",INDEX(TransferLog!$Q$21:$Q$1270,MATCH($I1071&amp;$M1071,TransferLog!$F$21:$F$1270&amp;TransferLog!$W$21:$W$1270,0)),"")</f>
        <v/>
      </c>
      <c r="E1071" s="236" t="str">
        <f t="array" ref="E1071">IF($K1071&lt;&gt;"",INDEX(TransferLog!$AC$21:$AC$1270,MATCH($I1071&amp;$M1071,TransferLog!$F$21:$F$1270&amp;TransferLog!$W$21:$W$1270,0)),"")</f>
        <v/>
      </c>
      <c r="F1071" s="111">
        <f t="shared" si="81"/>
        <v>1044</v>
      </c>
      <c r="G1071" s="138" t="str">
        <f t="array" ref="G1071">IF($I1071&lt;&gt;"",INDEX(DropDownLists!$K$10:$K$2516,MATCH($I1071,DropDownLists!$L$10:$L$2516,0)),"")</f>
        <v/>
      </c>
      <c r="H1071" s="107"/>
      <c r="I1071" s="112"/>
      <c r="J1071" s="339"/>
      <c r="K1071" s="113"/>
      <c r="L1071" s="339"/>
      <c r="M1071" s="113"/>
      <c r="N1071" s="339"/>
      <c r="O1071" s="139" t="str">
        <f t="shared" si="82"/>
        <v/>
      </c>
      <c r="P1071" s="339"/>
      <c r="Q1071" s="114"/>
      <c r="R1071" s="339"/>
      <c r="S1071" s="174"/>
      <c r="T1071" s="339"/>
      <c r="U1071" s="139" t="str">
        <f t="array" ref="U1071">IF($S1071&lt;&gt;"",INDEX(DropDownLists!$D$10:$D$2516,MATCH($S1071,DropDownLists!$E$10:$E$2516,0)),"")</f>
        <v/>
      </c>
      <c r="V1071" s="342"/>
      <c r="W1071" s="174"/>
      <c r="Y1071" s="62"/>
      <c r="Z1071" s="62"/>
      <c r="AA1071" s="62"/>
      <c r="AB1071" s="62"/>
      <c r="AC1071" s="62"/>
      <c r="AD1071" s="37"/>
      <c r="AE1071" s="37"/>
      <c r="AF1071" s="37"/>
      <c r="AG1071" s="37"/>
      <c r="AH1071" s="243" t="str">
        <f t="shared" si="83"/>
        <v/>
      </c>
      <c r="AI1071" s="37"/>
      <c r="AJ1071" s="37"/>
      <c r="AK1071" s="37"/>
      <c r="AL1071" s="37"/>
    </row>
    <row r="1072" spans="1:38" s="97" customFormat="1" ht="14.25" customHeight="1">
      <c r="A1072" s="26"/>
      <c r="B1072" s="2">
        <f t="shared" si="80"/>
        <v>1045</v>
      </c>
      <c r="C1072" s="235" t="str">
        <f t="array" ref="C1072">IF($K1072&lt;&gt;"",INDEX(TransferLog!$AB$21:$AB$1270,MATCH($I1072&amp;$M1072,TransferLog!$F$21:$F$1270&amp;TransferLog!$W$21:$W$1270,0)),"")</f>
        <v/>
      </c>
      <c r="D1072" s="235" t="str">
        <f t="array" ref="D1072">IF($K1072&lt;&gt;"",INDEX(TransferLog!$Q$21:$Q$1270,MATCH($I1072&amp;$M1072,TransferLog!$F$21:$F$1270&amp;TransferLog!$W$21:$W$1270,0)),"")</f>
        <v/>
      </c>
      <c r="E1072" s="236" t="str">
        <f t="array" ref="E1072">IF($K1072&lt;&gt;"",INDEX(TransferLog!$AC$21:$AC$1270,MATCH($I1072&amp;$M1072,TransferLog!$F$21:$F$1270&amp;TransferLog!$W$21:$W$1270,0)),"")</f>
        <v/>
      </c>
      <c r="F1072" s="111">
        <f t="shared" si="81"/>
        <v>1045</v>
      </c>
      <c r="G1072" s="138" t="str">
        <f t="array" ref="G1072">IF($I1072&lt;&gt;"",INDEX(DropDownLists!$K$10:$K$2516,MATCH($I1072,DropDownLists!$L$10:$L$2516,0)),"")</f>
        <v/>
      </c>
      <c r="H1072" s="107"/>
      <c r="I1072" s="112"/>
      <c r="J1072" s="339"/>
      <c r="K1072" s="113"/>
      <c r="L1072" s="339"/>
      <c r="M1072" s="113"/>
      <c r="N1072" s="339"/>
      <c r="O1072" s="139" t="str">
        <f t="shared" si="82"/>
        <v/>
      </c>
      <c r="P1072" s="339"/>
      <c r="Q1072" s="114"/>
      <c r="R1072" s="339"/>
      <c r="S1072" s="174"/>
      <c r="T1072" s="339"/>
      <c r="U1072" s="139" t="str">
        <f t="array" ref="U1072">IF($S1072&lt;&gt;"",INDEX(DropDownLists!$D$10:$D$2516,MATCH($S1072,DropDownLists!$E$10:$E$2516,0)),"")</f>
        <v/>
      </c>
      <c r="V1072" s="342"/>
      <c r="W1072" s="174"/>
      <c r="Y1072" s="62"/>
      <c r="Z1072" s="62"/>
      <c r="AA1072" s="62"/>
      <c r="AB1072" s="62"/>
      <c r="AC1072" s="62"/>
      <c r="AD1072" s="37"/>
      <c r="AE1072" s="37"/>
      <c r="AF1072" s="37"/>
      <c r="AG1072" s="37"/>
      <c r="AH1072" s="243" t="str">
        <f t="shared" si="83"/>
        <v/>
      </c>
      <c r="AI1072" s="37"/>
      <c r="AJ1072" s="37"/>
      <c r="AK1072" s="37"/>
      <c r="AL1072" s="37"/>
    </row>
    <row r="1073" spans="1:38" s="97" customFormat="1" ht="14.25" customHeight="1">
      <c r="A1073" s="26"/>
      <c r="B1073" s="2">
        <f t="shared" si="80"/>
        <v>1046</v>
      </c>
      <c r="C1073" s="235" t="str">
        <f t="array" ref="C1073">IF($K1073&lt;&gt;"",INDEX(TransferLog!$AB$21:$AB$1270,MATCH($I1073&amp;$M1073,TransferLog!$F$21:$F$1270&amp;TransferLog!$W$21:$W$1270,0)),"")</f>
        <v/>
      </c>
      <c r="D1073" s="235" t="str">
        <f t="array" ref="D1073">IF($K1073&lt;&gt;"",INDEX(TransferLog!$Q$21:$Q$1270,MATCH($I1073&amp;$M1073,TransferLog!$F$21:$F$1270&amp;TransferLog!$W$21:$W$1270,0)),"")</f>
        <v/>
      </c>
      <c r="E1073" s="236" t="str">
        <f t="array" ref="E1073">IF($K1073&lt;&gt;"",INDEX(TransferLog!$AC$21:$AC$1270,MATCH($I1073&amp;$M1073,TransferLog!$F$21:$F$1270&amp;TransferLog!$W$21:$W$1270,0)),"")</f>
        <v/>
      </c>
      <c r="F1073" s="111">
        <f t="shared" si="81"/>
        <v>1046</v>
      </c>
      <c r="G1073" s="138" t="str">
        <f t="array" ref="G1073">IF($I1073&lt;&gt;"",INDEX(DropDownLists!$K$10:$K$2516,MATCH($I1073,DropDownLists!$L$10:$L$2516,0)),"")</f>
        <v/>
      </c>
      <c r="H1073" s="107"/>
      <c r="I1073" s="112"/>
      <c r="J1073" s="339"/>
      <c r="K1073" s="113"/>
      <c r="L1073" s="339"/>
      <c r="M1073" s="113"/>
      <c r="N1073" s="339"/>
      <c r="O1073" s="139" t="str">
        <f t="shared" si="82"/>
        <v/>
      </c>
      <c r="P1073" s="339"/>
      <c r="Q1073" s="114"/>
      <c r="R1073" s="339"/>
      <c r="S1073" s="174"/>
      <c r="T1073" s="339"/>
      <c r="U1073" s="139" t="str">
        <f t="array" ref="U1073">IF($S1073&lt;&gt;"",INDEX(DropDownLists!$D$10:$D$2516,MATCH($S1073,DropDownLists!$E$10:$E$2516,0)),"")</f>
        <v/>
      </c>
      <c r="V1073" s="342"/>
      <c r="W1073" s="174"/>
      <c r="Y1073" s="62"/>
      <c r="Z1073" s="62"/>
      <c r="AA1073" s="62"/>
      <c r="AB1073" s="62"/>
      <c r="AC1073" s="62"/>
      <c r="AD1073" s="37"/>
      <c r="AE1073" s="37"/>
      <c r="AF1073" s="37"/>
      <c r="AG1073" s="37"/>
      <c r="AH1073" s="243" t="str">
        <f t="shared" si="83"/>
        <v/>
      </c>
      <c r="AI1073" s="37"/>
      <c r="AJ1073" s="37"/>
      <c r="AK1073" s="37"/>
      <c r="AL1073" s="37"/>
    </row>
    <row r="1074" spans="1:38" s="97" customFormat="1" ht="14">
      <c r="A1074" s="26"/>
      <c r="B1074" s="2">
        <f t="shared" si="80"/>
        <v>1047</v>
      </c>
      <c r="C1074" s="235" t="str">
        <f t="array" ref="C1074">IF($K1074&lt;&gt;"",INDEX(TransferLog!$AB$21:$AB$1270,MATCH($I1074&amp;$M1074,TransferLog!$F$21:$F$1270&amp;TransferLog!$W$21:$W$1270,0)),"")</f>
        <v/>
      </c>
      <c r="D1074" s="235" t="str">
        <f t="array" ref="D1074">IF($K1074&lt;&gt;"",INDEX(TransferLog!$Q$21:$Q$1270,MATCH($I1074&amp;$M1074,TransferLog!$F$21:$F$1270&amp;TransferLog!$W$21:$W$1270,0)),"")</f>
        <v/>
      </c>
      <c r="E1074" s="236" t="str">
        <f t="array" ref="E1074">IF($K1074&lt;&gt;"",INDEX(TransferLog!$AC$21:$AC$1270,MATCH($I1074&amp;$M1074,TransferLog!$F$21:$F$1270&amp;TransferLog!$W$21:$W$1270,0)),"")</f>
        <v/>
      </c>
      <c r="F1074" s="111">
        <f t="shared" si="81"/>
        <v>1047</v>
      </c>
      <c r="G1074" s="138" t="str">
        <f t="array" ref="G1074">IF($I1074&lt;&gt;"",INDEX(DropDownLists!$K$10:$K$2516,MATCH($I1074,DropDownLists!$L$10:$L$2516,0)),"")</f>
        <v/>
      </c>
      <c r="H1074" s="107"/>
      <c r="I1074" s="112"/>
      <c r="J1074" s="339"/>
      <c r="K1074" s="113"/>
      <c r="L1074" s="339"/>
      <c r="M1074" s="113"/>
      <c r="N1074" s="339"/>
      <c r="O1074" s="139" t="str">
        <f t="shared" si="82"/>
        <v/>
      </c>
      <c r="P1074" s="339"/>
      <c r="Q1074" s="114"/>
      <c r="R1074" s="339"/>
      <c r="S1074" s="174"/>
      <c r="T1074" s="339"/>
      <c r="U1074" s="139" t="str">
        <f t="array" ref="U1074">IF($S1074&lt;&gt;"",INDEX(DropDownLists!$D$10:$D$2516,MATCH($S1074,DropDownLists!$E$10:$E$2516,0)),"")</f>
        <v/>
      </c>
      <c r="V1074" s="342"/>
      <c r="W1074" s="174"/>
      <c r="Y1074" s="62"/>
      <c r="Z1074" s="62"/>
      <c r="AA1074" s="62"/>
      <c r="AB1074" s="62"/>
      <c r="AC1074" s="62"/>
      <c r="AD1074" s="37"/>
      <c r="AE1074" s="37"/>
      <c r="AF1074" s="37"/>
      <c r="AG1074" s="37"/>
      <c r="AH1074" s="243" t="str">
        <f t="shared" si="83"/>
        <v/>
      </c>
      <c r="AI1074" s="37"/>
      <c r="AJ1074" s="37"/>
      <c r="AK1074" s="37"/>
      <c r="AL1074" s="37"/>
    </row>
    <row r="1075" spans="1:38" s="97" customFormat="1" ht="14.25" customHeight="1">
      <c r="A1075" s="26"/>
      <c r="B1075" s="2">
        <f t="shared" ref="B1075:B1106" si="84">ROW()-27</f>
        <v>1048</v>
      </c>
      <c r="C1075" s="235" t="str">
        <f t="array" ref="C1075">IF($K1075&lt;&gt;"",INDEX(TransferLog!$AB$21:$AB$1270,MATCH($I1075&amp;$M1075,TransferLog!$F$21:$F$1270&amp;TransferLog!$W$21:$W$1270,0)),"")</f>
        <v/>
      </c>
      <c r="D1075" s="235" t="str">
        <f t="array" ref="D1075">IF($K1075&lt;&gt;"",INDEX(TransferLog!$Q$21:$Q$1270,MATCH($I1075&amp;$M1075,TransferLog!$F$21:$F$1270&amp;TransferLog!$W$21:$W$1270,0)),"")</f>
        <v/>
      </c>
      <c r="E1075" s="236" t="str">
        <f t="array" ref="E1075">IF($K1075&lt;&gt;"",INDEX(TransferLog!$AC$21:$AC$1270,MATCH($I1075&amp;$M1075,TransferLog!$F$21:$F$1270&amp;TransferLog!$W$21:$W$1270,0)),"")</f>
        <v/>
      </c>
      <c r="F1075" s="111">
        <f t="shared" ref="F1075:F1106" si="85">ROW()-27</f>
        <v>1048</v>
      </c>
      <c r="G1075" s="138" t="str">
        <f t="array" ref="G1075">IF($I1075&lt;&gt;"",INDEX(DropDownLists!$K$10:$K$2516,MATCH($I1075,DropDownLists!$L$10:$L$2516,0)),"")</f>
        <v/>
      </c>
      <c r="H1075" s="107"/>
      <c r="I1075" s="112"/>
      <c r="J1075" s="339"/>
      <c r="K1075" s="113"/>
      <c r="L1075" s="339"/>
      <c r="M1075" s="113"/>
      <c r="N1075" s="339"/>
      <c r="O1075" s="139" t="str">
        <f t="shared" si="82"/>
        <v/>
      </c>
      <c r="P1075" s="339"/>
      <c r="Q1075" s="114"/>
      <c r="R1075" s="339"/>
      <c r="S1075" s="174"/>
      <c r="T1075" s="339"/>
      <c r="U1075" s="139" t="str">
        <f t="array" ref="U1075">IF($S1075&lt;&gt;"",INDEX(DropDownLists!$D$10:$D$2516,MATCH($S1075,DropDownLists!$E$10:$E$2516,0)),"")</f>
        <v/>
      </c>
      <c r="V1075" s="342"/>
      <c r="W1075" s="174"/>
      <c r="Y1075" s="62"/>
      <c r="Z1075" s="62"/>
      <c r="AA1075" s="62"/>
      <c r="AB1075" s="62"/>
      <c r="AC1075" s="62"/>
      <c r="AD1075" s="37"/>
      <c r="AE1075" s="37"/>
      <c r="AF1075" s="37"/>
      <c r="AG1075" s="37"/>
      <c r="AH1075" s="243" t="str">
        <f t="shared" si="83"/>
        <v/>
      </c>
      <c r="AI1075" s="37"/>
      <c r="AJ1075" s="37"/>
      <c r="AK1075" s="37"/>
      <c r="AL1075" s="37"/>
    </row>
    <row r="1076" spans="1:38" s="97" customFormat="1" ht="14.25" customHeight="1">
      <c r="A1076" s="26"/>
      <c r="B1076" s="2">
        <f t="shared" si="84"/>
        <v>1049</v>
      </c>
      <c r="C1076" s="235" t="str">
        <f t="array" ref="C1076">IF($K1076&lt;&gt;"",INDEX(TransferLog!$AB$21:$AB$1270,MATCH($I1076&amp;$M1076,TransferLog!$F$21:$F$1270&amp;TransferLog!$W$21:$W$1270,0)),"")</f>
        <v/>
      </c>
      <c r="D1076" s="235" t="str">
        <f t="array" ref="D1076">IF($K1076&lt;&gt;"",INDEX(TransferLog!$Q$21:$Q$1270,MATCH($I1076&amp;$M1076,TransferLog!$F$21:$F$1270&amp;TransferLog!$W$21:$W$1270,0)),"")</f>
        <v/>
      </c>
      <c r="E1076" s="236" t="str">
        <f t="array" ref="E1076">IF($K1076&lt;&gt;"",INDEX(TransferLog!$AC$21:$AC$1270,MATCH($I1076&amp;$M1076,TransferLog!$F$21:$F$1270&amp;TransferLog!$W$21:$W$1270,0)),"")</f>
        <v/>
      </c>
      <c r="F1076" s="111">
        <f t="shared" si="85"/>
        <v>1049</v>
      </c>
      <c r="G1076" s="138" t="str">
        <f t="array" ref="G1076">IF($I1076&lt;&gt;"",INDEX(DropDownLists!$K$10:$K$2516,MATCH($I1076,DropDownLists!$L$10:$L$2516,0)),"")</f>
        <v/>
      </c>
      <c r="H1076" s="107"/>
      <c r="I1076" s="112"/>
      <c r="J1076" s="339"/>
      <c r="K1076" s="113"/>
      <c r="L1076" s="339"/>
      <c r="M1076" s="113"/>
      <c r="N1076" s="339"/>
      <c r="O1076" s="139" t="str">
        <f t="shared" si="82"/>
        <v/>
      </c>
      <c r="P1076" s="339"/>
      <c r="Q1076" s="114"/>
      <c r="R1076" s="339"/>
      <c r="S1076" s="174"/>
      <c r="T1076" s="339"/>
      <c r="U1076" s="139" t="str">
        <f t="array" ref="U1076">IF($S1076&lt;&gt;"",INDEX(DropDownLists!$D$10:$D$2516,MATCH($S1076,DropDownLists!$E$10:$E$2516,0)),"")</f>
        <v/>
      </c>
      <c r="V1076" s="342"/>
      <c r="W1076" s="174"/>
      <c r="Y1076" s="37"/>
      <c r="Z1076" s="37"/>
      <c r="AA1076" s="37"/>
      <c r="AB1076" s="37"/>
      <c r="AC1076" s="37"/>
      <c r="AD1076" s="37"/>
      <c r="AE1076" s="37"/>
      <c r="AF1076" s="37"/>
      <c r="AG1076" s="37"/>
      <c r="AH1076" s="243" t="str">
        <f t="shared" si="83"/>
        <v/>
      </c>
      <c r="AI1076" s="37"/>
      <c r="AJ1076" s="37"/>
      <c r="AK1076" s="37"/>
      <c r="AL1076" s="37"/>
    </row>
    <row r="1077" spans="1:38" s="97" customFormat="1" ht="14.25" customHeight="1">
      <c r="A1077" s="26"/>
      <c r="B1077" s="2">
        <f t="shared" si="84"/>
        <v>1050</v>
      </c>
      <c r="C1077" s="235" t="str">
        <f t="array" ref="C1077">IF($K1077&lt;&gt;"",INDEX(TransferLog!$AB$21:$AB$1270,MATCH($I1077&amp;$M1077,TransferLog!$F$21:$F$1270&amp;TransferLog!$W$21:$W$1270,0)),"")</f>
        <v/>
      </c>
      <c r="D1077" s="235" t="str">
        <f t="array" ref="D1077">IF($K1077&lt;&gt;"",INDEX(TransferLog!$Q$21:$Q$1270,MATCH($I1077&amp;$M1077,TransferLog!$F$21:$F$1270&amp;TransferLog!$W$21:$W$1270,0)),"")</f>
        <v/>
      </c>
      <c r="E1077" s="236" t="str">
        <f t="array" ref="E1077">IF($K1077&lt;&gt;"",INDEX(TransferLog!$AC$21:$AC$1270,MATCH($I1077&amp;$M1077,TransferLog!$F$21:$F$1270&amp;TransferLog!$W$21:$W$1270,0)),"")</f>
        <v/>
      </c>
      <c r="F1077" s="111">
        <f t="shared" si="85"/>
        <v>1050</v>
      </c>
      <c r="G1077" s="138" t="str">
        <f t="array" ref="G1077">IF($I1077&lt;&gt;"",INDEX(DropDownLists!$K$10:$K$2516,MATCH($I1077,DropDownLists!$L$10:$L$2516,0)),"")</f>
        <v/>
      </c>
      <c r="H1077" s="107"/>
      <c r="I1077" s="112"/>
      <c r="J1077" s="339"/>
      <c r="K1077" s="113"/>
      <c r="L1077" s="339"/>
      <c r="M1077" s="113"/>
      <c r="N1077" s="339"/>
      <c r="O1077" s="139" t="str">
        <f t="shared" si="82"/>
        <v/>
      </c>
      <c r="P1077" s="339"/>
      <c r="Q1077" s="114"/>
      <c r="R1077" s="339"/>
      <c r="S1077" s="174"/>
      <c r="T1077" s="339"/>
      <c r="U1077" s="139" t="str">
        <f t="array" ref="U1077">IF($S1077&lt;&gt;"",INDEX(DropDownLists!$D$10:$D$2516,MATCH($S1077,DropDownLists!$E$10:$E$2516,0)),"")</f>
        <v/>
      </c>
      <c r="V1077" s="342"/>
      <c r="W1077" s="174"/>
      <c r="Y1077" s="37"/>
      <c r="Z1077" s="37"/>
      <c r="AA1077" s="37"/>
      <c r="AB1077" s="37"/>
      <c r="AC1077" s="37"/>
      <c r="AD1077" s="37"/>
      <c r="AE1077" s="37"/>
      <c r="AF1077" s="37"/>
      <c r="AG1077" s="37"/>
      <c r="AH1077" s="243" t="str">
        <f t="shared" si="83"/>
        <v/>
      </c>
      <c r="AI1077" s="37"/>
      <c r="AJ1077" s="37"/>
      <c r="AK1077" s="37"/>
      <c r="AL1077" s="37"/>
    </row>
    <row r="1078" spans="1:38" s="97" customFormat="1" ht="14">
      <c r="A1078" s="26"/>
      <c r="B1078" s="2">
        <f t="shared" si="84"/>
        <v>1051</v>
      </c>
      <c r="C1078" s="235" t="str">
        <f t="array" ref="C1078">IF($K1078&lt;&gt;"",INDEX(TransferLog!$AB$21:$AB$1270,MATCH($I1078&amp;$M1078,TransferLog!$F$21:$F$1270&amp;TransferLog!$W$21:$W$1270,0)),"")</f>
        <v/>
      </c>
      <c r="D1078" s="235" t="str">
        <f t="array" ref="D1078">IF($K1078&lt;&gt;"",INDEX(TransferLog!$Q$21:$Q$1270,MATCH($I1078&amp;$M1078,TransferLog!$F$21:$F$1270&amp;TransferLog!$W$21:$W$1270,0)),"")</f>
        <v/>
      </c>
      <c r="E1078" s="236" t="str">
        <f t="array" ref="E1078">IF($K1078&lt;&gt;"",INDEX(TransferLog!$AC$21:$AC$1270,MATCH($I1078&amp;$M1078,TransferLog!$F$21:$F$1270&amp;TransferLog!$W$21:$W$1270,0)),"")</f>
        <v/>
      </c>
      <c r="F1078" s="111">
        <f t="shared" si="85"/>
        <v>1051</v>
      </c>
      <c r="G1078" s="138" t="str">
        <f t="array" ref="G1078">IF($I1078&lt;&gt;"",INDEX(DropDownLists!$K$10:$K$2516,MATCH($I1078,DropDownLists!$L$10:$L$2516,0)),"")</f>
        <v/>
      </c>
      <c r="H1078" s="107"/>
      <c r="I1078" s="112"/>
      <c r="J1078" s="339"/>
      <c r="K1078" s="113"/>
      <c r="L1078" s="339"/>
      <c r="M1078" s="113"/>
      <c r="N1078" s="339"/>
      <c r="O1078" s="139" t="str">
        <f t="shared" si="82"/>
        <v/>
      </c>
      <c r="P1078" s="339"/>
      <c r="Q1078" s="114"/>
      <c r="R1078" s="339"/>
      <c r="S1078" s="174"/>
      <c r="T1078" s="339"/>
      <c r="U1078" s="139" t="str">
        <f t="array" ref="U1078">IF($S1078&lt;&gt;"",INDEX(DropDownLists!$D$10:$D$2516,MATCH($S1078,DropDownLists!$E$10:$E$2516,0)),"")</f>
        <v/>
      </c>
      <c r="V1078" s="342"/>
      <c r="W1078" s="174"/>
      <c r="Y1078" s="37"/>
      <c r="Z1078" s="37"/>
      <c r="AA1078" s="37"/>
      <c r="AB1078" s="37"/>
      <c r="AC1078" s="37"/>
      <c r="AD1078" s="37"/>
      <c r="AE1078" s="37"/>
      <c r="AF1078" s="37"/>
      <c r="AG1078" s="37"/>
      <c r="AH1078" s="243" t="str">
        <f t="shared" si="83"/>
        <v/>
      </c>
      <c r="AI1078" s="37"/>
      <c r="AJ1078" s="37"/>
      <c r="AK1078" s="37"/>
      <c r="AL1078" s="37"/>
    </row>
    <row r="1079" spans="1:38" s="97" customFormat="1" ht="14">
      <c r="A1079" s="26"/>
      <c r="B1079" s="2">
        <f t="shared" si="84"/>
        <v>1052</v>
      </c>
      <c r="C1079" s="235" t="str">
        <f t="array" ref="C1079">IF($K1079&lt;&gt;"",INDEX(TransferLog!$AB$21:$AB$1270,MATCH($I1079&amp;$M1079,TransferLog!$F$21:$F$1270&amp;TransferLog!$W$21:$W$1270,0)),"")</f>
        <v/>
      </c>
      <c r="D1079" s="235" t="str">
        <f t="array" ref="D1079">IF($K1079&lt;&gt;"",INDEX(TransferLog!$Q$21:$Q$1270,MATCH($I1079&amp;$M1079,TransferLog!$F$21:$F$1270&amp;TransferLog!$W$21:$W$1270,0)),"")</f>
        <v/>
      </c>
      <c r="E1079" s="236" t="str">
        <f t="array" ref="E1079">IF($K1079&lt;&gt;"",INDEX(TransferLog!$AC$21:$AC$1270,MATCH($I1079&amp;$M1079,TransferLog!$F$21:$F$1270&amp;TransferLog!$W$21:$W$1270,0)),"")</f>
        <v/>
      </c>
      <c r="F1079" s="111">
        <f t="shared" si="85"/>
        <v>1052</v>
      </c>
      <c r="G1079" s="138" t="str">
        <f t="array" ref="G1079">IF($I1079&lt;&gt;"",INDEX(DropDownLists!$K$10:$K$2516,MATCH($I1079,DropDownLists!$L$10:$L$2516,0)),"")</f>
        <v/>
      </c>
      <c r="H1079" s="107"/>
      <c r="I1079" s="112"/>
      <c r="J1079" s="339"/>
      <c r="K1079" s="113"/>
      <c r="L1079" s="339"/>
      <c r="M1079" s="113"/>
      <c r="N1079" s="339"/>
      <c r="O1079" s="139" t="str">
        <f t="shared" si="82"/>
        <v/>
      </c>
      <c r="P1079" s="339"/>
      <c r="Q1079" s="114"/>
      <c r="R1079" s="339"/>
      <c r="S1079" s="174"/>
      <c r="T1079" s="339"/>
      <c r="U1079" s="139" t="str">
        <f t="array" ref="U1079">IF($S1079&lt;&gt;"",INDEX(DropDownLists!$D$10:$D$2516,MATCH($S1079,DropDownLists!$E$10:$E$2516,0)),"")</f>
        <v/>
      </c>
      <c r="V1079" s="342"/>
      <c r="W1079" s="174"/>
      <c r="Y1079" s="37"/>
      <c r="Z1079" s="37"/>
      <c r="AA1079" s="37"/>
      <c r="AB1079" s="37"/>
      <c r="AC1079" s="37"/>
      <c r="AD1079" s="37"/>
      <c r="AE1079" s="37"/>
      <c r="AF1079" s="37"/>
      <c r="AG1079" s="37"/>
      <c r="AH1079" s="243" t="str">
        <f t="shared" si="83"/>
        <v/>
      </c>
      <c r="AI1079" s="37"/>
      <c r="AJ1079" s="37"/>
      <c r="AK1079" s="37"/>
      <c r="AL1079" s="37"/>
    </row>
    <row r="1080" spans="1:38" s="97" customFormat="1" ht="14">
      <c r="A1080" s="63"/>
      <c r="B1080" s="2">
        <f t="shared" si="84"/>
        <v>1053</v>
      </c>
      <c r="C1080" s="235" t="str">
        <f t="array" ref="C1080">IF($K1080&lt;&gt;"",INDEX(TransferLog!$AB$21:$AB$1270,MATCH($I1080&amp;$M1080,TransferLog!$F$21:$F$1270&amp;TransferLog!$W$21:$W$1270,0)),"")</f>
        <v/>
      </c>
      <c r="D1080" s="235" t="str">
        <f t="array" ref="D1080">IF($K1080&lt;&gt;"",INDEX(TransferLog!$Q$21:$Q$1270,MATCH($I1080&amp;$M1080,TransferLog!$F$21:$F$1270&amp;TransferLog!$W$21:$W$1270,0)),"")</f>
        <v/>
      </c>
      <c r="E1080" s="236" t="str">
        <f t="array" ref="E1080">IF($K1080&lt;&gt;"",INDEX(TransferLog!$AC$21:$AC$1270,MATCH($I1080&amp;$M1080,TransferLog!$F$21:$F$1270&amp;TransferLog!$W$21:$W$1270,0)),"")</f>
        <v/>
      </c>
      <c r="F1080" s="111">
        <f t="shared" si="85"/>
        <v>1053</v>
      </c>
      <c r="G1080" s="138" t="str">
        <f t="array" ref="G1080">IF($I1080&lt;&gt;"",INDEX(DropDownLists!$K$10:$K$2516,MATCH($I1080,DropDownLists!$L$10:$L$2516,0)),"")</f>
        <v/>
      </c>
      <c r="H1080" s="107"/>
      <c r="I1080" s="112"/>
      <c r="J1080" s="339"/>
      <c r="K1080" s="113"/>
      <c r="L1080" s="339"/>
      <c r="M1080" s="113"/>
      <c r="N1080" s="339"/>
      <c r="O1080" s="139" t="str">
        <f t="shared" si="82"/>
        <v/>
      </c>
      <c r="P1080" s="339"/>
      <c r="Q1080" s="114"/>
      <c r="R1080" s="339"/>
      <c r="S1080" s="174"/>
      <c r="T1080" s="339"/>
      <c r="U1080" s="139" t="str">
        <f t="array" ref="U1080">IF($S1080&lt;&gt;"",INDEX(DropDownLists!$D$10:$D$2516,MATCH($S1080,DropDownLists!$E$10:$E$2516,0)),"")</f>
        <v/>
      </c>
      <c r="V1080" s="342"/>
      <c r="W1080" s="174"/>
      <c r="Y1080" s="37"/>
      <c r="Z1080" s="37"/>
      <c r="AA1080" s="37"/>
      <c r="AB1080" s="37"/>
      <c r="AC1080" s="37"/>
      <c r="AD1080" s="62"/>
      <c r="AE1080" s="62"/>
      <c r="AF1080" s="62"/>
      <c r="AG1080" s="62"/>
      <c r="AH1080" s="244" t="str">
        <f t="shared" si="83"/>
        <v/>
      </c>
      <c r="AI1080" s="62"/>
      <c r="AJ1080" s="62"/>
      <c r="AK1080" s="62"/>
      <c r="AL1080" s="62"/>
    </row>
    <row r="1081" spans="1:38" s="97" customFormat="1" ht="14">
      <c r="A1081" s="63"/>
      <c r="B1081" s="2">
        <f t="shared" si="84"/>
        <v>1054</v>
      </c>
      <c r="C1081" s="235" t="str">
        <f t="array" ref="C1081">IF($K1081&lt;&gt;"",INDEX(TransferLog!$AB$21:$AB$1270,MATCH($I1081&amp;$M1081,TransferLog!$F$21:$F$1270&amp;TransferLog!$W$21:$W$1270,0)),"")</f>
        <v/>
      </c>
      <c r="D1081" s="235" t="str">
        <f t="array" ref="D1081">IF($K1081&lt;&gt;"",INDEX(TransferLog!$Q$21:$Q$1270,MATCH($I1081&amp;$M1081,TransferLog!$F$21:$F$1270&amp;TransferLog!$W$21:$W$1270,0)),"")</f>
        <v/>
      </c>
      <c r="E1081" s="236" t="str">
        <f t="array" ref="E1081">IF($K1081&lt;&gt;"",INDEX(TransferLog!$AC$21:$AC$1270,MATCH($I1081&amp;$M1081,TransferLog!$F$21:$F$1270&amp;TransferLog!$W$21:$W$1270,0)),"")</f>
        <v/>
      </c>
      <c r="F1081" s="111">
        <f t="shared" si="85"/>
        <v>1054</v>
      </c>
      <c r="G1081" s="138" t="str">
        <f t="array" ref="G1081">IF($I1081&lt;&gt;"",INDEX(DropDownLists!$K$10:$K$2516,MATCH($I1081,DropDownLists!$L$10:$L$2516,0)),"")</f>
        <v/>
      </c>
      <c r="H1081" s="107"/>
      <c r="I1081" s="112"/>
      <c r="J1081" s="339"/>
      <c r="K1081" s="113"/>
      <c r="L1081" s="339"/>
      <c r="M1081" s="113"/>
      <c r="N1081" s="339"/>
      <c r="O1081" s="139" t="str">
        <f t="shared" si="82"/>
        <v/>
      </c>
      <c r="P1081" s="339"/>
      <c r="Q1081" s="114"/>
      <c r="R1081" s="339"/>
      <c r="S1081" s="174"/>
      <c r="T1081" s="339"/>
      <c r="U1081" s="139" t="str">
        <f t="array" ref="U1081">IF($S1081&lt;&gt;"",INDEX(DropDownLists!$D$10:$D$2516,MATCH($S1081,DropDownLists!$E$10:$E$2516,0)),"")</f>
        <v/>
      </c>
      <c r="V1081" s="342"/>
      <c r="W1081" s="174"/>
      <c r="Y1081" s="37"/>
      <c r="Z1081" s="37"/>
      <c r="AA1081" s="37"/>
      <c r="AB1081" s="37"/>
      <c r="AC1081" s="37"/>
      <c r="AD1081" s="62"/>
      <c r="AE1081" s="62"/>
      <c r="AF1081" s="62"/>
      <c r="AG1081" s="62"/>
      <c r="AH1081" s="244" t="str">
        <f t="shared" si="83"/>
        <v/>
      </c>
      <c r="AI1081" s="62"/>
      <c r="AJ1081" s="62"/>
      <c r="AK1081" s="62"/>
      <c r="AL1081" s="62"/>
    </row>
    <row r="1082" spans="1:38" s="97" customFormat="1" ht="14">
      <c r="A1082" s="63"/>
      <c r="B1082" s="2">
        <f t="shared" si="84"/>
        <v>1055</v>
      </c>
      <c r="C1082" s="235" t="str">
        <f t="array" ref="C1082">IF($K1082&lt;&gt;"",INDEX(TransferLog!$AB$21:$AB$1270,MATCH($I1082&amp;$M1082,TransferLog!$F$21:$F$1270&amp;TransferLog!$W$21:$W$1270,0)),"")</f>
        <v/>
      </c>
      <c r="D1082" s="235" t="str">
        <f t="array" ref="D1082">IF($K1082&lt;&gt;"",INDEX(TransferLog!$Q$21:$Q$1270,MATCH($I1082&amp;$M1082,TransferLog!$F$21:$F$1270&amp;TransferLog!$W$21:$W$1270,0)),"")</f>
        <v/>
      </c>
      <c r="E1082" s="236" t="str">
        <f t="array" ref="E1082">IF($K1082&lt;&gt;"",INDEX(TransferLog!$AC$21:$AC$1270,MATCH($I1082&amp;$M1082,TransferLog!$F$21:$F$1270&amp;TransferLog!$W$21:$W$1270,0)),"")</f>
        <v/>
      </c>
      <c r="F1082" s="111">
        <f t="shared" si="85"/>
        <v>1055</v>
      </c>
      <c r="G1082" s="138" t="str">
        <f t="array" ref="G1082">IF($I1082&lt;&gt;"",INDEX(DropDownLists!$K$10:$K$2516,MATCH($I1082,DropDownLists!$L$10:$L$2516,0)),"")</f>
        <v/>
      </c>
      <c r="H1082" s="107"/>
      <c r="I1082" s="112"/>
      <c r="J1082" s="339"/>
      <c r="K1082" s="113"/>
      <c r="L1082" s="339"/>
      <c r="M1082" s="113"/>
      <c r="N1082" s="339"/>
      <c r="O1082" s="139" t="str">
        <f t="shared" si="82"/>
        <v/>
      </c>
      <c r="P1082" s="339"/>
      <c r="Q1082" s="114"/>
      <c r="R1082" s="339"/>
      <c r="S1082" s="174"/>
      <c r="T1082" s="339"/>
      <c r="U1082" s="139" t="str">
        <f t="array" ref="U1082">IF($S1082&lt;&gt;"",INDEX(DropDownLists!$D$10:$D$2516,MATCH($S1082,DropDownLists!$E$10:$E$2516,0)),"")</f>
        <v/>
      </c>
      <c r="V1082" s="342"/>
      <c r="W1082" s="174"/>
      <c r="Y1082" s="37"/>
      <c r="Z1082" s="37"/>
      <c r="AA1082" s="37"/>
      <c r="AB1082" s="37"/>
      <c r="AC1082" s="37"/>
      <c r="AD1082" s="62"/>
      <c r="AE1082" s="62"/>
      <c r="AF1082" s="62"/>
      <c r="AG1082" s="62"/>
      <c r="AH1082" s="244" t="str">
        <f t="shared" si="83"/>
        <v/>
      </c>
      <c r="AI1082" s="62"/>
      <c r="AJ1082" s="62"/>
      <c r="AK1082" s="62"/>
      <c r="AL1082" s="62"/>
    </row>
    <row r="1083" spans="1:38" s="97" customFormat="1" ht="14">
      <c r="A1083" s="63"/>
      <c r="B1083" s="2">
        <f t="shared" si="84"/>
        <v>1056</v>
      </c>
      <c r="C1083" s="235" t="str">
        <f t="array" ref="C1083">IF($K1083&lt;&gt;"",INDEX(TransferLog!$AB$21:$AB$1270,MATCH($I1083&amp;$M1083,TransferLog!$F$21:$F$1270&amp;TransferLog!$W$21:$W$1270,0)),"")</f>
        <v/>
      </c>
      <c r="D1083" s="235" t="str">
        <f t="array" ref="D1083">IF($K1083&lt;&gt;"",INDEX(TransferLog!$Q$21:$Q$1270,MATCH($I1083&amp;$M1083,TransferLog!$F$21:$F$1270&amp;TransferLog!$W$21:$W$1270,0)),"")</f>
        <v/>
      </c>
      <c r="E1083" s="236" t="str">
        <f t="array" ref="E1083">IF($K1083&lt;&gt;"",INDEX(TransferLog!$AC$21:$AC$1270,MATCH($I1083&amp;$M1083,TransferLog!$F$21:$F$1270&amp;TransferLog!$W$21:$W$1270,0)),"")</f>
        <v/>
      </c>
      <c r="F1083" s="111">
        <f t="shared" si="85"/>
        <v>1056</v>
      </c>
      <c r="G1083" s="138" t="str">
        <f t="array" ref="G1083">IF($I1083&lt;&gt;"",INDEX(DropDownLists!$K$10:$K$2516,MATCH($I1083,DropDownLists!$L$10:$L$2516,0)),"")</f>
        <v/>
      </c>
      <c r="H1083" s="107"/>
      <c r="I1083" s="112"/>
      <c r="J1083" s="339"/>
      <c r="K1083" s="113"/>
      <c r="L1083" s="339"/>
      <c r="M1083" s="113"/>
      <c r="N1083" s="339"/>
      <c r="O1083" s="139" t="str">
        <f t="shared" si="82"/>
        <v/>
      </c>
      <c r="P1083" s="339"/>
      <c r="Q1083" s="114"/>
      <c r="R1083" s="339"/>
      <c r="S1083" s="174"/>
      <c r="T1083" s="339"/>
      <c r="U1083" s="139" t="str">
        <f t="array" ref="U1083">IF($S1083&lt;&gt;"",INDEX(DropDownLists!$D$10:$D$2516,MATCH($S1083,DropDownLists!$E$10:$E$2516,0)),"")</f>
        <v/>
      </c>
      <c r="V1083" s="342"/>
      <c r="W1083" s="174"/>
      <c r="Y1083" s="37"/>
      <c r="Z1083" s="37"/>
      <c r="AA1083" s="37"/>
      <c r="AB1083" s="37"/>
      <c r="AC1083" s="37"/>
      <c r="AD1083" s="62"/>
      <c r="AE1083" s="62"/>
      <c r="AF1083" s="62"/>
      <c r="AG1083" s="62"/>
      <c r="AH1083" s="244" t="str">
        <f t="shared" si="83"/>
        <v/>
      </c>
      <c r="AI1083" s="62"/>
      <c r="AJ1083" s="62"/>
      <c r="AK1083" s="62"/>
      <c r="AL1083" s="62"/>
    </row>
    <row r="1084" spans="1:38" s="97" customFormat="1" ht="14">
      <c r="A1084" s="63"/>
      <c r="B1084" s="2">
        <f t="shared" si="84"/>
        <v>1057</v>
      </c>
      <c r="C1084" s="235" t="str">
        <f t="array" ref="C1084">IF($K1084&lt;&gt;"",INDEX(TransferLog!$AB$21:$AB$1270,MATCH($I1084&amp;$M1084,TransferLog!$F$21:$F$1270&amp;TransferLog!$W$21:$W$1270,0)),"")</f>
        <v/>
      </c>
      <c r="D1084" s="235" t="str">
        <f t="array" ref="D1084">IF($K1084&lt;&gt;"",INDEX(TransferLog!$Q$21:$Q$1270,MATCH($I1084&amp;$M1084,TransferLog!$F$21:$F$1270&amp;TransferLog!$W$21:$W$1270,0)),"")</f>
        <v/>
      </c>
      <c r="E1084" s="236" t="str">
        <f t="array" ref="E1084">IF($K1084&lt;&gt;"",INDEX(TransferLog!$AC$21:$AC$1270,MATCH($I1084&amp;$M1084,TransferLog!$F$21:$F$1270&amp;TransferLog!$W$21:$W$1270,0)),"")</f>
        <v/>
      </c>
      <c r="F1084" s="111">
        <f t="shared" si="85"/>
        <v>1057</v>
      </c>
      <c r="G1084" s="138" t="str">
        <f t="array" ref="G1084">IF($I1084&lt;&gt;"",INDEX(DropDownLists!$K$10:$K$2516,MATCH($I1084,DropDownLists!$L$10:$L$2516,0)),"")</f>
        <v/>
      </c>
      <c r="H1084" s="107"/>
      <c r="I1084" s="112"/>
      <c r="J1084" s="339"/>
      <c r="K1084" s="113"/>
      <c r="L1084" s="339"/>
      <c r="M1084" s="113"/>
      <c r="N1084" s="339"/>
      <c r="O1084" s="139" t="str">
        <f t="shared" si="82"/>
        <v/>
      </c>
      <c r="P1084" s="339"/>
      <c r="Q1084" s="114"/>
      <c r="R1084" s="339"/>
      <c r="S1084" s="174"/>
      <c r="T1084" s="339"/>
      <c r="U1084" s="139" t="str">
        <f t="array" ref="U1084">IF($S1084&lt;&gt;"",INDEX(DropDownLists!$D$10:$D$2516,MATCH($S1084,DropDownLists!$E$10:$E$2516,0)),"")</f>
        <v/>
      </c>
      <c r="V1084" s="342"/>
      <c r="W1084" s="174"/>
      <c r="Y1084" s="37"/>
      <c r="Z1084" s="37"/>
      <c r="AA1084" s="37"/>
      <c r="AB1084" s="37"/>
      <c r="AC1084" s="37"/>
      <c r="AD1084" s="62"/>
      <c r="AE1084" s="62"/>
      <c r="AF1084" s="62"/>
      <c r="AG1084" s="62"/>
      <c r="AH1084" s="244" t="str">
        <f t="shared" si="83"/>
        <v/>
      </c>
      <c r="AI1084" s="62"/>
      <c r="AJ1084" s="62"/>
      <c r="AK1084" s="62"/>
      <c r="AL1084" s="62"/>
    </row>
    <row r="1085" spans="1:38" s="97" customFormat="1" ht="14">
      <c r="A1085" s="63"/>
      <c r="B1085" s="2">
        <f t="shared" si="84"/>
        <v>1058</v>
      </c>
      <c r="C1085" s="235" t="str">
        <f t="array" ref="C1085">IF($K1085&lt;&gt;"",INDEX(TransferLog!$AB$21:$AB$1270,MATCH($I1085&amp;$M1085,TransferLog!$F$21:$F$1270&amp;TransferLog!$W$21:$W$1270,0)),"")</f>
        <v/>
      </c>
      <c r="D1085" s="235" t="str">
        <f t="array" ref="D1085">IF($K1085&lt;&gt;"",INDEX(TransferLog!$Q$21:$Q$1270,MATCH($I1085&amp;$M1085,TransferLog!$F$21:$F$1270&amp;TransferLog!$W$21:$W$1270,0)),"")</f>
        <v/>
      </c>
      <c r="E1085" s="236" t="str">
        <f t="array" ref="E1085">IF($K1085&lt;&gt;"",INDEX(TransferLog!$AC$21:$AC$1270,MATCH($I1085&amp;$M1085,TransferLog!$F$21:$F$1270&amp;TransferLog!$W$21:$W$1270,0)),"")</f>
        <v/>
      </c>
      <c r="F1085" s="111">
        <f t="shared" si="85"/>
        <v>1058</v>
      </c>
      <c r="G1085" s="138" t="str">
        <f t="array" ref="G1085">IF($I1085&lt;&gt;"",INDEX(DropDownLists!$K$10:$K$2516,MATCH($I1085,DropDownLists!$L$10:$L$2516,0)),"")</f>
        <v/>
      </c>
      <c r="H1085" s="107"/>
      <c r="I1085" s="112"/>
      <c r="J1085" s="339"/>
      <c r="K1085" s="113"/>
      <c r="L1085" s="339"/>
      <c r="M1085" s="113"/>
      <c r="N1085" s="339"/>
      <c r="O1085" s="139" t="str">
        <f t="shared" si="82"/>
        <v/>
      </c>
      <c r="P1085" s="339"/>
      <c r="Q1085" s="114"/>
      <c r="R1085" s="339"/>
      <c r="S1085" s="174"/>
      <c r="T1085" s="339"/>
      <c r="U1085" s="139" t="str">
        <f t="array" ref="U1085">IF($S1085&lt;&gt;"",INDEX(DropDownLists!$D$10:$D$2516,MATCH($S1085,DropDownLists!$E$10:$E$2516,0)),"")</f>
        <v/>
      </c>
      <c r="V1085" s="342"/>
      <c r="W1085" s="174"/>
      <c r="Y1085" s="62"/>
      <c r="Z1085" s="62"/>
      <c r="AA1085" s="62"/>
      <c r="AB1085" s="62"/>
      <c r="AC1085" s="62"/>
      <c r="AD1085" s="62"/>
      <c r="AE1085" s="62"/>
      <c r="AF1085" s="62"/>
      <c r="AG1085" s="62"/>
      <c r="AH1085" s="244" t="str">
        <f t="shared" si="83"/>
        <v/>
      </c>
      <c r="AI1085" s="62"/>
      <c r="AJ1085" s="62"/>
      <c r="AK1085" s="62"/>
      <c r="AL1085" s="62"/>
    </row>
    <row r="1086" spans="1:38" s="97" customFormat="1" ht="14">
      <c r="A1086" s="63"/>
      <c r="B1086" s="2">
        <f t="shared" si="84"/>
        <v>1059</v>
      </c>
      <c r="C1086" s="235" t="str">
        <f t="array" ref="C1086">IF($K1086&lt;&gt;"",INDEX(TransferLog!$AB$21:$AB$1270,MATCH($I1086&amp;$M1086,TransferLog!$F$21:$F$1270&amp;TransferLog!$W$21:$W$1270,0)),"")</f>
        <v/>
      </c>
      <c r="D1086" s="235" t="str">
        <f t="array" ref="D1086">IF($K1086&lt;&gt;"",INDEX(TransferLog!$Q$21:$Q$1270,MATCH($I1086&amp;$M1086,TransferLog!$F$21:$F$1270&amp;TransferLog!$W$21:$W$1270,0)),"")</f>
        <v/>
      </c>
      <c r="E1086" s="236" t="str">
        <f t="array" ref="E1086">IF($K1086&lt;&gt;"",INDEX(TransferLog!$AC$21:$AC$1270,MATCH($I1086&amp;$M1086,TransferLog!$F$21:$F$1270&amp;TransferLog!$W$21:$W$1270,0)),"")</f>
        <v/>
      </c>
      <c r="F1086" s="111">
        <f t="shared" si="85"/>
        <v>1059</v>
      </c>
      <c r="G1086" s="138" t="str">
        <f t="array" ref="G1086">IF($I1086&lt;&gt;"",INDEX(DropDownLists!$K$10:$K$2516,MATCH($I1086,DropDownLists!$L$10:$L$2516,0)),"")</f>
        <v/>
      </c>
      <c r="H1086" s="107"/>
      <c r="I1086" s="112"/>
      <c r="J1086" s="339"/>
      <c r="K1086" s="113"/>
      <c r="L1086" s="339"/>
      <c r="M1086" s="113"/>
      <c r="N1086" s="339"/>
      <c r="O1086" s="139" t="str">
        <f t="shared" si="82"/>
        <v/>
      </c>
      <c r="P1086" s="339"/>
      <c r="Q1086" s="114"/>
      <c r="R1086" s="339"/>
      <c r="S1086" s="174"/>
      <c r="T1086" s="339"/>
      <c r="U1086" s="139" t="str">
        <f t="array" ref="U1086">IF($S1086&lt;&gt;"",INDEX(DropDownLists!$D$10:$D$2516,MATCH($S1086,DropDownLists!$E$10:$E$2516,0)),"")</f>
        <v/>
      </c>
      <c r="V1086" s="342"/>
      <c r="W1086" s="174"/>
      <c r="Y1086" s="62"/>
      <c r="Z1086" s="62"/>
      <c r="AA1086" s="62"/>
      <c r="AB1086" s="62"/>
      <c r="AC1086" s="62"/>
      <c r="AD1086" s="62"/>
      <c r="AE1086" s="62"/>
      <c r="AF1086" s="62"/>
      <c r="AG1086" s="62"/>
      <c r="AH1086" s="244" t="str">
        <f t="shared" si="83"/>
        <v/>
      </c>
      <c r="AI1086" s="62"/>
      <c r="AJ1086" s="62"/>
      <c r="AK1086" s="62"/>
      <c r="AL1086" s="62"/>
    </row>
    <row r="1087" spans="1:38" s="97" customFormat="1" ht="14">
      <c r="A1087" s="63"/>
      <c r="B1087" s="2">
        <f t="shared" si="84"/>
        <v>1060</v>
      </c>
      <c r="C1087" s="235" t="str">
        <f t="array" ref="C1087">IF($K1087&lt;&gt;"",INDEX(TransferLog!$AB$21:$AB$1270,MATCH($I1087&amp;$M1087,TransferLog!$F$21:$F$1270&amp;TransferLog!$W$21:$W$1270,0)),"")</f>
        <v/>
      </c>
      <c r="D1087" s="235" t="str">
        <f t="array" ref="D1087">IF($K1087&lt;&gt;"",INDEX(TransferLog!$Q$21:$Q$1270,MATCH($I1087&amp;$M1087,TransferLog!$F$21:$F$1270&amp;TransferLog!$W$21:$W$1270,0)),"")</f>
        <v/>
      </c>
      <c r="E1087" s="236" t="str">
        <f t="array" ref="E1087">IF($K1087&lt;&gt;"",INDEX(TransferLog!$AC$21:$AC$1270,MATCH($I1087&amp;$M1087,TransferLog!$F$21:$F$1270&amp;TransferLog!$W$21:$W$1270,0)),"")</f>
        <v/>
      </c>
      <c r="F1087" s="111">
        <f t="shared" si="85"/>
        <v>1060</v>
      </c>
      <c r="G1087" s="138" t="str">
        <f t="array" ref="G1087">IF($I1087&lt;&gt;"",INDEX(DropDownLists!$K$10:$K$2516,MATCH($I1087,DropDownLists!$L$10:$L$2516,0)),"")</f>
        <v/>
      </c>
      <c r="H1087" s="107"/>
      <c r="I1087" s="112"/>
      <c r="J1087" s="339"/>
      <c r="K1087" s="113"/>
      <c r="L1087" s="339"/>
      <c r="M1087" s="113"/>
      <c r="N1087" s="339"/>
      <c r="O1087" s="139" t="str">
        <f t="shared" si="82"/>
        <v/>
      </c>
      <c r="P1087" s="339"/>
      <c r="Q1087" s="114"/>
      <c r="R1087" s="339"/>
      <c r="S1087" s="174"/>
      <c r="T1087" s="339"/>
      <c r="U1087" s="139" t="str">
        <f t="array" ref="U1087">IF($S1087&lt;&gt;"",INDEX(DropDownLists!$D$10:$D$2516,MATCH($S1087,DropDownLists!$E$10:$E$2516,0)),"")</f>
        <v/>
      </c>
      <c r="V1087" s="342"/>
      <c r="W1087" s="174"/>
      <c r="Y1087" s="62"/>
      <c r="Z1087" s="62"/>
      <c r="AA1087" s="62"/>
      <c r="AB1087" s="62"/>
      <c r="AC1087" s="62"/>
      <c r="AD1087" s="62"/>
      <c r="AE1087" s="62"/>
      <c r="AF1087" s="62"/>
      <c r="AG1087" s="62"/>
      <c r="AH1087" s="244" t="str">
        <f t="shared" si="83"/>
        <v/>
      </c>
      <c r="AI1087" s="62"/>
      <c r="AJ1087" s="62"/>
      <c r="AK1087" s="62"/>
      <c r="AL1087" s="62"/>
    </row>
    <row r="1088" spans="1:38" s="97" customFormat="1" ht="14">
      <c r="A1088" s="63"/>
      <c r="B1088" s="2">
        <f t="shared" si="84"/>
        <v>1061</v>
      </c>
      <c r="C1088" s="235" t="str">
        <f t="array" ref="C1088">IF($K1088&lt;&gt;"",INDEX(TransferLog!$AB$21:$AB$1270,MATCH($I1088&amp;$M1088,TransferLog!$F$21:$F$1270&amp;TransferLog!$W$21:$W$1270,0)),"")</f>
        <v/>
      </c>
      <c r="D1088" s="235" t="str">
        <f t="array" ref="D1088">IF($K1088&lt;&gt;"",INDEX(TransferLog!$Q$21:$Q$1270,MATCH($I1088&amp;$M1088,TransferLog!$F$21:$F$1270&amp;TransferLog!$W$21:$W$1270,0)),"")</f>
        <v/>
      </c>
      <c r="E1088" s="236" t="str">
        <f t="array" ref="E1088">IF($K1088&lt;&gt;"",INDEX(TransferLog!$AC$21:$AC$1270,MATCH($I1088&amp;$M1088,TransferLog!$F$21:$F$1270&amp;TransferLog!$W$21:$W$1270,0)),"")</f>
        <v/>
      </c>
      <c r="F1088" s="111">
        <f t="shared" si="85"/>
        <v>1061</v>
      </c>
      <c r="G1088" s="138" t="str">
        <f t="array" ref="G1088">IF($I1088&lt;&gt;"",INDEX(DropDownLists!$K$10:$K$2516,MATCH($I1088,DropDownLists!$L$10:$L$2516,0)),"")</f>
        <v/>
      </c>
      <c r="H1088" s="107"/>
      <c r="I1088" s="112"/>
      <c r="J1088" s="339"/>
      <c r="K1088" s="113"/>
      <c r="L1088" s="339"/>
      <c r="M1088" s="113"/>
      <c r="N1088" s="339"/>
      <c r="O1088" s="139" t="str">
        <f t="shared" si="82"/>
        <v/>
      </c>
      <c r="P1088" s="339"/>
      <c r="Q1088" s="114"/>
      <c r="R1088" s="339"/>
      <c r="S1088" s="174"/>
      <c r="T1088" s="339"/>
      <c r="U1088" s="139" t="str">
        <f t="array" ref="U1088">IF($S1088&lt;&gt;"",INDEX(DropDownLists!$D$10:$D$2516,MATCH($S1088,DropDownLists!$E$10:$E$2516,0)),"")</f>
        <v/>
      </c>
      <c r="V1088" s="342"/>
      <c r="W1088" s="174"/>
      <c r="Y1088" s="62"/>
      <c r="Z1088" s="62"/>
      <c r="AA1088" s="62"/>
      <c r="AB1088" s="62"/>
      <c r="AC1088" s="62"/>
      <c r="AD1088" s="62"/>
      <c r="AE1088" s="62"/>
      <c r="AF1088" s="62"/>
      <c r="AG1088" s="62"/>
      <c r="AH1088" s="244" t="str">
        <f t="shared" si="83"/>
        <v/>
      </c>
      <c r="AI1088" s="62"/>
      <c r="AJ1088" s="62"/>
      <c r="AK1088" s="62"/>
      <c r="AL1088" s="62"/>
    </row>
    <row r="1089" spans="1:38" s="97" customFormat="1" ht="14.25" customHeight="1">
      <c r="A1089" s="26"/>
      <c r="B1089" s="2">
        <f t="shared" si="84"/>
        <v>1062</v>
      </c>
      <c r="C1089" s="235" t="str">
        <f t="array" ref="C1089">IF($K1089&lt;&gt;"",INDEX(TransferLog!$AB$21:$AB$1270,MATCH($I1089&amp;$M1089,TransferLog!$F$21:$F$1270&amp;TransferLog!$W$21:$W$1270,0)),"")</f>
        <v/>
      </c>
      <c r="D1089" s="235" t="str">
        <f t="array" ref="D1089">IF($K1089&lt;&gt;"",INDEX(TransferLog!$Q$21:$Q$1270,MATCH($I1089&amp;$M1089,TransferLog!$F$21:$F$1270&amp;TransferLog!$W$21:$W$1270,0)),"")</f>
        <v/>
      </c>
      <c r="E1089" s="236" t="str">
        <f t="array" ref="E1089">IF($K1089&lt;&gt;"",INDEX(TransferLog!$AC$21:$AC$1270,MATCH($I1089&amp;$M1089,TransferLog!$F$21:$F$1270&amp;TransferLog!$W$21:$W$1270,0)),"")</f>
        <v/>
      </c>
      <c r="F1089" s="111">
        <f t="shared" si="85"/>
        <v>1062</v>
      </c>
      <c r="G1089" s="138" t="str">
        <f t="array" ref="G1089">IF($I1089&lt;&gt;"",INDEX(DropDownLists!$K$10:$K$2516,MATCH($I1089,DropDownLists!$L$10:$L$2516,0)),"")</f>
        <v/>
      </c>
      <c r="H1089" s="107"/>
      <c r="I1089" s="112"/>
      <c r="J1089" s="339"/>
      <c r="K1089" s="113"/>
      <c r="L1089" s="339"/>
      <c r="M1089" s="113"/>
      <c r="N1089" s="339"/>
      <c r="O1089" s="139" t="str">
        <f t="shared" si="82"/>
        <v/>
      </c>
      <c r="P1089" s="339"/>
      <c r="Q1089" s="114"/>
      <c r="R1089" s="339"/>
      <c r="S1089" s="174"/>
      <c r="T1089" s="339"/>
      <c r="U1089" s="139" t="str">
        <f t="array" ref="U1089">IF($S1089&lt;&gt;"",INDEX(DropDownLists!$D$10:$D$2516,MATCH($S1089,DropDownLists!$E$10:$E$2516,0)),"")</f>
        <v/>
      </c>
      <c r="V1089" s="342"/>
      <c r="W1089" s="174"/>
      <c r="Y1089" s="62"/>
      <c r="Z1089" s="62"/>
      <c r="AA1089" s="62"/>
      <c r="AB1089" s="62"/>
      <c r="AC1089" s="62"/>
      <c r="AD1089" s="37"/>
      <c r="AE1089" s="37"/>
      <c r="AF1089" s="37"/>
      <c r="AG1089" s="37"/>
      <c r="AH1089" s="243" t="str">
        <f t="shared" si="83"/>
        <v/>
      </c>
      <c r="AI1089" s="37"/>
      <c r="AJ1089" s="37"/>
      <c r="AK1089" s="37"/>
      <c r="AL1089" s="37"/>
    </row>
    <row r="1090" spans="1:38" s="97" customFormat="1" ht="14.25" customHeight="1">
      <c r="A1090" s="26"/>
      <c r="B1090" s="2">
        <f t="shared" si="84"/>
        <v>1063</v>
      </c>
      <c r="C1090" s="235" t="str">
        <f t="array" ref="C1090">IF($K1090&lt;&gt;"",INDEX(TransferLog!$AB$21:$AB$1270,MATCH($I1090&amp;$M1090,TransferLog!$F$21:$F$1270&amp;TransferLog!$W$21:$W$1270,0)),"")</f>
        <v/>
      </c>
      <c r="D1090" s="235" t="str">
        <f t="array" ref="D1090">IF($K1090&lt;&gt;"",INDEX(TransferLog!$Q$21:$Q$1270,MATCH($I1090&amp;$M1090,TransferLog!$F$21:$F$1270&amp;TransferLog!$W$21:$W$1270,0)),"")</f>
        <v/>
      </c>
      <c r="E1090" s="236" t="str">
        <f t="array" ref="E1090">IF($K1090&lt;&gt;"",INDEX(TransferLog!$AC$21:$AC$1270,MATCH($I1090&amp;$M1090,TransferLog!$F$21:$F$1270&amp;TransferLog!$W$21:$W$1270,0)),"")</f>
        <v/>
      </c>
      <c r="F1090" s="111">
        <f t="shared" si="85"/>
        <v>1063</v>
      </c>
      <c r="G1090" s="138" t="str">
        <f t="array" ref="G1090">IF($I1090&lt;&gt;"",INDEX(DropDownLists!$K$10:$K$2516,MATCH($I1090,DropDownLists!$L$10:$L$2516,0)),"")</f>
        <v/>
      </c>
      <c r="H1090" s="107"/>
      <c r="I1090" s="112"/>
      <c r="J1090" s="339"/>
      <c r="K1090" s="113"/>
      <c r="L1090" s="339"/>
      <c r="M1090" s="113"/>
      <c r="N1090" s="339"/>
      <c r="O1090" s="139" t="str">
        <f t="shared" si="82"/>
        <v/>
      </c>
      <c r="P1090" s="339"/>
      <c r="Q1090" s="114"/>
      <c r="R1090" s="339"/>
      <c r="S1090" s="174"/>
      <c r="T1090" s="339"/>
      <c r="U1090" s="139" t="str">
        <f t="array" ref="U1090">IF($S1090&lt;&gt;"",INDEX(DropDownLists!$D$10:$D$2516,MATCH($S1090,DropDownLists!$E$10:$E$2516,0)),"")</f>
        <v/>
      </c>
      <c r="V1090" s="342"/>
      <c r="W1090" s="174"/>
      <c r="Y1090" s="62"/>
      <c r="Z1090" s="62"/>
      <c r="AA1090" s="62"/>
      <c r="AB1090" s="62"/>
      <c r="AC1090" s="62"/>
      <c r="AD1090" s="37"/>
      <c r="AE1090" s="37"/>
      <c r="AF1090" s="37"/>
      <c r="AG1090" s="37"/>
      <c r="AH1090" s="243" t="str">
        <f t="shared" si="83"/>
        <v/>
      </c>
      <c r="AI1090" s="37"/>
      <c r="AJ1090" s="37"/>
      <c r="AK1090" s="37"/>
      <c r="AL1090" s="37"/>
    </row>
    <row r="1091" spans="1:38" s="97" customFormat="1" ht="14.25" customHeight="1">
      <c r="A1091" s="26"/>
      <c r="B1091" s="2">
        <f t="shared" si="84"/>
        <v>1064</v>
      </c>
      <c r="C1091" s="235" t="str">
        <f t="array" ref="C1091">IF($K1091&lt;&gt;"",INDEX(TransferLog!$AB$21:$AB$1270,MATCH($I1091&amp;$M1091,TransferLog!$F$21:$F$1270&amp;TransferLog!$W$21:$W$1270,0)),"")</f>
        <v/>
      </c>
      <c r="D1091" s="235" t="str">
        <f t="array" ref="D1091">IF($K1091&lt;&gt;"",INDEX(TransferLog!$Q$21:$Q$1270,MATCH($I1091&amp;$M1091,TransferLog!$F$21:$F$1270&amp;TransferLog!$W$21:$W$1270,0)),"")</f>
        <v/>
      </c>
      <c r="E1091" s="236" t="str">
        <f t="array" ref="E1091">IF($K1091&lt;&gt;"",INDEX(TransferLog!$AC$21:$AC$1270,MATCH($I1091&amp;$M1091,TransferLog!$F$21:$F$1270&amp;TransferLog!$W$21:$W$1270,0)),"")</f>
        <v/>
      </c>
      <c r="F1091" s="111">
        <f t="shared" si="85"/>
        <v>1064</v>
      </c>
      <c r="G1091" s="138" t="str">
        <f t="array" ref="G1091">IF($I1091&lt;&gt;"",INDEX(DropDownLists!$K$10:$K$2516,MATCH($I1091,DropDownLists!$L$10:$L$2516,0)),"")</f>
        <v/>
      </c>
      <c r="H1091" s="107"/>
      <c r="I1091" s="112"/>
      <c r="J1091" s="339"/>
      <c r="K1091" s="113"/>
      <c r="L1091" s="339"/>
      <c r="M1091" s="113"/>
      <c r="N1091" s="339"/>
      <c r="O1091" s="139" t="str">
        <f t="shared" si="82"/>
        <v/>
      </c>
      <c r="P1091" s="339"/>
      <c r="Q1091" s="114"/>
      <c r="R1091" s="339"/>
      <c r="S1091" s="174"/>
      <c r="T1091" s="339"/>
      <c r="U1091" s="139" t="str">
        <f t="array" ref="U1091">IF($S1091&lt;&gt;"",INDEX(DropDownLists!$D$10:$D$2516,MATCH($S1091,DropDownLists!$E$10:$E$2516,0)),"")</f>
        <v/>
      </c>
      <c r="V1091" s="342"/>
      <c r="W1091" s="174"/>
      <c r="Y1091" s="62"/>
      <c r="Z1091" s="62"/>
      <c r="AA1091" s="62"/>
      <c r="AB1091" s="62"/>
      <c r="AC1091" s="62"/>
      <c r="AD1091" s="37"/>
      <c r="AE1091" s="37"/>
      <c r="AF1091" s="37"/>
      <c r="AG1091" s="37"/>
      <c r="AH1091" s="243" t="str">
        <f t="shared" si="83"/>
        <v/>
      </c>
      <c r="AI1091" s="37"/>
      <c r="AJ1091" s="37"/>
      <c r="AK1091" s="37"/>
      <c r="AL1091" s="37"/>
    </row>
    <row r="1092" spans="1:38" s="97" customFormat="1" ht="14">
      <c r="A1092" s="26"/>
      <c r="B1092" s="2">
        <f t="shared" si="84"/>
        <v>1065</v>
      </c>
      <c r="C1092" s="235" t="str">
        <f t="array" ref="C1092">IF($K1092&lt;&gt;"",INDEX(TransferLog!$AB$21:$AB$1270,MATCH($I1092&amp;$M1092,TransferLog!$F$21:$F$1270&amp;TransferLog!$W$21:$W$1270,0)),"")</f>
        <v/>
      </c>
      <c r="D1092" s="235" t="str">
        <f t="array" ref="D1092">IF($K1092&lt;&gt;"",INDEX(TransferLog!$Q$21:$Q$1270,MATCH($I1092&amp;$M1092,TransferLog!$F$21:$F$1270&amp;TransferLog!$W$21:$W$1270,0)),"")</f>
        <v/>
      </c>
      <c r="E1092" s="236" t="str">
        <f t="array" ref="E1092">IF($K1092&lt;&gt;"",INDEX(TransferLog!$AC$21:$AC$1270,MATCH($I1092&amp;$M1092,TransferLog!$F$21:$F$1270&amp;TransferLog!$W$21:$W$1270,0)),"")</f>
        <v/>
      </c>
      <c r="F1092" s="111">
        <f t="shared" si="85"/>
        <v>1065</v>
      </c>
      <c r="G1092" s="138" t="str">
        <f t="array" ref="G1092">IF($I1092&lt;&gt;"",INDEX(DropDownLists!$K$10:$K$2516,MATCH($I1092,DropDownLists!$L$10:$L$2516,0)),"")</f>
        <v/>
      </c>
      <c r="H1092" s="107"/>
      <c r="I1092" s="112"/>
      <c r="J1092" s="339"/>
      <c r="K1092" s="113"/>
      <c r="L1092" s="339"/>
      <c r="M1092" s="113"/>
      <c r="N1092" s="339"/>
      <c r="O1092" s="139" t="str">
        <f t="shared" si="82"/>
        <v/>
      </c>
      <c r="P1092" s="339"/>
      <c r="Q1092" s="114"/>
      <c r="R1092" s="339"/>
      <c r="S1092" s="174"/>
      <c r="T1092" s="339"/>
      <c r="U1092" s="139" t="str">
        <f t="array" ref="U1092">IF($S1092&lt;&gt;"",INDEX(DropDownLists!$D$10:$D$2516,MATCH($S1092,DropDownLists!$E$10:$E$2516,0)),"")</f>
        <v/>
      </c>
      <c r="V1092" s="342"/>
      <c r="W1092" s="174"/>
      <c r="Y1092" s="62"/>
      <c r="Z1092" s="62"/>
      <c r="AA1092" s="62"/>
      <c r="AB1092" s="62"/>
      <c r="AC1092" s="62"/>
      <c r="AD1092" s="37"/>
      <c r="AE1092" s="37"/>
      <c r="AF1092" s="37"/>
      <c r="AG1092" s="37"/>
      <c r="AH1092" s="243" t="str">
        <f t="shared" si="83"/>
        <v/>
      </c>
      <c r="AI1092" s="37"/>
      <c r="AJ1092" s="37"/>
      <c r="AK1092" s="37"/>
      <c r="AL1092" s="37"/>
    </row>
    <row r="1093" spans="1:38" s="97" customFormat="1" ht="14.25" customHeight="1">
      <c r="A1093" s="26"/>
      <c r="B1093" s="2">
        <f t="shared" si="84"/>
        <v>1066</v>
      </c>
      <c r="C1093" s="235" t="str">
        <f t="array" ref="C1093">IF($K1093&lt;&gt;"",INDEX(TransferLog!$AB$21:$AB$1270,MATCH($I1093&amp;$M1093,TransferLog!$F$21:$F$1270&amp;TransferLog!$W$21:$W$1270,0)),"")</f>
        <v/>
      </c>
      <c r="D1093" s="235" t="str">
        <f t="array" ref="D1093">IF($K1093&lt;&gt;"",INDEX(TransferLog!$Q$21:$Q$1270,MATCH($I1093&amp;$M1093,TransferLog!$F$21:$F$1270&amp;TransferLog!$W$21:$W$1270,0)),"")</f>
        <v/>
      </c>
      <c r="E1093" s="236" t="str">
        <f t="array" ref="E1093">IF($K1093&lt;&gt;"",INDEX(TransferLog!$AC$21:$AC$1270,MATCH($I1093&amp;$M1093,TransferLog!$F$21:$F$1270&amp;TransferLog!$W$21:$W$1270,0)),"")</f>
        <v/>
      </c>
      <c r="F1093" s="111">
        <f t="shared" si="85"/>
        <v>1066</v>
      </c>
      <c r="G1093" s="138" t="str">
        <f t="array" ref="G1093">IF($I1093&lt;&gt;"",INDEX(DropDownLists!$K$10:$K$2516,MATCH($I1093,DropDownLists!$L$10:$L$2516,0)),"")</f>
        <v/>
      </c>
      <c r="H1093" s="107"/>
      <c r="I1093" s="112"/>
      <c r="J1093" s="339"/>
      <c r="K1093" s="113"/>
      <c r="L1093" s="339"/>
      <c r="M1093" s="113"/>
      <c r="N1093" s="339"/>
      <c r="O1093" s="139" t="str">
        <f t="shared" si="82"/>
        <v/>
      </c>
      <c r="P1093" s="339"/>
      <c r="Q1093" s="114"/>
      <c r="R1093" s="339"/>
      <c r="S1093" s="174"/>
      <c r="T1093" s="339"/>
      <c r="U1093" s="139" t="str">
        <f t="array" ref="U1093">IF($S1093&lt;&gt;"",INDEX(DropDownLists!$D$10:$D$2516,MATCH($S1093,DropDownLists!$E$10:$E$2516,0)),"")</f>
        <v/>
      </c>
      <c r="V1093" s="342"/>
      <c r="W1093" s="174"/>
      <c r="Y1093" s="62"/>
      <c r="Z1093" s="62"/>
      <c r="AA1093" s="62"/>
      <c r="AB1093" s="62"/>
      <c r="AC1093" s="62"/>
      <c r="AD1093" s="37"/>
      <c r="AE1093" s="37"/>
      <c r="AF1093" s="37"/>
      <c r="AG1093" s="37"/>
      <c r="AH1093" s="243" t="str">
        <f t="shared" si="83"/>
        <v/>
      </c>
      <c r="AI1093" s="37"/>
      <c r="AJ1093" s="37"/>
      <c r="AK1093" s="37"/>
      <c r="AL1093" s="37"/>
    </row>
    <row r="1094" spans="1:38" s="97" customFormat="1" ht="14.25" customHeight="1">
      <c r="A1094" s="26"/>
      <c r="B1094" s="2">
        <f t="shared" si="84"/>
        <v>1067</v>
      </c>
      <c r="C1094" s="235" t="str">
        <f t="array" ref="C1094">IF($K1094&lt;&gt;"",INDEX(TransferLog!$AB$21:$AB$1270,MATCH($I1094&amp;$M1094,TransferLog!$F$21:$F$1270&amp;TransferLog!$W$21:$W$1270,0)),"")</f>
        <v/>
      </c>
      <c r="D1094" s="235" t="str">
        <f t="array" ref="D1094">IF($K1094&lt;&gt;"",INDEX(TransferLog!$Q$21:$Q$1270,MATCH($I1094&amp;$M1094,TransferLog!$F$21:$F$1270&amp;TransferLog!$W$21:$W$1270,0)),"")</f>
        <v/>
      </c>
      <c r="E1094" s="236" t="str">
        <f t="array" ref="E1094">IF($K1094&lt;&gt;"",INDEX(TransferLog!$AC$21:$AC$1270,MATCH($I1094&amp;$M1094,TransferLog!$F$21:$F$1270&amp;TransferLog!$W$21:$W$1270,0)),"")</f>
        <v/>
      </c>
      <c r="F1094" s="111">
        <f t="shared" si="85"/>
        <v>1067</v>
      </c>
      <c r="G1094" s="138" t="str">
        <f t="array" ref="G1094">IF($I1094&lt;&gt;"",INDEX(DropDownLists!$K$10:$K$2516,MATCH($I1094,DropDownLists!$L$10:$L$2516,0)),"")</f>
        <v/>
      </c>
      <c r="H1094" s="107"/>
      <c r="I1094" s="112"/>
      <c r="J1094" s="339"/>
      <c r="K1094" s="113"/>
      <c r="L1094" s="339"/>
      <c r="M1094" s="113"/>
      <c r="N1094" s="339"/>
      <c r="O1094" s="139" t="str">
        <f t="shared" si="82"/>
        <v/>
      </c>
      <c r="P1094" s="339"/>
      <c r="Q1094" s="114"/>
      <c r="R1094" s="339"/>
      <c r="S1094" s="174"/>
      <c r="T1094" s="339"/>
      <c r="U1094" s="139" t="str">
        <f t="array" ref="U1094">IF($S1094&lt;&gt;"",INDEX(DropDownLists!$D$10:$D$2516,MATCH($S1094,DropDownLists!$E$10:$E$2516,0)),"")</f>
        <v/>
      </c>
      <c r="V1094" s="342"/>
      <c r="W1094" s="174"/>
      <c r="Y1094" s="37"/>
      <c r="Z1094" s="37"/>
      <c r="AA1094" s="37"/>
      <c r="AB1094" s="37"/>
      <c r="AC1094" s="37"/>
      <c r="AD1094" s="37"/>
      <c r="AE1094" s="37"/>
      <c r="AF1094" s="37"/>
      <c r="AG1094" s="37"/>
      <c r="AH1094" s="243" t="str">
        <f t="shared" si="83"/>
        <v/>
      </c>
      <c r="AI1094" s="37"/>
      <c r="AJ1094" s="37"/>
      <c r="AK1094" s="37"/>
      <c r="AL1094" s="37"/>
    </row>
    <row r="1095" spans="1:38" s="97" customFormat="1" ht="14.25" customHeight="1">
      <c r="A1095" s="26"/>
      <c r="B1095" s="2">
        <f t="shared" si="84"/>
        <v>1068</v>
      </c>
      <c r="C1095" s="235" t="str">
        <f t="array" ref="C1095">IF($K1095&lt;&gt;"",INDEX(TransferLog!$AB$21:$AB$1270,MATCH($I1095&amp;$M1095,TransferLog!$F$21:$F$1270&amp;TransferLog!$W$21:$W$1270,0)),"")</f>
        <v/>
      </c>
      <c r="D1095" s="235" t="str">
        <f t="array" ref="D1095">IF($K1095&lt;&gt;"",INDEX(TransferLog!$Q$21:$Q$1270,MATCH($I1095&amp;$M1095,TransferLog!$F$21:$F$1270&amp;TransferLog!$W$21:$W$1270,0)),"")</f>
        <v/>
      </c>
      <c r="E1095" s="236" t="str">
        <f t="array" ref="E1095">IF($K1095&lt;&gt;"",INDEX(TransferLog!$AC$21:$AC$1270,MATCH($I1095&amp;$M1095,TransferLog!$F$21:$F$1270&amp;TransferLog!$W$21:$W$1270,0)),"")</f>
        <v/>
      </c>
      <c r="F1095" s="111">
        <f t="shared" si="85"/>
        <v>1068</v>
      </c>
      <c r="G1095" s="138" t="str">
        <f t="array" ref="G1095">IF($I1095&lt;&gt;"",INDEX(DropDownLists!$K$10:$K$2516,MATCH($I1095,DropDownLists!$L$10:$L$2516,0)),"")</f>
        <v/>
      </c>
      <c r="H1095" s="107"/>
      <c r="I1095" s="112"/>
      <c r="J1095" s="339"/>
      <c r="K1095" s="113"/>
      <c r="L1095" s="339"/>
      <c r="M1095" s="113"/>
      <c r="N1095" s="339"/>
      <c r="O1095" s="139" t="str">
        <f t="shared" si="82"/>
        <v/>
      </c>
      <c r="P1095" s="339"/>
      <c r="Q1095" s="114"/>
      <c r="R1095" s="339"/>
      <c r="S1095" s="174"/>
      <c r="T1095" s="339"/>
      <c r="U1095" s="139" t="str">
        <f t="array" ref="U1095">IF($S1095&lt;&gt;"",INDEX(DropDownLists!$D$10:$D$2516,MATCH($S1095,DropDownLists!$E$10:$E$2516,0)),"")</f>
        <v/>
      </c>
      <c r="V1095" s="342"/>
      <c r="W1095" s="174"/>
      <c r="Y1095" s="37"/>
      <c r="Z1095" s="37"/>
      <c r="AA1095" s="37"/>
      <c r="AB1095" s="37"/>
      <c r="AC1095" s="37"/>
      <c r="AD1095" s="37"/>
      <c r="AE1095" s="37"/>
      <c r="AF1095" s="37"/>
      <c r="AG1095" s="37"/>
      <c r="AH1095" s="243" t="str">
        <f t="shared" si="83"/>
        <v/>
      </c>
      <c r="AI1095" s="37"/>
      <c r="AJ1095" s="37"/>
      <c r="AK1095" s="37"/>
      <c r="AL1095" s="37"/>
    </row>
    <row r="1096" spans="1:38" s="97" customFormat="1" ht="14">
      <c r="A1096" s="26"/>
      <c r="B1096" s="2">
        <f t="shared" si="84"/>
        <v>1069</v>
      </c>
      <c r="C1096" s="235" t="str">
        <f t="array" ref="C1096">IF($K1096&lt;&gt;"",INDEX(TransferLog!$AB$21:$AB$1270,MATCH($I1096&amp;$M1096,TransferLog!$F$21:$F$1270&amp;TransferLog!$W$21:$W$1270,0)),"")</f>
        <v/>
      </c>
      <c r="D1096" s="235" t="str">
        <f t="array" ref="D1096">IF($K1096&lt;&gt;"",INDEX(TransferLog!$Q$21:$Q$1270,MATCH($I1096&amp;$M1096,TransferLog!$F$21:$F$1270&amp;TransferLog!$W$21:$W$1270,0)),"")</f>
        <v/>
      </c>
      <c r="E1096" s="236" t="str">
        <f t="array" ref="E1096">IF($K1096&lt;&gt;"",INDEX(TransferLog!$AC$21:$AC$1270,MATCH($I1096&amp;$M1096,TransferLog!$F$21:$F$1270&amp;TransferLog!$W$21:$W$1270,0)),"")</f>
        <v/>
      </c>
      <c r="F1096" s="111">
        <f t="shared" si="85"/>
        <v>1069</v>
      </c>
      <c r="G1096" s="138" t="str">
        <f t="array" ref="G1096">IF($I1096&lt;&gt;"",INDEX(DropDownLists!$K$10:$K$2516,MATCH($I1096,DropDownLists!$L$10:$L$2516,0)),"")</f>
        <v/>
      </c>
      <c r="H1096" s="107"/>
      <c r="I1096" s="112"/>
      <c r="J1096" s="339"/>
      <c r="K1096" s="113"/>
      <c r="L1096" s="339"/>
      <c r="M1096" s="113"/>
      <c r="N1096" s="339"/>
      <c r="O1096" s="139" t="str">
        <f t="shared" si="82"/>
        <v/>
      </c>
      <c r="P1096" s="339"/>
      <c r="Q1096" s="114"/>
      <c r="R1096" s="339"/>
      <c r="S1096" s="174"/>
      <c r="T1096" s="339"/>
      <c r="U1096" s="139" t="str">
        <f t="array" ref="U1096">IF($S1096&lt;&gt;"",INDEX(DropDownLists!$D$10:$D$2516,MATCH($S1096,DropDownLists!$E$10:$E$2516,0)),"")</f>
        <v/>
      </c>
      <c r="V1096" s="342"/>
      <c r="W1096" s="174"/>
      <c r="Y1096" s="37"/>
      <c r="Z1096" s="37"/>
      <c r="AA1096" s="37"/>
      <c r="AB1096" s="37"/>
      <c r="AC1096" s="37"/>
      <c r="AD1096" s="37"/>
      <c r="AE1096" s="37"/>
      <c r="AF1096" s="37"/>
      <c r="AG1096" s="37"/>
      <c r="AH1096" s="243" t="str">
        <f t="shared" si="83"/>
        <v/>
      </c>
      <c r="AI1096" s="37"/>
      <c r="AJ1096" s="37"/>
      <c r="AK1096" s="37"/>
      <c r="AL1096" s="37"/>
    </row>
    <row r="1097" spans="1:38" s="97" customFormat="1" ht="14">
      <c r="A1097" s="26"/>
      <c r="B1097" s="2">
        <f t="shared" si="84"/>
        <v>1070</v>
      </c>
      <c r="C1097" s="235" t="str">
        <f t="array" ref="C1097">IF($K1097&lt;&gt;"",INDEX(TransferLog!$AB$21:$AB$1270,MATCH($I1097&amp;$M1097,TransferLog!$F$21:$F$1270&amp;TransferLog!$W$21:$W$1270,0)),"")</f>
        <v/>
      </c>
      <c r="D1097" s="235" t="str">
        <f t="array" ref="D1097">IF($K1097&lt;&gt;"",INDEX(TransferLog!$Q$21:$Q$1270,MATCH($I1097&amp;$M1097,TransferLog!$F$21:$F$1270&amp;TransferLog!$W$21:$W$1270,0)),"")</f>
        <v/>
      </c>
      <c r="E1097" s="236" t="str">
        <f t="array" ref="E1097">IF($K1097&lt;&gt;"",INDEX(TransferLog!$AC$21:$AC$1270,MATCH($I1097&amp;$M1097,TransferLog!$F$21:$F$1270&amp;TransferLog!$W$21:$W$1270,0)),"")</f>
        <v/>
      </c>
      <c r="F1097" s="111">
        <f t="shared" si="85"/>
        <v>1070</v>
      </c>
      <c r="G1097" s="138" t="str">
        <f t="array" ref="G1097">IF($I1097&lt;&gt;"",INDEX(DropDownLists!$K$10:$K$2516,MATCH($I1097,DropDownLists!$L$10:$L$2516,0)),"")</f>
        <v/>
      </c>
      <c r="H1097" s="107"/>
      <c r="I1097" s="112"/>
      <c r="J1097" s="339"/>
      <c r="K1097" s="113"/>
      <c r="L1097" s="339"/>
      <c r="M1097" s="113"/>
      <c r="N1097" s="339"/>
      <c r="O1097" s="139" t="str">
        <f t="shared" si="82"/>
        <v/>
      </c>
      <c r="P1097" s="339"/>
      <c r="Q1097" s="114"/>
      <c r="R1097" s="339"/>
      <c r="S1097" s="174"/>
      <c r="T1097" s="339"/>
      <c r="U1097" s="139" t="str">
        <f t="array" ref="U1097">IF($S1097&lt;&gt;"",INDEX(DropDownLists!$D$10:$D$2516,MATCH($S1097,DropDownLists!$E$10:$E$2516,0)),"")</f>
        <v/>
      </c>
      <c r="V1097" s="342"/>
      <c r="W1097" s="174"/>
      <c r="Y1097" s="37"/>
      <c r="Z1097" s="37"/>
      <c r="AA1097" s="37"/>
      <c r="AB1097" s="37"/>
      <c r="AC1097" s="37"/>
      <c r="AD1097" s="37"/>
      <c r="AE1097" s="37"/>
      <c r="AF1097" s="37"/>
      <c r="AG1097" s="37"/>
      <c r="AH1097" s="243" t="str">
        <f t="shared" si="83"/>
        <v/>
      </c>
      <c r="AI1097" s="37"/>
      <c r="AJ1097" s="37"/>
      <c r="AK1097" s="37"/>
      <c r="AL1097" s="37"/>
    </row>
    <row r="1098" spans="1:38" s="97" customFormat="1" ht="14">
      <c r="A1098" s="63"/>
      <c r="B1098" s="2">
        <f t="shared" si="84"/>
        <v>1071</v>
      </c>
      <c r="C1098" s="235" t="str">
        <f t="array" ref="C1098">IF($K1098&lt;&gt;"",INDEX(TransferLog!$AB$21:$AB$1270,MATCH($I1098&amp;$M1098,TransferLog!$F$21:$F$1270&amp;TransferLog!$W$21:$W$1270,0)),"")</f>
        <v/>
      </c>
      <c r="D1098" s="235" t="str">
        <f t="array" ref="D1098">IF($K1098&lt;&gt;"",INDEX(TransferLog!$Q$21:$Q$1270,MATCH($I1098&amp;$M1098,TransferLog!$F$21:$F$1270&amp;TransferLog!$W$21:$W$1270,0)),"")</f>
        <v/>
      </c>
      <c r="E1098" s="236" t="str">
        <f t="array" ref="E1098">IF($K1098&lt;&gt;"",INDEX(TransferLog!$AC$21:$AC$1270,MATCH($I1098&amp;$M1098,TransferLog!$F$21:$F$1270&amp;TransferLog!$W$21:$W$1270,0)),"")</f>
        <v/>
      </c>
      <c r="F1098" s="111">
        <f t="shared" si="85"/>
        <v>1071</v>
      </c>
      <c r="G1098" s="138" t="str">
        <f t="array" ref="G1098">IF($I1098&lt;&gt;"",INDEX(DropDownLists!$K$10:$K$2516,MATCH($I1098,DropDownLists!$L$10:$L$2516,0)),"")</f>
        <v/>
      </c>
      <c r="H1098" s="107"/>
      <c r="I1098" s="112"/>
      <c r="J1098" s="339"/>
      <c r="K1098" s="113"/>
      <c r="L1098" s="339"/>
      <c r="M1098" s="113"/>
      <c r="N1098" s="339"/>
      <c r="O1098" s="139" t="str">
        <f t="shared" si="82"/>
        <v/>
      </c>
      <c r="P1098" s="339"/>
      <c r="Q1098" s="114"/>
      <c r="R1098" s="339"/>
      <c r="S1098" s="174"/>
      <c r="T1098" s="339"/>
      <c r="U1098" s="139" t="str">
        <f t="array" ref="U1098">IF($S1098&lt;&gt;"",INDEX(DropDownLists!$D$10:$D$2516,MATCH($S1098,DropDownLists!$E$10:$E$2516,0)),"")</f>
        <v/>
      </c>
      <c r="V1098" s="342"/>
      <c r="W1098" s="174"/>
      <c r="Y1098" s="37"/>
      <c r="Z1098" s="37"/>
      <c r="AA1098" s="37"/>
      <c r="AB1098" s="37"/>
      <c r="AC1098" s="37"/>
      <c r="AD1098" s="62"/>
      <c r="AE1098" s="62"/>
      <c r="AF1098" s="62"/>
      <c r="AG1098" s="62"/>
      <c r="AH1098" s="244" t="str">
        <f t="shared" si="83"/>
        <v/>
      </c>
      <c r="AI1098" s="62"/>
      <c r="AJ1098" s="62"/>
      <c r="AK1098" s="62"/>
      <c r="AL1098" s="62"/>
    </row>
    <row r="1099" spans="1:38" s="97" customFormat="1" ht="14">
      <c r="A1099" s="63"/>
      <c r="B1099" s="2">
        <f t="shared" si="84"/>
        <v>1072</v>
      </c>
      <c r="C1099" s="235" t="str">
        <f t="array" ref="C1099">IF($K1099&lt;&gt;"",INDEX(TransferLog!$AB$21:$AB$1270,MATCH($I1099&amp;$M1099,TransferLog!$F$21:$F$1270&amp;TransferLog!$W$21:$W$1270,0)),"")</f>
        <v/>
      </c>
      <c r="D1099" s="235" t="str">
        <f t="array" ref="D1099">IF($K1099&lt;&gt;"",INDEX(TransferLog!$Q$21:$Q$1270,MATCH($I1099&amp;$M1099,TransferLog!$F$21:$F$1270&amp;TransferLog!$W$21:$W$1270,0)),"")</f>
        <v/>
      </c>
      <c r="E1099" s="236" t="str">
        <f t="array" ref="E1099">IF($K1099&lt;&gt;"",INDEX(TransferLog!$AC$21:$AC$1270,MATCH($I1099&amp;$M1099,TransferLog!$F$21:$F$1270&amp;TransferLog!$W$21:$W$1270,0)),"")</f>
        <v/>
      </c>
      <c r="F1099" s="111">
        <f t="shared" si="85"/>
        <v>1072</v>
      </c>
      <c r="G1099" s="138" t="str">
        <f t="array" ref="G1099">IF($I1099&lt;&gt;"",INDEX(DropDownLists!$K$10:$K$2516,MATCH($I1099,DropDownLists!$L$10:$L$2516,0)),"")</f>
        <v/>
      </c>
      <c r="H1099" s="107"/>
      <c r="I1099" s="112"/>
      <c r="J1099" s="339"/>
      <c r="K1099" s="113"/>
      <c r="L1099" s="339"/>
      <c r="M1099" s="113"/>
      <c r="N1099" s="339"/>
      <c r="O1099" s="139" t="str">
        <f t="shared" si="82"/>
        <v/>
      </c>
      <c r="P1099" s="339"/>
      <c r="Q1099" s="114"/>
      <c r="R1099" s="339"/>
      <c r="S1099" s="174"/>
      <c r="T1099" s="339"/>
      <c r="U1099" s="139" t="str">
        <f t="array" ref="U1099">IF($S1099&lt;&gt;"",INDEX(DropDownLists!$D$10:$D$2516,MATCH($S1099,DropDownLists!$E$10:$E$2516,0)),"")</f>
        <v/>
      </c>
      <c r="V1099" s="342"/>
      <c r="W1099" s="174"/>
      <c r="Y1099" s="37"/>
      <c r="Z1099" s="37"/>
      <c r="AA1099" s="37"/>
      <c r="AB1099" s="37"/>
      <c r="AC1099" s="37"/>
      <c r="AD1099" s="62"/>
      <c r="AE1099" s="62"/>
      <c r="AF1099" s="62"/>
      <c r="AG1099" s="62"/>
      <c r="AH1099" s="244" t="str">
        <f t="shared" si="83"/>
        <v/>
      </c>
      <c r="AI1099" s="62"/>
      <c r="AJ1099" s="62"/>
      <c r="AK1099" s="62"/>
      <c r="AL1099" s="62"/>
    </row>
    <row r="1100" spans="1:38" s="97" customFormat="1" ht="14">
      <c r="A1100" s="63"/>
      <c r="B1100" s="2">
        <f t="shared" si="84"/>
        <v>1073</v>
      </c>
      <c r="C1100" s="235" t="str">
        <f t="array" ref="C1100">IF($K1100&lt;&gt;"",INDEX(TransferLog!$AB$21:$AB$1270,MATCH($I1100&amp;$M1100,TransferLog!$F$21:$F$1270&amp;TransferLog!$W$21:$W$1270,0)),"")</f>
        <v/>
      </c>
      <c r="D1100" s="235" t="str">
        <f t="array" ref="D1100">IF($K1100&lt;&gt;"",INDEX(TransferLog!$Q$21:$Q$1270,MATCH($I1100&amp;$M1100,TransferLog!$F$21:$F$1270&amp;TransferLog!$W$21:$W$1270,0)),"")</f>
        <v/>
      </c>
      <c r="E1100" s="236" t="str">
        <f t="array" ref="E1100">IF($K1100&lt;&gt;"",INDEX(TransferLog!$AC$21:$AC$1270,MATCH($I1100&amp;$M1100,TransferLog!$F$21:$F$1270&amp;TransferLog!$W$21:$W$1270,0)),"")</f>
        <v/>
      </c>
      <c r="F1100" s="111">
        <f t="shared" si="85"/>
        <v>1073</v>
      </c>
      <c r="G1100" s="138" t="str">
        <f t="array" ref="G1100">IF($I1100&lt;&gt;"",INDEX(DropDownLists!$K$10:$K$2516,MATCH($I1100,DropDownLists!$L$10:$L$2516,0)),"")</f>
        <v/>
      </c>
      <c r="H1100" s="107"/>
      <c r="I1100" s="112"/>
      <c r="J1100" s="339"/>
      <c r="K1100" s="113"/>
      <c r="L1100" s="339"/>
      <c r="M1100" s="113"/>
      <c r="N1100" s="339"/>
      <c r="O1100" s="139" t="str">
        <f t="shared" si="82"/>
        <v/>
      </c>
      <c r="P1100" s="339"/>
      <c r="Q1100" s="114"/>
      <c r="R1100" s="339"/>
      <c r="S1100" s="174"/>
      <c r="T1100" s="339"/>
      <c r="U1100" s="139" t="str">
        <f t="array" ref="U1100">IF($S1100&lt;&gt;"",INDEX(DropDownLists!$D$10:$D$2516,MATCH($S1100,DropDownLists!$E$10:$E$2516,0)),"")</f>
        <v/>
      </c>
      <c r="V1100" s="342"/>
      <c r="W1100" s="174"/>
      <c r="Y1100" s="37"/>
      <c r="Z1100" s="37"/>
      <c r="AA1100" s="37"/>
      <c r="AB1100" s="37"/>
      <c r="AC1100" s="37"/>
      <c r="AD1100" s="62"/>
      <c r="AE1100" s="62"/>
      <c r="AF1100" s="62"/>
      <c r="AG1100" s="62"/>
      <c r="AH1100" s="244" t="str">
        <f t="shared" si="83"/>
        <v/>
      </c>
      <c r="AI1100" s="62"/>
      <c r="AJ1100" s="62"/>
      <c r="AK1100" s="62"/>
      <c r="AL1100" s="62"/>
    </row>
    <row r="1101" spans="1:38" s="97" customFormat="1" ht="14">
      <c r="A1101" s="63"/>
      <c r="B1101" s="2">
        <f t="shared" si="84"/>
        <v>1074</v>
      </c>
      <c r="C1101" s="235" t="str">
        <f t="array" ref="C1101">IF($K1101&lt;&gt;"",INDEX(TransferLog!$AB$21:$AB$1270,MATCH($I1101&amp;$M1101,TransferLog!$F$21:$F$1270&amp;TransferLog!$W$21:$W$1270,0)),"")</f>
        <v/>
      </c>
      <c r="D1101" s="235" t="str">
        <f t="array" ref="D1101">IF($K1101&lt;&gt;"",INDEX(TransferLog!$Q$21:$Q$1270,MATCH($I1101&amp;$M1101,TransferLog!$F$21:$F$1270&amp;TransferLog!$W$21:$W$1270,0)),"")</f>
        <v/>
      </c>
      <c r="E1101" s="236" t="str">
        <f t="array" ref="E1101">IF($K1101&lt;&gt;"",INDEX(TransferLog!$AC$21:$AC$1270,MATCH($I1101&amp;$M1101,TransferLog!$F$21:$F$1270&amp;TransferLog!$W$21:$W$1270,0)),"")</f>
        <v/>
      </c>
      <c r="F1101" s="111">
        <f t="shared" si="85"/>
        <v>1074</v>
      </c>
      <c r="G1101" s="138" t="str">
        <f t="array" ref="G1101">IF($I1101&lt;&gt;"",INDEX(DropDownLists!$K$10:$K$2516,MATCH($I1101,DropDownLists!$L$10:$L$2516,0)),"")</f>
        <v/>
      </c>
      <c r="H1101" s="107"/>
      <c r="I1101" s="112"/>
      <c r="J1101" s="339"/>
      <c r="K1101" s="113"/>
      <c r="L1101" s="339"/>
      <c r="M1101" s="113"/>
      <c r="N1101" s="339"/>
      <c r="O1101" s="139" t="str">
        <f t="shared" si="82"/>
        <v/>
      </c>
      <c r="P1101" s="339"/>
      <c r="Q1101" s="114"/>
      <c r="R1101" s="339"/>
      <c r="S1101" s="174"/>
      <c r="T1101" s="339"/>
      <c r="U1101" s="139" t="str">
        <f t="array" ref="U1101">IF($S1101&lt;&gt;"",INDEX(DropDownLists!$D$10:$D$2516,MATCH($S1101,DropDownLists!$E$10:$E$2516,0)),"")</f>
        <v/>
      </c>
      <c r="V1101" s="342"/>
      <c r="W1101" s="174"/>
      <c r="Y1101" s="37"/>
      <c r="Z1101" s="37"/>
      <c r="AA1101" s="37"/>
      <c r="AB1101" s="37"/>
      <c r="AC1101" s="37"/>
      <c r="AD1101" s="62"/>
      <c r="AE1101" s="62"/>
      <c r="AF1101" s="62"/>
      <c r="AG1101" s="62"/>
      <c r="AH1101" s="244" t="str">
        <f t="shared" si="83"/>
        <v/>
      </c>
      <c r="AI1101" s="62"/>
      <c r="AJ1101" s="62"/>
      <c r="AK1101" s="62"/>
      <c r="AL1101" s="62"/>
    </row>
    <row r="1102" spans="1:38" s="97" customFormat="1" ht="14">
      <c r="A1102" s="63"/>
      <c r="B1102" s="2">
        <f t="shared" si="84"/>
        <v>1075</v>
      </c>
      <c r="C1102" s="235" t="str">
        <f t="array" ref="C1102">IF($K1102&lt;&gt;"",INDEX(TransferLog!$AB$21:$AB$1270,MATCH($I1102&amp;$M1102,TransferLog!$F$21:$F$1270&amp;TransferLog!$W$21:$W$1270,0)),"")</f>
        <v/>
      </c>
      <c r="D1102" s="235" t="str">
        <f t="array" ref="D1102">IF($K1102&lt;&gt;"",INDEX(TransferLog!$Q$21:$Q$1270,MATCH($I1102&amp;$M1102,TransferLog!$F$21:$F$1270&amp;TransferLog!$W$21:$W$1270,0)),"")</f>
        <v/>
      </c>
      <c r="E1102" s="236" t="str">
        <f t="array" ref="E1102">IF($K1102&lt;&gt;"",INDEX(TransferLog!$AC$21:$AC$1270,MATCH($I1102&amp;$M1102,TransferLog!$F$21:$F$1270&amp;TransferLog!$W$21:$W$1270,0)),"")</f>
        <v/>
      </c>
      <c r="F1102" s="111">
        <f t="shared" si="85"/>
        <v>1075</v>
      </c>
      <c r="G1102" s="138" t="str">
        <f t="array" ref="G1102">IF($I1102&lt;&gt;"",INDEX(DropDownLists!$K$10:$K$2516,MATCH($I1102,DropDownLists!$L$10:$L$2516,0)),"")</f>
        <v/>
      </c>
      <c r="H1102" s="107"/>
      <c r="I1102" s="112"/>
      <c r="J1102" s="339"/>
      <c r="K1102" s="113"/>
      <c r="L1102" s="339"/>
      <c r="M1102" s="113"/>
      <c r="N1102" s="339"/>
      <c r="O1102" s="139" t="str">
        <f t="shared" si="82"/>
        <v/>
      </c>
      <c r="P1102" s="339"/>
      <c r="Q1102" s="114"/>
      <c r="R1102" s="339"/>
      <c r="S1102" s="174"/>
      <c r="T1102" s="339"/>
      <c r="U1102" s="139" t="str">
        <f t="array" ref="U1102">IF($S1102&lt;&gt;"",INDEX(DropDownLists!$D$10:$D$2516,MATCH($S1102,DropDownLists!$E$10:$E$2516,0)),"")</f>
        <v/>
      </c>
      <c r="V1102" s="342"/>
      <c r="W1102" s="174"/>
      <c r="Y1102" s="37"/>
      <c r="Z1102" s="37"/>
      <c r="AA1102" s="37"/>
      <c r="AB1102" s="37"/>
      <c r="AC1102" s="37"/>
      <c r="AD1102" s="62"/>
      <c r="AE1102" s="62"/>
      <c r="AF1102" s="62"/>
      <c r="AG1102" s="62"/>
      <c r="AH1102" s="244" t="str">
        <f t="shared" si="83"/>
        <v/>
      </c>
      <c r="AI1102" s="62"/>
      <c r="AJ1102" s="62"/>
      <c r="AK1102" s="62"/>
      <c r="AL1102" s="62"/>
    </row>
    <row r="1103" spans="1:38" s="97" customFormat="1" ht="14">
      <c r="A1103" s="63"/>
      <c r="B1103" s="2">
        <f t="shared" si="84"/>
        <v>1076</v>
      </c>
      <c r="C1103" s="235" t="str">
        <f t="array" ref="C1103">IF($K1103&lt;&gt;"",INDEX(TransferLog!$AB$21:$AB$1270,MATCH($I1103&amp;$M1103,TransferLog!$F$21:$F$1270&amp;TransferLog!$W$21:$W$1270,0)),"")</f>
        <v/>
      </c>
      <c r="D1103" s="235" t="str">
        <f t="array" ref="D1103">IF($K1103&lt;&gt;"",INDEX(TransferLog!$Q$21:$Q$1270,MATCH($I1103&amp;$M1103,TransferLog!$F$21:$F$1270&amp;TransferLog!$W$21:$W$1270,0)),"")</f>
        <v/>
      </c>
      <c r="E1103" s="236" t="str">
        <f t="array" ref="E1103">IF($K1103&lt;&gt;"",INDEX(TransferLog!$AC$21:$AC$1270,MATCH($I1103&amp;$M1103,TransferLog!$F$21:$F$1270&amp;TransferLog!$W$21:$W$1270,0)),"")</f>
        <v/>
      </c>
      <c r="F1103" s="111">
        <f t="shared" si="85"/>
        <v>1076</v>
      </c>
      <c r="G1103" s="138" t="str">
        <f t="array" ref="G1103">IF($I1103&lt;&gt;"",INDEX(DropDownLists!$K$10:$K$2516,MATCH($I1103,DropDownLists!$L$10:$L$2516,0)),"")</f>
        <v/>
      </c>
      <c r="H1103" s="107"/>
      <c r="I1103" s="112"/>
      <c r="J1103" s="339"/>
      <c r="K1103" s="113"/>
      <c r="L1103" s="339"/>
      <c r="M1103" s="113"/>
      <c r="N1103" s="339"/>
      <c r="O1103" s="139" t="str">
        <f t="shared" si="82"/>
        <v/>
      </c>
      <c r="P1103" s="339"/>
      <c r="Q1103" s="114"/>
      <c r="R1103" s="339"/>
      <c r="S1103" s="174"/>
      <c r="T1103" s="339"/>
      <c r="U1103" s="139" t="str">
        <f t="array" ref="U1103">IF($S1103&lt;&gt;"",INDEX(DropDownLists!$D$10:$D$2516,MATCH($S1103,DropDownLists!$E$10:$E$2516,0)),"")</f>
        <v/>
      </c>
      <c r="V1103" s="342"/>
      <c r="W1103" s="174"/>
      <c r="Y1103" s="62"/>
      <c r="Z1103" s="62"/>
      <c r="AA1103" s="62"/>
      <c r="AB1103" s="62"/>
      <c r="AC1103" s="62"/>
      <c r="AD1103" s="62"/>
      <c r="AE1103" s="62"/>
      <c r="AF1103" s="62"/>
      <c r="AG1103" s="62"/>
      <c r="AH1103" s="244" t="str">
        <f t="shared" si="83"/>
        <v/>
      </c>
      <c r="AI1103" s="62"/>
      <c r="AJ1103" s="62"/>
      <c r="AK1103" s="62"/>
      <c r="AL1103" s="62"/>
    </row>
    <row r="1104" spans="1:38" s="97" customFormat="1" ht="14">
      <c r="A1104" s="63"/>
      <c r="B1104" s="2">
        <f t="shared" si="84"/>
        <v>1077</v>
      </c>
      <c r="C1104" s="235" t="str">
        <f t="array" ref="C1104">IF($K1104&lt;&gt;"",INDEX(TransferLog!$AB$21:$AB$1270,MATCH($I1104&amp;$M1104,TransferLog!$F$21:$F$1270&amp;TransferLog!$W$21:$W$1270,0)),"")</f>
        <v/>
      </c>
      <c r="D1104" s="235" t="str">
        <f t="array" ref="D1104">IF($K1104&lt;&gt;"",INDEX(TransferLog!$Q$21:$Q$1270,MATCH($I1104&amp;$M1104,TransferLog!$F$21:$F$1270&amp;TransferLog!$W$21:$W$1270,0)),"")</f>
        <v/>
      </c>
      <c r="E1104" s="236" t="str">
        <f t="array" ref="E1104">IF($K1104&lt;&gt;"",INDEX(TransferLog!$AC$21:$AC$1270,MATCH($I1104&amp;$M1104,TransferLog!$F$21:$F$1270&amp;TransferLog!$W$21:$W$1270,0)),"")</f>
        <v/>
      </c>
      <c r="F1104" s="111">
        <f t="shared" si="85"/>
        <v>1077</v>
      </c>
      <c r="G1104" s="138" t="str">
        <f t="array" ref="G1104">IF($I1104&lt;&gt;"",INDEX(DropDownLists!$K$10:$K$2516,MATCH($I1104,DropDownLists!$L$10:$L$2516,0)),"")</f>
        <v/>
      </c>
      <c r="H1104" s="107"/>
      <c r="I1104" s="112"/>
      <c r="J1104" s="339"/>
      <c r="K1104" s="113"/>
      <c r="L1104" s="339"/>
      <c r="M1104" s="113"/>
      <c r="N1104" s="339"/>
      <c r="O1104" s="139" t="str">
        <f t="shared" si="82"/>
        <v/>
      </c>
      <c r="P1104" s="339"/>
      <c r="Q1104" s="114"/>
      <c r="R1104" s="339"/>
      <c r="S1104" s="174"/>
      <c r="T1104" s="339"/>
      <c r="U1104" s="139" t="str">
        <f t="array" ref="U1104">IF($S1104&lt;&gt;"",INDEX(DropDownLists!$D$10:$D$2516,MATCH($S1104,DropDownLists!$E$10:$E$2516,0)),"")</f>
        <v/>
      </c>
      <c r="V1104" s="342"/>
      <c r="W1104" s="174"/>
      <c r="Y1104" s="62"/>
      <c r="Z1104" s="62"/>
      <c r="AA1104" s="62"/>
      <c r="AB1104" s="62"/>
      <c r="AC1104" s="62"/>
      <c r="AD1104" s="62"/>
      <c r="AE1104" s="62"/>
      <c r="AF1104" s="62"/>
      <c r="AG1104" s="62"/>
      <c r="AH1104" s="244" t="str">
        <f t="shared" si="83"/>
        <v/>
      </c>
      <c r="AI1104" s="62"/>
      <c r="AJ1104" s="62"/>
      <c r="AK1104" s="62"/>
      <c r="AL1104" s="62"/>
    </row>
    <row r="1105" spans="1:38" s="97" customFormat="1" ht="14">
      <c r="A1105" s="63"/>
      <c r="B1105" s="2">
        <f t="shared" si="84"/>
        <v>1078</v>
      </c>
      <c r="C1105" s="235" t="str">
        <f t="array" ref="C1105">IF($K1105&lt;&gt;"",INDEX(TransferLog!$AB$21:$AB$1270,MATCH($I1105&amp;$M1105,TransferLog!$F$21:$F$1270&amp;TransferLog!$W$21:$W$1270,0)),"")</f>
        <v/>
      </c>
      <c r="D1105" s="235" t="str">
        <f t="array" ref="D1105">IF($K1105&lt;&gt;"",INDEX(TransferLog!$Q$21:$Q$1270,MATCH($I1105&amp;$M1105,TransferLog!$F$21:$F$1270&amp;TransferLog!$W$21:$W$1270,0)),"")</f>
        <v/>
      </c>
      <c r="E1105" s="236" t="str">
        <f t="array" ref="E1105">IF($K1105&lt;&gt;"",INDEX(TransferLog!$AC$21:$AC$1270,MATCH($I1105&amp;$M1105,TransferLog!$F$21:$F$1270&amp;TransferLog!$W$21:$W$1270,0)),"")</f>
        <v/>
      </c>
      <c r="F1105" s="111">
        <f t="shared" si="85"/>
        <v>1078</v>
      </c>
      <c r="G1105" s="138" t="str">
        <f t="array" ref="G1105">IF($I1105&lt;&gt;"",INDEX(DropDownLists!$K$10:$K$2516,MATCH($I1105,DropDownLists!$L$10:$L$2516,0)),"")</f>
        <v/>
      </c>
      <c r="H1105" s="107"/>
      <c r="I1105" s="112"/>
      <c r="J1105" s="339"/>
      <c r="K1105" s="113"/>
      <c r="L1105" s="339"/>
      <c r="M1105" s="113"/>
      <c r="N1105" s="339"/>
      <c r="O1105" s="139" t="str">
        <f t="shared" si="82"/>
        <v/>
      </c>
      <c r="P1105" s="339"/>
      <c r="Q1105" s="114"/>
      <c r="R1105" s="339"/>
      <c r="S1105" s="174"/>
      <c r="T1105" s="339"/>
      <c r="U1105" s="139" t="str">
        <f t="array" ref="U1105">IF($S1105&lt;&gt;"",INDEX(DropDownLists!$D$10:$D$2516,MATCH($S1105,DropDownLists!$E$10:$E$2516,0)),"")</f>
        <v/>
      </c>
      <c r="V1105" s="342"/>
      <c r="W1105" s="174"/>
      <c r="Y1105" s="62"/>
      <c r="Z1105" s="62"/>
      <c r="AA1105" s="62"/>
      <c r="AB1105" s="62"/>
      <c r="AC1105" s="62"/>
      <c r="AD1105" s="62"/>
      <c r="AE1105" s="62"/>
      <c r="AF1105" s="62"/>
      <c r="AG1105" s="62"/>
      <c r="AH1105" s="244" t="str">
        <f t="shared" si="83"/>
        <v/>
      </c>
      <c r="AI1105" s="62"/>
      <c r="AJ1105" s="62"/>
      <c r="AK1105" s="62"/>
      <c r="AL1105" s="62"/>
    </row>
    <row r="1106" spans="1:38" s="97" customFormat="1" ht="14">
      <c r="A1106" s="63"/>
      <c r="B1106" s="2">
        <f t="shared" si="84"/>
        <v>1079</v>
      </c>
      <c r="C1106" s="235" t="str">
        <f t="array" ref="C1106">IF($K1106&lt;&gt;"",INDEX(TransferLog!$AB$21:$AB$1270,MATCH($I1106&amp;$M1106,TransferLog!$F$21:$F$1270&amp;TransferLog!$W$21:$W$1270,0)),"")</f>
        <v/>
      </c>
      <c r="D1106" s="235" t="str">
        <f t="array" ref="D1106">IF($K1106&lt;&gt;"",INDEX(TransferLog!$Q$21:$Q$1270,MATCH($I1106&amp;$M1106,TransferLog!$F$21:$F$1270&amp;TransferLog!$W$21:$W$1270,0)),"")</f>
        <v/>
      </c>
      <c r="E1106" s="236" t="str">
        <f t="array" ref="E1106">IF($K1106&lt;&gt;"",INDEX(TransferLog!$AC$21:$AC$1270,MATCH($I1106&amp;$M1106,TransferLog!$F$21:$F$1270&amp;TransferLog!$W$21:$W$1270,0)),"")</f>
        <v/>
      </c>
      <c r="F1106" s="111">
        <f t="shared" si="85"/>
        <v>1079</v>
      </c>
      <c r="G1106" s="138" t="str">
        <f t="array" ref="G1106">IF($I1106&lt;&gt;"",INDEX(DropDownLists!$K$10:$K$2516,MATCH($I1106,DropDownLists!$L$10:$L$2516,0)),"")</f>
        <v/>
      </c>
      <c r="H1106" s="107"/>
      <c r="I1106" s="112"/>
      <c r="J1106" s="339"/>
      <c r="K1106" s="113"/>
      <c r="L1106" s="339"/>
      <c r="M1106" s="113"/>
      <c r="N1106" s="339"/>
      <c r="O1106" s="139" t="str">
        <f t="shared" si="82"/>
        <v/>
      </c>
      <c r="P1106" s="339"/>
      <c r="Q1106" s="114"/>
      <c r="R1106" s="339"/>
      <c r="S1106" s="174"/>
      <c r="T1106" s="339"/>
      <c r="U1106" s="139" t="str">
        <f t="array" ref="U1106">IF($S1106&lt;&gt;"",INDEX(DropDownLists!$D$10:$D$2516,MATCH($S1106,DropDownLists!$E$10:$E$2516,0)),"")</f>
        <v/>
      </c>
      <c r="V1106" s="342"/>
      <c r="W1106" s="174"/>
      <c r="Y1106" s="62"/>
      <c r="Z1106" s="62"/>
      <c r="AA1106" s="62"/>
      <c r="AB1106" s="62"/>
      <c r="AC1106" s="62"/>
      <c r="AD1106" s="62"/>
      <c r="AE1106" s="62"/>
      <c r="AF1106" s="62"/>
      <c r="AG1106" s="62"/>
      <c r="AH1106" s="244" t="str">
        <f t="shared" si="83"/>
        <v/>
      </c>
      <c r="AI1106" s="62"/>
      <c r="AJ1106" s="62"/>
      <c r="AK1106" s="62"/>
      <c r="AL1106" s="62"/>
    </row>
    <row r="1107" spans="1:38" s="97" customFormat="1" ht="14">
      <c r="A1107" s="63"/>
      <c r="B1107" s="2">
        <f t="shared" ref="B1107:B1140" si="86">ROW()-27</f>
        <v>1080</v>
      </c>
      <c r="C1107" s="235" t="str">
        <f t="array" ref="C1107">IF($K1107&lt;&gt;"",INDEX(TransferLog!$AB$21:$AB$1270,MATCH($I1107&amp;$M1107,TransferLog!$F$21:$F$1270&amp;TransferLog!$W$21:$W$1270,0)),"")</f>
        <v/>
      </c>
      <c r="D1107" s="235" t="str">
        <f t="array" ref="D1107">IF($K1107&lt;&gt;"",INDEX(TransferLog!$Q$21:$Q$1270,MATCH($I1107&amp;$M1107,TransferLog!$F$21:$F$1270&amp;TransferLog!$W$21:$W$1270,0)),"")</f>
        <v/>
      </c>
      <c r="E1107" s="236" t="str">
        <f t="array" ref="E1107">IF($K1107&lt;&gt;"",INDEX(TransferLog!$AC$21:$AC$1270,MATCH($I1107&amp;$M1107,TransferLog!$F$21:$F$1270&amp;TransferLog!$W$21:$W$1270,0)),"")</f>
        <v/>
      </c>
      <c r="F1107" s="111">
        <f t="shared" ref="F1107:F1140" si="87">ROW()-27</f>
        <v>1080</v>
      </c>
      <c r="G1107" s="138" t="str">
        <f t="array" ref="G1107">IF($I1107&lt;&gt;"",INDEX(DropDownLists!$K$10:$K$2516,MATCH($I1107,DropDownLists!$L$10:$L$2516,0)),"")</f>
        <v/>
      </c>
      <c r="H1107" s="107"/>
      <c r="I1107" s="112"/>
      <c r="J1107" s="339"/>
      <c r="K1107" s="113"/>
      <c r="L1107" s="339"/>
      <c r="M1107" s="113"/>
      <c r="N1107" s="339"/>
      <c r="O1107" s="139" t="str">
        <f t="shared" si="82"/>
        <v/>
      </c>
      <c r="P1107" s="339"/>
      <c r="Q1107" s="114"/>
      <c r="R1107" s="339"/>
      <c r="S1107" s="174"/>
      <c r="T1107" s="339"/>
      <c r="U1107" s="139" t="str">
        <f t="array" ref="U1107">IF($S1107&lt;&gt;"",INDEX(DropDownLists!$D$10:$D$2516,MATCH($S1107,DropDownLists!$E$10:$E$2516,0)),"")</f>
        <v/>
      </c>
      <c r="V1107" s="342"/>
      <c r="W1107" s="174"/>
      <c r="Y1107" s="62"/>
      <c r="Z1107" s="62"/>
      <c r="AA1107" s="62"/>
      <c r="AB1107" s="62"/>
      <c r="AC1107" s="62"/>
      <c r="AD1107" s="62"/>
      <c r="AE1107" s="62"/>
      <c r="AF1107" s="62"/>
      <c r="AG1107" s="62"/>
      <c r="AH1107" s="244" t="str">
        <f t="shared" si="83"/>
        <v/>
      </c>
      <c r="AI1107" s="62"/>
      <c r="AJ1107" s="62"/>
      <c r="AK1107" s="62"/>
      <c r="AL1107" s="62"/>
    </row>
    <row r="1108" spans="1:38" s="97" customFormat="1" ht="14">
      <c r="A1108" s="63"/>
      <c r="B1108" s="2">
        <f t="shared" si="86"/>
        <v>1081</v>
      </c>
      <c r="C1108" s="235" t="str">
        <f t="array" ref="C1108">IF($K1108&lt;&gt;"",INDEX(TransferLog!$AB$21:$AB$1270,MATCH($I1108&amp;$M1108,TransferLog!$F$21:$F$1270&amp;TransferLog!$W$21:$W$1270,0)),"")</f>
        <v/>
      </c>
      <c r="D1108" s="235" t="str">
        <f t="array" ref="D1108">IF($K1108&lt;&gt;"",INDEX(TransferLog!$Q$21:$Q$1270,MATCH($I1108&amp;$M1108,TransferLog!$F$21:$F$1270&amp;TransferLog!$W$21:$W$1270,0)),"")</f>
        <v/>
      </c>
      <c r="E1108" s="236" t="str">
        <f t="array" ref="E1108">IF($K1108&lt;&gt;"",INDEX(TransferLog!$AC$21:$AC$1270,MATCH($I1108&amp;$M1108,TransferLog!$F$21:$F$1270&amp;TransferLog!$W$21:$W$1270,0)),"")</f>
        <v/>
      </c>
      <c r="F1108" s="111">
        <f t="shared" si="87"/>
        <v>1081</v>
      </c>
      <c r="G1108" s="138" t="str">
        <f t="array" ref="G1108">IF($I1108&lt;&gt;"",INDEX(DropDownLists!$K$10:$K$2516,MATCH($I1108,DropDownLists!$L$10:$L$2516,0)),"")</f>
        <v/>
      </c>
      <c r="H1108" s="107"/>
      <c r="I1108" s="112"/>
      <c r="J1108" s="339"/>
      <c r="K1108" s="113"/>
      <c r="L1108" s="339"/>
      <c r="M1108" s="113"/>
      <c r="N1108" s="339"/>
      <c r="O1108" s="139" t="str">
        <f t="shared" si="82"/>
        <v/>
      </c>
      <c r="P1108" s="339"/>
      <c r="Q1108" s="114"/>
      <c r="R1108" s="339"/>
      <c r="S1108" s="174"/>
      <c r="T1108" s="339"/>
      <c r="U1108" s="139" t="str">
        <f t="array" ref="U1108">IF($S1108&lt;&gt;"",INDEX(DropDownLists!$D$10:$D$2516,MATCH($S1108,DropDownLists!$E$10:$E$2516,0)),"")</f>
        <v/>
      </c>
      <c r="V1108" s="342"/>
      <c r="W1108" s="174"/>
      <c r="Y1108" s="62"/>
      <c r="Z1108" s="62"/>
      <c r="AA1108" s="62"/>
      <c r="AB1108" s="62"/>
      <c r="AC1108" s="62"/>
      <c r="AD1108" s="62"/>
      <c r="AE1108" s="62"/>
      <c r="AF1108" s="62"/>
      <c r="AG1108" s="62"/>
      <c r="AH1108" s="244" t="str">
        <f t="shared" si="83"/>
        <v/>
      </c>
      <c r="AI1108" s="62"/>
      <c r="AJ1108" s="62"/>
      <c r="AK1108" s="62"/>
      <c r="AL1108" s="62"/>
    </row>
    <row r="1109" spans="1:38" s="97" customFormat="1" ht="14.25" customHeight="1">
      <c r="A1109" s="26"/>
      <c r="B1109" s="2">
        <f t="shared" si="86"/>
        <v>1082</v>
      </c>
      <c r="C1109" s="235" t="str">
        <f t="array" ref="C1109">IF($K1109&lt;&gt;"",INDEX(TransferLog!$AB$21:$AB$1270,MATCH($I1109&amp;$M1109,TransferLog!$F$21:$F$1270&amp;TransferLog!$W$21:$W$1270,0)),"")</f>
        <v/>
      </c>
      <c r="D1109" s="235" t="str">
        <f t="array" ref="D1109">IF($K1109&lt;&gt;"",INDEX(TransferLog!$Q$21:$Q$1270,MATCH($I1109&amp;$M1109,TransferLog!$F$21:$F$1270&amp;TransferLog!$W$21:$W$1270,0)),"")</f>
        <v/>
      </c>
      <c r="E1109" s="236" t="str">
        <f t="array" ref="E1109">IF($K1109&lt;&gt;"",INDEX(TransferLog!$AC$21:$AC$1270,MATCH($I1109&amp;$M1109,TransferLog!$F$21:$F$1270&amp;TransferLog!$W$21:$W$1270,0)),"")</f>
        <v/>
      </c>
      <c r="F1109" s="111">
        <f t="shared" si="87"/>
        <v>1082</v>
      </c>
      <c r="G1109" s="138" t="str">
        <f t="array" ref="G1109">IF($I1109&lt;&gt;"",INDEX(DropDownLists!$K$10:$K$2516,MATCH($I1109,DropDownLists!$L$10:$L$2516,0)),"")</f>
        <v/>
      </c>
      <c r="H1109" s="107"/>
      <c r="I1109" s="112"/>
      <c r="J1109" s="339"/>
      <c r="K1109" s="113"/>
      <c r="L1109" s="339"/>
      <c r="M1109" s="113"/>
      <c r="N1109" s="339"/>
      <c r="O1109" s="139" t="str">
        <f t="shared" si="82"/>
        <v/>
      </c>
      <c r="P1109" s="339"/>
      <c r="Q1109" s="114"/>
      <c r="R1109" s="339"/>
      <c r="S1109" s="174"/>
      <c r="T1109" s="339"/>
      <c r="U1109" s="139" t="str">
        <f t="array" ref="U1109">IF($S1109&lt;&gt;"",INDEX(DropDownLists!$D$10:$D$2516,MATCH($S1109,DropDownLists!$E$10:$E$2516,0)),"")</f>
        <v/>
      </c>
      <c r="V1109" s="342"/>
      <c r="W1109" s="174"/>
      <c r="Y1109" s="62"/>
      <c r="Z1109" s="62"/>
      <c r="AA1109" s="62"/>
      <c r="AB1109" s="62"/>
      <c r="AC1109" s="62"/>
      <c r="AD1109" s="37"/>
      <c r="AE1109" s="37"/>
      <c r="AF1109" s="37"/>
      <c r="AG1109" s="37"/>
      <c r="AH1109" s="243" t="str">
        <f t="shared" si="83"/>
        <v/>
      </c>
      <c r="AI1109" s="37"/>
      <c r="AJ1109" s="37"/>
      <c r="AK1109" s="37"/>
      <c r="AL1109" s="37"/>
    </row>
    <row r="1110" spans="1:38" s="97" customFormat="1" ht="14.25" customHeight="1">
      <c r="A1110" s="26"/>
      <c r="B1110" s="2">
        <f t="shared" si="86"/>
        <v>1083</v>
      </c>
      <c r="C1110" s="235" t="str">
        <f t="array" ref="C1110">IF($K1110&lt;&gt;"",INDEX(TransferLog!$AB$21:$AB$1270,MATCH($I1110&amp;$M1110,TransferLog!$F$21:$F$1270&amp;TransferLog!$W$21:$W$1270,0)),"")</f>
        <v/>
      </c>
      <c r="D1110" s="235" t="str">
        <f t="array" ref="D1110">IF($K1110&lt;&gt;"",INDEX(TransferLog!$Q$21:$Q$1270,MATCH($I1110&amp;$M1110,TransferLog!$F$21:$F$1270&amp;TransferLog!$W$21:$W$1270,0)),"")</f>
        <v/>
      </c>
      <c r="E1110" s="236" t="str">
        <f t="array" ref="E1110">IF($K1110&lt;&gt;"",INDEX(TransferLog!$AC$21:$AC$1270,MATCH($I1110&amp;$M1110,TransferLog!$F$21:$F$1270&amp;TransferLog!$W$21:$W$1270,0)),"")</f>
        <v/>
      </c>
      <c r="F1110" s="111">
        <f t="shared" si="87"/>
        <v>1083</v>
      </c>
      <c r="G1110" s="138" t="str">
        <f t="array" ref="G1110">IF($I1110&lt;&gt;"",INDEX(DropDownLists!$K$10:$K$2516,MATCH($I1110,DropDownLists!$L$10:$L$2516,0)),"")</f>
        <v/>
      </c>
      <c r="H1110" s="107"/>
      <c r="I1110" s="112"/>
      <c r="J1110" s="339"/>
      <c r="K1110" s="113"/>
      <c r="L1110" s="339"/>
      <c r="M1110" s="113"/>
      <c r="N1110" s="339"/>
      <c r="O1110" s="139" t="str">
        <f t="shared" si="82"/>
        <v/>
      </c>
      <c r="P1110" s="339"/>
      <c r="Q1110" s="114"/>
      <c r="R1110" s="339"/>
      <c r="S1110" s="174"/>
      <c r="T1110" s="339"/>
      <c r="U1110" s="139" t="str">
        <f t="array" ref="U1110">IF($S1110&lt;&gt;"",INDEX(DropDownLists!$D$10:$D$2516,MATCH($S1110,DropDownLists!$E$10:$E$2516,0)),"")</f>
        <v/>
      </c>
      <c r="V1110" s="342"/>
      <c r="W1110" s="174"/>
      <c r="Y1110" s="62"/>
      <c r="Z1110" s="62"/>
      <c r="AA1110" s="62"/>
      <c r="AB1110" s="62"/>
      <c r="AC1110" s="62"/>
      <c r="AD1110" s="37"/>
      <c r="AE1110" s="37"/>
      <c r="AF1110" s="37"/>
      <c r="AG1110" s="37"/>
      <c r="AH1110" s="243" t="str">
        <f t="shared" si="83"/>
        <v/>
      </c>
      <c r="AI1110" s="37"/>
      <c r="AJ1110" s="37"/>
      <c r="AK1110" s="37"/>
      <c r="AL1110" s="37"/>
    </row>
    <row r="1111" spans="1:38" s="97" customFormat="1" ht="14.25" customHeight="1">
      <c r="A1111" s="26"/>
      <c r="B1111" s="2">
        <f t="shared" si="86"/>
        <v>1084</v>
      </c>
      <c r="C1111" s="235" t="str">
        <f t="array" ref="C1111">IF($K1111&lt;&gt;"",INDEX(TransferLog!$AB$21:$AB$1270,MATCH($I1111&amp;$M1111,TransferLog!$F$21:$F$1270&amp;TransferLog!$W$21:$W$1270,0)),"")</f>
        <v/>
      </c>
      <c r="D1111" s="235" t="str">
        <f t="array" ref="D1111">IF($K1111&lt;&gt;"",INDEX(TransferLog!$Q$21:$Q$1270,MATCH($I1111&amp;$M1111,TransferLog!$F$21:$F$1270&amp;TransferLog!$W$21:$W$1270,0)),"")</f>
        <v/>
      </c>
      <c r="E1111" s="236" t="str">
        <f t="array" ref="E1111">IF($K1111&lt;&gt;"",INDEX(TransferLog!$AC$21:$AC$1270,MATCH($I1111&amp;$M1111,TransferLog!$F$21:$F$1270&amp;TransferLog!$W$21:$W$1270,0)),"")</f>
        <v/>
      </c>
      <c r="F1111" s="111">
        <f t="shared" si="87"/>
        <v>1084</v>
      </c>
      <c r="G1111" s="138" t="str">
        <f t="array" ref="G1111">IF($I1111&lt;&gt;"",INDEX(DropDownLists!$K$10:$K$2516,MATCH($I1111,DropDownLists!$L$10:$L$2516,0)),"")</f>
        <v/>
      </c>
      <c r="H1111" s="107"/>
      <c r="I1111" s="112"/>
      <c r="J1111" s="339"/>
      <c r="K1111" s="113"/>
      <c r="L1111" s="339"/>
      <c r="M1111" s="113"/>
      <c r="N1111" s="339"/>
      <c r="O1111" s="139" t="str">
        <f t="shared" si="82"/>
        <v/>
      </c>
      <c r="P1111" s="339"/>
      <c r="Q1111" s="114"/>
      <c r="R1111" s="339"/>
      <c r="S1111" s="174"/>
      <c r="T1111" s="339"/>
      <c r="U1111" s="139" t="str">
        <f t="array" ref="U1111">IF($S1111&lt;&gt;"",INDEX(DropDownLists!$D$10:$D$2516,MATCH($S1111,DropDownLists!$E$10:$E$2516,0)),"")</f>
        <v/>
      </c>
      <c r="V1111" s="342"/>
      <c r="W1111" s="174"/>
      <c r="Y1111" s="62"/>
      <c r="Z1111" s="62"/>
      <c r="AA1111" s="62"/>
      <c r="AB1111" s="62"/>
      <c r="AC1111" s="62"/>
      <c r="AD1111" s="37"/>
      <c r="AE1111" s="37"/>
      <c r="AF1111" s="37"/>
      <c r="AG1111" s="37"/>
      <c r="AH1111" s="243" t="str">
        <f t="shared" si="83"/>
        <v/>
      </c>
      <c r="AI1111" s="37"/>
      <c r="AJ1111" s="37"/>
      <c r="AK1111" s="37"/>
      <c r="AL1111" s="37"/>
    </row>
    <row r="1112" spans="1:38" s="97" customFormat="1" ht="14">
      <c r="A1112" s="26"/>
      <c r="B1112" s="2">
        <f t="shared" si="86"/>
        <v>1085</v>
      </c>
      <c r="C1112" s="235" t="str">
        <f t="array" ref="C1112">IF($K1112&lt;&gt;"",INDEX(TransferLog!$AB$21:$AB$1270,MATCH($I1112&amp;$M1112,TransferLog!$F$21:$F$1270&amp;TransferLog!$W$21:$W$1270,0)),"")</f>
        <v/>
      </c>
      <c r="D1112" s="235" t="str">
        <f t="array" ref="D1112">IF($K1112&lt;&gt;"",INDEX(TransferLog!$Q$21:$Q$1270,MATCH($I1112&amp;$M1112,TransferLog!$F$21:$F$1270&amp;TransferLog!$W$21:$W$1270,0)),"")</f>
        <v/>
      </c>
      <c r="E1112" s="236" t="str">
        <f t="array" ref="E1112">IF($K1112&lt;&gt;"",INDEX(TransferLog!$AC$21:$AC$1270,MATCH($I1112&amp;$M1112,TransferLog!$F$21:$F$1270&amp;TransferLog!$W$21:$W$1270,0)),"")</f>
        <v/>
      </c>
      <c r="F1112" s="111">
        <f t="shared" si="87"/>
        <v>1085</v>
      </c>
      <c r="G1112" s="138" t="str">
        <f t="array" ref="G1112">IF($I1112&lt;&gt;"",INDEX(DropDownLists!$K$10:$K$2516,MATCH($I1112,DropDownLists!$L$10:$L$2516,0)),"")</f>
        <v/>
      </c>
      <c r="H1112" s="107"/>
      <c r="I1112" s="112"/>
      <c r="J1112" s="339"/>
      <c r="K1112" s="113"/>
      <c r="L1112" s="339"/>
      <c r="M1112" s="113"/>
      <c r="N1112" s="339"/>
      <c r="O1112" s="139" t="str">
        <f t="shared" si="82"/>
        <v/>
      </c>
      <c r="P1112" s="339"/>
      <c r="Q1112" s="114"/>
      <c r="R1112" s="339"/>
      <c r="S1112" s="174"/>
      <c r="T1112" s="339"/>
      <c r="U1112" s="139" t="str">
        <f t="array" ref="U1112">IF($S1112&lt;&gt;"",INDEX(DropDownLists!$D$10:$D$2516,MATCH($S1112,DropDownLists!$E$10:$E$2516,0)),"")</f>
        <v/>
      </c>
      <c r="V1112" s="342"/>
      <c r="W1112" s="174"/>
      <c r="Y1112" s="62"/>
      <c r="Z1112" s="62"/>
      <c r="AA1112" s="62"/>
      <c r="AB1112" s="62"/>
      <c r="AC1112" s="62"/>
      <c r="AD1112" s="37"/>
      <c r="AE1112" s="37"/>
      <c r="AF1112" s="37"/>
      <c r="AG1112" s="37"/>
      <c r="AH1112" s="243" t="str">
        <f t="shared" si="83"/>
        <v/>
      </c>
      <c r="AI1112" s="37"/>
      <c r="AJ1112" s="37"/>
      <c r="AK1112" s="37"/>
      <c r="AL1112" s="37"/>
    </row>
    <row r="1113" spans="1:38" s="97" customFormat="1" ht="14.25" customHeight="1">
      <c r="A1113" s="26"/>
      <c r="B1113" s="2">
        <f t="shared" si="86"/>
        <v>1086</v>
      </c>
      <c r="C1113" s="235" t="str">
        <f t="array" ref="C1113">IF($K1113&lt;&gt;"",INDEX(TransferLog!$AB$21:$AB$1270,MATCH($I1113&amp;$M1113,TransferLog!$F$21:$F$1270&amp;TransferLog!$W$21:$W$1270,0)),"")</f>
        <v/>
      </c>
      <c r="D1113" s="235" t="str">
        <f t="array" ref="D1113">IF($K1113&lt;&gt;"",INDEX(TransferLog!$Q$21:$Q$1270,MATCH($I1113&amp;$M1113,TransferLog!$F$21:$F$1270&amp;TransferLog!$W$21:$W$1270,0)),"")</f>
        <v/>
      </c>
      <c r="E1113" s="236" t="str">
        <f t="array" ref="E1113">IF($K1113&lt;&gt;"",INDEX(TransferLog!$AC$21:$AC$1270,MATCH($I1113&amp;$M1113,TransferLog!$F$21:$F$1270&amp;TransferLog!$W$21:$W$1270,0)),"")</f>
        <v/>
      </c>
      <c r="F1113" s="111">
        <f t="shared" si="87"/>
        <v>1086</v>
      </c>
      <c r="G1113" s="138" t="str">
        <f t="array" ref="G1113">IF($I1113&lt;&gt;"",INDEX(DropDownLists!$K$10:$K$2516,MATCH($I1113,DropDownLists!$L$10:$L$2516,0)),"")</f>
        <v/>
      </c>
      <c r="H1113" s="107"/>
      <c r="I1113" s="112"/>
      <c r="J1113" s="339"/>
      <c r="K1113" s="113"/>
      <c r="L1113" s="339"/>
      <c r="M1113" s="113"/>
      <c r="N1113" s="339"/>
      <c r="O1113" s="139" t="str">
        <f t="shared" si="82"/>
        <v/>
      </c>
      <c r="P1113" s="339"/>
      <c r="Q1113" s="114"/>
      <c r="R1113" s="339"/>
      <c r="S1113" s="174"/>
      <c r="T1113" s="339"/>
      <c r="U1113" s="139" t="str">
        <f t="array" ref="U1113">IF($S1113&lt;&gt;"",INDEX(DropDownLists!$D$10:$D$2516,MATCH($S1113,DropDownLists!$E$10:$E$2516,0)),"")</f>
        <v/>
      </c>
      <c r="V1113" s="342"/>
      <c r="W1113" s="174"/>
      <c r="Y1113" s="62"/>
      <c r="Z1113" s="62"/>
      <c r="AA1113" s="62"/>
      <c r="AB1113" s="62"/>
      <c r="AC1113" s="62"/>
      <c r="AD1113" s="37"/>
      <c r="AE1113" s="37"/>
      <c r="AF1113" s="37"/>
      <c r="AG1113" s="37"/>
      <c r="AH1113" s="243" t="str">
        <f t="shared" si="83"/>
        <v/>
      </c>
      <c r="AI1113" s="37"/>
      <c r="AJ1113" s="37"/>
      <c r="AK1113" s="37"/>
      <c r="AL1113" s="37"/>
    </row>
    <row r="1114" spans="1:38" s="97" customFormat="1" ht="14.25" customHeight="1">
      <c r="A1114" s="26"/>
      <c r="B1114" s="2">
        <f t="shared" si="86"/>
        <v>1087</v>
      </c>
      <c r="C1114" s="235" t="str">
        <f t="array" ref="C1114">IF($K1114&lt;&gt;"",INDEX(TransferLog!$AB$21:$AB$1270,MATCH($I1114&amp;$M1114,TransferLog!$F$21:$F$1270&amp;TransferLog!$W$21:$W$1270,0)),"")</f>
        <v/>
      </c>
      <c r="D1114" s="235" t="str">
        <f t="array" ref="D1114">IF($K1114&lt;&gt;"",INDEX(TransferLog!$Q$21:$Q$1270,MATCH($I1114&amp;$M1114,TransferLog!$F$21:$F$1270&amp;TransferLog!$W$21:$W$1270,0)),"")</f>
        <v/>
      </c>
      <c r="E1114" s="236" t="str">
        <f t="array" ref="E1114">IF($K1114&lt;&gt;"",INDEX(TransferLog!$AC$21:$AC$1270,MATCH($I1114&amp;$M1114,TransferLog!$F$21:$F$1270&amp;TransferLog!$W$21:$W$1270,0)),"")</f>
        <v/>
      </c>
      <c r="F1114" s="111">
        <f t="shared" si="87"/>
        <v>1087</v>
      </c>
      <c r="G1114" s="138" t="str">
        <f t="array" ref="G1114">IF($I1114&lt;&gt;"",INDEX(DropDownLists!$K$10:$K$2516,MATCH($I1114,DropDownLists!$L$10:$L$2516,0)),"")</f>
        <v/>
      </c>
      <c r="H1114" s="107"/>
      <c r="I1114" s="112"/>
      <c r="J1114" s="339"/>
      <c r="K1114" s="113"/>
      <c r="L1114" s="339"/>
      <c r="M1114" s="113"/>
      <c r="N1114" s="339"/>
      <c r="O1114" s="139" t="str">
        <f t="shared" si="82"/>
        <v/>
      </c>
      <c r="P1114" s="339"/>
      <c r="Q1114" s="114"/>
      <c r="R1114" s="339"/>
      <c r="S1114" s="174"/>
      <c r="T1114" s="339"/>
      <c r="U1114" s="139" t="str">
        <f t="array" ref="U1114">IF($S1114&lt;&gt;"",INDEX(DropDownLists!$D$10:$D$2516,MATCH($S1114,DropDownLists!$E$10:$E$2516,0)),"")</f>
        <v/>
      </c>
      <c r="V1114" s="342"/>
      <c r="W1114" s="174"/>
      <c r="Y1114" s="37"/>
      <c r="Z1114" s="37"/>
      <c r="AA1114" s="37"/>
      <c r="AB1114" s="37"/>
      <c r="AC1114" s="37"/>
      <c r="AD1114" s="37"/>
      <c r="AE1114" s="37"/>
      <c r="AF1114" s="37"/>
      <c r="AG1114" s="37"/>
      <c r="AH1114" s="243" t="str">
        <f t="shared" si="83"/>
        <v/>
      </c>
      <c r="AI1114" s="37"/>
      <c r="AJ1114" s="37"/>
      <c r="AK1114" s="37"/>
      <c r="AL1114" s="37"/>
    </row>
    <row r="1115" spans="1:38" s="97" customFormat="1" ht="14.25" customHeight="1">
      <c r="A1115" s="26"/>
      <c r="B1115" s="2">
        <f t="shared" si="86"/>
        <v>1088</v>
      </c>
      <c r="C1115" s="235" t="str">
        <f t="array" ref="C1115">IF($K1115&lt;&gt;"",INDEX(TransferLog!$AB$21:$AB$1270,MATCH($I1115&amp;$M1115,TransferLog!$F$21:$F$1270&amp;TransferLog!$W$21:$W$1270,0)),"")</f>
        <v/>
      </c>
      <c r="D1115" s="235" t="str">
        <f t="array" ref="D1115">IF($K1115&lt;&gt;"",INDEX(TransferLog!$Q$21:$Q$1270,MATCH($I1115&amp;$M1115,TransferLog!$F$21:$F$1270&amp;TransferLog!$W$21:$W$1270,0)),"")</f>
        <v/>
      </c>
      <c r="E1115" s="236" t="str">
        <f t="array" ref="E1115">IF($K1115&lt;&gt;"",INDEX(TransferLog!$AC$21:$AC$1270,MATCH($I1115&amp;$M1115,TransferLog!$F$21:$F$1270&amp;TransferLog!$W$21:$W$1270,0)),"")</f>
        <v/>
      </c>
      <c r="F1115" s="111">
        <f t="shared" si="87"/>
        <v>1088</v>
      </c>
      <c r="G1115" s="138" t="str">
        <f t="array" ref="G1115">IF($I1115&lt;&gt;"",INDEX(DropDownLists!$K$10:$K$2516,MATCH($I1115,DropDownLists!$L$10:$L$2516,0)),"")</f>
        <v/>
      </c>
      <c r="H1115" s="107"/>
      <c r="I1115" s="112"/>
      <c r="J1115" s="339"/>
      <c r="K1115" s="113"/>
      <c r="L1115" s="339"/>
      <c r="M1115" s="113"/>
      <c r="N1115" s="339"/>
      <c r="O1115" s="139" t="str">
        <f t="shared" si="82"/>
        <v/>
      </c>
      <c r="P1115" s="339"/>
      <c r="Q1115" s="114"/>
      <c r="R1115" s="339"/>
      <c r="S1115" s="174"/>
      <c r="T1115" s="339"/>
      <c r="U1115" s="139" t="str">
        <f t="array" ref="U1115">IF($S1115&lt;&gt;"",INDEX(DropDownLists!$D$10:$D$2516,MATCH($S1115,DropDownLists!$E$10:$E$2516,0)),"")</f>
        <v/>
      </c>
      <c r="V1115" s="342"/>
      <c r="W1115" s="174"/>
      <c r="Y1115" s="37"/>
      <c r="Z1115" s="37"/>
      <c r="AA1115" s="37"/>
      <c r="AB1115" s="37"/>
      <c r="AC1115" s="37"/>
      <c r="AD1115" s="37"/>
      <c r="AE1115" s="37"/>
      <c r="AF1115" s="37"/>
      <c r="AG1115" s="37"/>
      <c r="AH1115" s="243" t="str">
        <f t="shared" si="83"/>
        <v/>
      </c>
      <c r="AI1115" s="37"/>
      <c r="AJ1115" s="37"/>
      <c r="AK1115" s="37"/>
      <c r="AL1115" s="37"/>
    </row>
    <row r="1116" spans="1:38" s="97" customFormat="1" ht="14">
      <c r="A1116" s="26"/>
      <c r="B1116" s="2">
        <f t="shared" si="86"/>
        <v>1089</v>
      </c>
      <c r="C1116" s="235" t="str">
        <f t="array" ref="C1116">IF($K1116&lt;&gt;"",INDEX(TransferLog!$AB$21:$AB$1270,MATCH($I1116&amp;$M1116,TransferLog!$F$21:$F$1270&amp;TransferLog!$W$21:$W$1270,0)),"")</f>
        <v/>
      </c>
      <c r="D1116" s="235" t="str">
        <f t="array" ref="D1116">IF($K1116&lt;&gt;"",INDEX(TransferLog!$Q$21:$Q$1270,MATCH($I1116&amp;$M1116,TransferLog!$F$21:$F$1270&amp;TransferLog!$W$21:$W$1270,0)),"")</f>
        <v/>
      </c>
      <c r="E1116" s="236" t="str">
        <f t="array" ref="E1116">IF($K1116&lt;&gt;"",INDEX(TransferLog!$AC$21:$AC$1270,MATCH($I1116&amp;$M1116,TransferLog!$F$21:$F$1270&amp;TransferLog!$W$21:$W$1270,0)),"")</f>
        <v/>
      </c>
      <c r="F1116" s="111">
        <f t="shared" si="87"/>
        <v>1089</v>
      </c>
      <c r="G1116" s="138" t="str">
        <f t="array" ref="G1116">IF($I1116&lt;&gt;"",INDEX(DropDownLists!$K$10:$K$2516,MATCH($I1116,DropDownLists!$L$10:$L$2516,0)),"")</f>
        <v/>
      </c>
      <c r="H1116" s="107"/>
      <c r="I1116" s="112"/>
      <c r="J1116" s="339"/>
      <c r="K1116" s="113"/>
      <c r="L1116" s="339"/>
      <c r="M1116" s="113"/>
      <c r="N1116" s="339"/>
      <c r="O1116" s="139" t="str">
        <f t="shared" ref="O1116:O1179" si="88">IF($M1116&lt;&gt;"",TEXT($M1116,"dddd"),"")</f>
        <v/>
      </c>
      <c r="P1116" s="339"/>
      <c r="Q1116" s="114"/>
      <c r="R1116" s="339"/>
      <c r="S1116" s="174"/>
      <c r="T1116" s="339"/>
      <c r="U1116" s="139" t="str">
        <f t="array" ref="U1116">IF($S1116&lt;&gt;"",INDEX(DropDownLists!$D$10:$D$2516,MATCH($S1116,DropDownLists!$E$10:$E$2516,0)),"")</f>
        <v/>
      </c>
      <c r="V1116" s="342"/>
      <c r="W1116" s="174"/>
      <c r="Y1116" s="37"/>
      <c r="Z1116" s="37"/>
      <c r="AA1116" s="37"/>
      <c r="AB1116" s="37"/>
      <c r="AC1116" s="37"/>
      <c r="AD1116" s="37"/>
      <c r="AE1116" s="37"/>
      <c r="AF1116" s="37"/>
      <c r="AG1116" s="37"/>
      <c r="AH1116" s="243" t="str">
        <f t="shared" si="83"/>
        <v/>
      </c>
      <c r="AI1116" s="37"/>
      <c r="AJ1116" s="37"/>
      <c r="AK1116" s="37"/>
      <c r="AL1116" s="37"/>
    </row>
    <row r="1117" spans="1:38" s="97" customFormat="1" ht="14">
      <c r="A1117" s="26"/>
      <c r="B1117" s="2">
        <f t="shared" si="86"/>
        <v>1090</v>
      </c>
      <c r="C1117" s="235" t="str">
        <f t="array" ref="C1117">IF($K1117&lt;&gt;"",INDEX(TransferLog!$AB$21:$AB$1270,MATCH($I1117&amp;$M1117,TransferLog!$F$21:$F$1270&amp;TransferLog!$W$21:$W$1270,0)),"")</f>
        <v/>
      </c>
      <c r="D1117" s="235" t="str">
        <f t="array" ref="D1117">IF($K1117&lt;&gt;"",INDEX(TransferLog!$Q$21:$Q$1270,MATCH($I1117&amp;$M1117,TransferLog!$F$21:$F$1270&amp;TransferLog!$W$21:$W$1270,0)),"")</f>
        <v/>
      </c>
      <c r="E1117" s="236" t="str">
        <f t="array" ref="E1117">IF($K1117&lt;&gt;"",INDEX(TransferLog!$AC$21:$AC$1270,MATCH($I1117&amp;$M1117,TransferLog!$F$21:$F$1270&amp;TransferLog!$W$21:$W$1270,0)),"")</f>
        <v/>
      </c>
      <c r="F1117" s="111">
        <f t="shared" si="87"/>
        <v>1090</v>
      </c>
      <c r="G1117" s="138" t="str">
        <f t="array" ref="G1117">IF($I1117&lt;&gt;"",INDEX(DropDownLists!$K$10:$K$2516,MATCH($I1117,DropDownLists!$L$10:$L$2516,0)),"")</f>
        <v/>
      </c>
      <c r="H1117" s="107"/>
      <c r="I1117" s="112"/>
      <c r="J1117" s="339"/>
      <c r="K1117" s="113"/>
      <c r="L1117" s="339"/>
      <c r="M1117" s="113"/>
      <c r="N1117" s="339"/>
      <c r="O1117" s="139" t="str">
        <f t="shared" si="88"/>
        <v/>
      </c>
      <c r="P1117" s="339"/>
      <c r="Q1117" s="114"/>
      <c r="R1117" s="339"/>
      <c r="S1117" s="174"/>
      <c r="T1117" s="339"/>
      <c r="U1117" s="139" t="str">
        <f t="array" ref="U1117">IF($S1117&lt;&gt;"",INDEX(DropDownLists!$D$10:$D$2516,MATCH($S1117,DropDownLists!$E$10:$E$2516,0)),"")</f>
        <v/>
      </c>
      <c r="V1117" s="342"/>
      <c r="W1117" s="174"/>
      <c r="Y1117" s="37"/>
      <c r="Z1117" s="37"/>
      <c r="AA1117" s="37"/>
      <c r="AB1117" s="37"/>
      <c r="AC1117" s="37"/>
      <c r="AD1117" s="37"/>
      <c r="AE1117" s="37"/>
      <c r="AF1117" s="37"/>
      <c r="AG1117" s="37"/>
      <c r="AH1117" s="243" t="str">
        <f t="shared" ref="AH1117:AH1180" si="89">IF(OR($S1117="Home", $S1117="Assisted Living", $S1117="Other Nursing Home", $S1117="Other"),$S1117,IF($S1117&lt;&gt;"","Hospital",""))</f>
        <v/>
      </c>
      <c r="AI1117" s="37"/>
      <c r="AJ1117" s="37"/>
      <c r="AK1117" s="37"/>
      <c r="AL1117" s="37"/>
    </row>
    <row r="1118" spans="1:38" s="97" customFormat="1" ht="14">
      <c r="A1118" s="63"/>
      <c r="B1118" s="2">
        <f t="shared" si="86"/>
        <v>1091</v>
      </c>
      <c r="C1118" s="235" t="str">
        <f t="array" ref="C1118">IF($K1118&lt;&gt;"",INDEX(TransferLog!$AB$21:$AB$1270,MATCH($I1118&amp;$M1118,TransferLog!$F$21:$F$1270&amp;TransferLog!$W$21:$W$1270,0)),"")</f>
        <v/>
      </c>
      <c r="D1118" s="235" t="str">
        <f t="array" ref="D1118">IF($K1118&lt;&gt;"",INDEX(TransferLog!$Q$21:$Q$1270,MATCH($I1118&amp;$M1118,TransferLog!$F$21:$F$1270&amp;TransferLog!$W$21:$W$1270,0)),"")</f>
        <v/>
      </c>
      <c r="E1118" s="236" t="str">
        <f t="array" ref="E1118">IF($K1118&lt;&gt;"",INDEX(TransferLog!$AC$21:$AC$1270,MATCH($I1118&amp;$M1118,TransferLog!$F$21:$F$1270&amp;TransferLog!$W$21:$W$1270,0)),"")</f>
        <v/>
      </c>
      <c r="F1118" s="111">
        <f t="shared" si="87"/>
        <v>1091</v>
      </c>
      <c r="G1118" s="138" t="str">
        <f t="array" ref="G1118">IF($I1118&lt;&gt;"",INDEX(DropDownLists!$K$10:$K$2516,MATCH($I1118,DropDownLists!$L$10:$L$2516,0)),"")</f>
        <v/>
      </c>
      <c r="H1118" s="107"/>
      <c r="I1118" s="112"/>
      <c r="J1118" s="339"/>
      <c r="K1118" s="113"/>
      <c r="L1118" s="339"/>
      <c r="M1118" s="113"/>
      <c r="N1118" s="339"/>
      <c r="O1118" s="139" t="str">
        <f t="shared" si="88"/>
        <v/>
      </c>
      <c r="P1118" s="339"/>
      <c r="Q1118" s="114"/>
      <c r="R1118" s="339"/>
      <c r="S1118" s="174"/>
      <c r="T1118" s="339"/>
      <c r="U1118" s="139" t="str">
        <f t="array" ref="U1118">IF($S1118&lt;&gt;"",INDEX(DropDownLists!$D$10:$D$2516,MATCH($S1118,DropDownLists!$E$10:$E$2516,0)),"")</f>
        <v/>
      </c>
      <c r="V1118" s="342"/>
      <c r="W1118" s="174"/>
      <c r="Y1118" s="37"/>
      <c r="Z1118" s="37"/>
      <c r="AA1118" s="37"/>
      <c r="AB1118" s="37"/>
      <c r="AC1118" s="37"/>
      <c r="AD1118" s="62"/>
      <c r="AE1118" s="62"/>
      <c r="AF1118" s="62"/>
      <c r="AG1118" s="62"/>
      <c r="AH1118" s="244" t="str">
        <f t="shared" si="89"/>
        <v/>
      </c>
      <c r="AI1118" s="62"/>
      <c r="AJ1118" s="62"/>
      <c r="AK1118" s="62"/>
      <c r="AL1118" s="62"/>
    </row>
    <row r="1119" spans="1:38" s="97" customFormat="1" ht="14">
      <c r="A1119" s="63"/>
      <c r="B1119" s="2">
        <f t="shared" si="86"/>
        <v>1092</v>
      </c>
      <c r="C1119" s="235" t="str">
        <f t="array" ref="C1119">IF($K1119&lt;&gt;"",INDEX(TransferLog!$AB$21:$AB$1270,MATCH($I1119&amp;$M1119,TransferLog!$F$21:$F$1270&amp;TransferLog!$W$21:$W$1270,0)),"")</f>
        <v/>
      </c>
      <c r="D1119" s="235" t="str">
        <f t="array" ref="D1119">IF($K1119&lt;&gt;"",INDEX(TransferLog!$Q$21:$Q$1270,MATCH($I1119&amp;$M1119,TransferLog!$F$21:$F$1270&amp;TransferLog!$W$21:$W$1270,0)),"")</f>
        <v/>
      </c>
      <c r="E1119" s="236" t="str">
        <f t="array" ref="E1119">IF($K1119&lt;&gt;"",INDEX(TransferLog!$AC$21:$AC$1270,MATCH($I1119&amp;$M1119,TransferLog!$F$21:$F$1270&amp;TransferLog!$W$21:$W$1270,0)),"")</f>
        <v/>
      </c>
      <c r="F1119" s="111">
        <f t="shared" si="87"/>
        <v>1092</v>
      </c>
      <c r="G1119" s="138" t="str">
        <f t="array" ref="G1119">IF($I1119&lt;&gt;"",INDEX(DropDownLists!$K$10:$K$2516,MATCH($I1119,DropDownLists!$L$10:$L$2516,0)),"")</f>
        <v/>
      </c>
      <c r="H1119" s="107"/>
      <c r="I1119" s="112"/>
      <c r="J1119" s="339"/>
      <c r="K1119" s="113"/>
      <c r="L1119" s="339"/>
      <c r="M1119" s="113"/>
      <c r="N1119" s="339"/>
      <c r="O1119" s="139" t="str">
        <f t="shared" si="88"/>
        <v/>
      </c>
      <c r="P1119" s="339"/>
      <c r="Q1119" s="114"/>
      <c r="R1119" s="339"/>
      <c r="S1119" s="174"/>
      <c r="T1119" s="339"/>
      <c r="U1119" s="139" t="str">
        <f t="array" ref="U1119">IF($S1119&lt;&gt;"",INDEX(DropDownLists!$D$10:$D$2516,MATCH($S1119,DropDownLists!$E$10:$E$2516,0)),"")</f>
        <v/>
      </c>
      <c r="V1119" s="342"/>
      <c r="W1119" s="174"/>
      <c r="Y1119" s="37"/>
      <c r="Z1119" s="37"/>
      <c r="AA1119" s="37"/>
      <c r="AB1119" s="37"/>
      <c r="AC1119" s="37"/>
      <c r="AD1119" s="62"/>
      <c r="AE1119" s="62"/>
      <c r="AF1119" s="62"/>
      <c r="AG1119" s="62"/>
      <c r="AH1119" s="244" t="str">
        <f t="shared" si="89"/>
        <v/>
      </c>
      <c r="AI1119" s="62"/>
      <c r="AJ1119" s="62"/>
      <c r="AK1119" s="62"/>
      <c r="AL1119" s="62"/>
    </row>
    <row r="1120" spans="1:38" s="97" customFormat="1" ht="14">
      <c r="A1120" s="63"/>
      <c r="B1120" s="2">
        <f t="shared" si="86"/>
        <v>1093</v>
      </c>
      <c r="C1120" s="235" t="str">
        <f t="array" ref="C1120">IF($K1120&lt;&gt;"",INDEX(TransferLog!$AB$21:$AB$1270,MATCH($I1120&amp;$M1120,TransferLog!$F$21:$F$1270&amp;TransferLog!$W$21:$W$1270,0)),"")</f>
        <v/>
      </c>
      <c r="D1120" s="235" t="str">
        <f t="array" ref="D1120">IF($K1120&lt;&gt;"",INDEX(TransferLog!$Q$21:$Q$1270,MATCH($I1120&amp;$M1120,TransferLog!$F$21:$F$1270&amp;TransferLog!$W$21:$W$1270,0)),"")</f>
        <v/>
      </c>
      <c r="E1120" s="236" t="str">
        <f t="array" ref="E1120">IF($K1120&lt;&gt;"",INDEX(TransferLog!$AC$21:$AC$1270,MATCH($I1120&amp;$M1120,TransferLog!$F$21:$F$1270&amp;TransferLog!$W$21:$W$1270,0)),"")</f>
        <v/>
      </c>
      <c r="F1120" s="111">
        <f t="shared" si="87"/>
        <v>1093</v>
      </c>
      <c r="G1120" s="138" t="str">
        <f t="array" ref="G1120">IF($I1120&lt;&gt;"",INDEX(DropDownLists!$K$10:$K$2516,MATCH($I1120,DropDownLists!$L$10:$L$2516,0)),"")</f>
        <v/>
      </c>
      <c r="H1120" s="107"/>
      <c r="I1120" s="112"/>
      <c r="J1120" s="339"/>
      <c r="K1120" s="113"/>
      <c r="L1120" s="339"/>
      <c r="M1120" s="113"/>
      <c r="N1120" s="339"/>
      <c r="O1120" s="139" t="str">
        <f t="shared" si="88"/>
        <v/>
      </c>
      <c r="P1120" s="339"/>
      <c r="Q1120" s="114"/>
      <c r="R1120" s="339"/>
      <c r="S1120" s="174"/>
      <c r="T1120" s="339"/>
      <c r="U1120" s="139" t="str">
        <f t="array" ref="U1120">IF($S1120&lt;&gt;"",INDEX(DropDownLists!$D$10:$D$2516,MATCH($S1120,DropDownLists!$E$10:$E$2516,0)),"")</f>
        <v/>
      </c>
      <c r="V1120" s="342"/>
      <c r="W1120" s="174"/>
      <c r="Y1120" s="37"/>
      <c r="Z1120" s="37"/>
      <c r="AA1120" s="37"/>
      <c r="AB1120" s="37"/>
      <c r="AC1120" s="37"/>
      <c r="AD1120" s="62"/>
      <c r="AE1120" s="62"/>
      <c r="AF1120" s="62"/>
      <c r="AG1120" s="62"/>
      <c r="AH1120" s="244" t="str">
        <f t="shared" si="89"/>
        <v/>
      </c>
      <c r="AI1120" s="62"/>
      <c r="AJ1120" s="62"/>
      <c r="AK1120" s="62"/>
      <c r="AL1120" s="62"/>
    </row>
    <row r="1121" spans="1:38" s="97" customFormat="1" ht="14">
      <c r="A1121" s="63"/>
      <c r="B1121" s="2">
        <f t="shared" si="86"/>
        <v>1094</v>
      </c>
      <c r="C1121" s="235" t="str">
        <f t="array" ref="C1121">IF($K1121&lt;&gt;"",INDEX(TransferLog!$AB$21:$AB$1270,MATCH($I1121&amp;$M1121,TransferLog!$F$21:$F$1270&amp;TransferLog!$W$21:$W$1270,0)),"")</f>
        <v/>
      </c>
      <c r="D1121" s="235" t="str">
        <f t="array" ref="D1121">IF($K1121&lt;&gt;"",INDEX(TransferLog!$Q$21:$Q$1270,MATCH($I1121&amp;$M1121,TransferLog!$F$21:$F$1270&amp;TransferLog!$W$21:$W$1270,0)),"")</f>
        <v/>
      </c>
      <c r="E1121" s="236" t="str">
        <f t="array" ref="E1121">IF($K1121&lt;&gt;"",INDEX(TransferLog!$AC$21:$AC$1270,MATCH($I1121&amp;$M1121,TransferLog!$F$21:$F$1270&amp;TransferLog!$W$21:$W$1270,0)),"")</f>
        <v/>
      </c>
      <c r="F1121" s="111">
        <f t="shared" si="87"/>
        <v>1094</v>
      </c>
      <c r="G1121" s="138" t="str">
        <f t="array" ref="G1121">IF($I1121&lt;&gt;"",INDEX(DropDownLists!$K$10:$K$2516,MATCH($I1121,DropDownLists!$L$10:$L$2516,0)),"")</f>
        <v/>
      </c>
      <c r="H1121" s="107"/>
      <c r="I1121" s="112"/>
      <c r="J1121" s="339"/>
      <c r="K1121" s="113"/>
      <c r="L1121" s="339"/>
      <c r="M1121" s="113"/>
      <c r="N1121" s="339"/>
      <c r="O1121" s="139" t="str">
        <f t="shared" si="88"/>
        <v/>
      </c>
      <c r="P1121" s="339"/>
      <c r="Q1121" s="114"/>
      <c r="R1121" s="339"/>
      <c r="S1121" s="174"/>
      <c r="T1121" s="339"/>
      <c r="U1121" s="139" t="str">
        <f t="array" ref="U1121">IF($S1121&lt;&gt;"",INDEX(DropDownLists!$D$10:$D$2516,MATCH($S1121,DropDownLists!$E$10:$E$2516,0)),"")</f>
        <v/>
      </c>
      <c r="V1121" s="342"/>
      <c r="W1121" s="174"/>
      <c r="Y1121" s="37"/>
      <c r="Z1121" s="37"/>
      <c r="AA1121" s="37"/>
      <c r="AB1121" s="37"/>
      <c r="AC1121" s="37"/>
      <c r="AD1121" s="62"/>
      <c r="AE1121" s="62"/>
      <c r="AF1121" s="62"/>
      <c r="AG1121" s="62"/>
      <c r="AH1121" s="244" t="str">
        <f t="shared" si="89"/>
        <v/>
      </c>
      <c r="AI1121" s="62"/>
      <c r="AJ1121" s="62"/>
      <c r="AK1121" s="62"/>
      <c r="AL1121" s="62"/>
    </row>
    <row r="1122" spans="1:38" s="97" customFormat="1" ht="14">
      <c r="A1122" s="63"/>
      <c r="B1122" s="2">
        <f t="shared" si="86"/>
        <v>1095</v>
      </c>
      <c r="C1122" s="235" t="str">
        <f t="array" ref="C1122">IF($K1122&lt;&gt;"",INDEX(TransferLog!$AB$21:$AB$1270,MATCH($I1122&amp;$M1122,TransferLog!$F$21:$F$1270&amp;TransferLog!$W$21:$W$1270,0)),"")</f>
        <v/>
      </c>
      <c r="D1122" s="235" t="str">
        <f t="array" ref="D1122">IF($K1122&lt;&gt;"",INDEX(TransferLog!$Q$21:$Q$1270,MATCH($I1122&amp;$M1122,TransferLog!$F$21:$F$1270&amp;TransferLog!$W$21:$W$1270,0)),"")</f>
        <v/>
      </c>
      <c r="E1122" s="236" t="str">
        <f t="array" ref="E1122">IF($K1122&lt;&gt;"",INDEX(TransferLog!$AC$21:$AC$1270,MATCH($I1122&amp;$M1122,TransferLog!$F$21:$F$1270&amp;TransferLog!$W$21:$W$1270,0)),"")</f>
        <v/>
      </c>
      <c r="F1122" s="111">
        <f t="shared" si="87"/>
        <v>1095</v>
      </c>
      <c r="G1122" s="138" t="str">
        <f t="array" ref="G1122">IF($I1122&lt;&gt;"",INDEX(DropDownLists!$K$10:$K$2516,MATCH($I1122,DropDownLists!$L$10:$L$2516,0)),"")</f>
        <v/>
      </c>
      <c r="H1122" s="107"/>
      <c r="I1122" s="112"/>
      <c r="J1122" s="339"/>
      <c r="K1122" s="113"/>
      <c r="L1122" s="339"/>
      <c r="M1122" s="113"/>
      <c r="N1122" s="339"/>
      <c r="O1122" s="139" t="str">
        <f t="shared" si="88"/>
        <v/>
      </c>
      <c r="P1122" s="339"/>
      <c r="Q1122" s="114"/>
      <c r="R1122" s="339"/>
      <c r="S1122" s="174"/>
      <c r="T1122" s="339"/>
      <c r="U1122" s="139" t="str">
        <f t="array" ref="U1122">IF($S1122&lt;&gt;"",INDEX(DropDownLists!$D$10:$D$2516,MATCH($S1122,DropDownLists!$E$10:$E$2516,0)),"")</f>
        <v/>
      </c>
      <c r="V1122" s="342"/>
      <c r="W1122" s="174"/>
      <c r="Y1122" s="37"/>
      <c r="Z1122" s="37"/>
      <c r="AA1122" s="37"/>
      <c r="AB1122" s="37"/>
      <c r="AC1122" s="37"/>
      <c r="AD1122" s="62"/>
      <c r="AE1122" s="62"/>
      <c r="AF1122" s="62"/>
      <c r="AG1122" s="62"/>
      <c r="AH1122" s="244" t="str">
        <f t="shared" si="89"/>
        <v/>
      </c>
      <c r="AI1122" s="62"/>
      <c r="AJ1122" s="62"/>
      <c r="AK1122" s="62"/>
      <c r="AL1122" s="62"/>
    </row>
    <row r="1123" spans="1:38" s="97" customFormat="1" ht="14">
      <c r="A1123" s="63"/>
      <c r="B1123" s="2">
        <f t="shared" si="86"/>
        <v>1096</v>
      </c>
      <c r="C1123" s="235" t="str">
        <f t="array" ref="C1123">IF($K1123&lt;&gt;"",INDEX(TransferLog!$AB$21:$AB$1270,MATCH($I1123&amp;$M1123,TransferLog!$F$21:$F$1270&amp;TransferLog!$W$21:$W$1270,0)),"")</f>
        <v/>
      </c>
      <c r="D1123" s="235" t="str">
        <f t="array" ref="D1123">IF($K1123&lt;&gt;"",INDEX(TransferLog!$Q$21:$Q$1270,MATCH($I1123&amp;$M1123,TransferLog!$F$21:$F$1270&amp;TransferLog!$W$21:$W$1270,0)),"")</f>
        <v/>
      </c>
      <c r="E1123" s="236" t="str">
        <f t="array" ref="E1123">IF($K1123&lt;&gt;"",INDEX(TransferLog!$AC$21:$AC$1270,MATCH($I1123&amp;$M1123,TransferLog!$F$21:$F$1270&amp;TransferLog!$W$21:$W$1270,0)),"")</f>
        <v/>
      </c>
      <c r="F1123" s="111">
        <f t="shared" si="87"/>
        <v>1096</v>
      </c>
      <c r="G1123" s="138" t="str">
        <f t="array" ref="G1123">IF($I1123&lt;&gt;"",INDEX(DropDownLists!$K$10:$K$2516,MATCH($I1123,DropDownLists!$L$10:$L$2516,0)),"")</f>
        <v/>
      </c>
      <c r="H1123" s="107"/>
      <c r="I1123" s="112"/>
      <c r="J1123" s="339"/>
      <c r="K1123" s="113"/>
      <c r="L1123" s="339"/>
      <c r="M1123" s="113"/>
      <c r="N1123" s="339"/>
      <c r="O1123" s="139" t="str">
        <f t="shared" si="88"/>
        <v/>
      </c>
      <c r="P1123" s="339"/>
      <c r="Q1123" s="114"/>
      <c r="R1123" s="339"/>
      <c r="S1123" s="174"/>
      <c r="T1123" s="339"/>
      <c r="U1123" s="139" t="str">
        <f t="array" ref="U1123">IF($S1123&lt;&gt;"",INDEX(DropDownLists!$D$10:$D$2516,MATCH($S1123,DropDownLists!$E$10:$E$2516,0)),"")</f>
        <v/>
      </c>
      <c r="V1123" s="342"/>
      <c r="W1123" s="174"/>
      <c r="Y1123" s="62"/>
      <c r="Z1123" s="62"/>
      <c r="AA1123" s="62"/>
      <c r="AB1123" s="62"/>
      <c r="AC1123" s="62"/>
      <c r="AD1123" s="62"/>
      <c r="AE1123" s="62"/>
      <c r="AF1123" s="62"/>
      <c r="AG1123" s="62"/>
      <c r="AH1123" s="244" t="str">
        <f t="shared" si="89"/>
        <v/>
      </c>
      <c r="AI1123" s="62"/>
      <c r="AJ1123" s="62"/>
      <c r="AK1123" s="62"/>
      <c r="AL1123" s="62"/>
    </row>
    <row r="1124" spans="1:38" s="97" customFormat="1" ht="14">
      <c r="A1124" s="63"/>
      <c r="B1124" s="2">
        <f t="shared" si="86"/>
        <v>1097</v>
      </c>
      <c r="C1124" s="235" t="str">
        <f t="array" ref="C1124">IF($K1124&lt;&gt;"",INDEX(TransferLog!$AB$21:$AB$1270,MATCH($I1124&amp;$M1124,TransferLog!$F$21:$F$1270&amp;TransferLog!$W$21:$W$1270,0)),"")</f>
        <v/>
      </c>
      <c r="D1124" s="235" t="str">
        <f t="array" ref="D1124">IF($K1124&lt;&gt;"",INDEX(TransferLog!$Q$21:$Q$1270,MATCH($I1124&amp;$M1124,TransferLog!$F$21:$F$1270&amp;TransferLog!$W$21:$W$1270,0)),"")</f>
        <v/>
      </c>
      <c r="E1124" s="236" t="str">
        <f t="array" ref="E1124">IF($K1124&lt;&gt;"",INDEX(TransferLog!$AC$21:$AC$1270,MATCH($I1124&amp;$M1124,TransferLog!$F$21:$F$1270&amp;TransferLog!$W$21:$W$1270,0)),"")</f>
        <v/>
      </c>
      <c r="F1124" s="111">
        <f t="shared" si="87"/>
        <v>1097</v>
      </c>
      <c r="G1124" s="138" t="str">
        <f t="array" ref="G1124">IF($I1124&lt;&gt;"",INDEX(DropDownLists!$K$10:$K$2516,MATCH($I1124,DropDownLists!$L$10:$L$2516,0)),"")</f>
        <v/>
      </c>
      <c r="H1124" s="107"/>
      <c r="I1124" s="112"/>
      <c r="J1124" s="339"/>
      <c r="K1124" s="113"/>
      <c r="L1124" s="339"/>
      <c r="M1124" s="113"/>
      <c r="N1124" s="339"/>
      <c r="O1124" s="139" t="str">
        <f t="shared" si="88"/>
        <v/>
      </c>
      <c r="P1124" s="339"/>
      <c r="Q1124" s="114"/>
      <c r="R1124" s="339"/>
      <c r="S1124" s="174"/>
      <c r="T1124" s="339"/>
      <c r="U1124" s="139" t="str">
        <f t="array" ref="U1124">IF($S1124&lt;&gt;"",INDEX(DropDownLists!$D$10:$D$2516,MATCH($S1124,DropDownLists!$E$10:$E$2516,0)),"")</f>
        <v/>
      </c>
      <c r="V1124" s="342"/>
      <c r="W1124" s="174"/>
      <c r="Y1124" s="62"/>
      <c r="Z1124" s="62"/>
      <c r="AA1124" s="62"/>
      <c r="AB1124" s="62"/>
      <c r="AC1124" s="62"/>
      <c r="AD1124" s="62"/>
      <c r="AE1124" s="62"/>
      <c r="AF1124" s="62"/>
      <c r="AG1124" s="62"/>
      <c r="AH1124" s="244" t="str">
        <f t="shared" si="89"/>
        <v/>
      </c>
      <c r="AI1124" s="62"/>
      <c r="AJ1124" s="62"/>
      <c r="AK1124" s="62"/>
      <c r="AL1124" s="62"/>
    </row>
    <row r="1125" spans="1:38" s="97" customFormat="1" ht="14">
      <c r="A1125" s="63"/>
      <c r="B1125" s="2">
        <f t="shared" si="86"/>
        <v>1098</v>
      </c>
      <c r="C1125" s="235" t="str">
        <f t="array" ref="C1125">IF($K1125&lt;&gt;"",INDEX(TransferLog!$AB$21:$AB$1270,MATCH($I1125&amp;$M1125,TransferLog!$F$21:$F$1270&amp;TransferLog!$W$21:$W$1270,0)),"")</f>
        <v/>
      </c>
      <c r="D1125" s="235" t="str">
        <f t="array" ref="D1125">IF($K1125&lt;&gt;"",INDEX(TransferLog!$Q$21:$Q$1270,MATCH($I1125&amp;$M1125,TransferLog!$F$21:$F$1270&amp;TransferLog!$W$21:$W$1270,0)),"")</f>
        <v/>
      </c>
      <c r="E1125" s="236" t="str">
        <f t="array" ref="E1125">IF($K1125&lt;&gt;"",INDEX(TransferLog!$AC$21:$AC$1270,MATCH($I1125&amp;$M1125,TransferLog!$F$21:$F$1270&amp;TransferLog!$W$21:$W$1270,0)),"")</f>
        <v/>
      </c>
      <c r="F1125" s="111">
        <f t="shared" si="87"/>
        <v>1098</v>
      </c>
      <c r="G1125" s="138" t="str">
        <f t="array" ref="G1125">IF($I1125&lt;&gt;"",INDEX(DropDownLists!$K$10:$K$2516,MATCH($I1125,DropDownLists!$L$10:$L$2516,0)),"")</f>
        <v/>
      </c>
      <c r="H1125" s="107"/>
      <c r="I1125" s="112"/>
      <c r="J1125" s="339"/>
      <c r="K1125" s="113"/>
      <c r="L1125" s="339"/>
      <c r="M1125" s="113"/>
      <c r="N1125" s="339"/>
      <c r="O1125" s="139" t="str">
        <f t="shared" si="88"/>
        <v/>
      </c>
      <c r="P1125" s="339"/>
      <c r="Q1125" s="114"/>
      <c r="R1125" s="339"/>
      <c r="S1125" s="174"/>
      <c r="T1125" s="339"/>
      <c r="U1125" s="139" t="str">
        <f t="array" ref="U1125">IF($S1125&lt;&gt;"",INDEX(DropDownLists!$D$10:$D$2516,MATCH($S1125,DropDownLists!$E$10:$E$2516,0)),"")</f>
        <v/>
      </c>
      <c r="V1125" s="342"/>
      <c r="W1125" s="174"/>
      <c r="Y1125" s="62"/>
      <c r="Z1125" s="62"/>
      <c r="AA1125" s="62"/>
      <c r="AB1125" s="62"/>
      <c r="AC1125" s="62"/>
      <c r="AD1125" s="62"/>
      <c r="AE1125" s="62"/>
      <c r="AF1125" s="62"/>
      <c r="AG1125" s="62"/>
      <c r="AH1125" s="244" t="str">
        <f t="shared" si="89"/>
        <v/>
      </c>
      <c r="AI1125" s="62"/>
      <c r="AJ1125" s="62"/>
      <c r="AK1125" s="62"/>
      <c r="AL1125" s="62"/>
    </row>
    <row r="1126" spans="1:38" s="97" customFormat="1" ht="14">
      <c r="A1126" s="63"/>
      <c r="B1126" s="2">
        <f t="shared" si="86"/>
        <v>1099</v>
      </c>
      <c r="C1126" s="235" t="str">
        <f t="array" ref="C1126">IF($K1126&lt;&gt;"",INDEX(TransferLog!$AB$21:$AB$1270,MATCH($I1126&amp;$M1126,TransferLog!$F$21:$F$1270&amp;TransferLog!$W$21:$W$1270,0)),"")</f>
        <v/>
      </c>
      <c r="D1126" s="235" t="str">
        <f t="array" ref="D1126">IF($K1126&lt;&gt;"",INDEX(TransferLog!$Q$21:$Q$1270,MATCH($I1126&amp;$M1126,TransferLog!$F$21:$F$1270&amp;TransferLog!$W$21:$W$1270,0)),"")</f>
        <v/>
      </c>
      <c r="E1126" s="236" t="str">
        <f t="array" ref="E1126">IF($K1126&lt;&gt;"",INDEX(TransferLog!$AC$21:$AC$1270,MATCH($I1126&amp;$M1126,TransferLog!$F$21:$F$1270&amp;TransferLog!$W$21:$W$1270,0)),"")</f>
        <v/>
      </c>
      <c r="F1126" s="111">
        <f t="shared" si="87"/>
        <v>1099</v>
      </c>
      <c r="G1126" s="138" t="str">
        <f t="array" ref="G1126">IF($I1126&lt;&gt;"",INDEX(DropDownLists!$K$10:$K$2516,MATCH($I1126,DropDownLists!$L$10:$L$2516,0)),"")</f>
        <v/>
      </c>
      <c r="H1126" s="107"/>
      <c r="I1126" s="112"/>
      <c r="J1126" s="339"/>
      <c r="K1126" s="113"/>
      <c r="L1126" s="339"/>
      <c r="M1126" s="113"/>
      <c r="N1126" s="339"/>
      <c r="O1126" s="139" t="str">
        <f t="shared" si="88"/>
        <v/>
      </c>
      <c r="P1126" s="339"/>
      <c r="Q1126" s="114"/>
      <c r="R1126" s="339"/>
      <c r="S1126" s="174"/>
      <c r="T1126" s="339"/>
      <c r="U1126" s="139" t="str">
        <f t="array" ref="U1126">IF($S1126&lt;&gt;"",INDEX(DropDownLists!$D$10:$D$2516,MATCH($S1126,DropDownLists!$E$10:$E$2516,0)),"")</f>
        <v/>
      </c>
      <c r="V1126" s="342"/>
      <c r="W1126" s="174"/>
      <c r="Y1126" s="62"/>
      <c r="Z1126" s="62"/>
      <c r="AA1126" s="62"/>
      <c r="AB1126" s="62"/>
      <c r="AC1126" s="62"/>
      <c r="AD1126" s="62"/>
      <c r="AE1126" s="62"/>
      <c r="AF1126" s="62"/>
      <c r="AG1126" s="62"/>
      <c r="AH1126" s="244" t="str">
        <f t="shared" si="89"/>
        <v/>
      </c>
      <c r="AI1126" s="62"/>
      <c r="AJ1126" s="62"/>
      <c r="AK1126" s="62"/>
      <c r="AL1126" s="62"/>
    </row>
    <row r="1127" spans="1:38" s="97" customFormat="1" ht="14">
      <c r="A1127" s="63"/>
      <c r="B1127" s="2">
        <f t="shared" si="86"/>
        <v>1100</v>
      </c>
      <c r="C1127" s="235" t="str">
        <f t="array" ref="C1127">IF($K1127&lt;&gt;"",INDEX(TransferLog!$AB$21:$AB$1270,MATCH($I1127&amp;$M1127,TransferLog!$F$21:$F$1270&amp;TransferLog!$W$21:$W$1270,0)),"")</f>
        <v/>
      </c>
      <c r="D1127" s="235" t="str">
        <f t="array" ref="D1127">IF($K1127&lt;&gt;"",INDEX(TransferLog!$Q$21:$Q$1270,MATCH($I1127&amp;$M1127,TransferLog!$F$21:$F$1270&amp;TransferLog!$W$21:$W$1270,0)),"")</f>
        <v/>
      </c>
      <c r="E1127" s="236" t="str">
        <f t="array" ref="E1127">IF($K1127&lt;&gt;"",INDEX(TransferLog!$AC$21:$AC$1270,MATCH($I1127&amp;$M1127,TransferLog!$F$21:$F$1270&amp;TransferLog!$W$21:$W$1270,0)),"")</f>
        <v/>
      </c>
      <c r="F1127" s="111">
        <f t="shared" si="87"/>
        <v>1100</v>
      </c>
      <c r="G1127" s="138" t="str">
        <f t="array" ref="G1127">IF($I1127&lt;&gt;"",INDEX(DropDownLists!$K$10:$K$2516,MATCH($I1127,DropDownLists!$L$10:$L$2516,0)),"")</f>
        <v/>
      </c>
      <c r="H1127" s="107"/>
      <c r="I1127" s="112"/>
      <c r="J1127" s="339"/>
      <c r="K1127" s="113"/>
      <c r="L1127" s="339"/>
      <c r="M1127" s="113"/>
      <c r="N1127" s="339"/>
      <c r="O1127" s="139" t="str">
        <f t="shared" si="88"/>
        <v/>
      </c>
      <c r="P1127" s="339"/>
      <c r="Q1127" s="114"/>
      <c r="R1127" s="339"/>
      <c r="S1127" s="174"/>
      <c r="T1127" s="339"/>
      <c r="U1127" s="139" t="str">
        <f t="array" ref="U1127">IF($S1127&lt;&gt;"",INDEX(DropDownLists!$D$10:$D$2516,MATCH($S1127,DropDownLists!$E$10:$E$2516,0)),"")</f>
        <v/>
      </c>
      <c r="V1127" s="342"/>
      <c r="W1127" s="174"/>
      <c r="Y1127" s="62"/>
      <c r="Z1127" s="62"/>
      <c r="AA1127" s="62"/>
      <c r="AB1127" s="62"/>
      <c r="AC1127" s="62"/>
      <c r="AD1127" s="62"/>
      <c r="AE1127" s="62"/>
      <c r="AF1127" s="62"/>
      <c r="AG1127" s="62"/>
      <c r="AH1127" s="244" t="str">
        <f t="shared" si="89"/>
        <v/>
      </c>
      <c r="AI1127" s="62"/>
      <c r="AJ1127" s="62"/>
      <c r="AK1127" s="62"/>
      <c r="AL1127" s="62"/>
    </row>
    <row r="1128" spans="1:38" s="97" customFormat="1" ht="14">
      <c r="A1128" s="63"/>
      <c r="B1128" s="2">
        <f t="shared" si="86"/>
        <v>1101</v>
      </c>
      <c r="C1128" s="235" t="str">
        <f t="array" ref="C1128">IF($K1128&lt;&gt;"",INDEX(TransferLog!$AB$21:$AB$1270,MATCH($I1128&amp;$M1128,TransferLog!$F$21:$F$1270&amp;TransferLog!$W$21:$W$1270,0)),"")</f>
        <v/>
      </c>
      <c r="D1128" s="235" t="str">
        <f t="array" ref="D1128">IF($K1128&lt;&gt;"",INDEX(TransferLog!$Q$21:$Q$1270,MATCH($I1128&amp;$M1128,TransferLog!$F$21:$F$1270&amp;TransferLog!$W$21:$W$1270,0)),"")</f>
        <v/>
      </c>
      <c r="E1128" s="236" t="str">
        <f t="array" ref="E1128">IF($K1128&lt;&gt;"",INDEX(TransferLog!$AC$21:$AC$1270,MATCH($I1128&amp;$M1128,TransferLog!$F$21:$F$1270&amp;TransferLog!$W$21:$W$1270,0)),"")</f>
        <v/>
      </c>
      <c r="F1128" s="111">
        <f t="shared" si="87"/>
        <v>1101</v>
      </c>
      <c r="G1128" s="138" t="str">
        <f t="array" ref="G1128">IF($I1128&lt;&gt;"",INDEX(DropDownLists!$K$10:$K$2516,MATCH($I1128,DropDownLists!$L$10:$L$2516,0)),"")</f>
        <v/>
      </c>
      <c r="H1128" s="107"/>
      <c r="I1128" s="112"/>
      <c r="J1128" s="339"/>
      <c r="K1128" s="113"/>
      <c r="L1128" s="339"/>
      <c r="M1128" s="113"/>
      <c r="N1128" s="339"/>
      <c r="O1128" s="139" t="str">
        <f t="shared" si="88"/>
        <v/>
      </c>
      <c r="P1128" s="339"/>
      <c r="Q1128" s="114"/>
      <c r="R1128" s="339"/>
      <c r="S1128" s="174"/>
      <c r="T1128" s="339"/>
      <c r="U1128" s="139" t="str">
        <f t="array" ref="U1128">IF($S1128&lt;&gt;"",INDEX(DropDownLists!$D$10:$D$2516,MATCH($S1128,DropDownLists!$E$10:$E$2516,0)),"")</f>
        <v/>
      </c>
      <c r="V1128" s="342"/>
      <c r="W1128" s="174"/>
      <c r="Y1128" s="62"/>
      <c r="Z1128" s="62"/>
      <c r="AA1128" s="62"/>
      <c r="AB1128" s="62"/>
      <c r="AC1128" s="62"/>
      <c r="AD1128" s="62"/>
      <c r="AE1128" s="62"/>
      <c r="AF1128" s="62"/>
      <c r="AG1128" s="62"/>
      <c r="AH1128" s="244" t="str">
        <f t="shared" si="89"/>
        <v/>
      </c>
      <c r="AI1128" s="62"/>
      <c r="AJ1128" s="62"/>
      <c r="AK1128" s="62"/>
      <c r="AL1128" s="62"/>
    </row>
    <row r="1129" spans="1:38" s="97" customFormat="1" ht="14.25" customHeight="1">
      <c r="A1129" s="26"/>
      <c r="B1129" s="2">
        <f t="shared" si="86"/>
        <v>1102</v>
      </c>
      <c r="C1129" s="235" t="str">
        <f t="array" ref="C1129">IF($K1129&lt;&gt;"",INDEX(TransferLog!$AB$21:$AB$1270,MATCH($I1129&amp;$M1129,TransferLog!$F$21:$F$1270&amp;TransferLog!$W$21:$W$1270,0)),"")</f>
        <v/>
      </c>
      <c r="D1129" s="235" t="str">
        <f t="array" ref="D1129">IF($K1129&lt;&gt;"",INDEX(TransferLog!$Q$21:$Q$1270,MATCH($I1129&amp;$M1129,TransferLog!$F$21:$F$1270&amp;TransferLog!$W$21:$W$1270,0)),"")</f>
        <v/>
      </c>
      <c r="E1129" s="236" t="str">
        <f t="array" ref="E1129">IF($K1129&lt;&gt;"",INDEX(TransferLog!$AC$21:$AC$1270,MATCH($I1129&amp;$M1129,TransferLog!$F$21:$F$1270&amp;TransferLog!$W$21:$W$1270,0)),"")</f>
        <v/>
      </c>
      <c r="F1129" s="111">
        <f t="shared" si="87"/>
        <v>1102</v>
      </c>
      <c r="G1129" s="138" t="str">
        <f t="array" ref="G1129">IF($I1129&lt;&gt;"",INDEX(DropDownLists!$K$10:$K$2516,MATCH($I1129,DropDownLists!$L$10:$L$2516,0)),"")</f>
        <v/>
      </c>
      <c r="H1129" s="107"/>
      <c r="I1129" s="112"/>
      <c r="J1129" s="339"/>
      <c r="K1129" s="113"/>
      <c r="L1129" s="339"/>
      <c r="M1129" s="113"/>
      <c r="N1129" s="339"/>
      <c r="O1129" s="139" t="str">
        <f t="shared" si="88"/>
        <v/>
      </c>
      <c r="P1129" s="339"/>
      <c r="Q1129" s="114"/>
      <c r="R1129" s="339"/>
      <c r="S1129" s="174"/>
      <c r="T1129" s="339"/>
      <c r="U1129" s="139" t="str">
        <f t="array" ref="U1129">IF($S1129&lt;&gt;"",INDEX(DropDownLists!$D$10:$D$2516,MATCH($S1129,DropDownLists!$E$10:$E$2516,0)),"")</f>
        <v/>
      </c>
      <c r="V1129" s="342"/>
      <c r="W1129" s="174"/>
      <c r="Y1129" s="62"/>
      <c r="Z1129" s="62"/>
      <c r="AA1129" s="62"/>
      <c r="AB1129" s="62"/>
      <c r="AC1129" s="62"/>
      <c r="AD1129" s="37"/>
      <c r="AE1129" s="37"/>
      <c r="AF1129" s="37"/>
      <c r="AG1129" s="37"/>
      <c r="AH1129" s="243" t="str">
        <f t="shared" si="89"/>
        <v/>
      </c>
      <c r="AI1129" s="37"/>
      <c r="AJ1129" s="37"/>
      <c r="AK1129" s="37"/>
      <c r="AL1129" s="37"/>
    </row>
    <row r="1130" spans="1:38" s="97" customFormat="1" ht="14.25" customHeight="1">
      <c r="A1130" s="26"/>
      <c r="B1130" s="2">
        <f t="shared" si="86"/>
        <v>1103</v>
      </c>
      <c r="C1130" s="235" t="str">
        <f t="array" ref="C1130">IF($K1130&lt;&gt;"",INDEX(TransferLog!$AB$21:$AB$1270,MATCH($I1130&amp;$M1130,TransferLog!$F$21:$F$1270&amp;TransferLog!$W$21:$W$1270,0)),"")</f>
        <v/>
      </c>
      <c r="D1130" s="235" t="str">
        <f t="array" ref="D1130">IF($K1130&lt;&gt;"",INDEX(TransferLog!$Q$21:$Q$1270,MATCH($I1130&amp;$M1130,TransferLog!$F$21:$F$1270&amp;TransferLog!$W$21:$W$1270,0)),"")</f>
        <v/>
      </c>
      <c r="E1130" s="236" t="str">
        <f t="array" ref="E1130">IF($K1130&lt;&gt;"",INDEX(TransferLog!$AC$21:$AC$1270,MATCH($I1130&amp;$M1130,TransferLog!$F$21:$F$1270&amp;TransferLog!$W$21:$W$1270,0)),"")</f>
        <v/>
      </c>
      <c r="F1130" s="111">
        <f t="shared" si="87"/>
        <v>1103</v>
      </c>
      <c r="G1130" s="138" t="str">
        <f t="array" ref="G1130">IF($I1130&lt;&gt;"",INDEX(DropDownLists!$K$10:$K$2516,MATCH($I1130,DropDownLists!$L$10:$L$2516,0)),"")</f>
        <v/>
      </c>
      <c r="H1130" s="107"/>
      <c r="I1130" s="112"/>
      <c r="J1130" s="339"/>
      <c r="K1130" s="113"/>
      <c r="L1130" s="339"/>
      <c r="M1130" s="113"/>
      <c r="N1130" s="339"/>
      <c r="O1130" s="139" t="str">
        <f t="shared" si="88"/>
        <v/>
      </c>
      <c r="P1130" s="339"/>
      <c r="Q1130" s="114"/>
      <c r="R1130" s="339"/>
      <c r="S1130" s="174"/>
      <c r="T1130" s="339"/>
      <c r="U1130" s="139" t="str">
        <f t="array" ref="U1130">IF($S1130&lt;&gt;"",INDEX(DropDownLists!$D$10:$D$2516,MATCH($S1130,DropDownLists!$E$10:$E$2516,0)),"")</f>
        <v/>
      </c>
      <c r="V1130" s="342"/>
      <c r="W1130" s="174"/>
      <c r="Y1130" s="62"/>
      <c r="Z1130" s="62"/>
      <c r="AA1130" s="62"/>
      <c r="AB1130" s="62"/>
      <c r="AC1130" s="62"/>
      <c r="AD1130" s="37"/>
      <c r="AE1130" s="37"/>
      <c r="AF1130" s="37"/>
      <c r="AG1130" s="37"/>
      <c r="AH1130" s="243" t="str">
        <f t="shared" si="89"/>
        <v/>
      </c>
      <c r="AI1130" s="37"/>
      <c r="AJ1130" s="37"/>
      <c r="AK1130" s="37"/>
      <c r="AL1130" s="37"/>
    </row>
    <row r="1131" spans="1:38" s="97" customFormat="1" ht="14.25" customHeight="1">
      <c r="A1131" s="26"/>
      <c r="B1131" s="2">
        <f t="shared" si="86"/>
        <v>1104</v>
      </c>
      <c r="C1131" s="235" t="str">
        <f t="array" ref="C1131">IF($K1131&lt;&gt;"",INDEX(TransferLog!$AB$21:$AB$1270,MATCH($I1131&amp;$M1131,TransferLog!$F$21:$F$1270&amp;TransferLog!$W$21:$W$1270,0)),"")</f>
        <v/>
      </c>
      <c r="D1131" s="235" t="str">
        <f t="array" ref="D1131">IF($K1131&lt;&gt;"",INDEX(TransferLog!$Q$21:$Q$1270,MATCH($I1131&amp;$M1131,TransferLog!$F$21:$F$1270&amp;TransferLog!$W$21:$W$1270,0)),"")</f>
        <v/>
      </c>
      <c r="E1131" s="236" t="str">
        <f t="array" ref="E1131">IF($K1131&lt;&gt;"",INDEX(TransferLog!$AC$21:$AC$1270,MATCH($I1131&amp;$M1131,TransferLog!$F$21:$F$1270&amp;TransferLog!$W$21:$W$1270,0)),"")</f>
        <v/>
      </c>
      <c r="F1131" s="111">
        <f t="shared" si="87"/>
        <v>1104</v>
      </c>
      <c r="G1131" s="138" t="str">
        <f t="array" ref="G1131">IF($I1131&lt;&gt;"",INDEX(DropDownLists!$K$10:$K$2516,MATCH($I1131,DropDownLists!$L$10:$L$2516,0)),"")</f>
        <v/>
      </c>
      <c r="H1131" s="107"/>
      <c r="I1131" s="112"/>
      <c r="J1131" s="339"/>
      <c r="K1131" s="113"/>
      <c r="L1131" s="339"/>
      <c r="M1131" s="113"/>
      <c r="N1131" s="339"/>
      <c r="O1131" s="139" t="str">
        <f t="shared" si="88"/>
        <v/>
      </c>
      <c r="P1131" s="339"/>
      <c r="Q1131" s="114"/>
      <c r="R1131" s="339"/>
      <c r="S1131" s="174"/>
      <c r="T1131" s="339"/>
      <c r="U1131" s="139" t="str">
        <f t="array" ref="U1131">IF($S1131&lt;&gt;"",INDEX(DropDownLists!$D$10:$D$2516,MATCH($S1131,DropDownLists!$E$10:$E$2516,0)),"")</f>
        <v/>
      </c>
      <c r="V1131" s="342"/>
      <c r="W1131" s="174"/>
      <c r="Y1131" s="62"/>
      <c r="Z1131" s="62"/>
      <c r="AA1131" s="62"/>
      <c r="AB1131" s="62"/>
      <c r="AC1131" s="62"/>
      <c r="AD1131" s="37"/>
      <c r="AE1131" s="37"/>
      <c r="AF1131" s="37"/>
      <c r="AG1131" s="37"/>
      <c r="AH1131" s="243" t="str">
        <f t="shared" si="89"/>
        <v/>
      </c>
      <c r="AI1131" s="37"/>
      <c r="AJ1131" s="37"/>
      <c r="AK1131" s="37"/>
      <c r="AL1131" s="37"/>
    </row>
    <row r="1132" spans="1:38" s="97" customFormat="1" ht="14">
      <c r="A1132" s="26"/>
      <c r="B1132" s="2">
        <f t="shared" si="86"/>
        <v>1105</v>
      </c>
      <c r="C1132" s="235" t="str">
        <f t="array" ref="C1132">IF($K1132&lt;&gt;"",INDEX(TransferLog!$AB$21:$AB$1270,MATCH($I1132&amp;$M1132,TransferLog!$F$21:$F$1270&amp;TransferLog!$W$21:$W$1270,0)),"")</f>
        <v/>
      </c>
      <c r="D1132" s="235" t="str">
        <f t="array" ref="D1132">IF($K1132&lt;&gt;"",INDEX(TransferLog!$Q$21:$Q$1270,MATCH($I1132&amp;$M1132,TransferLog!$F$21:$F$1270&amp;TransferLog!$W$21:$W$1270,0)),"")</f>
        <v/>
      </c>
      <c r="E1132" s="236" t="str">
        <f t="array" ref="E1132">IF($K1132&lt;&gt;"",INDEX(TransferLog!$AC$21:$AC$1270,MATCH($I1132&amp;$M1132,TransferLog!$F$21:$F$1270&amp;TransferLog!$W$21:$W$1270,0)),"")</f>
        <v/>
      </c>
      <c r="F1132" s="111">
        <f t="shared" si="87"/>
        <v>1105</v>
      </c>
      <c r="G1132" s="138" t="str">
        <f t="array" ref="G1132">IF($I1132&lt;&gt;"",INDEX(DropDownLists!$K$10:$K$2516,MATCH($I1132,DropDownLists!$L$10:$L$2516,0)),"")</f>
        <v/>
      </c>
      <c r="H1132" s="107"/>
      <c r="I1132" s="112"/>
      <c r="J1132" s="339"/>
      <c r="K1132" s="113"/>
      <c r="L1132" s="339"/>
      <c r="M1132" s="113"/>
      <c r="N1132" s="339"/>
      <c r="O1132" s="139" t="str">
        <f t="shared" si="88"/>
        <v/>
      </c>
      <c r="P1132" s="339"/>
      <c r="Q1132" s="114"/>
      <c r="R1132" s="339"/>
      <c r="S1132" s="174"/>
      <c r="T1132" s="339"/>
      <c r="U1132" s="139" t="str">
        <f t="array" ref="U1132">IF($S1132&lt;&gt;"",INDEX(DropDownLists!$D$10:$D$2516,MATCH($S1132,DropDownLists!$E$10:$E$2516,0)),"")</f>
        <v/>
      </c>
      <c r="V1132" s="342"/>
      <c r="W1132" s="174"/>
      <c r="Y1132" s="62"/>
      <c r="Z1132" s="62"/>
      <c r="AA1132" s="62"/>
      <c r="AB1132" s="62"/>
      <c r="AC1132" s="62"/>
      <c r="AD1132" s="37"/>
      <c r="AE1132" s="37"/>
      <c r="AF1132" s="37"/>
      <c r="AG1132" s="37"/>
      <c r="AH1132" s="243" t="str">
        <f t="shared" si="89"/>
        <v/>
      </c>
      <c r="AI1132" s="37"/>
      <c r="AJ1132" s="37"/>
      <c r="AK1132" s="37"/>
      <c r="AL1132" s="37"/>
    </row>
    <row r="1133" spans="1:38" s="97" customFormat="1" ht="14.25" customHeight="1">
      <c r="A1133" s="26"/>
      <c r="B1133" s="2">
        <f t="shared" si="86"/>
        <v>1106</v>
      </c>
      <c r="C1133" s="235" t="str">
        <f t="array" ref="C1133">IF($K1133&lt;&gt;"",INDEX(TransferLog!$AB$21:$AB$1270,MATCH($I1133&amp;$M1133,TransferLog!$F$21:$F$1270&amp;TransferLog!$W$21:$W$1270,0)),"")</f>
        <v/>
      </c>
      <c r="D1133" s="235" t="str">
        <f t="array" ref="D1133">IF($K1133&lt;&gt;"",INDEX(TransferLog!$Q$21:$Q$1270,MATCH($I1133&amp;$M1133,TransferLog!$F$21:$F$1270&amp;TransferLog!$W$21:$W$1270,0)),"")</f>
        <v/>
      </c>
      <c r="E1133" s="236" t="str">
        <f t="array" ref="E1133">IF($K1133&lt;&gt;"",INDEX(TransferLog!$AC$21:$AC$1270,MATCH($I1133&amp;$M1133,TransferLog!$F$21:$F$1270&amp;TransferLog!$W$21:$W$1270,0)),"")</f>
        <v/>
      </c>
      <c r="F1133" s="111">
        <f t="shared" si="87"/>
        <v>1106</v>
      </c>
      <c r="G1133" s="138" t="str">
        <f t="array" ref="G1133">IF($I1133&lt;&gt;"",INDEX(DropDownLists!$K$10:$K$2516,MATCH($I1133,DropDownLists!$L$10:$L$2516,0)),"")</f>
        <v/>
      </c>
      <c r="H1133" s="107"/>
      <c r="I1133" s="112"/>
      <c r="J1133" s="339"/>
      <c r="K1133" s="113"/>
      <c r="L1133" s="339"/>
      <c r="M1133" s="113"/>
      <c r="N1133" s="339"/>
      <c r="O1133" s="139" t="str">
        <f t="shared" si="88"/>
        <v/>
      </c>
      <c r="P1133" s="339"/>
      <c r="Q1133" s="114"/>
      <c r="R1133" s="339"/>
      <c r="S1133" s="174"/>
      <c r="T1133" s="339"/>
      <c r="U1133" s="139" t="str">
        <f t="array" ref="U1133">IF($S1133&lt;&gt;"",INDEX(DropDownLists!$D$10:$D$2516,MATCH($S1133,DropDownLists!$E$10:$E$2516,0)),"")</f>
        <v/>
      </c>
      <c r="V1133" s="342"/>
      <c r="W1133" s="174"/>
      <c r="Y1133" s="62"/>
      <c r="Z1133" s="62"/>
      <c r="AA1133" s="62"/>
      <c r="AB1133" s="62"/>
      <c r="AC1133" s="62"/>
      <c r="AD1133" s="37"/>
      <c r="AE1133" s="37"/>
      <c r="AF1133" s="37"/>
      <c r="AG1133" s="37"/>
      <c r="AH1133" s="243" t="str">
        <f t="shared" si="89"/>
        <v/>
      </c>
      <c r="AI1133" s="37"/>
      <c r="AJ1133" s="37"/>
      <c r="AK1133" s="37"/>
      <c r="AL1133" s="37"/>
    </row>
    <row r="1134" spans="1:38" s="97" customFormat="1" ht="14.25" customHeight="1">
      <c r="A1134" s="26"/>
      <c r="B1134" s="2">
        <f t="shared" si="86"/>
        <v>1107</v>
      </c>
      <c r="C1134" s="235" t="str">
        <f t="array" ref="C1134">IF($K1134&lt;&gt;"",INDEX(TransferLog!$AB$21:$AB$1270,MATCH($I1134&amp;$M1134,TransferLog!$F$21:$F$1270&amp;TransferLog!$W$21:$W$1270,0)),"")</f>
        <v/>
      </c>
      <c r="D1134" s="235" t="str">
        <f t="array" ref="D1134">IF($K1134&lt;&gt;"",INDEX(TransferLog!$Q$21:$Q$1270,MATCH($I1134&amp;$M1134,TransferLog!$F$21:$F$1270&amp;TransferLog!$W$21:$W$1270,0)),"")</f>
        <v/>
      </c>
      <c r="E1134" s="236" t="str">
        <f t="array" ref="E1134">IF($K1134&lt;&gt;"",INDEX(TransferLog!$AC$21:$AC$1270,MATCH($I1134&amp;$M1134,TransferLog!$F$21:$F$1270&amp;TransferLog!$W$21:$W$1270,0)),"")</f>
        <v/>
      </c>
      <c r="F1134" s="111">
        <f t="shared" si="87"/>
        <v>1107</v>
      </c>
      <c r="G1134" s="138" t="str">
        <f t="array" ref="G1134">IF($I1134&lt;&gt;"",INDEX(DropDownLists!$K$10:$K$2516,MATCH($I1134,DropDownLists!$L$10:$L$2516,0)),"")</f>
        <v/>
      </c>
      <c r="H1134" s="107"/>
      <c r="I1134" s="112"/>
      <c r="J1134" s="339"/>
      <c r="K1134" s="113"/>
      <c r="L1134" s="339"/>
      <c r="M1134" s="113"/>
      <c r="N1134" s="339"/>
      <c r="O1134" s="139" t="str">
        <f t="shared" si="88"/>
        <v/>
      </c>
      <c r="P1134" s="339"/>
      <c r="Q1134" s="114"/>
      <c r="R1134" s="339"/>
      <c r="S1134" s="174"/>
      <c r="T1134" s="339"/>
      <c r="U1134" s="139" t="str">
        <f t="array" ref="U1134">IF($S1134&lt;&gt;"",INDEX(DropDownLists!$D$10:$D$2516,MATCH($S1134,DropDownLists!$E$10:$E$2516,0)),"")</f>
        <v/>
      </c>
      <c r="V1134" s="342"/>
      <c r="W1134" s="174"/>
      <c r="Y1134" s="37"/>
      <c r="Z1134" s="37"/>
      <c r="AA1134" s="37"/>
      <c r="AB1134" s="37"/>
      <c r="AC1134" s="37"/>
      <c r="AD1134" s="37"/>
      <c r="AE1134" s="37"/>
      <c r="AF1134" s="37"/>
      <c r="AG1134" s="37"/>
      <c r="AH1134" s="243" t="str">
        <f t="shared" si="89"/>
        <v/>
      </c>
      <c r="AI1134" s="37"/>
      <c r="AJ1134" s="37"/>
      <c r="AK1134" s="37"/>
      <c r="AL1134" s="37"/>
    </row>
    <row r="1135" spans="1:38" s="97" customFormat="1" ht="14.25" customHeight="1">
      <c r="A1135" s="26"/>
      <c r="B1135" s="2">
        <f t="shared" si="86"/>
        <v>1108</v>
      </c>
      <c r="C1135" s="235" t="str">
        <f t="array" ref="C1135">IF($K1135&lt;&gt;"",INDEX(TransferLog!$AB$21:$AB$1270,MATCH($I1135&amp;$M1135,TransferLog!$F$21:$F$1270&amp;TransferLog!$W$21:$W$1270,0)),"")</f>
        <v/>
      </c>
      <c r="D1135" s="235" t="str">
        <f t="array" ref="D1135">IF($K1135&lt;&gt;"",INDEX(TransferLog!$Q$21:$Q$1270,MATCH($I1135&amp;$M1135,TransferLog!$F$21:$F$1270&amp;TransferLog!$W$21:$W$1270,0)),"")</f>
        <v/>
      </c>
      <c r="E1135" s="236" t="str">
        <f t="array" ref="E1135">IF($K1135&lt;&gt;"",INDEX(TransferLog!$AC$21:$AC$1270,MATCH($I1135&amp;$M1135,TransferLog!$F$21:$F$1270&amp;TransferLog!$W$21:$W$1270,0)),"")</f>
        <v/>
      </c>
      <c r="F1135" s="111">
        <f t="shared" si="87"/>
        <v>1108</v>
      </c>
      <c r="G1135" s="138" t="str">
        <f t="array" ref="G1135">IF($I1135&lt;&gt;"",INDEX(DropDownLists!$K$10:$K$2516,MATCH($I1135,DropDownLists!$L$10:$L$2516,0)),"")</f>
        <v/>
      </c>
      <c r="H1135" s="107"/>
      <c r="I1135" s="112"/>
      <c r="J1135" s="339"/>
      <c r="K1135" s="113"/>
      <c r="L1135" s="339"/>
      <c r="M1135" s="113"/>
      <c r="N1135" s="339"/>
      <c r="O1135" s="139" t="str">
        <f t="shared" si="88"/>
        <v/>
      </c>
      <c r="P1135" s="339"/>
      <c r="Q1135" s="114"/>
      <c r="R1135" s="339"/>
      <c r="S1135" s="174"/>
      <c r="T1135" s="339"/>
      <c r="U1135" s="139" t="str">
        <f t="array" ref="U1135">IF($S1135&lt;&gt;"",INDEX(DropDownLists!$D$10:$D$2516,MATCH($S1135,DropDownLists!$E$10:$E$2516,0)),"")</f>
        <v/>
      </c>
      <c r="V1135" s="342"/>
      <c r="W1135" s="174"/>
      <c r="Y1135" s="37"/>
      <c r="Z1135" s="37"/>
      <c r="AA1135" s="37"/>
      <c r="AB1135" s="37"/>
      <c r="AC1135" s="37"/>
      <c r="AD1135" s="37"/>
      <c r="AE1135" s="37"/>
      <c r="AF1135" s="37"/>
      <c r="AG1135" s="37"/>
      <c r="AH1135" s="243" t="str">
        <f t="shared" si="89"/>
        <v/>
      </c>
      <c r="AI1135" s="37"/>
      <c r="AJ1135" s="37"/>
      <c r="AK1135" s="37"/>
      <c r="AL1135" s="37"/>
    </row>
    <row r="1136" spans="1:38" s="97" customFormat="1" ht="14">
      <c r="A1136" s="26"/>
      <c r="B1136" s="2">
        <f t="shared" si="86"/>
        <v>1109</v>
      </c>
      <c r="C1136" s="235" t="str">
        <f t="array" ref="C1136">IF($K1136&lt;&gt;"",INDEX(TransferLog!$AB$21:$AB$1270,MATCH($I1136&amp;$M1136,TransferLog!$F$21:$F$1270&amp;TransferLog!$W$21:$W$1270,0)),"")</f>
        <v/>
      </c>
      <c r="D1136" s="235" t="str">
        <f t="array" ref="D1136">IF($K1136&lt;&gt;"",INDEX(TransferLog!$Q$21:$Q$1270,MATCH($I1136&amp;$M1136,TransferLog!$F$21:$F$1270&amp;TransferLog!$W$21:$W$1270,0)),"")</f>
        <v/>
      </c>
      <c r="E1136" s="236" t="str">
        <f t="array" ref="E1136">IF($K1136&lt;&gt;"",INDEX(TransferLog!$AC$21:$AC$1270,MATCH($I1136&amp;$M1136,TransferLog!$F$21:$F$1270&amp;TransferLog!$W$21:$W$1270,0)),"")</f>
        <v/>
      </c>
      <c r="F1136" s="111">
        <f t="shared" si="87"/>
        <v>1109</v>
      </c>
      <c r="G1136" s="138" t="str">
        <f t="array" ref="G1136">IF($I1136&lt;&gt;"",INDEX(DropDownLists!$K$10:$K$2516,MATCH($I1136,DropDownLists!$L$10:$L$2516,0)),"")</f>
        <v/>
      </c>
      <c r="H1136" s="107"/>
      <c r="I1136" s="112"/>
      <c r="J1136" s="339"/>
      <c r="K1136" s="113"/>
      <c r="L1136" s="339"/>
      <c r="M1136" s="113"/>
      <c r="N1136" s="339"/>
      <c r="O1136" s="139" t="str">
        <f t="shared" si="88"/>
        <v/>
      </c>
      <c r="P1136" s="339"/>
      <c r="Q1136" s="114"/>
      <c r="R1136" s="339"/>
      <c r="S1136" s="174"/>
      <c r="T1136" s="339"/>
      <c r="U1136" s="139" t="str">
        <f t="array" ref="U1136">IF($S1136&lt;&gt;"",INDEX(DropDownLists!$D$10:$D$2516,MATCH($S1136,DropDownLists!$E$10:$E$2516,0)),"")</f>
        <v/>
      </c>
      <c r="V1136" s="342"/>
      <c r="W1136" s="174"/>
      <c r="Y1136" s="37"/>
      <c r="Z1136" s="37"/>
      <c r="AA1136" s="37"/>
      <c r="AB1136" s="37"/>
      <c r="AC1136" s="37"/>
      <c r="AD1136" s="37"/>
      <c r="AE1136" s="37"/>
      <c r="AF1136" s="37"/>
      <c r="AG1136" s="37"/>
      <c r="AH1136" s="243" t="str">
        <f t="shared" si="89"/>
        <v/>
      </c>
      <c r="AI1136" s="37"/>
      <c r="AJ1136" s="37"/>
      <c r="AK1136" s="37"/>
      <c r="AL1136" s="37"/>
    </row>
    <row r="1137" spans="1:38" s="97" customFormat="1" ht="14">
      <c r="A1137" s="26"/>
      <c r="B1137" s="2">
        <f t="shared" si="86"/>
        <v>1110</v>
      </c>
      <c r="C1137" s="235" t="str">
        <f t="array" ref="C1137">IF($K1137&lt;&gt;"",INDEX(TransferLog!$AB$21:$AB$1270,MATCH($I1137&amp;$M1137,TransferLog!$F$21:$F$1270&amp;TransferLog!$W$21:$W$1270,0)),"")</f>
        <v/>
      </c>
      <c r="D1137" s="235" t="str">
        <f t="array" ref="D1137">IF($K1137&lt;&gt;"",INDEX(TransferLog!$Q$21:$Q$1270,MATCH($I1137&amp;$M1137,TransferLog!$F$21:$F$1270&amp;TransferLog!$W$21:$W$1270,0)),"")</f>
        <v/>
      </c>
      <c r="E1137" s="236" t="str">
        <f t="array" ref="E1137">IF($K1137&lt;&gt;"",INDEX(TransferLog!$AC$21:$AC$1270,MATCH($I1137&amp;$M1137,TransferLog!$F$21:$F$1270&amp;TransferLog!$W$21:$W$1270,0)),"")</f>
        <v/>
      </c>
      <c r="F1137" s="111">
        <f t="shared" si="87"/>
        <v>1110</v>
      </c>
      <c r="G1137" s="138" t="str">
        <f t="array" ref="G1137">IF($I1137&lt;&gt;"",INDEX(DropDownLists!$K$10:$K$2516,MATCH($I1137,DropDownLists!$L$10:$L$2516,0)),"")</f>
        <v/>
      </c>
      <c r="H1137" s="107"/>
      <c r="I1137" s="112"/>
      <c r="J1137" s="339"/>
      <c r="K1137" s="113"/>
      <c r="L1137" s="339"/>
      <c r="M1137" s="113"/>
      <c r="N1137" s="339"/>
      <c r="O1137" s="139" t="str">
        <f t="shared" si="88"/>
        <v/>
      </c>
      <c r="P1137" s="339"/>
      <c r="Q1137" s="114"/>
      <c r="R1137" s="339"/>
      <c r="S1137" s="174"/>
      <c r="T1137" s="339"/>
      <c r="U1137" s="139" t="str">
        <f t="array" ref="U1137">IF($S1137&lt;&gt;"",INDEX(DropDownLists!$D$10:$D$2516,MATCH($S1137,DropDownLists!$E$10:$E$2516,0)),"")</f>
        <v/>
      </c>
      <c r="V1137" s="342"/>
      <c r="W1137" s="174"/>
      <c r="Y1137" s="37"/>
      <c r="Z1137" s="37"/>
      <c r="AA1137" s="37"/>
      <c r="AB1137" s="37"/>
      <c r="AC1137" s="37"/>
      <c r="AD1137" s="37"/>
      <c r="AE1137" s="37"/>
      <c r="AF1137" s="37"/>
      <c r="AG1137" s="37"/>
      <c r="AH1137" s="243" t="str">
        <f t="shared" si="89"/>
        <v/>
      </c>
      <c r="AI1137" s="37"/>
      <c r="AJ1137" s="37"/>
      <c r="AK1137" s="37"/>
      <c r="AL1137" s="37"/>
    </row>
    <row r="1138" spans="1:38" s="97" customFormat="1" ht="14">
      <c r="A1138" s="63"/>
      <c r="B1138" s="2">
        <f t="shared" si="86"/>
        <v>1111</v>
      </c>
      <c r="C1138" s="235" t="str">
        <f t="array" ref="C1138">IF($K1138&lt;&gt;"",INDEX(TransferLog!$AB$21:$AB$1270,MATCH($I1138&amp;$M1138,TransferLog!$F$21:$F$1270&amp;TransferLog!$W$21:$W$1270,0)),"")</f>
        <v/>
      </c>
      <c r="D1138" s="235" t="str">
        <f t="array" ref="D1138">IF($K1138&lt;&gt;"",INDEX(TransferLog!$Q$21:$Q$1270,MATCH($I1138&amp;$M1138,TransferLog!$F$21:$F$1270&amp;TransferLog!$W$21:$W$1270,0)),"")</f>
        <v/>
      </c>
      <c r="E1138" s="236" t="str">
        <f t="array" ref="E1138">IF($K1138&lt;&gt;"",INDEX(TransferLog!$AC$21:$AC$1270,MATCH($I1138&amp;$M1138,TransferLog!$F$21:$F$1270&amp;TransferLog!$W$21:$W$1270,0)),"")</f>
        <v/>
      </c>
      <c r="F1138" s="111">
        <f t="shared" si="87"/>
        <v>1111</v>
      </c>
      <c r="G1138" s="138" t="str">
        <f t="array" ref="G1138">IF($I1138&lt;&gt;"",INDEX(DropDownLists!$K$10:$K$2516,MATCH($I1138,DropDownLists!$L$10:$L$2516,0)),"")</f>
        <v/>
      </c>
      <c r="H1138" s="107"/>
      <c r="I1138" s="112"/>
      <c r="J1138" s="339"/>
      <c r="K1138" s="113"/>
      <c r="L1138" s="339"/>
      <c r="M1138" s="113"/>
      <c r="N1138" s="339"/>
      <c r="O1138" s="139" t="str">
        <f t="shared" si="88"/>
        <v/>
      </c>
      <c r="P1138" s="339"/>
      <c r="Q1138" s="114"/>
      <c r="R1138" s="339"/>
      <c r="S1138" s="174"/>
      <c r="T1138" s="339"/>
      <c r="U1138" s="139" t="str">
        <f t="array" ref="U1138">IF($S1138&lt;&gt;"",INDEX(DropDownLists!$D$10:$D$2516,MATCH($S1138,DropDownLists!$E$10:$E$2516,0)),"")</f>
        <v/>
      </c>
      <c r="V1138" s="342"/>
      <c r="W1138" s="174"/>
      <c r="Y1138" s="37"/>
      <c r="Z1138" s="37"/>
      <c r="AA1138" s="37"/>
      <c r="AB1138" s="37"/>
      <c r="AC1138" s="37"/>
      <c r="AD1138" s="62"/>
      <c r="AE1138" s="62"/>
      <c r="AF1138" s="62"/>
      <c r="AG1138" s="62"/>
      <c r="AH1138" s="244" t="str">
        <f t="shared" si="89"/>
        <v/>
      </c>
      <c r="AI1138" s="62"/>
      <c r="AJ1138" s="62"/>
      <c r="AK1138" s="62"/>
      <c r="AL1138" s="62"/>
    </row>
    <row r="1139" spans="1:38" s="97" customFormat="1" ht="14">
      <c r="A1139" s="63"/>
      <c r="B1139" s="2">
        <f t="shared" si="86"/>
        <v>1112</v>
      </c>
      <c r="C1139" s="235" t="str">
        <f t="array" ref="C1139">IF($K1139&lt;&gt;"",INDEX(TransferLog!$AB$21:$AB$1270,MATCH($I1139&amp;$M1139,TransferLog!$F$21:$F$1270&amp;TransferLog!$W$21:$W$1270,0)),"")</f>
        <v/>
      </c>
      <c r="D1139" s="235" t="str">
        <f t="array" ref="D1139">IF($K1139&lt;&gt;"",INDEX(TransferLog!$Q$21:$Q$1270,MATCH($I1139&amp;$M1139,TransferLog!$F$21:$F$1270&amp;TransferLog!$W$21:$W$1270,0)),"")</f>
        <v/>
      </c>
      <c r="E1139" s="236" t="str">
        <f t="array" ref="E1139">IF($K1139&lt;&gt;"",INDEX(TransferLog!$AC$21:$AC$1270,MATCH($I1139&amp;$M1139,TransferLog!$F$21:$F$1270&amp;TransferLog!$W$21:$W$1270,0)),"")</f>
        <v/>
      </c>
      <c r="F1139" s="111">
        <f t="shared" si="87"/>
        <v>1112</v>
      </c>
      <c r="G1139" s="138" t="str">
        <f t="array" ref="G1139">IF($I1139&lt;&gt;"",INDEX(DropDownLists!$K$10:$K$2516,MATCH($I1139,DropDownLists!$L$10:$L$2516,0)),"")</f>
        <v/>
      </c>
      <c r="H1139" s="107"/>
      <c r="I1139" s="112"/>
      <c r="J1139" s="339"/>
      <c r="K1139" s="113"/>
      <c r="L1139" s="339"/>
      <c r="M1139" s="113"/>
      <c r="N1139" s="339"/>
      <c r="O1139" s="139" t="str">
        <f t="shared" si="88"/>
        <v/>
      </c>
      <c r="P1139" s="339"/>
      <c r="Q1139" s="114"/>
      <c r="R1139" s="339"/>
      <c r="S1139" s="174"/>
      <c r="T1139" s="339"/>
      <c r="U1139" s="139" t="str">
        <f t="array" ref="U1139">IF($S1139&lt;&gt;"",INDEX(DropDownLists!$D$10:$D$2516,MATCH($S1139,DropDownLists!$E$10:$E$2516,0)),"")</f>
        <v/>
      </c>
      <c r="V1139" s="342"/>
      <c r="W1139" s="174"/>
      <c r="Y1139" s="37"/>
      <c r="Z1139" s="37"/>
      <c r="AA1139" s="37"/>
      <c r="AB1139" s="37"/>
      <c r="AC1139" s="37"/>
      <c r="AD1139" s="62"/>
      <c r="AE1139" s="62"/>
      <c r="AF1139" s="62"/>
      <c r="AG1139" s="62"/>
      <c r="AH1139" s="244" t="str">
        <f t="shared" si="89"/>
        <v/>
      </c>
      <c r="AI1139" s="62"/>
      <c r="AJ1139" s="62"/>
      <c r="AK1139" s="62"/>
      <c r="AL1139" s="62"/>
    </row>
    <row r="1140" spans="1:38" s="97" customFormat="1" ht="14">
      <c r="A1140" s="63"/>
      <c r="B1140" s="2">
        <f t="shared" si="86"/>
        <v>1113</v>
      </c>
      <c r="C1140" s="235" t="str">
        <f t="array" ref="C1140">IF($K1140&lt;&gt;"",INDEX(TransferLog!$AB$21:$AB$1270,MATCH($I1140&amp;$M1140,TransferLog!$F$21:$F$1270&amp;TransferLog!$W$21:$W$1270,0)),"")</f>
        <v/>
      </c>
      <c r="D1140" s="235" t="str">
        <f t="array" ref="D1140">IF($K1140&lt;&gt;"",INDEX(TransferLog!$Q$21:$Q$1270,MATCH($I1140&amp;$M1140,TransferLog!$F$21:$F$1270&amp;TransferLog!$W$21:$W$1270,0)),"")</f>
        <v/>
      </c>
      <c r="E1140" s="236" t="str">
        <f t="array" ref="E1140">IF($K1140&lt;&gt;"",INDEX(TransferLog!$AC$21:$AC$1270,MATCH($I1140&amp;$M1140,TransferLog!$F$21:$F$1270&amp;TransferLog!$W$21:$W$1270,0)),"")</f>
        <v/>
      </c>
      <c r="F1140" s="111">
        <f t="shared" si="87"/>
        <v>1113</v>
      </c>
      <c r="G1140" s="138" t="str">
        <f t="array" ref="G1140">IF($I1140&lt;&gt;"",INDEX(DropDownLists!$K$10:$K$2516,MATCH($I1140,DropDownLists!$L$10:$L$2516,0)),"")</f>
        <v/>
      </c>
      <c r="H1140" s="107"/>
      <c r="I1140" s="112"/>
      <c r="J1140" s="339"/>
      <c r="K1140" s="113"/>
      <c r="L1140" s="339"/>
      <c r="M1140" s="113"/>
      <c r="N1140" s="339"/>
      <c r="O1140" s="139" t="str">
        <f t="shared" si="88"/>
        <v/>
      </c>
      <c r="P1140" s="339"/>
      <c r="Q1140" s="114"/>
      <c r="R1140" s="339"/>
      <c r="S1140" s="174"/>
      <c r="T1140" s="339"/>
      <c r="U1140" s="139" t="str">
        <f t="array" ref="U1140">IF($S1140&lt;&gt;"",INDEX(DropDownLists!$D$10:$D$2516,MATCH($S1140,DropDownLists!$E$10:$E$2516,0)),"")</f>
        <v/>
      </c>
      <c r="V1140" s="342"/>
      <c r="W1140" s="174"/>
      <c r="Y1140" s="37"/>
      <c r="Z1140" s="37"/>
      <c r="AA1140" s="37"/>
      <c r="AB1140" s="37"/>
      <c r="AC1140" s="37"/>
      <c r="AD1140" s="62"/>
      <c r="AE1140" s="62"/>
      <c r="AF1140" s="62"/>
      <c r="AG1140" s="62"/>
      <c r="AH1140" s="244" t="str">
        <f t="shared" si="89"/>
        <v/>
      </c>
      <c r="AI1140" s="62"/>
      <c r="AJ1140" s="62"/>
      <c r="AK1140" s="62"/>
      <c r="AL1140" s="62"/>
    </row>
    <row r="1141" spans="1:38" s="97" customFormat="1" ht="14">
      <c r="A1141" s="63"/>
      <c r="B1141" s="2">
        <f t="shared" ref="B1141:B1204" si="90">ROW()-27</f>
        <v>1114</v>
      </c>
      <c r="C1141" s="235" t="str">
        <f t="array" ref="C1141">IF($K1141&lt;&gt;"",INDEX(TransferLog!$AB$21:$AB$1270,MATCH($I1141&amp;$M1141,TransferLog!$F$21:$F$1270&amp;TransferLog!$W$21:$W$1270,0)),"")</f>
        <v/>
      </c>
      <c r="D1141" s="235" t="str">
        <f t="array" ref="D1141">IF($K1141&lt;&gt;"",INDEX(TransferLog!$Q$21:$Q$1270,MATCH($I1141&amp;$M1141,TransferLog!$F$21:$F$1270&amp;TransferLog!$W$21:$W$1270,0)),"")</f>
        <v/>
      </c>
      <c r="E1141" s="236" t="str">
        <f t="array" ref="E1141">IF($K1141&lt;&gt;"",INDEX(TransferLog!$AC$21:$AC$1270,MATCH($I1141&amp;$M1141,TransferLog!$F$21:$F$1270&amp;TransferLog!$W$21:$W$1270,0)),"")</f>
        <v/>
      </c>
      <c r="F1141" s="111">
        <f t="shared" ref="F1141:F1204" si="91">ROW()-27</f>
        <v>1114</v>
      </c>
      <c r="G1141" s="138" t="str">
        <f t="array" ref="G1141">IF($I1141&lt;&gt;"",INDEX(DropDownLists!$K$10:$K$2516,MATCH($I1141,DropDownLists!$L$10:$L$2516,0)),"")</f>
        <v/>
      </c>
      <c r="H1141" s="107"/>
      <c r="I1141" s="112"/>
      <c r="J1141" s="339"/>
      <c r="K1141" s="113"/>
      <c r="L1141" s="339"/>
      <c r="M1141" s="113"/>
      <c r="N1141" s="339"/>
      <c r="O1141" s="139" t="str">
        <f t="shared" si="88"/>
        <v/>
      </c>
      <c r="P1141" s="339"/>
      <c r="Q1141" s="114"/>
      <c r="R1141" s="339"/>
      <c r="S1141" s="174"/>
      <c r="T1141" s="339"/>
      <c r="U1141" s="139" t="str">
        <f t="array" ref="U1141">IF($S1141&lt;&gt;"",INDEX(DropDownLists!$D$10:$D$2516,MATCH($S1141,DropDownLists!$E$10:$E$2516,0)),"")</f>
        <v/>
      </c>
      <c r="V1141" s="342"/>
      <c r="W1141" s="174"/>
      <c r="Y1141" s="37"/>
      <c r="Z1141" s="37"/>
      <c r="AA1141" s="37"/>
      <c r="AB1141" s="37"/>
      <c r="AC1141" s="37"/>
      <c r="AD1141" s="62"/>
      <c r="AE1141" s="62"/>
      <c r="AF1141" s="62"/>
      <c r="AG1141" s="62"/>
      <c r="AH1141" s="244" t="str">
        <f t="shared" si="89"/>
        <v/>
      </c>
      <c r="AI1141" s="62"/>
      <c r="AJ1141" s="62"/>
      <c r="AK1141" s="62"/>
      <c r="AL1141" s="62"/>
    </row>
    <row r="1142" spans="1:38" s="97" customFormat="1" ht="14">
      <c r="A1142" s="63"/>
      <c r="B1142" s="2">
        <f t="shared" si="90"/>
        <v>1115</v>
      </c>
      <c r="C1142" s="235" t="str">
        <f t="array" ref="C1142">IF($K1142&lt;&gt;"",INDEX(TransferLog!$AB$21:$AB$1270,MATCH($I1142&amp;$M1142,TransferLog!$F$21:$F$1270&amp;TransferLog!$W$21:$W$1270,0)),"")</f>
        <v/>
      </c>
      <c r="D1142" s="235" t="str">
        <f t="array" ref="D1142">IF($K1142&lt;&gt;"",INDEX(TransferLog!$Q$21:$Q$1270,MATCH($I1142&amp;$M1142,TransferLog!$F$21:$F$1270&amp;TransferLog!$W$21:$W$1270,0)),"")</f>
        <v/>
      </c>
      <c r="E1142" s="236" t="str">
        <f t="array" ref="E1142">IF($K1142&lt;&gt;"",INDEX(TransferLog!$AC$21:$AC$1270,MATCH($I1142&amp;$M1142,TransferLog!$F$21:$F$1270&amp;TransferLog!$W$21:$W$1270,0)),"")</f>
        <v/>
      </c>
      <c r="F1142" s="111">
        <f t="shared" si="91"/>
        <v>1115</v>
      </c>
      <c r="G1142" s="138" t="str">
        <f t="array" ref="G1142">IF($I1142&lt;&gt;"",INDEX(DropDownLists!$K$10:$K$2516,MATCH($I1142,DropDownLists!$L$10:$L$2516,0)),"")</f>
        <v/>
      </c>
      <c r="H1142" s="107"/>
      <c r="I1142" s="112"/>
      <c r="J1142" s="339"/>
      <c r="K1142" s="113"/>
      <c r="L1142" s="339"/>
      <c r="M1142" s="113"/>
      <c r="N1142" s="339"/>
      <c r="O1142" s="139" t="str">
        <f t="shared" si="88"/>
        <v/>
      </c>
      <c r="P1142" s="339"/>
      <c r="Q1142" s="114"/>
      <c r="R1142" s="339"/>
      <c r="S1142" s="174"/>
      <c r="T1142" s="339"/>
      <c r="U1142" s="139" t="str">
        <f t="array" ref="U1142">IF($S1142&lt;&gt;"",INDEX(DropDownLists!$D$10:$D$2516,MATCH($S1142,DropDownLists!$E$10:$E$2516,0)),"")</f>
        <v/>
      </c>
      <c r="V1142" s="342"/>
      <c r="W1142" s="174"/>
      <c r="Y1142" s="37"/>
      <c r="Z1142" s="37"/>
      <c r="AA1142" s="37"/>
      <c r="AB1142" s="37"/>
      <c r="AC1142" s="37"/>
      <c r="AD1142" s="62"/>
      <c r="AE1142" s="62"/>
      <c r="AF1142" s="62"/>
      <c r="AG1142" s="62"/>
      <c r="AH1142" s="244" t="str">
        <f t="shared" si="89"/>
        <v/>
      </c>
      <c r="AI1142" s="62"/>
      <c r="AJ1142" s="62"/>
      <c r="AK1142" s="62"/>
      <c r="AL1142" s="62"/>
    </row>
    <row r="1143" spans="1:38" s="97" customFormat="1" ht="14">
      <c r="A1143" s="63"/>
      <c r="B1143" s="2">
        <f t="shared" si="90"/>
        <v>1116</v>
      </c>
      <c r="C1143" s="235" t="str">
        <f t="array" ref="C1143">IF($K1143&lt;&gt;"",INDEX(TransferLog!$AB$21:$AB$1270,MATCH($I1143&amp;$M1143,TransferLog!$F$21:$F$1270&amp;TransferLog!$W$21:$W$1270,0)),"")</f>
        <v/>
      </c>
      <c r="D1143" s="235" t="str">
        <f t="array" ref="D1143">IF($K1143&lt;&gt;"",INDEX(TransferLog!$Q$21:$Q$1270,MATCH($I1143&amp;$M1143,TransferLog!$F$21:$F$1270&amp;TransferLog!$W$21:$W$1270,0)),"")</f>
        <v/>
      </c>
      <c r="E1143" s="236" t="str">
        <f t="array" ref="E1143">IF($K1143&lt;&gt;"",INDEX(TransferLog!$AC$21:$AC$1270,MATCH($I1143&amp;$M1143,TransferLog!$F$21:$F$1270&amp;TransferLog!$W$21:$W$1270,0)),"")</f>
        <v/>
      </c>
      <c r="F1143" s="111">
        <f t="shared" si="91"/>
        <v>1116</v>
      </c>
      <c r="G1143" s="138" t="str">
        <f t="array" ref="G1143">IF($I1143&lt;&gt;"",INDEX(DropDownLists!$K$10:$K$2516,MATCH($I1143,DropDownLists!$L$10:$L$2516,0)),"")</f>
        <v/>
      </c>
      <c r="H1143" s="107"/>
      <c r="I1143" s="112"/>
      <c r="J1143" s="339"/>
      <c r="K1143" s="113"/>
      <c r="L1143" s="339"/>
      <c r="M1143" s="113"/>
      <c r="N1143" s="339"/>
      <c r="O1143" s="139" t="str">
        <f t="shared" si="88"/>
        <v/>
      </c>
      <c r="P1143" s="339"/>
      <c r="Q1143" s="114"/>
      <c r="R1143" s="339"/>
      <c r="S1143" s="174"/>
      <c r="T1143" s="339"/>
      <c r="U1143" s="139" t="str">
        <f t="array" ref="U1143">IF($S1143&lt;&gt;"",INDEX(DropDownLists!$D$10:$D$2516,MATCH($S1143,DropDownLists!$E$10:$E$2516,0)),"")</f>
        <v/>
      </c>
      <c r="V1143" s="342"/>
      <c r="W1143" s="174"/>
      <c r="Y1143" s="62"/>
      <c r="Z1143" s="62"/>
      <c r="AA1143" s="62"/>
      <c r="AB1143" s="62"/>
      <c r="AC1143" s="62"/>
      <c r="AD1143" s="62"/>
      <c r="AE1143" s="62"/>
      <c r="AF1143" s="62"/>
      <c r="AG1143" s="62"/>
      <c r="AH1143" s="244" t="str">
        <f t="shared" si="89"/>
        <v/>
      </c>
      <c r="AI1143" s="62"/>
      <c r="AJ1143" s="62"/>
      <c r="AK1143" s="62"/>
      <c r="AL1143" s="62"/>
    </row>
    <row r="1144" spans="1:38" s="97" customFormat="1" ht="14">
      <c r="A1144" s="63"/>
      <c r="B1144" s="2">
        <f t="shared" si="90"/>
        <v>1117</v>
      </c>
      <c r="C1144" s="235" t="str">
        <f t="array" ref="C1144">IF($K1144&lt;&gt;"",INDEX(TransferLog!$AB$21:$AB$1270,MATCH($I1144&amp;$M1144,TransferLog!$F$21:$F$1270&amp;TransferLog!$W$21:$W$1270,0)),"")</f>
        <v/>
      </c>
      <c r="D1144" s="235" t="str">
        <f t="array" ref="D1144">IF($K1144&lt;&gt;"",INDEX(TransferLog!$Q$21:$Q$1270,MATCH($I1144&amp;$M1144,TransferLog!$F$21:$F$1270&amp;TransferLog!$W$21:$W$1270,0)),"")</f>
        <v/>
      </c>
      <c r="E1144" s="236" t="str">
        <f t="array" ref="E1144">IF($K1144&lt;&gt;"",INDEX(TransferLog!$AC$21:$AC$1270,MATCH($I1144&amp;$M1144,TransferLog!$F$21:$F$1270&amp;TransferLog!$W$21:$W$1270,0)),"")</f>
        <v/>
      </c>
      <c r="F1144" s="111">
        <f t="shared" si="91"/>
        <v>1117</v>
      </c>
      <c r="G1144" s="138" t="str">
        <f t="array" ref="G1144">IF($I1144&lt;&gt;"",INDEX(DropDownLists!$K$10:$K$2516,MATCH($I1144,DropDownLists!$L$10:$L$2516,0)),"")</f>
        <v/>
      </c>
      <c r="H1144" s="107"/>
      <c r="I1144" s="112"/>
      <c r="J1144" s="339"/>
      <c r="K1144" s="113"/>
      <c r="L1144" s="339"/>
      <c r="M1144" s="113"/>
      <c r="N1144" s="339"/>
      <c r="O1144" s="139" t="str">
        <f t="shared" si="88"/>
        <v/>
      </c>
      <c r="P1144" s="339"/>
      <c r="Q1144" s="114"/>
      <c r="R1144" s="339"/>
      <c r="S1144" s="174"/>
      <c r="T1144" s="339"/>
      <c r="U1144" s="139" t="str">
        <f t="array" ref="U1144">IF($S1144&lt;&gt;"",INDEX(DropDownLists!$D$10:$D$2516,MATCH($S1144,DropDownLists!$E$10:$E$2516,0)),"")</f>
        <v/>
      </c>
      <c r="V1144" s="342"/>
      <c r="W1144" s="174"/>
      <c r="Y1144" s="62"/>
      <c r="Z1144" s="62"/>
      <c r="AA1144" s="62"/>
      <c r="AB1144" s="62"/>
      <c r="AC1144" s="62"/>
      <c r="AD1144" s="62"/>
      <c r="AE1144" s="62"/>
      <c r="AF1144" s="62"/>
      <c r="AG1144" s="62"/>
      <c r="AH1144" s="244" t="str">
        <f t="shared" si="89"/>
        <v/>
      </c>
      <c r="AI1144" s="62"/>
      <c r="AJ1144" s="62"/>
      <c r="AK1144" s="62"/>
      <c r="AL1144" s="62"/>
    </row>
    <row r="1145" spans="1:38" s="97" customFormat="1" ht="14">
      <c r="A1145" s="63"/>
      <c r="B1145" s="2">
        <f t="shared" si="90"/>
        <v>1118</v>
      </c>
      <c r="C1145" s="235" t="str">
        <f t="array" ref="C1145">IF($K1145&lt;&gt;"",INDEX(TransferLog!$AB$21:$AB$1270,MATCH($I1145&amp;$M1145,TransferLog!$F$21:$F$1270&amp;TransferLog!$W$21:$W$1270,0)),"")</f>
        <v/>
      </c>
      <c r="D1145" s="235" t="str">
        <f t="array" ref="D1145">IF($K1145&lt;&gt;"",INDEX(TransferLog!$Q$21:$Q$1270,MATCH($I1145&amp;$M1145,TransferLog!$F$21:$F$1270&amp;TransferLog!$W$21:$W$1270,0)),"")</f>
        <v/>
      </c>
      <c r="E1145" s="236" t="str">
        <f t="array" ref="E1145">IF($K1145&lt;&gt;"",INDEX(TransferLog!$AC$21:$AC$1270,MATCH($I1145&amp;$M1145,TransferLog!$F$21:$F$1270&amp;TransferLog!$W$21:$W$1270,0)),"")</f>
        <v/>
      </c>
      <c r="F1145" s="111">
        <f t="shared" si="91"/>
        <v>1118</v>
      </c>
      <c r="G1145" s="138" t="str">
        <f t="array" ref="G1145">IF($I1145&lt;&gt;"",INDEX(DropDownLists!$K$10:$K$2516,MATCH($I1145,DropDownLists!$L$10:$L$2516,0)),"")</f>
        <v/>
      </c>
      <c r="H1145" s="107"/>
      <c r="I1145" s="112"/>
      <c r="J1145" s="339"/>
      <c r="K1145" s="113"/>
      <c r="L1145" s="339"/>
      <c r="M1145" s="113"/>
      <c r="N1145" s="339"/>
      <c r="O1145" s="139" t="str">
        <f t="shared" si="88"/>
        <v/>
      </c>
      <c r="P1145" s="339"/>
      <c r="Q1145" s="114"/>
      <c r="R1145" s="339"/>
      <c r="S1145" s="174"/>
      <c r="T1145" s="339"/>
      <c r="U1145" s="139" t="str">
        <f t="array" ref="U1145">IF($S1145&lt;&gt;"",INDEX(DropDownLists!$D$10:$D$2516,MATCH($S1145,DropDownLists!$E$10:$E$2516,0)),"")</f>
        <v/>
      </c>
      <c r="V1145" s="342"/>
      <c r="W1145" s="174"/>
      <c r="Y1145" s="62"/>
      <c r="Z1145" s="62"/>
      <c r="AA1145" s="62"/>
      <c r="AB1145" s="62"/>
      <c r="AC1145" s="62"/>
      <c r="AD1145" s="62"/>
      <c r="AE1145" s="62"/>
      <c r="AF1145" s="62"/>
      <c r="AG1145" s="62"/>
      <c r="AH1145" s="244" t="str">
        <f t="shared" si="89"/>
        <v/>
      </c>
      <c r="AI1145" s="62"/>
      <c r="AJ1145" s="62"/>
      <c r="AK1145" s="62"/>
      <c r="AL1145" s="62"/>
    </row>
    <row r="1146" spans="1:38" s="97" customFormat="1" ht="14">
      <c r="A1146" s="63"/>
      <c r="B1146" s="2">
        <f t="shared" si="90"/>
        <v>1119</v>
      </c>
      <c r="C1146" s="235" t="str">
        <f t="array" ref="C1146">IF($K1146&lt;&gt;"",INDEX(TransferLog!$AB$21:$AB$1270,MATCH($I1146&amp;$M1146,TransferLog!$F$21:$F$1270&amp;TransferLog!$W$21:$W$1270,0)),"")</f>
        <v/>
      </c>
      <c r="D1146" s="235" t="str">
        <f t="array" ref="D1146">IF($K1146&lt;&gt;"",INDEX(TransferLog!$Q$21:$Q$1270,MATCH($I1146&amp;$M1146,TransferLog!$F$21:$F$1270&amp;TransferLog!$W$21:$W$1270,0)),"")</f>
        <v/>
      </c>
      <c r="E1146" s="236" t="str">
        <f t="array" ref="E1146">IF($K1146&lt;&gt;"",INDEX(TransferLog!$AC$21:$AC$1270,MATCH($I1146&amp;$M1146,TransferLog!$F$21:$F$1270&amp;TransferLog!$W$21:$W$1270,0)),"")</f>
        <v/>
      </c>
      <c r="F1146" s="111">
        <f t="shared" si="91"/>
        <v>1119</v>
      </c>
      <c r="G1146" s="138" t="str">
        <f t="array" ref="G1146">IF($I1146&lt;&gt;"",INDEX(DropDownLists!$K$10:$K$2516,MATCH($I1146,DropDownLists!$L$10:$L$2516,0)),"")</f>
        <v/>
      </c>
      <c r="H1146" s="107"/>
      <c r="I1146" s="112"/>
      <c r="J1146" s="339"/>
      <c r="K1146" s="113"/>
      <c r="L1146" s="339"/>
      <c r="M1146" s="113"/>
      <c r="N1146" s="339"/>
      <c r="O1146" s="139" t="str">
        <f t="shared" si="88"/>
        <v/>
      </c>
      <c r="P1146" s="339"/>
      <c r="Q1146" s="114"/>
      <c r="R1146" s="339"/>
      <c r="S1146" s="174"/>
      <c r="T1146" s="339"/>
      <c r="U1146" s="139" t="str">
        <f t="array" ref="U1146">IF($S1146&lt;&gt;"",INDEX(DropDownLists!$D$10:$D$2516,MATCH($S1146,DropDownLists!$E$10:$E$2516,0)),"")</f>
        <v/>
      </c>
      <c r="V1146" s="342"/>
      <c r="W1146" s="174"/>
      <c r="Y1146" s="62"/>
      <c r="Z1146" s="62"/>
      <c r="AA1146" s="62"/>
      <c r="AB1146" s="62"/>
      <c r="AC1146" s="62"/>
      <c r="AD1146" s="62"/>
      <c r="AE1146" s="62"/>
      <c r="AF1146" s="62"/>
      <c r="AG1146" s="62"/>
      <c r="AH1146" s="244" t="str">
        <f t="shared" si="89"/>
        <v/>
      </c>
      <c r="AI1146" s="62"/>
      <c r="AJ1146" s="62"/>
      <c r="AK1146" s="62"/>
      <c r="AL1146" s="62"/>
    </row>
    <row r="1147" spans="1:38" s="97" customFormat="1" ht="14">
      <c r="A1147" s="63"/>
      <c r="B1147" s="2">
        <f t="shared" si="90"/>
        <v>1120</v>
      </c>
      <c r="C1147" s="235" t="str">
        <f t="array" ref="C1147">IF($K1147&lt;&gt;"",INDEX(TransferLog!$AB$21:$AB$1270,MATCH($I1147&amp;$M1147,TransferLog!$F$21:$F$1270&amp;TransferLog!$W$21:$W$1270,0)),"")</f>
        <v/>
      </c>
      <c r="D1147" s="235" t="str">
        <f t="array" ref="D1147">IF($K1147&lt;&gt;"",INDEX(TransferLog!$Q$21:$Q$1270,MATCH($I1147&amp;$M1147,TransferLog!$F$21:$F$1270&amp;TransferLog!$W$21:$W$1270,0)),"")</f>
        <v/>
      </c>
      <c r="E1147" s="236" t="str">
        <f t="array" ref="E1147">IF($K1147&lt;&gt;"",INDEX(TransferLog!$AC$21:$AC$1270,MATCH($I1147&amp;$M1147,TransferLog!$F$21:$F$1270&amp;TransferLog!$W$21:$W$1270,0)),"")</f>
        <v/>
      </c>
      <c r="F1147" s="111">
        <f t="shared" si="91"/>
        <v>1120</v>
      </c>
      <c r="G1147" s="138" t="str">
        <f t="array" ref="G1147">IF($I1147&lt;&gt;"",INDEX(DropDownLists!$K$10:$K$2516,MATCH($I1147,DropDownLists!$L$10:$L$2516,0)),"")</f>
        <v/>
      </c>
      <c r="H1147" s="107"/>
      <c r="I1147" s="112"/>
      <c r="J1147" s="339"/>
      <c r="K1147" s="113"/>
      <c r="L1147" s="339"/>
      <c r="M1147" s="113"/>
      <c r="N1147" s="339"/>
      <c r="O1147" s="139" t="str">
        <f t="shared" si="88"/>
        <v/>
      </c>
      <c r="P1147" s="339"/>
      <c r="Q1147" s="114"/>
      <c r="R1147" s="339"/>
      <c r="S1147" s="174"/>
      <c r="T1147" s="339"/>
      <c r="U1147" s="139" t="str">
        <f t="array" ref="U1147">IF($S1147&lt;&gt;"",INDEX(DropDownLists!$D$10:$D$2516,MATCH($S1147,DropDownLists!$E$10:$E$2516,0)),"")</f>
        <v/>
      </c>
      <c r="V1147" s="342"/>
      <c r="W1147" s="174"/>
      <c r="Y1147" s="62"/>
      <c r="Z1147" s="62"/>
      <c r="AA1147" s="62"/>
      <c r="AB1147" s="62"/>
      <c r="AC1147" s="62"/>
      <c r="AD1147" s="62"/>
      <c r="AE1147" s="62"/>
      <c r="AF1147" s="62"/>
      <c r="AG1147" s="62"/>
      <c r="AH1147" s="244" t="str">
        <f t="shared" si="89"/>
        <v/>
      </c>
      <c r="AI1147" s="62"/>
      <c r="AJ1147" s="62"/>
      <c r="AK1147" s="62"/>
      <c r="AL1147" s="62"/>
    </row>
    <row r="1148" spans="1:38" s="97" customFormat="1" ht="14">
      <c r="A1148" s="63"/>
      <c r="B1148" s="2">
        <f t="shared" si="90"/>
        <v>1121</v>
      </c>
      <c r="C1148" s="235" t="str">
        <f t="array" ref="C1148">IF($K1148&lt;&gt;"",INDEX(TransferLog!$AB$21:$AB$1270,MATCH($I1148&amp;$M1148,TransferLog!$F$21:$F$1270&amp;TransferLog!$W$21:$W$1270,0)),"")</f>
        <v/>
      </c>
      <c r="D1148" s="235" t="str">
        <f t="array" ref="D1148">IF($K1148&lt;&gt;"",INDEX(TransferLog!$Q$21:$Q$1270,MATCH($I1148&amp;$M1148,TransferLog!$F$21:$F$1270&amp;TransferLog!$W$21:$W$1270,0)),"")</f>
        <v/>
      </c>
      <c r="E1148" s="236" t="str">
        <f t="array" ref="E1148">IF($K1148&lt;&gt;"",INDEX(TransferLog!$AC$21:$AC$1270,MATCH($I1148&amp;$M1148,TransferLog!$F$21:$F$1270&amp;TransferLog!$W$21:$W$1270,0)),"")</f>
        <v/>
      </c>
      <c r="F1148" s="111">
        <f t="shared" si="91"/>
        <v>1121</v>
      </c>
      <c r="G1148" s="138" t="str">
        <f t="array" ref="G1148">IF($I1148&lt;&gt;"",INDEX(DropDownLists!$K$10:$K$2516,MATCH($I1148,DropDownLists!$L$10:$L$2516,0)),"")</f>
        <v/>
      </c>
      <c r="H1148" s="107"/>
      <c r="I1148" s="112"/>
      <c r="J1148" s="339"/>
      <c r="K1148" s="113"/>
      <c r="L1148" s="339"/>
      <c r="M1148" s="113"/>
      <c r="N1148" s="339"/>
      <c r="O1148" s="139" t="str">
        <f t="shared" si="88"/>
        <v/>
      </c>
      <c r="P1148" s="339"/>
      <c r="Q1148" s="114"/>
      <c r="R1148" s="339"/>
      <c r="S1148" s="174"/>
      <c r="T1148" s="339"/>
      <c r="U1148" s="139" t="str">
        <f t="array" ref="U1148">IF($S1148&lt;&gt;"",INDEX(DropDownLists!$D$10:$D$2516,MATCH($S1148,DropDownLists!$E$10:$E$2516,0)),"")</f>
        <v/>
      </c>
      <c r="V1148" s="342"/>
      <c r="W1148" s="174"/>
      <c r="Y1148" s="62"/>
      <c r="Z1148" s="62"/>
      <c r="AA1148" s="62"/>
      <c r="AB1148" s="62"/>
      <c r="AC1148" s="62"/>
      <c r="AD1148" s="62"/>
      <c r="AE1148" s="62"/>
      <c r="AF1148" s="62"/>
      <c r="AG1148" s="62"/>
      <c r="AH1148" s="244" t="str">
        <f t="shared" si="89"/>
        <v/>
      </c>
      <c r="AI1148" s="62"/>
      <c r="AJ1148" s="62"/>
      <c r="AK1148" s="62"/>
      <c r="AL1148" s="62"/>
    </row>
    <row r="1149" spans="1:38" s="97" customFormat="1" ht="14.25" customHeight="1">
      <c r="A1149" s="26"/>
      <c r="B1149" s="2">
        <f t="shared" si="90"/>
        <v>1122</v>
      </c>
      <c r="C1149" s="235" t="str">
        <f t="array" ref="C1149">IF($K1149&lt;&gt;"",INDEX(TransferLog!$AB$21:$AB$1270,MATCH($I1149&amp;$M1149,TransferLog!$F$21:$F$1270&amp;TransferLog!$W$21:$W$1270,0)),"")</f>
        <v/>
      </c>
      <c r="D1149" s="235" t="str">
        <f t="array" ref="D1149">IF($K1149&lt;&gt;"",INDEX(TransferLog!$Q$21:$Q$1270,MATCH($I1149&amp;$M1149,TransferLog!$F$21:$F$1270&amp;TransferLog!$W$21:$W$1270,0)),"")</f>
        <v/>
      </c>
      <c r="E1149" s="236" t="str">
        <f t="array" ref="E1149">IF($K1149&lt;&gt;"",INDEX(TransferLog!$AC$21:$AC$1270,MATCH($I1149&amp;$M1149,TransferLog!$F$21:$F$1270&amp;TransferLog!$W$21:$W$1270,0)),"")</f>
        <v/>
      </c>
      <c r="F1149" s="111">
        <f t="shared" si="91"/>
        <v>1122</v>
      </c>
      <c r="G1149" s="138" t="str">
        <f t="array" ref="G1149">IF($I1149&lt;&gt;"",INDEX(DropDownLists!$K$10:$K$2516,MATCH($I1149,DropDownLists!$L$10:$L$2516,0)),"")</f>
        <v/>
      </c>
      <c r="H1149" s="107"/>
      <c r="I1149" s="112"/>
      <c r="J1149" s="339"/>
      <c r="K1149" s="113"/>
      <c r="L1149" s="339"/>
      <c r="M1149" s="113"/>
      <c r="N1149" s="339"/>
      <c r="O1149" s="139" t="str">
        <f t="shared" si="88"/>
        <v/>
      </c>
      <c r="P1149" s="339"/>
      <c r="Q1149" s="114"/>
      <c r="R1149" s="339"/>
      <c r="S1149" s="174"/>
      <c r="T1149" s="339"/>
      <c r="U1149" s="139" t="str">
        <f t="array" ref="U1149">IF($S1149&lt;&gt;"",INDEX(DropDownLists!$D$10:$D$2516,MATCH($S1149,DropDownLists!$E$10:$E$2516,0)),"")</f>
        <v/>
      </c>
      <c r="V1149" s="342"/>
      <c r="W1149" s="174"/>
      <c r="Y1149" s="62"/>
      <c r="Z1149" s="62"/>
      <c r="AA1149" s="62"/>
      <c r="AB1149" s="62"/>
      <c r="AC1149" s="62"/>
      <c r="AD1149" s="37"/>
      <c r="AE1149" s="37"/>
      <c r="AF1149" s="37"/>
      <c r="AG1149" s="37"/>
      <c r="AH1149" s="243" t="str">
        <f t="shared" si="89"/>
        <v/>
      </c>
      <c r="AI1149" s="37"/>
      <c r="AJ1149" s="37"/>
      <c r="AK1149" s="37"/>
      <c r="AL1149" s="37"/>
    </row>
    <row r="1150" spans="1:38" s="97" customFormat="1" ht="14.25" customHeight="1">
      <c r="A1150" s="26"/>
      <c r="B1150" s="2">
        <f t="shared" si="90"/>
        <v>1123</v>
      </c>
      <c r="C1150" s="235" t="str">
        <f t="array" ref="C1150">IF($K1150&lt;&gt;"",INDEX(TransferLog!$AB$21:$AB$1270,MATCH($I1150&amp;$M1150,TransferLog!$F$21:$F$1270&amp;TransferLog!$W$21:$W$1270,0)),"")</f>
        <v/>
      </c>
      <c r="D1150" s="235" t="str">
        <f t="array" ref="D1150">IF($K1150&lt;&gt;"",INDEX(TransferLog!$Q$21:$Q$1270,MATCH($I1150&amp;$M1150,TransferLog!$F$21:$F$1270&amp;TransferLog!$W$21:$W$1270,0)),"")</f>
        <v/>
      </c>
      <c r="E1150" s="236" t="str">
        <f t="array" ref="E1150">IF($K1150&lt;&gt;"",INDEX(TransferLog!$AC$21:$AC$1270,MATCH($I1150&amp;$M1150,TransferLog!$F$21:$F$1270&amp;TransferLog!$W$21:$W$1270,0)),"")</f>
        <v/>
      </c>
      <c r="F1150" s="111">
        <f t="shared" si="91"/>
        <v>1123</v>
      </c>
      <c r="G1150" s="138" t="str">
        <f t="array" ref="G1150">IF($I1150&lt;&gt;"",INDEX(DropDownLists!$K$10:$K$2516,MATCH($I1150,DropDownLists!$L$10:$L$2516,0)),"")</f>
        <v/>
      </c>
      <c r="H1150" s="107"/>
      <c r="I1150" s="112"/>
      <c r="J1150" s="339"/>
      <c r="K1150" s="113"/>
      <c r="L1150" s="339"/>
      <c r="M1150" s="113"/>
      <c r="N1150" s="339"/>
      <c r="O1150" s="139" t="str">
        <f t="shared" si="88"/>
        <v/>
      </c>
      <c r="P1150" s="339"/>
      <c r="Q1150" s="114"/>
      <c r="R1150" s="339"/>
      <c r="S1150" s="174"/>
      <c r="T1150" s="339"/>
      <c r="U1150" s="139" t="str">
        <f t="array" ref="U1150">IF($S1150&lt;&gt;"",INDEX(DropDownLists!$D$10:$D$2516,MATCH($S1150,DropDownLists!$E$10:$E$2516,0)),"")</f>
        <v/>
      </c>
      <c r="V1150" s="342"/>
      <c r="W1150" s="174"/>
      <c r="Y1150" s="62"/>
      <c r="Z1150" s="62"/>
      <c r="AA1150" s="62"/>
      <c r="AB1150" s="62"/>
      <c r="AC1150" s="62"/>
      <c r="AD1150" s="37"/>
      <c r="AE1150" s="37"/>
      <c r="AF1150" s="37"/>
      <c r="AG1150" s="37"/>
      <c r="AH1150" s="243" t="str">
        <f t="shared" si="89"/>
        <v/>
      </c>
      <c r="AI1150" s="37"/>
      <c r="AJ1150" s="37"/>
      <c r="AK1150" s="37"/>
      <c r="AL1150" s="37"/>
    </row>
    <row r="1151" spans="1:38" s="97" customFormat="1" ht="14.25" customHeight="1">
      <c r="A1151" s="26"/>
      <c r="B1151" s="2">
        <f t="shared" si="90"/>
        <v>1124</v>
      </c>
      <c r="C1151" s="235" t="str">
        <f t="array" ref="C1151">IF($K1151&lt;&gt;"",INDEX(TransferLog!$AB$21:$AB$1270,MATCH($I1151&amp;$M1151,TransferLog!$F$21:$F$1270&amp;TransferLog!$W$21:$W$1270,0)),"")</f>
        <v/>
      </c>
      <c r="D1151" s="235" t="str">
        <f t="array" ref="D1151">IF($K1151&lt;&gt;"",INDEX(TransferLog!$Q$21:$Q$1270,MATCH($I1151&amp;$M1151,TransferLog!$F$21:$F$1270&amp;TransferLog!$W$21:$W$1270,0)),"")</f>
        <v/>
      </c>
      <c r="E1151" s="236" t="str">
        <f t="array" ref="E1151">IF($K1151&lt;&gt;"",INDEX(TransferLog!$AC$21:$AC$1270,MATCH($I1151&amp;$M1151,TransferLog!$F$21:$F$1270&amp;TransferLog!$W$21:$W$1270,0)),"")</f>
        <v/>
      </c>
      <c r="F1151" s="111">
        <f t="shared" si="91"/>
        <v>1124</v>
      </c>
      <c r="G1151" s="138" t="str">
        <f t="array" ref="G1151">IF($I1151&lt;&gt;"",INDEX(DropDownLists!$K$10:$K$2516,MATCH($I1151,DropDownLists!$L$10:$L$2516,0)),"")</f>
        <v/>
      </c>
      <c r="H1151" s="107"/>
      <c r="I1151" s="112"/>
      <c r="J1151" s="339"/>
      <c r="K1151" s="113"/>
      <c r="L1151" s="339"/>
      <c r="M1151" s="113"/>
      <c r="N1151" s="339"/>
      <c r="O1151" s="139" t="str">
        <f t="shared" si="88"/>
        <v/>
      </c>
      <c r="P1151" s="339"/>
      <c r="Q1151" s="114"/>
      <c r="R1151" s="339"/>
      <c r="S1151" s="174"/>
      <c r="T1151" s="339"/>
      <c r="U1151" s="139" t="str">
        <f t="array" ref="U1151">IF($S1151&lt;&gt;"",INDEX(DropDownLists!$D$10:$D$2516,MATCH($S1151,DropDownLists!$E$10:$E$2516,0)),"")</f>
        <v/>
      </c>
      <c r="V1151" s="342"/>
      <c r="W1151" s="174"/>
      <c r="Y1151" s="62"/>
      <c r="Z1151" s="62"/>
      <c r="AA1151" s="62"/>
      <c r="AB1151" s="62"/>
      <c r="AC1151" s="62"/>
      <c r="AD1151" s="37"/>
      <c r="AE1151" s="37"/>
      <c r="AF1151" s="37"/>
      <c r="AG1151" s="37"/>
      <c r="AH1151" s="243" t="str">
        <f t="shared" si="89"/>
        <v/>
      </c>
      <c r="AI1151" s="37"/>
      <c r="AJ1151" s="37"/>
      <c r="AK1151" s="37"/>
      <c r="AL1151" s="37"/>
    </row>
    <row r="1152" spans="1:38" s="97" customFormat="1" ht="14">
      <c r="A1152" s="26"/>
      <c r="B1152" s="2">
        <f t="shared" si="90"/>
        <v>1125</v>
      </c>
      <c r="C1152" s="235" t="str">
        <f t="array" ref="C1152">IF($K1152&lt;&gt;"",INDEX(TransferLog!$AB$21:$AB$1270,MATCH($I1152&amp;$M1152,TransferLog!$F$21:$F$1270&amp;TransferLog!$W$21:$W$1270,0)),"")</f>
        <v/>
      </c>
      <c r="D1152" s="235" t="str">
        <f t="array" ref="D1152">IF($K1152&lt;&gt;"",INDEX(TransferLog!$Q$21:$Q$1270,MATCH($I1152&amp;$M1152,TransferLog!$F$21:$F$1270&amp;TransferLog!$W$21:$W$1270,0)),"")</f>
        <v/>
      </c>
      <c r="E1152" s="236" t="str">
        <f t="array" ref="E1152">IF($K1152&lt;&gt;"",INDEX(TransferLog!$AC$21:$AC$1270,MATCH($I1152&amp;$M1152,TransferLog!$F$21:$F$1270&amp;TransferLog!$W$21:$W$1270,0)),"")</f>
        <v/>
      </c>
      <c r="F1152" s="111">
        <f t="shared" si="91"/>
        <v>1125</v>
      </c>
      <c r="G1152" s="138" t="str">
        <f t="array" ref="G1152">IF($I1152&lt;&gt;"",INDEX(DropDownLists!$K$10:$K$2516,MATCH($I1152,DropDownLists!$L$10:$L$2516,0)),"")</f>
        <v/>
      </c>
      <c r="H1152" s="107"/>
      <c r="I1152" s="112"/>
      <c r="J1152" s="339"/>
      <c r="K1152" s="113"/>
      <c r="L1152" s="339"/>
      <c r="M1152" s="113"/>
      <c r="N1152" s="339"/>
      <c r="O1152" s="139" t="str">
        <f t="shared" si="88"/>
        <v/>
      </c>
      <c r="P1152" s="339"/>
      <c r="Q1152" s="114"/>
      <c r="R1152" s="339"/>
      <c r="S1152" s="174"/>
      <c r="T1152" s="339"/>
      <c r="U1152" s="139" t="str">
        <f t="array" ref="U1152">IF($S1152&lt;&gt;"",INDEX(DropDownLists!$D$10:$D$2516,MATCH($S1152,DropDownLists!$E$10:$E$2516,0)),"")</f>
        <v/>
      </c>
      <c r="V1152" s="342"/>
      <c r="W1152" s="174"/>
      <c r="Y1152" s="62"/>
      <c r="Z1152" s="62"/>
      <c r="AA1152" s="62"/>
      <c r="AB1152" s="62"/>
      <c r="AC1152" s="62"/>
      <c r="AD1152" s="37"/>
      <c r="AE1152" s="37"/>
      <c r="AF1152" s="37"/>
      <c r="AG1152" s="37"/>
      <c r="AH1152" s="243" t="str">
        <f t="shared" si="89"/>
        <v/>
      </c>
      <c r="AI1152" s="37"/>
      <c r="AJ1152" s="37"/>
      <c r="AK1152" s="37"/>
      <c r="AL1152" s="37"/>
    </row>
    <row r="1153" spans="1:38" s="97" customFormat="1" ht="14.25" customHeight="1">
      <c r="A1153" s="26"/>
      <c r="B1153" s="2">
        <f t="shared" si="90"/>
        <v>1126</v>
      </c>
      <c r="C1153" s="235" t="str">
        <f t="array" ref="C1153">IF($K1153&lt;&gt;"",INDEX(TransferLog!$AB$21:$AB$1270,MATCH($I1153&amp;$M1153,TransferLog!$F$21:$F$1270&amp;TransferLog!$W$21:$W$1270,0)),"")</f>
        <v/>
      </c>
      <c r="D1153" s="235" t="str">
        <f t="array" ref="D1153">IF($K1153&lt;&gt;"",INDEX(TransferLog!$Q$21:$Q$1270,MATCH($I1153&amp;$M1153,TransferLog!$F$21:$F$1270&amp;TransferLog!$W$21:$W$1270,0)),"")</f>
        <v/>
      </c>
      <c r="E1153" s="236" t="str">
        <f t="array" ref="E1153">IF($K1153&lt;&gt;"",INDEX(TransferLog!$AC$21:$AC$1270,MATCH($I1153&amp;$M1153,TransferLog!$F$21:$F$1270&amp;TransferLog!$W$21:$W$1270,0)),"")</f>
        <v/>
      </c>
      <c r="F1153" s="111">
        <f t="shared" si="91"/>
        <v>1126</v>
      </c>
      <c r="G1153" s="138" t="str">
        <f t="array" ref="G1153">IF($I1153&lt;&gt;"",INDEX(DropDownLists!$K$10:$K$2516,MATCH($I1153,DropDownLists!$L$10:$L$2516,0)),"")</f>
        <v/>
      </c>
      <c r="H1153" s="107"/>
      <c r="I1153" s="112"/>
      <c r="J1153" s="339"/>
      <c r="K1153" s="113"/>
      <c r="L1153" s="339"/>
      <c r="M1153" s="113"/>
      <c r="N1153" s="339"/>
      <c r="O1153" s="139" t="str">
        <f t="shared" si="88"/>
        <v/>
      </c>
      <c r="P1153" s="339"/>
      <c r="Q1153" s="114"/>
      <c r="R1153" s="339"/>
      <c r="S1153" s="174"/>
      <c r="T1153" s="339"/>
      <c r="U1153" s="139" t="str">
        <f t="array" ref="U1153">IF($S1153&lt;&gt;"",INDEX(DropDownLists!$D$10:$D$2516,MATCH($S1153,DropDownLists!$E$10:$E$2516,0)),"")</f>
        <v/>
      </c>
      <c r="V1153" s="342"/>
      <c r="W1153" s="174"/>
      <c r="Y1153" s="62"/>
      <c r="Z1153" s="62"/>
      <c r="AA1153" s="62"/>
      <c r="AB1153" s="62"/>
      <c r="AC1153" s="62"/>
      <c r="AD1153" s="37"/>
      <c r="AE1153" s="37"/>
      <c r="AF1153" s="37"/>
      <c r="AG1153" s="37"/>
      <c r="AH1153" s="243" t="str">
        <f t="shared" si="89"/>
        <v/>
      </c>
      <c r="AI1153" s="37"/>
      <c r="AJ1153" s="37"/>
      <c r="AK1153" s="37"/>
      <c r="AL1153" s="37"/>
    </row>
    <row r="1154" spans="1:38" s="97" customFormat="1" ht="14.25" customHeight="1">
      <c r="A1154" s="26"/>
      <c r="B1154" s="2">
        <f t="shared" si="90"/>
        <v>1127</v>
      </c>
      <c r="C1154" s="235" t="str">
        <f t="array" ref="C1154">IF($K1154&lt;&gt;"",INDEX(TransferLog!$AB$21:$AB$1270,MATCH($I1154&amp;$M1154,TransferLog!$F$21:$F$1270&amp;TransferLog!$W$21:$W$1270,0)),"")</f>
        <v/>
      </c>
      <c r="D1154" s="235" t="str">
        <f t="array" ref="D1154">IF($K1154&lt;&gt;"",INDEX(TransferLog!$Q$21:$Q$1270,MATCH($I1154&amp;$M1154,TransferLog!$F$21:$F$1270&amp;TransferLog!$W$21:$W$1270,0)),"")</f>
        <v/>
      </c>
      <c r="E1154" s="236" t="str">
        <f t="array" ref="E1154">IF($K1154&lt;&gt;"",INDEX(TransferLog!$AC$21:$AC$1270,MATCH($I1154&amp;$M1154,TransferLog!$F$21:$F$1270&amp;TransferLog!$W$21:$W$1270,0)),"")</f>
        <v/>
      </c>
      <c r="F1154" s="111">
        <f t="shared" si="91"/>
        <v>1127</v>
      </c>
      <c r="G1154" s="138" t="str">
        <f t="array" ref="G1154">IF($I1154&lt;&gt;"",INDEX(DropDownLists!$K$10:$K$2516,MATCH($I1154,DropDownLists!$L$10:$L$2516,0)),"")</f>
        <v/>
      </c>
      <c r="H1154" s="107"/>
      <c r="I1154" s="112"/>
      <c r="J1154" s="339"/>
      <c r="K1154" s="113"/>
      <c r="L1154" s="339"/>
      <c r="M1154" s="113"/>
      <c r="N1154" s="339"/>
      <c r="O1154" s="139" t="str">
        <f t="shared" si="88"/>
        <v/>
      </c>
      <c r="P1154" s="339"/>
      <c r="Q1154" s="114"/>
      <c r="R1154" s="339"/>
      <c r="S1154" s="174"/>
      <c r="T1154" s="339"/>
      <c r="U1154" s="139" t="str">
        <f t="array" ref="U1154">IF($S1154&lt;&gt;"",INDEX(DropDownLists!$D$10:$D$2516,MATCH($S1154,DropDownLists!$E$10:$E$2516,0)),"")</f>
        <v/>
      </c>
      <c r="V1154" s="342"/>
      <c r="W1154" s="174"/>
      <c r="Y1154" s="37"/>
      <c r="Z1154" s="37"/>
      <c r="AA1154" s="37"/>
      <c r="AB1154" s="37"/>
      <c r="AC1154" s="37"/>
      <c r="AD1154" s="37"/>
      <c r="AE1154" s="37"/>
      <c r="AF1154" s="37"/>
      <c r="AG1154" s="37"/>
      <c r="AH1154" s="243" t="str">
        <f t="shared" si="89"/>
        <v/>
      </c>
      <c r="AI1154" s="37"/>
      <c r="AJ1154" s="37"/>
      <c r="AK1154" s="37"/>
      <c r="AL1154" s="37"/>
    </row>
    <row r="1155" spans="1:38" s="97" customFormat="1" ht="14.25" customHeight="1">
      <c r="A1155" s="26"/>
      <c r="B1155" s="2">
        <f t="shared" si="90"/>
        <v>1128</v>
      </c>
      <c r="C1155" s="235" t="str">
        <f t="array" ref="C1155">IF($K1155&lt;&gt;"",INDEX(TransferLog!$AB$21:$AB$1270,MATCH($I1155&amp;$M1155,TransferLog!$F$21:$F$1270&amp;TransferLog!$W$21:$W$1270,0)),"")</f>
        <v/>
      </c>
      <c r="D1155" s="235" t="str">
        <f t="array" ref="D1155">IF($K1155&lt;&gt;"",INDEX(TransferLog!$Q$21:$Q$1270,MATCH($I1155&amp;$M1155,TransferLog!$F$21:$F$1270&amp;TransferLog!$W$21:$W$1270,0)),"")</f>
        <v/>
      </c>
      <c r="E1155" s="236" t="str">
        <f t="array" ref="E1155">IF($K1155&lt;&gt;"",INDEX(TransferLog!$AC$21:$AC$1270,MATCH($I1155&amp;$M1155,TransferLog!$F$21:$F$1270&amp;TransferLog!$W$21:$W$1270,0)),"")</f>
        <v/>
      </c>
      <c r="F1155" s="111">
        <f t="shared" si="91"/>
        <v>1128</v>
      </c>
      <c r="G1155" s="138" t="str">
        <f t="array" ref="G1155">IF($I1155&lt;&gt;"",INDEX(DropDownLists!$K$10:$K$2516,MATCH($I1155,DropDownLists!$L$10:$L$2516,0)),"")</f>
        <v/>
      </c>
      <c r="H1155" s="107"/>
      <c r="I1155" s="112"/>
      <c r="J1155" s="339"/>
      <c r="K1155" s="113"/>
      <c r="L1155" s="339"/>
      <c r="M1155" s="113"/>
      <c r="N1155" s="339"/>
      <c r="O1155" s="139" t="str">
        <f t="shared" si="88"/>
        <v/>
      </c>
      <c r="P1155" s="339"/>
      <c r="Q1155" s="114"/>
      <c r="R1155" s="339"/>
      <c r="S1155" s="174"/>
      <c r="T1155" s="339"/>
      <c r="U1155" s="139" t="str">
        <f t="array" ref="U1155">IF($S1155&lt;&gt;"",INDEX(DropDownLists!$D$10:$D$2516,MATCH($S1155,DropDownLists!$E$10:$E$2516,0)),"")</f>
        <v/>
      </c>
      <c r="V1155" s="342"/>
      <c r="W1155" s="174"/>
      <c r="Y1155" s="37"/>
      <c r="Z1155" s="37"/>
      <c r="AA1155" s="37"/>
      <c r="AB1155" s="37"/>
      <c r="AC1155" s="37"/>
      <c r="AD1155" s="37"/>
      <c r="AE1155" s="37"/>
      <c r="AF1155" s="37"/>
      <c r="AG1155" s="37"/>
      <c r="AH1155" s="243" t="str">
        <f t="shared" si="89"/>
        <v/>
      </c>
      <c r="AI1155" s="37"/>
      <c r="AJ1155" s="37"/>
      <c r="AK1155" s="37"/>
      <c r="AL1155" s="37"/>
    </row>
    <row r="1156" spans="1:38" s="97" customFormat="1" ht="14">
      <c r="A1156" s="26"/>
      <c r="B1156" s="2">
        <f t="shared" si="90"/>
        <v>1129</v>
      </c>
      <c r="C1156" s="235" t="str">
        <f t="array" ref="C1156">IF($K1156&lt;&gt;"",INDEX(TransferLog!$AB$21:$AB$1270,MATCH($I1156&amp;$M1156,TransferLog!$F$21:$F$1270&amp;TransferLog!$W$21:$W$1270,0)),"")</f>
        <v/>
      </c>
      <c r="D1156" s="235" t="str">
        <f t="array" ref="D1156">IF($K1156&lt;&gt;"",INDEX(TransferLog!$Q$21:$Q$1270,MATCH($I1156&amp;$M1156,TransferLog!$F$21:$F$1270&amp;TransferLog!$W$21:$W$1270,0)),"")</f>
        <v/>
      </c>
      <c r="E1156" s="236" t="str">
        <f t="array" ref="E1156">IF($K1156&lt;&gt;"",INDEX(TransferLog!$AC$21:$AC$1270,MATCH($I1156&amp;$M1156,TransferLog!$F$21:$F$1270&amp;TransferLog!$W$21:$W$1270,0)),"")</f>
        <v/>
      </c>
      <c r="F1156" s="111">
        <f t="shared" si="91"/>
        <v>1129</v>
      </c>
      <c r="G1156" s="138" t="str">
        <f t="array" ref="G1156">IF($I1156&lt;&gt;"",INDEX(DropDownLists!$K$10:$K$2516,MATCH($I1156,DropDownLists!$L$10:$L$2516,0)),"")</f>
        <v/>
      </c>
      <c r="H1156" s="107"/>
      <c r="I1156" s="112"/>
      <c r="J1156" s="339"/>
      <c r="K1156" s="113"/>
      <c r="L1156" s="339"/>
      <c r="M1156" s="113"/>
      <c r="N1156" s="339"/>
      <c r="O1156" s="139" t="str">
        <f t="shared" si="88"/>
        <v/>
      </c>
      <c r="P1156" s="339"/>
      <c r="Q1156" s="114"/>
      <c r="R1156" s="339"/>
      <c r="S1156" s="174"/>
      <c r="T1156" s="339"/>
      <c r="U1156" s="139" t="str">
        <f t="array" ref="U1156">IF($S1156&lt;&gt;"",INDEX(DropDownLists!$D$10:$D$2516,MATCH($S1156,DropDownLists!$E$10:$E$2516,0)),"")</f>
        <v/>
      </c>
      <c r="V1156" s="342"/>
      <c r="W1156" s="174"/>
      <c r="Y1156" s="37"/>
      <c r="Z1156" s="37"/>
      <c r="AA1156" s="37"/>
      <c r="AB1156" s="37"/>
      <c r="AC1156" s="37"/>
      <c r="AD1156" s="37"/>
      <c r="AE1156" s="37"/>
      <c r="AF1156" s="37"/>
      <c r="AG1156" s="37"/>
      <c r="AH1156" s="243" t="str">
        <f t="shared" si="89"/>
        <v/>
      </c>
      <c r="AI1156" s="37"/>
      <c r="AJ1156" s="37"/>
      <c r="AK1156" s="37"/>
      <c r="AL1156" s="37"/>
    </row>
    <row r="1157" spans="1:38" s="97" customFormat="1" ht="14">
      <c r="A1157" s="26"/>
      <c r="B1157" s="2">
        <f t="shared" si="90"/>
        <v>1130</v>
      </c>
      <c r="C1157" s="235" t="str">
        <f t="array" ref="C1157">IF($K1157&lt;&gt;"",INDEX(TransferLog!$AB$21:$AB$1270,MATCH($I1157&amp;$M1157,TransferLog!$F$21:$F$1270&amp;TransferLog!$W$21:$W$1270,0)),"")</f>
        <v/>
      </c>
      <c r="D1157" s="235" t="str">
        <f t="array" ref="D1157">IF($K1157&lt;&gt;"",INDEX(TransferLog!$Q$21:$Q$1270,MATCH($I1157&amp;$M1157,TransferLog!$F$21:$F$1270&amp;TransferLog!$W$21:$W$1270,0)),"")</f>
        <v/>
      </c>
      <c r="E1157" s="236" t="str">
        <f t="array" ref="E1157">IF($K1157&lt;&gt;"",INDEX(TransferLog!$AC$21:$AC$1270,MATCH($I1157&amp;$M1157,TransferLog!$F$21:$F$1270&amp;TransferLog!$W$21:$W$1270,0)),"")</f>
        <v/>
      </c>
      <c r="F1157" s="111">
        <f t="shared" si="91"/>
        <v>1130</v>
      </c>
      <c r="G1157" s="138" t="str">
        <f t="array" ref="G1157">IF($I1157&lt;&gt;"",INDEX(DropDownLists!$K$10:$K$2516,MATCH($I1157,DropDownLists!$L$10:$L$2516,0)),"")</f>
        <v/>
      </c>
      <c r="H1157" s="107"/>
      <c r="I1157" s="112"/>
      <c r="J1157" s="339"/>
      <c r="K1157" s="113"/>
      <c r="L1157" s="339"/>
      <c r="M1157" s="113"/>
      <c r="N1157" s="339"/>
      <c r="O1157" s="139" t="str">
        <f t="shared" si="88"/>
        <v/>
      </c>
      <c r="P1157" s="339"/>
      <c r="Q1157" s="114"/>
      <c r="R1157" s="339"/>
      <c r="S1157" s="174"/>
      <c r="T1157" s="339"/>
      <c r="U1157" s="139" t="str">
        <f t="array" ref="U1157">IF($S1157&lt;&gt;"",INDEX(DropDownLists!$D$10:$D$2516,MATCH($S1157,DropDownLists!$E$10:$E$2516,0)),"")</f>
        <v/>
      </c>
      <c r="V1157" s="342"/>
      <c r="W1157" s="174"/>
      <c r="Y1157" s="37"/>
      <c r="Z1157" s="37"/>
      <c r="AA1157" s="37"/>
      <c r="AB1157" s="37"/>
      <c r="AC1157" s="37"/>
      <c r="AD1157" s="37"/>
      <c r="AE1157" s="37"/>
      <c r="AF1157" s="37"/>
      <c r="AG1157" s="37"/>
      <c r="AH1157" s="243" t="str">
        <f t="shared" si="89"/>
        <v/>
      </c>
      <c r="AI1157" s="37"/>
      <c r="AJ1157" s="37"/>
      <c r="AK1157" s="37"/>
      <c r="AL1157" s="37"/>
    </row>
    <row r="1158" spans="1:38" s="97" customFormat="1" ht="14">
      <c r="A1158" s="63"/>
      <c r="B1158" s="2">
        <f t="shared" si="90"/>
        <v>1131</v>
      </c>
      <c r="C1158" s="235" t="str">
        <f t="array" ref="C1158">IF($K1158&lt;&gt;"",INDEX(TransferLog!$AB$21:$AB$1270,MATCH($I1158&amp;$M1158,TransferLog!$F$21:$F$1270&amp;TransferLog!$W$21:$W$1270,0)),"")</f>
        <v/>
      </c>
      <c r="D1158" s="235" t="str">
        <f t="array" ref="D1158">IF($K1158&lt;&gt;"",INDEX(TransferLog!$Q$21:$Q$1270,MATCH($I1158&amp;$M1158,TransferLog!$F$21:$F$1270&amp;TransferLog!$W$21:$W$1270,0)),"")</f>
        <v/>
      </c>
      <c r="E1158" s="236" t="str">
        <f t="array" ref="E1158">IF($K1158&lt;&gt;"",INDEX(TransferLog!$AC$21:$AC$1270,MATCH($I1158&amp;$M1158,TransferLog!$F$21:$F$1270&amp;TransferLog!$W$21:$W$1270,0)),"")</f>
        <v/>
      </c>
      <c r="F1158" s="111">
        <f t="shared" si="91"/>
        <v>1131</v>
      </c>
      <c r="G1158" s="138" t="str">
        <f t="array" ref="G1158">IF($I1158&lt;&gt;"",INDEX(DropDownLists!$K$10:$K$2516,MATCH($I1158,DropDownLists!$L$10:$L$2516,0)),"")</f>
        <v/>
      </c>
      <c r="H1158" s="107"/>
      <c r="I1158" s="112"/>
      <c r="J1158" s="339"/>
      <c r="K1158" s="113"/>
      <c r="L1158" s="339"/>
      <c r="M1158" s="113"/>
      <c r="N1158" s="339"/>
      <c r="O1158" s="139" t="str">
        <f t="shared" si="88"/>
        <v/>
      </c>
      <c r="P1158" s="339"/>
      <c r="Q1158" s="114"/>
      <c r="R1158" s="339"/>
      <c r="S1158" s="174"/>
      <c r="T1158" s="339"/>
      <c r="U1158" s="139" t="str">
        <f t="array" ref="U1158">IF($S1158&lt;&gt;"",INDEX(DropDownLists!$D$10:$D$2516,MATCH($S1158,DropDownLists!$E$10:$E$2516,0)),"")</f>
        <v/>
      </c>
      <c r="V1158" s="342"/>
      <c r="W1158" s="174"/>
      <c r="Y1158" s="37"/>
      <c r="Z1158" s="37"/>
      <c r="AA1158" s="37"/>
      <c r="AB1158" s="37"/>
      <c r="AC1158" s="37"/>
      <c r="AD1158" s="62"/>
      <c r="AE1158" s="62"/>
      <c r="AF1158" s="62"/>
      <c r="AG1158" s="62"/>
      <c r="AH1158" s="244" t="str">
        <f t="shared" si="89"/>
        <v/>
      </c>
      <c r="AI1158" s="62"/>
      <c r="AJ1158" s="62"/>
      <c r="AK1158" s="62"/>
      <c r="AL1158" s="62"/>
    </row>
    <row r="1159" spans="1:38" s="97" customFormat="1" ht="14">
      <c r="A1159" s="63"/>
      <c r="B1159" s="2">
        <f t="shared" si="90"/>
        <v>1132</v>
      </c>
      <c r="C1159" s="235" t="str">
        <f t="array" ref="C1159">IF($K1159&lt;&gt;"",INDEX(TransferLog!$AB$21:$AB$1270,MATCH($I1159&amp;$M1159,TransferLog!$F$21:$F$1270&amp;TransferLog!$W$21:$W$1270,0)),"")</f>
        <v/>
      </c>
      <c r="D1159" s="235" t="str">
        <f t="array" ref="D1159">IF($K1159&lt;&gt;"",INDEX(TransferLog!$Q$21:$Q$1270,MATCH($I1159&amp;$M1159,TransferLog!$F$21:$F$1270&amp;TransferLog!$W$21:$W$1270,0)),"")</f>
        <v/>
      </c>
      <c r="E1159" s="236" t="str">
        <f t="array" ref="E1159">IF($K1159&lt;&gt;"",INDEX(TransferLog!$AC$21:$AC$1270,MATCH($I1159&amp;$M1159,TransferLog!$F$21:$F$1270&amp;TransferLog!$W$21:$W$1270,0)),"")</f>
        <v/>
      </c>
      <c r="F1159" s="111">
        <f t="shared" si="91"/>
        <v>1132</v>
      </c>
      <c r="G1159" s="138" t="str">
        <f t="array" ref="G1159">IF($I1159&lt;&gt;"",INDEX(DropDownLists!$K$10:$K$2516,MATCH($I1159,DropDownLists!$L$10:$L$2516,0)),"")</f>
        <v/>
      </c>
      <c r="H1159" s="107"/>
      <c r="I1159" s="112"/>
      <c r="J1159" s="339"/>
      <c r="K1159" s="113"/>
      <c r="L1159" s="339"/>
      <c r="M1159" s="113"/>
      <c r="N1159" s="339"/>
      <c r="O1159" s="139" t="str">
        <f t="shared" si="88"/>
        <v/>
      </c>
      <c r="P1159" s="339"/>
      <c r="Q1159" s="114"/>
      <c r="R1159" s="339"/>
      <c r="S1159" s="174"/>
      <c r="T1159" s="339"/>
      <c r="U1159" s="139" t="str">
        <f t="array" ref="U1159">IF($S1159&lt;&gt;"",INDEX(DropDownLists!$D$10:$D$2516,MATCH($S1159,DropDownLists!$E$10:$E$2516,0)),"")</f>
        <v/>
      </c>
      <c r="V1159" s="342"/>
      <c r="W1159" s="174"/>
      <c r="Y1159" s="37"/>
      <c r="Z1159" s="37"/>
      <c r="AA1159" s="37"/>
      <c r="AB1159" s="37"/>
      <c r="AC1159" s="37"/>
      <c r="AD1159" s="62"/>
      <c r="AE1159" s="62"/>
      <c r="AF1159" s="62"/>
      <c r="AG1159" s="62"/>
      <c r="AH1159" s="244" t="str">
        <f t="shared" si="89"/>
        <v/>
      </c>
      <c r="AI1159" s="62"/>
      <c r="AJ1159" s="62"/>
      <c r="AK1159" s="62"/>
      <c r="AL1159" s="62"/>
    </row>
    <row r="1160" spans="1:38" s="97" customFormat="1" ht="14">
      <c r="A1160" s="63"/>
      <c r="B1160" s="2">
        <f t="shared" si="90"/>
        <v>1133</v>
      </c>
      <c r="C1160" s="235" t="str">
        <f t="array" ref="C1160">IF($K1160&lt;&gt;"",INDEX(TransferLog!$AB$21:$AB$1270,MATCH($I1160&amp;$M1160,TransferLog!$F$21:$F$1270&amp;TransferLog!$W$21:$W$1270,0)),"")</f>
        <v/>
      </c>
      <c r="D1160" s="235" t="str">
        <f t="array" ref="D1160">IF($K1160&lt;&gt;"",INDEX(TransferLog!$Q$21:$Q$1270,MATCH($I1160&amp;$M1160,TransferLog!$F$21:$F$1270&amp;TransferLog!$W$21:$W$1270,0)),"")</f>
        <v/>
      </c>
      <c r="E1160" s="236" t="str">
        <f t="array" ref="E1160">IF($K1160&lt;&gt;"",INDEX(TransferLog!$AC$21:$AC$1270,MATCH($I1160&amp;$M1160,TransferLog!$F$21:$F$1270&amp;TransferLog!$W$21:$W$1270,0)),"")</f>
        <v/>
      </c>
      <c r="F1160" s="111">
        <f t="shared" si="91"/>
        <v>1133</v>
      </c>
      <c r="G1160" s="138" t="str">
        <f t="array" ref="G1160">IF($I1160&lt;&gt;"",INDEX(DropDownLists!$K$10:$K$2516,MATCH($I1160,DropDownLists!$L$10:$L$2516,0)),"")</f>
        <v/>
      </c>
      <c r="H1160" s="107"/>
      <c r="I1160" s="112"/>
      <c r="J1160" s="339"/>
      <c r="K1160" s="113"/>
      <c r="L1160" s="339"/>
      <c r="M1160" s="113"/>
      <c r="N1160" s="339"/>
      <c r="O1160" s="139" t="str">
        <f t="shared" si="88"/>
        <v/>
      </c>
      <c r="P1160" s="339"/>
      <c r="Q1160" s="114"/>
      <c r="R1160" s="339"/>
      <c r="S1160" s="174"/>
      <c r="T1160" s="339"/>
      <c r="U1160" s="139" t="str">
        <f t="array" ref="U1160">IF($S1160&lt;&gt;"",INDEX(DropDownLists!$D$10:$D$2516,MATCH($S1160,DropDownLists!$E$10:$E$2516,0)),"")</f>
        <v/>
      </c>
      <c r="V1160" s="342"/>
      <c r="W1160" s="174"/>
      <c r="Y1160" s="37"/>
      <c r="Z1160" s="37"/>
      <c r="AA1160" s="37"/>
      <c r="AB1160" s="37"/>
      <c r="AC1160" s="37"/>
      <c r="AD1160" s="62"/>
      <c r="AE1160" s="62"/>
      <c r="AF1160" s="62"/>
      <c r="AG1160" s="62"/>
      <c r="AH1160" s="244" t="str">
        <f t="shared" si="89"/>
        <v/>
      </c>
      <c r="AI1160" s="62"/>
      <c r="AJ1160" s="62"/>
      <c r="AK1160" s="62"/>
      <c r="AL1160" s="62"/>
    </row>
    <row r="1161" spans="1:38" s="97" customFormat="1" ht="14">
      <c r="A1161" s="63"/>
      <c r="B1161" s="2">
        <f t="shared" si="90"/>
        <v>1134</v>
      </c>
      <c r="C1161" s="235" t="str">
        <f t="array" ref="C1161">IF($K1161&lt;&gt;"",INDEX(TransferLog!$AB$21:$AB$1270,MATCH($I1161&amp;$M1161,TransferLog!$F$21:$F$1270&amp;TransferLog!$W$21:$W$1270,0)),"")</f>
        <v/>
      </c>
      <c r="D1161" s="235" t="str">
        <f t="array" ref="D1161">IF($K1161&lt;&gt;"",INDEX(TransferLog!$Q$21:$Q$1270,MATCH($I1161&amp;$M1161,TransferLog!$F$21:$F$1270&amp;TransferLog!$W$21:$W$1270,0)),"")</f>
        <v/>
      </c>
      <c r="E1161" s="236" t="str">
        <f t="array" ref="E1161">IF($K1161&lt;&gt;"",INDEX(TransferLog!$AC$21:$AC$1270,MATCH($I1161&amp;$M1161,TransferLog!$F$21:$F$1270&amp;TransferLog!$W$21:$W$1270,0)),"")</f>
        <v/>
      </c>
      <c r="F1161" s="111">
        <f t="shared" si="91"/>
        <v>1134</v>
      </c>
      <c r="G1161" s="138" t="str">
        <f t="array" ref="G1161">IF($I1161&lt;&gt;"",INDEX(DropDownLists!$K$10:$K$2516,MATCH($I1161,DropDownLists!$L$10:$L$2516,0)),"")</f>
        <v/>
      </c>
      <c r="H1161" s="107"/>
      <c r="I1161" s="112"/>
      <c r="J1161" s="339"/>
      <c r="K1161" s="113"/>
      <c r="L1161" s="339"/>
      <c r="M1161" s="113"/>
      <c r="N1161" s="339"/>
      <c r="O1161" s="139" t="str">
        <f t="shared" si="88"/>
        <v/>
      </c>
      <c r="P1161" s="339"/>
      <c r="Q1161" s="114"/>
      <c r="R1161" s="339"/>
      <c r="S1161" s="174"/>
      <c r="T1161" s="339"/>
      <c r="U1161" s="139" t="str">
        <f t="array" ref="U1161">IF($S1161&lt;&gt;"",INDEX(DropDownLists!$D$10:$D$2516,MATCH($S1161,DropDownLists!$E$10:$E$2516,0)),"")</f>
        <v/>
      </c>
      <c r="V1161" s="342"/>
      <c r="W1161" s="174"/>
      <c r="Y1161" s="37"/>
      <c r="Z1161" s="37"/>
      <c r="AA1161" s="37"/>
      <c r="AB1161" s="37"/>
      <c r="AC1161" s="37"/>
      <c r="AD1161" s="62"/>
      <c r="AE1161" s="62"/>
      <c r="AF1161" s="62"/>
      <c r="AG1161" s="62"/>
      <c r="AH1161" s="244" t="str">
        <f t="shared" si="89"/>
        <v/>
      </c>
      <c r="AI1161" s="62"/>
      <c r="AJ1161" s="62"/>
      <c r="AK1161" s="62"/>
      <c r="AL1161" s="62"/>
    </row>
    <row r="1162" spans="1:38" s="97" customFormat="1" ht="14">
      <c r="A1162" s="63"/>
      <c r="B1162" s="2">
        <f t="shared" si="90"/>
        <v>1135</v>
      </c>
      <c r="C1162" s="235" t="str">
        <f t="array" ref="C1162">IF($K1162&lt;&gt;"",INDEX(TransferLog!$AB$21:$AB$1270,MATCH($I1162&amp;$M1162,TransferLog!$F$21:$F$1270&amp;TransferLog!$W$21:$W$1270,0)),"")</f>
        <v/>
      </c>
      <c r="D1162" s="235" t="str">
        <f t="array" ref="D1162">IF($K1162&lt;&gt;"",INDEX(TransferLog!$Q$21:$Q$1270,MATCH($I1162&amp;$M1162,TransferLog!$F$21:$F$1270&amp;TransferLog!$W$21:$W$1270,0)),"")</f>
        <v/>
      </c>
      <c r="E1162" s="236" t="str">
        <f t="array" ref="E1162">IF($K1162&lt;&gt;"",INDEX(TransferLog!$AC$21:$AC$1270,MATCH($I1162&amp;$M1162,TransferLog!$F$21:$F$1270&amp;TransferLog!$W$21:$W$1270,0)),"")</f>
        <v/>
      </c>
      <c r="F1162" s="111">
        <f t="shared" si="91"/>
        <v>1135</v>
      </c>
      <c r="G1162" s="138" t="str">
        <f t="array" ref="G1162">IF($I1162&lt;&gt;"",INDEX(DropDownLists!$K$10:$K$2516,MATCH($I1162,DropDownLists!$L$10:$L$2516,0)),"")</f>
        <v/>
      </c>
      <c r="H1162" s="107"/>
      <c r="I1162" s="112"/>
      <c r="J1162" s="339"/>
      <c r="K1162" s="113"/>
      <c r="L1162" s="339"/>
      <c r="M1162" s="113"/>
      <c r="N1162" s="339"/>
      <c r="O1162" s="139" t="str">
        <f t="shared" si="88"/>
        <v/>
      </c>
      <c r="P1162" s="339"/>
      <c r="Q1162" s="114"/>
      <c r="R1162" s="339"/>
      <c r="S1162" s="174"/>
      <c r="T1162" s="339"/>
      <c r="U1162" s="139" t="str">
        <f t="array" ref="U1162">IF($S1162&lt;&gt;"",INDEX(DropDownLists!$D$10:$D$2516,MATCH($S1162,DropDownLists!$E$10:$E$2516,0)),"")</f>
        <v/>
      </c>
      <c r="V1162" s="342"/>
      <c r="W1162" s="174"/>
      <c r="Y1162" s="37"/>
      <c r="Z1162" s="37"/>
      <c r="AA1162" s="37"/>
      <c r="AB1162" s="37"/>
      <c r="AC1162" s="37"/>
      <c r="AD1162" s="62"/>
      <c r="AE1162" s="62"/>
      <c r="AF1162" s="62"/>
      <c r="AG1162" s="62"/>
      <c r="AH1162" s="244" t="str">
        <f t="shared" si="89"/>
        <v/>
      </c>
      <c r="AI1162" s="62"/>
      <c r="AJ1162" s="62"/>
      <c r="AK1162" s="62"/>
      <c r="AL1162" s="62"/>
    </row>
    <row r="1163" spans="1:38" s="97" customFormat="1" ht="14">
      <c r="A1163" s="26"/>
      <c r="B1163" s="2">
        <f t="shared" si="90"/>
        <v>1136</v>
      </c>
      <c r="C1163" s="235" t="str">
        <f t="array" ref="C1163">IF($K1163&lt;&gt;"",INDEX(TransferLog!$AB$21:$AB$1270,MATCH($I1163&amp;$M1163,TransferLog!$F$21:$F$1270&amp;TransferLog!$W$21:$W$1270,0)),"")</f>
        <v/>
      </c>
      <c r="D1163" s="235" t="str">
        <f t="array" ref="D1163">IF($K1163&lt;&gt;"",INDEX(TransferLog!$Q$21:$Q$1270,MATCH($I1163&amp;$M1163,TransferLog!$F$21:$F$1270&amp;TransferLog!$W$21:$W$1270,0)),"")</f>
        <v/>
      </c>
      <c r="E1163" s="236" t="str">
        <f t="array" ref="E1163">IF($K1163&lt;&gt;"",INDEX(TransferLog!$AC$21:$AC$1270,MATCH($I1163&amp;$M1163,TransferLog!$F$21:$F$1270&amp;TransferLog!$W$21:$W$1270,0)),"")</f>
        <v/>
      </c>
      <c r="F1163" s="111">
        <f t="shared" si="91"/>
        <v>1136</v>
      </c>
      <c r="G1163" s="138" t="str">
        <f t="array" ref="G1163">IF($I1163&lt;&gt;"",INDEX(DropDownLists!$K$10:$K$2516,MATCH($I1163,DropDownLists!$L$10:$L$2516,0)),"")</f>
        <v/>
      </c>
      <c r="H1163" s="107"/>
      <c r="I1163" s="112"/>
      <c r="J1163" s="339"/>
      <c r="K1163" s="113"/>
      <c r="L1163" s="339"/>
      <c r="M1163" s="113"/>
      <c r="N1163" s="339"/>
      <c r="O1163" s="139" t="str">
        <f t="shared" si="88"/>
        <v/>
      </c>
      <c r="P1163" s="339"/>
      <c r="Q1163" s="114"/>
      <c r="R1163" s="339"/>
      <c r="S1163" s="174"/>
      <c r="T1163" s="339"/>
      <c r="U1163" s="139" t="str">
        <f t="array" ref="U1163">IF($S1163&lt;&gt;"",INDEX(DropDownLists!$D$10:$D$2516,MATCH($S1163,DropDownLists!$E$10:$E$2516,0)),"")</f>
        <v/>
      </c>
      <c r="V1163" s="342"/>
      <c r="W1163" s="174"/>
      <c r="Y1163" s="62"/>
      <c r="Z1163" s="62"/>
      <c r="AA1163" s="62"/>
      <c r="AB1163" s="62"/>
      <c r="AC1163" s="62"/>
      <c r="AD1163" s="37"/>
      <c r="AE1163" s="37"/>
      <c r="AF1163" s="37"/>
      <c r="AG1163" s="37"/>
      <c r="AH1163" s="243" t="str">
        <f t="shared" si="89"/>
        <v/>
      </c>
      <c r="AI1163" s="37"/>
      <c r="AJ1163" s="37"/>
      <c r="AK1163" s="37"/>
      <c r="AL1163" s="37"/>
    </row>
    <row r="1164" spans="1:38" s="97" customFormat="1" ht="14.25" customHeight="1">
      <c r="A1164" s="26"/>
      <c r="B1164" s="2">
        <f t="shared" si="90"/>
        <v>1137</v>
      </c>
      <c r="C1164" s="235" t="str">
        <f t="array" ref="C1164">IF($K1164&lt;&gt;"",INDEX(TransferLog!$AB$21:$AB$1270,MATCH($I1164&amp;$M1164,TransferLog!$F$21:$F$1270&amp;TransferLog!$W$21:$W$1270,0)),"")</f>
        <v/>
      </c>
      <c r="D1164" s="235" t="str">
        <f t="array" ref="D1164">IF($K1164&lt;&gt;"",INDEX(TransferLog!$Q$21:$Q$1270,MATCH($I1164&amp;$M1164,TransferLog!$F$21:$F$1270&amp;TransferLog!$W$21:$W$1270,0)),"")</f>
        <v/>
      </c>
      <c r="E1164" s="236" t="str">
        <f t="array" ref="E1164">IF($K1164&lt;&gt;"",INDEX(TransferLog!$AC$21:$AC$1270,MATCH($I1164&amp;$M1164,TransferLog!$F$21:$F$1270&amp;TransferLog!$W$21:$W$1270,0)),"")</f>
        <v/>
      </c>
      <c r="F1164" s="111">
        <f t="shared" si="91"/>
        <v>1137</v>
      </c>
      <c r="G1164" s="138" t="str">
        <f t="array" ref="G1164">IF($I1164&lt;&gt;"",INDEX(DropDownLists!$K$10:$K$2516,MATCH($I1164,DropDownLists!$L$10:$L$2516,0)),"")</f>
        <v/>
      </c>
      <c r="H1164" s="107"/>
      <c r="I1164" s="112"/>
      <c r="J1164" s="339"/>
      <c r="K1164" s="113"/>
      <c r="L1164" s="339"/>
      <c r="M1164" s="113"/>
      <c r="N1164" s="339"/>
      <c r="O1164" s="139" t="str">
        <f t="shared" si="88"/>
        <v/>
      </c>
      <c r="P1164" s="339"/>
      <c r="Q1164" s="114"/>
      <c r="R1164" s="339"/>
      <c r="S1164" s="174"/>
      <c r="T1164" s="339"/>
      <c r="U1164" s="139" t="str">
        <f t="array" ref="U1164">IF($S1164&lt;&gt;"",INDEX(DropDownLists!$D$10:$D$2516,MATCH($S1164,DropDownLists!$E$10:$E$2516,0)),"")</f>
        <v/>
      </c>
      <c r="V1164" s="342"/>
      <c r="W1164" s="174"/>
      <c r="Y1164" s="62"/>
      <c r="Z1164" s="62"/>
      <c r="AA1164" s="62"/>
      <c r="AB1164" s="62"/>
      <c r="AC1164" s="62"/>
      <c r="AD1164" s="37"/>
      <c r="AE1164" s="37"/>
      <c r="AF1164" s="37"/>
      <c r="AG1164" s="37"/>
      <c r="AH1164" s="243" t="str">
        <f t="shared" si="89"/>
        <v/>
      </c>
      <c r="AI1164" s="37"/>
      <c r="AJ1164" s="37"/>
      <c r="AK1164" s="37"/>
      <c r="AL1164" s="37"/>
    </row>
    <row r="1165" spans="1:38" s="97" customFormat="1" ht="14.25" customHeight="1">
      <c r="A1165" s="26"/>
      <c r="B1165" s="2">
        <f t="shared" si="90"/>
        <v>1138</v>
      </c>
      <c r="C1165" s="235" t="str">
        <f t="array" ref="C1165">IF($K1165&lt;&gt;"",INDEX(TransferLog!$AB$21:$AB$1270,MATCH($I1165&amp;$M1165,TransferLog!$F$21:$F$1270&amp;TransferLog!$W$21:$W$1270,0)),"")</f>
        <v/>
      </c>
      <c r="D1165" s="235" t="str">
        <f t="array" ref="D1165">IF($K1165&lt;&gt;"",INDEX(TransferLog!$Q$21:$Q$1270,MATCH($I1165&amp;$M1165,TransferLog!$F$21:$F$1270&amp;TransferLog!$W$21:$W$1270,0)),"")</f>
        <v/>
      </c>
      <c r="E1165" s="236" t="str">
        <f t="array" ref="E1165">IF($K1165&lt;&gt;"",INDEX(TransferLog!$AC$21:$AC$1270,MATCH($I1165&amp;$M1165,TransferLog!$F$21:$F$1270&amp;TransferLog!$W$21:$W$1270,0)),"")</f>
        <v/>
      </c>
      <c r="F1165" s="111">
        <f t="shared" si="91"/>
        <v>1138</v>
      </c>
      <c r="G1165" s="138" t="str">
        <f t="array" ref="G1165">IF($I1165&lt;&gt;"",INDEX(DropDownLists!$K$10:$K$2516,MATCH($I1165,DropDownLists!$L$10:$L$2516,0)),"")</f>
        <v/>
      </c>
      <c r="H1165" s="107"/>
      <c r="I1165" s="112"/>
      <c r="J1165" s="339"/>
      <c r="K1165" s="113"/>
      <c r="L1165" s="339"/>
      <c r="M1165" s="113"/>
      <c r="N1165" s="339"/>
      <c r="O1165" s="139" t="str">
        <f t="shared" si="88"/>
        <v/>
      </c>
      <c r="P1165" s="339"/>
      <c r="Q1165" s="114"/>
      <c r="R1165" s="339"/>
      <c r="S1165" s="174"/>
      <c r="T1165" s="339"/>
      <c r="U1165" s="139" t="str">
        <f t="array" ref="U1165">IF($S1165&lt;&gt;"",INDEX(DropDownLists!$D$10:$D$2516,MATCH($S1165,DropDownLists!$E$10:$E$2516,0)),"")</f>
        <v/>
      </c>
      <c r="V1165" s="342"/>
      <c r="W1165" s="174"/>
      <c r="Y1165" s="62"/>
      <c r="Z1165" s="62"/>
      <c r="AA1165" s="62"/>
      <c r="AB1165" s="62"/>
      <c r="AC1165" s="62"/>
      <c r="AD1165" s="37"/>
      <c r="AE1165" s="37"/>
      <c r="AF1165" s="37"/>
      <c r="AG1165" s="37"/>
      <c r="AH1165" s="243" t="str">
        <f t="shared" si="89"/>
        <v/>
      </c>
      <c r="AI1165" s="37"/>
      <c r="AJ1165" s="37"/>
      <c r="AK1165" s="37"/>
      <c r="AL1165" s="37"/>
    </row>
    <row r="1166" spans="1:38" s="97" customFormat="1" ht="14.25" customHeight="1">
      <c r="A1166" s="26"/>
      <c r="B1166" s="2">
        <f t="shared" si="90"/>
        <v>1139</v>
      </c>
      <c r="C1166" s="235" t="str">
        <f t="array" ref="C1166">IF($K1166&lt;&gt;"",INDEX(TransferLog!$AB$21:$AB$1270,MATCH($I1166&amp;$M1166,TransferLog!$F$21:$F$1270&amp;TransferLog!$W$21:$W$1270,0)),"")</f>
        <v/>
      </c>
      <c r="D1166" s="235" t="str">
        <f t="array" ref="D1166">IF($K1166&lt;&gt;"",INDEX(TransferLog!$Q$21:$Q$1270,MATCH($I1166&amp;$M1166,TransferLog!$F$21:$F$1270&amp;TransferLog!$W$21:$W$1270,0)),"")</f>
        <v/>
      </c>
      <c r="E1166" s="236" t="str">
        <f t="array" ref="E1166">IF($K1166&lt;&gt;"",INDEX(TransferLog!$AC$21:$AC$1270,MATCH($I1166&amp;$M1166,TransferLog!$F$21:$F$1270&amp;TransferLog!$W$21:$W$1270,0)),"")</f>
        <v/>
      </c>
      <c r="F1166" s="111">
        <f t="shared" si="91"/>
        <v>1139</v>
      </c>
      <c r="G1166" s="138" t="str">
        <f t="array" ref="G1166">IF($I1166&lt;&gt;"",INDEX(DropDownLists!$K$10:$K$2516,MATCH($I1166,DropDownLists!$L$10:$L$2516,0)),"")</f>
        <v/>
      </c>
      <c r="H1166" s="107"/>
      <c r="I1166" s="112"/>
      <c r="J1166" s="339"/>
      <c r="K1166" s="113"/>
      <c r="L1166" s="339"/>
      <c r="M1166" s="113"/>
      <c r="N1166" s="339"/>
      <c r="O1166" s="139" t="str">
        <f t="shared" si="88"/>
        <v/>
      </c>
      <c r="P1166" s="339"/>
      <c r="Q1166" s="114"/>
      <c r="R1166" s="339"/>
      <c r="S1166" s="174"/>
      <c r="T1166" s="339"/>
      <c r="U1166" s="139" t="str">
        <f t="array" ref="U1166">IF($S1166&lt;&gt;"",INDEX(DropDownLists!$D$10:$D$2516,MATCH($S1166,DropDownLists!$E$10:$E$2516,0)),"")</f>
        <v/>
      </c>
      <c r="V1166" s="342"/>
      <c r="W1166" s="174"/>
      <c r="Y1166" s="62"/>
      <c r="Z1166" s="62"/>
      <c r="AA1166" s="62"/>
      <c r="AB1166" s="62"/>
      <c r="AC1166" s="62"/>
      <c r="AD1166" s="37"/>
      <c r="AE1166" s="37"/>
      <c r="AF1166" s="37"/>
      <c r="AG1166" s="37"/>
      <c r="AH1166" s="243" t="str">
        <f t="shared" si="89"/>
        <v/>
      </c>
      <c r="AI1166" s="37"/>
      <c r="AJ1166" s="37"/>
      <c r="AK1166" s="37"/>
      <c r="AL1166" s="37"/>
    </row>
    <row r="1167" spans="1:38" s="97" customFormat="1" ht="14">
      <c r="A1167" s="26"/>
      <c r="B1167" s="2">
        <f t="shared" si="90"/>
        <v>1140</v>
      </c>
      <c r="C1167" s="235" t="str">
        <f t="array" ref="C1167">IF($K1167&lt;&gt;"",INDEX(TransferLog!$AB$21:$AB$1270,MATCH($I1167&amp;$M1167,TransferLog!$F$21:$F$1270&amp;TransferLog!$W$21:$W$1270,0)),"")</f>
        <v/>
      </c>
      <c r="D1167" s="235" t="str">
        <f t="array" ref="D1167">IF($K1167&lt;&gt;"",INDEX(TransferLog!$Q$21:$Q$1270,MATCH($I1167&amp;$M1167,TransferLog!$F$21:$F$1270&amp;TransferLog!$W$21:$W$1270,0)),"")</f>
        <v/>
      </c>
      <c r="E1167" s="236" t="str">
        <f t="array" ref="E1167">IF($K1167&lt;&gt;"",INDEX(TransferLog!$AC$21:$AC$1270,MATCH($I1167&amp;$M1167,TransferLog!$F$21:$F$1270&amp;TransferLog!$W$21:$W$1270,0)),"")</f>
        <v/>
      </c>
      <c r="F1167" s="111">
        <f t="shared" si="91"/>
        <v>1140</v>
      </c>
      <c r="G1167" s="138" t="str">
        <f t="array" ref="G1167">IF($I1167&lt;&gt;"",INDEX(DropDownLists!$K$10:$K$2516,MATCH($I1167,DropDownLists!$L$10:$L$2516,0)),"")</f>
        <v/>
      </c>
      <c r="H1167" s="107"/>
      <c r="I1167" s="112"/>
      <c r="J1167" s="339"/>
      <c r="K1167" s="113"/>
      <c r="L1167" s="339"/>
      <c r="M1167" s="113"/>
      <c r="N1167" s="339"/>
      <c r="O1167" s="139" t="str">
        <f t="shared" si="88"/>
        <v/>
      </c>
      <c r="P1167" s="339"/>
      <c r="Q1167" s="114"/>
      <c r="R1167" s="339"/>
      <c r="S1167" s="174"/>
      <c r="T1167" s="339"/>
      <c r="U1167" s="139" t="str">
        <f t="array" ref="U1167">IF($S1167&lt;&gt;"",INDEX(DropDownLists!$D$10:$D$2516,MATCH($S1167,DropDownLists!$E$10:$E$2516,0)),"")</f>
        <v/>
      </c>
      <c r="V1167" s="342"/>
      <c r="W1167" s="174"/>
      <c r="Y1167" s="62"/>
      <c r="Z1167" s="62"/>
      <c r="AA1167" s="62"/>
      <c r="AB1167" s="62"/>
      <c r="AC1167" s="62"/>
      <c r="AD1167" s="37"/>
      <c r="AE1167" s="37"/>
      <c r="AF1167" s="37"/>
      <c r="AG1167" s="37"/>
      <c r="AH1167" s="243" t="str">
        <f t="shared" si="89"/>
        <v/>
      </c>
      <c r="AI1167" s="37"/>
      <c r="AJ1167" s="37"/>
      <c r="AK1167" s="37"/>
      <c r="AL1167" s="37"/>
    </row>
    <row r="1168" spans="1:38" s="97" customFormat="1" ht="14">
      <c r="A1168" s="26"/>
      <c r="B1168" s="2">
        <f t="shared" si="90"/>
        <v>1141</v>
      </c>
      <c r="C1168" s="235" t="str">
        <f t="array" ref="C1168">IF($K1168&lt;&gt;"",INDEX(TransferLog!$AB$21:$AB$1270,MATCH($I1168&amp;$M1168,TransferLog!$F$21:$F$1270&amp;TransferLog!$W$21:$W$1270,0)),"")</f>
        <v/>
      </c>
      <c r="D1168" s="235" t="str">
        <f t="array" ref="D1168">IF($K1168&lt;&gt;"",INDEX(TransferLog!$Q$21:$Q$1270,MATCH($I1168&amp;$M1168,TransferLog!$F$21:$F$1270&amp;TransferLog!$W$21:$W$1270,0)),"")</f>
        <v/>
      </c>
      <c r="E1168" s="236" t="str">
        <f t="array" ref="E1168">IF($K1168&lt;&gt;"",INDEX(TransferLog!$AC$21:$AC$1270,MATCH($I1168&amp;$M1168,TransferLog!$F$21:$F$1270&amp;TransferLog!$W$21:$W$1270,0)),"")</f>
        <v/>
      </c>
      <c r="F1168" s="111">
        <f t="shared" si="91"/>
        <v>1141</v>
      </c>
      <c r="G1168" s="138" t="str">
        <f t="array" ref="G1168">IF($I1168&lt;&gt;"",INDEX(DropDownLists!$K$10:$K$2516,MATCH($I1168,DropDownLists!$L$10:$L$2516,0)),"")</f>
        <v/>
      </c>
      <c r="H1168" s="107"/>
      <c r="I1168" s="112"/>
      <c r="J1168" s="339"/>
      <c r="K1168" s="113"/>
      <c r="L1168" s="339"/>
      <c r="M1168" s="113"/>
      <c r="N1168" s="339"/>
      <c r="O1168" s="139" t="str">
        <f t="shared" si="88"/>
        <v/>
      </c>
      <c r="P1168" s="339"/>
      <c r="Q1168" s="114"/>
      <c r="R1168" s="339"/>
      <c r="S1168" s="174"/>
      <c r="T1168" s="339"/>
      <c r="U1168" s="139" t="str">
        <f t="array" ref="U1168">IF($S1168&lt;&gt;"",INDEX(DropDownLists!$D$10:$D$2516,MATCH($S1168,DropDownLists!$E$10:$E$2516,0)),"")</f>
        <v/>
      </c>
      <c r="V1168" s="342"/>
      <c r="W1168" s="174"/>
      <c r="Y1168" s="37"/>
      <c r="Z1168" s="37"/>
      <c r="AA1168" s="37"/>
      <c r="AB1168" s="37"/>
      <c r="AC1168" s="37"/>
      <c r="AD1168" s="37"/>
      <c r="AE1168" s="37"/>
      <c r="AF1168" s="37"/>
      <c r="AG1168" s="37"/>
      <c r="AH1168" s="243" t="str">
        <f t="shared" si="89"/>
        <v/>
      </c>
      <c r="AI1168" s="37"/>
      <c r="AJ1168" s="37"/>
      <c r="AK1168" s="37"/>
      <c r="AL1168" s="37"/>
    </row>
    <row r="1169" spans="1:38" s="97" customFormat="1" ht="14">
      <c r="A1169" s="63"/>
      <c r="B1169" s="2">
        <f t="shared" si="90"/>
        <v>1142</v>
      </c>
      <c r="C1169" s="235" t="str">
        <f t="array" ref="C1169">IF($K1169&lt;&gt;"",INDEX(TransferLog!$AB$21:$AB$1270,MATCH($I1169&amp;$M1169,TransferLog!$F$21:$F$1270&amp;TransferLog!$W$21:$W$1270,0)),"")</f>
        <v/>
      </c>
      <c r="D1169" s="235" t="str">
        <f t="array" ref="D1169">IF($K1169&lt;&gt;"",INDEX(TransferLog!$Q$21:$Q$1270,MATCH($I1169&amp;$M1169,TransferLog!$F$21:$F$1270&amp;TransferLog!$W$21:$W$1270,0)),"")</f>
        <v/>
      </c>
      <c r="E1169" s="236" t="str">
        <f t="array" ref="E1169">IF($K1169&lt;&gt;"",INDEX(TransferLog!$AC$21:$AC$1270,MATCH($I1169&amp;$M1169,TransferLog!$F$21:$F$1270&amp;TransferLog!$W$21:$W$1270,0)),"")</f>
        <v/>
      </c>
      <c r="F1169" s="111">
        <f t="shared" si="91"/>
        <v>1142</v>
      </c>
      <c r="G1169" s="138" t="str">
        <f t="array" ref="G1169">IF($I1169&lt;&gt;"",INDEX(DropDownLists!$K$10:$K$2516,MATCH($I1169,DropDownLists!$L$10:$L$2516,0)),"")</f>
        <v/>
      </c>
      <c r="H1169" s="107"/>
      <c r="I1169" s="112"/>
      <c r="J1169" s="339"/>
      <c r="K1169" s="113"/>
      <c r="L1169" s="339"/>
      <c r="M1169" s="113"/>
      <c r="N1169" s="339"/>
      <c r="O1169" s="139" t="str">
        <f t="shared" si="88"/>
        <v/>
      </c>
      <c r="P1169" s="339"/>
      <c r="Q1169" s="114"/>
      <c r="R1169" s="339"/>
      <c r="S1169" s="174"/>
      <c r="T1169" s="339"/>
      <c r="U1169" s="139" t="str">
        <f t="array" ref="U1169">IF($S1169&lt;&gt;"",INDEX(DropDownLists!$D$10:$D$2516,MATCH($S1169,DropDownLists!$E$10:$E$2516,0)),"")</f>
        <v/>
      </c>
      <c r="V1169" s="342"/>
      <c r="W1169" s="174"/>
      <c r="Y1169" s="37"/>
      <c r="Z1169" s="37"/>
      <c r="AA1169" s="37"/>
      <c r="AB1169" s="37"/>
      <c r="AC1169" s="37"/>
      <c r="AD1169" s="62"/>
      <c r="AE1169" s="62"/>
      <c r="AF1169" s="62"/>
      <c r="AG1169" s="62"/>
      <c r="AH1169" s="244" t="str">
        <f t="shared" si="89"/>
        <v/>
      </c>
      <c r="AI1169" s="62"/>
      <c r="AJ1169" s="62"/>
      <c r="AK1169" s="62"/>
      <c r="AL1169" s="62"/>
    </row>
    <row r="1170" spans="1:38" s="97" customFormat="1" ht="14">
      <c r="A1170" s="63"/>
      <c r="B1170" s="2">
        <f t="shared" si="90"/>
        <v>1143</v>
      </c>
      <c r="C1170" s="235" t="str">
        <f t="array" ref="C1170">IF($K1170&lt;&gt;"",INDEX(TransferLog!$AB$21:$AB$1270,MATCH($I1170&amp;$M1170,TransferLog!$F$21:$F$1270&amp;TransferLog!$W$21:$W$1270,0)),"")</f>
        <v/>
      </c>
      <c r="D1170" s="235" t="str">
        <f t="array" ref="D1170">IF($K1170&lt;&gt;"",INDEX(TransferLog!$Q$21:$Q$1270,MATCH($I1170&amp;$M1170,TransferLog!$F$21:$F$1270&amp;TransferLog!$W$21:$W$1270,0)),"")</f>
        <v/>
      </c>
      <c r="E1170" s="236" t="str">
        <f t="array" ref="E1170">IF($K1170&lt;&gt;"",INDEX(TransferLog!$AC$21:$AC$1270,MATCH($I1170&amp;$M1170,TransferLog!$F$21:$F$1270&amp;TransferLog!$W$21:$W$1270,0)),"")</f>
        <v/>
      </c>
      <c r="F1170" s="111">
        <f t="shared" si="91"/>
        <v>1143</v>
      </c>
      <c r="G1170" s="138" t="str">
        <f t="array" ref="G1170">IF($I1170&lt;&gt;"",INDEX(DropDownLists!$K$10:$K$2516,MATCH($I1170,DropDownLists!$L$10:$L$2516,0)),"")</f>
        <v/>
      </c>
      <c r="H1170" s="107"/>
      <c r="I1170" s="112"/>
      <c r="J1170" s="339"/>
      <c r="K1170" s="113"/>
      <c r="L1170" s="339"/>
      <c r="M1170" s="113"/>
      <c r="N1170" s="339"/>
      <c r="O1170" s="139" t="str">
        <f t="shared" si="88"/>
        <v/>
      </c>
      <c r="P1170" s="339"/>
      <c r="Q1170" s="114"/>
      <c r="R1170" s="339"/>
      <c r="S1170" s="174"/>
      <c r="T1170" s="339"/>
      <c r="U1170" s="139" t="str">
        <f t="array" ref="U1170">IF($S1170&lt;&gt;"",INDEX(DropDownLists!$D$10:$D$2516,MATCH($S1170,DropDownLists!$E$10:$E$2516,0)),"")</f>
        <v/>
      </c>
      <c r="V1170" s="342"/>
      <c r="W1170" s="174"/>
      <c r="Y1170" s="37"/>
      <c r="Z1170" s="37"/>
      <c r="AA1170" s="37"/>
      <c r="AB1170" s="37"/>
      <c r="AC1170" s="37"/>
      <c r="AD1170" s="62"/>
      <c r="AE1170" s="62"/>
      <c r="AF1170" s="62"/>
      <c r="AG1170" s="62"/>
      <c r="AH1170" s="244" t="str">
        <f t="shared" si="89"/>
        <v/>
      </c>
      <c r="AI1170" s="62"/>
      <c r="AJ1170" s="62"/>
      <c r="AK1170" s="62"/>
      <c r="AL1170" s="62"/>
    </row>
    <row r="1171" spans="1:38" s="97" customFormat="1" ht="14">
      <c r="A1171" s="63"/>
      <c r="B1171" s="2">
        <f t="shared" si="90"/>
        <v>1144</v>
      </c>
      <c r="C1171" s="235" t="str">
        <f t="array" ref="C1171">IF($K1171&lt;&gt;"",INDEX(TransferLog!$AB$21:$AB$1270,MATCH($I1171&amp;$M1171,TransferLog!$F$21:$F$1270&amp;TransferLog!$W$21:$W$1270,0)),"")</f>
        <v/>
      </c>
      <c r="D1171" s="235" t="str">
        <f t="array" ref="D1171">IF($K1171&lt;&gt;"",INDEX(TransferLog!$Q$21:$Q$1270,MATCH($I1171&amp;$M1171,TransferLog!$F$21:$F$1270&amp;TransferLog!$W$21:$W$1270,0)),"")</f>
        <v/>
      </c>
      <c r="E1171" s="236" t="str">
        <f t="array" ref="E1171">IF($K1171&lt;&gt;"",INDEX(TransferLog!$AC$21:$AC$1270,MATCH($I1171&amp;$M1171,TransferLog!$F$21:$F$1270&amp;TransferLog!$W$21:$W$1270,0)),"")</f>
        <v/>
      </c>
      <c r="F1171" s="111">
        <f t="shared" si="91"/>
        <v>1144</v>
      </c>
      <c r="G1171" s="138" t="str">
        <f t="array" ref="G1171">IF($I1171&lt;&gt;"",INDEX(DropDownLists!$K$10:$K$2516,MATCH($I1171,DropDownLists!$L$10:$L$2516,0)),"")</f>
        <v/>
      </c>
      <c r="H1171" s="107"/>
      <c r="I1171" s="112"/>
      <c r="J1171" s="339"/>
      <c r="K1171" s="113"/>
      <c r="L1171" s="339"/>
      <c r="M1171" s="113"/>
      <c r="N1171" s="339"/>
      <c r="O1171" s="139" t="str">
        <f t="shared" si="88"/>
        <v/>
      </c>
      <c r="P1171" s="339"/>
      <c r="Q1171" s="114"/>
      <c r="R1171" s="339"/>
      <c r="S1171" s="174"/>
      <c r="T1171" s="339"/>
      <c r="U1171" s="139" t="str">
        <f t="array" ref="U1171">IF($S1171&lt;&gt;"",INDEX(DropDownLists!$D$10:$D$2516,MATCH($S1171,DropDownLists!$E$10:$E$2516,0)),"")</f>
        <v/>
      </c>
      <c r="V1171" s="342"/>
      <c r="W1171" s="174"/>
      <c r="Y1171" s="37"/>
      <c r="Z1171" s="37"/>
      <c r="AA1171" s="37"/>
      <c r="AB1171" s="37"/>
      <c r="AC1171" s="37"/>
      <c r="AD1171" s="62"/>
      <c r="AE1171" s="62"/>
      <c r="AF1171" s="62"/>
      <c r="AG1171" s="62"/>
      <c r="AH1171" s="244" t="str">
        <f t="shared" si="89"/>
        <v/>
      </c>
      <c r="AI1171" s="62"/>
      <c r="AJ1171" s="62"/>
      <c r="AK1171" s="62"/>
      <c r="AL1171" s="62"/>
    </row>
    <row r="1172" spans="1:38" s="97" customFormat="1" ht="14">
      <c r="A1172" s="63"/>
      <c r="B1172" s="2">
        <f t="shared" si="90"/>
        <v>1145</v>
      </c>
      <c r="C1172" s="235" t="str">
        <f t="array" ref="C1172">IF($K1172&lt;&gt;"",INDEX(TransferLog!$AB$21:$AB$1270,MATCH($I1172&amp;$M1172,TransferLog!$F$21:$F$1270&amp;TransferLog!$W$21:$W$1270,0)),"")</f>
        <v/>
      </c>
      <c r="D1172" s="235" t="str">
        <f t="array" ref="D1172">IF($K1172&lt;&gt;"",INDEX(TransferLog!$Q$21:$Q$1270,MATCH($I1172&amp;$M1172,TransferLog!$F$21:$F$1270&amp;TransferLog!$W$21:$W$1270,0)),"")</f>
        <v/>
      </c>
      <c r="E1172" s="236" t="str">
        <f t="array" ref="E1172">IF($K1172&lt;&gt;"",INDEX(TransferLog!$AC$21:$AC$1270,MATCH($I1172&amp;$M1172,TransferLog!$F$21:$F$1270&amp;TransferLog!$W$21:$W$1270,0)),"")</f>
        <v/>
      </c>
      <c r="F1172" s="111">
        <f t="shared" si="91"/>
        <v>1145</v>
      </c>
      <c r="G1172" s="138" t="str">
        <f t="array" ref="G1172">IF($I1172&lt;&gt;"",INDEX(DropDownLists!$K$10:$K$2516,MATCH($I1172,DropDownLists!$L$10:$L$2516,0)),"")</f>
        <v/>
      </c>
      <c r="H1172" s="107"/>
      <c r="I1172" s="112"/>
      <c r="J1172" s="339"/>
      <c r="K1172" s="113"/>
      <c r="L1172" s="339"/>
      <c r="M1172" s="113"/>
      <c r="N1172" s="339"/>
      <c r="O1172" s="139" t="str">
        <f t="shared" si="88"/>
        <v/>
      </c>
      <c r="P1172" s="339"/>
      <c r="Q1172" s="114"/>
      <c r="R1172" s="339"/>
      <c r="S1172" s="174"/>
      <c r="T1172" s="339"/>
      <c r="U1172" s="139" t="str">
        <f t="array" ref="U1172">IF($S1172&lt;&gt;"",INDEX(DropDownLists!$D$10:$D$2516,MATCH($S1172,DropDownLists!$E$10:$E$2516,0)),"")</f>
        <v/>
      </c>
      <c r="V1172" s="342"/>
      <c r="W1172" s="174"/>
      <c r="Y1172" s="37"/>
      <c r="Z1172" s="37"/>
      <c r="AA1172" s="37"/>
      <c r="AB1172" s="37"/>
      <c r="AC1172" s="37"/>
      <c r="AD1172" s="62"/>
      <c r="AE1172" s="62"/>
      <c r="AF1172" s="62"/>
      <c r="AG1172" s="62"/>
      <c r="AH1172" s="244" t="str">
        <f t="shared" si="89"/>
        <v/>
      </c>
      <c r="AI1172" s="62"/>
      <c r="AJ1172" s="62"/>
      <c r="AK1172" s="62"/>
      <c r="AL1172" s="62"/>
    </row>
    <row r="1173" spans="1:38" s="97" customFormat="1" ht="14">
      <c r="A1173" s="63"/>
      <c r="B1173" s="2">
        <f t="shared" si="90"/>
        <v>1146</v>
      </c>
      <c r="C1173" s="235" t="str">
        <f t="array" ref="C1173">IF($K1173&lt;&gt;"",INDEX(TransferLog!$AB$21:$AB$1270,MATCH($I1173&amp;$M1173,TransferLog!$F$21:$F$1270&amp;TransferLog!$W$21:$W$1270,0)),"")</f>
        <v/>
      </c>
      <c r="D1173" s="235" t="str">
        <f t="array" ref="D1173">IF($K1173&lt;&gt;"",INDEX(TransferLog!$Q$21:$Q$1270,MATCH($I1173&amp;$M1173,TransferLog!$F$21:$F$1270&amp;TransferLog!$W$21:$W$1270,0)),"")</f>
        <v/>
      </c>
      <c r="E1173" s="236" t="str">
        <f t="array" ref="E1173">IF($K1173&lt;&gt;"",INDEX(TransferLog!$AC$21:$AC$1270,MATCH($I1173&amp;$M1173,TransferLog!$F$21:$F$1270&amp;TransferLog!$W$21:$W$1270,0)),"")</f>
        <v/>
      </c>
      <c r="F1173" s="111">
        <f t="shared" si="91"/>
        <v>1146</v>
      </c>
      <c r="G1173" s="138" t="str">
        <f t="array" ref="G1173">IF($I1173&lt;&gt;"",INDEX(DropDownLists!$K$10:$K$2516,MATCH($I1173,DropDownLists!$L$10:$L$2516,0)),"")</f>
        <v/>
      </c>
      <c r="H1173" s="107"/>
      <c r="I1173" s="112"/>
      <c r="J1173" s="339"/>
      <c r="K1173" s="113"/>
      <c r="L1173" s="339"/>
      <c r="M1173" s="113"/>
      <c r="N1173" s="339"/>
      <c r="O1173" s="139" t="str">
        <f t="shared" si="88"/>
        <v/>
      </c>
      <c r="P1173" s="339"/>
      <c r="Q1173" s="114"/>
      <c r="R1173" s="339"/>
      <c r="S1173" s="174"/>
      <c r="T1173" s="339"/>
      <c r="U1173" s="139" t="str">
        <f t="array" ref="U1173">IF($S1173&lt;&gt;"",INDEX(DropDownLists!$D$10:$D$2516,MATCH($S1173,DropDownLists!$E$10:$E$2516,0)),"")</f>
        <v/>
      </c>
      <c r="V1173" s="342"/>
      <c r="W1173" s="174"/>
      <c r="Y1173" s="37"/>
      <c r="Z1173" s="37"/>
      <c r="AA1173" s="37"/>
      <c r="AB1173" s="37"/>
      <c r="AC1173" s="37"/>
      <c r="AD1173" s="62"/>
      <c r="AE1173" s="62"/>
      <c r="AF1173" s="62"/>
      <c r="AG1173" s="62"/>
      <c r="AH1173" s="244" t="str">
        <f t="shared" si="89"/>
        <v/>
      </c>
      <c r="AI1173" s="62"/>
      <c r="AJ1173" s="62"/>
      <c r="AK1173" s="62"/>
      <c r="AL1173" s="62"/>
    </row>
    <row r="1174" spans="1:38" s="97" customFormat="1" ht="14">
      <c r="A1174" s="63"/>
      <c r="B1174" s="2">
        <f t="shared" si="90"/>
        <v>1147</v>
      </c>
      <c r="C1174" s="235" t="str">
        <f t="array" ref="C1174">IF($K1174&lt;&gt;"",INDEX(TransferLog!$AB$21:$AB$1270,MATCH($I1174&amp;$M1174,TransferLog!$F$21:$F$1270&amp;TransferLog!$W$21:$W$1270,0)),"")</f>
        <v/>
      </c>
      <c r="D1174" s="235" t="str">
        <f t="array" ref="D1174">IF($K1174&lt;&gt;"",INDEX(TransferLog!$Q$21:$Q$1270,MATCH($I1174&amp;$M1174,TransferLog!$F$21:$F$1270&amp;TransferLog!$W$21:$W$1270,0)),"")</f>
        <v/>
      </c>
      <c r="E1174" s="236" t="str">
        <f t="array" ref="E1174">IF($K1174&lt;&gt;"",INDEX(TransferLog!$AC$21:$AC$1270,MATCH($I1174&amp;$M1174,TransferLog!$F$21:$F$1270&amp;TransferLog!$W$21:$W$1270,0)),"")</f>
        <v/>
      </c>
      <c r="F1174" s="111">
        <f t="shared" si="91"/>
        <v>1147</v>
      </c>
      <c r="G1174" s="138" t="str">
        <f t="array" ref="G1174">IF($I1174&lt;&gt;"",INDEX(DropDownLists!$K$10:$K$2516,MATCH($I1174,DropDownLists!$L$10:$L$2516,0)),"")</f>
        <v/>
      </c>
      <c r="H1174" s="107"/>
      <c r="I1174" s="112"/>
      <c r="J1174" s="339"/>
      <c r="K1174" s="113"/>
      <c r="L1174" s="339"/>
      <c r="M1174" s="113"/>
      <c r="N1174" s="339"/>
      <c r="O1174" s="139" t="str">
        <f t="shared" si="88"/>
        <v/>
      </c>
      <c r="P1174" s="339"/>
      <c r="Q1174" s="114"/>
      <c r="R1174" s="339"/>
      <c r="S1174" s="174"/>
      <c r="T1174" s="339"/>
      <c r="U1174" s="139" t="str">
        <f t="array" ref="U1174">IF($S1174&lt;&gt;"",INDEX(DropDownLists!$D$10:$D$2516,MATCH($S1174,DropDownLists!$E$10:$E$2516,0)),"")</f>
        <v/>
      </c>
      <c r="V1174" s="342"/>
      <c r="W1174" s="174"/>
      <c r="Y1174" s="62"/>
      <c r="Z1174" s="62"/>
      <c r="AA1174" s="62"/>
      <c r="AB1174" s="62"/>
      <c r="AC1174" s="62"/>
      <c r="AD1174" s="62"/>
      <c r="AE1174" s="62"/>
      <c r="AF1174" s="62"/>
      <c r="AG1174" s="62"/>
      <c r="AH1174" s="244" t="str">
        <f t="shared" si="89"/>
        <v/>
      </c>
      <c r="AI1174" s="62"/>
      <c r="AJ1174" s="62"/>
      <c r="AK1174" s="62"/>
      <c r="AL1174" s="62"/>
    </row>
    <row r="1175" spans="1:38" s="97" customFormat="1" ht="14">
      <c r="A1175" s="63"/>
      <c r="B1175" s="2">
        <f t="shared" si="90"/>
        <v>1148</v>
      </c>
      <c r="C1175" s="235" t="str">
        <f t="array" ref="C1175">IF($K1175&lt;&gt;"",INDEX(TransferLog!$AB$21:$AB$1270,MATCH($I1175&amp;$M1175,TransferLog!$F$21:$F$1270&amp;TransferLog!$W$21:$W$1270,0)),"")</f>
        <v/>
      </c>
      <c r="D1175" s="235" t="str">
        <f t="array" ref="D1175">IF($K1175&lt;&gt;"",INDEX(TransferLog!$Q$21:$Q$1270,MATCH($I1175&amp;$M1175,TransferLog!$F$21:$F$1270&amp;TransferLog!$W$21:$W$1270,0)),"")</f>
        <v/>
      </c>
      <c r="E1175" s="236" t="str">
        <f t="array" ref="E1175">IF($K1175&lt;&gt;"",INDEX(TransferLog!$AC$21:$AC$1270,MATCH($I1175&amp;$M1175,TransferLog!$F$21:$F$1270&amp;TransferLog!$W$21:$W$1270,0)),"")</f>
        <v/>
      </c>
      <c r="F1175" s="111">
        <f t="shared" si="91"/>
        <v>1148</v>
      </c>
      <c r="G1175" s="138" t="str">
        <f t="array" ref="G1175">IF($I1175&lt;&gt;"",INDEX(DropDownLists!$K$10:$K$2516,MATCH($I1175,DropDownLists!$L$10:$L$2516,0)),"")</f>
        <v/>
      </c>
      <c r="H1175" s="107"/>
      <c r="I1175" s="112"/>
      <c r="J1175" s="339"/>
      <c r="K1175" s="113"/>
      <c r="L1175" s="339"/>
      <c r="M1175" s="113"/>
      <c r="N1175" s="339"/>
      <c r="O1175" s="139" t="str">
        <f t="shared" si="88"/>
        <v/>
      </c>
      <c r="P1175" s="339"/>
      <c r="Q1175" s="114"/>
      <c r="R1175" s="339"/>
      <c r="S1175" s="174"/>
      <c r="T1175" s="339"/>
      <c r="U1175" s="139" t="str">
        <f t="array" ref="U1175">IF($S1175&lt;&gt;"",INDEX(DropDownLists!$D$10:$D$2516,MATCH($S1175,DropDownLists!$E$10:$E$2516,0)),"")</f>
        <v/>
      </c>
      <c r="V1175" s="342"/>
      <c r="W1175" s="174"/>
      <c r="Y1175" s="62"/>
      <c r="Z1175" s="62"/>
      <c r="AA1175" s="62"/>
      <c r="AB1175" s="62"/>
      <c r="AC1175" s="62"/>
      <c r="AD1175" s="62"/>
      <c r="AE1175" s="62"/>
      <c r="AF1175" s="62"/>
      <c r="AG1175" s="62"/>
      <c r="AH1175" s="244" t="str">
        <f t="shared" si="89"/>
        <v/>
      </c>
      <c r="AI1175" s="62"/>
      <c r="AJ1175" s="62"/>
      <c r="AK1175" s="62"/>
      <c r="AL1175" s="62"/>
    </row>
    <row r="1176" spans="1:38" s="97" customFormat="1" ht="14">
      <c r="A1176" s="63"/>
      <c r="B1176" s="2">
        <f t="shared" si="90"/>
        <v>1149</v>
      </c>
      <c r="C1176" s="235" t="str">
        <f t="array" ref="C1176">IF($K1176&lt;&gt;"",INDEX(TransferLog!$AB$21:$AB$1270,MATCH($I1176&amp;$M1176,TransferLog!$F$21:$F$1270&amp;TransferLog!$W$21:$W$1270,0)),"")</f>
        <v/>
      </c>
      <c r="D1176" s="235" t="str">
        <f t="array" ref="D1176">IF($K1176&lt;&gt;"",INDEX(TransferLog!$Q$21:$Q$1270,MATCH($I1176&amp;$M1176,TransferLog!$F$21:$F$1270&amp;TransferLog!$W$21:$W$1270,0)),"")</f>
        <v/>
      </c>
      <c r="E1176" s="236" t="str">
        <f t="array" ref="E1176">IF($K1176&lt;&gt;"",INDEX(TransferLog!$AC$21:$AC$1270,MATCH($I1176&amp;$M1176,TransferLog!$F$21:$F$1270&amp;TransferLog!$W$21:$W$1270,0)),"")</f>
        <v/>
      </c>
      <c r="F1176" s="111">
        <f t="shared" si="91"/>
        <v>1149</v>
      </c>
      <c r="G1176" s="138" t="str">
        <f t="array" ref="G1176">IF($I1176&lt;&gt;"",INDEX(DropDownLists!$K$10:$K$2516,MATCH($I1176,DropDownLists!$L$10:$L$2516,0)),"")</f>
        <v/>
      </c>
      <c r="H1176" s="107"/>
      <c r="I1176" s="112"/>
      <c r="J1176" s="339"/>
      <c r="K1176" s="113"/>
      <c r="L1176" s="339"/>
      <c r="M1176" s="113"/>
      <c r="N1176" s="339"/>
      <c r="O1176" s="139" t="str">
        <f t="shared" si="88"/>
        <v/>
      </c>
      <c r="P1176" s="339"/>
      <c r="Q1176" s="114"/>
      <c r="R1176" s="339"/>
      <c r="S1176" s="174"/>
      <c r="T1176" s="339"/>
      <c r="U1176" s="139" t="str">
        <f t="array" ref="U1176">IF($S1176&lt;&gt;"",INDEX(DropDownLists!$D$10:$D$2516,MATCH($S1176,DropDownLists!$E$10:$E$2516,0)),"")</f>
        <v/>
      </c>
      <c r="V1176" s="342"/>
      <c r="W1176" s="174"/>
      <c r="Y1176" s="62"/>
      <c r="Z1176" s="62"/>
      <c r="AA1176" s="62"/>
      <c r="AB1176" s="62"/>
      <c r="AC1176" s="62"/>
      <c r="AD1176" s="62"/>
      <c r="AE1176" s="62"/>
      <c r="AF1176" s="62"/>
      <c r="AG1176" s="62"/>
      <c r="AH1176" s="244" t="str">
        <f t="shared" si="89"/>
        <v/>
      </c>
      <c r="AI1176" s="62"/>
      <c r="AJ1176" s="62"/>
      <c r="AK1176" s="62"/>
      <c r="AL1176" s="62"/>
    </row>
    <row r="1177" spans="1:38" s="97" customFormat="1" ht="14">
      <c r="A1177" s="63"/>
      <c r="B1177" s="2">
        <f t="shared" si="90"/>
        <v>1150</v>
      </c>
      <c r="C1177" s="235" t="str">
        <f t="array" ref="C1177">IF($K1177&lt;&gt;"",INDEX(TransferLog!$AB$21:$AB$1270,MATCH($I1177&amp;$M1177,TransferLog!$F$21:$F$1270&amp;TransferLog!$W$21:$W$1270,0)),"")</f>
        <v/>
      </c>
      <c r="D1177" s="235" t="str">
        <f t="array" ref="D1177">IF($K1177&lt;&gt;"",INDEX(TransferLog!$Q$21:$Q$1270,MATCH($I1177&amp;$M1177,TransferLog!$F$21:$F$1270&amp;TransferLog!$W$21:$W$1270,0)),"")</f>
        <v/>
      </c>
      <c r="E1177" s="236" t="str">
        <f t="array" ref="E1177">IF($K1177&lt;&gt;"",INDEX(TransferLog!$AC$21:$AC$1270,MATCH($I1177&amp;$M1177,TransferLog!$F$21:$F$1270&amp;TransferLog!$W$21:$W$1270,0)),"")</f>
        <v/>
      </c>
      <c r="F1177" s="111">
        <f t="shared" si="91"/>
        <v>1150</v>
      </c>
      <c r="G1177" s="138" t="str">
        <f t="array" ref="G1177">IF($I1177&lt;&gt;"",INDEX(DropDownLists!$K$10:$K$2516,MATCH($I1177,DropDownLists!$L$10:$L$2516,0)),"")</f>
        <v/>
      </c>
      <c r="H1177" s="107"/>
      <c r="I1177" s="112"/>
      <c r="J1177" s="339"/>
      <c r="K1177" s="113"/>
      <c r="L1177" s="339"/>
      <c r="M1177" s="113"/>
      <c r="N1177" s="339"/>
      <c r="O1177" s="139" t="str">
        <f t="shared" si="88"/>
        <v/>
      </c>
      <c r="P1177" s="339"/>
      <c r="Q1177" s="114"/>
      <c r="R1177" s="339"/>
      <c r="S1177" s="174"/>
      <c r="T1177" s="339"/>
      <c r="U1177" s="139" t="str">
        <f t="array" ref="U1177">IF($S1177&lt;&gt;"",INDEX(DropDownLists!$D$10:$D$2516,MATCH($S1177,DropDownLists!$E$10:$E$2516,0)),"")</f>
        <v/>
      </c>
      <c r="V1177" s="342"/>
      <c r="W1177" s="174"/>
      <c r="Y1177" s="62"/>
      <c r="Z1177" s="62"/>
      <c r="AA1177" s="62"/>
      <c r="AB1177" s="62"/>
      <c r="AC1177" s="62"/>
      <c r="AD1177" s="62"/>
      <c r="AE1177" s="62"/>
      <c r="AF1177" s="62"/>
      <c r="AG1177" s="62"/>
      <c r="AH1177" s="244" t="str">
        <f t="shared" si="89"/>
        <v/>
      </c>
      <c r="AI1177" s="62"/>
      <c r="AJ1177" s="62"/>
      <c r="AK1177" s="62"/>
      <c r="AL1177" s="62"/>
    </row>
    <row r="1178" spans="1:38" s="97" customFormat="1" ht="14">
      <c r="A1178" s="63"/>
      <c r="B1178" s="2">
        <f t="shared" si="90"/>
        <v>1151</v>
      </c>
      <c r="C1178" s="235" t="str">
        <f t="array" ref="C1178">IF($K1178&lt;&gt;"",INDEX(TransferLog!$AB$21:$AB$1270,MATCH($I1178&amp;$M1178,TransferLog!$F$21:$F$1270&amp;TransferLog!$W$21:$W$1270,0)),"")</f>
        <v/>
      </c>
      <c r="D1178" s="235" t="str">
        <f t="array" ref="D1178">IF($K1178&lt;&gt;"",INDEX(TransferLog!$Q$21:$Q$1270,MATCH($I1178&amp;$M1178,TransferLog!$F$21:$F$1270&amp;TransferLog!$W$21:$W$1270,0)),"")</f>
        <v/>
      </c>
      <c r="E1178" s="236" t="str">
        <f t="array" ref="E1178">IF($K1178&lt;&gt;"",INDEX(TransferLog!$AC$21:$AC$1270,MATCH($I1178&amp;$M1178,TransferLog!$F$21:$F$1270&amp;TransferLog!$W$21:$W$1270,0)),"")</f>
        <v/>
      </c>
      <c r="F1178" s="111">
        <f t="shared" si="91"/>
        <v>1151</v>
      </c>
      <c r="G1178" s="138" t="str">
        <f t="array" ref="G1178">IF($I1178&lt;&gt;"",INDEX(DropDownLists!$K$10:$K$2516,MATCH($I1178,DropDownLists!$L$10:$L$2516,0)),"")</f>
        <v/>
      </c>
      <c r="H1178" s="107"/>
      <c r="I1178" s="112"/>
      <c r="J1178" s="339"/>
      <c r="K1178" s="113"/>
      <c r="L1178" s="339"/>
      <c r="M1178" s="113"/>
      <c r="N1178" s="339"/>
      <c r="O1178" s="139" t="str">
        <f t="shared" si="88"/>
        <v/>
      </c>
      <c r="P1178" s="339"/>
      <c r="Q1178" s="114"/>
      <c r="R1178" s="339"/>
      <c r="S1178" s="174"/>
      <c r="T1178" s="339"/>
      <c r="U1178" s="139" t="str">
        <f t="array" ref="U1178">IF($S1178&lt;&gt;"",INDEX(DropDownLists!$D$10:$D$2516,MATCH($S1178,DropDownLists!$E$10:$E$2516,0)),"")</f>
        <v/>
      </c>
      <c r="V1178" s="342"/>
      <c r="W1178" s="174"/>
      <c r="Y1178" s="62"/>
      <c r="Z1178" s="62"/>
      <c r="AA1178" s="62"/>
      <c r="AB1178" s="62"/>
      <c r="AC1178" s="62"/>
      <c r="AD1178" s="62"/>
      <c r="AE1178" s="62"/>
      <c r="AF1178" s="62"/>
      <c r="AG1178" s="62"/>
      <c r="AH1178" s="244" t="str">
        <f t="shared" si="89"/>
        <v/>
      </c>
      <c r="AI1178" s="62"/>
      <c r="AJ1178" s="62"/>
      <c r="AK1178" s="62"/>
      <c r="AL1178" s="62"/>
    </row>
    <row r="1179" spans="1:38" s="97" customFormat="1" ht="14">
      <c r="A1179" s="63"/>
      <c r="B1179" s="2">
        <f t="shared" si="90"/>
        <v>1152</v>
      </c>
      <c r="C1179" s="235" t="str">
        <f t="array" ref="C1179">IF($K1179&lt;&gt;"",INDEX(TransferLog!$AB$21:$AB$1270,MATCH($I1179&amp;$M1179,TransferLog!$F$21:$F$1270&amp;TransferLog!$W$21:$W$1270,0)),"")</f>
        <v/>
      </c>
      <c r="D1179" s="235" t="str">
        <f t="array" ref="D1179">IF($K1179&lt;&gt;"",INDEX(TransferLog!$Q$21:$Q$1270,MATCH($I1179&amp;$M1179,TransferLog!$F$21:$F$1270&amp;TransferLog!$W$21:$W$1270,0)),"")</f>
        <v/>
      </c>
      <c r="E1179" s="236" t="str">
        <f t="array" ref="E1179">IF($K1179&lt;&gt;"",INDEX(TransferLog!$AC$21:$AC$1270,MATCH($I1179&amp;$M1179,TransferLog!$F$21:$F$1270&amp;TransferLog!$W$21:$W$1270,0)),"")</f>
        <v/>
      </c>
      <c r="F1179" s="111">
        <f t="shared" si="91"/>
        <v>1152</v>
      </c>
      <c r="G1179" s="138" t="str">
        <f t="array" ref="G1179">IF($I1179&lt;&gt;"",INDEX(DropDownLists!$K$10:$K$2516,MATCH($I1179,DropDownLists!$L$10:$L$2516,0)),"")</f>
        <v/>
      </c>
      <c r="H1179" s="107"/>
      <c r="I1179" s="112"/>
      <c r="J1179" s="339"/>
      <c r="K1179" s="113"/>
      <c r="L1179" s="339"/>
      <c r="M1179" s="113"/>
      <c r="N1179" s="339"/>
      <c r="O1179" s="139" t="str">
        <f t="shared" si="88"/>
        <v/>
      </c>
      <c r="P1179" s="339"/>
      <c r="Q1179" s="114"/>
      <c r="R1179" s="339"/>
      <c r="S1179" s="174"/>
      <c r="T1179" s="339"/>
      <c r="U1179" s="139" t="str">
        <f t="array" ref="U1179">IF($S1179&lt;&gt;"",INDEX(DropDownLists!$D$10:$D$2516,MATCH($S1179,DropDownLists!$E$10:$E$2516,0)),"")</f>
        <v/>
      </c>
      <c r="V1179" s="342"/>
      <c r="W1179" s="174"/>
      <c r="Y1179" s="62"/>
      <c r="Z1179" s="62"/>
      <c r="AA1179" s="62"/>
      <c r="AB1179" s="62"/>
      <c r="AC1179" s="62"/>
      <c r="AD1179" s="62"/>
      <c r="AE1179" s="62"/>
      <c r="AF1179" s="62"/>
      <c r="AG1179" s="62"/>
      <c r="AH1179" s="244" t="str">
        <f t="shared" si="89"/>
        <v/>
      </c>
      <c r="AI1179" s="62"/>
      <c r="AJ1179" s="62"/>
      <c r="AK1179" s="62"/>
      <c r="AL1179" s="62"/>
    </row>
    <row r="1180" spans="1:38" s="97" customFormat="1" ht="14.25" customHeight="1">
      <c r="A1180" s="26"/>
      <c r="B1180" s="2">
        <f t="shared" si="90"/>
        <v>1153</v>
      </c>
      <c r="C1180" s="235" t="str">
        <f t="array" ref="C1180">IF($K1180&lt;&gt;"",INDEX(TransferLog!$AB$21:$AB$1270,MATCH($I1180&amp;$M1180,TransferLog!$F$21:$F$1270&amp;TransferLog!$W$21:$W$1270,0)),"")</f>
        <v/>
      </c>
      <c r="D1180" s="235" t="str">
        <f t="array" ref="D1180">IF($K1180&lt;&gt;"",INDEX(TransferLog!$Q$21:$Q$1270,MATCH($I1180&amp;$M1180,TransferLog!$F$21:$F$1270&amp;TransferLog!$W$21:$W$1270,0)),"")</f>
        <v/>
      </c>
      <c r="E1180" s="236" t="str">
        <f t="array" ref="E1180">IF($K1180&lt;&gt;"",INDEX(TransferLog!$AC$21:$AC$1270,MATCH($I1180&amp;$M1180,TransferLog!$F$21:$F$1270&amp;TransferLog!$W$21:$W$1270,0)),"")</f>
        <v/>
      </c>
      <c r="F1180" s="111">
        <f t="shared" si="91"/>
        <v>1153</v>
      </c>
      <c r="G1180" s="138" t="str">
        <f t="array" ref="G1180">IF($I1180&lt;&gt;"",INDEX(DropDownLists!$K$10:$K$2516,MATCH($I1180,DropDownLists!$L$10:$L$2516,0)),"")</f>
        <v/>
      </c>
      <c r="H1180" s="107"/>
      <c r="I1180" s="112"/>
      <c r="J1180" s="339"/>
      <c r="K1180" s="113"/>
      <c r="L1180" s="339"/>
      <c r="M1180" s="113"/>
      <c r="N1180" s="339"/>
      <c r="O1180" s="139" t="str">
        <f t="shared" ref="O1180:O1243" si="92">IF($M1180&lt;&gt;"",TEXT($M1180,"dddd"),"")</f>
        <v/>
      </c>
      <c r="P1180" s="339"/>
      <c r="Q1180" s="114"/>
      <c r="R1180" s="339"/>
      <c r="S1180" s="174"/>
      <c r="T1180" s="339"/>
      <c r="U1180" s="139" t="str">
        <f t="array" ref="U1180">IF($S1180&lt;&gt;"",INDEX(DropDownLists!$D$10:$D$2516,MATCH($S1180,DropDownLists!$E$10:$E$2516,0)),"")</f>
        <v/>
      </c>
      <c r="V1180" s="342"/>
      <c r="W1180" s="174"/>
      <c r="Y1180" s="62"/>
      <c r="Z1180" s="62"/>
      <c r="AA1180" s="62"/>
      <c r="AB1180" s="62"/>
      <c r="AC1180" s="62"/>
      <c r="AD1180" s="37"/>
      <c r="AE1180" s="37"/>
      <c r="AF1180" s="37"/>
      <c r="AG1180" s="37"/>
      <c r="AH1180" s="243" t="str">
        <f t="shared" si="89"/>
        <v/>
      </c>
      <c r="AI1180" s="37"/>
      <c r="AJ1180" s="37"/>
      <c r="AK1180" s="37"/>
      <c r="AL1180" s="37"/>
    </row>
    <row r="1181" spans="1:38" s="97" customFormat="1" ht="14.25" customHeight="1">
      <c r="A1181" s="26"/>
      <c r="B1181" s="2">
        <f t="shared" si="90"/>
        <v>1154</v>
      </c>
      <c r="C1181" s="235" t="str">
        <f t="array" ref="C1181">IF($K1181&lt;&gt;"",INDEX(TransferLog!$AB$21:$AB$1270,MATCH($I1181&amp;$M1181,TransferLog!$F$21:$F$1270&amp;TransferLog!$W$21:$W$1270,0)),"")</f>
        <v/>
      </c>
      <c r="D1181" s="235" t="str">
        <f t="array" ref="D1181">IF($K1181&lt;&gt;"",INDEX(TransferLog!$Q$21:$Q$1270,MATCH($I1181&amp;$M1181,TransferLog!$F$21:$F$1270&amp;TransferLog!$W$21:$W$1270,0)),"")</f>
        <v/>
      </c>
      <c r="E1181" s="236" t="str">
        <f t="array" ref="E1181">IF($K1181&lt;&gt;"",INDEX(TransferLog!$AC$21:$AC$1270,MATCH($I1181&amp;$M1181,TransferLog!$F$21:$F$1270&amp;TransferLog!$W$21:$W$1270,0)),"")</f>
        <v/>
      </c>
      <c r="F1181" s="111">
        <f t="shared" si="91"/>
        <v>1154</v>
      </c>
      <c r="G1181" s="138" t="str">
        <f t="array" ref="G1181">IF($I1181&lt;&gt;"",INDEX(DropDownLists!$K$10:$K$2516,MATCH($I1181,DropDownLists!$L$10:$L$2516,0)),"")</f>
        <v/>
      </c>
      <c r="H1181" s="107"/>
      <c r="I1181" s="112"/>
      <c r="J1181" s="339"/>
      <c r="K1181" s="113"/>
      <c r="L1181" s="339"/>
      <c r="M1181" s="113"/>
      <c r="N1181" s="339"/>
      <c r="O1181" s="139" t="str">
        <f t="shared" si="92"/>
        <v/>
      </c>
      <c r="P1181" s="339"/>
      <c r="Q1181" s="114"/>
      <c r="R1181" s="339"/>
      <c r="S1181" s="174"/>
      <c r="T1181" s="339"/>
      <c r="U1181" s="139" t="str">
        <f t="array" ref="U1181">IF($S1181&lt;&gt;"",INDEX(DropDownLists!$D$10:$D$2516,MATCH($S1181,DropDownLists!$E$10:$E$2516,0)),"")</f>
        <v/>
      </c>
      <c r="V1181" s="342"/>
      <c r="W1181" s="174"/>
      <c r="Y1181" s="62"/>
      <c r="Z1181" s="62"/>
      <c r="AA1181" s="62"/>
      <c r="AB1181" s="62"/>
      <c r="AC1181" s="62"/>
      <c r="AD1181" s="37"/>
      <c r="AE1181" s="37"/>
      <c r="AF1181" s="37"/>
      <c r="AG1181" s="37"/>
      <c r="AH1181" s="243" t="str">
        <f t="shared" ref="AH1181:AH1244" si="93">IF(OR($S1181="Home", $S1181="Assisted Living", $S1181="Other Nursing Home", $S1181="Other"),$S1181,IF($S1181&lt;&gt;"","Hospital",""))</f>
        <v/>
      </c>
      <c r="AI1181" s="37"/>
      <c r="AJ1181" s="37"/>
      <c r="AK1181" s="37"/>
      <c r="AL1181" s="37"/>
    </row>
    <row r="1182" spans="1:38" s="97" customFormat="1" ht="14.25" customHeight="1">
      <c r="A1182" s="26"/>
      <c r="B1182" s="2">
        <f t="shared" si="90"/>
        <v>1155</v>
      </c>
      <c r="C1182" s="235" t="str">
        <f t="array" ref="C1182">IF($K1182&lt;&gt;"",INDEX(TransferLog!$AB$21:$AB$1270,MATCH($I1182&amp;$M1182,TransferLog!$F$21:$F$1270&amp;TransferLog!$W$21:$W$1270,0)),"")</f>
        <v/>
      </c>
      <c r="D1182" s="235" t="str">
        <f t="array" ref="D1182">IF($K1182&lt;&gt;"",INDEX(TransferLog!$Q$21:$Q$1270,MATCH($I1182&amp;$M1182,TransferLog!$F$21:$F$1270&amp;TransferLog!$W$21:$W$1270,0)),"")</f>
        <v/>
      </c>
      <c r="E1182" s="236" t="str">
        <f t="array" ref="E1182">IF($K1182&lt;&gt;"",INDEX(TransferLog!$AC$21:$AC$1270,MATCH($I1182&amp;$M1182,TransferLog!$F$21:$F$1270&amp;TransferLog!$W$21:$W$1270,0)),"")</f>
        <v/>
      </c>
      <c r="F1182" s="111">
        <f t="shared" si="91"/>
        <v>1155</v>
      </c>
      <c r="G1182" s="138" t="str">
        <f t="array" ref="G1182">IF($I1182&lt;&gt;"",INDEX(DropDownLists!$K$10:$K$2516,MATCH($I1182,DropDownLists!$L$10:$L$2516,0)),"")</f>
        <v/>
      </c>
      <c r="H1182" s="107"/>
      <c r="I1182" s="112"/>
      <c r="J1182" s="339"/>
      <c r="K1182" s="113"/>
      <c r="L1182" s="339"/>
      <c r="M1182" s="113"/>
      <c r="N1182" s="339"/>
      <c r="O1182" s="139" t="str">
        <f t="shared" si="92"/>
        <v/>
      </c>
      <c r="P1182" s="339"/>
      <c r="Q1182" s="114"/>
      <c r="R1182" s="339"/>
      <c r="S1182" s="174"/>
      <c r="T1182" s="339"/>
      <c r="U1182" s="139" t="str">
        <f t="array" ref="U1182">IF($S1182&lt;&gt;"",INDEX(DropDownLists!$D$10:$D$2516,MATCH($S1182,DropDownLists!$E$10:$E$2516,0)),"")</f>
        <v/>
      </c>
      <c r="V1182" s="342"/>
      <c r="W1182" s="174"/>
      <c r="Y1182" s="62"/>
      <c r="Z1182" s="62"/>
      <c r="AA1182" s="62"/>
      <c r="AB1182" s="62"/>
      <c r="AC1182" s="62"/>
      <c r="AD1182" s="37"/>
      <c r="AE1182" s="37"/>
      <c r="AF1182" s="37"/>
      <c r="AG1182" s="37"/>
      <c r="AH1182" s="243" t="str">
        <f t="shared" si="93"/>
        <v/>
      </c>
      <c r="AI1182" s="37"/>
      <c r="AJ1182" s="37"/>
      <c r="AK1182" s="37"/>
      <c r="AL1182" s="37"/>
    </row>
    <row r="1183" spans="1:38" s="97" customFormat="1" ht="14">
      <c r="A1183" s="26"/>
      <c r="B1183" s="2">
        <f t="shared" si="90"/>
        <v>1156</v>
      </c>
      <c r="C1183" s="235" t="str">
        <f t="array" ref="C1183">IF($K1183&lt;&gt;"",INDEX(TransferLog!$AB$21:$AB$1270,MATCH($I1183&amp;$M1183,TransferLog!$F$21:$F$1270&amp;TransferLog!$W$21:$W$1270,0)),"")</f>
        <v/>
      </c>
      <c r="D1183" s="235" t="str">
        <f t="array" ref="D1183">IF($K1183&lt;&gt;"",INDEX(TransferLog!$Q$21:$Q$1270,MATCH($I1183&amp;$M1183,TransferLog!$F$21:$F$1270&amp;TransferLog!$W$21:$W$1270,0)),"")</f>
        <v/>
      </c>
      <c r="E1183" s="236" t="str">
        <f t="array" ref="E1183">IF($K1183&lt;&gt;"",INDEX(TransferLog!$AC$21:$AC$1270,MATCH($I1183&amp;$M1183,TransferLog!$F$21:$F$1270&amp;TransferLog!$W$21:$W$1270,0)),"")</f>
        <v/>
      </c>
      <c r="F1183" s="111">
        <f t="shared" si="91"/>
        <v>1156</v>
      </c>
      <c r="G1183" s="138" t="str">
        <f t="array" ref="G1183">IF($I1183&lt;&gt;"",INDEX(DropDownLists!$K$10:$K$2516,MATCH($I1183,DropDownLists!$L$10:$L$2516,0)),"")</f>
        <v/>
      </c>
      <c r="H1183" s="107"/>
      <c r="I1183" s="112"/>
      <c r="J1183" s="339"/>
      <c r="K1183" s="113"/>
      <c r="L1183" s="339"/>
      <c r="M1183" s="113"/>
      <c r="N1183" s="339"/>
      <c r="O1183" s="139" t="str">
        <f t="shared" si="92"/>
        <v/>
      </c>
      <c r="P1183" s="339"/>
      <c r="Q1183" s="114"/>
      <c r="R1183" s="339"/>
      <c r="S1183" s="174"/>
      <c r="T1183" s="339"/>
      <c r="U1183" s="139" t="str">
        <f t="array" ref="U1183">IF($S1183&lt;&gt;"",INDEX(DropDownLists!$D$10:$D$2516,MATCH($S1183,DropDownLists!$E$10:$E$2516,0)),"")</f>
        <v/>
      </c>
      <c r="V1183" s="342"/>
      <c r="W1183" s="174"/>
      <c r="Y1183" s="62"/>
      <c r="Z1183" s="62"/>
      <c r="AA1183" s="62"/>
      <c r="AB1183" s="62"/>
      <c r="AC1183" s="62"/>
      <c r="AD1183" s="37"/>
      <c r="AE1183" s="37"/>
      <c r="AF1183" s="37"/>
      <c r="AG1183" s="37"/>
      <c r="AH1183" s="243" t="str">
        <f t="shared" si="93"/>
        <v/>
      </c>
      <c r="AI1183" s="37"/>
      <c r="AJ1183" s="37"/>
      <c r="AK1183" s="37"/>
      <c r="AL1183" s="37"/>
    </row>
    <row r="1184" spans="1:38" s="97" customFormat="1" ht="14.25" customHeight="1">
      <c r="A1184" s="26"/>
      <c r="B1184" s="2">
        <f t="shared" si="90"/>
        <v>1157</v>
      </c>
      <c r="C1184" s="235" t="str">
        <f t="array" ref="C1184">IF($K1184&lt;&gt;"",INDEX(TransferLog!$AB$21:$AB$1270,MATCH($I1184&amp;$M1184,TransferLog!$F$21:$F$1270&amp;TransferLog!$W$21:$W$1270,0)),"")</f>
        <v/>
      </c>
      <c r="D1184" s="235" t="str">
        <f t="array" ref="D1184">IF($K1184&lt;&gt;"",INDEX(TransferLog!$Q$21:$Q$1270,MATCH($I1184&amp;$M1184,TransferLog!$F$21:$F$1270&amp;TransferLog!$W$21:$W$1270,0)),"")</f>
        <v/>
      </c>
      <c r="E1184" s="236" t="str">
        <f t="array" ref="E1184">IF($K1184&lt;&gt;"",INDEX(TransferLog!$AC$21:$AC$1270,MATCH($I1184&amp;$M1184,TransferLog!$F$21:$F$1270&amp;TransferLog!$W$21:$W$1270,0)),"")</f>
        <v/>
      </c>
      <c r="F1184" s="111">
        <f t="shared" si="91"/>
        <v>1157</v>
      </c>
      <c r="G1184" s="138" t="str">
        <f t="array" ref="G1184">IF($I1184&lt;&gt;"",INDEX(DropDownLists!$K$10:$K$2516,MATCH($I1184,DropDownLists!$L$10:$L$2516,0)),"")</f>
        <v/>
      </c>
      <c r="H1184" s="107"/>
      <c r="I1184" s="112"/>
      <c r="J1184" s="339"/>
      <c r="K1184" s="113"/>
      <c r="L1184" s="339"/>
      <c r="M1184" s="113"/>
      <c r="N1184" s="339"/>
      <c r="O1184" s="139" t="str">
        <f t="shared" si="92"/>
        <v/>
      </c>
      <c r="P1184" s="339"/>
      <c r="Q1184" s="114"/>
      <c r="R1184" s="339"/>
      <c r="S1184" s="174"/>
      <c r="T1184" s="339"/>
      <c r="U1184" s="139" t="str">
        <f t="array" ref="U1184">IF($S1184&lt;&gt;"",INDEX(DropDownLists!$D$10:$D$2516,MATCH($S1184,DropDownLists!$E$10:$E$2516,0)),"")</f>
        <v/>
      </c>
      <c r="V1184" s="342"/>
      <c r="W1184" s="174"/>
      <c r="Y1184" s="62"/>
      <c r="Z1184" s="62"/>
      <c r="AA1184" s="62"/>
      <c r="AB1184" s="62"/>
      <c r="AC1184" s="62"/>
      <c r="AD1184" s="37"/>
      <c r="AE1184" s="37"/>
      <c r="AF1184" s="37"/>
      <c r="AG1184" s="37"/>
      <c r="AH1184" s="243" t="str">
        <f t="shared" si="93"/>
        <v/>
      </c>
      <c r="AI1184" s="37"/>
      <c r="AJ1184" s="37"/>
      <c r="AK1184" s="37"/>
      <c r="AL1184" s="37"/>
    </row>
    <row r="1185" spans="1:38" s="97" customFormat="1" ht="14.25" customHeight="1">
      <c r="A1185" s="26"/>
      <c r="B1185" s="2">
        <f t="shared" si="90"/>
        <v>1158</v>
      </c>
      <c r="C1185" s="235" t="str">
        <f t="array" ref="C1185">IF($K1185&lt;&gt;"",INDEX(TransferLog!$AB$21:$AB$1270,MATCH($I1185&amp;$M1185,TransferLog!$F$21:$F$1270&amp;TransferLog!$W$21:$W$1270,0)),"")</f>
        <v/>
      </c>
      <c r="D1185" s="235" t="str">
        <f t="array" ref="D1185">IF($K1185&lt;&gt;"",INDEX(TransferLog!$Q$21:$Q$1270,MATCH($I1185&amp;$M1185,TransferLog!$F$21:$F$1270&amp;TransferLog!$W$21:$W$1270,0)),"")</f>
        <v/>
      </c>
      <c r="E1185" s="236" t="str">
        <f t="array" ref="E1185">IF($K1185&lt;&gt;"",INDEX(TransferLog!$AC$21:$AC$1270,MATCH($I1185&amp;$M1185,TransferLog!$F$21:$F$1270&amp;TransferLog!$W$21:$W$1270,0)),"")</f>
        <v/>
      </c>
      <c r="F1185" s="111">
        <f t="shared" si="91"/>
        <v>1158</v>
      </c>
      <c r="G1185" s="138" t="str">
        <f t="array" ref="G1185">IF($I1185&lt;&gt;"",INDEX(DropDownLists!$K$10:$K$2516,MATCH($I1185,DropDownLists!$L$10:$L$2516,0)),"")</f>
        <v/>
      </c>
      <c r="H1185" s="107"/>
      <c r="I1185" s="112"/>
      <c r="J1185" s="339"/>
      <c r="K1185" s="113"/>
      <c r="L1185" s="339"/>
      <c r="M1185" s="113"/>
      <c r="N1185" s="339"/>
      <c r="O1185" s="139" t="str">
        <f t="shared" si="92"/>
        <v/>
      </c>
      <c r="P1185" s="339"/>
      <c r="Q1185" s="114"/>
      <c r="R1185" s="339"/>
      <c r="S1185" s="174"/>
      <c r="T1185" s="339"/>
      <c r="U1185" s="139" t="str">
        <f t="array" ref="U1185">IF($S1185&lt;&gt;"",INDEX(DropDownLists!$D$10:$D$2516,MATCH($S1185,DropDownLists!$E$10:$E$2516,0)),"")</f>
        <v/>
      </c>
      <c r="V1185" s="342"/>
      <c r="W1185" s="174"/>
      <c r="Y1185" s="37"/>
      <c r="Z1185" s="37"/>
      <c r="AA1185" s="37"/>
      <c r="AB1185" s="37"/>
      <c r="AC1185" s="37"/>
      <c r="AD1185" s="37"/>
      <c r="AE1185" s="37"/>
      <c r="AF1185" s="37"/>
      <c r="AG1185" s="37"/>
      <c r="AH1185" s="243" t="str">
        <f t="shared" si="93"/>
        <v/>
      </c>
      <c r="AI1185" s="37"/>
      <c r="AJ1185" s="37"/>
      <c r="AK1185" s="37"/>
      <c r="AL1185" s="37"/>
    </row>
    <row r="1186" spans="1:38" s="97" customFormat="1" ht="14.25" customHeight="1">
      <c r="A1186" s="26"/>
      <c r="B1186" s="2">
        <f t="shared" si="90"/>
        <v>1159</v>
      </c>
      <c r="C1186" s="235" t="str">
        <f t="array" ref="C1186">IF($K1186&lt;&gt;"",INDEX(TransferLog!$AB$21:$AB$1270,MATCH($I1186&amp;$M1186,TransferLog!$F$21:$F$1270&amp;TransferLog!$W$21:$W$1270,0)),"")</f>
        <v/>
      </c>
      <c r="D1186" s="235" t="str">
        <f t="array" ref="D1186">IF($K1186&lt;&gt;"",INDEX(TransferLog!$Q$21:$Q$1270,MATCH($I1186&amp;$M1186,TransferLog!$F$21:$F$1270&amp;TransferLog!$W$21:$W$1270,0)),"")</f>
        <v/>
      </c>
      <c r="E1186" s="236" t="str">
        <f t="array" ref="E1186">IF($K1186&lt;&gt;"",INDEX(TransferLog!$AC$21:$AC$1270,MATCH($I1186&amp;$M1186,TransferLog!$F$21:$F$1270&amp;TransferLog!$W$21:$W$1270,0)),"")</f>
        <v/>
      </c>
      <c r="F1186" s="111">
        <f t="shared" si="91"/>
        <v>1159</v>
      </c>
      <c r="G1186" s="138" t="str">
        <f t="array" ref="G1186">IF($I1186&lt;&gt;"",INDEX(DropDownLists!$K$10:$K$2516,MATCH($I1186,DropDownLists!$L$10:$L$2516,0)),"")</f>
        <v/>
      </c>
      <c r="H1186" s="107"/>
      <c r="I1186" s="112"/>
      <c r="J1186" s="339"/>
      <c r="K1186" s="113"/>
      <c r="L1186" s="339"/>
      <c r="M1186" s="113"/>
      <c r="N1186" s="339"/>
      <c r="O1186" s="139" t="str">
        <f t="shared" si="92"/>
        <v/>
      </c>
      <c r="P1186" s="339"/>
      <c r="Q1186" s="114"/>
      <c r="R1186" s="339"/>
      <c r="S1186" s="174"/>
      <c r="T1186" s="339"/>
      <c r="U1186" s="139" t="str">
        <f t="array" ref="U1186">IF($S1186&lt;&gt;"",INDEX(DropDownLists!$D$10:$D$2516,MATCH($S1186,DropDownLists!$E$10:$E$2516,0)),"")</f>
        <v/>
      </c>
      <c r="V1186" s="342"/>
      <c r="W1186" s="174"/>
      <c r="Y1186" s="37"/>
      <c r="Z1186" s="37"/>
      <c r="AA1186" s="37"/>
      <c r="AB1186" s="37"/>
      <c r="AC1186" s="37"/>
      <c r="AD1186" s="37"/>
      <c r="AE1186" s="37"/>
      <c r="AF1186" s="37"/>
      <c r="AG1186" s="37"/>
      <c r="AH1186" s="243" t="str">
        <f t="shared" si="93"/>
        <v/>
      </c>
      <c r="AI1186" s="37"/>
      <c r="AJ1186" s="37"/>
      <c r="AK1186" s="37"/>
      <c r="AL1186" s="37"/>
    </row>
    <row r="1187" spans="1:38" s="97" customFormat="1" ht="14">
      <c r="A1187" s="26"/>
      <c r="B1187" s="2">
        <f t="shared" si="90"/>
        <v>1160</v>
      </c>
      <c r="C1187" s="235" t="str">
        <f t="array" ref="C1187">IF($K1187&lt;&gt;"",INDEX(TransferLog!$AB$21:$AB$1270,MATCH($I1187&amp;$M1187,TransferLog!$F$21:$F$1270&amp;TransferLog!$W$21:$W$1270,0)),"")</f>
        <v/>
      </c>
      <c r="D1187" s="235" t="str">
        <f t="array" ref="D1187">IF($K1187&lt;&gt;"",INDEX(TransferLog!$Q$21:$Q$1270,MATCH($I1187&amp;$M1187,TransferLog!$F$21:$F$1270&amp;TransferLog!$W$21:$W$1270,0)),"")</f>
        <v/>
      </c>
      <c r="E1187" s="236" t="str">
        <f t="array" ref="E1187">IF($K1187&lt;&gt;"",INDEX(TransferLog!$AC$21:$AC$1270,MATCH($I1187&amp;$M1187,TransferLog!$F$21:$F$1270&amp;TransferLog!$W$21:$W$1270,0)),"")</f>
        <v/>
      </c>
      <c r="F1187" s="111">
        <f t="shared" si="91"/>
        <v>1160</v>
      </c>
      <c r="G1187" s="138" t="str">
        <f t="array" ref="G1187">IF($I1187&lt;&gt;"",INDEX(DropDownLists!$K$10:$K$2516,MATCH($I1187,DropDownLists!$L$10:$L$2516,0)),"")</f>
        <v/>
      </c>
      <c r="H1187" s="107"/>
      <c r="I1187" s="112"/>
      <c r="J1187" s="339"/>
      <c r="K1187" s="113"/>
      <c r="L1187" s="339"/>
      <c r="M1187" s="113"/>
      <c r="N1187" s="339"/>
      <c r="O1187" s="139" t="str">
        <f t="shared" si="92"/>
        <v/>
      </c>
      <c r="P1187" s="339"/>
      <c r="Q1187" s="114"/>
      <c r="R1187" s="339"/>
      <c r="S1187" s="174"/>
      <c r="T1187" s="339"/>
      <c r="U1187" s="139" t="str">
        <f t="array" ref="U1187">IF($S1187&lt;&gt;"",INDEX(DropDownLists!$D$10:$D$2516,MATCH($S1187,DropDownLists!$E$10:$E$2516,0)),"")</f>
        <v/>
      </c>
      <c r="V1187" s="342"/>
      <c r="W1187" s="174"/>
      <c r="Y1187" s="37"/>
      <c r="Z1187" s="37"/>
      <c r="AA1187" s="37"/>
      <c r="AB1187" s="37"/>
      <c r="AC1187" s="37"/>
      <c r="AD1187" s="37"/>
      <c r="AE1187" s="37"/>
      <c r="AF1187" s="37"/>
      <c r="AG1187" s="37"/>
      <c r="AH1187" s="243" t="str">
        <f t="shared" si="93"/>
        <v/>
      </c>
      <c r="AI1187" s="37"/>
      <c r="AJ1187" s="37"/>
      <c r="AK1187" s="37"/>
      <c r="AL1187" s="37"/>
    </row>
    <row r="1188" spans="1:38" s="97" customFormat="1" ht="14">
      <c r="A1188" s="26"/>
      <c r="B1188" s="2">
        <f t="shared" si="90"/>
        <v>1161</v>
      </c>
      <c r="C1188" s="235" t="str">
        <f t="array" ref="C1188">IF($K1188&lt;&gt;"",INDEX(TransferLog!$AB$21:$AB$1270,MATCH($I1188&amp;$M1188,TransferLog!$F$21:$F$1270&amp;TransferLog!$W$21:$W$1270,0)),"")</f>
        <v/>
      </c>
      <c r="D1188" s="235" t="str">
        <f t="array" ref="D1188">IF($K1188&lt;&gt;"",INDEX(TransferLog!$Q$21:$Q$1270,MATCH($I1188&amp;$M1188,TransferLog!$F$21:$F$1270&amp;TransferLog!$W$21:$W$1270,0)),"")</f>
        <v/>
      </c>
      <c r="E1188" s="236" t="str">
        <f t="array" ref="E1188">IF($K1188&lt;&gt;"",INDEX(TransferLog!$AC$21:$AC$1270,MATCH($I1188&amp;$M1188,TransferLog!$F$21:$F$1270&amp;TransferLog!$W$21:$W$1270,0)),"")</f>
        <v/>
      </c>
      <c r="F1188" s="111">
        <f t="shared" si="91"/>
        <v>1161</v>
      </c>
      <c r="G1188" s="138" t="str">
        <f t="array" ref="G1188">IF($I1188&lt;&gt;"",INDEX(DropDownLists!$K$10:$K$2516,MATCH($I1188,DropDownLists!$L$10:$L$2516,0)),"")</f>
        <v/>
      </c>
      <c r="H1188" s="107"/>
      <c r="I1188" s="112"/>
      <c r="J1188" s="339"/>
      <c r="K1188" s="113"/>
      <c r="L1188" s="339"/>
      <c r="M1188" s="113"/>
      <c r="N1188" s="339"/>
      <c r="O1188" s="139" t="str">
        <f t="shared" si="92"/>
        <v/>
      </c>
      <c r="P1188" s="339"/>
      <c r="Q1188" s="114"/>
      <c r="R1188" s="339"/>
      <c r="S1188" s="174"/>
      <c r="T1188" s="339"/>
      <c r="U1188" s="139" t="str">
        <f t="array" ref="U1188">IF($S1188&lt;&gt;"",INDEX(DropDownLists!$D$10:$D$2516,MATCH($S1188,DropDownLists!$E$10:$E$2516,0)),"")</f>
        <v/>
      </c>
      <c r="V1188" s="342"/>
      <c r="W1188" s="174"/>
      <c r="Y1188" s="37"/>
      <c r="Z1188" s="37"/>
      <c r="AA1188" s="37"/>
      <c r="AB1188" s="37"/>
      <c r="AC1188" s="37"/>
      <c r="AD1188" s="37"/>
      <c r="AE1188" s="37"/>
      <c r="AF1188" s="37"/>
      <c r="AG1188" s="37"/>
      <c r="AH1188" s="243" t="str">
        <f t="shared" si="93"/>
        <v/>
      </c>
      <c r="AI1188" s="37"/>
      <c r="AJ1188" s="37"/>
      <c r="AK1188" s="37"/>
      <c r="AL1188" s="37"/>
    </row>
    <row r="1189" spans="1:38" s="97" customFormat="1" ht="14">
      <c r="A1189" s="63"/>
      <c r="B1189" s="2">
        <f t="shared" si="90"/>
        <v>1162</v>
      </c>
      <c r="C1189" s="235" t="str">
        <f t="array" ref="C1189">IF($K1189&lt;&gt;"",INDEX(TransferLog!$AB$21:$AB$1270,MATCH($I1189&amp;$M1189,TransferLog!$F$21:$F$1270&amp;TransferLog!$W$21:$W$1270,0)),"")</f>
        <v/>
      </c>
      <c r="D1189" s="235" t="str">
        <f t="array" ref="D1189">IF($K1189&lt;&gt;"",INDEX(TransferLog!$Q$21:$Q$1270,MATCH($I1189&amp;$M1189,TransferLog!$F$21:$F$1270&amp;TransferLog!$W$21:$W$1270,0)),"")</f>
        <v/>
      </c>
      <c r="E1189" s="236" t="str">
        <f t="array" ref="E1189">IF($K1189&lt;&gt;"",INDEX(TransferLog!$AC$21:$AC$1270,MATCH($I1189&amp;$M1189,TransferLog!$F$21:$F$1270&amp;TransferLog!$W$21:$W$1270,0)),"")</f>
        <v/>
      </c>
      <c r="F1189" s="111">
        <f t="shared" si="91"/>
        <v>1162</v>
      </c>
      <c r="G1189" s="138" t="str">
        <f t="array" ref="G1189">IF($I1189&lt;&gt;"",INDEX(DropDownLists!$K$10:$K$2516,MATCH($I1189,DropDownLists!$L$10:$L$2516,0)),"")</f>
        <v/>
      </c>
      <c r="H1189" s="107"/>
      <c r="I1189" s="112"/>
      <c r="J1189" s="339"/>
      <c r="K1189" s="113"/>
      <c r="L1189" s="339"/>
      <c r="M1189" s="113"/>
      <c r="N1189" s="339"/>
      <c r="O1189" s="139" t="str">
        <f t="shared" si="92"/>
        <v/>
      </c>
      <c r="P1189" s="339"/>
      <c r="Q1189" s="114"/>
      <c r="R1189" s="339"/>
      <c r="S1189" s="174"/>
      <c r="T1189" s="339"/>
      <c r="U1189" s="139" t="str">
        <f t="array" ref="U1189">IF($S1189&lt;&gt;"",INDEX(DropDownLists!$D$10:$D$2516,MATCH($S1189,DropDownLists!$E$10:$E$2516,0)),"")</f>
        <v/>
      </c>
      <c r="V1189" s="342"/>
      <c r="W1189" s="174"/>
      <c r="Y1189" s="37"/>
      <c r="Z1189" s="37"/>
      <c r="AA1189" s="37"/>
      <c r="AB1189" s="37"/>
      <c r="AC1189" s="37"/>
      <c r="AD1189" s="62"/>
      <c r="AE1189" s="62"/>
      <c r="AF1189" s="62"/>
      <c r="AG1189" s="62"/>
      <c r="AH1189" s="244" t="str">
        <f t="shared" si="93"/>
        <v/>
      </c>
      <c r="AI1189" s="62"/>
      <c r="AJ1189" s="62"/>
      <c r="AK1189" s="62"/>
      <c r="AL1189" s="62"/>
    </row>
    <row r="1190" spans="1:38" s="97" customFormat="1" ht="14">
      <c r="A1190" s="63"/>
      <c r="B1190" s="2">
        <f t="shared" si="90"/>
        <v>1163</v>
      </c>
      <c r="C1190" s="235" t="str">
        <f t="array" ref="C1190">IF($K1190&lt;&gt;"",INDEX(TransferLog!$AB$21:$AB$1270,MATCH($I1190&amp;$M1190,TransferLog!$F$21:$F$1270&amp;TransferLog!$W$21:$W$1270,0)),"")</f>
        <v/>
      </c>
      <c r="D1190" s="235" t="str">
        <f t="array" ref="D1190">IF($K1190&lt;&gt;"",INDEX(TransferLog!$Q$21:$Q$1270,MATCH($I1190&amp;$M1190,TransferLog!$F$21:$F$1270&amp;TransferLog!$W$21:$W$1270,0)),"")</f>
        <v/>
      </c>
      <c r="E1190" s="236" t="str">
        <f t="array" ref="E1190">IF($K1190&lt;&gt;"",INDEX(TransferLog!$AC$21:$AC$1270,MATCH($I1190&amp;$M1190,TransferLog!$F$21:$F$1270&amp;TransferLog!$W$21:$W$1270,0)),"")</f>
        <v/>
      </c>
      <c r="F1190" s="111">
        <f t="shared" si="91"/>
        <v>1163</v>
      </c>
      <c r="G1190" s="138" t="str">
        <f t="array" ref="G1190">IF($I1190&lt;&gt;"",INDEX(DropDownLists!$K$10:$K$2516,MATCH($I1190,DropDownLists!$L$10:$L$2516,0)),"")</f>
        <v/>
      </c>
      <c r="H1190" s="107"/>
      <c r="I1190" s="112"/>
      <c r="J1190" s="339"/>
      <c r="K1190" s="113"/>
      <c r="L1190" s="339"/>
      <c r="M1190" s="113"/>
      <c r="N1190" s="339"/>
      <c r="O1190" s="139" t="str">
        <f t="shared" si="92"/>
        <v/>
      </c>
      <c r="P1190" s="339"/>
      <c r="Q1190" s="114"/>
      <c r="R1190" s="339"/>
      <c r="S1190" s="174"/>
      <c r="T1190" s="339"/>
      <c r="U1190" s="139" t="str">
        <f t="array" ref="U1190">IF($S1190&lt;&gt;"",INDEX(DropDownLists!$D$10:$D$2516,MATCH($S1190,DropDownLists!$E$10:$E$2516,0)),"")</f>
        <v/>
      </c>
      <c r="V1190" s="342"/>
      <c r="W1190" s="174"/>
      <c r="Y1190" s="37"/>
      <c r="Z1190" s="37"/>
      <c r="AA1190" s="37"/>
      <c r="AB1190" s="37"/>
      <c r="AC1190" s="37"/>
      <c r="AD1190" s="62"/>
      <c r="AE1190" s="62"/>
      <c r="AF1190" s="62"/>
      <c r="AG1190" s="62"/>
      <c r="AH1190" s="244" t="str">
        <f t="shared" si="93"/>
        <v/>
      </c>
      <c r="AI1190" s="62"/>
      <c r="AJ1190" s="62"/>
      <c r="AK1190" s="62"/>
      <c r="AL1190" s="62"/>
    </row>
    <row r="1191" spans="1:38" s="97" customFormat="1" ht="14">
      <c r="A1191" s="63"/>
      <c r="B1191" s="2">
        <f t="shared" si="90"/>
        <v>1164</v>
      </c>
      <c r="C1191" s="235" t="str">
        <f t="array" ref="C1191">IF($K1191&lt;&gt;"",INDEX(TransferLog!$AB$21:$AB$1270,MATCH($I1191&amp;$M1191,TransferLog!$F$21:$F$1270&amp;TransferLog!$W$21:$W$1270,0)),"")</f>
        <v/>
      </c>
      <c r="D1191" s="235" t="str">
        <f t="array" ref="D1191">IF($K1191&lt;&gt;"",INDEX(TransferLog!$Q$21:$Q$1270,MATCH($I1191&amp;$M1191,TransferLog!$F$21:$F$1270&amp;TransferLog!$W$21:$W$1270,0)),"")</f>
        <v/>
      </c>
      <c r="E1191" s="236" t="str">
        <f t="array" ref="E1191">IF($K1191&lt;&gt;"",INDEX(TransferLog!$AC$21:$AC$1270,MATCH($I1191&amp;$M1191,TransferLog!$F$21:$F$1270&amp;TransferLog!$W$21:$W$1270,0)),"")</f>
        <v/>
      </c>
      <c r="F1191" s="111">
        <f t="shared" si="91"/>
        <v>1164</v>
      </c>
      <c r="G1191" s="138" t="str">
        <f t="array" ref="G1191">IF($I1191&lt;&gt;"",INDEX(DropDownLists!$K$10:$K$2516,MATCH($I1191,DropDownLists!$L$10:$L$2516,0)),"")</f>
        <v/>
      </c>
      <c r="H1191" s="107"/>
      <c r="I1191" s="112"/>
      <c r="J1191" s="339"/>
      <c r="K1191" s="113"/>
      <c r="L1191" s="339"/>
      <c r="M1191" s="113"/>
      <c r="N1191" s="339"/>
      <c r="O1191" s="139" t="str">
        <f t="shared" si="92"/>
        <v/>
      </c>
      <c r="P1191" s="339"/>
      <c r="Q1191" s="114"/>
      <c r="R1191" s="339"/>
      <c r="S1191" s="174"/>
      <c r="T1191" s="339"/>
      <c r="U1191" s="139" t="str">
        <f t="array" ref="U1191">IF($S1191&lt;&gt;"",INDEX(DropDownLists!$D$10:$D$2516,MATCH($S1191,DropDownLists!$E$10:$E$2516,0)),"")</f>
        <v/>
      </c>
      <c r="V1191" s="342"/>
      <c r="W1191" s="174"/>
      <c r="Y1191" s="37"/>
      <c r="Z1191" s="37"/>
      <c r="AA1191" s="37"/>
      <c r="AB1191" s="37"/>
      <c r="AC1191" s="37"/>
      <c r="AD1191" s="62"/>
      <c r="AE1191" s="62"/>
      <c r="AF1191" s="62"/>
      <c r="AG1191" s="62"/>
      <c r="AH1191" s="244" t="str">
        <f t="shared" si="93"/>
        <v/>
      </c>
      <c r="AI1191" s="62"/>
      <c r="AJ1191" s="62"/>
      <c r="AK1191" s="62"/>
      <c r="AL1191" s="62"/>
    </row>
    <row r="1192" spans="1:38" s="97" customFormat="1" ht="14">
      <c r="A1192" s="63"/>
      <c r="B1192" s="2">
        <f t="shared" si="90"/>
        <v>1165</v>
      </c>
      <c r="C1192" s="235" t="str">
        <f t="array" ref="C1192">IF($K1192&lt;&gt;"",INDEX(TransferLog!$AB$21:$AB$1270,MATCH($I1192&amp;$M1192,TransferLog!$F$21:$F$1270&amp;TransferLog!$W$21:$W$1270,0)),"")</f>
        <v/>
      </c>
      <c r="D1192" s="235" t="str">
        <f t="array" ref="D1192">IF($K1192&lt;&gt;"",INDEX(TransferLog!$Q$21:$Q$1270,MATCH($I1192&amp;$M1192,TransferLog!$F$21:$F$1270&amp;TransferLog!$W$21:$W$1270,0)),"")</f>
        <v/>
      </c>
      <c r="E1192" s="236" t="str">
        <f t="array" ref="E1192">IF($K1192&lt;&gt;"",INDEX(TransferLog!$AC$21:$AC$1270,MATCH($I1192&amp;$M1192,TransferLog!$F$21:$F$1270&amp;TransferLog!$W$21:$W$1270,0)),"")</f>
        <v/>
      </c>
      <c r="F1192" s="111">
        <f t="shared" si="91"/>
        <v>1165</v>
      </c>
      <c r="G1192" s="138" t="str">
        <f t="array" ref="G1192">IF($I1192&lt;&gt;"",INDEX(DropDownLists!$K$10:$K$2516,MATCH($I1192,DropDownLists!$L$10:$L$2516,0)),"")</f>
        <v/>
      </c>
      <c r="H1192" s="107"/>
      <c r="I1192" s="112"/>
      <c r="J1192" s="339"/>
      <c r="K1192" s="113"/>
      <c r="L1192" s="339"/>
      <c r="M1192" s="113"/>
      <c r="N1192" s="339"/>
      <c r="O1192" s="139" t="str">
        <f t="shared" si="92"/>
        <v/>
      </c>
      <c r="P1192" s="339"/>
      <c r="Q1192" s="114"/>
      <c r="R1192" s="339"/>
      <c r="S1192" s="174"/>
      <c r="T1192" s="339"/>
      <c r="U1192" s="139" t="str">
        <f t="array" ref="U1192">IF($S1192&lt;&gt;"",INDEX(DropDownLists!$D$10:$D$2516,MATCH($S1192,DropDownLists!$E$10:$E$2516,0)),"")</f>
        <v/>
      </c>
      <c r="V1192" s="342"/>
      <c r="W1192" s="174"/>
      <c r="Y1192" s="37"/>
      <c r="Z1192" s="37"/>
      <c r="AA1192" s="37"/>
      <c r="AB1192" s="37"/>
      <c r="AC1192" s="37"/>
      <c r="AD1192" s="62"/>
      <c r="AE1192" s="62"/>
      <c r="AF1192" s="62"/>
      <c r="AG1192" s="62"/>
      <c r="AH1192" s="244" t="str">
        <f t="shared" si="93"/>
        <v/>
      </c>
      <c r="AI1192" s="62"/>
      <c r="AJ1192" s="62"/>
      <c r="AK1192" s="62"/>
      <c r="AL1192" s="62"/>
    </row>
    <row r="1193" spans="1:38" s="97" customFormat="1" ht="14">
      <c r="A1193" s="63"/>
      <c r="B1193" s="2">
        <f t="shared" si="90"/>
        <v>1166</v>
      </c>
      <c r="C1193" s="235" t="str">
        <f t="array" ref="C1193">IF($K1193&lt;&gt;"",INDEX(TransferLog!$AB$21:$AB$1270,MATCH($I1193&amp;$M1193,TransferLog!$F$21:$F$1270&amp;TransferLog!$W$21:$W$1270,0)),"")</f>
        <v/>
      </c>
      <c r="D1193" s="235" t="str">
        <f t="array" ref="D1193">IF($K1193&lt;&gt;"",INDEX(TransferLog!$Q$21:$Q$1270,MATCH($I1193&amp;$M1193,TransferLog!$F$21:$F$1270&amp;TransferLog!$W$21:$W$1270,0)),"")</f>
        <v/>
      </c>
      <c r="E1193" s="236" t="str">
        <f t="array" ref="E1193">IF($K1193&lt;&gt;"",INDEX(TransferLog!$AC$21:$AC$1270,MATCH($I1193&amp;$M1193,TransferLog!$F$21:$F$1270&amp;TransferLog!$W$21:$W$1270,0)),"")</f>
        <v/>
      </c>
      <c r="F1193" s="111">
        <f t="shared" si="91"/>
        <v>1166</v>
      </c>
      <c r="G1193" s="138" t="str">
        <f t="array" ref="G1193">IF($I1193&lt;&gt;"",INDEX(DropDownLists!$K$10:$K$2516,MATCH($I1193,DropDownLists!$L$10:$L$2516,0)),"")</f>
        <v/>
      </c>
      <c r="H1193" s="107"/>
      <c r="I1193" s="112"/>
      <c r="J1193" s="339"/>
      <c r="K1193" s="113"/>
      <c r="L1193" s="339"/>
      <c r="M1193" s="113"/>
      <c r="N1193" s="339"/>
      <c r="O1193" s="139" t="str">
        <f t="shared" si="92"/>
        <v/>
      </c>
      <c r="P1193" s="339"/>
      <c r="Q1193" s="114"/>
      <c r="R1193" s="339"/>
      <c r="S1193" s="174"/>
      <c r="T1193" s="339"/>
      <c r="U1193" s="139" t="str">
        <f t="array" ref="U1193">IF($S1193&lt;&gt;"",INDEX(DropDownLists!$D$10:$D$2516,MATCH($S1193,DropDownLists!$E$10:$E$2516,0)),"")</f>
        <v/>
      </c>
      <c r="V1193" s="342"/>
      <c r="W1193" s="174"/>
      <c r="Y1193" s="37"/>
      <c r="Z1193" s="37"/>
      <c r="AA1193" s="37"/>
      <c r="AB1193" s="37"/>
      <c r="AC1193" s="37"/>
      <c r="AD1193" s="62"/>
      <c r="AE1193" s="62"/>
      <c r="AF1193" s="62"/>
      <c r="AG1193" s="62"/>
      <c r="AH1193" s="244" t="str">
        <f t="shared" si="93"/>
        <v/>
      </c>
      <c r="AI1193" s="62"/>
      <c r="AJ1193" s="62"/>
      <c r="AK1193" s="62"/>
      <c r="AL1193" s="62"/>
    </row>
    <row r="1194" spans="1:38" s="97" customFormat="1" ht="14">
      <c r="A1194" s="63"/>
      <c r="B1194" s="2">
        <f t="shared" si="90"/>
        <v>1167</v>
      </c>
      <c r="C1194" s="235" t="str">
        <f t="array" ref="C1194">IF($K1194&lt;&gt;"",INDEX(TransferLog!$AB$21:$AB$1270,MATCH($I1194&amp;$M1194,TransferLog!$F$21:$F$1270&amp;TransferLog!$W$21:$W$1270,0)),"")</f>
        <v/>
      </c>
      <c r="D1194" s="235" t="str">
        <f t="array" ref="D1194">IF($K1194&lt;&gt;"",INDEX(TransferLog!$Q$21:$Q$1270,MATCH($I1194&amp;$M1194,TransferLog!$F$21:$F$1270&amp;TransferLog!$W$21:$W$1270,0)),"")</f>
        <v/>
      </c>
      <c r="E1194" s="236" t="str">
        <f t="array" ref="E1194">IF($K1194&lt;&gt;"",INDEX(TransferLog!$AC$21:$AC$1270,MATCH($I1194&amp;$M1194,TransferLog!$F$21:$F$1270&amp;TransferLog!$W$21:$W$1270,0)),"")</f>
        <v/>
      </c>
      <c r="F1194" s="111">
        <f t="shared" si="91"/>
        <v>1167</v>
      </c>
      <c r="G1194" s="138" t="str">
        <f t="array" ref="G1194">IF($I1194&lt;&gt;"",INDEX(DropDownLists!$K$10:$K$2516,MATCH($I1194,DropDownLists!$L$10:$L$2516,0)),"")</f>
        <v/>
      </c>
      <c r="H1194" s="107"/>
      <c r="I1194" s="112"/>
      <c r="J1194" s="339"/>
      <c r="K1194" s="113"/>
      <c r="L1194" s="339"/>
      <c r="M1194" s="113"/>
      <c r="N1194" s="339"/>
      <c r="O1194" s="139" t="str">
        <f t="shared" si="92"/>
        <v/>
      </c>
      <c r="P1194" s="339"/>
      <c r="Q1194" s="114"/>
      <c r="R1194" s="339"/>
      <c r="S1194" s="174"/>
      <c r="T1194" s="339"/>
      <c r="U1194" s="139" t="str">
        <f t="array" ref="U1194">IF($S1194&lt;&gt;"",INDEX(DropDownLists!$D$10:$D$2516,MATCH($S1194,DropDownLists!$E$10:$E$2516,0)),"")</f>
        <v/>
      </c>
      <c r="V1194" s="342"/>
      <c r="W1194" s="174"/>
      <c r="Y1194" s="62"/>
      <c r="Z1194" s="62"/>
      <c r="AA1194" s="62"/>
      <c r="AB1194" s="62"/>
      <c r="AC1194" s="62"/>
      <c r="AD1194" s="62"/>
      <c r="AE1194" s="62"/>
      <c r="AF1194" s="62"/>
      <c r="AG1194" s="62"/>
      <c r="AH1194" s="244" t="str">
        <f t="shared" si="93"/>
        <v/>
      </c>
      <c r="AI1194" s="62"/>
      <c r="AJ1194" s="62"/>
      <c r="AK1194" s="62"/>
      <c r="AL1194" s="62"/>
    </row>
    <row r="1195" spans="1:38" s="97" customFormat="1" ht="14">
      <c r="A1195" s="63"/>
      <c r="B1195" s="2">
        <f t="shared" si="90"/>
        <v>1168</v>
      </c>
      <c r="C1195" s="235" t="str">
        <f t="array" ref="C1195">IF($K1195&lt;&gt;"",INDEX(TransferLog!$AB$21:$AB$1270,MATCH($I1195&amp;$M1195,TransferLog!$F$21:$F$1270&amp;TransferLog!$W$21:$W$1270,0)),"")</f>
        <v/>
      </c>
      <c r="D1195" s="235" t="str">
        <f t="array" ref="D1195">IF($K1195&lt;&gt;"",INDEX(TransferLog!$Q$21:$Q$1270,MATCH($I1195&amp;$M1195,TransferLog!$F$21:$F$1270&amp;TransferLog!$W$21:$W$1270,0)),"")</f>
        <v/>
      </c>
      <c r="E1195" s="236" t="str">
        <f t="array" ref="E1195">IF($K1195&lt;&gt;"",INDEX(TransferLog!$AC$21:$AC$1270,MATCH($I1195&amp;$M1195,TransferLog!$F$21:$F$1270&amp;TransferLog!$W$21:$W$1270,0)),"")</f>
        <v/>
      </c>
      <c r="F1195" s="111">
        <f t="shared" si="91"/>
        <v>1168</v>
      </c>
      <c r="G1195" s="138" t="str">
        <f t="array" ref="G1195">IF($I1195&lt;&gt;"",INDEX(DropDownLists!$K$10:$K$2516,MATCH($I1195,DropDownLists!$L$10:$L$2516,0)),"")</f>
        <v/>
      </c>
      <c r="H1195" s="107"/>
      <c r="I1195" s="112"/>
      <c r="J1195" s="339"/>
      <c r="K1195" s="113"/>
      <c r="L1195" s="339"/>
      <c r="M1195" s="113"/>
      <c r="N1195" s="339"/>
      <c r="O1195" s="139" t="str">
        <f t="shared" si="92"/>
        <v/>
      </c>
      <c r="P1195" s="339"/>
      <c r="Q1195" s="114"/>
      <c r="R1195" s="339"/>
      <c r="S1195" s="174"/>
      <c r="T1195" s="339"/>
      <c r="U1195" s="139" t="str">
        <f t="array" ref="U1195">IF($S1195&lt;&gt;"",INDEX(DropDownLists!$D$10:$D$2516,MATCH($S1195,DropDownLists!$E$10:$E$2516,0)),"")</f>
        <v/>
      </c>
      <c r="V1195" s="342"/>
      <c r="W1195" s="174"/>
      <c r="Y1195" s="62"/>
      <c r="Z1195" s="62"/>
      <c r="AA1195" s="62"/>
      <c r="AB1195" s="62"/>
      <c r="AC1195" s="62"/>
      <c r="AD1195" s="62"/>
      <c r="AE1195" s="62"/>
      <c r="AF1195" s="62"/>
      <c r="AG1195" s="62"/>
      <c r="AH1195" s="244" t="str">
        <f t="shared" si="93"/>
        <v/>
      </c>
      <c r="AI1195" s="62"/>
      <c r="AJ1195" s="62"/>
      <c r="AK1195" s="62"/>
      <c r="AL1195" s="62"/>
    </row>
    <row r="1196" spans="1:38" s="97" customFormat="1" ht="14">
      <c r="A1196" s="63"/>
      <c r="B1196" s="2">
        <f t="shared" si="90"/>
        <v>1169</v>
      </c>
      <c r="C1196" s="235" t="str">
        <f t="array" ref="C1196">IF($K1196&lt;&gt;"",INDEX(TransferLog!$AB$21:$AB$1270,MATCH($I1196&amp;$M1196,TransferLog!$F$21:$F$1270&amp;TransferLog!$W$21:$W$1270,0)),"")</f>
        <v/>
      </c>
      <c r="D1196" s="235" t="str">
        <f t="array" ref="D1196">IF($K1196&lt;&gt;"",INDEX(TransferLog!$Q$21:$Q$1270,MATCH($I1196&amp;$M1196,TransferLog!$F$21:$F$1270&amp;TransferLog!$W$21:$W$1270,0)),"")</f>
        <v/>
      </c>
      <c r="E1196" s="236" t="str">
        <f t="array" ref="E1196">IF($K1196&lt;&gt;"",INDEX(TransferLog!$AC$21:$AC$1270,MATCH($I1196&amp;$M1196,TransferLog!$F$21:$F$1270&amp;TransferLog!$W$21:$W$1270,0)),"")</f>
        <v/>
      </c>
      <c r="F1196" s="111">
        <f t="shared" si="91"/>
        <v>1169</v>
      </c>
      <c r="G1196" s="138" t="str">
        <f t="array" ref="G1196">IF($I1196&lt;&gt;"",INDEX(DropDownLists!$K$10:$K$2516,MATCH($I1196,DropDownLists!$L$10:$L$2516,0)),"")</f>
        <v/>
      </c>
      <c r="H1196" s="107"/>
      <c r="I1196" s="112"/>
      <c r="J1196" s="339"/>
      <c r="K1196" s="113"/>
      <c r="L1196" s="339"/>
      <c r="M1196" s="113"/>
      <c r="N1196" s="339"/>
      <c r="O1196" s="139" t="str">
        <f t="shared" si="92"/>
        <v/>
      </c>
      <c r="P1196" s="339"/>
      <c r="Q1196" s="114"/>
      <c r="R1196" s="339"/>
      <c r="S1196" s="174"/>
      <c r="T1196" s="339"/>
      <c r="U1196" s="139" t="str">
        <f t="array" ref="U1196">IF($S1196&lt;&gt;"",INDEX(DropDownLists!$D$10:$D$2516,MATCH($S1196,DropDownLists!$E$10:$E$2516,0)),"")</f>
        <v/>
      </c>
      <c r="V1196" s="342"/>
      <c r="W1196" s="174"/>
      <c r="Y1196" s="62"/>
      <c r="Z1196" s="62"/>
      <c r="AA1196" s="62"/>
      <c r="AB1196" s="62"/>
      <c r="AC1196" s="62"/>
      <c r="AD1196" s="62"/>
      <c r="AE1196" s="62"/>
      <c r="AF1196" s="62"/>
      <c r="AG1196" s="62"/>
      <c r="AH1196" s="244" t="str">
        <f t="shared" si="93"/>
        <v/>
      </c>
      <c r="AI1196" s="62"/>
      <c r="AJ1196" s="62"/>
      <c r="AK1196" s="62"/>
      <c r="AL1196" s="62"/>
    </row>
    <row r="1197" spans="1:38" s="97" customFormat="1" ht="14">
      <c r="A1197" s="63"/>
      <c r="B1197" s="2">
        <f t="shared" si="90"/>
        <v>1170</v>
      </c>
      <c r="C1197" s="235" t="str">
        <f t="array" ref="C1197">IF($K1197&lt;&gt;"",INDEX(TransferLog!$AB$21:$AB$1270,MATCH($I1197&amp;$M1197,TransferLog!$F$21:$F$1270&amp;TransferLog!$W$21:$W$1270,0)),"")</f>
        <v/>
      </c>
      <c r="D1197" s="235" t="str">
        <f t="array" ref="D1197">IF($K1197&lt;&gt;"",INDEX(TransferLog!$Q$21:$Q$1270,MATCH($I1197&amp;$M1197,TransferLog!$F$21:$F$1270&amp;TransferLog!$W$21:$W$1270,0)),"")</f>
        <v/>
      </c>
      <c r="E1197" s="236" t="str">
        <f t="array" ref="E1197">IF($K1197&lt;&gt;"",INDEX(TransferLog!$AC$21:$AC$1270,MATCH($I1197&amp;$M1197,TransferLog!$F$21:$F$1270&amp;TransferLog!$W$21:$W$1270,0)),"")</f>
        <v/>
      </c>
      <c r="F1197" s="111">
        <f t="shared" si="91"/>
        <v>1170</v>
      </c>
      <c r="G1197" s="138" t="str">
        <f t="array" ref="G1197">IF($I1197&lt;&gt;"",INDEX(DropDownLists!$K$10:$K$2516,MATCH($I1197,DropDownLists!$L$10:$L$2516,0)),"")</f>
        <v/>
      </c>
      <c r="H1197" s="107"/>
      <c r="I1197" s="112"/>
      <c r="J1197" s="339"/>
      <c r="K1197" s="113"/>
      <c r="L1197" s="339"/>
      <c r="M1197" s="113"/>
      <c r="N1197" s="339"/>
      <c r="O1197" s="139" t="str">
        <f t="shared" si="92"/>
        <v/>
      </c>
      <c r="P1197" s="339"/>
      <c r="Q1197" s="114"/>
      <c r="R1197" s="339"/>
      <c r="S1197" s="174"/>
      <c r="T1197" s="339"/>
      <c r="U1197" s="139" t="str">
        <f t="array" ref="U1197">IF($S1197&lt;&gt;"",INDEX(DropDownLists!$D$10:$D$2516,MATCH($S1197,DropDownLists!$E$10:$E$2516,0)),"")</f>
        <v/>
      </c>
      <c r="V1197" s="342"/>
      <c r="W1197" s="174"/>
      <c r="Y1197" s="62"/>
      <c r="Z1197" s="62"/>
      <c r="AA1197" s="62"/>
      <c r="AB1197" s="62"/>
      <c r="AC1197" s="62"/>
      <c r="AD1197" s="62"/>
      <c r="AE1197" s="62"/>
      <c r="AF1197" s="62"/>
      <c r="AG1197" s="62"/>
      <c r="AH1197" s="244" t="str">
        <f t="shared" si="93"/>
        <v/>
      </c>
      <c r="AI1197" s="62"/>
      <c r="AJ1197" s="62"/>
      <c r="AK1197" s="62"/>
      <c r="AL1197" s="62"/>
    </row>
    <row r="1198" spans="1:38" s="97" customFormat="1" ht="14">
      <c r="A1198" s="63"/>
      <c r="B1198" s="2">
        <f t="shared" si="90"/>
        <v>1171</v>
      </c>
      <c r="C1198" s="235" t="str">
        <f t="array" ref="C1198">IF($K1198&lt;&gt;"",INDEX(TransferLog!$AB$21:$AB$1270,MATCH($I1198&amp;$M1198,TransferLog!$F$21:$F$1270&amp;TransferLog!$W$21:$W$1270,0)),"")</f>
        <v/>
      </c>
      <c r="D1198" s="235" t="str">
        <f t="array" ref="D1198">IF($K1198&lt;&gt;"",INDEX(TransferLog!$Q$21:$Q$1270,MATCH($I1198&amp;$M1198,TransferLog!$F$21:$F$1270&amp;TransferLog!$W$21:$W$1270,0)),"")</f>
        <v/>
      </c>
      <c r="E1198" s="236" t="str">
        <f t="array" ref="E1198">IF($K1198&lt;&gt;"",INDEX(TransferLog!$AC$21:$AC$1270,MATCH($I1198&amp;$M1198,TransferLog!$F$21:$F$1270&amp;TransferLog!$W$21:$W$1270,0)),"")</f>
        <v/>
      </c>
      <c r="F1198" s="111">
        <f t="shared" si="91"/>
        <v>1171</v>
      </c>
      <c r="G1198" s="138" t="str">
        <f t="array" ref="G1198">IF($I1198&lt;&gt;"",INDEX(DropDownLists!$K$10:$K$2516,MATCH($I1198,DropDownLists!$L$10:$L$2516,0)),"")</f>
        <v/>
      </c>
      <c r="H1198" s="107"/>
      <c r="I1198" s="112"/>
      <c r="J1198" s="339"/>
      <c r="K1198" s="113"/>
      <c r="L1198" s="339"/>
      <c r="M1198" s="113"/>
      <c r="N1198" s="339"/>
      <c r="O1198" s="139" t="str">
        <f t="shared" si="92"/>
        <v/>
      </c>
      <c r="P1198" s="339"/>
      <c r="Q1198" s="114"/>
      <c r="R1198" s="339"/>
      <c r="S1198" s="174"/>
      <c r="T1198" s="339"/>
      <c r="U1198" s="139" t="str">
        <f t="array" ref="U1198">IF($S1198&lt;&gt;"",INDEX(DropDownLists!$D$10:$D$2516,MATCH($S1198,DropDownLists!$E$10:$E$2516,0)),"")</f>
        <v/>
      </c>
      <c r="V1198" s="342"/>
      <c r="W1198" s="174"/>
      <c r="Y1198" s="62"/>
      <c r="Z1198" s="62"/>
      <c r="AA1198" s="62"/>
      <c r="AB1198" s="62"/>
      <c r="AC1198" s="62"/>
      <c r="AD1198" s="62"/>
      <c r="AE1198" s="62"/>
      <c r="AF1198" s="62"/>
      <c r="AG1198" s="62"/>
      <c r="AH1198" s="244" t="str">
        <f t="shared" si="93"/>
        <v/>
      </c>
      <c r="AI1198" s="62"/>
      <c r="AJ1198" s="62"/>
      <c r="AK1198" s="62"/>
      <c r="AL1198" s="62"/>
    </row>
    <row r="1199" spans="1:38" s="97" customFormat="1" ht="14">
      <c r="A1199" s="63"/>
      <c r="B1199" s="2">
        <f t="shared" si="90"/>
        <v>1172</v>
      </c>
      <c r="C1199" s="235" t="str">
        <f t="array" ref="C1199">IF($K1199&lt;&gt;"",INDEX(TransferLog!$AB$21:$AB$1270,MATCH($I1199&amp;$M1199,TransferLog!$F$21:$F$1270&amp;TransferLog!$W$21:$W$1270,0)),"")</f>
        <v/>
      </c>
      <c r="D1199" s="235" t="str">
        <f t="array" ref="D1199">IF($K1199&lt;&gt;"",INDEX(TransferLog!$Q$21:$Q$1270,MATCH($I1199&amp;$M1199,TransferLog!$F$21:$F$1270&amp;TransferLog!$W$21:$W$1270,0)),"")</f>
        <v/>
      </c>
      <c r="E1199" s="236" t="str">
        <f t="array" ref="E1199">IF($K1199&lt;&gt;"",INDEX(TransferLog!$AC$21:$AC$1270,MATCH($I1199&amp;$M1199,TransferLog!$F$21:$F$1270&amp;TransferLog!$W$21:$W$1270,0)),"")</f>
        <v/>
      </c>
      <c r="F1199" s="111">
        <f t="shared" si="91"/>
        <v>1172</v>
      </c>
      <c r="G1199" s="138" t="str">
        <f t="array" ref="G1199">IF($I1199&lt;&gt;"",INDEX(DropDownLists!$K$10:$K$2516,MATCH($I1199,DropDownLists!$L$10:$L$2516,0)),"")</f>
        <v/>
      </c>
      <c r="H1199" s="107"/>
      <c r="I1199" s="112"/>
      <c r="J1199" s="339"/>
      <c r="K1199" s="113"/>
      <c r="L1199" s="339"/>
      <c r="M1199" s="113"/>
      <c r="N1199" s="339"/>
      <c r="O1199" s="139" t="str">
        <f t="shared" si="92"/>
        <v/>
      </c>
      <c r="P1199" s="339"/>
      <c r="Q1199" s="114"/>
      <c r="R1199" s="339"/>
      <c r="S1199" s="174"/>
      <c r="T1199" s="339"/>
      <c r="U1199" s="139" t="str">
        <f t="array" ref="U1199">IF($S1199&lt;&gt;"",INDEX(DropDownLists!$D$10:$D$2516,MATCH($S1199,DropDownLists!$E$10:$E$2516,0)),"")</f>
        <v/>
      </c>
      <c r="V1199" s="342"/>
      <c r="W1199" s="174"/>
      <c r="Y1199" s="62"/>
      <c r="Z1199" s="62"/>
      <c r="AA1199" s="62"/>
      <c r="AB1199" s="62"/>
      <c r="AC1199" s="62"/>
      <c r="AD1199" s="62"/>
      <c r="AE1199" s="62"/>
      <c r="AF1199" s="62"/>
      <c r="AG1199" s="62"/>
      <c r="AH1199" s="244" t="str">
        <f t="shared" si="93"/>
        <v/>
      </c>
      <c r="AI1199" s="62"/>
      <c r="AJ1199" s="62"/>
      <c r="AK1199" s="62"/>
      <c r="AL1199" s="62"/>
    </row>
    <row r="1200" spans="1:38" s="97" customFormat="1" ht="14.25" customHeight="1">
      <c r="A1200" s="26"/>
      <c r="B1200" s="2">
        <f t="shared" si="90"/>
        <v>1173</v>
      </c>
      <c r="C1200" s="235" t="str">
        <f t="array" ref="C1200">IF($K1200&lt;&gt;"",INDEX(TransferLog!$AB$21:$AB$1270,MATCH($I1200&amp;$M1200,TransferLog!$F$21:$F$1270&amp;TransferLog!$W$21:$W$1270,0)),"")</f>
        <v/>
      </c>
      <c r="D1200" s="235" t="str">
        <f t="array" ref="D1200">IF($K1200&lt;&gt;"",INDEX(TransferLog!$Q$21:$Q$1270,MATCH($I1200&amp;$M1200,TransferLog!$F$21:$F$1270&amp;TransferLog!$W$21:$W$1270,0)),"")</f>
        <v/>
      </c>
      <c r="E1200" s="236" t="str">
        <f t="array" ref="E1200">IF($K1200&lt;&gt;"",INDEX(TransferLog!$AC$21:$AC$1270,MATCH($I1200&amp;$M1200,TransferLog!$F$21:$F$1270&amp;TransferLog!$W$21:$W$1270,0)),"")</f>
        <v/>
      </c>
      <c r="F1200" s="111">
        <f t="shared" si="91"/>
        <v>1173</v>
      </c>
      <c r="G1200" s="138" t="str">
        <f t="array" ref="G1200">IF($I1200&lt;&gt;"",INDEX(DropDownLists!$K$10:$K$2516,MATCH($I1200,DropDownLists!$L$10:$L$2516,0)),"")</f>
        <v/>
      </c>
      <c r="H1200" s="107"/>
      <c r="I1200" s="112"/>
      <c r="J1200" s="339"/>
      <c r="K1200" s="113"/>
      <c r="L1200" s="339"/>
      <c r="M1200" s="113"/>
      <c r="N1200" s="339"/>
      <c r="O1200" s="139" t="str">
        <f t="shared" si="92"/>
        <v/>
      </c>
      <c r="P1200" s="339"/>
      <c r="Q1200" s="114"/>
      <c r="R1200" s="339"/>
      <c r="S1200" s="174"/>
      <c r="T1200" s="339"/>
      <c r="U1200" s="139" t="str">
        <f t="array" ref="U1200">IF($S1200&lt;&gt;"",INDEX(DropDownLists!$D$10:$D$2516,MATCH($S1200,DropDownLists!$E$10:$E$2516,0)),"")</f>
        <v/>
      </c>
      <c r="V1200" s="342"/>
      <c r="W1200" s="174"/>
      <c r="Y1200" s="62"/>
      <c r="Z1200" s="62"/>
      <c r="AA1200" s="62"/>
      <c r="AB1200" s="62"/>
      <c r="AC1200" s="62"/>
      <c r="AD1200" s="37"/>
      <c r="AE1200" s="37"/>
      <c r="AF1200" s="37"/>
      <c r="AG1200" s="37"/>
      <c r="AH1200" s="243" t="str">
        <f t="shared" si="93"/>
        <v/>
      </c>
      <c r="AI1200" s="37"/>
      <c r="AJ1200" s="37"/>
      <c r="AK1200" s="37"/>
      <c r="AL1200" s="37"/>
    </row>
    <row r="1201" spans="1:38" s="97" customFormat="1" ht="14.25" customHeight="1">
      <c r="A1201" s="26"/>
      <c r="B1201" s="2">
        <f t="shared" si="90"/>
        <v>1174</v>
      </c>
      <c r="C1201" s="235" t="str">
        <f t="array" ref="C1201">IF($K1201&lt;&gt;"",INDEX(TransferLog!$AB$21:$AB$1270,MATCH($I1201&amp;$M1201,TransferLog!$F$21:$F$1270&amp;TransferLog!$W$21:$W$1270,0)),"")</f>
        <v/>
      </c>
      <c r="D1201" s="235" t="str">
        <f t="array" ref="D1201">IF($K1201&lt;&gt;"",INDEX(TransferLog!$Q$21:$Q$1270,MATCH($I1201&amp;$M1201,TransferLog!$F$21:$F$1270&amp;TransferLog!$W$21:$W$1270,0)),"")</f>
        <v/>
      </c>
      <c r="E1201" s="236" t="str">
        <f t="array" ref="E1201">IF($K1201&lt;&gt;"",INDEX(TransferLog!$AC$21:$AC$1270,MATCH($I1201&amp;$M1201,TransferLog!$F$21:$F$1270&amp;TransferLog!$W$21:$W$1270,0)),"")</f>
        <v/>
      </c>
      <c r="F1201" s="111">
        <f t="shared" si="91"/>
        <v>1174</v>
      </c>
      <c r="G1201" s="138" t="str">
        <f t="array" ref="G1201">IF($I1201&lt;&gt;"",INDEX(DropDownLists!$K$10:$K$2516,MATCH($I1201,DropDownLists!$L$10:$L$2516,0)),"")</f>
        <v/>
      </c>
      <c r="H1201" s="107"/>
      <c r="I1201" s="112"/>
      <c r="J1201" s="339"/>
      <c r="K1201" s="113"/>
      <c r="L1201" s="339"/>
      <c r="M1201" s="113"/>
      <c r="N1201" s="339"/>
      <c r="O1201" s="139" t="str">
        <f t="shared" si="92"/>
        <v/>
      </c>
      <c r="P1201" s="339"/>
      <c r="Q1201" s="114"/>
      <c r="R1201" s="339"/>
      <c r="S1201" s="174"/>
      <c r="T1201" s="339"/>
      <c r="U1201" s="139" t="str">
        <f t="array" ref="U1201">IF($S1201&lt;&gt;"",INDEX(DropDownLists!$D$10:$D$2516,MATCH($S1201,DropDownLists!$E$10:$E$2516,0)),"")</f>
        <v/>
      </c>
      <c r="V1201" s="342"/>
      <c r="W1201" s="174"/>
      <c r="Y1201" s="62"/>
      <c r="Z1201" s="62"/>
      <c r="AA1201" s="62"/>
      <c r="AB1201" s="62"/>
      <c r="AC1201" s="62"/>
      <c r="AD1201" s="37"/>
      <c r="AE1201" s="37"/>
      <c r="AF1201" s="37"/>
      <c r="AG1201" s="37"/>
      <c r="AH1201" s="243" t="str">
        <f t="shared" si="93"/>
        <v/>
      </c>
      <c r="AI1201" s="37"/>
      <c r="AJ1201" s="37"/>
      <c r="AK1201" s="37"/>
      <c r="AL1201" s="37"/>
    </row>
    <row r="1202" spans="1:38" s="97" customFormat="1" ht="14.25" customHeight="1">
      <c r="A1202" s="26"/>
      <c r="B1202" s="2">
        <f t="shared" si="90"/>
        <v>1175</v>
      </c>
      <c r="C1202" s="235" t="str">
        <f t="array" ref="C1202">IF($K1202&lt;&gt;"",INDEX(TransferLog!$AB$21:$AB$1270,MATCH($I1202&amp;$M1202,TransferLog!$F$21:$F$1270&amp;TransferLog!$W$21:$W$1270,0)),"")</f>
        <v/>
      </c>
      <c r="D1202" s="235" t="str">
        <f t="array" ref="D1202">IF($K1202&lt;&gt;"",INDEX(TransferLog!$Q$21:$Q$1270,MATCH($I1202&amp;$M1202,TransferLog!$F$21:$F$1270&amp;TransferLog!$W$21:$W$1270,0)),"")</f>
        <v/>
      </c>
      <c r="E1202" s="236" t="str">
        <f t="array" ref="E1202">IF($K1202&lt;&gt;"",INDEX(TransferLog!$AC$21:$AC$1270,MATCH($I1202&amp;$M1202,TransferLog!$F$21:$F$1270&amp;TransferLog!$W$21:$W$1270,0)),"")</f>
        <v/>
      </c>
      <c r="F1202" s="111">
        <f t="shared" si="91"/>
        <v>1175</v>
      </c>
      <c r="G1202" s="138" t="str">
        <f t="array" ref="G1202">IF($I1202&lt;&gt;"",INDEX(DropDownLists!$K$10:$K$2516,MATCH($I1202,DropDownLists!$L$10:$L$2516,0)),"")</f>
        <v/>
      </c>
      <c r="H1202" s="107"/>
      <c r="I1202" s="112"/>
      <c r="J1202" s="339"/>
      <c r="K1202" s="113"/>
      <c r="L1202" s="339"/>
      <c r="M1202" s="113"/>
      <c r="N1202" s="339"/>
      <c r="O1202" s="139" t="str">
        <f t="shared" si="92"/>
        <v/>
      </c>
      <c r="P1202" s="339"/>
      <c r="Q1202" s="114"/>
      <c r="R1202" s="339"/>
      <c r="S1202" s="174"/>
      <c r="T1202" s="339"/>
      <c r="U1202" s="139" t="str">
        <f t="array" ref="U1202">IF($S1202&lt;&gt;"",INDEX(DropDownLists!$D$10:$D$2516,MATCH($S1202,DropDownLists!$E$10:$E$2516,0)),"")</f>
        <v/>
      </c>
      <c r="V1202" s="342"/>
      <c r="W1202" s="174"/>
      <c r="Y1202" s="62"/>
      <c r="Z1202" s="62"/>
      <c r="AA1202" s="62"/>
      <c r="AB1202" s="62"/>
      <c r="AC1202" s="62"/>
      <c r="AD1202" s="37"/>
      <c r="AE1202" s="37"/>
      <c r="AF1202" s="37"/>
      <c r="AG1202" s="37"/>
      <c r="AH1202" s="243" t="str">
        <f t="shared" si="93"/>
        <v/>
      </c>
      <c r="AI1202" s="37"/>
      <c r="AJ1202" s="37"/>
      <c r="AK1202" s="37"/>
      <c r="AL1202" s="37"/>
    </row>
    <row r="1203" spans="1:38" s="97" customFormat="1" ht="14">
      <c r="A1203" s="26"/>
      <c r="B1203" s="2">
        <f t="shared" si="90"/>
        <v>1176</v>
      </c>
      <c r="C1203" s="235" t="str">
        <f t="array" ref="C1203">IF($K1203&lt;&gt;"",INDEX(TransferLog!$AB$21:$AB$1270,MATCH($I1203&amp;$M1203,TransferLog!$F$21:$F$1270&amp;TransferLog!$W$21:$W$1270,0)),"")</f>
        <v/>
      </c>
      <c r="D1203" s="235" t="str">
        <f t="array" ref="D1203">IF($K1203&lt;&gt;"",INDEX(TransferLog!$Q$21:$Q$1270,MATCH($I1203&amp;$M1203,TransferLog!$F$21:$F$1270&amp;TransferLog!$W$21:$W$1270,0)),"")</f>
        <v/>
      </c>
      <c r="E1203" s="236" t="str">
        <f t="array" ref="E1203">IF($K1203&lt;&gt;"",INDEX(TransferLog!$AC$21:$AC$1270,MATCH($I1203&amp;$M1203,TransferLog!$F$21:$F$1270&amp;TransferLog!$W$21:$W$1270,0)),"")</f>
        <v/>
      </c>
      <c r="F1203" s="111">
        <f t="shared" si="91"/>
        <v>1176</v>
      </c>
      <c r="G1203" s="138" t="str">
        <f t="array" ref="G1203">IF($I1203&lt;&gt;"",INDEX(DropDownLists!$K$10:$K$2516,MATCH($I1203,DropDownLists!$L$10:$L$2516,0)),"")</f>
        <v/>
      </c>
      <c r="H1203" s="107"/>
      <c r="I1203" s="112"/>
      <c r="J1203" s="339"/>
      <c r="K1203" s="113"/>
      <c r="L1203" s="339"/>
      <c r="M1203" s="113"/>
      <c r="N1203" s="339"/>
      <c r="O1203" s="139" t="str">
        <f t="shared" si="92"/>
        <v/>
      </c>
      <c r="P1203" s="339"/>
      <c r="Q1203" s="114"/>
      <c r="R1203" s="339"/>
      <c r="S1203" s="174"/>
      <c r="T1203" s="339"/>
      <c r="U1203" s="139" t="str">
        <f t="array" ref="U1203">IF($S1203&lt;&gt;"",INDEX(DropDownLists!$D$10:$D$2516,MATCH($S1203,DropDownLists!$E$10:$E$2516,0)),"")</f>
        <v/>
      </c>
      <c r="V1203" s="342"/>
      <c r="W1203" s="174"/>
      <c r="Y1203" s="62"/>
      <c r="Z1203" s="62"/>
      <c r="AA1203" s="62"/>
      <c r="AB1203" s="62"/>
      <c r="AC1203" s="62"/>
      <c r="AD1203" s="37"/>
      <c r="AE1203" s="37"/>
      <c r="AF1203" s="37"/>
      <c r="AG1203" s="37"/>
      <c r="AH1203" s="243" t="str">
        <f t="shared" si="93"/>
        <v/>
      </c>
      <c r="AI1203" s="37"/>
      <c r="AJ1203" s="37"/>
      <c r="AK1203" s="37"/>
      <c r="AL1203" s="37"/>
    </row>
    <row r="1204" spans="1:38" s="97" customFormat="1" ht="14.25" customHeight="1">
      <c r="A1204" s="26"/>
      <c r="B1204" s="2">
        <f t="shared" si="90"/>
        <v>1177</v>
      </c>
      <c r="C1204" s="235" t="str">
        <f t="array" ref="C1204">IF($K1204&lt;&gt;"",INDEX(TransferLog!$AB$21:$AB$1270,MATCH($I1204&amp;$M1204,TransferLog!$F$21:$F$1270&amp;TransferLog!$W$21:$W$1270,0)),"")</f>
        <v/>
      </c>
      <c r="D1204" s="235" t="str">
        <f t="array" ref="D1204">IF($K1204&lt;&gt;"",INDEX(TransferLog!$Q$21:$Q$1270,MATCH($I1204&amp;$M1204,TransferLog!$F$21:$F$1270&amp;TransferLog!$W$21:$W$1270,0)),"")</f>
        <v/>
      </c>
      <c r="E1204" s="236" t="str">
        <f t="array" ref="E1204">IF($K1204&lt;&gt;"",INDEX(TransferLog!$AC$21:$AC$1270,MATCH($I1204&amp;$M1204,TransferLog!$F$21:$F$1270&amp;TransferLog!$W$21:$W$1270,0)),"")</f>
        <v/>
      </c>
      <c r="F1204" s="111">
        <f t="shared" si="91"/>
        <v>1177</v>
      </c>
      <c r="G1204" s="138" t="str">
        <f t="array" ref="G1204">IF($I1204&lt;&gt;"",INDEX(DropDownLists!$K$10:$K$2516,MATCH($I1204,DropDownLists!$L$10:$L$2516,0)),"")</f>
        <v/>
      </c>
      <c r="H1204" s="107"/>
      <c r="I1204" s="112"/>
      <c r="J1204" s="339"/>
      <c r="K1204" s="113"/>
      <c r="L1204" s="339"/>
      <c r="M1204" s="113"/>
      <c r="N1204" s="339"/>
      <c r="O1204" s="139" t="str">
        <f t="shared" si="92"/>
        <v/>
      </c>
      <c r="P1204" s="339"/>
      <c r="Q1204" s="114"/>
      <c r="R1204" s="339"/>
      <c r="S1204" s="174"/>
      <c r="T1204" s="339"/>
      <c r="U1204" s="139" t="str">
        <f t="array" ref="U1204">IF($S1204&lt;&gt;"",INDEX(DropDownLists!$D$10:$D$2516,MATCH($S1204,DropDownLists!$E$10:$E$2516,0)),"")</f>
        <v/>
      </c>
      <c r="V1204" s="342"/>
      <c r="W1204" s="174"/>
      <c r="Y1204" s="62"/>
      <c r="Z1204" s="62"/>
      <c r="AA1204" s="62"/>
      <c r="AB1204" s="62"/>
      <c r="AC1204" s="62"/>
      <c r="AD1204" s="37"/>
      <c r="AE1204" s="37"/>
      <c r="AF1204" s="37"/>
      <c r="AG1204" s="37"/>
      <c r="AH1204" s="243" t="str">
        <f t="shared" si="93"/>
        <v/>
      </c>
      <c r="AI1204" s="37"/>
      <c r="AJ1204" s="37"/>
      <c r="AK1204" s="37"/>
      <c r="AL1204" s="37"/>
    </row>
    <row r="1205" spans="1:38" s="97" customFormat="1" ht="14.25" customHeight="1">
      <c r="A1205" s="26"/>
      <c r="B1205" s="2">
        <f t="shared" ref="B1205:B1274" si="94">ROW()-27</f>
        <v>1178</v>
      </c>
      <c r="C1205" s="235" t="str">
        <f t="array" ref="C1205">IF($K1205&lt;&gt;"",INDEX(TransferLog!$AB$21:$AB$1270,MATCH($I1205&amp;$M1205,TransferLog!$F$21:$F$1270&amp;TransferLog!$W$21:$W$1270,0)),"")</f>
        <v/>
      </c>
      <c r="D1205" s="235" t="str">
        <f t="array" ref="D1205">IF($K1205&lt;&gt;"",INDEX(TransferLog!$Q$21:$Q$1270,MATCH($I1205&amp;$M1205,TransferLog!$F$21:$F$1270&amp;TransferLog!$W$21:$W$1270,0)),"")</f>
        <v/>
      </c>
      <c r="E1205" s="236" t="str">
        <f t="array" ref="E1205">IF($K1205&lt;&gt;"",INDEX(TransferLog!$AC$21:$AC$1270,MATCH($I1205&amp;$M1205,TransferLog!$F$21:$F$1270&amp;TransferLog!$W$21:$W$1270,0)),"")</f>
        <v/>
      </c>
      <c r="F1205" s="111">
        <f t="shared" ref="F1205:F1274" si="95">ROW()-27</f>
        <v>1178</v>
      </c>
      <c r="G1205" s="138" t="str">
        <f t="array" ref="G1205">IF($I1205&lt;&gt;"",INDEX(DropDownLists!$K$10:$K$2516,MATCH($I1205,DropDownLists!$L$10:$L$2516,0)),"")</f>
        <v/>
      </c>
      <c r="H1205" s="107"/>
      <c r="I1205" s="112"/>
      <c r="J1205" s="339"/>
      <c r="K1205" s="113"/>
      <c r="L1205" s="339"/>
      <c r="M1205" s="113"/>
      <c r="N1205" s="339"/>
      <c r="O1205" s="139" t="str">
        <f t="shared" si="92"/>
        <v/>
      </c>
      <c r="P1205" s="339"/>
      <c r="Q1205" s="114"/>
      <c r="R1205" s="339"/>
      <c r="S1205" s="174"/>
      <c r="T1205" s="339"/>
      <c r="U1205" s="139" t="str">
        <f t="array" ref="U1205">IF($S1205&lt;&gt;"",INDEX(DropDownLists!$D$10:$D$2516,MATCH($S1205,DropDownLists!$E$10:$E$2516,0)),"")</f>
        <v/>
      </c>
      <c r="V1205" s="342"/>
      <c r="W1205" s="174"/>
      <c r="Y1205" s="37"/>
      <c r="Z1205" s="37"/>
      <c r="AA1205" s="37"/>
      <c r="AB1205" s="37"/>
      <c r="AC1205" s="37"/>
      <c r="AD1205" s="37"/>
      <c r="AE1205" s="37"/>
      <c r="AF1205" s="37"/>
      <c r="AG1205" s="37"/>
      <c r="AH1205" s="243" t="str">
        <f t="shared" si="93"/>
        <v/>
      </c>
      <c r="AI1205" s="37"/>
      <c r="AJ1205" s="37"/>
      <c r="AK1205" s="37"/>
      <c r="AL1205" s="37"/>
    </row>
    <row r="1206" spans="1:38" s="97" customFormat="1" ht="14.25" customHeight="1">
      <c r="A1206" s="26"/>
      <c r="B1206" s="2">
        <f t="shared" si="94"/>
        <v>1179</v>
      </c>
      <c r="C1206" s="235" t="str">
        <f t="array" ref="C1206">IF($K1206&lt;&gt;"",INDEX(TransferLog!$AB$21:$AB$1270,MATCH($I1206&amp;$M1206,TransferLog!$F$21:$F$1270&amp;TransferLog!$W$21:$W$1270,0)),"")</f>
        <v/>
      </c>
      <c r="D1206" s="235" t="str">
        <f t="array" ref="D1206">IF($K1206&lt;&gt;"",INDEX(TransferLog!$Q$21:$Q$1270,MATCH($I1206&amp;$M1206,TransferLog!$F$21:$F$1270&amp;TransferLog!$W$21:$W$1270,0)),"")</f>
        <v/>
      </c>
      <c r="E1206" s="236" t="str">
        <f t="array" ref="E1206">IF($K1206&lt;&gt;"",INDEX(TransferLog!$AC$21:$AC$1270,MATCH($I1206&amp;$M1206,TransferLog!$F$21:$F$1270&amp;TransferLog!$W$21:$W$1270,0)),"")</f>
        <v/>
      </c>
      <c r="F1206" s="111">
        <f t="shared" si="95"/>
        <v>1179</v>
      </c>
      <c r="G1206" s="138" t="str">
        <f t="array" ref="G1206">IF($I1206&lt;&gt;"",INDEX(DropDownLists!$K$10:$K$2516,MATCH($I1206,DropDownLists!$L$10:$L$2516,0)),"")</f>
        <v/>
      </c>
      <c r="H1206" s="107"/>
      <c r="I1206" s="112"/>
      <c r="J1206" s="339"/>
      <c r="K1206" s="113"/>
      <c r="L1206" s="339"/>
      <c r="M1206" s="113"/>
      <c r="N1206" s="339"/>
      <c r="O1206" s="139" t="str">
        <f t="shared" si="92"/>
        <v/>
      </c>
      <c r="P1206" s="339"/>
      <c r="Q1206" s="114"/>
      <c r="R1206" s="339"/>
      <c r="S1206" s="174"/>
      <c r="T1206" s="339"/>
      <c r="U1206" s="139" t="str">
        <f t="array" ref="U1206">IF($S1206&lt;&gt;"",INDEX(DropDownLists!$D$10:$D$2516,MATCH($S1206,DropDownLists!$E$10:$E$2516,0)),"")</f>
        <v/>
      </c>
      <c r="V1206" s="342"/>
      <c r="W1206" s="174"/>
      <c r="Y1206" s="37"/>
      <c r="Z1206" s="37"/>
      <c r="AA1206" s="37"/>
      <c r="AB1206" s="37"/>
      <c r="AC1206" s="37"/>
      <c r="AD1206" s="37"/>
      <c r="AE1206" s="37"/>
      <c r="AF1206" s="37"/>
      <c r="AG1206" s="37"/>
      <c r="AH1206" s="243" t="str">
        <f t="shared" si="93"/>
        <v/>
      </c>
      <c r="AI1206" s="37"/>
      <c r="AJ1206" s="37"/>
      <c r="AK1206" s="37"/>
      <c r="AL1206" s="37"/>
    </row>
    <row r="1207" spans="1:38" s="97" customFormat="1" ht="14">
      <c r="A1207" s="26"/>
      <c r="B1207" s="2">
        <f t="shared" si="94"/>
        <v>1180</v>
      </c>
      <c r="C1207" s="235" t="str">
        <f t="array" ref="C1207">IF($K1207&lt;&gt;"",INDEX(TransferLog!$AB$21:$AB$1270,MATCH($I1207&amp;$M1207,TransferLog!$F$21:$F$1270&amp;TransferLog!$W$21:$W$1270,0)),"")</f>
        <v/>
      </c>
      <c r="D1207" s="235" t="str">
        <f t="array" ref="D1207">IF($K1207&lt;&gt;"",INDEX(TransferLog!$Q$21:$Q$1270,MATCH($I1207&amp;$M1207,TransferLog!$F$21:$F$1270&amp;TransferLog!$W$21:$W$1270,0)),"")</f>
        <v/>
      </c>
      <c r="E1207" s="236" t="str">
        <f t="array" ref="E1207">IF($K1207&lt;&gt;"",INDEX(TransferLog!$AC$21:$AC$1270,MATCH($I1207&amp;$M1207,TransferLog!$F$21:$F$1270&amp;TransferLog!$W$21:$W$1270,0)),"")</f>
        <v/>
      </c>
      <c r="F1207" s="111">
        <f t="shared" si="95"/>
        <v>1180</v>
      </c>
      <c r="G1207" s="138" t="str">
        <f t="array" ref="G1207">IF($I1207&lt;&gt;"",INDEX(DropDownLists!$K$10:$K$2516,MATCH($I1207,DropDownLists!$L$10:$L$2516,0)),"")</f>
        <v/>
      </c>
      <c r="H1207" s="107"/>
      <c r="I1207" s="112"/>
      <c r="J1207" s="339"/>
      <c r="K1207" s="113"/>
      <c r="L1207" s="339"/>
      <c r="M1207" s="113"/>
      <c r="N1207" s="339"/>
      <c r="O1207" s="139" t="str">
        <f t="shared" si="92"/>
        <v/>
      </c>
      <c r="P1207" s="339"/>
      <c r="Q1207" s="114"/>
      <c r="R1207" s="339"/>
      <c r="S1207" s="174"/>
      <c r="T1207" s="339"/>
      <c r="U1207" s="139" t="str">
        <f t="array" ref="U1207">IF($S1207&lt;&gt;"",INDEX(DropDownLists!$D$10:$D$2516,MATCH($S1207,DropDownLists!$E$10:$E$2516,0)),"")</f>
        <v/>
      </c>
      <c r="V1207" s="342"/>
      <c r="W1207" s="174"/>
      <c r="Y1207" s="37"/>
      <c r="Z1207" s="37"/>
      <c r="AA1207" s="37"/>
      <c r="AB1207" s="37"/>
      <c r="AC1207" s="37"/>
      <c r="AD1207" s="37"/>
      <c r="AE1207" s="37"/>
      <c r="AF1207" s="37"/>
      <c r="AG1207" s="37"/>
      <c r="AH1207" s="243" t="str">
        <f t="shared" si="93"/>
        <v/>
      </c>
      <c r="AI1207" s="37"/>
      <c r="AJ1207" s="37"/>
      <c r="AK1207" s="37"/>
      <c r="AL1207" s="37"/>
    </row>
    <row r="1208" spans="1:38" s="97" customFormat="1" ht="14">
      <c r="A1208" s="26"/>
      <c r="B1208" s="2">
        <f t="shared" si="94"/>
        <v>1181</v>
      </c>
      <c r="C1208" s="235" t="str">
        <f t="array" ref="C1208">IF($K1208&lt;&gt;"",INDEX(TransferLog!$AB$21:$AB$1270,MATCH($I1208&amp;$M1208,TransferLog!$F$21:$F$1270&amp;TransferLog!$W$21:$W$1270,0)),"")</f>
        <v/>
      </c>
      <c r="D1208" s="235" t="str">
        <f t="array" ref="D1208">IF($K1208&lt;&gt;"",INDEX(TransferLog!$Q$21:$Q$1270,MATCH($I1208&amp;$M1208,TransferLog!$F$21:$F$1270&amp;TransferLog!$W$21:$W$1270,0)),"")</f>
        <v/>
      </c>
      <c r="E1208" s="236" t="str">
        <f t="array" ref="E1208">IF($K1208&lt;&gt;"",INDEX(TransferLog!$AC$21:$AC$1270,MATCH($I1208&amp;$M1208,TransferLog!$F$21:$F$1270&amp;TransferLog!$W$21:$W$1270,0)),"")</f>
        <v/>
      </c>
      <c r="F1208" s="111">
        <f t="shared" si="95"/>
        <v>1181</v>
      </c>
      <c r="G1208" s="138" t="str">
        <f t="array" ref="G1208">IF($I1208&lt;&gt;"",INDEX(DropDownLists!$K$10:$K$2516,MATCH($I1208,DropDownLists!$L$10:$L$2516,0)),"")</f>
        <v/>
      </c>
      <c r="H1208" s="107"/>
      <c r="I1208" s="112"/>
      <c r="J1208" s="339"/>
      <c r="K1208" s="113"/>
      <c r="L1208" s="339"/>
      <c r="M1208" s="113"/>
      <c r="N1208" s="339"/>
      <c r="O1208" s="139" t="str">
        <f t="shared" si="92"/>
        <v/>
      </c>
      <c r="P1208" s="339"/>
      <c r="Q1208" s="114"/>
      <c r="R1208" s="339"/>
      <c r="S1208" s="174"/>
      <c r="T1208" s="339"/>
      <c r="U1208" s="139" t="str">
        <f t="array" ref="U1208">IF($S1208&lt;&gt;"",INDEX(DropDownLists!$D$10:$D$2516,MATCH($S1208,DropDownLists!$E$10:$E$2516,0)),"")</f>
        <v/>
      </c>
      <c r="V1208" s="342"/>
      <c r="W1208" s="174"/>
      <c r="Y1208" s="37"/>
      <c r="Z1208" s="37"/>
      <c r="AA1208" s="37"/>
      <c r="AB1208" s="37"/>
      <c r="AC1208" s="37"/>
      <c r="AD1208" s="37"/>
      <c r="AE1208" s="37"/>
      <c r="AF1208" s="37"/>
      <c r="AG1208" s="37"/>
      <c r="AH1208" s="243" t="str">
        <f t="shared" si="93"/>
        <v/>
      </c>
      <c r="AI1208" s="37"/>
      <c r="AJ1208" s="37"/>
      <c r="AK1208" s="37"/>
      <c r="AL1208" s="37"/>
    </row>
    <row r="1209" spans="1:38" s="97" customFormat="1" ht="14">
      <c r="A1209" s="63"/>
      <c r="B1209" s="2">
        <f t="shared" si="94"/>
        <v>1182</v>
      </c>
      <c r="C1209" s="235" t="str">
        <f t="array" ref="C1209">IF($K1209&lt;&gt;"",INDEX(TransferLog!$AB$21:$AB$1270,MATCH($I1209&amp;$M1209,TransferLog!$F$21:$F$1270&amp;TransferLog!$W$21:$W$1270,0)),"")</f>
        <v/>
      </c>
      <c r="D1209" s="235" t="str">
        <f t="array" ref="D1209">IF($K1209&lt;&gt;"",INDEX(TransferLog!$Q$21:$Q$1270,MATCH($I1209&amp;$M1209,TransferLog!$F$21:$F$1270&amp;TransferLog!$W$21:$W$1270,0)),"")</f>
        <v/>
      </c>
      <c r="E1209" s="236" t="str">
        <f t="array" ref="E1209">IF($K1209&lt;&gt;"",INDEX(TransferLog!$AC$21:$AC$1270,MATCH($I1209&amp;$M1209,TransferLog!$F$21:$F$1270&amp;TransferLog!$W$21:$W$1270,0)),"")</f>
        <v/>
      </c>
      <c r="F1209" s="111">
        <f t="shared" si="95"/>
        <v>1182</v>
      </c>
      <c r="G1209" s="138" t="str">
        <f t="array" ref="G1209">IF($I1209&lt;&gt;"",INDEX(DropDownLists!$K$10:$K$2516,MATCH($I1209,DropDownLists!$L$10:$L$2516,0)),"")</f>
        <v/>
      </c>
      <c r="H1209" s="107"/>
      <c r="I1209" s="112"/>
      <c r="J1209" s="339"/>
      <c r="K1209" s="113"/>
      <c r="L1209" s="339"/>
      <c r="M1209" s="113"/>
      <c r="N1209" s="339"/>
      <c r="O1209" s="139" t="str">
        <f t="shared" si="92"/>
        <v/>
      </c>
      <c r="P1209" s="339"/>
      <c r="Q1209" s="114"/>
      <c r="R1209" s="339"/>
      <c r="S1209" s="174"/>
      <c r="T1209" s="339"/>
      <c r="U1209" s="139" t="str">
        <f t="array" ref="U1209">IF($S1209&lt;&gt;"",INDEX(DropDownLists!$D$10:$D$2516,MATCH($S1209,DropDownLists!$E$10:$E$2516,0)),"")</f>
        <v/>
      </c>
      <c r="V1209" s="342"/>
      <c r="W1209" s="174"/>
      <c r="Y1209" s="37"/>
      <c r="Z1209" s="37"/>
      <c r="AA1209" s="37"/>
      <c r="AB1209" s="37"/>
      <c r="AC1209" s="37"/>
      <c r="AD1209" s="62"/>
      <c r="AE1209" s="62"/>
      <c r="AF1209" s="62"/>
      <c r="AG1209" s="62"/>
      <c r="AH1209" s="244" t="str">
        <f t="shared" si="93"/>
        <v/>
      </c>
      <c r="AI1209" s="62"/>
      <c r="AJ1209" s="62"/>
      <c r="AK1209" s="62"/>
      <c r="AL1209" s="62"/>
    </row>
    <row r="1210" spans="1:38" s="97" customFormat="1" ht="14">
      <c r="A1210" s="63"/>
      <c r="B1210" s="2">
        <f t="shared" si="94"/>
        <v>1183</v>
      </c>
      <c r="C1210" s="235" t="str">
        <f t="array" ref="C1210">IF($K1210&lt;&gt;"",INDEX(TransferLog!$AB$21:$AB$1270,MATCH($I1210&amp;$M1210,TransferLog!$F$21:$F$1270&amp;TransferLog!$W$21:$W$1270,0)),"")</f>
        <v/>
      </c>
      <c r="D1210" s="235" t="str">
        <f t="array" ref="D1210">IF($K1210&lt;&gt;"",INDEX(TransferLog!$Q$21:$Q$1270,MATCH($I1210&amp;$M1210,TransferLog!$F$21:$F$1270&amp;TransferLog!$W$21:$W$1270,0)),"")</f>
        <v/>
      </c>
      <c r="E1210" s="236" t="str">
        <f t="array" ref="E1210">IF($K1210&lt;&gt;"",INDEX(TransferLog!$AC$21:$AC$1270,MATCH($I1210&amp;$M1210,TransferLog!$F$21:$F$1270&amp;TransferLog!$W$21:$W$1270,0)),"")</f>
        <v/>
      </c>
      <c r="F1210" s="111">
        <f t="shared" si="95"/>
        <v>1183</v>
      </c>
      <c r="G1210" s="138" t="str">
        <f t="array" ref="G1210">IF($I1210&lt;&gt;"",INDEX(DropDownLists!$K$10:$K$2516,MATCH($I1210,DropDownLists!$L$10:$L$2516,0)),"")</f>
        <v/>
      </c>
      <c r="H1210" s="107"/>
      <c r="I1210" s="112"/>
      <c r="J1210" s="339"/>
      <c r="K1210" s="113"/>
      <c r="L1210" s="339"/>
      <c r="M1210" s="113"/>
      <c r="N1210" s="339"/>
      <c r="O1210" s="139" t="str">
        <f t="shared" si="92"/>
        <v/>
      </c>
      <c r="P1210" s="339"/>
      <c r="Q1210" s="114"/>
      <c r="R1210" s="339"/>
      <c r="S1210" s="174"/>
      <c r="T1210" s="339"/>
      <c r="U1210" s="139" t="str">
        <f t="array" ref="U1210">IF($S1210&lt;&gt;"",INDEX(DropDownLists!$D$10:$D$2516,MATCH($S1210,DropDownLists!$E$10:$E$2516,0)),"")</f>
        <v/>
      </c>
      <c r="V1210" s="342"/>
      <c r="W1210" s="174"/>
      <c r="Y1210" s="37"/>
      <c r="Z1210" s="37"/>
      <c r="AA1210" s="37"/>
      <c r="AB1210" s="37"/>
      <c r="AC1210" s="37"/>
      <c r="AD1210" s="62"/>
      <c r="AE1210" s="62"/>
      <c r="AF1210" s="62"/>
      <c r="AG1210" s="62"/>
      <c r="AH1210" s="244" t="str">
        <f t="shared" si="93"/>
        <v/>
      </c>
      <c r="AI1210" s="62"/>
      <c r="AJ1210" s="62"/>
      <c r="AK1210" s="62"/>
      <c r="AL1210" s="62"/>
    </row>
    <row r="1211" spans="1:38" s="97" customFormat="1" ht="14">
      <c r="A1211" s="63"/>
      <c r="B1211" s="2">
        <f t="shared" si="94"/>
        <v>1184</v>
      </c>
      <c r="C1211" s="235" t="str">
        <f t="array" ref="C1211">IF($K1211&lt;&gt;"",INDEX(TransferLog!$AB$21:$AB$1270,MATCH($I1211&amp;$M1211,TransferLog!$F$21:$F$1270&amp;TransferLog!$W$21:$W$1270,0)),"")</f>
        <v/>
      </c>
      <c r="D1211" s="235" t="str">
        <f t="array" ref="D1211">IF($K1211&lt;&gt;"",INDEX(TransferLog!$Q$21:$Q$1270,MATCH($I1211&amp;$M1211,TransferLog!$F$21:$F$1270&amp;TransferLog!$W$21:$W$1270,0)),"")</f>
        <v/>
      </c>
      <c r="E1211" s="236" t="str">
        <f t="array" ref="E1211">IF($K1211&lt;&gt;"",INDEX(TransferLog!$AC$21:$AC$1270,MATCH($I1211&amp;$M1211,TransferLog!$F$21:$F$1270&amp;TransferLog!$W$21:$W$1270,0)),"")</f>
        <v/>
      </c>
      <c r="F1211" s="111">
        <f t="shared" si="95"/>
        <v>1184</v>
      </c>
      <c r="G1211" s="138" t="str">
        <f t="array" ref="G1211">IF($I1211&lt;&gt;"",INDEX(DropDownLists!$K$10:$K$2516,MATCH($I1211,DropDownLists!$L$10:$L$2516,0)),"")</f>
        <v/>
      </c>
      <c r="H1211" s="107"/>
      <c r="I1211" s="112"/>
      <c r="J1211" s="339"/>
      <c r="K1211" s="113"/>
      <c r="L1211" s="339"/>
      <c r="M1211" s="113"/>
      <c r="N1211" s="339"/>
      <c r="O1211" s="139" t="str">
        <f t="shared" si="92"/>
        <v/>
      </c>
      <c r="P1211" s="339"/>
      <c r="Q1211" s="114"/>
      <c r="R1211" s="339"/>
      <c r="S1211" s="174"/>
      <c r="T1211" s="339"/>
      <c r="U1211" s="139" t="str">
        <f t="array" ref="U1211">IF($S1211&lt;&gt;"",INDEX(DropDownLists!$D$10:$D$2516,MATCH($S1211,DropDownLists!$E$10:$E$2516,0)),"")</f>
        <v/>
      </c>
      <c r="V1211" s="342"/>
      <c r="W1211" s="174"/>
      <c r="Y1211" s="37"/>
      <c r="Z1211" s="37"/>
      <c r="AA1211" s="37"/>
      <c r="AB1211" s="37"/>
      <c r="AC1211" s="37"/>
      <c r="AD1211" s="62"/>
      <c r="AE1211" s="62"/>
      <c r="AF1211" s="62"/>
      <c r="AG1211" s="62"/>
      <c r="AH1211" s="244" t="str">
        <f t="shared" si="93"/>
        <v/>
      </c>
      <c r="AI1211" s="62"/>
      <c r="AJ1211" s="62"/>
      <c r="AK1211" s="62"/>
      <c r="AL1211" s="62"/>
    </row>
    <row r="1212" spans="1:38" s="97" customFormat="1" ht="14">
      <c r="A1212" s="63"/>
      <c r="B1212" s="2">
        <f t="shared" si="94"/>
        <v>1185</v>
      </c>
      <c r="C1212" s="235" t="str">
        <f t="array" ref="C1212">IF($K1212&lt;&gt;"",INDEX(TransferLog!$AB$21:$AB$1270,MATCH($I1212&amp;$M1212,TransferLog!$F$21:$F$1270&amp;TransferLog!$W$21:$W$1270,0)),"")</f>
        <v/>
      </c>
      <c r="D1212" s="235" t="str">
        <f t="array" ref="D1212">IF($K1212&lt;&gt;"",INDEX(TransferLog!$Q$21:$Q$1270,MATCH($I1212&amp;$M1212,TransferLog!$F$21:$F$1270&amp;TransferLog!$W$21:$W$1270,0)),"")</f>
        <v/>
      </c>
      <c r="E1212" s="236" t="str">
        <f t="array" ref="E1212">IF($K1212&lt;&gt;"",INDEX(TransferLog!$AC$21:$AC$1270,MATCH($I1212&amp;$M1212,TransferLog!$F$21:$F$1270&amp;TransferLog!$W$21:$W$1270,0)),"")</f>
        <v/>
      </c>
      <c r="F1212" s="111">
        <f t="shared" si="95"/>
        <v>1185</v>
      </c>
      <c r="G1212" s="138" t="str">
        <f t="array" ref="G1212">IF($I1212&lt;&gt;"",INDEX(DropDownLists!$K$10:$K$2516,MATCH($I1212,DropDownLists!$L$10:$L$2516,0)),"")</f>
        <v/>
      </c>
      <c r="H1212" s="107"/>
      <c r="I1212" s="112"/>
      <c r="J1212" s="339"/>
      <c r="K1212" s="113"/>
      <c r="L1212" s="339"/>
      <c r="M1212" s="113"/>
      <c r="N1212" s="339"/>
      <c r="O1212" s="139" t="str">
        <f t="shared" si="92"/>
        <v/>
      </c>
      <c r="P1212" s="339"/>
      <c r="Q1212" s="114"/>
      <c r="R1212" s="339"/>
      <c r="S1212" s="174"/>
      <c r="T1212" s="339"/>
      <c r="U1212" s="139" t="str">
        <f t="array" ref="U1212">IF($S1212&lt;&gt;"",INDEX(DropDownLists!$D$10:$D$2516,MATCH($S1212,DropDownLists!$E$10:$E$2516,0)),"")</f>
        <v/>
      </c>
      <c r="V1212" s="342"/>
      <c r="W1212" s="174"/>
      <c r="Y1212" s="37"/>
      <c r="Z1212" s="37"/>
      <c r="AA1212" s="37"/>
      <c r="AB1212" s="37"/>
      <c r="AC1212" s="37"/>
      <c r="AD1212" s="62"/>
      <c r="AE1212" s="62"/>
      <c r="AF1212" s="62"/>
      <c r="AG1212" s="62"/>
      <c r="AH1212" s="244" t="str">
        <f t="shared" si="93"/>
        <v/>
      </c>
      <c r="AI1212" s="62"/>
      <c r="AJ1212" s="62"/>
      <c r="AK1212" s="62"/>
      <c r="AL1212" s="62"/>
    </row>
    <row r="1213" spans="1:38" s="97" customFormat="1" ht="14">
      <c r="A1213" s="63"/>
      <c r="B1213" s="2">
        <f t="shared" si="94"/>
        <v>1186</v>
      </c>
      <c r="C1213" s="235" t="str">
        <f t="array" ref="C1213">IF($K1213&lt;&gt;"",INDEX(TransferLog!$AB$21:$AB$1270,MATCH($I1213&amp;$M1213,TransferLog!$F$21:$F$1270&amp;TransferLog!$W$21:$W$1270,0)),"")</f>
        <v/>
      </c>
      <c r="D1213" s="235" t="str">
        <f t="array" ref="D1213">IF($K1213&lt;&gt;"",INDEX(TransferLog!$Q$21:$Q$1270,MATCH($I1213&amp;$M1213,TransferLog!$F$21:$F$1270&amp;TransferLog!$W$21:$W$1270,0)),"")</f>
        <v/>
      </c>
      <c r="E1213" s="236" t="str">
        <f t="array" ref="E1213">IF($K1213&lt;&gt;"",INDEX(TransferLog!$AC$21:$AC$1270,MATCH($I1213&amp;$M1213,TransferLog!$F$21:$F$1270&amp;TransferLog!$W$21:$W$1270,0)),"")</f>
        <v/>
      </c>
      <c r="F1213" s="111">
        <f t="shared" si="95"/>
        <v>1186</v>
      </c>
      <c r="G1213" s="138" t="str">
        <f t="array" ref="G1213">IF($I1213&lt;&gt;"",INDEX(DropDownLists!$K$10:$K$2516,MATCH($I1213,DropDownLists!$L$10:$L$2516,0)),"")</f>
        <v/>
      </c>
      <c r="H1213" s="107"/>
      <c r="I1213" s="112"/>
      <c r="J1213" s="339"/>
      <c r="K1213" s="113"/>
      <c r="L1213" s="339"/>
      <c r="M1213" s="113"/>
      <c r="N1213" s="339"/>
      <c r="O1213" s="139" t="str">
        <f t="shared" si="92"/>
        <v/>
      </c>
      <c r="P1213" s="339"/>
      <c r="Q1213" s="114"/>
      <c r="R1213" s="339"/>
      <c r="S1213" s="174"/>
      <c r="T1213" s="339"/>
      <c r="U1213" s="139" t="str">
        <f t="array" ref="U1213">IF($S1213&lt;&gt;"",INDEX(DropDownLists!$D$10:$D$2516,MATCH($S1213,DropDownLists!$E$10:$E$2516,0)),"")</f>
        <v/>
      </c>
      <c r="V1213" s="342"/>
      <c r="W1213" s="174"/>
      <c r="Y1213" s="37"/>
      <c r="Z1213" s="37"/>
      <c r="AA1213" s="37"/>
      <c r="AB1213" s="37"/>
      <c r="AC1213" s="37"/>
      <c r="AD1213" s="62"/>
      <c r="AE1213" s="62"/>
      <c r="AF1213" s="62"/>
      <c r="AG1213" s="62"/>
      <c r="AH1213" s="244" t="str">
        <f t="shared" si="93"/>
        <v/>
      </c>
      <c r="AI1213" s="62"/>
      <c r="AJ1213" s="62"/>
      <c r="AK1213" s="62"/>
      <c r="AL1213" s="62"/>
    </row>
    <row r="1214" spans="1:38" s="97" customFormat="1" ht="14">
      <c r="A1214" s="63"/>
      <c r="B1214" s="2">
        <f t="shared" si="94"/>
        <v>1187</v>
      </c>
      <c r="C1214" s="235" t="str">
        <f t="array" ref="C1214">IF($K1214&lt;&gt;"",INDEX(TransferLog!$AB$21:$AB$1270,MATCH($I1214&amp;$M1214,TransferLog!$F$21:$F$1270&amp;TransferLog!$W$21:$W$1270,0)),"")</f>
        <v/>
      </c>
      <c r="D1214" s="235" t="str">
        <f t="array" ref="D1214">IF($K1214&lt;&gt;"",INDEX(TransferLog!$Q$21:$Q$1270,MATCH($I1214&amp;$M1214,TransferLog!$F$21:$F$1270&amp;TransferLog!$W$21:$W$1270,0)),"")</f>
        <v/>
      </c>
      <c r="E1214" s="236" t="str">
        <f t="array" ref="E1214">IF($K1214&lt;&gt;"",INDEX(TransferLog!$AC$21:$AC$1270,MATCH($I1214&amp;$M1214,TransferLog!$F$21:$F$1270&amp;TransferLog!$W$21:$W$1270,0)),"")</f>
        <v/>
      </c>
      <c r="F1214" s="111">
        <f t="shared" si="95"/>
        <v>1187</v>
      </c>
      <c r="G1214" s="138" t="str">
        <f t="array" ref="G1214">IF($I1214&lt;&gt;"",INDEX(DropDownLists!$K$10:$K$2516,MATCH($I1214,DropDownLists!$L$10:$L$2516,0)),"")</f>
        <v/>
      </c>
      <c r="H1214" s="107"/>
      <c r="I1214" s="112"/>
      <c r="J1214" s="339"/>
      <c r="K1214" s="113"/>
      <c r="L1214" s="339"/>
      <c r="M1214" s="113"/>
      <c r="N1214" s="339"/>
      <c r="O1214" s="139" t="str">
        <f t="shared" si="92"/>
        <v/>
      </c>
      <c r="P1214" s="339"/>
      <c r="Q1214" s="114"/>
      <c r="R1214" s="339"/>
      <c r="S1214" s="174"/>
      <c r="T1214" s="339"/>
      <c r="U1214" s="139" t="str">
        <f t="array" ref="U1214">IF($S1214&lt;&gt;"",INDEX(DropDownLists!$D$10:$D$2516,MATCH($S1214,DropDownLists!$E$10:$E$2516,0)),"")</f>
        <v/>
      </c>
      <c r="V1214" s="342"/>
      <c r="W1214" s="174"/>
      <c r="Y1214" s="62"/>
      <c r="Z1214" s="62"/>
      <c r="AA1214" s="62"/>
      <c r="AB1214" s="62"/>
      <c r="AC1214" s="62"/>
      <c r="AD1214" s="62"/>
      <c r="AE1214" s="62"/>
      <c r="AF1214" s="62"/>
      <c r="AG1214" s="62"/>
      <c r="AH1214" s="244" t="str">
        <f t="shared" si="93"/>
        <v/>
      </c>
      <c r="AI1214" s="62"/>
      <c r="AJ1214" s="62"/>
      <c r="AK1214" s="62"/>
      <c r="AL1214" s="62"/>
    </row>
    <row r="1215" spans="1:38" s="97" customFormat="1" ht="14">
      <c r="A1215" s="63"/>
      <c r="B1215" s="2">
        <f t="shared" si="94"/>
        <v>1188</v>
      </c>
      <c r="C1215" s="235" t="str">
        <f t="array" ref="C1215">IF($K1215&lt;&gt;"",INDEX(TransferLog!$AB$21:$AB$1270,MATCH($I1215&amp;$M1215,TransferLog!$F$21:$F$1270&amp;TransferLog!$W$21:$W$1270,0)),"")</f>
        <v/>
      </c>
      <c r="D1215" s="235" t="str">
        <f t="array" ref="D1215">IF($K1215&lt;&gt;"",INDEX(TransferLog!$Q$21:$Q$1270,MATCH($I1215&amp;$M1215,TransferLog!$F$21:$F$1270&amp;TransferLog!$W$21:$W$1270,0)),"")</f>
        <v/>
      </c>
      <c r="E1215" s="236" t="str">
        <f t="array" ref="E1215">IF($K1215&lt;&gt;"",INDEX(TransferLog!$AC$21:$AC$1270,MATCH($I1215&amp;$M1215,TransferLog!$F$21:$F$1270&amp;TransferLog!$W$21:$W$1270,0)),"")</f>
        <v/>
      </c>
      <c r="F1215" s="111">
        <f t="shared" si="95"/>
        <v>1188</v>
      </c>
      <c r="G1215" s="138" t="str">
        <f t="array" ref="G1215">IF($I1215&lt;&gt;"",INDEX(DropDownLists!$K$10:$K$2516,MATCH($I1215,DropDownLists!$L$10:$L$2516,0)),"")</f>
        <v/>
      </c>
      <c r="H1215" s="107"/>
      <c r="I1215" s="112"/>
      <c r="J1215" s="339"/>
      <c r="K1215" s="113"/>
      <c r="L1215" s="339"/>
      <c r="M1215" s="113"/>
      <c r="N1215" s="339"/>
      <c r="O1215" s="139" t="str">
        <f t="shared" si="92"/>
        <v/>
      </c>
      <c r="P1215" s="339"/>
      <c r="Q1215" s="114"/>
      <c r="R1215" s="339"/>
      <c r="S1215" s="174"/>
      <c r="T1215" s="339"/>
      <c r="U1215" s="139" t="str">
        <f t="array" ref="U1215">IF($S1215&lt;&gt;"",INDEX(DropDownLists!$D$10:$D$2516,MATCH($S1215,DropDownLists!$E$10:$E$2516,0)),"")</f>
        <v/>
      </c>
      <c r="V1215" s="342"/>
      <c r="W1215" s="174"/>
      <c r="Y1215" s="62"/>
      <c r="Z1215" s="62"/>
      <c r="AA1215" s="62"/>
      <c r="AB1215" s="62"/>
      <c r="AC1215" s="62"/>
      <c r="AD1215" s="62"/>
      <c r="AE1215" s="62"/>
      <c r="AF1215" s="62"/>
      <c r="AG1215" s="62"/>
      <c r="AH1215" s="244" t="str">
        <f t="shared" si="93"/>
        <v/>
      </c>
      <c r="AI1215" s="62"/>
      <c r="AJ1215" s="62"/>
      <c r="AK1215" s="62"/>
      <c r="AL1215" s="62"/>
    </row>
    <row r="1216" spans="1:38" s="97" customFormat="1" ht="14">
      <c r="A1216" s="63"/>
      <c r="B1216" s="2">
        <f t="shared" si="94"/>
        <v>1189</v>
      </c>
      <c r="C1216" s="235" t="str">
        <f t="array" ref="C1216">IF($K1216&lt;&gt;"",INDEX(TransferLog!$AB$21:$AB$1270,MATCH($I1216&amp;$M1216,TransferLog!$F$21:$F$1270&amp;TransferLog!$W$21:$W$1270,0)),"")</f>
        <v/>
      </c>
      <c r="D1216" s="235" t="str">
        <f t="array" ref="D1216">IF($K1216&lt;&gt;"",INDEX(TransferLog!$Q$21:$Q$1270,MATCH($I1216&amp;$M1216,TransferLog!$F$21:$F$1270&amp;TransferLog!$W$21:$W$1270,0)),"")</f>
        <v/>
      </c>
      <c r="E1216" s="236" t="str">
        <f t="array" ref="E1216">IF($K1216&lt;&gt;"",INDEX(TransferLog!$AC$21:$AC$1270,MATCH($I1216&amp;$M1216,TransferLog!$F$21:$F$1270&amp;TransferLog!$W$21:$W$1270,0)),"")</f>
        <v/>
      </c>
      <c r="F1216" s="111">
        <f t="shared" si="95"/>
        <v>1189</v>
      </c>
      <c r="G1216" s="138" t="str">
        <f t="array" ref="G1216">IF($I1216&lt;&gt;"",INDEX(DropDownLists!$K$10:$K$2516,MATCH($I1216,DropDownLists!$L$10:$L$2516,0)),"")</f>
        <v/>
      </c>
      <c r="H1216" s="107"/>
      <c r="I1216" s="112"/>
      <c r="J1216" s="339"/>
      <c r="K1216" s="113"/>
      <c r="L1216" s="339"/>
      <c r="M1216" s="113"/>
      <c r="N1216" s="339"/>
      <c r="O1216" s="139" t="str">
        <f t="shared" si="92"/>
        <v/>
      </c>
      <c r="P1216" s="339"/>
      <c r="Q1216" s="114"/>
      <c r="R1216" s="339"/>
      <c r="S1216" s="174"/>
      <c r="T1216" s="339"/>
      <c r="U1216" s="139" t="str">
        <f t="array" ref="U1216">IF($S1216&lt;&gt;"",INDEX(DropDownLists!$D$10:$D$2516,MATCH($S1216,DropDownLists!$E$10:$E$2516,0)),"")</f>
        <v/>
      </c>
      <c r="V1216" s="342"/>
      <c r="W1216" s="174"/>
      <c r="Y1216" s="62"/>
      <c r="Z1216" s="62"/>
      <c r="AA1216" s="62"/>
      <c r="AB1216" s="62"/>
      <c r="AC1216" s="62"/>
      <c r="AD1216" s="62"/>
      <c r="AE1216" s="62"/>
      <c r="AF1216" s="62"/>
      <c r="AG1216" s="62"/>
      <c r="AH1216" s="244" t="str">
        <f t="shared" si="93"/>
        <v/>
      </c>
      <c r="AI1216" s="62"/>
      <c r="AJ1216" s="62"/>
      <c r="AK1216" s="62"/>
      <c r="AL1216" s="62"/>
    </row>
    <row r="1217" spans="1:38" s="97" customFormat="1" ht="14">
      <c r="A1217" s="63"/>
      <c r="B1217" s="2">
        <f t="shared" si="94"/>
        <v>1190</v>
      </c>
      <c r="C1217" s="235" t="str">
        <f t="array" ref="C1217">IF($K1217&lt;&gt;"",INDEX(TransferLog!$AB$21:$AB$1270,MATCH($I1217&amp;$M1217,TransferLog!$F$21:$F$1270&amp;TransferLog!$W$21:$W$1270,0)),"")</f>
        <v/>
      </c>
      <c r="D1217" s="235" t="str">
        <f t="array" ref="D1217">IF($K1217&lt;&gt;"",INDEX(TransferLog!$Q$21:$Q$1270,MATCH($I1217&amp;$M1217,TransferLog!$F$21:$F$1270&amp;TransferLog!$W$21:$W$1270,0)),"")</f>
        <v/>
      </c>
      <c r="E1217" s="236" t="str">
        <f t="array" ref="E1217">IF($K1217&lt;&gt;"",INDEX(TransferLog!$AC$21:$AC$1270,MATCH($I1217&amp;$M1217,TransferLog!$F$21:$F$1270&amp;TransferLog!$W$21:$W$1270,0)),"")</f>
        <v/>
      </c>
      <c r="F1217" s="111">
        <f t="shared" si="95"/>
        <v>1190</v>
      </c>
      <c r="G1217" s="138" t="str">
        <f t="array" ref="G1217">IF($I1217&lt;&gt;"",INDEX(DropDownLists!$K$10:$K$2516,MATCH($I1217,DropDownLists!$L$10:$L$2516,0)),"")</f>
        <v/>
      </c>
      <c r="H1217" s="107"/>
      <c r="I1217" s="112"/>
      <c r="J1217" s="339"/>
      <c r="K1217" s="113"/>
      <c r="L1217" s="339"/>
      <c r="M1217" s="113"/>
      <c r="N1217" s="339"/>
      <c r="O1217" s="139" t="str">
        <f t="shared" si="92"/>
        <v/>
      </c>
      <c r="P1217" s="339"/>
      <c r="Q1217" s="114"/>
      <c r="R1217" s="339"/>
      <c r="S1217" s="174"/>
      <c r="T1217" s="339"/>
      <c r="U1217" s="139" t="str">
        <f t="array" ref="U1217">IF($S1217&lt;&gt;"",INDEX(DropDownLists!$D$10:$D$2516,MATCH($S1217,DropDownLists!$E$10:$E$2516,0)),"")</f>
        <v/>
      </c>
      <c r="V1217" s="342"/>
      <c r="W1217" s="174"/>
      <c r="Y1217" s="62"/>
      <c r="Z1217" s="62"/>
      <c r="AA1217" s="62"/>
      <c r="AB1217" s="62"/>
      <c r="AC1217" s="62"/>
      <c r="AD1217" s="62"/>
      <c r="AE1217" s="62"/>
      <c r="AF1217" s="62"/>
      <c r="AG1217" s="62"/>
      <c r="AH1217" s="244" t="str">
        <f t="shared" si="93"/>
        <v/>
      </c>
      <c r="AI1217" s="62"/>
      <c r="AJ1217" s="62"/>
      <c r="AK1217" s="62"/>
      <c r="AL1217" s="62"/>
    </row>
    <row r="1218" spans="1:38" s="97" customFormat="1" ht="14">
      <c r="A1218" s="63"/>
      <c r="B1218" s="2">
        <f t="shared" si="94"/>
        <v>1191</v>
      </c>
      <c r="C1218" s="235" t="str">
        <f t="array" ref="C1218">IF($K1218&lt;&gt;"",INDEX(TransferLog!$AB$21:$AB$1270,MATCH($I1218&amp;$M1218,TransferLog!$F$21:$F$1270&amp;TransferLog!$W$21:$W$1270,0)),"")</f>
        <v/>
      </c>
      <c r="D1218" s="235" t="str">
        <f t="array" ref="D1218">IF($K1218&lt;&gt;"",INDEX(TransferLog!$Q$21:$Q$1270,MATCH($I1218&amp;$M1218,TransferLog!$F$21:$F$1270&amp;TransferLog!$W$21:$W$1270,0)),"")</f>
        <v/>
      </c>
      <c r="E1218" s="236" t="str">
        <f t="array" ref="E1218">IF($K1218&lt;&gt;"",INDEX(TransferLog!$AC$21:$AC$1270,MATCH($I1218&amp;$M1218,TransferLog!$F$21:$F$1270&amp;TransferLog!$W$21:$W$1270,0)),"")</f>
        <v/>
      </c>
      <c r="F1218" s="111">
        <f t="shared" si="95"/>
        <v>1191</v>
      </c>
      <c r="G1218" s="138" t="str">
        <f t="array" ref="G1218">IF($I1218&lt;&gt;"",INDEX(DropDownLists!$K$10:$K$2516,MATCH($I1218,DropDownLists!$L$10:$L$2516,0)),"")</f>
        <v/>
      </c>
      <c r="H1218" s="107"/>
      <c r="I1218" s="112"/>
      <c r="J1218" s="339"/>
      <c r="K1218" s="113"/>
      <c r="L1218" s="339"/>
      <c r="M1218" s="113"/>
      <c r="N1218" s="339"/>
      <c r="O1218" s="139" t="str">
        <f t="shared" si="92"/>
        <v/>
      </c>
      <c r="P1218" s="339"/>
      <c r="Q1218" s="114"/>
      <c r="R1218" s="339"/>
      <c r="S1218" s="174"/>
      <c r="T1218" s="339"/>
      <c r="U1218" s="139" t="str">
        <f t="array" ref="U1218">IF($S1218&lt;&gt;"",INDEX(DropDownLists!$D$10:$D$2516,MATCH($S1218,DropDownLists!$E$10:$E$2516,0)),"")</f>
        <v/>
      </c>
      <c r="V1218" s="342"/>
      <c r="W1218" s="174"/>
      <c r="Y1218" s="62"/>
      <c r="Z1218" s="62"/>
      <c r="AA1218" s="62"/>
      <c r="AB1218" s="62"/>
      <c r="AC1218" s="62"/>
      <c r="AD1218" s="62"/>
      <c r="AE1218" s="62"/>
      <c r="AF1218" s="62"/>
      <c r="AG1218" s="62"/>
      <c r="AH1218" s="244" t="str">
        <f t="shared" si="93"/>
        <v/>
      </c>
      <c r="AI1218" s="62"/>
      <c r="AJ1218" s="62"/>
      <c r="AK1218" s="62"/>
      <c r="AL1218" s="62"/>
    </row>
    <row r="1219" spans="1:38" s="97" customFormat="1" ht="14">
      <c r="A1219" s="63"/>
      <c r="B1219" s="2">
        <f t="shared" si="94"/>
        <v>1192</v>
      </c>
      <c r="C1219" s="235" t="str">
        <f t="array" ref="C1219">IF($K1219&lt;&gt;"",INDEX(TransferLog!$AB$21:$AB$1270,MATCH($I1219&amp;$M1219,TransferLog!$F$21:$F$1270&amp;TransferLog!$W$21:$W$1270,0)),"")</f>
        <v/>
      </c>
      <c r="D1219" s="235" t="str">
        <f t="array" ref="D1219">IF($K1219&lt;&gt;"",INDEX(TransferLog!$Q$21:$Q$1270,MATCH($I1219&amp;$M1219,TransferLog!$F$21:$F$1270&amp;TransferLog!$W$21:$W$1270,0)),"")</f>
        <v/>
      </c>
      <c r="E1219" s="236" t="str">
        <f t="array" ref="E1219">IF($K1219&lt;&gt;"",INDEX(TransferLog!$AC$21:$AC$1270,MATCH($I1219&amp;$M1219,TransferLog!$F$21:$F$1270&amp;TransferLog!$W$21:$W$1270,0)),"")</f>
        <v/>
      </c>
      <c r="F1219" s="111">
        <f t="shared" si="95"/>
        <v>1192</v>
      </c>
      <c r="G1219" s="138" t="str">
        <f t="array" ref="G1219">IF($I1219&lt;&gt;"",INDEX(DropDownLists!$K$10:$K$2516,MATCH($I1219,DropDownLists!$L$10:$L$2516,0)),"")</f>
        <v/>
      </c>
      <c r="H1219" s="107"/>
      <c r="I1219" s="112"/>
      <c r="J1219" s="339"/>
      <c r="K1219" s="113"/>
      <c r="L1219" s="339"/>
      <c r="M1219" s="113"/>
      <c r="N1219" s="339"/>
      <c r="O1219" s="139" t="str">
        <f t="shared" si="92"/>
        <v/>
      </c>
      <c r="P1219" s="339"/>
      <c r="Q1219" s="114"/>
      <c r="R1219" s="339"/>
      <c r="S1219" s="174"/>
      <c r="T1219" s="339"/>
      <c r="U1219" s="139" t="str">
        <f t="array" ref="U1219">IF($S1219&lt;&gt;"",INDEX(DropDownLists!$D$10:$D$2516,MATCH($S1219,DropDownLists!$E$10:$E$2516,0)),"")</f>
        <v/>
      </c>
      <c r="V1219" s="342"/>
      <c r="W1219" s="174"/>
      <c r="Y1219" s="62"/>
      <c r="Z1219" s="62"/>
      <c r="AA1219" s="62"/>
      <c r="AB1219" s="62"/>
      <c r="AC1219" s="62"/>
      <c r="AD1219" s="62"/>
      <c r="AE1219" s="62"/>
      <c r="AF1219" s="62"/>
      <c r="AG1219" s="62"/>
      <c r="AH1219" s="244" t="str">
        <f t="shared" si="93"/>
        <v/>
      </c>
      <c r="AI1219" s="62"/>
      <c r="AJ1219" s="62"/>
      <c r="AK1219" s="62"/>
      <c r="AL1219" s="62"/>
    </row>
    <row r="1220" spans="1:38" s="97" customFormat="1" ht="14.25" customHeight="1">
      <c r="A1220" s="26"/>
      <c r="B1220" s="2">
        <f t="shared" si="94"/>
        <v>1193</v>
      </c>
      <c r="C1220" s="235" t="str">
        <f t="array" ref="C1220">IF($K1220&lt;&gt;"",INDEX(TransferLog!$AB$21:$AB$1270,MATCH($I1220&amp;$M1220,TransferLog!$F$21:$F$1270&amp;TransferLog!$W$21:$W$1270,0)),"")</f>
        <v/>
      </c>
      <c r="D1220" s="235" t="str">
        <f t="array" ref="D1220">IF($K1220&lt;&gt;"",INDEX(TransferLog!$Q$21:$Q$1270,MATCH($I1220&amp;$M1220,TransferLog!$F$21:$F$1270&amp;TransferLog!$W$21:$W$1270,0)),"")</f>
        <v/>
      </c>
      <c r="E1220" s="236" t="str">
        <f t="array" ref="E1220">IF($K1220&lt;&gt;"",INDEX(TransferLog!$AC$21:$AC$1270,MATCH($I1220&amp;$M1220,TransferLog!$F$21:$F$1270&amp;TransferLog!$W$21:$W$1270,0)),"")</f>
        <v/>
      </c>
      <c r="F1220" s="111">
        <f t="shared" si="95"/>
        <v>1193</v>
      </c>
      <c r="G1220" s="138" t="str">
        <f t="array" ref="G1220">IF($I1220&lt;&gt;"",INDEX(DropDownLists!$K$10:$K$2516,MATCH($I1220,DropDownLists!$L$10:$L$2516,0)),"")</f>
        <v/>
      </c>
      <c r="H1220" s="107"/>
      <c r="I1220" s="112"/>
      <c r="J1220" s="339"/>
      <c r="K1220" s="113"/>
      <c r="L1220" s="339"/>
      <c r="M1220" s="113"/>
      <c r="N1220" s="339"/>
      <c r="O1220" s="139" t="str">
        <f t="shared" si="92"/>
        <v/>
      </c>
      <c r="P1220" s="339"/>
      <c r="Q1220" s="114"/>
      <c r="R1220" s="339"/>
      <c r="S1220" s="174"/>
      <c r="T1220" s="339"/>
      <c r="U1220" s="139" t="str">
        <f t="array" ref="U1220">IF($S1220&lt;&gt;"",INDEX(DropDownLists!$D$10:$D$2516,MATCH($S1220,DropDownLists!$E$10:$E$2516,0)),"")</f>
        <v/>
      </c>
      <c r="V1220" s="342"/>
      <c r="W1220" s="174"/>
      <c r="Y1220" s="62"/>
      <c r="Z1220" s="62"/>
      <c r="AA1220" s="62"/>
      <c r="AB1220" s="62"/>
      <c r="AC1220" s="62"/>
      <c r="AD1220" s="37"/>
      <c r="AE1220" s="37"/>
      <c r="AF1220" s="37"/>
      <c r="AG1220" s="37"/>
      <c r="AH1220" s="243" t="str">
        <f t="shared" si="93"/>
        <v/>
      </c>
      <c r="AI1220" s="37"/>
      <c r="AJ1220" s="37"/>
      <c r="AK1220" s="37"/>
      <c r="AL1220" s="37"/>
    </row>
    <row r="1221" spans="1:38" s="97" customFormat="1" ht="14.25" customHeight="1">
      <c r="A1221" s="26"/>
      <c r="B1221" s="2">
        <f t="shared" si="94"/>
        <v>1194</v>
      </c>
      <c r="C1221" s="235" t="str">
        <f t="array" ref="C1221">IF($K1221&lt;&gt;"",INDEX(TransferLog!$AB$21:$AB$1270,MATCH($I1221&amp;$M1221,TransferLog!$F$21:$F$1270&amp;TransferLog!$W$21:$W$1270,0)),"")</f>
        <v/>
      </c>
      <c r="D1221" s="235" t="str">
        <f t="array" ref="D1221">IF($K1221&lt;&gt;"",INDEX(TransferLog!$Q$21:$Q$1270,MATCH($I1221&amp;$M1221,TransferLog!$F$21:$F$1270&amp;TransferLog!$W$21:$W$1270,0)),"")</f>
        <v/>
      </c>
      <c r="E1221" s="236" t="str">
        <f t="array" ref="E1221">IF($K1221&lt;&gt;"",INDEX(TransferLog!$AC$21:$AC$1270,MATCH($I1221&amp;$M1221,TransferLog!$F$21:$F$1270&amp;TransferLog!$W$21:$W$1270,0)),"")</f>
        <v/>
      </c>
      <c r="F1221" s="111">
        <f t="shared" si="95"/>
        <v>1194</v>
      </c>
      <c r="G1221" s="138" t="str">
        <f t="array" ref="G1221">IF($I1221&lt;&gt;"",INDEX(DropDownLists!$K$10:$K$2516,MATCH($I1221,DropDownLists!$L$10:$L$2516,0)),"")</f>
        <v/>
      </c>
      <c r="H1221" s="107"/>
      <c r="I1221" s="112"/>
      <c r="J1221" s="339"/>
      <c r="K1221" s="113"/>
      <c r="L1221" s="339"/>
      <c r="M1221" s="113"/>
      <c r="N1221" s="339"/>
      <c r="O1221" s="139" t="str">
        <f t="shared" si="92"/>
        <v/>
      </c>
      <c r="P1221" s="339"/>
      <c r="Q1221" s="114"/>
      <c r="R1221" s="339"/>
      <c r="S1221" s="174"/>
      <c r="T1221" s="339"/>
      <c r="U1221" s="139" t="str">
        <f t="array" ref="U1221">IF($S1221&lt;&gt;"",INDEX(DropDownLists!$D$10:$D$2516,MATCH($S1221,DropDownLists!$E$10:$E$2516,0)),"")</f>
        <v/>
      </c>
      <c r="V1221" s="342"/>
      <c r="W1221" s="174"/>
      <c r="Y1221" s="62"/>
      <c r="Z1221" s="62"/>
      <c r="AA1221" s="62"/>
      <c r="AB1221" s="62"/>
      <c r="AC1221" s="62"/>
      <c r="AD1221" s="37"/>
      <c r="AE1221" s="37"/>
      <c r="AF1221" s="37"/>
      <c r="AG1221" s="37"/>
      <c r="AH1221" s="243" t="str">
        <f t="shared" si="93"/>
        <v/>
      </c>
      <c r="AI1221" s="37"/>
      <c r="AJ1221" s="37"/>
      <c r="AK1221" s="37"/>
      <c r="AL1221" s="37"/>
    </row>
    <row r="1222" spans="1:38" s="97" customFormat="1" ht="14.25" customHeight="1">
      <c r="A1222" s="26"/>
      <c r="B1222" s="2">
        <f t="shared" si="94"/>
        <v>1195</v>
      </c>
      <c r="C1222" s="235" t="str">
        <f t="array" ref="C1222">IF($K1222&lt;&gt;"",INDEX(TransferLog!$AB$21:$AB$1270,MATCH($I1222&amp;$M1222,TransferLog!$F$21:$F$1270&amp;TransferLog!$W$21:$W$1270,0)),"")</f>
        <v/>
      </c>
      <c r="D1222" s="235" t="str">
        <f t="array" ref="D1222">IF($K1222&lt;&gt;"",INDEX(TransferLog!$Q$21:$Q$1270,MATCH($I1222&amp;$M1222,TransferLog!$F$21:$F$1270&amp;TransferLog!$W$21:$W$1270,0)),"")</f>
        <v/>
      </c>
      <c r="E1222" s="236" t="str">
        <f t="array" ref="E1222">IF($K1222&lt;&gt;"",INDEX(TransferLog!$AC$21:$AC$1270,MATCH($I1222&amp;$M1222,TransferLog!$F$21:$F$1270&amp;TransferLog!$W$21:$W$1270,0)),"")</f>
        <v/>
      </c>
      <c r="F1222" s="111">
        <f t="shared" si="95"/>
        <v>1195</v>
      </c>
      <c r="G1222" s="138" t="str">
        <f t="array" ref="G1222">IF($I1222&lt;&gt;"",INDEX(DropDownLists!$K$10:$K$2516,MATCH($I1222,DropDownLists!$L$10:$L$2516,0)),"")</f>
        <v/>
      </c>
      <c r="H1222" s="107"/>
      <c r="I1222" s="112"/>
      <c r="J1222" s="339"/>
      <c r="K1222" s="113"/>
      <c r="L1222" s="339"/>
      <c r="M1222" s="113"/>
      <c r="N1222" s="339"/>
      <c r="O1222" s="139" t="str">
        <f t="shared" si="92"/>
        <v/>
      </c>
      <c r="P1222" s="339"/>
      <c r="Q1222" s="114"/>
      <c r="R1222" s="339"/>
      <c r="S1222" s="174"/>
      <c r="T1222" s="339"/>
      <c r="U1222" s="139" t="str">
        <f t="array" ref="U1222">IF($S1222&lt;&gt;"",INDEX(DropDownLists!$D$10:$D$2516,MATCH($S1222,DropDownLists!$E$10:$E$2516,0)),"")</f>
        <v/>
      </c>
      <c r="V1222" s="342"/>
      <c r="W1222" s="174"/>
      <c r="Y1222" s="62"/>
      <c r="Z1222" s="62"/>
      <c r="AA1222" s="62"/>
      <c r="AB1222" s="62"/>
      <c r="AC1222" s="62"/>
      <c r="AD1222" s="37"/>
      <c r="AE1222" s="37"/>
      <c r="AF1222" s="37"/>
      <c r="AG1222" s="37"/>
      <c r="AH1222" s="243" t="str">
        <f t="shared" si="93"/>
        <v/>
      </c>
      <c r="AI1222" s="37"/>
      <c r="AJ1222" s="37"/>
      <c r="AK1222" s="37"/>
      <c r="AL1222" s="37"/>
    </row>
    <row r="1223" spans="1:38" s="97" customFormat="1" ht="14">
      <c r="A1223" s="26"/>
      <c r="B1223" s="2">
        <f t="shared" si="94"/>
        <v>1196</v>
      </c>
      <c r="C1223" s="235" t="str">
        <f t="array" ref="C1223">IF($K1223&lt;&gt;"",INDEX(TransferLog!$AB$21:$AB$1270,MATCH($I1223&amp;$M1223,TransferLog!$F$21:$F$1270&amp;TransferLog!$W$21:$W$1270,0)),"")</f>
        <v/>
      </c>
      <c r="D1223" s="235" t="str">
        <f t="array" ref="D1223">IF($K1223&lt;&gt;"",INDEX(TransferLog!$Q$21:$Q$1270,MATCH($I1223&amp;$M1223,TransferLog!$F$21:$F$1270&amp;TransferLog!$W$21:$W$1270,0)),"")</f>
        <v/>
      </c>
      <c r="E1223" s="236" t="str">
        <f t="array" ref="E1223">IF($K1223&lt;&gt;"",INDEX(TransferLog!$AC$21:$AC$1270,MATCH($I1223&amp;$M1223,TransferLog!$F$21:$F$1270&amp;TransferLog!$W$21:$W$1270,0)),"")</f>
        <v/>
      </c>
      <c r="F1223" s="111">
        <f t="shared" si="95"/>
        <v>1196</v>
      </c>
      <c r="G1223" s="138" t="str">
        <f t="array" ref="G1223">IF($I1223&lt;&gt;"",INDEX(DropDownLists!$K$10:$K$2516,MATCH($I1223,DropDownLists!$L$10:$L$2516,0)),"")</f>
        <v/>
      </c>
      <c r="H1223" s="107"/>
      <c r="I1223" s="112"/>
      <c r="J1223" s="339"/>
      <c r="K1223" s="113"/>
      <c r="L1223" s="339"/>
      <c r="M1223" s="113"/>
      <c r="N1223" s="339"/>
      <c r="O1223" s="139" t="str">
        <f t="shared" si="92"/>
        <v/>
      </c>
      <c r="P1223" s="339"/>
      <c r="Q1223" s="114"/>
      <c r="R1223" s="339"/>
      <c r="S1223" s="174"/>
      <c r="T1223" s="339"/>
      <c r="U1223" s="139" t="str">
        <f t="array" ref="U1223">IF($S1223&lt;&gt;"",INDEX(DropDownLists!$D$10:$D$2516,MATCH($S1223,DropDownLists!$E$10:$E$2516,0)),"")</f>
        <v/>
      </c>
      <c r="V1223" s="342"/>
      <c r="W1223" s="174"/>
      <c r="Y1223" s="62"/>
      <c r="Z1223" s="62"/>
      <c r="AA1223" s="62"/>
      <c r="AB1223" s="62"/>
      <c r="AC1223" s="62"/>
      <c r="AD1223" s="37"/>
      <c r="AE1223" s="37"/>
      <c r="AF1223" s="37"/>
      <c r="AG1223" s="37"/>
      <c r="AH1223" s="243" t="str">
        <f t="shared" si="93"/>
        <v/>
      </c>
      <c r="AI1223" s="37"/>
      <c r="AJ1223" s="37"/>
      <c r="AK1223" s="37"/>
      <c r="AL1223" s="37"/>
    </row>
    <row r="1224" spans="1:38" s="97" customFormat="1" ht="14.25" customHeight="1">
      <c r="A1224" s="26"/>
      <c r="B1224" s="2">
        <f t="shared" si="94"/>
        <v>1197</v>
      </c>
      <c r="C1224" s="235" t="str">
        <f t="array" ref="C1224">IF($K1224&lt;&gt;"",INDEX(TransferLog!$AB$21:$AB$1270,MATCH($I1224&amp;$M1224,TransferLog!$F$21:$F$1270&amp;TransferLog!$W$21:$W$1270,0)),"")</f>
        <v/>
      </c>
      <c r="D1224" s="235" t="str">
        <f t="array" ref="D1224">IF($K1224&lt;&gt;"",INDEX(TransferLog!$Q$21:$Q$1270,MATCH($I1224&amp;$M1224,TransferLog!$F$21:$F$1270&amp;TransferLog!$W$21:$W$1270,0)),"")</f>
        <v/>
      </c>
      <c r="E1224" s="236" t="str">
        <f t="array" ref="E1224">IF($K1224&lt;&gt;"",INDEX(TransferLog!$AC$21:$AC$1270,MATCH($I1224&amp;$M1224,TransferLog!$F$21:$F$1270&amp;TransferLog!$W$21:$W$1270,0)),"")</f>
        <v/>
      </c>
      <c r="F1224" s="111">
        <f t="shared" si="95"/>
        <v>1197</v>
      </c>
      <c r="G1224" s="138" t="str">
        <f t="array" ref="G1224">IF($I1224&lt;&gt;"",INDEX(DropDownLists!$K$10:$K$2516,MATCH($I1224,DropDownLists!$L$10:$L$2516,0)),"")</f>
        <v/>
      </c>
      <c r="H1224" s="107"/>
      <c r="I1224" s="112"/>
      <c r="J1224" s="339"/>
      <c r="K1224" s="113"/>
      <c r="L1224" s="339"/>
      <c r="M1224" s="113"/>
      <c r="N1224" s="339"/>
      <c r="O1224" s="139" t="str">
        <f t="shared" si="92"/>
        <v/>
      </c>
      <c r="P1224" s="339"/>
      <c r="Q1224" s="114"/>
      <c r="R1224" s="339"/>
      <c r="S1224" s="174"/>
      <c r="T1224" s="339"/>
      <c r="U1224" s="139" t="str">
        <f t="array" ref="U1224">IF($S1224&lt;&gt;"",INDEX(DropDownLists!$D$10:$D$2516,MATCH($S1224,DropDownLists!$E$10:$E$2516,0)),"")</f>
        <v/>
      </c>
      <c r="V1224" s="342"/>
      <c r="W1224" s="174"/>
      <c r="Y1224" s="62"/>
      <c r="Z1224" s="62"/>
      <c r="AA1224" s="62"/>
      <c r="AB1224" s="62"/>
      <c r="AC1224" s="62"/>
      <c r="AD1224" s="37"/>
      <c r="AE1224" s="37"/>
      <c r="AF1224" s="37"/>
      <c r="AG1224" s="37"/>
      <c r="AH1224" s="243" t="str">
        <f t="shared" si="93"/>
        <v/>
      </c>
      <c r="AI1224" s="37"/>
      <c r="AJ1224" s="37"/>
      <c r="AK1224" s="37"/>
      <c r="AL1224" s="37"/>
    </row>
    <row r="1225" spans="1:38" s="97" customFormat="1" ht="14.25" customHeight="1">
      <c r="A1225" s="26"/>
      <c r="B1225" s="2">
        <f t="shared" si="94"/>
        <v>1198</v>
      </c>
      <c r="C1225" s="235" t="str">
        <f t="array" ref="C1225">IF($K1225&lt;&gt;"",INDEX(TransferLog!$AB$21:$AB$1270,MATCH($I1225&amp;$M1225,TransferLog!$F$21:$F$1270&amp;TransferLog!$W$21:$W$1270,0)),"")</f>
        <v/>
      </c>
      <c r="D1225" s="235" t="str">
        <f t="array" ref="D1225">IF($K1225&lt;&gt;"",INDEX(TransferLog!$Q$21:$Q$1270,MATCH($I1225&amp;$M1225,TransferLog!$F$21:$F$1270&amp;TransferLog!$W$21:$W$1270,0)),"")</f>
        <v/>
      </c>
      <c r="E1225" s="236" t="str">
        <f t="array" ref="E1225">IF($K1225&lt;&gt;"",INDEX(TransferLog!$AC$21:$AC$1270,MATCH($I1225&amp;$M1225,TransferLog!$F$21:$F$1270&amp;TransferLog!$W$21:$W$1270,0)),"")</f>
        <v/>
      </c>
      <c r="F1225" s="111">
        <f t="shared" si="95"/>
        <v>1198</v>
      </c>
      <c r="G1225" s="138" t="str">
        <f t="array" ref="G1225">IF($I1225&lt;&gt;"",INDEX(DropDownLists!$K$10:$K$2516,MATCH($I1225,DropDownLists!$L$10:$L$2516,0)),"")</f>
        <v/>
      </c>
      <c r="H1225" s="107"/>
      <c r="I1225" s="112"/>
      <c r="J1225" s="339"/>
      <c r="K1225" s="113"/>
      <c r="L1225" s="339"/>
      <c r="M1225" s="113"/>
      <c r="N1225" s="339"/>
      <c r="O1225" s="139" t="str">
        <f t="shared" si="92"/>
        <v/>
      </c>
      <c r="P1225" s="339"/>
      <c r="Q1225" s="114"/>
      <c r="R1225" s="339"/>
      <c r="S1225" s="174"/>
      <c r="T1225" s="339"/>
      <c r="U1225" s="139" t="str">
        <f t="array" ref="U1225">IF($S1225&lt;&gt;"",INDEX(DropDownLists!$D$10:$D$2516,MATCH($S1225,DropDownLists!$E$10:$E$2516,0)),"")</f>
        <v/>
      </c>
      <c r="V1225" s="342"/>
      <c r="W1225" s="174"/>
      <c r="Y1225" s="37"/>
      <c r="Z1225" s="37"/>
      <c r="AA1225" s="37"/>
      <c r="AB1225" s="37"/>
      <c r="AC1225" s="37"/>
      <c r="AD1225" s="37"/>
      <c r="AE1225" s="37"/>
      <c r="AF1225" s="37"/>
      <c r="AG1225" s="37"/>
      <c r="AH1225" s="243" t="str">
        <f t="shared" si="93"/>
        <v/>
      </c>
      <c r="AI1225" s="37"/>
      <c r="AJ1225" s="37"/>
      <c r="AK1225" s="37"/>
      <c r="AL1225" s="37"/>
    </row>
    <row r="1226" spans="1:38" s="97" customFormat="1" ht="14.25" customHeight="1">
      <c r="A1226" s="26"/>
      <c r="B1226" s="2">
        <f t="shared" si="94"/>
        <v>1199</v>
      </c>
      <c r="C1226" s="235" t="str">
        <f t="array" ref="C1226">IF($K1226&lt;&gt;"",INDEX(TransferLog!$AB$21:$AB$1270,MATCH($I1226&amp;$M1226,TransferLog!$F$21:$F$1270&amp;TransferLog!$W$21:$W$1270,0)),"")</f>
        <v/>
      </c>
      <c r="D1226" s="235" t="str">
        <f t="array" ref="D1226">IF($K1226&lt;&gt;"",INDEX(TransferLog!$Q$21:$Q$1270,MATCH($I1226&amp;$M1226,TransferLog!$F$21:$F$1270&amp;TransferLog!$W$21:$W$1270,0)),"")</f>
        <v/>
      </c>
      <c r="E1226" s="236" t="str">
        <f t="array" ref="E1226">IF($K1226&lt;&gt;"",INDEX(TransferLog!$AC$21:$AC$1270,MATCH($I1226&amp;$M1226,TransferLog!$F$21:$F$1270&amp;TransferLog!$W$21:$W$1270,0)),"")</f>
        <v/>
      </c>
      <c r="F1226" s="111">
        <f t="shared" si="95"/>
        <v>1199</v>
      </c>
      <c r="G1226" s="138" t="str">
        <f t="array" ref="G1226">IF($I1226&lt;&gt;"",INDEX(DropDownLists!$K$10:$K$2516,MATCH($I1226,DropDownLists!$L$10:$L$2516,0)),"")</f>
        <v/>
      </c>
      <c r="H1226" s="107"/>
      <c r="I1226" s="112"/>
      <c r="J1226" s="339"/>
      <c r="K1226" s="113"/>
      <c r="L1226" s="339"/>
      <c r="M1226" s="113"/>
      <c r="N1226" s="339"/>
      <c r="O1226" s="139" t="str">
        <f t="shared" si="92"/>
        <v/>
      </c>
      <c r="P1226" s="339"/>
      <c r="Q1226" s="114"/>
      <c r="R1226" s="339"/>
      <c r="S1226" s="174"/>
      <c r="T1226" s="339"/>
      <c r="U1226" s="139" t="str">
        <f t="array" ref="U1226">IF($S1226&lt;&gt;"",INDEX(DropDownLists!$D$10:$D$2516,MATCH($S1226,DropDownLists!$E$10:$E$2516,0)),"")</f>
        <v/>
      </c>
      <c r="V1226" s="342"/>
      <c r="W1226" s="174"/>
      <c r="Y1226" s="37"/>
      <c r="Z1226" s="37"/>
      <c r="AA1226" s="37"/>
      <c r="AB1226" s="37"/>
      <c r="AC1226" s="37"/>
      <c r="AD1226" s="37"/>
      <c r="AE1226" s="37"/>
      <c r="AF1226" s="37"/>
      <c r="AG1226" s="37"/>
      <c r="AH1226" s="243" t="str">
        <f t="shared" si="93"/>
        <v/>
      </c>
      <c r="AI1226" s="37"/>
      <c r="AJ1226" s="37"/>
      <c r="AK1226" s="37"/>
      <c r="AL1226" s="37"/>
    </row>
    <row r="1227" spans="1:38" s="97" customFormat="1" ht="14">
      <c r="A1227" s="26"/>
      <c r="B1227" s="2">
        <f t="shared" si="94"/>
        <v>1200</v>
      </c>
      <c r="C1227" s="235" t="str">
        <f t="array" ref="C1227">IF($K1227&lt;&gt;"",INDEX(TransferLog!$AB$21:$AB$1270,MATCH($I1227&amp;$M1227,TransferLog!$F$21:$F$1270&amp;TransferLog!$W$21:$W$1270,0)),"")</f>
        <v/>
      </c>
      <c r="D1227" s="235" t="str">
        <f t="array" ref="D1227">IF($K1227&lt;&gt;"",INDEX(TransferLog!$Q$21:$Q$1270,MATCH($I1227&amp;$M1227,TransferLog!$F$21:$F$1270&amp;TransferLog!$W$21:$W$1270,0)),"")</f>
        <v/>
      </c>
      <c r="E1227" s="236" t="str">
        <f t="array" ref="E1227">IF($K1227&lt;&gt;"",INDEX(TransferLog!$AC$21:$AC$1270,MATCH($I1227&amp;$M1227,TransferLog!$F$21:$F$1270&amp;TransferLog!$W$21:$W$1270,0)),"")</f>
        <v/>
      </c>
      <c r="F1227" s="111">
        <f t="shared" si="95"/>
        <v>1200</v>
      </c>
      <c r="G1227" s="138" t="str">
        <f t="array" ref="G1227">IF($I1227&lt;&gt;"",INDEX(DropDownLists!$K$10:$K$2516,MATCH($I1227,DropDownLists!$L$10:$L$2516,0)),"")</f>
        <v/>
      </c>
      <c r="H1227" s="107"/>
      <c r="I1227" s="112"/>
      <c r="J1227" s="339"/>
      <c r="K1227" s="113"/>
      <c r="L1227" s="339"/>
      <c r="M1227" s="113"/>
      <c r="N1227" s="339"/>
      <c r="O1227" s="139" t="str">
        <f t="shared" si="92"/>
        <v/>
      </c>
      <c r="P1227" s="339"/>
      <c r="Q1227" s="114"/>
      <c r="R1227" s="339"/>
      <c r="S1227" s="174"/>
      <c r="T1227" s="339"/>
      <c r="U1227" s="139" t="str">
        <f t="array" ref="U1227">IF($S1227&lt;&gt;"",INDEX(DropDownLists!$D$10:$D$2516,MATCH($S1227,DropDownLists!$E$10:$E$2516,0)),"")</f>
        <v/>
      </c>
      <c r="V1227" s="342"/>
      <c r="W1227" s="174"/>
      <c r="Y1227" s="37"/>
      <c r="Z1227" s="37"/>
      <c r="AA1227" s="37"/>
      <c r="AB1227" s="37"/>
      <c r="AC1227" s="37"/>
      <c r="AD1227" s="37"/>
      <c r="AE1227" s="37"/>
      <c r="AF1227" s="37"/>
      <c r="AG1227" s="37"/>
      <c r="AH1227" s="243" t="str">
        <f t="shared" si="93"/>
        <v/>
      </c>
      <c r="AI1227" s="37"/>
      <c r="AJ1227" s="37"/>
      <c r="AK1227" s="37"/>
      <c r="AL1227" s="37"/>
    </row>
    <row r="1228" spans="1:38" s="97" customFormat="1" ht="14">
      <c r="A1228" s="26"/>
      <c r="B1228" s="2">
        <f t="shared" si="94"/>
        <v>1201</v>
      </c>
      <c r="C1228" s="235" t="str">
        <f t="array" ref="C1228">IF($K1228&lt;&gt;"",INDEX(TransferLog!$AB$21:$AB$1270,MATCH($I1228&amp;$M1228,TransferLog!$F$21:$F$1270&amp;TransferLog!$W$21:$W$1270,0)),"")</f>
        <v/>
      </c>
      <c r="D1228" s="235" t="str">
        <f t="array" ref="D1228">IF($K1228&lt;&gt;"",INDEX(TransferLog!$Q$21:$Q$1270,MATCH($I1228&amp;$M1228,TransferLog!$F$21:$F$1270&amp;TransferLog!$W$21:$W$1270,0)),"")</f>
        <v/>
      </c>
      <c r="E1228" s="236" t="str">
        <f t="array" ref="E1228">IF($K1228&lt;&gt;"",INDEX(TransferLog!$AC$21:$AC$1270,MATCH($I1228&amp;$M1228,TransferLog!$F$21:$F$1270&amp;TransferLog!$W$21:$W$1270,0)),"")</f>
        <v/>
      </c>
      <c r="F1228" s="111">
        <f t="shared" si="95"/>
        <v>1201</v>
      </c>
      <c r="G1228" s="138" t="str">
        <f t="array" ref="G1228">IF($I1228&lt;&gt;"",INDEX(DropDownLists!$K$10:$K$2516,MATCH($I1228,DropDownLists!$L$10:$L$2516,0)),"")</f>
        <v/>
      </c>
      <c r="H1228" s="107"/>
      <c r="I1228" s="112"/>
      <c r="J1228" s="339"/>
      <c r="K1228" s="113"/>
      <c r="L1228" s="339"/>
      <c r="M1228" s="113"/>
      <c r="N1228" s="339"/>
      <c r="O1228" s="139" t="str">
        <f t="shared" si="92"/>
        <v/>
      </c>
      <c r="P1228" s="339"/>
      <c r="Q1228" s="114"/>
      <c r="R1228" s="339"/>
      <c r="S1228" s="174"/>
      <c r="T1228" s="339"/>
      <c r="U1228" s="139" t="str">
        <f t="array" ref="U1228">IF($S1228&lt;&gt;"",INDEX(DropDownLists!$D$10:$D$2516,MATCH($S1228,DropDownLists!$E$10:$E$2516,0)),"")</f>
        <v/>
      </c>
      <c r="V1228" s="342"/>
      <c r="W1228" s="174"/>
      <c r="Y1228" s="37"/>
      <c r="Z1228" s="37"/>
      <c r="AA1228" s="37"/>
      <c r="AB1228" s="37"/>
      <c r="AC1228" s="37"/>
      <c r="AD1228" s="37"/>
      <c r="AE1228" s="37"/>
      <c r="AF1228" s="37"/>
      <c r="AG1228" s="37"/>
      <c r="AH1228" s="243" t="str">
        <f t="shared" si="93"/>
        <v/>
      </c>
      <c r="AI1228" s="37"/>
      <c r="AJ1228" s="37"/>
      <c r="AK1228" s="37"/>
      <c r="AL1228" s="37"/>
    </row>
    <row r="1229" spans="1:38" s="97" customFormat="1" ht="14">
      <c r="A1229" s="63"/>
      <c r="B1229" s="2">
        <f t="shared" si="94"/>
        <v>1202</v>
      </c>
      <c r="C1229" s="235" t="str">
        <f t="array" ref="C1229">IF($K1229&lt;&gt;"",INDEX(TransferLog!$AB$21:$AB$1270,MATCH($I1229&amp;$M1229,TransferLog!$F$21:$F$1270&amp;TransferLog!$W$21:$W$1270,0)),"")</f>
        <v/>
      </c>
      <c r="D1229" s="235" t="str">
        <f t="array" ref="D1229">IF($K1229&lt;&gt;"",INDEX(TransferLog!$Q$21:$Q$1270,MATCH($I1229&amp;$M1229,TransferLog!$F$21:$F$1270&amp;TransferLog!$W$21:$W$1270,0)),"")</f>
        <v/>
      </c>
      <c r="E1229" s="236" t="str">
        <f t="array" ref="E1229">IF($K1229&lt;&gt;"",INDEX(TransferLog!$AC$21:$AC$1270,MATCH($I1229&amp;$M1229,TransferLog!$F$21:$F$1270&amp;TransferLog!$W$21:$W$1270,0)),"")</f>
        <v/>
      </c>
      <c r="F1229" s="111">
        <f t="shared" si="95"/>
        <v>1202</v>
      </c>
      <c r="G1229" s="138" t="str">
        <f t="array" ref="G1229">IF($I1229&lt;&gt;"",INDEX(DropDownLists!$K$10:$K$2516,MATCH($I1229,DropDownLists!$L$10:$L$2516,0)),"")</f>
        <v/>
      </c>
      <c r="H1229" s="107"/>
      <c r="I1229" s="112"/>
      <c r="J1229" s="339"/>
      <c r="K1229" s="113"/>
      <c r="L1229" s="339"/>
      <c r="M1229" s="113"/>
      <c r="N1229" s="339"/>
      <c r="O1229" s="139" t="str">
        <f t="shared" si="92"/>
        <v/>
      </c>
      <c r="P1229" s="339"/>
      <c r="Q1229" s="114"/>
      <c r="R1229" s="339"/>
      <c r="S1229" s="174"/>
      <c r="T1229" s="339"/>
      <c r="U1229" s="139" t="str">
        <f t="array" ref="U1229">IF($S1229&lt;&gt;"",INDEX(DropDownLists!$D$10:$D$2516,MATCH($S1229,DropDownLists!$E$10:$E$2516,0)),"")</f>
        <v/>
      </c>
      <c r="V1229" s="342"/>
      <c r="W1229" s="174"/>
      <c r="Y1229" s="37"/>
      <c r="Z1229" s="37"/>
      <c r="AA1229" s="37"/>
      <c r="AB1229" s="37"/>
      <c r="AC1229" s="37"/>
      <c r="AD1229" s="62"/>
      <c r="AE1229" s="62"/>
      <c r="AF1229" s="62"/>
      <c r="AG1229" s="62"/>
      <c r="AH1229" s="244" t="str">
        <f t="shared" si="93"/>
        <v/>
      </c>
      <c r="AI1229" s="62"/>
      <c r="AJ1229" s="62"/>
      <c r="AK1229" s="62"/>
      <c r="AL1229" s="62"/>
    </row>
    <row r="1230" spans="1:38" s="97" customFormat="1" ht="14">
      <c r="A1230" s="63"/>
      <c r="B1230" s="2">
        <f t="shared" si="94"/>
        <v>1203</v>
      </c>
      <c r="C1230" s="235" t="str">
        <f t="array" ref="C1230">IF($K1230&lt;&gt;"",INDEX(TransferLog!$AB$21:$AB$1270,MATCH($I1230&amp;$M1230,TransferLog!$F$21:$F$1270&amp;TransferLog!$W$21:$W$1270,0)),"")</f>
        <v/>
      </c>
      <c r="D1230" s="235" t="str">
        <f t="array" ref="D1230">IF($K1230&lt;&gt;"",INDEX(TransferLog!$Q$21:$Q$1270,MATCH($I1230&amp;$M1230,TransferLog!$F$21:$F$1270&amp;TransferLog!$W$21:$W$1270,0)),"")</f>
        <v/>
      </c>
      <c r="E1230" s="236" t="str">
        <f t="array" ref="E1230">IF($K1230&lt;&gt;"",INDEX(TransferLog!$AC$21:$AC$1270,MATCH($I1230&amp;$M1230,TransferLog!$F$21:$F$1270&amp;TransferLog!$W$21:$W$1270,0)),"")</f>
        <v/>
      </c>
      <c r="F1230" s="111">
        <f t="shared" si="95"/>
        <v>1203</v>
      </c>
      <c r="G1230" s="138" t="str">
        <f t="array" ref="G1230">IF($I1230&lt;&gt;"",INDEX(DropDownLists!$K$10:$K$2516,MATCH($I1230,DropDownLists!$L$10:$L$2516,0)),"")</f>
        <v/>
      </c>
      <c r="H1230" s="107"/>
      <c r="I1230" s="112"/>
      <c r="J1230" s="339"/>
      <c r="K1230" s="113"/>
      <c r="L1230" s="339"/>
      <c r="M1230" s="113"/>
      <c r="N1230" s="339"/>
      <c r="O1230" s="139" t="str">
        <f t="shared" si="92"/>
        <v/>
      </c>
      <c r="P1230" s="339"/>
      <c r="Q1230" s="114"/>
      <c r="R1230" s="339"/>
      <c r="S1230" s="174"/>
      <c r="T1230" s="339"/>
      <c r="U1230" s="139" t="str">
        <f t="array" ref="U1230">IF($S1230&lt;&gt;"",INDEX(DropDownLists!$D$10:$D$2516,MATCH($S1230,DropDownLists!$E$10:$E$2516,0)),"")</f>
        <v/>
      </c>
      <c r="V1230" s="342"/>
      <c r="W1230" s="174"/>
      <c r="Y1230" s="37"/>
      <c r="Z1230" s="37"/>
      <c r="AA1230" s="37"/>
      <c r="AB1230" s="37"/>
      <c r="AC1230" s="37"/>
      <c r="AD1230" s="62"/>
      <c r="AE1230" s="62"/>
      <c r="AF1230" s="62"/>
      <c r="AG1230" s="62"/>
      <c r="AH1230" s="244" t="str">
        <f t="shared" si="93"/>
        <v/>
      </c>
      <c r="AI1230" s="62"/>
      <c r="AJ1230" s="62"/>
      <c r="AK1230" s="62"/>
      <c r="AL1230" s="62"/>
    </row>
    <row r="1231" spans="1:38" s="97" customFormat="1" ht="14">
      <c r="A1231" s="63"/>
      <c r="B1231" s="2">
        <f t="shared" si="94"/>
        <v>1204</v>
      </c>
      <c r="C1231" s="235" t="str">
        <f t="array" ref="C1231">IF($K1231&lt;&gt;"",INDEX(TransferLog!$AB$21:$AB$1270,MATCH($I1231&amp;$M1231,TransferLog!$F$21:$F$1270&amp;TransferLog!$W$21:$W$1270,0)),"")</f>
        <v/>
      </c>
      <c r="D1231" s="235" t="str">
        <f t="array" ref="D1231">IF($K1231&lt;&gt;"",INDEX(TransferLog!$Q$21:$Q$1270,MATCH($I1231&amp;$M1231,TransferLog!$F$21:$F$1270&amp;TransferLog!$W$21:$W$1270,0)),"")</f>
        <v/>
      </c>
      <c r="E1231" s="236" t="str">
        <f t="array" ref="E1231">IF($K1231&lt;&gt;"",INDEX(TransferLog!$AC$21:$AC$1270,MATCH($I1231&amp;$M1231,TransferLog!$F$21:$F$1270&amp;TransferLog!$W$21:$W$1270,0)),"")</f>
        <v/>
      </c>
      <c r="F1231" s="111">
        <f t="shared" si="95"/>
        <v>1204</v>
      </c>
      <c r="G1231" s="138" t="str">
        <f t="array" ref="G1231">IF($I1231&lt;&gt;"",INDEX(DropDownLists!$K$10:$K$2516,MATCH($I1231,DropDownLists!$L$10:$L$2516,0)),"")</f>
        <v/>
      </c>
      <c r="H1231" s="107"/>
      <c r="I1231" s="112"/>
      <c r="J1231" s="339"/>
      <c r="K1231" s="113"/>
      <c r="L1231" s="339"/>
      <c r="M1231" s="113"/>
      <c r="N1231" s="339"/>
      <c r="O1231" s="139" t="str">
        <f t="shared" si="92"/>
        <v/>
      </c>
      <c r="P1231" s="339"/>
      <c r="Q1231" s="114"/>
      <c r="R1231" s="339"/>
      <c r="S1231" s="174"/>
      <c r="T1231" s="339"/>
      <c r="U1231" s="139" t="str">
        <f t="array" ref="U1231">IF($S1231&lt;&gt;"",INDEX(DropDownLists!$D$10:$D$2516,MATCH($S1231,DropDownLists!$E$10:$E$2516,0)),"")</f>
        <v/>
      </c>
      <c r="V1231" s="342"/>
      <c r="W1231" s="174"/>
      <c r="Y1231" s="37"/>
      <c r="Z1231" s="37"/>
      <c r="AA1231" s="37"/>
      <c r="AB1231" s="37"/>
      <c r="AC1231" s="37"/>
      <c r="AD1231" s="62"/>
      <c r="AE1231" s="62"/>
      <c r="AF1231" s="62"/>
      <c r="AG1231" s="62"/>
      <c r="AH1231" s="244" t="str">
        <f t="shared" si="93"/>
        <v/>
      </c>
      <c r="AI1231" s="62"/>
      <c r="AJ1231" s="62"/>
      <c r="AK1231" s="62"/>
      <c r="AL1231" s="62"/>
    </row>
    <row r="1232" spans="1:38" s="97" customFormat="1" ht="14">
      <c r="A1232" s="63"/>
      <c r="B1232" s="2">
        <f t="shared" si="94"/>
        <v>1205</v>
      </c>
      <c r="C1232" s="235" t="str">
        <f t="array" ref="C1232">IF($K1232&lt;&gt;"",INDEX(TransferLog!$AB$21:$AB$1270,MATCH($I1232&amp;$M1232,TransferLog!$F$21:$F$1270&amp;TransferLog!$W$21:$W$1270,0)),"")</f>
        <v/>
      </c>
      <c r="D1232" s="235" t="str">
        <f t="array" ref="D1232">IF($K1232&lt;&gt;"",INDEX(TransferLog!$Q$21:$Q$1270,MATCH($I1232&amp;$M1232,TransferLog!$F$21:$F$1270&amp;TransferLog!$W$21:$W$1270,0)),"")</f>
        <v/>
      </c>
      <c r="E1232" s="236" t="str">
        <f t="array" ref="E1232">IF($K1232&lt;&gt;"",INDEX(TransferLog!$AC$21:$AC$1270,MATCH($I1232&amp;$M1232,TransferLog!$F$21:$F$1270&amp;TransferLog!$W$21:$W$1270,0)),"")</f>
        <v/>
      </c>
      <c r="F1232" s="111">
        <f t="shared" si="95"/>
        <v>1205</v>
      </c>
      <c r="G1232" s="138" t="str">
        <f t="array" ref="G1232">IF($I1232&lt;&gt;"",INDEX(DropDownLists!$K$10:$K$2516,MATCH($I1232,DropDownLists!$L$10:$L$2516,0)),"")</f>
        <v/>
      </c>
      <c r="H1232" s="107"/>
      <c r="I1232" s="112"/>
      <c r="J1232" s="339"/>
      <c r="K1232" s="113"/>
      <c r="L1232" s="339"/>
      <c r="M1232" s="113"/>
      <c r="N1232" s="339"/>
      <c r="O1232" s="139" t="str">
        <f t="shared" si="92"/>
        <v/>
      </c>
      <c r="P1232" s="339"/>
      <c r="Q1232" s="114"/>
      <c r="R1232" s="339"/>
      <c r="S1232" s="174"/>
      <c r="T1232" s="339"/>
      <c r="U1232" s="139" t="str">
        <f t="array" ref="U1232">IF($S1232&lt;&gt;"",INDEX(DropDownLists!$D$10:$D$2516,MATCH($S1232,DropDownLists!$E$10:$E$2516,0)),"")</f>
        <v/>
      </c>
      <c r="V1232" s="342"/>
      <c r="W1232" s="174"/>
      <c r="Y1232" s="37"/>
      <c r="Z1232" s="37"/>
      <c r="AA1232" s="37"/>
      <c r="AB1232" s="37"/>
      <c r="AC1232" s="37"/>
      <c r="AD1232" s="62"/>
      <c r="AE1232" s="62"/>
      <c r="AF1232" s="62"/>
      <c r="AG1232" s="62"/>
      <c r="AH1232" s="244" t="str">
        <f t="shared" si="93"/>
        <v/>
      </c>
      <c r="AI1232" s="62"/>
      <c r="AJ1232" s="62"/>
      <c r="AK1232" s="62"/>
      <c r="AL1232" s="62"/>
    </row>
    <row r="1233" spans="1:38" s="97" customFormat="1" ht="14">
      <c r="A1233" s="63"/>
      <c r="B1233" s="2">
        <f t="shared" si="94"/>
        <v>1206</v>
      </c>
      <c r="C1233" s="235" t="str">
        <f t="array" ref="C1233">IF($K1233&lt;&gt;"",INDEX(TransferLog!$AB$21:$AB$1270,MATCH($I1233&amp;$M1233,TransferLog!$F$21:$F$1270&amp;TransferLog!$W$21:$W$1270,0)),"")</f>
        <v/>
      </c>
      <c r="D1233" s="235" t="str">
        <f t="array" ref="D1233">IF($K1233&lt;&gt;"",INDEX(TransferLog!$Q$21:$Q$1270,MATCH($I1233&amp;$M1233,TransferLog!$F$21:$F$1270&amp;TransferLog!$W$21:$W$1270,0)),"")</f>
        <v/>
      </c>
      <c r="E1233" s="236" t="str">
        <f t="array" ref="E1233">IF($K1233&lt;&gt;"",INDEX(TransferLog!$AC$21:$AC$1270,MATCH($I1233&amp;$M1233,TransferLog!$F$21:$F$1270&amp;TransferLog!$W$21:$W$1270,0)),"")</f>
        <v/>
      </c>
      <c r="F1233" s="111">
        <f t="shared" si="95"/>
        <v>1206</v>
      </c>
      <c r="G1233" s="138" t="str">
        <f t="array" ref="G1233">IF($I1233&lt;&gt;"",INDEX(DropDownLists!$K$10:$K$2516,MATCH($I1233,DropDownLists!$L$10:$L$2516,0)),"")</f>
        <v/>
      </c>
      <c r="H1233" s="107"/>
      <c r="I1233" s="112"/>
      <c r="J1233" s="339"/>
      <c r="K1233" s="113"/>
      <c r="L1233" s="339"/>
      <c r="M1233" s="113"/>
      <c r="N1233" s="339"/>
      <c r="O1233" s="139" t="str">
        <f t="shared" si="92"/>
        <v/>
      </c>
      <c r="P1233" s="339"/>
      <c r="Q1233" s="114"/>
      <c r="R1233" s="339"/>
      <c r="S1233" s="174"/>
      <c r="T1233" s="339"/>
      <c r="U1233" s="139" t="str">
        <f t="array" ref="U1233">IF($S1233&lt;&gt;"",INDEX(DropDownLists!$D$10:$D$2516,MATCH($S1233,DropDownLists!$E$10:$E$2516,0)),"")</f>
        <v/>
      </c>
      <c r="V1233" s="342"/>
      <c r="W1233" s="174"/>
      <c r="Y1233" s="37"/>
      <c r="Z1233" s="37"/>
      <c r="AA1233" s="37"/>
      <c r="AB1233" s="37"/>
      <c r="AC1233" s="37"/>
      <c r="AD1233" s="62"/>
      <c r="AE1233" s="62"/>
      <c r="AF1233" s="62"/>
      <c r="AG1233" s="62"/>
      <c r="AH1233" s="244" t="str">
        <f t="shared" si="93"/>
        <v/>
      </c>
      <c r="AI1233" s="62"/>
      <c r="AJ1233" s="62"/>
      <c r="AK1233" s="62"/>
      <c r="AL1233" s="62"/>
    </row>
    <row r="1234" spans="1:38" s="97" customFormat="1" ht="14">
      <c r="A1234" s="63"/>
      <c r="B1234" s="2">
        <f t="shared" si="94"/>
        <v>1207</v>
      </c>
      <c r="C1234" s="235" t="str">
        <f t="array" ref="C1234">IF($K1234&lt;&gt;"",INDEX(TransferLog!$AB$21:$AB$1270,MATCH($I1234&amp;$M1234,TransferLog!$F$21:$F$1270&amp;TransferLog!$W$21:$W$1270,0)),"")</f>
        <v/>
      </c>
      <c r="D1234" s="235" t="str">
        <f t="array" ref="D1234">IF($K1234&lt;&gt;"",INDEX(TransferLog!$Q$21:$Q$1270,MATCH($I1234&amp;$M1234,TransferLog!$F$21:$F$1270&amp;TransferLog!$W$21:$W$1270,0)),"")</f>
        <v/>
      </c>
      <c r="E1234" s="236" t="str">
        <f t="array" ref="E1234">IF($K1234&lt;&gt;"",INDEX(TransferLog!$AC$21:$AC$1270,MATCH($I1234&amp;$M1234,TransferLog!$F$21:$F$1270&amp;TransferLog!$W$21:$W$1270,0)),"")</f>
        <v/>
      </c>
      <c r="F1234" s="111">
        <f t="shared" si="95"/>
        <v>1207</v>
      </c>
      <c r="G1234" s="138" t="str">
        <f t="array" ref="G1234">IF($I1234&lt;&gt;"",INDEX(DropDownLists!$K$10:$K$2516,MATCH($I1234,DropDownLists!$L$10:$L$2516,0)),"")</f>
        <v/>
      </c>
      <c r="H1234" s="107"/>
      <c r="I1234" s="112"/>
      <c r="J1234" s="339"/>
      <c r="K1234" s="113"/>
      <c r="L1234" s="339"/>
      <c r="M1234" s="113"/>
      <c r="N1234" s="339"/>
      <c r="O1234" s="139" t="str">
        <f t="shared" si="92"/>
        <v/>
      </c>
      <c r="P1234" s="339"/>
      <c r="Q1234" s="114"/>
      <c r="R1234" s="339"/>
      <c r="S1234" s="174"/>
      <c r="T1234" s="339"/>
      <c r="U1234" s="139" t="str">
        <f t="array" ref="U1234">IF($S1234&lt;&gt;"",INDEX(DropDownLists!$D$10:$D$2516,MATCH($S1234,DropDownLists!$E$10:$E$2516,0)),"")</f>
        <v/>
      </c>
      <c r="V1234" s="342"/>
      <c r="W1234" s="174"/>
      <c r="Y1234" s="62"/>
      <c r="Z1234" s="62"/>
      <c r="AA1234" s="62"/>
      <c r="AB1234" s="62"/>
      <c r="AC1234" s="62"/>
      <c r="AD1234" s="62"/>
      <c r="AE1234" s="62"/>
      <c r="AF1234" s="62"/>
      <c r="AG1234" s="62"/>
      <c r="AH1234" s="244" t="str">
        <f t="shared" si="93"/>
        <v/>
      </c>
      <c r="AI1234" s="62"/>
      <c r="AJ1234" s="62"/>
      <c r="AK1234" s="62"/>
      <c r="AL1234" s="62"/>
    </row>
    <row r="1235" spans="1:38" s="97" customFormat="1" ht="14">
      <c r="A1235" s="63"/>
      <c r="B1235" s="2">
        <f t="shared" si="94"/>
        <v>1208</v>
      </c>
      <c r="C1235" s="235" t="str">
        <f t="array" ref="C1235">IF($K1235&lt;&gt;"",INDEX(TransferLog!$AB$21:$AB$1270,MATCH($I1235&amp;$M1235,TransferLog!$F$21:$F$1270&amp;TransferLog!$W$21:$W$1270,0)),"")</f>
        <v/>
      </c>
      <c r="D1235" s="235" t="str">
        <f t="array" ref="D1235">IF($K1235&lt;&gt;"",INDEX(TransferLog!$Q$21:$Q$1270,MATCH($I1235&amp;$M1235,TransferLog!$F$21:$F$1270&amp;TransferLog!$W$21:$W$1270,0)),"")</f>
        <v/>
      </c>
      <c r="E1235" s="236" t="str">
        <f t="array" ref="E1235">IF($K1235&lt;&gt;"",INDEX(TransferLog!$AC$21:$AC$1270,MATCH($I1235&amp;$M1235,TransferLog!$F$21:$F$1270&amp;TransferLog!$W$21:$W$1270,0)),"")</f>
        <v/>
      </c>
      <c r="F1235" s="111">
        <f t="shared" si="95"/>
        <v>1208</v>
      </c>
      <c r="G1235" s="138" t="str">
        <f t="array" ref="G1235">IF($I1235&lt;&gt;"",INDEX(DropDownLists!$K$10:$K$2516,MATCH($I1235,DropDownLists!$L$10:$L$2516,0)),"")</f>
        <v/>
      </c>
      <c r="H1235" s="107"/>
      <c r="I1235" s="112"/>
      <c r="J1235" s="339"/>
      <c r="K1235" s="113"/>
      <c r="L1235" s="339"/>
      <c r="M1235" s="113"/>
      <c r="N1235" s="339"/>
      <c r="O1235" s="139" t="str">
        <f t="shared" si="92"/>
        <v/>
      </c>
      <c r="P1235" s="339"/>
      <c r="Q1235" s="114"/>
      <c r="R1235" s="339"/>
      <c r="S1235" s="174"/>
      <c r="T1235" s="339"/>
      <c r="U1235" s="139" t="str">
        <f t="array" ref="U1235">IF($S1235&lt;&gt;"",INDEX(DropDownLists!$D$10:$D$2516,MATCH($S1235,DropDownLists!$E$10:$E$2516,0)),"")</f>
        <v/>
      </c>
      <c r="V1235" s="342"/>
      <c r="W1235" s="174"/>
      <c r="Y1235" s="62"/>
      <c r="Z1235" s="62"/>
      <c r="AA1235" s="62"/>
      <c r="AB1235" s="62"/>
      <c r="AC1235" s="62"/>
      <c r="AD1235" s="62"/>
      <c r="AE1235" s="62"/>
      <c r="AF1235" s="62"/>
      <c r="AG1235" s="62"/>
      <c r="AH1235" s="244" t="str">
        <f t="shared" si="93"/>
        <v/>
      </c>
      <c r="AI1235" s="62"/>
      <c r="AJ1235" s="62"/>
      <c r="AK1235" s="62"/>
      <c r="AL1235" s="62"/>
    </row>
    <row r="1236" spans="1:38" s="97" customFormat="1" ht="14">
      <c r="A1236" s="63"/>
      <c r="B1236" s="2">
        <f t="shared" si="94"/>
        <v>1209</v>
      </c>
      <c r="C1236" s="235" t="str">
        <f t="array" ref="C1236">IF($K1236&lt;&gt;"",INDEX(TransferLog!$AB$21:$AB$1270,MATCH($I1236&amp;$M1236,TransferLog!$F$21:$F$1270&amp;TransferLog!$W$21:$W$1270,0)),"")</f>
        <v/>
      </c>
      <c r="D1236" s="235" t="str">
        <f t="array" ref="D1236">IF($K1236&lt;&gt;"",INDEX(TransferLog!$Q$21:$Q$1270,MATCH($I1236&amp;$M1236,TransferLog!$F$21:$F$1270&amp;TransferLog!$W$21:$W$1270,0)),"")</f>
        <v/>
      </c>
      <c r="E1236" s="236" t="str">
        <f t="array" ref="E1236">IF($K1236&lt;&gt;"",INDEX(TransferLog!$AC$21:$AC$1270,MATCH($I1236&amp;$M1236,TransferLog!$F$21:$F$1270&amp;TransferLog!$W$21:$W$1270,0)),"")</f>
        <v/>
      </c>
      <c r="F1236" s="111">
        <f t="shared" si="95"/>
        <v>1209</v>
      </c>
      <c r="G1236" s="138" t="str">
        <f t="array" ref="G1236">IF($I1236&lt;&gt;"",INDEX(DropDownLists!$K$10:$K$2516,MATCH($I1236,DropDownLists!$L$10:$L$2516,0)),"")</f>
        <v/>
      </c>
      <c r="H1236" s="107"/>
      <c r="I1236" s="112"/>
      <c r="J1236" s="339"/>
      <c r="K1236" s="113"/>
      <c r="L1236" s="339"/>
      <c r="M1236" s="113"/>
      <c r="N1236" s="339"/>
      <c r="O1236" s="139" t="str">
        <f t="shared" si="92"/>
        <v/>
      </c>
      <c r="P1236" s="339"/>
      <c r="Q1236" s="114"/>
      <c r="R1236" s="339"/>
      <c r="S1236" s="174"/>
      <c r="T1236" s="339"/>
      <c r="U1236" s="139" t="str">
        <f t="array" ref="U1236">IF($S1236&lt;&gt;"",INDEX(DropDownLists!$D$10:$D$2516,MATCH($S1236,DropDownLists!$E$10:$E$2516,0)),"")</f>
        <v/>
      </c>
      <c r="V1236" s="342"/>
      <c r="W1236" s="174"/>
      <c r="Y1236" s="62"/>
      <c r="Z1236" s="62"/>
      <c r="AA1236" s="62"/>
      <c r="AB1236" s="62"/>
      <c r="AC1236" s="62"/>
      <c r="AD1236" s="62"/>
      <c r="AE1236" s="62"/>
      <c r="AF1236" s="62"/>
      <c r="AG1236" s="62"/>
      <c r="AH1236" s="244" t="str">
        <f t="shared" si="93"/>
        <v/>
      </c>
      <c r="AI1236" s="62"/>
      <c r="AJ1236" s="62"/>
      <c r="AK1236" s="62"/>
      <c r="AL1236" s="62"/>
    </row>
    <row r="1237" spans="1:38" s="97" customFormat="1" ht="14">
      <c r="A1237" s="63"/>
      <c r="B1237" s="2">
        <f t="shared" si="94"/>
        <v>1210</v>
      </c>
      <c r="C1237" s="235" t="str">
        <f t="array" ref="C1237">IF($K1237&lt;&gt;"",INDEX(TransferLog!$AB$21:$AB$1270,MATCH($I1237&amp;$M1237,TransferLog!$F$21:$F$1270&amp;TransferLog!$W$21:$W$1270,0)),"")</f>
        <v/>
      </c>
      <c r="D1237" s="235" t="str">
        <f t="array" ref="D1237">IF($K1237&lt;&gt;"",INDEX(TransferLog!$Q$21:$Q$1270,MATCH($I1237&amp;$M1237,TransferLog!$F$21:$F$1270&amp;TransferLog!$W$21:$W$1270,0)),"")</f>
        <v/>
      </c>
      <c r="E1237" s="236" t="str">
        <f t="array" ref="E1237">IF($K1237&lt;&gt;"",INDEX(TransferLog!$AC$21:$AC$1270,MATCH($I1237&amp;$M1237,TransferLog!$F$21:$F$1270&amp;TransferLog!$W$21:$W$1270,0)),"")</f>
        <v/>
      </c>
      <c r="F1237" s="111">
        <f t="shared" si="95"/>
        <v>1210</v>
      </c>
      <c r="G1237" s="138" t="str">
        <f t="array" ref="G1237">IF($I1237&lt;&gt;"",INDEX(DropDownLists!$K$10:$K$2516,MATCH($I1237,DropDownLists!$L$10:$L$2516,0)),"")</f>
        <v/>
      </c>
      <c r="H1237" s="107"/>
      <c r="I1237" s="112"/>
      <c r="J1237" s="339"/>
      <c r="K1237" s="113"/>
      <c r="L1237" s="339"/>
      <c r="M1237" s="113"/>
      <c r="N1237" s="339"/>
      <c r="O1237" s="139" t="str">
        <f t="shared" si="92"/>
        <v/>
      </c>
      <c r="P1237" s="339"/>
      <c r="Q1237" s="114"/>
      <c r="R1237" s="339"/>
      <c r="S1237" s="174"/>
      <c r="T1237" s="339"/>
      <c r="U1237" s="139" t="str">
        <f t="array" ref="U1237">IF($S1237&lt;&gt;"",INDEX(DropDownLists!$D$10:$D$2516,MATCH($S1237,DropDownLists!$E$10:$E$2516,0)),"")</f>
        <v/>
      </c>
      <c r="V1237" s="342"/>
      <c r="W1237" s="174"/>
      <c r="Y1237" s="62"/>
      <c r="Z1237" s="62"/>
      <c r="AA1237" s="62"/>
      <c r="AB1237" s="62"/>
      <c r="AC1237" s="62"/>
      <c r="AD1237" s="62"/>
      <c r="AE1237" s="62"/>
      <c r="AF1237" s="62"/>
      <c r="AG1237" s="62"/>
      <c r="AH1237" s="244" t="str">
        <f t="shared" si="93"/>
        <v/>
      </c>
      <c r="AI1237" s="62"/>
      <c r="AJ1237" s="62"/>
      <c r="AK1237" s="62"/>
      <c r="AL1237" s="62"/>
    </row>
    <row r="1238" spans="1:38" s="97" customFormat="1" ht="14.25" customHeight="1">
      <c r="A1238" s="26"/>
      <c r="B1238" s="2">
        <f t="shared" si="94"/>
        <v>1211</v>
      </c>
      <c r="C1238" s="235" t="str">
        <f t="array" ref="C1238">IF($K1238&lt;&gt;"",INDEX(TransferLog!$AB$21:$AB$1270,MATCH($I1238&amp;$M1238,TransferLog!$F$21:$F$1270&amp;TransferLog!$W$21:$W$1270,0)),"")</f>
        <v/>
      </c>
      <c r="D1238" s="235" t="str">
        <f t="array" ref="D1238">IF($K1238&lt;&gt;"",INDEX(TransferLog!$Q$21:$Q$1270,MATCH($I1238&amp;$M1238,TransferLog!$F$21:$F$1270&amp;TransferLog!$W$21:$W$1270,0)),"")</f>
        <v/>
      </c>
      <c r="E1238" s="236" t="str">
        <f t="array" ref="E1238">IF($K1238&lt;&gt;"",INDEX(TransferLog!$AC$21:$AC$1270,MATCH($I1238&amp;$M1238,TransferLog!$F$21:$F$1270&amp;TransferLog!$W$21:$W$1270,0)),"")</f>
        <v/>
      </c>
      <c r="F1238" s="111">
        <f t="shared" si="95"/>
        <v>1211</v>
      </c>
      <c r="G1238" s="138" t="str">
        <f t="array" ref="G1238">IF($I1238&lt;&gt;"",INDEX(DropDownLists!$K$10:$K$2516,MATCH($I1238,DropDownLists!$L$10:$L$2516,0)),"")</f>
        <v/>
      </c>
      <c r="H1238" s="107"/>
      <c r="I1238" s="112"/>
      <c r="J1238" s="339"/>
      <c r="K1238" s="113"/>
      <c r="L1238" s="339"/>
      <c r="M1238" s="113"/>
      <c r="N1238" s="339"/>
      <c r="O1238" s="139" t="str">
        <f t="shared" si="92"/>
        <v/>
      </c>
      <c r="P1238" s="339"/>
      <c r="Q1238" s="114"/>
      <c r="R1238" s="339"/>
      <c r="S1238" s="174"/>
      <c r="T1238" s="339"/>
      <c r="U1238" s="139" t="str">
        <f t="array" ref="U1238">IF($S1238&lt;&gt;"",INDEX(DropDownLists!$D$10:$D$2516,MATCH($S1238,DropDownLists!$E$10:$E$2516,0)),"")</f>
        <v/>
      </c>
      <c r="V1238" s="342"/>
      <c r="W1238" s="174"/>
      <c r="Y1238" s="62"/>
      <c r="Z1238" s="62"/>
      <c r="AA1238" s="62"/>
      <c r="AB1238" s="62"/>
      <c r="AC1238" s="62"/>
      <c r="AD1238" s="37"/>
      <c r="AE1238" s="37"/>
      <c r="AF1238" s="37"/>
      <c r="AG1238" s="37"/>
      <c r="AH1238" s="243" t="str">
        <f t="shared" si="93"/>
        <v/>
      </c>
      <c r="AI1238" s="37"/>
      <c r="AJ1238" s="37"/>
      <c r="AK1238" s="37"/>
      <c r="AL1238" s="37"/>
    </row>
    <row r="1239" spans="1:38" s="97" customFormat="1" ht="14.25" customHeight="1">
      <c r="A1239" s="26"/>
      <c r="B1239" s="2">
        <f t="shared" si="94"/>
        <v>1212</v>
      </c>
      <c r="C1239" s="235" t="str">
        <f t="array" ref="C1239">IF($K1239&lt;&gt;"",INDEX(TransferLog!$AB$21:$AB$1270,MATCH($I1239&amp;$M1239,TransferLog!$F$21:$F$1270&amp;TransferLog!$W$21:$W$1270,0)),"")</f>
        <v/>
      </c>
      <c r="D1239" s="235" t="str">
        <f t="array" ref="D1239">IF($K1239&lt;&gt;"",INDEX(TransferLog!$Q$21:$Q$1270,MATCH($I1239&amp;$M1239,TransferLog!$F$21:$F$1270&amp;TransferLog!$W$21:$W$1270,0)),"")</f>
        <v/>
      </c>
      <c r="E1239" s="236" t="str">
        <f t="array" ref="E1239">IF($K1239&lt;&gt;"",INDEX(TransferLog!$AC$21:$AC$1270,MATCH($I1239&amp;$M1239,TransferLog!$F$21:$F$1270&amp;TransferLog!$W$21:$W$1270,0)),"")</f>
        <v/>
      </c>
      <c r="F1239" s="111">
        <f t="shared" si="95"/>
        <v>1212</v>
      </c>
      <c r="G1239" s="138" t="str">
        <f t="array" ref="G1239">IF($I1239&lt;&gt;"",INDEX(DropDownLists!$K$10:$K$2516,MATCH($I1239,DropDownLists!$L$10:$L$2516,0)),"")</f>
        <v/>
      </c>
      <c r="H1239" s="107"/>
      <c r="I1239" s="112"/>
      <c r="J1239" s="339"/>
      <c r="K1239" s="113"/>
      <c r="L1239" s="339"/>
      <c r="M1239" s="113"/>
      <c r="N1239" s="339"/>
      <c r="O1239" s="139" t="str">
        <f t="shared" si="92"/>
        <v/>
      </c>
      <c r="P1239" s="339"/>
      <c r="Q1239" s="114"/>
      <c r="R1239" s="339"/>
      <c r="S1239" s="174"/>
      <c r="T1239" s="339"/>
      <c r="U1239" s="139" t="str">
        <f t="array" ref="U1239">IF($S1239&lt;&gt;"",INDEX(DropDownLists!$D$10:$D$2516,MATCH($S1239,DropDownLists!$E$10:$E$2516,0)),"")</f>
        <v/>
      </c>
      <c r="V1239" s="342"/>
      <c r="W1239" s="174"/>
      <c r="Y1239" s="62"/>
      <c r="Z1239" s="62"/>
      <c r="AA1239" s="62"/>
      <c r="AB1239" s="62"/>
      <c r="AC1239" s="62"/>
      <c r="AD1239" s="37"/>
      <c r="AE1239" s="37"/>
      <c r="AF1239" s="37"/>
      <c r="AG1239" s="37"/>
      <c r="AH1239" s="243" t="str">
        <f t="shared" si="93"/>
        <v/>
      </c>
      <c r="AI1239" s="37"/>
      <c r="AJ1239" s="37"/>
      <c r="AK1239" s="37"/>
      <c r="AL1239" s="37"/>
    </row>
    <row r="1240" spans="1:38" s="97" customFormat="1" ht="14.25" customHeight="1">
      <c r="A1240" s="26"/>
      <c r="B1240" s="2">
        <f t="shared" si="94"/>
        <v>1213</v>
      </c>
      <c r="C1240" s="235" t="str">
        <f t="array" ref="C1240">IF($K1240&lt;&gt;"",INDEX(TransferLog!$AB$21:$AB$1270,MATCH($I1240&amp;$M1240,TransferLog!$F$21:$F$1270&amp;TransferLog!$W$21:$W$1270,0)),"")</f>
        <v/>
      </c>
      <c r="D1240" s="235" t="str">
        <f t="array" ref="D1240">IF($K1240&lt;&gt;"",INDEX(TransferLog!$Q$21:$Q$1270,MATCH($I1240&amp;$M1240,TransferLog!$F$21:$F$1270&amp;TransferLog!$W$21:$W$1270,0)),"")</f>
        <v/>
      </c>
      <c r="E1240" s="236" t="str">
        <f t="array" ref="E1240">IF($K1240&lt;&gt;"",INDEX(TransferLog!$AC$21:$AC$1270,MATCH($I1240&amp;$M1240,TransferLog!$F$21:$F$1270&amp;TransferLog!$W$21:$W$1270,0)),"")</f>
        <v/>
      </c>
      <c r="F1240" s="111">
        <f t="shared" si="95"/>
        <v>1213</v>
      </c>
      <c r="G1240" s="138" t="str">
        <f t="array" ref="G1240">IF($I1240&lt;&gt;"",INDEX(DropDownLists!$K$10:$K$2516,MATCH($I1240,DropDownLists!$L$10:$L$2516,0)),"")</f>
        <v/>
      </c>
      <c r="H1240" s="107"/>
      <c r="I1240" s="112"/>
      <c r="J1240" s="339"/>
      <c r="K1240" s="113"/>
      <c r="L1240" s="339"/>
      <c r="M1240" s="113"/>
      <c r="N1240" s="339"/>
      <c r="O1240" s="139" t="str">
        <f t="shared" si="92"/>
        <v/>
      </c>
      <c r="P1240" s="339"/>
      <c r="Q1240" s="114"/>
      <c r="R1240" s="339"/>
      <c r="S1240" s="174"/>
      <c r="T1240" s="339"/>
      <c r="U1240" s="139" t="str">
        <f t="array" ref="U1240">IF($S1240&lt;&gt;"",INDEX(DropDownLists!$D$10:$D$2516,MATCH($S1240,DropDownLists!$E$10:$E$2516,0)),"")</f>
        <v/>
      </c>
      <c r="V1240" s="342"/>
      <c r="W1240" s="174"/>
      <c r="Y1240" s="62"/>
      <c r="Z1240" s="62"/>
      <c r="AA1240" s="62"/>
      <c r="AB1240" s="62"/>
      <c r="AC1240" s="62"/>
      <c r="AD1240" s="37"/>
      <c r="AE1240" s="37"/>
      <c r="AF1240" s="37"/>
      <c r="AG1240" s="37"/>
      <c r="AH1240" s="243" t="str">
        <f t="shared" si="93"/>
        <v/>
      </c>
      <c r="AI1240" s="37"/>
      <c r="AJ1240" s="37"/>
      <c r="AK1240" s="37"/>
      <c r="AL1240" s="37"/>
    </row>
    <row r="1241" spans="1:38" s="97" customFormat="1" ht="14">
      <c r="A1241" s="26"/>
      <c r="B1241" s="2">
        <f t="shared" si="94"/>
        <v>1214</v>
      </c>
      <c r="C1241" s="235" t="str">
        <f t="array" ref="C1241">IF($K1241&lt;&gt;"",INDEX(TransferLog!$AB$21:$AB$1270,MATCH($I1241&amp;$M1241,TransferLog!$F$21:$F$1270&amp;TransferLog!$W$21:$W$1270,0)),"")</f>
        <v/>
      </c>
      <c r="D1241" s="235" t="str">
        <f t="array" ref="D1241">IF($K1241&lt;&gt;"",INDEX(TransferLog!$Q$21:$Q$1270,MATCH($I1241&amp;$M1241,TransferLog!$F$21:$F$1270&amp;TransferLog!$W$21:$W$1270,0)),"")</f>
        <v/>
      </c>
      <c r="E1241" s="236" t="str">
        <f t="array" ref="E1241">IF($K1241&lt;&gt;"",INDEX(TransferLog!$AC$21:$AC$1270,MATCH($I1241&amp;$M1241,TransferLog!$F$21:$F$1270&amp;TransferLog!$W$21:$W$1270,0)),"")</f>
        <v/>
      </c>
      <c r="F1241" s="111">
        <f t="shared" si="95"/>
        <v>1214</v>
      </c>
      <c r="G1241" s="138" t="str">
        <f t="array" ref="G1241">IF($I1241&lt;&gt;"",INDEX(DropDownLists!$K$10:$K$2516,MATCH($I1241,DropDownLists!$L$10:$L$2516,0)),"")</f>
        <v/>
      </c>
      <c r="H1241" s="107"/>
      <c r="I1241" s="112"/>
      <c r="J1241" s="339"/>
      <c r="K1241" s="113"/>
      <c r="L1241" s="339"/>
      <c r="M1241" s="113"/>
      <c r="N1241" s="339"/>
      <c r="O1241" s="139" t="str">
        <f t="shared" si="92"/>
        <v/>
      </c>
      <c r="P1241" s="339"/>
      <c r="Q1241" s="114"/>
      <c r="R1241" s="339"/>
      <c r="S1241" s="174"/>
      <c r="T1241" s="339"/>
      <c r="U1241" s="139" t="str">
        <f t="array" ref="U1241">IF($S1241&lt;&gt;"",INDEX(DropDownLists!$D$10:$D$2516,MATCH($S1241,DropDownLists!$E$10:$E$2516,0)),"")</f>
        <v/>
      </c>
      <c r="V1241" s="342"/>
      <c r="W1241" s="174"/>
      <c r="Y1241" s="62"/>
      <c r="Z1241" s="62"/>
      <c r="AA1241" s="62"/>
      <c r="AB1241" s="62"/>
      <c r="AC1241" s="62"/>
      <c r="AD1241" s="37"/>
      <c r="AE1241" s="37"/>
      <c r="AF1241" s="37"/>
      <c r="AG1241" s="37"/>
      <c r="AH1241" s="243" t="str">
        <f t="shared" si="93"/>
        <v/>
      </c>
      <c r="AI1241" s="37"/>
      <c r="AJ1241" s="37"/>
      <c r="AK1241" s="37"/>
      <c r="AL1241" s="37"/>
    </row>
    <row r="1242" spans="1:38" s="97" customFormat="1" ht="14.25" customHeight="1">
      <c r="A1242" s="26"/>
      <c r="B1242" s="2">
        <f t="shared" si="94"/>
        <v>1215</v>
      </c>
      <c r="C1242" s="235" t="str">
        <f t="array" ref="C1242">IF($K1242&lt;&gt;"",INDEX(TransferLog!$AB$21:$AB$1270,MATCH($I1242&amp;$M1242,TransferLog!$F$21:$F$1270&amp;TransferLog!$W$21:$W$1270,0)),"")</f>
        <v/>
      </c>
      <c r="D1242" s="235" t="str">
        <f t="array" ref="D1242">IF($K1242&lt;&gt;"",INDEX(TransferLog!$Q$21:$Q$1270,MATCH($I1242&amp;$M1242,TransferLog!$F$21:$F$1270&amp;TransferLog!$W$21:$W$1270,0)),"")</f>
        <v/>
      </c>
      <c r="E1242" s="236" t="str">
        <f t="array" ref="E1242">IF($K1242&lt;&gt;"",INDEX(TransferLog!$AC$21:$AC$1270,MATCH($I1242&amp;$M1242,TransferLog!$F$21:$F$1270&amp;TransferLog!$W$21:$W$1270,0)),"")</f>
        <v/>
      </c>
      <c r="F1242" s="111">
        <f t="shared" si="95"/>
        <v>1215</v>
      </c>
      <c r="G1242" s="138" t="str">
        <f t="array" ref="G1242">IF($I1242&lt;&gt;"",INDEX(DropDownLists!$K$10:$K$2516,MATCH($I1242,DropDownLists!$L$10:$L$2516,0)),"")</f>
        <v/>
      </c>
      <c r="H1242" s="107"/>
      <c r="I1242" s="112"/>
      <c r="J1242" s="339"/>
      <c r="K1242" s="113"/>
      <c r="L1242" s="339"/>
      <c r="M1242" s="113"/>
      <c r="N1242" s="339"/>
      <c r="O1242" s="139" t="str">
        <f t="shared" si="92"/>
        <v/>
      </c>
      <c r="P1242" s="339"/>
      <c r="Q1242" s="114"/>
      <c r="R1242" s="339"/>
      <c r="S1242" s="174"/>
      <c r="T1242" s="339"/>
      <c r="U1242" s="139" t="str">
        <f t="array" ref="U1242">IF($S1242&lt;&gt;"",INDEX(DropDownLists!$D$10:$D$2516,MATCH($S1242,DropDownLists!$E$10:$E$2516,0)),"")</f>
        <v/>
      </c>
      <c r="V1242" s="342"/>
      <c r="W1242" s="174"/>
      <c r="Y1242" s="62"/>
      <c r="Z1242" s="62"/>
      <c r="AA1242" s="62"/>
      <c r="AB1242" s="62"/>
      <c r="AC1242" s="62"/>
      <c r="AD1242" s="37"/>
      <c r="AE1242" s="37"/>
      <c r="AF1242" s="37"/>
      <c r="AG1242" s="37"/>
      <c r="AH1242" s="243" t="str">
        <f t="shared" si="93"/>
        <v/>
      </c>
      <c r="AI1242" s="37"/>
      <c r="AJ1242" s="37"/>
      <c r="AK1242" s="37"/>
      <c r="AL1242" s="37"/>
    </row>
    <row r="1243" spans="1:38" s="97" customFormat="1" ht="14.25" customHeight="1">
      <c r="A1243" s="26"/>
      <c r="B1243" s="2">
        <f t="shared" si="94"/>
        <v>1216</v>
      </c>
      <c r="C1243" s="235" t="str">
        <f t="array" ref="C1243">IF($K1243&lt;&gt;"",INDEX(TransferLog!$AB$21:$AB$1270,MATCH($I1243&amp;$M1243,TransferLog!$F$21:$F$1270&amp;TransferLog!$W$21:$W$1270,0)),"")</f>
        <v/>
      </c>
      <c r="D1243" s="235" t="str">
        <f t="array" ref="D1243">IF($K1243&lt;&gt;"",INDEX(TransferLog!$Q$21:$Q$1270,MATCH($I1243&amp;$M1243,TransferLog!$F$21:$F$1270&amp;TransferLog!$W$21:$W$1270,0)),"")</f>
        <v/>
      </c>
      <c r="E1243" s="236" t="str">
        <f t="array" ref="E1243">IF($K1243&lt;&gt;"",INDEX(TransferLog!$AC$21:$AC$1270,MATCH($I1243&amp;$M1243,TransferLog!$F$21:$F$1270&amp;TransferLog!$W$21:$W$1270,0)),"")</f>
        <v/>
      </c>
      <c r="F1243" s="111">
        <f t="shared" si="95"/>
        <v>1216</v>
      </c>
      <c r="G1243" s="138" t="str">
        <f t="array" ref="G1243">IF($I1243&lt;&gt;"",INDEX(DropDownLists!$K$10:$K$2516,MATCH($I1243,DropDownLists!$L$10:$L$2516,0)),"")</f>
        <v/>
      </c>
      <c r="H1243" s="107"/>
      <c r="I1243" s="112"/>
      <c r="J1243" s="339"/>
      <c r="K1243" s="113"/>
      <c r="L1243" s="339"/>
      <c r="M1243" s="113"/>
      <c r="N1243" s="339"/>
      <c r="O1243" s="139" t="str">
        <f t="shared" si="92"/>
        <v/>
      </c>
      <c r="P1243" s="339"/>
      <c r="Q1243" s="114"/>
      <c r="R1243" s="339"/>
      <c r="S1243" s="174"/>
      <c r="T1243" s="339"/>
      <c r="U1243" s="139" t="str">
        <f t="array" ref="U1243">IF($S1243&lt;&gt;"",INDEX(DropDownLists!$D$10:$D$2516,MATCH($S1243,DropDownLists!$E$10:$E$2516,0)),"")</f>
        <v/>
      </c>
      <c r="V1243" s="342"/>
      <c r="W1243" s="174"/>
      <c r="Y1243" s="37"/>
      <c r="Z1243" s="37"/>
      <c r="AA1243" s="37"/>
      <c r="AB1243" s="37"/>
      <c r="AC1243" s="37"/>
      <c r="AD1243" s="37"/>
      <c r="AE1243" s="37"/>
      <c r="AF1243" s="37"/>
      <c r="AG1243" s="37"/>
      <c r="AH1243" s="243" t="str">
        <f t="shared" si="93"/>
        <v/>
      </c>
      <c r="AI1243" s="37"/>
      <c r="AJ1243" s="37"/>
      <c r="AK1243" s="37"/>
      <c r="AL1243" s="37"/>
    </row>
    <row r="1244" spans="1:38" s="97" customFormat="1" ht="14.25" customHeight="1">
      <c r="A1244" s="26"/>
      <c r="B1244" s="2">
        <f t="shared" si="94"/>
        <v>1217</v>
      </c>
      <c r="C1244" s="235" t="str">
        <f t="array" ref="C1244">IF($K1244&lt;&gt;"",INDEX(TransferLog!$AB$21:$AB$1270,MATCH($I1244&amp;$M1244,TransferLog!$F$21:$F$1270&amp;TransferLog!$W$21:$W$1270,0)),"")</f>
        <v/>
      </c>
      <c r="D1244" s="235" t="str">
        <f t="array" ref="D1244">IF($K1244&lt;&gt;"",INDEX(TransferLog!$Q$21:$Q$1270,MATCH($I1244&amp;$M1244,TransferLog!$F$21:$F$1270&amp;TransferLog!$W$21:$W$1270,0)),"")</f>
        <v/>
      </c>
      <c r="E1244" s="236" t="str">
        <f t="array" ref="E1244">IF($K1244&lt;&gt;"",INDEX(TransferLog!$AC$21:$AC$1270,MATCH($I1244&amp;$M1244,TransferLog!$F$21:$F$1270&amp;TransferLog!$W$21:$W$1270,0)),"")</f>
        <v/>
      </c>
      <c r="F1244" s="111">
        <f t="shared" si="95"/>
        <v>1217</v>
      </c>
      <c r="G1244" s="138" t="str">
        <f t="array" ref="G1244">IF($I1244&lt;&gt;"",INDEX(DropDownLists!$K$10:$K$2516,MATCH($I1244,DropDownLists!$L$10:$L$2516,0)),"")</f>
        <v/>
      </c>
      <c r="H1244" s="107"/>
      <c r="I1244" s="112"/>
      <c r="J1244" s="339"/>
      <c r="K1244" s="113"/>
      <c r="L1244" s="339"/>
      <c r="M1244" s="113"/>
      <c r="N1244" s="339"/>
      <c r="O1244" s="139" t="str">
        <f t="shared" ref="O1244:O1499" si="96">IF($M1244&lt;&gt;"",TEXT($M1244,"dddd"),"")</f>
        <v/>
      </c>
      <c r="P1244" s="339"/>
      <c r="Q1244" s="114"/>
      <c r="R1244" s="339"/>
      <c r="S1244" s="174"/>
      <c r="T1244" s="339"/>
      <c r="U1244" s="139" t="str">
        <f t="array" ref="U1244">IF($S1244&lt;&gt;"",INDEX(DropDownLists!$D$10:$D$2516,MATCH($S1244,DropDownLists!$E$10:$E$2516,0)),"")</f>
        <v/>
      </c>
      <c r="V1244" s="342"/>
      <c r="W1244" s="174"/>
      <c r="Y1244" s="37"/>
      <c r="Z1244" s="37"/>
      <c r="AA1244" s="37"/>
      <c r="AB1244" s="37"/>
      <c r="AC1244" s="37"/>
      <c r="AD1244" s="37"/>
      <c r="AE1244" s="37"/>
      <c r="AF1244" s="37"/>
      <c r="AG1244" s="37"/>
      <c r="AH1244" s="243" t="str">
        <f t="shared" si="93"/>
        <v/>
      </c>
      <c r="AI1244" s="37"/>
      <c r="AJ1244" s="37"/>
      <c r="AK1244" s="37"/>
      <c r="AL1244" s="37"/>
    </row>
    <row r="1245" spans="1:38" s="97" customFormat="1" ht="14">
      <c r="A1245" s="26"/>
      <c r="B1245" s="2">
        <f t="shared" si="94"/>
        <v>1218</v>
      </c>
      <c r="C1245" s="235" t="str">
        <f t="array" ref="C1245">IF($K1245&lt;&gt;"",INDEX(TransferLog!$AB$21:$AB$1270,MATCH($I1245&amp;$M1245,TransferLog!$F$21:$F$1270&amp;TransferLog!$W$21:$W$1270,0)),"")</f>
        <v/>
      </c>
      <c r="D1245" s="235" t="str">
        <f t="array" ref="D1245">IF($K1245&lt;&gt;"",INDEX(TransferLog!$Q$21:$Q$1270,MATCH($I1245&amp;$M1245,TransferLog!$F$21:$F$1270&amp;TransferLog!$W$21:$W$1270,0)),"")</f>
        <v/>
      </c>
      <c r="E1245" s="236" t="str">
        <f t="array" ref="E1245">IF($K1245&lt;&gt;"",INDEX(TransferLog!$AC$21:$AC$1270,MATCH($I1245&amp;$M1245,TransferLog!$F$21:$F$1270&amp;TransferLog!$W$21:$W$1270,0)),"")</f>
        <v/>
      </c>
      <c r="F1245" s="111">
        <f t="shared" si="95"/>
        <v>1218</v>
      </c>
      <c r="G1245" s="138" t="str">
        <f t="array" ref="G1245">IF($I1245&lt;&gt;"",INDEX(DropDownLists!$K$10:$K$2516,MATCH($I1245,DropDownLists!$L$10:$L$2516,0)),"")</f>
        <v/>
      </c>
      <c r="H1245" s="107"/>
      <c r="I1245" s="112"/>
      <c r="J1245" s="339"/>
      <c r="K1245" s="113"/>
      <c r="L1245" s="339"/>
      <c r="M1245" s="113"/>
      <c r="N1245" s="339"/>
      <c r="O1245" s="139" t="str">
        <f t="shared" si="96"/>
        <v/>
      </c>
      <c r="P1245" s="339"/>
      <c r="Q1245" s="114"/>
      <c r="R1245" s="339"/>
      <c r="S1245" s="174"/>
      <c r="T1245" s="339"/>
      <c r="U1245" s="139" t="str">
        <f t="array" ref="U1245">IF($S1245&lt;&gt;"",INDEX(DropDownLists!$D$10:$D$2516,MATCH($S1245,DropDownLists!$E$10:$E$2516,0)),"")</f>
        <v/>
      </c>
      <c r="V1245" s="342"/>
      <c r="W1245" s="174"/>
      <c r="Y1245" s="37"/>
      <c r="Z1245" s="37"/>
      <c r="AA1245" s="37"/>
      <c r="AB1245" s="37"/>
      <c r="AC1245" s="37"/>
      <c r="AD1245" s="37"/>
      <c r="AE1245" s="37"/>
      <c r="AF1245" s="37"/>
      <c r="AG1245" s="37"/>
      <c r="AH1245" s="243" t="str">
        <f t="shared" ref="AH1245:AH1500" si="97">IF(OR($S1245="Home", $S1245="Assisted Living", $S1245="Other Nursing Home", $S1245="Other"),$S1245,IF($S1245&lt;&gt;"","Hospital",""))</f>
        <v/>
      </c>
      <c r="AI1245" s="37"/>
      <c r="AJ1245" s="37"/>
      <c r="AK1245" s="37"/>
      <c r="AL1245" s="37"/>
    </row>
    <row r="1246" spans="1:38" s="97" customFormat="1" ht="14">
      <c r="A1246" s="26"/>
      <c r="B1246" s="2">
        <f t="shared" si="94"/>
        <v>1219</v>
      </c>
      <c r="C1246" s="235" t="str">
        <f t="array" ref="C1246">IF($K1246&lt;&gt;"",INDEX(TransferLog!$AB$21:$AB$1270,MATCH($I1246&amp;$M1246,TransferLog!$F$21:$F$1270&amp;TransferLog!$W$21:$W$1270,0)),"")</f>
        <v/>
      </c>
      <c r="D1246" s="235" t="str">
        <f t="array" ref="D1246">IF($K1246&lt;&gt;"",INDEX(TransferLog!$Q$21:$Q$1270,MATCH($I1246&amp;$M1246,TransferLog!$F$21:$F$1270&amp;TransferLog!$W$21:$W$1270,0)),"")</f>
        <v/>
      </c>
      <c r="E1246" s="236" t="str">
        <f t="array" ref="E1246">IF($K1246&lt;&gt;"",INDEX(TransferLog!$AC$21:$AC$1270,MATCH($I1246&amp;$M1246,TransferLog!$F$21:$F$1270&amp;TransferLog!$W$21:$W$1270,0)),"")</f>
        <v/>
      </c>
      <c r="F1246" s="111">
        <f t="shared" si="95"/>
        <v>1219</v>
      </c>
      <c r="G1246" s="138" t="str">
        <f t="array" ref="G1246">IF($I1246&lt;&gt;"",INDEX(DropDownLists!$K$10:$K$2516,MATCH($I1246,DropDownLists!$L$10:$L$2516,0)),"")</f>
        <v/>
      </c>
      <c r="H1246" s="107"/>
      <c r="I1246" s="112"/>
      <c r="J1246" s="339"/>
      <c r="K1246" s="113"/>
      <c r="L1246" s="339"/>
      <c r="M1246" s="113"/>
      <c r="N1246" s="339"/>
      <c r="O1246" s="139" t="str">
        <f t="shared" si="96"/>
        <v/>
      </c>
      <c r="P1246" s="339"/>
      <c r="Q1246" s="114"/>
      <c r="R1246" s="339"/>
      <c r="S1246" s="174"/>
      <c r="T1246" s="339"/>
      <c r="U1246" s="139" t="str">
        <f t="array" ref="U1246">IF($S1246&lt;&gt;"",INDEX(DropDownLists!$D$10:$D$2516,MATCH($S1246,DropDownLists!$E$10:$E$2516,0)),"")</f>
        <v/>
      </c>
      <c r="V1246" s="342"/>
      <c r="W1246" s="174"/>
      <c r="Y1246" s="37"/>
      <c r="Z1246" s="37"/>
      <c r="AA1246" s="37"/>
      <c r="AB1246" s="37"/>
      <c r="AC1246" s="37"/>
      <c r="AD1246" s="37"/>
      <c r="AE1246" s="37"/>
      <c r="AF1246" s="37"/>
      <c r="AG1246" s="37"/>
      <c r="AH1246" s="243" t="str">
        <f t="shared" si="97"/>
        <v/>
      </c>
      <c r="AI1246" s="37"/>
      <c r="AJ1246" s="37"/>
      <c r="AK1246" s="37"/>
      <c r="AL1246" s="37"/>
    </row>
    <row r="1247" spans="1:38" s="97" customFormat="1" ht="14">
      <c r="A1247" s="63"/>
      <c r="B1247" s="2">
        <f t="shared" si="94"/>
        <v>1220</v>
      </c>
      <c r="C1247" s="235" t="str">
        <f t="array" ref="C1247">IF($K1247&lt;&gt;"",INDEX(TransferLog!$AB$21:$AB$1270,MATCH($I1247&amp;$M1247,TransferLog!$F$21:$F$1270&amp;TransferLog!$W$21:$W$1270,0)),"")</f>
        <v/>
      </c>
      <c r="D1247" s="235" t="str">
        <f t="array" ref="D1247">IF($K1247&lt;&gt;"",INDEX(TransferLog!$Q$21:$Q$1270,MATCH($I1247&amp;$M1247,TransferLog!$F$21:$F$1270&amp;TransferLog!$W$21:$W$1270,0)),"")</f>
        <v/>
      </c>
      <c r="E1247" s="236" t="str">
        <f t="array" ref="E1247">IF($K1247&lt;&gt;"",INDEX(TransferLog!$AC$21:$AC$1270,MATCH($I1247&amp;$M1247,TransferLog!$F$21:$F$1270&amp;TransferLog!$W$21:$W$1270,0)),"")</f>
        <v/>
      </c>
      <c r="F1247" s="111">
        <f t="shared" si="95"/>
        <v>1220</v>
      </c>
      <c r="G1247" s="138" t="str">
        <f t="array" ref="G1247">IF($I1247&lt;&gt;"",INDEX(DropDownLists!$K$10:$K$2516,MATCH($I1247,DropDownLists!$L$10:$L$2516,0)),"")</f>
        <v/>
      </c>
      <c r="H1247" s="107"/>
      <c r="I1247" s="112"/>
      <c r="J1247" s="339"/>
      <c r="K1247" s="113"/>
      <c r="L1247" s="339"/>
      <c r="M1247" s="113"/>
      <c r="N1247" s="339"/>
      <c r="O1247" s="139" t="str">
        <f t="shared" si="96"/>
        <v/>
      </c>
      <c r="P1247" s="339"/>
      <c r="Q1247" s="114"/>
      <c r="R1247" s="339"/>
      <c r="S1247" s="174"/>
      <c r="T1247" s="339"/>
      <c r="U1247" s="139" t="str">
        <f t="array" ref="U1247">IF($S1247&lt;&gt;"",INDEX(DropDownLists!$D$10:$D$2516,MATCH($S1247,DropDownLists!$E$10:$E$2516,0)),"")</f>
        <v/>
      </c>
      <c r="V1247" s="342"/>
      <c r="W1247" s="174"/>
      <c r="Y1247" s="37"/>
      <c r="Z1247" s="37"/>
      <c r="AA1247" s="37"/>
      <c r="AB1247" s="37"/>
      <c r="AC1247" s="37"/>
      <c r="AD1247" s="62"/>
      <c r="AE1247" s="62"/>
      <c r="AF1247" s="62"/>
      <c r="AG1247" s="62"/>
      <c r="AH1247" s="244" t="str">
        <f t="shared" si="97"/>
        <v/>
      </c>
      <c r="AI1247" s="62"/>
      <c r="AJ1247" s="62"/>
      <c r="AK1247" s="62"/>
      <c r="AL1247" s="62"/>
    </row>
    <row r="1248" spans="1:38" s="97" customFormat="1" ht="14">
      <c r="A1248" s="63"/>
      <c r="B1248" s="2">
        <f t="shared" si="94"/>
        <v>1221</v>
      </c>
      <c r="C1248" s="235" t="str">
        <f t="array" ref="C1248">IF($K1248&lt;&gt;"",INDEX(TransferLog!$AB$21:$AB$1270,MATCH($I1248&amp;$M1248,TransferLog!$F$21:$F$1270&amp;TransferLog!$W$21:$W$1270,0)),"")</f>
        <v/>
      </c>
      <c r="D1248" s="235" t="str">
        <f t="array" ref="D1248">IF($K1248&lt;&gt;"",INDEX(TransferLog!$Q$21:$Q$1270,MATCH($I1248&amp;$M1248,TransferLog!$F$21:$F$1270&amp;TransferLog!$W$21:$W$1270,0)),"")</f>
        <v/>
      </c>
      <c r="E1248" s="236" t="str">
        <f t="array" ref="E1248">IF($K1248&lt;&gt;"",INDEX(TransferLog!$AC$21:$AC$1270,MATCH($I1248&amp;$M1248,TransferLog!$F$21:$F$1270&amp;TransferLog!$W$21:$W$1270,0)),"")</f>
        <v/>
      </c>
      <c r="F1248" s="111">
        <f t="shared" si="95"/>
        <v>1221</v>
      </c>
      <c r="G1248" s="138" t="str">
        <f t="array" ref="G1248">IF($I1248&lt;&gt;"",INDEX(DropDownLists!$K$10:$K$2516,MATCH($I1248,DropDownLists!$L$10:$L$2516,0)),"")</f>
        <v/>
      </c>
      <c r="H1248" s="107"/>
      <c r="I1248" s="112"/>
      <c r="J1248" s="339"/>
      <c r="K1248" s="113"/>
      <c r="L1248" s="339"/>
      <c r="M1248" s="113"/>
      <c r="N1248" s="339"/>
      <c r="O1248" s="139" t="str">
        <f t="shared" si="96"/>
        <v/>
      </c>
      <c r="P1248" s="339"/>
      <c r="Q1248" s="114"/>
      <c r="R1248" s="339"/>
      <c r="S1248" s="174"/>
      <c r="T1248" s="339"/>
      <c r="U1248" s="139" t="str">
        <f t="array" ref="U1248">IF($S1248&lt;&gt;"",INDEX(DropDownLists!$D$10:$D$2516,MATCH($S1248,DropDownLists!$E$10:$E$2516,0)),"")</f>
        <v/>
      </c>
      <c r="V1248" s="342"/>
      <c r="W1248" s="174"/>
      <c r="Y1248" s="37"/>
      <c r="Z1248" s="37"/>
      <c r="AA1248" s="37"/>
      <c r="AB1248" s="37"/>
      <c r="AC1248" s="37"/>
      <c r="AD1248" s="62"/>
      <c r="AE1248" s="62"/>
      <c r="AF1248" s="62"/>
      <c r="AG1248" s="62"/>
      <c r="AH1248" s="244" t="str">
        <f t="shared" si="97"/>
        <v/>
      </c>
      <c r="AI1248" s="62"/>
      <c r="AJ1248" s="62"/>
      <c r="AK1248" s="62"/>
      <c r="AL1248" s="62"/>
    </row>
    <row r="1249" spans="1:38" s="97" customFormat="1" ht="14">
      <c r="A1249" s="63"/>
      <c r="B1249" s="2">
        <f t="shared" si="94"/>
        <v>1222</v>
      </c>
      <c r="C1249" s="235" t="str">
        <f t="array" ref="C1249">IF($K1249&lt;&gt;"",INDEX(TransferLog!$AB$21:$AB$1270,MATCH($I1249&amp;$M1249,TransferLog!$F$21:$F$1270&amp;TransferLog!$W$21:$W$1270,0)),"")</f>
        <v/>
      </c>
      <c r="D1249" s="235" t="str">
        <f t="array" ref="D1249">IF($K1249&lt;&gt;"",INDEX(TransferLog!$Q$21:$Q$1270,MATCH($I1249&amp;$M1249,TransferLog!$F$21:$F$1270&amp;TransferLog!$W$21:$W$1270,0)),"")</f>
        <v/>
      </c>
      <c r="E1249" s="236" t="str">
        <f t="array" ref="E1249">IF($K1249&lt;&gt;"",INDEX(TransferLog!$AC$21:$AC$1270,MATCH($I1249&amp;$M1249,TransferLog!$F$21:$F$1270&amp;TransferLog!$W$21:$W$1270,0)),"")</f>
        <v/>
      </c>
      <c r="F1249" s="111">
        <f t="shared" si="95"/>
        <v>1222</v>
      </c>
      <c r="G1249" s="138" t="str">
        <f t="array" ref="G1249">IF($I1249&lt;&gt;"",INDEX(DropDownLists!$K$10:$K$2516,MATCH($I1249,DropDownLists!$L$10:$L$2516,0)),"")</f>
        <v/>
      </c>
      <c r="H1249" s="107"/>
      <c r="I1249" s="112"/>
      <c r="J1249" s="339"/>
      <c r="K1249" s="113"/>
      <c r="L1249" s="339"/>
      <c r="M1249" s="113"/>
      <c r="N1249" s="339"/>
      <c r="O1249" s="139" t="str">
        <f t="shared" si="96"/>
        <v/>
      </c>
      <c r="P1249" s="339"/>
      <c r="Q1249" s="114"/>
      <c r="R1249" s="339"/>
      <c r="S1249" s="174"/>
      <c r="T1249" s="339"/>
      <c r="U1249" s="139" t="str">
        <f t="array" ref="U1249">IF($S1249&lt;&gt;"",INDEX(DropDownLists!$D$10:$D$2516,MATCH($S1249,DropDownLists!$E$10:$E$2516,0)),"")</f>
        <v/>
      </c>
      <c r="V1249" s="342"/>
      <c r="W1249" s="174"/>
      <c r="Y1249" s="37"/>
      <c r="Z1249" s="37"/>
      <c r="AA1249" s="37"/>
      <c r="AB1249" s="37"/>
      <c r="AC1249" s="37"/>
      <c r="AD1249" s="62"/>
      <c r="AE1249" s="62"/>
      <c r="AF1249" s="62"/>
      <c r="AG1249" s="62"/>
      <c r="AH1249" s="244" t="str">
        <f t="shared" si="97"/>
        <v/>
      </c>
      <c r="AI1249" s="62"/>
      <c r="AJ1249" s="62"/>
      <c r="AK1249" s="62"/>
      <c r="AL1249" s="62"/>
    </row>
    <row r="1250" spans="1:38" s="97" customFormat="1" ht="14">
      <c r="A1250" s="63"/>
      <c r="B1250" s="2">
        <f t="shared" si="94"/>
        <v>1223</v>
      </c>
      <c r="C1250" s="235" t="str">
        <f t="array" ref="C1250">IF($K1250&lt;&gt;"",INDEX(TransferLog!$AB$21:$AB$1270,MATCH($I1250&amp;$M1250,TransferLog!$F$21:$F$1270&amp;TransferLog!$W$21:$W$1270,0)),"")</f>
        <v/>
      </c>
      <c r="D1250" s="235" t="str">
        <f t="array" ref="D1250">IF($K1250&lt;&gt;"",INDEX(TransferLog!$Q$21:$Q$1270,MATCH($I1250&amp;$M1250,TransferLog!$F$21:$F$1270&amp;TransferLog!$W$21:$W$1270,0)),"")</f>
        <v/>
      </c>
      <c r="E1250" s="236" t="str">
        <f t="array" ref="E1250">IF($K1250&lt;&gt;"",INDEX(TransferLog!$AC$21:$AC$1270,MATCH($I1250&amp;$M1250,TransferLog!$F$21:$F$1270&amp;TransferLog!$W$21:$W$1270,0)),"")</f>
        <v/>
      </c>
      <c r="F1250" s="111">
        <f t="shared" si="95"/>
        <v>1223</v>
      </c>
      <c r="G1250" s="138" t="str">
        <f t="array" ref="G1250">IF($I1250&lt;&gt;"",INDEX(DropDownLists!$K$10:$K$2516,MATCH($I1250,DropDownLists!$L$10:$L$2516,0)),"")</f>
        <v/>
      </c>
      <c r="H1250" s="107"/>
      <c r="I1250" s="112"/>
      <c r="J1250" s="339"/>
      <c r="K1250" s="113"/>
      <c r="L1250" s="339"/>
      <c r="M1250" s="113"/>
      <c r="N1250" s="339"/>
      <c r="O1250" s="139" t="str">
        <f t="shared" si="96"/>
        <v/>
      </c>
      <c r="P1250" s="339"/>
      <c r="Q1250" s="114"/>
      <c r="R1250" s="339"/>
      <c r="S1250" s="174"/>
      <c r="T1250" s="339"/>
      <c r="U1250" s="139" t="str">
        <f t="array" ref="U1250">IF($S1250&lt;&gt;"",INDEX(DropDownLists!$D$10:$D$2516,MATCH($S1250,DropDownLists!$E$10:$E$2516,0)),"")</f>
        <v/>
      </c>
      <c r="V1250" s="342"/>
      <c r="W1250" s="174"/>
      <c r="Y1250" s="37"/>
      <c r="Z1250" s="37"/>
      <c r="AA1250" s="37"/>
      <c r="AB1250" s="37"/>
      <c r="AC1250" s="37"/>
      <c r="AD1250" s="62"/>
      <c r="AE1250" s="62"/>
      <c r="AF1250" s="62"/>
      <c r="AG1250" s="62"/>
      <c r="AH1250" s="244" t="str">
        <f t="shared" si="97"/>
        <v/>
      </c>
      <c r="AI1250" s="62"/>
      <c r="AJ1250" s="62"/>
      <c r="AK1250" s="62"/>
      <c r="AL1250" s="62"/>
    </row>
    <row r="1251" spans="1:38" s="97" customFormat="1" ht="14">
      <c r="A1251" s="63"/>
      <c r="B1251" s="2">
        <f t="shared" si="94"/>
        <v>1224</v>
      </c>
      <c r="C1251" s="235" t="str">
        <f t="array" ref="C1251">IF($K1251&lt;&gt;"",INDEX(TransferLog!$AB$21:$AB$1270,MATCH($I1251&amp;$M1251,TransferLog!$F$21:$F$1270&amp;TransferLog!$W$21:$W$1270,0)),"")</f>
        <v/>
      </c>
      <c r="D1251" s="235" t="str">
        <f t="array" ref="D1251">IF($K1251&lt;&gt;"",INDEX(TransferLog!$Q$21:$Q$1270,MATCH($I1251&amp;$M1251,TransferLog!$F$21:$F$1270&amp;TransferLog!$W$21:$W$1270,0)),"")</f>
        <v/>
      </c>
      <c r="E1251" s="236" t="str">
        <f t="array" ref="E1251">IF($K1251&lt;&gt;"",INDEX(TransferLog!$AC$21:$AC$1270,MATCH($I1251&amp;$M1251,TransferLog!$F$21:$F$1270&amp;TransferLog!$W$21:$W$1270,0)),"")</f>
        <v/>
      </c>
      <c r="F1251" s="111">
        <f t="shared" si="95"/>
        <v>1224</v>
      </c>
      <c r="G1251" s="138" t="str">
        <f t="array" ref="G1251">IF($I1251&lt;&gt;"",INDEX(DropDownLists!$K$10:$K$2516,MATCH($I1251,DropDownLists!$L$10:$L$2516,0)),"")</f>
        <v/>
      </c>
      <c r="H1251" s="107"/>
      <c r="I1251" s="112"/>
      <c r="J1251" s="339"/>
      <c r="K1251" s="113"/>
      <c r="L1251" s="339"/>
      <c r="M1251" s="113"/>
      <c r="N1251" s="339"/>
      <c r="O1251" s="139" t="str">
        <f t="shared" si="96"/>
        <v/>
      </c>
      <c r="P1251" s="339"/>
      <c r="Q1251" s="114"/>
      <c r="R1251" s="339"/>
      <c r="S1251" s="174"/>
      <c r="T1251" s="339"/>
      <c r="U1251" s="139" t="str">
        <f t="array" ref="U1251">IF($S1251&lt;&gt;"",INDEX(DropDownLists!$D$10:$D$2516,MATCH($S1251,DropDownLists!$E$10:$E$2516,0)),"")</f>
        <v/>
      </c>
      <c r="V1251" s="342"/>
      <c r="W1251" s="174"/>
      <c r="Y1251" s="37"/>
      <c r="Z1251" s="37"/>
      <c r="AA1251" s="37"/>
      <c r="AB1251" s="37"/>
      <c r="AC1251" s="37"/>
      <c r="AD1251" s="62"/>
      <c r="AE1251" s="62"/>
      <c r="AF1251" s="62"/>
      <c r="AG1251" s="62"/>
      <c r="AH1251" s="244" t="str">
        <f t="shared" si="97"/>
        <v/>
      </c>
      <c r="AI1251" s="62"/>
      <c r="AJ1251" s="62"/>
      <c r="AK1251" s="62"/>
      <c r="AL1251" s="62"/>
    </row>
    <row r="1252" spans="1:38" s="97" customFormat="1" ht="14">
      <c r="A1252" s="63"/>
      <c r="B1252" s="2">
        <f t="shared" si="94"/>
        <v>1225</v>
      </c>
      <c r="C1252" s="235" t="str">
        <f t="array" ref="C1252">IF($K1252&lt;&gt;"",INDEX(TransferLog!$AB$21:$AB$1270,MATCH($I1252&amp;$M1252,TransferLog!$F$21:$F$1270&amp;TransferLog!$W$21:$W$1270,0)),"")</f>
        <v/>
      </c>
      <c r="D1252" s="235" t="str">
        <f t="array" ref="D1252">IF($K1252&lt;&gt;"",INDEX(TransferLog!$Q$21:$Q$1270,MATCH($I1252&amp;$M1252,TransferLog!$F$21:$F$1270&amp;TransferLog!$W$21:$W$1270,0)),"")</f>
        <v/>
      </c>
      <c r="E1252" s="236" t="str">
        <f t="array" ref="E1252">IF($K1252&lt;&gt;"",INDEX(TransferLog!$AC$21:$AC$1270,MATCH($I1252&amp;$M1252,TransferLog!$F$21:$F$1270&amp;TransferLog!$W$21:$W$1270,0)),"")</f>
        <v/>
      </c>
      <c r="F1252" s="111">
        <f t="shared" si="95"/>
        <v>1225</v>
      </c>
      <c r="G1252" s="138" t="str">
        <f t="array" ref="G1252">IF($I1252&lt;&gt;"",INDEX(DropDownLists!$K$10:$K$2516,MATCH($I1252,DropDownLists!$L$10:$L$2516,0)),"")</f>
        <v/>
      </c>
      <c r="H1252" s="107"/>
      <c r="I1252" s="112"/>
      <c r="J1252" s="339"/>
      <c r="K1252" s="113"/>
      <c r="L1252" s="339"/>
      <c r="M1252" s="113"/>
      <c r="N1252" s="339"/>
      <c r="O1252" s="139" t="str">
        <f t="shared" si="96"/>
        <v/>
      </c>
      <c r="P1252" s="339"/>
      <c r="Q1252" s="114"/>
      <c r="R1252" s="339"/>
      <c r="S1252" s="174"/>
      <c r="T1252" s="339"/>
      <c r="U1252" s="139" t="str">
        <f t="array" ref="U1252">IF($S1252&lt;&gt;"",INDEX(DropDownLists!$D$10:$D$2516,MATCH($S1252,DropDownLists!$E$10:$E$2516,0)),"")</f>
        <v/>
      </c>
      <c r="V1252" s="342"/>
      <c r="W1252" s="174"/>
      <c r="Y1252" s="62"/>
      <c r="Z1252" s="62"/>
      <c r="AA1252" s="62"/>
      <c r="AB1252" s="62"/>
      <c r="AC1252" s="62"/>
      <c r="AD1252" s="62"/>
      <c r="AE1252" s="62"/>
      <c r="AF1252" s="62"/>
      <c r="AG1252" s="62"/>
      <c r="AH1252" s="244" t="str">
        <f t="shared" si="97"/>
        <v/>
      </c>
      <c r="AI1252" s="62"/>
      <c r="AJ1252" s="62"/>
      <c r="AK1252" s="62"/>
      <c r="AL1252" s="62"/>
    </row>
    <row r="1253" spans="1:38" s="97" customFormat="1" ht="14">
      <c r="A1253" s="63"/>
      <c r="B1253" s="2">
        <f t="shared" si="94"/>
        <v>1226</v>
      </c>
      <c r="C1253" s="235" t="str">
        <f t="array" ref="C1253">IF($K1253&lt;&gt;"",INDEX(TransferLog!$AB$21:$AB$1270,MATCH($I1253&amp;$M1253,TransferLog!$F$21:$F$1270&amp;TransferLog!$W$21:$W$1270,0)),"")</f>
        <v/>
      </c>
      <c r="D1253" s="235" t="str">
        <f t="array" ref="D1253">IF($K1253&lt;&gt;"",INDEX(TransferLog!$Q$21:$Q$1270,MATCH($I1253&amp;$M1253,TransferLog!$F$21:$F$1270&amp;TransferLog!$W$21:$W$1270,0)),"")</f>
        <v/>
      </c>
      <c r="E1253" s="236" t="str">
        <f t="array" ref="E1253">IF($K1253&lt;&gt;"",INDEX(TransferLog!$AC$21:$AC$1270,MATCH($I1253&amp;$M1253,TransferLog!$F$21:$F$1270&amp;TransferLog!$W$21:$W$1270,0)),"")</f>
        <v/>
      </c>
      <c r="F1253" s="111">
        <f t="shared" si="95"/>
        <v>1226</v>
      </c>
      <c r="G1253" s="138" t="str">
        <f t="array" ref="G1253">IF($I1253&lt;&gt;"",INDEX(DropDownLists!$K$10:$K$2516,MATCH($I1253,DropDownLists!$L$10:$L$2516,0)),"")</f>
        <v/>
      </c>
      <c r="H1253" s="107"/>
      <c r="I1253" s="112"/>
      <c r="J1253" s="339"/>
      <c r="K1253" s="113"/>
      <c r="L1253" s="339"/>
      <c r="M1253" s="113"/>
      <c r="N1253" s="339"/>
      <c r="O1253" s="139" t="str">
        <f t="shared" si="96"/>
        <v/>
      </c>
      <c r="P1253" s="339"/>
      <c r="Q1253" s="114"/>
      <c r="R1253" s="339"/>
      <c r="S1253" s="174"/>
      <c r="T1253" s="339"/>
      <c r="U1253" s="139" t="str">
        <f t="array" ref="U1253">IF($S1253&lt;&gt;"",INDEX(DropDownLists!$D$10:$D$2516,MATCH($S1253,DropDownLists!$E$10:$E$2516,0)),"")</f>
        <v/>
      </c>
      <c r="V1253" s="342"/>
      <c r="W1253" s="174"/>
      <c r="Y1253" s="62"/>
      <c r="Z1253" s="62"/>
      <c r="AA1253" s="62"/>
      <c r="AB1253" s="62"/>
      <c r="AC1253" s="62"/>
      <c r="AD1253" s="62"/>
      <c r="AE1253" s="62"/>
      <c r="AF1253" s="62"/>
      <c r="AG1253" s="62"/>
      <c r="AH1253" s="244" t="str">
        <f t="shared" si="97"/>
        <v/>
      </c>
      <c r="AI1253" s="62"/>
      <c r="AJ1253" s="62"/>
      <c r="AK1253" s="62"/>
      <c r="AL1253" s="62"/>
    </row>
    <row r="1254" spans="1:38" s="97" customFormat="1" ht="14">
      <c r="A1254" s="63"/>
      <c r="B1254" s="2">
        <f t="shared" si="94"/>
        <v>1227</v>
      </c>
      <c r="C1254" s="235" t="str">
        <f t="array" ref="C1254">IF($K1254&lt;&gt;"",INDEX(TransferLog!$AB$21:$AB$1270,MATCH($I1254&amp;$M1254,TransferLog!$F$21:$F$1270&amp;TransferLog!$W$21:$W$1270,0)),"")</f>
        <v/>
      </c>
      <c r="D1254" s="235" t="str">
        <f t="array" ref="D1254">IF($K1254&lt;&gt;"",INDEX(TransferLog!$Q$21:$Q$1270,MATCH($I1254&amp;$M1254,TransferLog!$F$21:$F$1270&amp;TransferLog!$W$21:$W$1270,0)),"")</f>
        <v/>
      </c>
      <c r="E1254" s="236" t="str">
        <f t="array" ref="E1254">IF($K1254&lt;&gt;"",INDEX(TransferLog!$AC$21:$AC$1270,MATCH($I1254&amp;$M1254,TransferLog!$F$21:$F$1270&amp;TransferLog!$W$21:$W$1270,0)),"")</f>
        <v/>
      </c>
      <c r="F1254" s="111">
        <f t="shared" si="95"/>
        <v>1227</v>
      </c>
      <c r="G1254" s="138" t="str">
        <f t="array" ref="G1254">IF($I1254&lt;&gt;"",INDEX(DropDownLists!$K$10:$K$2516,MATCH($I1254,DropDownLists!$L$10:$L$2516,0)),"")</f>
        <v/>
      </c>
      <c r="H1254" s="107"/>
      <c r="I1254" s="112"/>
      <c r="J1254" s="339"/>
      <c r="K1254" s="113"/>
      <c r="L1254" s="339"/>
      <c r="M1254" s="113"/>
      <c r="N1254" s="339"/>
      <c r="O1254" s="139" t="str">
        <f t="shared" si="96"/>
        <v/>
      </c>
      <c r="P1254" s="339"/>
      <c r="Q1254" s="114"/>
      <c r="R1254" s="339"/>
      <c r="S1254" s="174"/>
      <c r="T1254" s="339"/>
      <c r="U1254" s="139" t="str">
        <f t="array" ref="U1254">IF($S1254&lt;&gt;"",INDEX(DropDownLists!$D$10:$D$2516,MATCH($S1254,DropDownLists!$E$10:$E$2516,0)),"")</f>
        <v/>
      </c>
      <c r="V1254" s="342"/>
      <c r="W1254" s="174"/>
      <c r="Y1254" s="62"/>
      <c r="Z1254" s="62"/>
      <c r="AA1254" s="62"/>
      <c r="AB1254" s="62"/>
      <c r="AC1254" s="62"/>
      <c r="AD1254" s="62"/>
      <c r="AE1254" s="62"/>
      <c r="AF1254" s="62"/>
      <c r="AG1254" s="62"/>
      <c r="AH1254" s="244" t="str">
        <f t="shared" si="97"/>
        <v/>
      </c>
      <c r="AI1254" s="62"/>
      <c r="AJ1254" s="62"/>
      <c r="AK1254" s="62"/>
      <c r="AL1254" s="62"/>
    </row>
    <row r="1255" spans="1:38" s="97" customFormat="1" ht="14">
      <c r="A1255" s="63"/>
      <c r="B1255" s="2">
        <f t="shared" si="94"/>
        <v>1228</v>
      </c>
      <c r="C1255" s="235" t="str">
        <f t="array" ref="C1255">IF($K1255&lt;&gt;"",INDEX(TransferLog!$AB$21:$AB$1270,MATCH($I1255&amp;$M1255,TransferLog!$F$21:$F$1270&amp;TransferLog!$W$21:$W$1270,0)),"")</f>
        <v/>
      </c>
      <c r="D1255" s="235" t="str">
        <f t="array" ref="D1255">IF($K1255&lt;&gt;"",INDEX(TransferLog!$Q$21:$Q$1270,MATCH($I1255&amp;$M1255,TransferLog!$F$21:$F$1270&amp;TransferLog!$W$21:$W$1270,0)),"")</f>
        <v/>
      </c>
      <c r="E1255" s="236" t="str">
        <f t="array" ref="E1255">IF($K1255&lt;&gt;"",INDEX(TransferLog!$AC$21:$AC$1270,MATCH($I1255&amp;$M1255,TransferLog!$F$21:$F$1270&amp;TransferLog!$W$21:$W$1270,0)),"")</f>
        <v/>
      </c>
      <c r="F1255" s="111">
        <f t="shared" si="95"/>
        <v>1228</v>
      </c>
      <c r="G1255" s="138" t="str">
        <f t="array" ref="G1255">IF($I1255&lt;&gt;"",INDEX(DropDownLists!$K$10:$K$2516,MATCH($I1255,DropDownLists!$L$10:$L$2516,0)),"")</f>
        <v/>
      </c>
      <c r="H1255" s="107"/>
      <c r="I1255" s="112"/>
      <c r="J1255" s="339"/>
      <c r="K1255" s="113"/>
      <c r="L1255" s="339"/>
      <c r="M1255" s="113"/>
      <c r="N1255" s="339"/>
      <c r="O1255" s="139" t="str">
        <f t="shared" si="96"/>
        <v/>
      </c>
      <c r="P1255" s="339"/>
      <c r="Q1255" s="114"/>
      <c r="R1255" s="339"/>
      <c r="S1255" s="174"/>
      <c r="T1255" s="339"/>
      <c r="U1255" s="139" t="str">
        <f t="array" ref="U1255">IF($S1255&lt;&gt;"",INDEX(DropDownLists!$D$10:$D$2516,MATCH($S1255,DropDownLists!$E$10:$E$2516,0)),"")</f>
        <v/>
      </c>
      <c r="V1255" s="342"/>
      <c r="W1255" s="174"/>
      <c r="Y1255" s="62"/>
      <c r="Z1255" s="62"/>
      <c r="AA1255" s="62"/>
      <c r="AB1255" s="62"/>
      <c r="AC1255" s="62"/>
      <c r="AD1255" s="62"/>
      <c r="AE1255" s="62"/>
      <c r="AF1255" s="62"/>
      <c r="AG1255" s="62"/>
      <c r="AH1255" s="244" t="str">
        <f t="shared" si="97"/>
        <v/>
      </c>
      <c r="AI1255" s="62"/>
      <c r="AJ1255" s="62"/>
      <c r="AK1255" s="62"/>
      <c r="AL1255" s="62"/>
    </row>
    <row r="1256" spans="1:38" s="97" customFormat="1" ht="14">
      <c r="A1256" s="63"/>
      <c r="B1256" s="2">
        <f t="shared" si="94"/>
        <v>1229</v>
      </c>
      <c r="C1256" s="235" t="str">
        <f t="array" ref="C1256">IF($K1256&lt;&gt;"",INDEX(TransferLog!$AB$21:$AB$1270,MATCH($I1256&amp;$M1256,TransferLog!$F$21:$F$1270&amp;TransferLog!$W$21:$W$1270,0)),"")</f>
        <v/>
      </c>
      <c r="D1256" s="235" t="str">
        <f t="array" ref="D1256">IF($K1256&lt;&gt;"",INDEX(TransferLog!$Q$21:$Q$1270,MATCH($I1256&amp;$M1256,TransferLog!$F$21:$F$1270&amp;TransferLog!$W$21:$W$1270,0)),"")</f>
        <v/>
      </c>
      <c r="E1256" s="236" t="str">
        <f t="array" ref="E1256">IF($K1256&lt;&gt;"",INDEX(TransferLog!$AC$21:$AC$1270,MATCH($I1256&amp;$M1256,TransferLog!$F$21:$F$1270&amp;TransferLog!$W$21:$W$1270,0)),"")</f>
        <v/>
      </c>
      <c r="F1256" s="111">
        <f t="shared" si="95"/>
        <v>1229</v>
      </c>
      <c r="G1256" s="138" t="str">
        <f t="array" ref="G1256">IF($I1256&lt;&gt;"",INDEX(DropDownLists!$K$10:$K$2516,MATCH($I1256,DropDownLists!$L$10:$L$2516,0)),"")</f>
        <v/>
      </c>
      <c r="H1256" s="107"/>
      <c r="I1256" s="112"/>
      <c r="J1256" s="339"/>
      <c r="K1256" s="113"/>
      <c r="L1256" s="339"/>
      <c r="M1256" s="113"/>
      <c r="N1256" s="339"/>
      <c r="O1256" s="139" t="str">
        <f t="shared" si="96"/>
        <v/>
      </c>
      <c r="P1256" s="339"/>
      <c r="Q1256" s="114"/>
      <c r="R1256" s="339"/>
      <c r="S1256" s="174"/>
      <c r="T1256" s="339"/>
      <c r="U1256" s="139" t="str">
        <f t="array" ref="U1256">IF($S1256&lt;&gt;"",INDEX(DropDownLists!$D$10:$D$2516,MATCH($S1256,DropDownLists!$E$10:$E$2516,0)),"")</f>
        <v/>
      </c>
      <c r="V1256" s="342"/>
      <c r="W1256" s="174"/>
      <c r="Y1256" s="62"/>
      <c r="Z1256" s="62"/>
      <c r="AA1256" s="62"/>
      <c r="AB1256" s="62"/>
      <c r="AC1256" s="62"/>
      <c r="AD1256" s="62"/>
      <c r="AE1256" s="62"/>
      <c r="AF1256" s="62"/>
      <c r="AG1256" s="62"/>
      <c r="AH1256" s="244" t="str">
        <f t="shared" si="97"/>
        <v/>
      </c>
      <c r="AI1256" s="62"/>
      <c r="AJ1256" s="62"/>
      <c r="AK1256" s="62"/>
      <c r="AL1256" s="62"/>
    </row>
    <row r="1257" spans="1:38" s="97" customFormat="1" ht="14">
      <c r="A1257" s="63"/>
      <c r="B1257" s="2">
        <f t="shared" si="94"/>
        <v>1230</v>
      </c>
      <c r="C1257" s="235" t="str">
        <f t="array" ref="C1257">IF($K1257&lt;&gt;"",INDEX(TransferLog!$AB$21:$AB$1270,MATCH($I1257&amp;$M1257,TransferLog!$F$21:$F$1270&amp;TransferLog!$W$21:$W$1270,0)),"")</f>
        <v/>
      </c>
      <c r="D1257" s="235" t="str">
        <f t="array" ref="D1257">IF($K1257&lt;&gt;"",INDEX(TransferLog!$Q$21:$Q$1270,MATCH($I1257&amp;$M1257,TransferLog!$F$21:$F$1270&amp;TransferLog!$W$21:$W$1270,0)),"")</f>
        <v/>
      </c>
      <c r="E1257" s="236" t="str">
        <f t="array" ref="E1257">IF($K1257&lt;&gt;"",INDEX(TransferLog!$AC$21:$AC$1270,MATCH($I1257&amp;$M1257,TransferLog!$F$21:$F$1270&amp;TransferLog!$W$21:$W$1270,0)),"")</f>
        <v/>
      </c>
      <c r="F1257" s="111">
        <f t="shared" si="95"/>
        <v>1230</v>
      </c>
      <c r="G1257" s="138" t="str">
        <f t="array" ref="G1257">IF($I1257&lt;&gt;"",INDEX(DropDownLists!$K$10:$K$2516,MATCH($I1257,DropDownLists!$L$10:$L$2516,0)),"")</f>
        <v/>
      </c>
      <c r="H1257" s="107"/>
      <c r="I1257" s="112"/>
      <c r="J1257" s="339"/>
      <c r="K1257" s="113"/>
      <c r="L1257" s="339"/>
      <c r="M1257" s="113"/>
      <c r="N1257" s="339"/>
      <c r="O1257" s="139" t="str">
        <f t="shared" si="96"/>
        <v/>
      </c>
      <c r="P1257" s="339"/>
      <c r="Q1257" s="114"/>
      <c r="R1257" s="339"/>
      <c r="S1257" s="174"/>
      <c r="T1257" s="339"/>
      <c r="U1257" s="139" t="str">
        <f t="array" ref="U1257">IF($S1257&lt;&gt;"",INDEX(DropDownLists!$D$10:$D$2516,MATCH($S1257,DropDownLists!$E$10:$E$2516,0)),"")</f>
        <v/>
      </c>
      <c r="V1257" s="342"/>
      <c r="W1257" s="174"/>
      <c r="Y1257" s="62"/>
      <c r="Z1257" s="62"/>
      <c r="AA1257" s="62"/>
      <c r="AB1257" s="62"/>
      <c r="AC1257" s="62"/>
      <c r="AD1257" s="62"/>
      <c r="AE1257" s="62"/>
      <c r="AF1257" s="62"/>
      <c r="AG1257" s="62"/>
      <c r="AH1257" s="244" t="str">
        <f t="shared" si="97"/>
        <v/>
      </c>
      <c r="AI1257" s="62"/>
      <c r="AJ1257" s="62"/>
      <c r="AK1257" s="62"/>
      <c r="AL1257" s="62"/>
    </row>
    <row r="1258" spans="1:38" s="97" customFormat="1" ht="14.25" customHeight="1">
      <c r="A1258" s="26"/>
      <c r="B1258" s="2">
        <f t="shared" si="94"/>
        <v>1231</v>
      </c>
      <c r="C1258" s="235" t="str">
        <f t="array" ref="C1258">IF($K1258&lt;&gt;"",INDEX(TransferLog!$AB$21:$AB$1270,MATCH($I1258&amp;$M1258,TransferLog!$F$21:$F$1270&amp;TransferLog!$W$21:$W$1270,0)),"")</f>
        <v/>
      </c>
      <c r="D1258" s="235" t="str">
        <f t="array" ref="D1258">IF($K1258&lt;&gt;"",INDEX(TransferLog!$Q$21:$Q$1270,MATCH($I1258&amp;$M1258,TransferLog!$F$21:$F$1270&amp;TransferLog!$W$21:$W$1270,0)),"")</f>
        <v/>
      </c>
      <c r="E1258" s="236" t="str">
        <f t="array" ref="E1258">IF($K1258&lt;&gt;"",INDEX(TransferLog!$AC$21:$AC$1270,MATCH($I1258&amp;$M1258,TransferLog!$F$21:$F$1270&amp;TransferLog!$W$21:$W$1270,0)),"")</f>
        <v/>
      </c>
      <c r="F1258" s="111">
        <f t="shared" si="95"/>
        <v>1231</v>
      </c>
      <c r="G1258" s="138" t="str">
        <f t="array" ref="G1258">IF($I1258&lt;&gt;"",INDEX(DropDownLists!$K$10:$K$2516,MATCH($I1258,DropDownLists!$L$10:$L$2516,0)),"")</f>
        <v/>
      </c>
      <c r="H1258" s="107"/>
      <c r="I1258" s="112"/>
      <c r="J1258" s="339"/>
      <c r="K1258" s="113"/>
      <c r="L1258" s="339"/>
      <c r="M1258" s="113"/>
      <c r="N1258" s="339"/>
      <c r="O1258" s="139" t="str">
        <f t="shared" si="96"/>
        <v/>
      </c>
      <c r="P1258" s="339"/>
      <c r="Q1258" s="114"/>
      <c r="R1258" s="339"/>
      <c r="S1258" s="174"/>
      <c r="T1258" s="339"/>
      <c r="U1258" s="139" t="str">
        <f t="array" ref="U1258">IF($S1258&lt;&gt;"",INDEX(DropDownLists!$D$10:$D$2516,MATCH($S1258,DropDownLists!$E$10:$E$2516,0)),"")</f>
        <v/>
      </c>
      <c r="V1258" s="342"/>
      <c r="W1258" s="174"/>
      <c r="Y1258" s="62"/>
      <c r="Z1258" s="62"/>
      <c r="AA1258" s="62"/>
      <c r="AB1258" s="62"/>
      <c r="AC1258" s="62"/>
      <c r="AD1258" s="37"/>
      <c r="AE1258" s="37"/>
      <c r="AF1258" s="37"/>
      <c r="AG1258" s="37"/>
      <c r="AH1258" s="243" t="str">
        <f t="shared" si="97"/>
        <v/>
      </c>
      <c r="AI1258" s="37"/>
      <c r="AJ1258" s="37"/>
      <c r="AK1258" s="37"/>
      <c r="AL1258" s="37"/>
    </row>
    <row r="1259" spans="1:38" s="97" customFormat="1" ht="14.25" customHeight="1">
      <c r="A1259" s="26"/>
      <c r="B1259" s="2">
        <f t="shared" si="94"/>
        <v>1232</v>
      </c>
      <c r="C1259" s="235" t="str">
        <f t="array" ref="C1259">IF($K1259&lt;&gt;"",INDEX(TransferLog!$AB$21:$AB$1270,MATCH($I1259&amp;$M1259,TransferLog!$F$21:$F$1270&amp;TransferLog!$W$21:$W$1270,0)),"")</f>
        <v/>
      </c>
      <c r="D1259" s="235" t="str">
        <f t="array" ref="D1259">IF($K1259&lt;&gt;"",INDEX(TransferLog!$Q$21:$Q$1270,MATCH($I1259&amp;$M1259,TransferLog!$F$21:$F$1270&amp;TransferLog!$W$21:$W$1270,0)),"")</f>
        <v/>
      </c>
      <c r="E1259" s="236" t="str">
        <f t="array" ref="E1259">IF($K1259&lt;&gt;"",INDEX(TransferLog!$AC$21:$AC$1270,MATCH($I1259&amp;$M1259,TransferLog!$F$21:$F$1270&amp;TransferLog!$W$21:$W$1270,0)),"")</f>
        <v/>
      </c>
      <c r="F1259" s="111">
        <f t="shared" si="95"/>
        <v>1232</v>
      </c>
      <c r="G1259" s="138" t="str">
        <f t="array" ref="G1259">IF($I1259&lt;&gt;"",INDEX(DropDownLists!$K$10:$K$2516,MATCH($I1259,DropDownLists!$L$10:$L$2516,0)),"")</f>
        <v/>
      </c>
      <c r="H1259" s="107"/>
      <c r="I1259" s="112"/>
      <c r="J1259" s="339"/>
      <c r="K1259" s="113"/>
      <c r="L1259" s="339"/>
      <c r="M1259" s="113"/>
      <c r="N1259" s="339"/>
      <c r="O1259" s="139" t="str">
        <f t="shared" si="96"/>
        <v/>
      </c>
      <c r="P1259" s="339"/>
      <c r="Q1259" s="114"/>
      <c r="R1259" s="339"/>
      <c r="S1259" s="174"/>
      <c r="T1259" s="339"/>
      <c r="U1259" s="139" t="str">
        <f t="array" ref="U1259">IF($S1259&lt;&gt;"",INDEX(DropDownLists!$D$10:$D$2516,MATCH($S1259,DropDownLists!$E$10:$E$2516,0)),"")</f>
        <v/>
      </c>
      <c r="V1259" s="342"/>
      <c r="W1259" s="174"/>
      <c r="Y1259" s="62"/>
      <c r="Z1259" s="62"/>
      <c r="AA1259" s="62"/>
      <c r="AB1259" s="62"/>
      <c r="AC1259" s="62"/>
      <c r="AD1259" s="37"/>
      <c r="AE1259" s="37"/>
      <c r="AF1259" s="37"/>
      <c r="AG1259" s="37"/>
      <c r="AH1259" s="243" t="str">
        <f t="shared" si="97"/>
        <v/>
      </c>
      <c r="AI1259" s="37"/>
      <c r="AJ1259" s="37"/>
      <c r="AK1259" s="37"/>
      <c r="AL1259" s="37"/>
    </row>
    <row r="1260" spans="1:38" s="97" customFormat="1" ht="14.25" customHeight="1">
      <c r="A1260" s="26"/>
      <c r="B1260" s="2">
        <f t="shared" si="94"/>
        <v>1233</v>
      </c>
      <c r="C1260" s="235" t="str">
        <f t="array" ref="C1260">IF($K1260&lt;&gt;"",INDEX(TransferLog!$AB$21:$AB$1270,MATCH($I1260&amp;$M1260,TransferLog!$F$21:$F$1270&amp;TransferLog!$W$21:$W$1270,0)),"")</f>
        <v/>
      </c>
      <c r="D1260" s="235" t="str">
        <f t="array" ref="D1260">IF($K1260&lt;&gt;"",INDEX(TransferLog!$Q$21:$Q$1270,MATCH($I1260&amp;$M1260,TransferLog!$F$21:$F$1270&amp;TransferLog!$W$21:$W$1270,0)),"")</f>
        <v/>
      </c>
      <c r="E1260" s="236" t="str">
        <f t="array" ref="E1260">IF($K1260&lt;&gt;"",INDEX(TransferLog!$AC$21:$AC$1270,MATCH($I1260&amp;$M1260,TransferLog!$F$21:$F$1270&amp;TransferLog!$W$21:$W$1270,0)),"")</f>
        <v/>
      </c>
      <c r="F1260" s="111">
        <f t="shared" si="95"/>
        <v>1233</v>
      </c>
      <c r="G1260" s="138" t="str">
        <f t="array" ref="G1260">IF($I1260&lt;&gt;"",INDEX(DropDownLists!$K$10:$K$2516,MATCH($I1260,DropDownLists!$L$10:$L$2516,0)),"")</f>
        <v/>
      </c>
      <c r="H1260" s="107"/>
      <c r="I1260" s="112"/>
      <c r="J1260" s="339"/>
      <c r="K1260" s="113"/>
      <c r="L1260" s="339"/>
      <c r="M1260" s="113"/>
      <c r="N1260" s="339"/>
      <c r="O1260" s="139" t="str">
        <f t="shared" si="96"/>
        <v/>
      </c>
      <c r="P1260" s="339"/>
      <c r="Q1260" s="114"/>
      <c r="R1260" s="339"/>
      <c r="S1260" s="174"/>
      <c r="T1260" s="339"/>
      <c r="U1260" s="139" t="str">
        <f t="array" ref="U1260">IF($S1260&lt;&gt;"",INDEX(DropDownLists!$D$10:$D$2516,MATCH($S1260,DropDownLists!$E$10:$E$2516,0)),"")</f>
        <v/>
      </c>
      <c r="V1260" s="342"/>
      <c r="W1260" s="174"/>
      <c r="Y1260" s="62"/>
      <c r="Z1260" s="62"/>
      <c r="AA1260" s="62"/>
      <c r="AB1260" s="62"/>
      <c r="AC1260" s="62"/>
      <c r="AD1260" s="37"/>
      <c r="AE1260" s="37"/>
      <c r="AF1260" s="37"/>
      <c r="AG1260" s="37"/>
      <c r="AH1260" s="243" t="str">
        <f t="shared" si="97"/>
        <v/>
      </c>
      <c r="AI1260" s="37"/>
      <c r="AJ1260" s="37"/>
      <c r="AK1260" s="37"/>
      <c r="AL1260" s="37"/>
    </row>
    <row r="1261" spans="1:38" s="97" customFormat="1" ht="14">
      <c r="A1261" s="26"/>
      <c r="B1261" s="2">
        <f t="shared" si="94"/>
        <v>1234</v>
      </c>
      <c r="C1261" s="235" t="str">
        <f t="array" ref="C1261">IF($K1261&lt;&gt;"",INDEX(TransferLog!$AB$21:$AB$1270,MATCH($I1261&amp;$M1261,TransferLog!$F$21:$F$1270&amp;TransferLog!$W$21:$W$1270,0)),"")</f>
        <v/>
      </c>
      <c r="D1261" s="235" t="str">
        <f t="array" ref="D1261">IF($K1261&lt;&gt;"",INDEX(TransferLog!$Q$21:$Q$1270,MATCH($I1261&amp;$M1261,TransferLog!$F$21:$F$1270&amp;TransferLog!$W$21:$W$1270,0)),"")</f>
        <v/>
      </c>
      <c r="E1261" s="236" t="str">
        <f t="array" ref="E1261">IF($K1261&lt;&gt;"",INDEX(TransferLog!$AC$21:$AC$1270,MATCH($I1261&amp;$M1261,TransferLog!$F$21:$F$1270&amp;TransferLog!$W$21:$W$1270,0)),"")</f>
        <v/>
      </c>
      <c r="F1261" s="111">
        <f t="shared" si="95"/>
        <v>1234</v>
      </c>
      <c r="G1261" s="138" t="str">
        <f t="array" ref="G1261">IF($I1261&lt;&gt;"",INDEX(DropDownLists!$K$10:$K$2516,MATCH($I1261,DropDownLists!$L$10:$L$2516,0)),"")</f>
        <v/>
      </c>
      <c r="H1261" s="107"/>
      <c r="I1261" s="112"/>
      <c r="J1261" s="339"/>
      <c r="K1261" s="113"/>
      <c r="L1261" s="339"/>
      <c r="M1261" s="113"/>
      <c r="N1261" s="339"/>
      <c r="O1261" s="139" t="str">
        <f t="shared" si="96"/>
        <v/>
      </c>
      <c r="P1261" s="339"/>
      <c r="Q1261" s="114"/>
      <c r="R1261" s="339"/>
      <c r="S1261" s="174"/>
      <c r="T1261" s="339"/>
      <c r="U1261" s="139" t="str">
        <f t="array" ref="U1261">IF($S1261&lt;&gt;"",INDEX(DropDownLists!$D$10:$D$2516,MATCH($S1261,DropDownLists!$E$10:$E$2516,0)),"")</f>
        <v/>
      </c>
      <c r="V1261" s="342"/>
      <c r="W1261" s="174"/>
      <c r="Y1261" s="62"/>
      <c r="Z1261" s="62"/>
      <c r="AA1261" s="62"/>
      <c r="AB1261" s="62"/>
      <c r="AC1261" s="62"/>
      <c r="AD1261" s="37"/>
      <c r="AE1261" s="37"/>
      <c r="AF1261" s="37"/>
      <c r="AG1261" s="37"/>
      <c r="AH1261" s="243" t="str">
        <f t="shared" si="97"/>
        <v/>
      </c>
      <c r="AI1261" s="37"/>
      <c r="AJ1261" s="37"/>
      <c r="AK1261" s="37"/>
      <c r="AL1261" s="37"/>
    </row>
    <row r="1262" spans="1:38" s="97" customFormat="1" ht="14.25" customHeight="1">
      <c r="A1262" s="26"/>
      <c r="B1262" s="2">
        <f t="shared" si="94"/>
        <v>1235</v>
      </c>
      <c r="C1262" s="235" t="str">
        <f t="array" ref="C1262">IF($K1262&lt;&gt;"",INDEX(TransferLog!$AB$21:$AB$1270,MATCH($I1262&amp;$M1262,TransferLog!$F$21:$F$1270&amp;TransferLog!$W$21:$W$1270,0)),"")</f>
        <v/>
      </c>
      <c r="D1262" s="235" t="str">
        <f t="array" ref="D1262">IF($K1262&lt;&gt;"",INDEX(TransferLog!$Q$21:$Q$1270,MATCH($I1262&amp;$M1262,TransferLog!$F$21:$F$1270&amp;TransferLog!$W$21:$W$1270,0)),"")</f>
        <v/>
      </c>
      <c r="E1262" s="236" t="str">
        <f t="array" ref="E1262">IF($K1262&lt;&gt;"",INDEX(TransferLog!$AC$21:$AC$1270,MATCH($I1262&amp;$M1262,TransferLog!$F$21:$F$1270&amp;TransferLog!$W$21:$W$1270,0)),"")</f>
        <v/>
      </c>
      <c r="F1262" s="111">
        <f t="shared" si="95"/>
        <v>1235</v>
      </c>
      <c r="G1262" s="138" t="str">
        <f t="array" ref="G1262">IF($I1262&lt;&gt;"",INDEX(DropDownLists!$K$10:$K$2516,MATCH($I1262,DropDownLists!$L$10:$L$2516,0)),"")</f>
        <v/>
      </c>
      <c r="H1262" s="107"/>
      <c r="I1262" s="112"/>
      <c r="J1262" s="339"/>
      <c r="K1262" s="113"/>
      <c r="L1262" s="339"/>
      <c r="M1262" s="113"/>
      <c r="N1262" s="339"/>
      <c r="O1262" s="139" t="str">
        <f t="shared" si="96"/>
        <v/>
      </c>
      <c r="P1262" s="339"/>
      <c r="Q1262" s="114"/>
      <c r="R1262" s="339"/>
      <c r="S1262" s="174"/>
      <c r="T1262" s="339"/>
      <c r="U1262" s="139" t="str">
        <f t="array" ref="U1262">IF($S1262&lt;&gt;"",INDEX(DropDownLists!$D$10:$D$2516,MATCH($S1262,DropDownLists!$E$10:$E$2516,0)),"")</f>
        <v/>
      </c>
      <c r="V1262" s="342"/>
      <c r="W1262" s="174"/>
      <c r="Y1262" s="62"/>
      <c r="Z1262" s="62"/>
      <c r="AA1262" s="62"/>
      <c r="AB1262" s="62"/>
      <c r="AC1262" s="62"/>
      <c r="AD1262" s="37"/>
      <c r="AE1262" s="37"/>
      <c r="AF1262" s="37"/>
      <c r="AG1262" s="37"/>
      <c r="AH1262" s="243" t="str">
        <f t="shared" si="97"/>
        <v/>
      </c>
      <c r="AI1262" s="37"/>
      <c r="AJ1262" s="37"/>
      <c r="AK1262" s="37"/>
      <c r="AL1262" s="37"/>
    </row>
    <row r="1263" spans="1:38" s="97" customFormat="1" ht="14.25" customHeight="1">
      <c r="A1263" s="26"/>
      <c r="B1263" s="2">
        <f t="shared" si="94"/>
        <v>1236</v>
      </c>
      <c r="C1263" s="235" t="str">
        <f t="array" ref="C1263">IF($K1263&lt;&gt;"",INDEX(TransferLog!$AB$21:$AB$1270,MATCH($I1263&amp;$M1263,TransferLog!$F$21:$F$1270&amp;TransferLog!$W$21:$W$1270,0)),"")</f>
        <v/>
      </c>
      <c r="D1263" s="235" t="str">
        <f t="array" ref="D1263">IF($K1263&lt;&gt;"",INDEX(TransferLog!$Q$21:$Q$1270,MATCH($I1263&amp;$M1263,TransferLog!$F$21:$F$1270&amp;TransferLog!$W$21:$W$1270,0)),"")</f>
        <v/>
      </c>
      <c r="E1263" s="236" t="str">
        <f t="array" ref="E1263">IF($K1263&lt;&gt;"",INDEX(TransferLog!$AC$21:$AC$1270,MATCH($I1263&amp;$M1263,TransferLog!$F$21:$F$1270&amp;TransferLog!$W$21:$W$1270,0)),"")</f>
        <v/>
      </c>
      <c r="F1263" s="111">
        <f t="shared" si="95"/>
        <v>1236</v>
      </c>
      <c r="G1263" s="138" t="str">
        <f t="array" ref="G1263">IF($I1263&lt;&gt;"",INDEX(DropDownLists!$K$10:$K$2516,MATCH($I1263,DropDownLists!$L$10:$L$2516,0)),"")</f>
        <v/>
      </c>
      <c r="H1263" s="107"/>
      <c r="I1263" s="112"/>
      <c r="J1263" s="339"/>
      <c r="K1263" s="113"/>
      <c r="L1263" s="339"/>
      <c r="M1263" s="113"/>
      <c r="N1263" s="339"/>
      <c r="O1263" s="139" t="str">
        <f t="shared" si="96"/>
        <v/>
      </c>
      <c r="P1263" s="339"/>
      <c r="Q1263" s="114"/>
      <c r="R1263" s="339"/>
      <c r="S1263" s="174"/>
      <c r="T1263" s="339"/>
      <c r="U1263" s="139" t="str">
        <f t="array" ref="U1263">IF($S1263&lt;&gt;"",INDEX(DropDownLists!$D$10:$D$2516,MATCH($S1263,DropDownLists!$E$10:$E$2516,0)),"")</f>
        <v/>
      </c>
      <c r="V1263" s="342"/>
      <c r="W1263" s="174"/>
      <c r="Y1263" s="37"/>
      <c r="Z1263" s="37"/>
      <c r="AA1263" s="37"/>
      <c r="AB1263" s="37"/>
      <c r="AC1263" s="37"/>
      <c r="AD1263" s="37"/>
      <c r="AE1263" s="37"/>
      <c r="AF1263" s="37"/>
      <c r="AG1263" s="37"/>
      <c r="AH1263" s="243" t="str">
        <f t="shared" si="97"/>
        <v/>
      </c>
      <c r="AI1263" s="37"/>
      <c r="AJ1263" s="37"/>
      <c r="AK1263" s="37"/>
      <c r="AL1263" s="37"/>
    </row>
    <row r="1264" spans="1:38" s="97" customFormat="1" ht="14.25" customHeight="1">
      <c r="A1264" s="26"/>
      <c r="B1264" s="2">
        <f t="shared" si="94"/>
        <v>1237</v>
      </c>
      <c r="C1264" s="235" t="str">
        <f t="array" ref="C1264">IF($K1264&lt;&gt;"",INDEX(TransferLog!$AB$21:$AB$1270,MATCH($I1264&amp;$M1264,TransferLog!$F$21:$F$1270&amp;TransferLog!$W$21:$W$1270,0)),"")</f>
        <v/>
      </c>
      <c r="D1264" s="235" t="str">
        <f t="array" ref="D1264">IF($K1264&lt;&gt;"",INDEX(TransferLog!$Q$21:$Q$1270,MATCH($I1264&amp;$M1264,TransferLog!$F$21:$F$1270&amp;TransferLog!$W$21:$W$1270,0)),"")</f>
        <v/>
      </c>
      <c r="E1264" s="236" t="str">
        <f t="array" ref="E1264">IF($K1264&lt;&gt;"",INDEX(TransferLog!$AC$21:$AC$1270,MATCH($I1264&amp;$M1264,TransferLog!$F$21:$F$1270&amp;TransferLog!$W$21:$W$1270,0)),"")</f>
        <v/>
      </c>
      <c r="F1264" s="111">
        <f t="shared" si="95"/>
        <v>1237</v>
      </c>
      <c r="G1264" s="138" t="str">
        <f t="array" ref="G1264">IF($I1264&lt;&gt;"",INDEX(DropDownLists!$K$10:$K$2516,MATCH($I1264,DropDownLists!$L$10:$L$2516,0)),"")</f>
        <v/>
      </c>
      <c r="H1264" s="107"/>
      <c r="I1264" s="112"/>
      <c r="J1264" s="339"/>
      <c r="K1264" s="113"/>
      <c r="L1264" s="339"/>
      <c r="M1264" s="113"/>
      <c r="N1264" s="339"/>
      <c r="O1264" s="139" t="str">
        <f t="shared" si="96"/>
        <v/>
      </c>
      <c r="P1264" s="339"/>
      <c r="Q1264" s="114"/>
      <c r="R1264" s="339"/>
      <c r="S1264" s="174"/>
      <c r="T1264" s="339"/>
      <c r="U1264" s="139" t="str">
        <f t="array" ref="U1264">IF($S1264&lt;&gt;"",INDEX(DropDownLists!$D$10:$D$2516,MATCH($S1264,DropDownLists!$E$10:$E$2516,0)),"")</f>
        <v/>
      </c>
      <c r="V1264" s="342"/>
      <c r="W1264" s="174"/>
      <c r="Y1264" s="37"/>
      <c r="Z1264" s="37"/>
      <c r="AA1264" s="37"/>
      <c r="AB1264" s="37"/>
      <c r="AC1264" s="37"/>
      <c r="AD1264" s="37"/>
      <c r="AE1264" s="37"/>
      <c r="AF1264" s="37"/>
      <c r="AG1264" s="37"/>
      <c r="AH1264" s="243" t="str">
        <f t="shared" si="97"/>
        <v/>
      </c>
      <c r="AI1264" s="37"/>
      <c r="AJ1264" s="37"/>
      <c r="AK1264" s="37"/>
      <c r="AL1264" s="37"/>
    </row>
    <row r="1265" spans="1:38" s="97" customFormat="1" ht="14">
      <c r="A1265" s="26"/>
      <c r="B1265" s="2">
        <f t="shared" si="94"/>
        <v>1238</v>
      </c>
      <c r="C1265" s="235" t="str">
        <f t="array" ref="C1265">IF($K1265&lt;&gt;"",INDEX(TransferLog!$AB$21:$AB$1270,MATCH($I1265&amp;$M1265,TransferLog!$F$21:$F$1270&amp;TransferLog!$W$21:$W$1270,0)),"")</f>
        <v/>
      </c>
      <c r="D1265" s="235" t="str">
        <f t="array" ref="D1265">IF($K1265&lt;&gt;"",INDEX(TransferLog!$Q$21:$Q$1270,MATCH($I1265&amp;$M1265,TransferLog!$F$21:$F$1270&amp;TransferLog!$W$21:$W$1270,0)),"")</f>
        <v/>
      </c>
      <c r="E1265" s="236" t="str">
        <f t="array" ref="E1265">IF($K1265&lt;&gt;"",INDEX(TransferLog!$AC$21:$AC$1270,MATCH($I1265&amp;$M1265,TransferLog!$F$21:$F$1270&amp;TransferLog!$W$21:$W$1270,0)),"")</f>
        <v/>
      </c>
      <c r="F1265" s="111">
        <f t="shared" si="95"/>
        <v>1238</v>
      </c>
      <c r="G1265" s="138" t="str">
        <f t="array" ref="G1265">IF($I1265&lt;&gt;"",INDEX(DropDownLists!$K$10:$K$2516,MATCH($I1265,DropDownLists!$L$10:$L$2516,0)),"")</f>
        <v/>
      </c>
      <c r="H1265" s="107"/>
      <c r="I1265" s="112"/>
      <c r="J1265" s="339"/>
      <c r="K1265" s="113"/>
      <c r="L1265" s="339"/>
      <c r="M1265" s="113"/>
      <c r="N1265" s="339"/>
      <c r="O1265" s="139" t="str">
        <f t="shared" si="96"/>
        <v/>
      </c>
      <c r="P1265" s="339"/>
      <c r="Q1265" s="114"/>
      <c r="R1265" s="339"/>
      <c r="S1265" s="174"/>
      <c r="T1265" s="339"/>
      <c r="U1265" s="139" t="str">
        <f t="array" ref="U1265">IF($S1265&lt;&gt;"",INDEX(DropDownLists!$D$10:$D$2516,MATCH($S1265,DropDownLists!$E$10:$E$2516,0)),"")</f>
        <v/>
      </c>
      <c r="V1265" s="342"/>
      <c r="W1265" s="174"/>
      <c r="Y1265" s="37"/>
      <c r="Z1265" s="37"/>
      <c r="AA1265" s="37"/>
      <c r="AB1265" s="37"/>
      <c r="AC1265" s="37"/>
      <c r="AD1265" s="37"/>
      <c r="AE1265" s="37"/>
      <c r="AF1265" s="37"/>
      <c r="AG1265" s="37"/>
      <c r="AH1265" s="243" t="str">
        <f t="shared" si="97"/>
        <v/>
      </c>
      <c r="AI1265" s="37"/>
      <c r="AJ1265" s="37"/>
      <c r="AK1265" s="37"/>
      <c r="AL1265" s="37"/>
    </row>
    <row r="1266" spans="1:38" s="97" customFormat="1" ht="14">
      <c r="A1266" s="26"/>
      <c r="B1266" s="2">
        <f t="shared" si="94"/>
        <v>1239</v>
      </c>
      <c r="C1266" s="235" t="str">
        <f t="array" ref="C1266">IF($K1266&lt;&gt;"",INDEX(TransferLog!$AB$21:$AB$1270,MATCH($I1266&amp;$M1266,TransferLog!$F$21:$F$1270&amp;TransferLog!$W$21:$W$1270,0)),"")</f>
        <v/>
      </c>
      <c r="D1266" s="235" t="str">
        <f t="array" ref="D1266">IF($K1266&lt;&gt;"",INDEX(TransferLog!$Q$21:$Q$1270,MATCH($I1266&amp;$M1266,TransferLog!$F$21:$F$1270&amp;TransferLog!$W$21:$W$1270,0)),"")</f>
        <v/>
      </c>
      <c r="E1266" s="236" t="str">
        <f t="array" ref="E1266">IF($K1266&lt;&gt;"",INDEX(TransferLog!$AC$21:$AC$1270,MATCH($I1266&amp;$M1266,TransferLog!$F$21:$F$1270&amp;TransferLog!$W$21:$W$1270,0)),"")</f>
        <v/>
      </c>
      <c r="F1266" s="111">
        <f t="shared" si="95"/>
        <v>1239</v>
      </c>
      <c r="G1266" s="138" t="str">
        <f t="array" ref="G1266">IF($I1266&lt;&gt;"",INDEX(DropDownLists!$K$10:$K$2516,MATCH($I1266,DropDownLists!$L$10:$L$2516,0)),"")</f>
        <v/>
      </c>
      <c r="H1266" s="107"/>
      <c r="I1266" s="112"/>
      <c r="J1266" s="339"/>
      <c r="K1266" s="113"/>
      <c r="L1266" s="339"/>
      <c r="M1266" s="113"/>
      <c r="N1266" s="339"/>
      <c r="O1266" s="139" t="str">
        <f t="shared" si="96"/>
        <v/>
      </c>
      <c r="P1266" s="339"/>
      <c r="Q1266" s="114"/>
      <c r="R1266" s="339"/>
      <c r="S1266" s="174"/>
      <c r="T1266" s="339"/>
      <c r="U1266" s="139" t="str">
        <f t="array" ref="U1266">IF($S1266&lt;&gt;"",INDEX(DropDownLists!$D$10:$D$2516,MATCH($S1266,DropDownLists!$E$10:$E$2516,0)),"")</f>
        <v/>
      </c>
      <c r="V1266" s="342"/>
      <c r="W1266" s="174"/>
      <c r="Y1266" s="37"/>
      <c r="Z1266" s="37"/>
      <c r="AA1266" s="37"/>
      <c r="AB1266" s="37"/>
      <c r="AC1266" s="37"/>
      <c r="AD1266" s="37"/>
      <c r="AE1266" s="37"/>
      <c r="AF1266" s="37"/>
      <c r="AG1266" s="37"/>
      <c r="AH1266" s="243" t="str">
        <f t="shared" si="97"/>
        <v/>
      </c>
      <c r="AI1266" s="37"/>
      <c r="AJ1266" s="37"/>
      <c r="AK1266" s="37"/>
      <c r="AL1266" s="37"/>
    </row>
    <row r="1267" spans="1:38" s="97" customFormat="1" ht="14">
      <c r="A1267" s="63"/>
      <c r="B1267" s="2">
        <f t="shared" si="94"/>
        <v>1240</v>
      </c>
      <c r="C1267" s="235" t="str">
        <f t="array" ref="C1267">IF($K1267&lt;&gt;"",INDEX(TransferLog!$AB$21:$AB$1270,MATCH($I1267&amp;$M1267,TransferLog!$F$21:$F$1270&amp;TransferLog!$W$21:$W$1270,0)),"")</f>
        <v/>
      </c>
      <c r="D1267" s="235" t="str">
        <f t="array" ref="D1267">IF($K1267&lt;&gt;"",INDEX(TransferLog!$Q$21:$Q$1270,MATCH($I1267&amp;$M1267,TransferLog!$F$21:$F$1270&amp;TransferLog!$W$21:$W$1270,0)),"")</f>
        <v/>
      </c>
      <c r="E1267" s="236" t="str">
        <f t="array" ref="E1267">IF($K1267&lt;&gt;"",INDEX(TransferLog!$AC$21:$AC$1270,MATCH($I1267&amp;$M1267,TransferLog!$F$21:$F$1270&amp;TransferLog!$W$21:$W$1270,0)),"")</f>
        <v/>
      </c>
      <c r="F1267" s="111">
        <f t="shared" si="95"/>
        <v>1240</v>
      </c>
      <c r="G1267" s="138" t="str">
        <f t="array" ref="G1267">IF($I1267&lt;&gt;"",INDEX(DropDownLists!$K$10:$K$2516,MATCH($I1267,DropDownLists!$L$10:$L$2516,0)),"")</f>
        <v/>
      </c>
      <c r="H1267" s="107"/>
      <c r="I1267" s="112"/>
      <c r="J1267" s="339"/>
      <c r="K1267" s="113"/>
      <c r="L1267" s="339"/>
      <c r="M1267" s="113"/>
      <c r="N1267" s="339"/>
      <c r="O1267" s="139" t="str">
        <f t="shared" si="96"/>
        <v/>
      </c>
      <c r="P1267" s="339"/>
      <c r="Q1267" s="114"/>
      <c r="R1267" s="339"/>
      <c r="S1267" s="174"/>
      <c r="T1267" s="339"/>
      <c r="U1267" s="139" t="str">
        <f t="array" ref="U1267">IF($S1267&lt;&gt;"",INDEX(DropDownLists!$D$10:$D$2516,MATCH($S1267,DropDownLists!$E$10:$E$2516,0)),"")</f>
        <v/>
      </c>
      <c r="V1267" s="342"/>
      <c r="W1267" s="174"/>
      <c r="Y1267" s="37"/>
      <c r="Z1267" s="37"/>
      <c r="AA1267" s="37"/>
      <c r="AB1267" s="37"/>
      <c r="AC1267" s="37"/>
      <c r="AD1267" s="62"/>
      <c r="AE1267" s="62"/>
      <c r="AF1267" s="62"/>
      <c r="AG1267" s="62"/>
      <c r="AH1267" s="244" t="str">
        <f t="shared" si="97"/>
        <v/>
      </c>
      <c r="AI1267" s="62"/>
      <c r="AJ1267" s="62"/>
      <c r="AK1267" s="62"/>
      <c r="AL1267" s="62"/>
    </row>
    <row r="1268" spans="1:38" s="97" customFormat="1" ht="14">
      <c r="A1268" s="63"/>
      <c r="B1268" s="2">
        <f t="shared" si="94"/>
        <v>1241</v>
      </c>
      <c r="C1268" s="235" t="str">
        <f t="array" ref="C1268">IF($K1268&lt;&gt;"",INDEX(TransferLog!$AB$21:$AB$1270,MATCH($I1268&amp;$M1268,TransferLog!$F$21:$F$1270&amp;TransferLog!$W$21:$W$1270,0)),"")</f>
        <v/>
      </c>
      <c r="D1268" s="235" t="str">
        <f t="array" ref="D1268">IF($K1268&lt;&gt;"",INDEX(TransferLog!$Q$21:$Q$1270,MATCH($I1268&amp;$M1268,TransferLog!$F$21:$F$1270&amp;TransferLog!$W$21:$W$1270,0)),"")</f>
        <v/>
      </c>
      <c r="E1268" s="236" t="str">
        <f t="array" ref="E1268">IF($K1268&lt;&gt;"",INDEX(TransferLog!$AC$21:$AC$1270,MATCH($I1268&amp;$M1268,TransferLog!$F$21:$F$1270&amp;TransferLog!$W$21:$W$1270,0)),"")</f>
        <v/>
      </c>
      <c r="F1268" s="111">
        <f t="shared" si="95"/>
        <v>1241</v>
      </c>
      <c r="G1268" s="138" t="str">
        <f t="array" ref="G1268">IF($I1268&lt;&gt;"",INDEX(DropDownLists!$K$10:$K$2516,MATCH($I1268,DropDownLists!$L$10:$L$2516,0)),"")</f>
        <v/>
      </c>
      <c r="H1268" s="107"/>
      <c r="I1268" s="112"/>
      <c r="J1268" s="339"/>
      <c r="K1268" s="113"/>
      <c r="L1268" s="339"/>
      <c r="M1268" s="113"/>
      <c r="N1268" s="339"/>
      <c r="O1268" s="139" t="str">
        <f t="shared" si="96"/>
        <v/>
      </c>
      <c r="P1268" s="339"/>
      <c r="Q1268" s="114"/>
      <c r="R1268" s="339"/>
      <c r="S1268" s="174"/>
      <c r="T1268" s="339"/>
      <c r="U1268" s="139" t="str">
        <f t="array" ref="U1268">IF($S1268&lt;&gt;"",INDEX(DropDownLists!$D$10:$D$2516,MATCH($S1268,DropDownLists!$E$10:$E$2516,0)),"")</f>
        <v/>
      </c>
      <c r="V1268" s="342"/>
      <c r="W1268" s="174"/>
      <c r="Y1268" s="37"/>
      <c r="Z1268" s="37"/>
      <c r="AA1268" s="37"/>
      <c r="AB1268" s="37"/>
      <c r="AC1268" s="37"/>
      <c r="AD1268" s="62"/>
      <c r="AE1268" s="62"/>
      <c r="AF1268" s="62"/>
      <c r="AG1268" s="62"/>
      <c r="AH1268" s="244" t="str">
        <f t="shared" si="97"/>
        <v/>
      </c>
      <c r="AI1268" s="62"/>
      <c r="AJ1268" s="62"/>
      <c r="AK1268" s="62"/>
      <c r="AL1268" s="62"/>
    </row>
    <row r="1269" spans="1:38" s="97" customFormat="1" ht="14">
      <c r="A1269" s="63"/>
      <c r="B1269" s="2">
        <f t="shared" si="94"/>
        <v>1242</v>
      </c>
      <c r="C1269" s="235" t="str">
        <f t="array" ref="C1269">IF($K1269&lt;&gt;"",INDEX(TransferLog!$AB$21:$AB$1270,MATCH($I1269&amp;$M1269,TransferLog!$F$21:$F$1270&amp;TransferLog!$W$21:$W$1270,0)),"")</f>
        <v/>
      </c>
      <c r="D1269" s="235" t="str">
        <f t="array" ref="D1269">IF($K1269&lt;&gt;"",INDEX(TransferLog!$Q$21:$Q$1270,MATCH($I1269&amp;$M1269,TransferLog!$F$21:$F$1270&amp;TransferLog!$W$21:$W$1270,0)),"")</f>
        <v/>
      </c>
      <c r="E1269" s="236" t="str">
        <f t="array" ref="E1269">IF($K1269&lt;&gt;"",INDEX(TransferLog!$AC$21:$AC$1270,MATCH($I1269&amp;$M1269,TransferLog!$F$21:$F$1270&amp;TransferLog!$W$21:$W$1270,0)),"")</f>
        <v/>
      </c>
      <c r="F1269" s="111">
        <f t="shared" si="95"/>
        <v>1242</v>
      </c>
      <c r="G1269" s="138" t="str">
        <f t="array" ref="G1269">IF($I1269&lt;&gt;"",INDEX(DropDownLists!$K$10:$K$2516,MATCH($I1269,DropDownLists!$L$10:$L$2516,0)),"")</f>
        <v/>
      </c>
      <c r="H1269" s="107"/>
      <c r="I1269" s="112"/>
      <c r="J1269" s="339"/>
      <c r="K1269" s="113"/>
      <c r="L1269" s="339"/>
      <c r="M1269" s="113"/>
      <c r="N1269" s="339"/>
      <c r="O1269" s="139" t="str">
        <f t="shared" si="96"/>
        <v/>
      </c>
      <c r="P1269" s="339"/>
      <c r="Q1269" s="114"/>
      <c r="R1269" s="339"/>
      <c r="S1269" s="174"/>
      <c r="T1269" s="339"/>
      <c r="U1269" s="139" t="str">
        <f t="array" ref="U1269">IF($S1269&lt;&gt;"",INDEX(DropDownLists!$D$10:$D$2516,MATCH($S1269,DropDownLists!$E$10:$E$2516,0)),"")</f>
        <v/>
      </c>
      <c r="V1269" s="342"/>
      <c r="W1269" s="174"/>
      <c r="Y1269" s="37"/>
      <c r="Z1269" s="37"/>
      <c r="AA1269" s="37"/>
      <c r="AB1269" s="37"/>
      <c r="AC1269" s="37"/>
      <c r="AD1269" s="62"/>
      <c r="AE1269" s="62"/>
      <c r="AF1269" s="62"/>
      <c r="AG1269" s="62"/>
      <c r="AH1269" s="244" t="str">
        <f t="shared" si="97"/>
        <v/>
      </c>
      <c r="AI1269" s="62"/>
      <c r="AJ1269" s="62"/>
      <c r="AK1269" s="62"/>
      <c r="AL1269" s="62"/>
    </row>
    <row r="1270" spans="1:38" s="97" customFormat="1" ht="14">
      <c r="A1270" s="63"/>
      <c r="B1270" s="2">
        <f t="shared" si="94"/>
        <v>1243</v>
      </c>
      <c r="C1270" s="235" t="str">
        <f t="array" ref="C1270">IF($K1270&lt;&gt;"",INDEX(TransferLog!$AB$21:$AB$1270,MATCH($I1270&amp;$M1270,TransferLog!$F$21:$F$1270&amp;TransferLog!$W$21:$W$1270,0)),"")</f>
        <v/>
      </c>
      <c r="D1270" s="235" t="str">
        <f t="array" ref="D1270">IF($K1270&lt;&gt;"",INDEX(TransferLog!$Q$21:$Q$1270,MATCH($I1270&amp;$M1270,TransferLog!$F$21:$F$1270&amp;TransferLog!$W$21:$W$1270,0)),"")</f>
        <v/>
      </c>
      <c r="E1270" s="236" t="str">
        <f t="array" ref="E1270">IF($K1270&lt;&gt;"",INDEX(TransferLog!$AC$21:$AC$1270,MATCH($I1270&amp;$M1270,TransferLog!$F$21:$F$1270&amp;TransferLog!$W$21:$W$1270,0)),"")</f>
        <v/>
      </c>
      <c r="F1270" s="111">
        <f t="shared" si="95"/>
        <v>1243</v>
      </c>
      <c r="G1270" s="138" t="str">
        <f t="array" ref="G1270">IF($I1270&lt;&gt;"",INDEX(DropDownLists!$K$10:$K$2516,MATCH($I1270,DropDownLists!$L$10:$L$2516,0)),"")</f>
        <v/>
      </c>
      <c r="H1270" s="107"/>
      <c r="I1270" s="112"/>
      <c r="J1270" s="339"/>
      <c r="K1270" s="113"/>
      <c r="L1270" s="339"/>
      <c r="M1270" s="113"/>
      <c r="N1270" s="339"/>
      <c r="O1270" s="139" t="str">
        <f t="shared" si="96"/>
        <v/>
      </c>
      <c r="P1270" s="339"/>
      <c r="Q1270" s="114"/>
      <c r="R1270" s="339"/>
      <c r="S1270" s="174"/>
      <c r="T1270" s="339"/>
      <c r="U1270" s="139" t="str">
        <f t="array" ref="U1270">IF($S1270&lt;&gt;"",INDEX(DropDownLists!$D$10:$D$2516,MATCH($S1270,DropDownLists!$E$10:$E$2516,0)),"")</f>
        <v/>
      </c>
      <c r="V1270" s="342"/>
      <c r="W1270" s="174"/>
      <c r="Y1270" s="37"/>
      <c r="Z1270" s="37"/>
      <c r="AA1270" s="37"/>
      <c r="AB1270" s="37"/>
      <c r="AC1270" s="37"/>
      <c r="AD1270" s="62"/>
      <c r="AE1270" s="62"/>
      <c r="AF1270" s="62"/>
      <c r="AG1270" s="62"/>
      <c r="AH1270" s="244" t="str">
        <f t="shared" si="97"/>
        <v/>
      </c>
      <c r="AI1270" s="62"/>
      <c r="AJ1270" s="62"/>
      <c r="AK1270" s="62"/>
      <c r="AL1270" s="62"/>
    </row>
    <row r="1271" spans="1:38" s="97" customFormat="1" ht="14">
      <c r="A1271" s="63"/>
      <c r="B1271" s="2">
        <f t="shared" si="94"/>
        <v>1244</v>
      </c>
      <c r="C1271" s="235" t="str">
        <f t="array" ref="C1271">IF($K1271&lt;&gt;"",INDEX(TransferLog!$AB$21:$AB$1270,MATCH($I1271&amp;$M1271,TransferLog!$F$21:$F$1270&amp;TransferLog!$W$21:$W$1270,0)),"")</f>
        <v/>
      </c>
      <c r="D1271" s="235" t="str">
        <f t="array" ref="D1271">IF($K1271&lt;&gt;"",INDEX(TransferLog!$Q$21:$Q$1270,MATCH($I1271&amp;$M1271,TransferLog!$F$21:$F$1270&amp;TransferLog!$W$21:$W$1270,0)),"")</f>
        <v/>
      </c>
      <c r="E1271" s="236" t="str">
        <f t="array" ref="E1271">IF($K1271&lt;&gt;"",INDEX(TransferLog!$AC$21:$AC$1270,MATCH($I1271&amp;$M1271,TransferLog!$F$21:$F$1270&amp;TransferLog!$W$21:$W$1270,0)),"")</f>
        <v/>
      </c>
      <c r="F1271" s="111">
        <f t="shared" si="95"/>
        <v>1244</v>
      </c>
      <c r="G1271" s="138" t="str">
        <f t="array" ref="G1271">IF($I1271&lt;&gt;"",INDEX(DropDownLists!$K$10:$K$2516,MATCH($I1271,DropDownLists!$L$10:$L$2516,0)),"")</f>
        <v/>
      </c>
      <c r="H1271" s="107"/>
      <c r="I1271" s="112"/>
      <c r="J1271" s="339"/>
      <c r="K1271" s="113"/>
      <c r="L1271" s="339"/>
      <c r="M1271" s="113"/>
      <c r="N1271" s="339"/>
      <c r="O1271" s="139" t="str">
        <f t="shared" si="96"/>
        <v/>
      </c>
      <c r="P1271" s="339"/>
      <c r="Q1271" s="114"/>
      <c r="R1271" s="339"/>
      <c r="S1271" s="174"/>
      <c r="T1271" s="339"/>
      <c r="U1271" s="139" t="str">
        <f t="array" ref="U1271">IF($S1271&lt;&gt;"",INDEX(DropDownLists!$D$10:$D$2516,MATCH($S1271,DropDownLists!$E$10:$E$2516,0)),"")</f>
        <v/>
      </c>
      <c r="V1271" s="342"/>
      <c r="W1271" s="174"/>
      <c r="Y1271" s="37"/>
      <c r="Z1271" s="37"/>
      <c r="AA1271" s="37"/>
      <c r="AB1271" s="37"/>
      <c r="AC1271" s="37"/>
      <c r="AD1271" s="62"/>
      <c r="AE1271" s="62"/>
      <c r="AF1271" s="62"/>
      <c r="AG1271" s="62"/>
      <c r="AH1271" s="244" t="str">
        <f t="shared" si="97"/>
        <v/>
      </c>
      <c r="AI1271" s="62"/>
      <c r="AJ1271" s="62"/>
      <c r="AK1271" s="62"/>
      <c r="AL1271" s="62"/>
    </row>
    <row r="1272" spans="1:38" s="97" customFormat="1" ht="14">
      <c r="A1272" s="63"/>
      <c r="B1272" s="2">
        <f t="shared" si="94"/>
        <v>1245</v>
      </c>
      <c r="C1272" s="235" t="str">
        <f t="array" ref="C1272">IF($K1272&lt;&gt;"",INDEX(TransferLog!$AB$21:$AB$1270,MATCH($I1272&amp;$M1272,TransferLog!$F$21:$F$1270&amp;TransferLog!$W$21:$W$1270,0)),"")</f>
        <v/>
      </c>
      <c r="D1272" s="235" t="str">
        <f t="array" ref="D1272">IF($K1272&lt;&gt;"",INDEX(TransferLog!$Q$21:$Q$1270,MATCH($I1272&amp;$M1272,TransferLog!$F$21:$F$1270&amp;TransferLog!$W$21:$W$1270,0)),"")</f>
        <v/>
      </c>
      <c r="E1272" s="236" t="str">
        <f t="array" ref="E1272">IF($K1272&lt;&gt;"",INDEX(TransferLog!$AC$21:$AC$1270,MATCH($I1272&amp;$M1272,TransferLog!$F$21:$F$1270&amp;TransferLog!$W$21:$W$1270,0)),"")</f>
        <v/>
      </c>
      <c r="F1272" s="111">
        <f t="shared" si="95"/>
        <v>1245</v>
      </c>
      <c r="G1272" s="138" t="str">
        <f t="array" ref="G1272">IF($I1272&lt;&gt;"",INDEX(DropDownLists!$K$10:$K$2516,MATCH($I1272,DropDownLists!$L$10:$L$2516,0)),"")</f>
        <v/>
      </c>
      <c r="H1272" s="107"/>
      <c r="I1272" s="112"/>
      <c r="J1272" s="339"/>
      <c r="K1272" s="113"/>
      <c r="L1272" s="339"/>
      <c r="M1272" s="113"/>
      <c r="N1272" s="339"/>
      <c r="O1272" s="139" t="str">
        <f t="shared" si="96"/>
        <v/>
      </c>
      <c r="P1272" s="339"/>
      <c r="Q1272" s="114"/>
      <c r="R1272" s="339"/>
      <c r="S1272" s="174"/>
      <c r="T1272" s="339"/>
      <c r="U1272" s="139" t="str">
        <f t="array" ref="U1272">IF($S1272&lt;&gt;"",INDEX(DropDownLists!$D$10:$D$2516,MATCH($S1272,DropDownLists!$E$10:$E$2516,0)),"")</f>
        <v/>
      </c>
      <c r="V1272" s="342"/>
      <c r="W1272" s="174"/>
      <c r="Y1272" s="62"/>
      <c r="Z1272" s="62"/>
      <c r="AA1272" s="62"/>
      <c r="AB1272" s="62"/>
      <c r="AC1272" s="62"/>
      <c r="AD1272" s="62"/>
      <c r="AE1272" s="62"/>
      <c r="AF1272" s="62"/>
      <c r="AG1272" s="62"/>
      <c r="AH1272" s="244" t="str">
        <f t="shared" si="97"/>
        <v/>
      </c>
      <c r="AI1272" s="62"/>
      <c r="AJ1272" s="62"/>
      <c r="AK1272" s="62"/>
      <c r="AL1272" s="62"/>
    </row>
    <row r="1273" spans="1:38" s="97" customFormat="1" ht="14">
      <c r="A1273" s="63"/>
      <c r="B1273" s="2">
        <f t="shared" si="94"/>
        <v>1246</v>
      </c>
      <c r="C1273" s="235" t="str">
        <f t="array" ref="C1273">IF($K1273&lt;&gt;"",INDEX(TransferLog!$AB$21:$AB$1270,MATCH($I1273&amp;$M1273,TransferLog!$F$21:$F$1270&amp;TransferLog!$W$21:$W$1270,0)),"")</f>
        <v/>
      </c>
      <c r="D1273" s="235" t="str">
        <f t="array" ref="D1273">IF($K1273&lt;&gt;"",INDEX(TransferLog!$Q$21:$Q$1270,MATCH($I1273&amp;$M1273,TransferLog!$F$21:$F$1270&amp;TransferLog!$W$21:$W$1270,0)),"")</f>
        <v/>
      </c>
      <c r="E1273" s="236" t="str">
        <f t="array" ref="E1273">IF($K1273&lt;&gt;"",INDEX(TransferLog!$AC$21:$AC$1270,MATCH($I1273&amp;$M1273,TransferLog!$F$21:$F$1270&amp;TransferLog!$W$21:$W$1270,0)),"")</f>
        <v/>
      </c>
      <c r="F1273" s="111">
        <f t="shared" si="95"/>
        <v>1246</v>
      </c>
      <c r="G1273" s="138" t="str">
        <f t="array" ref="G1273">IF($I1273&lt;&gt;"",INDEX(DropDownLists!$K$10:$K$2516,MATCH($I1273,DropDownLists!$L$10:$L$2516,0)),"")</f>
        <v/>
      </c>
      <c r="H1273" s="107"/>
      <c r="I1273" s="112"/>
      <c r="J1273" s="339"/>
      <c r="K1273" s="113"/>
      <c r="L1273" s="339"/>
      <c r="M1273" s="113"/>
      <c r="N1273" s="339"/>
      <c r="O1273" s="139" t="str">
        <f t="shared" si="96"/>
        <v/>
      </c>
      <c r="P1273" s="339"/>
      <c r="Q1273" s="114"/>
      <c r="R1273" s="339"/>
      <c r="S1273" s="174"/>
      <c r="T1273" s="339"/>
      <c r="U1273" s="139" t="str">
        <f t="array" ref="U1273">IF($S1273&lt;&gt;"",INDEX(DropDownLists!$D$10:$D$2516,MATCH($S1273,DropDownLists!$E$10:$E$2516,0)),"")</f>
        <v/>
      </c>
      <c r="V1273" s="342"/>
      <c r="W1273" s="174"/>
      <c r="Y1273" s="62"/>
      <c r="Z1273" s="62"/>
      <c r="AA1273" s="62"/>
      <c r="AB1273" s="62"/>
      <c r="AC1273" s="62"/>
      <c r="AD1273" s="62"/>
      <c r="AE1273" s="62"/>
      <c r="AF1273" s="62"/>
      <c r="AG1273" s="62"/>
      <c r="AH1273" s="244" t="str">
        <f t="shared" si="97"/>
        <v/>
      </c>
      <c r="AI1273" s="62"/>
      <c r="AJ1273" s="62"/>
      <c r="AK1273" s="62"/>
      <c r="AL1273" s="62"/>
    </row>
    <row r="1274" spans="1:38" s="97" customFormat="1" ht="14">
      <c r="A1274" s="63"/>
      <c r="B1274" s="2">
        <f t="shared" si="94"/>
        <v>1247</v>
      </c>
      <c r="C1274" s="235" t="str">
        <f t="array" ref="C1274">IF($K1274&lt;&gt;"",INDEX(TransferLog!$AB$21:$AB$1270,MATCH($I1274&amp;$M1274,TransferLog!$F$21:$F$1270&amp;TransferLog!$W$21:$W$1270,0)),"")</f>
        <v/>
      </c>
      <c r="D1274" s="235" t="str">
        <f t="array" ref="D1274">IF($K1274&lt;&gt;"",INDEX(TransferLog!$Q$21:$Q$1270,MATCH($I1274&amp;$M1274,TransferLog!$F$21:$F$1270&amp;TransferLog!$W$21:$W$1270,0)),"")</f>
        <v/>
      </c>
      <c r="E1274" s="236" t="str">
        <f t="array" ref="E1274">IF($K1274&lt;&gt;"",INDEX(TransferLog!$AC$21:$AC$1270,MATCH($I1274&amp;$M1274,TransferLog!$F$21:$F$1270&amp;TransferLog!$W$21:$W$1270,0)),"")</f>
        <v/>
      </c>
      <c r="F1274" s="111">
        <f t="shared" si="95"/>
        <v>1247</v>
      </c>
      <c r="G1274" s="138" t="str">
        <f t="array" ref="G1274">IF($I1274&lt;&gt;"",INDEX(DropDownLists!$K$10:$K$2516,MATCH($I1274,DropDownLists!$L$10:$L$2516,0)),"")</f>
        <v/>
      </c>
      <c r="H1274" s="107"/>
      <c r="I1274" s="112"/>
      <c r="J1274" s="339"/>
      <c r="K1274" s="113"/>
      <c r="L1274" s="339"/>
      <c r="M1274" s="113"/>
      <c r="N1274" s="339"/>
      <c r="O1274" s="139" t="str">
        <f t="shared" si="96"/>
        <v/>
      </c>
      <c r="P1274" s="339"/>
      <c r="Q1274" s="114"/>
      <c r="R1274" s="339"/>
      <c r="S1274" s="174"/>
      <c r="T1274" s="339"/>
      <c r="U1274" s="139" t="str">
        <f t="array" ref="U1274">IF($S1274&lt;&gt;"",INDEX(DropDownLists!$D$10:$D$2516,MATCH($S1274,DropDownLists!$E$10:$E$2516,0)),"")</f>
        <v/>
      </c>
      <c r="V1274" s="342"/>
      <c r="W1274" s="174"/>
      <c r="Y1274" s="62"/>
      <c r="Z1274" s="62"/>
      <c r="AA1274" s="62"/>
      <c r="AB1274" s="62"/>
      <c r="AC1274" s="62"/>
      <c r="AD1274" s="62"/>
      <c r="AE1274" s="62"/>
      <c r="AF1274" s="62"/>
      <c r="AG1274" s="62"/>
      <c r="AH1274" s="244" t="str">
        <f t="shared" si="97"/>
        <v/>
      </c>
      <c r="AI1274" s="62"/>
      <c r="AJ1274" s="62"/>
      <c r="AK1274" s="62"/>
      <c r="AL1274" s="62"/>
    </row>
    <row r="1275" spans="1:38" ht="14">
      <c r="A1275" s="63"/>
      <c r="B1275" s="2">
        <f>ROW()-27</f>
        <v>1248</v>
      </c>
      <c r="C1275" s="235" t="str">
        <f t="array" ref="C1275">IF($K1275&lt;&gt;"",INDEX(TransferLog!$AB$21:$AB$1270,MATCH($I1275&amp;$M1275,TransferLog!$F$21:$F$1270&amp;TransferLog!$W$21:$W$1270,0)),"")</f>
        <v/>
      </c>
      <c r="D1275" s="235" t="str">
        <f t="array" ref="D1275">IF($K1275&lt;&gt;"",INDEX(TransferLog!$Q$21:$Q$1270,MATCH($I1275&amp;$M1275,TransferLog!$F$21:$F$1270&amp;TransferLog!$W$21:$W$1270,0)),"")</f>
        <v/>
      </c>
      <c r="E1275" s="236" t="str">
        <f t="array" ref="E1275">IF($K1275&lt;&gt;"",INDEX(TransferLog!$AC$21:$AC$1270,MATCH($I1275&amp;$M1275,TransferLog!$F$21:$F$1270&amp;TransferLog!$W$21:$W$1270,0)),"")</f>
        <v/>
      </c>
      <c r="F1275" s="111">
        <f>ROW()-27</f>
        <v>1248</v>
      </c>
      <c r="G1275" s="138" t="str">
        <f t="array" ref="G1275">IF($I1275&lt;&gt;"",INDEX(DropDownLists!$K$10:$K$2516,MATCH($I1275,DropDownLists!$L$10:$L$2516,0)),"")</f>
        <v/>
      </c>
      <c r="H1275" s="107"/>
      <c r="I1275" s="112"/>
      <c r="J1275" s="339"/>
      <c r="K1275" s="113"/>
      <c r="L1275" s="339"/>
      <c r="M1275" s="113"/>
      <c r="N1275" s="339"/>
      <c r="O1275" s="139" t="str">
        <f t="shared" si="96"/>
        <v/>
      </c>
      <c r="P1275" s="339"/>
      <c r="Q1275" s="114"/>
      <c r="R1275" s="339"/>
      <c r="S1275" s="174"/>
      <c r="T1275" s="339"/>
      <c r="U1275" s="139" t="str">
        <f t="array" ref="U1275">IF($S1275&lt;&gt;"",INDEX(DropDownLists!$D$10:$D$2516,MATCH($S1275,DropDownLists!$E$10:$E$2516,0)),"")</f>
        <v/>
      </c>
      <c r="V1275" s="342"/>
      <c r="W1275" s="174"/>
      <c r="X1275" s="97"/>
      <c r="Y1275" s="62"/>
      <c r="Z1275" s="62"/>
      <c r="AA1275" s="62"/>
      <c r="AB1275" s="62"/>
      <c r="AC1275" s="62"/>
      <c r="AD1275" s="62"/>
      <c r="AE1275" s="62"/>
      <c r="AF1275" s="62"/>
      <c r="AG1275" s="62"/>
      <c r="AH1275" s="244" t="str">
        <f t="shared" si="97"/>
        <v/>
      </c>
      <c r="AI1275" s="62"/>
      <c r="AJ1275" s="62"/>
      <c r="AK1275" s="62"/>
      <c r="AL1275" s="62"/>
    </row>
    <row r="1276" spans="1:38" ht="14">
      <c r="A1276" s="63"/>
      <c r="B1276" s="2">
        <f>ROW()-27</f>
        <v>1249</v>
      </c>
      <c r="C1276" s="235" t="str">
        <f t="array" ref="C1276">IF($K1276&lt;&gt;"",INDEX(TransferLog!$AB$21:$AB$1270,MATCH($I1276&amp;$M1276,TransferLog!$F$21:$F$1270&amp;TransferLog!$W$21:$W$1270,0)),"")</f>
        <v/>
      </c>
      <c r="D1276" s="235" t="str">
        <f t="array" ref="D1276">IF($K1276&lt;&gt;"",INDEX(TransferLog!$Q$21:$Q$1270,MATCH($I1276&amp;$M1276,TransferLog!$F$21:$F$1270&amp;TransferLog!$W$21:$W$1270,0)),"")</f>
        <v/>
      </c>
      <c r="E1276" s="236" t="str">
        <f t="array" ref="E1276">IF($K1276&lt;&gt;"",INDEX(TransferLog!$AC$21:$AC$1270,MATCH($I1276&amp;$M1276,TransferLog!$F$21:$F$1270&amp;TransferLog!$W$21:$W$1270,0)),"")</f>
        <v/>
      </c>
      <c r="F1276" s="111">
        <f>ROW()-27</f>
        <v>1249</v>
      </c>
      <c r="G1276" s="138" t="str">
        <f t="array" ref="G1276">IF($I1276&lt;&gt;"",INDEX(DropDownLists!$K$10:$K$2516,MATCH($I1276,DropDownLists!$L$10:$L$2516,0)),"")</f>
        <v/>
      </c>
      <c r="H1276" s="107"/>
      <c r="I1276" s="112"/>
      <c r="J1276" s="339"/>
      <c r="K1276" s="113"/>
      <c r="L1276" s="339"/>
      <c r="M1276" s="113"/>
      <c r="N1276" s="339"/>
      <c r="O1276" s="139" t="str">
        <f t="shared" si="96"/>
        <v/>
      </c>
      <c r="P1276" s="339"/>
      <c r="Q1276" s="114"/>
      <c r="R1276" s="339"/>
      <c r="S1276" s="174"/>
      <c r="T1276" s="339"/>
      <c r="U1276" s="139" t="str">
        <f t="array" ref="U1276">IF($S1276&lt;&gt;"",INDEX(DropDownLists!$D$10:$D$2516,MATCH($S1276,DropDownLists!$E$10:$E$2516,0)),"")</f>
        <v/>
      </c>
      <c r="V1276" s="342"/>
      <c r="W1276" s="174"/>
      <c r="X1276" s="97"/>
      <c r="Y1276" s="62"/>
      <c r="Z1276" s="62"/>
      <c r="AA1276" s="62"/>
      <c r="AB1276" s="62"/>
      <c r="AC1276" s="62"/>
      <c r="AD1276" s="62"/>
      <c r="AE1276" s="62"/>
      <c r="AF1276" s="62"/>
      <c r="AG1276" s="62"/>
      <c r="AH1276" s="244" t="str">
        <f t="shared" si="97"/>
        <v/>
      </c>
      <c r="AI1276" s="62"/>
      <c r="AJ1276" s="62"/>
      <c r="AK1276" s="62"/>
      <c r="AL1276" s="62"/>
    </row>
    <row r="1277" spans="1:38" s="97" customFormat="1" ht="14">
      <c r="A1277" s="63"/>
      <c r="B1277" s="2"/>
      <c r="C1277" s="235"/>
      <c r="D1277" s="235"/>
      <c r="E1277" s="236"/>
      <c r="F1277" s="111">
        <f>ROW()-27</f>
        <v>1250</v>
      </c>
      <c r="G1277" s="138"/>
      <c r="H1277" s="107"/>
      <c r="I1277" s="112"/>
      <c r="J1277" s="339"/>
      <c r="K1277" s="113"/>
      <c r="L1277" s="339"/>
      <c r="M1277" s="113"/>
      <c r="N1277" s="339"/>
      <c r="O1277" s="139"/>
      <c r="P1277" s="339"/>
      <c r="Q1277" s="114"/>
      <c r="R1277" s="339"/>
      <c r="S1277" s="174"/>
      <c r="T1277" s="339"/>
      <c r="U1277" s="139"/>
      <c r="V1277" s="342"/>
      <c r="W1277" s="174"/>
      <c r="Y1277" s="62"/>
      <c r="Z1277" s="62"/>
      <c r="AA1277" s="62"/>
      <c r="AB1277" s="62"/>
      <c r="AC1277" s="62"/>
      <c r="AD1277" s="62"/>
      <c r="AE1277" s="62"/>
      <c r="AF1277" s="62"/>
      <c r="AG1277" s="62"/>
      <c r="AH1277" s="244"/>
      <c r="AI1277" s="62"/>
      <c r="AJ1277" s="62"/>
      <c r="AK1277" s="62"/>
      <c r="AL1277" s="62"/>
    </row>
    <row r="1278" spans="1:38" ht="15" thickBot="1">
      <c r="A1278" s="63"/>
      <c r="B1278" s="2">
        <f>ROW()-27</f>
        <v>1251</v>
      </c>
      <c r="C1278" s="235" t="str">
        <f t="array" ref="C1278">IF($K1278&lt;&gt;"",INDEX(TransferLog!$AB$21:$AB$1270,MATCH($I1278&amp;$M1278,TransferLog!$F$21:$F$1270&amp;TransferLog!$W$21:$W$1270,0)),"")</f>
        <v/>
      </c>
      <c r="D1278" s="235" t="str">
        <f t="array" ref="D1278">IF($K1278&lt;&gt;"",INDEX(TransferLog!$Q$21:$Q$1270,MATCH($I1278&amp;$M1278,TransferLog!$F$21:$F$1270&amp;TransferLog!$W$21:$W$1270,0)),"")</f>
        <v/>
      </c>
      <c r="E1278" s="236" t="str">
        <f t="array" ref="E1278">IF($K1278&lt;&gt;"",INDEX(TransferLog!$AC$21:$AC$1270,MATCH($I1278&amp;$M1278,TransferLog!$F$21:$F$1270&amp;TransferLog!$W$21:$W$1270,0)),"")</f>
        <v/>
      </c>
      <c r="F1278" s="111">
        <f>ROW()-27</f>
        <v>1251</v>
      </c>
      <c r="G1278" s="138" t="str">
        <f t="array" ref="G1278">IF($I1278&lt;&gt;"",INDEX(DropDownLists!$K$10:$K$2516,MATCH($I1278,DropDownLists!$L$10:$L$2516,0)),"")</f>
        <v/>
      </c>
      <c r="H1278" s="107"/>
      <c r="I1278" s="112"/>
      <c r="J1278" s="339"/>
      <c r="K1278" s="113"/>
      <c r="L1278" s="339"/>
      <c r="M1278" s="113"/>
      <c r="N1278" s="339"/>
      <c r="O1278" s="139" t="str">
        <f t="shared" si="96"/>
        <v/>
      </c>
      <c r="P1278" s="339"/>
      <c r="Q1278" s="114"/>
      <c r="R1278" s="339"/>
      <c r="S1278" s="174"/>
      <c r="T1278" s="339"/>
      <c r="U1278" s="139" t="str">
        <f t="array" ref="U1278">IF($S1278&lt;&gt;"",INDEX(DropDownLists!$D$10:$D$2516,MATCH($S1278,DropDownLists!$E$10:$E$2516,0)),"")</f>
        <v/>
      </c>
      <c r="V1278" s="342"/>
      <c r="W1278" s="174"/>
      <c r="X1278" s="97"/>
      <c r="Y1278" s="62"/>
      <c r="Z1278" s="62"/>
      <c r="AA1278" s="62"/>
      <c r="AB1278" s="62"/>
      <c r="AC1278" s="62"/>
      <c r="AD1278" s="62"/>
      <c r="AE1278" s="62"/>
      <c r="AF1278" s="62"/>
      <c r="AG1278" s="62"/>
      <c r="AH1278" s="245" t="str">
        <f t="shared" si="97"/>
        <v/>
      </c>
      <c r="AI1278" s="62"/>
      <c r="AJ1278" s="62"/>
      <c r="AK1278" s="62"/>
      <c r="AL1278" s="62"/>
    </row>
    <row r="1279" spans="1:38" s="97" customFormat="1" ht="15" thickBot="1">
      <c r="A1279" s="63"/>
      <c r="B1279" s="2">
        <f t="shared" ref="B1279:B1342" si="98">ROW()-27</f>
        <v>1252</v>
      </c>
      <c r="C1279" s="235" t="str">
        <f t="array" ref="C1279">IF($K1279&lt;&gt;"",INDEX(TransferLog!$AB$21:$AB$1270,MATCH($I1279&amp;$M1279,TransferLog!$F$21:$F$1270&amp;TransferLog!$W$21:$W$1270,0)),"")</f>
        <v/>
      </c>
      <c r="D1279" s="235" t="str">
        <f t="array" ref="D1279">IF($K1279&lt;&gt;"",INDEX(TransferLog!$Q$21:$Q$1270,MATCH($I1279&amp;$M1279,TransferLog!$F$21:$F$1270&amp;TransferLog!$W$21:$W$1270,0)),"")</f>
        <v/>
      </c>
      <c r="E1279" s="236" t="str">
        <f t="array" ref="E1279">IF($K1279&lt;&gt;"",INDEX(TransferLog!$AC$21:$AC$1270,MATCH($I1279&amp;$M1279,TransferLog!$F$21:$F$1270&amp;TransferLog!$W$21:$W$1270,0)),"")</f>
        <v/>
      </c>
      <c r="F1279" s="111">
        <f t="shared" ref="F1279:F1342" si="99">ROW()-27</f>
        <v>1252</v>
      </c>
      <c r="G1279" s="138" t="str">
        <f t="array" ref="G1279">IF($I1279&lt;&gt;"",INDEX(DropDownLists!$K$10:$K$2516,MATCH($I1279,DropDownLists!$L$10:$L$2516,0)),"")</f>
        <v/>
      </c>
      <c r="H1279" s="107"/>
      <c r="I1279" s="112"/>
      <c r="J1279" s="339"/>
      <c r="K1279" s="113"/>
      <c r="L1279" s="339"/>
      <c r="M1279" s="113"/>
      <c r="N1279" s="339"/>
      <c r="O1279" s="139" t="str">
        <f t="shared" si="96"/>
        <v/>
      </c>
      <c r="P1279" s="339"/>
      <c r="Q1279" s="114"/>
      <c r="R1279" s="339"/>
      <c r="S1279" s="174"/>
      <c r="T1279" s="339"/>
      <c r="U1279" s="139" t="str">
        <f t="array" ref="U1279">IF($S1279&lt;&gt;"",INDEX(DropDownLists!$D$10:$D$2516,MATCH($S1279,DropDownLists!$E$10:$E$2516,0)),"")</f>
        <v/>
      </c>
      <c r="V1279" s="342"/>
      <c r="W1279" s="174"/>
      <c r="Y1279" s="62"/>
      <c r="Z1279" s="62"/>
      <c r="AA1279" s="62"/>
      <c r="AB1279" s="62"/>
      <c r="AC1279" s="62"/>
      <c r="AD1279" s="62"/>
      <c r="AE1279" s="62"/>
      <c r="AF1279" s="62"/>
      <c r="AG1279" s="62"/>
      <c r="AH1279" s="245" t="str">
        <f t="shared" si="97"/>
        <v/>
      </c>
      <c r="AI1279" s="62"/>
      <c r="AJ1279" s="62"/>
      <c r="AK1279" s="62"/>
      <c r="AL1279" s="62"/>
    </row>
    <row r="1280" spans="1:38" s="97" customFormat="1" ht="15" thickBot="1">
      <c r="A1280" s="63"/>
      <c r="B1280" s="2">
        <f t="shared" si="98"/>
        <v>1253</v>
      </c>
      <c r="C1280" s="235" t="str">
        <f t="array" ref="C1280">IF($K1280&lt;&gt;"",INDEX(TransferLog!$AB$21:$AB$1270,MATCH($I1280&amp;$M1280,TransferLog!$F$21:$F$1270&amp;TransferLog!$W$21:$W$1270,0)),"")</f>
        <v/>
      </c>
      <c r="D1280" s="235" t="str">
        <f t="array" ref="D1280">IF($K1280&lt;&gt;"",INDEX(TransferLog!$Q$21:$Q$1270,MATCH($I1280&amp;$M1280,TransferLog!$F$21:$F$1270&amp;TransferLog!$W$21:$W$1270,0)),"")</f>
        <v/>
      </c>
      <c r="E1280" s="236" t="str">
        <f t="array" ref="E1280">IF($K1280&lt;&gt;"",INDEX(TransferLog!$AC$21:$AC$1270,MATCH($I1280&amp;$M1280,TransferLog!$F$21:$F$1270&amp;TransferLog!$W$21:$W$1270,0)),"")</f>
        <v/>
      </c>
      <c r="F1280" s="111">
        <f t="shared" si="99"/>
        <v>1253</v>
      </c>
      <c r="G1280" s="138" t="str">
        <f t="array" ref="G1280">IF($I1280&lt;&gt;"",INDEX(DropDownLists!$K$10:$K$2516,MATCH($I1280,DropDownLists!$L$10:$L$2516,0)),"")</f>
        <v/>
      </c>
      <c r="H1280" s="107"/>
      <c r="I1280" s="112"/>
      <c r="J1280" s="339"/>
      <c r="K1280" s="113"/>
      <c r="L1280" s="339"/>
      <c r="M1280" s="113"/>
      <c r="N1280" s="339"/>
      <c r="O1280" s="139" t="str">
        <f t="shared" si="96"/>
        <v/>
      </c>
      <c r="P1280" s="339"/>
      <c r="Q1280" s="114"/>
      <c r="R1280" s="339"/>
      <c r="S1280" s="174"/>
      <c r="T1280" s="339"/>
      <c r="U1280" s="139" t="str">
        <f t="array" ref="U1280">IF($S1280&lt;&gt;"",INDEX(DropDownLists!$D$10:$D$2516,MATCH($S1280,DropDownLists!$E$10:$E$2516,0)),"")</f>
        <v/>
      </c>
      <c r="V1280" s="342"/>
      <c r="W1280" s="174"/>
      <c r="Y1280" s="62"/>
      <c r="Z1280" s="62"/>
      <c r="AA1280" s="62"/>
      <c r="AB1280" s="62"/>
      <c r="AC1280" s="62"/>
      <c r="AD1280" s="62"/>
      <c r="AE1280" s="62"/>
      <c r="AF1280" s="62"/>
      <c r="AG1280" s="62"/>
      <c r="AH1280" s="245" t="str">
        <f t="shared" si="97"/>
        <v/>
      </c>
      <c r="AI1280" s="62"/>
      <c r="AJ1280" s="62"/>
      <c r="AK1280" s="62"/>
      <c r="AL1280" s="62"/>
    </row>
    <row r="1281" spans="1:38" s="97" customFormat="1" ht="15" thickBot="1">
      <c r="A1281" s="63"/>
      <c r="B1281" s="2">
        <f t="shared" si="98"/>
        <v>1254</v>
      </c>
      <c r="C1281" s="235" t="str">
        <f t="array" ref="C1281">IF($K1281&lt;&gt;"",INDEX(TransferLog!$AB$21:$AB$1270,MATCH($I1281&amp;$M1281,TransferLog!$F$21:$F$1270&amp;TransferLog!$W$21:$W$1270,0)),"")</f>
        <v/>
      </c>
      <c r="D1281" s="235" t="str">
        <f t="array" ref="D1281">IF($K1281&lt;&gt;"",INDEX(TransferLog!$Q$21:$Q$1270,MATCH($I1281&amp;$M1281,TransferLog!$F$21:$F$1270&amp;TransferLog!$W$21:$W$1270,0)),"")</f>
        <v/>
      </c>
      <c r="E1281" s="236" t="str">
        <f t="array" ref="E1281">IF($K1281&lt;&gt;"",INDEX(TransferLog!$AC$21:$AC$1270,MATCH($I1281&amp;$M1281,TransferLog!$F$21:$F$1270&amp;TransferLog!$W$21:$W$1270,0)),"")</f>
        <v/>
      </c>
      <c r="F1281" s="111">
        <f t="shared" si="99"/>
        <v>1254</v>
      </c>
      <c r="G1281" s="138" t="str">
        <f t="array" ref="G1281">IF($I1281&lt;&gt;"",INDEX(DropDownLists!$K$10:$K$2516,MATCH($I1281,DropDownLists!$L$10:$L$2516,0)),"")</f>
        <v/>
      </c>
      <c r="H1281" s="107"/>
      <c r="I1281" s="112"/>
      <c r="J1281" s="339"/>
      <c r="K1281" s="113"/>
      <c r="L1281" s="339"/>
      <c r="M1281" s="113"/>
      <c r="N1281" s="339"/>
      <c r="O1281" s="139" t="str">
        <f t="shared" si="96"/>
        <v/>
      </c>
      <c r="P1281" s="339"/>
      <c r="Q1281" s="114"/>
      <c r="R1281" s="339"/>
      <c r="S1281" s="174"/>
      <c r="T1281" s="339"/>
      <c r="U1281" s="139" t="str">
        <f t="array" ref="U1281">IF($S1281&lt;&gt;"",INDEX(DropDownLists!$D$10:$D$2516,MATCH($S1281,DropDownLists!$E$10:$E$2516,0)),"")</f>
        <v/>
      </c>
      <c r="V1281" s="342"/>
      <c r="W1281" s="174"/>
      <c r="Y1281" s="62"/>
      <c r="Z1281" s="62"/>
      <c r="AA1281" s="62"/>
      <c r="AB1281" s="62"/>
      <c r="AC1281" s="62"/>
      <c r="AD1281" s="62"/>
      <c r="AE1281" s="62"/>
      <c r="AF1281" s="62"/>
      <c r="AG1281" s="62"/>
      <c r="AH1281" s="245" t="str">
        <f t="shared" si="97"/>
        <v/>
      </c>
      <c r="AI1281" s="62"/>
      <c r="AJ1281" s="62"/>
      <c r="AK1281" s="62"/>
      <c r="AL1281" s="62"/>
    </row>
    <row r="1282" spans="1:38" s="97" customFormat="1" ht="15" thickBot="1">
      <c r="A1282" s="63"/>
      <c r="B1282" s="2">
        <f t="shared" si="98"/>
        <v>1255</v>
      </c>
      <c r="C1282" s="235" t="str">
        <f t="array" ref="C1282">IF($K1282&lt;&gt;"",INDEX(TransferLog!$AB$21:$AB$1270,MATCH($I1282&amp;$M1282,TransferLog!$F$21:$F$1270&amp;TransferLog!$W$21:$W$1270,0)),"")</f>
        <v/>
      </c>
      <c r="D1282" s="235" t="str">
        <f t="array" ref="D1282">IF($K1282&lt;&gt;"",INDEX(TransferLog!$Q$21:$Q$1270,MATCH($I1282&amp;$M1282,TransferLog!$F$21:$F$1270&amp;TransferLog!$W$21:$W$1270,0)),"")</f>
        <v/>
      </c>
      <c r="E1282" s="236" t="str">
        <f t="array" ref="E1282">IF($K1282&lt;&gt;"",INDEX(TransferLog!$AC$21:$AC$1270,MATCH($I1282&amp;$M1282,TransferLog!$F$21:$F$1270&amp;TransferLog!$W$21:$W$1270,0)),"")</f>
        <v/>
      </c>
      <c r="F1282" s="111">
        <f t="shared" si="99"/>
        <v>1255</v>
      </c>
      <c r="G1282" s="138" t="str">
        <f t="array" ref="G1282">IF($I1282&lt;&gt;"",INDEX(DropDownLists!$K$10:$K$2516,MATCH($I1282,DropDownLists!$L$10:$L$2516,0)),"")</f>
        <v/>
      </c>
      <c r="H1282" s="107"/>
      <c r="I1282" s="112"/>
      <c r="J1282" s="339"/>
      <c r="K1282" s="113"/>
      <c r="L1282" s="339"/>
      <c r="M1282" s="113"/>
      <c r="N1282" s="339"/>
      <c r="O1282" s="139" t="str">
        <f t="shared" si="96"/>
        <v/>
      </c>
      <c r="P1282" s="339"/>
      <c r="Q1282" s="114"/>
      <c r="R1282" s="339"/>
      <c r="S1282" s="174"/>
      <c r="T1282" s="339"/>
      <c r="U1282" s="139" t="str">
        <f t="array" ref="U1282">IF($S1282&lt;&gt;"",INDEX(DropDownLists!$D$10:$D$2516,MATCH($S1282,DropDownLists!$E$10:$E$2516,0)),"")</f>
        <v/>
      </c>
      <c r="V1282" s="342"/>
      <c r="W1282" s="174"/>
      <c r="Y1282" s="62"/>
      <c r="Z1282" s="62"/>
      <c r="AA1282" s="62"/>
      <c r="AB1282" s="62"/>
      <c r="AC1282" s="62"/>
      <c r="AD1282" s="62"/>
      <c r="AE1282" s="62"/>
      <c r="AF1282" s="62"/>
      <c r="AG1282" s="62"/>
      <c r="AH1282" s="245" t="str">
        <f t="shared" si="97"/>
        <v/>
      </c>
      <c r="AI1282" s="62"/>
      <c r="AJ1282" s="62"/>
      <c r="AK1282" s="62"/>
      <c r="AL1282" s="62"/>
    </row>
    <row r="1283" spans="1:38" s="97" customFormat="1" ht="15" thickBot="1">
      <c r="A1283" s="63"/>
      <c r="B1283" s="2">
        <f t="shared" si="98"/>
        <v>1256</v>
      </c>
      <c r="C1283" s="235" t="str">
        <f t="array" ref="C1283">IF($K1283&lt;&gt;"",INDEX(TransferLog!$AB$21:$AB$1270,MATCH($I1283&amp;$M1283,TransferLog!$F$21:$F$1270&amp;TransferLog!$W$21:$W$1270,0)),"")</f>
        <v/>
      </c>
      <c r="D1283" s="235" t="str">
        <f t="array" ref="D1283">IF($K1283&lt;&gt;"",INDEX(TransferLog!$Q$21:$Q$1270,MATCH($I1283&amp;$M1283,TransferLog!$F$21:$F$1270&amp;TransferLog!$W$21:$W$1270,0)),"")</f>
        <v/>
      </c>
      <c r="E1283" s="236" t="str">
        <f t="array" ref="E1283">IF($K1283&lt;&gt;"",INDEX(TransferLog!$AC$21:$AC$1270,MATCH($I1283&amp;$M1283,TransferLog!$F$21:$F$1270&amp;TransferLog!$W$21:$W$1270,0)),"")</f>
        <v/>
      </c>
      <c r="F1283" s="111">
        <f t="shared" si="99"/>
        <v>1256</v>
      </c>
      <c r="G1283" s="138" t="str">
        <f t="array" ref="G1283">IF($I1283&lt;&gt;"",INDEX(DropDownLists!$K$10:$K$2516,MATCH($I1283,DropDownLists!$L$10:$L$2516,0)),"")</f>
        <v/>
      </c>
      <c r="H1283" s="107"/>
      <c r="I1283" s="112"/>
      <c r="J1283" s="339"/>
      <c r="K1283" s="113"/>
      <c r="L1283" s="339"/>
      <c r="M1283" s="113"/>
      <c r="N1283" s="339"/>
      <c r="O1283" s="139" t="str">
        <f t="shared" si="96"/>
        <v/>
      </c>
      <c r="P1283" s="339"/>
      <c r="Q1283" s="114"/>
      <c r="R1283" s="339"/>
      <c r="S1283" s="174"/>
      <c r="T1283" s="339"/>
      <c r="U1283" s="139" t="str">
        <f t="array" ref="U1283">IF($S1283&lt;&gt;"",INDEX(DropDownLists!$D$10:$D$2516,MATCH($S1283,DropDownLists!$E$10:$E$2516,0)),"")</f>
        <v/>
      </c>
      <c r="V1283" s="342"/>
      <c r="W1283" s="174"/>
      <c r="Y1283" s="62"/>
      <c r="Z1283" s="62"/>
      <c r="AA1283" s="62"/>
      <c r="AB1283" s="62"/>
      <c r="AC1283" s="62"/>
      <c r="AD1283" s="62"/>
      <c r="AE1283" s="62"/>
      <c r="AF1283" s="62"/>
      <c r="AG1283" s="62"/>
      <c r="AH1283" s="245" t="str">
        <f t="shared" si="97"/>
        <v/>
      </c>
      <c r="AI1283" s="62"/>
      <c r="AJ1283" s="62"/>
      <c r="AK1283" s="62"/>
      <c r="AL1283" s="62"/>
    </row>
    <row r="1284" spans="1:38" s="97" customFormat="1" ht="15" thickBot="1">
      <c r="A1284" s="63"/>
      <c r="B1284" s="2">
        <f t="shared" si="98"/>
        <v>1257</v>
      </c>
      <c r="C1284" s="235" t="str">
        <f t="array" ref="C1284">IF($K1284&lt;&gt;"",INDEX(TransferLog!$AB$21:$AB$1270,MATCH($I1284&amp;$M1284,TransferLog!$F$21:$F$1270&amp;TransferLog!$W$21:$W$1270,0)),"")</f>
        <v/>
      </c>
      <c r="D1284" s="235" t="str">
        <f t="array" ref="D1284">IF($K1284&lt;&gt;"",INDEX(TransferLog!$Q$21:$Q$1270,MATCH($I1284&amp;$M1284,TransferLog!$F$21:$F$1270&amp;TransferLog!$W$21:$W$1270,0)),"")</f>
        <v/>
      </c>
      <c r="E1284" s="236" t="str">
        <f t="array" ref="E1284">IF($K1284&lt;&gt;"",INDEX(TransferLog!$AC$21:$AC$1270,MATCH($I1284&amp;$M1284,TransferLog!$F$21:$F$1270&amp;TransferLog!$W$21:$W$1270,0)),"")</f>
        <v/>
      </c>
      <c r="F1284" s="111">
        <f t="shared" si="99"/>
        <v>1257</v>
      </c>
      <c r="G1284" s="138" t="str">
        <f t="array" ref="G1284">IF($I1284&lt;&gt;"",INDEX(DropDownLists!$K$10:$K$2516,MATCH($I1284,DropDownLists!$L$10:$L$2516,0)),"")</f>
        <v/>
      </c>
      <c r="H1284" s="107"/>
      <c r="I1284" s="112"/>
      <c r="J1284" s="339"/>
      <c r="K1284" s="113"/>
      <c r="L1284" s="339"/>
      <c r="M1284" s="113"/>
      <c r="N1284" s="339"/>
      <c r="O1284" s="139" t="str">
        <f t="shared" si="96"/>
        <v/>
      </c>
      <c r="P1284" s="339"/>
      <c r="Q1284" s="114"/>
      <c r="R1284" s="339"/>
      <c r="S1284" s="174"/>
      <c r="T1284" s="339"/>
      <c r="U1284" s="139" t="str">
        <f t="array" ref="U1284">IF($S1284&lt;&gt;"",INDEX(DropDownLists!$D$10:$D$2516,MATCH($S1284,DropDownLists!$E$10:$E$2516,0)),"")</f>
        <v/>
      </c>
      <c r="V1284" s="342"/>
      <c r="W1284" s="174"/>
      <c r="Y1284" s="62"/>
      <c r="Z1284" s="62"/>
      <c r="AA1284" s="62"/>
      <c r="AB1284" s="62"/>
      <c r="AC1284" s="62"/>
      <c r="AD1284" s="62"/>
      <c r="AE1284" s="62"/>
      <c r="AF1284" s="62"/>
      <c r="AG1284" s="62"/>
      <c r="AH1284" s="245" t="str">
        <f t="shared" si="97"/>
        <v/>
      </c>
      <c r="AI1284" s="62"/>
      <c r="AJ1284" s="62"/>
      <c r="AK1284" s="62"/>
      <c r="AL1284" s="62"/>
    </row>
    <row r="1285" spans="1:38" s="97" customFormat="1" ht="15" thickBot="1">
      <c r="A1285" s="63"/>
      <c r="B1285" s="2">
        <f t="shared" si="98"/>
        <v>1258</v>
      </c>
      <c r="C1285" s="235" t="str">
        <f t="array" ref="C1285">IF($K1285&lt;&gt;"",INDEX(TransferLog!$AB$21:$AB$1270,MATCH($I1285&amp;$M1285,TransferLog!$F$21:$F$1270&amp;TransferLog!$W$21:$W$1270,0)),"")</f>
        <v/>
      </c>
      <c r="D1285" s="235" t="str">
        <f t="array" ref="D1285">IF($K1285&lt;&gt;"",INDEX(TransferLog!$Q$21:$Q$1270,MATCH($I1285&amp;$M1285,TransferLog!$F$21:$F$1270&amp;TransferLog!$W$21:$W$1270,0)),"")</f>
        <v/>
      </c>
      <c r="E1285" s="236" t="str">
        <f t="array" ref="E1285">IF($K1285&lt;&gt;"",INDEX(TransferLog!$AC$21:$AC$1270,MATCH($I1285&amp;$M1285,TransferLog!$F$21:$F$1270&amp;TransferLog!$W$21:$W$1270,0)),"")</f>
        <v/>
      </c>
      <c r="F1285" s="111">
        <f t="shared" si="99"/>
        <v>1258</v>
      </c>
      <c r="G1285" s="138" t="str">
        <f t="array" ref="G1285">IF($I1285&lt;&gt;"",INDEX(DropDownLists!$K$10:$K$2516,MATCH($I1285,DropDownLists!$L$10:$L$2516,0)),"")</f>
        <v/>
      </c>
      <c r="H1285" s="107"/>
      <c r="I1285" s="112"/>
      <c r="J1285" s="339"/>
      <c r="K1285" s="113"/>
      <c r="L1285" s="339"/>
      <c r="M1285" s="113"/>
      <c r="N1285" s="339"/>
      <c r="O1285" s="139" t="str">
        <f t="shared" si="96"/>
        <v/>
      </c>
      <c r="P1285" s="339"/>
      <c r="Q1285" s="114"/>
      <c r="R1285" s="339"/>
      <c r="S1285" s="174"/>
      <c r="T1285" s="339"/>
      <c r="U1285" s="139" t="str">
        <f t="array" ref="U1285">IF($S1285&lt;&gt;"",INDEX(DropDownLists!$D$10:$D$2516,MATCH($S1285,DropDownLists!$E$10:$E$2516,0)),"")</f>
        <v/>
      </c>
      <c r="V1285" s="342"/>
      <c r="W1285" s="174"/>
      <c r="Y1285" s="62"/>
      <c r="Z1285" s="62"/>
      <c r="AA1285" s="62"/>
      <c r="AB1285" s="62"/>
      <c r="AC1285" s="62"/>
      <c r="AD1285" s="62"/>
      <c r="AE1285" s="62"/>
      <c r="AF1285" s="62"/>
      <c r="AG1285" s="62"/>
      <c r="AH1285" s="245" t="str">
        <f t="shared" si="97"/>
        <v/>
      </c>
      <c r="AI1285" s="62"/>
      <c r="AJ1285" s="62"/>
      <c r="AK1285" s="62"/>
      <c r="AL1285" s="62"/>
    </row>
    <row r="1286" spans="1:38" s="97" customFormat="1" ht="15" thickBot="1">
      <c r="A1286" s="63"/>
      <c r="B1286" s="2">
        <f t="shared" si="98"/>
        <v>1259</v>
      </c>
      <c r="C1286" s="235" t="str">
        <f t="array" ref="C1286">IF($K1286&lt;&gt;"",INDEX(TransferLog!$AB$21:$AB$1270,MATCH($I1286&amp;$M1286,TransferLog!$F$21:$F$1270&amp;TransferLog!$W$21:$W$1270,0)),"")</f>
        <v/>
      </c>
      <c r="D1286" s="235" t="str">
        <f t="array" ref="D1286">IF($K1286&lt;&gt;"",INDEX(TransferLog!$Q$21:$Q$1270,MATCH($I1286&amp;$M1286,TransferLog!$F$21:$F$1270&amp;TransferLog!$W$21:$W$1270,0)),"")</f>
        <v/>
      </c>
      <c r="E1286" s="236" t="str">
        <f t="array" ref="E1286">IF($K1286&lt;&gt;"",INDEX(TransferLog!$AC$21:$AC$1270,MATCH($I1286&amp;$M1286,TransferLog!$F$21:$F$1270&amp;TransferLog!$W$21:$W$1270,0)),"")</f>
        <v/>
      </c>
      <c r="F1286" s="111">
        <f t="shared" si="99"/>
        <v>1259</v>
      </c>
      <c r="G1286" s="138" t="str">
        <f t="array" ref="G1286">IF($I1286&lt;&gt;"",INDEX(DropDownLists!$K$10:$K$2516,MATCH($I1286,DropDownLists!$L$10:$L$2516,0)),"")</f>
        <v/>
      </c>
      <c r="H1286" s="107"/>
      <c r="I1286" s="112"/>
      <c r="J1286" s="339"/>
      <c r="K1286" s="113"/>
      <c r="L1286" s="339"/>
      <c r="M1286" s="113"/>
      <c r="N1286" s="339"/>
      <c r="O1286" s="139" t="str">
        <f t="shared" si="96"/>
        <v/>
      </c>
      <c r="P1286" s="339"/>
      <c r="Q1286" s="114"/>
      <c r="R1286" s="339"/>
      <c r="S1286" s="174"/>
      <c r="T1286" s="339"/>
      <c r="U1286" s="139" t="str">
        <f t="array" ref="U1286">IF($S1286&lt;&gt;"",INDEX(DropDownLists!$D$10:$D$2516,MATCH($S1286,DropDownLists!$E$10:$E$2516,0)),"")</f>
        <v/>
      </c>
      <c r="V1286" s="342"/>
      <c r="W1286" s="174"/>
      <c r="Y1286" s="62"/>
      <c r="Z1286" s="62"/>
      <c r="AA1286" s="62"/>
      <c r="AB1286" s="62"/>
      <c r="AC1286" s="62"/>
      <c r="AD1286" s="62"/>
      <c r="AE1286" s="62"/>
      <c r="AF1286" s="62"/>
      <c r="AG1286" s="62"/>
      <c r="AH1286" s="245" t="str">
        <f t="shared" si="97"/>
        <v/>
      </c>
      <c r="AI1286" s="62"/>
      <c r="AJ1286" s="62"/>
      <c r="AK1286" s="62"/>
      <c r="AL1286" s="62"/>
    </row>
    <row r="1287" spans="1:38" s="97" customFormat="1" ht="15" thickBot="1">
      <c r="A1287" s="63"/>
      <c r="B1287" s="2">
        <f t="shared" si="98"/>
        <v>1260</v>
      </c>
      <c r="C1287" s="235" t="str">
        <f t="array" ref="C1287">IF($K1287&lt;&gt;"",INDEX(TransferLog!$AB$21:$AB$1270,MATCH($I1287&amp;$M1287,TransferLog!$F$21:$F$1270&amp;TransferLog!$W$21:$W$1270,0)),"")</f>
        <v/>
      </c>
      <c r="D1287" s="235" t="str">
        <f t="array" ref="D1287">IF($K1287&lt;&gt;"",INDEX(TransferLog!$Q$21:$Q$1270,MATCH($I1287&amp;$M1287,TransferLog!$F$21:$F$1270&amp;TransferLog!$W$21:$W$1270,0)),"")</f>
        <v/>
      </c>
      <c r="E1287" s="236" t="str">
        <f t="array" ref="E1287">IF($K1287&lt;&gt;"",INDEX(TransferLog!$AC$21:$AC$1270,MATCH($I1287&amp;$M1287,TransferLog!$F$21:$F$1270&amp;TransferLog!$W$21:$W$1270,0)),"")</f>
        <v/>
      </c>
      <c r="F1287" s="111">
        <f t="shared" si="99"/>
        <v>1260</v>
      </c>
      <c r="G1287" s="138" t="str">
        <f t="array" ref="G1287">IF($I1287&lt;&gt;"",INDEX(DropDownLists!$K$10:$K$2516,MATCH($I1287,DropDownLists!$L$10:$L$2516,0)),"")</f>
        <v/>
      </c>
      <c r="H1287" s="107"/>
      <c r="I1287" s="112"/>
      <c r="J1287" s="339"/>
      <c r="K1287" s="113"/>
      <c r="L1287" s="339"/>
      <c r="M1287" s="113"/>
      <c r="N1287" s="339"/>
      <c r="O1287" s="139" t="str">
        <f t="shared" si="96"/>
        <v/>
      </c>
      <c r="P1287" s="339"/>
      <c r="Q1287" s="114"/>
      <c r="R1287" s="339"/>
      <c r="S1287" s="174"/>
      <c r="T1287" s="339"/>
      <c r="U1287" s="139" t="str">
        <f t="array" ref="U1287">IF($S1287&lt;&gt;"",INDEX(DropDownLists!$D$10:$D$2516,MATCH($S1287,DropDownLists!$E$10:$E$2516,0)),"")</f>
        <v/>
      </c>
      <c r="V1287" s="342"/>
      <c r="W1287" s="174"/>
      <c r="Y1287" s="62"/>
      <c r="Z1287" s="62"/>
      <c r="AA1287" s="62"/>
      <c r="AB1287" s="62"/>
      <c r="AC1287" s="62"/>
      <c r="AD1287" s="62"/>
      <c r="AE1287" s="62"/>
      <c r="AF1287" s="62"/>
      <c r="AG1287" s="62"/>
      <c r="AH1287" s="245" t="str">
        <f t="shared" si="97"/>
        <v/>
      </c>
      <c r="AI1287" s="62"/>
      <c r="AJ1287" s="62"/>
      <c r="AK1287" s="62"/>
      <c r="AL1287" s="62"/>
    </row>
    <row r="1288" spans="1:38" s="97" customFormat="1" ht="15" thickBot="1">
      <c r="A1288" s="63"/>
      <c r="B1288" s="2">
        <f t="shared" si="98"/>
        <v>1261</v>
      </c>
      <c r="C1288" s="235" t="str">
        <f t="array" ref="C1288">IF($K1288&lt;&gt;"",INDEX(TransferLog!$AB$21:$AB$1270,MATCH($I1288&amp;$M1288,TransferLog!$F$21:$F$1270&amp;TransferLog!$W$21:$W$1270,0)),"")</f>
        <v/>
      </c>
      <c r="D1288" s="235" t="str">
        <f t="array" ref="D1288">IF($K1288&lt;&gt;"",INDEX(TransferLog!$Q$21:$Q$1270,MATCH($I1288&amp;$M1288,TransferLog!$F$21:$F$1270&amp;TransferLog!$W$21:$W$1270,0)),"")</f>
        <v/>
      </c>
      <c r="E1288" s="236" t="str">
        <f t="array" ref="E1288">IF($K1288&lt;&gt;"",INDEX(TransferLog!$AC$21:$AC$1270,MATCH($I1288&amp;$M1288,TransferLog!$F$21:$F$1270&amp;TransferLog!$W$21:$W$1270,0)),"")</f>
        <v/>
      </c>
      <c r="F1288" s="111">
        <f t="shared" si="99"/>
        <v>1261</v>
      </c>
      <c r="G1288" s="138" t="str">
        <f t="array" ref="G1288">IF($I1288&lt;&gt;"",INDEX(DropDownLists!$K$10:$K$2516,MATCH($I1288,DropDownLists!$L$10:$L$2516,0)),"")</f>
        <v/>
      </c>
      <c r="H1288" s="107"/>
      <c r="I1288" s="112"/>
      <c r="J1288" s="339"/>
      <c r="K1288" s="113"/>
      <c r="L1288" s="339"/>
      <c r="M1288" s="113"/>
      <c r="N1288" s="339"/>
      <c r="O1288" s="139" t="str">
        <f t="shared" si="96"/>
        <v/>
      </c>
      <c r="P1288" s="339"/>
      <c r="Q1288" s="114"/>
      <c r="R1288" s="339"/>
      <c r="S1288" s="174"/>
      <c r="T1288" s="339"/>
      <c r="U1288" s="139" t="str">
        <f t="array" ref="U1288">IF($S1288&lt;&gt;"",INDEX(DropDownLists!$D$10:$D$2516,MATCH($S1288,DropDownLists!$E$10:$E$2516,0)),"")</f>
        <v/>
      </c>
      <c r="V1288" s="342"/>
      <c r="W1288" s="174"/>
      <c r="Y1288" s="62"/>
      <c r="Z1288" s="62"/>
      <c r="AA1288" s="62"/>
      <c r="AB1288" s="62"/>
      <c r="AC1288" s="62"/>
      <c r="AD1288" s="62"/>
      <c r="AE1288" s="62"/>
      <c r="AF1288" s="62"/>
      <c r="AG1288" s="62"/>
      <c r="AH1288" s="245" t="str">
        <f t="shared" si="97"/>
        <v/>
      </c>
      <c r="AI1288" s="62"/>
      <c r="AJ1288" s="62"/>
      <c r="AK1288" s="62"/>
      <c r="AL1288" s="62"/>
    </row>
    <row r="1289" spans="1:38" s="97" customFormat="1" ht="15" thickBot="1">
      <c r="A1289" s="63"/>
      <c r="B1289" s="2">
        <f t="shared" si="98"/>
        <v>1262</v>
      </c>
      <c r="C1289" s="235" t="str">
        <f t="array" ref="C1289">IF($K1289&lt;&gt;"",INDEX(TransferLog!$AB$21:$AB$1270,MATCH($I1289&amp;$M1289,TransferLog!$F$21:$F$1270&amp;TransferLog!$W$21:$W$1270,0)),"")</f>
        <v/>
      </c>
      <c r="D1289" s="235" t="str">
        <f t="array" ref="D1289">IF($K1289&lt;&gt;"",INDEX(TransferLog!$Q$21:$Q$1270,MATCH($I1289&amp;$M1289,TransferLog!$F$21:$F$1270&amp;TransferLog!$W$21:$W$1270,0)),"")</f>
        <v/>
      </c>
      <c r="E1289" s="236" t="str">
        <f t="array" ref="E1289">IF($K1289&lt;&gt;"",INDEX(TransferLog!$AC$21:$AC$1270,MATCH($I1289&amp;$M1289,TransferLog!$F$21:$F$1270&amp;TransferLog!$W$21:$W$1270,0)),"")</f>
        <v/>
      </c>
      <c r="F1289" s="111">
        <f t="shared" si="99"/>
        <v>1262</v>
      </c>
      <c r="G1289" s="138" t="str">
        <f t="array" ref="G1289">IF($I1289&lt;&gt;"",INDEX(DropDownLists!$K$10:$K$2516,MATCH($I1289,DropDownLists!$L$10:$L$2516,0)),"")</f>
        <v/>
      </c>
      <c r="H1289" s="107"/>
      <c r="I1289" s="112"/>
      <c r="J1289" s="339"/>
      <c r="K1289" s="113"/>
      <c r="L1289" s="339"/>
      <c r="M1289" s="113"/>
      <c r="N1289" s="339"/>
      <c r="O1289" s="139" t="str">
        <f t="shared" si="96"/>
        <v/>
      </c>
      <c r="P1289" s="339"/>
      <c r="Q1289" s="114"/>
      <c r="R1289" s="339"/>
      <c r="S1289" s="174"/>
      <c r="T1289" s="339"/>
      <c r="U1289" s="139" t="str">
        <f t="array" ref="U1289">IF($S1289&lt;&gt;"",INDEX(DropDownLists!$D$10:$D$2516,MATCH($S1289,DropDownLists!$E$10:$E$2516,0)),"")</f>
        <v/>
      </c>
      <c r="V1289" s="342"/>
      <c r="W1289" s="174"/>
      <c r="Y1289" s="62"/>
      <c r="Z1289" s="62"/>
      <c r="AA1289" s="62"/>
      <c r="AB1289" s="62"/>
      <c r="AC1289" s="62"/>
      <c r="AD1289" s="62"/>
      <c r="AE1289" s="62"/>
      <c r="AF1289" s="62"/>
      <c r="AG1289" s="62"/>
      <c r="AH1289" s="245" t="str">
        <f t="shared" si="97"/>
        <v/>
      </c>
      <c r="AI1289" s="62"/>
      <c r="AJ1289" s="62"/>
      <c r="AK1289" s="62"/>
      <c r="AL1289" s="62"/>
    </row>
    <row r="1290" spans="1:38" s="97" customFormat="1" ht="15" thickBot="1">
      <c r="A1290" s="63"/>
      <c r="B1290" s="2">
        <f t="shared" si="98"/>
        <v>1263</v>
      </c>
      <c r="C1290" s="235" t="str">
        <f t="array" ref="C1290">IF($K1290&lt;&gt;"",INDEX(TransferLog!$AB$21:$AB$1270,MATCH($I1290&amp;$M1290,TransferLog!$F$21:$F$1270&amp;TransferLog!$W$21:$W$1270,0)),"")</f>
        <v/>
      </c>
      <c r="D1290" s="235" t="str">
        <f t="array" ref="D1290">IF($K1290&lt;&gt;"",INDEX(TransferLog!$Q$21:$Q$1270,MATCH($I1290&amp;$M1290,TransferLog!$F$21:$F$1270&amp;TransferLog!$W$21:$W$1270,0)),"")</f>
        <v/>
      </c>
      <c r="E1290" s="236" t="str">
        <f t="array" ref="E1290">IF($K1290&lt;&gt;"",INDEX(TransferLog!$AC$21:$AC$1270,MATCH($I1290&amp;$M1290,TransferLog!$F$21:$F$1270&amp;TransferLog!$W$21:$W$1270,0)),"")</f>
        <v/>
      </c>
      <c r="F1290" s="111">
        <f t="shared" si="99"/>
        <v>1263</v>
      </c>
      <c r="G1290" s="138" t="str">
        <f t="array" ref="G1290">IF($I1290&lt;&gt;"",INDEX(DropDownLists!$K$10:$K$2516,MATCH($I1290,DropDownLists!$L$10:$L$2516,0)),"")</f>
        <v/>
      </c>
      <c r="H1290" s="107"/>
      <c r="I1290" s="112"/>
      <c r="J1290" s="339"/>
      <c r="K1290" s="113"/>
      <c r="L1290" s="339"/>
      <c r="M1290" s="113"/>
      <c r="N1290" s="339"/>
      <c r="O1290" s="139" t="str">
        <f t="shared" si="96"/>
        <v/>
      </c>
      <c r="P1290" s="339"/>
      <c r="Q1290" s="114"/>
      <c r="R1290" s="339"/>
      <c r="S1290" s="174"/>
      <c r="T1290" s="339"/>
      <c r="U1290" s="139" t="str">
        <f t="array" ref="U1290">IF($S1290&lt;&gt;"",INDEX(DropDownLists!$D$10:$D$2516,MATCH($S1290,DropDownLists!$E$10:$E$2516,0)),"")</f>
        <v/>
      </c>
      <c r="V1290" s="342"/>
      <c r="W1290" s="174"/>
      <c r="Y1290" s="62"/>
      <c r="Z1290" s="62"/>
      <c r="AA1290" s="62"/>
      <c r="AB1290" s="62"/>
      <c r="AC1290" s="62"/>
      <c r="AD1290" s="62"/>
      <c r="AE1290" s="62"/>
      <c r="AF1290" s="62"/>
      <c r="AG1290" s="62"/>
      <c r="AH1290" s="245" t="str">
        <f t="shared" si="97"/>
        <v/>
      </c>
      <c r="AI1290" s="62"/>
      <c r="AJ1290" s="62"/>
      <c r="AK1290" s="62"/>
      <c r="AL1290" s="62"/>
    </row>
    <row r="1291" spans="1:38" s="97" customFormat="1" ht="15" thickBot="1">
      <c r="A1291" s="63"/>
      <c r="B1291" s="2">
        <f t="shared" si="98"/>
        <v>1264</v>
      </c>
      <c r="C1291" s="235" t="str">
        <f t="array" ref="C1291">IF($K1291&lt;&gt;"",INDEX(TransferLog!$AB$21:$AB$1270,MATCH($I1291&amp;$M1291,TransferLog!$F$21:$F$1270&amp;TransferLog!$W$21:$W$1270,0)),"")</f>
        <v/>
      </c>
      <c r="D1291" s="235" t="str">
        <f t="array" ref="D1291">IF($K1291&lt;&gt;"",INDEX(TransferLog!$Q$21:$Q$1270,MATCH($I1291&amp;$M1291,TransferLog!$F$21:$F$1270&amp;TransferLog!$W$21:$W$1270,0)),"")</f>
        <v/>
      </c>
      <c r="E1291" s="236" t="str">
        <f t="array" ref="E1291">IF($K1291&lt;&gt;"",INDEX(TransferLog!$AC$21:$AC$1270,MATCH($I1291&amp;$M1291,TransferLog!$F$21:$F$1270&amp;TransferLog!$W$21:$W$1270,0)),"")</f>
        <v/>
      </c>
      <c r="F1291" s="111">
        <f t="shared" si="99"/>
        <v>1264</v>
      </c>
      <c r="G1291" s="138" t="str">
        <f t="array" ref="G1291">IF($I1291&lt;&gt;"",INDEX(DropDownLists!$K$10:$K$2516,MATCH($I1291,DropDownLists!$L$10:$L$2516,0)),"")</f>
        <v/>
      </c>
      <c r="H1291" s="107"/>
      <c r="I1291" s="112"/>
      <c r="J1291" s="339"/>
      <c r="K1291" s="113"/>
      <c r="L1291" s="339"/>
      <c r="M1291" s="113"/>
      <c r="N1291" s="339"/>
      <c r="O1291" s="139" t="str">
        <f t="shared" si="96"/>
        <v/>
      </c>
      <c r="P1291" s="339"/>
      <c r="Q1291" s="114"/>
      <c r="R1291" s="339"/>
      <c r="S1291" s="174"/>
      <c r="T1291" s="339"/>
      <c r="U1291" s="139" t="str">
        <f t="array" ref="U1291">IF($S1291&lt;&gt;"",INDEX(DropDownLists!$D$10:$D$2516,MATCH($S1291,DropDownLists!$E$10:$E$2516,0)),"")</f>
        <v/>
      </c>
      <c r="V1291" s="342"/>
      <c r="W1291" s="174"/>
      <c r="Y1291" s="62"/>
      <c r="Z1291" s="62"/>
      <c r="AA1291" s="62"/>
      <c r="AB1291" s="62"/>
      <c r="AC1291" s="62"/>
      <c r="AD1291" s="62"/>
      <c r="AE1291" s="62"/>
      <c r="AF1291" s="62"/>
      <c r="AG1291" s="62"/>
      <c r="AH1291" s="245" t="str">
        <f t="shared" si="97"/>
        <v/>
      </c>
      <c r="AI1291" s="62"/>
      <c r="AJ1291" s="62"/>
      <c r="AK1291" s="62"/>
      <c r="AL1291" s="62"/>
    </row>
    <row r="1292" spans="1:38" s="97" customFormat="1" ht="15" thickBot="1">
      <c r="A1292" s="63"/>
      <c r="B1292" s="2">
        <f t="shared" si="98"/>
        <v>1265</v>
      </c>
      <c r="C1292" s="235" t="str">
        <f t="array" ref="C1292">IF($K1292&lt;&gt;"",INDEX(TransferLog!$AB$21:$AB$1270,MATCH($I1292&amp;$M1292,TransferLog!$F$21:$F$1270&amp;TransferLog!$W$21:$W$1270,0)),"")</f>
        <v/>
      </c>
      <c r="D1292" s="235" t="str">
        <f t="array" ref="D1292">IF($K1292&lt;&gt;"",INDEX(TransferLog!$Q$21:$Q$1270,MATCH($I1292&amp;$M1292,TransferLog!$F$21:$F$1270&amp;TransferLog!$W$21:$W$1270,0)),"")</f>
        <v/>
      </c>
      <c r="E1292" s="236" t="str">
        <f t="array" ref="E1292">IF($K1292&lt;&gt;"",INDEX(TransferLog!$AC$21:$AC$1270,MATCH($I1292&amp;$M1292,TransferLog!$F$21:$F$1270&amp;TransferLog!$W$21:$W$1270,0)),"")</f>
        <v/>
      </c>
      <c r="F1292" s="111">
        <f t="shared" si="99"/>
        <v>1265</v>
      </c>
      <c r="G1292" s="138" t="str">
        <f t="array" ref="G1292">IF($I1292&lt;&gt;"",INDEX(DropDownLists!$K$10:$K$2516,MATCH($I1292,DropDownLists!$L$10:$L$2516,0)),"")</f>
        <v/>
      </c>
      <c r="H1292" s="107"/>
      <c r="I1292" s="112"/>
      <c r="J1292" s="339"/>
      <c r="K1292" s="113"/>
      <c r="L1292" s="339"/>
      <c r="M1292" s="113"/>
      <c r="N1292" s="339"/>
      <c r="O1292" s="139" t="str">
        <f t="shared" si="96"/>
        <v/>
      </c>
      <c r="P1292" s="339"/>
      <c r="Q1292" s="114"/>
      <c r="R1292" s="339"/>
      <c r="S1292" s="174"/>
      <c r="T1292" s="339"/>
      <c r="U1292" s="139" t="str">
        <f t="array" ref="U1292">IF($S1292&lt;&gt;"",INDEX(DropDownLists!$D$10:$D$2516,MATCH($S1292,DropDownLists!$E$10:$E$2516,0)),"")</f>
        <v/>
      </c>
      <c r="V1292" s="342"/>
      <c r="W1292" s="174"/>
      <c r="Y1292" s="62"/>
      <c r="Z1292" s="62"/>
      <c r="AA1292" s="62"/>
      <c r="AB1292" s="62"/>
      <c r="AC1292" s="62"/>
      <c r="AD1292" s="62"/>
      <c r="AE1292" s="62"/>
      <c r="AF1292" s="62"/>
      <c r="AG1292" s="62"/>
      <c r="AH1292" s="245" t="str">
        <f t="shared" si="97"/>
        <v/>
      </c>
      <c r="AI1292" s="62"/>
      <c r="AJ1292" s="62"/>
      <c r="AK1292" s="62"/>
      <c r="AL1292" s="62"/>
    </row>
    <row r="1293" spans="1:38" s="97" customFormat="1" ht="15" thickBot="1">
      <c r="A1293" s="63"/>
      <c r="B1293" s="2">
        <f t="shared" si="98"/>
        <v>1266</v>
      </c>
      <c r="C1293" s="235" t="str">
        <f t="array" ref="C1293">IF($K1293&lt;&gt;"",INDEX(TransferLog!$AB$21:$AB$1270,MATCH($I1293&amp;$M1293,TransferLog!$F$21:$F$1270&amp;TransferLog!$W$21:$W$1270,0)),"")</f>
        <v/>
      </c>
      <c r="D1293" s="235" t="str">
        <f t="array" ref="D1293">IF($K1293&lt;&gt;"",INDEX(TransferLog!$Q$21:$Q$1270,MATCH($I1293&amp;$M1293,TransferLog!$F$21:$F$1270&amp;TransferLog!$W$21:$W$1270,0)),"")</f>
        <v/>
      </c>
      <c r="E1293" s="236" t="str">
        <f t="array" ref="E1293">IF($K1293&lt;&gt;"",INDEX(TransferLog!$AC$21:$AC$1270,MATCH($I1293&amp;$M1293,TransferLog!$F$21:$F$1270&amp;TransferLog!$W$21:$W$1270,0)),"")</f>
        <v/>
      </c>
      <c r="F1293" s="111">
        <f t="shared" si="99"/>
        <v>1266</v>
      </c>
      <c r="G1293" s="138" t="str">
        <f t="array" ref="G1293">IF($I1293&lt;&gt;"",INDEX(DropDownLists!$K$10:$K$2516,MATCH($I1293,DropDownLists!$L$10:$L$2516,0)),"")</f>
        <v/>
      </c>
      <c r="H1293" s="107"/>
      <c r="I1293" s="112"/>
      <c r="J1293" s="339"/>
      <c r="K1293" s="113"/>
      <c r="L1293" s="339"/>
      <c r="M1293" s="113"/>
      <c r="N1293" s="339"/>
      <c r="O1293" s="139" t="str">
        <f t="shared" si="96"/>
        <v/>
      </c>
      <c r="P1293" s="339"/>
      <c r="Q1293" s="114"/>
      <c r="R1293" s="339"/>
      <c r="S1293" s="174"/>
      <c r="T1293" s="339"/>
      <c r="U1293" s="139" t="str">
        <f t="array" ref="U1293">IF($S1293&lt;&gt;"",INDEX(DropDownLists!$D$10:$D$2516,MATCH($S1293,DropDownLists!$E$10:$E$2516,0)),"")</f>
        <v/>
      </c>
      <c r="V1293" s="342"/>
      <c r="W1293" s="174"/>
      <c r="Y1293" s="62"/>
      <c r="Z1293" s="62"/>
      <c r="AA1293" s="62"/>
      <c r="AB1293" s="62"/>
      <c r="AC1293" s="62"/>
      <c r="AD1293" s="62"/>
      <c r="AE1293" s="62"/>
      <c r="AF1293" s="62"/>
      <c r="AG1293" s="62"/>
      <c r="AH1293" s="245" t="str">
        <f t="shared" si="97"/>
        <v/>
      </c>
      <c r="AI1293" s="62"/>
      <c r="AJ1293" s="62"/>
      <c r="AK1293" s="62"/>
      <c r="AL1293" s="62"/>
    </row>
    <row r="1294" spans="1:38" s="97" customFormat="1" ht="15" thickBot="1">
      <c r="A1294" s="63"/>
      <c r="B1294" s="2">
        <f t="shared" si="98"/>
        <v>1267</v>
      </c>
      <c r="C1294" s="235" t="str">
        <f t="array" ref="C1294">IF($K1294&lt;&gt;"",INDEX(TransferLog!$AB$21:$AB$1270,MATCH($I1294&amp;$M1294,TransferLog!$F$21:$F$1270&amp;TransferLog!$W$21:$W$1270,0)),"")</f>
        <v/>
      </c>
      <c r="D1294" s="235" t="str">
        <f t="array" ref="D1294">IF($K1294&lt;&gt;"",INDEX(TransferLog!$Q$21:$Q$1270,MATCH($I1294&amp;$M1294,TransferLog!$F$21:$F$1270&amp;TransferLog!$W$21:$W$1270,0)),"")</f>
        <v/>
      </c>
      <c r="E1294" s="236" t="str">
        <f t="array" ref="E1294">IF($K1294&lt;&gt;"",INDEX(TransferLog!$AC$21:$AC$1270,MATCH($I1294&amp;$M1294,TransferLog!$F$21:$F$1270&amp;TransferLog!$W$21:$W$1270,0)),"")</f>
        <v/>
      </c>
      <c r="F1294" s="111">
        <f t="shared" si="99"/>
        <v>1267</v>
      </c>
      <c r="G1294" s="138" t="str">
        <f t="array" ref="G1294">IF($I1294&lt;&gt;"",INDEX(DropDownLists!$K$10:$K$2516,MATCH($I1294,DropDownLists!$L$10:$L$2516,0)),"")</f>
        <v/>
      </c>
      <c r="H1294" s="107"/>
      <c r="I1294" s="112"/>
      <c r="J1294" s="339"/>
      <c r="K1294" s="113"/>
      <c r="L1294" s="339"/>
      <c r="M1294" s="113"/>
      <c r="N1294" s="339"/>
      <c r="O1294" s="139" t="str">
        <f t="shared" si="96"/>
        <v/>
      </c>
      <c r="P1294" s="339"/>
      <c r="Q1294" s="114"/>
      <c r="R1294" s="339"/>
      <c r="S1294" s="174"/>
      <c r="T1294" s="339"/>
      <c r="U1294" s="139" t="str">
        <f t="array" ref="U1294">IF($S1294&lt;&gt;"",INDEX(DropDownLists!$D$10:$D$2516,MATCH($S1294,DropDownLists!$E$10:$E$2516,0)),"")</f>
        <v/>
      </c>
      <c r="V1294" s="342"/>
      <c r="W1294" s="174"/>
      <c r="Y1294" s="62"/>
      <c r="Z1294" s="62"/>
      <c r="AA1294" s="62"/>
      <c r="AB1294" s="62"/>
      <c r="AC1294" s="62"/>
      <c r="AD1294" s="62"/>
      <c r="AE1294" s="62"/>
      <c r="AF1294" s="62"/>
      <c r="AG1294" s="62"/>
      <c r="AH1294" s="245" t="str">
        <f t="shared" si="97"/>
        <v/>
      </c>
      <c r="AI1294" s="62"/>
      <c r="AJ1294" s="62"/>
      <c r="AK1294" s="62"/>
      <c r="AL1294" s="62"/>
    </row>
    <row r="1295" spans="1:38" s="97" customFormat="1" ht="15" thickBot="1">
      <c r="A1295" s="63"/>
      <c r="B1295" s="2">
        <f t="shared" si="98"/>
        <v>1268</v>
      </c>
      <c r="C1295" s="235" t="str">
        <f t="array" ref="C1295">IF($K1295&lt;&gt;"",INDEX(TransferLog!$AB$21:$AB$1270,MATCH($I1295&amp;$M1295,TransferLog!$F$21:$F$1270&amp;TransferLog!$W$21:$W$1270,0)),"")</f>
        <v/>
      </c>
      <c r="D1295" s="235" t="str">
        <f t="array" ref="D1295">IF($K1295&lt;&gt;"",INDEX(TransferLog!$Q$21:$Q$1270,MATCH($I1295&amp;$M1295,TransferLog!$F$21:$F$1270&amp;TransferLog!$W$21:$W$1270,0)),"")</f>
        <v/>
      </c>
      <c r="E1295" s="236" t="str">
        <f t="array" ref="E1295">IF($K1295&lt;&gt;"",INDEX(TransferLog!$AC$21:$AC$1270,MATCH($I1295&amp;$M1295,TransferLog!$F$21:$F$1270&amp;TransferLog!$W$21:$W$1270,0)),"")</f>
        <v/>
      </c>
      <c r="F1295" s="111">
        <f t="shared" si="99"/>
        <v>1268</v>
      </c>
      <c r="G1295" s="138" t="str">
        <f t="array" ref="G1295">IF($I1295&lt;&gt;"",INDEX(DropDownLists!$K$10:$K$2516,MATCH($I1295,DropDownLists!$L$10:$L$2516,0)),"")</f>
        <v/>
      </c>
      <c r="H1295" s="107"/>
      <c r="I1295" s="112"/>
      <c r="J1295" s="339"/>
      <c r="K1295" s="113"/>
      <c r="L1295" s="339"/>
      <c r="M1295" s="113"/>
      <c r="N1295" s="339"/>
      <c r="O1295" s="139" t="str">
        <f t="shared" si="96"/>
        <v/>
      </c>
      <c r="P1295" s="339"/>
      <c r="Q1295" s="114"/>
      <c r="R1295" s="339"/>
      <c r="S1295" s="174"/>
      <c r="T1295" s="339"/>
      <c r="U1295" s="139" t="str">
        <f t="array" ref="U1295">IF($S1295&lt;&gt;"",INDEX(DropDownLists!$D$10:$D$2516,MATCH($S1295,DropDownLists!$E$10:$E$2516,0)),"")</f>
        <v/>
      </c>
      <c r="V1295" s="342"/>
      <c r="W1295" s="174"/>
      <c r="Y1295" s="62"/>
      <c r="Z1295" s="62"/>
      <c r="AA1295" s="62"/>
      <c r="AB1295" s="62"/>
      <c r="AC1295" s="62"/>
      <c r="AD1295" s="62"/>
      <c r="AE1295" s="62"/>
      <c r="AF1295" s="62"/>
      <c r="AG1295" s="62"/>
      <c r="AH1295" s="245" t="str">
        <f t="shared" si="97"/>
        <v/>
      </c>
      <c r="AI1295" s="62"/>
      <c r="AJ1295" s="62"/>
      <c r="AK1295" s="62"/>
      <c r="AL1295" s="62"/>
    </row>
    <row r="1296" spans="1:38" s="97" customFormat="1" ht="15" thickBot="1">
      <c r="A1296" s="63"/>
      <c r="B1296" s="2">
        <f t="shared" si="98"/>
        <v>1269</v>
      </c>
      <c r="C1296" s="235" t="str">
        <f t="array" ref="C1296">IF($K1296&lt;&gt;"",INDEX(TransferLog!$AB$21:$AB$1270,MATCH($I1296&amp;$M1296,TransferLog!$F$21:$F$1270&amp;TransferLog!$W$21:$W$1270,0)),"")</f>
        <v/>
      </c>
      <c r="D1296" s="235" t="str">
        <f t="array" ref="D1296">IF($K1296&lt;&gt;"",INDEX(TransferLog!$Q$21:$Q$1270,MATCH($I1296&amp;$M1296,TransferLog!$F$21:$F$1270&amp;TransferLog!$W$21:$W$1270,0)),"")</f>
        <v/>
      </c>
      <c r="E1296" s="236" t="str">
        <f t="array" ref="E1296">IF($K1296&lt;&gt;"",INDEX(TransferLog!$AC$21:$AC$1270,MATCH($I1296&amp;$M1296,TransferLog!$F$21:$F$1270&amp;TransferLog!$W$21:$W$1270,0)),"")</f>
        <v/>
      </c>
      <c r="F1296" s="111">
        <f t="shared" si="99"/>
        <v>1269</v>
      </c>
      <c r="G1296" s="138" t="str">
        <f t="array" ref="G1296">IF($I1296&lt;&gt;"",INDEX(DropDownLists!$K$10:$K$2516,MATCH($I1296,DropDownLists!$L$10:$L$2516,0)),"")</f>
        <v/>
      </c>
      <c r="H1296" s="107"/>
      <c r="I1296" s="112"/>
      <c r="J1296" s="339"/>
      <c r="K1296" s="113"/>
      <c r="L1296" s="339"/>
      <c r="M1296" s="113"/>
      <c r="N1296" s="339"/>
      <c r="O1296" s="139" t="str">
        <f t="shared" si="96"/>
        <v/>
      </c>
      <c r="P1296" s="339"/>
      <c r="Q1296" s="114"/>
      <c r="R1296" s="339"/>
      <c r="S1296" s="174"/>
      <c r="T1296" s="339"/>
      <c r="U1296" s="139" t="str">
        <f t="array" ref="U1296">IF($S1296&lt;&gt;"",INDEX(DropDownLists!$D$10:$D$2516,MATCH($S1296,DropDownLists!$E$10:$E$2516,0)),"")</f>
        <v/>
      </c>
      <c r="V1296" s="342"/>
      <c r="W1296" s="174"/>
      <c r="Y1296" s="62"/>
      <c r="Z1296" s="62"/>
      <c r="AA1296" s="62"/>
      <c r="AB1296" s="62"/>
      <c r="AC1296" s="62"/>
      <c r="AD1296" s="62"/>
      <c r="AE1296" s="62"/>
      <c r="AF1296" s="62"/>
      <c r="AG1296" s="62"/>
      <c r="AH1296" s="245" t="str">
        <f t="shared" si="97"/>
        <v/>
      </c>
      <c r="AI1296" s="62"/>
      <c r="AJ1296" s="62"/>
      <c r="AK1296" s="62"/>
      <c r="AL1296" s="62"/>
    </row>
    <row r="1297" spans="1:38" s="97" customFormat="1" ht="15" thickBot="1">
      <c r="A1297" s="63"/>
      <c r="B1297" s="2">
        <f t="shared" si="98"/>
        <v>1270</v>
      </c>
      <c r="C1297" s="235" t="str">
        <f t="array" ref="C1297">IF($K1297&lt;&gt;"",INDEX(TransferLog!$AB$21:$AB$1270,MATCH($I1297&amp;$M1297,TransferLog!$F$21:$F$1270&amp;TransferLog!$W$21:$W$1270,0)),"")</f>
        <v/>
      </c>
      <c r="D1297" s="235" t="str">
        <f t="array" ref="D1297">IF($K1297&lt;&gt;"",INDEX(TransferLog!$Q$21:$Q$1270,MATCH($I1297&amp;$M1297,TransferLog!$F$21:$F$1270&amp;TransferLog!$W$21:$W$1270,0)),"")</f>
        <v/>
      </c>
      <c r="E1297" s="236" t="str">
        <f t="array" ref="E1297">IF($K1297&lt;&gt;"",INDEX(TransferLog!$AC$21:$AC$1270,MATCH($I1297&amp;$M1297,TransferLog!$F$21:$F$1270&amp;TransferLog!$W$21:$W$1270,0)),"")</f>
        <v/>
      </c>
      <c r="F1297" s="111">
        <f t="shared" si="99"/>
        <v>1270</v>
      </c>
      <c r="G1297" s="138" t="str">
        <f t="array" ref="G1297">IF($I1297&lt;&gt;"",INDEX(DropDownLists!$K$10:$K$2516,MATCH($I1297,DropDownLists!$L$10:$L$2516,0)),"")</f>
        <v/>
      </c>
      <c r="H1297" s="107"/>
      <c r="I1297" s="112"/>
      <c r="J1297" s="339"/>
      <c r="K1297" s="113"/>
      <c r="L1297" s="339"/>
      <c r="M1297" s="113"/>
      <c r="N1297" s="339"/>
      <c r="O1297" s="139" t="str">
        <f t="shared" si="96"/>
        <v/>
      </c>
      <c r="P1297" s="339"/>
      <c r="Q1297" s="114"/>
      <c r="R1297" s="339"/>
      <c r="S1297" s="174"/>
      <c r="T1297" s="339"/>
      <c r="U1297" s="139" t="str">
        <f t="array" ref="U1297">IF($S1297&lt;&gt;"",INDEX(DropDownLists!$D$10:$D$2516,MATCH($S1297,DropDownLists!$E$10:$E$2516,0)),"")</f>
        <v/>
      </c>
      <c r="V1297" s="342"/>
      <c r="W1297" s="174"/>
      <c r="Y1297" s="62"/>
      <c r="Z1297" s="62"/>
      <c r="AA1297" s="62"/>
      <c r="AB1297" s="62"/>
      <c r="AC1297" s="62"/>
      <c r="AD1297" s="62"/>
      <c r="AE1297" s="62"/>
      <c r="AF1297" s="62"/>
      <c r="AG1297" s="62"/>
      <c r="AH1297" s="245" t="str">
        <f t="shared" si="97"/>
        <v/>
      </c>
      <c r="AI1297" s="62"/>
      <c r="AJ1297" s="62"/>
      <c r="AK1297" s="62"/>
      <c r="AL1297" s="62"/>
    </row>
    <row r="1298" spans="1:38" s="97" customFormat="1" ht="15" thickBot="1">
      <c r="A1298" s="63"/>
      <c r="B1298" s="2">
        <f t="shared" si="98"/>
        <v>1271</v>
      </c>
      <c r="C1298" s="235" t="str">
        <f t="array" ref="C1298">IF($K1298&lt;&gt;"",INDEX(TransferLog!$AB$21:$AB$1270,MATCH($I1298&amp;$M1298,TransferLog!$F$21:$F$1270&amp;TransferLog!$W$21:$W$1270,0)),"")</f>
        <v/>
      </c>
      <c r="D1298" s="235" t="str">
        <f t="array" ref="D1298">IF($K1298&lt;&gt;"",INDEX(TransferLog!$Q$21:$Q$1270,MATCH($I1298&amp;$M1298,TransferLog!$F$21:$F$1270&amp;TransferLog!$W$21:$W$1270,0)),"")</f>
        <v/>
      </c>
      <c r="E1298" s="236" t="str">
        <f t="array" ref="E1298">IF($K1298&lt;&gt;"",INDEX(TransferLog!$AC$21:$AC$1270,MATCH($I1298&amp;$M1298,TransferLog!$F$21:$F$1270&amp;TransferLog!$W$21:$W$1270,0)),"")</f>
        <v/>
      </c>
      <c r="F1298" s="111">
        <f t="shared" si="99"/>
        <v>1271</v>
      </c>
      <c r="G1298" s="138" t="str">
        <f t="array" ref="G1298">IF($I1298&lt;&gt;"",INDEX(DropDownLists!$K$10:$K$2516,MATCH($I1298,DropDownLists!$L$10:$L$2516,0)),"")</f>
        <v/>
      </c>
      <c r="H1298" s="107"/>
      <c r="I1298" s="112"/>
      <c r="J1298" s="339"/>
      <c r="K1298" s="113"/>
      <c r="L1298" s="339"/>
      <c r="M1298" s="113"/>
      <c r="N1298" s="339"/>
      <c r="O1298" s="139" t="str">
        <f t="shared" si="96"/>
        <v/>
      </c>
      <c r="P1298" s="339"/>
      <c r="Q1298" s="114"/>
      <c r="R1298" s="339"/>
      <c r="S1298" s="174"/>
      <c r="T1298" s="339"/>
      <c r="U1298" s="139" t="str">
        <f t="array" ref="U1298">IF($S1298&lt;&gt;"",INDEX(DropDownLists!$D$10:$D$2516,MATCH($S1298,DropDownLists!$E$10:$E$2516,0)),"")</f>
        <v/>
      </c>
      <c r="V1298" s="342"/>
      <c r="W1298" s="174"/>
      <c r="Y1298" s="62"/>
      <c r="Z1298" s="62"/>
      <c r="AA1298" s="62"/>
      <c r="AB1298" s="62"/>
      <c r="AC1298" s="62"/>
      <c r="AD1298" s="62"/>
      <c r="AE1298" s="62"/>
      <c r="AF1298" s="62"/>
      <c r="AG1298" s="62"/>
      <c r="AH1298" s="245" t="str">
        <f t="shared" si="97"/>
        <v/>
      </c>
      <c r="AI1298" s="62"/>
      <c r="AJ1298" s="62"/>
      <c r="AK1298" s="62"/>
      <c r="AL1298" s="62"/>
    </row>
    <row r="1299" spans="1:38" s="97" customFormat="1" ht="15" thickBot="1">
      <c r="A1299" s="63"/>
      <c r="B1299" s="2">
        <f t="shared" si="98"/>
        <v>1272</v>
      </c>
      <c r="C1299" s="235" t="str">
        <f t="array" ref="C1299">IF($K1299&lt;&gt;"",INDEX(TransferLog!$AB$21:$AB$1270,MATCH($I1299&amp;$M1299,TransferLog!$F$21:$F$1270&amp;TransferLog!$W$21:$W$1270,0)),"")</f>
        <v/>
      </c>
      <c r="D1299" s="235" t="str">
        <f t="array" ref="D1299">IF($K1299&lt;&gt;"",INDEX(TransferLog!$Q$21:$Q$1270,MATCH($I1299&amp;$M1299,TransferLog!$F$21:$F$1270&amp;TransferLog!$W$21:$W$1270,0)),"")</f>
        <v/>
      </c>
      <c r="E1299" s="236" t="str">
        <f t="array" ref="E1299">IF($K1299&lt;&gt;"",INDEX(TransferLog!$AC$21:$AC$1270,MATCH($I1299&amp;$M1299,TransferLog!$F$21:$F$1270&amp;TransferLog!$W$21:$W$1270,0)),"")</f>
        <v/>
      </c>
      <c r="F1299" s="111">
        <f t="shared" si="99"/>
        <v>1272</v>
      </c>
      <c r="G1299" s="138" t="str">
        <f t="array" ref="G1299">IF($I1299&lt;&gt;"",INDEX(DropDownLists!$K$10:$K$2516,MATCH($I1299,DropDownLists!$L$10:$L$2516,0)),"")</f>
        <v/>
      </c>
      <c r="H1299" s="107"/>
      <c r="I1299" s="112"/>
      <c r="J1299" s="339"/>
      <c r="K1299" s="113"/>
      <c r="L1299" s="339"/>
      <c r="M1299" s="113"/>
      <c r="N1299" s="339"/>
      <c r="O1299" s="139" t="str">
        <f t="shared" si="96"/>
        <v/>
      </c>
      <c r="P1299" s="339"/>
      <c r="Q1299" s="114"/>
      <c r="R1299" s="339"/>
      <c r="S1299" s="174"/>
      <c r="T1299" s="339"/>
      <c r="U1299" s="139" t="str">
        <f t="array" ref="U1299">IF($S1299&lt;&gt;"",INDEX(DropDownLists!$D$10:$D$2516,MATCH($S1299,DropDownLists!$E$10:$E$2516,0)),"")</f>
        <v/>
      </c>
      <c r="V1299" s="342"/>
      <c r="W1299" s="174"/>
      <c r="Y1299" s="62"/>
      <c r="Z1299" s="62"/>
      <c r="AA1299" s="62"/>
      <c r="AB1299" s="62"/>
      <c r="AC1299" s="62"/>
      <c r="AD1299" s="62"/>
      <c r="AE1299" s="62"/>
      <c r="AF1299" s="62"/>
      <c r="AG1299" s="62"/>
      <c r="AH1299" s="245" t="str">
        <f t="shared" si="97"/>
        <v/>
      </c>
      <c r="AI1299" s="62"/>
      <c r="AJ1299" s="62"/>
      <c r="AK1299" s="62"/>
      <c r="AL1299" s="62"/>
    </row>
    <row r="1300" spans="1:38" s="97" customFormat="1" ht="15" thickBot="1">
      <c r="A1300" s="63"/>
      <c r="B1300" s="2">
        <f t="shared" si="98"/>
        <v>1273</v>
      </c>
      <c r="C1300" s="235" t="str">
        <f t="array" ref="C1300">IF($K1300&lt;&gt;"",INDEX(TransferLog!$AB$21:$AB$1270,MATCH($I1300&amp;$M1300,TransferLog!$F$21:$F$1270&amp;TransferLog!$W$21:$W$1270,0)),"")</f>
        <v/>
      </c>
      <c r="D1300" s="235" t="str">
        <f t="array" ref="D1300">IF($K1300&lt;&gt;"",INDEX(TransferLog!$Q$21:$Q$1270,MATCH($I1300&amp;$M1300,TransferLog!$F$21:$F$1270&amp;TransferLog!$W$21:$W$1270,0)),"")</f>
        <v/>
      </c>
      <c r="E1300" s="236" t="str">
        <f t="array" ref="E1300">IF($K1300&lt;&gt;"",INDEX(TransferLog!$AC$21:$AC$1270,MATCH($I1300&amp;$M1300,TransferLog!$F$21:$F$1270&amp;TransferLog!$W$21:$W$1270,0)),"")</f>
        <v/>
      </c>
      <c r="F1300" s="111">
        <f t="shared" si="99"/>
        <v>1273</v>
      </c>
      <c r="G1300" s="138" t="str">
        <f t="array" ref="G1300">IF($I1300&lt;&gt;"",INDEX(DropDownLists!$K$10:$K$2516,MATCH($I1300,DropDownLists!$L$10:$L$2516,0)),"")</f>
        <v/>
      </c>
      <c r="H1300" s="107"/>
      <c r="I1300" s="112"/>
      <c r="J1300" s="339"/>
      <c r="K1300" s="113"/>
      <c r="L1300" s="339"/>
      <c r="M1300" s="113"/>
      <c r="N1300" s="339"/>
      <c r="O1300" s="139" t="str">
        <f t="shared" si="96"/>
        <v/>
      </c>
      <c r="P1300" s="339"/>
      <c r="Q1300" s="114"/>
      <c r="R1300" s="339"/>
      <c r="S1300" s="174"/>
      <c r="T1300" s="339"/>
      <c r="U1300" s="139" t="str">
        <f t="array" ref="U1300">IF($S1300&lt;&gt;"",INDEX(DropDownLists!$D$10:$D$2516,MATCH($S1300,DropDownLists!$E$10:$E$2516,0)),"")</f>
        <v/>
      </c>
      <c r="V1300" s="342"/>
      <c r="W1300" s="174"/>
      <c r="Y1300" s="62"/>
      <c r="Z1300" s="62"/>
      <c r="AA1300" s="62"/>
      <c r="AB1300" s="62"/>
      <c r="AC1300" s="62"/>
      <c r="AD1300" s="62"/>
      <c r="AE1300" s="62"/>
      <c r="AF1300" s="62"/>
      <c r="AG1300" s="62"/>
      <c r="AH1300" s="245" t="str">
        <f t="shared" si="97"/>
        <v/>
      </c>
      <c r="AI1300" s="62"/>
      <c r="AJ1300" s="62"/>
      <c r="AK1300" s="62"/>
      <c r="AL1300" s="62"/>
    </row>
    <row r="1301" spans="1:38" s="97" customFormat="1" ht="15" thickBot="1">
      <c r="A1301" s="63"/>
      <c r="B1301" s="2">
        <f t="shared" si="98"/>
        <v>1274</v>
      </c>
      <c r="C1301" s="235" t="str">
        <f t="array" ref="C1301">IF($K1301&lt;&gt;"",INDEX(TransferLog!$AB$21:$AB$1270,MATCH($I1301&amp;$M1301,TransferLog!$F$21:$F$1270&amp;TransferLog!$W$21:$W$1270,0)),"")</f>
        <v/>
      </c>
      <c r="D1301" s="235" t="str">
        <f t="array" ref="D1301">IF($K1301&lt;&gt;"",INDEX(TransferLog!$Q$21:$Q$1270,MATCH($I1301&amp;$M1301,TransferLog!$F$21:$F$1270&amp;TransferLog!$W$21:$W$1270,0)),"")</f>
        <v/>
      </c>
      <c r="E1301" s="236" t="str">
        <f t="array" ref="E1301">IF($K1301&lt;&gt;"",INDEX(TransferLog!$AC$21:$AC$1270,MATCH($I1301&amp;$M1301,TransferLog!$F$21:$F$1270&amp;TransferLog!$W$21:$W$1270,0)),"")</f>
        <v/>
      </c>
      <c r="F1301" s="111">
        <f t="shared" si="99"/>
        <v>1274</v>
      </c>
      <c r="G1301" s="138" t="str">
        <f t="array" ref="G1301">IF($I1301&lt;&gt;"",INDEX(DropDownLists!$K$10:$K$2516,MATCH($I1301,DropDownLists!$L$10:$L$2516,0)),"")</f>
        <v/>
      </c>
      <c r="H1301" s="107"/>
      <c r="I1301" s="112"/>
      <c r="J1301" s="339"/>
      <c r="K1301" s="113"/>
      <c r="L1301" s="339"/>
      <c r="M1301" s="113"/>
      <c r="N1301" s="339"/>
      <c r="O1301" s="139" t="str">
        <f t="shared" si="96"/>
        <v/>
      </c>
      <c r="P1301" s="339"/>
      <c r="Q1301" s="114"/>
      <c r="R1301" s="339"/>
      <c r="S1301" s="174"/>
      <c r="T1301" s="339"/>
      <c r="U1301" s="139" t="str">
        <f t="array" ref="U1301">IF($S1301&lt;&gt;"",INDEX(DropDownLists!$D$10:$D$2516,MATCH($S1301,DropDownLists!$E$10:$E$2516,0)),"")</f>
        <v/>
      </c>
      <c r="V1301" s="342"/>
      <c r="W1301" s="174"/>
      <c r="Y1301" s="62"/>
      <c r="Z1301" s="62"/>
      <c r="AA1301" s="62"/>
      <c r="AB1301" s="62"/>
      <c r="AC1301" s="62"/>
      <c r="AD1301" s="62"/>
      <c r="AE1301" s="62"/>
      <c r="AF1301" s="62"/>
      <c r="AG1301" s="62"/>
      <c r="AH1301" s="245" t="str">
        <f t="shared" si="97"/>
        <v/>
      </c>
      <c r="AI1301" s="62"/>
      <c r="AJ1301" s="62"/>
      <c r="AK1301" s="62"/>
      <c r="AL1301" s="62"/>
    </row>
    <row r="1302" spans="1:38" s="97" customFormat="1" ht="15" thickBot="1">
      <c r="A1302" s="63"/>
      <c r="B1302" s="2">
        <f t="shared" si="98"/>
        <v>1275</v>
      </c>
      <c r="C1302" s="235" t="str">
        <f t="array" ref="C1302">IF($K1302&lt;&gt;"",INDEX(TransferLog!$AB$21:$AB$1270,MATCH($I1302&amp;$M1302,TransferLog!$F$21:$F$1270&amp;TransferLog!$W$21:$W$1270,0)),"")</f>
        <v/>
      </c>
      <c r="D1302" s="235" t="str">
        <f t="array" ref="D1302">IF($K1302&lt;&gt;"",INDEX(TransferLog!$Q$21:$Q$1270,MATCH($I1302&amp;$M1302,TransferLog!$F$21:$F$1270&amp;TransferLog!$W$21:$W$1270,0)),"")</f>
        <v/>
      </c>
      <c r="E1302" s="236" t="str">
        <f t="array" ref="E1302">IF($K1302&lt;&gt;"",INDEX(TransferLog!$AC$21:$AC$1270,MATCH($I1302&amp;$M1302,TransferLog!$F$21:$F$1270&amp;TransferLog!$W$21:$W$1270,0)),"")</f>
        <v/>
      </c>
      <c r="F1302" s="111">
        <f t="shared" si="99"/>
        <v>1275</v>
      </c>
      <c r="G1302" s="138" t="str">
        <f t="array" ref="G1302">IF($I1302&lt;&gt;"",INDEX(DropDownLists!$K$10:$K$2516,MATCH($I1302,DropDownLists!$L$10:$L$2516,0)),"")</f>
        <v/>
      </c>
      <c r="H1302" s="107"/>
      <c r="I1302" s="112"/>
      <c r="J1302" s="339"/>
      <c r="K1302" s="113"/>
      <c r="L1302" s="339"/>
      <c r="M1302" s="113"/>
      <c r="N1302" s="339"/>
      <c r="O1302" s="139" t="str">
        <f t="shared" si="96"/>
        <v/>
      </c>
      <c r="P1302" s="339"/>
      <c r="Q1302" s="114"/>
      <c r="R1302" s="339"/>
      <c r="S1302" s="174"/>
      <c r="T1302" s="339"/>
      <c r="U1302" s="139" t="str">
        <f t="array" ref="U1302">IF($S1302&lt;&gt;"",INDEX(DropDownLists!$D$10:$D$2516,MATCH($S1302,DropDownLists!$E$10:$E$2516,0)),"")</f>
        <v/>
      </c>
      <c r="V1302" s="342"/>
      <c r="W1302" s="174"/>
      <c r="Y1302" s="62"/>
      <c r="Z1302" s="62"/>
      <c r="AA1302" s="62"/>
      <c r="AB1302" s="62"/>
      <c r="AC1302" s="62"/>
      <c r="AD1302" s="62"/>
      <c r="AE1302" s="62"/>
      <c r="AF1302" s="62"/>
      <c r="AG1302" s="62"/>
      <c r="AH1302" s="245" t="str">
        <f t="shared" si="97"/>
        <v/>
      </c>
      <c r="AI1302" s="62"/>
      <c r="AJ1302" s="62"/>
      <c r="AK1302" s="62"/>
      <c r="AL1302" s="62"/>
    </row>
    <row r="1303" spans="1:38" s="97" customFormat="1" ht="15" thickBot="1">
      <c r="A1303" s="63"/>
      <c r="B1303" s="2">
        <f t="shared" si="98"/>
        <v>1276</v>
      </c>
      <c r="C1303" s="235" t="str">
        <f t="array" ref="C1303">IF($K1303&lt;&gt;"",INDEX(TransferLog!$AB$21:$AB$1270,MATCH($I1303&amp;$M1303,TransferLog!$F$21:$F$1270&amp;TransferLog!$W$21:$W$1270,0)),"")</f>
        <v/>
      </c>
      <c r="D1303" s="235" t="str">
        <f t="array" ref="D1303">IF($K1303&lt;&gt;"",INDEX(TransferLog!$Q$21:$Q$1270,MATCH($I1303&amp;$M1303,TransferLog!$F$21:$F$1270&amp;TransferLog!$W$21:$W$1270,0)),"")</f>
        <v/>
      </c>
      <c r="E1303" s="236" t="str">
        <f t="array" ref="E1303">IF($K1303&lt;&gt;"",INDEX(TransferLog!$AC$21:$AC$1270,MATCH($I1303&amp;$M1303,TransferLog!$F$21:$F$1270&amp;TransferLog!$W$21:$W$1270,0)),"")</f>
        <v/>
      </c>
      <c r="F1303" s="111">
        <f t="shared" si="99"/>
        <v>1276</v>
      </c>
      <c r="G1303" s="138" t="str">
        <f t="array" ref="G1303">IF($I1303&lt;&gt;"",INDEX(DropDownLists!$K$10:$K$2516,MATCH($I1303,DropDownLists!$L$10:$L$2516,0)),"")</f>
        <v/>
      </c>
      <c r="H1303" s="107"/>
      <c r="I1303" s="112"/>
      <c r="J1303" s="339"/>
      <c r="K1303" s="113"/>
      <c r="L1303" s="339"/>
      <c r="M1303" s="113"/>
      <c r="N1303" s="339"/>
      <c r="O1303" s="139" t="str">
        <f t="shared" si="96"/>
        <v/>
      </c>
      <c r="P1303" s="339"/>
      <c r="Q1303" s="114"/>
      <c r="R1303" s="339"/>
      <c r="S1303" s="174"/>
      <c r="T1303" s="339"/>
      <c r="U1303" s="139" t="str">
        <f t="array" ref="U1303">IF($S1303&lt;&gt;"",INDEX(DropDownLists!$D$10:$D$2516,MATCH($S1303,DropDownLists!$E$10:$E$2516,0)),"")</f>
        <v/>
      </c>
      <c r="V1303" s="342"/>
      <c r="W1303" s="174"/>
      <c r="Y1303" s="62"/>
      <c r="Z1303" s="62"/>
      <c r="AA1303" s="62"/>
      <c r="AB1303" s="62"/>
      <c r="AC1303" s="62"/>
      <c r="AD1303" s="62"/>
      <c r="AE1303" s="62"/>
      <c r="AF1303" s="62"/>
      <c r="AG1303" s="62"/>
      <c r="AH1303" s="245" t="str">
        <f t="shared" si="97"/>
        <v/>
      </c>
      <c r="AI1303" s="62"/>
      <c r="AJ1303" s="62"/>
      <c r="AK1303" s="62"/>
      <c r="AL1303" s="62"/>
    </row>
    <row r="1304" spans="1:38" s="97" customFormat="1" ht="15" thickBot="1">
      <c r="A1304" s="63"/>
      <c r="B1304" s="2">
        <f t="shared" si="98"/>
        <v>1277</v>
      </c>
      <c r="C1304" s="235" t="str">
        <f t="array" ref="C1304">IF($K1304&lt;&gt;"",INDEX(TransferLog!$AB$21:$AB$1270,MATCH($I1304&amp;$M1304,TransferLog!$F$21:$F$1270&amp;TransferLog!$W$21:$W$1270,0)),"")</f>
        <v/>
      </c>
      <c r="D1304" s="235" t="str">
        <f t="array" ref="D1304">IF($K1304&lt;&gt;"",INDEX(TransferLog!$Q$21:$Q$1270,MATCH($I1304&amp;$M1304,TransferLog!$F$21:$F$1270&amp;TransferLog!$W$21:$W$1270,0)),"")</f>
        <v/>
      </c>
      <c r="E1304" s="236" t="str">
        <f t="array" ref="E1304">IF($K1304&lt;&gt;"",INDEX(TransferLog!$AC$21:$AC$1270,MATCH($I1304&amp;$M1304,TransferLog!$F$21:$F$1270&amp;TransferLog!$W$21:$W$1270,0)),"")</f>
        <v/>
      </c>
      <c r="F1304" s="111">
        <f t="shared" si="99"/>
        <v>1277</v>
      </c>
      <c r="G1304" s="138" t="str">
        <f t="array" ref="G1304">IF($I1304&lt;&gt;"",INDEX(DropDownLists!$K$10:$K$2516,MATCH($I1304,DropDownLists!$L$10:$L$2516,0)),"")</f>
        <v/>
      </c>
      <c r="H1304" s="107"/>
      <c r="I1304" s="112"/>
      <c r="J1304" s="339"/>
      <c r="K1304" s="113"/>
      <c r="L1304" s="339"/>
      <c r="M1304" s="113"/>
      <c r="N1304" s="339"/>
      <c r="O1304" s="139" t="str">
        <f t="shared" si="96"/>
        <v/>
      </c>
      <c r="P1304" s="339"/>
      <c r="Q1304" s="114"/>
      <c r="R1304" s="339"/>
      <c r="S1304" s="174"/>
      <c r="T1304" s="339"/>
      <c r="U1304" s="139" t="str">
        <f t="array" ref="U1304">IF($S1304&lt;&gt;"",INDEX(DropDownLists!$D$10:$D$2516,MATCH($S1304,DropDownLists!$E$10:$E$2516,0)),"")</f>
        <v/>
      </c>
      <c r="V1304" s="342"/>
      <c r="W1304" s="174"/>
      <c r="Y1304" s="62"/>
      <c r="Z1304" s="62"/>
      <c r="AA1304" s="62"/>
      <c r="AB1304" s="62"/>
      <c r="AC1304" s="62"/>
      <c r="AD1304" s="62"/>
      <c r="AE1304" s="62"/>
      <c r="AF1304" s="62"/>
      <c r="AG1304" s="62"/>
      <c r="AH1304" s="245" t="str">
        <f t="shared" si="97"/>
        <v/>
      </c>
      <c r="AI1304" s="62"/>
      <c r="AJ1304" s="62"/>
      <c r="AK1304" s="62"/>
      <c r="AL1304" s="62"/>
    </row>
    <row r="1305" spans="1:38" s="97" customFormat="1" ht="15" thickBot="1">
      <c r="A1305" s="63"/>
      <c r="B1305" s="2">
        <f t="shared" si="98"/>
        <v>1278</v>
      </c>
      <c r="C1305" s="235" t="str">
        <f t="array" ref="C1305">IF($K1305&lt;&gt;"",INDEX(TransferLog!$AB$21:$AB$1270,MATCH($I1305&amp;$M1305,TransferLog!$F$21:$F$1270&amp;TransferLog!$W$21:$W$1270,0)),"")</f>
        <v/>
      </c>
      <c r="D1305" s="235" t="str">
        <f t="array" ref="D1305">IF($K1305&lt;&gt;"",INDEX(TransferLog!$Q$21:$Q$1270,MATCH($I1305&amp;$M1305,TransferLog!$F$21:$F$1270&amp;TransferLog!$W$21:$W$1270,0)),"")</f>
        <v/>
      </c>
      <c r="E1305" s="236" t="str">
        <f t="array" ref="E1305">IF($K1305&lt;&gt;"",INDEX(TransferLog!$AC$21:$AC$1270,MATCH($I1305&amp;$M1305,TransferLog!$F$21:$F$1270&amp;TransferLog!$W$21:$W$1270,0)),"")</f>
        <v/>
      </c>
      <c r="F1305" s="111">
        <f t="shared" si="99"/>
        <v>1278</v>
      </c>
      <c r="G1305" s="138" t="str">
        <f t="array" ref="G1305">IF($I1305&lt;&gt;"",INDEX(DropDownLists!$K$10:$K$2516,MATCH($I1305,DropDownLists!$L$10:$L$2516,0)),"")</f>
        <v/>
      </c>
      <c r="H1305" s="107"/>
      <c r="I1305" s="112"/>
      <c r="J1305" s="339"/>
      <c r="K1305" s="113"/>
      <c r="L1305" s="339"/>
      <c r="M1305" s="113"/>
      <c r="N1305" s="339"/>
      <c r="O1305" s="139" t="str">
        <f t="shared" si="96"/>
        <v/>
      </c>
      <c r="P1305" s="339"/>
      <c r="Q1305" s="114"/>
      <c r="R1305" s="339"/>
      <c r="S1305" s="174"/>
      <c r="T1305" s="339"/>
      <c r="U1305" s="139" t="str">
        <f t="array" ref="U1305">IF($S1305&lt;&gt;"",INDEX(DropDownLists!$D$10:$D$2516,MATCH($S1305,DropDownLists!$E$10:$E$2516,0)),"")</f>
        <v/>
      </c>
      <c r="V1305" s="342"/>
      <c r="W1305" s="174"/>
      <c r="Y1305" s="62"/>
      <c r="Z1305" s="62"/>
      <c r="AA1305" s="62"/>
      <c r="AB1305" s="62"/>
      <c r="AC1305" s="62"/>
      <c r="AD1305" s="62"/>
      <c r="AE1305" s="62"/>
      <c r="AF1305" s="62"/>
      <c r="AG1305" s="62"/>
      <c r="AH1305" s="245" t="str">
        <f t="shared" si="97"/>
        <v/>
      </c>
      <c r="AI1305" s="62"/>
      <c r="AJ1305" s="62"/>
      <c r="AK1305" s="62"/>
      <c r="AL1305" s="62"/>
    </row>
    <row r="1306" spans="1:38" s="97" customFormat="1" ht="15" thickBot="1">
      <c r="A1306" s="63"/>
      <c r="B1306" s="2">
        <f t="shared" si="98"/>
        <v>1279</v>
      </c>
      <c r="C1306" s="235" t="str">
        <f t="array" ref="C1306">IF($K1306&lt;&gt;"",INDEX(TransferLog!$AB$21:$AB$1270,MATCH($I1306&amp;$M1306,TransferLog!$F$21:$F$1270&amp;TransferLog!$W$21:$W$1270,0)),"")</f>
        <v/>
      </c>
      <c r="D1306" s="235" t="str">
        <f t="array" ref="D1306">IF($K1306&lt;&gt;"",INDEX(TransferLog!$Q$21:$Q$1270,MATCH($I1306&amp;$M1306,TransferLog!$F$21:$F$1270&amp;TransferLog!$W$21:$W$1270,0)),"")</f>
        <v/>
      </c>
      <c r="E1306" s="236" t="str">
        <f t="array" ref="E1306">IF($K1306&lt;&gt;"",INDEX(TransferLog!$AC$21:$AC$1270,MATCH($I1306&amp;$M1306,TransferLog!$F$21:$F$1270&amp;TransferLog!$W$21:$W$1270,0)),"")</f>
        <v/>
      </c>
      <c r="F1306" s="111">
        <f t="shared" si="99"/>
        <v>1279</v>
      </c>
      <c r="G1306" s="138" t="str">
        <f t="array" ref="G1306">IF($I1306&lt;&gt;"",INDEX(DropDownLists!$K$10:$K$2516,MATCH($I1306,DropDownLists!$L$10:$L$2516,0)),"")</f>
        <v/>
      </c>
      <c r="H1306" s="107"/>
      <c r="I1306" s="112"/>
      <c r="J1306" s="339"/>
      <c r="K1306" s="113"/>
      <c r="L1306" s="339"/>
      <c r="M1306" s="113"/>
      <c r="N1306" s="339"/>
      <c r="O1306" s="139" t="str">
        <f t="shared" si="96"/>
        <v/>
      </c>
      <c r="P1306" s="339"/>
      <c r="Q1306" s="114"/>
      <c r="R1306" s="339"/>
      <c r="S1306" s="174"/>
      <c r="T1306" s="339"/>
      <c r="U1306" s="139" t="str">
        <f t="array" ref="U1306">IF($S1306&lt;&gt;"",INDEX(DropDownLists!$D$10:$D$2516,MATCH($S1306,DropDownLists!$E$10:$E$2516,0)),"")</f>
        <v/>
      </c>
      <c r="V1306" s="342"/>
      <c r="W1306" s="174"/>
      <c r="Y1306" s="62"/>
      <c r="Z1306" s="62"/>
      <c r="AA1306" s="62"/>
      <c r="AB1306" s="62"/>
      <c r="AC1306" s="62"/>
      <c r="AD1306" s="62"/>
      <c r="AE1306" s="62"/>
      <c r="AF1306" s="62"/>
      <c r="AG1306" s="62"/>
      <c r="AH1306" s="245" t="str">
        <f t="shared" si="97"/>
        <v/>
      </c>
      <c r="AI1306" s="62"/>
      <c r="AJ1306" s="62"/>
      <c r="AK1306" s="62"/>
      <c r="AL1306" s="62"/>
    </row>
    <row r="1307" spans="1:38" s="97" customFormat="1" ht="15" thickBot="1">
      <c r="A1307" s="63"/>
      <c r="B1307" s="2">
        <f t="shared" si="98"/>
        <v>1280</v>
      </c>
      <c r="C1307" s="235" t="str">
        <f t="array" ref="C1307">IF($K1307&lt;&gt;"",INDEX(TransferLog!$AB$21:$AB$1270,MATCH($I1307&amp;$M1307,TransferLog!$F$21:$F$1270&amp;TransferLog!$W$21:$W$1270,0)),"")</f>
        <v/>
      </c>
      <c r="D1307" s="235" t="str">
        <f t="array" ref="D1307">IF($K1307&lt;&gt;"",INDEX(TransferLog!$Q$21:$Q$1270,MATCH($I1307&amp;$M1307,TransferLog!$F$21:$F$1270&amp;TransferLog!$W$21:$W$1270,0)),"")</f>
        <v/>
      </c>
      <c r="E1307" s="236" t="str">
        <f t="array" ref="E1307">IF($K1307&lt;&gt;"",INDEX(TransferLog!$AC$21:$AC$1270,MATCH($I1307&amp;$M1307,TransferLog!$F$21:$F$1270&amp;TransferLog!$W$21:$W$1270,0)),"")</f>
        <v/>
      </c>
      <c r="F1307" s="111">
        <f t="shared" si="99"/>
        <v>1280</v>
      </c>
      <c r="G1307" s="138" t="str">
        <f t="array" ref="G1307">IF($I1307&lt;&gt;"",INDEX(DropDownLists!$K$10:$K$2516,MATCH($I1307,DropDownLists!$L$10:$L$2516,0)),"")</f>
        <v/>
      </c>
      <c r="H1307" s="107"/>
      <c r="I1307" s="112"/>
      <c r="J1307" s="339"/>
      <c r="K1307" s="113"/>
      <c r="L1307" s="339"/>
      <c r="M1307" s="113"/>
      <c r="N1307" s="339"/>
      <c r="O1307" s="139" t="str">
        <f t="shared" si="96"/>
        <v/>
      </c>
      <c r="P1307" s="339"/>
      <c r="Q1307" s="114"/>
      <c r="R1307" s="339"/>
      <c r="S1307" s="174"/>
      <c r="T1307" s="339"/>
      <c r="U1307" s="139" t="str">
        <f t="array" ref="U1307">IF($S1307&lt;&gt;"",INDEX(DropDownLists!$D$10:$D$2516,MATCH($S1307,DropDownLists!$E$10:$E$2516,0)),"")</f>
        <v/>
      </c>
      <c r="V1307" s="342"/>
      <c r="W1307" s="174"/>
      <c r="Y1307" s="62"/>
      <c r="Z1307" s="62"/>
      <c r="AA1307" s="62"/>
      <c r="AB1307" s="62"/>
      <c r="AC1307" s="62"/>
      <c r="AD1307" s="62"/>
      <c r="AE1307" s="62"/>
      <c r="AF1307" s="62"/>
      <c r="AG1307" s="62"/>
      <c r="AH1307" s="245" t="str">
        <f t="shared" si="97"/>
        <v/>
      </c>
      <c r="AI1307" s="62"/>
      <c r="AJ1307" s="62"/>
      <c r="AK1307" s="62"/>
      <c r="AL1307" s="62"/>
    </row>
    <row r="1308" spans="1:38" s="97" customFormat="1" ht="15" thickBot="1">
      <c r="A1308" s="63"/>
      <c r="B1308" s="2">
        <f t="shared" si="98"/>
        <v>1281</v>
      </c>
      <c r="C1308" s="235" t="str">
        <f t="array" ref="C1308">IF($K1308&lt;&gt;"",INDEX(TransferLog!$AB$21:$AB$1270,MATCH($I1308&amp;$M1308,TransferLog!$F$21:$F$1270&amp;TransferLog!$W$21:$W$1270,0)),"")</f>
        <v/>
      </c>
      <c r="D1308" s="235" t="str">
        <f t="array" ref="D1308">IF($K1308&lt;&gt;"",INDEX(TransferLog!$Q$21:$Q$1270,MATCH($I1308&amp;$M1308,TransferLog!$F$21:$F$1270&amp;TransferLog!$W$21:$W$1270,0)),"")</f>
        <v/>
      </c>
      <c r="E1308" s="236" t="str">
        <f t="array" ref="E1308">IF($K1308&lt;&gt;"",INDEX(TransferLog!$AC$21:$AC$1270,MATCH($I1308&amp;$M1308,TransferLog!$F$21:$F$1270&amp;TransferLog!$W$21:$W$1270,0)),"")</f>
        <v/>
      </c>
      <c r="F1308" s="111">
        <f t="shared" si="99"/>
        <v>1281</v>
      </c>
      <c r="G1308" s="138" t="str">
        <f t="array" ref="G1308">IF($I1308&lt;&gt;"",INDEX(DropDownLists!$K$10:$K$2516,MATCH($I1308,DropDownLists!$L$10:$L$2516,0)),"")</f>
        <v/>
      </c>
      <c r="H1308" s="107"/>
      <c r="I1308" s="112"/>
      <c r="J1308" s="339"/>
      <c r="K1308" s="113"/>
      <c r="L1308" s="339"/>
      <c r="M1308" s="113"/>
      <c r="N1308" s="339"/>
      <c r="O1308" s="139" t="str">
        <f t="shared" si="96"/>
        <v/>
      </c>
      <c r="P1308" s="339"/>
      <c r="Q1308" s="114"/>
      <c r="R1308" s="339"/>
      <c r="S1308" s="174"/>
      <c r="T1308" s="339"/>
      <c r="U1308" s="139" t="str">
        <f t="array" ref="U1308">IF($S1308&lt;&gt;"",INDEX(DropDownLists!$D$10:$D$2516,MATCH($S1308,DropDownLists!$E$10:$E$2516,0)),"")</f>
        <v/>
      </c>
      <c r="V1308" s="342"/>
      <c r="W1308" s="174"/>
      <c r="Y1308" s="62"/>
      <c r="Z1308" s="62"/>
      <c r="AA1308" s="62"/>
      <c r="AB1308" s="62"/>
      <c r="AC1308" s="62"/>
      <c r="AD1308" s="62"/>
      <c r="AE1308" s="62"/>
      <c r="AF1308" s="62"/>
      <c r="AG1308" s="62"/>
      <c r="AH1308" s="245" t="str">
        <f t="shared" si="97"/>
        <v/>
      </c>
      <c r="AI1308" s="62"/>
      <c r="AJ1308" s="62"/>
      <c r="AK1308" s="62"/>
      <c r="AL1308" s="62"/>
    </row>
    <row r="1309" spans="1:38" s="97" customFormat="1" ht="15" thickBot="1">
      <c r="A1309" s="63"/>
      <c r="B1309" s="2">
        <f t="shared" si="98"/>
        <v>1282</v>
      </c>
      <c r="C1309" s="235" t="str">
        <f t="array" ref="C1309">IF($K1309&lt;&gt;"",INDEX(TransferLog!$AB$21:$AB$1270,MATCH($I1309&amp;$M1309,TransferLog!$F$21:$F$1270&amp;TransferLog!$W$21:$W$1270,0)),"")</f>
        <v/>
      </c>
      <c r="D1309" s="235" t="str">
        <f t="array" ref="D1309">IF($K1309&lt;&gt;"",INDEX(TransferLog!$Q$21:$Q$1270,MATCH($I1309&amp;$M1309,TransferLog!$F$21:$F$1270&amp;TransferLog!$W$21:$W$1270,0)),"")</f>
        <v/>
      </c>
      <c r="E1309" s="236" t="str">
        <f t="array" ref="E1309">IF($K1309&lt;&gt;"",INDEX(TransferLog!$AC$21:$AC$1270,MATCH($I1309&amp;$M1309,TransferLog!$F$21:$F$1270&amp;TransferLog!$W$21:$W$1270,0)),"")</f>
        <v/>
      </c>
      <c r="F1309" s="111">
        <f t="shared" si="99"/>
        <v>1282</v>
      </c>
      <c r="G1309" s="138" t="str">
        <f t="array" ref="G1309">IF($I1309&lt;&gt;"",INDEX(DropDownLists!$K$10:$K$2516,MATCH($I1309,DropDownLists!$L$10:$L$2516,0)),"")</f>
        <v/>
      </c>
      <c r="H1309" s="107"/>
      <c r="I1309" s="112"/>
      <c r="J1309" s="339"/>
      <c r="K1309" s="113"/>
      <c r="L1309" s="339"/>
      <c r="M1309" s="113"/>
      <c r="N1309" s="339"/>
      <c r="O1309" s="139" t="str">
        <f t="shared" si="96"/>
        <v/>
      </c>
      <c r="P1309" s="339"/>
      <c r="Q1309" s="114"/>
      <c r="R1309" s="339"/>
      <c r="S1309" s="174"/>
      <c r="T1309" s="339"/>
      <c r="U1309" s="139" t="str">
        <f t="array" ref="U1309">IF($S1309&lt;&gt;"",INDEX(DropDownLists!$D$10:$D$2516,MATCH($S1309,DropDownLists!$E$10:$E$2516,0)),"")</f>
        <v/>
      </c>
      <c r="V1309" s="342"/>
      <c r="W1309" s="174"/>
      <c r="Y1309" s="62"/>
      <c r="Z1309" s="62"/>
      <c r="AA1309" s="62"/>
      <c r="AB1309" s="62"/>
      <c r="AC1309" s="62"/>
      <c r="AD1309" s="62"/>
      <c r="AE1309" s="62"/>
      <c r="AF1309" s="62"/>
      <c r="AG1309" s="62"/>
      <c r="AH1309" s="245" t="str">
        <f t="shared" si="97"/>
        <v/>
      </c>
      <c r="AI1309" s="62"/>
      <c r="AJ1309" s="62"/>
      <c r="AK1309" s="62"/>
      <c r="AL1309" s="62"/>
    </row>
    <row r="1310" spans="1:38" s="97" customFormat="1" ht="15" thickBot="1">
      <c r="A1310" s="63"/>
      <c r="B1310" s="2">
        <f t="shared" si="98"/>
        <v>1283</v>
      </c>
      <c r="C1310" s="235" t="str">
        <f t="array" ref="C1310">IF($K1310&lt;&gt;"",INDEX(TransferLog!$AB$21:$AB$1270,MATCH($I1310&amp;$M1310,TransferLog!$F$21:$F$1270&amp;TransferLog!$W$21:$W$1270,0)),"")</f>
        <v/>
      </c>
      <c r="D1310" s="235" t="str">
        <f t="array" ref="D1310">IF($K1310&lt;&gt;"",INDEX(TransferLog!$Q$21:$Q$1270,MATCH($I1310&amp;$M1310,TransferLog!$F$21:$F$1270&amp;TransferLog!$W$21:$W$1270,0)),"")</f>
        <v/>
      </c>
      <c r="E1310" s="236" t="str">
        <f t="array" ref="E1310">IF($K1310&lt;&gt;"",INDEX(TransferLog!$AC$21:$AC$1270,MATCH($I1310&amp;$M1310,TransferLog!$F$21:$F$1270&amp;TransferLog!$W$21:$W$1270,0)),"")</f>
        <v/>
      </c>
      <c r="F1310" s="111">
        <f t="shared" si="99"/>
        <v>1283</v>
      </c>
      <c r="G1310" s="138" t="str">
        <f t="array" ref="G1310">IF($I1310&lt;&gt;"",INDEX(DropDownLists!$K$10:$K$2516,MATCH($I1310,DropDownLists!$L$10:$L$2516,0)),"")</f>
        <v/>
      </c>
      <c r="H1310" s="107"/>
      <c r="I1310" s="112"/>
      <c r="J1310" s="339"/>
      <c r="K1310" s="113"/>
      <c r="L1310" s="339"/>
      <c r="M1310" s="113"/>
      <c r="N1310" s="339"/>
      <c r="O1310" s="139" t="str">
        <f t="shared" si="96"/>
        <v/>
      </c>
      <c r="P1310" s="339"/>
      <c r="Q1310" s="114"/>
      <c r="R1310" s="339"/>
      <c r="S1310" s="174"/>
      <c r="T1310" s="339"/>
      <c r="U1310" s="139" t="str">
        <f t="array" ref="U1310">IF($S1310&lt;&gt;"",INDEX(DropDownLists!$D$10:$D$2516,MATCH($S1310,DropDownLists!$E$10:$E$2516,0)),"")</f>
        <v/>
      </c>
      <c r="V1310" s="342"/>
      <c r="W1310" s="174"/>
      <c r="Y1310" s="62"/>
      <c r="Z1310" s="62"/>
      <c r="AA1310" s="62"/>
      <c r="AB1310" s="62"/>
      <c r="AC1310" s="62"/>
      <c r="AD1310" s="62"/>
      <c r="AE1310" s="62"/>
      <c r="AF1310" s="62"/>
      <c r="AG1310" s="62"/>
      <c r="AH1310" s="245" t="str">
        <f t="shared" si="97"/>
        <v/>
      </c>
      <c r="AI1310" s="62"/>
      <c r="AJ1310" s="62"/>
      <c r="AK1310" s="62"/>
      <c r="AL1310" s="62"/>
    </row>
    <row r="1311" spans="1:38" s="97" customFormat="1" ht="15" thickBot="1">
      <c r="A1311" s="63"/>
      <c r="B1311" s="2">
        <f t="shared" si="98"/>
        <v>1284</v>
      </c>
      <c r="C1311" s="235" t="str">
        <f t="array" ref="C1311">IF($K1311&lt;&gt;"",INDEX(TransferLog!$AB$21:$AB$1270,MATCH($I1311&amp;$M1311,TransferLog!$F$21:$F$1270&amp;TransferLog!$W$21:$W$1270,0)),"")</f>
        <v/>
      </c>
      <c r="D1311" s="235" t="str">
        <f t="array" ref="D1311">IF($K1311&lt;&gt;"",INDEX(TransferLog!$Q$21:$Q$1270,MATCH($I1311&amp;$M1311,TransferLog!$F$21:$F$1270&amp;TransferLog!$W$21:$W$1270,0)),"")</f>
        <v/>
      </c>
      <c r="E1311" s="236" t="str">
        <f t="array" ref="E1311">IF($K1311&lt;&gt;"",INDEX(TransferLog!$AC$21:$AC$1270,MATCH($I1311&amp;$M1311,TransferLog!$F$21:$F$1270&amp;TransferLog!$W$21:$W$1270,0)),"")</f>
        <v/>
      </c>
      <c r="F1311" s="111">
        <f t="shared" si="99"/>
        <v>1284</v>
      </c>
      <c r="G1311" s="138" t="str">
        <f t="array" ref="G1311">IF($I1311&lt;&gt;"",INDEX(DropDownLists!$K$10:$K$2516,MATCH($I1311,DropDownLists!$L$10:$L$2516,0)),"")</f>
        <v/>
      </c>
      <c r="H1311" s="107"/>
      <c r="I1311" s="112"/>
      <c r="J1311" s="339"/>
      <c r="K1311" s="113"/>
      <c r="L1311" s="339"/>
      <c r="M1311" s="113"/>
      <c r="N1311" s="339"/>
      <c r="O1311" s="139" t="str">
        <f t="shared" si="96"/>
        <v/>
      </c>
      <c r="P1311" s="339"/>
      <c r="Q1311" s="114"/>
      <c r="R1311" s="339"/>
      <c r="S1311" s="174"/>
      <c r="T1311" s="339"/>
      <c r="U1311" s="139" t="str">
        <f t="array" ref="U1311">IF($S1311&lt;&gt;"",INDEX(DropDownLists!$D$10:$D$2516,MATCH($S1311,DropDownLists!$E$10:$E$2516,0)),"")</f>
        <v/>
      </c>
      <c r="V1311" s="342"/>
      <c r="W1311" s="174"/>
      <c r="Y1311" s="62"/>
      <c r="Z1311" s="62"/>
      <c r="AA1311" s="62"/>
      <c r="AB1311" s="62"/>
      <c r="AC1311" s="62"/>
      <c r="AD1311" s="62"/>
      <c r="AE1311" s="62"/>
      <c r="AF1311" s="62"/>
      <c r="AG1311" s="62"/>
      <c r="AH1311" s="245" t="str">
        <f t="shared" si="97"/>
        <v/>
      </c>
      <c r="AI1311" s="62"/>
      <c r="AJ1311" s="62"/>
      <c r="AK1311" s="62"/>
      <c r="AL1311" s="62"/>
    </row>
    <row r="1312" spans="1:38" s="97" customFormat="1" ht="15" thickBot="1">
      <c r="A1312" s="63"/>
      <c r="B1312" s="2">
        <f t="shared" si="98"/>
        <v>1285</v>
      </c>
      <c r="C1312" s="235" t="str">
        <f t="array" ref="C1312">IF($K1312&lt;&gt;"",INDEX(TransferLog!$AB$21:$AB$1270,MATCH($I1312&amp;$M1312,TransferLog!$F$21:$F$1270&amp;TransferLog!$W$21:$W$1270,0)),"")</f>
        <v/>
      </c>
      <c r="D1312" s="235" t="str">
        <f t="array" ref="D1312">IF($K1312&lt;&gt;"",INDEX(TransferLog!$Q$21:$Q$1270,MATCH($I1312&amp;$M1312,TransferLog!$F$21:$F$1270&amp;TransferLog!$W$21:$W$1270,0)),"")</f>
        <v/>
      </c>
      <c r="E1312" s="236" t="str">
        <f t="array" ref="E1312">IF($K1312&lt;&gt;"",INDEX(TransferLog!$AC$21:$AC$1270,MATCH($I1312&amp;$M1312,TransferLog!$F$21:$F$1270&amp;TransferLog!$W$21:$W$1270,0)),"")</f>
        <v/>
      </c>
      <c r="F1312" s="111">
        <f t="shared" si="99"/>
        <v>1285</v>
      </c>
      <c r="G1312" s="138" t="str">
        <f t="array" ref="G1312">IF($I1312&lt;&gt;"",INDEX(DropDownLists!$K$10:$K$2516,MATCH($I1312,DropDownLists!$L$10:$L$2516,0)),"")</f>
        <v/>
      </c>
      <c r="H1312" s="107"/>
      <c r="I1312" s="112"/>
      <c r="J1312" s="339"/>
      <c r="K1312" s="113"/>
      <c r="L1312" s="339"/>
      <c r="M1312" s="113"/>
      <c r="N1312" s="339"/>
      <c r="O1312" s="139" t="str">
        <f t="shared" si="96"/>
        <v/>
      </c>
      <c r="P1312" s="339"/>
      <c r="Q1312" s="114"/>
      <c r="R1312" s="339"/>
      <c r="S1312" s="174"/>
      <c r="T1312" s="339"/>
      <c r="U1312" s="139" t="str">
        <f t="array" ref="U1312">IF($S1312&lt;&gt;"",INDEX(DropDownLists!$D$10:$D$2516,MATCH($S1312,DropDownLists!$E$10:$E$2516,0)),"")</f>
        <v/>
      </c>
      <c r="V1312" s="342"/>
      <c r="W1312" s="174"/>
      <c r="Y1312" s="62"/>
      <c r="Z1312" s="62"/>
      <c r="AA1312" s="62"/>
      <c r="AB1312" s="62"/>
      <c r="AC1312" s="62"/>
      <c r="AD1312" s="62"/>
      <c r="AE1312" s="62"/>
      <c r="AF1312" s="62"/>
      <c r="AG1312" s="62"/>
      <c r="AH1312" s="245" t="str">
        <f t="shared" si="97"/>
        <v/>
      </c>
      <c r="AI1312" s="62"/>
      <c r="AJ1312" s="62"/>
      <c r="AK1312" s="62"/>
      <c r="AL1312" s="62"/>
    </row>
    <row r="1313" spans="1:38" s="97" customFormat="1" ht="15" thickBot="1">
      <c r="A1313" s="63"/>
      <c r="B1313" s="2">
        <f t="shared" si="98"/>
        <v>1286</v>
      </c>
      <c r="C1313" s="235" t="str">
        <f t="array" ref="C1313">IF($K1313&lt;&gt;"",INDEX(TransferLog!$AB$21:$AB$1270,MATCH($I1313&amp;$M1313,TransferLog!$F$21:$F$1270&amp;TransferLog!$W$21:$W$1270,0)),"")</f>
        <v/>
      </c>
      <c r="D1313" s="235" t="str">
        <f t="array" ref="D1313">IF($K1313&lt;&gt;"",INDEX(TransferLog!$Q$21:$Q$1270,MATCH($I1313&amp;$M1313,TransferLog!$F$21:$F$1270&amp;TransferLog!$W$21:$W$1270,0)),"")</f>
        <v/>
      </c>
      <c r="E1313" s="236" t="str">
        <f t="array" ref="E1313">IF($K1313&lt;&gt;"",INDEX(TransferLog!$AC$21:$AC$1270,MATCH($I1313&amp;$M1313,TransferLog!$F$21:$F$1270&amp;TransferLog!$W$21:$W$1270,0)),"")</f>
        <v/>
      </c>
      <c r="F1313" s="111">
        <f t="shared" si="99"/>
        <v>1286</v>
      </c>
      <c r="G1313" s="138" t="str">
        <f t="array" ref="G1313">IF($I1313&lt;&gt;"",INDEX(DropDownLists!$K$10:$K$2516,MATCH($I1313,DropDownLists!$L$10:$L$2516,0)),"")</f>
        <v/>
      </c>
      <c r="H1313" s="107"/>
      <c r="I1313" s="112"/>
      <c r="J1313" s="339"/>
      <c r="K1313" s="113"/>
      <c r="L1313" s="339"/>
      <c r="M1313" s="113"/>
      <c r="N1313" s="339"/>
      <c r="O1313" s="139" t="str">
        <f t="shared" si="96"/>
        <v/>
      </c>
      <c r="P1313" s="339"/>
      <c r="Q1313" s="114"/>
      <c r="R1313" s="339"/>
      <c r="S1313" s="174"/>
      <c r="T1313" s="339"/>
      <c r="U1313" s="139" t="str">
        <f t="array" ref="U1313">IF($S1313&lt;&gt;"",INDEX(DropDownLists!$D$10:$D$2516,MATCH($S1313,DropDownLists!$E$10:$E$2516,0)),"")</f>
        <v/>
      </c>
      <c r="V1313" s="342"/>
      <c r="W1313" s="174"/>
      <c r="Y1313" s="62"/>
      <c r="Z1313" s="62"/>
      <c r="AA1313" s="62"/>
      <c r="AB1313" s="62"/>
      <c r="AC1313" s="62"/>
      <c r="AD1313" s="62"/>
      <c r="AE1313" s="62"/>
      <c r="AF1313" s="62"/>
      <c r="AG1313" s="62"/>
      <c r="AH1313" s="245" t="str">
        <f t="shared" si="97"/>
        <v/>
      </c>
      <c r="AI1313" s="62"/>
      <c r="AJ1313" s="62"/>
      <c r="AK1313" s="62"/>
      <c r="AL1313" s="62"/>
    </row>
    <row r="1314" spans="1:38" s="97" customFormat="1" ht="15" thickBot="1">
      <c r="A1314" s="63"/>
      <c r="B1314" s="2">
        <f t="shared" si="98"/>
        <v>1287</v>
      </c>
      <c r="C1314" s="235" t="str">
        <f t="array" ref="C1314">IF($K1314&lt;&gt;"",INDEX(TransferLog!$AB$21:$AB$1270,MATCH($I1314&amp;$M1314,TransferLog!$F$21:$F$1270&amp;TransferLog!$W$21:$W$1270,0)),"")</f>
        <v/>
      </c>
      <c r="D1314" s="235" t="str">
        <f t="array" ref="D1314">IF($K1314&lt;&gt;"",INDEX(TransferLog!$Q$21:$Q$1270,MATCH($I1314&amp;$M1314,TransferLog!$F$21:$F$1270&amp;TransferLog!$W$21:$W$1270,0)),"")</f>
        <v/>
      </c>
      <c r="E1314" s="236" t="str">
        <f t="array" ref="E1314">IF($K1314&lt;&gt;"",INDEX(TransferLog!$AC$21:$AC$1270,MATCH($I1314&amp;$M1314,TransferLog!$F$21:$F$1270&amp;TransferLog!$W$21:$W$1270,0)),"")</f>
        <v/>
      </c>
      <c r="F1314" s="111">
        <f t="shared" si="99"/>
        <v>1287</v>
      </c>
      <c r="G1314" s="138" t="str">
        <f t="array" ref="G1314">IF($I1314&lt;&gt;"",INDEX(DropDownLists!$K$10:$K$2516,MATCH($I1314,DropDownLists!$L$10:$L$2516,0)),"")</f>
        <v/>
      </c>
      <c r="H1314" s="107"/>
      <c r="I1314" s="112"/>
      <c r="J1314" s="339"/>
      <c r="K1314" s="113"/>
      <c r="L1314" s="339"/>
      <c r="M1314" s="113"/>
      <c r="N1314" s="339"/>
      <c r="O1314" s="139" t="str">
        <f t="shared" si="96"/>
        <v/>
      </c>
      <c r="P1314" s="339"/>
      <c r="Q1314" s="114"/>
      <c r="R1314" s="339"/>
      <c r="S1314" s="174"/>
      <c r="T1314" s="339"/>
      <c r="U1314" s="139" t="str">
        <f t="array" ref="U1314">IF($S1314&lt;&gt;"",INDEX(DropDownLists!$D$10:$D$2516,MATCH($S1314,DropDownLists!$E$10:$E$2516,0)),"")</f>
        <v/>
      </c>
      <c r="V1314" s="342"/>
      <c r="W1314" s="174"/>
      <c r="Y1314" s="62"/>
      <c r="Z1314" s="62"/>
      <c r="AA1314" s="62"/>
      <c r="AB1314" s="62"/>
      <c r="AC1314" s="62"/>
      <c r="AD1314" s="62"/>
      <c r="AE1314" s="62"/>
      <c r="AF1314" s="62"/>
      <c r="AG1314" s="62"/>
      <c r="AH1314" s="245" t="str">
        <f t="shared" si="97"/>
        <v/>
      </c>
      <c r="AI1314" s="62"/>
      <c r="AJ1314" s="62"/>
      <c r="AK1314" s="62"/>
      <c r="AL1314" s="62"/>
    </row>
    <row r="1315" spans="1:38" s="97" customFormat="1" ht="15" thickBot="1">
      <c r="A1315" s="63"/>
      <c r="B1315" s="2">
        <f t="shared" si="98"/>
        <v>1288</v>
      </c>
      <c r="C1315" s="235" t="str">
        <f t="array" ref="C1315">IF($K1315&lt;&gt;"",INDEX(TransferLog!$AB$21:$AB$1270,MATCH($I1315&amp;$M1315,TransferLog!$F$21:$F$1270&amp;TransferLog!$W$21:$W$1270,0)),"")</f>
        <v/>
      </c>
      <c r="D1315" s="235" t="str">
        <f t="array" ref="D1315">IF($K1315&lt;&gt;"",INDEX(TransferLog!$Q$21:$Q$1270,MATCH($I1315&amp;$M1315,TransferLog!$F$21:$F$1270&amp;TransferLog!$W$21:$W$1270,0)),"")</f>
        <v/>
      </c>
      <c r="E1315" s="236" t="str">
        <f t="array" ref="E1315">IF($K1315&lt;&gt;"",INDEX(TransferLog!$AC$21:$AC$1270,MATCH($I1315&amp;$M1315,TransferLog!$F$21:$F$1270&amp;TransferLog!$W$21:$W$1270,0)),"")</f>
        <v/>
      </c>
      <c r="F1315" s="111">
        <f t="shared" si="99"/>
        <v>1288</v>
      </c>
      <c r="G1315" s="138" t="str">
        <f t="array" ref="G1315">IF($I1315&lt;&gt;"",INDEX(DropDownLists!$K$10:$K$2516,MATCH($I1315,DropDownLists!$L$10:$L$2516,0)),"")</f>
        <v/>
      </c>
      <c r="H1315" s="107"/>
      <c r="I1315" s="112"/>
      <c r="J1315" s="339"/>
      <c r="K1315" s="113"/>
      <c r="L1315" s="339"/>
      <c r="M1315" s="113"/>
      <c r="N1315" s="339"/>
      <c r="O1315" s="139" t="str">
        <f t="shared" si="96"/>
        <v/>
      </c>
      <c r="P1315" s="339"/>
      <c r="Q1315" s="114"/>
      <c r="R1315" s="339"/>
      <c r="S1315" s="174"/>
      <c r="T1315" s="339"/>
      <c r="U1315" s="139" t="str">
        <f t="array" ref="U1315">IF($S1315&lt;&gt;"",INDEX(DropDownLists!$D$10:$D$2516,MATCH($S1315,DropDownLists!$E$10:$E$2516,0)),"")</f>
        <v/>
      </c>
      <c r="V1315" s="342"/>
      <c r="W1315" s="174"/>
      <c r="Y1315" s="62"/>
      <c r="Z1315" s="62"/>
      <c r="AA1315" s="62"/>
      <c r="AB1315" s="62"/>
      <c r="AC1315" s="62"/>
      <c r="AD1315" s="62"/>
      <c r="AE1315" s="62"/>
      <c r="AF1315" s="62"/>
      <c r="AG1315" s="62"/>
      <c r="AH1315" s="245" t="str">
        <f t="shared" si="97"/>
        <v/>
      </c>
      <c r="AI1315" s="62"/>
      <c r="AJ1315" s="62"/>
      <c r="AK1315" s="62"/>
      <c r="AL1315" s="62"/>
    </row>
    <row r="1316" spans="1:38" s="97" customFormat="1" ht="15" thickBot="1">
      <c r="A1316" s="63"/>
      <c r="B1316" s="2">
        <f t="shared" si="98"/>
        <v>1289</v>
      </c>
      <c r="C1316" s="235" t="str">
        <f t="array" ref="C1316">IF($K1316&lt;&gt;"",INDEX(TransferLog!$AB$21:$AB$1270,MATCH($I1316&amp;$M1316,TransferLog!$F$21:$F$1270&amp;TransferLog!$W$21:$W$1270,0)),"")</f>
        <v/>
      </c>
      <c r="D1316" s="235" t="str">
        <f t="array" ref="D1316">IF($K1316&lt;&gt;"",INDEX(TransferLog!$Q$21:$Q$1270,MATCH($I1316&amp;$M1316,TransferLog!$F$21:$F$1270&amp;TransferLog!$W$21:$W$1270,0)),"")</f>
        <v/>
      </c>
      <c r="E1316" s="236" t="str">
        <f t="array" ref="E1316">IF($K1316&lt;&gt;"",INDEX(TransferLog!$AC$21:$AC$1270,MATCH($I1316&amp;$M1316,TransferLog!$F$21:$F$1270&amp;TransferLog!$W$21:$W$1270,0)),"")</f>
        <v/>
      </c>
      <c r="F1316" s="111">
        <f t="shared" si="99"/>
        <v>1289</v>
      </c>
      <c r="G1316" s="138" t="str">
        <f t="array" ref="G1316">IF($I1316&lt;&gt;"",INDEX(DropDownLists!$K$10:$K$2516,MATCH($I1316,DropDownLists!$L$10:$L$2516,0)),"")</f>
        <v/>
      </c>
      <c r="H1316" s="107"/>
      <c r="I1316" s="112"/>
      <c r="J1316" s="339"/>
      <c r="K1316" s="113"/>
      <c r="L1316" s="339"/>
      <c r="M1316" s="113"/>
      <c r="N1316" s="339"/>
      <c r="O1316" s="139" t="str">
        <f t="shared" si="96"/>
        <v/>
      </c>
      <c r="P1316" s="339"/>
      <c r="Q1316" s="114"/>
      <c r="R1316" s="339"/>
      <c r="S1316" s="174"/>
      <c r="T1316" s="339"/>
      <c r="U1316" s="139" t="str">
        <f t="array" ref="U1316">IF($S1316&lt;&gt;"",INDEX(DropDownLists!$D$10:$D$2516,MATCH($S1316,DropDownLists!$E$10:$E$2516,0)),"")</f>
        <v/>
      </c>
      <c r="V1316" s="342"/>
      <c r="W1316" s="174"/>
      <c r="Y1316" s="62"/>
      <c r="Z1316" s="62"/>
      <c r="AA1316" s="62"/>
      <c r="AB1316" s="62"/>
      <c r="AC1316" s="62"/>
      <c r="AD1316" s="62"/>
      <c r="AE1316" s="62"/>
      <c r="AF1316" s="62"/>
      <c r="AG1316" s="62"/>
      <c r="AH1316" s="245" t="str">
        <f t="shared" si="97"/>
        <v/>
      </c>
      <c r="AI1316" s="62"/>
      <c r="AJ1316" s="62"/>
      <c r="AK1316" s="62"/>
      <c r="AL1316" s="62"/>
    </row>
    <row r="1317" spans="1:38" s="97" customFormat="1" ht="15" thickBot="1">
      <c r="A1317" s="63"/>
      <c r="B1317" s="2">
        <f t="shared" si="98"/>
        <v>1290</v>
      </c>
      <c r="C1317" s="235" t="str">
        <f t="array" ref="C1317">IF($K1317&lt;&gt;"",INDEX(TransferLog!$AB$21:$AB$1270,MATCH($I1317&amp;$M1317,TransferLog!$F$21:$F$1270&amp;TransferLog!$W$21:$W$1270,0)),"")</f>
        <v/>
      </c>
      <c r="D1317" s="235" t="str">
        <f t="array" ref="D1317">IF($K1317&lt;&gt;"",INDEX(TransferLog!$Q$21:$Q$1270,MATCH($I1317&amp;$M1317,TransferLog!$F$21:$F$1270&amp;TransferLog!$W$21:$W$1270,0)),"")</f>
        <v/>
      </c>
      <c r="E1317" s="236" t="str">
        <f t="array" ref="E1317">IF($K1317&lt;&gt;"",INDEX(TransferLog!$AC$21:$AC$1270,MATCH($I1317&amp;$M1317,TransferLog!$F$21:$F$1270&amp;TransferLog!$W$21:$W$1270,0)),"")</f>
        <v/>
      </c>
      <c r="F1317" s="111">
        <f t="shared" si="99"/>
        <v>1290</v>
      </c>
      <c r="G1317" s="138" t="str">
        <f t="array" ref="G1317">IF($I1317&lt;&gt;"",INDEX(DropDownLists!$K$10:$K$2516,MATCH($I1317,DropDownLists!$L$10:$L$2516,0)),"")</f>
        <v/>
      </c>
      <c r="H1317" s="107"/>
      <c r="I1317" s="112"/>
      <c r="J1317" s="339"/>
      <c r="K1317" s="113"/>
      <c r="L1317" s="339"/>
      <c r="M1317" s="113"/>
      <c r="N1317" s="339"/>
      <c r="O1317" s="139" t="str">
        <f t="shared" si="96"/>
        <v/>
      </c>
      <c r="P1317" s="339"/>
      <c r="Q1317" s="114"/>
      <c r="R1317" s="339"/>
      <c r="S1317" s="174"/>
      <c r="T1317" s="339"/>
      <c r="U1317" s="139" t="str">
        <f t="array" ref="U1317">IF($S1317&lt;&gt;"",INDEX(DropDownLists!$D$10:$D$2516,MATCH($S1317,DropDownLists!$E$10:$E$2516,0)),"")</f>
        <v/>
      </c>
      <c r="V1317" s="342"/>
      <c r="W1317" s="174"/>
      <c r="Y1317" s="62"/>
      <c r="Z1317" s="62"/>
      <c r="AA1317" s="62"/>
      <c r="AB1317" s="62"/>
      <c r="AC1317" s="62"/>
      <c r="AD1317" s="62"/>
      <c r="AE1317" s="62"/>
      <c r="AF1317" s="62"/>
      <c r="AG1317" s="62"/>
      <c r="AH1317" s="245" t="str">
        <f t="shared" si="97"/>
        <v/>
      </c>
      <c r="AI1317" s="62"/>
      <c r="AJ1317" s="62"/>
      <c r="AK1317" s="62"/>
      <c r="AL1317" s="62"/>
    </row>
    <row r="1318" spans="1:38" s="97" customFormat="1" ht="15" thickBot="1">
      <c r="A1318" s="63"/>
      <c r="B1318" s="2">
        <f t="shared" si="98"/>
        <v>1291</v>
      </c>
      <c r="C1318" s="235" t="str">
        <f t="array" ref="C1318">IF($K1318&lt;&gt;"",INDEX(TransferLog!$AB$21:$AB$1270,MATCH($I1318&amp;$M1318,TransferLog!$F$21:$F$1270&amp;TransferLog!$W$21:$W$1270,0)),"")</f>
        <v/>
      </c>
      <c r="D1318" s="235" t="str">
        <f t="array" ref="D1318">IF($K1318&lt;&gt;"",INDEX(TransferLog!$Q$21:$Q$1270,MATCH($I1318&amp;$M1318,TransferLog!$F$21:$F$1270&amp;TransferLog!$W$21:$W$1270,0)),"")</f>
        <v/>
      </c>
      <c r="E1318" s="236" t="str">
        <f t="array" ref="E1318">IF($K1318&lt;&gt;"",INDEX(TransferLog!$AC$21:$AC$1270,MATCH($I1318&amp;$M1318,TransferLog!$F$21:$F$1270&amp;TransferLog!$W$21:$W$1270,0)),"")</f>
        <v/>
      </c>
      <c r="F1318" s="111">
        <f t="shared" si="99"/>
        <v>1291</v>
      </c>
      <c r="G1318" s="138" t="str">
        <f t="array" ref="G1318">IF($I1318&lt;&gt;"",INDEX(DropDownLists!$K$10:$K$2516,MATCH($I1318,DropDownLists!$L$10:$L$2516,0)),"")</f>
        <v/>
      </c>
      <c r="H1318" s="107"/>
      <c r="I1318" s="112"/>
      <c r="J1318" s="339"/>
      <c r="K1318" s="113"/>
      <c r="L1318" s="339"/>
      <c r="M1318" s="113"/>
      <c r="N1318" s="339"/>
      <c r="O1318" s="139" t="str">
        <f t="shared" si="96"/>
        <v/>
      </c>
      <c r="P1318" s="339"/>
      <c r="Q1318" s="114"/>
      <c r="R1318" s="339"/>
      <c r="S1318" s="174"/>
      <c r="T1318" s="339"/>
      <c r="U1318" s="139" t="str">
        <f t="array" ref="U1318">IF($S1318&lt;&gt;"",INDEX(DropDownLists!$D$10:$D$2516,MATCH($S1318,DropDownLists!$E$10:$E$2516,0)),"")</f>
        <v/>
      </c>
      <c r="V1318" s="342"/>
      <c r="W1318" s="174"/>
      <c r="Y1318" s="62"/>
      <c r="Z1318" s="62"/>
      <c r="AA1318" s="62"/>
      <c r="AB1318" s="62"/>
      <c r="AC1318" s="62"/>
      <c r="AD1318" s="62"/>
      <c r="AE1318" s="62"/>
      <c r="AF1318" s="62"/>
      <c r="AG1318" s="62"/>
      <c r="AH1318" s="245" t="str">
        <f t="shared" si="97"/>
        <v/>
      </c>
      <c r="AI1318" s="62"/>
      <c r="AJ1318" s="62"/>
      <c r="AK1318" s="62"/>
      <c r="AL1318" s="62"/>
    </row>
    <row r="1319" spans="1:38" s="97" customFormat="1" ht="15" thickBot="1">
      <c r="A1319" s="63"/>
      <c r="B1319" s="2">
        <f t="shared" si="98"/>
        <v>1292</v>
      </c>
      <c r="C1319" s="235" t="str">
        <f t="array" ref="C1319">IF($K1319&lt;&gt;"",INDEX(TransferLog!$AB$21:$AB$1270,MATCH($I1319&amp;$M1319,TransferLog!$F$21:$F$1270&amp;TransferLog!$W$21:$W$1270,0)),"")</f>
        <v/>
      </c>
      <c r="D1319" s="235" t="str">
        <f t="array" ref="D1319">IF($K1319&lt;&gt;"",INDEX(TransferLog!$Q$21:$Q$1270,MATCH($I1319&amp;$M1319,TransferLog!$F$21:$F$1270&amp;TransferLog!$W$21:$W$1270,0)),"")</f>
        <v/>
      </c>
      <c r="E1319" s="236" t="str">
        <f t="array" ref="E1319">IF($K1319&lt;&gt;"",INDEX(TransferLog!$AC$21:$AC$1270,MATCH($I1319&amp;$M1319,TransferLog!$F$21:$F$1270&amp;TransferLog!$W$21:$W$1270,0)),"")</f>
        <v/>
      </c>
      <c r="F1319" s="111">
        <f t="shared" si="99"/>
        <v>1292</v>
      </c>
      <c r="G1319" s="138" t="str">
        <f t="array" ref="G1319">IF($I1319&lt;&gt;"",INDEX(DropDownLists!$K$10:$K$2516,MATCH($I1319,DropDownLists!$L$10:$L$2516,0)),"")</f>
        <v/>
      </c>
      <c r="H1319" s="107"/>
      <c r="I1319" s="112"/>
      <c r="J1319" s="339"/>
      <c r="K1319" s="113"/>
      <c r="L1319" s="339"/>
      <c r="M1319" s="113"/>
      <c r="N1319" s="339"/>
      <c r="O1319" s="139" t="str">
        <f t="shared" si="96"/>
        <v/>
      </c>
      <c r="P1319" s="339"/>
      <c r="Q1319" s="114"/>
      <c r="R1319" s="339"/>
      <c r="S1319" s="174"/>
      <c r="T1319" s="339"/>
      <c r="U1319" s="139" t="str">
        <f t="array" ref="U1319">IF($S1319&lt;&gt;"",INDEX(DropDownLists!$D$10:$D$2516,MATCH($S1319,DropDownLists!$E$10:$E$2516,0)),"")</f>
        <v/>
      </c>
      <c r="V1319" s="342"/>
      <c r="W1319" s="174"/>
      <c r="Y1319" s="62"/>
      <c r="Z1319" s="62"/>
      <c r="AA1319" s="62"/>
      <c r="AB1319" s="62"/>
      <c r="AC1319" s="62"/>
      <c r="AD1319" s="62"/>
      <c r="AE1319" s="62"/>
      <c r="AF1319" s="62"/>
      <c r="AG1319" s="62"/>
      <c r="AH1319" s="245" t="str">
        <f t="shared" si="97"/>
        <v/>
      </c>
      <c r="AI1319" s="62"/>
      <c r="AJ1319" s="62"/>
      <c r="AK1319" s="62"/>
      <c r="AL1319" s="62"/>
    </row>
    <row r="1320" spans="1:38" s="97" customFormat="1" ht="15" thickBot="1">
      <c r="A1320" s="63"/>
      <c r="B1320" s="2">
        <f t="shared" si="98"/>
        <v>1293</v>
      </c>
      <c r="C1320" s="235" t="str">
        <f t="array" ref="C1320">IF($K1320&lt;&gt;"",INDEX(TransferLog!$AB$21:$AB$1270,MATCH($I1320&amp;$M1320,TransferLog!$F$21:$F$1270&amp;TransferLog!$W$21:$W$1270,0)),"")</f>
        <v/>
      </c>
      <c r="D1320" s="235" t="str">
        <f t="array" ref="D1320">IF($K1320&lt;&gt;"",INDEX(TransferLog!$Q$21:$Q$1270,MATCH($I1320&amp;$M1320,TransferLog!$F$21:$F$1270&amp;TransferLog!$W$21:$W$1270,0)),"")</f>
        <v/>
      </c>
      <c r="E1320" s="236" t="str">
        <f t="array" ref="E1320">IF($K1320&lt;&gt;"",INDEX(TransferLog!$AC$21:$AC$1270,MATCH($I1320&amp;$M1320,TransferLog!$F$21:$F$1270&amp;TransferLog!$W$21:$W$1270,0)),"")</f>
        <v/>
      </c>
      <c r="F1320" s="111">
        <f t="shared" si="99"/>
        <v>1293</v>
      </c>
      <c r="G1320" s="138" t="str">
        <f t="array" ref="G1320">IF($I1320&lt;&gt;"",INDEX(DropDownLists!$K$10:$K$2516,MATCH($I1320,DropDownLists!$L$10:$L$2516,0)),"")</f>
        <v/>
      </c>
      <c r="H1320" s="107"/>
      <c r="I1320" s="112"/>
      <c r="J1320" s="339"/>
      <c r="K1320" s="113"/>
      <c r="L1320" s="339"/>
      <c r="M1320" s="113"/>
      <c r="N1320" s="339"/>
      <c r="O1320" s="139" t="str">
        <f t="shared" si="96"/>
        <v/>
      </c>
      <c r="P1320" s="339"/>
      <c r="Q1320" s="114"/>
      <c r="R1320" s="339"/>
      <c r="S1320" s="174"/>
      <c r="T1320" s="339"/>
      <c r="U1320" s="139" t="str">
        <f t="array" ref="U1320">IF($S1320&lt;&gt;"",INDEX(DropDownLists!$D$10:$D$2516,MATCH($S1320,DropDownLists!$E$10:$E$2516,0)),"")</f>
        <v/>
      </c>
      <c r="V1320" s="342"/>
      <c r="W1320" s="174"/>
      <c r="Y1320" s="62"/>
      <c r="Z1320" s="62"/>
      <c r="AA1320" s="62"/>
      <c r="AB1320" s="62"/>
      <c r="AC1320" s="62"/>
      <c r="AD1320" s="62"/>
      <c r="AE1320" s="62"/>
      <c r="AF1320" s="62"/>
      <c r="AG1320" s="62"/>
      <c r="AH1320" s="245" t="str">
        <f t="shared" si="97"/>
        <v/>
      </c>
      <c r="AI1320" s="62"/>
      <c r="AJ1320" s="62"/>
      <c r="AK1320" s="62"/>
      <c r="AL1320" s="62"/>
    </row>
    <row r="1321" spans="1:38" s="97" customFormat="1" ht="15" thickBot="1">
      <c r="A1321" s="63"/>
      <c r="B1321" s="2">
        <f t="shared" si="98"/>
        <v>1294</v>
      </c>
      <c r="C1321" s="235" t="str">
        <f t="array" ref="C1321">IF($K1321&lt;&gt;"",INDEX(TransferLog!$AB$21:$AB$1270,MATCH($I1321&amp;$M1321,TransferLog!$F$21:$F$1270&amp;TransferLog!$W$21:$W$1270,0)),"")</f>
        <v/>
      </c>
      <c r="D1321" s="235" t="str">
        <f t="array" ref="D1321">IF($K1321&lt;&gt;"",INDEX(TransferLog!$Q$21:$Q$1270,MATCH($I1321&amp;$M1321,TransferLog!$F$21:$F$1270&amp;TransferLog!$W$21:$W$1270,0)),"")</f>
        <v/>
      </c>
      <c r="E1321" s="236" t="str">
        <f t="array" ref="E1321">IF($K1321&lt;&gt;"",INDEX(TransferLog!$AC$21:$AC$1270,MATCH($I1321&amp;$M1321,TransferLog!$F$21:$F$1270&amp;TransferLog!$W$21:$W$1270,0)),"")</f>
        <v/>
      </c>
      <c r="F1321" s="111">
        <f t="shared" si="99"/>
        <v>1294</v>
      </c>
      <c r="G1321" s="138" t="str">
        <f t="array" ref="G1321">IF($I1321&lt;&gt;"",INDEX(DropDownLists!$K$10:$K$2516,MATCH($I1321,DropDownLists!$L$10:$L$2516,0)),"")</f>
        <v/>
      </c>
      <c r="H1321" s="107"/>
      <c r="I1321" s="112"/>
      <c r="J1321" s="339"/>
      <c r="K1321" s="113"/>
      <c r="L1321" s="339"/>
      <c r="M1321" s="113"/>
      <c r="N1321" s="339"/>
      <c r="O1321" s="139" t="str">
        <f t="shared" si="96"/>
        <v/>
      </c>
      <c r="P1321" s="339"/>
      <c r="Q1321" s="114"/>
      <c r="R1321" s="339"/>
      <c r="S1321" s="174"/>
      <c r="T1321" s="339"/>
      <c r="U1321" s="139" t="str">
        <f t="array" ref="U1321">IF($S1321&lt;&gt;"",INDEX(DropDownLists!$D$10:$D$2516,MATCH($S1321,DropDownLists!$E$10:$E$2516,0)),"")</f>
        <v/>
      </c>
      <c r="V1321" s="342"/>
      <c r="W1321" s="174"/>
      <c r="Y1321" s="62"/>
      <c r="Z1321" s="62"/>
      <c r="AA1321" s="62"/>
      <c r="AB1321" s="62"/>
      <c r="AC1321" s="62"/>
      <c r="AD1321" s="62"/>
      <c r="AE1321" s="62"/>
      <c r="AF1321" s="62"/>
      <c r="AG1321" s="62"/>
      <c r="AH1321" s="245" t="str">
        <f t="shared" si="97"/>
        <v/>
      </c>
      <c r="AI1321" s="62"/>
      <c r="AJ1321" s="62"/>
      <c r="AK1321" s="62"/>
      <c r="AL1321" s="62"/>
    </row>
    <row r="1322" spans="1:38" s="97" customFormat="1" ht="15" thickBot="1">
      <c r="A1322" s="63"/>
      <c r="B1322" s="2">
        <f t="shared" si="98"/>
        <v>1295</v>
      </c>
      <c r="C1322" s="235" t="str">
        <f t="array" ref="C1322">IF($K1322&lt;&gt;"",INDEX(TransferLog!$AB$21:$AB$1270,MATCH($I1322&amp;$M1322,TransferLog!$F$21:$F$1270&amp;TransferLog!$W$21:$W$1270,0)),"")</f>
        <v/>
      </c>
      <c r="D1322" s="235" t="str">
        <f t="array" ref="D1322">IF($K1322&lt;&gt;"",INDEX(TransferLog!$Q$21:$Q$1270,MATCH($I1322&amp;$M1322,TransferLog!$F$21:$F$1270&amp;TransferLog!$W$21:$W$1270,0)),"")</f>
        <v/>
      </c>
      <c r="E1322" s="236" t="str">
        <f t="array" ref="E1322">IF($K1322&lt;&gt;"",INDEX(TransferLog!$AC$21:$AC$1270,MATCH($I1322&amp;$M1322,TransferLog!$F$21:$F$1270&amp;TransferLog!$W$21:$W$1270,0)),"")</f>
        <v/>
      </c>
      <c r="F1322" s="111">
        <f t="shared" si="99"/>
        <v>1295</v>
      </c>
      <c r="G1322" s="138" t="str">
        <f t="array" ref="G1322">IF($I1322&lt;&gt;"",INDEX(DropDownLists!$K$10:$K$2516,MATCH($I1322,DropDownLists!$L$10:$L$2516,0)),"")</f>
        <v/>
      </c>
      <c r="H1322" s="107"/>
      <c r="I1322" s="112"/>
      <c r="J1322" s="339"/>
      <c r="K1322" s="113"/>
      <c r="L1322" s="339"/>
      <c r="M1322" s="113"/>
      <c r="N1322" s="339"/>
      <c r="O1322" s="139" t="str">
        <f t="shared" si="96"/>
        <v/>
      </c>
      <c r="P1322" s="339"/>
      <c r="Q1322" s="114"/>
      <c r="R1322" s="339"/>
      <c r="S1322" s="174"/>
      <c r="T1322" s="339"/>
      <c r="U1322" s="139" t="str">
        <f t="array" ref="U1322">IF($S1322&lt;&gt;"",INDEX(DropDownLists!$D$10:$D$2516,MATCH($S1322,DropDownLists!$E$10:$E$2516,0)),"")</f>
        <v/>
      </c>
      <c r="V1322" s="342"/>
      <c r="W1322" s="174"/>
      <c r="Y1322" s="62"/>
      <c r="Z1322" s="62"/>
      <c r="AA1322" s="62"/>
      <c r="AB1322" s="62"/>
      <c r="AC1322" s="62"/>
      <c r="AD1322" s="62"/>
      <c r="AE1322" s="62"/>
      <c r="AF1322" s="62"/>
      <c r="AG1322" s="62"/>
      <c r="AH1322" s="245" t="str">
        <f t="shared" si="97"/>
        <v/>
      </c>
      <c r="AI1322" s="62"/>
      <c r="AJ1322" s="62"/>
      <c r="AK1322" s="62"/>
      <c r="AL1322" s="62"/>
    </row>
    <row r="1323" spans="1:38" s="97" customFormat="1" ht="15" thickBot="1">
      <c r="A1323" s="63"/>
      <c r="B1323" s="2">
        <f t="shared" si="98"/>
        <v>1296</v>
      </c>
      <c r="C1323" s="235" t="str">
        <f t="array" ref="C1323">IF($K1323&lt;&gt;"",INDEX(TransferLog!$AB$21:$AB$1270,MATCH($I1323&amp;$M1323,TransferLog!$F$21:$F$1270&amp;TransferLog!$W$21:$W$1270,0)),"")</f>
        <v/>
      </c>
      <c r="D1323" s="235" t="str">
        <f t="array" ref="D1323">IF($K1323&lt;&gt;"",INDEX(TransferLog!$Q$21:$Q$1270,MATCH($I1323&amp;$M1323,TransferLog!$F$21:$F$1270&amp;TransferLog!$W$21:$W$1270,0)),"")</f>
        <v/>
      </c>
      <c r="E1323" s="236" t="str">
        <f t="array" ref="E1323">IF($K1323&lt;&gt;"",INDEX(TransferLog!$AC$21:$AC$1270,MATCH($I1323&amp;$M1323,TransferLog!$F$21:$F$1270&amp;TransferLog!$W$21:$W$1270,0)),"")</f>
        <v/>
      </c>
      <c r="F1323" s="111">
        <f t="shared" si="99"/>
        <v>1296</v>
      </c>
      <c r="G1323" s="138" t="str">
        <f t="array" ref="G1323">IF($I1323&lt;&gt;"",INDEX(DropDownLists!$K$10:$K$2516,MATCH($I1323,DropDownLists!$L$10:$L$2516,0)),"")</f>
        <v/>
      </c>
      <c r="H1323" s="107"/>
      <c r="I1323" s="112"/>
      <c r="J1323" s="339"/>
      <c r="K1323" s="113"/>
      <c r="L1323" s="339"/>
      <c r="M1323" s="113"/>
      <c r="N1323" s="339"/>
      <c r="O1323" s="139" t="str">
        <f t="shared" si="96"/>
        <v/>
      </c>
      <c r="P1323" s="339"/>
      <c r="Q1323" s="114"/>
      <c r="R1323" s="339"/>
      <c r="S1323" s="174"/>
      <c r="T1323" s="339"/>
      <c r="U1323" s="139" t="str">
        <f t="array" ref="U1323">IF($S1323&lt;&gt;"",INDEX(DropDownLists!$D$10:$D$2516,MATCH($S1323,DropDownLists!$E$10:$E$2516,0)),"")</f>
        <v/>
      </c>
      <c r="V1323" s="342"/>
      <c r="W1323" s="174"/>
      <c r="Y1323" s="62"/>
      <c r="Z1323" s="62"/>
      <c r="AA1323" s="62"/>
      <c r="AB1323" s="62"/>
      <c r="AC1323" s="62"/>
      <c r="AD1323" s="62"/>
      <c r="AE1323" s="62"/>
      <c r="AF1323" s="62"/>
      <c r="AG1323" s="62"/>
      <c r="AH1323" s="245" t="str">
        <f t="shared" si="97"/>
        <v/>
      </c>
      <c r="AI1323" s="62"/>
      <c r="AJ1323" s="62"/>
      <c r="AK1323" s="62"/>
      <c r="AL1323" s="62"/>
    </row>
    <row r="1324" spans="1:38" s="97" customFormat="1" ht="15" thickBot="1">
      <c r="A1324" s="63"/>
      <c r="B1324" s="2">
        <f t="shared" si="98"/>
        <v>1297</v>
      </c>
      <c r="C1324" s="235" t="str">
        <f t="array" ref="C1324">IF($K1324&lt;&gt;"",INDEX(TransferLog!$AB$21:$AB$1270,MATCH($I1324&amp;$M1324,TransferLog!$F$21:$F$1270&amp;TransferLog!$W$21:$W$1270,0)),"")</f>
        <v/>
      </c>
      <c r="D1324" s="235" t="str">
        <f t="array" ref="D1324">IF($K1324&lt;&gt;"",INDEX(TransferLog!$Q$21:$Q$1270,MATCH($I1324&amp;$M1324,TransferLog!$F$21:$F$1270&amp;TransferLog!$W$21:$W$1270,0)),"")</f>
        <v/>
      </c>
      <c r="E1324" s="236" t="str">
        <f t="array" ref="E1324">IF($K1324&lt;&gt;"",INDEX(TransferLog!$AC$21:$AC$1270,MATCH($I1324&amp;$M1324,TransferLog!$F$21:$F$1270&amp;TransferLog!$W$21:$W$1270,0)),"")</f>
        <v/>
      </c>
      <c r="F1324" s="111">
        <f t="shared" si="99"/>
        <v>1297</v>
      </c>
      <c r="G1324" s="138" t="str">
        <f t="array" ref="G1324">IF($I1324&lt;&gt;"",INDEX(DropDownLists!$K$10:$K$2516,MATCH($I1324,DropDownLists!$L$10:$L$2516,0)),"")</f>
        <v/>
      </c>
      <c r="H1324" s="107"/>
      <c r="I1324" s="112"/>
      <c r="J1324" s="339"/>
      <c r="K1324" s="113"/>
      <c r="L1324" s="339"/>
      <c r="M1324" s="113"/>
      <c r="N1324" s="339"/>
      <c r="O1324" s="139" t="str">
        <f t="shared" si="96"/>
        <v/>
      </c>
      <c r="P1324" s="339"/>
      <c r="Q1324" s="114"/>
      <c r="R1324" s="339"/>
      <c r="S1324" s="174"/>
      <c r="T1324" s="339"/>
      <c r="U1324" s="139" t="str">
        <f t="array" ref="U1324">IF($S1324&lt;&gt;"",INDEX(DropDownLists!$D$10:$D$2516,MATCH($S1324,DropDownLists!$E$10:$E$2516,0)),"")</f>
        <v/>
      </c>
      <c r="V1324" s="342"/>
      <c r="W1324" s="174"/>
      <c r="Y1324" s="62"/>
      <c r="Z1324" s="62"/>
      <c r="AA1324" s="62"/>
      <c r="AB1324" s="62"/>
      <c r="AC1324" s="62"/>
      <c r="AD1324" s="62"/>
      <c r="AE1324" s="62"/>
      <c r="AF1324" s="62"/>
      <c r="AG1324" s="62"/>
      <c r="AH1324" s="245" t="str">
        <f t="shared" si="97"/>
        <v/>
      </c>
      <c r="AI1324" s="62"/>
      <c r="AJ1324" s="62"/>
      <c r="AK1324" s="62"/>
      <c r="AL1324" s="62"/>
    </row>
    <row r="1325" spans="1:38" s="97" customFormat="1" ht="15" thickBot="1">
      <c r="A1325" s="63"/>
      <c r="B1325" s="2">
        <f t="shared" si="98"/>
        <v>1298</v>
      </c>
      <c r="C1325" s="235" t="str">
        <f t="array" ref="C1325">IF($K1325&lt;&gt;"",INDEX(TransferLog!$AB$21:$AB$1270,MATCH($I1325&amp;$M1325,TransferLog!$F$21:$F$1270&amp;TransferLog!$W$21:$W$1270,0)),"")</f>
        <v/>
      </c>
      <c r="D1325" s="235" t="str">
        <f t="array" ref="D1325">IF($K1325&lt;&gt;"",INDEX(TransferLog!$Q$21:$Q$1270,MATCH($I1325&amp;$M1325,TransferLog!$F$21:$F$1270&amp;TransferLog!$W$21:$W$1270,0)),"")</f>
        <v/>
      </c>
      <c r="E1325" s="236" t="str">
        <f t="array" ref="E1325">IF($K1325&lt;&gt;"",INDEX(TransferLog!$AC$21:$AC$1270,MATCH($I1325&amp;$M1325,TransferLog!$F$21:$F$1270&amp;TransferLog!$W$21:$W$1270,0)),"")</f>
        <v/>
      </c>
      <c r="F1325" s="111">
        <f t="shared" si="99"/>
        <v>1298</v>
      </c>
      <c r="G1325" s="138" t="str">
        <f t="array" ref="G1325">IF($I1325&lt;&gt;"",INDEX(DropDownLists!$K$10:$K$2516,MATCH($I1325,DropDownLists!$L$10:$L$2516,0)),"")</f>
        <v/>
      </c>
      <c r="H1325" s="107"/>
      <c r="I1325" s="112"/>
      <c r="J1325" s="339"/>
      <c r="K1325" s="113"/>
      <c r="L1325" s="339"/>
      <c r="M1325" s="113"/>
      <c r="N1325" s="339"/>
      <c r="O1325" s="139" t="str">
        <f t="shared" si="96"/>
        <v/>
      </c>
      <c r="P1325" s="339"/>
      <c r="Q1325" s="114"/>
      <c r="R1325" s="339"/>
      <c r="S1325" s="174"/>
      <c r="T1325" s="339"/>
      <c r="U1325" s="139" t="str">
        <f t="array" ref="U1325">IF($S1325&lt;&gt;"",INDEX(DropDownLists!$D$10:$D$2516,MATCH($S1325,DropDownLists!$E$10:$E$2516,0)),"")</f>
        <v/>
      </c>
      <c r="V1325" s="342"/>
      <c r="W1325" s="174"/>
      <c r="Y1325" s="62"/>
      <c r="Z1325" s="62"/>
      <c r="AA1325" s="62"/>
      <c r="AB1325" s="62"/>
      <c r="AC1325" s="62"/>
      <c r="AD1325" s="62"/>
      <c r="AE1325" s="62"/>
      <c r="AF1325" s="62"/>
      <c r="AG1325" s="62"/>
      <c r="AH1325" s="245" t="str">
        <f t="shared" si="97"/>
        <v/>
      </c>
      <c r="AI1325" s="62"/>
      <c r="AJ1325" s="62"/>
      <c r="AK1325" s="62"/>
      <c r="AL1325" s="62"/>
    </row>
    <row r="1326" spans="1:38" s="97" customFormat="1" ht="15" thickBot="1">
      <c r="A1326" s="63"/>
      <c r="B1326" s="2">
        <f t="shared" si="98"/>
        <v>1299</v>
      </c>
      <c r="C1326" s="235" t="str">
        <f t="array" ref="C1326">IF($K1326&lt;&gt;"",INDEX(TransferLog!$AB$21:$AB$1270,MATCH($I1326&amp;$M1326,TransferLog!$F$21:$F$1270&amp;TransferLog!$W$21:$W$1270,0)),"")</f>
        <v/>
      </c>
      <c r="D1326" s="235" t="str">
        <f t="array" ref="D1326">IF($K1326&lt;&gt;"",INDEX(TransferLog!$Q$21:$Q$1270,MATCH($I1326&amp;$M1326,TransferLog!$F$21:$F$1270&amp;TransferLog!$W$21:$W$1270,0)),"")</f>
        <v/>
      </c>
      <c r="E1326" s="236" t="str">
        <f t="array" ref="E1326">IF($K1326&lt;&gt;"",INDEX(TransferLog!$AC$21:$AC$1270,MATCH($I1326&amp;$M1326,TransferLog!$F$21:$F$1270&amp;TransferLog!$W$21:$W$1270,0)),"")</f>
        <v/>
      </c>
      <c r="F1326" s="111">
        <f t="shared" si="99"/>
        <v>1299</v>
      </c>
      <c r="G1326" s="138" t="str">
        <f t="array" ref="G1326">IF($I1326&lt;&gt;"",INDEX(DropDownLists!$K$10:$K$2516,MATCH($I1326,DropDownLists!$L$10:$L$2516,0)),"")</f>
        <v/>
      </c>
      <c r="H1326" s="107"/>
      <c r="I1326" s="112"/>
      <c r="J1326" s="339"/>
      <c r="K1326" s="113"/>
      <c r="L1326" s="339"/>
      <c r="M1326" s="113"/>
      <c r="N1326" s="339"/>
      <c r="O1326" s="139" t="str">
        <f t="shared" si="96"/>
        <v/>
      </c>
      <c r="P1326" s="339"/>
      <c r="Q1326" s="114"/>
      <c r="R1326" s="339"/>
      <c r="S1326" s="174"/>
      <c r="T1326" s="339"/>
      <c r="U1326" s="139" t="str">
        <f t="array" ref="U1326">IF($S1326&lt;&gt;"",INDEX(DropDownLists!$D$10:$D$2516,MATCH($S1326,DropDownLists!$E$10:$E$2516,0)),"")</f>
        <v/>
      </c>
      <c r="V1326" s="342"/>
      <c r="W1326" s="174"/>
      <c r="Y1326" s="62"/>
      <c r="Z1326" s="62"/>
      <c r="AA1326" s="62"/>
      <c r="AB1326" s="62"/>
      <c r="AC1326" s="62"/>
      <c r="AD1326" s="62"/>
      <c r="AE1326" s="62"/>
      <c r="AF1326" s="62"/>
      <c r="AG1326" s="62"/>
      <c r="AH1326" s="245" t="str">
        <f t="shared" si="97"/>
        <v/>
      </c>
      <c r="AI1326" s="62"/>
      <c r="AJ1326" s="62"/>
      <c r="AK1326" s="62"/>
      <c r="AL1326" s="62"/>
    </row>
    <row r="1327" spans="1:38" s="97" customFormat="1" ht="15" thickBot="1">
      <c r="A1327" s="63"/>
      <c r="B1327" s="2">
        <f t="shared" si="98"/>
        <v>1300</v>
      </c>
      <c r="C1327" s="235" t="str">
        <f t="array" ref="C1327">IF($K1327&lt;&gt;"",INDEX(TransferLog!$AB$21:$AB$1270,MATCH($I1327&amp;$M1327,TransferLog!$F$21:$F$1270&amp;TransferLog!$W$21:$W$1270,0)),"")</f>
        <v/>
      </c>
      <c r="D1327" s="235" t="str">
        <f t="array" ref="D1327">IF($K1327&lt;&gt;"",INDEX(TransferLog!$Q$21:$Q$1270,MATCH($I1327&amp;$M1327,TransferLog!$F$21:$F$1270&amp;TransferLog!$W$21:$W$1270,0)),"")</f>
        <v/>
      </c>
      <c r="E1327" s="236" t="str">
        <f t="array" ref="E1327">IF($K1327&lt;&gt;"",INDEX(TransferLog!$AC$21:$AC$1270,MATCH($I1327&amp;$M1327,TransferLog!$F$21:$F$1270&amp;TransferLog!$W$21:$W$1270,0)),"")</f>
        <v/>
      </c>
      <c r="F1327" s="111">
        <f t="shared" si="99"/>
        <v>1300</v>
      </c>
      <c r="G1327" s="138" t="str">
        <f t="array" ref="G1327">IF($I1327&lt;&gt;"",INDEX(DropDownLists!$K$10:$K$2516,MATCH($I1327,DropDownLists!$L$10:$L$2516,0)),"")</f>
        <v/>
      </c>
      <c r="H1327" s="107"/>
      <c r="I1327" s="112"/>
      <c r="J1327" s="339"/>
      <c r="K1327" s="113"/>
      <c r="L1327" s="339"/>
      <c r="M1327" s="113"/>
      <c r="N1327" s="339"/>
      <c r="O1327" s="139" t="str">
        <f t="shared" si="96"/>
        <v/>
      </c>
      <c r="P1327" s="339"/>
      <c r="Q1327" s="114"/>
      <c r="R1327" s="339"/>
      <c r="S1327" s="174"/>
      <c r="T1327" s="339"/>
      <c r="U1327" s="139" t="str">
        <f t="array" ref="U1327">IF($S1327&lt;&gt;"",INDEX(DropDownLists!$D$10:$D$2516,MATCH($S1327,DropDownLists!$E$10:$E$2516,0)),"")</f>
        <v/>
      </c>
      <c r="V1327" s="342"/>
      <c r="W1327" s="174"/>
      <c r="Y1327" s="62"/>
      <c r="Z1327" s="62"/>
      <c r="AA1327" s="62"/>
      <c r="AB1327" s="62"/>
      <c r="AC1327" s="62"/>
      <c r="AD1327" s="62"/>
      <c r="AE1327" s="62"/>
      <c r="AF1327" s="62"/>
      <c r="AG1327" s="62"/>
      <c r="AH1327" s="245" t="str">
        <f t="shared" si="97"/>
        <v/>
      </c>
      <c r="AI1327" s="62"/>
      <c r="AJ1327" s="62"/>
      <c r="AK1327" s="62"/>
      <c r="AL1327" s="62"/>
    </row>
    <row r="1328" spans="1:38" s="97" customFormat="1" ht="15" thickBot="1">
      <c r="A1328" s="63"/>
      <c r="B1328" s="2">
        <f t="shared" si="98"/>
        <v>1301</v>
      </c>
      <c r="C1328" s="235" t="str">
        <f t="array" ref="C1328">IF($K1328&lt;&gt;"",INDEX(TransferLog!$AB$21:$AB$1270,MATCH($I1328&amp;$M1328,TransferLog!$F$21:$F$1270&amp;TransferLog!$W$21:$W$1270,0)),"")</f>
        <v/>
      </c>
      <c r="D1328" s="235" t="str">
        <f t="array" ref="D1328">IF($K1328&lt;&gt;"",INDEX(TransferLog!$Q$21:$Q$1270,MATCH($I1328&amp;$M1328,TransferLog!$F$21:$F$1270&amp;TransferLog!$W$21:$W$1270,0)),"")</f>
        <v/>
      </c>
      <c r="E1328" s="236" t="str">
        <f t="array" ref="E1328">IF($K1328&lt;&gt;"",INDEX(TransferLog!$AC$21:$AC$1270,MATCH($I1328&amp;$M1328,TransferLog!$F$21:$F$1270&amp;TransferLog!$W$21:$W$1270,0)),"")</f>
        <v/>
      </c>
      <c r="F1328" s="111">
        <f t="shared" si="99"/>
        <v>1301</v>
      </c>
      <c r="G1328" s="138" t="str">
        <f t="array" ref="G1328">IF($I1328&lt;&gt;"",INDEX(DropDownLists!$K$10:$K$2516,MATCH($I1328,DropDownLists!$L$10:$L$2516,0)),"")</f>
        <v/>
      </c>
      <c r="H1328" s="107"/>
      <c r="I1328" s="112"/>
      <c r="J1328" s="339"/>
      <c r="K1328" s="113"/>
      <c r="L1328" s="339"/>
      <c r="M1328" s="113"/>
      <c r="N1328" s="339"/>
      <c r="O1328" s="139" t="str">
        <f t="shared" si="96"/>
        <v/>
      </c>
      <c r="P1328" s="339"/>
      <c r="Q1328" s="114"/>
      <c r="R1328" s="339"/>
      <c r="S1328" s="174"/>
      <c r="T1328" s="339"/>
      <c r="U1328" s="139" t="str">
        <f t="array" ref="U1328">IF($S1328&lt;&gt;"",INDEX(DropDownLists!$D$10:$D$2516,MATCH($S1328,DropDownLists!$E$10:$E$2516,0)),"")</f>
        <v/>
      </c>
      <c r="V1328" s="342"/>
      <c r="W1328" s="174"/>
      <c r="Y1328" s="62"/>
      <c r="Z1328" s="62"/>
      <c r="AA1328" s="62"/>
      <c r="AB1328" s="62"/>
      <c r="AC1328" s="62"/>
      <c r="AD1328" s="62"/>
      <c r="AE1328" s="62"/>
      <c r="AF1328" s="62"/>
      <c r="AG1328" s="62"/>
      <c r="AH1328" s="245" t="str">
        <f t="shared" si="97"/>
        <v/>
      </c>
      <c r="AI1328" s="62"/>
      <c r="AJ1328" s="62"/>
      <c r="AK1328" s="62"/>
      <c r="AL1328" s="62"/>
    </row>
    <row r="1329" spans="1:38" s="97" customFormat="1" ht="15" thickBot="1">
      <c r="A1329" s="63"/>
      <c r="B1329" s="2">
        <f t="shared" si="98"/>
        <v>1302</v>
      </c>
      <c r="C1329" s="235" t="str">
        <f t="array" ref="C1329">IF($K1329&lt;&gt;"",INDEX(TransferLog!$AB$21:$AB$1270,MATCH($I1329&amp;$M1329,TransferLog!$F$21:$F$1270&amp;TransferLog!$W$21:$W$1270,0)),"")</f>
        <v/>
      </c>
      <c r="D1329" s="235" t="str">
        <f t="array" ref="D1329">IF($K1329&lt;&gt;"",INDEX(TransferLog!$Q$21:$Q$1270,MATCH($I1329&amp;$M1329,TransferLog!$F$21:$F$1270&amp;TransferLog!$W$21:$W$1270,0)),"")</f>
        <v/>
      </c>
      <c r="E1329" s="236" t="str">
        <f t="array" ref="E1329">IF($K1329&lt;&gt;"",INDEX(TransferLog!$AC$21:$AC$1270,MATCH($I1329&amp;$M1329,TransferLog!$F$21:$F$1270&amp;TransferLog!$W$21:$W$1270,0)),"")</f>
        <v/>
      </c>
      <c r="F1329" s="111">
        <f t="shared" si="99"/>
        <v>1302</v>
      </c>
      <c r="G1329" s="138" t="str">
        <f t="array" ref="G1329">IF($I1329&lt;&gt;"",INDEX(DropDownLists!$K$10:$K$2516,MATCH($I1329,DropDownLists!$L$10:$L$2516,0)),"")</f>
        <v/>
      </c>
      <c r="H1329" s="107"/>
      <c r="I1329" s="112"/>
      <c r="J1329" s="339"/>
      <c r="K1329" s="113"/>
      <c r="L1329" s="339"/>
      <c r="M1329" s="113"/>
      <c r="N1329" s="339"/>
      <c r="O1329" s="139" t="str">
        <f t="shared" si="96"/>
        <v/>
      </c>
      <c r="P1329" s="339"/>
      <c r="Q1329" s="114"/>
      <c r="R1329" s="339"/>
      <c r="S1329" s="174"/>
      <c r="T1329" s="339"/>
      <c r="U1329" s="139" t="str">
        <f t="array" ref="U1329">IF($S1329&lt;&gt;"",INDEX(DropDownLists!$D$10:$D$2516,MATCH($S1329,DropDownLists!$E$10:$E$2516,0)),"")</f>
        <v/>
      </c>
      <c r="V1329" s="342"/>
      <c r="W1329" s="174"/>
      <c r="Y1329" s="62"/>
      <c r="Z1329" s="62"/>
      <c r="AA1329" s="62"/>
      <c r="AB1329" s="62"/>
      <c r="AC1329" s="62"/>
      <c r="AD1329" s="62"/>
      <c r="AE1329" s="62"/>
      <c r="AF1329" s="62"/>
      <c r="AG1329" s="62"/>
      <c r="AH1329" s="245" t="str">
        <f t="shared" si="97"/>
        <v/>
      </c>
      <c r="AI1329" s="62"/>
      <c r="AJ1329" s="62"/>
      <c r="AK1329" s="62"/>
      <c r="AL1329" s="62"/>
    </row>
    <row r="1330" spans="1:38" s="97" customFormat="1" ht="15" thickBot="1">
      <c r="A1330" s="63"/>
      <c r="B1330" s="2">
        <f t="shared" si="98"/>
        <v>1303</v>
      </c>
      <c r="C1330" s="235" t="str">
        <f t="array" ref="C1330">IF($K1330&lt;&gt;"",INDEX(TransferLog!$AB$21:$AB$1270,MATCH($I1330&amp;$M1330,TransferLog!$F$21:$F$1270&amp;TransferLog!$W$21:$W$1270,0)),"")</f>
        <v/>
      </c>
      <c r="D1330" s="235" t="str">
        <f t="array" ref="D1330">IF($K1330&lt;&gt;"",INDEX(TransferLog!$Q$21:$Q$1270,MATCH($I1330&amp;$M1330,TransferLog!$F$21:$F$1270&amp;TransferLog!$W$21:$W$1270,0)),"")</f>
        <v/>
      </c>
      <c r="E1330" s="236" t="str">
        <f t="array" ref="E1330">IF($K1330&lt;&gt;"",INDEX(TransferLog!$AC$21:$AC$1270,MATCH($I1330&amp;$M1330,TransferLog!$F$21:$F$1270&amp;TransferLog!$W$21:$W$1270,0)),"")</f>
        <v/>
      </c>
      <c r="F1330" s="111">
        <f t="shared" si="99"/>
        <v>1303</v>
      </c>
      <c r="G1330" s="138" t="str">
        <f t="array" ref="G1330">IF($I1330&lt;&gt;"",INDEX(DropDownLists!$K$10:$K$2516,MATCH($I1330,DropDownLists!$L$10:$L$2516,0)),"")</f>
        <v/>
      </c>
      <c r="H1330" s="107"/>
      <c r="I1330" s="112"/>
      <c r="J1330" s="339"/>
      <c r="K1330" s="113"/>
      <c r="L1330" s="339"/>
      <c r="M1330" s="113"/>
      <c r="N1330" s="339"/>
      <c r="O1330" s="139" t="str">
        <f t="shared" si="96"/>
        <v/>
      </c>
      <c r="P1330" s="339"/>
      <c r="Q1330" s="114"/>
      <c r="R1330" s="339"/>
      <c r="S1330" s="174"/>
      <c r="T1330" s="339"/>
      <c r="U1330" s="139" t="str">
        <f t="array" ref="U1330">IF($S1330&lt;&gt;"",INDEX(DropDownLists!$D$10:$D$2516,MATCH($S1330,DropDownLists!$E$10:$E$2516,0)),"")</f>
        <v/>
      </c>
      <c r="V1330" s="342"/>
      <c r="W1330" s="174"/>
      <c r="Y1330" s="62"/>
      <c r="Z1330" s="62"/>
      <c r="AA1330" s="62"/>
      <c r="AB1330" s="62"/>
      <c r="AC1330" s="62"/>
      <c r="AD1330" s="62"/>
      <c r="AE1330" s="62"/>
      <c r="AF1330" s="62"/>
      <c r="AG1330" s="62"/>
      <c r="AH1330" s="245" t="str">
        <f t="shared" si="97"/>
        <v/>
      </c>
      <c r="AI1330" s="62"/>
      <c r="AJ1330" s="62"/>
      <c r="AK1330" s="62"/>
      <c r="AL1330" s="62"/>
    </row>
    <row r="1331" spans="1:38" s="97" customFormat="1" ht="15" thickBot="1">
      <c r="A1331" s="63"/>
      <c r="B1331" s="2">
        <f t="shared" si="98"/>
        <v>1304</v>
      </c>
      <c r="C1331" s="235" t="str">
        <f t="array" ref="C1331">IF($K1331&lt;&gt;"",INDEX(TransferLog!$AB$21:$AB$1270,MATCH($I1331&amp;$M1331,TransferLog!$F$21:$F$1270&amp;TransferLog!$W$21:$W$1270,0)),"")</f>
        <v/>
      </c>
      <c r="D1331" s="235" t="str">
        <f t="array" ref="D1331">IF($K1331&lt;&gt;"",INDEX(TransferLog!$Q$21:$Q$1270,MATCH($I1331&amp;$M1331,TransferLog!$F$21:$F$1270&amp;TransferLog!$W$21:$W$1270,0)),"")</f>
        <v/>
      </c>
      <c r="E1331" s="236" t="str">
        <f t="array" ref="E1331">IF($K1331&lt;&gt;"",INDEX(TransferLog!$AC$21:$AC$1270,MATCH($I1331&amp;$M1331,TransferLog!$F$21:$F$1270&amp;TransferLog!$W$21:$W$1270,0)),"")</f>
        <v/>
      </c>
      <c r="F1331" s="111">
        <f t="shared" si="99"/>
        <v>1304</v>
      </c>
      <c r="G1331" s="138" t="str">
        <f t="array" ref="G1331">IF($I1331&lt;&gt;"",INDEX(DropDownLists!$K$10:$K$2516,MATCH($I1331,DropDownLists!$L$10:$L$2516,0)),"")</f>
        <v/>
      </c>
      <c r="H1331" s="107"/>
      <c r="I1331" s="112"/>
      <c r="J1331" s="339"/>
      <c r="K1331" s="113"/>
      <c r="L1331" s="339"/>
      <c r="M1331" s="113"/>
      <c r="N1331" s="339"/>
      <c r="O1331" s="139" t="str">
        <f t="shared" si="96"/>
        <v/>
      </c>
      <c r="P1331" s="339"/>
      <c r="Q1331" s="114"/>
      <c r="R1331" s="339"/>
      <c r="S1331" s="174"/>
      <c r="T1331" s="339"/>
      <c r="U1331" s="139" t="str">
        <f t="array" ref="U1331">IF($S1331&lt;&gt;"",INDEX(DropDownLists!$D$10:$D$2516,MATCH($S1331,DropDownLists!$E$10:$E$2516,0)),"")</f>
        <v/>
      </c>
      <c r="V1331" s="342"/>
      <c r="W1331" s="174"/>
      <c r="Y1331" s="62"/>
      <c r="Z1331" s="62"/>
      <c r="AA1331" s="62"/>
      <c r="AB1331" s="62"/>
      <c r="AC1331" s="62"/>
      <c r="AD1331" s="62"/>
      <c r="AE1331" s="62"/>
      <c r="AF1331" s="62"/>
      <c r="AG1331" s="62"/>
      <c r="AH1331" s="245" t="str">
        <f t="shared" si="97"/>
        <v/>
      </c>
      <c r="AI1331" s="62"/>
      <c r="AJ1331" s="62"/>
      <c r="AK1331" s="62"/>
      <c r="AL1331" s="62"/>
    </row>
    <row r="1332" spans="1:38" s="97" customFormat="1" ht="15" thickBot="1">
      <c r="A1332" s="63"/>
      <c r="B1332" s="2">
        <f t="shared" si="98"/>
        <v>1305</v>
      </c>
      <c r="C1332" s="235" t="str">
        <f t="array" ref="C1332">IF($K1332&lt;&gt;"",INDEX(TransferLog!$AB$21:$AB$1270,MATCH($I1332&amp;$M1332,TransferLog!$F$21:$F$1270&amp;TransferLog!$W$21:$W$1270,0)),"")</f>
        <v/>
      </c>
      <c r="D1332" s="235" t="str">
        <f t="array" ref="D1332">IF($K1332&lt;&gt;"",INDEX(TransferLog!$Q$21:$Q$1270,MATCH($I1332&amp;$M1332,TransferLog!$F$21:$F$1270&amp;TransferLog!$W$21:$W$1270,0)),"")</f>
        <v/>
      </c>
      <c r="E1332" s="236" t="str">
        <f t="array" ref="E1332">IF($K1332&lt;&gt;"",INDEX(TransferLog!$AC$21:$AC$1270,MATCH($I1332&amp;$M1332,TransferLog!$F$21:$F$1270&amp;TransferLog!$W$21:$W$1270,0)),"")</f>
        <v/>
      </c>
      <c r="F1332" s="111">
        <f t="shared" si="99"/>
        <v>1305</v>
      </c>
      <c r="G1332" s="138" t="str">
        <f t="array" ref="G1332">IF($I1332&lt;&gt;"",INDEX(DropDownLists!$K$10:$K$2516,MATCH($I1332,DropDownLists!$L$10:$L$2516,0)),"")</f>
        <v/>
      </c>
      <c r="H1332" s="107"/>
      <c r="I1332" s="112"/>
      <c r="J1332" s="339"/>
      <c r="K1332" s="113"/>
      <c r="L1332" s="339"/>
      <c r="M1332" s="113"/>
      <c r="N1332" s="339"/>
      <c r="O1332" s="139" t="str">
        <f t="shared" si="96"/>
        <v/>
      </c>
      <c r="P1332" s="339"/>
      <c r="Q1332" s="114"/>
      <c r="R1332" s="339"/>
      <c r="S1332" s="174"/>
      <c r="T1332" s="339"/>
      <c r="U1332" s="139" t="str">
        <f t="array" ref="U1332">IF($S1332&lt;&gt;"",INDEX(DropDownLists!$D$10:$D$2516,MATCH($S1332,DropDownLists!$E$10:$E$2516,0)),"")</f>
        <v/>
      </c>
      <c r="V1332" s="342"/>
      <c r="W1332" s="174"/>
      <c r="Y1332" s="62"/>
      <c r="Z1332" s="62"/>
      <c r="AA1332" s="62"/>
      <c r="AB1332" s="62"/>
      <c r="AC1332" s="62"/>
      <c r="AD1332" s="62"/>
      <c r="AE1332" s="62"/>
      <c r="AF1332" s="62"/>
      <c r="AG1332" s="62"/>
      <c r="AH1332" s="245" t="str">
        <f t="shared" si="97"/>
        <v/>
      </c>
      <c r="AI1332" s="62"/>
      <c r="AJ1332" s="62"/>
      <c r="AK1332" s="62"/>
      <c r="AL1332" s="62"/>
    </row>
    <row r="1333" spans="1:38" s="97" customFormat="1" ht="15" thickBot="1">
      <c r="A1333" s="63"/>
      <c r="B1333" s="2">
        <f t="shared" si="98"/>
        <v>1306</v>
      </c>
      <c r="C1333" s="235" t="str">
        <f t="array" ref="C1333">IF($K1333&lt;&gt;"",INDEX(TransferLog!$AB$21:$AB$1270,MATCH($I1333&amp;$M1333,TransferLog!$F$21:$F$1270&amp;TransferLog!$W$21:$W$1270,0)),"")</f>
        <v/>
      </c>
      <c r="D1333" s="235" t="str">
        <f t="array" ref="D1333">IF($K1333&lt;&gt;"",INDEX(TransferLog!$Q$21:$Q$1270,MATCH($I1333&amp;$M1333,TransferLog!$F$21:$F$1270&amp;TransferLog!$W$21:$W$1270,0)),"")</f>
        <v/>
      </c>
      <c r="E1333" s="236" t="str">
        <f t="array" ref="E1333">IF($K1333&lt;&gt;"",INDEX(TransferLog!$AC$21:$AC$1270,MATCH($I1333&amp;$M1333,TransferLog!$F$21:$F$1270&amp;TransferLog!$W$21:$W$1270,0)),"")</f>
        <v/>
      </c>
      <c r="F1333" s="111">
        <f t="shared" si="99"/>
        <v>1306</v>
      </c>
      <c r="G1333" s="138" t="str">
        <f t="array" ref="G1333">IF($I1333&lt;&gt;"",INDEX(DropDownLists!$K$10:$K$2516,MATCH($I1333,DropDownLists!$L$10:$L$2516,0)),"")</f>
        <v/>
      </c>
      <c r="H1333" s="107"/>
      <c r="I1333" s="112"/>
      <c r="J1333" s="339"/>
      <c r="K1333" s="113"/>
      <c r="L1333" s="339"/>
      <c r="M1333" s="113"/>
      <c r="N1333" s="339"/>
      <c r="O1333" s="139" t="str">
        <f t="shared" si="96"/>
        <v/>
      </c>
      <c r="P1333" s="339"/>
      <c r="Q1333" s="114"/>
      <c r="R1333" s="339"/>
      <c r="S1333" s="174"/>
      <c r="T1333" s="339"/>
      <c r="U1333" s="139" t="str">
        <f t="array" ref="U1333">IF($S1333&lt;&gt;"",INDEX(DropDownLists!$D$10:$D$2516,MATCH($S1333,DropDownLists!$E$10:$E$2516,0)),"")</f>
        <v/>
      </c>
      <c r="V1333" s="342"/>
      <c r="W1333" s="174"/>
      <c r="Y1333" s="62"/>
      <c r="Z1333" s="62"/>
      <c r="AA1333" s="62"/>
      <c r="AB1333" s="62"/>
      <c r="AC1333" s="62"/>
      <c r="AD1333" s="62"/>
      <c r="AE1333" s="62"/>
      <c r="AF1333" s="62"/>
      <c r="AG1333" s="62"/>
      <c r="AH1333" s="245" t="str">
        <f t="shared" si="97"/>
        <v/>
      </c>
      <c r="AI1333" s="62"/>
      <c r="AJ1333" s="62"/>
      <c r="AK1333" s="62"/>
      <c r="AL1333" s="62"/>
    </row>
    <row r="1334" spans="1:38" s="97" customFormat="1" ht="15" thickBot="1">
      <c r="A1334" s="63"/>
      <c r="B1334" s="2">
        <f t="shared" si="98"/>
        <v>1307</v>
      </c>
      <c r="C1334" s="235" t="str">
        <f t="array" ref="C1334">IF($K1334&lt;&gt;"",INDEX(TransferLog!$AB$21:$AB$1270,MATCH($I1334&amp;$M1334,TransferLog!$F$21:$F$1270&amp;TransferLog!$W$21:$W$1270,0)),"")</f>
        <v/>
      </c>
      <c r="D1334" s="235" t="str">
        <f t="array" ref="D1334">IF($K1334&lt;&gt;"",INDEX(TransferLog!$Q$21:$Q$1270,MATCH($I1334&amp;$M1334,TransferLog!$F$21:$F$1270&amp;TransferLog!$W$21:$W$1270,0)),"")</f>
        <v/>
      </c>
      <c r="E1334" s="236" t="str">
        <f t="array" ref="E1334">IF($K1334&lt;&gt;"",INDEX(TransferLog!$AC$21:$AC$1270,MATCH($I1334&amp;$M1334,TransferLog!$F$21:$F$1270&amp;TransferLog!$W$21:$W$1270,0)),"")</f>
        <v/>
      </c>
      <c r="F1334" s="111">
        <f t="shared" si="99"/>
        <v>1307</v>
      </c>
      <c r="G1334" s="138" t="str">
        <f t="array" ref="G1334">IF($I1334&lt;&gt;"",INDEX(DropDownLists!$K$10:$K$2516,MATCH($I1334,DropDownLists!$L$10:$L$2516,0)),"")</f>
        <v/>
      </c>
      <c r="H1334" s="107"/>
      <c r="I1334" s="112"/>
      <c r="J1334" s="339"/>
      <c r="K1334" s="113"/>
      <c r="L1334" s="339"/>
      <c r="M1334" s="113"/>
      <c r="N1334" s="339"/>
      <c r="O1334" s="139" t="str">
        <f t="shared" si="96"/>
        <v/>
      </c>
      <c r="P1334" s="339"/>
      <c r="Q1334" s="114"/>
      <c r="R1334" s="339"/>
      <c r="S1334" s="174"/>
      <c r="T1334" s="339"/>
      <c r="U1334" s="139" t="str">
        <f t="array" ref="U1334">IF($S1334&lt;&gt;"",INDEX(DropDownLists!$D$10:$D$2516,MATCH($S1334,DropDownLists!$E$10:$E$2516,0)),"")</f>
        <v/>
      </c>
      <c r="V1334" s="342"/>
      <c r="W1334" s="174"/>
      <c r="Y1334" s="62"/>
      <c r="Z1334" s="62"/>
      <c r="AA1334" s="62"/>
      <c r="AB1334" s="62"/>
      <c r="AC1334" s="62"/>
      <c r="AD1334" s="62"/>
      <c r="AE1334" s="62"/>
      <c r="AF1334" s="62"/>
      <c r="AG1334" s="62"/>
      <c r="AH1334" s="245" t="str">
        <f t="shared" si="97"/>
        <v/>
      </c>
      <c r="AI1334" s="62"/>
      <c r="AJ1334" s="62"/>
      <c r="AK1334" s="62"/>
      <c r="AL1334" s="62"/>
    </row>
    <row r="1335" spans="1:38" s="97" customFormat="1" ht="15" thickBot="1">
      <c r="A1335" s="63"/>
      <c r="B1335" s="2">
        <f t="shared" si="98"/>
        <v>1308</v>
      </c>
      <c r="C1335" s="235" t="str">
        <f t="array" ref="C1335">IF($K1335&lt;&gt;"",INDEX(TransferLog!$AB$21:$AB$1270,MATCH($I1335&amp;$M1335,TransferLog!$F$21:$F$1270&amp;TransferLog!$W$21:$W$1270,0)),"")</f>
        <v/>
      </c>
      <c r="D1335" s="235" t="str">
        <f t="array" ref="D1335">IF($K1335&lt;&gt;"",INDEX(TransferLog!$Q$21:$Q$1270,MATCH($I1335&amp;$M1335,TransferLog!$F$21:$F$1270&amp;TransferLog!$W$21:$W$1270,0)),"")</f>
        <v/>
      </c>
      <c r="E1335" s="236" t="str">
        <f t="array" ref="E1335">IF($K1335&lt;&gt;"",INDEX(TransferLog!$AC$21:$AC$1270,MATCH($I1335&amp;$M1335,TransferLog!$F$21:$F$1270&amp;TransferLog!$W$21:$W$1270,0)),"")</f>
        <v/>
      </c>
      <c r="F1335" s="111">
        <f t="shared" si="99"/>
        <v>1308</v>
      </c>
      <c r="G1335" s="138" t="str">
        <f t="array" ref="G1335">IF($I1335&lt;&gt;"",INDEX(DropDownLists!$K$10:$K$2516,MATCH($I1335,DropDownLists!$L$10:$L$2516,0)),"")</f>
        <v/>
      </c>
      <c r="H1335" s="107"/>
      <c r="I1335" s="112"/>
      <c r="J1335" s="339"/>
      <c r="K1335" s="113"/>
      <c r="L1335" s="339"/>
      <c r="M1335" s="113"/>
      <c r="N1335" s="339"/>
      <c r="O1335" s="139" t="str">
        <f t="shared" si="96"/>
        <v/>
      </c>
      <c r="P1335" s="339"/>
      <c r="Q1335" s="114"/>
      <c r="R1335" s="339"/>
      <c r="S1335" s="174"/>
      <c r="T1335" s="339"/>
      <c r="U1335" s="139" t="str">
        <f t="array" ref="U1335">IF($S1335&lt;&gt;"",INDEX(DropDownLists!$D$10:$D$2516,MATCH($S1335,DropDownLists!$E$10:$E$2516,0)),"")</f>
        <v/>
      </c>
      <c r="V1335" s="342"/>
      <c r="W1335" s="174"/>
      <c r="Y1335" s="62"/>
      <c r="Z1335" s="62"/>
      <c r="AA1335" s="62"/>
      <c r="AB1335" s="62"/>
      <c r="AC1335" s="62"/>
      <c r="AD1335" s="62"/>
      <c r="AE1335" s="62"/>
      <c r="AF1335" s="62"/>
      <c r="AG1335" s="62"/>
      <c r="AH1335" s="245" t="str">
        <f t="shared" si="97"/>
        <v/>
      </c>
      <c r="AI1335" s="62"/>
      <c r="AJ1335" s="62"/>
      <c r="AK1335" s="62"/>
      <c r="AL1335" s="62"/>
    </row>
    <row r="1336" spans="1:38" s="97" customFormat="1" ht="15" thickBot="1">
      <c r="A1336" s="63"/>
      <c r="B1336" s="2">
        <f t="shared" si="98"/>
        <v>1309</v>
      </c>
      <c r="C1336" s="235" t="str">
        <f t="array" ref="C1336">IF($K1336&lt;&gt;"",INDEX(TransferLog!$AB$21:$AB$1270,MATCH($I1336&amp;$M1336,TransferLog!$F$21:$F$1270&amp;TransferLog!$W$21:$W$1270,0)),"")</f>
        <v/>
      </c>
      <c r="D1336" s="235" t="str">
        <f t="array" ref="D1336">IF($K1336&lt;&gt;"",INDEX(TransferLog!$Q$21:$Q$1270,MATCH($I1336&amp;$M1336,TransferLog!$F$21:$F$1270&amp;TransferLog!$W$21:$W$1270,0)),"")</f>
        <v/>
      </c>
      <c r="E1336" s="236" t="str">
        <f t="array" ref="E1336">IF($K1336&lt;&gt;"",INDEX(TransferLog!$AC$21:$AC$1270,MATCH($I1336&amp;$M1336,TransferLog!$F$21:$F$1270&amp;TransferLog!$W$21:$W$1270,0)),"")</f>
        <v/>
      </c>
      <c r="F1336" s="111">
        <f t="shared" si="99"/>
        <v>1309</v>
      </c>
      <c r="G1336" s="138" t="str">
        <f t="array" ref="G1336">IF($I1336&lt;&gt;"",INDEX(DropDownLists!$K$10:$K$2516,MATCH($I1336,DropDownLists!$L$10:$L$2516,0)),"")</f>
        <v/>
      </c>
      <c r="H1336" s="107"/>
      <c r="I1336" s="112"/>
      <c r="J1336" s="339"/>
      <c r="K1336" s="113"/>
      <c r="L1336" s="339"/>
      <c r="M1336" s="113"/>
      <c r="N1336" s="339"/>
      <c r="O1336" s="139" t="str">
        <f t="shared" si="96"/>
        <v/>
      </c>
      <c r="P1336" s="339"/>
      <c r="Q1336" s="114"/>
      <c r="R1336" s="339"/>
      <c r="S1336" s="174"/>
      <c r="T1336" s="339"/>
      <c r="U1336" s="139" t="str">
        <f t="array" ref="U1336">IF($S1336&lt;&gt;"",INDEX(DropDownLists!$D$10:$D$2516,MATCH($S1336,DropDownLists!$E$10:$E$2516,0)),"")</f>
        <v/>
      </c>
      <c r="V1336" s="342"/>
      <c r="W1336" s="174"/>
      <c r="Y1336" s="62"/>
      <c r="Z1336" s="62"/>
      <c r="AA1336" s="62"/>
      <c r="AB1336" s="62"/>
      <c r="AC1336" s="62"/>
      <c r="AD1336" s="62"/>
      <c r="AE1336" s="62"/>
      <c r="AF1336" s="62"/>
      <c r="AG1336" s="62"/>
      <c r="AH1336" s="245" t="str">
        <f t="shared" si="97"/>
        <v/>
      </c>
      <c r="AI1336" s="62"/>
      <c r="AJ1336" s="62"/>
      <c r="AK1336" s="62"/>
      <c r="AL1336" s="62"/>
    </row>
    <row r="1337" spans="1:38" s="97" customFormat="1" ht="15" thickBot="1">
      <c r="A1337" s="63"/>
      <c r="B1337" s="2">
        <f t="shared" si="98"/>
        <v>1310</v>
      </c>
      <c r="C1337" s="235" t="str">
        <f t="array" ref="C1337">IF($K1337&lt;&gt;"",INDEX(TransferLog!$AB$21:$AB$1270,MATCH($I1337&amp;$M1337,TransferLog!$F$21:$F$1270&amp;TransferLog!$W$21:$W$1270,0)),"")</f>
        <v/>
      </c>
      <c r="D1337" s="235" t="str">
        <f t="array" ref="D1337">IF($K1337&lt;&gt;"",INDEX(TransferLog!$Q$21:$Q$1270,MATCH($I1337&amp;$M1337,TransferLog!$F$21:$F$1270&amp;TransferLog!$W$21:$W$1270,0)),"")</f>
        <v/>
      </c>
      <c r="E1337" s="236" t="str">
        <f t="array" ref="E1337">IF($K1337&lt;&gt;"",INDEX(TransferLog!$AC$21:$AC$1270,MATCH($I1337&amp;$M1337,TransferLog!$F$21:$F$1270&amp;TransferLog!$W$21:$W$1270,0)),"")</f>
        <v/>
      </c>
      <c r="F1337" s="111">
        <f t="shared" si="99"/>
        <v>1310</v>
      </c>
      <c r="G1337" s="138" t="str">
        <f t="array" ref="G1337">IF($I1337&lt;&gt;"",INDEX(DropDownLists!$K$10:$K$2516,MATCH($I1337,DropDownLists!$L$10:$L$2516,0)),"")</f>
        <v/>
      </c>
      <c r="H1337" s="107"/>
      <c r="I1337" s="112"/>
      <c r="J1337" s="339"/>
      <c r="K1337" s="113"/>
      <c r="L1337" s="339"/>
      <c r="M1337" s="113"/>
      <c r="N1337" s="339"/>
      <c r="O1337" s="139" t="str">
        <f t="shared" si="96"/>
        <v/>
      </c>
      <c r="P1337" s="339"/>
      <c r="Q1337" s="114"/>
      <c r="R1337" s="339"/>
      <c r="S1337" s="174"/>
      <c r="T1337" s="339"/>
      <c r="U1337" s="139" t="str">
        <f t="array" ref="U1337">IF($S1337&lt;&gt;"",INDEX(DropDownLists!$D$10:$D$2516,MATCH($S1337,DropDownLists!$E$10:$E$2516,0)),"")</f>
        <v/>
      </c>
      <c r="V1337" s="342"/>
      <c r="W1337" s="174"/>
      <c r="Y1337" s="62"/>
      <c r="Z1337" s="62"/>
      <c r="AA1337" s="62"/>
      <c r="AB1337" s="62"/>
      <c r="AC1337" s="62"/>
      <c r="AD1337" s="62"/>
      <c r="AE1337" s="62"/>
      <c r="AF1337" s="62"/>
      <c r="AG1337" s="62"/>
      <c r="AH1337" s="245" t="str">
        <f t="shared" si="97"/>
        <v/>
      </c>
      <c r="AI1337" s="62"/>
      <c r="AJ1337" s="62"/>
      <c r="AK1337" s="62"/>
      <c r="AL1337" s="62"/>
    </row>
    <row r="1338" spans="1:38" s="97" customFormat="1" ht="15" thickBot="1">
      <c r="A1338" s="63"/>
      <c r="B1338" s="2">
        <f t="shared" si="98"/>
        <v>1311</v>
      </c>
      <c r="C1338" s="235" t="str">
        <f t="array" ref="C1338">IF($K1338&lt;&gt;"",INDEX(TransferLog!$AB$21:$AB$1270,MATCH($I1338&amp;$M1338,TransferLog!$F$21:$F$1270&amp;TransferLog!$W$21:$W$1270,0)),"")</f>
        <v/>
      </c>
      <c r="D1338" s="235" t="str">
        <f t="array" ref="D1338">IF($K1338&lt;&gt;"",INDEX(TransferLog!$Q$21:$Q$1270,MATCH($I1338&amp;$M1338,TransferLog!$F$21:$F$1270&amp;TransferLog!$W$21:$W$1270,0)),"")</f>
        <v/>
      </c>
      <c r="E1338" s="236" t="str">
        <f t="array" ref="E1338">IF($K1338&lt;&gt;"",INDEX(TransferLog!$AC$21:$AC$1270,MATCH($I1338&amp;$M1338,TransferLog!$F$21:$F$1270&amp;TransferLog!$W$21:$W$1270,0)),"")</f>
        <v/>
      </c>
      <c r="F1338" s="111">
        <f t="shared" si="99"/>
        <v>1311</v>
      </c>
      <c r="G1338" s="138" t="str">
        <f t="array" ref="G1338">IF($I1338&lt;&gt;"",INDEX(DropDownLists!$K$10:$K$2516,MATCH($I1338,DropDownLists!$L$10:$L$2516,0)),"")</f>
        <v/>
      </c>
      <c r="H1338" s="107"/>
      <c r="I1338" s="112"/>
      <c r="J1338" s="339"/>
      <c r="K1338" s="113"/>
      <c r="L1338" s="339"/>
      <c r="M1338" s="113"/>
      <c r="N1338" s="339"/>
      <c r="O1338" s="139" t="str">
        <f t="shared" si="96"/>
        <v/>
      </c>
      <c r="P1338" s="339"/>
      <c r="Q1338" s="114"/>
      <c r="R1338" s="339"/>
      <c r="S1338" s="174"/>
      <c r="T1338" s="339"/>
      <c r="U1338" s="139" t="str">
        <f t="array" ref="U1338">IF($S1338&lt;&gt;"",INDEX(DropDownLists!$D$10:$D$2516,MATCH($S1338,DropDownLists!$E$10:$E$2516,0)),"")</f>
        <v/>
      </c>
      <c r="V1338" s="342"/>
      <c r="W1338" s="174"/>
      <c r="Y1338" s="62"/>
      <c r="Z1338" s="62"/>
      <c r="AA1338" s="62"/>
      <c r="AB1338" s="62"/>
      <c r="AC1338" s="62"/>
      <c r="AD1338" s="62"/>
      <c r="AE1338" s="62"/>
      <c r="AF1338" s="62"/>
      <c r="AG1338" s="62"/>
      <c r="AH1338" s="245" t="str">
        <f t="shared" si="97"/>
        <v/>
      </c>
      <c r="AI1338" s="62"/>
      <c r="AJ1338" s="62"/>
      <c r="AK1338" s="62"/>
      <c r="AL1338" s="62"/>
    </row>
    <row r="1339" spans="1:38" s="97" customFormat="1" ht="15" thickBot="1">
      <c r="A1339" s="63"/>
      <c r="B1339" s="2">
        <f t="shared" si="98"/>
        <v>1312</v>
      </c>
      <c r="C1339" s="235" t="str">
        <f t="array" ref="C1339">IF($K1339&lt;&gt;"",INDEX(TransferLog!$AB$21:$AB$1270,MATCH($I1339&amp;$M1339,TransferLog!$F$21:$F$1270&amp;TransferLog!$W$21:$W$1270,0)),"")</f>
        <v/>
      </c>
      <c r="D1339" s="235" t="str">
        <f t="array" ref="D1339">IF($K1339&lt;&gt;"",INDEX(TransferLog!$Q$21:$Q$1270,MATCH($I1339&amp;$M1339,TransferLog!$F$21:$F$1270&amp;TransferLog!$W$21:$W$1270,0)),"")</f>
        <v/>
      </c>
      <c r="E1339" s="236" t="str">
        <f t="array" ref="E1339">IF($K1339&lt;&gt;"",INDEX(TransferLog!$AC$21:$AC$1270,MATCH($I1339&amp;$M1339,TransferLog!$F$21:$F$1270&amp;TransferLog!$W$21:$W$1270,0)),"")</f>
        <v/>
      </c>
      <c r="F1339" s="111">
        <f t="shared" si="99"/>
        <v>1312</v>
      </c>
      <c r="G1339" s="138" t="str">
        <f t="array" ref="G1339">IF($I1339&lt;&gt;"",INDEX(DropDownLists!$K$10:$K$2516,MATCH($I1339,DropDownLists!$L$10:$L$2516,0)),"")</f>
        <v/>
      </c>
      <c r="H1339" s="107"/>
      <c r="I1339" s="112"/>
      <c r="J1339" s="339"/>
      <c r="K1339" s="113"/>
      <c r="L1339" s="339"/>
      <c r="M1339" s="113"/>
      <c r="N1339" s="339"/>
      <c r="O1339" s="139" t="str">
        <f t="shared" si="96"/>
        <v/>
      </c>
      <c r="P1339" s="339"/>
      <c r="Q1339" s="114"/>
      <c r="R1339" s="339"/>
      <c r="S1339" s="174"/>
      <c r="T1339" s="339"/>
      <c r="U1339" s="139" t="str">
        <f t="array" ref="U1339">IF($S1339&lt;&gt;"",INDEX(DropDownLists!$D$10:$D$2516,MATCH($S1339,DropDownLists!$E$10:$E$2516,0)),"")</f>
        <v/>
      </c>
      <c r="V1339" s="342"/>
      <c r="W1339" s="174"/>
      <c r="Y1339" s="62"/>
      <c r="Z1339" s="62"/>
      <c r="AA1339" s="62"/>
      <c r="AB1339" s="62"/>
      <c r="AC1339" s="62"/>
      <c r="AD1339" s="62"/>
      <c r="AE1339" s="62"/>
      <c r="AF1339" s="62"/>
      <c r="AG1339" s="62"/>
      <c r="AH1339" s="245" t="str">
        <f t="shared" si="97"/>
        <v/>
      </c>
      <c r="AI1339" s="62"/>
      <c r="AJ1339" s="62"/>
      <c r="AK1339" s="62"/>
      <c r="AL1339" s="62"/>
    </row>
    <row r="1340" spans="1:38" s="97" customFormat="1" ht="15" thickBot="1">
      <c r="A1340" s="63"/>
      <c r="B1340" s="2">
        <f t="shared" si="98"/>
        <v>1313</v>
      </c>
      <c r="C1340" s="235" t="str">
        <f t="array" ref="C1340">IF($K1340&lt;&gt;"",INDEX(TransferLog!$AB$21:$AB$1270,MATCH($I1340&amp;$M1340,TransferLog!$F$21:$F$1270&amp;TransferLog!$W$21:$W$1270,0)),"")</f>
        <v/>
      </c>
      <c r="D1340" s="235" t="str">
        <f t="array" ref="D1340">IF($K1340&lt;&gt;"",INDEX(TransferLog!$Q$21:$Q$1270,MATCH($I1340&amp;$M1340,TransferLog!$F$21:$F$1270&amp;TransferLog!$W$21:$W$1270,0)),"")</f>
        <v/>
      </c>
      <c r="E1340" s="236" t="str">
        <f t="array" ref="E1340">IF($K1340&lt;&gt;"",INDEX(TransferLog!$AC$21:$AC$1270,MATCH($I1340&amp;$M1340,TransferLog!$F$21:$F$1270&amp;TransferLog!$W$21:$W$1270,0)),"")</f>
        <v/>
      </c>
      <c r="F1340" s="111">
        <f t="shared" si="99"/>
        <v>1313</v>
      </c>
      <c r="G1340" s="138" t="str">
        <f t="array" ref="G1340">IF($I1340&lt;&gt;"",INDEX(DropDownLists!$K$10:$K$2516,MATCH($I1340,DropDownLists!$L$10:$L$2516,0)),"")</f>
        <v/>
      </c>
      <c r="H1340" s="107"/>
      <c r="I1340" s="112"/>
      <c r="J1340" s="339"/>
      <c r="K1340" s="113"/>
      <c r="L1340" s="339"/>
      <c r="M1340" s="113"/>
      <c r="N1340" s="339"/>
      <c r="O1340" s="139" t="str">
        <f t="shared" si="96"/>
        <v/>
      </c>
      <c r="P1340" s="339"/>
      <c r="Q1340" s="114"/>
      <c r="R1340" s="339"/>
      <c r="S1340" s="174"/>
      <c r="T1340" s="339"/>
      <c r="U1340" s="139" t="str">
        <f t="array" ref="U1340">IF($S1340&lt;&gt;"",INDEX(DropDownLists!$D$10:$D$2516,MATCH($S1340,DropDownLists!$E$10:$E$2516,0)),"")</f>
        <v/>
      </c>
      <c r="V1340" s="342"/>
      <c r="W1340" s="174"/>
      <c r="Y1340" s="62"/>
      <c r="Z1340" s="62"/>
      <c r="AA1340" s="62"/>
      <c r="AB1340" s="62"/>
      <c r="AC1340" s="62"/>
      <c r="AD1340" s="62"/>
      <c r="AE1340" s="62"/>
      <c r="AF1340" s="62"/>
      <c r="AG1340" s="62"/>
      <c r="AH1340" s="245" t="str">
        <f t="shared" si="97"/>
        <v/>
      </c>
      <c r="AI1340" s="62"/>
      <c r="AJ1340" s="62"/>
      <c r="AK1340" s="62"/>
      <c r="AL1340" s="62"/>
    </row>
    <row r="1341" spans="1:38" s="97" customFormat="1" ht="15" thickBot="1">
      <c r="A1341" s="63"/>
      <c r="B1341" s="2">
        <f t="shared" si="98"/>
        <v>1314</v>
      </c>
      <c r="C1341" s="235" t="str">
        <f t="array" ref="C1341">IF($K1341&lt;&gt;"",INDEX(TransferLog!$AB$21:$AB$1270,MATCH($I1341&amp;$M1341,TransferLog!$F$21:$F$1270&amp;TransferLog!$W$21:$W$1270,0)),"")</f>
        <v/>
      </c>
      <c r="D1341" s="235" t="str">
        <f t="array" ref="D1341">IF($K1341&lt;&gt;"",INDEX(TransferLog!$Q$21:$Q$1270,MATCH($I1341&amp;$M1341,TransferLog!$F$21:$F$1270&amp;TransferLog!$W$21:$W$1270,0)),"")</f>
        <v/>
      </c>
      <c r="E1341" s="236" t="str">
        <f t="array" ref="E1341">IF($K1341&lt;&gt;"",INDEX(TransferLog!$AC$21:$AC$1270,MATCH($I1341&amp;$M1341,TransferLog!$F$21:$F$1270&amp;TransferLog!$W$21:$W$1270,0)),"")</f>
        <v/>
      </c>
      <c r="F1341" s="111">
        <f t="shared" si="99"/>
        <v>1314</v>
      </c>
      <c r="G1341" s="138" t="str">
        <f t="array" ref="G1341">IF($I1341&lt;&gt;"",INDEX(DropDownLists!$K$10:$K$2516,MATCH($I1341,DropDownLists!$L$10:$L$2516,0)),"")</f>
        <v/>
      </c>
      <c r="H1341" s="107"/>
      <c r="I1341" s="112"/>
      <c r="J1341" s="339"/>
      <c r="K1341" s="113"/>
      <c r="L1341" s="339"/>
      <c r="M1341" s="113"/>
      <c r="N1341" s="339"/>
      <c r="O1341" s="139" t="str">
        <f t="shared" si="96"/>
        <v/>
      </c>
      <c r="P1341" s="339"/>
      <c r="Q1341" s="114"/>
      <c r="R1341" s="339"/>
      <c r="S1341" s="174"/>
      <c r="T1341" s="339"/>
      <c r="U1341" s="139" t="str">
        <f t="array" ref="U1341">IF($S1341&lt;&gt;"",INDEX(DropDownLists!$D$10:$D$2516,MATCH($S1341,DropDownLists!$E$10:$E$2516,0)),"")</f>
        <v/>
      </c>
      <c r="V1341" s="342"/>
      <c r="W1341" s="174"/>
      <c r="Y1341" s="62"/>
      <c r="Z1341" s="62"/>
      <c r="AA1341" s="62"/>
      <c r="AB1341" s="62"/>
      <c r="AC1341" s="62"/>
      <c r="AD1341" s="62"/>
      <c r="AE1341" s="62"/>
      <c r="AF1341" s="62"/>
      <c r="AG1341" s="62"/>
      <c r="AH1341" s="245" t="str">
        <f t="shared" si="97"/>
        <v/>
      </c>
      <c r="AI1341" s="62"/>
      <c r="AJ1341" s="62"/>
      <c r="AK1341" s="62"/>
      <c r="AL1341" s="62"/>
    </row>
    <row r="1342" spans="1:38" s="97" customFormat="1" ht="15" thickBot="1">
      <c r="A1342" s="63"/>
      <c r="B1342" s="2">
        <f t="shared" si="98"/>
        <v>1315</v>
      </c>
      <c r="C1342" s="235" t="str">
        <f t="array" ref="C1342">IF($K1342&lt;&gt;"",INDEX(TransferLog!$AB$21:$AB$1270,MATCH($I1342&amp;$M1342,TransferLog!$F$21:$F$1270&amp;TransferLog!$W$21:$W$1270,0)),"")</f>
        <v/>
      </c>
      <c r="D1342" s="235" t="str">
        <f t="array" ref="D1342">IF($K1342&lt;&gt;"",INDEX(TransferLog!$Q$21:$Q$1270,MATCH($I1342&amp;$M1342,TransferLog!$F$21:$F$1270&amp;TransferLog!$W$21:$W$1270,0)),"")</f>
        <v/>
      </c>
      <c r="E1342" s="236" t="str">
        <f t="array" ref="E1342">IF($K1342&lt;&gt;"",INDEX(TransferLog!$AC$21:$AC$1270,MATCH($I1342&amp;$M1342,TransferLog!$F$21:$F$1270&amp;TransferLog!$W$21:$W$1270,0)),"")</f>
        <v/>
      </c>
      <c r="F1342" s="111">
        <f t="shared" si="99"/>
        <v>1315</v>
      </c>
      <c r="G1342" s="138" t="str">
        <f t="array" ref="G1342">IF($I1342&lt;&gt;"",INDEX(DropDownLists!$K$10:$K$2516,MATCH($I1342,DropDownLists!$L$10:$L$2516,0)),"")</f>
        <v/>
      </c>
      <c r="H1342" s="107"/>
      <c r="I1342" s="112"/>
      <c r="J1342" s="339"/>
      <c r="K1342" s="113"/>
      <c r="L1342" s="339"/>
      <c r="M1342" s="113"/>
      <c r="N1342" s="339"/>
      <c r="O1342" s="139" t="str">
        <f t="shared" si="96"/>
        <v/>
      </c>
      <c r="P1342" s="339"/>
      <c r="Q1342" s="114"/>
      <c r="R1342" s="339"/>
      <c r="S1342" s="174"/>
      <c r="T1342" s="339"/>
      <c r="U1342" s="139" t="str">
        <f t="array" ref="U1342">IF($S1342&lt;&gt;"",INDEX(DropDownLists!$D$10:$D$2516,MATCH($S1342,DropDownLists!$E$10:$E$2516,0)),"")</f>
        <v/>
      </c>
      <c r="V1342" s="342"/>
      <c r="W1342" s="174"/>
      <c r="Y1342" s="62"/>
      <c r="Z1342" s="62"/>
      <c r="AA1342" s="62"/>
      <c r="AB1342" s="62"/>
      <c r="AC1342" s="62"/>
      <c r="AD1342" s="62"/>
      <c r="AE1342" s="62"/>
      <c r="AF1342" s="62"/>
      <c r="AG1342" s="62"/>
      <c r="AH1342" s="245" t="str">
        <f t="shared" si="97"/>
        <v/>
      </c>
      <c r="AI1342" s="62"/>
      <c r="AJ1342" s="62"/>
      <c r="AK1342" s="62"/>
      <c r="AL1342" s="62"/>
    </row>
    <row r="1343" spans="1:38" s="97" customFormat="1" ht="15" thickBot="1">
      <c r="A1343" s="63"/>
      <c r="B1343" s="2">
        <f t="shared" ref="B1343:B1406" si="100">ROW()-27</f>
        <v>1316</v>
      </c>
      <c r="C1343" s="235" t="str">
        <f t="array" ref="C1343">IF($K1343&lt;&gt;"",INDEX(TransferLog!$AB$21:$AB$1270,MATCH($I1343&amp;$M1343,TransferLog!$F$21:$F$1270&amp;TransferLog!$W$21:$W$1270,0)),"")</f>
        <v/>
      </c>
      <c r="D1343" s="235" t="str">
        <f t="array" ref="D1343">IF($K1343&lt;&gt;"",INDEX(TransferLog!$Q$21:$Q$1270,MATCH($I1343&amp;$M1343,TransferLog!$F$21:$F$1270&amp;TransferLog!$W$21:$W$1270,0)),"")</f>
        <v/>
      </c>
      <c r="E1343" s="236" t="str">
        <f t="array" ref="E1343">IF($K1343&lt;&gt;"",INDEX(TransferLog!$AC$21:$AC$1270,MATCH($I1343&amp;$M1343,TransferLog!$F$21:$F$1270&amp;TransferLog!$W$21:$W$1270,0)),"")</f>
        <v/>
      </c>
      <c r="F1343" s="111">
        <f t="shared" ref="F1343:F1406" si="101">ROW()-27</f>
        <v>1316</v>
      </c>
      <c r="G1343" s="138" t="str">
        <f t="array" ref="G1343">IF($I1343&lt;&gt;"",INDEX(DropDownLists!$K$10:$K$2516,MATCH($I1343,DropDownLists!$L$10:$L$2516,0)),"")</f>
        <v/>
      </c>
      <c r="H1343" s="107"/>
      <c r="I1343" s="112"/>
      <c r="J1343" s="339"/>
      <c r="K1343" s="113"/>
      <c r="L1343" s="339"/>
      <c r="M1343" s="113"/>
      <c r="N1343" s="339"/>
      <c r="O1343" s="139" t="str">
        <f t="shared" si="96"/>
        <v/>
      </c>
      <c r="P1343" s="339"/>
      <c r="Q1343" s="114"/>
      <c r="R1343" s="339"/>
      <c r="S1343" s="174"/>
      <c r="T1343" s="339"/>
      <c r="U1343" s="139" t="str">
        <f t="array" ref="U1343">IF($S1343&lt;&gt;"",INDEX(DropDownLists!$D$10:$D$2516,MATCH($S1343,DropDownLists!$E$10:$E$2516,0)),"")</f>
        <v/>
      </c>
      <c r="V1343" s="342"/>
      <c r="W1343" s="174"/>
      <c r="Y1343" s="62"/>
      <c r="Z1343" s="62"/>
      <c r="AA1343" s="62"/>
      <c r="AB1343" s="62"/>
      <c r="AC1343" s="62"/>
      <c r="AD1343" s="62"/>
      <c r="AE1343" s="62"/>
      <c r="AF1343" s="62"/>
      <c r="AG1343" s="62"/>
      <c r="AH1343" s="245" t="str">
        <f t="shared" si="97"/>
        <v/>
      </c>
      <c r="AI1343" s="62"/>
      <c r="AJ1343" s="62"/>
      <c r="AK1343" s="62"/>
      <c r="AL1343" s="62"/>
    </row>
    <row r="1344" spans="1:38" s="97" customFormat="1" ht="15" thickBot="1">
      <c r="A1344" s="63"/>
      <c r="B1344" s="2">
        <f t="shared" si="100"/>
        <v>1317</v>
      </c>
      <c r="C1344" s="235" t="str">
        <f t="array" ref="C1344">IF($K1344&lt;&gt;"",INDEX(TransferLog!$AB$21:$AB$1270,MATCH($I1344&amp;$M1344,TransferLog!$F$21:$F$1270&amp;TransferLog!$W$21:$W$1270,0)),"")</f>
        <v/>
      </c>
      <c r="D1344" s="235" t="str">
        <f t="array" ref="D1344">IF($K1344&lt;&gt;"",INDEX(TransferLog!$Q$21:$Q$1270,MATCH($I1344&amp;$M1344,TransferLog!$F$21:$F$1270&amp;TransferLog!$W$21:$W$1270,0)),"")</f>
        <v/>
      </c>
      <c r="E1344" s="236" t="str">
        <f t="array" ref="E1344">IF($K1344&lt;&gt;"",INDEX(TransferLog!$AC$21:$AC$1270,MATCH($I1344&amp;$M1344,TransferLog!$F$21:$F$1270&amp;TransferLog!$W$21:$W$1270,0)),"")</f>
        <v/>
      </c>
      <c r="F1344" s="111">
        <f t="shared" si="101"/>
        <v>1317</v>
      </c>
      <c r="G1344" s="138" t="str">
        <f t="array" ref="G1344">IF($I1344&lt;&gt;"",INDEX(DropDownLists!$K$10:$K$2516,MATCH($I1344,DropDownLists!$L$10:$L$2516,0)),"")</f>
        <v/>
      </c>
      <c r="H1344" s="107"/>
      <c r="I1344" s="112"/>
      <c r="J1344" s="339"/>
      <c r="K1344" s="113"/>
      <c r="L1344" s="339"/>
      <c r="M1344" s="113"/>
      <c r="N1344" s="339"/>
      <c r="O1344" s="139" t="str">
        <f t="shared" si="96"/>
        <v/>
      </c>
      <c r="P1344" s="339"/>
      <c r="Q1344" s="114"/>
      <c r="R1344" s="339"/>
      <c r="S1344" s="174"/>
      <c r="T1344" s="339"/>
      <c r="U1344" s="139" t="str">
        <f t="array" ref="U1344">IF($S1344&lt;&gt;"",INDEX(DropDownLists!$D$10:$D$2516,MATCH($S1344,DropDownLists!$E$10:$E$2516,0)),"")</f>
        <v/>
      </c>
      <c r="V1344" s="342"/>
      <c r="W1344" s="174"/>
      <c r="Y1344" s="62"/>
      <c r="Z1344" s="62"/>
      <c r="AA1344" s="62"/>
      <c r="AB1344" s="62"/>
      <c r="AC1344" s="62"/>
      <c r="AD1344" s="62"/>
      <c r="AE1344" s="62"/>
      <c r="AF1344" s="62"/>
      <c r="AG1344" s="62"/>
      <c r="AH1344" s="245" t="str">
        <f t="shared" si="97"/>
        <v/>
      </c>
      <c r="AI1344" s="62"/>
      <c r="AJ1344" s="62"/>
      <c r="AK1344" s="62"/>
      <c r="AL1344" s="62"/>
    </row>
    <row r="1345" spans="1:38" s="97" customFormat="1" ht="15" thickBot="1">
      <c r="A1345" s="63"/>
      <c r="B1345" s="2">
        <f t="shared" si="100"/>
        <v>1318</v>
      </c>
      <c r="C1345" s="235" t="str">
        <f t="array" ref="C1345">IF($K1345&lt;&gt;"",INDEX(TransferLog!$AB$21:$AB$1270,MATCH($I1345&amp;$M1345,TransferLog!$F$21:$F$1270&amp;TransferLog!$W$21:$W$1270,0)),"")</f>
        <v/>
      </c>
      <c r="D1345" s="235" t="str">
        <f t="array" ref="D1345">IF($K1345&lt;&gt;"",INDEX(TransferLog!$Q$21:$Q$1270,MATCH($I1345&amp;$M1345,TransferLog!$F$21:$F$1270&amp;TransferLog!$W$21:$W$1270,0)),"")</f>
        <v/>
      </c>
      <c r="E1345" s="236" t="str">
        <f t="array" ref="E1345">IF($K1345&lt;&gt;"",INDEX(TransferLog!$AC$21:$AC$1270,MATCH($I1345&amp;$M1345,TransferLog!$F$21:$F$1270&amp;TransferLog!$W$21:$W$1270,0)),"")</f>
        <v/>
      </c>
      <c r="F1345" s="111">
        <f t="shared" si="101"/>
        <v>1318</v>
      </c>
      <c r="G1345" s="138" t="str">
        <f t="array" ref="G1345">IF($I1345&lt;&gt;"",INDEX(DropDownLists!$K$10:$K$2516,MATCH($I1345,DropDownLists!$L$10:$L$2516,0)),"")</f>
        <v/>
      </c>
      <c r="H1345" s="107"/>
      <c r="I1345" s="112"/>
      <c r="J1345" s="339"/>
      <c r="K1345" s="113"/>
      <c r="L1345" s="339"/>
      <c r="M1345" s="113"/>
      <c r="N1345" s="339"/>
      <c r="O1345" s="139" t="str">
        <f t="shared" si="96"/>
        <v/>
      </c>
      <c r="P1345" s="339"/>
      <c r="Q1345" s="114"/>
      <c r="R1345" s="339"/>
      <c r="S1345" s="174"/>
      <c r="T1345" s="339"/>
      <c r="U1345" s="139" t="str">
        <f t="array" ref="U1345">IF($S1345&lt;&gt;"",INDEX(DropDownLists!$D$10:$D$2516,MATCH($S1345,DropDownLists!$E$10:$E$2516,0)),"")</f>
        <v/>
      </c>
      <c r="V1345" s="342"/>
      <c r="W1345" s="174"/>
      <c r="Y1345" s="62"/>
      <c r="Z1345" s="62"/>
      <c r="AA1345" s="62"/>
      <c r="AB1345" s="62"/>
      <c r="AC1345" s="62"/>
      <c r="AD1345" s="62"/>
      <c r="AE1345" s="62"/>
      <c r="AF1345" s="62"/>
      <c r="AG1345" s="62"/>
      <c r="AH1345" s="245" t="str">
        <f t="shared" si="97"/>
        <v/>
      </c>
      <c r="AI1345" s="62"/>
      <c r="AJ1345" s="62"/>
      <c r="AK1345" s="62"/>
      <c r="AL1345" s="62"/>
    </row>
    <row r="1346" spans="1:38" s="97" customFormat="1" ht="15" thickBot="1">
      <c r="A1346" s="63"/>
      <c r="B1346" s="2">
        <f t="shared" si="100"/>
        <v>1319</v>
      </c>
      <c r="C1346" s="235" t="str">
        <f t="array" ref="C1346">IF($K1346&lt;&gt;"",INDEX(TransferLog!$AB$21:$AB$1270,MATCH($I1346&amp;$M1346,TransferLog!$F$21:$F$1270&amp;TransferLog!$W$21:$W$1270,0)),"")</f>
        <v/>
      </c>
      <c r="D1346" s="235" t="str">
        <f t="array" ref="D1346">IF($K1346&lt;&gt;"",INDEX(TransferLog!$Q$21:$Q$1270,MATCH($I1346&amp;$M1346,TransferLog!$F$21:$F$1270&amp;TransferLog!$W$21:$W$1270,0)),"")</f>
        <v/>
      </c>
      <c r="E1346" s="236" t="str">
        <f t="array" ref="E1346">IF($K1346&lt;&gt;"",INDEX(TransferLog!$AC$21:$AC$1270,MATCH($I1346&amp;$M1346,TransferLog!$F$21:$F$1270&amp;TransferLog!$W$21:$W$1270,0)),"")</f>
        <v/>
      </c>
      <c r="F1346" s="111">
        <f t="shared" si="101"/>
        <v>1319</v>
      </c>
      <c r="G1346" s="138" t="str">
        <f t="array" ref="G1346">IF($I1346&lt;&gt;"",INDEX(DropDownLists!$K$10:$K$2516,MATCH($I1346,DropDownLists!$L$10:$L$2516,0)),"")</f>
        <v/>
      </c>
      <c r="H1346" s="107"/>
      <c r="I1346" s="112"/>
      <c r="J1346" s="339"/>
      <c r="K1346" s="113"/>
      <c r="L1346" s="339"/>
      <c r="M1346" s="113"/>
      <c r="N1346" s="339"/>
      <c r="O1346" s="139" t="str">
        <f t="shared" si="96"/>
        <v/>
      </c>
      <c r="P1346" s="339"/>
      <c r="Q1346" s="114"/>
      <c r="R1346" s="339"/>
      <c r="S1346" s="174"/>
      <c r="T1346" s="339"/>
      <c r="U1346" s="139" t="str">
        <f t="array" ref="U1346">IF($S1346&lt;&gt;"",INDEX(DropDownLists!$D$10:$D$2516,MATCH($S1346,DropDownLists!$E$10:$E$2516,0)),"")</f>
        <v/>
      </c>
      <c r="V1346" s="342"/>
      <c r="W1346" s="174"/>
      <c r="Y1346" s="62"/>
      <c r="Z1346" s="62"/>
      <c r="AA1346" s="62"/>
      <c r="AB1346" s="62"/>
      <c r="AC1346" s="62"/>
      <c r="AD1346" s="62"/>
      <c r="AE1346" s="62"/>
      <c r="AF1346" s="62"/>
      <c r="AG1346" s="62"/>
      <c r="AH1346" s="245" t="str">
        <f t="shared" si="97"/>
        <v/>
      </c>
      <c r="AI1346" s="62"/>
      <c r="AJ1346" s="62"/>
      <c r="AK1346" s="62"/>
      <c r="AL1346" s="62"/>
    </row>
    <row r="1347" spans="1:38" s="97" customFormat="1" ht="15" thickBot="1">
      <c r="A1347" s="63"/>
      <c r="B1347" s="2">
        <f t="shared" si="100"/>
        <v>1320</v>
      </c>
      <c r="C1347" s="235" t="str">
        <f t="array" ref="C1347">IF($K1347&lt;&gt;"",INDEX(TransferLog!$AB$21:$AB$1270,MATCH($I1347&amp;$M1347,TransferLog!$F$21:$F$1270&amp;TransferLog!$W$21:$W$1270,0)),"")</f>
        <v/>
      </c>
      <c r="D1347" s="235" t="str">
        <f t="array" ref="D1347">IF($K1347&lt;&gt;"",INDEX(TransferLog!$Q$21:$Q$1270,MATCH($I1347&amp;$M1347,TransferLog!$F$21:$F$1270&amp;TransferLog!$W$21:$W$1270,0)),"")</f>
        <v/>
      </c>
      <c r="E1347" s="236" t="str">
        <f t="array" ref="E1347">IF($K1347&lt;&gt;"",INDEX(TransferLog!$AC$21:$AC$1270,MATCH($I1347&amp;$M1347,TransferLog!$F$21:$F$1270&amp;TransferLog!$W$21:$W$1270,0)),"")</f>
        <v/>
      </c>
      <c r="F1347" s="111">
        <f t="shared" si="101"/>
        <v>1320</v>
      </c>
      <c r="G1347" s="138" t="str">
        <f t="array" ref="G1347">IF($I1347&lt;&gt;"",INDEX(DropDownLists!$K$10:$K$2516,MATCH($I1347,DropDownLists!$L$10:$L$2516,0)),"")</f>
        <v/>
      </c>
      <c r="H1347" s="107"/>
      <c r="I1347" s="112"/>
      <c r="J1347" s="339"/>
      <c r="K1347" s="113"/>
      <c r="L1347" s="339"/>
      <c r="M1347" s="113"/>
      <c r="N1347" s="339"/>
      <c r="O1347" s="139" t="str">
        <f t="shared" si="96"/>
        <v/>
      </c>
      <c r="P1347" s="339"/>
      <c r="Q1347" s="114"/>
      <c r="R1347" s="339"/>
      <c r="S1347" s="174"/>
      <c r="T1347" s="339"/>
      <c r="U1347" s="139" t="str">
        <f t="array" ref="U1347">IF($S1347&lt;&gt;"",INDEX(DropDownLists!$D$10:$D$2516,MATCH($S1347,DropDownLists!$E$10:$E$2516,0)),"")</f>
        <v/>
      </c>
      <c r="V1347" s="342"/>
      <c r="W1347" s="174"/>
      <c r="Y1347" s="62"/>
      <c r="Z1347" s="62"/>
      <c r="AA1347" s="62"/>
      <c r="AB1347" s="62"/>
      <c r="AC1347" s="62"/>
      <c r="AD1347" s="62"/>
      <c r="AE1347" s="62"/>
      <c r="AF1347" s="62"/>
      <c r="AG1347" s="62"/>
      <c r="AH1347" s="245" t="str">
        <f t="shared" si="97"/>
        <v/>
      </c>
      <c r="AI1347" s="62"/>
      <c r="AJ1347" s="62"/>
      <c r="AK1347" s="62"/>
      <c r="AL1347" s="62"/>
    </row>
    <row r="1348" spans="1:38" s="97" customFormat="1" ht="15" thickBot="1">
      <c r="A1348" s="63"/>
      <c r="B1348" s="2">
        <f t="shared" si="100"/>
        <v>1321</v>
      </c>
      <c r="C1348" s="235" t="str">
        <f t="array" ref="C1348">IF($K1348&lt;&gt;"",INDEX(TransferLog!$AB$21:$AB$1270,MATCH($I1348&amp;$M1348,TransferLog!$F$21:$F$1270&amp;TransferLog!$W$21:$W$1270,0)),"")</f>
        <v/>
      </c>
      <c r="D1348" s="235" t="str">
        <f t="array" ref="D1348">IF($K1348&lt;&gt;"",INDEX(TransferLog!$Q$21:$Q$1270,MATCH($I1348&amp;$M1348,TransferLog!$F$21:$F$1270&amp;TransferLog!$W$21:$W$1270,0)),"")</f>
        <v/>
      </c>
      <c r="E1348" s="236" t="str">
        <f t="array" ref="E1348">IF($K1348&lt;&gt;"",INDEX(TransferLog!$AC$21:$AC$1270,MATCH($I1348&amp;$M1348,TransferLog!$F$21:$F$1270&amp;TransferLog!$W$21:$W$1270,0)),"")</f>
        <v/>
      </c>
      <c r="F1348" s="111">
        <f t="shared" si="101"/>
        <v>1321</v>
      </c>
      <c r="G1348" s="138" t="str">
        <f t="array" ref="G1348">IF($I1348&lt;&gt;"",INDEX(DropDownLists!$K$10:$K$2516,MATCH($I1348,DropDownLists!$L$10:$L$2516,0)),"")</f>
        <v/>
      </c>
      <c r="H1348" s="107"/>
      <c r="I1348" s="112"/>
      <c r="J1348" s="339"/>
      <c r="K1348" s="113"/>
      <c r="L1348" s="339"/>
      <c r="M1348" s="113"/>
      <c r="N1348" s="339"/>
      <c r="O1348" s="139" t="str">
        <f t="shared" si="96"/>
        <v/>
      </c>
      <c r="P1348" s="339"/>
      <c r="Q1348" s="114"/>
      <c r="R1348" s="339"/>
      <c r="S1348" s="174"/>
      <c r="T1348" s="339"/>
      <c r="U1348" s="139" t="str">
        <f t="array" ref="U1348">IF($S1348&lt;&gt;"",INDEX(DropDownLists!$D$10:$D$2516,MATCH($S1348,DropDownLists!$E$10:$E$2516,0)),"")</f>
        <v/>
      </c>
      <c r="V1348" s="342"/>
      <c r="W1348" s="174"/>
      <c r="Y1348" s="62"/>
      <c r="Z1348" s="62"/>
      <c r="AA1348" s="62"/>
      <c r="AB1348" s="62"/>
      <c r="AC1348" s="62"/>
      <c r="AD1348" s="62"/>
      <c r="AE1348" s="62"/>
      <c r="AF1348" s="62"/>
      <c r="AG1348" s="62"/>
      <c r="AH1348" s="245" t="str">
        <f t="shared" si="97"/>
        <v/>
      </c>
      <c r="AI1348" s="62"/>
      <c r="AJ1348" s="62"/>
      <c r="AK1348" s="62"/>
      <c r="AL1348" s="62"/>
    </row>
    <row r="1349" spans="1:38" s="97" customFormat="1" ht="15" thickBot="1">
      <c r="A1349" s="63"/>
      <c r="B1349" s="2">
        <f t="shared" si="100"/>
        <v>1322</v>
      </c>
      <c r="C1349" s="235" t="str">
        <f t="array" ref="C1349">IF($K1349&lt;&gt;"",INDEX(TransferLog!$AB$21:$AB$1270,MATCH($I1349&amp;$M1349,TransferLog!$F$21:$F$1270&amp;TransferLog!$W$21:$W$1270,0)),"")</f>
        <v/>
      </c>
      <c r="D1349" s="235" t="str">
        <f t="array" ref="D1349">IF($K1349&lt;&gt;"",INDEX(TransferLog!$Q$21:$Q$1270,MATCH($I1349&amp;$M1349,TransferLog!$F$21:$F$1270&amp;TransferLog!$W$21:$W$1270,0)),"")</f>
        <v/>
      </c>
      <c r="E1349" s="236" t="str">
        <f t="array" ref="E1349">IF($K1349&lt;&gt;"",INDEX(TransferLog!$AC$21:$AC$1270,MATCH($I1349&amp;$M1349,TransferLog!$F$21:$F$1270&amp;TransferLog!$W$21:$W$1270,0)),"")</f>
        <v/>
      </c>
      <c r="F1349" s="111">
        <f t="shared" si="101"/>
        <v>1322</v>
      </c>
      <c r="G1349" s="138" t="str">
        <f t="array" ref="G1349">IF($I1349&lt;&gt;"",INDEX(DropDownLists!$K$10:$K$2516,MATCH($I1349,DropDownLists!$L$10:$L$2516,0)),"")</f>
        <v/>
      </c>
      <c r="H1349" s="107"/>
      <c r="I1349" s="112"/>
      <c r="J1349" s="339"/>
      <c r="K1349" s="113"/>
      <c r="L1349" s="339"/>
      <c r="M1349" s="113"/>
      <c r="N1349" s="339"/>
      <c r="O1349" s="139" t="str">
        <f t="shared" si="96"/>
        <v/>
      </c>
      <c r="P1349" s="339"/>
      <c r="Q1349" s="114"/>
      <c r="R1349" s="339"/>
      <c r="S1349" s="174"/>
      <c r="T1349" s="339"/>
      <c r="U1349" s="139" t="str">
        <f t="array" ref="U1349">IF($S1349&lt;&gt;"",INDEX(DropDownLists!$D$10:$D$2516,MATCH($S1349,DropDownLists!$E$10:$E$2516,0)),"")</f>
        <v/>
      </c>
      <c r="V1349" s="342"/>
      <c r="W1349" s="174"/>
      <c r="Y1349" s="62"/>
      <c r="Z1349" s="62"/>
      <c r="AA1349" s="62"/>
      <c r="AB1349" s="62"/>
      <c r="AC1349" s="62"/>
      <c r="AD1349" s="62"/>
      <c r="AE1349" s="62"/>
      <c r="AF1349" s="62"/>
      <c r="AG1349" s="62"/>
      <c r="AH1349" s="245" t="str">
        <f t="shared" si="97"/>
        <v/>
      </c>
      <c r="AI1349" s="62"/>
      <c r="AJ1349" s="62"/>
      <c r="AK1349" s="62"/>
      <c r="AL1349" s="62"/>
    </row>
    <row r="1350" spans="1:38" s="97" customFormat="1" ht="15" thickBot="1">
      <c r="A1350" s="63"/>
      <c r="B1350" s="2">
        <f t="shared" si="100"/>
        <v>1323</v>
      </c>
      <c r="C1350" s="235" t="str">
        <f t="array" ref="C1350">IF($K1350&lt;&gt;"",INDEX(TransferLog!$AB$21:$AB$1270,MATCH($I1350&amp;$M1350,TransferLog!$F$21:$F$1270&amp;TransferLog!$W$21:$W$1270,0)),"")</f>
        <v/>
      </c>
      <c r="D1350" s="235" t="str">
        <f t="array" ref="D1350">IF($K1350&lt;&gt;"",INDEX(TransferLog!$Q$21:$Q$1270,MATCH($I1350&amp;$M1350,TransferLog!$F$21:$F$1270&amp;TransferLog!$W$21:$W$1270,0)),"")</f>
        <v/>
      </c>
      <c r="E1350" s="236" t="str">
        <f t="array" ref="E1350">IF($K1350&lt;&gt;"",INDEX(TransferLog!$AC$21:$AC$1270,MATCH($I1350&amp;$M1350,TransferLog!$F$21:$F$1270&amp;TransferLog!$W$21:$W$1270,0)),"")</f>
        <v/>
      </c>
      <c r="F1350" s="111">
        <f t="shared" si="101"/>
        <v>1323</v>
      </c>
      <c r="G1350" s="138" t="str">
        <f t="array" ref="G1350">IF($I1350&lt;&gt;"",INDEX(DropDownLists!$K$10:$K$2516,MATCH($I1350,DropDownLists!$L$10:$L$2516,0)),"")</f>
        <v/>
      </c>
      <c r="H1350" s="107"/>
      <c r="I1350" s="112"/>
      <c r="J1350" s="339"/>
      <c r="K1350" s="113"/>
      <c r="L1350" s="339"/>
      <c r="M1350" s="113"/>
      <c r="N1350" s="339"/>
      <c r="O1350" s="139" t="str">
        <f t="shared" si="96"/>
        <v/>
      </c>
      <c r="P1350" s="339"/>
      <c r="Q1350" s="114"/>
      <c r="R1350" s="339"/>
      <c r="S1350" s="174"/>
      <c r="T1350" s="339"/>
      <c r="U1350" s="139" t="str">
        <f t="array" ref="U1350">IF($S1350&lt;&gt;"",INDEX(DropDownLists!$D$10:$D$2516,MATCH($S1350,DropDownLists!$E$10:$E$2516,0)),"")</f>
        <v/>
      </c>
      <c r="V1350" s="342"/>
      <c r="W1350" s="174"/>
      <c r="Y1350" s="62"/>
      <c r="Z1350" s="62"/>
      <c r="AA1350" s="62"/>
      <c r="AB1350" s="62"/>
      <c r="AC1350" s="62"/>
      <c r="AD1350" s="62"/>
      <c r="AE1350" s="62"/>
      <c r="AF1350" s="62"/>
      <c r="AG1350" s="62"/>
      <c r="AH1350" s="245" t="str">
        <f t="shared" si="97"/>
        <v/>
      </c>
      <c r="AI1350" s="62"/>
      <c r="AJ1350" s="62"/>
      <c r="AK1350" s="62"/>
      <c r="AL1350" s="62"/>
    </row>
    <row r="1351" spans="1:38" s="97" customFormat="1" ht="15" thickBot="1">
      <c r="A1351" s="63"/>
      <c r="B1351" s="2">
        <f t="shared" si="100"/>
        <v>1324</v>
      </c>
      <c r="C1351" s="235" t="str">
        <f t="array" ref="C1351">IF($K1351&lt;&gt;"",INDEX(TransferLog!$AB$21:$AB$1270,MATCH($I1351&amp;$M1351,TransferLog!$F$21:$F$1270&amp;TransferLog!$W$21:$W$1270,0)),"")</f>
        <v/>
      </c>
      <c r="D1351" s="235" t="str">
        <f t="array" ref="D1351">IF($K1351&lt;&gt;"",INDEX(TransferLog!$Q$21:$Q$1270,MATCH($I1351&amp;$M1351,TransferLog!$F$21:$F$1270&amp;TransferLog!$W$21:$W$1270,0)),"")</f>
        <v/>
      </c>
      <c r="E1351" s="236" t="str">
        <f t="array" ref="E1351">IF($K1351&lt;&gt;"",INDEX(TransferLog!$AC$21:$AC$1270,MATCH($I1351&amp;$M1351,TransferLog!$F$21:$F$1270&amp;TransferLog!$W$21:$W$1270,0)),"")</f>
        <v/>
      </c>
      <c r="F1351" s="111">
        <f t="shared" si="101"/>
        <v>1324</v>
      </c>
      <c r="G1351" s="138" t="str">
        <f t="array" ref="G1351">IF($I1351&lt;&gt;"",INDEX(DropDownLists!$K$10:$K$2516,MATCH($I1351,DropDownLists!$L$10:$L$2516,0)),"")</f>
        <v/>
      </c>
      <c r="H1351" s="107"/>
      <c r="I1351" s="112"/>
      <c r="J1351" s="339"/>
      <c r="K1351" s="113"/>
      <c r="L1351" s="339"/>
      <c r="M1351" s="113"/>
      <c r="N1351" s="339"/>
      <c r="O1351" s="139" t="str">
        <f t="shared" si="96"/>
        <v/>
      </c>
      <c r="P1351" s="339"/>
      <c r="Q1351" s="114"/>
      <c r="R1351" s="339"/>
      <c r="S1351" s="174"/>
      <c r="T1351" s="339"/>
      <c r="U1351" s="139" t="str">
        <f t="array" ref="U1351">IF($S1351&lt;&gt;"",INDEX(DropDownLists!$D$10:$D$2516,MATCH($S1351,DropDownLists!$E$10:$E$2516,0)),"")</f>
        <v/>
      </c>
      <c r="V1351" s="342"/>
      <c r="W1351" s="174"/>
      <c r="Y1351" s="62"/>
      <c r="Z1351" s="62"/>
      <c r="AA1351" s="62"/>
      <c r="AB1351" s="62"/>
      <c r="AC1351" s="62"/>
      <c r="AD1351" s="62"/>
      <c r="AE1351" s="62"/>
      <c r="AF1351" s="62"/>
      <c r="AG1351" s="62"/>
      <c r="AH1351" s="245" t="str">
        <f t="shared" si="97"/>
        <v/>
      </c>
      <c r="AI1351" s="62"/>
      <c r="AJ1351" s="62"/>
      <c r="AK1351" s="62"/>
      <c r="AL1351" s="62"/>
    </row>
    <row r="1352" spans="1:38" s="97" customFormat="1" ht="15" thickBot="1">
      <c r="A1352" s="63"/>
      <c r="B1352" s="2">
        <f t="shared" si="100"/>
        <v>1325</v>
      </c>
      <c r="C1352" s="235" t="str">
        <f t="array" ref="C1352">IF($K1352&lt;&gt;"",INDEX(TransferLog!$AB$21:$AB$1270,MATCH($I1352&amp;$M1352,TransferLog!$F$21:$F$1270&amp;TransferLog!$W$21:$W$1270,0)),"")</f>
        <v/>
      </c>
      <c r="D1352" s="235" t="str">
        <f t="array" ref="D1352">IF($K1352&lt;&gt;"",INDEX(TransferLog!$Q$21:$Q$1270,MATCH($I1352&amp;$M1352,TransferLog!$F$21:$F$1270&amp;TransferLog!$W$21:$W$1270,0)),"")</f>
        <v/>
      </c>
      <c r="E1352" s="236" t="str">
        <f t="array" ref="E1352">IF($K1352&lt;&gt;"",INDEX(TransferLog!$AC$21:$AC$1270,MATCH($I1352&amp;$M1352,TransferLog!$F$21:$F$1270&amp;TransferLog!$W$21:$W$1270,0)),"")</f>
        <v/>
      </c>
      <c r="F1352" s="111">
        <f t="shared" si="101"/>
        <v>1325</v>
      </c>
      <c r="G1352" s="138" t="str">
        <f t="array" ref="G1352">IF($I1352&lt;&gt;"",INDEX(DropDownLists!$K$10:$K$2516,MATCH($I1352,DropDownLists!$L$10:$L$2516,0)),"")</f>
        <v/>
      </c>
      <c r="H1352" s="107"/>
      <c r="I1352" s="112"/>
      <c r="J1352" s="339"/>
      <c r="K1352" s="113"/>
      <c r="L1352" s="339"/>
      <c r="M1352" s="113"/>
      <c r="N1352" s="339"/>
      <c r="O1352" s="139" t="str">
        <f t="shared" si="96"/>
        <v/>
      </c>
      <c r="P1352" s="339"/>
      <c r="Q1352" s="114"/>
      <c r="R1352" s="339"/>
      <c r="S1352" s="174"/>
      <c r="T1352" s="339"/>
      <c r="U1352" s="139" t="str">
        <f t="array" ref="U1352">IF($S1352&lt;&gt;"",INDEX(DropDownLists!$D$10:$D$2516,MATCH($S1352,DropDownLists!$E$10:$E$2516,0)),"")</f>
        <v/>
      </c>
      <c r="V1352" s="342"/>
      <c r="W1352" s="174"/>
      <c r="Y1352" s="62"/>
      <c r="Z1352" s="62"/>
      <c r="AA1352" s="62"/>
      <c r="AB1352" s="62"/>
      <c r="AC1352" s="62"/>
      <c r="AD1352" s="62"/>
      <c r="AE1352" s="62"/>
      <c r="AF1352" s="62"/>
      <c r="AG1352" s="62"/>
      <c r="AH1352" s="245" t="str">
        <f t="shared" si="97"/>
        <v/>
      </c>
      <c r="AI1352" s="62"/>
      <c r="AJ1352" s="62"/>
      <c r="AK1352" s="62"/>
      <c r="AL1352" s="62"/>
    </row>
    <row r="1353" spans="1:38" s="97" customFormat="1" ht="15" thickBot="1">
      <c r="A1353" s="63"/>
      <c r="B1353" s="2">
        <f t="shared" si="100"/>
        <v>1326</v>
      </c>
      <c r="C1353" s="235" t="str">
        <f t="array" ref="C1353">IF($K1353&lt;&gt;"",INDEX(TransferLog!$AB$21:$AB$1270,MATCH($I1353&amp;$M1353,TransferLog!$F$21:$F$1270&amp;TransferLog!$W$21:$W$1270,0)),"")</f>
        <v/>
      </c>
      <c r="D1353" s="235" t="str">
        <f t="array" ref="D1353">IF($K1353&lt;&gt;"",INDEX(TransferLog!$Q$21:$Q$1270,MATCH($I1353&amp;$M1353,TransferLog!$F$21:$F$1270&amp;TransferLog!$W$21:$W$1270,0)),"")</f>
        <v/>
      </c>
      <c r="E1353" s="236" t="str">
        <f t="array" ref="E1353">IF($K1353&lt;&gt;"",INDEX(TransferLog!$AC$21:$AC$1270,MATCH($I1353&amp;$M1353,TransferLog!$F$21:$F$1270&amp;TransferLog!$W$21:$W$1270,0)),"")</f>
        <v/>
      </c>
      <c r="F1353" s="111">
        <f t="shared" si="101"/>
        <v>1326</v>
      </c>
      <c r="G1353" s="138" t="str">
        <f t="array" ref="G1353">IF($I1353&lt;&gt;"",INDEX(DropDownLists!$K$10:$K$2516,MATCH($I1353,DropDownLists!$L$10:$L$2516,0)),"")</f>
        <v/>
      </c>
      <c r="H1353" s="107"/>
      <c r="I1353" s="112"/>
      <c r="J1353" s="339"/>
      <c r="K1353" s="113"/>
      <c r="L1353" s="339"/>
      <c r="M1353" s="113"/>
      <c r="N1353" s="339"/>
      <c r="O1353" s="139" t="str">
        <f t="shared" si="96"/>
        <v/>
      </c>
      <c r="P1353" s="339"/>
      <c r="Q1353" s="114"/>
      <c r="R1353" s="339"/>
      <c r="S1353" s="174"/>
      <c r="T1353" s="339"/>
      <c r="U1353" s="139" t="str">
        <f t="array" ref="U1353">IF($S1353&lt;&gt;"",INDEX(DropDownLists!$D$10:$D$2516,MATCH($S1353,DropDownLists!$E$10:$E$2516,0)),"")</f>
        <v/>
      </c>
      <c r="V1353" s="342"/>
      <c r="W1353" s="174"/>
      <c r="Y1353" s="62"/>
      <c r="Z1353" s="62"/>
      <c r="AA1353" s="62"/>
      <c r="AB1353" s="62"/>
      <c r="AC1353" s="62"/>
      <c r="AD1353" s="62"/>
      <c r="AE1353" s="62"/>
      <c r="AF1353" s="62"/>
      <c r="AG1353" s="62"/>
      <c r="AH1353" s="245" t="str">
        <f t="shared" si="97"/>
        <v/>
      </c>
      <c r="AI1353" s="62"/>
      <c r="AJ1353" s="62"/>
      <c r="AK1353" s="62"/>
      <c r="AL1353" s="62"/>
    </row>
    <row r="1354" spans="1:38" s="97" customFormat="1" ht="15" thickBot="1">
      <c r="A1354" s="63"/>
      <c r="B1354" s="2">
        <f t="shared" si="100"/>
        <v>1327</v>
      </c>
      <c r="C1354" s="235" t="str">
        <f t="array" ref="C1354">IF($K1354&lt;&gt;"",INDEX(TransferLog!$AB$21:$AB$1270,MATCH($I1354&amp;$M1354,TransferLog!$F$21:$F$1270&amp;TransferLog!$W$21:$W$1270,0)),"")</f>
        <v/>
      </c>
      <c r="D1354" s="235" t="str">
        <f t="array" ref="D1354">IF($K1354&lt;&gt;"",INDEX(TransferLog!$Q$21:$Q$1270,MATCH($I1354&amp;$M1354,TransferLog!$F$21:$F$1270&amp;TransferLog!$W$21:$W$1270,0)),"")</f>
        <v/>
      </c>
      <c r="E1354" s="236" t="str">
        <f t="array" ref="E1354">IF($K1354&lt;&gt;"",INDEX(TransferLog!$AC$21:$AC$1270,MATCH($I1354&amp;$M1354,TransferLog!$F$21:$F$1270&amp;TransferLog!$W$21:$W$1270,0)),"")</f>
        <v/>
      </c>
      <c r="F1354" s="111">
        <f t="shared" si="101"/>
        <v>1327</v>
      </c>
      <c r="G1354" s="138" t="str">
        <f t="array" ref="G1354">IF($I1354&lt;&gt;"",INDEX(DropDownLists!$K$10:$K$2516,MATCH($I1354,DropDownLists!$L$10:$L$2516,0)),"")</f>
        <v/>
      </c>
      <c r="H1354" s="107"/>
      <c r="I1354" s="112"/>
      <c r="J1354" s="339"/>
      <c r="K1354" s="113"/>
      <c r="L1354" s="339"/>
      <c r="M1354" s="113"/>
      <c r="N1354" s="339"/>
      <c r="O1354" s="139" t="str">
        <f t="shared" si="96"/>
        <v/>
      </c>
      <c r="P1354" s="339"/>
      <c r="Q1354" s="114"/>
      <c r="R1354" s="339"/>
      <c r="S1354" s="174"/>
      <c r="T1354" s="339"/>
      <c r="U1354" s="139" t="str">
        <f t="array" ref="U1354">IF($S1354&lt;&gt;"",INDEX(DropDownLists!$D$10:$D$2516,MATCH($S1354,DropDownLists!$E$10:$E$2516,0)),"")</f>
        <v/>
      </c>
      <c r="V1354" s="342"/>
      <c r="W1354" s="174"/>
      <c r="Y1354" s="62"/>
      <c r="Z1354" s="62"/>
      <c r="AA1354" s="62"/>
      <c r="AB1354" s="62"/>
      <c r="AC1354" s="62"/>
      <c r="AD1354" s="62"/>
      <c r="AE1354" s="62"/>
      <c r="AF1354" s="62"/>
      <c r="AG1354" s="62"/>
      <c r="AH1354" s="245" t="str">
        <f t="shared" si="97"/>
        <v/>
      </c>
      <c r="AI1354" s="62"/>
      <c r="AJ1354" s="62"/>
      <c r="AK1354" s="62"/>
      <c r="AL1354" s="62"/>
    </row>
    <row r="1355" spans="1:38" s="97" customFormat="1" ht="15" thickBot="1">
      <c r="A1355" s="63"/>
      <c r="B1355" s="2">
        <f t="shared" si="100"/>
        <v>1328</v>
      </c>
      <c r="C1355" s="235" t="str">
        <f t="array" ref="C1355">IF($K1355&lt;&gt;"",INDEX(TransferLog!$AB$21:$AB$1270,MATCH($I1355&amp;$M1355,TransferLog!$F$21:$F$1270&amp;TransferLog!$W$21:$W$1270,0)),"")</f>
        <v/>
      </c>
      <c r="D1355" s="235" t="str">
        <f t="array" ref="D1355">IF($K1355&lt;&gt;"",INDEX(TransferLog!$Q$21:$Q$1270,MATCH($I1355&amp;$M1355,TransferLog!$F$21:$F$1270&amp;TransferLog!$W$21:$W$1270,0)),"")</f>
        <v/>
      </c>
      <c r="E1355" s="236" t="str">
        <f t="array" ref="E1355">IF($K1355&lt;&gt;"",INDEX(TransferLog!$AC$21:$AC$1270,MATCH($I1355&amp;$M1355,TransferLog!$F$21:$F$1270&amp;TransferLog!$W$21:$W$1270,0)),"")</f>
        <v/>
      </c>
      <c r="F1355" s="111">
        <f t="shared" si="101"/>
        <v>1328</v>
      </c>
      <c r="G1355" s="138" t="str">
        <f t="array" ref="G1355">IF($I1355&lt;&gt;"",INDEX(DropDownLists!$K$10:$K$2516,MATCH($I1355,DropDownLists!$L$10:$L$2516,0)),"")</f>
        <v/>
      </c>
      <c r="H1355" s="107"/>
      <c r="I1355" s="112"/>
      <c r="J1355" s="339"/>
      <c r="K1355" s="113"/>
      <c r="L1355" s="339"/>
      <c r="M1355" s="113"/>
      <c r="N1355" s="339"/>
      <c r="O1355" s="139" t="str">
        <f t="shared" si="96"/>
        <v/>
      </c>
      <c r="P1355" s="339"/>
      <c r="Q1355" s="114"/>
      <c r="R1355" s="339"/>
      <c r="S1355" s="174"/>
      <c r="T1355" s="339"/>
      <c r="U1355" s="139" t="str">
        <f t="array" ref="U1355">IF($S1355&lt;&gt;"",INDEX(DropDownLists!$D$10:$D$2516,MATCH($S1355,DropDownLists!$E$10:$E$2516,0)),"")</f>
        <v/>
      </c>
      <c r="V1355" s="342"/>
      <c r="W1355" s="174"/>
      <c r="Y1355" s="62"/>
      <c r="Z1355" s="62"/>
      <c r="AA1355" s="62"/>
      <c r="AB1355" s="62"/>
      <c r="AC1355" s="62"/>
      <c r="AD1355" s="62"/>
      <c r="AE1355" s="62"/>
      <c r="AF1355" s="62"/>
      <c r="AG1355" s="62"/>
      <c r="AH1355" s="245" t="str">
        <f t="shared" si="97"/>
        <v/>
      </c>
      <c r="AI1355" s="62"/>
      <c r="AJ1355" s="62"/>
      <c r="AK1355" s="62"/>
      <c r="AL1355" s="62"/>
    </row>
    <row r="1356" spans="1:38" s="97" customFormat="1" ht="15" thickBot="1">
      <c r="A1356" s="63"/>
      <c r="B1356" s="2">
        <f t="shared" si="100"/>
        <v>1329</v>
      </c>
      <c r="C1356" s="235" t="str">
        <f t="array" ref="C1356">IF($K1356&lt;&gt;"",INDEX(TransferLog!$AB$21:$AB$1270,MATCH($I1356&amp;$M1356,TransferLog!$F$21:$F$1270&amp;TransferLog!$W$21:$W$1270,0)),"")</f>
        <v/>
      </c>
      <c r="D1356" s="235" t="str">
        <f t="array" ref="D1356">IF($K1356&lt;&gt;"",INDEX(TransferLog!$Q$21:$Q$1270,MATCH($I1356&amp;$M1356,TransferLog!$F$21:$F$1270&amp;TransferLog!$W$21:$W$1270,0)),"")</f>
        <v/>
      </c>
      <c r="E1356" s="236" t="str">
        <f t="array" ref="E1356">IF($K1356&lt;&gt;"",INDEX(TransferLog!$AC$21:$AC$1270,MATCH($I1356&amp;$M1356,TransferLog!$F$21:$F$1270&amp;TransferLog!$W$21:$W$1270,0)),"")</f>
        <v/>
      </c>
      <c r="F1356" s="111">
        <f t="shared" si="101"/>
        <v>1329</v>
      </c>
      <c r="G1356" s="138" t="str">
        <f t="array" ref="G1356">IF($I1356&lt;&gt;"",INDEX(DropDownLists!$K$10:$K$2516,MATCH($I1356,DropDownLists!$L$10:$L$2516,0)),"")</f>
        <v/>
      </c>
      <c r="H1356" s="107"/>
      <c r="I1356" s="112"/>
      <c r="J1356" s="339"/>
      <c r="K1356" s="113"/>
      <c r="L1356" s="339"/>
      <c r="M1356" s="113"/>
      <c r="N1356" s="339"/>
      <c r="O1356" s="139" t="str">
        <f t="shared" si="96"/>
        <v/>
      </c>
      <c r="P1356" s="339"/>
      <c r="Q1356" s="114"/>
      <c r="R1356" s="339"/>
      <c r="S1356" s="174"/>
      <c r="T1356" s="339"/>
      <c r="U1356" s="139" t="str">
        <f t="array" ref="U1356">IF($S1356&lt;&gt;"",INDEX(DropDownLists!$D$10:$D$2516,MATCH($S1356,DropDownLists!$E$10:$E$2516,0)),"")</f>
        <v/>
      </c>
      <c r="V1356" s="342"/>
      <c r="W1356" s="174"/>
      <c r="Y1356" s="62"/>
      <c r="Z1356" s="62"/>
      <c r="AA1356" s="62"/>
      <c r="AB1356" s="62"/>
      <c r="AC1356" s="62"/>
      <c r="AD1356" s="62"/>
      <c r="AE1356" s="62"/>
      <c r="AF1356" s="62"/>
      <c r="AG1356" s="62"/>
      <c r="AH1356" s="245" t="str">
        <f t="shared" si="97"/>
        <v/>
      </c>
      <c r="AI1356" s="62"/>
      <c r="AJ1356" s="62"/>
      <c r="AK1356" s="62"/>
      <c r="AL1356" s="62"/>
    </row>
    <row r="1357" spans="1:38" s="97" customFormat="1" ht="15" thickBot="1">
      <c r="A1357" s="63"/>
      <c r="B1357" s="2">
        <f t="shared" si="100"/>
        <v>1330</v>
      </c>
      <c r="C1357" s="235" t="str">
        <f t="array" ref="C1357">IF($K1357&lt;&gt;"",INDEX(TransferLog!$AB$21:$AB$1270,MATCH($I1357&amp;$M1357,TransferLog!$F$21:$F$1270&amp;TransferLog!$W$21:$W$1270,0)),"")</f>
        <v/>
      </c>
      <c r="D1357" s="235" t="str">
        <f t="array" ref="D1357">IF($K1357&lt;&gt;"",INDEX(TransferLog!$Q$21:$Q$1270,MATCH($I1357&amp;$M1357,TransferLog!$F$21:$F$1270&amp;TransferLog!$W$21:$W$1270,0)),"")</f>
        <v/>
      </c>
      <c r="E1357" s="236" t="str">
        <f t="array" ref="E1357">IF($K1357&lt;&gt;"",INDEX(TransferLog!$AC$21:$AC$1270,MATCH($I1357&amp;$M1357,TransferLog!$F$21:$F$1270&amp;TransferLog!$W$21:$W$1270,0)),"")</f>
        <v/>
      </c>
      <c r="F1357" s="111">
        <f t="shared" si="101"/>
        <v>1330</v>
      </c>
      <c r="G1357" s="138" t="str">
        <f t="array" ref="G1357">IF($I1357&lt;&gt;"",INDEX(DropDownLists!$K$10:$K$2516,MATCH($I1357,DropDownLists!$L$10:$L$2516,0)),"")</f>
        <v/>
      </c>
      <c r="H1357" s="107"/>
      <c r="I1357" s="112"/>
      <c r="J1357" s="339"/>
      <c r="K1357" s="113"/>
      <c r="L1357" s="339"/>
      <c r="M1357" s="113"/>
      <c r="N1357" s="339"/>
      <c r="O1357" s="139" t="str">
        <f t="shared" si="96"/>
        <v/>
      </c>
      <c r="P1357" s="339"/>
      <c r="Q1357" s="114"/>
      <c r="R1357" s="339"/>
      <c r="S1357" s="174"/>
      <c r="T1357" s="339"/>
      <c r="U1357" s="139" t="str">
        <f t="array" ref="U1357">IF($S1357&lt;&gt;"",INDEX(DropDownLists!$D$10:$D$2516,MATCH($S1357,DropDownLists!$E$10:$E$2516,0)),"")</f>
        <v/>
      </c>
      <c r="V1357" s="342"/>
      <c r="W1357" s="174"/>
      <c r="Y1357" s="62"/>
      <c r="Z1357" s="62"/>
      <c r="AA1357" s="62"/>
      <c r="AB1357" s="62"/>
      <c r="AC1357" s="62"/>
      <c r="AD1357" s="62"/>
      <c r="AE1357" s="62"/>
      <c r="AF1357" s="62"/>
      <c r="AG1357" s="62"/>
      <c r="AH1357" s="245" t="str">
        <f t="shared" si="97"/>
        <v/>
      </c>
      <c r="AI1357" s="62"/>
      <c r="AJ1357" s="62"/>
      <c r="AK1357" s="62"/>
      <c r="AL1357" s="62"/>
    </row>
    <row r="1358" spans="1:38" s="97" customFormat="1" ht="15" thickBot="1">
      <c r="A1358" s="63"/>
      <c r="B1358" s="2">
        <f t="shared" si="100"/>
        <v>1331</v>
      </c>
      <c r="C1358" s="235" t="str">
        <f t="array" ref="C1358">IF($K1358&lt;&gt;"",INDEX(TransferLog!$AB$21:$AB$1270,MATCH($I1358&amp;$M1358,TransferLog!$F$21:$F$1270&amp;TransferLog!$W$21:$W$1270,0)),"")</f>
        <v/>
      </c>
      <c r="D1358" s="235" t="str">
        <f t="array" ref="D1358">IF($K1358&lt;&gt;"",INDEX(TransferLog!$Q$21:$Q$1270,MATCH($I1358&amp;$M1358,TransferLog!$F$21:$F$1270&amp;TransferLog!$W$21:$W$1270,0)),"")</f>
        <v/>
      </c>
      <c r="E1358" s="236" t="str">
        <f t="array" ref="E1358">IF($K1358&lt;&gt;"",INDEX(TransferLog!$AC$21:$AC$1270,MATCH($I1358&amp;$M1358,TransferLog!$F$21:$F$1270&amp;TransferLog!$W$21:$W$1270,0)),"")</f>
        <v/>
      </c>
      <c r="F1358" s="111">
        <f t="shared" si="101"/>
        <v>1331</v>
      </c>
      <c r="G1358" s="138" t="str">
        <f t="array" ref="G1358">IF($I1358&lt;&gt;"",INDEX(DropDownLists!$K$10:$K$2516,MATCH($I1358,DropDownLists!$L$10:$L$2516,0)),"")</f>
        <v/>
      </c>
      <c r="H1358" s="107"/>
      <c r="I1358" s="112"/>
      <c r="J1358" s="339"/>
      <c r="K1358" s="113"/>
      <c r="L1358" s="339"/>
      <c r="M1358" s="113"/>
      <c r="N1358" s="339"/>
      <c r="O1358" s="139" t="str">
        <f t="shared" si="96"/>
        <v/>
      </c>
      <c r="P1358" s="339"/>
      <c r="Q1358" s="114"/>
      <c r="R1358" s="339"/>
      <c r="S1358" s="174"/>
      <c r="T1358" s="339"/>
      <c r="U1358" s="139" t="str">
        <f t="array" ref="U1358">IF($S1358&lt;&gt;"",INDEX(DropDownLists!$D$10:$D$2516,MATCH($S1358,DropDownLists!$E$10:$E$2516,0)),"")</f>
        <v/>
      </c>
      <c r="V1358" s="342"/>
      <c r="W1358" s="174"/>
      <c r="Y1358" s="62"/>
      <c r="Z1358" s="62"/>
      <c r="AA1358" s="62"/>
      <c r="AB1358" s="62"/>
      <c r="AC1358" s="62"/>
      <c r="AD1358" s="62"/>
      <c r="AE1358" s="62"/>
      <c r="AF1358" s="62"/>
      <c r="AG1358" s="62"/>
      <c r="AH1358" s="245" t="str">
        <f t="shared" si="97"/>
        <v/>
      </c>
      <c r="AI1358" s="62"/>
      <c r="AJ1358" s="62"/>
      <c r="AK1358" s="62"/>
      <c r="AL1358" s="62"/>
    </row>
    <row r="1359" spans="1:38" s="97" customFormat="1" ht="15" thickBot="1">
      <c r="A1359" s="63"/>
      <c r="B1359" s="2">
        <f t="shared" si="100"/>
        <v>1332</v>
      </c>
      <c r="C1359" s="235" t="str">
        <f t="array" ref="C1359">IF($K1359&lt;&gt;"",INDEX(TransferLog!$AB$21:$AB$1270,MATCH($I1359&amp;$M1359,TransferLog!$F$21:$F$1270&amp;TransferLog!$W$21:$W$1270,0)),"")</f>
        <v/>
      </c>
      <c r="D1359" s="235" t="str">
        <f t="array" ref="D1359">IF($K1359&lt;&gt;"",INDEX(TransferLog!$Q$21:$Q$1270,MATCH($I1359&amp;$M1359,TransferLog!$F$21:$F$1270&amp;TransferLog!$W$21:$W$1270,0)),"")</f>
        <v/>
      </c>
      <c r="E1359" s="236" t="str">
        <f t="array" ref="E1359">IF($K1359&lt;&gt;"",INDEX(TransferLog!$AC$21:$AC$1270,MATCH($I1359&amp;$M1359,TransferLog!$F$21:$F$1270&amp;TransferLog!$W$21:$W$1270,0)),"")</f>
        <v/>
      </c>
      <c r="F1359" s="111">
        <f t="shared" si="101"/>
        <v>1332</v>
      </c>
      <c r="G1359" s="138" t="str">
        <f t="array" ref="G1359">IF($I1359&lt;&gt;"",INDEX(DropDownLists!$K$10:$K$2516,MATCH($I1359,DropDownLists!$L$10:$L$2516,0)),"")</f>
        <v/>
      </c>
      <c r="H1359" s="107"/>
      <c r="I1359" s="112"/>
      <c r="J1359" s="339"/>
      <c r="K1359" s="113"/>
      <c r="L1359" s="339"/>
      <c r="M1359" s="113"/>
      <c r="N1359" s="339"/>
      <c r="O1359" s="139" t="str">
        <f t="shared" si="96"/>
        <v/>
      </c>
      <c r="P1359" s="339"/>
      <c r="Q1359" s="114"/>
      <c r="R1359" s="339"/>
      <c r="S1359" s="174"/>
      <c r="T1359" s="339"/>
      <c r="U1359" s="139" t="str">
        <f t="array" ref="U1359">IF($S1359&lt;&gt;"",INDEX(DropDownLists!$D$10:$D$2516,MATCH($S1359,DropDownLists!$E$10:$E$2516,0)),"")</f>
        <v/>
      </c>
      <c r="V1359" s="342"/>
      <c r="W1359" s="174"/>
      <c r="Y1359" s="62"/>
      <c r="Z1359" s="62"/>
      <c r="AA1359" s="62"/>
      <c r="AB1359" s="62"/>
      <c r="AC1359" s="62"/>
      <c r="AD1359" s="62"/>
      <c r="AE1359" s="62"/>
      <c r="AF1359" s="62"/>
      <c r="AG1359" s="62"/>
      <c r="AH1359" s="245" t="str">
        <f t="shared" si="97"/>
        <v/>
      </c>
      <c r="AI1359" s="62"/>
      <c r="AJ1359" s="62"/>
      <c r="AK1359" s="62"/>
      <c r="AL1359" s="62"/>
    </row>
    <row r="1360" spans="1:38" s="97" customFormat="1" ht="15" thickBot="1">
      <c r="A1360" s="63"/>
      <c r="B1360" s="2">
        <f t="shared" si="100"/>
        <v>1333</v>
      </c>
      <c r="C1360" s="235" t="str">
        <f t="array" ref="C1360">IF($K1360&lt;&gt;"",INDEX(TransferLog!$AB$21:$AB$1270,MATCH($I1360&amp;$M1360,TransferLog!$F$21:$F$1270&amp;TransferLog!$W$21:$W$1270,0)),"")</f>
        <v/>
      </c>
      <c r="D1360" s="235" t="str">
        <f t="array" ref="D1360">IF($K1360&lt;&gt;"",INDEX(TransferLog!$Q$21:$Q$1270,MATCH($I1360&amp;$M1360,TransferLog!$F$21:$F$1270&amp;TransferLog!$W$21:$W$1270,0)),"")</f>
        <v/>
      </c>
      <c r="E1360" s="236" t="str">
        <f t="array" ref="E1360">IF($K1360&lt;&gt;"",INDEX(TransferLog!$AC$21:$AC$1270,MATCH($I1360&amp;$M1360,TransferLog!$F$21:$F$1270&amp;TransferLog!$W$21:$W$1270,0)),"")</f>
        <v/>
      </c>
      <c r="F1360" s="111">
        <f t="shared" si="101"/>
        <v>1333</v>
      </c>
      <c r="G1360" s="138" t="str">
        <f t="array" ref="G1360">IF($I1360&lt;&gt;"",INDEX(DropDownLists!$K$10:$K$2516,MATCH($I1360,DropDownLists!$L$10:$L$2516,0)),"")</f>
        <v/>
      </c>
      <c r="H1360" s="107"/>
      <c r="I1360" s="112"/>
      <c r="J1360" s="339"/>
      <c r="K1360" s="113"/>
      <c r="L1360" s="339"/>
      <c r="M1360" s="113"/>
      <c r="N1360" s="339"/>
      <c r="O1360" s="139" t="str">
        <f t="shared" si="96"/>
        <v/>
      </c>
      <c r="P1360" s="339"/>
      <c r="Q1360" s="114"/>
      <c r="R1360" s="339"/>
      <c r="S1360" s="174"/>
      <c r="T1360" s="339"/>
      <c r="U1360" s="139" t="str">
        <f t="array" ref="U1360">IF($S1360&lt;&gt;"",INDEX(DropDownLists!$D$10:$D$2516,MATCH($S1360,DropDownLists!$E$10:$E$2516,0)),"")</f>
        <v/>
      </c>
      <c r="V1360" s="342"/>
      <c r="W1360" s="174"/>
      <c r="Y1360" s="62"/>
      <c r="Z1360" s="62"/>
      <c r="AA1360" s="62"/>
      <c r="AB1360" s="62"/>
      <c r="AC1360" s="62"/>
      <c r="AD1360" s="62"/>
      <c r="AE1360" s="62"/>
      <c r="AF1360" s="62"/>
      <c r="AG1360" s="62"/>
      <c r="AH1360" s="245" t="str">
        <f t="shared" si="97"/>
        <v/>
      </c>
      <c r="AI1360" s="62"/>
      <c r="AJ1360" s="62"/>
      <c r="AK1360" s="62"/>
      <c r="AL1360" s="62"/>
    </row>
    <row r="1361" spans="1:38" s="97" customFormat="1" ht="15" thickBot="1">
      <c r="A1361" s="63"/>
      <c r="B1361" s="2">
        <f t="shared" si="100"/>
        <v>1334</v>
      </c>
      <c r="C1361" s="235" t="str">
        <f t="array" ref="C1361">IF($K1361&lt;&gt;"",INDEX(TransferLog!$AB$21:$AB$1270,MATCH($I1361&amp;$M1361,TransferLog!$F$21:$F$1270&amp;TransferLog!$W$21:$W$1270,0)),"")</f>
        <v/>
      </c>
      <c r="D1361" s="235" t="str">
        <f t="array" ref="D1361">IF($K1361&lt;&gt;"",INDEX(TransferLog!$Q$21:$Q$1270,MATCH($I1361&amp;$M1361,TransferLog!$F$21:$F$1270&amp;TransferLog!$W$21:$W$1270,0)),"")</f>
        <v/>
      </c>
      <c r="E1361" s="236" t="str">
        <f t="array" ref="E1361">IF($K1361&lt;&gt;"",INDEX(TransferLog!$AC$21:$AC$1270,MATCH($I1361&amp;$M1361,TransferLog!$F$21:$F$1270&amp;TransferLog!$W$21:$W$1270,0)),"")</f>
        <v/>
      </c>
      <c r="F1361" s="111">
        <f t="shared" si="101"/>
        <v>1334</v>
      </c>
      <c r="G1361" s="138" t="str">
        <f t="array" ref="G1361">IF($I1361&lt;&gt;"",INDEX(DropDownLists!$K$10:$K$2516,MATCH($I1361,DropDownLists!$L$10:$L$2516,0)),"")</f>
        <v/>
      </c>
      <c r="H1361" s="107"/>
      <c r="I1361" s="112"/>
      <c r="J1361" s="339"/>
      <c r="K1361" s="113"/>
      <c r="L1361" s="339"/>
      <c r="M1361" s="113"/>
      <c r="N1361" s="339"/>
      <c r="O1361" s="139" t="str">
        <f t="shared" si="96"/>
        <v/>
      </c>
      <c r="P1361" s="339"/>
      <c r="Q1361" s="114"/>
      <c r="R1361" s="339"/>
      <c r="S1361" s="174"/>
      <c r="T1361" s="339"/>
      <c r="U1361" s="139" t="str">
        <f t="array" ref="U1361">IF($S1361&lt;&gt;"",INDEX(DropDownLists!$D$10:$D$2516,MATCH($S1361,DropDownLists!$E$10:$E$2516,0)),"")</f>
        <v/>
      </c>
      <c r="V1361" s="342"/>
      <c r="W1361" s="174"/>
      <c r="Y1361" s="62"/>
      <c r="Z1361" s="62"/>
      <c r="AA1361" s="62"/>
      <c r="AB1361" s="62"/>
      <c r="AC1361" s="62"/>
      <c r="AD1361" s="62"/>
      <c r="AE1361" s="62"/>
      <c r="AF1361" s="62"/>
      <c r="AG1361" s="62"/>
      <c r="AH1361" s="245" t="str">
        <f t="shared" si="97"/>
        <v/>
      </c>
      <c r="AI1361" s="62"/>
      <c r="AJ1361" s="62"/>
      <c r="AK1361" s="62"/>
      <c r="AL1361" s="62"/>
    </row>
    <row r="1362" spans="1:38" s="97" customFormat="1" ht="15" thickBot="1">
      <c r="A1362" s="63"/>
      <c r="B1362" s="2">
        <f t="shared" si="100"/>
        <v>1335</v>
      </c>
      <c r="C1362" s="235" t="str">
        <f t="array" ref="C1362">IF($K1362&lt;&gt;"",INDEX(TransferLog!$AB$21:$AB$1270,MATCH($I1362&amp;$M1362,TransferLog!$F$21:$F$1270&amp;TransferLog!$W$21:$W$1270,0)),"")</f>
        <v/>
      </c>
      <c r="D1362" s="235" t="str">
        <f t="array" ref="D1362">IF($K1362&lt;&gt;"",INDEX(TransferLog!$Q$21:$Q$1270,MATCH($I1362&amp;$M1362,TransferLog!$F$21:$F$1270&amp;TransferLog!$W$21:$W$1270,0)),"")</f>
        <v/>
      </c>
      <c r="E1362" s="236" t="str">
        <f t="array" ref="E1362">IF($K1362&lt;&gt;"",INDEX(TransferLog!$AC$21:$AC$1270,MATCH($I1362&amp;$M1362,TransferLog!$F$21:$F$1270&amp;TransferLog!$W$21:$W$1270,0)),"")</f>
        <v/>
      </c>
      <c r="F1362" s="111">
        <f t="shared" si="101"/>
        <v>1335</v>
      </c>
      <c r="G1362" s="138" t="str">
        <f t="array" ref="G1362">IF($I1362&lt;&gt;"",INDEX(DropDownLists!$K$10:$K$2516,MATCH($I1362,DropDownLists!$L$10:$L$2516,0)),"")</f>
        <v/>
      </c>
      <c r="H1362" s="107"/>
      <c r="I1362" s="112"/>
      <c r="J1362" s="339"/>
      <c r="K1362" s="113"/>
      <c r="L1362" s="339"/>
      <c r="M1362" s="113"/>
      <c r="N1362" s="339"/>
      <c r="O1362" s="139" t="str">
        <f t="shared" si="96"/>
        <v/>
      </c>
      <c r="P1362" s="339"/>
      <c r="Q1362" s="114"/>
      <c r="R1362" s="339"/>
      <c r="S1362" s="174"/>
      <c r="T1362" s="339"/>
      <c r="U1362" s="139" t="str">
        <f t="array" ref="U1362">IF($S1362&lt;&gt;"",INDEX(DropDownLists!$D$10:$D$2516,MATCH($S1362,DropDownLists!$E$10:$E$2516,0)),"")</f>
        <v/>
      </c>
      <c r="V1362" s="342"/>
      <c r="W1362" s="174"/>
      <c r="Y1362" s="62"/>
      <c r="Z1362" s="62"/>
      <c r="AA1362" s="62"/>
      <c r="AB1362" s="62"/>
      <c r="AC1362" s="62"/>
      <c r="AD1362" s="62"/>
      <c r="AE1362" s="62"/>
      <c r="AF1362" s="62"/>
      <c r="AG1362" s="62"/>
      <c r="AH1362" s="245" t="str">
        <f t="shared" si="97"/>
        <v/>
      </c>
      <c r="AI1362" s="62"/>
      <c r="AJ1362" s="62"/>
      <c r="AK1362" s="62"/>
      <c r="AL1362" s="62"/>
    </row>
    <row r="1363" spans="1:38" s="97" customFormat="1" ht="15" thickBot="1">
      <c r="A1363" s="63"/>
      <c r="B1363" s="2">
        <f t="shared" si="100"/>
        <v>1336</v>
      </c>
      <c r="C1363" s="235" t="str">
        <f t="array" ref="C1363">IF($K1363&lt;&gt;"",INDEX(TransferLog!$AB$21:$AB$1270,MATCH($I1363&amp;$M1363,TransferLog!$F$21:$F$1270&amp;TransferLog!$W$21:$W$1270,0)),"")</f>
        <v/>
      </c>
      <c r="D1363" s="235" t="str">
        <f t="array" ref="D1363">IF($K1363&lt;&gt;"",INDEX(TransferLog!$Q$21:$Q$1270,MATCH($I1363&amp;$M1363,TransferLog!$F$21:$F$1270&amp;TransferLog!$W$21:$W$1270,0)),"")</f>
        <v/>
      </c>
      <c r="E1363" s="236" t="str">
        <f t="array" ref="E1363">IF($K1363&lt;&gt;"",INDEX(TransferLog!$AC$21:$AC$1270,MATCH($I1363&amp;$M1363,TransferLog!$F$21:$F$1270&amp;TransferLog!$W$21:$W$1270,0)),"")</f>
        <v/>
      </c>
      <c r="F1363" s="111">
        <f t="shared" si="101"/>
        <v>1336</v>
      </c>
      <c r="G1363" s="138" t="str">
        <f t="array" ref="G1363">IF($I1363&lt;&gt;"",INDEX(DropDownLists!$K$10:$K$2516,MATCH($I1363,DropDownLists!$L$10:$L$2516,0)),"")</f>
        <v/>
      </c>
      <c r="H1363" s="107"/>
      <c r="I1363" s="112"/>
      <c r="J1363" s="339"/>
      <c r="K1363" s="113"/>
      <c r="L1363" s="339"/>
      <c r="M1363" s="113"/>
      <c r="N1363" s="339"/>
      <c r="O1363" s="139" t="str">
        <f t="shared" si="96"/>
        <v/>
      </c>
      <c r="P1363" s="339"/>
      <c r="Q1363" s="114"/>
      <c r="R1363" s="339"/>
      <c r="S1363" s="174"/>
      <c r="T1363" s="339"/>
      <c r="U1363" s="139" t="str">
        <f t="array" ref="U1363">IF($S1363&lt;&gt;"",INDEX(DropDownLists!$D$10:$D$2516,MATCH($S1363,DropDownLists!$E$10:$E$2516,0)),"")</f>
        <v/>
      </c>
      <c r="V1363" s="342"/>
      <c r="W1363" s="174"/>
      <c r="Y1363" s="62"/>
      <c r="Z1363" s="62"/>
      <c r="AA1363" s="62"/>
      <c r="AB1363" s="62"/>
      <c r="AC1363" s="62"/>
      <c r="AD1363" s="62"/>
      <c r="AE1363" s="62"/>
      <c r="AF1363" s="62"/>
      <c r="AG1363" s="62"/>
      <c r="AH1363" s="245" t="str">
        <f t="shared" si="97"/>
        <v/>
      </c>
      <c r="AI1363" s="62"/>
      <c r="AJ1363" s="62"/>
      <c r="AK1363" s="62"/>
      <c r="AL1363" s="62"/>
    </row>
    <row r="1364" spans="1:38" s="97" customFormat="1" ht="15" thickBot="1">
      <c r="A1364" s="63"/>
      <c r="B1364" s="2">
        <f t="shared" si="100"/>
        <v>1337</v>
      </c>
      <c r="C1364" s="235" t="str">
        <f t="array" ref="C1364">IF($K1364&lt;&gt;"",INDEX(TransferLog!$AB$21:$AB$1270,MATCH($I1364&amp;$M1364,TransferLog!$F$21:$F$1270&amp;TransferLog!$W$21:$W$1270,0)),"")</f>
        <v/>
      </c>
      <c r="D1364" s="235" t="str">
        <f t="array" ref="D1364">IF($K1364&lt;&gt;"",INDEX(TransferLog!$Q$21:$Q$1270,MATCH($I1364&amp;$M1364,TransferLog!$F$21:$F$1270&amp;TransferLog!$W$21:$W$1270,0)),"")</f>
        <v/>
      </c>
      <c r="E1364" s="236" t="str">
        <f t="array" ref="E1364">IF($K1364&lt;&gt;"",INDEX(TransferLog!$AC$21:$AC$1270,MATCH($I1364&amp;$M1364,TransferLog!$F$21:$F$1270&amp;TransferLog!$W$21:$W$1270,0)),"")</f>
        <v/>
      </c>
      <c r="F1364" s="111">
        <f t="shared" si="101"/>
        <v>1337</v>
      </c>
      <c r="G1364" s="138" t="str">
        <f t="array" ref="G1364">IF($I1364&lt;&gt;"",INDEX(DropDownLists!$K$10:$K$2516,MATCH($I1364,DropDownLists!$L$10:$L$2516,0)),"")</f>
        <v/>
      </c>
      <c r="H1364" s="107"/>
      <c r="I1364" s="112"/>
      <c r="J1364" s="339"/>
      <c r="K1364" s="113"/>
      <c r="L1364" s="339"/>
      <c r="M1364" s="113"/>
      <c r="N1364" s="339"/>
      <c r="O1364" s="139" t="str">
        <f t="shared" si="96"/>
        <v/>
      </c>
      <c r="P1364" s="339"/>
      <c r="Q1364" s="114"/>
      <c r="R1364" s="339"/>
      <c r="S1364" s="174"/>
      <c r="T1364" s="339"/>
      <c r="U1364" s="139" t="str">
        <f t="array" ref="U1364">IF($S1364&lt;&gt;"",INDEX(DropDownLists!$D$10:$D$2516,MATCH($S1364,DropDownLists!$E$10:$E$2516,0)),"")</f>
        <v/>
      </c>
      <c r="V1364" s="342"/>
      <c r="W1364" s="174"/>
      <c r="Y1364" s="62"/>
      <c r="Z1364" s="62"/>
      <c r="AA1364" s="62"/>
      <c r="AB1364" s="62"/>
      <c r="AC1364" s="62"/>
      <c r="AD1364" s="62"/>
      <c r="AE1364" s="62"/>
      <c r="AF1364" s="62"/>
      <c r="AG1364" s="62"/>
      <c r="AH1364" s="245" t="str">
        <f t="shared" si="97"/>
        <v/>
      </c>
      <c r="AI1364" s="62"/>
      <c r="AJ1364" s="62"/>
      <c r="AK1364" s="62"/>
      <c r="AL1364" s="62"/>
    </row>
    <row r="1365" spans="1:38" s="97" customFormat="1" ht="15" thickBot="1">
      <c r="A1365" s="63"/>
      <c r="B1365" s="2">
        <f t="shared" si="100"/>
        <v>1338</v>
      </c>
      <c r="C1365" s="235" t="str">
        <f t="array" ref="C1365">IF($K1365&lt;&gt;"",INDEX(TransferLog!$AB$21:$AB$1270,MATCH($I1365&amp;$M1365,TransferLog!$F$21:$F$1270&amp;TransferLog!$W$21:$W$1270,0)),"")</f>
        <v/>
      </c>
      <c r="D1365" s="235" t="str">
        <f t="array" ref="D1365">IF($K1365&lt;&gt;"",INDEX(TransferLog!$Q$21:$Q$1270,MATCH($I1365&amp;$M1365,TransferLog!$F$21:$F$1270&amp;TransferLog!$W$21:$W$1270,0)),"")</f>
        <v/>
      </c>
      <c r="E1365" s="236" t="str">
        <f t="array" ref="E1365">IF($K1365&lt;&gt;"",INDEX(TransferLog!$AC$21:$AC$1270,MATCH($I1365&amp;$M1365,TransferLog!$F$21:$F$1270&amp;TransferLog!$W$21:$W$1270,0)),"")</f>
        <v/>
      </c>
      <c r="F1365" s="111">
        <f t="shared" si="101"/>
        <v>1338</v>
      </c>
      <c r="G1365" s="138" t="str">
        <f t="array" ref="G1365">IF($I1365&lt;&gt;"",INDEX(DropDownLists!$K$10:$K$2516,MATCH($I1365,DropDownLists!$L$10:$L$2516,0)),"")</f>
        <v/>
      </c>
      <c r="H1365" s="107"/>
      <c r="I1365" s="112"/>
      <c r="J1365" s="339"/>
      <c r="K1365" s="113"/>
      <c r="L1365" s="339"/>
      <c r="M1365" s="113"/>
      <c r="N1365" s="339"/>
      <c r="O1365" s="139" t="str">
        <f t="shared" si="96"/>
        <v/>
      </c>
      <c r="P1365" s="339"/>
      <c r="Q1365" s="114"/>
      <c r="R1365" s="339"/>
      <c r="S1365" s="174"/>
      <c r="T1365" s="339"/>
      <c r="U1365" s="139" t="str">
        <f t="array" ref="U1365">IF($S1365&lt;&gt;"",INDEX(DropDownLists!$D$10:$D$2516,MATCH($S1365,DropDownLists!$E$10:$E$2516,0)),"")</f>
        <v/>
      </c>
      <c r="V1365" s="342"/>
      <c r="W1365" s="174"/>
      <c r="Y1365" s="62"/>
      <c r="Z1365" s="62"/>
      <c r="AA1365" s="62"/>
      <c r="AB1365" s="62"/>
      <c r="AC1365" s="62"/>
      <c r="AD1365" s="62"/>
      <c r="AE1365" s="62"/>
      <c r="AF1365" s="62"/>
      <c r="AG1365" s="62"/>
      <c r="AH1365" s="245" t="str">
        <f t="shared" si="97"/>
        <v/>
      </c>
      <c r="AI1365" s="62"/>
      <c r="AJ1365" s="62"/>
      <c r="AK1365" s="62"/>
      <c r="AL1365" s="62"/>
    </row>
    <row r="1366" spans="1:38" s="97" customFormat="1" ht="15" thickBot="1">
      <c r="A1366" s="63"/>
      <c r="B1366" s="2">
        <f t="shared" si="100"/>
        <v>1339</v>
      </c>
      <c r="C1366" s="235" t="str">
        <f t="array" ref="C1366">IF($K1366&lt;&gt;"",INDEX(TransferLog!$AB$21:$AB$1270,MATCH($I1366&amp;$M1366,TransferLog!$F$21:$F$1270&amp;TransferLog!$W$21:$W$1270,0)),"")</f>
        <v/>
      </c>
      <c r="D1366" s="235" t="str">
        <f t="array" ref="D1366">IF($K1366&lt;&gt;"",INDEX(TransferLog!$Q$21:$Q$1270,MATCH($I1366&amp;$M1366,TransferLog!$F$21:$F$1270&amp;TransferLog!$W$21:$W$1270,0)),"")</f>
        <v/>
      </c>
      <c r="E1366" s="236" t="str">
        <f t="array" ref="E1366">IF($K1366&lt;&gt;"",INDEX(TransferLog!$AC$21:$AC$1270,MATCH($I1366&amp;$M1366,TransferLog!$F$21:$F$1270&amp;TransferLog!$W$21:$W$1270,0)),"")</f>
        <v/>
      </c>
      <c r="F1366" s="111">
        <f t="shared" si="101"/>
        <v>1339</v>
      </c>
      <c r="G1366" s="138" t="str">
        <f t="array" ref="G1366">IF($I1366&lt;&gt;"",INDEX(DropDownLists!$K$10:$K$2516,MATCH($I1366,DropDownLists!$L$10:$L$2516,0)),"")</f>
        <v/>
      </c>
      <c r="H1366" s="107"/>
      <c r="I1366" s="112"/>
      <c r="J1366" s="339"/>
      <c r="K1366" s="113"/>
      <c r="L1366" s="339"/>
      <c r="M1366" s="113"/>
      <c r="N1366" s="339"/>
      <c r="O1366" s="139" t="str">
        <f t="shared" si="96"/>
        <v/>
      </c>
      <c r="P1366" s="339"/>
      <c r="Q1366" s="114"/>
      <c r="R1366" s="339"/>
      <c r="S1366" s="174"/>
      <c r="T1366" s="339"/>
      <c r="U1366" s="139" t="str">
        <f t="array" ref="U1366">IF($S1366&lt;&gt;"",INDEX(DropDownLists!$D$10:$D$2516,MATCH($S1366,DropDownLists!$E$10:$E$2516,0)),"")</f>
        <v/>
      </c>
      <c r="V1366" s="342"/>
      <c r="W1366" s="174"/>
      <c r="Y1366" s="62"/>
      <c r="Z1366" s="62"/>
      <c r="AA1366" s="62"/>
      <c r="AB1366" s="62"/>
      <c r="AC1366" s="62"/>
      <c r="AD1366" s="62"/>
      <c r="AE1366" s="62"/>
      <c r="AF1366" s="62"/>
      <c r="AG1366" s="62"/>
      <c r="AH1366" s="245" t="str">
        <f t="shared" si="97"/>
        <v/>
      </c>
      <c r="AI1366" s="62"/>
      <c r="AJ1366" s="62"/>
      <c r="AK1366" s="62"/>
      <c r="AL1366" s="62"/>
    </row>
    <row r="1367" spans="1:38" s="97" customFormat="1" ht="15" thickBot="1">
      <c r="A1367" s="63"/>
      <c r="B1367" s="2">
        <f t="shared" si="100"/>
        <v>1340</v>
      </c>
      <c r="C1367" s="235" t="str">
        <f t="array" ref="C1367">IF($K1367&lt;&gt;"",INDEX(TransferLog!$AB$21:$AB$1270,MATCH($I1367&amp;$M1367,TransferLog!$F$21:$F$1270&amp;TransferLog!$W$21:$W$1270,0)),"")</f>
        <v/>
      </c>
      <c r="D1367" s="235" t="str">
        <f t="array" ref="D1367">IF($K1367&lt;&gt;"",INDEX(TransferLog!$Q$21:$Q$1270,MATCH($I1367&amp;$M1367,TransferLog!$F$21:$F$1270&amp;TransferLog!$W$21:$W$1270,0)),"")</f>
        <v/>
      </c>
      <c r="E1367" s="236" t="str">
        <f t="array" ref="E1367">IF($K1367&lt;&gt;"",INDEX(TransferLog!$AC$21:$AC$1270,MATCH($I1367&amp;$M1367,TransferLog!$F$21:$F$1270&amp;TransferLog!$W$21:$W$1270,0)),"")</f>
        <v/>
      </c>
      <c r="F1367" s="111">
        <f t="shared" si="101"/>
        <v>1340</v>
      </c>
      <c r="G1367" s="138" t="str">
        <f t="array" ref="G1367">IF($I1367&lt;&gt;"",INDEX(DropDownLists!$K$10:$K$2516,MATCH($I1367,DropDownLists!$L$10:$L$2516,0)),"")</f>
        <v/>
      </c>
      <c r="H1367" s="107"/>
      <c r="I1367" s="112"/>
      <c r="J1367" s="339"/>
      <c r="K1367" s="113"/>
      <c r="L1367" s="339"/>
      <c r="M1367" s="113"/>
      <c r="N1367" s="339"/>
      <c r="O1367" s="139" t="str">
        <f t="shared" si="96"/>
        <v/>
      </c>
      <c r="P1367" s="339"/>
      <c r="Q1367" s="114"/>
      <c r="R1367" s="339"/>
      <c r="S1367" s="174"/>
      <c r="T1367" s="339"/>
      <c r="U1367" s="139" t="str">
        <f t="array" ref="U1367">IF($S1367&lt;&gt;"",INDEX(DropDownLists!$D$10:$D$2516,MATCH($S1367,DropDownLists!$E$10:$E$2516,0)),"")</f>
        <v/>
      </c>
      <c r="V1367" s="342"/>
      <c r="W1367" s="174"/>
      <c r="Y1367" s="62"/>
      <c r="Z1367" s="62"/>
      <c r="AA1367" s="62"/>
      <c r="AB1367" s="62"/>
      <c r="AC1367" s="62"/>
      <c r="AD1367" s="62"/>
      <c r="AE1367" s="62"/>
      <c r="AF1367" s="62"/>
      <c r="AG1367" s="62"/>
      <c r="AH1367" s="245" t="str">
        <f t="shared" si="97"/>
        <v/>
      </c>
      <c r="AI1367" s="62"/>
      <c r="AJ1367" s="62"/>
      <c r="AK1367" s="62"/>
      <c r="AL1367" s="62"/>
    </row>
    <row r="1368" spans="1:38" s="97" customFormat="1" ht="15" thickBot="1">
      <c r="A1368" s="63"/>
      <c r="B1368" s="2">
        <f t="shared" si="100"/>
        <v>1341</v>
      </c>
      <c r="C1368" s="235" t="str">
        <f t="array" ref="C1368">IF($K1368&lt;&gt;"",INDEX(TransferLog!$AB$21:$AB$1270,MATCH($I1368&amp;$M1368,TransferLog!$F$21:$F$1270&amp;TransferLog!$W$21:$W$1270,0)),"")</f>
        <v/>
      </c>
      <c r="D1368" s="235" t="str">
        <f t="array" ref="D1368">IF($K1368&lt;&gt;"",INDEX(TransferLog!$Q$21:$Q$1270,MATCH($I1368&amp;$M1368,TransferLog!$F$21:$F$1270&amp;TransferLog!$W$21:$W$1270,0)),"")</f>
        <v/>
      </c>
      <c r="E1368" s="236" t="str">
        <f t="array" ref="E1368">IF($K1368&lt;&gt;"",INDEX(TransferLog!$AC$21:$AC$1270,MATCH($I1368&amp;$M1368,TransferLog!$F$21:$F$1270&amp;TransferLog!$W$21:$W$1270,0)),"")</f>
        <v/>
      </c>
      <c r="F1368" s="111">
        <f t="shared" si="101"/>
        <v>1341</v>
      </c>
      <c r="G1368" s="138" t="str">
        <f t="array" ref="G1368">IF($I1368&lt;&gt;"",INDEX(DropDownLists!$K$10:$K$2516,MATCH($I1368,DropDownLists!$L$10:$L$2516,0)),"")</f>
        <v/>
      </c>
      <c r="H1368" s="107"/>
      <c r="I1368" s="112"/>
      <c r="J1368" s="339"/>
      <c r="K1368" s="113"/>
      <c r="L1368" s="339"/>
      <c r="M1368" s="113"/>
      <c r="N1368" s="339"/>
      <c r="O1368" s="139" t="str">
        <f t="shared" si="96"/>
        <v/>
      </c>
      <c r="P1368" s="339"/>
      <c r="Q1368" s="114"/>
      <c r="R1368" s="339"/>
      <c r="S1368" s="174"/>
      <c r="T1368" s="339"/>
      <c r="U1368" s="139" t="str">
        <f t="array" ref="U1368">IF($S1368&lt;&gt;"",INDEX(DropDownLists!$D$10:$D$2516,MATCH($S1368,DropDownLists!$E$10:$E$2516,0)),"")</f>
        <v/>
      </c>
      <c r="V1368" s="342"/>
      <c r="W1368" s="174"/>
      <c r="Y1368" s="62"/>
      <c r="Z1368" s="62"/>
      <c r="AA1368" s="62"/>
      <c r="AB1368" s="62"/>
      <c r="AC1368" s="62"/>
      <c r="AD1368" s="62"/>
      <c r="AE1368" s="62"/>
      <c r="AF1368" s="62"/>
      <c r="AG1368" s="62"/>
      <c r="AH1368" s="245" t="str">
        <f t="shared" si="97"/>
        <v/>
      </c>
      <c r="AI1368" s="62"/>
      <c r="AJ1368" s="62"/>
      <c r="AK1368" s="62"/>
      <c r="AL1368" s="62"/>
    </row>
    <row r="1369" spans="1:38" s="97" customFormat="1" ht="15" thickBot="1">
      <c r="A1369" s="63"/>
      <c r="B1369" s="2">
        <f t="shared" si="100"/>
        <v>1342</v>
      </c>
      <c r="C1369" s="235" t="str">
        <f t="array" ref="C1369">IF($K1369&lt;&gt;"",INDEX(TransferLog!$AB$21:$AB$1270,MATCH($I1369&amp;$M1369,TransferLog!$F$21:$F$1270&amp;TransferLog!$W$21:$W$1270,0)),"")</f>
        <v/>
      </c>
      <c r="D1369" s="235" t="str">
        <f t="array" ref="D1369">IF($K1369&lt;&gt;"",INDEX(TransferLog!$Q$21:$Q$1270,MATCH($I1369&amp;$M1369,TransferLog!$F$21:$F$1270&amp;TransferLog!$W$21:$W$1270,0)),"")</f>
        <v/>
      </c>
      <c r="E1369" s="236" t="str">
        <f t="array" ref="E1369">IF($K1369&lt;&gt;"",INDEX(TransferLog!$AC$21:$AC$1270,MATCH($I1369&amp;$M1369,TransferLog!$F$21:$F$1270&amp;TransferLog!$W$21:$W$1270,0)),"")</f>
        <v/>
      </c>
      <c r="F1369" s="111">
        <f t="shared" si="101"/>
        <v>1342</v>
      </c>
      <c r="G1369" s="138" t="str">
        <f t="array" ref="G1369">IF($I1369&lt;&gt;"",INDEX(DropDownLists!$K$10:$K$2516,MATCH($I1369,DropDownLists!$L$10:$L$2516,0)),"")</f>
        <v/>
      </c>
      <c r="H1369" s="107"/>
      <c r="I1369" s="112"/>
      <c r="J1369" s="339"/>
      <c r="K1369" s="113"/>
      <c r="L1369" s="339"/>
      <c r="M1369" s="113"/>
      <c r="N1369" s="339"/>
      <c r="O1369" s="139" t="str">
        <f t="shared" si="96"/>
        <v/>
      </c>
      <c r="P1369" s="339"/>
      <c r="Q1369" s="114"/>
      <c r="R1369" s="339"/>
      <c r="S1369" s="174"/>
      <c r="T1369" s="339"/>
      <c r="U1369" s="139" t="str">
        <f t="array" ref="U1369">IF($S1369&lt;&gt;"",INDEX(DropDownLists!$D$10:$D$2516,MATCH($S1369,DropDownLists!$E$10:$E$2516,0)),"")</f>
        <v/>
      </c>
      <c r="V1369" s="342"/>
      <c r="W1369" s="174"/>
      <c r="Y1369" s="62"/>
      <c r="Z1369" s="62"/>
      <c r="AA1369" s="62"/>
      <c r="AB1369" s="62"/>
      <c r="AC1369" s="62"/>
      <c r="AD1369" s="62"/>
      <c r="AE1369" s="62"/>
      <c r="AF1369" s="62"/>
      <c r="AG1369" s="62"/>
      <c r="AH1369" s="245" t="str">
        <f t="shared" si="97"/>
        <v/>
      </c>
      <c r="AI1369" s="62"/>
      <c r="AJ1369" s="62"/>
      <c r="AK1369" s="62"/>
      <c r="AL1369" s="62"/>
    </row>
    <row r="1370" spans="1:38" s="97" customFormat="1" ht="15" thickBot="1">
      <c r="A1370" s="63"/>
      <c r="B1370" s="2">
        <f t="shared" si="100"/>
        <v>1343</v>
      </c>
      <c r="C1370" s="235" t="str">
        <f t="array" ref="C1370">IF($K1370&lt;&gt;"",INDEX(TransferLog!$AB$21:$AB$1270,MATCH($I1370&amp;$M1370,TransferLog!$F$21:$F$1270&amp;TransferLog!$W$21:$W$1270,0)),"")</f>
        <v/>
      </c>
      <c r="D1370" s="235" t="str">
        <f t="array" ref="D1370">IF($K1370&lt;&gt;"",INDEX(TransferLog!$Q$21:$Q$1270,MATCH($I1370&amp;$M1370,TransferLog!$F$21:$F$1270&amp;TransferLog!$W$21:$W$1270,0)),"")</f>
        <v/>
      </c>
      <c r="E1370" s="236" t="str">
        <f t="array" ref="E1370">IF($K1370&lt;&gt;"",INDEX(TransferLog!$AC$21:$AC$1270,MATCH($I1370&amp;$M1370,TransferLog!$F$21:$F$1270&amp;TransferLog!$W$21:$W$1270,0)),"")</f>
        <v/>
      </c>
      <c r="F1370" s="111">
        <f t="shared" si="101"/>
        <v>1343</v>
      </c>
      <c r="G1370" s="138" t="str">
        <f t="array" ref="G1370">IF($I1370&lt;&gt;"",INDEX(DropDownLists!$K$10:$K$2516,MATCH($I1370,DropDownLists!$L$10:$L$2516,0)),"")</f>
        <v/>
      </c>
      <c r="H1370" s="107"/>
      <c r="I1370" s="112"/>
      <c r="J1370" s="339"/>
      <c r="K1370" s="113"/>
      <c r="L1370" s="339"/>
      <c r="M1370" s="113"/>
      <c r="N1370" s="339"/>
      <c r="O1370" s="139" t="str">
        <f t="shared" si="96"/>
        <v/>
      </c>
      <c r="P1370" s="339"/>
      <c r="Q1370" s="114"/>
      <c r="R1370" s="339"/>
      <c r="S1370" s="174"/>
      <c r="T1370" s="339"/>
      <c r="U1370" s="139" t="str">
        <f t="array" ref="U1370">IF($S1370&lt;&gt;"",INDEX(DropDownLists!$D$10:$D$2516,MATCH($S1370,DropDownLists!$E$10:$E$2516,0)),"")</f>
        <v/>
      </c>
      <c r="V1370" s="342"/>
      <c r="W1370" s="174"/>
      <c r="Y1370" s="62"/>
      <c r="Z1370" s="62"/>
      <c r="AA1370" s="62"/>
      <c r="AB1370" s="62"/>
      <c r="AC1370" s="62"/>
      <c r="AD1370" s="62"/>
      <c r="AE1370" s="62"/>
      <c r="AF1370" s="62"/>
      <c r="AG1370" s="62"/>
      <c r="AH1370" s="245" t="str">
        <f t="shared" si="97"/>
        <v/>
      </c>
      <c r="AI1370" s="62"/>
      <c r="AJ1370" s="62"/>
      <c r="AK1370" s="62"/>
      <c r="AL1370" s="62"/>
    </row>
    <row r="1371" spans="1:38" s="97" customFormat="1" ht="15" thickBot="1">
      <c r="A1371" s="63"/>
      <c r="B1371" s="2">
        <f t="shared" si="100"/>
        <v>1344</v>
      </c>
      <c r="C1371" s="235" t="str">
        <f t="array" ref="C1371">IF($K1371&lt;&gt;"",INDEX(TransferLog!$AB$21:$AB$1270,MATCH($I1371&amp;$M1371,TransferLog!$F$21:$F$1270&amp;TransferLog!$W$21:$W$1270,0)),"")</f>
        <v/>
      </c>
      <c r="D1371" s="235" t="str">
        <f t="array" ref="D1371">IF($K1371&lt;&gt;"",INDEX(TransferLog!$Q$21:$Q$1270,MATCH($I1371&amp;$M1371,TransferLog!$F$21:$F$1270&amp;TransferLog!$W$21:$W$1270,0)),"")</f>
        <v/>
      </c>
      <c r="E1371" s="236" t="str">
        <f t="array" ref="E1371">IF($K1371&lt;&gt;"",INDEX(TransferLog!$AC$21:$AC$1270,MATCH($I1371&amp;$M1371,TransferLog!$F$21:$F$1270&amp;TransferLog!$W$21:$W$1270,0)),"")</f>
        <v/>
      </c>
      <c r="F1371" s="111">
        <f t="shared" si="101"/>
        <v>1344</v>
      </c>
      <c r="G1371" s="138" t="str">
        <f t="array" ref="G1371">IF($I1371&lt;&gt;"",INDEX(DropDownLists!$K$10:$K$2516,MATCH($I1371,DropDownLists!$L$10:$L$2516,0)),"")</f>
        <v/>
      </c>
      <c r="H1371" s="107"/>
      <c r="I1371" s="112"/>
      <c r="J1371" s="339"/>
      <c r="K1371" s="113"/>
      <c r="L1371" s="339"/>
      <c r="M1371" s="113"/>
      <c r="N1371" s="339"/>
      <c r="O1371" s="139" t="str">
        <f t="shared" si="96"/>
        <v/>
      </c>
      <c r="P1371" s="339"/>
      <c r="Q1371" s="114"/>
      <c r="R1371" s="339"/>
      <c r="S1371" s="174"/>
      <c r="T1371" s="339"/>
      <c r="U1371" s="139" t="str">
        <f t="array" ref="U1371">IF($S1371&lt;&gt;"",INDEX(DropDownLists!$D$10:$D$2516,MATCH($S1371,DropDownLists!$E$10:$E$2516,0)),"")</f>
        <v/>
      </c>
      <c r="V1371" s="342"/>
      <c r="W1371" s="174"/>
      <c r="Y1371" s="62"/>
      <c r="Z1371" s="62"/>
      <c r="AA1371" s="62"/>
      <c r="AB1371" s="62"/>
      <c r="AC1371" s="62"/>
      <c r="AD1371" s="62"/>
      <c r="AE1371" s="62"/>
      <c r="AF1371" s="62"/>
      <c r="AG1371" s="62"/>
      <c r="AH1371" s="245" t="str">
        <f t="shared" si="97"/>
        <v/>
      </c>
      <c r="AI1371" s="62"/>
      <c r="AJ1371" s="62"/>
      <c r="AK1371" s="62"/>
      <c r="AL1371" s="62"/>
    </row>
    <row r="1372" spans="1:38" s="97" customFormat="1" ht="15" thickBot="1">
      <c r="A1372" s="63"/>
      <c r="B1372" s="2">
        <f t="shared" si="100"/>
        <v>1345</v>
      </c>
      <c r="C1372" s="235" t="str">
        <f t="array" ref="C1372">IF($K1372&lt;&gt;"",INDEX(TransferLog!$AB$21:$AB$1270,MATCH($I1372&amp;$M1372,TransferLog!$F$21:$F$1270&amp;TransferLog!$W$21:$W$1270,0)),"")</f>
        <v/>
      </c>
      <c r="D1372" s="235" t="str">
        <f t="array" ref="D1372">IF($K1372&lt;&gt;"",INDEX(TransferLog!$Q$21:$Q$1270,MATCH($I1372&amp;$M1372,TransferLog!$F$21:$F$1270&amp;TransferLog!$W$21:$W$1270,0)),"")</f>
        <v/>
      </c>
      <c r="E1372" s="236" t="str">
        <f t="array" ref="E1372">IF($K1372&lt;&gt;"",INDEX(TransferLog!$AC$21:$AC$1270,MATCH($I1372&amp;$M1372,TransferLog!$F$21:$F$1270&amp;TransferLog!$W$21:$W$1270,0)),"")</f>
        <v/>
      </c>
      <c r="F1372" s="111">
        <f t="shared" si="101"/>
        <v>1345</v>
      </c>
      <c r="G1372" s="138" t="str">
        <f t="array" ref="G1372">IF($I1372&lt;&gt;"",INDEX(DropDownLists!$K$10:$K$2516,MATCH($I1372,DropDownLists!$L$10:$L$2516,0)),"")</f>
        <v/>
      </c>
      <c r="H1372" s="107"/>
      <c r="I1372" s="112"/>
      <c r="J1372" s="339"/>
      <c r="K1372" s="113"/>
      <c r="L1372" s="339"/>
      <c r="M1372" s="113"/>
      <c r="N1372" s="339"/>
      <c r="O1372" s="139" t="str">
        <f t="shared" si="96"/>
        <v/>
      </c>
      <c r="P1372" s="339"/>
      <c r="Q1372" s="114"/>
      <c r="R1372" s="339"/>
      <c r="S1372" s="174"/>
      <c r="T1372" s="339"/>
      <c r="U1372" s="139" t="str">
        <f t="array" ref="U1372">IF($S1372&lt;&gt;"",INDEX(DropDownLists!$D$10:$D$2516,MATCH($S1372,DropDownLists!$E$10:$E$2516,0)),"")</f>
        <v/>
      </c>
      <c r="V1372" s="342"/>
      <c r="W1372" s="174"/>
      <c r="Y1372" s="62"/>
      <c r="Z1372" s="62"/>
      <c r="AA1372" s="62"/>
      <c r="AB1372" s="62"/>
      <c r="AC1372" s="62"/>
      <c r="AD1372" s="62"/>
      <c r="AE1372" s="62"/>
      <c r="AF1372" s="62"/>
      <c r="AG1372" s="62"/>
      <c r="AH1372" s="245" t="str">
        <f t="shared" si="97"/>
        <v/>
      </c>
      <c r="AI1372" s="62"/>
      <c r="AJ1372" s="62"/>
      <c r="AK1372" s="62"/>
      <c r="AL1372" s="62"/>
    </row>
    <row r="1373" spans="1:38" s="97" customFormat="1" ht="15" thickBot="1">
      <c r="A1373" s="63"/>
      <c r="B1373" s="2">
        <f t="shared" si="100"/>
        <v>1346</v>
      </c>
      <c r="C1373" s="235" t="str">
        <f t="array" ref="C1373">IF($K1373&lt;&gt;"",INDEX(TransferLog!$AB$21:$AB$1270,MATCH($I1373&amp;$M1373,TransferLog!$F$21:$F$1270&amp;TransferLog!$W$21:$W$1270,0)),"")</f>
        <v/>
      </c>
      <c r="D1373" s="235" t="str">
        <f t="array" ref="D1373">IF($K1373&lt;&gt;"",INDEX(TransferLog!$Q$21:$Q$1270,MATCH($I1373&amp;$M1373,TransferLog!$F$21:$F$1270&amp;TransferLog!$W$21:$W$1270,0)),"")</f>
        <v/>
      </c>
      <c r="E1373" s="236" t="str">
        <f t="array" ref="E1373">IF($K1373&lt;&gt;"",INDEX(TransferLog!$AC$21:$AC$1270,MATCH($I1373&amp;$M1373,TransferLog!$F$21:$F$1270&amp;TransferLog!$W$21:$W$1270,0)),"")</f>
        <v/>
      </c>
      <c r="F1373" s="111">
        <f t="shared" si="101"/>
        <v>1346</v>
      </c>
      <c r="G1373" s="138" t="str">
        <f t="array" ref="G1373">IF($I1373&lt;&gt;"",INDEX(DropDownLists!$K$10:$K$2516,MATCH($I1373,DropDownLists!$L$10:$L$2516,0)),"")</f>
        <v/>
      </c>
      <c r="H1373" s="107"/>
      <c r="I1373" s="112"/>
      <c r="J1373" s="339"/>
      <c r="K1373" s="113"/>
      <c r="L1373" s="339"/>
      <c r="M1373" s="113"/>
      <c r="N1373" s="339"/>
      <c r="O1373" s="139" t="str">
        <f t="shared" si="96"/>
        <v/>
      </c>
      <c r="P1373" s="339"/>
      <c r="Q1373" s="114"/>
      <c r="R1373" s="339"/>
      <c r="S1373" s="174"/>
      <c r="T1373" s="339"/>
      <c r="U1373" s="139" t="str">
        <f t="array" ref="U1373">IF($S1373&lt;&gt;"",INDEX(DropDownLists!$D$10:$D$2516,MATCH($S1373,DropDownLists!$E$10:$E$2516,0)),"")</f>
        <v/>
      </c>
      <c r="V1373" s="342"/>
      <c r="W1373" s="174"/>
      <c r="Y1373" s="62"/>
      <c r="Z1373" s="62"/>
      <c r="AA1373" s="62"/>
      <c r="AB1373" s="62"/>
      <c r="AC1373" s="62"/>
      <c r="AD1373" s="62"/>
      <c r="AE1373" s="62"/>
      <c r="AF1373" s="62"/>
      <c r="AG1373" s="62"/>
      <c r="AH1373" s="245" t="str">
        <f t="shared" si="97"/>
        <v/>
      </c>
      <c r="AI1373" s="62"/>
      <c r="AJ1373" s="62"/>
      <c r="AK1373" s="62"/>
      <c r="AL1373" s="62"/>
    </row>
    <row r="1374" spans="1:38" s="97" customFormat="1" ht="15" thickBot="1">
      <c r="A1374" s="63"/>
      <c r="B1374" s="2">
        <f t="shared" si="100"/>
        <v>1347</v>
      </c>
      <c r="C1374" s="235" t="str">
        <f t="array" ref="C1374">IF($K1374&lt;&gt;"",INDEX(TransferLog!$AB$21:$AB$1270,MATCH($I1374&amp;$M1374,TransferLog!$F$21:$F$1270&amp;TransferLog!$W$21:$W$1270,0)),"")</f>
        <v/>
      </c>
      <c r="D1374" s="235" t="str">
        <f t="array" ref="D1374">IF($K1374&lt;&gt;"",INDEX(TransferLog!$Q$21:$Q$1270,MATCH($I1374&amp;$M1374,TransferLog!$F$21:$F$1270&amp;TransferLog!$W$21:$W$1270,0)),"")</f>
        <v/>
      </c>
      <c r="E1374" s="236" t="str">
        <f t="array" ref="E1374">IF($K1374&lt;&gt;"",INDEX(TransferLog!$AC$21:$AC$1270,MATCH($I1374&amp;$M1374,TransferLog!$F$21:$F$1270&amp;TransferLog!$W$21:$W$1270,0)),"")</f>
        <v/>
      </c>
      <c r="F1374" s="111">
        <f t="shared" si="101"/>
        <v>1347</v>
      </c>
      <c r="G1374" s="138" t="str">
        <f t="array" ref="G1374">IF($I1374&lt;&gt;"",INDEX(DropDownLists!$K$10:$K$2516,MATCH($I1374,DropDownLists!$L$10:$L$2516,0)),"")</f>
        <v/>
      </c>
      <c r="H1374" s="107"/>
      <c r="I1374" s="112"/>
      <c r="J1374" s="339"/>
      <c r="K1374" s="113"/>
      <c r="L1374" s="339"/>
      <c r="M1374" s="113"/>
      <c r="N1374" s="339"/>
      <c r="O1374" s="139" t="str">
        <f t="shared" si="96"/>
        <v/>
      </c>
      <c r="P1374" s="339"/>
      <c r="Q1374" s="114"/>
      <c r="R1374" s="339"/>
      <c r="S1374" s="174"/>
      <c r="T1374" s="339"/>
      <c r="U1374" s="139" t="str">
        <f t="array" ref="U1374">IF($S1374&lt;&gt;"",INDEX(DropDownLists!$D$10:$D$2516,MATCH($S1374,DropDownLists!$E$10:$E$2516,0)),"")</f>
        <v/>
      </c>
      <c r="V1374" s="342"/>
      <c r="W1374" s="174"/>
      <c r="Y1374" s="62"/>
      <c r="Z1374" s="62"/>
      <c r="AA1374" s="62"/>
      <c r="AB1374" s="62"/>
      <c r="AC1374" s="62"/>
      <c r="AD1374" s="62"/>
      <c r="AE1374" s="62"/>
      <c r="AF1374" s="62"/>
      <c r="AG1374" s="62"/>
      <c r="AH1374" s="245" t="str">
        <f t="shared" si="97"/>
        <v/>
      </c>
      <c r="AI1374" s="62"/>
      <c r="AJ1374" s="62"/>
      <c r="AK1374" s="62"/>
      <c r="AL1374" s="62"/>
    </row>
    <row r="1375" spans="1:38" s="97" customFormat="1" ht="15" thickBot="1">
      <c r="A1375" s="63"/>
      <c r="B1375" s="2">
        <f t="shared" si="100"/>
        <v>1348</v>
      </c>
      <c r="C1375" s="235" t="str">
        <f t="array" ref="C1375">IF($K1375&lt;&gt;"",INDEX(TransferLog!$AB$21:$AB$1270,MATCH($I1375&amp;$M1375,TransferLog!$F$21:$F$1270&amp;TransferLog!$W$21:$W$1270,0)),"")</f>
        <v/>
      </c>
      <c r="D1375" s="235" t="str">
        <f t="array" ref="D1375">IF($K1375&lt;&gt;"",INDEX(TransferLog!$Q$21:$Q$1270,MATCH($I1375&amp;$M1375,TransferLog!$F$21:$F$1270&amp;TransferLog!$W$21:$W$1270,0)),"")</f>
        <v/>
      </c>
      <c r="E1375" s="236" t="str">
        <f t="array" ref="E1375">IF($K1375&lt;&gt;"",INDEX(TransferLog!$AC$21:$AC$1270,MATCH($I1375&amp;$M1375,TransferLog!$F$21:$F$1270&amp;TransferLog!$W$21:$W$1270,0)),"")</f>
        <v/>
      </c>
      <c r="F1375" s="111">
        <f t="shared" si="101"/>
        <v>1348</v>
      </c>
      <c r="G1375" s="138" t="str">
        <f t="array" ref="G1375">IF($I1375&lt;&gt;"",INDEX(DropDownLists!$K$10:$K$2516,MATCH($I1375,DropDownLists!$L$10:$L$2516,0)),"")</f>
        <v/>
      </c>
      <c r="H1375" s="107"/>
      <c r="I1375" s="112"/>
      <c r="J1375" s="339"/>
      <c r="K1375" s="113"/>
      <c r="L1375" s="339"/>
      <c r="M1375" s="113"/>
      <c r="N1375" s="339"/>
      <c r="O1375" s="139" t="str">
        <f t="shared" si="96"/>
        <v/>
      </c>
      <c r="P1375" s="339"/>
      <c r="Q1375" s="114"/>
      <c r="R1375" s="339"/>
      <c r="S1375" s="174"/>
      <c r="T1375" s="339"/>
      <c r="U1375" s="139" t="str">
        <f t="array" ref="U1375">IF($S1375&lt;&gt;"",INDEX(DropDownLists!$D$10:$D$2516,MATCH($S1375,DropDownLists!$E$10:$E$2516,0)),"")</f>
        <v/>
      </c>
      <c r="V1375" s="342"/>
      <c r="W1375" s="174"/>
      <c r="Y1375" s="62"/>
      <c r="Z1375" s="62"/>
      <c r="AA1375" s="62"/>
      <c r="AB1375" s="62"/>
      <c r="AC1375" s="62"/>
      <c r="AD1375" s="62"/>
      <c r="AE1375" s="62"/>
      <c r="AF1375" s="62"/>
      <c r="AG1375" s="62"/>
      <c r="AH1375" s="245" t="str">
        <f t="shared" si="97"/>
        <v/>
      </c>
      <c r="AI1375" s="62"/>
      <c r="AJ1375" s="62"/>
      <c r="AK1375" s="62"/>
      <c r="AL1375" s="62"/>
    </row>
    <row r="1376" spans="1:38" s="97" customFormat="1" ht="15" thickBot="1">
      <c r="A1376" s="63"/>
      <c r="B1376" s="2">
        <f t="shared" si="100"/>
        <v>1349</v>
      </c>
      <c r="C1376" s="235" t="str">
        <f t="array" ref="C1376">IF($K1376&lt;&gt;"",INDEX(TransferLog!$AB$21:$AB$1270,MATCH($I1376&amp;$M1376,TransferLog!$F$21:$F$1270&amp;TransferLog!$W$21:$W$1270,0)),"")</f>
        <v/>
      </c>
      <c r="D1376" s="235" t="str">
        <f t="array" ref="D1376">IF($K1376&lt;&gt;"",INDEX(TransferLog!$Q$21:$Q$1270,MATCH($I1376&amp;$M1376,TransferLog!$F$21:$F$1270&amp;TransferLog!$W$21:$W$1270,0)),"")</f>
        <v/>
      </c>
      <c r="E1376" s="236" t="str">
        <f t="array" ref="E1376">IF($K1376&lt;&gt;"",INDEX(TransferLog!$AC$21:$AC$1270,MATCH($I1376&amp;$M1376,TransferLog!$F$21:$F$1270&amp;TransferLog!$W$21:$W$1270,0)),"")</f>
        <v/>
      </c>
      <c r="F1376" s="111">
        <f t="shared" si="101"/>
        <v>1349</v>
      </c>
      <c r="G1376" s="138" t="str">
        <f t="array" ref="G1376">IF($I1376&lt;&gt;"",INDEX(DropDownLists!$K$10:$K$2516,MATCH($I1376,DropDownLists!$L$10:$L$2516,0)),"")</f>
        <v/>
      </c>
      <c r="H1376" s="107"/>
      <c r="I1376" s="112"/>
      <c r="J1376" s="339"/>
      <c r="K1376" s="113"/>
      <c r="L1376" s="339"/>
      <c r="M1376" s="113"/>
      <c r="N1376" s="339"/>
      <c r="O1376" s="139" t="str">
        <f t="shared" si="96"/>
        <v/>
      </c>
      <c r="P1376" s="339"/>
      <c r="Q1376" s="114"/>
      <c r="R1376" s="339"/>
      <c r="S1376" s="174"/>
      <c r="T1376" s="339"/>
      <c r="U1376" s="139" t="str">
        <f t="array" ref="U1376">IF($S1376&lt;&gt;"",INDEX(DropDownLists!$D$10:$D$2516,MATCH($S1376,DropDownLists!$E$10:$E$2516,0)),"")</f>
        <v/>
      </c>
      <c r="V1376" s="342"/>
      <c r="W1376" s="174"/>
      <c r="Y1376" s="62"/>
      <c r="Z1376" s="62"/>
      <c r="AA1376" s="62"/>
      <c r="AB1376" s="62"/>
      <c r="AC1376" s="62"/>
      <c r="AD1376" s="62"/>
      <c r="AE1376" s="62"/>
      <c r="AF1376" s="62"/>
      <c r="AG1376" s="62"/>
      <c r="AH1376" s="245" t="str">
        <f t="shared" si="97"/>
        <v/>
      </c>
      <c r="AI1376" s="62"/>
      <c r="AJ1376" s="62"/>
      <c r="AK1376" s="62"/>
      <c r="AL1376" s="62"/>
    </row>
    <row r="1377" spans="1:38" s="97" customFormat="1" ht="15" thickBot="1">
      <c r="A1377" s="63"/>
      <c r="B1377" s="2">
        <f t="shared" si="100"/>
        <v>1350</v>
      </c>
      <c r="C1377" s="235" t="str">
        <f t="array" ref="C1377">IF($K1377&lt;&gt;"",INDEX(TransferLog!$AB$21:$AB$1270,MATCH($I1377&amp;$M1377,TransferLog!$F$21:$F$1270&amp;TransferLog!$W$21:$W$1270,0)),"")</f>
        <v/>
      </c>
      <c r="D1377" s="235" t="str">
        <f t="array" ref="D1377">IF($K1377&lt;&gt;"",INDEX(TransferLog!$Q$21:$Q$1270,MATCH($I1377&amp;$M1377,TransferLog!$F$21:$F$1270&amp;TransferLog!$W$21:$W$1270,0)),"")</f>
        <v/>
      </c>
      <c r="E1377" s="236" t="str">
        <f t="array" ref="E1377">IF($K1377&lt;&gt;"",INDEX(TransferLog!$AC$21:$AC$1270,MATCH($I1377&amp;$M1377,TransferLog!$F$21:$F$1270&amp;TransferLog!$W$21:$W$1270,0)),"")</f>
        <v/>
      </c>
      <c r="F1377" s="111">
        <f t="shared" si="101"/>
        <v>1350</v>
      </c>
      <c r="G1377" s="138" t="str">
        <f t="array" ref="G1377">IF($I1377&lt;&gt;"",INDEX(DropDownLists!$K$10:$K$2516,MATCH($I1377,DropDownLists!$L$10:$L$2516,0)),"")</f>
        <v/>
      </c>
      <c r="H1377" s="107"/>
      <c r="I1377" s="112"/>
      <c r="J1377" s="339"/>
      <c r="K1377" s="113"/>
      <c r="L1377" s="339"/>
      <c r="M1377" s="113"/>
      <c r="N1377" s="339"/>
      <c r="O1377" s="139" t="str">
        <f t="shared" si="96"/>
        <v/>
      </c>
      <c r="P1377" s="339"/>
      <c r="Q1377" s="114"/>
      <c r="R1377" s="339"/>
      <c r="S1377" s="174"/>
      <c r="T1377" s="339"/>
      <c r="U1377" s="139" t="str">
        <f t="array" ref="U1377">IF($S1377&lt;&gt;"",INDEX(DropDownLists!$D$10:$D$2516,MATCH($S1377,DropDownLists!$E$10:$E$2516,0)),"")</f>
        <v/>
      </c>
      <c r="V1377" s="342"/>
      <c r="W1377" s="174"/>
      <c r="Y1377" s="62"/>
      <c r="Z1377" s="62"/>
      <c r="AA1377" s="62"/>
      <c r="AB1377" s="62"/>
      <c r="AC1377" s="62"/>
      <c r="AD1377" s="62"/>
      <c r="AE1377" s="62"/>
      <c r="AF1377" s="62"/>
      <c r="AG1377" s="62"/>
      <c r="AH1377" s="245" t="str">
        <f t="shared" si="97"/>
        <v/>
      </c>
      <c r="AI1377" s="62"/>
      <c r="AJ1377" s="62"/>
      <c r="AK1377" s="62"/>
      <c r="AL1377" s="62"/>
    </row>
    <row r="1378" spans="1:38" s="97" customFormat="1" ht="15" thickBot="1">
      <c r="A1378" s="63"/>
      <c r="B1378" s="2">
        <f t="shared" si="100"/>
        <v>1351</v>
      </c>
      <c r="C1378" s="235" t="str">
        <f t="array" ref="C1378">IF($K1378&lt;&gt;"",INDEX(TransferLog!$AB$21:$AB$1270,MATCH($I1378&amp;$M1378,TransferLog!$F$21:$F$1270&amp;TransferLog!$W$21:$W$1270,0)),"")</f>
        <v/>
      </c>
      <c r="D1378" s="235" t="str">
        <f t="array" ref="D1378">IF($K1378&lt;&gt;"",INDEX(TransferLog!$Q$21:$Q$1270,MATCH($I1378&amp;$M1378,TransferLog!$F$21:$F$1270&amp;TransferLog!$W$21:$W$1270,0)),"")</f>
        <v/>
      </c>
      <c r="E1378" s="236" t="str">
        <f t="array" ref="E1378">IF($K1378&lt;&gt;"",INDEX(TransferLog!$AC$21:$AC$1270,MATCH($I1378&amp;$M1378,TransferLog!$F$21:$F$1270&amp;TransferLog!$W$21:$W$1270,0)),"")</f>
        <v/>
      </c>
      <c r="F1378" s="111">
        <f t="shared" si="101"/>
        <v>1351</v>
      </c>
      <c r="G1378" s="138" t="str">
        <f t="array" ref="G1378">IF($I1378&lt;&gt;"",INDEX(DropDownLists!$K$10:$K$2516,MATCH($I1378,DropDownLists!$L$10:$L$2516,0)),"")</f>
        <v/>
      </c>
      <c r="H1378" s="107"/>
      <c r="I1378" s="112"/>
      <c r="J1378" s="339"/>
      <c r="K1378" s="113"/>
      <c r="L1378" s="339"/>
      <c r="M1378" s="113"/>
      <c r="N1378" s="339"/>
      <c r="O1378" s="139" t="str">
        <f t="shared" si="96"/>
        <v/>
      </c>
      <c r="P1378" s="339"/>
      <c r="Q1378" s="114"/>
      <c r="R1378" s="339"/>
      <c r="S1378" s="174"/>
      <c r="T1378" s="339"/>
      <c r="U1378" s="139" t="str">
        <f t="array" ref="U1378">IF($S1378&lt;&gt;"",INDEX(DropDownLists!$D$10:$D$2516,MATCH($S1378,DropDownLists!$E$10:$E$2516,0)),"")</f>
        <v/>
      </c>
      <c r="V1378" s="342"/>
      <c r="W1378" s="174"/>
      <c r="Y1378" s="62"/>
      <c r="Z1378" s="62"/>
      <c r="AA1378" s="62"/>
      <c r="AB1378" s="62"/>
      <c r="AC1378" s="62"/>
      <c r="AD1378" s="62"/>
      <c r="AE1378" s="62"/>
      <c r="AF1378" s="62"/>
      <c r="AG1378" s="62"/>
      <c r="AH1378" s="245" t="str">
        <f t="shared" si="97"/>
        <v/>
      </c>
      <c r="AI1378" s="62"/>
      <c r="AJ1378" s="62"/>
      <c r="AK1378" s="62"/>
      <c r="AL1378" s="62"/>
    </row>
    <row r="1379" spans="1:38" s="97" customFormat="1" ht="15" thickBot="1">
      <c r="A1379" s="63"/>
      <c r="B1379" s="2">
        <f t="shared" si="100"/>
        <v>1352</v>
      </c>
      <c r="C1379" s="235" t="str">
        <f t="array" ref="C1379">IF($K1379&lt;&gt;"",INDEX(TransferLog!$AB$21:$AB$1270,MATCH($I1379&amp;$M1379,TransferLog!$F$21:$F$1270&amp;TransferLog!$W$21:$W$1270,0)),"")</f>
        <v/>
      </c>
      <c r="D1379" s="235" t="str">
        <f t="array" ref="D1379">IF($K1379&lt;&gt;"",INDEX(TransferLog!$Q$21:$Q$1270,MATCH($I1379&amp;$M1379,TransferLog!$F$21:$F$1270&amp;TransferLog!$W$21:$W$1270,0)),"")</f>
        <v/>
      </c>
      <c r="E1379" s="236" t="str">
        <f t="array" ref="E1379">IF($K1379&lt;&gt;"",INDEX(TransferLog!$AC$21:$AC$1270,MATCH($I1379&amp;$M1379,TransferLog!$F$21:$F$1270&amp;TransferLog!$W$21:$W$1270,0)),"")</f>
        <v/>
      </c>
      <c r="F1379" s="111">
        <f t="shared" si="101"/>
        <v>1352</v>
      </c>
      <c r="G1379" s="138" t="str">
        <f t="array" ref="G1379">IF($I1379&lt;&gt;"",INDEX(DropDownLists!$K$10:$K$2516,MATCH($I1379,DropDownLists!$L$10:$L$2516,0)),"")</f>
        <v/>
      </c>
      <c r="H1379" s="107"/>
      <c r="I1379" s="112"/>
      <c r="J1379" s="339"/>
      <c r="K1379" s="113"/>
      <c r="L1379" s="339"/>
      <c r="M1379" s="113"/>
      <c r="N1379" s="339"/>
      <c r="O1379" s="139" t="str">
        <f t="shared" si="96"/>
        <v/>
      </c>
      <c r="P1379" s="339"/>
      <c r="Q1379" s="114"/>
      <c r="R1379" s="339"/>
      <c r="S1379" s="174"/>
      <c r="T1379" s="339"/>
      <c r="U1379" s="139" t="str">
        <f t="array" ref="U1379">IF($S1379&lt;&gt;"",INDEX(DropDownLists!$D$10:$D$2516,MATCH($S1379,DropDownLists!$E$10:$E$2516,0)),"")</f>
        <v/>
      </c>
      <c r="V1379" s="342"/>
      <c r="W1379" s="174"/>
      <c r="Y1379" s="62"/>
      <c r="Z1379" s="62"/>
      <c r="AA1379" s="62"/>
      <c r="AB1379" s="62"/>
      <c r="AC1379" s="62"/>
      <c r="AD1379" s="62"/>
      <c r="AE1379" s="62"/>
      <c r="AF1379" s="62"/>
      <c r="AG1379" s="62"/>
      <c r="AH1379" s="245" t="str">
        <f t="shared" si="97"/>
        <v/>
      </c>
      <c r="AI1379" s="62"/>
      <c r="AJ1379" s="62"/>
      <c r="AK1379" s="62"/>
      <c r="AL1379" s="62"/>
    </row>
    <row r="1380" spans="1:38" s="97" customFormat="1" ht="15" thickBot="1">
      <c r="A1380" s="63"/>
      <c r="B1380" s="2">
        <f t="shared" si="100"/>
        <v>1353</v>
      </c>
      <c r="C1380" s="235" t="str">
        <f t="array" ref="C1380">IF($K1380&lt;&gt;"",INDEX(TransferLog!$AB$21:$AB$1270,MATCH($I1380&amp;$M1380,TransferLog!$F$21:$F$1270&amp;TransferLog!$W$21:$W$1270,0)),"")</f>
        <v/>
      </c>
      <c r="D1380" s="235" t="str">
        <f t="array" ref="D1380">IF($K1380&lt;&gt;"",INDEX(TransferLog!$Q$21:$Q$1270,MATCH($I1380&amp;$M1380,TransferLog!$F$21:$F$1270&amp;TransferLog!$W$21:$W$1270,0)),"")</f>
        <v/>
      </c>
      <c r="E1380" s="236" t="str">
        <f t="array" ref="E1380">IF($K1380&lt;&gt;"",INDEX(TransferLog!$AC$21:$AC$1270,MATCH($I1380&amp;$M1380,TransferLog!$F$21:$F$1270&amp;TransferLog!$W$21:$W$1270,0)),"")</f>
        <v/>
      </c>
      <c r="F1380" s="111">
        <f t="shared" si="101"/>
        <v>1353</v>
      </c>
      <c r="G1380" s="138" t="str">
        <f t="array" ref="G1380">IF($I1380&lt;&gt;"",INDEX(DropDownLists!$K$10:$K$2516,MATCH($I1380,DropDownLists!$L$10:$L$2516,0)),"")</f>
        <v/>
      </c>
      <c r="H1380" s="107"/>
      <c r="I1380" s="112"/>
      <c r="J1380" s="339"/>
      <c r="K1380" s="113"/>
      <c r="L1380" s="339"/>
      <c r="M1380" s="113"/>
      <c r="N1380" s="339"/>
      <c r="O1380" s="139" t="str">
        <f t="shared" si="96"/>
        <v/>
      </c>
      <c r="P1380" s="339"/>
      <c r="Q1380" s="114"/>
      <c r="R1380" s="339"/>
      <c r="S1380" s="174"/>
      <c r="T1380" s="339"/>
      <c r="U1380" s="139" t="str">
        <f t="array" ref="U1380">IF($S1380&lt;&gt;"",INDEX(DropDownLists!$D$10:$D$2516,MATCH($S1380,DropDownLists!$E$10:$E$2516,0)),"")</f>
        <v/>
      </c>
      <c r="V1380" s="342"/>
      <c r="W1380" s="174"/>
      <c r="Y1380" s="62"/>
      <c r="Z1380" s="62"/>
      <c r="AA1380" s="62"/>
      <c r="AB1380" s="62"/>
      <c r="AC1380" s="62"/>
      <c r="AD1380" s="62"/>
      <c r="AE1380" s="62"/>
      <c r="AF1380" s="62"/>
      <c r="AG1380" s="62"/>
      <c r="AH1380" s="245" t="str">
        <f t="shared" si="97"/>
        <v/>
      </c>
      <c r="AI1380" s="62"/>
      <c r="AJ1380" s="62"/>
      <c r="AK1380" s="62"/>
      <c r="AL1380" s="62"/>
    </row>
    <row r="1381" spans="1:38" s="97" customFormat="1" ht="15" thickBot="1">
      <c r="A1381" s="63"/>
      <c r="B1381" s="2">
        <f t="shared" si="100"/>
        <v>1354</v>
      </c>
      <c r="C1381" s="235" t="str">
        <f t="array" ref="C1381">IF($K1381&lt;&gt;"",INDEX(TransferLog!$AB$21:$AB$1270,MATCH($I1381&amp;$M1381,TransferLog!$F$21:$F$1270&amp;TransferLog!$W$21:$W$1270,0)),"")</f>
        <v/>
      </c>
      <c r="D1381" s="235" t="str">
        <f t="array" ref="D1381">IF($K1381&lt;&gt;"",INDEX(TransferLog!$Q$21:$Q$1270,MATCH($I1381&amp;$M1381,TransferLog!$F$21:$F$1270&amp;TransferLog!$W$21:$W$1270,0)),"")</f>
        <v/>
      </c>
      <c r="E1381" s="236" t="str">
        <f t="array" ref="E1381">IF($K1381&lt;&gt;"",INDEX(TransferLog!$AC$21:$AC$1270,MATCH($I1381&amp;$M1381,TransferLog!$F$21:$F$1270&amp;TransferLog!$W$21:$W$1270,0)),"")</f>
        <v/>
      </c>
      <c r="F1381" s="111">
        <f t="shared" si="101"/>
        <v>1354</v>
      </c>
      <c r="G1381" s="138" t="str">
        <f t="array" ref="G1381">IF($I1381&lt;&gt;"",INDEX(DropDownLists!$K$10:$K$2516,MATCH($I1381,DropDownLists!$L$10:$L$2516,0)),"")</f>
        <v/>
      </c>
      <c r="H1381" s="107"/>
      <c r="I1381" s="112"/>
      <c r="J1381" s="339"/>
      <c r="K1381" s="113"/>
      <c r="L1381" s="339"/>
      <c r="M1381" s="113"/>
      <c r="N1381" s="339"/>
      <c r="O1381" s="139" t="str">
        <f t="shared" si="96"/>
        <v/>
      </c>
      <c r="P1381" s="339"/>
      <c r="Q1381" s="114"/>
      <c r="R1381" s="339"/>
      <c r="S1381" s="174"/>
      <c r="T1381" s="339"/>
      <c r="U1381" s="139" t="str">
        <f t="array" ref="U1381">IF($S1381&lt;&gt;"",INDEX(DropDownLists!$D$10:$D$2516,MATCH($S1381,DropDownLists!$E$10:$E$2516,0)),"")</f>
        <v/>
      </c>
      <c r="V1381" s="342"/>
      <c r="W1381" s="174"/>
      <c r="Y1381" s="62"/>
      <c r="Z1381" s="62"/>
      <c r="AA1381" s="62"/>
      <c r="AB1381" s="62"/>
      <c r="AC1381" s="62"/>
      <c r="AD1381" s="62"/>
      <c r="AE1381" s="62"/>
      <c r="AF1381" s="62"/>
      <c r="AG1381" s="62"/>
      <c r="AH1381" s="245" t="str">
        <f t="shared" si="97"/>
        <v/>
      </c>
      <c r="AI1381" s="62"/>
      <c r="AJ1381" s="62"/>
      <c r="AK1381" s="62"/>
      <c r="AL1381" s="62"/>
    </row>
    <row r="1382" spans="1:38" s="97" customFormat="1" ht="15" thickBot="1">
      <c r="A1382" s="63"/>
      <c r="B1382" s="2">
        <f t="shared" si="100"/>
        <v>1355</v>
      </c>
      <c r="C1382" s="235" t="str">
        <f t="array" ref="C1382">IF($K1382&lt;&gt;"",INDEX(TransferLog!$AB$21:$AB$1270,MATCH($I1382&amp;$M1382,TransferLog!$F$21:$F$1270&amp;TransferLog!$W$21:$W$1270,0)),"")</f>
        <v/>
      </c>
      <c r="D1382" s="235" t="str">
        <f t="array" ref="D1382">IF($K1382&lt;&gt;"",INDEX(TransferLog!$Q$21:$Q$1270,MATCH($I1382&amp;$M1382,TransferLog!$F$21:$F$1270&amp;TransferLog!$W$21:$W$1270,0)),"")</f>
        <v/>
      </c>
      <c r="E1382" s="236" t="str">
        <f t="array" ref="E1382">IF($K1382&lt;&gt;"",INDEX(TransferLog!$AC$21:$AC$1270,MATCH($I1382&amp;$M1382,TransferLog!$F$21:$F$1270&amp;TransferLog!$W$21:$W$1270,0)),"")</f>
        <v/>
      </c>
      <c r="F1382" s="111">
        <f t="shared" si="101"/>
        <v>1355</v>
      </c>
      <c r="G1382" s="138" t="str">
        <f t="array" ref="G1382">IF($I1382&lt;&gt;"",INDEX(DropDownLists!$K$10:$K$2516,MATCH($I1382,DropDownLists!$L$10:$L$2516,0)),"")</f>
        <v/>
      </c>
      <c r="H1382" s="107"/>
      <c r="I1382" s="112"/>
      <c r="J1382" s="339"/>
      <c r="K1382" s="113"/>
      <c r="L1382" s="339"/>
      <c r="M1382" s="113"/>
      <c r="N1382" s="339"/>
      <c r="O1382" s="139" t="str">
        <f t="shared" si="96"/>
        <v/>
      </c>
      <c r="P1382" s="339"/>
      <c r="Q1382" s="114"/>
      <c r="R1382" s="339"/>
      <c r="S1382" s="174"/>
      <c r="T1382" s="339"/>
      <c r="U1382" s="139" t="str">
        <f t="array" ref="U1382">IF($S1382&lt;&gt;"",INDEX(DropDownLists!$D$10:$D$2516,MATCH($S1382,DropDownLists!$E$10:$E$2516,0)),"")</f>
        <v/>
      </c>
      <c r="V1382" s="342"/>
      <c r="W1382" s="174"/>
      <c r="Y1382" s="62"/>
      <c r="Z1382" s="62"/>
      <c r="AA1382" s="62"/>
      <c r="AB1382" s="62"/>
      <c r="AC1382" s="62"/>
      <c r="AD1382" s="62"/>
      <c r="AE1382" s="62"/>
      <c r="AF1382" s="62"/>
      <c r="AG1382" s="62"/>
      <c r="AH1382" s="245" t="str">
        <f t="shared" si="97"/>
        <v/>
      </c>
      <c r="AI1382" s="62"/>
      <c r="AJ1382" s="62"/>
      <c r="AK1382" s="62"/>
      <c r="AL1382" s="62"/>
    </row>
    <row r="1383" spans="1:38" s="97" customFormat="1" ht="15" thickBot="1">
      <c r="A1383" s="63"/>
      <c r="B1383" s="2">
        <f t="shared" si="100"/>
        <v>1356</v>
      </c>
      <c r="C1383" s="235" t="str">
        <f t="array" ref="C1383">IF($K1383&lt;&gt;"",INDEX(TransferLog!$AB$21:$AB$1270,MATCH($I1383&amp;$M1383,TransferLog!$F$21:$F$1270&amp;TransferLog!$W$21:$W$1270,0)),"")</f>
        <v/>
      </c>
      <c r="D1383" s="235" t="str">
        <f t="array" ref="D1383">IF($K1383&lt;&gt;"",INDEX(TransferLog!$Q$21:$Q$1270,MATCH($I1383&amp;$M1383,TransferLog!$F$21:$F$1270&amp;TransferLog!$W$21:$W$1270,0)),"")</f>
        <v/>
      </c>
      <c r="E1383" s="236" t="str">
        <f t="array" ref="E1383">IF($K1383&lt;&gt;"",INDEX(TransferLog!$AC$21:$AC$1270,MATCH($I1383&amp;$M1383,TransferLog!$F$21:$F$1270&amp;TransferLog!$W$21:$W$1270,0)),"")</f>
        <v/>
      </c>
      <c r="F1383" s="111">
        <f t="shared" si="101"/>
        <v>1356</v>
      </c>
      <c r="G1383" s="138" t="str">
        <f t="array" ref="G1383">IF($I1383&lt;&gt;"",INDEX(DropDownLists!$K$10:$K$2516,MATCH($I1383,DropDownLists!$L$10:$L$2516,0)),"")</f>
        <v/>
      </c>
      <c r="H1383" s="107"/>
      <c r="I1383" s="112"/>
      <c r="J1383" s="339"/>
      <c r="K1383" s="113"/>
      <c r="L1383" s="339"/>
      <c r="M1383" s="113"/>
      <c r="N1383" s="339"/>
      <c r="O1383" s="139" t="str">
        <f t="shared" si="96"/>
        <v/>
      </c>
      <c r="P1383" s="339"/>
      <c r="Q1383" s="114"/>
      <c r="R1383" s="339"/>
      <c r="S1383" s="174"/>
      <c r="T1383" s="339"/>
      <c r="U1383" s="139" t="str">
        <f t="array" ref="U1383">IF($S1383&lt;&gt;"",INDEX(DropDownLists!$D$10:$D$2516,MATCH($S1383,DropDownLists!$E$10:$E$2516,0)),"")</f>
        <v/>
      </c>
      <c r="V1383" s="342"/>
      <c r="W1383" s="174"/>
      <c r="Y1383" s="62"/>
      <c r="Z1383" s="62"/>
      <c r="AA1383" s="62"/>
      <c r="AB1383" s="62"/>
      <c r="AC1383" s="62"/>
      <c r="AD1383" s="62"/>
      <c r="AE1383" s="62"/>
      <c r="AF1383" s="62"/>
      <c r="AG1383" s="62"/>
      <c r="AH1383" s="245" t="str">
        <f t="shared" si="97"/>
        <v/>
      </c>
      <c r="AI1383" s="62"/>
      <c r="AJ1383" s="62"/>
      <c r="AK1383" s="62"/>
      <c r="AL1383" s="62"/>
    </row>
    <row r="1384" spans="1:38" s="97" customFormat="1" ht="15" thickBot="1">
      <c r="A1384" s="63"/>
      <c r="B1384" s="2">
        <f t="shared" si="100"/>
        <v>1357</v>
      </c>
      <c r="C1384" s="235" t="str">
        <f t="array" ref="C1384">IF($K1384&lt;&gt;"",INDEX(TransferLog!$AB$21:$AB$1270,MATCH($I1384&amp;$M1384,TransferLog!$F$21:$F$1270&amp;TransferLog!$W$21:$W$1270,0)),"")</f>
        <v/>
      </c>
      <c r="D1384" s="235" t="str">
        <f t="array" ref="D1384">IF($K1384&lt;&gt;"",INDEX(TransferLog!$Q$21:$Q$1270,MATCH($I1384&amp;$M1384,TransferLog!$F$21:$F$1270&amp;TransferLog!$W$21:$W$1270,0)),"")</f>
        <v/>
      </c>
      <c r="E1384" s="236" t="str">
        <f t="array" ref="E1384">IF($K1384&lt;&gt;"",INDEX(TransferLog!$AC$21:$AC$1270,MATCH($I1384&amp;$M1384,TransferLog!$F$21:$F$1270&amp;TransferLog!$W$21:$W$1270,0)),"")</f>
        <v/>
      </c>
      <c r="F1384" s="111">
        <f t="shared" si="101"/>
        <v>1357</v>
      </c>
      <c r="G1384" s="138" t="str">
        <f t="array" ref="G1384">IF($I1384&lt;&gt;"",INDEX(DropDownLists!$K$10:$K$2516,MATCH($I1384,DropDownLists!$L$10:$L$2516,0)),"")</f>
        <v/>
      </c>
      <c r="H1384" s="107"/>
      <c r="I1384" s="112"/>
      <c r="J1384" s="339"/>
      <c r="K1384" s="113"/>
      <c r="L1384" s="339"/>
      <c r="M1384" s="113"/>
      <c r="N1384" s="339"/>
      <c r="O1384" s="139" t="str">
        <f t="shared" si="96"/>
        <v/>
      </c>
      <c r="P1384" s="339"/>
      <c r="Q1384" s="114"/>
      <c r="R1384" s="339"/>
      <c r="S1384" s="174"/>
      <c r="T1384" s="339"/>
      <c r="U1384" s="139" t="str">
        <f t="array" ref="U1384">IF($S1384&lt;&gt;"",INDEX(DropDownLists!$D$10:$D$2516,MATCH($S1384,DropDownLists!$E$10:$E$2516,0)),"")</f>
        <v/>
      </c>
      <c r="V1384" s="342"/>
      <c r="W1384" s="174"/>
      <c r="Y1384" s="62"/>
      <c r="Z1384" s="62"/>
      <c r="AA1384" s="62"/>
      <c r="AB1384" s="62"/>
      <c r="AC1384" s="62"/>
      <c r="AD1384" s="62"/>
      <c r="AE1384" s="62"/>
      <c r="AF1384" s="62"/>
      <c r="AG1384" s="62"/>
      <c r="AH1384" s="245" t="str">
        <f t="shared" si="97"/>
        <v/>
      </c>
      <c r="AI1384" s="62"/>
      <c r="AJ1384" s="62"/>
      <c r="AK1384" s="62"/>
      <c r="AL1384" s="62"/>
    </row>
    <row r="1385" spans="1:38" s="97" customFormat="1" ht="15" thickBot="1">
      <c r="A1385" s="63"/>
      <c r="B1385" s="2">
        <f t="shared" si="100"/>
        <v>1358</v>
      </c>
      <c r="C1385" s="235" t="str">
        <f t="array" ref="C1385">IF($K1385&lt;&gt;"",INDEX(TransferLog!$AB$21:$AB$1270,MATCH($I1385&amp;$M1385,TransferLog!$F$21:$F$1270&amp;TransferLog!$W$21:$W$1270,0)),"")</f>
        <v/>
      </c>
      <c r="D1385" s="235" t="str">
        <f t="array" ref="D1385">IF($K1385&lt;&gt;"",INDEX(TransferLog!$Q$21:$Q$1270,MATCH($I1385&amp;$M1385,TransferLog!$F$21:$F$1270&amp;TransferLog!$W$21:$W$1270,0)),"")</f>
        <v/>
      </c>
      <c r="E1385" s="236" t="str">
        <f t="array" ref="E1385">IF($K1385&lt;&gt;"",INDEX(TransferLog!$AC$21:$AC$1270,MATCH($I1385&amp;$M1385,TransferLog!$F$21:$F$1270&amp;TransferLog!$W$21:$W$1270,0)),"")</f>
        <v/>
      </c>
      <c r="F1385" s="111">
        <f t="shared" si="101"/>
        <v>1358</v>
      </c>
      <c r="G1385" s="138" t="str">
        <f t="array" ref="G1385">IF($I1385&lt;&gt;"",INDEX(DropDownLists!$K$10:$K$2516,MATCH($I1385,DropDownLists!$L$10:$L$2516,0)),"")</f>
        <v/>
      </c>
      <c r="H1385" s="107"/>
      <c r="I1385" s="112"/>
      <c r="J1385" s="339"/>
      <c r="K1385" s="113"/>
      <c r="L1385" s="339"/>
      <c r="M1385" s="113"/>
      <c r="N1385" s="339"/>
      <c r="O1385" s="139" t="str">
        <f t="shared" si="96"/>
        <v/>
      </c>
      <c r="P1385" s="339"/>
      <c r="Q1385" s="114"/>
      <c r="R1385" s="339"/>
      <c r="S1385" s="174"/>
      <c r="T1385" s="339"/>
      <c r="U1385" s="139" t="str">
        <f t="array" ref="U1385">IF($S1385&lt;&gt;"",INDEX(DropDownLists!$D$10:$D$2516,MATCH($S1385,DropDownLists!$E$10:$E$2516,0)),"")</f>
        <v/>
      </c>
      <c r="V1385" s="342"/>
      <c r="W1385" s="174"/>
      <c r="Y1385" s="62"/>
      <c r="Z1385" s="62"/>
      <c r="AA1385" s="62"/>
      <c r="AB1385" s="62"/>
      <c r="AC1385" s="62"/>
      <c r="AD1385" s="62"/>
      <c r="AE1385" s="62"/>
      <c r="AF1385" s="62"/>
      <c r="AG1385" s="62"/>
      <c r="AH1385" s="245" t="str">
        <f t="shared" si="97"/>
        <v/>
      </c>
      <c r="AI1385" s="62"/>
      <c r="AJ1385" s="62"/>
      <c r="AK1385" s="62"/>
      <c r="AL1385" s="62"/>
    </row>
    <row r="1386" spans="1:38" s="97" customFormat="1" ht="15" thickBot="1">
      <c r="A1386" s="63"/>
      <c r="B1386" s="2">
        <f t="shared" si="100"/>
        <v>1359</v>
      </c>
      <c r="C1386" s="235" t="str">
        <f t="array" ref="C1386">IF($K1386&lt;&gt;"",INDEX(TransferLog!$AB$21:$AB$1270,MATCH($I1386&amp;$M1386,TransferLog!$F$21:$F$1270&amp;TransferLog!$W$21:$W$1270,0)),"")</f>
        <v/>
      </c>
      <c r="D1386" s="235" t="str">
        <f t="array" ref="D1386">IF($K1386&lt;&gt;"",INDEX(TransferLog!$Q$21:$Q$1270,MATCH($I1386&amp;$M1386,TransferLog!$F$21:$F$1270&amp;TransferLog!$W$21:$W$1270,0)),"")</f>
        <v/>
      </c>
      <c r="E1386" s="236" t="str">
        <f t="array" ref="E1386">IF($K1386&lt;&gt;"",INDEX(TransferLog!$AC$21:$AC$1270,MATCH($I1386&amp;$M1386,TransferLog!$F$21:$F$1270&amp;TransferLog!$W$21:$W$1270,0)),"")</f>
        <v/>
      </c>
      <c r="F1386" s="111">
        <f t="shared" si="101"/>
        <v>1359</v>
      </c>
      <c r="G1386" s="138" t="str">
        <f t="array" ref="G1386">IF($I1386&lt;&gt;"",INDEX(DropDownLists!$K$10:$K$2516,MATCH($I1386,DropDownLists!$L$10:$L$2516,0)),"")</f>
        <v/>
      </c>
      <c r="H1386" s="107"/>
      <c r="I1386" s="112"/>
      <c r="J1386" s="339"/>
      <c r="K1386" s="113"/>
      <c r="L1386" s="339"/>
      <c r="M1386" s="113"/>
      <c r="N1386" s="339"/>
      <c r="O1386" s="139" t="str">
        <f t="shared" si="96"/>
        <v/>
      </c>
      <c r="P1386" s="339"/>
      <c r="Q1386" s="114"/>
      <c r="R1386" s="339"/>
      <c r="S1386" s="174"/>
      <c r="T1386" s="339"/>
      <c r="U1386" s="139" t="str">
        <f t="array" ref="U1386">IF($S1386&lt;&gt;"",INDEX(DropDownLists!$D$10:$D$2516,MATCH($S1386,DropDownLists!$E$10:$E$2516,0)),"")</f>
        <v/>
      </c>
      <c r="V1386" s="342"/>
      <c r="W1386" s="174"/>
      <c r="Y1386" s="62"/>
      <c r="Z1386" s="62"/>
      <c r="AA1386" s="62"/>
      <c r="AB1386" s="62"/>
      <c r="AC1386" s="62"/>
      <c r="AD1386" s="62"/>
      <c r="AE1386" s="62"/>
      <c r="AF1386" s="62"/>
      <c r="AG1386" s="62"/>
      <c r="AH1386" s="245" t="str">
        <f t="shared" si="97"/>
        <v/>
      </c>
      <c r="AI1386" s="62"/>
      <c r="AJ1386" s="62"/>
      <c r="AK1386" s="62"/>
      <c r="AL1386" s="62"/>
    </row>
    <row r="1387" spans="1:38" s="97" customFormat="1" ht="15" thickBot="1">
      <c r="A1387" s="63"/>
      <c r="B1387" s="2">
        <f t="shared" si="100"/>
        <v>1360</v>
      </c>
      <c r="C1387" s="235" t="str">
        <f t="array" ref="C1387">IF($K1387&lt;&gt;"",INDEX(TransferLog!$AB$21:$AB$1270,MATCH($I1387&amp;$M1387,TransferLog!$F$21:$F$1270&amp;TransferLog!$W$21:$W$1270,0)),"")</f>
        <v/>
      </c>
      <c r="D1387" s="235" t="str">
        <f t="array" ref="D1387">IF($K1387&lt;&gt;"",INDEX(TransferLog!$Q$21:$Q$1270,MATCH($I1387&amp;$M1387,TransferLog!$F$21:$F$1270&amp;TransferLog!$W$21:$W$1270,0)),"")</f>
        <v/>
      </c>
      <c r="E1387" s="236" t="str">
        <f t="array" ref="E1387">IF($K1387&lt;&gt;"",INDEX(TransferLog!$AC$21:$AC$1270,MATCH($I1387&amp;$M1387,TransferLog!$F$21:$F$1270&amp;TransferLog!$W$21:$W$1270,0)),"")</f>
        <v/>
      </c>
      <c r="F1387" s="111">
        <f t="shared" si="101"/>
        <v>1360</v>
      </c>
      <c r="G1387" s="138" t="str">
        <f t="array" ref="G1387">IF($I1387&lt;&gt;"",INDEX(DropDownLists!$K$10:$K$2516,MATCH($I1387,DropDownLists!$L$10:$L$2516,0)),"")</f>
        <v/>
      </c>
      <c r="H1387" s="107"/>
      <c r="I1387" s="112"/>
      <c r="J1387" s="339"/>
      <c r="K1387" s="113"/>
      <c r="L1387" s="339"/>
      <c r="M1387" s="113"/>
      <c r="N1387" s="339"/>
      <c r="O1387" s="139" t="str">
        <f t="shared" si="96"/>
        <v/>
      </c>
      <c r="P1387" s="339"/>
      <c r="Q1387" s="114"/>
      <c r="R1387" s="339"/>
      <c r="S1387" s="174"/>
      <c r="T1387" s="339"/>
      <c r="U1387" s="139" t="str">
        <f t="array" ref="U1387">IF($S1387&lt;&gt;"",INDEX(DropDownLists!$D$10:$D$2516,MATCH($S1387,DropDownLists!$E$10:$E$2516,0)),"")</f>
        <v/>
      </c>
      <c r="V1387" s="342"/>
      <c r="W1387" s="174"/>
      <c r="Y1387" s="62"/>
      <c r="Z1387" s="62"/>
      <c r="AA1387" s="62"/>
      <c r="AB1387" s="62"/>
      <c r="AC1387" s="62"/>
      <c r="AD1387" s="62"/>
      <c r="AE1387" s="62"/>
      <c r="AF1387" s="62"/>
      <c r="AG1387" s="62"/>
      <c r="AH1387" s="245" t="str">
        <f t="shared" si="97"/>
        <v/>
      </c>
      <c r="AI1387" s="62"/>
      <c r="AJ1387" s="62"/>
      <c r="AK1387" s="62"/>
      <c r="AL1387" s="62"/>
    </row>
    <row r="1388" spans="1:38" s="97" customFormat="1" ht="15" thickBot="1">
      <c r="A1388" s="63"/>
      <c r="B1388" s="2">
        <f t="shared" si="100"/>
        <v>1361</v>
      </c>
      <c r="C1388" s="235" t="str">
        <f t="array" ref="C1388">IF($K1388&lt;&gt;"",INDEX(TransferLog!$AB$21:$AB$1270,MATCH($I1388&amp;$M1388,TransferLog!$F$21:$F$1270&amp;TransferLog!$W$21:$W$1270,0)),"")</f>
        <v/>
      </c>
      <c r="D1388" s="235" t="str">
        <f t="array" ref="D1388">IF($K1388&lt;&gt;"",INDEX(TransferLog!$Q$21:$Q$1270,MATCH($I1388&amp;$M1388,TransferLog!$F$21:$F$1270&amp;TransferLog!$W$21:$W$1270,0)),"")</f>
        <v/>
      </c>
      <c r="E1388" s="236" t="str">
        <f t="array" ref="E1388">IF($K1388&lt;&gt;"",INDEX(TransferLog!$AC$21:$AC$1270,MATCH($I1388&amp;$M1388,TransferLog!$F$21:$F$1270&amp;TransferLog!$W$21:$W$1270,0)),"")</f>
        <v/>
      </c>
      <c r="F1388" s="111">
        <f t="shared" si="101"/>
        <v>1361</v>
      </c>
      <c r="G1388" s="138" t="str">
        <f t="array" ref="G1388">IF($I1388&lt;&gt;"",INDEX(DropDownLists!$K$10:$K$2516,MATCH($I1388,DropDownLists!$L$10:$L$2516,0)),"")</f>
        <v/>
      </c>
      <c r="H1388" s="107"/>
      <c r="I1388" s="112"/>
      <c r="J1388" s="339"/>
      <c r="K1388" s="113"/>
      <c r="L1388" s="339"/>
      <c r="M1388" s="113"/>
      <c r="N1388" s="339"/>
      <c r="O1388" s="139" t="str">
        <f t="shared" si="96"/>
        <v/>
      </c>
      <c r="P1388" s="339"/>
      <c r="Q1388" s="114"/>
      <c r="R1388" s="339"/>
      <c r="S1388" s="174"/>
      <c r="T1388" s="339"/>
      <c r="U1388" s="139" t="str">
        <f t="array" ref="U1388">IF($S1388&lt;&gt;"",INDEX(DropDownLists!$D$10:$D$2516,MATCH($S1388,DropDownLists!$E$10:$E$2516,0)),"")</f>
        <v/>
      </c>
      <c r="V1388" s="342"/>
      <c r="W1388" s="174"/>
      <c r="Y1388" s="62"/>
      <c r="Z1388" s="62"/>
      <c r="AA1388" s="62"/>
      <c r="AB1388" s="62"/>
      <c r="AC1388" s="62"/>
      <c r="AD1388" s="62"/>
      <c r="AE1388" s="62"/>
      <c r="AF1388" s="62"/>
      <c r="AG1388" s="62"/>
      <c r="AH1388" s="245" t="str">
        <f t="shared" si="97"/>
        <v/>
      </c>
      <c r="AI1388" s="62"/>
      <c r="AJ1388" s="62"/>
      <c r="AK1388" s="62"/>
      <c r="AL1388" s="62"/>
    </row>
    <row r="1389" spans="1:38" s="97" customFormat="1" ht="15" thickBot="1">
      <c r="A1389" s="63"/>
      <c r="B1389" s="2">
        <f t="shared" si="100"/>
        <v>1362</v>
      </c>
      <c r="C1389" s="235" t="str">
        <f t="array" ref="C1389">IF($K1389&lt;&gt;"",INDEX(TransferLog!$AB$21:$AB$1270,MATCH($I1389&amp;$M1389,TransferLog!$F$21:$F$1270&amp;TransferLog!$W$21:$W$1270,0)),"")</f>
        <v/>
      </c>
      <c r="D1389" s="235" t="str">
        <f t="array" ref="D1389">IF($K1389&lt;&gt;"",INDEX(TransferLog!$Q$21:$Q$1270,MATCH($I1389&amp;$M1389,TransferLog!$F$21:$F$1270&amp;TransferLog!$W$21:$W$1270,0)),"")</f>
        <v/>
      </c>
      <c r="E1389" s="236" t="str">
        <f t="array" ref="E1389">IF($K1389&lt;&gt;"",INDEX(TransferLog!$AC$21:$AC$1270,MATCH($I1389&amp;$M1389,TransferLog!$F$21:$F$1270&amp;TransferLog!$W$21:$W$1270,0)),"")</f>
        <v/>
      </c>
      <c r="F1389" s="111">
        <f t="shared" si="101"/>
        <v>1362</v>
      </c>
      <c r="G1389" s="138" t="str">
        <f t="array" ref="G1389">IF($I1389&lt;&gt;"",INDEX(DropDownLists!$K$10:$K$2516,MATCH($I1389,DropDownLists!$L$10:$L$2516,0)),"")</f>
        <v/>
      </c>
      <c r="H1389" s="107"/>
      <c r="I1389" s="112"/>
      <c r="J1389" s="339"/>
      <c r="K1389" s="113"/>
      <c r="L1389" s="339"/>
      <c r="M1389" s="113"/>
      <c r="N1389" s="339"/>
      <c r="O1389" s="139" t="str">
        <f t="shared" si="96"/>
        <v/>
      </c>
      <c r="P1389" s="339"/>
      <c r="Q1389" s="114"/>
      <c r="R1389" s="339"/>
      <c r="S1389" s="174"/>
      <c r="T1389" s="339"/>
      <c r="U1389" s="139" t="str">
        <f t="array" ref="U1389">IF($S1389&lt;&gt;"",INDEX(DropDownLists!$D$10:$D$2516,MATCH($S1389,DropDownLists!$E$10:$E$2516,0)),"")</f>
        <v/>
      </c>
      <c r="V1389" s="342"/>
      <c r="W1389" s="174"/>
      <c r="Y1389" s="62"/>
      <c r="Z1389" s="62"/>
      <c r="AA1389" s="62"/>
      <c r="AB1389" s="62"/>
      <c r="AC1389" s="62"/>
      <c r="AD1389" s="62"/>
      <c r="AE1389" s="62"/>
      <c r="AF1389" s="62"/>
      <c r="AG1389" s="62"/>
      <c r="AH1389" s="245" t="str">
        <f t="shared" si="97"/>
        <v/>
      </c>
      <c r="AI1389" s="62"/>
      <c r="AJ1389" s="62"/>
      <c r="AK1389" s="62"/>
      <c r="AL1389" s="62"/>
    </row>
    <row r="1390" spans="1:38" s="97" customFormat="1" ht="15" thickBot="1">
      <c r="A1390" s="63"/>
      <c r="B1390" s="2">
        <f t="shared" si="100"/>
        <v>1363</v>
      </c>
      <c r="C1390" s="235" t="str">
        <f t="array" ref="C1390">IF($K1390&lt;&gt;"",INDEX(TransferLog!$AB$21:$AB$1270,MATCH($I1390&amp;$M1390,TransferLog!$F$21:$F$1270&amp;TransferLog!$W$21:$W$1270,0)),"")</f>
        <v/>
      </c>
      <c r="D1390" s="235" t="str">
        <f t="array" ref="D1390">IF($K1390&lt;&gt;"",INDEX(TransferLog!$Q$21:$Q$1270,MATCH($I1390&amp;$M1390,TransferLog!$F$21:$F$1270&amp;TransferLog!$W$21:$W$1270,0)),"")</f>
        <v/>
      </c>
      <c r="E1390" s="236" t="str">
        <f t="array" ref="E1390">IF($K1390&lt;&gt;"",INDEX(TransferLog!$AC$21:$AC$1270,MATCH($I1390&amp;$M1390,TransferLog!$F$21:$F$1270&amp;TransferLog!$W$21:$W$1270,0)),"")</f>
        <v/>
      </c>
      <c r="F1390" s="111">
        <f t="shared" si="101"/>
        <v>1363</v>
      </c>
      <c r="G1390" s="138" t="str">
        <f t="array" ref="G1390">IF($I1390&lt;&gt;"",INDEX(DropDownLists!$K$10:$K$2516,MATCH($I1390,DropDownLists!$L$10:$L$2516,0)),"")</f>
        <v/>
      </c>
      <c r="H1390" s="107"/>
      <c r="I1390" s="112"/>
      <c r="J1390" s="339"/>
      <c r="K1390" s="113"/>
      <c r="L1390" s="339"/>
      <c r="M1390" s="113"/>
      <c r="N1390" s="339"/>
      <c r="O1390" s="139" t="str">
        <f t="shared" si="96"/>
        <v/>
      </c>
      <c r="P1390" s="339"/>
      <c r="Q1390" s="114"/>
      <c r="R1390" s="339"/>
      <c r="S1390" s="174"/>
      <c r="T1390" s="339"/>
      <c r="U1390" s="139" t="str">
        <f t="array" ref="U1390">IF($S1390&lt;&gt;"",INDEX(DropDownLists!$D$10:$D$2516,MATCH($S1390,DropDownLists!$E$10:$E$2516,0)),"")</f>
        <v/>
      </c>
      <c r="V1390" s="342"/>
      <c r="W1390" s="174"/>
      <c r="Y1390" s="62"/>
      <c r="Z1390" s="62"/>
      <c r="AA1390" s="62"/>
      <c r="AB1390" s="62"/>
      <c r="AC1390" s="62"/>
      <c r="AD1390" s="62"/>
      <c r="AE1390" s="62"/>
      <c r="AF1390" s="62"/>
      <c r="AG1390" s="62"/>
      <c r="AH1390" s="245" t="str">
        <f t="shared" si="97"/>
        <v/>
      </c>
      <c r="AI1390" s="62"/>
      <c r="AJ1390" s="62"/>
      <c r="AK1390" s="62"/>
      <c r="AL1390" s="62"/>
    </row>
    <row r="1391" spans="1:38" s="97" customFormat="1" ht="15" thickBot="1">
      <c r="A1391" s="63"/>
      <c r="B1391" s="2">
        <f t="shared" si="100"/>
        <v>1364</v>
      </c>
      <c r="C1391" s="235" t="str">
        <f t="array" ref="C1391">IF($K1391&lt;&gt;"",INDEX(TransferLog!$AB$21:$AB$1270,MATCH($I1391&amp;$M1391,TransferLog!$F$21:$F$1270&amp;TransferLog!$W$21:$W$1270,0)),"")</f>
        <v/>
      </c>
      <c r="D1391" s="235" t="str">
        <f t="array" ref="D1391">IF($K1391&lt;&gt;"",INDEX(TransferLog!$Q$21:$Q$1270,MATCH($I1391&amp;$M1391,TransferLog!$F$21:$F$1270&amp;TransferLog!$W$21:$W$1270,0)),"")</f>
        <v/>
      </c>
      <c r="E1391" s="236" t="str">
        <f t="array" ref="E1391">IF($K1391&lt;&gt;"",INDEX(TransferLog!$AC$21:$AC$1270,MATCH($I1391&amp;$M1391,TransferLog!$F$21:$F$1270&amp;TransferLog!$W$21:$W$1270,0)),"")</f>
        <v/>
      </c>
      <c r="F1391" s="111">
        <f t="shared" si="101"/>
        <v>1364</v>
      </c>
      <c r="G1391" s="138" t="str">
        <f t="array" ref="G1391">IF($I1391&lt;&gt;"",INDEX(DropDownLists!$K$10:$K$2516,MATCH($I1391,DropDownLists!$L$10:$L$2516,0)),"")</f>
        <v/>
      </c>
      <c r="H1391" s="107"/>
      <c r="I1391" s="112"/>
      <c r="J1391" s="339"/>
      <c r="K1391" s="113"/>
      <c r="L1391" s="339"/>
      <c r="M1391" s="113"/>
      <c r="N1391" s="339"/>
      <c r="O1391" s="139" t="str">
        <f t="shared" si="96"/>
        <v/>
      </c>
      <c r="P1391" s="339"/>
      <c r="Q1391" s="114"/>
      <c r="R1391" s="339"/>
      <c r="S1391" s="174"/>
      <c r="T1391" s="339"/>
      <c r="U1391" s="139" t="str">
        <f t="array" ref="U1391">IF($S1391&lt;&gt;"",INDEX(DropDownLists!$D$10:$D$2516,MATCH($S1391,DropDownLists!$E$10:$E$2516,0)),"")</f>
        <v/>
      </c>
      <c r="V1391" s="342"/>
      <c r="W1391" s="174"/>
      <c r="Y1391" s="62"/>
      <c r="Z1391" s="62"/>
      <c r="AA1391" s="62"/>
      <c r="AB1391" s="62"/>
      <c r="AC1391" s="62"/>
      <c r="AD1391" s="62"/>
      <c r="AE1391" s="62"/>
      <c r="AF1391" s="62"/>
      <c r="AG1391" s="62"/>
      <c r="AH1391" s="245" t="str">
        <f t="shared" si="97"/>
        <v/>
      </c>
      <c r="AI1391" s="62"/>
      <c r="AJ1391" s="62"/>
      <c r="AK1391" s="62"/>
      <c r="AL1391" s="62"/>
    </row>
    <row r="1392" spans="1:38" s="97" customFormat="1" ht="15" thickBot="1">
      <c r="A1392" s="63"/>
      <c r="B1392" s="2">
        <f t="shared" si="100"/>
        <v>1365</v>
      </c>
      <c r="C1392" s="235" t="str">
        <f t="array" ref="C1392">IF($K1392&lt;&gt;"",INDEX(TransferLog!$AB$21:$AB$1270,MATCH($I1392&amp;$M1392,TransferLog!$F$21:$F$1270&amp;TransferLog!$W$21:$W$1270,0)),"")</f>
        <v/>
      </c>
      <c r="D1392" s="235" t="str">
        <f t="array" ref="D1392">IF($K1392&lt;&gt;"",INDEX(TransferLog!$Q$21:$Q$1270,MATCH($I1392&amp;$M1392,TransferLog!$F$21:$F$1270&amp;TransferLog!$W$21:$W$1270,0)),"")</f>
        <v/>
      </c>
      <c r="E1392" s="236" t="str">
        <f t="array" ref="E1392">IF($K1392&lt;&gt;"",INDEX(TransferLog!$AC$21:$AC$1270,MATCH($I1392&amp;$M1392,TransferLog!$F$21:$F$1270&amp;TransferLog!$W$21:$W$1270,0)),"")</f>
        <v/>
      </c>
      <c r="F1392" s="111">
        <f t="shared" si="101"/>
        <v>1365</v>
      </c>
      <c r="G1392" s="138" t="str">
        <f t="array" ref="G1392">IF($I1392&lt;&gt;"",INDEX(DropDownLists!$K$10:$K$2516,MATCH($I1392,DropDownLists!$L$10:$L$2516,0)),"")</f>
        <v/>
      </c>
      <c r="H1392" s="107"/>
      <c r="I1392" s="112"/>
      <c r="J1392" s="339"/>
      <c r="K1392" s="113"/>
      <c r="L1392" s="339"/>
      <c r="M1392" s="113"/>
      <c r="N1392" s="339"/>
      <c r="O1392" s="139" t="str">
        <f t="shared" si="96"/>
        <v/>
      </c>
      <c r="P1392" s="339"/>
      <c r="Q1392" s="114"/>
      <c r="R1392" s="339"/>
      <c r="S1392" s="174"/>
      <c r="T1392" s="339"/>
      <c r="U1392" s="139" t="str">
        <f t="array" ref="U1392">IF($S1392&lt;&gt;"",INDEX(DropDownLists!$D$10:$D$2516,MATCH($S1392,DropDownLists!$E$10:$E$2516,0)),"")</f>
        <v/>
      </c>
      <c r="V1392" s="342"/>
      <c r="W1392" s="174"/>
      <c r="Y1392" s="62"/>
      <c r="Z1392" s="62"/>
      <c r="AA1392" s="62"/>
      <c r="AB1392" s="62"/>
      <c r="AC1392" s="62"/>
      <c r="AD1392" s="62"/>
      <c r="AE1392" s="62"/>
      <c r="AF1392" s="62"/>
      <c r="AG1392" s="62"/>
      <c r="AH1392" s="245" t="str">
        <f t="shared" si="97"/>
        <v/>
      </c>
      <c r="AI1392" s="62"/>
      <c r="AJ1392" s="62"/>
      <c r="AK1392" s="62"/>
      <c r="AL1392" s="62"/>
    </row>
    <row r="1393" spans="1:38" s="97" customFormat="1" ht="15" thickBot="1">
      <c r="A1393" s="63"/>
      <c r="B1393" s="2">
        <f t="shared" si="100"/>
        <v>1366</v>
      </c>
      <c r="C1393" s="235" t="str">
        <f t="array" ref="C1393">IF($K1393&lt;&gt;"",INDEX(TransferLog!$AB$21:$AB$1270,MATCH($I1393&amp;$M1393,TransferLog!$F$21:$F$1270&amp;TransferLog!$W$21:$W$1270,0)),"")</f>
        <v/>
      </c>
      <c r="D1393" s="235" t="str">
        <f t="array" ref="D1393">IF($K1393&lt;&gt;"",INDEX(TransferLog!$Q$21:$Q$1270,MATCH($I1393&amp;$M1393,TransferLog!$F$21:$F$1270&amp;TransferLog!$W$21:$W$1270,0)),"")</f>
        <v/>
      </c>
      <c r="E1393" s="236" t="str">
        <f t="array" ref="E1393">IF($K1393&lt;&gt;"",INDEX(TransferLog!$AC$21:$AC$1270,MATCH($I1393&amp;$M1393,TransferLog!$F$21:$F$1270&amp;TransferLog!$W$21:$W$1270,0)),"")</f>
        <v/>
      </c>
      <c r="F1393" s="111">
        <f t="shared" si="101"/>
        <v>1366</v>
      </c>
      <c r="G1393" s="138" t="str">
        <f t="array" ref="G1393">IF($I1393&lt;&gt;"",INDEX(DropDownLists!$K$10:$K$2516,MATCH($I1393,DropDownLists!$L$10:$L$2516,0)),"")</f>
        <v/>
      </c>
      <c r="H1393" s="107"/>
      <c r="I1393" s="112"/>
      <c r="J1393" s="339"/>
      <c r="K1393" s="113"/>
      <c r="L1393" s="339"/>
      <c r="M1393" s="113"/>
      <c r="N1393" s="339"/>
      <c r="O1393" s="139" t="str">
        <f t="shared" si="96"/>
        <v/>
      </c>
      <c r="P1393" s="339"/>
      <c r="Q1393" s="114"/>
      <c r="R1393" s="339"/>
      <c r="S1393" s="174"/>
      <c r="T1393" s="339"/>
      <c r="U1393" s="139" t="str">
        <f t="array" ref="U1393">IF($S1393&lt;&gt;"",INDEX(DropDownLists!$D$10:$D$2516,MATCH($S1393,DropDownLists!$E$10:$E$2516,0)),"")</f>
        <v/>
      </c>
      <c r="V1393" s="342"/>
      <c r="W1393" s="174"/>
      <c r="Y1393" s="62"/>
      <c r="Z1393" s="62"/>
      <c r="AA1393" s="62"/>
      <c r="AB1393" s="62"/>
      <c r="AC1393" s="62"/>
      <c r="AD1393" s="62"/>
      <c r="AE1393" s="62"/>
      <c r="AF1393" s="62"/>
      <c r="AG1393" s="62"/>
      <c r="AH1393" s="245" t="str">
        <f t="shared" si="97"/>
        <v/>
      </c>
      <c r="AI1393" s="62"/>
      <c r="AJ1393" s="62"/>
      <c r="AK1393" s="62"/>
      <c r="AL1393" s="62"/>
    </row>
    <row r="1394" spans="1:38" s="97" customFormat="1" ht="15" thickBot="1">
      <c r="A1394" s="63"/>
      <c r="B1394" s="2">
        <f t="shared" si="100"/>
        <v>1367</v>
      </c>
      <c r="C1394" s="235" t="str">
        <f t="array" ref="C1394">IF($K1394&lt;&gt;"",INDEX(TransferLog!$AB$21:$AB$1270,MATCH($I1394&amp;$M1394,TransferLog!$F$21:$F$1270&amp;TransferLog!$W$21:$W$1270,0)),"")</f>
        <v/>
      </c>
      <c r="D1394" s="235" t="str">
        <f t="array" ref="D1394">IF($K1394&lt;&gt;"",INDEX(TransferLog!$Q$21:$Q$1270,MATCH($I1394&amp;$M1394,TransferLog!$F$21:$F$1270&amp;TransferLog!$W$21:$W$1270,0)),"")</f>
        <v/>
      </c>
      <c r="E1394" s="236" t="str">
        <f t="array" ref="E1394">IF($K1394&lt;&gt;"",INDEX(TransferLog!$AC$21:$AC$1270,MATCH($I1394&amp;$M1394,TransferLog!$F$21:$F$1270&amp;TransferLog!$W$21:$W$1270,0)),"")</f>
        <v/>
      </c>
      <c r="F1394" s="111">
        <f t="shared" si="101"/>
        <v>1367</v>
      </c>
      <c r="G1394" s="138" t="str">
        <f t="array" ref="G1394">IF($I1394&lt;&gt;"",INDEX(DropDownLists!$K$10:$K$2516,MATCH($I1394,DropDownLists!$L$10:$L$2516,0)),"")</f>
        <v/>
      </c>
      <c r="H1394" s="107"/>
      <c r="I1394" s="112"/>
      <c r="J1394" s="339"/>
      <c r="K1394" s="113"/>
      <c r="L1394" s="339"/>
      <c r="M1394" s="113"/>
      <c r="N1394" s="339"/>
      <c r="O1394" s="139" t="str">
        <f t="shared" si="96"/>
        <v/>
      </c>
      <c r="P1394" s="339"/>
      <c r="Q1394" s="114"/>
      <c r="R1394" s="339"/>
      <c r="S1394" s="174"/>
      <c r="T1394" s="339"/>
      <c r="U1394" s="139" t="str">
        <f t="array" ref="U1394">IF($S1394&lt;&gt;"",INDEX(DropDownLists!$D$10:$D$2516,MATCH($S1394,DropDownLists!$E$10:$E$2516,0)),"")</f>
        <v/>
      </c>
      <c r="V1394" s="342"/>
      <c r="W1394" s="174"/>
      <c r="Y1394" s="62"/>
      <c r="Z1394" s="62"/>
      <c r="AA1394" s="62"/>
      <c r="AB1394" s="62"/>
      <c r="AC1394" s="62"/>
      <c r="AD1394" s="62"/>
      <c r="AE1394" s="62"/>
      <c r="AF1394" s="62"/>
      <c r="AG1394" s="62"/>
      <c r="AH1394" s="245" t="str">
        <f t="shared" si="97"/>
        <v/>
      </c>
      <c r="AI1394" s="62"/>
      <c r="AJ1394" s="62"/>
      <c r="AK1394" s="62"/>
      <c r="AL1394" s="62"/>
    </row>
    <row r="1395" spans="1:38" s="97" customFormat="1" ht="15" thickBot="1">
      <c r="A1395" s="63"/>
      <c r="B1395" s="2">
        <f t="shared" si="100"/>
        <v>1368</v>
      </c>
      <c r="C1395" s="235" t="str">
        <f t="array" ref="C1395">IF($K1395&lt;&gt;"",INDEX(TransferLog!$AB$21:$AB$1270,MATCH($I1395&amp;$M1395,TransferLog!$F$21:$F$1270&amp;TransferLog!$W$21:$W$1270,0)),"")</f>
        <v/>
      </c>
      <c r="D1395" s="235" t="str">
        <f t="array" ref="D1395">IF($K1395&lt;&gt;"",INDEX(TransferLog!$Q$21:$Q$1270,MATCH($I1395&amp;$M1395,TransferLog!$F$21:$F$1270&amp;TransferLog!$W$21:$W$1270,0)),"")</f>
        <v/>
      </c>
      <c r="E1395" s="236" t="str">
        <f t="array" ref="E1395">IF($K1395&lt;&gt;"",INDEX(TransferLog!$AC$21:$AC$1270,MATCH($I1395&amp;$M1395,TransferLog!$F$21:$F$1270&amp;TransferLog!$W$21:$W$1270,0)),"")</f>
        <v/>
      </c>
      <c r="F1395" s="111">
        <f t="shared" si="101"/>
        <v>1368</v>
      </c>
      <c r="G1395" s="138" t="str">
        <f t="array" ref="G1395">IF($I1395&lt;&gt;"",INDEX(DropDownLists!$K$10:$K$2516,MATCH($I1395,DropDownLists!$L$10:$L$2516,0)),"")</f>
        <v/>
      </c>
      <c r="H1395" s="107"/>
      <c r="I1395" s="112"/>
      <c r="J1395" s="339"/>
      <c r="K1395" s="113"/>
      <c r="L1395" s="339"/>
      <c r="M1395" s="113"/>
      <c r="N1395" s="339"/>
      <c r="O1395" s="139" t="str">
        <f t="shared" si="96"/>
        <v/>
      </c>
      <c r="P1395" s="339"/>
      <c r="Q1395" s="114"/>
      <c r="R1395" s="339"/>
      <c r="S1395" s="174"/>
      <c r="T1395" s="339"/>
      <c r="U1395" s="139" t="str">
        <f t="array" ref="U1395">IF($S1395&lt;&gt;"",INDEX(DropDownLists!$D$10:$D$2516,MATCH($S1395,DropDownLists!$E$10:$E$2516,0)),"")</f>
        <v/>
      </c>
      <c r="V1395" s="342"/>
      <c r="W1395" s="174"/>
      <c r="Y1395" s="62"/>
      <c r="Z1395" s="62"/>
      <c r="AA1395" s="62"/>
      <c r="AB1395" s="62"/>
      <c r="AC1395" s="62"/>
      <c r="AD1395" s="62"/>
      <c r="AE1395" s="62"/>
      <c r="AF1395" s="62"/>
      <c r="AG1395" s="62"/>
      <c r="AH1395" s="245" t="str">
        <f t="shared" si="97"/>
        <v/>
      </c>
      <c r="AI1395" s="62"/>
      <c r="AJ1395" s="62"/>
      <c r="AK1395" s="62"/>
      <c r="AL1395" s="62"/>
    </row>
    <row r="1396" spans="1:38" s="97" customFormat="1" ht="15" thickBot="1">
      <c r="A1396" s="63"/>
      <c r="B1396" s="2">
        <f t="shared" si="100"/>
        <v>1369</v>
      </c>
      <c r="C1396" s="235" t="str">
        <f t="array" ref="C1396">IF($K1396&lt;&gt;"",INDEX(TransferLog!$AB$21:$AB$1270,MATCH($I1396&amp;$M1396,TransferLog!$F$21:$F$1270&amp;TransferLog!$W$21:$W$1270,0)),"")</f>
        <v/>
      </c>
      <c r="D1396" s="235" t="str">
        <f t="array" ref="D1396">IF($K1396&lt;&gt;"",INDEX(TransferLog!$Q$21:$Q$1270,MATCH($I1396&amp;$M1396,TransferLog!$F$21:$F$1270&amp;TransferLog!$W$21:$W$1270,0)),"")</f>
        <v/>
      </c>
      <c r="E1396" s="236" t="str">
        <f t="array" ref="E1396">IF($K1396&lt;&gt;"",INDEX(TransferLog!$AC$21:$AC$1270,MATCH($I1396&amp;$M1396,TransferLog!$F$21:$F$1270&amp;TransferLog!$W$21:$W$1270,0)),"")</f>
        <v/>
      </c>
      <c r="F1396" s="111">
        <f t="shared" si="101"/>
        <v>1369</v>
      </c>
      <c r="G1396" s="138" t="str">
        <f t="array" ref="G1396">IF($I1396&lt;&gt;"",INDEX(DropDownLists!$K$10:$K$2516,MATCH($I1396,DropDownLists!$L$10:$L$2516,0)),"")</f>
        <v/>
      </c>
      <c r="H1396" s="107"/>
      <c r="I1396" s="112"/>
      <c r="J1396" s="339"/>
      <c r="K1396" s="113"/>
      <c r="L1396" s="339"/>
      <c r="M1396" s="113"/>
      <c r="N1396" s="339"/>
      <c r="O1396" s="139" t="str">
        <f t="shared" si="96"/>
        <v/>
      </c>
      <c r="P1396" s="339"/>
      <c r="Q1396" s="114"/>
      <c r="R1396" s="339"/>
      <c r="S1396" s="174"/>
      <c r="T1396" s="339"/>
      <c r="U1396" s="139" t="str">
        <f t="array" ref="U1396">IF($S1396&lt;&gt;"",INDEX(DropDownLists!$D$10:$D$2516,MATCH($S1396,DropDownLists!$E$10:$E$2516,0)),"")</f>
        <v/>
      </c>
      <c r="V1396" s="342"/>
      <c r="W1396" s="174"/>
      <c r="Y1396" s="62"/>
      <c r="Z1396" s="62"/>
      <c r="AA1396" s="62"/>
      <c r="AB1396" s="62"/>
      <c r="AC1396" s="62"/>
      <c r="AD1396" s="62"/>
      <c r="AE1396" s="62"/>
      <c r="AF1396" s="62"/>
      <c r="AG1396" s="62"/>
      <c r="AH1396" s="245" t="str">
        <f t="shared" si="97"/>
        <v/>
      </c>
      <c r="AI1396" s="62"/>
      <c r="AJ1396" s="62"/>
      <c r="AK1396" s="62"/>
      <c r="AL1396" s="62"/>
    </row>
    <row r="1397" spans="1:38" s="97" customFormat="1" ht="15" thickBot="1">
      <c r="A1397" s="63"/>
      <c r="B1397" s="2">
        <f t="shared" si="100"/>
        <v>1370</v>
      </c>
      <c r="C1397" s="235" t="str">
        <f t="array" ref="C1397">IF($K1397&lt;&gt;"",INDEX(TransferLog!$AB$21:$AB$1270,MATCH($I1397&amp;$M1397,TransferLog!$F$21:$F$1270&amp;TransferLog!$W$21:$W$1270,0)),"")</f>
        <v/>
      </c>
      <c r="D1397" s="235" t="str">
        <f t="array" ref="D1397">IF($K1397&lt;&gt;"",INDEX(TransferLog!$Q$21:$Q$1270,MATCH($I1397&amp;$M1397,TransferLog!$F$21:$F$1270&amp;TransferLog!$W$21:$W$1270,0)),"")</f>
        <v/>
      </c>
      <c r="E1397" s="236" t="str">
        <f t="array" ref="E1397">IF($K1397&lt;&gt;"",INDEX(TransferLog!$AC$21:$AC$1270,MATCH($I1397&amp;$M1397,TransferLog!$F$21:$F$1270&amp;TransferLog!$W$21:$W$1270,0)),"")</f>
        <v/>
      </c>
      <c r="F1397" s="111">
        <f t="shared" si="101"/>
        <v>1370</v>
      </c>
      <c r="G1397" s="138" t="str">
        <f t="array" ref="G1397">IF($I1397&lt;&gt;"",INDEX(DropDownLists!$K$10:$K$2516,MATCH($I1397,DropDownLists!$L$10:$L$2516,0)),"")</f>
        <v/>
      </c>
      <c r="H1397" s="107"/>
      <c r="I1397" s="112"/>
      <c r="J1397" s="339"/>
      <c r="K1397" s="113"/>
      <c r="L1397" s="339"/>
      <c r="M1397" s="113"/>
      <c r="N1397" s="339"/>
      <c r="O1397" s="139" t="str">
        <f t="shared" si="96"/>
        <v/>
      </c>
      <c r="P1397" s="339"/>
      <c r="Q1397" s="114"/>
      <c r="R1397" s="339"/>
      <c r="S1397" s="174"/>
      <c r="T1397" s="339"/>
      <c r="U1397" s="139" t="str">
        <f t="array" ref="U1397">IF($S1397&lt;&gt;"",INDEX(DropDownLists!$D$10:$D$2516,MATCH($S1397,DropDownLists!$E$10:$E$2516,0)),"")</f>
        <v/>
      </c>
      <c r="V1397" s="342"/>
      <c r="W1397" s="174"/>
      <c r="Y1397" s="62"/>
      <c r="Z1397" s="62"/>
      <c r="AA1397" s="62"/>
      <c r="AB1397" s="62"/>
      <c r="AC1397" s="62"/>
      <c r="AD1397" s="62"/>
      <c r="AE1397" s="62"/>
      <c r="AF1397" s="62"/>
      <c r="AG1397" s="62"/>
      <c r="AH1397" s="245" t="str">
        <f t="shared" si="97"/>
        <v/>
      </c>
      <c r="AI1397" s="62"/>
      <c r="AJ1397" s="62"/>
      <c r="AK1397" s="62"/>
      <c r="AL1397" s="62"/>
    </row>
    <row r="1398" spans="1:38" s="97" customFormat="1" ht="15" thickBot="1">
      <c r="A1398" s="63"/>
      <c r="B1398" s="2">
        <f t="shared" si="100"/>
        <v>1371</v>
      </c>
      <c r="C1398" s="235" t="str">
        <f t="array" ref="C1398">IF($K1398&lt;&gt;"",INDEX(TransferLog!$AB$21:$AB$1270,MATCH($I1398&amp;$M1398,TransferLog!$F$21:$F$1270&amp;TransferLog!$W$21:$W$1270,0)),"")</f>
        <v/>
      </c>
      <c r="D1398" s="235" t="str">
        <f t="array" ref="D1398">IF($K1398&lt;&gt;"",INDEX(TransferLog!$Q$21:$Q$1270,MATCH($I1398&amp;$M1398,TransferLog!$F$21:$F$1270&amp;TransferLog!$W$21:$W$1270,0)),"")</f>
        <v/>
      </c>
      <c r="E1398" s="236" t="str">
        <f t="array" ref="E1398">IF($K1398&lt;&gt;"",INDEX(TransferLog!$AC$21:$AC$1270,MATCH($I1398&amp;$M1398,TransferLog!$F$21:$F$1270&amp;TransferLog!$W$21:$W$1270,0)),"")</f>
        <v/>
      </c>
      <c r="F1398" s="111">
        <f t="shared" si="101"/>
        <v>1371</v>
      </c>
      <c r="G1398" s="138" t="str">
        <f t="array" ref="G1398">IF($I1398&lt;&gt;"",INDEX(DropDownLists!$K$10:$K$2516,MATCH($I1398,DropDownLists!$L$10:$L$2516,0)),"")</f>
        <v/>
      </c>
      <c r="H1398" s="107"/>
      <c r="I1398" s="112"/>
      <c r="J1398" s="339"/>
      <c r="K1398" s="113"/>
      <c r="L1398" s="339"/>
      <c r="M1398" s="113"/>
      <c r="N1398" s="339"/>
      <c r="O1398" s="139" t="str">
        <f t="shared" si="96"/>
        <v/>
      </c>
      <c r="P1398" s="339"/>
      <c r="Q1398" s="114"/>
      <c r="R1398" s="339"/>
      <c r="S1398" s="174"/>
      <c r="T1398" s="339"/>
      <c r="U1398" s="139" t="str">
        <f t="array" ref="U1398">IF($S1398&lt;&gt;"",INDEX(DropDownLists!$D$10:$D$2516,MATCH($S1398,DropDownLists!$E$10:$E$2516,0)),"")</f>
        <v/>
      </c>
      <c r="V1398" s="342"/>
      <c r="W1398" s="174"/>
      <c r="Y1398" s="62"/>
      <c r="Z1398" s="62"/>
      <c r="AA1398" s="62"/>
      <c r="AB1398" s="62"/>
      <c r="AC1398" s="62"/>
      <c r="AD1398" s="62"/>
      <c r="AE1398" s="62"/>
      <c r="AF1398" s="62"/>
      <c r="AG1398" s="62"/>
      <c r="AH1398" s="245" t="str">
        <f t="shared" si="97"/>
        <v/>
      </c>
      <c r="AI1398" s="62"/>
      <c r="AJ1398" s="62"/>
      <c r="AK1398" s="62"/>
      <c r="AL1398" s="62"/>
    </row>
    <row r="1399" spans="1:38" s="97" customFormat="1" ht="15" thickBot="1">
      <c r="A1399" s="63"/>
      <c r="B1399" s="2">
        <f t="shared" si="100"/>
        <v>1372</v>
      </c>
      <c r="C1399" s="235" t="str">
        <f t="array" ref="C1399">IF($K1399&lt;&gt;"",INDEX(TransferLog!$AB$21:$AB$1270,MATCH($I1399&amp;$M1399,TransferLog!$F$21:$F$1270&amp;TransferLog!$W$21:$W$1270,0)),"")</f>
        <v/>
      </c>
      <c r="D1399" s="235" t="str">
        <f t="array" ref="D1399">IF($K1399&lt;&gt;"",INDEX(TransferLog!$Q$21:$Q$1270,MATCH($I1399&amp;$M1399,TransferLog!$F$21:$F$1270&amp;TransferLog!$W$21:$W$1270,0)),"")</f>
        <v/>
      </c>
      <c r="E1399" s="236" t="str">
        <f t="array" ref="E1399">IF($K1399&lt;&gt;"",INDEX(TransferLog!$AC$21:$AC$1270,MATCH($I1399&amp;$M1399,TransferLog!$F$21:$F$1270&amp;TransferLog!$W$21:$W$1270,0)),"")</f>
        <v/>
      </c>
      <c r="F1399" s="111">
        <f t="shared" si="101"/>
        <v>1372</v>
      </c>
      <c r="G1399" s="138" t="str">
        <f t="array" ref="G1399">IF($I1399&lt;&gt;"",INDEX(DropDownLists!$K$10:$K$2516,MATCH($I1399,DropDownLists!$L$10:$L$2516,0)),"")</f>
        <v/>
      </c>
      <c r="H1399" s="107"/>
      <c r="I1399" s="112"/>
      <c r="J1399" s="339"/>
      <c r="K1399" s="113"/>
      <c r="L1399" s="339"/>
      <c r="M1399" s="113"/>
      <c r="N1399" s="339"/>
      <c r="O1399" s="139" t="str">
        <f t="shared" si="96"/>
        <v/>
      </c>
      <c r="P1399" s="339"/>
      <c r="Q1399" s="114"/>
      <c r="R1399" s="339"/>
      <c r="S1399" s="174"/>
      <c r="T1399" s="339"/>
      <c r="U1399" s="139" t="str">
        <f t="array" ref="U1399">IF($S1399&lt;&gt;"",INDEX(DropDownLists!$D$10:$D$2516,MATCH($S1399,DropDownLists!$E$10:$E$2516,0)),"")</f>
        <v/>
      </c>
      <c r="V1399" s="342"/>
      <c r="W1399" s="174"/>
      <c r="Y1399" s="62"/>
      <c r="Z1399" s="62"/>
      <c r="AA1399" s="62"/>
      <c r="AB1399" s="62"/>
      <c r="AC1399" s="62"/>
      <c r="AD1399" s="62"/>
      <c r="AE1399" s="62"/>
      <c r="AF1399" s="62"/>
      <c r="AG1399" s="62"/>
      <c r="AH1399" s="245" t="str">
        <f t="shared" si="97"/>
        <v/>
      </c>
      <c r="AI1399" s="62"/>
      <c r="AJ1399" s="62"/>
      <c r="AK1399" s="62"/>
      <c r="AL1399" s="62"/>
    </row>
    <row r="1400" spans="1:38" s="97" customFormat="1" ht="15" thickBot="1">
      <c r="A1400" s="63"/>
      <c r="B1400" s="2">
        <f t="shared" si="100"/>
        <v>1373</v>
      </c>
      <c r="C1400" s="235" t="str">
        <f t="array" ref="C1400">IF($K1400&lt;&gt;"",INDEX(TransferLog!$AB$21:$AB$1270,MATCH($I1400&amp;$M1400,TransferLog!$F$21:$F$1270&amp;TransferLog!$W$21:$W$1270,0)),"")</f>
        <v/>
      </c>
      <c r="D1400" s="235" t="str">
        <f t="array" ref="D1400">IF($K1400&lt;&gt;"",INDEX(TransferLog!$Q$21:$Q$1270,MATCH($I1400&amp;$M1400,TransferLog!$F$21:$F$1270&amp;TransferLog!$W$21:$W$1270,0)),"")</f>
        <v/>
      </c>
      <c r="E1400" s="236" t="str">
        <f t="array" ref="E1400">IF($K1400&lt;&gt;"",INDEX(TransferLog!$AC$21:$AC$1270,MATCH($I1400&amp;$M1400,TransferLog!$F$21:$F$1270&amp;TransferLog!$W$21:$W$1270,0)),"")</f>
        <v/>
      </c>
      <c r="F1400" s="111">
        <f t="shared" si="101"/>
        <v>1373</v>
      </c>
      <c r="G1400" s="138" t="str">
        <f t="array" ref="G1400">IF($I1400&lt;&gt;"",INDEX(DropDownLists!$K$10:$K$2516,MATCH($I1400,DropDownLists!$L$10:$L$2516,0)),"")</f>
        <v/>
      </c>
      <c r="H1400" s="107"/>
      <c r="I1400" s="112"/>
      <c r="J1400" s="339"/>
      <c r="K1400" s="113"/>
      <c r="L1400" s="339"/>
      <c r="M1400" s="113"/>
      <c r="N1400" s="339"/>
      <c r="O1400" s="139" t="str">
        <f t="shared" si="96"/>
        <v/>
      </c>
      <c r="P1400" s="339"/>
      <c r="Q1400" s="114"/>
      <c r="R1400" s="339"/>
      <c r="S1400" s="174"/>
      <c r="T1400" s="339"/>
      <c r="U1400" s="139" t="str">
        <f t="array" ref="U1400">IF($S1400&lt;&gt;"",INDEX(DropDownLists!$D$10:$D$2516,MATCH($S1400,DropDownLists!$E$10:$E$2516,0)),"")</f>
        <v/>
      </c>
      <c r="V1400" s="342"/>
      <c r="W1400" s="174"/>
      <c r="Y1400" s="62"/>
      <c r="Z1400" s="62"/>
      <c r="AA1400" s="62"/>
      <c r="AB1400" s="62"/>
      <c r="AC1400" s="62"/>
      <c r="AD1400" s="62"/>
      <c r="AE1400" s="62"/>
      <c r="AF1400" s="62"/>
      <c r="AG1400" s="62"/>
      <c r="AH1400" s="245" t="str">
        <f t="shared" si="97"/>
        <v/>
      </c>
      <c r="AI1400" s="62"/>
      <c r="AJ1400" s="62"/>
      <c r="AK1400" s="62"/>
      <c r="AL1400" s="62"/>
    </row>
    <row r="1401" spans="1:38" s="97" customFormat="1" ht="15" thickBot="1">
      <c r="A1401" s="63"/>
      <c r="B1401" s="2">
        <f t="shared" si="100"/>
        <v>1374</v>
      </c>
      <c r="C1401" s="235" t="str">
        <f t="array" ref="C1401">IF($K1401&lt;&gt;"",INDEX(TransferLog!$AB$21:$AB$1270,MATCH($I1401&amp;$M1401,TransferLog!$F$21:$F$1270&amp;TransferLog!$W$21:$W$1270,0)),"")</f>
        <v/>
      </c>
      <c r="D1401" s="235" t="str">
        <f t="array" ref="D1401">IF($K1401&lt;&gt;"",INDEX(TransferLog!$Q$21:$Q$1270,MATCH($I1401&amp;$M1401,TransferLog!$F$21:$F$1270&amp;TransferLog!$W$21:$W$1270,0)),"")</f>
        <v/>
      </c>
      <c r="E1401" s="236" t="str">
        <f t="array" ref="E1401">IF($K1401&lt;&gt;"",INDEX(TransferLog!$AC$21:$AC$1270,MATCH($I1401&amp;$M1401,TransferLog!$F$21:$F$1270&amp;TransferLog!$W$21:$W$1270,0)),"")</f>
        <v/>
      </c>
      <c r="F1401" s="111">
        <f t="shared" si="101"/>
        <v>1374</v>
      </c>
      <c r="G1401" s="138" t="str">
        <f t="array" ref="G1401">IF($I1401&lt;&gt;"",INDEX(DropDownLists!$K$10:$K$2516,MATCH($I1401,DropDownLists!$L$10:$L$2516,0)),"")</f>
        <v/>
      </c>
      <c r="H1401" s="107"/>
      <c r="I1401" s="112"/>
      <c r="J1401" s="339"/>
      <c r="K1401" s="113"/>
      <c r="L1401" s="339"/>
      <c r="M1401" s="113"/>
      <c r="N1401" s="339"/>
      <c r="O1401" s="139" t="str">
        <f t="shared" si="96"/>
        <v/>
      </c>
      <c r="P1401" s="339"/>
      <c r="Q1401" s="114"/>
      <c r="R1401" s="339"/>
      <c r="S1401" s="174"/>
      <c r="T1401" s="339"/>
      <c r="U1401" s="139" t="str">
        <f t="array" ref="U1401">IF($S1401&lt;&gt;"",INDEX(DropDownLists!$D$10:$D$2516,MATCH($S1401,DropDownLists!$E$10:$E$2516,0)),"")</f>
        <v/>
      </c>
      <c r="V1401" s="342"/>
      <c r="W1401" s="174"/>
      <c r="Y1401" s="62"/>
      <c r="Z1401" s="62"/>
      <c r="AA1401" s="62"/>
      <c r="AB1401" s="62"/>
      <c r="AC1401" s="62"/>
      <c r="AD1401" s="62"/>
      <c r="AE1401" s="62"/>
      <c r="AF1401" s="62"/>
      <c r="AG1401" s="62"/>
      <c r="AH1401" s="245" t="str">
        <f t="shared" si="97"/>
        <v/>
      </c>
      <c r="AI1401" s="62"/>
      <c r="AJ1401" s="62"/>
      <c r="AK1401" s="62"/>
      <c r="AL1401" s="62"/>
    </row>
    <row r="1402" spans="1:38" s="97" customFormat="1" ht="15" thickBot="1">
      <c r="A1402" s="63"/>
      <c r="B1402" s="2">
        <f t="shared" si="100"/>
        <v>1375</v>
      </c>
      <c r="C1402" s="235" t="str">
        <f t="array" ref="C1402">IF($K1402&lt;&gt;"",INDEX(TransferLog!$AB$21:$AB$1270,MATCH($I1402&amp;$M1402,TransferLog!$F$21:$F$1270&amp;TransferLog!$W$21:$W$1270,0)),"")</f>
        <v/>
      </c>
      <c r="D1402" s="235" t="str">
        <f t="array" ref="D1402">IF($K1402&lt;&gt;"",INDEX(TransferLog!$Q$21:$Q$1270,MATCH($I1402&amp;$M1402,TransferLog!$F$21:$F$1270&amp;TransferLog!$W$21:$W$1270,0)),"")</f>
        <v/>
      </c>
      <c r="E1402" s="236" t="str">
        <f t="array" ref="E1402">IF($K1402&lt;&gt;"",INDEX(TransferLog!$AC$21:$AC$1270,MATCH($I1402&amp;$M1402,TransferLog!$F$21:$F$1270&amp;TransferLog!$W$21:$W$1270,0)),"")</f>
        <v/>
      </c>
      <c r="F1402" s="111">
        <f t="shared" si="101"/>
        <v>1375</v>
      </c>
      <c r="G1402" s="138" t="str">
        <f t="array" ref="G1402">IF($I1402&lt;&gt;"",INDEX(DropDownLists!$K$10:$K$2516,MATCH($I1402,DropDownLists!$L$10:$L$2516,0)),"")</f>
        <v/>
      </c>
      <c r="H1402" s="107"/>
      <c r="I1402" s="112"/>
      <c r="J1402" s="339"/>
      <c r="K1402" s="113"/>
      <c r="L1402" s="339"/>
      <c r="M1402" s="113"/>
      <c r="N1402" s="339"/>
      <c r="O1402" s="139" t="str">
        <f t="shared" si="96"/>
        <v/>
      </c>
      <c r="P1402" s="339"/>
      <c r="Q1402" s="114"/>
      <c r="R1402" s="339"/>
      <c r="S1402" s="174"/>
      <c r="T1402" s="339"/>
      <c r="U1402" s="139" t="str">
        <f t="array" ref="U1402">IF($S1402&lt;&gt;"",INDEX(DropDownLists!$D$10:$D$2516,MATCH($S1402,DropDownLists!$E$10:$E$2516,0)),"")</f>
        <v/>
      </c>
      <c r="V1402" s="342"/>
      <c r="W1402" s="174"/>
      <c r="Y1402" s="62"/>
      <c r="Z1402" s="62"/>
      <c r="AA1402" s="62"/>
      <c r="AB1402" s="62"/>
      <c r="AC1402" s="62"/>
      <c r="AD1402" s="62"/>
      <c r="AE1402" s="62"/>
      <c r="AF1402" s="62"/>
      <c r="AG1402" s="62"/>
      <c r="AH1402" s="245" t="str">
        <f t="shared" si="97"/>
        <v/>
      </c>
      <c r="AI1402" s="62"/>
      <c r="AJ1402" s="62"/>
      <c r="AK1402" s="62"/>
      <c r="AL1402" s="62"/>
    </row>
    <row r="1403" spans="1:38" s="97" customFormat="1" ht="15" thickBot="1">
      <c r="A1403" s="63"/>
      <c r="B1403" s="2">
        <f t="shared" si="100"/>
        <v>1376</v>
      </c>
      <c r="C1403" s="235" t="str">
        <f t="array" ref="C1403">IF($K1403&lt;&gt;"",INDEX(TransferLog!$AB$21:$AB$1270,MATCH($I1403&amp;$M1403,TransferLog!$F$21:$F$1270&amp;TransferLog!$W$21:$W$1270,0)),"")</f>
        <v/>
      </c>
      <c r="D1403" s="235" t="str">
        <f t="array" ref="D1403">IF($K1403&lt;&gt;"",INDEX(TransferLog!$Q$21:$Q$1270,MATCH($I1403&amp;$M1403,TransferLog!$F$21:$F$1270&amp;TransferLog!$W$21:$W$1270,0)),"")</f>
        <v/>
      </c>
      <c r="E1403" s="236" t="str">
        <f t="array" ref="E1403">IF($K1403&lt;&gt;"",INDEX(TransferLog!$AC$21:$AC$1270,MATCH($I1403&amp;$M1403,TransferLog!$F$21:$F$1270&amp;TransferLog!$W$21:$W$1270,0)),"")</f>
        <v/>
      </c>
      <c r="F1403" s="111">
        <f t="shared" si="101"/>
        <v>1376</v>
      </c>
      <c r="G1403" s="138" t="str">
        <f t="array" ref="G1403">IF($I1403&lt;&gt;"",INDEX(DropDownLists!$K$10:$K$2516,MATCH($I1403,DropDownLists!$L$10:$L$2516,0)),"")</f>
        <v/>
      </c>
      <c r="H1403" s="107"/>
      <c r="I1403" s="112"/>
      <c r="J1403" s="339"/>
      <c r="K1403" s="113"/>
      <c r="L1403" s="339"/>
      <c r="M1403" s="113"/>
      <c r="N1403" s="339"/>
      <c r="O1403" s="139" t="str">
        <f t="shared" si="96"/>
        <v/>
      </c>
      <c r="P1403" s="339"/>
      <c r="Q1403" s="114"/>
      <c r="R1403" s="339"/>
      <c r="S1403" s="174"/>
      <c r="T1403" s="339"/>
      <c r="U1403" s="139" t="str">
        <f t="array" ref="U1403">IF($S1403&lt;&gt;"",INDEX(DropDownLists!$D$10:$D$2516,MATCH($S1403,DropDownLists!$E$10:$E$2516,0)),"")</f>
        <v/>
      </c>
      <c r="V1403" s="342"/>
      <c r="W1403" s="174"/>
      <c r="Y1403" s="62"/>
      <c r="Z1403" s="62"/>
      <c r="AA1403" s="62"/>
      <c r="AB1403" s="62"/>
      <c r="AC1403" s="62"/>
      <c r="AD1403" s="62"/>
      <c r="AE1403" s="62"/>
      <c r="AF1403" s="62"/>
      <c r="AG1403" s="62"/>
      <c r="AH1403" s="245" t="str">
        <f t="shared" si="97"/>
        <v/>
      </c>
      <c r="AI1403" s="62"/>
      <c r="AJ1403" s="62"/>
      <c r="AK1403" s="62"/>
      <c r="AL1403" s="62"/>
    </row>
    <row r="1404" spans="1:38" s="97" customFormat="1" ht="15" thickBot="1">
      <c r="A1404" s="63"/>
      <c r="B1404" s="2">
        <f t="shared" si="100"/>
        <v>1377</v>
      </c>
      <c r="C1404" s="235" t="str">
        <f t="array" ref="C1404">IF($K1404&lt;&gt;"",INDEX(TransferLog!$AB$21:$AB$1270,MATCH($I1404&amp;$M1404,TransferLog!$F$21:$F$1270&amp;TransferLog!$W$21:$W$1270,0)),"")</f>
        <v/>
      </c>
      <c r="D1404" s="235" t="str">
        <f t="array" ref="D1404">IF($K1404&lt;&gt;"",INDEX(TransferLog!$Q$21:$Q$1270,MATCH($I1404&amp;$M1404,TransferLog!$F$21:$F$1270&amp;TransferLog!$W$21:$W$1270,0)),"")</f>
        <v/>
      </c>
      <c r="E1404" s="236" t="str">
        <f t="array" ref="E1404">IF($K1404&lt;&gt;"",INDEX(TransferLog!$AC$21:$AC$1270,MATCH($I1404&amp;$M1404,TransferLog!$F$21:$F$1270&amp;TransferLog!$W$21:$W$1270,0)),"")</f>
        <v/>
      </c>
      <c r="F1404" s="111">
        <f t="shared" si="101"/>
        <v>1377</v>
      </c>
      <c r="G1404" s="138" t="str">
        <f t="array" ref="G1404">IF($I1404&lt;&gt;"",INDEX(DropDownLists!$K$10:$K$2516,MATCH($I1404,DropDownLists!$L$10:$L$2516,0)),"")</f>
        <v/>
      </c>
      <c r="H1404" s="107"/>
      <c r="I1404" s="112"/>
      <c r="J1404" s="339"/>
      <c r="K1404" s="113"/>
      <c r="L1404" s="339"/>
      <c r="M1404" s="113"/>
      <c r="N1404" s="339"/>
      <c r="O1404" s="139" t="str">
        <f t="shared" si="96"/>
        <v/>
      </c>
      <c r="P1404" s="339"/>
      <c r="Q1404" s="114"/>
      <c r="R1404" s="339"/>
      <c r="S1404" s="174"/>
      <c r="T1404" s="339"/>
      <c r="U1404" s="139" t="str">
        <f t="array" ref="U1404">IF($S1404&lt;&gt;"",INDEX(DropDownLists!$D$10:$D$2516,MATCH($S1404,DropDownLists!$E$10:$E$2516,0)),"")</f>
        <v/>
      </c>
      <c r="V1404" s="342"/>
      <c r="W1404" s="174"/>
      <c r="Y1404" s="62"/>
      <c r="Z1404" s="62"/>
      <c r="AA1404" s="62"/>
      <c r="AB1404" s="62"/>
      <c r="AC1404" s="62"/>
      <c r="AD1404" s="62"/>
      <c r="AE1404" s="62"/>
      <c r="AF1404" s="62"/>
      <c r="AG1404" s="62"/>
      <c r="AH1404" s="245" t="str">
        <f t="shared" si="97"/>
        <v/>
      </c>
      <c r="AI1404" s="62"/>
      <c r="AJ1404" s="62"/>
      <c r="AK1404" s="62"/>
      <c r="AL1404" s="62"/>
    </row>
    <row r="1405" spans="1:38" s="97" customFormat="1" ht="15" thickBot="1">
      <c r="A1405" s="63"/>
      <c r="B1405" s="2">
        <f t="shared" si="100"/>
        <v>1378</v>
      </c>
      <c r="C1405" s="235" t="str">
        <f t="array" ref="C1405">IF($K1405&lt;&gt;"",INDEX(TransferLog!$AB$21:$AB$1270,MATCH($I1405&amp;$M1405,TransferLog!$F$21:$F$1270&amp;TransferLog!$W$21:$W$1270,0)),"")</f>
        <v/>
      </c>
      <c r="D1405" s="235" t="str">
        <f t="array" ref="D1405">IF($K1405&lt;&gt;"",INDEX(TransferLog!$Q$21:$Q$1270,MATCH($I1405&amp;$M1405,TransferLog!$F$21:$F$1270&amp;TransferLog!$W$21:$W$1270,0)),"")</f>
        <v/>
      </c>
      <c r="E1405" s="236" t="str">
        <f t="array" ref="E1405">IF($K1405&lt;&gt;"",INDEX(TransferLog!$AC$21:$AC$1270,MATCH($I1405&amp;$M1405,TransferLog!$F$21:$F$1270&amp;TransferLog!$W$21:$W$1270,0)),"")</f>
        <v/>
      </c>
      <c r="F1405" s="111">
        <f t="shared" si="101"/>
        <v>1378</v>
      </c>
      <c r="G1405" s="138" t="str">
        <f t="array" ref="G1405">IF($I1405&lt;&gt;"",INDEX(DropDownLists!$K$10:$K$2516,MATCH($I1405,DropDownLists!$L$10:$L$2516,0)),"")</f>
        <v/>
      </c>
      <c r="H1405" s="107"/>
      <c r="I1405" s="112"/>
      <c r="J1405" s="339"/>
      <c r="K1405" s="113"/>
      <c r="L1405" s="339"/>
      <c r="M1405" s="113"/>
      <c r="N1405" s="339"/>
      <c r="O1405" s="139" t="str">
        <f t="shared" si="96"/>
        <v/>
      </c>
      <c r="P1405" s="339"/>
      <c r="Q1405" s="114"/>
      <c r="R1405" s="339"/>
      <c r="S1405" s="174"/>
      <c r="T1405" s="339"/>
      <c r="U1405" s="139" t="str">
        <f t="array" ref="U1405">IF($S1405&lt;&gt;"",INDEX(DropDownLists!$D$10:$D$2516,MATCH($S1405,DropDownLists!$E$10:$E$2516,0)),"")</f>
        <v/>
      </c>
      <c r="V1405" s="342"/>
      <c r="W1405" s="174"/>
      <c r="Y1405" s="62"/>
      <c r="Z1405" s="62"/>
      <c r="AA1405" s="62"/>
      <c r="AB1405" s="62"/>
      <c r="AC1405" s="62"/>
      <c r="AD1405" s="62"/>
      <c r="AE1405" s="62"/>
      <c r="AF1405" s="62"/>
      <c r="AG1405" s="62"/>
      <c r="AH1405" s="245" t="str">
        <f t="shared" si="97"/>
        <v/>
      </c>
      <c r="AI1405" s="62"/>
      <c r="AJ1405" s="62"/>
      <c r="AK1405" s="62"/>
      <c r="AL1405" s="62"/>
    </row>
    <row r="1406" spans="1:38" s="97" customFormat="1" ht="15" thickBot="1">
      <c r="A1406" s="63"/>
      <c r="B1406" s="2">
        <f t="shared" si="100"/>
        <v>1379</v>
      </c>
      <c r="C1406" s="235" t="str">
        <f t="array" ref="C1406">IF($K1406&lt;&gt;"",INDEX(TransferLog!$AB$21:$AB$1270,MATCH($I1406&amp;$M1406,TransferLog!$F$21:$F$1270&amp;TransferLog!$W$21:$W$1270,0)),"")</f>
        <v/>
      </c>
      <c r="D1406" s="235" t="str">
        <f t="array" ref="D1406">IF($K1406&lt;&gt;"",INDEX(TransferLog!$Q$21:$Q$1270,MATCH($I1406&amp;$M1406,TransferLog!$F$21:$F$1270&amp;TransferLog!$W$21:$W$1270,0)),"")</f>
        <v/>
      </c>
      <c r="E1406" s="236" t="str">
        <f t="array" ref="E1406">IF($K1406&lt;&gt;"",INDEX(TransferLog!$AC$21:$AC$1270,MATCH($I1406&amp;$M1406,TransferLog!$F$21:$F$1270&amp;TransferLog!$W$21:$W$1270,0)),"")</f>
        <v/>
      </c>
      <c r="F1406" s="111">
        <f t="shared" si="101"/>
        <v>1379</v>
      </c>
      <c r="G1406" s="138" t="str">
        <f t="array" ref="G1406">IF($I1406&lt;&gt;"",INDEX(DropDownLists!$K$10:$K$2516,MATCH($I1406,DropDownLists!$L$10:$L$2516,0)),"")</f>
        <v/>
      </c>
      <c r="H1406" s="107"/>
      <c r="I1406" s="112"/>
      <c r="J1406" s="339"/>
      <c r="K1406" s="113"/>
      <c r="L1406" s="339"/>
      <c r="M1406" s="113"/>
      <c r="N1406" s="339"/>
      <c r="O1406" s="139" t="str">
        <f t="shared" si="96"/>
        <v/>
      </c>
      <c r="P1406" s="339"/>
      <c r="Q1406" s="114"/>
      <c r="R1406" s="339"/>
      <c r="S1406" s="174"/>
      <c r="T1406" s="339"/>
      <c r="U1406" s="139" t="str">
        <f t="array" ref="U1406">IF($S1406&lt;&gt;"",INDEX(DropDownLists!$D$10:$D$2516,MATCH($S1406,DropDownLists!$E$10:$E$2516,0)),"")</f>
        <v/>
      </c>
      <c r="V1406" s="342"/>
      <c r="W1406" s="174"/>
      <c r="Y1406" s="62"/>
      <c r="Z1406" s="62"/>
      <c r="AA1406" s="62"/>
      <c r="AB1406" s="62"/>
      <c r="AC1406" s="62"/>
      <c r="AD1406" s="62"/>
      <c r="AE1406" s="62"/>
      <c r="AF1406" s="62"/>
      <c r="AG1406" s="62"/>
      <c r="AH1406" s="245" t="str">
        <f t="shared" si="97"/>
        <v/>
      </c>
      <c r="AI1406" s="62"/>
      <c r="AJ1406" s="62"/>
      <c r="AK1406" s="62"/>
      <c r="AL1406" s="62"/>
    </row>
    <row r="1407" spans="1:38" s="97" customFormat="1" ht="15" thickBot="1">
      <c r="A1407" s="63"/>
      <c r="B1407" s="2">
        <f t="shared" ref="B1407:B1470" si="102">ROW()-27</f>
        <v>1380</v>
      </c>
      <c r="C1407" s="235" t="str">
        <f t="array" ref="C1407">IF($K1407&lt;&gt;"",INDEX(TransferLog!$AB$21:$AB$1270,MATCH($I1407&amp;$M1407,TransferLog!$F$21:$F$1270&amp;TransferLog!$W$21:$W$1270,0)),"")</f>
        <v/>
      </c>
      <c r="D1407" s="235" t="str">
        <f t="array" ref="D1407">IF($K1407&lt;&gt;"",INDEX(TransferLog!$Q$21:$Q$1270,MATCH($I1407&amp;$M1407,TransferLog!$F$21:$F$1270&amp;TransferLog!$W$21:$W$1270,0)),"")</f>
        <v/>
      </c>
      <c r="E1407" s="236" t="str">
        <f t="array" ref="E1407">IF($K1407&lt;&gt;"",INDEX(TransferLog!$AC$21:$AC$1270,MATCH($I1407&amp;$M1407,TransferLog!$F$21:$F$1270&amp;TransferLog!$W$21:$W$1270,0)),"")</f>
        <v/>
      </c>
      <c r="F1407" s="111">
        <f t="shared" ref="F1407:F1470" si="103">ROW()-27</f>
        <v>1380</v>
      </c>
      <c r="G1407" s="138" t="str">
        <f t="array" ref="G1407">IF($I1407&lt;&gt;"",INDEX(DropDownLists!$K$10:$K$2516,MATCH($I1407,DropDownLists!$L$10:$L$2516,0)),"")</f>
        <v/>
      </c>
      <c r="H1407" s="107"/>
      <c r="I1407" s="112"/>
      <c r="J1407" s="339"/>
      <c r="K1407" s="113"/>
      <c r="L1407" s="339"/>
      <c r="M1407" s="113"/>
      <c r="N1407" s="339"/>
      <c r="O1407" s="139" t="str">
        <f t="shared" si="96"/>
        <v/>
      </c>
      <c r="P1407" s="339"/>
      <c r="Q1407" s="114"/>
      <c r="R1407" s="339"/>
      <c r="S1407" s="174"/>
      <c r="T1407" s="339"/>
      <c r="U1407" s="139" t="str">
        <f t="array" ref="U1407">IF($S1407&lt;&gt;"",INDEX(DropDownLists!$D$10:$D$2516,MATCH($S1407,DropDownLists!$E$10:$E$2516,0)),"")</f>
        <v/>
      </c>
      <c r="V1407" s="342"/>
      <c r="W1407" s="174"/>
      <c r="Y1407" s="62"/>
      <c r="Z1407" s="62"/>
      <c r="AA1407" s="62"/>
      <c r="AB1407" s="62"/>
      <c r="AC1407" s="62"/>
      <c r="AD1407" s="62"/>
      <c r="AE1407" s="62"/>
      <c r="AF1407" s="62"/>
      <c r="AG1407" s="62"/>
      <c r="AH1407" s="245" t="str">
        <f t="shared" si="97"/>
        <v/>
      </c>
      <c r="AI1407" s="62"/>
      <c r="AJ1407" s="62"/>
      <c r="AK1407" s="62"/>
      <c r="AL1407" s="62"/>
    </row>
    <row r="1408" spans="1:38" s="97" customFormat="1" ht="15" thickBot="1">
      <c r="A1408" s="63"/>
      <c r="B1408" s="2">
        <f t="shared" si="102"/>
        <v>1381</v>
      </c>
      <c r="C1408" s="235" t="str">
        <f t="array" ref="C1408">IF($K1408&lt;&gt;"",INDEX(TransferLog!$AB$21:$AB$1270,MATCH($I1408&amp;$M1408,TransferLog!$F$21:$F$1270&amp;TransferLog!$W$21:$W$1270,0)),"")</f>
        <v/>
      </c>
      <c r="D1408" s="235" t="str">
        <f t="array" ref="D1408">IF($K1408&lt;&gt;"",INDEX(TransferLog!$Q$21:$Q$1270,MATCH($I1408&amp;$M1408,TransferLog!$F$21:$F$1270&amp;TransferLog!$W$21:$W$1270,0)),"")</f>
        <v/>
      </c>
      <c r="E1408" s="236" t="str">
        <f t="array" ref="E1408">IF($K1408&lt;&gt;"",INDEX(TransferLog!$AC$21:$AC$1270,MATCH($I1408&amp;$M1408,TransferLog!$F$21:$F$1270&amp;TransferLog!$W$21:$W$1270,0)),"")</f>
        <v/>
      </c>
      <c r="F1408" s="111">
        <f t="shared" si="103"/>
        <v>1381</v>
      </c>
      <c r="G1408" s="138" t="str">
        <f t="array" ref="G1408">IF($I1408&lt;&gt;"",INDEX(DropDownLists!$K$10:$K$2516,MATCH($I1408,DropDownLists!$L$10:$L$2516,0)),"")</f>
        <v/>
      </c>
      <c r="H1408" s="107"/>
      <c r="I1408" s="112"/>
      <c r="J1408" s="339"/>
      <c r="K1408" s="113"/>
      <c r="L1408" s="339"/>
      <c r="M1408" s="113"/>
      <c r="N1408" s="339"/>
      <c r="O1408" s="139" t="str">
        <f t="shared" si="96"/>
        <v/>
      </c>
      <c r="P1408" s="339"/>
      <c r="Q1408" s="114"/>
      <c r="R1408" s="339"/>
      <c r="S1408" s="174"/>
      <c r="T1408" s="339"/>
      <c r="U1408" s="139" t="str">
        <f t="array" ref="U1408">IF($S1408&lt;&gt;"",INDEX(DropDownLists!$D$10:$D$2516,MATCH($S1408,DropDownLists!$E$10:$E$2516,0)),"")</f>
        <v/>
      </c>
      <c r="V1408" s="342"/>
      <c r="W1408" s="174"/>
      <c r="Y1408" s="62"/>
      <c r="Z1408" s="62"/>
      <c r="AA1408" s="62"/>
      <c r="AB1408" s="62"/>
      <c r="AC1408" s="62"/>
      <c r="AD1408" s="62"/>
      <c r="AE1408" s="62"/>
      <c r="AF1408" s="62"/>
      <c r="AG1408" s="62"/>
      <c r="AH1408" s="245" t="str">
        <f t="shared" si="97"/>
        <v/>
      </c>
      <c r="AI1408" s="62"/>
      <c r="AJ1408" s="62"/>
      <c r="AK1408" s="62"/>
      <c r="AL1408" s="62"/>
    </row>
    <row r="1409" spans="1:38" s="97" customFormat="1" ht="15" thickBot="1">
      <c r="A1409" s="63"/>
      <c r="B1409" s="2">
        <f t="shared" si="102"/>
        <v>1382</v>
      </c>
      <c r="C1409" s="235" t="str">
        <f t="array" ref="C1409">IF($K1409&lt;&gt;"",INDEX(TransferLog!$AB$21:$AB$1270,MATCH($I1409&amp;$M1409,TransferLog!$F$21:$F$1270&amp;TransferLog!$W$21:$W$1270,0)),"")</f>
        <v/>
      </c>
      <c r="D1409" s="235" t="str">
        <f t="array" ref="D1409">IF($K1409&lt;&gt;"",INDEX(TransferLog!$Q$21:$Q$1270,MATCH($I1409&amp;$M1409,TransferLog!$F$21:$F$1270&amp;TransferLog!$W$21:$W$1270,0)),"")</f>
        <v/>
      </c>
      <c r="E1409" s="236" t="str">
        <f t="array" ref="E1409">IF($K1409&lt;&gt;"",INDEX(TransferLog!$AC$21:$AC$1270,MATCH($I1409&amp;$M1409,TransferLog!$F$21:$F$1270&amp;TransferLog!$W$21:$W$1270,0)),"")</f>
        <v/>
      </c>
      <c r="F1409" s="111">
        <f t="shared" si="103"/>
        <v>1382</v>
      </c>
      <c r="G1409" s="138" t="str">
        <f t="array" ref="G1409">IF($I1409&lt;&gt;"",INDEX(DropDownLists!$K$10:$K$2516,MATCH($I1409,DropDownLists!$L$10:$L$2516,0)),"")</f>
        <v/>
      </c>
      <c r="H1409" s="107"/>
      <c r="I1409" s="112"/>
      <c r="J1409" s="339"/>
      <c r="K1409" s="113"/>
      <c r="L1409" s="339"/>
      <c r="M1409" s="113"/>
      <c r="N1409" s="339"/>
      <c r="O1409" s="139" t="str">
        <f t="shared" si="96"/>
        <v/>
      </c>
      <c r="P1409" s="339"/>
      <c r="Q1409" s="114"/>
      <c r="R1409" s="339"/>
      <c r="S1409" s="174"/>
      <c r="T1409" s="339"/>
      <c r="U1409" s="139" t="str">
        <f t="array" ref="U1409">IF($S1409&lt;&gt;"",INDEX(DropDownLists!$D$10:$D$2516,MATCH($S1409,DropDownLists!$E$10:$E$2516,0)),"")</f>
        <v/>
      </c>
      <c r="V1409" s="342"/>
      <c r="W1409" s="174"/>
      <c r="Y1409" s="62"/>
      <c r="Z1409" s="62"/>
      <c r="AA1409" s="62"/>
      <c r="AB1409" s="62"/>
      <c r="AC1409" s="62"/>
      <c r="AD1409" s="62"/>
      <c r="AE1409" s="62"/>
      <c r="AF1409" s="62"/>
      <c r="AG1409" s="62"/>
      <c r="AH1409" s="245" t="str">
        <f t="shared" si="97"/>
        <v/>
      </c>
      <c r="AI1409" s="62"/>
      <c r="AJ1409" s="62"/>
      <c r="AK1409" s="62"/>
      <c r="AL1409" s="62"/>
    </row>
    <row r="1410" spans="1:38" s="97" customFormat="1" ht="15" thickBot="1">
      <c r="A1410" s="63"/>
      <c r="B1410" s="2">
        <f t="shared" si="102"/>
        <v>1383</v>
      </c>
      <c r="C1410" s="235" t="str">
        <f t="array" ref="C1410">IF($K1410&lt;&gt;"",INDEX(TransferLog!$AB$21:$AB$1270,MATCH($I1410&amp;$M1410,TransferLog!$F$21:$F$1270&amp;TransferLog!$W$21:$W$1270,0)),"")</f>
        <v/>
      </c>
      <c r="D1410" s="235" t="str">
        <f t="array" ref="D1410">IF($K1410&lt;&gt;"",INDEX(TransferLog!$Q$21:$Q$1270,MATCH($I1410&amp;$M1410,TransferLog!$F$21:$F$1270&amp;TransferLog!$W$21:$W$1270,0)),"")</f>
        <v/>
      </c>
      <c r="E1410" s="236" t="str">
        <f t="array" ref="E1410">IF($K1410&lt;&gt;"",INDEX(TransferLog!$AC$21:$AC$1270,MATCH($I1410&amp;$M1410,TransferLog!$F$21:$F$1270&amp;TransferLog!$W$21:$W$1270,0)),"")</f>
        <v/>
      </c>
      <c r="F1410" s="111">
        <f t="shared" si="103"/>
        <v>1383</v>
      </c>
      <c r="G1410" s="138" t="str">
        <f t="array" ref="G1410">IF($I1410&lt;&gt;"",INDEX(DropDownLists!$K$10:$K$2516,MATCH($I1410,DropDownLists!$L$10:$L$2516,0)),"")</f>
        <v/>
      </c>
      <c r="H1410" s="107"/>
      <c r="I1410" s="112"/>
      <c r="J1410" s="339"/>
      <c r="K1410" s="113"/>
      <c r="L1410" s="339"/>
      <c r="M1410" s="113"/>
      <c r="N1410" s="339"/>
      <c r="O1410" s="139" t="str">
        <f t="shared" si="96"/>
        <v/>
      </c>
      <c r="P1410" s="339"/>
      <c r="Q1410" s="114"/>
      <c r="R1410" s="339"/>
      <c r="S1410" s="174"/>
      <c r="T1410" s="339"/>
      <c r="U1410" s="139" t="str">
        <f t="array" ref="U1410">IF($S1410&lt;&gt;"",INDEX(DropDownLists!$D$10:$D$2516,MATCH($S1410,DropDownLists!$E$10:$E$2516,0)),"")</f>
        <v/>
      </c>
      <c r="V1410" s="342"/>
      <c r="W1410" s="174"/>
      <c r="Y1410" s="62"/>
      <c r="Z1410" s="62"/>
      <c r="AA1410" s="62"/>
      <c r="AB1410" s="62"/>
      <c r="AC1410" s="62"/>
      <c r="AD1410" s="62"/>
      <c r="AE1410" s="62"/>
      <c r="AF1410" s="62"/>
      <c r="AG1410" s="62"/>
      <c r="AH1410" s="245" t="str">
        <f t="shared" si="97"/>
        <v/>
      </c>
      <c r="AI1410" s="62"/>
      <c r="AJ1410" s="62"/>
      <c r="AK1410" s="62"/>
      <c r="AL1410" s="62"/>
    </row>
    <row r="1411" spans="1:38" s="97" customFormat="1" ht="15" thickBot="1">
      <c r="A1411" s="63"/>
      <c r="B1411" s="2">
        <f t="shared" si="102"/>
        <v>1384</v>
      </c>
      <c r="C1411" s="235" t="str">
        <f t="array" ref="C1411">IF($K1411&lt;&gt;"",INDEX(TransferLog!$AB$21:$AB$1270,MATCH($I1411&amp;$M1411,TransferLog!$F$21:$F$1270&amp;TransferLog!$W$21:$W$1270,0)),"")</f>
        <v/>
      </c>
      <c r="D1411" s="235" t="str">
        <f t="array" ref="D1411">IF($K1411&lt;&gt;"",INDEX(TransferLog!$Q$21:$Q$1270,MATCH($I1411&amp;$M1411,TransferLog!$F$21:$F$1270&amp;TransferLog!$W$21:$W$1270,0)),"")</f>
        <v/>
      </c>
      <c r="E1411" s="236" t="str">
        <f t="array" ref="E1411">IF($K1411&lt;&gt;"",INDEX(TransferLog!$AC$21:$AC$1270,MATCH($I1411&amp;$M1411,TransferLog!$F$21:$F$1270&amp;TransferLog!$W$21:$W$1270,0)),"")</f>
        <v/>
      </c>
      <c r="F1411" s="111">
        <f t="shared" si="103"/>
        <v>1384</v>
      </c>
      <c r="G1411" s="138" t="str">
        <f t="array" ref="G1411">IF($I1411&lt;&gt;"",INDEX(DropDownLists!$K$10:$K$2516,MATCH($I1411,DropDownLists!$L$10:$L$2516,0)),"")</f>
        <v/>
      </c>
      <c r="H1411" s="107"/>
      <c r="I1411" s="112"/>
      <c r="J1411" s="339"/>
      <c r="K1411" s="113"/>
      <c r="L1411" s="339"/>
      <c r="M1411" s="113"/>
      <c r="N1411" s="339"/>
      <c r="O1411" s="139" t="str">
        <f t="shared" si="96"/>
        <v/>
      </c>
      <c r="P1411" s="339"/>
      <c r="Q1411" s="114"/>
      <c r="R1411" s="339"/>
      <c r="S1411" s="174"/>
      <c r="T1411" s="339"/>
      <c r="U1411" s="139" t="str">
        <f t="array" ref="U1411">IF($S1411&lt;&gt;"",INDEX(DropDownLists!$D$10:$D$2516,MATCH($S1411,DropDownLists!$E$10:$E$2516,0)),"")</f>
        <v/>
      </c>
      <c r="V1411" s="342"/>
      <c r="W1411" s="174"/>
      <c r="Y1411" s="62"/>
      <c r="Z1411" s="62"/>
      <c r="AA1411" s="62"/>
      <c r="AB1411" s="62"/>
      <c r="AC1411" s="62"/>
      <c r="AD1411" s="62"/>
      <c r="AE1411" s="62"/>
      <c r="AF1411" s="62"/>
      <c r="AG1411" s="62"/>
      <c r="AH1411" s="245" t="str">
        <f t="shared" si="97"/>
        <v/>
      </c>
      <c r="AI1411" s="62"/>
      <c r="AJ1411" s="62"/>
      <c r="AK1411" s="62"/>
      <c r="AL1411" s="62"/>
    </row>
    <row r="1412" spans="1:38" s="97" customFormat="1" ht="15" thickBot="1">
      <c r="A1412" s="63"/>
      <c r="B1412" s="2">
        <f t="shared" si="102"/>
        <v>1385</v>
      </c>
      <c r="C1412" s="235" t="str">
        <f t="array" ref="C1412">IF($K1412&lt;&gt;"",INDEX(TransferLog!$AB$21:$AB$1270,MATCH($I1412&amp;$M1412,TransferLog!$F$21:$F$1270&amp;TransferLog!$W$21:$W$1270,0)),"")</f>
        <v/>
      </c>
      <c r="D1412" s="235" t="str">
        <f t="array" ref="D1412">IF($K1412&lt;&gt;"",INDEX(TransferLog!$Q$21:$Q$1270,MATCH($I1412&amp;$M1412,TransferLog!$F$21:$F$1270&amp;TransferLog!$W$21:$W$1270,0)),"")</f>
        <v/>
      </c>
      <c r="E1412" s="236" t="str">
        <f t="array" ref="E1412">IF($K1412&lt;&gt;"",INDEX(TransferLog!$AC$21:$AC$1270,MATCH($I1412&amp;$M1412,TransferLog!$F$21:$F$1270&amp;TransferLog!$W$21:$W$1270,0)),"")</f>
        <v/>
      </c>
      <c r="F1412" s="111">
        <f t="shared" si="103"/>
        <v>1385</v>
      </c>
      <c r="G1412" s="138" t="str">
        <f t="array" ref="G1412">IF($I1412&lt;&gt;"",INDEX(DropDownLists!$K$10:$K$2516,MATCH($I1412,DropDownLists!$L$10:$L$2516,0)),"")</f>
        <v/>
      </c>
      <c r="H1412" s="107"/>
      <c r="I1412" s="112"/>
      <c r="J1412" s="339"/>
      <c r="K1412" s="113"/>
      <c r="L1412" s="339"/>
      <c r="M1412" s="113"/>
      <c r="N1412" s="339"/>
      <c r="O1412" s="139" t="str">
        <f t="shared" si="96"/>
        <v/>
      </c>
      <c r="P1412" s="339"/>
      <c r="Q1412" s="114"/>
      <c r="R1412" s="339"/>
      <c r="S1412" s="174"/>
      <c r="T1412" s="339"/>
      <c r="U1412" s="139" t="str">
        <f t="array" ref="U1412">IF($S1412&lt;&gt;"",INDEX(DropDownLists!$D$10:$D$2516,MATCH($S1412,DropDownLists!$E$10:$E$2516,0)),"")</f>
        <v/>
      </c>
      <c r="V1412" s="342"/>
      <c r="W1412" s="174"/>
      <c r="Y1412" s="62"/>
      <c r="Z1412" s="62"/>
      <c r="AA1412" s="62"/>
      <c r="AB1412" s="62"/>
      <c r="AC1412" s="62"/>
      <c r="AD1412" s="62"/>
      <c r="AE1412" s="62"/>
      <c r="AF1412" s="62"/>
      <c r="AG1412" s="62"/>
      <c r="AH1412" s="245" t="str">
        <f t="shared" si="97"/>
        <v/>
      </c>
      <c r="AI1412" s="62"/>
      <c r="AJ1412" s="62"/>
      <c r="AK1412" s="62"/>
      <c r="AL1412" s="62"/>
    </row>
    <row r="1413" spans="1:38" s="97" customFormat="1" ht="15" thickBot="1">
      <c r="A1413" s="63"/>
      <c r="B1413" s="2">
        <f t="shared" si="102"/>
        <v>1386</v>
      </c>
      <c r="C1413" s="235" t="str">
        <f t="array" ref="C1413">IF($K1413&lt;&gt;"",INDEX(TransferLog!$AB$21:$AB$1270,MATCH($I1413&amp;$M1413,TransferLog!$F$21:$F$1270&amp;TransferLog!$W$21:$W$1270,0)),"")</f>
        <v/>
      </c>
      <c r="D1413" s="235" t="str">
        <f t="array" ref="D1413">IF($K1413&lt;&gt;"",INDEX(TransferLog!$Q$21:$Q$1270,MATCH($I1413&amp;$M1413,TransferLog!$F$21:$F$1270&amp;TransferLog!$W$21:$W$1270,0)),"")</f>
        <v/>
      </c>
      <c r="E1413" s="236" t="str">
        <f t="array" ref="E1413">IF($K1413&lt;&gt;"",INDEX(TransferLog!$AC$21:$AC$1270,MATCH($I1413&amp;$M1413,TransferLog!$F$21:$F$1270&amp;TransferLog!$W$21:$W$1270,0)),"")</f>
        <v/>
      </c>
      <c r="F1413" s="111">
        <f t="shared" si="103"/>
        <v>1386</v>
      </c>
      <c r="G1413" s="138" t="str">
        <f t="array" ref="G1413">IF($I1413&lt;&gt;"",INDEX(DropDownLists!$K$10:$K$2516,MATCH($I1413,DropDownLists!$L$10:$L$2516,0)),"")</f>
        <v/>
      </c>
      <c r="H1413" s="107"/>
      <c r="I1413" s="112"/>
      <c r="J1413" s="339"/>
      <c r="K1413" s="113"/>
      <c r="L1413" s="339"/>
      <c r="M1413" s="113"/>
      <c r="N1413" s="339"/>
      <c r="O1413" s="139" t="str">
        <f t="shared" si="96"/>
        <v/>
      </c>
      <c r="P1413" s="339"/>
      <c r="Q1413" s="114"/>
      <c r="R1413" s="339"/>
      <c r="S1413" s="174"/>
      <c r="T1413" s="339"/>
      <c r="U1413" s="139" t="str">
        <f t="array" ref="U1413">IF($S1413&lt;&gt;"",INDEX(DropDownLists!$D$10:$D$2516,MATCH($S1413,DropDownLists!$E$10:$E$2516,0)),"")</f>
        <v/>
      </c>
      <c r="V1413" s="342"/>
      <c r="W1413" s="174"/>
      <c r="Y1413" s="62"/>
      <c r="Z1413" s="62"/>
      <c r="AA1413" s="62"/>
      <c r="AB1413" s="62"/>
      <c r="AC1413" s="62"/>
      <c r="AD1413" s="62"/>
      <c r="AE1413" s="62"/>
      <c r="AF1413" s="62"/>
      <c r="AG1413" s="62"/>
      <c r="AH1413" s="245" t="str">
        <f t="shared" si="97"/>
        <v/>
      </c>
      <c r="AI1413" s="62"/>
      <c r="AJ1413" s="62"/>
      <c r="AK1413" s="62"/>
      <c r="AL1413" s="62"/>
    </row>
    <row r="1414" spans="1:38" s="97" customFormat="1" ht="15" thickBot="1">
      <c r="A1414" s="63"/>
      <c r="B1414" s="2">
        <f t="shared" si="102"/>
        <v>1387</v>
      </c>
      <c r="C1414" s="235" t="str">
        <f t="array" ref="C1414">IF($K1414&lt;&gt;"",INDEX(TransferLog!$AB$21:$AB$1270,MATCH($I1414&amp;$M1414,TransferLog!$F$21:$F$1270&amp;TransferLog!$W$21:$W$1270,0)),"")</f>
        <v/>
      </c>
      <c r="D1414" s="235" t="str">
        <f t="array" ref="D1414">IF($K1414&lt;&gt;"",INDEX(TransferLog!$Q$21:$Q$1270,MATCH($I1414&amp;$M1414,TransferLog!$F$21:$F$1270&amp;TransferLog!$W$21:$W$1270,0)),"")</f>
        <v/>
      </c>
      <c r="E1414" s="236" t="str">
        <f t="array" ref="E1414">IF($K1414&lt;&gt;"",INDEX(TransferLog!$AC$21:$AC$1270,MATCH($I1414&amp;$M1414,TransferLog!$F$21:$F$1270&amp;TransferLog!$W$21:$W$1270,0)),"")</f>
        <v/>
      </c>
      <c r="F1414" s="111">
        <f t="shared" si="103"/>
        <v>1387</v>
      </c>
      <c r="G1414" s="138" t="str">
        <f t="array" ref="G1414">IF($I1414&lt;&gt;"",INDEX(DropDownLists!$K$10:$K$2516,MATCH($I1414,DropDownLists!$L$10:$L$2516,0)),"")</f>
        <v/>
      </c>
      <c r="H1414" s="107"/>
      <c r="I1414" s="112"/>
      <c r="J1414" s="339"/>
      <c r="K1414" s="113"/>
      <c r="L1414" s="339"/>
      <c r="M1414" s="113"/>
      <c r="N1414" s="339"/>
      <c r="O1414" s="139" t="str">
        <f t="shared" si="96"/>
        <v/>
      </c>
      <c r="P1414" s="339"/>
      <c r="Q1414" s="114"/>
      <c r="R1414" s="339"/>
      <c r="S1414" s="174"/>
      <c r="T1414" s="339"/>
      <c r="U1414" s="139" t="str">
        <f t="array" ref="U1414">IF($S1414&lt;&gt;"",INDEX(DropDownLists!$D$10:$D$2516,MATCH($S1414,DropDownLists!$E$10:$E$2516,0)),"")</f>
        <v/>
      </c>
      <c r="V1414" s="342"/>
      <c r="W1414" s="174"/>
      <c r="Y1414" s="62"/>
      <c r="Z1414" s="62"/>
      <c r="AA1414" s="62"/>
      <c r="AB1414" s="62"/>
      <c r="AC1414" s="62"/>
      <c r="AD1414" s="62"/>
      <c r="AE1414" s="62"/>
      <c r="AF1414" s="62"/>
      <c r="AG1414" s="62"/>
      <c r="AH1414" s="245" t="str">
        <f t="shared" si="97"/>
        <v/>
      </c>
      <c r="AI1414" s="62"/>
      <c r="AJ1414" s="62"/>
      <c r="AK1414" s="62"/>
      <c r="AL1414" s="62"/>
    </row>
    <row r="1415" spans="1:38" s="97" customFormat="1" ht="15" thickBot="1">
      <c r="A1415" s="63"/>
      <c r="B1415" s="2">
        <f t="shared" si="102"/>
        <v>1388</v>
      </c>
      <c r="C1415" s="235" t="str">
        <f t="array" ref="C1415">IF($K1415&lt;&gt;"",INDEX(TransferLog!$AB$21:$AB$1270,MATCH($I1415&amp;$M1415,TransferLog!$F$21:$F$1270&amp;TransferLog!$W$21:$W$1270,0)),"")</f>
        <v/>
      </c>
      <c r="D1415" s="235" t="str">
        <f t="array" ref="D1415">IF($K1415&lt;&gt;"",INDEX(TransferLog!$Q$21:$Q$1270,MATCH($I1415&amp;$M1415,TransferLog!$F$21:$F$1270&amp;TransferLog!$W$21:$W$1270,0)),"")</f>
        <v/>
      </c>
      <c r="E1415" s="236" t="str">
        <f t="array" ref="E1415">IF($K1415&lt;&gt;"",INDEX(TransferLog!$AC$21:$AC$1270,MATCH($I1415&amp;$M1415,TransferLog!$F$21:$F$1270&amp;TransferLog!$W$21:$W$1270,0)),"")</f>
        <v/>
      </c>
      <c r="F1415" s="111">
        <f t="shared" si="103"/>
        <v>1388</v>
      </c>
      <c r="G1415" s="138" t="str">
        <f t="array" ref="G1415">IF($I1415&lt;&gt;"",INDEX(DropDownLists!$K$10:$K$2516,MATCH($I1415,DropDownLists!$L$10:$L$2516,0)),"")</f>
        <v/>
      </c>
      <c r="H1415" s="107"/>
      <c r="I1415" s="112"/>
      <c r="J1415" s="339"/>
      <c r="K1415" s="113"/>
      <c r="L1415" s="339"/>
      <c r="M1415" s="113"/>
      <c r="N1415" s="339"/>
      <c r="O1415" s="139" t="str">
        <f t="shared" si="96"/>
        <v/>
      </c>
      <c r="P1415" s="339"/>
      <c r="Q1415" s="114"/>
      <c r="R1415" s="339"/>
      <c r="S1415" s="174"/>
      <c r="T1415" s="339"/>
      <c r="U1415" s="139" t="str">
        <f t="array" ref="U1415">IF($S1415&lt;&gt;"",INDEX(DropDownLists!$D$10:$D$2516,MATCH($S1415,DropDownLists!$E$10:$E$2516,0)),"")</f>
        <v/>
      </c>
      <c r="V1415" s="342"/>
      <c r="W1415" s="174"/>
      <c r="Y1415" s="62"/>
      <c r="Z1415" s="62"/>
      <c r="AA1415" s="62"/>
      <c r="AB1415" s="62"/>
      <c r="AC1415" s="62"/>
      <c r="AD1415" s="62"/>
      <c r="AE1415" s="62"/>
      <c r="AF1415" s="62"/>
      <c r="AG1415" s="62"/>
      <c r="AH1415" s="245" t="str">
        <f t="shared" si="97"/>
        <v/>
      </c>
      <c r="AI1415" s="62"/>
      <c r="AJ1415" s="62"/>
      <c r="AK1415" s="62"/>
      <c r="AL1415" s="62"/>
    </row>
    <row r="1416" spans="1:38" s="97" customFormat="1" ht="15" thickBot="1">
      <c r="A1416" s="63"/>
      <c r="B1416" s="2">
        <f t="shared" si="102"/>
        <v>1389</v>
      </c>
      <c r="C1416" s="235" t="str">
        <f t="array" ref="C1416">IF($K1416&lt;&gt;"",INDEX(TransferLog!$AB$21:$AB$1270,MATCH($I1416&amp;$M1416,TransferLog!$F$21:$F$1270&amp;TransferLog!$W$21:$W$1270,0)),"")</f>
        <v/>
      </c>
      <c r="D1416" s="235" t="str">
        <f t="array" ref="D1416">IF($K1416&lt;&gt;"",INDEX(TransferLog!$Q$21:$Q$1270,MATCH($I1416&amp;$M1416,TransferLog!$F$21:$F$1270&amp;TransferLog!$W$21:$W$1270,0)),"")</f>
        <v/>
      </c>
      <c r="E1416" s="236" t="str">
        <f t="array" ref="E1416">IF($K1416&lt;&gt;"",INDEX(TransferLog!$AC$21:$AC$1270,MATCH($I1416&amp;$M1416,TransferLog!$F$21:$F$1270&amp;TransferLog!$W$21:$W$1270,0)),"")</f>
        <v/>
      </c>
      <c r="F1416" s="111">
        <f t="shared" si="103"/>
        <v>1389</v>
      </c>
      <c r="G1416" s="138" t="str">
        <f t="array" ref="G1416">IF($I1416&lt;&gt;"",INDEX(DropDownLists!$K$10:$K$2516,MATCH($I1416,DropDownLists!$L$10:$L$2516,0)),"")</f>
        <v/>
      </c>
      <c r="H1416" s="107"/>
      <c r="I1416" s="112"/>
      <c r="J1416" s="339"/>
      <c r="K1416" s="113"/>
      <c r="L1416" s="339"/>
      <c r="M1416" s="113"/>
      <c r="N1416" s="339"/>
      <c r="O1416" s="139" t="str">
        <f t="shared" si="96"/>
        <v/>
      </c>
      <c r="P1416" s="339"/>
      <c r="Q1416" s="114"/>
      <c r="R1416" s="339"/>
      <c r="S1416" s="174"/>
      <c r="T1416" s="339"/>
      <c r="U1416" s="139" t="str">
        <f t="array" ref="U1416">IF($S1416&lt;&gt;"",INDEX(DropDownLists!$D$10:$D$2516,MATCH($S1416,DropDownLists!$E$10:$E$2516,0)),"")</f>
        <v/>
      </c>
      <c r="V1416" s="342"/>
      <c r="W1416" s="174"/>
      <c r="Y1416" s="62"/>
      <c r="Z1416" s="62"/>
      <c r="AA1416" s="62"/>
      <c r="AB1416" s="62"/>
      <c r="AC1416" s="62"/>
      <c r="AD1416" s="62"/>
      <c r="AE1416" s="62"/>
      <c r="AF1416" s="62"/>
      <c r="AG1416" s="62"/>
      <c r="AH1416" s="245" t="str">
        <f t="shared" si="97"/>
        <v/>
      </c>
      <c r="AI1416" s="62"/>
      <c r="AJ1416" s="62"/>
      <c r="AK1416" s="62"/>
      <c r="AL1416" s="62"/>
    </row>
    <row r="1417" spans="1:38" s="97" customFormat="1" ht="15" thickBot="1">
      <c r="A1417" s="63"/>
      <c r="B1417" s="2">
        <f t="shared" si="102"/>
        <v>1390</v>
      </c>
      <c r="C1417" s="235" t="str">
        <f t="array" ref="C1417">IF($K1417&lt;&gt;"",INDEX(TransferLog!$AB$21:$AB$1270,MATCH($I1417&amp;$M1417,TransferLog!$F$21:$F$1270&amp;TransferLog!$W$21:$W$1270,0)),"")</f>
        <v/>
      </c>
      <c r="D1417" s="235" t="str">
        <f t="array" ref="D1417">IF($K1417&lt;&gt;"",INDEX(TransferLog!$Q$21:$Q$1270,MATCH($I1417&amp;$M1417,TransferLog!$F$21:$F$1270&amp;TransferLog!$W$21:$W$1270,0)),"")</f>
        <v/>
      </c>
      <c r="E1417" s="236" t="str">
        <f t="array" ref="E1417">IF($K1417&lt;&gt;"",INDEX(TransferLog!$AC$21:$AC$1270,MATCH($I1417&amp;$M1417,TransferLog!$F$21:$F$1270&amp;TransferLog!$W$21:$W$1270,0)),"")</f>
        <v/>
      </c>
      <c r="F1417" s="111">
        <f t="shared" si="103"/>
        <v>1390</v>
      </c>
      <c r="G1417" s="138" t="str">
        <f t="array" ref="G1417">IF($I1417&lt;&gt;"",INDEX(DropDownLists!$K$10:$K$2516,MATCH($I1417,DropDownLists!$L$10:$L$2516,0)),"")</f>
        <v/>
      </c>
      <c r="H1417" s="107"/>
      <c r="I1417" s="112"/>
      <c r="J1417" s="339"/>
      <c r="K1417" s="113"/>
      <c r="L1417" s="339"/>
      <c r="M1417" s="113"/>
      <c r="N1417" s="339"/>
      <c r="O1417" s="139" t="str">
        <f t="shared" si="96"/>
        <v/>
      </c>
      <c r="P1417" s="339"/>
      <c r="Q1417" s="114"/>
      <c r="R1417" s="339"/>
      <c r="S1417" s="174"/>
      <c r="T1417" s="339"/>
      <c r="U1417" s="139" t="str">
        <f t="array" ref="U1417">IF($S1417&lt;&gt;"",INDEX(DropDownLists!$D$10:$D$2516,MATCH($S1417,DropDownLists!$E$10:$E$2516,0)),"")</f>
        <v/>
      </c>
      <c r="V1417" s="342"/>
      <c r="W1417" s="174"/>
      <c r="Y1417" s="62"/>
      <c r="Z1417" s="62"/>
      <c r="AA1417" s="62"/>
      <c r="AB1417" s="62"/>
      <c r="AC1417" s="62"/>
      <c r="AD1417" s="62"/>
      <c r="AE1417" s="62"/>
      <c r="AF1417" s="62"/>
      <c r="AG1417" s="62"/>
      <c r="AH1417" s="245" t="str">
        <f t="shared" si="97"/>
        <v/>
      </c>
      <c r="AI1417" s="62"/>
      <c r="AJ1417" s="62"/>
      <c r="AK1417" s="62"/>
      <c r="AL1417" s="62"/>
    </row>
    <row r="1418" spans="1:38" s="97" customFormat="1" ht="15" thickBot="1">
      <c r="A1418" s="63"/>
      <c r="B1418" s="2">
        <f t="shared" si="102"/>
        <v>1391</v>
      </c>
      <c r="C1418" s="235" t="str">
        <f t="array" ref="C1418">IF($K1418&lt;&gt;"",INDEX(TransferLog!$AB$21:$AB$1270,MATCH($I1418&amp;$M1418,TransferLog!$F$21:$F$1270&amp;TransferLog!$W$21:$W$1270,0)),"")</f>
        <v/>
      </c>
      <c r="D1418" s="235" t="str">
        <f t="array" ref="D1418">IF($K1418&lt;&gt;"",INDEX(TransferLog!$Q$21:$Q$1270,MATCH($I1418&amp;$M1418,TransferLog!$F$21:$F$1270&amp;TransferLog!$W$21:$W$1270,0)),"")</f>
        <v/>
      </c>
      <c r="E1418" s="236" t="str">
        <f t="array" ref="E1418">IF($K1418&lt;&gt;"",INDEX(TransferLog!$AC$21:$AC$1270,MATCH($I1418&amp;$M1418,TransferLog!$F$21:$F$1270&amp;TransferLog!$W$21:$W$1270,0)),"")</f>
        <v/>
      </c>
      <c r="F1418" s="111">
        <f t="shared" si="103"/>
        <v>1391</v>
      </c>
      <c r="G1418" s="138" t="str">
        <f t="array" ref="G1418">IF($I1418&lt;&gt;"",INDEX(DropDownLists!$K$10:$K$2516,MATCH($I1418,DropDownLists!$L$10:$L$2516,0)),"")</f>
        <v/>
      </c>
      <c r="H1418" s="107"/>
      <c r="I1418" s="112"/>
      <c r="J1418" s="339"/>
      <c r="K1418" s="113"/>
      <c r="L1418" s="339"/>
      <c r="M1418" s="113"/>
      <c r="N1418" s="339"/>
      <c r="O1418" s="139" t="str">
        <f t="shared" si="96"/>
        <v/>
      </c>
      <c r="P1418" s="339"/>
      <c r="Q1418" s="114"/>
      <c r="R1418" s="339"/>
      <c r="S1418" s="174"/>
      <c r="T1418" s="339"/>
      <c r="U1418" s="139" t="str">
        <f t="array" ref="U1418">IF($S1418&lt;&gt;"",INDEX(DropDownLists!$D$10:$D$2516,MATCH($S1418,DropDownLists!$E$10:$E$2516,0)),"")</f>
        <v/>
      </c>
      <c r="V1418" s="342"/>
      <c r="W1418" s="174"/>
      <c r="Y1418" s="62"/>
      <c r="Z1418" s="62"/>
      <c r="AA1418" s="62"/>
      <c r="AB1418" s="62"/>
      <c r="AC1418" s="62"/>
      <c r="AD1418" s="62"/>
      <c r="AE1418" s="62"/>
      <c r="AF1418" s="62"/>
      <c r="AG1418" s="62"/>
      <c r="AH1418" s="245" t="str">
        <f t="shared" si="97"/>
        <v/>
      </c>
      <c r="AI1418" s="62"/>
      <c r="AJ1418" s="62"/>
      <c r="AK1418" s="62"/>
      <c r="AL1418" s="62"/>
    </row>
    <row r="1419" spans="1:38" s="97" customFormat="1" ht="15" thickBot="1">
      <c r="A1419" s="63"/>
      <c r="B1419" s="2">
        <f t="shared" si="102"/>
        <v>1392</v>
      </c>
      <c r="C1419" s="235" t="str">
        <f t="array" ref="C1419">IF($K1419&lt;&gt;"",INDEX(TransferLog!$AB$21:$AB$1270,MATCH($I1419&amp;$M1419,TransferLog!$F$21:$F$1270&amp;TransferLog!$W$21:$W$1270,0)),"")</f>
        <v/>
      </c>
      <c r="D1419" s="235" t="str">
        <f t="array" ref="D1419">IF($K1419&lt;&gt;"",INDEX(TransferLog!$Q$21:$Q$1270,MATCH($I1419&amp;$M1419,TransferLog!$F$21:$F$1270&amp;TransferLog!$W$21:$W$1270,0)),"")</f>
        <v/>
      </c>
      <c r="E1419" s="236" t="str">
        <f t="array" ref="E1419">IF($K1419&lt;&gt;"",INDEX(TransferLog!$AC$21:$AC$1270,MATCH($I1419&amp;$M1419,TransferLog!$F$21:$F$1270&amp;TransferLog!$W$21:$W$1270,0)),"")</f>
        <v/>
      </c>
      <c r="F1419" s="111">
        <f t="shared" si="103"/>
        <v>1392</v>
      </c>
      <c r="G1419" s="138" t="str">
        <f t="array" ref="G1419">IF($I1419&lt;&gt;"",INDEX(DropDownLists!$K$10:$K$2516,MATCH($I1419,DropDownLists!$L$10:$L$2516,0)),"")</f>
        <v/>
      </c>
      <c r="H1419" s="107"/>
      <c r="I1419" s="112"/>
      <c r="J1419" s="339"/>
      <c r="K1419" s="113"/>
      <c r="L1419" s="339"/>
      <c r="M1419" s="113"/>
      <c r="N1419" s="339"/>
      <c r="O1419" s="139" t="str">
        <f t="shared" si="96"/>
        <v/>
      </c>
      <c r="P1419" s="339"/>
      <c r="Q1419" s="114"/>
      <c r="R1419" s="339"/>
      <c r="S1419" s="174"/>
      <c r="T1419" s="339"/>
      <c r="U1419" s="139" t="str">
        <f t="array" ref="U1419">IF($S1419&lt;&gt;"",INDEX(DropDownLists!$D$10:$D$2516,MATCH($S1419,DropDownLists!$E$10:$E$2516,0)),"")</f>
        <v/>
      </c>
      <c r="V1419" s="342"/>
      <c r="W1419" s="174"/>
      <c r="Y1419" s="62"/>
      <c r="Z1419" s="62"/>
      <c r="AA1419" s="62"/>
      <c r="AB1419" s="62"/>
      <c r="AC1419" s="62"/>
      <c r="AD1419" s="62"/>
      <c r="AE1419" s="62"/>
      <c r="AF1419" s="62"/>
      <c r="AG1419" s="62"/>
      <c r="AH1419" s="245" t="str">
        <f t="shared" si="97"/>
        <v/>
      </c>
      <c r="AI1419" s="62"/>
      <c r="AJ1419" s="62"/>
      <c r="AK1419" s="62"/>
      <c r="AL1419" s="62"/>
    </row>
    <row r="1420" spans="1:38" s="97" customFormat="1" ht="15" thickBot="1">
      <c r="A1420" s="63"/>
      <c r="B1420" s="2">
        <f t="shared" si="102"/>
        <v>1393</v>
      </c>
      <c r="C1420" s="235" t="str">
        <f t="array" ref="C1420">IF($K1420&lt;&gt;"",INDEX(TransferLog!$AB$21:$AB$1270,MATCH($I1420&amp;$M1420,TransferLog!$F$21:$F$1270&amp;TransferLog!$W$21:$W$1270,0)),"")</f>
        <v/>
      </c>
      <c r="D1420" s="235" t="str">
        <f t="array" ref="D1420">IF($K1420&lt;&gt;"",INDEX(TransferLog!$Q$21:$Q$1270,MATCH($I1420&amp;$M1420,TransferLog!$F$21:$F$1270&amp;TransferLog!$W$21:$W$1270,0)),"")</f>
        <v/>
      </c>
      <c r="E1420" s="236" t="str">
        <f t="array" ref="E1420">IF($K1420&lt;&gt;"",INDEX(TransferLog!$AC$21:$AC$1270,MATCH($I1420&amp;$M1420,TransferLog!$F$21:$F$1270&amp;TransferLog!$W$21:$W$1270,0)),"")</f>
        <v/>
      </c>
      <c r="F1420" s="111">
        <f t="shared" si="103"/>
        <v>1393</v>
      </c>
      <c r="G1420" s="138" t="str">
        <f t="array" ref="G1420">IF($I1420&lt;&gt;"",INDEX(DropDownLists!$K$10:$K$2516,MATCH($I1420,DropDownLists!$L$10:$L$2516,0)),"")</f>
        <v/>
      </c>
      <c r="H1420" s="107"/>
      <c r="I1420" s="112"/>
      <c r="J1420" s="339"/>
      <c r="K1420" s="113"/>
      <c r="L1420" s="339"/>
      <c r="M1420" s="113"/>
      <c r="N1420" s="339"/>
      <c r="O1420" s="139" t="str">
        <f t="shared" si="96"/>
        <v/>
      </c>
      <c r="P1420" s="339"/>
      <c r="Q1420" s="114"/>
      <c r="R1420" s="339"/>
      <c r="S1420" s="174"/>
      <c r="T1420" s="339"/>
      <c r="U1420" s="139" t="str">
        <f t="array" ref="U1420">IF($S1420&lt;&gt;"",INDEX(DropDownLists!$D$10:$D$2516,MATCH($S1420,DropDownLists!$E$10:$E$2516,0)),"")</f>
        <v/>
      </c>
      <c r="V1420" s="342"/>
      <c r="W1420" s="174"/>
      <c r="Y1420" s="62"/>
      <c r="Z1420" s="62"/>
      <c r="AA1420" s="62"/>
      <c r="AB1420" s="62"/>
      <c r="AC1420" s="62"/>
      <c r="AD1420" s="62"/>
      <c r="AE1420" s="62"/>
      <c r="AF1420" s="62"/>
      <c r="AG1420" s="62"/>
      <c r="AH1420" s="245" t="str">
        <f t="shared" si="97"/>
        <v/>
      </c>
      <c r="AI1420" s="62"/>
      <c r="AJ1420" s="62"/>
      <c r="AK1420" s="62"/>
      <c r="AL1420" s="62"/>
    </row>
    <row r="1421" spans="1:38" s="97" customFormat="1" ht="15" thickBot="1">
      <c r="A1421" s="63"/>
      <c r="B1421" s="2">
        <f t="shared" si="102"/>
        <v>1394</v>
      </c>
      <c r="C1421" s="235" t="str">
        <f t="array" ref="C1421">IF($K1421&lt;&gt;"",INDEX(TransferLog!$AB$21:$AB$1270,MATCH($I1421&amp;$M1421,TransferLog!$F$21:$F$1270&amp;TransferLog!$W$21:$W$1270,0)),"")</f>
        <v/>
      </c>
      <c r="D1421" s="235" t="str">
        <f t="array" ref="D1421">IF($K1421&lt;&gt;"",INDEX(TransferLog!$Q$21:$Q$1270,MATCH($I1421&amp;$M1421,TransferLog!$F$21:$F$1270&amp;TransferLog!$W$21:$W$1270,0)),"")</f>
        <v/>
      </c>
      <c r="E1421" s="236" t="str">
        <f t="array" ref="E1421">IF($K1421&lt;&gt;"",INDEX(TransferLog!$AC$21:$AC$1270,MATCH($I1421&amp;$M1421,TransferLog!$F$21:$F$1270&amp;TransferLog!$W$21:$W$1270,0)),"")</f>
        <v/>
      </c>
      <c r="F1421" s="111">
        <f t="shared" si="103"/>
        <v>1394</v>
      </c>
      <c r="G1421" s="138" t="str">
        <f t="array" ref="G1421">IF($I1421&lt;&gt;"",INDEX(DropDownLists!$K$10:$K$2516,MATCH($I1421,DropDownLists!$L$10:$L$2516,0)),"")</f>
        <v/>
      </c>
      <c r="H1421" s="107"/>
      <c r="I1421" s="112"/>
      <c r="J1421" s="339"/>
      <c r="K1421" s="113"/>
      <c r="L1421" s="339"/>
      <c r="M1421" s="113"/>
      <c r="N1421" s="339"/>
      <c r="O1421" s="139" t="str">
        <f t="shared" si="96"/>
        <v/>
      </c>
      <c r="P1421" s="339"/>
      <c r="Q1421" s="114"/>
      <c r="R1421" s="339"/>
      <c r="S1421" s="174"/>
      <c r="T1421" s="339"/>
      <c r="U1421" s="139" t="str">
        <f t="array" ref="U1421">IF($S1421&lt;&gt;"",INDEX(DropDownLists!$D$10:$D$2516,MATCH($S1421,DropDownLists!$E$10:$E$2516,0)),"")</f>
        <v/>
      </c>
      <c r="V1421" s="342"/>
      <c r="W1421" s="174"/>
      <c r="Y1421" s="62"/>
      <c r="Z1421" s="62"/>
      <c r="AA1421" s="62"/>
      <c r="AB1421" s="62"/>
      <c r="AC1421" s="62"/>
      <c r="AD1421" s="62"/>
      <c r="AE1421" s="62"/>
      <c r="AF1421" s="62"/>
      <c r="AG1421" s="62"/>
      <c r="AH1421" s="245" t="str">
        <f t="shared" si="97"/>
        <v/>
      </c>
      <c r="AI1421" s="62"/>
      <c r="AJ1421" s="62"/>
      <c r="AK1421" s="62"/>
      <c r="AL1421" s="62"/>
    </row>
    <row r="1422" spans="1:38" s="97" customFormat="1" ht="15" thickBot="1">
      <c r="A1422" s="63"/>
      <c r="B1422" s="2">
        <f t="shared" si="102"/>
        <v>1395</v>
      </c>
      <c r="C1422" s="235" t="str">
        <f t="array" ref="C1422">IF($K1422&lt;&gt;"",INDEX(TransferLog!$AB$21:$AB$1270,MATCH($I1422&amp;$M1422,TransferLog!$F$21:$F$1270&amp;TransferLog!$W$21:$W$1270,0)),"")</f>
        <v/>
      </c>
      <c r="D1422" s="235" t="str">
        <f t="array" ref="D1422">IF($K1422&lt;&gt;"",INDEX(TransferLog!$Q$21:$Q$1270,MATCH($I1422&amp;$M1422,TransferLog!$F$21:$F$1270&amp;TransferLog!$W$21:$W$1270,0)),"")</f>
        <v/>
      </c>
      <c r="E1422" s="236" t="str">
        <f t="array" ref="E1422">IF($K1422&lt;&gt;"",INDEX(TransferLog!$AC$21:$AC$1270,MATCH($I1422&amp;$M1422,TransferLog!$F$21:$F$1270&amp;TransferLog!$W$21:$W$1270,0)),"")</f>
        <v/>
      </c>
      <c r="F1422" s="111">
        <f t="shared" si="103"/>
        <v>1395</v>
      </c>
      <c r="G1422" s="138" t="str">
        <f t="array" ref="G1422">IF($I1422&lt;&gt;"",INDEX(DropDownLists!$K$10:$K$2516,MATCH($I1422,DropDownLists!$L$10:$L$2516,0)),"")</f>
        <v/>
      </c>
      <c r="H1422" s="107"/>
      <c r="I1422" s="112"/>
      <c r="J1422" s="339"/>
      <c r="K1422" s="113"/>
      <c r="L1422" s="339"/>
      <c r="M1422" s="113"/>
      <c r="N1422" s="339"/>
      <c r="O1422" s="139" t="str">
        <f t="shared" si="96"/>
        <v/>
      </c>
      <c r="P1422" s="339"/>
      <c r="Q1422" s="114"/>
      <c r="R1422" s="339"/>
      <c r="S1422" s="174"/>
      <c r="T1422" s="339"/>
      <c r="U1422" s="139" t="str">
        <f t="array" ref="U1422">IF($S1422&lt;&gt;"",INDEX(DropDownLists!$D$10:$D$2516,MATCH($S1422,DropDownLists!$E$10:$E$2516,0)),"")</f>
        <v/>
      </c>
      <c r="V1422" s="342"/>
      <c r="W1422" s="174"/>
      <c r="Y1422" s="62"/>
      <c r="Z1422" s="62"/>
      <c r="AA1422" s="62"/>
      <c r="AB1422" s="62"/>
      <c r="AC1422" s="62"/>
      <c r="AD1422" s="62"/>
      <c r="AE1422" s="62"/>
      <c r="AF1422" s="62"/>
      <c r="AG1422" s="62"/>
      <c r="AH1422" s="245" t="str">
        <f t="shared" si="97"/>
        <v/>
      </c>
      <c r="AI1422" s="62"/>
      <c r="AJ1422" s="62"/>
      <c r="AK1422" s="62"/>
      <c r="AL1422" s="62"/>
    </row>
    <row r="1423" spans="1:38" s="97" customFormat="1" ht="15" thickBot="1">
      <c r="A1423" s="63"/>
      <c r="B1423" s="2">
        <f t="shared" si="102"/>
        <v>1396</v>
      </c>
      <c r="C1423" s="235" t="str">
        <f t="array" ref="C1423">IF($K1423&lt;&gt;"",INDEX(TransferLog!$AB$21:$AB$1270,MATCH($I1423&amp;$M1423,TransferLog!$F$21:$F$1270&amp;TransferLog!$W$21:$W$1270,0)),"")</f>
        <v/>
      </c>
      <c r="D1423" s="235" t="str">
        <f t="array" ref="D1423">IF($K1423&lt;&gt;"",INDEX(TransferLog!$Q$21:$Q$1270,MATCH($I1423&amp;$M1423,TransferLog!$F$21:$F$1270&amp;TransferLog!$W$21:$W$1270,0)),"")</f>
        <v/>
      </c>
      <c r="E1423" s="236" t="str">
        <f t="array" ref="E1423">IF($K1423&lt;&gt;"",INDEX(TransferLog!$AC$21:$AC$1270,MATCH($I1423&amp;$M1423,TransferLog!$F$21:$F$1270&amp;TransferLog!$W$21:$W$1270,0)),"")</f>
        <v/>
      </c>
      <c r="F1423" s="111">
        <f t="shared" si="103"/>
        <v>1396</v>
      </c>
      <c r="G1423" s="138" t="str">
        <f t="array" ref="G1423">IF($I1423&lt;&gt;"",INDEX(DropDownLists!$K$10:$K$2516,MATCH($I1423,DropDownLists!$L$10:$L$2516,0)),"")</f>
        <v/>
      </c>
      <c r="H1423" s="107"/>
      <c r="I1423" s="112"/>
      <c r="J1423" s="339"/>
      <c r="K1423" s="113"/>
      <c r="L1423" s="339"/>
      <c r="M1423" s="113"/>
      <c r="N1423" s="339"/>
      <c r="O1423" s="139" t="str">
        <f t="shared" si="96"/>
        <v/>
      </c>
      <c r="P1423" s="339"/>
      <c r="Q1423" s="114"/>
      <c r="R1423" s="339"/>
      <c r="S1423" s="174"/>
      <c r="T1423" s="339"/>
      <c r="U1423" s="139" t="str">
        <f t="array" ref="U1423">IF($S1423&lt;&gt;"",INDEX(DropDownLists!$D$10:$D$2516,MATCH($S1423,DropDownLists!$E$10:$E$2516,0)),"")</f>
        <v/>
      </c>
      <c r="V1423" s="342"/>
      <c r="W1423" s="174"/>
      <c r="Y1423" s="62"/>
      <c r="Z1423" s="62"/>
      <c r="AA1423" s="62"/>
      <c r="AB1423" s="62"/>
      <c r="AC1423" s="62"/>
      <c r="AD1423" s="62"/>
      <c r="AE1423" s="62"/>
      <c r="AF1423" s="62"/>
      <c r="AG1423" s="62"/>
      <c r="AH1423" s="245" t="str">
        <f t="shared" si="97"/>
        <v/>
      </c>
      <c r="AI1423" s="62"/>
      <c r="AJ1423" s="62"/>
      <c r="AK1423" s="62"/>
      <c r="AL1423" s="62"/>
    </row>
    <row r="1424" spans="1:38" s="97" customFormat="1" ht="15" thickBot="1">
      <c r="A1424" s="63"/>
      <c r="B1424" s="2">
        <f t="shared" si="102"/>
        <v>1397</v>
      </c>
      <c r="C1424" s="235" t="str">
        <f t="array" ref="C1424">IF($K1424&lt;&gt;"",INDEX(TransferLog!$AB$21:$AB$1270,MATCH($I1424&amp;$M1424,TransferLog!$F$21:$F$1270&amp;TransferLog!$W$21:$W$1270,0)),"")</f>
        <v/>
      </c>
      <c r="D1424" s="235" t="str">
        <f t="array" ref="D1424">IF($K1424&lt;&gt;"",INDEX(TransferLog!$Q$21:$Q$1270,MATCH($I1424&amp;$M1424,TransferLog!$F$21:$F$1270&amp;TransferLog!$W$21:$W$1270,0)),"")</f>
        <v/>
      </c>
      <c r="E1424" s="236" t="str">
        <f t="array" ref="E1424">IF($K1424&lt;&gt;"",INDEX(TransferLog!$AC$21:$AC$1270,MATCH($I1424&amp;$M1424,TransferLog!$F$21:$F$1270&amp;TransferLog!$W$21:$W$1270,0)),"")</f>
        <v/>
      </c>
      <c r="F1424" s="111">
        <f t="shared" si="103"/>
        <v>1397</v>
      </c>
      <c r="G1424" s="138" t="str">
        <f t="array" ref="G1424">IF($I1424&lt;&gt;"",INDEX(DropDownLists!$K$10:$K$2516,MATCH($I1424,DropDownLists!$L$10:$L$2516,0)),"")</f>
        <v/>
      </c>
      <c r="H1424" s="107"/>
      <c r="I1424" s="112"/>
      <c r="J1424" s="339"/>
      <c r="K1424" s="113"/>
      <c r="L1424" s="339"/>
      <c r="M1424" s="113"/>
      <c r="N1424" s="339"/>
      <c r="O1424" s="139" t="str">
        <f t="shared" si="96"/>
        <v/>
      </c>
      <c r="P1424" s="339"/>
      <c r="Q1424" s="114"/>
      <c r="R1424" s="339"/>
      <c r="S1424" s="174"/>
      <c r="T1424" s="339"/>
      <c r="U1424" s="139" t="str">
        <f t="array" ref="U1424">IF($S1424&lt;&gt;"",INDEX(DropDownLists!$D$10:$D$2516,MATCH($S1424,DropDownLists!$E$10:$E$2516,0)),"")</f>
        <v/>
      </c>
      <c r="V1424" s="342"/>
      <c r="W1424" s="174"/>
      <c r="Y1424" s="62"/>
      <c r="Z1424" s="62"/>
      <c r="AA1424" s="62"/>
      <c r="AB1424" s="62"/>
      <c r="AC1424" s="62"/>
      <c r="AD1424" s="62"/>
      <c r="AE1424" s="62"/>
      <c r="AF1424" s="62"/>
      <c r="AG1424" s="62"/>
      <c r="AH1424" s="245" t="str">
        <f t="shared" si="97"/>
        <v/>
      </c>
      <c r="AI1424" s="62"/>
      <c r="AJ1424" s="62"/>
      <c r="AK1424" s="62"/>
      <c r="AL1424" s="62"/>
    </row>
    <row r="1425" spans="1:38" s="97" customFormat="1" ht="15" thickBot="1">
      <c r="A1425" s="63"/>
      <c r="B1425" s="2">
        <f t="shared" si="102"/>
        <v>1398</v>
      </c>
      <c r="C1425" s="235" t="str">
        <f t="array" ref="C1425">IF($K1425&lt;&gt;"",INDEX(TransferLog!$AB$21:$AB$1270,MATCH($I1425&amp;$M1425,TransferLog!$F$21:$F$1270&amp;TransferLog!$W$21:$W$1270,0)),"")</f>
        <v/>
      </c>
      <c r="D1425" s="235" t="str">
        <f t="array" ref="D1425">IF($K1425&lt;&gt;"",INDEX(TransferLog!$Q$21:$Q$1270,MATCH($I1425&amp;$M1425,TransferLog!$F$21:$F$1270&amp;TransferLog!$W$21:$W$1270,0)),"")</f>
        <v/>
      </c>
      <c r="E1425" s="236" t="str">
        <f t="array" ref="E1425">IF($K1425&lt;&gt;"",INDEX(TransferLog!$AC$21:$AC$1270,MATCH($I1425&amp;$M1425,TransferLog!$F$21:$F$1270&amp;TransferLog!$W$21:$W$1270,0)),"")</f>
        <v/>
      </c>
      <c r="F1425" s="111">
        <f t="shared" si="103"/>
        <v>1398</v>
      </c>
      <c r="G1425" s="138" t="str">
        <f t="array" ref="G1425">IF($I1425&lt;&gt;"",INDEX(DropDownLists!$K$10:$K$2516,MATCH($I1425,DropDownLists!$L$10:$L$2516,0)),"")</f>
        <v/>
      </c>
      <c r="H1425" s="107"/>
      <c r="I1425" s="112"/>
      <c r="J1425" s="339"/>
      <c r="K1425" s="113"/>
      <c r="L1425" s="339"/>
      <c r="M1425" s="113"/>
      <c r="N1425" s="339"/>
      <c r="O1425" s="139" t="str">
        <f t="shared" si="96"/>
        <v/>
      </c>
      <c r="P1425" s="339"/>
      <c r="Q1425" s="114"/>
      <c r="R1425" s="339"/>
      <c r="S1425" s="174"/>
      <c r="T1425" s="339"/>
      <c r="U1425" s="139" t="str">
        <f t="array" ref="U1425">IF($S1425&lt;&gt;"",INDEX(DropDownLists!$D$10:$D$2516,MATCH($S1425,DropDownLists!$E$10:$E$2516,0)),"")</f>
        <v/>
      </c>
      <c r="V1425" s="342"/>
      <c r="W1425" s="174"/>
      <c r="Y1425" s="62"/>
      <c r="Z1425" s="62"/>
      <c r="AA1425" s="62"/>
      <c r="AB1425" s="62"/>
      <c r="AC1425" s="62"/>
      <c r="AD1425" s="62"/>
      <c r="AE1425" s="62"/>
      <c r="AF1425" s="62"/>
      <c r="AG1425" s="62"/>
      <c r="AH1425" s="245" t="str">
        <f t="shared" si="97"/>
        <v/>
      </c>
      <c r="AI1425" s="62"/>
      <c r="AJ1425" s="62"/>
      <c r="AK1425" s="62"/>
      <c r="AL1425" s="62"/>
    </row>
    <row r="1426" spans="1:38" s="97" customFormat="1" ht="15" thickBot="1">
      <c r="A1426" s="63"/>
      <c r="B1426" s="2">
        <f t="shared" si="102"/>
        <v>1399</v>
      </c>
      <c r="C1426" s="235" t="str">
        <f t="array" ref="C1426">IF($K1426&lt;&gt;"",INDEX(TransferLog!$AB$21:$AB$1270,MATCH($I1426&amp;$M1426,TransferLog!$F$21:$F$1270&amp;TransferLog!$W$21:$W$1270,0)),"")</f>
        <v/>
      </c>
      <c r="D1426" s="235" t="str">
        <f t="array" ref="D1426">IF($K1426&lt;&gt;"",INDEX(TransferLog!$Q$21:$Q$1270,MATCH($I1426&amp;$M1426,TransferLog!$F$21:$F$1270&amp;TransferLog!$W$21:$W$1270,0)),"")</f>
        <v/>
      </c>
      <c r="E1426" s="236" t="str">
        <f t="array" ref="E1426">IF($K1426&lt;&gt;"",INDEX(TransferLog!$AC$21:$AC$1270,MATCH($I1426&amp;$M1426,TransferLog!$F$21:$F$1270&amp;TransferLog!$W$21:$W$1270,0)),"")</f>
        <v/>
      </c>
      <c r="F1426" s="111">
        <f t="shared" si="103"/>
        <v>1399</v>
      </c>
      <c r="G1426" s="138" t="str">
        <f t="array" ref="G1426">IF($I1426&lt;&gt;"",INDEX(DropDownLists!$K$10:$K$2516,MATCH($I1426,DropDownLists!$L$10:$L$2516,0)),"")</f>
        <v/>
      </c>
      <c r="H1426" s="107"/>
      <c r="I1426" s="112"/>
      <c r="J1426" s="339"/>
      <c r="K1426" s="113"/>
      <c r="L1426" s="339"/>
      <c r="M1426" s="113"/>
      <c r="N1426" s="339"/>
      <c r="O1426" s="139" t="str">
        <f t="shared" si="96"/>
        <v/>
      </c>
      <c r="P1426" s="339"/>
      <c r="Q1426" s="114"/>
      <c r="R1426" s="339"/>
      <c r="S1426" s="174"/>
      <c r="T1426" s="339"/>
      <c r="U1426" s="139" t="str">
        <f t="array" ref="U1426">IF($S1426&lt;&gt;"",INDEX(DropDownLists!$D$10:$D$2516,MATCH($S1426,DropDownLists!$E$10:$E$2516,0)),"")</f>
        <v/>
      </c>
      <c r="V1426" s="342"/>
      <c r="W1426" s="174"/>
      <c r="Y1426" s="62"/>
      <c r="Z1426" s="62"/>
      <c r="AA1426" s="62"/>
      <c r="AB1426" s="62"/>
      <c r="AC1426" s="62"/>
      <c r="AD1426" s="62"/>
      <c r="AE1426" s="62"/>
      <c r="AF1426" s="62"/>
      <c r="AG1426" s="62"/>
      <c r="AH1426" s="245" t="str">
        <f t="shared" si="97"/>
        <v/>
      </c>
      <c r="AI1426" s="62"/>
      <c r="AJ1426" s="62"/>
      <c r="AK1426" s="62"/>
      <c r="AL1426" s="62"/>
    </row>
    <row r="1427" spans="1:38" s="97" customFormat="1" ht="15" thickBot="1">
      <c r="A1427" s="63"/>
      <c r="B1427" s="2">
        <f t="shared" si="102"/>
        <v>1400</v>
      </c>
      <c r="C1427" s="235" t="str">
        <f t="array" ref="C1427">IF($K1427&lt;&gt;"",INDEX(TransferLog!$AB$21:$AB$1270,MATCH($I1427&amp;$M1427,TransferLog!$F$21:$F$1270&amp;TransferLog!$W$21:$W$1270,0)),"")</f>
        <v/>
      </c>
      <c r="D1427" s="235" t="str">
        <f t="array" ref="D1427">IF($K1427&lt;&gt;"",INDEX(TransferLog!$Q$21:$Q$1270,MATCH($I1427&amp;$M1427,TransferLog!$F$21:$F$1270&amp;TransferLog!$W$21:$W$1270,0)),"")</f>
        <v/>
      </c>
      <c r="E1427" s="236" t="str">
        <f t="array" ref="E1427">IF($K1427&lt;&gt;"",INDEX(TransferLog!$AC$21:$AC$1270,MATCH($I1427&amp;$M1427,TransferLog!$F$21:$F$1270&amp;TransferLog!$W$21:$W$1270,0)),"")</f>
        <v/>
      </c>
      <c r="F1427" s="111">
        <f t="shared" si="103"/>
        <v>1400</v>
      </c>
      <c r="G1427" s="138" t="str">
        <f t="array" ref="G1427">IF($I1427&lt;&gt;"",INDEX(DropDownLists!$K$10:$K$2516,MATCH($I1427,DropDownLists!$L$10:$L$2516,0)),"")</f>
        <v/>
      </c>
      <c r="H1427" s="107"/>
      <c r="I1427" s="112"/>
      <c r="J1427" s="339"/>
      <c r="K1427" s="113"/>
      <c r="L1427" s="339"/>
      <c r="M1427" s="113"/>
      <c r="N1427" s="339"/>
      <c r="O1427" s="139" t="str">
        <f t="shared" si="96"/>
        <v/>
      </c>
      <c r="P1427" s="339"/>
      <c r="Q1427" s="114"/>
      <c r="R1427" s="339"/>
      <c r="S1427" s="174"/>
      <c r="T1427" s="339"/>
      <c r="U1427" s="139" t="str">
        <f t="array" ref="U1427">IF($S1427&lt;&gt;"",INDEX(DropDownLists!$D$10:$D$2516,MATCH($S1427,DropDownLists!$E$10:$E$2516,0)),"")</f>
        <v/>
      </c>
      <c r="V1427" s="342"/>
      <c r="W1427" s="174"/>
      <c r="Y1427" s="62"/>
      <c r="Z1427" s="62"/>
      <c r="AA1427" s="62"/>
      <c r="AB1427" s="62"/>
      <c r="AC1427" s="62"/>
      <c r="AD1427" s="62"/>
      <c r="AE1427" s="62"/>
      <c r="AF1427" s="62"/>
      <c r="AG1427" s="62"/>
      <c r="AH1427" s="245" t="str">
        <f t="shared" si="97"/>
        <v/>
      </c>
      <c r="AI1427" s="62"/>
      <c r="AJ1427" s="62"/>
      <c r="AK1427" s="62"/>
      <c r="AL1427" s="62"/>
    </row>
    <row r="1428" spans="1:38" s="97" customFormat="1" ht="15" thickBot="1">
      <c r="A1428" s="63"/>
      <c r="B1428" s="2">
        <f t="shared" si="102"/>
        <v>1401</v>
      </c>
      <c r="C1428" s="235" t="str">
        <f t="array" ref="C1428">IF($K1428&lt;&gt;"",INDEX(TransferLog!$AB$21:$AB$1270,MATCH($I1428&amp;$M1428,TransferLog!$F$21:$F$1270&amp;TransferLog!$W$21:$W$1270,0)),"")</f>
        <v/>
      </c>
      <c r="D1428" s="235" t="str">
        <f t="array" ref="D1428">IF($K1428&lt;&gt;"",INDEX(TransferLog!$Q$21:$Q$1270,MATCH($I1428&amp;$M1428,TransferLog!$F$21:$F$1270&amp;TransferLog!$W$21:$W$1270,0)),"")</f>
        <v/>
      </c>
      <c r="E1428" s="236" t="str">
        <f t="array" ref="E1428">IF($K1428&lt;&gt;"",INDEX(TransferLog!$AC$21:$AC$1270,MATCH($I1428&amp;$M1428,TransferLog!$F$21:$F$1270&amp;TransferLog!$W$21:$W$1270,0)),"")</f>
        <v/>
      </c>
      <c r="F1428" s="111">
        <f t="shared" si="103"/>
        <v>1401</v>
      </c>
      <c r="G1428" s="138" t="str">
        <f t="array" ref="G1428">IF($I1428&lt;&gt;"",INDEX(DropDownLists!$K$10:$K$2516,MATCH($I1428,DropDownLists!$L$10:$L$2516,0)),"")</f>
        <v/>
      </c>
      <c r="H1428" s="107"/>
      <c r="I1428" s="112"/>
      <c r="J1428" s="339"/>
      <c r="K1428" s="113"/>
      <c r="L1428" s="339"/>
      <c r="M1428" s="113"/>
      <c r="N1428" s="339"/>
      <c r="O1428" s="139" t="str">
        <f t="shared" si="96"/>
        <v/>
      </c>
      <c r="P1428" s="339"/>
      <c r="Q1428" s="114"/>
      <c r="R1428" s="339"/>
      <c r="S1428" s="174"/>
      <c r="T1428" s="339"/>
      <c r="U1428" s="139" t="str">
        <f t="array" ref="U1428">IF($S1428&lt;&gt;"",INDEX(DropDownLists!$D$10:$D$2516,MATCH($S1428,DropDownLists!$E$10:$E$2516,0)),"")</f>
        <v/>
      </c>
      <c r="V1428" s="342"/>
      <c r="W1428" s="174"/>
      <c r="Y1428" s="62"/>
      <c r="Z1428" s="62"/>
      <c r="AA1428" s="62"/>
      <c r="AB1428" s="62"/>
      <c r="AC1428" s="62"/>
      <c r="AD1428" s="62"/>
      <c r="AE1428" s="62"/>
      <c r="AF1428" s="62"/>
      <c r="AG1428" s="62"/>
      <c r="AH1428" s="245" t="str">
        <f t="shared" si="97"/>
        <v/>
      </c>
      <c r="AI1428" s="62"/>
      <c r="AJ1428" s="62"/>
      <c r="AK1428" s="62"/>
      <c r="AL1428" s="62"/>
    </row>
    <row r="1429" spans="1:38" s="97" customFormat="1" ht="15" thickBot="1">
      <c r="A1429" s="63"/>
      <c r="B1429" s="2">
        <f t="shared" si="102"/>
        <v>1402</v>
      </c>
      <c r="C1429" s="235" t="str">
        <f t="array" ref="C1429">IF($K1429&lt;&gt;"",INDEX(TransferLog!$AB$21:$AB$1270,MATCH($I1429&amp;$M1429,TransferLog!$F$21:$F$1270&amp;TransferLog!$W$21:$W$1270,0)),"")</f>
        <v/>
      </c>
      <c r="D1429" s="235" t="str">
        <f t="array" ref="D1429">IF($K1429&lt;&gt;"",INDEX(TransferLog!$Q$21:$Q$1270,MATCH($I1429&amp;$M1429,TransferLog!$F$21:$F$1270&amp;TransferLog!$W$21:$W$1270,0)),"")</f>
        <v/>
      </c>
      <c r="E1429" s="236" t="str">
        <f t="array" ref="E1429">IF($K1429&lt;&gt;"",INDEX(TransferLog!$AC$21:$AC$1270,MATCH($I1429&amp;$M1429,TransferLog!$F$21:$F$1270&amp;TransferLog!$W$21:$W$1270,0)),"")</f>
        <v/>
      </c>
      <c r="F1429" s="111">
        <f t="shared" si="103"/>
        <v>1402</v>
      </c>
      <c r="G1429" s="138" t="str">
        <f t="array" ref="G1429">IF($I1429&lt;&gt;"",INDEX(DropDownLists!$K$10:$K$2516,MATCH($I1429,DropDownLists!$L$10:$L$2516,0)),"")</f>
        <v/>
      </c>
      <c r="H1429" s="107"/>
      <c r="I1429" s="112"/>
      <c r="J1429" s="339"/>
      <c r="K1429" s="113"/>
      <c r="L1429" s="339"/>
      <c r="M1429" s="113"/>
      <c r="N1429" s="339"/>
      <c r="O1429" s="139" t="str">
        <f t="shared" si="96"/>
        <v/>
      </c>
      <c r="P1429" s="339"/>
      <c r="Q1429" s="114"/>
      <c r="R1429" s="339"/>
      <c r="S1429" s="174"/>
      <c r="T1429" s="339"/>
      <c r="U1429" s="139" t="str">
        <f t="array" ref="U1429">IF($S1429&lt;&gt;"",INDEX(DropDownLists!$D$10:$D$2516,MATCH($S1429,DropDownLists!$E$10:$E$2516,0)),"")</f>
        <v/>
      </c>
      <c r="V1429" s="342"/>
      <c r="W1429" s="174"/>
      <c r="Y1429" s="62"/>
      <c r="Z1429" s="62"/>
      <c r="AA1429" s="62"/>
      <c r="AB1429" s="62"/>
      <c r="AC1429" s="62"/>
      <c r="AD1429" s="62"/>
      <c r="AE1429" s="62"/>
      <c r="AF1429" s="62"/>
      <c r="AG1429" s="62"/>
      <c r="AH1429" s="245" t="str">
        <f t="shared" si="97"/>
        <v/>
      </c>
      <c r="AI1429" s="62"/>
      <c r="AJ1429" s="62"/>
      <c r="AK1429" s="62"/>
      <c r="AL1429" s="62"/>
    </row>
    <row r="1430" spans="1:38" s="97" customFormat="1" ht="15" thickBot="1">
      <c r="A1430" s="63"/>
      <c r="B1430" s="2">
        <f t="shared" si="102"/>
        <v>1403</v>
      </c>
      <c r="C1430" s="235" t="str">
        <f t="array" ref="C1430">IF($K1430&lt;&gt;"",INDEX(TransferLog!$AB$21:$AB$1270,MATCH($I1430&amp;$M1430,TransferLog!$F$21:$F$1270&amp;TransferLog!$W$21:$W$1270,0)),"")</f>
        <v/>
      </c>
      <c r="D1430" s="235" t="str">
        <f t="array" ref="D1430">IF($K1430&lt;&gt;"",INDEX(TransferLog!$Q$21:$Q$1270,MATCH($I1430&amp;$M1430,TransferLog!$F$21:$F$1270&amp;TransferLog!$W$21:$W$1270,0)),"")</f>
        <v/>
      </c>
      <c r="E1430" s="236" t="str">
        <f t="array" ref="E1430">IF($K1430&lt;&gt;"",INDEX(TransferLog!$AC$21:$AC$1270,MATCH($I1430&amp;$M1430,TransferLog!$F$21:$F$1270&amp;TransferLog!$W$21:$W$1270,0)),"")</f>
        <v/>
      </c>
      <c r="F1430" s="111">
        <f t="shared" si="103"/>
        <v>1403</v>
      </c>
      <c r="G1430" s="138" t="str">
        <f t="array" ref="G1430">IF($I1430&lt;&gt;"",INDEX(DropDownLists!$K$10:$K$2516,MATCH($I1430,DropDownLists!$L$10:$L$2516,0)),"")</f>
        <v/>
      </c>
      <c r="H1430" s="107"/>
      <c r="I1430" s="112"/>
      <c r="J1430" s="339"/>
      <c r="K1430" s="113"/>
      <c r="L1430" s="339"/>
      <c r="M1430" s="113"/>
      <c r="N1430" s="339"/>
      <c r="O1430" s="139" t="str">
        <f t="shared" si="96"/>
        <v/>
      </c>
      <c r="P1430" s="339"/>
      <c r="Q1430" s="114"/>
      <c r="R1430" s="339"/>
      <c r="S1430" s="174"/>
      <c r="T1430" s="339"/>
      <c r="U1430" s="139" t="str">
        <f t="array" ref="U1430">IF($S1430&lt;&gt;"",INDEX(DropDownLists!$D$10:$D$2516,MATCH($S1430,DropDownLists!$E$10:$E$2516,0)),"")</f>
        <v/>
      </c>
      <c r="V1430" s="342"/>
      <c r="W1430" s="174"/>
      <c r="Y1430" s="62"/>
      <c r="Z1430" s="62"/>
      <c r="AA1430" s="62"/>
      <c r="AB1430" s="62"/>
      <c r="AC1430" s="62"/>
      <c r="AD1430" s="62"/>
      <c r="AE1430" s="62"/>
      <c r="AF1430" s="62"/>
      <c r="AG1430" s="62"/>
      <c r="AH1430" s="245" t="str">
        <f t="shared" si="97"/>
        <v/>
      </c>
      <c r="AI1430" s="62"/>
      <c r="AJ1430" s="62"/>
      <c r="AK1430" s="62"/>
      <c r="AL1430" s="62"/>
    </row>
    <row r="1431" spans="1:38" s="97" customFormat="1" ht="15" thickBot="1">
      <c r="A1431" s="63"/>
      <c r="B1431" s="2">
        <f t="shared" si="102"/>
        <v>1404</v>
      </c>
      <c r="C1431" s="235" t="str">
        <f t="array" ref="C1431">IF($K1431&lt;&gt;"",INDEX(TransferLog!$AB$21:$AB$1270,MATCH($I1431&amp;$M1431,TransferLog!$F$21:$F$1270&amp;TransferLog!$W$21:$W$1270,0)),"")</f>
        <v/>
      </c>
      <c r="D1431" s="235" t="str">
        <f t="array" ref="D1431">IF($K1431&lt;&gt;"",INDEX(TransferLog!$Q$21:$Q$1270,MATCH($I1431&amp;$M1431,TransferLog!$F$21:$F$1270&amp;TransferLog!$W$21:$W$1270,0)),"")</f>
        <v/>
      </c>
      <c r="E1431" s="236" t="str">
        <f t="array" ref="E1431">IF($K1431&lt;&gt;"",INDEX(TransferLog!$AC$21:$AC$1270,MATCH($I1431&amp;$M1431,TransferLog!$F$21:$F$1270&amp;TransferLog!$W$21:$W$1270,0)),"")</f>
        <v/>
      </c>
      <c r="F1431" s="111">
        <f t="shared" si="103"/>
        <v>1404</v>
      </c>
      <c r="G1431" s="138" t="str">
        <f t="array" ref="G1431">IF($I1431&lt;&gt;"",INDEX(DropDownLists!$K$10:$K$2516,MATCH($I1431,DropDownLists!$L$10:$L$2516,0)),"")</f>
        <v/>
      </c>
      <c r="H1431" s="107"/>
      <c r="I1431" s="112"/>
      <c r="J1431" s="339"/>
      <c r="K1431" s="113"/>
      <c r="L1431" s="339"/>
      <c r="M1431" s="113"/>
      <c r="N1431" s="339"/>
      <c r="O1431" s="139" t="str">
        <f t="shared" si="96"/>
        <v/>
      </c>
      <c r="P1431" s="339"/>
      <c r="Q1431" s="114"/>
      <c r="R1431" s="339"/>
      <c r="S1431" s="174"/>
      <c r="T1431" s="339"/>
      <c r="U1431" s="139" t="str">
        <f t="array" ref="U1431">IF($S1431&lt;&gt;"",INDEX(DropDownLists!$D$10:$D$2516,MATCH($S1431,DropDownLists!$E$10:$E$2516,0)),"")</f>
        <v/>
      </c>
      <c r="V1431" s="342"/>
      <c r="W1431" s="174"/>
      <c r="Y1431" s="62"/>
      <c r="Z1431" s="62"/>
      <c r="AA1431" s="62"/>
      <c r="AB1431" s="62"/>
      <c r="AC1431" s="62"/>
      <c r="AD1431" s="62"/>
      <c r="AE1431" s="62"/>
      <c r="AF1431" s="62"/>
      <c r="AG1431" s="62"/>
      <c r="AH1431" s="245" t="str">
        <f t="shared" si="97"/>
        <v/>
      </c>
      <c r="AI1431" s="62"/>
      <c r="AJ1431" s="62"/>
      <c r="AK1431" s="62"/>
      <c r="AL1431" s="62"/>
    </row>
    <row r="1432" spans="1:38" s="97" customFormat="1" ht="15" thickBot="1">
      <c r="A1432" s="63"/>
      <c r="B1432" s="2">
        <f t="shared" si="102"/>
        <v>1405</v>
      </c>
      <c r="C1432" s="235" t="str">
        <f t="array" ref="C1432">IF($K1432&lt;&gt;"",INDEX(TransferLog!$AB$21:$AB$1270,MATCH($I1432&amp;$M1432,TransferLog!$F$21:$F$1270&amp;TransferLog!$W$21:$W$1270,0)),"")</f>
        <v/>
      </c>
      <c r="D1432" s="235" t="str">
        <f t="array" ref="D1432">IF($K1432&lt;&gt;"",INDEX(TransferLog!$Q$21:$Q$1270,MATCH($I1432&amp;$M1432,TransferLog!$F$21:$F$1270&amp;TransferLog!$W$21:$W$1270,0)),"")</f>
        <v/>
      </c>
      <c r="E1432" s="236" t="str">
        <f t="array" ref="E1432">IF($K1432&lt;&gt;"",INDEX(TransferLog!$AC$21:$AC$1270,MATCH($I1432&amp;$M1432,TransferLog!$F$21:$F$1270&amp;TransferLog!$W$21:$W$1270,0)),"")</f>
        <v/>
      </c>
      <c r="F1432" s="111">
        <f t="shared" si="103"/>
        <v>1405</v>
      </c>
      <c r="G1432" s="138" t="str">
        <f t="array" ref="G1432">IF($I1432&lt;&gt;"",INDEX(DropDownLists!$K$10:$K$2516,MATCH($I1432,DropDownLists!$L$10:$L$2516,0)),"")</f>
        <v/>
      </c>
      <c r="H1432" s="107"/>
      <c r="I1432" s="112"/>
      <c r="J1432" s="339"/>
      <c r="K1432" s="113"/>
      <c r="L1432" s="339"/>
      <c r="M1432" s="113"/>
      <c r="N1432" s="339"/>
      <c r="O1432" s="139" t="str">
        <f t="shared" si="96"/>
        <v/>
      </c>
      <c r="P1432" s="339"/>
      <c r="Q1432" s="114"/>
      <c r="R1432" s="339"/>
      <c r="S1432" s="174"/>
      <c r="T1432" s="339"/>
      <c r="U1432" s="139" t="str">
        <f t="array" ref="U1432">IF($S1432&lt;&gt;"",INDEX(DropDownLists!$D$10:$D$2516,MATCH($S1432,DropDownLists!$E$10:$E$2516,0)),"")</f>
        <v/>
      </c>
      <c r="V1432" s="342"/>
      <c r="W1432" s="174"/>
      <c r="Y1432" s="62"/>
      <c r="Z1432" s="62"/>
      <c r="AA1432" s="62"/>
      <c r="AB1432" s="62"/>
      <c r="AC1432" s="62"/>
      <c r="AD1432" s="62"/>
      <c r="AE1432" s="62"/>
      <c r="AF1432" s="62"/>
      <c r="AG1432" s="62"/>
      <c r="AH1432" s="245" t="str">
        <f t="shared" si="97"/>
        <v/>
      </c>
      <c r="AI1432" s="62"/>
      <c r="AJ1432" s="62"/>
      <c r="AK1432" s="62"/>
      <c r="AL1432" s="62"/>
    </row>
    <row r="1433" spans="1:38" s="97" customFormat="1" ht="15" thickBot="1">
      <c r="A1433" s="63"/>
      <c r="B1433" s="2">
        <f t="shared" si="102"/>
        <v>1406</v>
      </c>
      <c r="C1433" s="235" t="str">
        <f t="array" ref="C1433">IF($K1433&lt;&gt;"",INDEX(TransferLog!$AB$21:$AB$1270,MATCH($I1433&amp;$M1433,TransferLog!$F$21:$F$1270&amp;TransferLog!$W$21:$W$1270,0)),"")</f>
        <v/>
      </c>
      <c r="D1433" s="235" t="str">
        <f t="array" ref="D1433">IF($K1433&lt;&gt;"",INDEX(TransferLog!$Q$21:$Q$1270,MATCH($I1433&amp;$M1433,TransferLog!$F$21:$F$1270&amp;TransferLog!$W$21:$W$1270,0)),"")</f>
        <v/>
      </c>
      <c r="E1433" s="236" t="str">
        <f t="array" ref="E1433">IF($K1433&lt;&gt;"",INDEX(TransferLog!$AC$21:$AC$1270,MATCH($I1433&amp;$M1433,TransferLog!$F$21:$F$1270&amp;TransferLog!$W$21:$W$1270,0)),"")</f>
        <v/>
      </c>
      <c r="F1433" s="111">
        <f t="shared" si="103"/>
        <v>1406</v>
      </c>
      <c r="G1433" s="138" t="str">
        <f t="array" ref="G1433">IF($I1433&lt;&gt;"",INDEX(DropDownLists!$K$10:$K$2516,MATCH($I1433,DropDownLists!$L$10:$L$2516,0)),"")</f>
        <v/>
      </c>
      <c r="H1433" s="107"/>
      <c r="I1433" s="112"/>
      <c r="J1433" s="339"/>
      <c r="K1433" s="113"/>
      <c r="L1433" s="339"/>
      <c r="M1433" s="113"/>
      <c r="N1433" s="339"/>
      <c r="O1433" s="139" t="str">
        <f t="shared" si="96"/>
        <v/>
      </c>
      <c r="P1433" s="339"/>
      <c r="Q1433" s="114"/>
      <c r="R1433" s="339"/>
      <c r="S1433" s="174"/>
      <c r="T1433" s="339"/>
      <c r="U1433" s="139" t="str">
        <f t="array" ref="U1433">IF($S1433&lt;&gt;"",INDEX(DropDownLists!$D$10:$D$2516,MATCH($S1433,DropDownLists!$E$10:$E$2516,0)),"")</f>
        <v/>
      </c>
      <c r="V1433" s="342"/>
      <c r="W1433" s="174"/>
      <c r="Y1433" s="62"/>
      <c r="Z1433" s="62"/>
      <c r="AA1433" s="62"/>
      <c r="AB1433" s="62"/>
      <c r="AC1433" s="62"/>
      <c r="AD1433" s="62"/>
      <c r="AE1433" s="62"/>
      <c r="AF1433" s="62"/>
      <c r="AG1433" s="62"/>
      <c r="AH1433" s="245" t="str">
        <f t="shared" si="97"/>
        <v/>
      </c>
      <c r="AI1433" s="62"/>
      <c r="AJ1433" s="62"/>
      <c r="AK1433" s="62"/>
      <c r="AL1433" s="62"/>
    </row>
    <row r="1434" spans="1:38" s="97" customFormat="1" ht="15" thickBot="1">
      <c r="A1434" s="63"/>
      <c r="B1434" s="2">
        <f t="shared" si="102"/>
        <v>1407</v>
      </c>
      <c r="C1434" s="235" t="str">
        <f t="array" ref="C1434">IF($K1434&lt;&gt;"",INDEX(TransferLog!$AB$21:$AB$1270,MATCH($I1434&amp;$M1434,TransferLog!$F$21:$F$1270&amp;TransferLog!$W$21:$W$1270,0)),"")</f>
        <v/>
      </c>
      <c r="D1434" s="235" t="str">
        <f t="array" ref="D1434">IF($K1434&lt;&gt;"",INDEX(TransferLog!$Q$21:$Q$1270,MATCH($I1434&amp;$M1434,TransferLog!$F$21:$F$1270&amp;TransferLog!$W$21:$W$1270,0)),"")</f>
        <v/>
      </c>
      <c r="E1434" s="236" t="str">
        <f t="array" ref="E1434">IF($K1434&lt;&gt;"",INDEX(TransferLog!$AC$21:$AC$1270,MATCH($I1434&amp;$M1434,TransferLog!$F$21:$F$1270&amp;TransferLog!$W$21:$W$1270,0)),"")</f>
        <v/>
      </c>
      <c r="F1434" s="111">
        <f t="shared" si="103"/>
        <v>1407</v>
      </c>
      <c r="G1434" s="138" t="str">
        <f t="array" ref="G1434">IF($I1434&lt;&gt;"",INDEX(DropDownLists!$K$10:$K$2516,MATCH($I1434,DropDownLists!$L$10:$L$2516,0)),"")</f>
        <v/>
      </c>
      <c r="H1434" s="107"/>
      <c r="I1434" s="112"/>
      <c r="J1434" s="339"/>
      <c r="K1434" s="113"/>
      <c r="L1434" s="339"/>
      <c r="M1434" s="113"/>
      <c r="N1434" s="339"/>
      <c r="O1434" s="139" t="str">
        <f t="shared" si="96"/>
        <v/>
      </c>
      <c r="P1434" s="339"/>
      <c r="Q1434" s="114"/>
      <c r="R1434" s="339"/>
      <c r="S1434" s="174"/>
      <c r="T1434" s="339"/>
      <c r="U1434" s="139" t="str">
        <f t="array" ref="U1434">IF($S1434&lt;&gt;"",INDEX(DropDownLists!$D$10:$D$2516,MATCH($S1434,DropDownLists!$E$10:$E$2516,0)),"")</f>
        <v/>
      </c>
      <c r="V1434" s="342"/>
      <c r="W1434" s="174"/>
      <c r="Y1434" s="62"/>
      <c r="Z1434" s="62"/>
      <c r="AA1434" s="62"/>
      <c r="AB1434" s="62"/>
      <c r="AC1434" s="62"/>
      <c r="AD1434" s="62"/>
      <c r="AE1434" s="62"/>
      <c r="AF1434" s="62"/>
      <c r="AG1434" s="62"/>
      <c r="AH1434" s="245" t="str">
        <f t="shared" si="97"/>
        <v/>
      </c>
      <c r="AI1434" s="62"/>
      <c r="AJ1434" s="62"/>
      <c r="AK1434" s="62"/>
      <c r="AL1434" s="62"/>
    </row>
    <row r="1435" spans="1:38" s="97" customFormat="1" ht="15" thickBot="1">
      <c r="A1435" s="63"/>
      <c r="B1435" s="2">
        <f t="shared" si="102"/>
        <v>1408</v>
      </c>
      <c r="C1435" s="235" t="str">
        <f t="array" ref="C1435">IF($K1435&lt;&gt;"",INDEX(TransferLog!$AB$21:$AB$1270,MATCH($I1435&amp;$M1435,TransferLog!$F$21:$F$1270&amp;TransferLog!$W$21:$W$1270,0)),"")</f>
        <v/>
      </c>
      <c r="D1435" s="235" t="str">
        <f t="array" ref="D1435">IF($K1435&lt;&gt;"",INDEX(TransferLog!$Q$21:$Q$1270,MATCH($I1435&amp;$M1435,TransferLog!$F$21:$F$1270&amp;TransferLog!$W$21:$W$1270,0)),"")</f>
        <v/>
      </c>
      <c r="E1435" s="236" t="str">
        <f t="array" ref="E1435">IF($K1435&lt;&gt;"",INDEX(TransferLog!$AC$21:$AC$1270,MATCH($I1435&amp;$M1435,TransferLog!$F$21:$F$1270&amp;TransferLog!$W$21:$W$1270,0)),"")</f>
        <v/>
      </c>
      <c r="F1435" s="111">
        <f t="shared" si="103"/>
        <v>1408</v>
      </c>
      <c r="G1435" s="138" t="str">
        <f t="array" ref="G1435">IF($I1435&lt;&gt;"",INDEX(DropDownLists!$K$10:$K$2516,MATCH($I1435,DropDownLists!$L$10:$L$2516,0)),"")</f>
        <v/>
      </c>
      <c r="H1435" s="107"/>
      <c r="I1435" s="112"/>
      <c r="J1435" s="339"/>
      <c r="K1435" s="113"/>
      <c r="L1435" s="339"/>
      <c r="M1435" s="113"/>
      <c r="N1435" s="339"/>
      <c r="O1435" s="139" t="str">
        <f t="shared" si="96"/>
        <v/>
      </c>
      <c r="P1435" s="339"/>
      <c r="Q1435" s="114"/>
      <c r="R1435" s="339"/>
      <c r="S1435" s="174"/>
      <c r="T1435" s="339"/>
      <c r="U1435" s="139" t="str">
        <f t="array" ref="U1435">IF($S1435&lt;&gt;"",INDEX(DropDownLists!$D$10:$D$2516,MATCH($S1435,DropDownLists!$E$10:$E$2516,0)),"")</f>
        <v/>
      </c>
      <c r="V1435" s="342"/>
      <c r="W1435" s="174"/>
      <c r="Y1435" s="62"/>
      <c r="Z1435" s="62"/>
      <c r="AA1435" s="62"/>
      <c r="AB1435" s="62"/>
      <c r="AC1435" s="62"/>
      <c r="AD1435" s="62"/>
      <c r="AE1435" s="62"/>
      <c r="AF1435" s="62"/>
      <c r="AG1435" s="62"/>
      <c r="AH1435" s="245" t="str">
        <f t="shared" si="97"/>
        <v/>
      </c>
      <c r="AI1435" s="62"/>
      <c r="AJ1435" s="62"/>
      <c r="AK1435" s="62"/>
      <c r="AL1435" s="62"/>
    </row>
    <row r="1436" spans="1:38" s="97" customFormat="1" ht="15" thickBot="1">
      <c r="A1436" s="63"/>
      <c r="B1436" s="2">
        <f t="shared" si="102"/>
        <v>1409</v>
      </c>
      <c r="C1436" s="235" t="str">
        <f t="array" ref="C1436">IF($K1436&lt;&gt;"",INDEX(TransferLog!$AB$21:$AB$1270,MATCH($I1436&amp;$M1436,TransferLog!$F$21:$F$1270&amp;TransferLog!$W$21:$W$1270,0)),"")</f>
        <v/>
      </c>
      <c r="D1436" s="235" t="str">
        <f t="array" ref="D1436">IF($K1436&lt;&gt;"",INDEX(TransferLog!$Q$21:$Q$1270,MATCH($I1436&amp;$M1436,TransferLog!$F$21:$F$1270&amp;TransferLog!$W$21:$W$1270,0)),"")</f>
        <v/>
      </c>
      <c r="E1436" s="236" t="str">
        <f t="array" ref="E1436">IF($K1436&lt;&gt;"",INDEX(TransferLog!$AC$21:$AC$1270,MATCH($I1436&amp;$M1436,TransferLog!$F$21:$F$1270&amp;TransferLog!$W$21:$W$1270,0)),"")</f>
        <v/>
      </c>
      <c r="F1436" s="111">
        <f t="shared" si="103"/>
        <v>1409</v>
      </c>
      <c r="G1436" s="138" t="str">
        <f t="array" ref="G1436">IF($I1436&lt;&gt;"",INDEX(DropDownLists!$K$10:$K$2516,MATCH($I1436,DropDownLists!$L$10:$L$2516,0)),"")</f>
        <v/>
      </c>
      <c r="H1436" s="107"/>
      <c r="I1436" s="112"/>
      <c r="J1436" s="339"/>
      <c r="K1436" s="113"/>
      <c r="L1436" s="339"/>
      <c r="M1436" s="113"/>
      <c r="N1436" s="339"/>
      <c r="O1436" s="139" t="str">
        <f t="shared" si="96"/>
        <v/>
      </c>
      <c r="P1436" s="339"/>
      <c r="Q1436" s="114"/>
      <c r="R1436" s="339"/>
      <c r="S1436" s="174"/>
      <c r="T1436" s="339"/>
      <c r="U1436" s="139" t="str">
        <f t="array" ref="U1436">IF($S1436&lt;&gt;"",INDEX(DropDownLists!$D$10:$D$2516,MATCH($S1436,DropDownLists!$E$10:$E$2516,0)),"")</f>
        <v/>
      </c>
      <c r="V1436" s="342"/>
      <c r="W1436" s="174"/>
      <c r="Y1436" s="62"/>
      <c r="Z1436" s="62"/>
      <c r="AA1436" s="62"/>
      <c r="AB1436" s="62"/>
      <c r="AC1436" s="62"/>
      <c r="AD1436" s="62"/>
      <c r="AE1436" s="62"/>
      <c r="AF1436" s="62"/>
      <c r="AG1436" s="62"/>
      <c r="AH1436" s="245" t="str">
        <f t="shared" si="97"/>
        <v/>
      </c>
      <c r="AI1436" s="62"/>
      <c r="AJ1436" s="62"/>
      <c r="AK1436" s="62"/>
      <c r="AL1436" s="62"/>
    </row>
    <row r="1437" spans="1:38" s="97" customFormat="1" ht="15" thickBot="1">
      <c r="A1437" s="63"/>
      <c r="B1437" s="2">
        <f t="shared" si="102"/>
        <v>1410</v>
      </c>
      <c r="C1437" s="235" t="str">
        <f t="array" ref="C1437">IF($K1437&lt;&gt;"",INDEX(TransferLog!$AB$21:$AB$1270,MATCH($I1437&amp;$M1437,TransferLog!$F$21:$F$1270&amp;TransferLog!$W$21:$W$1270,0)),"")</f>
        <v/>
      </c>
      <c r="D1437" s="235" t="str">
        <f t="array" ref="D1437">IF($K1437&lt;&gt;"",INDEX(TransferLog!$Q$21:$Q$1270,MATCH($I1437&amp;$M1437,TransferLog!$F$21:$F$1270&amp;TransferLog!$W$21:$W$1270,0)),"")</f>
        <v/>
      </c>
      <c r="E1437" s="236" t="str">
        <f t="array" ref="E1437">IF($K1437&lt;&gt;"",INDEX(TransferLog!$AC$21:$AC$1270,MATCH($I1437&amp;$M1437,TransferLog!$F$21:$F$1270&amp;TransferLog!$W$21:$W$1270,0)),"")</f>
        <v/>
      </c>
      <c r="F1437" s="111">
        <f t="shared" si="103"/>
        <v>1410</v>
      </c>
      <c r="G1437" s="138" t="str">
        <f t="array" ref="G1437">IF($I1437&lt;&gt;"",INDEX(DropDownLists!$K$10:$K$2516,MATCH($I1437,DropDownLists!$L$10:$L$2516,0)),"")</f>
        <v/>
      </c>
      <c r="H1437" s="107"/>
      <c r="I1437" s="112"/>
      <c r="J1437" s="339"/>
      <c r="K1437" s="113"/>
      <c r="L1437" s="339"/>
      <c r="M1437" s="113"/>
      <c r="N1437" s="339"/>
      <c r="O1437" s="139" t="str">
        <f t="shared" si="96"/>
        <v/>
      </c>
      <c r="P1437" s="339"/>
      <c r="Q1437" s="114"/>
      <c r="R1437" s="339"/>
      <c r="S1437" s="174"/>
      <c r="T1437" s="339"/>
      <c r="U1437" s="139" t="str">
        <f t="array" ref="U1437">IF($S1437&lt;&gt;"",INDEX(DropDownLists!$D$10:$D$2516,MATCH($S1437,DropDownLists!$E$10:$E$2516,0)),"")</f>
        <v/>
      </c>
      <c r="V1437" s="342"/>
      <c r="W1437" s="174"/>
      <c r="Y1437" s="62"/>
      <c r="Z1437" s="62"/>
      <c r="AA1437" s="62"/>
      <c r="AB1437" s="62"/>
      <c r="AC1437" s="62"/>
      <c r="AD1437" s="62"/>
      <c r="AE1437" s="62"/>
      <c r="AF1437" s="62"/>
      <c r="AG1437" s="62"/>
      <c r="AH1437" s="245" t="str">
        <f t="shared" si="97"/>
        <v/>
      </c>
      <c r="AI1437" s="62"/>
      <c r="AJ1437" s="62"/>
      <c r="AK1437" s="62"/>
      <c r="AL1437" s="62"/>
    </row>
    <row r="1438" spans="1:38" s="97" customFormat="1" ht="15" thickBot="1">
      <c r="A1438" s="63"/>
      <c r="B1438" s="2">
        <f t="shared" si="102"/>
        <v>1411</v>
      </c>
      <c r="C1438" s="235" t="str">
        <f t="array" ref="C1438">IF($K1438&lt;&gt;"",INDEX(TransferLog!$AB$21:$AB$1270,MATCH($I1438&amp;$M1438,TransferLog!$F$21:$F$1270&amp;TransferLog!$W$21:$W$1270,0)),"")</f>
        <v/>
      </c>
      <c r="D1438" s="235" t="str">
        <f t="array" ref="D1438">IF($K1438&lt;&gt;"",INDEX(TransferLog!$Q$21:$Q$1270,MATCH($I1438&amp;$M1438,TransferLog!$F$21:$F$1270&amp;TransferLog!$W$21:$W$1270,0)),"")</f>
        <v/>
      </c>
      <c r="E1438" s="236" t="str">
        <f t="array" ref="E1438">IF($K1438&lt;&gt;"",INDEX(TransferLog!$AC$21:$AC$1270,MATCH($I1438&amp;$M1438,TransferLog!$F$21:$F$1270&amp;TransferLog!$W$21:$W$1270,0)),"")</f>
        <v/>
      </c>
      <c r="F1438" s="111">
        <f t="shared" si="103"/>
        <v>1411</v>
      </c>
      <c r="G1438" s="138" t="str">
        <f t="array" ref="G1438">IF($I1438&lt;&gt;"",INDEX(DropDownLists!$K$10:$K$2516,MATCH($I1438,DropDownLists!$L$10:$L$2516,0)),"")</f>
        <v/>
      </c>
      <c r="H1438" s="107"/>
      <c r="I1438" s="112"/>
      <c r="J1438" s="339"/>
      <c r="K1438" s="113"/>
      <c r="L1438" s="339"/>
      <c r="M1438" s="113"/>
      <c r="N1438" s="339"/>
      <c r="O1438" s="139" t="str">
        <f t="shared" si="96"/>
        <v/>
      </c>
      <c r="P1438" s="339"/>
      <c r="Q1438" s="114"/>
      <c r="R1438" s="339"/>
      <c r="S1438" s="174"/>
      <c r="T1438" s="339"/>
      <c r="U1438" s="139" t="str">
        <f t="array" ref="U1438">IF($S1438&lt;&gt;"",INDEX(DropDownLists!$D$10:$D$2516,MATCH($S1438,DropDownLists!$E$10:$E$2516,0)),"")</f>
        <v/>
      </c>
      <c r="V1438" s="342"/>
      <c r="W1438" s="174"/>
      <c r="Y1438" s="62"/>
      <c r="Z1438" s="62"/>
      <c r="AA1438" s="62"/>
      <c r="AB1438" s="62"/>
      <c r="AC1438" s="62"/>
      <c r="AD1438" s="62"/>
      <c r="AE1438" s="62"/>
      <c r="AF1438" s="62"/>
      <c r="AG1438" s="62"/>
      <c r="AH1438" s="245" t="str">
        <f t="shared" si="97"/>
        <v/>
      </c>
      <c r="AI1438" s="62"/>
      <c r="AJ1438" s="62"/>
      <c r="AK1438" s="62"/>
      <c r="AL1438" s="62"/>
    </row>
    <row r="1439" spans="1:38" s="97" customFormat="1" ht="15" thickBot="1">
      <c r="A1439" s="63"/>
      <c r="B1439" s="2">
        <f t="shared" si="102"/>
        <v>1412</v>
      </c>
      <c r="C1439" s="235" t="str">
        <f t="array" ref="C1439">IF($K1439&lt;&gt;"",INDEX(TransferLog!$AB$21:$AB$1270,MATCH($I1439&amp;$M1439,TransferLog!$F$21:$F$1270&amp;TransferLog!$W$21:$W$1270,0)),"")</f>
        <v/>
      </c>
      <c r="D1439" s="235" t="str">
        <f t="array" ref="D1439">IF($K1439&lt;&gt;"",INDEX(TransferLog!$Q$21:$Q$1270,MATCH($I1439&amp;$M1439,TransferLog!$F$21:$F$1270&amp;TransferLog!$W$21:$W$1270,0)),"")</f>
        <v/>
      </c>
      <c r="E1439" s="236" t="str">
        <f t="array" ref="E1439">IF($K1439&lt;&gt;"",INDEX(TransferLog!$AC$21:$AC$1270,MATCH($I1439&amp;$M1439,TransferLog!$F$21:$F$1270&amp;TransferLog!$W$21:$W$1270,0)),"")</f>
        <v/>
      </c>
      <c r="F1439" s="111">
        <f t="shared" si="103"/>
        <v>1412</v>
      </c>
      <c r="G1439" s="138" t="str">
        <f t="array" ref="G1439">IF($I1439&lt;&gt;"",INDEX(DropDownLists!$K$10:$K$2516,MATCH($I1439,DropDownLists!$L$10:$L$2516,0)),"")</f>
        <v/>
      </c>
      <c r="H1439" s="107"/>
      <c r="I1439" s="112"/>
      <c r="J1439" s="339"/>
      <c r="K1439" s="113"/>
      <c r="L1439" s="339"/>
      <c r="M1439" s="113"/>
      <c r="N1439" s="339"/>
      <c r="O1439" s="139" t="str">
        <f t="shared" si="96"/>
        <v/>
      </c>
      <c r="P1439" s="339"/>
      <c r="Q1439" s="114"/>
      <c r="R1439" s="339"/>
      <c r="S1439" s="174"/>
      <c r="T1439" s="339"/>
      <c r="U1439" s="139" t="str">
        <f t="array" ref="U1439">IF($S1439&lt;&gt;"",INDEX(DropDownLists!$D$10:$D$2516,MATCH($S1439,DropDownLists!$E$10:$E$2516,0)),"")</f>
        <v/>
      </c>
      <c r="V1439" s="342"/>
      <c r="W1439" s="174"/>
      <c r="Y1439" s="62"/>
      <c r="Z1439" s="62"/>
      <c r="AA1439" s="62"/>
      <c r="AB1439" s="62"/>
      <c r="AC1439" s="62"/>
      <c r="AD1439" s="62"/>
      <c r="AE1439" s="62"/>
      <c r="AF1439" s="62"/>
      <c r="AG1439" s="62"/>
      <c r="AH1439" s="245" t="str">
        <f t="shared" si="97"/>
        <v/>
      </c>
      <c r="AI1439" s="62"/>
      <c r="AJ1439" s="62"/>
      <c r="AK1439" s="62"/>
      <c r="AL1439" s="62"/>
    </row>
    <row r="1440" spans="1:38" s="97" customFormat="1" ht="15" thickBot="1">
      <c r="A1440" s="63"/>
      <c r="B1440" s="2">
        <f t="shared" si="102"/>
        <v>1413</v>
      </c>
      <c r="C1440" s="235" t="str">
        <f t="array" ref="C1440">IF($K1440&lt;&gt;"",INDEX(TransferLog!$AB$21:$AB$1270,MATCH($I1440&amp;$M1440,TransferLog!$F$21:$F$1270&amp;TransferLog!$W$21:$W$1270,0)),"")</f>
        <v/>
      </c>
      <c r="D1440" s="235" t="str">
        <f t="array" ref="D1440">IF($K1440&lt;&gt;"",INDEX(TransferLog!$Q$21:$Q$1270,MATCH($I1440&amp;$M1440,TransferLog!$F$21:$F$1270&amp;TransferLog!$W$21:$W$1270,0)),"")</f>
        <v/>
      </c>
      <c r="E1440" s="236" t="str">
        <f t="array" ref="E1440">IF($K1440&lt;&gt;"",INDEX(TransferLog!$AC$21:$AC$1270,MATCH($I1440&amp;$M1440,TransferLog!$F$21:$F$1270&amp;TransferLog!$W$21:$W$1270,0)),"")</f>
        <v/>
      </c>
      <c r="F1440" s="111">
        <f t="shared" si="103"/>
        <v>1413</v>
      </c>
      <c r="G1440" s="138" t="str">
        <f t="array" ref="G1440">IF($I1440&lt;&gt;"",INDEX(DropDownLists!$K$10:$K$2516,MATCH($I1440,DropDownLists!$L$10:$L$2516,0)),"")</f>
        <v/>
      </c>
      <c r="H1440" s="107"/>
      <c r="I1440" s="112"/>
      <c r="J1440" s="339"/>
      <c r="K1440" s="113"/>
      <c r="L1440" s="339"/>
      <c r="M1440" s="113"/>
      <c r="N1440" s="339"/>
      <c r="O1440" s="139" t="str">
        <f t="shared" si="96"/>
        <v/>
      </c>
      <c r="P1440" s="339"/>
      <c r="Q1440" s="114"/>
      <c r="R1440" s="339"/>
      <c r="S1440" s="174"/>
      <c r="T1440" s="339"/>
      <c r="U1440" s="139" t="str">
        <f t="array" ref="U1440">IF($S1440&lt;&gt;"",INDEX(DropDownLists!$D$10:$D$2516,MATCH($S1440,DropDownLists!$E$10:$E$2516,0)),"")</f>
        <v/>
      </c>
      <c r="V1440" s="342"/>
      <c r="W1440" s="174"/>
      <c r="Y1440" s="62"/>
      <c r="Z1440" s="62"/>
      <c r="AA1440" s="62"/>
      <c r="AB1440" s="62"/>
      <c r="AC1440" s="62"/>
      <c r="AD1440" s="62"/>
      <c r="AE1440" s="62"/>
      <c r="AF1440" s="62"/>
      <c r="AG1440" s="62"/>
      <c r="AH1440" s="245" t="str">
        <f t="shared" si="97"/>
        <v/>
      </c>
      <c r="AI1440" s="62"/>
      <c r="AJ1440" s="62"/>
      <c r="AK1440" s="62"/>
      <c r="AL1440" s="62"/>
    </row>
    <row r="1441" spans="1:38" s="97" customFormat="1" ht="15" thickBot="1">
      <c r="A1441" s="63"/>
      <c r="B1441" s="2">
        <f t="shared" si="102"/>
        <v>1414</v>
      </c>
      <c r="C1441" s="235" t="str">
        <f t="array" ref="C1441">IF($K1441&lt;&gt;"",INDEX(TransferLog!$AB$21:$AB$1270,MATCH($I1441&amp;$M1441,TransferLog!$F$21:$F$1270&amp;TransferLog!$W$21:$W$1270,0)),"")</f>
        <v/>
      </c>
      <c r="D1441" s="235" t="str">
        <f t="array" ref="D1441">IF($K1441&lt;&gt;"",INDEX(TransferLog!$Q$21:$Q$1270,MATCH($I1441&amp;$M1441,TransferLog!$F$21:$F$1270&amp;TransferLog!$W$21:$W$1270,0)),"")</f>
        <v/>
      </c>
      <c r="E1441" s="236" t="str">
        <f t="array" ref="E1441">IF($K1441&lt;&gt;"",INDEX(TransferLog!$AC$21:$AC$1270,MATCH($I1441&amp;$M1441,TransferLog!$F$21:$F$1270&amp;TransferLog!$W$21:$W$1270,0)),"")</f>
        <v/>
      </c>
      <c r="F1441" s="111">
        <f t="shared" si="103"/>
        <v>1414</v>
      </c>
      <c r="G1441" s="138" t="str">
        <f t="array" ref="G1441">IF($I1441&lt;&gt;"",INDEX(DropDownLists!$K$10:$K$2516,MATCH($I1441,DropDownLists!$L$10:$L$2516,0)),"")</f>
        <v/>
      </c>
      <c r="H1441" s="107"/>
      <c r="I1441" s="112"/>
      <c r="J1441" s="339"/>
      <c r="K1441" s="113"/>
      <c r="L1441" s="339"/>
      <c r="M1441" s="113"/>
      <c r="N1441" s="339"/>
      <c r="O1441" s="139" t="str">
        <f t="shared" si="96"/>
        <v/>
      </c>
      <c r="P1441" s="339"/>
      <c r="Q1441" s="114"/>
      <c r="R1441" s="339"/>
      <c r="S1441" s="174"/>
      <c r="T1441" s="339"/>
      <c r="U1441" s="139" t="str">
        <f t="array" ref="U1441">IF($S1441&lt;&gt;"",INDEX(DropDownLists!$D$10:$D$2516,MATCH($S1441,DropDownLists!$E$10:$E$2516,0)),"")</f>
        <v/>
      </c>
      <c r="V1441" s="342"/>
      <c r="W1441" s="174"/>
      <c r="Y1441" s="62"/>
      <c r="Z1441" s="62"/>
      <c r="AA1441" s="62"/>
      <c r="AB1441" s="62"/>
      <c r="AC1441" s="62"/>
      <c r="AD1441" s="62"/>
      <c r="AE1441" s="62"/>
      <c r="AF1441" s="62"/>
      <c r="AG1441" s="62"/>
      <c r="AH1441" s="245" t="str">
        <f t="shared" si="97"/>
        <v/>
      </c>
      <c r="AI1441" s="62"/>
      <c r="AJ1441" s="62"/>
      <c r="AK1441" s="62"/>
      <c r="AL1441" s="62"/>
    </row>
    <row r="1442" spans="1:38" s="97" customFormat="1" ht="15" thickBot="1">
      <c r="A1442" s="63"/>
      <c r="B1442" s="2">
        <f t="shared" si="102"/>
        <v>1415</v>
      </c>
      <c r="C1442" s="235" t="str">
        <f t="array" ref="C1442">IF($K1442&lt;&gt;"",INDEX(TransferLog!$AB$21:$AB$1270,MATCH($I1442&amp;$M1442,TransferLog!$F$21:$F$1270&amp;TransferLog!$W$21:$W$1270,0)),"")</f>
        <v/>
      </c>
      <c r="D1442" s="235" t="str">
        <f t="array" ref="D1442">IF($K1442&lt;&gt;"",INDEX(TransferLog!$Q$21:$Q$1270,MATCH($I1442&amp;$M1442,TransferLog!$F$21:$F$1270&amp;TransferLog!$W$21:$W$1270,0)),"")</f>
        <v/>
      </c>
      <c r="E1442" s="236" t="str">
        <f t="array" ref="E1442">IF($K1442&lt;&gt;"",INDEX(TransferLog!$AC$21:$AC$1270,MATCH($I1442&amp;$M1442,TransferLog!$F$21:$F$1270&amp;TransferLog!$W$21:$W$1270,0)),"")</f>
        <v/>
      </c>
      <c r="F1442" s="111">
        <f t="shared" si="103"/>
        <v>1415</v>
      </c>
      <c r="G1442" s="138" t="str">
        <f t="array" ref="G1442">IF($I1442&lt;&gt;"",INDEX(DropDownLists!$K$10:$K$2516,MATCH($I1442,DropDownLists!$L$10:$L$2516,0)),"")</f>
        <v/>
      </c>
      <c r="H1442" s="107"/>
      <c r="I1442" s="112"/>
      <c r="J1442" s="339"/>
      <c r="K1442" s="113"/>
      <c r="L1442" s="339"/>
      <c r="M1442" s="113"/>
      <c r="N1442" s="339"/>
      <c r="O1442" s="139" t="str">
        <f t="shared" si="96"/>
        <v/>
      </c>
      <c r="P1442" s="339"/>
      <c r="Q1442" s="114"/>
      <c r="R1442" s="339"/>
      <c r="S1442" s="174"/>
      <c r="T1442" s="339"/>
      <c r="U1442" s="139" t="str">
        <f t="array" ref="U1442">IF($S1442&lt;&gt;"",INDEX(DropDownLists!$D$10:$D$2516,MATCH($S1442,DropDownLists!$E$10:$E$2516,0)),"")</f>
        <v/>
      </c>
      <c r="V1442" s="342"/>
      <c r="W1442" s="174"/>
      <c r="Y1442" s="62"/>
      <c r="Z1442" s="62"/>
      <c r="AA1442" s="62"/>
      <c r="AB1442" s="62"/>
      <c r="AC1442" s="62"/>
      <c r="AD1442" s="62"/>
      <c r="AE1442" s="62"/>
      <c r="AF1442" s="62"/>
      <c r="AG1442" s="62"/>
      <c r="AH1442" s="245" t="str">
        <f t="shared" si="97"/>
        <v/>
      </c>
      <c r="AI1442" s="62"/>
      <c r="AJ1442" s="62"/>
      <c r="AK1442" s="62"/>
      <c r="AL1442" s="62"/>
    </row>
    <row r="1443" spans="1:38" s="97" customFormat="1" ht="15" thickBot="1">
      <c r="A1443" s="63"/>
      <c r="B1443" s="2">
        <f t="shared" si="102"/>
        <v>1416</v>
      </c>
      <c r="C1443" s="235" t="str">
        <f t="array" ref="C1443">IF($K1443&lt;&gt;"",INDEX(TransferLog!$AB$21:$AB$1270,MATCH($I1443&amp;$M1443,TransferLog!$F$21:$F$1270&amp;TransferLog!$W$21:$W$1270,0)),"")</f>
        <v/>
      </c>
      <c r="D1443" s="235" t="str">
        <f t="array" ref="D1443">IF($K1443&lt;&gt;"",INDEX(TransferLog!$Q$21:$Q$1270,MATCH($I1443&amp;$M1443,TransferLog!$F$21:$F$1270&amp;TransferLog!$W$21:$W$1270,0)),"")</f>
        <v/>
      </c>
      <c r="E1443" s="236" t="str">
        <f t="array" ref="E1443">IF($K1443&lt;&gt;"",INDEX(TransferLog!$AC$21:$AC$1270,MATCH($I1443&amp;$M1443,TransferLog!$F$21:$F$1270&amp;TransferLog!$W$21:$W$1270,0)),"")</f>
        <v/>
      </c>
      <c r="F1443" s="111">
        <f t="shared" si="103"/>
        <v>1416</v>
      </c>
      <c r="G1443" s="138" t="str">
        <f t="array" ref="G1443">IF($I1443&lt;&gt;"",INDEX(DropDownLists!$K$10:$K$2516,MATCH($I1443,DropDownLists!$L$10:$L$2516,0)),"")</f>
        <v/>
      </c>
      <c r="H1443" s="107"/>
      <c r="I1443" s="112"/>
      <c r="J1443" s="339"/>
      <c r="K1443" s="113"/>
      <c r="L1443" s="339"/>
      <c r="M1443" s="113"/>
      <c r="N1443" s="339"/>
      <c r="O1443" s="139" t="str">
        <f t="shared" si="96"/>
        <v/>
      </c>
      <c r="P1443" s="339"/>
      <c r="Q1443" s="114"/>
      <c r="R1443" s="339"/>
      <c r="S1443" s="174"/>
      <c r="T1443" s="339"/>
      <c r="U1443" s="139" t="str">
        <f t="array" ref="U1443">IF($S1443&lt;&gt;"",INDEX(DropDownLists!$D$10:$D$2516,MATCH($S1443,DropDownLists!$E$10:$E$2516,0)),"")</f>
        <v/>
      </c>
      <c r="V1443" s="342"/>
      <c r="W1443" s="174"/>
      <c r="Y1443" s="62"/>
      <c r="Z1443" s="62"/>
      <c r="AA1443" s="62"/>
      <c r="AB1443" s="62"/>
      <c r="AC1443" s="62"/>
      <c r="AD1443" s="62"/>
      <c r="AE1443" s="62"/>
      <c r="AF1443" s="62"/>
      <c r="AG1443" s="62"/>
      <c r="AH1443" s="245" t="str">
        <f t="shared" si="97"/>
        <v/>
      </c>
      <c r="AI1443" s="62"/>
      <c r="AJ1443" s="62"/>
      <c r="AK1443" s="62"/>
      <c r="AL1443" s="62"/>
    </row>
    <row r="1444" spans="1:38" s="97" customFormat="1" ht="15" thickBot="1">
      <c r="A1444" s="63"/>
      <c r="B1444" s="2">
        <f t="shared" si="102"/>
        <v>1417</v>
      </c>
      <c r="C1444" s="235" t="str">
        <f t="array" ref="C1444">IF($K1444&lt;&gt;"",INDEX(TransferLog!$AB$21:$AB$1270,MATCH($I1444&amp;$M1444,TransferLog!$F$21:$F$1270&amp;TransferLog!$W$21:$W$1270,0)),"")</f>
        <v/>
      </c>
      <c r="D1444" s="235" t="str">
        <f t="array" ref="D1444">IF($K1444&lt;&gt;"",INDEX(TransferLog!$Q$21:$Q$1270,MATCH($I1444&amp;$M1444,TransferLog!$F$21:$F$1270&amp;TransferLog!$W$21:$W$1270,0)),"")</f>
        <v/>
      </c>
      <c r="E1444" s="236" t="str">
        <f t="array" ref="E1444">IF($K1444&lt;&gt;"",INDEX(TransferLog!$AC$21:$AC$1270,MATCH($I1444&amp;$M1444,TransferLog!$F$21:$F$1270&amp;TransferLog!$W$21:$W$1270,0)),"")</f>
        <v/>
      </c>
      <c r="F1444" s="111">
        <f t="shared" si="103"/>
        <v>1417</v>
      </c>
      <c r="G1444" s="138" t="str">
        <f t="array" ref="G1444">IF($I1444&lt;&gt;"",INDEX(DropDownLists!$K$10:$K$2516,MATCH($I1444,DropDownLists!$L$10:$L$2516,0)),"")</f>
        <v/>
      </c>
      <c r="H1444" s="107"/>
      <c r="I1444" s="112"/>
      <c r="J1444" s="339"/>
      <c r="K1444" s="113"/>
      <c r="L1444" s="339"/>
      <c r="M1444" s="113"/>
      <c r="N1444" s="339"/>
      <c r="O1444" s="139" t="str">
        <f t="shared" si="96"/>
        <v/>
      </c>
      <c r="P1444" s="339"/>
      <c r="Q1444" s="114"/>
      <c r="R1444" s="339"/>
      <c r="S1444" s="174"/>
      <c r="T1444" s="339"/>
      <c r="U1444" s="139" t="str">
        <f t="array" ref="U1444">IF($S1444&lt;&gt;"",INDEX(DropDownLists!$D$10:$D$2516,MATCH($S1444,DropDownLists!$E$10:$E$2516,0)),"")</f>
        <v/>
      </c>
      <c r="V1444" s="342"/>
      <c r="W1444" s="174"/>
      <c r="Y1444" s="62"/>
      <c r="Z1444" s="62"/>
      <c r="AA1444" s="62"/>
      <c r="AB1444" s="62"/>
      <c r="AC1444" s="62"/>
      <c r="AD1444" s="62"/>
      <c r="AE1444" s="62"/>
      <c r="AF1444" s="62"/>
      <c r="AG1444" s="62"/>
      <c r="AH1444" s="245" t="str">
        <f t="shared" si="97"/>
        <v/>
      </c>
      <c r="AI1444" s="62"/>
      <c r="AJ1444" s="62"/>
      <c r="AK1444" s="62"/>
      <c r="AL1444" s="62"/>
    </row>
    <row r="1445" spans="1:38" s="97" customFormat="1" ht="15" thickBot="1">
      <c r="A1445" s="63"/>
      <c r="B1445" s="2">
        <f t="shared" si="102"/>
        <v>1418</v>
      </c>
      <c r="C1445" s="235" t="str">
        <f t="array" ref="C1445">IF($K1445&lt;&gt;"",INDEX(TransferLog!$AB$21:$AB$1270,MATCH($I1445&amp;$M1445,TransferLog!$F$21:$F$1270&amp;TransferLog!$W$21:$W$1270,0)),"")</f>
        <v/>
      </c>
      <c r="D1445" s="235" t="str">
        <f t="array" ref="D1445">IF($K1445&lt;&gt;"",INDEX(TransferLog!$Q$21:$Q$1270,MATCH($I1445&amp;$M1445,TransferLog!$F$21:$F$1270&amp;TransferLog!$W$21:$W$1270,0)),"")</f>
        <v/>
      </c>
      <c r="E1445" s="236" t="str">
        <f t="array" ref="E1445">IF($K1445&lt;&gt;"",INDEX(TransferLog!$AC$21:$AC$1270,MATCH($I1445&amp;$M1445,TransferLog!$F$21:$F$1270&amp;TransferLog!$W$21:$W$1270,0)),"")</f>
        <v/>
      </c>
      <c r="F1445" s="111">
        <f t="shared" si="103"/>
        <v>1418</v>
      </c>
      <c r="G1445" s="138" t="str">
        <f t="array" ref="G1445">IF($I1445&lt;&gt;"",INDEX(DropDownLists!$K$10:$K$2516,MATCH($I1445,DropDownLists!$L$10:$L$2516,0)),"")</f>
        <v/>
      </c>
      <c r="H1445" s="107"/>
      <c r="I1445" s="112"/>
      <c r="J1445" s="339"/>
      <c r="K1445" s="113"/>
      <c r="L1445" s="339"/>
      <c r="M1445" s="113"/>
      <c r="N1445" s="339"/>
      <c r="O1445" s="139" t="str">
        <f t="shared" si="96"/>
        <v/>
      </c>
      <c r="P1445" s="339"/>
      <c r="Q1445" s="114"/>
      <c r="R1445" s="339"/>
      <c r="S1445" s="174"/>
      <c r="T1445" s="339"/>
      <c r="U1445" s="139" t="str">
        <f t="array" ref="U1445">IF($S1445&lt;&gt;"",INDEX(DropDownLists!$D$10:$D$2516,MATCH($S1445,DropDownLists!$E$10:$E$2516,0)),"")</f>
        <v/>
      </c>
      <c r="V1445" s="342"/>
      <c r="W1445" s="174"/>
      <c r="Y1445" s="62"/>
      <c r="Z1445" s="62"/>
      <c r="AA1445" s="62"/>
      <c r="AB1445" s="62"/>
      <c r="AC1445" s="62"/>
      <c r="AD1445" s="62"/>
      <c r="AE1445" s="62"/>
      <c r="AF1445" s="62"/>
      <c r="AG1445" s="62"/>
      <c r="AH1445" s="245" t="str">
        <f t="shared" si="97"/>
        <v/>
      </c>
      <c r="AI1445" s="62"/>
      <c r="AJ1445" s="62"/>
      <c r="AK1445" s="62"/>
      <c r="AL1445" s="62"/>
    </row>
    <row r="1446" spans="1:38" s="97" customFormat="1" ht="15" thickBot="1">
      <c r="A1446" s="63"/>
      <c r="B1446" s="2">
        <f t="shared" si="102"/>
        <v>1419</v>
      </c>
      <c r="C1446" s="235" t="str">
        <f t="array" ref="C1446">IF($K1446&lt;&gt;"",INDEX(TransferLog!$AB$21:$AB$1270,MATCH($I1446&amp;$M1446,TransferLog!$F$21:$F$1270&amp;TransferLog!$W$21:$W$1270,0)),"")</f>
        <v/>
      </c>
      <c r="D1446" s="235" t="str">
        <f t="array" ref="D1446">IF($K1446&lt;&gt;"",INDEX(TransferLog!$Q$21:$Q$1270,MATCH($I1446&amp;$M1446,TransferLog!$F$21:$F$1270&amp;TransferLog!$W$21:$W$1270,0)),"")</f>
        <v/>
      </c>
      <c r="E1446" s="236" t="str">
        <f t="array" ref="E1446">IF($K1446&lt;&gt;"",INDEX(TransferLog!$AC$21:$AC$1270,MATCH($I1446&amp;$M1446,TransferLog!$F$21:$F$1270&amp;TransferLog!$W$21:$W$1270,0)),"")</f>
        <v/>
      </c>
      <c r="F1446" s="111">
        <f t="shared" si="103"/>
        <v>1419</v>
      </c>
      <c r="G1446" s="138" t="str">
        <f t="array" ref="G1446">IF($I1446&lt;&gt;"",INDEX(DropDownLists!$K$10:$K$2516,MATCH($I1446,DropDownLists!$L$10:$L$2516,0)),"")</f>
        <v/>
      </c>
      <c r="H1446" s="107"/>
      <c r="I1446" s="112"/>
      <c r="J1446" s="339"/>
      <c r="K1446" s="113"/>
      <c r="L1446" s="339"/>
      <c r="M1446" s="113"/>
      <c r="N1446" s="339"/>
      <c r="O1446" s="139" t="str">
        <f t="shared" si="96"/>
        <v/>
      </c>
      <c r="P1446" s="339"/>
      <c r="Q1446" s="114"/>
      <c r="R1446" s="339"/>
      <c r="S1446" s="174"/>
      <c r="T1446" s="339"/>
      <c r="U1446" s="139" t="str">
        <f t="array" ref="U1446">IF($S1446&lt;&gt;"",INDEX(DropDownLists!$D$10:$D$2516,MATCH($S1446,DropDownLists!$E$10:$E$2516,0)),"")</f>
        <v/>
      </c>
      <c r="V1446" s="342"/>
      <c r="W1446" s="174"/>
      <c r="Y1446" s="62"/>
      <c r="Z1446" s="62"/>
      <c r="AA1446" s="62"/>
      <c r="AB1446" s="62"/>
      <c r="AC1446" s="62"/>
      <c r="AD1446" s="62"/>
      <c r="AE1446" s="62"/>
      <c r="AF1446" s="62"/>
      <c r="AG1446" s="62"/>
      <c r="AH1446" s="245" t="str">
        <f t="shared" si="97"/>
        <v/>
      </c>
      <c r="AI1446" s="62"/>
      <c r="AJ1446" s="62"/>
      <c r="AK1446" s="62"/>
      <c r="AL1446" s="62"/>
    </row>
    <row r="1447" spans="1:38" s="97" customFormat="1" ht="15" thickBot="1">
      <c r="A1447" s="63"/>
      <c r="B1447" s="2">
        <f t="shared" si="102"/>
        <v>1420</v>
      </c>
      <c r="C1447" s="235" t="str">
        <f t="array" ref="C1447">IF($K1447&lt;&gt;"",INDEX(TransferLog!$AB$21:$AB$1270,MATCH($I1447&amp;$M1447,TransferLog!$F$21:$F$1270&amp;TransferLog!$W$21:$W$1270,0)),"")</f>
        <v/>
      </c>
      <c r="D1447" s="235" t="str">
        <f t="array" ref="D1447">IF($K1447&lt;&gt;"",INDEX(TransferLog!$Q$21:$Q$1270,MATCH($I1447&amp;$M1447,TransferLog!$F$21:$F$1270&amp;TransferLog!$W$21:$W$1270,0)),"")</f>
        <v/>
      </c>
      <c r="E1447" s="236" t="str">
        <f t="array" ref="E1447">IF($K1447&lt;&gt;"",INDEX(TransferLog!$AC$21:$AC$1270,MATCH($I1447&amp;$M1447,TransferLog!$F$21:$F$1270&amp;TransferLog!$W$21:$W$1270,0)),"")</f>
        <v/>
      </c>
      <c r="F1447" s="111">
        <f t="shared" si="103"/>
        <v>1420</v>
      </c>
      <c r="G1447" s="138" t="str">
        <f t="array" ref="G1447">IF($I1447&lt;&gt;"",INDEX(DropDownLists!$K$10:$K$2516,MATCH($I1447,DropDownLists!$L$10:$L$2516,0)),"")</f>
        <v/>
      </c>
      <c r="H1447" s="107"/>
      <c r="I1447" s="112"/>
      <c r="J1447" s="339"/>
      <c r="K1447" s="113"/>
      <c r="L1447" s="339"/>
      <c r="M1447" s="113"/>
      <c r="N1447" s="339"/>
      <c r="O1447" s="139" t="str">
        <f t="shared" si="96"/>
        <v/>
      </c>
      <c r="P1447" s="339"/>
      <c r="Q1447" s="114"/>
      <c r="R1447" s="339"/>
      <c r="S1447" s="174"/>
      <c r="T1447" s="339"/>
      <c r="U1447" s="139" t="str">
        <f t="array" ref="U1447">IF($S1447&lt;&gt;"",INDEX(DropDownLists!$D$10:$D$2516,MATCH($S1447,DropDownLists!$E$10:$E$2516,0)),"")</f>
        <v/>
      </c>
      <c r="V1447" s="342"/>
      <c r="W1447" s="174"/>
      <c r="Y1447" s="62"/>
      <c r="Z1447" s="62"/>
      <c r="AA1447" s="62"/>
      <c r="AB1447" s="62"/>
      <c r="AC1447" s="62"/>
      <c r="AD1447" s="62"/>
      <c r="AE1447" s="62"/>
      <c r="AF1447" s="62"/>
      <c r="AG1447" s="62"/>
      <c r="AH1447" s="245" t="str">
        <f t="shared" si="97"/>
        <v/>
      </c>
      <c r="AI1447" s="62"/>
      <c r="AJ1447" s="62"/>
      <c r="AK1447" s="62"/>
      <c r="AL1447" s="62"/>
    </row>
    <row r="1448" spans="1:38" s="97" customFormat="1" ht="15" thickBot="1">
      <c r="A1448" s="63"/>
      <c r="B1448" s="2">
        <f t="shared" si="102"/>
        <v>1421</v>
      </c>
      <c r="C1448" s="235" t="str">
        <f t="array" ref="C1448">IF($K1448&lt;&gt;"",INDEX(TransferLog!$AB$21:$AB$1270,MATCH($I1448&amp;$M1448,TransferLog!$F$21:$F$1270&amp;TransferLog!$W$21:$W$1270,0)),"")</f>
        <v/>
      </c>
      <c r="D1448" s="235" t="str">
        <f t="array" ref="D1448">IF($K1448&lt;&gt;"",INDEX(TransferLog!$Q$21:$Q$1270,MATCH($I1448&amp;$M1448,TransferLog!$F$21:$F$1270&amp;TransferLog!$W$21:$W$1270,0)),"")</f>
        <v/>
      </c>
      <c r="E1448" s="236" t="str">
        <f t="array" ref="E1448">IF($K1448&lt;&gt;"",INDEX(TransferLog!$AC$21:$AC$1270,MATCH($I1448&amp;$M1448,TransferLog!$F$21:$F$1270&amp;TransferLog!$W$21:$W$1270,0)),"")</f>
        <v/>
      </c>
      <c r="F1448" s="111">
        <f t="shared" si="103"/>
        <v>1421</v>
      </c>
      <c r="G1448" s="138" t="str">
        <f t="array" ref="G1448">IF($I1448&lt;&gt;"",INDEX(DropDownLists!$K$10:$K$2516,MATCH($I1448,DropDownLists!$L$10:$L$2516,0)),"")</f>
        <v/>
      </c>
      <c r="H1448" s="107"/>
      <c r="I1448" s="112"/>
      <c r="J1448" s="339"/>
      <c r="K1448" s="113"/>
      <c r="L1448" s="339"/>
      <c r="M1448" s="113"/>
      <c r="N1448" s="339"/>
      <c r="O1448" s="139" t="str">
        <f t="shared" si="96"/>
        <v/>
      </c>
      <c r="P1448" s="339"/>
      <c r="Q1448" s="114"/>
      <c r="R1448" s="339"/>
      <c r="S1448" s="174"/>
      <c r="T1448" s="339"/>
      <c r="U1448" s="139" t="str">
        <f t="array" ref="U1448">IF($S1448&lt;&gt;"",INDEX(DropDownLists!$D$10:$D$2516,MATCH($S1448,DropDownLists!$E$10:$E$2516,0)),"")</f>
        <v/>
      </c>
      <c r="V1448" s="342"/>
      <c r="W1448" s="174"/>
      <c r="Y1448" s="62"/>
      <c r="Z1448" s="62"/>
      <c r="AA1448" s="62"/>
      <c r="AB1448" s="62"/>
      <c r="AC1448" s="62"/>
      <c r="AD1448" s="62"/>
      <c r="AE1448" s="62"/>
      <c r="AF1448" s="62"/>
      <c r="AG1448" s="62"/>
      <c r="AH1448" s="245" t="str">
        <f t="shared" si="97"/>
        <v/>
      </c>
      <c r="AI1448" s="62"/>
      <c r="AJ1448" s="62"/>
      <c r="AK1448" s="62"/>
      <c r="AL1448" s="62"/>
    </row>
    <row r="1449" spans="1:38" s="97" customFormat="1" ht="15" thickBot="1">
      <c r="A1449" s="63"/>
      <c r="B1449" s="2">
        <f t="shared" si="102"/>
        <v>1422</v>
      </c>
      <c r="C1449" s="235" t="str">
        <f t="array" ref="C1449">IF($K1449&lt;&gt;"",INDEX(TransferLog!$AB$21:$AB$1270,MATCH($I1449&amp;$M1449,TransferLog!$F$21:$F$1270&amp;TransferLog!$W$21:$W$1270,0)),"")</f>
        <v/>
      </c>
      <c r="D1449" s="235" t="str">
        <f t="array" ref="D1449">IF($K1449&lt;&gt;"",INDEX(TransferLog!$Q$21:$Q$1270,MATCH($I1449&amp;$M1449,TransferLog!$F$21:$F$1270&amp;TransferLog!$W$21:$W$1270,0)),"")</f>
        <v/>
      </c>
      <c r="E1449" s="236" t="str">
        <f t="array" ref="E1449">IF($K1449&lt;&gt;"",INDEX(TransferLog!$AC$21:$AC$1270,MATCH($I1449&amp;$M1449,TransferLog!$F$21:$F$1270&amp;TransferLog!$W$21:$W$1270,0)),"")</f>
        <v/>
      </c>
      <c r="F1449" s="111">
        <f t="shared" si="103"/>
        <v>1422</v>
      </c>
      <c r="G1449" s="138" t="str">
        <f t="array" ref="G1449">IF($I1449&lt;&gt;"",INDEX(DropDownLists!$K$10:$K$2516,MATCH($I1449,DropDownLists!$L$10:$L$2516,0)),"")</f>
        <v/>
      </c>
      <c r="H1449" s="107"/>
      <c r="I1449" s="112"/>
      <c r="J1449" s="339"/>
      <c r="K1449" s="113"/>
      <c r="L1449" s="339"/>
      <c r="M1449" s="113"/>
      <c r="N1449" s="339"/>
      <c r="O1449" s="139" t="str">
        <f t="shared" si="96"/>
        <v/>
      </c>
      <c r="P1449" s="339"/>
      <c r="Q1449" s="114"/>
      <c r="R1449" s="339"/>
      <c r="S1449" s="174"/>
      <c r="T1449" s="339"/>
      <c r="U1449" s="139" t="str">
        <f t="array" ref="U1449">IF($S1449&lt;&gt;"",INDEX(DropDownLists!$D$10:$D$2516,MATCH($S1449,DropDownLists!$E$10:$E$2516,0)),"")</f>
        <v/>
      </c>
      <c r="V1449" s="342"/>
      <c r="W1449" s="174"/>
      <c r="Y1449" s="62"/>
      <c r="Z1449" s="62"/>
      <c r="AA1449" s="62"/>
      <c r="AB1449" s="62"/>
      <c r="AC1449" s="62"/>
      <c r="AD1449" s="62"/>
      <c r="AE1449" s="62"/>
      <c r="AF1449" s="62"/>
      <c r="AG1449" s="62"/>
      <c r="AH1449" s="245" t="str">
        <f t="shared" si="97"/>
        <v/>
      </c>
      <c r="AI1449" s="62"/>
      <c r="AJ1449" s="62"/>
      <c r="AK1449" s="62"/>
      <c r="AL1449" s="62"/>
    </row>
    <row r="1450" spans="1:38" s="97" customFormat="1" ht="15" thickBot="1">
      <c r="A1450" s="63"/>
      <c r="B1450" s="2">
        <f t="shared" si="102"/>
        <v>1423</v>
      </c>
      <c r="C1450" s="235" t="str">
        <f t="array" ref="C1450">IF($K1450&lt;&gt;"",INDEX(TransferLog!$AB$21:$AB$1270,MATCH($I1450&amp;$M1450,TransferLog!$F$21:$F$1270&amp;TransferLog!$W$21:$W$1270,0)),"")</f>
        <v/>
      </c>
      <c r="D1450" s="235" t="str">
        <f t="array" ref="D1450">IF($K1450&lt;&gt;"",INDEX(TransferLog!$Q$21:$Q$1270,MATCH($I1450&amp;$M1450,TransferLog!$F$21:$F$1270&amp;TransferLog!$W$21:$W$1270,0)),"")</f>
        <v/>
      </c>
      <c r="E1450" s="236" t="str">
        <f t="array" ref="E1450">IF($K1450&lt;&gt;"",INDEX(TransferLog!$AC$21:$AC$1270,MATCH($I1450&amp;$M1450,TransferLog!$F$21:$F$1270&amp;TransferLog!$W$21:$W$1270,0)),"")</f>
        <v/>
      </c>
      <c r="F1450" s="111">
        <f t="shared" si="103"/>
        <v>1423</v>
      </c>
      <c r="G1450" s="138" t="str">
        <f t="array" ref="G1450">IF($I1450&lt;&gt;"",INDEX(DropDownLists!$K$10:$K$2516,MATCH($I1450,DropDownLists!$L$10:$L$2516,0)),"")</f>
        <v/>
      </c>
      <c r="H1450" s="107"/>
      <c r="I1450" s="112"/>
      <c r="J1450" s="339"/>
      <c r="K1450" s="113"/>
      <c r="L1450" s="339"/>
      <c r="M1450" s="113"/>
      <c r="N1450" s="339"/>
      <c r="O1450" s="139" t="str">
        <f t="shared" si="96"/>
        <v/>
      </c>
      <c r="P1450" s="339"/>
      <c r="Q1450" s="114"/>
      <c r="R1450" s="339"/>
      <c r="S1450" s="174"/>
      <c r="T1450" s="339"/>
      <c r="U1450" s="139" t="str">
        <f t="array" ref="U1450">IF($S1450&lt;&gt;"",INDEX(DropDownLists!$D$10:$D$2516,MATCH($S1450,DropDownLists!$E$10:$E$2516,0)),"")</f>
        <v/>
      </c>
      <c r="V1450" s="342"/>
      <c r="W1450" s="174"/>
      <c r="Y1450" s="62"/>
      <c r="Z1450" s="62"/>
      <c r="AA1450" s="62"/>
      <c r="AB1450" s="62"/>
      <c r="AC1450" s="62"/>
      <c r="AD1450" s="62"/>
      <c r="AE1450" s="62"/>
      <c r="AF1450" s="62"/>
      <c r="AG1450" s="62"/>
      <c r="AH1450" s="245" t="str">
        <f t="shared" si="97"/>
        <v/>
      </c>
      <c r="AI1450" s="62"/>
      <c r="AJ1450" s="62"/>
      <c r="AK1450" s="62"/>
      <c r="AL1450" s="62"/>
    </row>
    <row r="1451" spans="1:38" s="97" customFormat="1" ht="15" thickBot="1">
      <c r="A1451" s="63"/>
      <c r="B1451" s="2">
        <f t="shared" si="102"/>
        <v>1424</v>
      </c>
      <c r="C1451" s="235" t="str">
        <f t="array" ref="C1451">IF($K1451&lt;&gt;"",INDEX(TransferLog!$AB$21:$AB$1270,MATCH($I1451&amp;$M1451,TransferLog!$F$21:$F$1270&amp;TransferLog!$W$21:$W$1270,0)),"")</f>
        <v/>
      </c>
      <c r="D1451" s="235" t="str">
        <f t="array" ref="D1451">IF($K1451&lt;&gt;"",INDEX(TransferLog!$Q$21:$Q$1270,MATCH($I1451&amp;$M1451,TransferLog!$F$21:$F$1270&amp;TransferLog!$W$21:$W$1270,0)),"")</f>
        <v/>
      </c>
      <c r="E1451" s="236" t="str">
        <f t="array" ref="E1451">IF($K1451&lt;&gt;"",INDEX(TransferLog!$AC$21:$AC$1270,MATCH($I1451&amp;$M1451,TransferLog!$F$21:$F$1270&amp;TransferLog!$W$21:$W$1270,0)),"")</f>
        <v/>
      </c>
      <c r="F1451" s="111">
        <f t="shared" si="103"/>
        <v>1424</v>
      </c>
      <c r="G1451" s="138" t="str">
        <f t="array" ref="G1451">IF($I1451&lt;&gt;"",INDEX(DropDownLists!$K$10:$K$2516,MATCH($I1451,DropDownLists!$L$10:$L$2516,0)),"")</f>
        <v/>
      </c>
      <c r="H1451" s="107"/>
      <c r="I1451" s="112"/>
      <c r="J1451" s="339"/>
      <c r="K1451" s="113"/>
      <c r="L1451" s="339"/>
      <c r="M1451" s="113"/>
      <c r="N1451" s="339"/>
      <c r="O1451" s="139" t="str">
        <f t="shared" si="96"/>
        <v/>
      </c>
      <c r="P1451" s="339"/>
      <c r="Q1451" s="114"/>
      <c r="R1451" s="339"/>
      <c r="S1451" s="174"/>
      <c r="T1451" s="339"/>
      <c r="U1451" s="139" t="str">
        <f t="array" ref="U1451">IF($S1451&lt;&gt;"",INDEX(DropDownLists!$D$10:$D$2516,MATCH($S1451,DropDownLists!$E$10:$E$2516,0)),"")</f>
        <v/>
      </c>
      <c r="V1451" s="342"/>
      <c r="W1451" s="174"/>
      <c r="Y1451" s="62"/>
      <c r="Z1451" s="62"/>
      <c r="AA1451" s="62"/>
      <c r="AB1451" s="62"/>
      <c r="AC1451" s="62"/>
      <c r="AD1451" s="62"/>
      <c r="AE1451" s="62"/>
      <c r="AF1451" s="62"/>
      <c r="AG1451" s="62"/>
      <c r="AH1451" s="245" t="str">
        <f t="shared" si="97"/>
        <v/>
      </c>
      <c r="AI1451" s="62"/>
      <c r="AJ1451" s="62"/>
      <c r="AK1451" s="62"/>
      <c r="AL1451" s="62"/>
    </row>
    <row r="1452" spans="1:38" s="97" customFormat="1" ht="15" thickBot="1">
      <c r="A1452" s="63"/>
      <c r="B1452" s="2">
        <f t="shared" si="102"/>
        <v>1425</v>
      </c>
      <c r="C1452" s="235" t="str">
        <f t="array" ref="C1452">IF($K1452&lt;&gt;"",INDEX(TransferLog!$AB$21:$AB$1270,MATCH($I1452&amp;$M1452,TransferLog!$F$21:$F$1270&amp;TransferLog!$W$21:$W$1270,0)),"")</f>
        <v/>
      </c>
      <c r="D1452" s="235" t="str">
        <f t="array" ref="D1452">IF($K1452&lt;&gt;"",INDEX(TransferLog!$Q$21:$Q$1270,MATCH($I1452&amp;$M1452,TransferLog!$F$21:$F$1270&amp;TransferLog!$W$21:$W$1270,0)),"")</f>
        <v/>
      </c>
      <c r="E1452" s="236" t="str">
        <f t="array" ref="E1452">IF($K1452&lt;&gt;"",INDEX(TransferLog!$AC$21:$AC$1270,MATCH($I1452&amp;$M1452,TransferLog!$F$21:$F$1270&amp;TransferLog!$W$21:$W$1270,0)),"")</f>
        <v/>
      </c>
      <c r="F1452" s="111">
        <f t="shared" si="103"/>
        <v>1425</v>
      </c>
      <c r="G1452" s="138" t="str">
        <f t="array" ref="G1452">IF($I1452&lt;&gt;"",INDEX(DropDownLists!$K$10:$K$2516,MATCH($I1452,DropDownLists!$L$10:$L$2516,0)),"")</f>
        <v/>
      </c>
      <c r="H1452" s="107"/>
      <c r="I1452" s="112"/>
      <c r="J1452" s="339"/>
      <c r="K1452" s="113"/>
      <c r="L1452" s="339"/>
      <c r="M1452" s="113"/>
      <c r="N1452" s="339"/>
      <c r="O1452" s="139" t="str">
        <f t="shared" si="96"/>
        <v/>
      </c>
      <c r="P1452" s="339"/>
      <c r="Q1452" s="114"/>
      <c r="R1452" s="339"/>
      <c r="S1452" s="174"/>
      <c r="T1452" s="339"/>
      <c r="U1452" s="139" t="str">
        <f t="array" ref="U1452">IF($S1452&lt;&gt;"",INDEX(DropDownLists!$D$10:$D$2516,MATCH($S1452,DropDownLists!$E$10:$E$2516,0)),"")</f>
        <v/>
      </c>
      <c r="V1452" s="342"/>
      <c r="W1452" s="174"/>
      <c r="Y1452" s="62"/>
      <c r="Z1452" s="62"/>
      <c r="AA1452" s="62"/>
      <c r="AB1452" s="62"/>
      <c r="AC1452" s="62"/>
      <c r="AD1452" s="62"/>
      <c r="AE1452" s="62"/>
      <c r="AF1452" s="62"/>
      <c r="AG1452" s="62"/>
      <c r="AH1452" s="245" t="str">
        <f t="shared" si="97"/>
        <v/>
      </c>
      <c r="AI1452" s="62"/>
      <c r="AJ1452" s="62"/>
      <c r="AK1452" s="62"/>
      <c r="AL1452" s="62"/>
    </row>
    <row r="1453" spans="1:38" s="97" customFormat="1" ht="15" thickBot="1">
      <c r="A1453" s="63"/>
      <c r="B1453" s="2">
        <f t="shared" si="102"/>
        <v>1426</v>
      </c>
      <c r="C1453" s="235" t="str">
        <f t="array" ref="C1453">IF($K1453&lt;&gt;"",INDEX(TransferLog!$AB$21:$AB$1270,MATCH($I1453&amp;$M1453,TransferLog!$F$21:$F$1270&amp;TransferLog!$W$21:$W$1270,0)),"")</f>
        <v/>
      </c>
      <c r="D1453" s="235" t="str">
        <f t="array" ref="D1453">IF($K1453&lt;&gt;"",INDEX(TransferLog!$Q$21:$Q$1270,MATCH($I1453&amp;$M1453,TransferLog!$F$21:$F$1270&amp;TransferLog!$W$21:$W$1270,0)),"")</f>
        <v/>
      </c>
      <c r="E1453" s="236" t="str">
        <f t="array" ref="E1453">IF($K1453&lt;&gt;"",INDEX(TransferLog!$AC$21:$AC$1270,MATCH($I1453&amp;$M1453,TransferLog!$F$21:$F$1270&amp;TransferLog!$W$21:$W$1270,0)),"")</f>
        <v/>
      </c>
      <c r="F1453" s="111">
        <f t="shared" si="103"/>
        <v>1426</v>
      </c>
      <c r="G1453" s="138" t="str">
        <f t="array" ref="G1453">IF($I1453&lt;&gt;"",INDEX(DropDownLists!$K$10:$K$2516,MATCH($I1453,DropDownLists!$L$10:$L$2516,0)),"")</f>
        <v/>
      </c>
      <c r="H1453" s="107"/>
      <c r="I1453" s="112"/>
      <c r="J1453" s="339"/>
      <c r="K1453" s="113"/>
      <c r="L1453" s="339"/>
      <c r="M1453" s="113"/>
      <c r="N1453" s="339"/>
      <c r="O1453" s="139" t="str">
        <f t="shared" si="96"/>
        <v/>
      </c>
      <c r="P1453" s="339"/>
      <c r="Q1453" s="114"/>
      <c r="R1453" s="339"/>
      <c r="S1453" s="174"/>
      <c r="T1453" s="339"/>
      <c r="U1453" s="139" t="str">
        <f t="array" ref="U1453">IF($S1453&lt;&gt;"",INDEX(DropDownLists!$D$10:$D$2516,MATCH($S1453,DropDownLists!$E$10:$E$2516,0)),"")</f>
        <v/>
      </c>
      <c r="V1453" s="342"/>
      <c r="W1453" s="174"/>
      <c r="Y1453" s="62"/>
      <c r="Z1453" s="62"/>
      <c r="AA1453" s="62"/>
      <c r="AB1453" s="62"/>
      <c r="AC1453" s="62"/>
      <c r="AD1453" s="62"/>
      <c r="AE1453" s="62"/>
      <c r="AF1453" s="62"/>
      <c r="AG1453" s="62"/>
      <c r="AH1453" s="245" t="str">
        <f t="shared" si="97"/>
        <v/>
      </c>
      <c r="AI1453" s="62"/>
      <c r="AJ1453" s="62"/>
      <c r="AK1453" s="62"/>
      <c r="AL1453" s="62"/>
    </row>
    <row r="1454" spans="1:38" s="97" customFormat="1" ht="15" thickBot="1">
      <c r="A1454" s="63"/>
      <c r="B1454" s="2">
        <f t="shared" si="102"/>
        <v>1427</v>
      </c>
      <c r="C1454" s="235" t="str">
        <f t="array" ref="C1454">IF($K1454&lt;&gt;"",INDEX(TransferLog!$AB$21:$AB$1270,MATCH($I1454&amp;$M1454,TransferLog!$F$21:$F$1270&amp;TransferLog!$W$21:$W$1270,0)),"")</f>
        <v/>
      </c>
      <c r="D1454" s="235" t="str">
        <f t="array" ref="D1454">IF($K1454&lt;&gt;"",INDEX(TransferLog!$Q$21:$Q$1270,MATCH($I1454&amp;$M1454,TransferLog!$F$21:$F$1270&amp;TransferLog!$W$21:$W$1270,0)),"")</f>
        <v/>
      </c>
      <c r="E1454" s="236" t="str">
        <f t="array" ref="E1454">IF($K1454&lt;&gt;"",INDEX(TransferLog!$AC$21:$AC$1270,MATCH($I1454&amp;$M1454,TransferLog!$F$21:$F$1270&amp;TransferLog!$W$21:$W$1270,0)),"")</f>
        <v/>
      </c>
      <c r="F1454" s="111">
        <f t="shared" si="103"/>
        <v>1427</v>
      </c>
      <c r="G1454" s="138" t="str">
        <f t="array" ref="G1454">IF($I1454&lt;&gt;"",INDEX(DropDownLists!$K$10:$K$2516,MATCH($I1454,DropDownLists!$L$10:$L$2516,0)),"")</f>
        <v/>
      </c>
      <c r="H1454" s="107"/>
      <c r="I1454" s="112"/>
      <c r="J1454" s="339"/>
      <c r="K1454" s="113"/>
      <c r="L1454" s="339"/>
      <c r="M1454" s="113"/>
      <c r="N1454" s="339"/>
      <c r="O1454" s="139" t="str">
        <f t="shared" si="96"/>
        <v/>
      </c>
      <c r="P1454" s="339"/>
      <c r="Q1454" s="114"/>
      <c r="R1454" s="339"/>
      <c r="S1454" s="174"/>
      <c r="T1454" s="339"/>
      <c r="U1454" s="139" t="str">
        <f t="array" ref="U1454">IF($S1454&lt;&gt;"",INDEX(DropDownLists!$D$10:$D$2516,MATCH($S1454,DropDownLists!$E$10:$E$2516,0)),"")</f>
        <v/>
      </c>
      <c r="V1454" s="342"/>
      <c r="W1454" s="174"/>
      <c r="Y1454" s="62"/>
      <c r="Z1454" s="62"/>
      <c r="AA1454" s="62"/>
      <c r="AB1454" s="62"/>
      <c r="AC1454" s="62"/>
      <c r="AD1454" s="62"/>
      <c r="AE1454" s="62"/>
      <c r="AF1454" s="62"/>
      <c r="AG1454" s="62"/>
      <c r="AH1454" s="245" t="str">
        <f t="shared" si="97"/>
        <v/>
      </c>
      <c r="AI1454" s="62"/>
      <c r="AJ1454" s="62"/>
      <c r="AK1454" s="62"/>
      <c r="AL1454" s="62"/>
    </row>
    <row r="1455" spans="1:38" s="97" customFormat="1" ht="15" thickBot="1">
      <c r="A1455" s="63"/>
      <c r="B1455" s="2">
        <f t="shared" si="102"/>
        <v>1428</v>
      </c>
      <c r="C1455" s="235" t="str">
        <f t="array" ref="C1455">IF($K1455&lt;&gt;"",INDEX(TransferLog!$AB$21:$AB$1270,MATCH($I1455&amp;$M1455,TransferLog!$F$21:$F$1270&amp;TransferLog!$W$21:$W$1270,0)),"")</f>
        <v/>
      </c>
      <c r="D1455" s="235" t="str">
        <f t="array" ref="D1455">IF($K1455&lt;&gt;"",INDEX(TransferLog!$Q$21:$Q$1270,MATCH($I1455&amp;$M1455,TransferLog!$F$21:$F$1270&amp;TransferLog!$W$21:$W$1270,0)),"")</f>
        <v/>
      </c>
      <c r="E1455" s="236" t="str">
        <f t="array" ref="E1455">IF($K1455&lt;&gt;"",INDEX(TransferLog!$AC$21:$AC$1270,MATCH($I1455&amp;$M1455,TransferLog!$F$21:$F$1270&amp;TransferLog!$W$21:$W$1270,0)),"")</f>
        <v/>
      </c>
      <c r="F1455" s="111">
        <f t="shared" si="103"/>
        <v>1428</v>
      </c>
      <c r="G1455" s="138" t="str">
        <f t="array" ref="G1455">IF($I1455&lt;&gt;"",INDEX(DropDownLists!$K$10:$K$2516,MATCH($I1455,DropDownLists!$L$10:$L$2516,0)),"")</f>
        <v/>
      </c>
      <c r="H1455" s="107"/>
      <c r="I1455" s="112"/>
      <c r="J1455" s="339"/>
      <c r="K1455" s="113"/>
      <c r="L1455" s="339"/>
      <c r="M1455" s="113"/>
      <c r="N1455" s="339"/>
      <c r="O1455" s="139" t="str">
        <f t="shared" si="96"/>
        <v/>
      </c>
      <c r="P1455" s="339"/>
      <c r="Q1455" s="114"/>
      <c r="R1455" s="339"/>
      <c r="S1455" s="174"/>
      <c r="T1455" s="339"/>
      <c r="U1455" s="139" t="str">
        <f t="array" ref="U1455">IF($S1455&lt;&gt;"",INDEX(DropDownLists!$D$10:$D$2516,MATCH($S1455,DropDownLists!$E$10:$E$2516,0)),"")</f>
        <v/>
      </c>
      <c r="V1455" s="342"/>
      <c r="W1455" s="174"/>
      <c r="Y1455" s="62"/>
      <c r="Z1455" s="62"/>
      <c r="AA1455" s="62"/>
      <c r="AB1455" s="62"/>
      <c r="AC1455" s="62"/>
      <c r="AD1455" s="62"/>
      <c r="AE1455" s="62"/>
      <c r="AF1455" s="62"/>
      <c r="AG1455" s="62"/>
      <c r="AH1455" s="245" t="str">
        <f t="shared" si="97"/>
        <v/>
      </c>
      <c r="AI1455" s="62"/>
      <c r="AJ1455" s="62"/>
      <c r="AK1455" s="62"/>
      <c r="AL1455" s="62"/>
    </row>
    <row r="1456" spans="1:38" s="97" customFormat="1" ht="15" thickBot="1">
      <c r="A1456" s="63"/>
      <c r="B1456" s="2">
        <f t="shared" si="102"/>
        <v>1429</v>
      </c>
      <c r="C1456" s="235" t="str">
        <f t="array" ref="C1456">IF($K1456&lt;&gt;"",INDEX(TransferLog!$AB$21:$AB$1270,MATCH($I1456&amp;$M1456,TransferLog!$F$21:$F$1270&amp;TransferLog!$W$21:$W$1270,0)),"")</f>
        <v/>
      </c>
      <c r="D1456" s="235" t="str">
        <f t="array" ref="D1456">IF($K1456&lt;&gt;"",INDEX(TransferLog!$Q$21:$Q$1270,MATCH($I1456&amp;$M1456,TransferLog!$F$21:$F$1270&amp;TransferLog!$W$21:$W$1270,0)),"")</f>
        <v/>
      </c>
      <c r="E1456" s="236" t="str">
        <f t="array" ref="E1456">IF($K1456&lt;&gt;"",INDEX(TransferLog!$AC$21:$AC$1270,MATCH($I1456&amp;$M1456,TransferLog!$F$21:$F$1270&amp;TransferLog!$W$21:$W$1270,0)),"")</f>
        <v/>
      </c>
      <c r="F1456" s="111">
        <f t="shared" si="103"/>
        <v>1429</v>
      </c>
      <c r="G1456" s="138" t="str">
        <f t="array" ref="G1456">IF($I1456&lt;&gt;"",INDEX(DropDownLists!$K$10:$K$2516,MATCH($I1456,DropDownLists!$L$10:$L$2516,0)),"")</f>
        <v/>
      </c>
      <c r="H1456" s="107"/>
      <c r="I1456" s="112"/>
      <c r="J1456" s="339"/>
      <c r="K1456" s="113"/>
      <c r="L1456" s="339"/>
      <c r="M1456" s="113"/>
      <c r="N1456" s="339"/>
      <c r="O1456" s="139" t="str">
        <f t="shared" si="96"/>
        <v/>
      </c>
      <c r="P1456" s="339"/>
      <c r="Q1456" s="114"/>
      <c r="R1456" s="339"/>
      <c r="S1456" s="174"/>
      <c r="T1456" s="339"/>
      <c r="U1456" s="139" t="str">
        <f t="array" ref="U1456">IF($S1456&lt;&gt;"",INDEX(DropDownLists!$D$10:$D$2516,MATCH($S1456,DropDownLists!$E$10:$E$2516,0)),"")</f>
        <v/>
      </c>
      <c r="V1456" s="342"/>
      <c r="W1456" s="174"/>
      <c r="Y1456" s="62"/>
      <c r="Z1456" s="62"/>
      <c r="AA1456" s="62"/>
      <c r="AB1456" s="62"/>
      <c r="AC1456" s="62"/>
      <c r="AD1456" s="62"/>
      <c r="AE1456" s="62"/>
      <c r="AF1456" s="62"/>
      <c r="AG1456" s="62"/>
      <c r="AH1456" s="245" t="str">
        <f t="shared" si="97"/>
        <v/>
      </c>
      <c r="AI1456" s="62"/>
      <c r="AJ1456" s="62"/>
      <c r="AK1456" s="62"/>
      <c r="AL1456" s="62"/>
    </row>
    <row r="1457" spans="1:38" s="97" customFormat="1" ht="15" thickBot="1">
      <c r="A1457" s="63"/>
      <c r="B1457" s="2">
        <f t="shared" si="102"/>
        <v>1430</v>
      </c>
      <c r="C1457" s="235" t="str">
        <f t="array" ref="C1457">IF($K1457&lt;&gt;"",INDEX(TransferLog!$AB$21:$AB$1270,MATCH($I1457&amp;$M1457,TransferLog!$F$21:$F$1270&amp;TransferLog!$W$21:$W$1270,0)),"")</f>
        <v/>
      </c>
      <c r="D1457" s="235" t="str">
        <f t="array" ref="D1457">IF($K1457&lt;&gt;"",INDEX(TransferLog!$Q$21:$Q$1270,MATCH($I1457&amp;$M1457,TransferLog!$F$21:$F$1270&amp;TransferLog!$W$21:$W$1270,0)),"")</f>
        <v/>
      </c>
      <c r="E1457" s="236" t="str">
        <f t="array" ref="E1457">IF($K1457&lt;&gt;"",INDEX(TransferLog!$AC$21:$AC$1270,MATCH($I1457&amp;$M1457,TransferLog!$F$21:$F$1270&amp;TransferLog!$W$21:$W$1270,0)),"")</f>
        <v/>
      </c>
      <c r="F1457" s="111">
        <f t="shared" si="103"/>
        <v>1430</v>
      </c>
      <c r="G1457" s="138" t="str">
        <f t="array" ref="G1457">IF($I1457&lt;&gt;"",INDEX(DropDownLists!$K$10:$K$2516,MATCH($I1457,DropDownLists!$L$10:$L$2516,0)),"")</f>
        <v/>
      </c>
      <c r="H1457" s="107"/>
      <c r="I1457" s="112"/>
      <c r="J1457" s="339"/>
      <c r="K1457" s="113"/>
      <c r="L1457" s="339"/>
      <c r="M1457" s="113"/>
      <c r="N1457" s="339"/>
      <c r="O1457" s="139" t="str">
        <f t="shared" si="96"/>
        <v/>
      </c>
      <c r="P1457" s="339"/>
      <c r="Q1457" s="114"/>
      <c r="R1457" s="339"/>
      <c r="S1457" s="174"/>
      <c r="T1457" s="339"/>
      <c r="U1457" s="139" t="str">
        <f t="array" ref="U1457">IF($S1457&lt;&gt;"",INDEX(DropDownLists!$D$10:$D$2516,MATCH($S1457,DropDownLists!$E$10:$E$2516,0)),"")</f>
        <v/>
      </c>
      <c r="V1457" s="342"/>
      <c r="W1457" s="174"/>
      <c r="Y1457" s="62"/>
      <c r="Z1457" s="62"/>
      <c r="AA1457" s="62"/>
      <c r="AB1457" s="62"/>
      <c r="AC1457" s="62"/>
      <c r="AD1457" s="62"/>
      <c r="AE1457" s="62"/>
      <c r="AF1457" s="62"/>
      <c r="AG1457" s="62"/>
      <c r="AH1457" s="245" t="str">
        <f t="shared" si="97"/>
        <v/>
      </c>
      <c r="AI1457" s="62"/>
      <c r="AJ1457" s="62"/>
      <c r="AK1457" s="62"/>
      <c r="AL1457" s="62"/>
    </row>
    <row r="1458" spans="1:38" s="97" customFormat="1" ht="15" thickBot="1">
      <c r="A1458" s="63"/>
      <c r="B1458" s="2">
        <f t="shared" si="102"/>
        <v>1431</v>
      </c>
      <c r="C1458" s="235" t="str">
        <f t="array" ref="C1458">IF($K1458&lt;&gt;"",INDEX(TransferLog!$AB$21:$AB$1270,MATCH($I1458&amp;$M1458,TransferLog!$F$21:$F$1270&amp;TransferLog!$W$21:$W$1270,0)),"")</f>
        <v/>
      </c>
      <c r="D1458" s="235" t="str">
        <f t="array" ref="D1458">IF($K1458&lt;&gt;"",INDEX(TransferLog!$Q$21:$Q$1270,MATCH($I1458&amp;$M1458,TransferLog!$F$21:$F$1270&amp;TransferLog!$W$21:$W$1270,0)),"")</f>
        <v/>
      </c>
      <c r="E1458" s="236" t="str">
        <f t="array" ref="E1458">IF($K1458&lt;&gt;"",INDEX(TransferLog!$AC$21:$AC$1270,MATCH($I1458&amp;$M1458,TransferLog!$F$21:$F$1270&amp;TransferLog!$W$21:$W$1270,0)),"")</f>
        <v/>
      </c>
      <c r="F1458" s="111">
        <f t="shared" si="103"/>
        <v>1431</v>
      </c>
      <c r="G1458" s="138" t="str">
        <f t="array" ref="G1458">IF($I1458&lt;&gt;"",INDEX(DropDownLists!$K$10:$K$2516,MATCH($I1458,DropDownLists!$L$10:$L$2516,0)),"")</f>
        <v/>
      </c>
      <c r="H1458" s="107"/>
      <c r="I1458" s="112"/>
      <c r="J1458" s="339"/>
      <c r="K1458" s="113"/>
      <c r="L1458" s="339"/>
      <c r="M1458" s="113"/>
      <c r="N1458" s="339"/>
      <c r="O1458" s="139" t="str">
        <f t="shared" si="96"/>
        <v/>
      </c>
      <c r="P1458" s="339"/>
      <c r="Q1458" s="114"/>
      <c r="R1458" s="339"/>
      <c r="S1458" s="174"/>
      <c r="T1458" s="339"/>
      <c r="U1458" s="139" t="str">
        <f t="array" ref="U1458">IF($S1458&lt;&gt;"",INDEX(DropDownLists!$D$10:$D$2516,MATCH($S1458,DropDownLists!$E$10:$E$2516,0)),"")</f>
        <v/>
      </c>
      <c r="V1458" s="342"/>
      <c r="W1458" s="174"/>
      <c r="Y1458" s="62"/>
      <c r="Z1458" s="62"/>
      <c r="AA1458" s="62"/>
      <c r="AB1458" s="62"/>
      <c r="AC1458" s="62"/>
      <c r="AD1458" s="62"/>
      <c r="AE1458" s="62"/>
      <c r="AF1458" s="62"/>
      <c r="AG1458" s="62"/>
      <c r="AH1458" s="245" t="str">
        <f t="shared" si="97"/>
        <v/>
      </c>
      <c r="AI1458" s="62"/>
      <c r="AJ1458" s="62"/>
      <c r="AK1458" s="62"/>
      <c r="AL1458" s="62"/>
    </row>
    <row r="1459" spans="1:38" s="97" customFormat="1" ht="15" thickBot="1">
      <c r="A1459" s="63"/>
      <c r="B1459" s="2">
        <f t="shared" si="102"/>
        <v>1432</v>
      </c>
      <c r="C1459" s="235" t="str">
        <f t="array" ref="C1459">IF($K1459&lt;&gt;"",INDEX(TransferLog!$AB$21:$AB$1270,MATCH($I1459&amp;$M1459,TransferLog!$F$21:$F$1270&amp;TransferLog!$W$21:$W$1270,0)),"")</f>
        <v/>
      </c>
      <c r="D1459" s="235" t="str">
        <f t="array" ref="D1459">IF($K1459&lt;&gt;"",INDEX(TransferLog!$Q$21:$Q$1270,MATCH($I1459&amp;$M1459,TransferLog!$F$21:$F$1270&amp;TransferLog!$W$21:$W$1270,0)),"")</f>
        <v/>
      </c>
      <c r="E1459" s="236" t="str">
        <f t="array" ref="E1459">IF($K1459&lt;&gt;"",INDEX(TransferLog!$AC$21:$AC$1270,MATCH($I1459&amp;$M1459,TransferLog!$F$21:$F$1270&amp;TransferLog!$W$21:$W$1270,0)),"")</f>
        <v/>
      </c>
      <c r="F1459" s="111">
        <f t="shared" si="103"/>
        <v>1432</v>
      </c>
      <c r="G1459" s="138" t="str">
        <f t="array" ref="G1459">IF($I1459&lt;&gt;"",INDEX(DropDownLists!$K$10:$K$2516,MATCH($I1459,DropDownLists!$L$10:$L$2516,0)),"")</f>
        <v/>
      </c>
      <c r="H1459" s="107"/>
      <c r="I1459" s="112"/>
      <c r="J1459" s="339"/>
      <c r="K1459" s="113"/>
      <c r="L1459" s="339"/>
      <c r="M1459" s="113"/>
      <c r="N1459" s="339"/>
      <c r="O1459" s="139" t="str">
        <f t="shared" si="96"/>
        <v/>
      </c>
      <c r="P1459" s="339"/>
      <c r="Q1459" s="114"/>
      <c r="R1459" s="339"/>
      <c r="S1459" s="174"/>
      <c r="T1459" s="339"/>
      <c r="U1459" s="139" t="str">
        <f t="array" ref="U1459">IF($S1459&lt;&gt;"",INDEX(DropDownLists!$D$10:$D$2516,MATCH($S1459,DropDownLists!$E$10:$E$2516,0)),"")</f>
        <v/>
      </c>
      <c r="V1459" s="342"/>
      <c r="W1459" s="174"/>
      <c r="Y1459" s="62"/>
      <c r="Z1459" s="62"/>
      <c r="AA1459" s="62"/>
      <c r="AB1459" s="62"/>
      <c r="AC1459" s="62"/>
      <c r="AD1459" s="62"/>
      <c r="AE1459" s="62"/>
      <c r="AF1459" s="62"/>
      <c r="AG1459" s="62"/>
      <c r="AH1459" s="245" t="str">
        <f t="shared" si="97"/>
        <v/>
      </c>
      <c r="AI1459" s="62"/>
      <c r="AJ1459" s="62"/>
      <c r="AK1459" s="62"/>
      <c r="AL1459" s="62"/>
    </row>
    <row r="1460" spans="1:38" s="97" customFormat="1" ht="15" thickBot="1">
      <c r="A1460" s="63"/>
      <c r="B1460" s="2">
        <f t="shared" si="102"/>
        <v>1433</v>
      </c>
      <c r="C1460" s="235" t="str">
        <f t="array" ref="C1460">IF($K1460&lt;&gt;"",INDEX(TransferLog!$AB$21:$AB$1270,MATCH($I1460&amp;$M1460,TransferLog!$F$21:$F$1270&amp;TransferLog!$W$21:$W$1270,0)),"")</f>
        <v/>
      </c>
      <c r="D1460" s="235" t="str">
        <f t="array" ref="D1460">IF($K1460&lt;&gt;"",INDEX(TransferLog!$Q$21:$Q$1270,MATCH($I1460&amp;$M1460,TransferLog!$F$21:$F$1270&amp;TransferLog!$W$21:$W$1270,0)),"")</f>
        <v/>
      </c>
      <c r="E1460" s="236" t="str">
        <f t="array" ref="E1460">IF($K1460&lt;&gt;"",INDEX(TransferLog!$AC$21:$AC$1270,MATCH($I1460&amp;$M1460,TransferLog!$F$21:$F$1270&amp;TransferLog!$W$21:$W$1270,0)),"")</f>
        <v/>
      </c>
      <c r="F1460" s="111">
        <f t="shared" si="103"/>
        <v>1433</v>
      </c>
      <c r="G1460" s="138" t="str">
        <f t="array" ref="G1460">IF($I1460&lt;&gt;"",INDEX(DropDownLists!$K$10:$K$2516,MATCH($I1460,DropDownLists!$L$10:$L$2516,0)),"")</f>
        <v/>
      </c>
      <c r="H1460" s="107"/>
      <c r="I1460" s="112"/>
      <c r="J1460" s="339"/>
      <c r="K1460" s="113"/>
      <c r="L1460" s="339"/>
      <c r="M1460" s="113"/>
      <c r="N1460" s="339"/>
      <c r="O1460" s="139" t="str">
        <f t="shared" si="96"/>
        <v/>
      </c>
      <c r="P1460" s="339"/>
      <c r="Q1460" s="114"/>
      <c r="R1460" s="339"/>
      <c r="S1460" s="174"/>
      <c r="T1460" s="339"/>
      <c r="U1460" s="139" t="str">
        <f t="array" ref="U1460">IF($S1460&lt;&gt;"",INDEX(DropDownLists!$D$10:$D$2516,MATCH($S1460,DropDownLists!$E$10:$E$2516,0)),"")</f>
        <v/>
      </c>
      <c r="V1460" s="342"/>
      <c r="W1460" s="174"/>
      <c r="Y1460" s="62"/>
      <c r="Z1460" s="62"/>
      <c r="AA1460" s="62"/>
      <c r="AB1460" s="62"/>
      <c r="AC1460" s="62"/>
      <c r="AD1460" s="62"/>
      <c r="AE1460" s="62"/>
      <c r="AF1460" s="62"/>
      <c r="AG1460" s="62"/>
      <c r="AH1460" s="245" t="str">
        <f t="shared" si="97"/>
        <v/>
      </c>
      <c r="AI1460" s="62"/>
      <c r="AJ1460" s="62"/>
      <c r="AK1460" s="62"/>
      <c r="AL1460" s="62"/>
    </row>
    <row r="1461" spans="1:38" s="97" customFormat="1" ht="15" thickBot="1">
      <c r="A1461" s="63"/>
      <c r="B1461" s="2">
        <f t="shared" si="102"/>
        <v>1434</v>
      </c>
      <c r="C1461" s="235" t="str">
        <f t="array" ref="C1461">IF($K1461&lt;&gt;"",INDEX(TransferLog!$AB$21:$AB$1270,MATCH($I1461&amp;$M1461,TransferLog!$F$21:$F$1270&amp;TransferLog!$W$21:$W$1270,0)),"")</f>
        <v/>
      </c>
      <c r="D1461" s="235" t="str">
        <f t="array" ref="D1461">IF($K1461&lt;&gt;"",INDEX(TransferLog!$Q$21:$Q$1270,MATCH($I1461&amp;$M1461,TransferLog!$F$21:$F$1270&amp;TransferLog!$W$21:$W$1270,0)),"")</f>
        <v/>
      </c>
      <c r="E1461" s="236" t="str">
        <f t="array" ref="E1461">IF($K1461&lt;&gt;"",INDEX(TransferLog!$AC$21:$AC$1270,MATCH($I1461&amp;$M1461,TransferLog!$F$21:$F$1270&amp;TransferLog!$W$21:$W$1270,0)),"")</f>
        <v/>
      </c>
      <c r="F1461" s="111">
        <f t="shared" si="103"/>
        <v>1434</v>
      </c>
      <c r="G1461" s="138" t="str">
        <f t="array" ref="G1461">IF($I1461&lt;&gt;"",INDEX(DropDownLists!$K$10:$K$2516,MATCH($I1461,DropDownLists!$L$10:$L$2516,0)),"")</f>
        <v/>
      </c>
      <c r="H1461" s="107"/>
      <c r="I1461" s="112"/>
      <c r="J1461" s="339"/>
      <c r="K1461" s="113"/>
      <c r="L1461" s="339"/>
      <c r="M1461" s="113"/>
      <c r="N1461" s="339"/>
      <c r="O1461" s="139" t="str">
        <f t="shared" si="96"/>
        <v/>
      </c>
      <c r="P1461" s="339"/>
      <c r="Q1461" s="114"/>
      <c r="R1461" s="339"/>
      <c r="S1461" s="174"/>
      <c r="T1461" s="339"/>
      <c r="U1461" s="139" t="str">
        <f t="array" ref="U1461">IF($S1461&lt;&gt;"",INDEX(DropDownLists!$D$10:$D$2516,MATCH($S1461,DropDownLists!$E$10:$E$2516,0)),"")</f>
        <v/>
      </c>
      <c r="V1461" s="342"/>
      <c r="W1461" s="174"/>
      <c r="Y1461" s="62"/>
      <c r="Z1461" s="62"/>
      <c r="AA1461" s="62"/>
      <c r="AB1461" s="62"/>
      <c r="AC1461" s="62"/>
      <c r="AD1461" s="62"/>
      <c r="AE1461" s="62"/>
      <c r="AF1461" s="62"/>
      <c r="AG1461" s="62"/>
      <c r="AH1461" s="245" t="str">
        <f t="shared" si="97"/>
        <v/>
      </c>
      <c r="AI1461" s="62"/>
      <c r="AJ1461" s="62"/>
      <c r="AK1461" s="62"/>
      <c r="AL1461" s="62"/>
    </row>
    <row r="1462" spans="1:38" s="97" customFormat="1" ht="15" thickBot="1">
      <c r="A1462" s="63"/>
      <c r="B1462" s="2">
        <f t="shared" si="102"/>
        <v>1435</v>
      </c>
      <c r="C1462" s="235" t="str">
        <f t="array" ref="C1462">IF($K1462&lt;&gt;"",INDEX(TransferLog!$AB$21:$AB$1270,MATCH($I1462&amp;$M1462,TransferLog!$F$21:$F$1270&amp;TransferLog!$W$21:$W$1270,0)),"")</f>
        <v/>
      </c>
      <c r="D1462" s="235" t="str">
        <f t="array" ref="D1462">IF($K1462&lt;&gt;"",INDEX(TransferLog!$Q$21:$Q$1270,MATCH($I1462&amp;$M1462,TransferLog!$F$21:$F$1270&amp;TransferLog!$W$21:$W$1270,0)),"")</f>
        <v/>
      </c>
      <c r="E1462" s="236" t="str">
        <f t="array" ref="E1462">IF($K1462&lt;&gt;"",INDEX(TransferLog!$AC$21:$AC$1270,MATCH($I1462&amp;$M1462,TransferLog!$F$21:$F$1270&amp;TransferLog!$W$21:$W$1270,0)),"")</f>
        <v/>
      </c>
      <c r="F1462" s="111">
        <f t="shared" si="103"/>
        <v>1435</v>
      </c>
      <c r="G1462" s="138" t="str">
        <f t="array" ref="G1462">IF($I1462&lt;&gt;"",INDEX(DropDownLists!$K$10:$K$2516,MATCH($I1462,DropDownLists!$L$10:$L$2516,0)),"")</f>
        <v/>
      </c>
      <c r="H1462" s="107"/>
      <c r="I1462" s="112"/>
      <c r="J1462" s="339"/>
      <c r="K1462" s="113"/>
      <c r="L1462" s="339"/>
      <c r="M1462" s="113"/>
      <c r="N1462" s="339"/>
      <c r="O1462" s="139" t="str">
        <f t="shared" si="96"/>
        <v/>
      </c>
      <c r="P1462" s="339"/>
      <c r="Q1462" s="114"/>
      <c r="R1462" s="339"/>
      <c r="S1462" s="174"/>
      <c r="T1462" s="339"/>
      <c r="U1462" s="139" t="str">
        <f t="array" ref="U1462">IF($S1462&lt;&gt;"",INDEX(DropDownLists!$D$10:$D$2516,MATCH($S1462,DropDownLists!$E$10:$E$2516,0)),"")</f>
        <v/>
      </c>
      <c r="V1462" s="342"/>
      <c r="W1462" s="174"/>
      <c r="Y1462" s="62"/>
      <c r="Z1462" s="62"/>
      <c r="AA1462" s="62"/>
      <c r="AB1462" s="62"/>
      <c r="AC1462" s="62"/>
      <c r="AD1462" s="62"/>
      <c r="AE1462" s="62"/>
      <c r="AF1462" s="62"/>
      <c r="AG1462" s="62"/>
      <c r="AH1462" s="245" t="str">
        <f t="shared" si="97"/>
        <v/>
      </c>
      <c r="AI1462" s="62"/>
      <c r="AJ1462" s="62"/>
      <c r="AK1462" s="62"/>
      <c r="AL1462" s="62"/>
    </row>
    <row r="1463" spans="1:38" s="97" customFormat="1" ht="15" thickBot="1">
      <c r="A1463" s="63"/>
      <c r="B1463" s="2">
        <f t="shared" si="102"/>
        <v>1436</v>
      </c>
      <c r="C1463" s="235" t="str">
        <f t="array" ref="C1463">IF($K1463&lt;&gt;"",INDEX(TransferLog!$AB$21:$AB$1270,MATCH($I1463&amp;$M1463,TransferLog!$F$21:$F$1270&amp;TransferLog!$W$21:$W$1270,0)),"")</f>
        <v/>
      </c>
      <c r="D1463" s="235" t="str">
        <f t="array" ref="D1463">IF($K1463&lt;&gt;"",INDEX(TransferLog!$Q$21:$Q$1270,MATCH($I1463&amp;$M1463,TransferLog!$F$21:$F$1270&amp;TransferLog!$W$21:$W$1270,0)),"")</f>
        <v/>
      </c>
      <c r="E1463" s="236" t="str">
        <f t="array" ref="E1463">IF($K1463&lt;&gt;"",INDEX(TransferLog!$AC$21:$AC$1270,MATCH($I1463&amp;$M1463,TransferLog!$F$21:$F$1270&amp;TransferLog!$W$21:$W$1270,0)),"")</f>
        <v/>
      </c>
      <c r="F1463" s="111">
        <f t="shared" si="103"/>
        <v>1436</v>
      </c>
      <c r="G1463" s="138" t="str">
        <f t="array" ref="G1463">IF($I1463&lt;&gt;"",INDEX(DropDownLists!$K$10:$K$2516,MATCH($I1463,DropDownLists!$L$10:$L$2516,0)),"")</f>
        <v/>
      </c>
      <c r="H1463" s="107"/>
      <c r="I1463" s="112"/>
      <c r="J1463" s="339"/>
      <c r="K1463" s="113"/>
      <c r="L1463" s="339"/>
      <c r="M1463" s="113"/>
      <c r="N1463" s="339"/>
      <c r="O1463" s="139" t="str">
        <f t="shared" si="96"/>
        <v/>
      </c>
      <c r="P1463" s="339"/>
      <c r="Q1463" s="114"/>
      <c r="R1463" s="339"/>
      <c r="S1463" s="174"/>
      <c r="T1463" s="339"/>
      <c r="U1463" s="139" t="str">
        <f t="array" ref="U1463">IF($S1463&lt;&gt;"",INDEX(DropDownLists!$D$10:$D$2516,MATCH($S1463,DropDownLists!$E$10:$E$2516,0)),"")</f>
        <v/>
      </c>
      <c r="V1463" s="342"/>
      <c r="W1463" s="174"/>
      <c r="Y1463" s="62"/>
      <c r="Z1463" s="62"/>
      <c r="AA1463" s="62"/>
      <c r="AB1463" s="62"/>
      <c r="AC1463" s="62"/>
      <c r="AD1463" s="62"/>
      <c r="AE1463" s="62"/>
      <c r="AF1463" s="62"/>
      <c r="AG1463" s="62"/>
      <c r="AH1463" s="245" t="str">
        <f t="shared" si="97"/>
        <v/>
      </c>
      <c r="AI1463" s="62"/>
      <c r="AJ1463" s="62"/>
      <c r="AK1463" s="62"/>
      <c r="AL1463" s="62"/>
    </row>
    <row r="1464" spans="1:38" s="97" customFormat="1" ht="15" thickBot="1">
      <c r="A1464" s="63"/>
      <c r="B1464" s="2">
        <f t="shared" si="102"/>
        <v>1437</v>
      </c>
      <c r="C1464" s="235" t="str">
        <f t="array" ref="C1464">IF($K1464&lt;&gt;"",INDEX(TransferLog!$AB$21:$AB$1270,MATCH($I1464&amp;$M1464,TransferLog!$F$21:$F$1270&amp;TransferLog!$W$21:$W$1270,0)),"")</f>
        <v/>
      </c>
      <c r="D1464" s="235" t="str">
        <f t="array" ref="D1464">IF($K1464&lt;&gt;"",INDEX(TransferLog!$Q$21:$Q$1270,MATCH($I1464&amp;$M1464,TransferLog!$F$21:$F$1270&amp;TransferLog!$W$21:$W$1270,0)),"")</f>
        <v/>
      </c>
      <c r="E1464" s="236" t="str">
        <f t="array" ref="E1464">IF($K1464&lt;&gt;"",INDEX(TransferLog!$AC$21:$AC$1270,MATCH($I1464&amp;$M1464,TransferLog!$F$21:$F$1270&amp;TransferLog!$W$21:$W$1270,0)),"")</f>
        <v/>
      </c>
      <c r="F1464" s="111">
        <f t="shared" si="103"/>
        <v>1437</v>
      </c>
      <c r="G1464" s="138" t="str">
        <f t="array" ref="G1464">IF($I1464&lt;&gt;"",INDEX(DropDownLists!$K$10:$K$2516,MATCH($I1464,DropDownLists!$L$10:$L$2516,0)),"")</f>
        <v/>
      </c>
      <c r="H1464" s="107"/>
      <c r="I1464" s="112"/>
      <c r="J1464" s="339"/>
      <c r="K1464" s="113"/>
      <c r="L1464" s="339"/>
      <c r="M1464" s="113"/>
      <c r="N1464" s="339"/>
      <c r="O1464" s="139" t="str">
        <f t="shared" si="96"/>
        <v/>
      </c>
      <c r="P1464" s="339"/>
      <c r="Q1464" s="114"/>
      <c r="R1464" s="339"/>
      <c r="S1464" s="174"/>
      <c r="T1464" s="339"/>
      <c r="U1464" s="139" t="str">
        <f t="array" ref="U1464">IF($S1464&lt;&gt;"",INDEX(DropDownLists!$D$10:$D$2516,MATCH($S1464,DropDownLists!$E$10:$E$2516,0)),"")</f>
        <v/>
      </c>
      <c r="V1464" s="342"/>
      <c r="W1464" s="174"/>
      <c r="Y1464" s="62"/>
      <c r="Z1464" s="62"/>
      <c r="AA1464" s="62"/>
      <c r="AB1464" s="62"/>
      <c r="AC1464" s="62"/>
      <c r="AD1464" s="62"/>
      <c r="AE1464" s="62"/>
      <c r="AF1464" s="62"/>
      <c r="AG1464" s="62"/>
      <c r="AH1464" s="245" t="str">
        <f t="shared" si="97"/>
        <v/>
      </c>
      <c r="AI1464" s="62"/>
      <c r="AJ1464" s="62"/>
      <c r="AK1464" s="62"/>
      <c r="AL1464" s="62"/>
    </row>
    <row r="1465" spans="1:38" s="97" customFormat="1" ht="15" thickBot="1">
      <c r="A1465" s="63"/>
      <c r="B1465" s="2">
        <f t="shared" si="102"/>
        <v>1438</v>
      </c>
      <c r="C1465" s="235" t="str">
        <f t="array" ref="C1465">IF($K1465&lt;&gt;"",INDEX(TransferLog!$AB$21:$AB$1270,MATCH($I1465&amp;$M1465,TransferLog!$F$21:$F$1270&amp;TransferLog!$W$21:$W$1270,0)),"")</f>
        <v/>
      </c>
      <c r="D1465" s="235" t="str">
        <f t="array" ref="D1465">IF($K1465&lt;&gt;"",INDEX(TransferLog!$Q$21:$Q$1270,MATCH($I1465&amp;$M1465,TransferLog!$F$21:$F$1270&amp;TransferLog!$W$21:$W$1270,0)),"")</f>
        <v/>
      </c>
      <c r="E1465" s="236" t="str">
        <f t="array" ref="E1465">IF($K1465&lt;&gt;"",INDEX(TransferLog!$AC$21:$AC$1270,MATCH($I1465&amp;$M1465,TransferLog!$F$21:$F$1270&amp;TransferLog!$W$21:$W$1270,0)),"")</f>
        <v/>
      </c>
      <c r="F1465" s="111">
        <f t="shared" si="103"/>
        <v>1438</v>
      </c>
      <c r="G1465" s="138" t="str">
        <f t="array" ref="G1465">IF($I1465&lt;&gt;"",INDEX(DropDownLists!$K$10:$K$2516,MATCH($I1465,DropDownLists!$L$10:$L$2516,0)),"")</f>
        <v/>
      </c>
      <c r="H1465" s="107"/>
      <c r="I1465" s="112"/>
      <c r="J1465" s="339"/>
      <c r="K1465" s="113"/>
      <c r="L1465" s="339"/>
      <c r="M1465" s="113"/>
      <c r="N1465" s="339"/>
      <c r="O1465" s="139" t="str">
        <f t="shared" si="96"/>
        <v/>
      </c>
      <c r="P1465" s="339"/>
      <c r="Q1465" s="114"/>
      <c r="R1465" s="339"/>
      <c r="S1465" s="174"/>
      <c r="T1465" s="339"/>
      <c r="U1465" s="139" t="str">
        <f t="array" ref="U1465">IF($S1465&lt;&gt;"",INDEX(DropDownLists!$D$10:$D$2516,MATCH($S1465,DropDownLists!$E$10:$E$2516,0)),"")</f>
        <v/>
      </c>
      <c r="V1465" s="342"/>
      <c r="W1465" s="174"/>
      <c r="Y1465" s="62"/>
      <c r="Z1465" s="62"/>
      <c r="AA1465" s="62"/>
      <c r="AB1465" s="62"/>
      <c r="AC1465" s="62"/>
      <c r="AD1465" s="62"/>
      <c r="AE1465" s="62"/>
      <c r="AF1465" s="62"/>
      <c r="AG1465" s="62"/>
      <c r="AH1465" s="245" t="str">
        <f t="shared" si="97"/>
        <v/>
      </c>
      <c r="AI1465" s="62"/>
      <c r="AJ1465" s="62"/>
      <c r="AK1465" s="62"/>
      <c r="AL1465" s="62"/>
    </row>
    <row r="1466" spans="1:38" s="97" customFormat="1" ht="15" thickBot="1">
      <c r="A1466" s="63"/>
      <c r="B1466" s="2">
        <f t="shared" si="102"/>
        <v>1439</v>
      </c>
      <c r="C1466" s="235" t="str">
        <f t="array" ref="C1466">IF($K1466&lt;&gt;"",INDEX(TransferLog!$AB$21:$AB$1270,MATCH($I1466&amp;$M1466,TransferLog!$F$21:$F$1270&amp;TransferLog!$W$21:$W$1270,0)),"")</f>
        <v/>
      </c>
      <c r="D1466" s="235" t="str">
        <f t="array" ref="D1466">IF($K1466&lt;&gt;"",INDEX(TransferLog!$Q$21:$Q$1270,MATCH($I1466&amp;$M1466,TransferLog!$F$21:$F$1270&amp;TransferLog!$W$21:$W$1270,0)),"")</f>
        <v/>
      </c>
      <c r="E1466" s="236" t="str">
        <f t="array" ref="E1466">IF($K1466&lt;&gt;"",INDEX(TransferLog!$AC$21:$AC$1270,MATCH($I1466&amp;$M1466,TransferLog!$F$21:$F$1270&amp;TransferLog!$W$21:$W$1270,0)),"")</f>
        <v/>
      </c>
      <c r="F1466" s="111">
        <f t="shared" si="103"/>
        <v>1439</v>
      </c>
      <c r="G1466" s="138" t="str">
        <f t="array" ref="G1466">IF($I1466&lt;&gt;"",INDEX(DropDownLists!$K$10:$K$2516,MATCH($I1466,DropDownLists!$L$10:$L$2516,0)),"")</f>
        <v/>
      </c>
      <c r="H1466" s="107"/>
      <c r="I1466" s="112"/>
      <c r="J1466" s="339"/>
      <c r="K1466" s="113"/>
      <c r="L1466" s="339"/>
      <c r="M1466" s="113"/>
      <c r="N1466" s="339"/>
      <c r="O1466" s="139" t="str">
        <f t="shared" si="96"/>
        <v/>
      </c>
      <c r="P1466" s="339"/>
      <c r="Q1466" s="114"/>
      <c r="R1466" s="339"/>
      <c r="S1466" s="174"/>
      <c r="T1466" s="339"/>
      <c r="U1466" s="139" t="str">
        <f t="array" ref="U1466">IF($S1466&lt;&gt;"",INDEX(DropDownLists!$D$10:$D$2516,MATCH($S1466,DropDownLists!$E$10:$E$2516,0)),"")</f>
        <v/>
      </c>
      <c r="V1466" s="342"/>
      <c r="W1466" s="174"/>
      <c r="Y1466" s="62"/>
      <c r="Z1466" s="62"/>
      <c r="AA1466" s="62"/>
      <c r="AB1466" s="62"/>
      <c r="AC1466" s="62"/>
      <c r="AD1466" s="62"/>
      <c r="AE1466" s="62"/>
      <c r="AF1466" s="62"/>
      <c r="AG1466" s="62"/>
      <c r="AH1466" s="245" t="str">
        <f t="shared" si="97"/>
        <v/>
      </c>
      <c r="AI1466" s="62"/>
      <c r="AJ1466" s="62"/>
      <c r="AK1466" s="62"/>
      <c r="AL1466" s="62"/>
    </row>
    <row r="1467" spans="1:38" s="97" customFormat="1" ht="15" thickBot="1">
      <c r="A1467" s="63"/>
      <c r="B1467" s="2">
        <f t="shared" si="102"/>
        <v>1440</v>
      </c>
      <c r="C1467" s="235" t="str">
        <f t="array" ref="C1467">IF($K1467&lt;&gt;"",INDEX(TransferLog!$AB$21:$AB$1270,MATCH($I1467&amp;$M1467,TransferLog!$F$21:$F$1270&amp;TransferLog!$W$21:$W$1270,0)),"")</f>
        <v/>
      </c>
      <c r="D1467" s="235" t="str">
        <f t="array" ref="D1467">IF($K1467&lt;&gt;"",INDEX(TransferLog!$Q$21:$Q$1270,MATCH($I1467&amp;$M1467,TransferLog!$F$21:$F$1270&amp;TransferLog!$W$21:$W$1270,0)),"")</f>
        <v/>
      </c>
      <c r="E1467" s="236" t="str">
        <f t="array" ref="E1467">IF($K1467&lt;&gt;"",INDEX(TransferLog!$AC$21:$AC$1270,MATCH($I1467&amp;$M1467,TransferLog!$F$21:$F$1270&amp;TransferLog!$W$21:$W$1270,0)),"")</f>
        <v/>
      </c>
      <c r="F1467" s="111">
        <f t="shared" si="103"/>
        <v>1440</v>
      </c>
      <c r="G1467" s="138" t="str">
        <f t="array" ref="G1467">IF($I1467&lt;&gt;"",INDEX(DropDownLists!$K$10:$K$2516,MATCH($I1467,DropDownLists!$L$10:$L$2516,0)),"")</f>
        <v/>
      </c>
      <c r="H1467" s="107"/>
      <c r="I1467" s="112"/>
      <c r="J1467" s="339"/>
      <c r="K1467" s="113"/>
      <c r="L1467" s="339"/>
      <c r="M1467" s="113"/>
      <c r="N1467" s="339"/>
      <c r="O1467" s="139" t="str">
        <f t="shared" si="96"/>
        <v/>
      </c>
      <c r="P1467" s="339"/>
      <c r="Q1467" s="114"/>
      <c r="R1467" s="339"/>
      <c r="S1467" s="174"/>
      <c r="T1467" s="339"/>
      <c r="U1467" s="139" t="str">
        <f t="array" ref="U1467">IF($S1467&lt;&gt;"",INDEX(DropDownLists!$D$10:$D$2516,MATCH($S1467,DropDownLists!$E$10:$E$2516,0)),"")</f>
        <v/>
      </c>
      <c r="V1467" s="342"/>
      <c r="W1467" s="174"/>
      <c r="Y1467" s="62"/>
      <c r="Z1467" s="62"/>
      <c r="AA1467" s="62"/>
      <c r="AB1467" s="62"/>
      <c r="AC1467" s="62"/>
      <c r="AD1467" s="62"/>
      <c r="AE1467" s="62"/>
      <c r="AF1467" s="62"/>
      <c r="AG1467" s="62"/>
      <c r="AH1467" s="245" t="str">
        <f t="shared" si="97"/>
        <v/>
      </c>
      <c r="AI1467" s="62"/>
      <c r="AJ1467" s="62"/>
      <c r="AK1467" s="62"/>
      <c r="AL1467" s="62"/>
    </row>
    <row r="1468" spans="1:38" s="97" customFormat="1" ht="15" thickBot="1">
      <c r="A1468" s="63"/>
      <c r="B1468" s="2">
        <f t="shared" si="102"/>
        <v>1441</v>
      </c>
      <c r="C1468" s="235" t="str">
        <f t="array" ref="C1468">IF($K1468&lt;&gt;"",INDEX(TransferLog!$AB$21:$AB$1270,MATCH($I1468&amp;$M1468,TransferLog!$F$21:$F$1270&amp;TransferLog!$W$21:$W$1270,0)),"")</f>
        <v/>
      </c>
      <c r="D1468" s="235" t="str">
        <f t="array" ref="D1468">IF($K1468&lt;&gt;"",INDEX(TransferLog!$Q$21:$Q$1270,MATCH($I1468&amp;$M1468,TransferLog!$F$21:$F$1270&amp;TransferLog!$W$21:$W$1270,0)),"")</f>
        <v/>
      </c>
      <c r="E1468" s="236" t="str">
        <f t="array" ref="E1468">IF($K1468&lt;&gt;"",INDEX(TransferLog!$AC$21:$AC$1270,MATCH($I1468&amp;$M1468,TransferLog!$F$21:$F$1270&amp;TransferLog!$W$21:$W$1270,0)),"")</f>
        <v/>
      </c>
      <c r="F1468" s="111">
        <f t="shared" si="103"/>
        <v>1441</v>
      </c>
      <c r="G1468" s="138" t="str">
        <f t="array" ref="G1468">IF($I1468&lt;&gt;"",INDEX(DropDownLists!$K$10:$K$2516,MATCH($I1468,DropDownLists!$L$10:$L$2516,0)),"")</f>
        <v/>
      </c>
      <c r="H1468" s="107"/>
      <c r="I1468" s="112"/>
      <c r="J1468" s="339"/>
      <c r="K1468" s="113"/>
      <c r="L1468" s="339"/>
      <c r="M1468" s="113"/>
      <c r="N1468" s="339"/>
      <c r="O1468" s="139" t="str">
        <f t="shared" si="96"/>
        <v/>
      </c>
      <c r="P1468" s="339"/>
      <c r="Q1468" s="114"/>
      <c r="R1468" s="339"/>
      <c r="S1468" s="174"/>
      <c r="T1468" s="339"/>
      <c r="U1468" s="139" t="str">
        <f t="array" ref="U1468">IF($S1468&lt;&gt;"",INDEX(DropDownLists!$D$10:$D$2516,MATCH($S1468,DropDownLists!$E$10:$E$2516,0)),"")</f>
        <v/>
      </c>
      <c r="V1468" s="342"/>
      <c r="W1468" s="174"/>
      <c r="Y1468" s="62"/>
      <c r="Z1468" s="62"/>
      <c r="AA1468" s="62"/>
      <c r="AB1468" s="62"/>
      <c r="AC1468" s="62"/>
      <c r="AD1468" s="62"/>
      <c r="AE1468" s="62"/>
      <c r="AF1468" s="62"/>
      <c r="AG1468" s="62"/>
      <c r="AH1468" s="245" t="str">
        <f t="shared" si="97"/>
        <v/>
      </c>
      <c r="AI1468" s="62"/>
      <c r="AJ1468" s="62"/>
      <c r="AK1468" s="62"/>
      <c r="AL1468" s="62"/>
    </row>
    <row r="1469" spans="1:38" s="97" customFormat="1" ht="15" thickBot="1">
      <c r="A1469" s="63"/>
      <c r="B1469" s="2">
        <f t="shared" si="102"/>
        <v>1442</v>
      </c>
      <c r="C1469" s="235" t="str">
        <f t="array" ref="C1469">IF($K1469&lt;&gt;"",INDEX(TransferLog!$AB$21:$AB$1270,MATCH($I1469&amp;$M1469,TransferLog!$F$21:$F$1270&amp;TransferLog!$W$21:$W$1270,0)),"")</f>
        <v/>
      </c>
      <c r="D1469" s="235" t="str">
        <f t="array" ref="D1469">IF($K1469&lt;&gt;"",INDEX(TransferLog!$Q$21:$Q$1270,MATCH($I1469&amp;$M1469,TransferLog!$F$21:$F$1270&amp;TransferLog!$W$21:$W$1270,0)),"")</f>
        <v/>
      </c>
      <c r="E1469" s="236" t="str">
        <f t="array" ref="E1469">IF($K1469&lt;&gt;"",INDEX(TransferLog!$AC$21:$AC$1270,MATCH($I1469&amp;$M1469,TransferLog!$F$21:$F$1270&amp;TransferLog!$W$21:$W$1270,0)),"")</f>
        <v/>
      </c>
      <c r="F1469" s="111">
        <f t="shared" si="103"/>
        <v>1442</v>
      </c>
      <c r="G1469" s="138" t="str">
        <f t="array" ref="G1469">IF($I1469&lt;&gt;"",INDEX(DropDownLists!$K$10:$K$2516,MATCH($I1469,DropDownLists!$L$10:$L$2516,0)),"")</f>
        <v/>
      </c>
      <c r="H1469" s="107"/>
      <c r="I1469" s="112"/>
      <c r="J1469" s="339"/>
      <c r="K1469" s="113"/>
      <c r="L1469" s="339"/>
      <c r="M1469" s="113"/>
      <c r="N1469" s="339"/>
      <c r="O1469" s="139" t="str">
        <f t="shared" si="96"/>
        <v/>
      </c>
      <c r="P1469" s="339"/>
      <c r="Q1469" s="114"/>
      <c r="R1469" s="339"/>
      <c r="S1469" s="174"/>
      <c r="T1469" s="339"/>
      <c r="U1469" s="139" t="str">
        <f t="array" ref="U1469">IF($S1469&lt;&gt;"",INDEX(DropDownLists!$D$10:$D$2516,MATCH($S1469,DropDownLists!$E$10:$E$2516,0)),"")</f>
        <v/>
      </c>
      <c r="V1469" s="342"/>
      <c r="W1469" s="174"/>
      <c r="Y1469" s="62"/>
      <c r="Z1469" s="62"/>
      <c r="AA1469" s="62"/>
      <c r="AB1469" s="62"/>
      <c r="AC1469" s="62"/>
      <c r="AD1469" s="62"/>
      <c r="AE1469" s="62"/>
      <c r="AF1469" s="62"/>
      <c r="AG1469" s="62"/>
      <c r="AH1469" s="245" t="str">
        <f t="shared" si="97"/>
        <v/>
      </c>
      <c r="AI1469" s="62"/>
      <c r="AJ1469" s="62"/>
      <c r="AK1469" s="62"/>
      <c r="AL1469" s="62"/>
    </row>
    <row r="1470" spans="1:38" s="97" customFormat="1" ht="15" thickBot="1">
      <c r="A1470" s="63"/>
      <c r="B1470" s="2">
        <f t="shared" si="102"/>
        <v>1443</v>
      </c>
      <c r="C1470" s="235" t="str">
        <f t="array" ref="C1470">IF($K1470&lt;&gt;"",INDEX(TransferLog!$AB$21:$AB$1270,MATCH($I1470&amp;$M1470,TransferLog!$F$21:$F$1270&amp;TransferLog!$W$21:$W$1270,0)),"")</f>
        <v/>
      </c>
      <c r="D1470" s="235" t="str">
        <f t="array" ref="D1470">IF($K1470&lt;&gt;"",INDEX(TransferLog!$Q$21:$Q$1270,MATCH($I1470&amp;$M1470,TransferLog!$F$21:$F$1270&amp;TransferLog!$W$21:$W$1270,0)),"")</f>
        <v/>
      </c>
      <c r="E1470" s="236" t="str">
        <f t="array" ref="E1470">IF($K1470&lt;&gt;"",INDEX(TransferLog!$AC$21:$AC$1270,MATCH($I1470&amp;$M1470,TransferLog!$F$21:$F$1270&amp;TransferLog!$W$21:$W$1270,0)),"")</f>
        <v/>
      </c>
      <c r="F1470" s="111">
        <f t="shared" si="103"/>
        <v>1443</v>
      </c>
      <c r="G1470" s="138" t="str">
        <f t="array" ref="G1470">IF($I1470&lt;&gt;"",INDEX(DropDownLists!$K$10:$K$2516,MATCH($I1470,DropDownLists!$L$10:$L$2516,0)),"")</f>
        <v/>
      </c>
      <c r="H1470" s="107"/>
      <c r="I1470" s="112"/>
      <c r="J1470" s="339"/>
      <c r="K1470" s="113"/>
      <c r="L1470" s="339"/>
      <c r="M1470" s="113"/>
      <c r="N1470" s="339"/>
      <c r="O1470" s="139" t="str">
        <f t="shared" si="96"/>
        <v/>
      </c>
      <c r="P1470" s="339"/>
      <c r="Q1470" s="114"/>
      <c r="R1470" s="339"/>
      <c r="S1470" s="174"/>
      <c r="T1470" s="339"/>
      <c r="U1470" s="139" t="str">
        <f t="array" ref="U1470">IF($S1470&lt;&gt;"",INDEX(DropDownLists!$D$10:$D$2516,MATCH($S1470,DropDownLists!$E$10:$E$2516,0)),"")</f>
        <v/>
      </c>
      <c r="V1470" s="342"/>
      <c r="W1470" s="174"/>
      <c r="Y1470" s="62"/>
      <c r="Z1470" s="62"/>
      <c r="AA1470" s="62"/>
      <c r="AB1470" s="62"/>
      <c r="AC1470" s="62"/>
      <c r="AD1470" s="62"/>
      <c r="AE1470" s="62"/>
      <c r="AF1470" s="62"/>
      <c r="AG1470" s="62"/>
      <c r="AH1470" s="245" t="str">
        <f t="shared" si="97"/>
        <v/>
      </c>
      <c r="AI1470" s="62"/>
      <c r="AJ1470" s="62"/>
      <c r="AK1470" s="62"/>
      <c r="AL1470" s="62"/>
    </row>
    <row r="1471" spans="1:38" s="97" customFormat="1" ht="15" thickBot="1">
      <c r="A1471" s="63"/>
      <c r="B1471" s="2">
        <f t="shared" ref="B1471:B1510" si="104">ROW()-27</f>
        <v>1444</v>
      </c>
      <c r="C1471" s="235" t="str">
        <f t="array" ref="C1471">IF($K1471&lt;&gt;"",INDEX(TransferLog!$AB$21:$AB$1270,MATCH($I1471&amp;$M1471,TransferLog!$F$21:$F$1270&amp;TransferLog!$W$21:$W$1270,0)),"")</f>
        <v/>
      </c>
      <c r="D1471" s="235" t="str">
        <f t="array" ref="D1471">IF($K1471&lt;&gt;"",INDEX(TransferLog!$Q$21:$Q$1270,MATCH($I1471&amp;$M1471,TransferLog!$F$21:$F$1270&amp;TransferLog!$W$21:$W$1270,0)),"")</f>
        <v/>
      </c>
      <c r="E1471" s="236" t="str">
        <f t="array" ref="E1471">IF($K1471&lt;&gt;"",INDEX(TransferLog!$AC$21:$AC$1270,MATCH($I1471&amp;$M1471,TransferLog!$F$21:$F$1270&amp;TransferLog!$W$21:$W$1270,0)),"")</f>
        <v/>
      </c>
      <c r="F1471" s="111">
        <f t="shared" ref="F1471:F1510" si="105">ROW()-27</f>
        <v>1444</v>
      </c>
      <c r="G1471" s="138" t="str">
        <f t="array" ref="G1471">IF($I1471&lt;&gt;"",INDEX(DropDownLists!$K$10:$K$2516,MATCH($I1471,DropDownLists!$L$10:$L$2516,0)),"")</f>
        <v/>
      </c>
      <c r="H1471" s="107"/>
      <c r="I1471" s="112"/>
      <c r="J1471" s="339"/>
      <c r="K1471" s="113"/>
      <c r="L1471" s="339"/>
      <c r="M1471" s="113"/>
      <c r="N1471" s="339"/>
      <c r="O1471" s="139" t="str">
        <f t="shared" si="96"/>
        <v/>
      </c>
      <c r="P1471" s="339"/>
      <c r="Q1471" s="114"/>
      <c r="R1471" s="339"/>
      <c r="S1471" s="174"/>
      <c r="T1471" s="339"/>
      <c r="U1471" s="139" t="str">
        <f t="array" ref="U1471">IF($S1471&lt;&gt;"",INDEX(DropDownLists!$D$10:$D$2516,MATCH($S1471,DropDownLists!$E$10:$E$2516,0)),"")</f>
        <v/>
      </c>
      <c r="V1471" s="342"/>
      <c r="W1471" s="174"/>
      <c r="Y1471" s="62"/>
      <c r="Z1471" s="62"/>
      <c r="AA1471" s="62"/>
      <c r="AB1471" s="62"/>
      <c r="AC1471" s="62"/>
      <c r="AD1471" s="62"/>
      <c r="AE1471" s="62"/>
      <c r="AF1471" s="62"/>
      <c r="AG1471" s="62"/>
      <c r="AH1471" s="245" t="str">
        <f t="shared" si="97"/>
        <v/>
      </c>
      <c r="AI1471" s="62"/>
      <c r="AJ1471" s="62"/>
      <c r="AK1471" s="62"/>
      <c r="AL1471" s="62"/>
    </row>
    <row r="1472" spans="1:38" s="97" customFormat="1" ht="15" thickBot="1">
      <c r="A1472" s="63"/>
      <c r="B1472" s="2">
        <f t="shared" si="104"/>
        <v>1445</v>
      </c>
      <c r="C1472" s="235" t="str">
        <f t="array" ref="C1472">IF($K1472&lt;&gt;"",INDEX(TransferLog!$AB$21:$AB$1270,MATCH($I1472&amp;$M1472,TransferLog!$F$21:$F$1270&amp;TransferLog!$W$21:$W$1270,0)),"")</f>
        <v/>
      </c>
      <c r="D1472" s="235" t="str">
        <f t="array" ref="D1472">IF($K1472&lt;&gt;"",INDEX(TransferLog!$Q$21:$Q$1270,MATCH($I1472&amp;$M1472,TransferLog!$F$21:$F$1270&amp;TransferLog!$W$21:$W$1270,0)),"")</f>
        <v/>
      </c>
      <c r="E1472" s="236" t="str">
        <f t="array" ref="E1472">IF($K1472&lt;&gt;"",INDEX(TransferLog!$AC$21:$AC$1270,MATCH($I1472&amp;$M1472,TransferLog!$F$21:$F$1270&amp;TransferLog!$W$21:$W$1270,0)),"")</f>
        <v/>
      </c>
      <c r="F1472" s="111">
        <f t="shared" si="105"/>
        <v>1445</v>
      </c>
      <c r="G1472" s="138" t="str">
        <f t="array" ref="G1472">IF($I1472&lt;&gt;"",INDEX(DropDownLists!$K$10:$K$2516,MATCH($I1472,DropDownLists!$L$10:$L$2516,0)),"")</f>
        <v/>
      </c>
      <c r="H1472" s="107"/>
      <c r="I1472" s="112"/>
      <c r="J1472" s="339"/>
      <c r="K1472" s="113"/>
      <c r="L1472" s="339"/>
      <c r="M1472" s="113"/>
      <c r="N1472" s="339"/>
      <c r="O1472" s="139" t="str">
        <f t="shared" si="96"/>
        <v/>
      </c>
      <c r="P1472" s="339"/>
      <c r="Q1472" s="114"/>
      <c r="R1472" s="339"/>
      <c r="S1472" s="174"/>
      <c r="T1472" s="339"/>
      <c r="U1472" s="139" t="str">
        <f t="array" ref="U1472">IF($S1472&lt;&gt;"",INDEX(DropDownLists!$D$10:$D$2516,MATCH($S1472,DropDownLists!$E$10:$E$2516,0)),"")</f>
        <v/>
      </c>
      <c r="V1472" s="342"/>
      <c r="W1472" s="174"/>
      <c r="Y1472" s="62"/>
      <c r="Z1472" s="62"/>
      <c r="AA1472" s="62"/>
      <c r="AB1472" s="62"/>
      <c r="AC1472" s="62"/>
      <c r="AD1472" s="62"/>
      <c r="AE1472" s="62"/>
      <c r="AF1472" s="62"/>
      <c r="AG1472" s="62"/>
      <c r="AH1472" s="245" t="str">
        <f t="shared" si="97"/>
        <v/>
      </c>
      <c r="AI1472" s="62"/>
      <c r="AJ1472" s="62"/>
      <c r="AK1472" s="62"/>
      <c r="AL1472" s="62"/>
    </row>
    <row r="1473" spans="1:38" s="97" customFormat="1" ht="15" thickBot="1">
      <c r="A1473" s="63"/>
      <c r="B1473" s="2">
        <f t="shared" si="104"/>
        <v>1446</v>
      </c>
      <c r="C1473" s="235" t="str">
        <f t="array" ref="C1473">IF($K1473&lt;&gt;"",INDEX(TransferLog!$AB$21:$AB$1270,MATCH($I1473&amp;$M1473,TransferLog!$F$21:$F$1270&amp;TransferLog!$W$21:$W$1270,0)),"")</f>
        <v/>
      </c>
      <c r="D1473" s="235" t="str">
        <f t="array" ref="D1473">IF($K1473&lt;&gt;"",INDEX(TransferLog!$Q$21:$Q$1270,MATCH($I1473&amp;$M1473,TransferLog!$F$21:$F$1270&amp;TransferLog!$W$21:$W$1270,0)),"")</f>
        <v/>
      </c>
      <c r="E1473" s="236" t="str">
        <f t="array" ref="E1473">IF($K1473&lt;&gt;"",INDEX(TransferLog!$AC$21:$AC$1270,MATCH($I1473&amp;$M1473,TransferLog!$F$21:$F$1270&amp;TransferLog!$W$21:$W$1270,0)),"")</f>
        <v/>
      </c>
      <c r="F1473" s="111">
        <f t="shared" si="105"/>
        <v>1446</v>
      </c>
      <c r="G1473" s="138" t="str">
        <f t="array" ref="G1473">IF($I1473&lt;&gt;"",INDEX(DropDownLists!$K$10:$K$2516,MATCH($I1473,DropDownLists!$L$10:$L$2516,0)),"")</f>
        <v/>
      </c>
      <c r="H1473" s="107"/>
      <c r="I1473" s="112"/>
      <c r="J1473" s="339"/>
      <c r="K1473" s="113"/>
      <c r="L1473" s="339"/>
      <c r="M1473" s="113"/>
      <c r="N1473" s="339"/>
      <c r="O1473" s="139" t="str">
        <f t="shared" si="96"/>
        <v/>
      </c>
      <c r="P1473" s="339"/>
      <c r="Q1473" s="114"/>
      <c r="R1473" s="339"/>
      <c r="S1473" s="174"/>
      <c r="T1473" s="339"/>
      <c r="U1473" s="139" t="str">
        <f t="array" ref="U1473">IF($S1473&lt;&gt;"",INDEX(DropDownLists!$D$10:$D$2516,MATCH($S1473,DropDownLists!$E$10:$E$2516,0)),"")</f>
        <v/>
      </c>
      <c r="V1473" s="342"/>
      <c r="W1473" s="174"/>
      <c r="Y1473" s="62"/>
      <c r="Z1473" s="62"/>
      <c r="AA1473" s="62"/>
      <c r="AB1473" s="62"/>
      <c r="AC1473" s="62"/>
      <c r="AD1473" s="62"/>
      <c r="AE1473" s="62"/>
      <c r="AF1473" s="62"/>
      <c r="AG1473" s="62"/>
      <c r="AH1473" s="245" t="str">
        <f t="shared" si="97"/>
        <v/>
      </c>
      <c r="AI1473" s="62"/>
      <c r="AJ1473" s="62"/>
      <c r="AK1473" s="62"/>
      <c r="AL1473" s="62"/>
    </row>
    <row r="1474" spans="1:38" s="97" customFormat="1" ht="15" thickBot="1">
      <c r="A1474" s="63"/>
      <c r="B1474" s="2">
        <f t="shared" si="104"/>
        <v>1447</v>
      </c>
      <c r="C1474" s="235" t="str">
        <f t="array" ref="C1474">IF($K1474&lt;&gt;"",INDEX(TransferLog!$AB$21:$AB$1270,MATCH($I1474&amp;$M1474,TransferLog!$F$21:$F$1270&amp;TransferLog!$W$21:$W$1270,0)),"")</f>
        <v/>
      </c>
      <c r="D1474" s="235" t="str">
        <f t="array" ref="D1474">IF($K1474&lt;&gt;"",INDEX(TransferLog!$Q$21:$Q$1270,MATCH($I1474&amp;$M1474,TransferLog!$F$21:$F$1270&amp;TransferLog!$W$21:$W$1270,0)),"")</f>
        <v/>
      </c>
      <c r="E1474" s="236" t="str">
        <f t="array" ref="E1474">IF($K1474&lt;&gt;"",INDEX(TransferLog!$AC$21:$AC$1270,MATCH($I1474&amp;$M1474,TransferLog!$F$21:$F$1270&amp;TransferLog!$W$21:$W$1270,0)),"")</f>
        <v/>
      </c>
      <c r="F1474" s="111">
        <f t="shared" si="105"/>
        <v>1447</v>
      </c>
      <c r="G1474" s="138" t="str">
        <f t="array" ref="G1474">IF($I1474&lt;&gt;"",INDEX(DropDownLists!$K$10:$K$2516,MATCH($I1474,DropDownLists!$L$10:$L$2516,0)),"")</f>
        <v/>
      </c>
      <c r="H1474" s="107"/>
      <c r="I1474" s="112"/>
      <c r="J1474" s="339"/>
      <c r="K1474" s="113"/>
      <c r="L1474" s="339"/>
      <c r="M1474" s="113"/>
      <c r="N1474" s="339"/>
      <c r="O1474" s="139" t="str">
        <f t="shared" si="96"/>
        <v/>
      </c>
      <c r="P1474" s="339"/>
      <c r="Q1474" s="114"/>
      <c r="R1474" s="339"/>
      <c r="S1474" s="174"/>
      <c r="T1474" s="339"/>
      <c r="U1474" s="139" t="str">
        <f t="array" ref="U1474">IF($S1474&lt;&gt;"",INDEX(DropDownLists!$D$10:$D$2516,MATCH($S1474,DropDownLists!$E$10:$E$2516,0)),"")</f>
        <v/>
      </c>
      <c r="V1474" s="342"/>
      <c r="W1474" s="174"/>
      <c r="Y1474" s="62"/>
      <c r="Z1474" s="62"/>
      <c r="AA1474" s="62"/>
      <c r="AB1474" s="62"/>
      <c r="AC1474" s="62"/>
      <c r="AD1474" s="62"/>
      <c r="AE1474" s="62"/>
      <c r="AF1474" s="62"/>
      <c r="AG1474" s="62"/>
      <c r="AH1474" s="245" t="str">
        <f t="shared" si="97"/>
        <v/>
      </c>
      <c r="AI1474" s="62"/>
      <c r="AJ1474" s="62"/>
      <c r="AK1474" s="62"/>
      <c r="AL1474" s="62"/>
    </row>
    <row r="1475" spans="1:38" s="97" customFormat="1" ht="15" thickBot="1">
      <c r="A1475" s="63"/>
      <c r="B1475" s="2">
        <f t="shared" si="104"/>
        <v>1448</v>
      </c>
      <c r="C1475" s="235" t="str">
        <f t="array" ref="C1475">IF($K1475&lt;&gt;"",INDEX(TransferLog!$AB$21:$AB$1270,MATCH($I1475&amp;$M1475,TransferLog!$F$21:$F$1270&amp;TransferLog!$W$21:$W$1270,0)),"")</f>
        <v/>
      </c>
      <c r="D1475" s="235" t="str">
        <f t="array" ref="D1475">IF($K1475&lt;&gt;"",INDEX(TransferLog!$Q$21:$Q$1270,MATCH($I1475&amp;$M1475,TransferLog!$F$21:$F$1270&amp;TransferLog!$W$21:$W$1270,0)),"")</f>
        <v/>
      </c>
      <c r="E1475" s="236" t="str">
        <f t="array" ref="E1475">IF($K1475&lt;&gt;"",INDEX(TransferLog!$AC$21:$AC$1270,MATCH($I1475&amp;$M1475,TransferLog!$F$21:$F$1270&amp;TransferLog!$W$21:$W$1270,0)),"")</f>
        <v/>
      </c>
      <c r="F1475" s="111">
        <f t="shared" si="105"/>
        <v>1448</v>
      </c>
      <c r="G1475" s="138" t="str">
        <f t="array" ref="G1475">IF($I1475&lt;&gt;"",INDEX(DropDownLists!$K$10:$K$2516,MATCH($I1475,DropDownLists!$L$10:$L$2516,0)),"")</f>
        <v/>
      </c>
      <c r="H1475" s="107"/>
      <c r="I1475" s="112"/>
      <c r="J1475" s="339"/>
      <c r="K1475" s="113"/>
      <c r="L1475" s="339"/>
      <c r="M1475" s="113"/>
      <c r="N1475" s="339"/>
      <c r="O1475" s="139" t="str">
        <f t="shared" si="96"/>
        <v/>
      </c>
      <c r="P1475" s="339"/>
      <c r="Q1475" s="114"/>
      <c r="R1475" s="339"/>
      <c r="S1475" s="174"/>
      <c r="T1475" s="339"/>
      <c r="U1475" s="139" t="str">
        <f t="array" ref="U1475">IF($S1475&lt;&gt;"",INDEX(DropDownLists!$D$10:$D$2516,MATCH($S1475,DropDownLists!$E$10:$E$2516,0)),"")</f>
        <v/>
      </c>
      <c r="V1475" s="342"/>
      <c r="W1475" s="174"/>
      <c r="Y1475" s="62"/>
      <c r="Z1475" s="62"/>
      <c r="AA1475" s="62"/>
      <c r="AB1475" s="62"/>
      <c r="AC1475" s="62"/>
      <c r="AD1475" s="62"/>
      <c r="AE1475" s="62"/>
      <c r="AF1475" s="62"/>
      <c r="AG1475" s="62"/>
      <c r="AH1475" s="245" t="str">
        <f t="shared" si="97"/>
        <v/>
      </c>
      <c r="AI1475" s="62"/>
      <c r="AJ1475" s="62"/>
      <c r="AK1475" s="62"/>
      <c r="AL1475" s="62"/>
    </row>
    <row r="1476" spans="1:38" s="97" customFormat="1" ht="15" thickBot="1">
      <c r="A1476" s="63"/>
      <c r="B1476" s="2">
        <f t="shared" si="104"/>
        <v>1449</v>
      </c>
      <c r="C1476" s="235" t="str">
        <f t="array" ref="C1476">IF($K1476&lt;&gt;"",INDEX(TransferLog!$AB$21:$AB$1270,MATCH($I1476&amp;$M1476,TransferLog!$F$21:$F$1270&amp;TransferLog!$W$21:$W$1270,0)),"")</f>
        <v/>
      </c>
      <c r="D1476" s="235" t="str">
        <f t="array" ref="D1476">IF($K1476&lt;&gt;"",INDEX(TransferLog!$Q$21:$Q$1270,MATCH($I1476&amp;$M1476,TransferLog!$F$21:$F$1270&amp;TransferLog!$W$21:$W$1270,0)),"")</f>
        <v/>
      </c>
      <c r="E1476" s="236" t="str">
        <f t="array" ref="E1476">IF($K1476&lt;&gt;"",INDEX(TransferLog!$AC$21:$AC$1270,MATCH($I1476&amp;$M1476,TransferLog!$F$21:$F$1270&amp;TransferLog!$W$21:$W$1270,0)),"")</f>
        <v/>
      </c>
      <c r="F1476" s="111">
        <f t="shared" si="105"/>
        <v>1449</v>
      </c>
      <c r="G1476" s="138" t="str">
        <f t="array" ref="G1476">IF($I1476&lt;&gt;"",INDEX(DropDownLists!$K$10:$K$2516,MATCH($I1476,DropDownLists!$L$10:$L$2516,0)),"")</f>
        <v/>
      </c>
      <c r="H1476" s="107"/>
      <c r="I1476" s="112"/>
      <c r="J1476" s="339"/>
      <c r="K1476" s="113"/>
      <c r="L1476" s="339"/>
      <c r="M1476" s="113"/>
      <c r="N1476" s="339"/>
      <c r="O1476" s="139" t="str">
        <f t="shared" si="96"/>
        <v/>
      </c>
      <c r="P1476" s="339"/>
      <c r="Q1476" s="114"/>
      <c r="R1476" s="339"/>
      <c r="S1476" s="174"/>
      <c r="T1476" s="339"/>
      <c r="U1476" s="139" t="str">
        <f t="array" ref="U1476">IF($S1476&lt;&gt;"",INDEX(DropDownLists!$D$10:$D$2516,MATCH($S1476,DropDownLists!$E$10:$E$2516,0)),"")</f>
        <v/>
      </c>
      <c r="V1476" s="342"/>
      <c r="W1476" s="174"/>
      <c r="Y1476" s="62"/>
      <c r="Z1476" s="62"/>
      <c r="AA1476" s="62"/>
      <c r="AB1476" s="62"/>
      <c r="AC1476" s="62"/>
      <c r="AD1476" s="62"/>
      <c r="AE1476" s="62"/>
      <c r="AF1476" s="62"/>
      <c r="AG1476" s="62"/>
      <c r="AH1476" s="245" t="str">
        <f t="shared" si="97"/>
        <v/>
      </c>
      <c r="AI1476" s="62"/>
      <c r="AJ1476" s="62"/>
      <c r="AK1476" s="62"/>
      <c r="AL1476" s="62"/>
    </row>
    <row r="1477" spans="1:38" s="97" customFormat="1" ht="15" thickBot="1">
      <c r="A1477" s="63"/>
      <c r="B1477" s="2">
        <f t="shared" si="104"/>
        <v>1450</v>
      </c>
      <c r="C1477" s="235" t="str">
        <f t="array" ref="C1477">IF($K1477&lt;&gt;"",INDEX(TransferLog!$AB$21:$AB$1270,MATCH($I1477&amp;$M1477,TransferLog!$F$21:$F$1270&amp;TransferLog!$W$21:$W$1270,0)),"")</f>
        <v/>
      </c>
      <c r="D1477" s="235" t="str">
        <f t="array" ref="D1477">IF($K1477&lt;&gt;"",INDEX(TransferLog!$Q$21:$Q$1270,MATCH($I1477&amp;$M1477,TransferLog!$F$21:$F$1270&amp;TransferLog!$W$21:$W$1270,0)),"")</f>
        <v/>
      </c>
      <c r="E1477" s="236" t="str">
        <f t="array" ref="E1477">IF($K1477&lt;&gt;"",INDEX(TransferLog!$AC$21:$AC$1270,MATCH($I1477&amp;$M1477,TransferLog!$F$21:$F$1270&amp;TransferLog!$W$21:$W$1270,0)),"")</f>
        <v/>
      </c>
      <c r="F1477" s="111">
        <f t="shared" si="105"/>
        <v>1450</v>
      </c>
      <c r="G1477" s="138" t="str">
        <f t="array" ref="G1477">IF($I1477&lt;&gt;"",INDEX(DropDownLists!$K$10:$K$2516,MATCH($I1477,DropDownLists!$L$10:$L$2516,0)),"")</f>
        <v/>
      </c>
      <c r="H1477" s="107"/>
      <c r="I1477" s="112"/>
      <c r="J1477" s="339"/>
      <c r="K1477" s="113"/>
      <c r="L1477" s="339"/>
      <c r="M1477" s="113"/>
      <c r="N1477" s="339"/>
      <c r="O1477" s="139" t="str">
        <f t="shared" si="96"/>
        <v/>
      </c>
      <c r="P1477" s="339"/>
      <c r="Q1477" s="114"/>
      <c r="R1477" s="339"/>
      <c r="S1477" s="174"/>
      <c r="T1477" s="339"/>
      <c r="U1477" s="139" t="str">
        <f t="array" ref="U1477">IF($S1477&lt;&gt;"",INDEX(DropDownLists!$D$10:$D$2516,MATCH($S1477,DropDownLists!$E$10:$E$2516,0)),"")</f>
        <v/>
      </c>
      <c r="V1477" s="342"/>
      <c r="W1477" s="174"/>
      <c r="Y1477" s="62"/>
      <c r="Z1477" s="62"/>
      <c r="AA1477" s="62"/>
      <c r="AB1477" s="62"/>
      <c r="AC1477" s="62"/>
      <c r="AD1477" s="62"/>
      <c r="AE1477" s="62"/>
      <c r="AF1477" s="62"/>
      <c r="AG1477" s="62"/>
      <c r="AH1477" s="245" t="str">
        <f t="shared" si="97"/>
        <v/>
      </c>
      <c r="AI1477" s="62"/>
      <c r="AJ1477" s="62"/>
      <c r="AK1477" s="62"/>
      <c r="AL1477" s="62"/>
    </row>
    <row r="1478" spans="1:38" s="97" customFormat="1" ht="15" thickBot="1">
      <c r="A1478" s="63"/>
      <c r="B1478" s="2">
        <f t="shared" si="104"/>
        <v>1451</v>
      </c>
      <c r="C1478" s="235" t="str">
        <f t="array" ref="C1478">IF($K1478&lt;&gt;"",INDEX(TransferLog!$AB$21:$AB$1270,MATCH($I1478&amp;$M1478,TransferLog!$F$21:$F$1270&amp;TransferLog!$W$21:$W$1270,0)),"")</f>
        <v/>
      </c>
      <c r="D1478" s="235" t="str">
        <f t="array" ref="D1478">IF($K1478&lt;&gt;"",INDEX(TransferLog!$Q$21:$Q$1270,MATCH($I1478&amp;$M1478,TransferLog!$F$21:$F$1270&amp;TransferLog!$W$21:$W$1270,0)),"")</f>
        <v/>
      </c>
      <c r="E1478" s="236" t="str">
        <f t="array" ref="E1478">IF($K1478&lt;&gt;"",INDEX(TransferLog!$AC$21:$AC$1270,MATCH($I1478&amp;$M1478,TransferLog!$F$21:$F$1270&amp;TransferLog!$W$21:$W$1270,0)),"")</f>
        <v/>
      </c>
      <c r="F1478" s="111">
        <f t="shared" si="105"/>
        <v>1451</v>
      </c>
      <c r="G1478" s="138" t="str">
        <f t="array" ref="G1478">IF($I1478&lt;&gt;"",INDEX(DropDownLists!$K$10:$K$2516,MATCH($I1478,DropDownLists!$L$10:$L$2516,0)),"")</f>
        <v/>
      </c>
      <c r="H1478" s="107"/>
      <c r="I1478" s="112"/>
      <c r="J1478" s="339"/>
      <c r="K1478" s="113"/>
      <c r="L1478" s="339"/>
      <c r="M1478" s="113"/>
      <c r="N1478" s="339"/>
      <c r="O1478" s="139" t="str">
        <f t="shared" si="96"/>
        <v/>
      </c>
      <c r="P1478" s="339"/>
      <c r="Q1478" s="114"/>
      <c r="R1478" s="339"/>
      <c r="S1478" s="174"/>
      <c r="T1478" s="339"/>
      <c r="U1478" s="139" t="str">
        <f t="array" ref="U1478">IF($S1478&lt;&gt;"",INDEX(DropDownLists!$D$10:$D$2516,MATCH($S1478,DropDownLists!$E$10:$E$2516,0)),"")</f>
        <v/>
      </c>
      <c r="V1478" s="342"/>
      <c r="W1478" s="174"/>
      <c r="Y1478" s="62"/>
      <c r="Z1478" s="62"/>
      <c r="AA1478" s="62"/>
      <c r="AB1478" s="62"/>
      <c r="AC1478" s="62"/>
      <c r="AD1478" s="62"/>
      <c r="AE1478" s="62"/>
      <c r="AF1478" s="62"/>
      <c r="AG1478" s="62"/>
      <c r="AH1478" s="245" t="str">
        <f t="shared" si="97"/>
        <v/>
      </c>
      <c r="AI1478" s="62"/>
      <c r="AJ1478" s="62"/>
      <c r="AK1478" s="62"/>
      <c r="AL1478" s="62"/>
    </row>
    <row r="1479" spans="1:38" s="97" customFormat="1" ht="15" thickBot="1">
      <c r="A1479" s="63"/>
      <c r="B1479" s="2">
        <f t="shared" si="104"/>
        <v>1452</v>
      </c>
      <c r="C1479" s="235" t="str">
        <f t="array" ref="C1479">IF($K1479&lt;&gt;"",INDEX(TransferLog!$AB$21:$AB$1270,MATCH($I1479&amp;$M1479,TransferLog!$F$21:$F$1270&amp;TransferLog!$W$21:$W$1270,0)),"")</f>
        <v/>
      </c>
      <c r="D1479" s="235" t="str">
        <f t="array" ref="D1479">IF($K1479&lt;&gt;"",INDEX(TransferLog!$Q$21:$Q$1270,MATCH($I1479&amp;$M1479,TransferLog!$F$21:$F$1270&amp;TransferLog!$W$21:$W$1270,0)),"")</f>
        <v/>
      </c>
      <c r="E1479" s="236" t="str">
        <f t="array" ref="E1479">IF($K1479&lt;&gt;"",INDEX(TransferLog!$AC$21:$AC$1270,MATCH($I1479&amp;$M1479,TransferLog!$F$21:$F$1270&amp;TransferLog!$W$21:$W$1270,0)),"")</f>
        <v/>
      </c>
      <c r="F1479" s="111">
        <f t="shared" si="105"/>
        <v>1452</v>
      </c>
      <c r="G1479" s="138" t="str">
        <f t="array" ref="G1479">IF($I1479&lt;&gt;"",INDEX(DropDownLists!$K$10:$K$2516,MATCH($I1479,DropDownLists!$L$10:$L$2516,0)),"")</f>
        <v/>
      </c>
      <c r="H1479" s="107"/>
      <c r="I1479" s="112"/>
      <c r="J1479" s="339"/>
      <c r="K1479" s="113"/>
      <c r="L1479" s="339"/>
      <c r="M1479" s="113"/>
      <c r="N1479" s="339"/>
      <c r="O1479" s="139" t="str">
        <f t="shared" si="96"/>
        <v/>
      </c>
      <c r="P1479" s="339"/>
      <c r="Q1479" s="114"/>
      <c r="R1479" s="339"/>
      <c r="S1479" s="174"/>
      <c r="T1479" s="339"/>
      <c r="U1479" s="139" t="str">
        <f t="array" ref="U1479">IF($S1479&lt;&gt;"",INDEX(DropDownLists!$D$10:$D$2516,MATCH($S1479,DropDownLists!$E$10:$E$2516,0)),"")</f>
        <v/>
      </c>
      <c r="V1479" s="342"/>
      <c r="W1479" s="174"/>
      <c r="Y1479" s="62"/>
      <c r="Z1479" s="62"/>
      <c r="AA1479" s="62"/>
      <c r="AB1479" s="62"/>
      <c r="AC1479" s="62"/>
      <c r="AD1479" s="62"/>
      <c r="AE1479" s="62"/>
      <c r="AF1479" s="62"/>
      <c r="AG1479" s="62"/>
      <c r="AH1479" s="245" t="str">
        <f t="shared" si="97"/>
        <v/>
      </c>
      <c r="AI1479" s="62"/>
      <c r="AJ1479" s="62"/>
      <c r="AK1479" s="62"/>
      <c r="AL1479" s="62"/>
    </row>
    <row r="1480" spans="1:38" s="97" customFormat="1" ht="15" thickBot="1">
      <c r="A1480" s="63"/>
      <c r="B1480" s="2">
        <f t="shared" si="104"/>
        <v>1453</v>
      </c>
      <c r="C1480" s="235" t="str">
        <f t="array" ref="C1480">IF($K1480&lt;&gt;"",INDEX(TransferLog!$AB$21:$AB$1270,MATCH($I1480&amp;$M1480,TransferLog!$F$21:$F$1270&amp;TransferLog!$W$21:$W$1270,0)),"")</f>
        <v/>
      </c>
      <c r="D1480" s="235" t="str">
        <f t="array" ref="D1480">IF($K1480&lt;&gt;"",INDEX(TransferLog!$Q$21:$Q$1270,MATCH($I1480&amp;$M1480,TransferLog!$F$21:$F$1270&amp;TransferLog!$W$21:$W$1270,0)),"")</f>
        <v/>
      </c>
      <c r="E1480" s="236" t="str">
        <f t="array" ref="E1480">IF($K1480&lt;&gt;"",INDEX(TransferLog!$AC$21:$AC$1270,MATCH($I1480&amp;$M1480,TransferLog!$F$21:$F$1270&amp;TransferLog!$W$21:$W$1270,0)),"")</f>
        <v/>
      </c>
      <c r="F1480" s="111">
        <f t="shared" si="105"/>
        <v>1453</v>
      </c>
      <c r="G1480" s="138" t="str">
        <f t="array" ref="G1480">IF($I1480&lt;&gt;"",INDEX(DropDownLists!$K$10:$K$2516,MATCH($I1480,DropDownLists!$L$10:$L$2516,0)),"")</f>
        <v/>
      </c>
      <c r="H1480" s="107"/>
      <c r="I1480" s="112"/>
      <c r="J1480" s="339"/>
      <c r="K1480" s="113"/>
      <c r="L1480" s="339"/>
      <c r="M1480" s="113"/>
      <c r="N1480" s="339"/>
      <c r="O1480" s="139" t="str">
        <f t="shared" si="96"/>
        <v/>
      </c>
      <c r="P1480" s="339"/>
      <c r="Q1480" s="114"/>
      <c r="R1480" s="339"/>
      <c r="S1480" s="174"/>
      <c r="T1480" s="339"/>
      <c r="U1480" s="139" t="str">
        <f t="array" ref="U1480">IF($S1480&lt;&gt;"",INDEX(DropDownLists!$D$10:$D$2516,MATCH($S1480,DropDownLists!$E$10:$E$2516,0)),"")</f>
        <v/>
      </c>
      <c r="V1480" s="342"/>
      <c r="W1480" s="174"/>
      <c r="Y1480" s="62"/>
      <c r="Z1480" s="62"/>
      <c r="AA1480" s="62"/>
      <c r="AB1480" s="62"/>
      <c r="AC1480" s="62"/>
      <c r="AD1480" s="62"/>
      <c r="AE1480" s="62"/>
      <c r="AF1480" s="62"/>
      <c r="AG1480" s="62"/>
      <c r="AH1480" s="245" t="str">
        <f t="shared" si="97"/>
        <v/>
      </c>
      <c r="AI1480" s="62"/>
      <c r="AJ1480" s="62"/>
      <c r="AK1480" s="62"/>
      <c r="AL1480" s="62"/>
    </row>
    <row r="1481" spans="1:38" s="97" customFormat="1" ht="15" thickBot="1">
      <c r="A1481" s="63"/>
      <c r="B1481" s="2">
        <f t="shared" si="104"/>
        <v>1454</v>
      </c>
      <c r="C1481" s="235" t="str">
        <f t="array" ref="C1481">IF($K1481&lt;&gt;"",INDEX(TransferLog!$AB$21:$AB$1270,MATCH($I1481&amp;$M1481,TransferLog!$F$21:$F$1270&amp;TransferLog!$W$21:$W$1270,0)),"")</f>
        <v/>
      </c>
      <c r="D1481" s="235" t="str">
        <f t="array" ref="D1481">IF($K1481&lt;&gt;"",INDEX(TransferLog!$Q$21:$Q$1270,MATCH($I1481&amp;$M1481,TransferLog!$F$21:$F$1270&amp;TransferLog!$W$21:$W$1270,0)),"")</f>
        <v/>
      </c>
      <c r="E1481" s="236" t="str">
        <f t="array" ref="E1481">IF($K1481&lt;&gt;"",INDEX(TransferLog!$AC$21:$AC$1270,MATCH($I1481&amp;$M1481,TransferLog!$F$21:$F$1270&amp;TransferLog!$W$21:$W$1270,0)),"")</f>
        <v/>
      </c>
      <c r="F1481" s="111">
        <f t="shared" si="105"/>
        <v>1454</v>
      </c>
      <c r="G1481" s="138" t="str">
        <f t="array" ref="G1481">IF($I1481&lt;&gt;"",INDEX(DropDownLists!$K$10:$K$2516,MATCH($I1481,DropDownLists!$L$10:$L$2516,0)),"")</f>
        <v/>
      </c>
      <c r="H1481" s="107"/>
      <c r="I1481" s="112"/>
      <c r="J1481" s="339"/>
      <c r="K1481" s="113"/>
      <c r="L1481" s="339"/>
      <c r="M1481" s="113"/>
      <c r="N1481" s="339"/>
      <c r="O1481" s="139" t="str">
        <f t="shared" si="96"/>
        <v/>
      </c>
      <c r="P1481" s="339"/>
      <c r="Q1481" s="114"/>
      <c r="R1481" s="339"/>
      <c r="S1481" s="174"/>
      <c r="T1481" s="339"/>
      <c r="U1481" s="139" t="str">
        <f t="array" ref="U1481">IF($S1481&lt;&gt;"",INDEX(DropDownLists!$D$10:$D$2516,MATCH($S1481,DropDownLists!$E$10:$E$2516,0)),"")</f>
        <v/>
      </c>
      <c r="V1481" s="342"/>
      <c r="W1481" s="174"/>
      <c r="Y1481" s="62"/>
      <c r="Z1481" s="62"/>
      <c r="AA1481" s="62"/>
      <c r="AB1481" s="62"/>
      <c r="AC1481" s="62"/>
      <c r="AD1481" s="62"/>
      <c r="AE1481" s="62"/>
      <c r="AF1481" s="62"/>
      <c r="AG1481" s="62"/>
      <c r="AH1481" s="245" t="str">
        <f t="shared" si="97"/>
        <v/>
      </c>
      <c r="AI1481" s="62"/>
      <c r="AJ1481" s="62"/>
      <c r="AK1481" s="62"/>
      <c r="AL1481" s="62"/>
    </row>
    <row r="1482" spans="1:38" s="97" customFormat="1" ht="15" thickBot="1">
      <c r="A1482" s="63"/>
      <c r="B1482" s="2">
        <f t="shared" si="104"/>
        <v>1455</v>
      </c>
      <c r="C1482" s="235" t="str">
        <f t="array" ref="C1482">IF($K1482&lt;&gt;"",INDEX(TransferLog!$AB$21:$AB$1270,MATCH($I1482&amp;$M1482,TransferLog!$F$21:$F$1270&amp;TransferLog!$W$21:$W$1270,0)),"")</f>
        <v/>
      </c>
      <c r="D1482" s="235" t="str">
        <f t="array" ref="D1482">IF($K1482&lt;&gt;"",INDEX(TransferLog!$Q$21:$Q$1270,MATCH($I1482&amp;$M1482,TransferLog!$F$21:$F$1270&amp;TransferLog!$W$21:$W$1270,0)),"")</f>
        <v/>
      </c>
      <c r="E1482" s="236" t="str">
        <f t="array" ref="E1482">IF($K1482&lt;&gt;"",INDEX(TransferLog!$AC$21:$AC$1270,MATCH($I1482&amp;$M1482,TransferLog!$F$21:$F$1270&amp;TransferLog!$W$21:$W$1270,0)),"")</f>
        <v/>
      </c>
      <c r="F1482" s="111">
        <f t="shared" si="105"/>
        <v>1455</v>
      </c>
      <c r="G1482" s="138" t="str">
        <f t="array" ref="G1482">IF($I1482&lt;&gt;"",INDEX(DropDownLists!$K$10:$K$2516,MATCH($I1482,DropDownLists!$L$10:$L$2516,0)),"")</f>
        <v/>
      </c>
      <c r="H1482" s="107"/>
      <c r="I1482" s="112"/>
      <c r="J1482" s="339"/>
      <c r="K1482" s="113"/>
      <c r="L1482" s="339"/>
      <c r="M1482" s="113"/>
      <c r="N1482" s="339"/>
      <c r="O1482" s="139" t="str">
        <f t="shared" si="96"/>
        <v/>
      </c>
      <c r="P1482" s="339"/>
      <c r="Q1482" s="114"/>
      <c r="R1482" s="339"/>
      <c r="S1482" s="174"/>
      <c r="T1482" s="339"/>
      <c r="U1482" s="139" t="str">
        <f t="array" ref="U1482">IF($S1482&lt;&gt;"",INDEX(DropDownLists!$D$10:$D$2516,MATCH($S1482,DropDownLists!$E$10:$E$2516,0)),"")</f>
        <v/>
      </c>
      <c r="V1482" s="342"/>
      <c r="W1482" s="174"/>
      <c r="Y1482" s="62"/>
      <c r="Z1482" s="62"/>
      <c r="AA1482" s="62"/>
      <c r="AB1482" s="62"/>
      <c r="AC1482" s="62"/>
      <c r="AD1482" s="62"/>
      <c r="AE1482" s="62"/>
      <c r="AF1482" s="62"/>
      <c r="AG1482" s="62"/>
      <c r="AH1482" s="245" t="str">
        <f t="shared" si="97"/>
        <v/>
      </c>
      <c r="AI1482" s="62"/>
      <c r="AJ1482" s="62"/>
      <c r="AK1482" s="62"/>
      <c r="AL1482" s="62"/>
    </row>
    <row r="1483" spans="1:38" s="97" customFormat="1" ht="15" thickBot="1">
      <c r="A1483" s="63"/>
      <c r="B1483" s="2">
        <f t="shared" si="104"/>
        <v>1456</v>
      </c>
      <c r="C1483" s="235" t="str">
        <f t="array" ref="C1483">IF($K1483&lt;&gt;"",INDEX(TransferLog!$AB$21:$AB$1270,MATCH($I1483&amp;$M1483,TransferLog!$F$21:$F$1270&amp;TransferLog!$W$21:$W$1270,0)),"")</f>
        <v/>
      </c>
      <c r="D1483" s="235" t="str">
        <f t="array" ref="D1483">IF($K1483&lt;&gt;"",INDEX(TransferLog!$Q$21:$Q$1270,MATCH($I1483&amp;$M1483,TransferLog!$F$21:$F$1270&amp;TransferLog!$W$21:$W$1270,0)),"")</f>
        <v/>
      </c>
      <c r="E1483" s="236" t="str">
        <f t="array" ref="E1483">IF($K1483&lt;&gt;"",INDEX(TransferLog!$AC$21:$AC$1270,MATCH($I1483&amp;$M1483,TransferLog!$F$21:$F$1270&amp;TransferLog!$W$21:$W$1270,0)),"")</f>
        <v/>
      </c>
      <c r="F1483" s="111">
        <f t="shared" si="105"/>
        <v>1456</v>
      </c>
      <c r="G1483" s="138" t="str">
        <f t="array" ref="G1483">IF($I1483&lt;&gt;"",INDEX(DropDownLists!$K$10:$K$2516,MATCH($I1483,DropDownLists!$L$10:$L$2516,0)),"")</f>
        <v/>
      </c>
      <c r="H1483" s="107"/>
      <c r="I1483" s="112"/>
      <c r="J1483" s="339"/>
      <c r="K1483" s="113"/>
      <c r="L1483" s="339"/>
      <c r="M1483" s="113"/>
      <c r="N1483" s="339"/>
      <c r="O1483" s="139" t="str">
        <f t="shared" si="96"/>
        <v/>
      </c>
      <c r="P1483" s="339"/>
      <c r="Q1483" s="114"/>
      <c r="R1483" s="339"/>
      <c r="S1483" s="174"/>
      <c r="T1483" s="339"/>
      <c r="U1483" s="139" t="str">
        <f t="array" ref="U1483">IF($S1483&lt;&gt;"",INDEX(DropDownLists!$D$10:$D$2516,MATCH($S1483,DropDownLists!$E$10:$E$2516,0)),"")</f>
        <v/>
      </c>
      <c r="V1483" s="342"/>
      <c r="W1483" s="174"/>
      <c r="Y1483" s="62"/>
      <c r="Z1483" s="62"/>
      <c r="AA1483" s="62"/>
      <c r="AB1483" s="62"/>
      <c r="AC1483" s="62"/>
      <c r="AD1483" s="62"/>
      <c r="AE1483" s="62"/>
      <c r="AF1483" s="62"/>
      <c r="AG1483" s="62"/>
      <c r="AH1483" s="245" t="str">
        <f t="shared" si="97"/>
        <v/>
      </c>
      <c r="AI1483" s="62"/>
      <c r="AJ1483" s="62"/>
      <c r="AK1483" s="62"/>
      <c r="AL1483" s="62"/>
    </row>
    <row r="1484" spans="1:38" s="97" customFormat="1" ht="15" thickBot="1">
      <c r="A1484" s="63"/>
      <c r="B1484" s="2">
        <f t="shared" si="104"/>
        <v>1457</v>
      </c>
      <c r="C1484" s="235" t="str">
        <f t="array" ref="C1484">IF($K1484&lt;&gt;"",INDEX(TransferLog!$AB$21:$AB$1270,MATCH($I1484&amp;$M1484,TransferLog!$F$21:$F$1270&amp;TransferLog!$W$21:$W$1270,0)),"")</f>
        <v/>
      </c>
      <c r="D1484" s="235" t="str">
        <f t="array" ref="D1484">IF($K1484&lt;&gt;"",INDEX(TransferLog!$Q$21:$Q$1270,MATCH($I1484&amp;$M1484,TransferLog!$F$21:$F$1270&amp;TransferLog!$W$21:$W$1270,0)),"")</f>
        <v/>
      </c>
      <c r="E1484" s="236" t="str">
        <f t="array" ref="E1484">IF($K1484&lt;&gt;"",INDEX(TransferLog!$AC$21:$AC$1270,MATCH($I1484&amp;$M1484,TransferLog!$F$21:$F$1270&amp;TransferLog!$W$21:$W$1270,0)),"")</f>
        <v/>
      </c>
      <c r="F1484" s="111">
        <f t="shared" si="105"/>
        <v>1457</v>
      </c>
      <c r="G1484" s="138" t="str">
        <f t="array" ref="G1484">IF($I1484&lt;&gt;"",INDEX(DropDownLists!$K$10:$K$2516,MATCH($I1484,DropDownLists!$L$10:$L$2516,0)),"")</f>
        <v/>
      </c>
      <c r="H1484" s="107"/>
      <c r="I1484" s="112"/>
      <c r="J1484" s="339"/>
      <c r="K1484" s="113"/>
      <c r="L1484" s="339"/>
      <c r="M1484" s="113"/>
      <c r="N1484" s="339"/>
      <c r="O1484" s="139" t="str">
        <f t="shared" si="96"/>
        <v/>
      </c>
      <c r="P1484" s="339"/>
      <c r="Q1484" s="114"/>
      <c r="R1484" s="339"/>
      <c r="S1484" s="174"/>
      <c r="T1484" s="339"/>
      <c r="U1484" s="139" t="str">
        <f t="array" ref="U1484">IF($S1484&lt;&gt;"",INDEX(DropDownLists!$D$10:$D$2516,MATCH($S1484,DropDownLists!$E$10:$E$2516,0)),"")</f>
        <v/>
      </c>
      <c r="V1484" s="342"/>
      <c r="W1484" s="174"/>
      <c r="Y1484" s="62"/>
      <c r="Z1484" s="62"/>
      <c r="AA1484" s="62"/>
      <c r="AB1484" s="62"/>
      <c r="AC1484" s="62"/>
      <c r="AD1484" s="62"/>
      <c r="AE1484" s="62"/>
      <c r="AF1484" s="62"/>
      <c r="AG1484" s="62"/>
      <c r="AH1484" s="245" t="str">
        <f t="shared" si="97"/>
        <v/>
      </c>
      <c r="AI1484" s="62"/>
      <c r="AJ1484" s="62"/>
      <c r="AK1484" s="62"/>
      <c r="AL1484" s="62"/>
    </row>
    <row r="1485" spans="1:38" s="97" customFormat="1" ht="15" thickBot="1">
      <c r="A1485" s="63"/>
      <c r="B1485" s="2">
        <f t="shared" si="104"/>
        <v>1458</v>
      </c>
      <c r="C1485" s="235" t="str">
        <f t="array" ref="C1485">IF($K1485&lt;&gt;"",INDEX(TransferLog!$AB$21:$AB$1270,MATCH($I1485&amp;$M1485,TransferLog!$F$21:$F$1270&amp;TransferLog!$W$21:$W$1270,0)),"")</f>
        <v/>
      </c>
      <c r="D1485" s="235" t="str">
        <f t="array" ref="D1485">IF($K1485&lt;&gt;"",INDEX(TransferLog!$Q$21:$Q$1270,MATCH($I1485&amp;$M1485,TransferLog!$F$21:$F$1270&amp;TransferLog!$W$21:$W$1270,0)),"")</f>
        <v/>
      </c>
      <c r="E1485" s="236" t="str">
        <f t="array" ref="E1485">IF($K1485&lt;&gt;"",INDEX(TransferLog!$AC$21:$AC$1270,MATCH($I1485&amp;$M1485,TransferLog!$F$21:$F$1270&amp;TransferLog!$W$21:$W$1270,0)),"")</f>
        <v/>
      </c>
      <c r="F1485" s="111">
        <f t="shared" si="105"/>
        <v>1458</v>
      </c>
      <c r="G1485" s="138" t="str">
        <f t="array" ref="G1485">IF($I1485&lt;&gt;"",INDEX(DropDownLists!$K$10:$K$2516,MATCH($I1485,DropDownLists!$L$10:$L$2516,0)),"")</f>
        <v/>
      </c>
      <c r="H1485" s="107"/>
      <c r="I1485" s="112"/>
      <c r="J1485" s="339"/>
      <c r="K1485" s="113"/>
      <c r="L1485" s="339"/>
      <c r="M1485" s="113"/>
      <c r="N1485" s="339"/>
      <c r="O1485" s="139" t="str">
        <f t="shared" si="96"/>
        <v/>
      </c>
      <c r="P1485" s="339"/>
      <c r="Q1485" s="114"/>
      <c r="R1485" s="339"/>
      <c r="S1485" s="174"/>
      <c r="T1485" s="339"/>
      <c r="U1485" s="139" t="str">
        <f t="array" ref="U1485">IF($S1485&lt;&gt;"",INDEX(DropDownLists!$D$10:$D$2516,MATCH($S1485,DropDownLists!$E$10:$E$2516,0)),"")</f>
        <v/>
      </c>
      <c r="V1485" s="342"/>
      <c r="W1485" s="174"/>
      <c r="Y1485" s="62"/>
      <c r="Z1485" s="62"/>
      <c r="AA1485" s="62"/>
      <c r="AB1485" s="62"/>
      <c r="AC1485" s="62"/>
      <c r="AD1485" s="62"/>
      <c r="AE1485" s="62"/>
      <c r="AF1485" s="62"/>
      <c r="AG1485" s="62"/>
      <c r="AH1485" s="245" t="str">
        <f t="shared" si="97"/>
        <v/>
      </c>
      <c r="AI1485" s="62"/>
      <c r="AJ1485" s="62"/>
      <c r="AK1485" s="62"/>
      <c r="AL1485" s="62"/>
    </row>
    <row r="1486" spans="1:38" s="97" customFormat="1" ht="15" thickBot="1">
      <c r="A1486" s="63"/>
      <c r="B1486" s="2">
        <f t="shared" si="104"/>
        <v>1459</v>
      </c>
      <c r="C1486" s="235" t="str">
        <f t="array" ref="C1486">IF($K1486&lt;&gt;"",INDEX(TransferLog!$AB$21:$AB$1270,MATCH($I1486&amp;$M1486,TransferLog!$F$21:$F$1270&amp;TransferLog!$W$21:$W$1270,0)),"")</f>
        <v/>
      </c>
      <c r="D1486" s="235" t="str">
        <f t="array" ref="D1486">IF($K1486&lt;&gt;"",INDEX(TransferLog!$Q$21:$Q$1270,MATCH($I1486&amp;$M1486,TransferLog!$F$21:$F$1270&amp;TransferLog!$W$21:$W$1270,0)),"")</f>
        <v/>
      </c>
      <c r="E1486" s="236" t="str">
        <f t="array" ref="E1486">IF($K1486&lt;&gt;"",INDEX(TransferLog!$AC$21:$AC$1270,MATCH($I1486&amp;$M1486,TransferLog!$F$21:$F$1270&amp;TransferLog!$W$21:$W$1270,0)),"")</f>
        <v/>
      </c>
      <c r="F1486" s="111">
        <f t="shared" si="105"/>
        <v>1459</v>
      </c>
      <c r="G1486" s="138" t="str">
        <f t="array" ref="G1486">IF($I1486&lt;&gt;"",INDEX(DropDownLists!$K$10:$K$2516,MATCH($I1486,DropDownLists!$L$10:$L$2516,0)),"")</f>
        <v/>
      </c>
      <c r="H1486" s="107"/>
      <c r="I1486" s="112"/>
      <c r="J1486" s="339"/>
      <c r="K1486" s="113"/>
      <c r="L1486" s="339"/>
      <c r="M1486" s="113"/>
      <c r="N1486" s="339"/>
      <c r="O1486" s="139" t="str">
        <f t="shared" si="96"/>
        <v/>
      </c>
      <c r="P1486" s="339"/>
      <c r="Q1486" s="114"/>
      <c r="R1486" s="339"/>
      <c r="S1486" s="174"/>
      <c r="T1486" s="339"/>
      <c r="U1486" s="139" t="str">
        <f t="array" ref="U1486">IF($S1486&lt;&gt;"",INDEX(DropDownLists!$D$10:$D$2516,MATCH($S1486,DropDownLists!$E$10:$E$2516,0)),"")</f>
        <v/>
      </c>
      <c r="V1486" s="342"/>
      <c r="W1486" s="174"/>
      <c r="Y1486" s="62"/>
      <c r="Z1486" s="62"/>
      <c r="AA1486" s="62"/>
      <c r="AB1486" s="62"/>
      <c r="AC1486" s="62"/>
      <c r="AD1486" s="62"/>
      <c r="AE1486" s="62"/>
      <c r="AF1486" s="62"/>
      <c r="AG1486" s="62"/>
      <c r="AH1486" s="245" t="str">
        <f t="shared" si="97"/>
        <v/>
      </c>
      <c r="AI1486" s="62"/>
      <c r="AJ1486" s="62"/>
      <c r="AK1486" s="62"/>
      <c r="AL1486" s="62"/>
    </row>
    <row r="1487" spans="1:38" s="97" customFormat="1" ht="15" thickBot="1">
      <c r="A1487" s="63"/>
      <c r="B1487" s="2">
        <f t="shared" si="104"/>
        <v>1460</v>
      </c>
      <c r="C1487" s="235" t="str">
        <f t="array" ref="C1487">IF($K1487&lt;&gt;"",INDEX(TransferLog!$AB$21:$AB$1270,MATCH($I1487&amp;$M1487,TransferLog!$F$21:$F$1270&amp;TransferLog!$W$21:$W$1270,0)),"")</f>
        <v/>
      </c>
      <c r="D1487" s="235" t="str">
        <f t="array" ref="D1487">IF($K1487&lt;&gt;"",INDEX(TransferLog!$Q$21:$Q$1270,MATCH($I1487&amp;$M1487,TransferLog!$F$21:$F$1270&amp;TransferLog!$W$21:$W$1270,0)),"")</f>
        <v/>
      </c>
      <c r="E1487" s="236" t="str">
        <f t="array" ref="E1487">IF($K1487&lt;&gt;"",INDEX(TransferLog!$AC$21:$AC$1270,MATCH($I1487&amp;$M1487,TransferLog!$F$21:$F$1270&amp;TransferLog!$W$21:$W$1270,0)),"")</f>
        <v/>
      </c>
      <c r="F1487" s="111">
        <f t="shared" si="105"/>
        <v>1460</v>
      </c>
      <c r="G1487" s="138" t="str">
        <f t="array" ref="G1487">IF($I1487&lt;&gt;"",INDEX(DropDownLists!$K$10:$K$2516,MATCH($I1487,DropDownLists!$L$10:$L$2516,0)),"")</f>
        <v/>
      </c>
      <c r="H1487" s="107"/>
      <c r="I1487" s="112"/>
      <c r="J1487" s="339"/>
      <c r="K1487" s="113"/>
      <c r="L1487" s="339"/>
      <c r="M1487" s="113"/>
      <c r="N1487" s="339"/>
      <c r="O1487" s="139" t="str">
        <f t="shared" si="96"/>
        <v/>
      </c>
      <c r="P1487" s="339"/>
      <c r="Q1487" s="114"/>
      <c r="R1487" s="339"/>
      <c r="S1487" s="174"/>
      <c r="T1487" s="339"/>
      <c r="U1487" s="139" t="str">
        <f t="array" ref="U1487">IF($S1487&lt;&gt;"",INDEX(DropDownLists!$D$10:$D$2516,MATCH($S1487,DropDownLists!$E$10:$E$2516,0)),"")</f>
        <v/>
      </c>
      <c r="V1487" s="342"/>
      <c r="W1487" s="174"/>
      <c r="Y1487" s="62"/>
      <c r="Z1487" s="62"/>
      <c r="AA1487" s="62"/>
      <c r="AB1487" s="62"/>
      <c r="AC1487" s="62"/>
      <c r="AD1487" s="62"/>
      <c r="AE1487" s="62"/>
      <c r="AF1487" s="62"/>
      <c r="AG1487" s="62"/>
      <c r="AH1487" s="245" t="str">
        <f t="shared" si="97"/>
        <v/>
      </c>
      <c r="AI1487" s="62"/>
      <c r="AJ1487" s="62"/>
      <c r="AK1487" s="62"/>
      <c r="AL1487" s="62"/>
    </row>
    <row r="1488" spans="1:38" s="97" customFormat="1" ht="15" thickBot="1">
      <c r="A1488" s="63"/>
      <c r="B1488" s="2">
        <f t="shared" si="104"/>
        <v>1461</v>
      </c>
      <c r="C1488" s="235" t="str">
        <f t="array" ref="C1488">IF($K1488&lt;&gt;"",INDEX(TransferLog!$AB$21:$AB$1270,MATCH($I1488&amp;$M1488,TransferLog!$F$21:$F$1270&amp;TransferLog!$W$21:$W$1270,0)),"")</f>
        <v/>
      </c>
      <c r="D1488" s="235" t="str">
        <f t="array" ref="D1488">IF($K1488&lt;&gt;"",INDEX(TransferLog!$Q$21:$Q$1270,MATCH($I1488&amp;$M1488,TransferLog!$F$21:$F$1270&amp;TransferLog!$W$21:$W$1270,0)),"")</f>
        <v/>
      </c>
      <c r="E1488" s="236" t="str">
        <f t="array" ref="E1488">IF($K1488&lt;&gt;"",INDEX(TransferLog!$AC$21:$AC$1270,MATCH($I1488&amp;$M1488,TransferLog!$F$21:$F$1270&amp;TransferLog!$W$21:$W$1270,0)),"")</f>
        <v/>
      </c>
      <c r="F1488" s="111">
        <f t="shared" si="105"/>
        <v>1461</v>
      </c>
      <c r="G1488" s="138" t="str">
        <f t="array" ref="G1488">IF($I1488&lt;&gt;"",INDEX(DropDownLists!$K$10:$K$2516,MATCH($I1488,DropDownLists!$L$10:$L$2516,0)),"")</f>
        <v/>
      </c>
      <c r="H1488" s="107"/>
      <c r="I1488" s="112"/>
      <c r="J1488" s="339"/>
      <c r="K1488" s="113"/>
      <c r="L1488" s="339"/>
      <c r="M1488" s="113"/>
      <c r="N1488" s="339"/>
      <c r="O1488" s="139" t="str">
        <f t="shared" si="96"/>
        <v/>
      </c>
      <c r="P1488" s="339"/>
      <c r="Q1488" s="114"/>
      <c r="R1488" s="339"/>
      <c r="S1488" s="174"/>
      <c r="T1488" s="339"/>
      <c r="U1488" s="139" t="str">
        <f t="array" ref="U1488">IF($S1488&lt;&gt;"",INDEX(DropDownLists!$D$10:$D$2516,MATCH($S1488,DropDownLists!$E$10:$E$2516,0)),"")</f>
        <v/>
      </c>
      <c r="V1488" s="342"/>
      <c r="W1488" s="174"/>
      <c r="Y1488" s="62"/>
      <c r="Z1488" s="62"/>
      <c r="AA1488" s="62"/>
      <c r="AB1488" s="62"/>
      <c r="AC1488" s="62"/>
      <c r="AD1488" s="62"/>
      <c r="AE1488" s="62"/>
      <c r="AF1488" s="62"/>
      <c r="AG1488" s="62"/>
      <c r="AH1488" s="245" t="str">
        <f t="shared" si="97"/>
        <v/>
      </c>
      <c r="AI1488" s="62"/>
      <c r="AJ1488" s="62"/>
      <c r="AK1488" s="62"/>
      <c r="AL1488" s="62"/>
    </row>
    <row r="1489" spans="1:38" s="97" customFormat="1" ht="15" thickBot="1">
      <c r="A1489" s="63"/>
      <c r="B1489" s="2">
        <f t="shared" si="104"/>
        <v>1462</v>
      </c>
      <c r="C1489" s="235" t="str">
        <f t="array" ref="C1489">IF($K1489&lt;&gt;"",INDEX(TransferLog!$AB$21:$AB$1270,MATCH($I1489&amp;$M1489,TransferLog!$F$21:$F$1270&amp;TransferLog!$W$21:$W$1270,0)),"")</f>
        <v/>
      </c>
      <c r="D1489" s="235" t="str">
        <f t="array" ref="D1489">IF($K1489&lt;&gt;"",INDEX(TransferLog!$Q$21:$Q$1270,MATCH($I1489&amp;$M1489,TransferLog!$F$21:$F$1270&amp;TransferLog!$W$21:$W$1270,0)),"")</f>
        <v/>
      </c>
      <c r="E1489" s="236" t="str">
        <f t="array" ref="E1489">IF($K1489&lt;&gt;"",INDEX(TransferLog!$AC$21:$AC$1270,MATCH($I1489&amp;$M1489,TransferLog!$F$21:$F$1270&amp;TransferLog!$W$21:$W$1270,0)),"")</f>
        <v/>
      </c>
      <c r="F1489" s="111">
        <f t="shared" si="105"/>
        <v>1462</v>
      </c>
      <c r="G1489" s="138" t="str">
        <f t="array" ref="G1489">IF($I1489&lt;&gt;"",INDEX(DropDownLists!$K$10:$K$2516,MATCH($I1489,DropDownLists!$L$10:$L$2516,0)),"")</f>
        <v/>
      </c>
      <c r="H1489" s="107"/>
      <c r="I1489" s="112"/>
      <c r="J1489" s="339"/>
      <c r="K1489" s="113"/>
      <c r="L1489" s="339"/>
      <c r="M1489" s="113"/>
      <c r="N1489" s="339"/>
      <c r="O1489" s="139" t="str">
        <f t="shared" si="96"/>
        <v/>
      </c>
      <c r="P1489" s="339"/>
      <c r="Q1489" s="114"/>
      <c r="R1489" s="339"/>
      <c r="S1489" s="174"/>
      <c r="T1489" s="339"/>
      <c r="U1489" s="139" t="str">
        <f t="array" ref="U1489">IF($S1489&lt;&gt;"",INDEX(DropDownLists!$D$10:$D$2516,MATCH($S1489,DropDownLists!$E$10:$E$2516,0)),"")</f>
        <v/>
      </c>
      <c r="V1489" s="342"/>
      <c r="W1489" s="174"/>
      <c r="Y1489" s="62"/>
      <c r="Z1489" s="62"/>
      <c r="AA1489" s="62"/>
      <c r="AB1489" s="62"/>
      <c r="AC1489" s="62"/>
      <c r="AD1489" s="62"/>
      <c r="AE1489" s="62"/>
      <c r="AF1489" s="62"/>
      <c r="AG1489" s="62"/>
      <c r="AH1489" s="245" t="str">
        <f t="shared" si="97"/>
        <v/>
      </c>
      <c r="AI1489" s="62"/>
      <c r="AJ1489" s="62"/>
      <c r="AK1489" s="62"/>
      <c r="AL1489" s="62"/>
    </row>
    <row r="1490" spans="1:38" s="97" customFormat="1" ht="15" thickBot="1">
      <c r="A1490" s="63"/>
      <c r="B1490" s="2">
        <f t="shared" si="104"/>
        <v>1463</v>
      </c>
      <c r="C1490" s="235" t="str">
        <f t="array" ref="C1490">IF($K1490&lt;&gt;"",INDEX(TransferLog!$AB$21:$AB$1270,MATCH($I1490&amp;$M1490,TransferLog!$F$21:$F$1270&amp;TransferLog!$W$21:$W$1270,0)),"")</f>
        <v/>
      </c>
      <c r="D1490" s="235" t="str">
        <f t="array" ref="D1490">IF($K1490&lt;&gt;"",INDEX(TransferLog!$Q$21:$Q$1270,MATCH($I1490&amp;$M1490,TransferLog!$F$21:$F$1270&amp;TransferLog!$W$21:$W$1270,0)),"")</f>
        <v/>
      </c>
      <c r="E1490" s="236" t="str">
        <f t="array" ref="E1490">IF($K1490&lt;&gt;"",INDEX(TransferLog!$AC$21:$AC$1270,MATCH($I1490&amp;$M1490,TransferLog!$F$21:$F$1270&amp;TransferLog!$W$21:$W$1270,0)),"")</f>
        <v/>
      </c>
      <c r="F1490" s="111">
        <f t="shared" si="105"/>
        <v>1463</v>
      </c>
      <c r="G1490" s="138" t="str">
        <f t="array" ref="G1490">IF($I1490&lt;&gt;"",INDEX(DropDownLists!$K$10:$K$2516,MATCH($I1490,DropDownLists!$L$10:$L$2516,0)),"")</f>
        <v/>
      </c>
      <c r="H1490" s="107"/>
      <c r="I1490" s="112"/>
      <c r="J1490" s="339"/>
      <c r="K1490" s="113"/>
      <c r="L1490" s="339"/>
      <c r="M1490" s="113"/>
      <c r="N1490" s="339"/>
      <c r="O1490" s="139" t="str">
        <f t="shared" si="96"/>
        <v/>
      </c>
      <c r="P1490" s="339"/>
      <c r="Q1490" s="114"/>
      <c r="R1490" s="339"/>
      <c r="S1490" s="174"/>
      <c r="T1490" s="339"/>
      <c r="U1490" s="139" t="str">
        <f t="array" ref="U1490">IF($S1490&lt;&gt;"",INDEX(DropDownLists!$D$10:$D$2516,MATCH($S1490,DropDownLists!$E$10:$E$2516,0)),"")</f>
        <v/>
      </c>
      <c r="V1490" s="342"/>
      <c r="W1490" s="174"/>
      <c r="Y1490" s="62"/>
      <c r="Z1490" s="62"/>
      <c r="AA1490" s="62"/>
      <c r="AB1490" s="62"/>
      <c r="AC1490" s="62"/>
      <c r="AD1490" s="62"/>
      <c r="AE1490" s="62"/>
      <c r="AF1490" s="62"/>
      <c r="AG1490" s="62"/>
      <c r="AH1490" s="245" t="str">
        <f t="shared" si="97"/>
        <v/>
      </c>
      <c r="AI1490" s="62"/>
      <c r="AJ1490" s="62"/>
      <c r="AK1490" s="62"/>
      <c r="AL1490" s="62"/>
    </row>
    <row r="1491" spans="1:38" s="97" customFormat="1" ht="15" thickBot="1">
      <c r="A1491" s="63"/>
      <c r="B1491" s="2">
        <f t="shared" si="104"/>
        <v>1464</v>
      </c>
      <c r="C1491" s="235" t="str">
        <f t="array" ref="C1491">IF($K1491&lt;&gt;"",INDEX(TransferLog!$AB$21:$AB$1270,MATCH($I1491&amp;$M1491,TransferLog!$F$21:$F$1270&amp;TransferLog!$W$21:$W$1270,0)),"")</f>
        <v/>
      </c>
      <c r="D1491" s="235" t="str">
        <f t="array" ref="D1491">IF($K1491&lt;&gt;"",INDEX(TransferLog!$Q$21:$Q$1270,MATCH($I1491&amp;$M1491,TransferLog!$F$21:$F$1270&amp;TransferLog!$W$21:$W$1270,0)),"")</f>
        <v/>
      </c>
      <c r="E1491" s="236" t="str">
        <f t="array" ref="E1491">IF($K1491&lt;&gt;"",INDEX(TransferLog!$AC$21:$AC$1270,MATCH($I1491&amp;$M1491,TransferLog!$F$21:$F$1270&amp;TransferLog!$W$21:$W$1270,0)),"")</f>
        <v/>
      </c>
      <c r="F1491" s="111">
        <f t="shared" si="105"/>
        <v>1464</v>
      </c>
      <c r="G1491" s="138" t="str">
        <f t="array" ref="G1491">IF($I1491&lt;&gt;"",INDEX(DropDownLists!$K$10:$K$2516,MATCH($I1491,DropDownLists!$L$10:$L$2516,0)),"")</f>
        <v/>
      </c>
      <c r="H1491" s="107"/>
      <c r="I1491" s="112"/>
      <c r="J1491" s="339"/>
      <c r="K1491" s="113"/>
      <c r="L1491" s="339"/>
      <c r="M1491" s="113"/>
      <c r="N1491" s="339"/>
      <c r="O1491" s="139" t="str">
        <f t="shared" si="96"/>
        <v/>
      </c>
      <c r="P1491" s="339"/>
      <c r="Q1491" s="114"/>
      <c r="R1491" s="339"/>
      <c r="S1491" s="174"/>
      <c r="T1491" s="339"/>
      <c r="U1491" s="139" t="str">
        <f t="array" ref="U1491">IF($S1491&lt;&gt;"",INDEX(DropDownLists!$D$10:$D$2516,MATCH($S1491,DropDownLists!$E$10:$E$2516,0)),"")</f>
        <v/>
      </c>
      <c r="V1491" s="342"/>
      <c r="W1491" s="174"/>
      <c r="Y1491" s="62"/>
      <c r="Z1491" s="62"/>
      <c r="AA1491" s="62"/>
      <c r="AB1491" s="62"/>
      <c r="AC1491" s="62"/>
      <c r="AD1491" s="62"/>
      <c r="AE1491" s="62"/>
      <c r="AF1491" s="62"/>
      <c r="AG1491" s="62"/>
      <c r="AH1491" s="245" t="str">
        <f t="shared" si="97"/>
        <v/>
      </c>
      <c r="AI1491" s="62"/>
      <c r="AJ1491" s="62"/>
      <c r="AK1491" s="62"/>
      <c r="AL1491" s="62"/>
    </row>
    <row r="1492" spans="1:38" s="97" customFormat="1" ht="15" thickBot="1">
      <c r="A1492" s="63"/>
      <c r="B1492" s="2">
        <f t="shared" si="104"/>
        <v>1465</v>
      </c>
      <c r="C1492" s="235" t="str">
        <f t="array" ref="C1492">IF($K1492&lt;&gt;"",INDEX(TransferLog!$AB$21:$AB$1270,MATCH($I1492&amp;$M1492,TransferLog!$F$21:$F$1270&amp;TransferLog!$W$21:$W$1270,0)),"")</f>
        <v/>
      </c>
      <c r="D1492" s="235" t="str">
        <f t="array" ref="D1492">IF($K1492&lt;&gt;"",INDEX(TransferLog!$Q$21:$Q$1270,MATCH($I1492&amp;$M1492,TransferLog!$F$21:$F$1270&amp;TransferLog!$W$21:$W$1270,0)),"")</f>
        <v/>
      </c>
      <c r="E1492" s="236" t="str">
        <f t="array" ref="E1492">IF($K1492&lt;&gt;"",INDEX(TransferLog!$AC$21:$AC$1270,MATCH($I1492&amp;$M1492,TransferLog!$F$21:$F$1270&amp;TransferLog!$W$21:$W$1270,0)),"")</f>
        <v/>
      </c>
      <c r="F1492" s="111">
        <f t="shared" si="105"/>
        <v>1465</v>
      </c>
      <c r="G1492" s="138" t="str">
        <f t="array" ref="G1492">IF($I1492&lt;&gt;"",INDEX(DropDownLists!$K$10:$K$2516,MATCH($I1492,DropDownLists!$L$10:$L$2516,0)),"")</f>
        <v/>
      </c>
      <c r="H1492" s="107"/>
      <c r="I1492" s="112"/>
      <c r="J1492" s="339"/>
      <c r="K1492" s="113"/>
      <c r="L1492" s="339"/>
      <c r="M1492" s="113"/>
      <c r="N1492" s="339"/>
      <c r="O1492" s="139" t="str">
        <f t="shared" si="96"/>
        <v/>
      </c>
      <c r="P1492" s="339"/>
      <c r="Q1492" s="114"/>
      <c r="R1492" s="339"/>
      <c r="S1492" s="174"/>
      <c r="T1492" s="339"/>
      <c r="U1492" s="139" t="str">
        <f t="array" ref="U1492">IF($S1492&lt;&gt;"",INDEX(DropDownLists!$D$10:$D$2516,MATCH($S1492,DropDownLists!$E$10:$E$2516,0)),"")</f>
        <v/>
      </c>
      <c r="V1492" s="342"/>
      <c r="W1492" s="174"/>
      <c r="Y1492" s="62"/>
      <c r="Z1492" s="62"/>
      <c r="AA1492" s="62"/>
      <c r="AB1492" s="62"/>
      <c r="AC1492" s="62"/>
      <c r="AD1492" s="62"/>
      <c r="AE1492" s="62"/>
      <c r="AF1492" s="62"/>
      <c r="AG1492" s="62"/>
      <c r="AH1492" s="245" t="str">
        <f t="shared" si="97"/>
        <v/>
      </c>
      <c r="AI1492" s="62"/>
      <c r="AJ1492" s="62"/>
      <c r="AK1492" s="62"/>
      <c r="AL1492" s="62"/>
    </row>
    <row r="1493" spans="1:38" s="97" customFormat="1" ht="15" thickBot="1">
      <c r="A1493" s="63"/>
      <c r="B1493" s="2">
        <f t="shared" si="104"/>
        <v>1466</v>
      </c>
      <c r="C1493" s="235" t="str">
        <f t="array" ref="C1493">IF($K1493&lt;&gt;"",INDEX(TransferLog!$AB$21:$AB$1270,MATCH($I1493&amp;$M1493,TransferLog!$F$21:$F$1270&amp;TransferLog!$W$21:$W$1270,0)),"")</f>
        <v/>
      </c>
      <c r="D1493" s="235" t="str">
        <f t="array" ref="D1493">IF($K1493&lt;&gt;"",INDEX(TransferLog!$Q$21:$Q$1270,MATCH($I1493&amp;$M1493,TransferLog!$F$21:$F$1270&amp;TransferLog!$W$21:$W$1270,0)),"")</f>
        <v/>
      </c>
      <c r="E1493" s="236" t="str">
        <f t="array" ref="E1493">IF($K1493&lt;&gt;"",INDEX(TransferLog!$AC$21:$AC$1270,MATCH($I1493&amp;$M1493,TransferLog!$F$21:$F$1270&amp;TransferLog!$W$21:$W$1270,0)),"")</f>
        <v/>
      </c>
      <c r="F1493" s="111">
        <f t="shared" si="105"/>
        <v>1466</v>
      </c>
      <c r="G1493" s="138" t="str">
        <f t="array" ref="G1493">IF($I1493&lt;&gt;"",INDEX(DropDownLists!$K$10:$K$2516,MATCH($I1493,DropDownLists!$L$10:$L$2516,0)),"")</f>
        <v/>
      </c>
      <c r="H1493" s="107"/>
      <c r="I1493" s="112"/>
      <c r="J1493" s="339"/>
      <c r="K1493" s="113"/>
      <c r="L1493" s="339"/>
      <c r="M1493" s="113"/>
      <c r="N1493" s="339"/>
      <c r="O1493" s="139" t="str">
        <f t="shared" si="96"/>
        <v/>
      </c>
      <c r="P1493" s="339"/>
      <c r="Q1493" s="114"/>
      <c r="R1493" s="339"/>
      <c r="S1493" s="174"/>
      <c r="T1493" s="339"/>
      <c r="U1493" s="139" t="str">
        <f t="array" ref="U1493">IF($S1493&lt;&gt;"",INDEX(DropDownLists!$D$10:$D$2516,MATCH($S1493,DropDownLists!$E$10:$E$2516,0)),"")</f>
        <v/>
      </c>
      <c r="V1493" s="342"/>
      <c r="W1493" s="174"/>
      <c r="Y1493" s="62"/>
      <c r="Z1493" s="62"/>
      <c r="AA1493" s="62"/>
      <c r="AB1493" s="62"/>
      <c r="AC1493" s="62"/>
      <c r="AD1493" s="62"/>
      <c r="AE1493" s="62"/>
      <c r="AF1493" s="62"/>
      <c r="AG1493" s="62"/>
      <c r="AH1493" s="245" t="str">
        <f t="shared" si="97"/>
        <v/>
      </c>
      <c r="AI1493" s="62"/>
      <c r="AJ1493" s="62"/>
      <c r="AK1493" s="62"/>
      <c r="AL1493" s="62"/>
    </row>
    <row r="1494" spans="1:38" s="97" customFormat="1" ht="15" thickBot="1">
      <c r="A1494" s="63"/>
      <c r="B1494" s="2">
        <f t="shared" si="104"/>
        <v>1467</v>
      </c>
      <c r="C1494" s="235" t="str">
        <f t="array" ref="C1494">IF($K1494&lt;&gt;"",INDEX(TransferLog!$AB$21:$AB$1270,MATCH($I1494&amp;$M1494,TransferLog!$F$21:$F$1270&amp;TransferLog!$W$21:$W$1270,0)),"")</f>
        <v/>
      </c>
      <c r="D1494" s="235" t="str">
        <f t="array" ref="D1494">IF($K1494&lt;&gt;"",INDEX(TransferLog!$Q$21:$Q$1270,MATCH($I1494&amp;$M1494,TransferLog!$F$21:$F$1270&amp;TransferLog!$W$21:$W$1270,0)),"")</f>
        <v/>
      </c>
      <c r="E1494" s="236" t="str">
        <f t="array" ref="E1494">IF($K1494&lt;&gt;"",INDEX(TransferLog!$AC$21:$AC$1270,MATCH($I1494&amp;$M1494,TransferLog!$F$21:$F$1270&amp;TransferLog!$W$21:$W$1270,0)),"")</f>
        <v/>
      </c>
      <c r="F1494" s="111">
        <f t="shared" si="105"/>
        <v>1467</v>
      </c>
      <c r="G1494" s="138" t="str">
        <f t="array" ref="G1494">IF($I1494&lt;&gt;"",INDEX(DropDownLists!$K$10:$K$2516,MATCH($I1494,DropDownLists!$L$10:$L$2516,0)),"")</f>
        <v/>
      </c>
      <c r="H1494" s="107"/>
      <c r="I1494" s="112"/>
      <c r="J1494" s="339"/>
      <c r="K1494" s="113"/>
      <c r="L1494" s="339"/>
      <c r="M1494" s="113"/>
      <c r="N1494" s="339"/>
      <c r="O1494" s="139" t="str">
        <f t="shared" si="96"/>
        <v/>
      </c>
      <c r="P1494" s="339"/>
      <c r="Q1494" s="114"/>
      <c r="R1494" s="339"/>
      <c r="S1494" s="174"/>
      <c r="T1494" s="339"/>
      <c r="U1494" s="139" t="str">
        <f t="array" ref="U1494">IF($S1494&lt;&gt;"",INDEX(DropDownLists!$D$10:$D$2516,MATCH($S1494,DropDownLists!$E$10:$E$2516,0)),"")</f>
        <v/>
      </c>
      <c r="V1494" s="342"/>
      <c r="W1494" s="174"/>
      <c r="Y1494" s="62"/>
      <c r="Z1494" s="62"/>
      <c r="AA1494" s="62"/>
      <c r="AB1494" s="62"/>
      <c r="AC1494" s="62"/>
      <c r="AD1494" s="62"/>
      <c r="AE1494" s="62"/>
      <c r="AF1494" s="62"/>
      <c r="AG1494" s="62"/>
      <c r="AH1494" s="245" t="str">
        <f t="shared" si="97"/>
        <v/>
      </c>
      <c r="AI1494" s="62"/>
      <c r="AJ1494" s="62"/>
      <c r="AK1494" s="62"/>
      <c r="AL1494" s="62"/>
    </row>
    <row r="1495" spans="1:38" s="97" customFormat="1" ht="15" thickBot="1">
      <c r="A1495" s="63"/>
      <c r="B1495" s="2">
        <f t="shared" si="104"/>
        <v>1468</v>
      </c>
      <c r="C1495" s="235" t="str">
        <f t="array" ref="C1495">IF($K1495&lt;&gt;"",INDEX(TransferLog!$AB$21:$AB$1270,MATCH($I1495&amp;$M1495,TransferLog!$F$21:$F$1270&amp;TransferLog!$W$21:$W$1270,0)),"")</f>
        <v/>
      </c>
      <c r="D1495" s="235" t="str">
        <f t="array" ref="D1495">IF($K1495&lt;&gt;"",INDEX(TransferLog!$Q$21:$Q$1270,MATCH($I1495&amp;$M1495,TransferLog!$F$21:$F$1270&amp;TransferLog!$W$21:$W$1270,0)),"")</f>
        <v/>
      </c>
      <c r="E1495" s="236" t="str">
        <f t="array" ref="E1495">IF($K1495&lt;&gt;"",INDEX(TransferLog!$AC$21:$AC$1270,MATCH($I1495&amp;$M1495,TransferLog!$F$21:$F$1270&amp;TransferLog!$W$21:$W$1270,0)),"")</f>
        <v/>
      </c>
      <c r="F1495" s="111">
        <f t="shared" si="105"/>
        <v>1468</v>
      </c>
      <c r="G1495" s="138" t="str">
        <f t="array" ref="G1495">IF($I1495&lt;&gt;"",INDEX(DropDownLists!$K$10:$K$2516,MATCH($I1495,DropDownLists!$L$10:$L$2516,0)),"")</f>
        <v/>
      </c>
      <c r="H1495" s="107"/>
      <c r="I1495" s="112"/>
      <c r="J1495" s="339"/>
      <c r="K1495" s="113"/>
      <c r="L1495" s="339"/>
      <c r="M1495" s="113"/>
      <c r="N1495" s="339"/>
      <c r="O1495" s="139" t="str">
        <f t="shared" si="96"/>
        <v/>
      </c>
      <c r="P1495" s="339"/>
      <c r="Q1495" s="114"/>
      <c r="R1495" s="339"/>
      <c r="S1495" s="174"/>
      <c r="T1495" s="339"/>
      <c r="U1495" s="139" t="str">
        <f t="array" ref="U1495">IF($S1495&lt;&gt;"",INDEX(DropDownLists!$D$10:$D$2516,MATCH($S1495,DropDownLists!$E$10:$E$2516,0)),"")</f>
        <v/>
      </c>
      <c r="V1495" s="342"/>
      <c r="W1495" s="174"/>
      <c r="Y1495" s="62"/>
      <c r="Z1495" s="62"/>
      <c r="AA1495" s="62"/>
      <c r="AB1495" s="62"/>
      <c r="AC1495" s="62"/>
      <c r="AD1495" s="62"/>
      <c r="AE1495" s="62"/>
      <c r="AF1495" s="62"/>
      <c r="AG1495" s="62"/>
      <c r="AH1495" s="245" t="str">
        <f t="shared" si="97"/>
        <v/>
      </c>
      <c r="AI1495" s="62"/>
      <c r="AJ1495" s="62"/>
      <c r="AK1495" s="62"/>
      <c r="AL1495" s="62"/>
    </row>
    <row r="1496" spans="1:38" s="97" customFormat="1" ht="15" thickBot="1">
      <c r="A1496" s="63"/>
      <c r="B1496" s="2">
        <f t="shared" si="104"/>
        <v>1469</v>
      </c>
      <c r="C1496" s="235" t="str">
        <f t="array" ref="C1496">IF($K1496&lt;&gt;"",INDEX(TransferLog!$AB$21:$AB$1270,MATCH($I1496&amp;$M1496,TransferLog!$F$21:$F$1270&amp;TransferLog!$W$21:$W$1270,0)),"")</f>
        <v/>
      </c>
      <c r="D1496" s="235" t="str">
        <f t="array" ref="D1496">IF($K1496&lt;&gt;"",INDEX(TransferLog!$Q$21:$Q$1270,MATCH($I1496&amp;$M1496,TransferLog!$F$21:$F$1270&amp;TransferLog!$W$21:$W$1270,0)),"")</f>
        <v/>
      </c>
      <c r="E1496" s="236" t="str">
        <f t="array" ref="E1496">IF($K1496&lt;&gt;"",INDEX(TransferLog!$AC$21:$AC$1270,MATCH($I1496&amp;$M1496,TransferLog!$F$21:$F$1270&amp;TransferLog!$W$21:$W$1270,0)),"")</f>
        <v/>
      </c>
      <c r="F1496" s="111">
        <f t="shared" si="105"/>
        <v>1469</v>
      </c>
      <c r="G1496" s="138" t="str">
        <f t="array" ref="G1496">IF($I1496&lt;&gt;"",INDEX(DropDownLists!$K$10:$K$2516,MATCH($I1496,DropDownLists!$L$10:$L$2516,0)),"")</f>
        <v/>
      </c>
      <c r="H1496" s="107"/>
      <c r="I1496" s="112"/>
      <c r="J1496" s="339"/>
      <c r="K1496" s="113"/>
      <c r="L1496" s="339"/>
      <c r="M1496" s="113"/>
      <c r="N1496" s="339"/>
      <c r="O1496" s="139" t="str">
        <f t="shared" si="96"/>
        <v/>
      </c>
      <c r="P1496" s="339"/>
      <c r="Q1496" s="114"/>
      <c r="R1496" s="339"/>
      <c r="S1496" s="174"/>
      <c r="T1496" s="339"/>
      <c r="U1496" s="139" t="str">
        <f t="array" ref="U1496">IF($S1496&lt;&gt;"",INDEX(DropDownLists!$D$10:$D$2516,MATCH($S1496,DropDownLists!$E$10:$E$2516,0)),"")</f>
        <v/>
      </c>
      <c r="V1496" s="342"/>
      <c r="W1496" s="174"/>
      <c r="Y1496" s="62"/>
      <c r="Z1496" s="62"/>
      <c r="AA1496" s="62"/>
      <c r="AB1496" s="62"/>
      <c r="AC1496" s="62"/>
      <c r="AD1496" s="62"/>
      <c r="AE1496" s="62"/>
      <c r="AF1496" s="62"/>
      <c r="AG1496" s="62"/>
      <c r="AH1496" s="245" t="str">
        <f t="shared" si="97"/>
        <v/>
      </c>
      <c r="AI1496" s="62"/>
      <c r="AJ1496" s="62"/>
      <c r="AK1496" s="62"/>
      <c r="AL1496" s="62"/>
    </row>
    <row r="1497" spans="1:38" s="97" customFormat="1" ht="15" thickBot="1">
      <c r="A1497" s="63"/>
      <c r="B1497" s="2">
        <f t="shared" si="104"/>
        <v>1470</v>
      </c>
      <c r="C1497" s="235" t="str">
        <f t="array" ref="C1497">IF($K1497&lt;&gt;"",INDEX(TransferLog!$AB$21:$AB$1270,MATCH($I1497&amp;$M1497,TransferLog!$F$21:$F$1270&amp;TransferLog!$W$21:$W$1270,0)),"")</f>
        <v/>
      </c>
      <c r="D1497" s="235" t="str">
        <f t="array" ref="D1497">IF($K1497&lt;&gt;"",INDEX(TransferLog!$Q$21:$Q$1270,MATCH($I1497&amp;$M1497,TransferLog!$F$21:$F$1270&amp;TransferLog!$W$21:$W$1270,0)),"")</f>
        <v/>
      </c>
      <c r="E1497" s="236" t="str">
        <f t="array" ref="E1497">IF($K1497&lt;&gt;"",INDEX(TransferLog!$AC$21:$AC$1270,MATCH($I1497&amp;$M1497,TransferLog!$F$21:$F$1270&amp;TransferLog!$W$21:$W$1270,0)),"")</f>
        <v/>
      </c>
      <c r="F1497" s="111">
        <f t="shared" si="105"/>
        <v>1470</v>
      </c>
      <c r="G1497" s="138" t="str">
        <f t="array" ref="G1497">IF($I1497&lt;&gt;"",INDEX(DropDownLists!$K$10:$K$2516,MATCH($I1497,DropDownLists!$L$10:$L$2516,0)),"")</f>
        <v/>
      </c>
      <c r="H1497" s="107"/>
      <c r="I1497" s="112"/>
      <c r="J1497" s="339"/>
      <c r="K1497" s="113"/>
      <c r="L1497" s="339"/>
      <c r="M1497" s="113"/>
      <c r="N1497" s="339"/>
      <c r="O1497" s="139" t="str">
        <f t="shared" si="96"/>
        <v/>
      </c>
      <c r="P1497" s="339"/>
      <c r="Q1497" s="114"/>
      <c r="R1497" s="339"/>
      <c r="S1497" s="174"/>
      <c r="T1497" s="339"/>
      <c r="U1497" s="139" t="str">
        <f t="array" ref="U1497">IF($S1497&lt;&gt;"",INDEX(DropDownLists!$D$10:$D$2516,MATCH($S1497,DropDownLists!$E$10:$E$2516,0)),"")</f>
        <v/>
      </c>
      <c r="V1497" s="342"/>
      <c r="W1497" s="174"/>
      <c r="Y1497" s="62"/>
      <c r="Z1497" s="62"/>
      <c r="AA1497" s="62"/>
      <c r="AB1497" s="62"/>
      <c r="AC1497" s="62"/>
      <c r="AD1497" s="62"/>
      <c r="AE1497" s="62"/>
      <c r="AF1497" s="62"/>
      <c r="AG1497" s="62"/>
      <c r="AH1497" s="245" t="str">
        <f t="shared" si="97"/>
        <v/>
      </c>
      <c r="AI1497" s="62"/>
      <c r="AJ1497" s="62"/>
      <c r="AK1497" s="62"/>
      <c r="AL1497" s="62"/>
    </row>
    <row r="1498" spans="1:38" s="97" customFormat="1" ht="15" thickBot="1">
      <c r="A1498" s="63"/>
      <c r="B1498" s="2">
        <f t="shared" si="104"/>
        <v>1471</v>
      </c>
      <c r="C1498" s="235" t="str">
        <f t="array" ref="C1498">IF($K1498&lt;&gt;"",INDEX(TransferLog!$AB$21:$AB$1270,MATCH($I1498&amp;$M1498,TransferLog!$F$21:$F$1270&amp;TransferLog!$W$21:$W$1270,0)),"")</f>
        <v/>
      </c>
      <c r="D1498" s="235" t="str">
        <f t="array" ref="D1498">IF($K1498&lt;&gt;"",INDEX(TransferLog!$Q$21:$Q$1270,MATCH($I1498&amp;$M1498,TransferLog!$F$21:$F$1270&amp;TransferLog!$W$21:$W$1270,0)),"")</f>
        <v/>
      </c>
      <c r="E1498" s="236" t="str">
        <f t="array" ref="E1498">IF($K1498&lt;&gt;"",INDEX(TransferLog!$AC$21:$AC$1270,MATCH($I1498&amp;$M1498,TransferLog!$F$21:$F$1270&amp;TransferLog!$W$21:$W$1270,0)),"")</f>
        <v/>
      </c>
      <c r="F1498" s="111">
        <f t="shared" si="105"/>
        <v>1471</v>
      </c>
      <c r="G1498" s="138" t="str">
        <f t="array" ref="G1498">IF($I1498&lt;&gt;"",INDEX(DropDownLists!$K$10:$K$2516,MATCH($I1498,DropDownLists!$L$10:$L$2516,0)),"")</f>
        <v/>
      </c>
      <c r="H1498" s="107"/>
      <c r="I1498" s="112"/>
      <c r="J1498" s="339"/>
      <c r="K1498" s="113"/>
      <c r="L1498" s="339"/>
      <c r="M1498" s="113"/>
      <c r="N1498" s="339"/>
      <c r="O1498" s="139" t="str">
        <f t="shared" si="96"/>
        <v/>
      </c>
      <c r="P1498" s="339"/>
      <c r="Q1498" s="114"/>
      <c r="R1498" s="339"/>
      <c r="S1498" s="174"/>
      <c r="T1498" s="339"/>
      <c r="U1498" s="139" t="str">
        <f t="array" ref="U1498">IF($S1498&lt;&gt;"",INDEX(DropDownLists!$D$10:$D$2516,MATCH($S1498,DropDownLists!$E$10:$E$2516,0)),"")</f>
        <v/>
      </c>
      <c r="V1498" s="342"/>
      <c r="W1498" s="174"/>
      <c r="Y1498" s="62"/>
      <c r="Z1498" s="62"/>
      <c r="AA1498" s="62"/>
      <c r="AB1498" s="62"/>
      <c r="AC1498" s="62"/>
      <c r="AD1498" s="62"/>
      <c r="AE1498" s="62"/>
      <c r="AF1498" s="62"/>
      <c r="AG1498" s="62"/>
      <c r="AH1498" s="245" t="str">
        <f t="shared" si="97"/>
        <v/>
      </c>
      <c r="AI1498" s="62"/>
      <c r="AJ1498" s="62"/>
      <c r="AK1498" s="62"/>
      <c r="AL1498" s="62"/>
    </row>
    <row r="1499" spans="1:38" s="97" customFormat="1" ht="15" thickBot="1">
      <c r="A1499" s="63"/>
      <c r="B1499" s="2">
        <f t="shared" si="104"/>
        <v>1472</v>
      </c>
      <c r="C1499" s="235" t="str">
        <f t="array" ref="C1499">IF($K1499&lt;&gt;"",INDEX(TransferLog!$AB$21:$AB$1270,MATCH($I1499&amp;$M1499,TransferLog!$F$21:$F$1270&amp;TransferLog!$W$21:$W$1270,0)),"")</f>
        <v/>
      </c>
      <c r="D1499" s="235" t="str">
        <f t="array" ref="D1499">IF($K1499&lt;&gt;"",INDEX(TransferLog!$Q$21:$Q$1270,MATCH($I1499&amp;$M1499,TransferLog!$F$21:$F$1270&amp;TransferLog!$W$21:$W$1270,0)),"")</f>
        <v/>
      </c>
      <c r="E1499" s="236" t="str">
        <f t="array" ref="E1499">IF($K1499&lt;&gt;"",INDEX(TransferLog!$AC$21:$AC$1270,MATCH($I1499&amp;$M1499,TransferLog!$F$21:$F$1270&amp;TransferLog!$W$21:$W$1270,0)),"")</f>
        <v/>
      </c>
      <c r="F1499" s="111">
        <f t="shared" si="105"/>
        <v>1472</v>
      </c>
      <c r="G1499" s="138" t="str">
        <f t="array" ref="G1499">IF($I1499&lt;&gt;"",INDEX(DropDownLists!$K$10:$K$2516,MATCH($I1499,DropDownLists!$L$10:$L$2516,0)),"")</f>
        <v/>
      </c>
      <c r="H1499" s="107"/>
      <c r="I1499" s="112"/>
      <c r="J1499" s="339"/>
      <c r="K1499" s="113"/>
      <c r="L1499" s="339"/>
      <c r="M1499" s="113"/>
      <c r="N1499" s="339"/>
      <c r="O1499" s="139" t="str">
        <f t="shared" si="96"/>
        <v/>
      </c>
      <c r="P1499" s="339"/>
      <c r="Q1499" s="114"/>
      <c r="R1499" s="339"/>
      <c r="S1499" s="174"/>
      <c r="T1499" s="339"/>
      <c r="U1499" s="139" t="str">
        <f t="array" ref="U1499">IF($S1499&lt;&gt;"",INDEX(DropDownLists!$D$10:$D$2516,MATCH($S1499,DropDownLists!$E$10:$E$2516,0)),"")</f>
        <v/>
      </c>
      <c r="V1499" s="342"/>
      <c r="W1499" s="174"/>
      <c r="Y1499" s="62"/>
      <c r="Z1499" s="62"/>
      <c r="AA1499" s="62"/>
      <c r="AB1499" s="62"/>
      <c r="AC1499" s="62"/>
      <c r="AD1499" s="62"/>
      <c r="AE1499" s="62"/>
      <c r="AF1499" s="62"/>
      <c r="AG1499" s="62"/>
      <c r="AH1499" s="245" t="str">
        <f t="shared" si="97"/>
        <v/>
      </c>
      <c r="AI1499" s="62"/>
      <c r="AJ1499" s="62"/>
      <c r="AK1499" s="62"/>
      <c r="AL1499" s="62"/>
    </row>
    <row r="1500" spans="1:38" s="97" customFormat="1" ht="15" thickBot="1">
      <c r="A1500" s="63"/>
      <c r="B1500" s="2">
        <f t="shared" si="104"/>
        <v>1473</v>
      </c>
      <c r="C1500" s="235" t="str">
        <f t="array" ref="C1500">IF($K1500&lt;&gt;"",INDEX(TransferLog!$AB$21:$AB$1270,MATCH($I1500&amp;$M1500,TransferLog!$F$21:$F$1270&amp;TransferLog!$W$21:$W$1270,0)),"")</f>
        <v/>
      </c>
      <c r="D1500" s="235" t="str">
        <f t="array" ref="D1500">IF($K1500&lt;&gt;"",INDEX(TransferLog!$Q$21:$Q$1270,MATCH($I1500&amp;$M1500,TransferLog!$F$21:$F$1270&amp;TransferLog!$W$21:$W$1270,0)),"")</f>
        <v/>
      </c>
      <c r="E1500" s="236" t="str">
        <f t="array" ref="E1500">IF($K1500&lt;&gt;"",INDEX(TransferLog!$AC$21:$AC$1270,MATCH($I1500&amp;$M1500,TransferLog!$F$21:$F$1270&amp;TransferLog!$W$21:$W$1270,0)),"")</f>
        <v/>
      </c>
      <c r="F1500" s="111">
        <f t="shared" si="105"/>
        <v>1473</v>
      </c>
      <c r="G1500" s="138" t="str">
        <f t="array" ref="G1500">IF($I1500&lt;&gt;"",INDEX(DropDownLists!$K$10:$K$2516,MATCH($I1500,DropDownLists!$L$10:$L$2516,0)),"")</f>
        <v/>
      </c>
      <c r="H1500" s="107"/>
      <c r="I1500" s="112"/>
      <c r="J1500" s="339"/>
      <c r="K1500" s="113"/>
      <c r="L1500" s="339"/>
      <c r="M1500" s="113"/>
      <c r="N1500" s="339"/>
      <c r="O1500" s="139" t="str">
        <f t="shared" ref="O1500:O1527" si="106">IF($M1500&lt;&gt;"",TEXT($M1500,"dddd"),"")</f>
        <v/>
      </c>
      <c r="P1500" s="339"/>
      <c r="Q1500" s="114"/>
      <c r="R1500" s="339"/>
      <c r="S1500" s="174"/>
      <c r="T1500" s="339"/>
      <c r="U1500" s="139" t="str">
        <f t="array" ref="U1500">IF($S1500&lt;&gt;"",INDEX(DropDownLists!$D$10:$D$2516,MATCH($S1500,DropDownLists!$E$10:$E$2516,0)),"")</f>
        <v/>
      </c>
      <c r="V1500" s="342"/>
      <c r="W1500" s="174"/>
      <c r="Y1500" s="62"/>
      <c r="Z1500" s="62"/>
      <c r="AA1500" s="62"/>
      <c r="AB1500" s="62"/>
      <c r="AC1500" s="62"/>
      <c r="AD1500" s="62"/>
      <c r="AE1500" s="62"/>
      <c r="AF1500" s="62"/>
      <c r="AG1500" s="62"/>
      <c r="AH1500" s="245" t="str">
        <f t="shared" si="97"/>
        <v/>
      </c>
      <c r="AI1500" s="62"/>
      <c r="AJ1500" s="62"/>
      <c r="AK1500" s="62"/>
      <c r="AL1500" s="62"/>
    </row>
    <row r="1501" spans="1:38" s="97" customFormat="1" ht="15" thickBot="1">
      <c r="A1501" s="63"/>
      <c r="B1501" s="2">
        <f t="shared" si="104"/>
        <v>1474</v>
      </c>
      <c r="C1501" s="235" t="str">
        <f t="array" ref="C1501">IF($K1501&lt;&gt;"",INDEX(TransferLog!$AB$21:$AB$1270,MATCH($I1501&amp;$M1501,TransferLog!$F$21:$F$1270&amp;TransferLog!$W$21:$W$1270,0)),"")</f>
        <v/>
      </c>
      <c r="D1501" s="235" t="str">
        <f t="array" ref="D1501">IF($K1501&lt;&gt;"",INDEX(TransferLog!$Q$21:$Q$1270,MATCH($I1501&amp;$M1501,TransferLog!$F$21:$F$1270&amp;TransferLog!$W$21:$W$1270,0)),"")</f>
        <v/>
      </c>
      <c r="E1501" s="236" t="str">
        <f t="array" ref="E1501">IF($K1501&lt;&gt;"",INDEX(TransferLog!$AC$21:$AC$1270,MATCH($I1501&amp;$M1501,TransferLog!$F$21:$F$1270&amp;TransferLog!$W$21:$W$1270,0)),"")</f>
        <v/>
      </c>
      <c r="F1501" s="111">
        <f t="shared" si="105"/>
        <v>1474</v>
      </c>
      <c r="G1501" s="138" t="str">
        <f t="array" ref="G1501">IF($I1501&lt;&gt;"",INDEX(DropDownLists!$K$10:$K$2516,MATCH($I1501,DropDownLists!$L$10:$L$2516,0)),"")</f>
        <v/>
      </c>
      <c r="H1501" s="107"/>
      <c r="I1501" s="112"/>
      <c r="J1501" s="339"/>
      <c r="K1501" s="113"/>
      <c r="L1501" s="339"/>
      <c r="M1501" s="113"/>
      <c r="N1501" s="339"/>
      <c r="O1501" s="139" t="str">
        <f t="shared" si="106"/>
        <v/>
      </c>
      <c r="P1501" s="339"/>
      <c r="Q1501" s="114"/>
      <c r="R1501" s="339"/>
      <c r="S1501" s="174"/>
      <c r="T1501" s="339"/>
      <c r="U1501" s="139" t="str">
        <f t="array" ref="U1501">IF($S1501&lt;&gt;"",INDEX(DropDownLists!$D$10:$D$2516,MATCH($S1501,DropDownLists!$E$10:$E$2516,0)),"")</f>
        <v/>
      </c>
      <c r="V1501" s="342"/>
      <c r="W1501" s="174"/>
      <c r="Y1501" s="62"/>
      <c r="Z1501" s="62"/>
      <c r="AA1501" s="62"/>
      <c r="AB1501" s="62"/>
      <c r="AC1501" s="62"/>
      <c r="AD1501" s="62"/>
      <c r="AE1501" s="62"/>
      <c r="AF1501" s="62"/>
      <c r="AG1501" s="62"/>
      <c r="AH1501" s="245" t="str">
        <f t="shared" ref="AH1501:AH1527" si="107">IF(OR($S1501="Home", $S1501="Assisted Living", $S1501="Other Nursing Home", $S1501="Other"),$S1501,IF($S1501&lt;&gt;"","Hospital",""))</f>
        <v/>
      </c>
      <c r="AI1501" s="62"/>
      <c r="AJ1501" s="62"/>
      <c r="AK1501" s="62"/>
      <c r="AL1501" s="62"/>
    </row>
    <row r="1502" spans="1:38" s="97" customFormat="1" ht="15" thickBot="1">
      <c r="A1502" s="63"/>
      <c r="B1502" s="2">
        <f t="shared" si="104"/>
        <v>1475</v>
      </c>
      <c r="C1502" s="235" t="str">
        <f t="array" ref="C1502">IF($K1502&lt;&gt;"",INDEX(TransferLog!$AB$21:$AB$1270,MATCH($I1502&amp;$M1502,TransferLog!$F$21:$F$1270&amp;TransferLog!$W$21:$W$1270,0)),"")</f>
        <v/>
      </c>
      <c r="D1502" s="235" t="str">
        <f t="array" ref="D1502">IF($K1502&lt;&gt;"",INDEX(TransferLog!$Q$21:$Q$1270,MATCH($I1502&amp;$M1502,TransferLog!$F$21:$F$1270&amp;TransferLog!$W$21:$W$1270,0)),"")</f>
        <v/>
      </c>
      <c r="E1502" s="236" t="str">
        <f t="array" ref="E1502">IF($K1502&lt;&gt;"",INDEX(TransferLog!$AC$21:$AC$1270,MATCH($I1502&amp;$M1502,TransferLog!$F$21:$F$1270&amp;TransferLog!$W$21:$W$1270,0)),"")</f>
        <v/>
      </c>
      <c r="F1502" s="111">
        <f t="shared" si="105"/>
        <v>1475</v>
      </c>
      <c r="G1502" s="138" t="str">
        <f t="array" ref="G1502">IF($I1502&lt;&gt;"",INDEX(DropDownLists!$K$10:$K$2516,MATCH($I1502,DropDownLists!$L$10:$L$2516,0)),"")</f>
        <v/>
      </c>
      <c r="H1502" s="107"/>
      <c r="I1502" s="112"/>
      <c r="J1502" s="339"/>
      <c r="K1502" s="113"/>
      <c r="L1502" s="339"/>
      <c r="M1502" s="113"/>
      <c r="N1502" s="339"/>
      <c r="O1502" s="139" t="str">
        <f t="shared" si="106"/>
        <v/>
      </c>
      <c r="P1502" s="339"/>
      <c r="Q1502" s="114"/>
      <c r="R1502" s="339"/>
      <c r="S1502" s="174"/>
      <c r="T1502" s="339"/>
      <c r="U1502" s="139" t="str">
        <f t="array" ref="U1502">IF($S1502&lt;&gt;"",INDEX(DropDownLists!$D$10:$D$2516,MATCH($S1502,DropDownLists!$E$10:$E$2516,0)),"")</f>
        <v/>
      </c>
      <c r="V1502" s="342"/>
      <c r="W1502" s="174"/>
      <c r="Y1502" s="62"/>
      <c r="Z1502" s="62"/>
      <c r="AA1502" s="62"/>
      <c r="AB1502" s="62"/>
      <c r="AC1502" s="62"/>
      <c r="AD1502" s="62"/>
      <c r="AE1502" s="62"/>
      <c r="AF1502" s="62"/>
      <c r="AG1502" s="62"/>
      <c r="AH1502" s="245" t="str">
        <f t="shared" si="107"/>
        <v/>
      </c>
      <c r="AI1502" s="62"/>
      <c r="AJ1502" s="62"/>
      <c r="AK1502" s="62"/>
      <c r="AL1502" s="62"/>
    </row>
    <row r="1503" spans="1:38" s="97" customFormat="1" ht="15" thickBot="1">
      <c r="A1503" s="63"/>
      <c r="B1503" s="2">
        <f t="shared" si="104"/>
        <v>1476</v>
      </c>
      <c r="C1503" s="235" t="str">
        <f t="array" ref="C1503">IF($K1503&lt;&gt;"",INDEX(TransferLog!$AB$21:$AB$1270,MATCH($I1503&amp;$M1503,TransferLog!$F$21:$F$1270&amp;TransferLog!$W$21:$W$1270,0)),"")</f>
        <v/>
      </c>
      <c r="D1503" s="235" t="str">
        <f t="array" ref="D1503">IF($K1503&lt;&gt;"",INDEX(TransferLog!$Q$21:$Q$1270,MATCH($I1503&amp;$M1503,TransferLog!$F$21:$F$1270&amp;TransferLog!$W$21:$W$1270,0)),"")</f>
        <v/>
      </c>
      <c r="E1503" s="236" t="str">
        <f t="array" ref="E1503">IF($K1503&lt;&gt;"",INDEX(TransferLog!$AC$21:$AC$1270,MATCH($I1503&amp;$M1503,TransferLog!$F$21:$F$1270&amp;TransferLog!$W$21:$W$1270,0)),"")</f>
        <v/>
      </c>
      <c r="F1503" s="111">
        <f t="shared" si="105"/>
        <v>1476</v>
      </c>
      <c r="G1503" s="138" t="str">
        <f t="array" ref="G1503">IF($I1503&lt;&gt;"",INDEX(DropDownLists!$K$10:$K$2516,MATCH($I1503,DropDownLists!$L$10:$L$2516,0)),"")</f>
        <v/>
      </c>
      <c r="H1503" s="107"/>
      <c r="I1503" s="112"/>
      <c r="J1503" s="339"/>
      <c r="K1503" s="113"/>
      <c r="L1503" s="339"/>
      <c r="M1503" s="113"/>
      <c r="N1503" s="339"/>
      <c r="O1503" s="139" t="str">
        <f t="shared" si="106"/>
        <v/>
      </c>
      <c r="P1503" s="339"/>
      <c r="Q1503" s="114"/>
      <c r="R1503" s="339"/>
      <c r="S1503" s="174"/>
      <c r="T1503" s="339"/>
      <c r="U1503" s="139" t="str">
        <f t="array" ref="U1503">IF($S1503&lt;&gt;"",INDEX(DropDownLists!$D$10:$D$2516,MATCH($S1503,DropDownLists!$E$10:$E$2516,0)),"")</f>
        <v/>
      </c>
      <c r="V1503" s="342"/>
      <c r="W1503" s="174"/>
      <c r="Y1503" s="62"/>
      <c r="Z1503" s="62"/>
      <c r="AA1503" s="62"/>
      <c r="AB1503" s="62"/>
      <c r="AC1503" s="62"/>
      <c r="AD1503" s="62"/>
      <c r="AE1503" s="62"/>
      <c r="AF1503" s="62"/>
      <c r="AG1503" s="62"/>
      <c r="AH1503" s="245" t="str">
        <f t="shared" si="107"/>
        <v/>
      </c>
      <c r="AI1503" s="62"/>
      <c r="AJ1503" s="62"/>
      <c r="AK1503" s="62"/>
      <c r="AL1503" s="62"/>
    </row>
    <row r="1504" spans="1:38" s="97" customFormat="1" ht="15" thickBot="1">
      <c r="A1504" s="63"/>
      <c r="B1504" s="2">
        <f t="shared" si="104"/>
        <v>1477</v>
      </c>
      <c r="C1504" s="235" t="str">
        <f t="array" ref="C1504">IF($K1504&lt;&gt;"",INDEX(TransferLog!$AB$21:$AB$1270,MATCH($I1504&amp;$M1504,TransferLog!$F$21:$F$1270&amp;TransferLog!$W$21:$W$1270,0)),"")</f>
        <v/>
      </c>
      <c r="D1504" s="235" t="str">
        <f t="array" ref="D1504">IF($K1504&lt;&gt;"",INDEX(TransferLog!$Q$21:$Q$1270,MATCH($I1504&amp;$M1504,TransferLog!$F$21:$F$1270&amp;TransferLog!$W$21:$W$1270,0)),"")</f>
        <v/>
      </c>
      <c r="E1504" s="236" t="str">
        <f t="array" ref="E1504">IF($K1504&lt;&gt;"",INDEX(TransferLog!$AC$21:$AC$1270,MATCH($I1504&amp;$M1504,TransferLog!$F$21:$F$1270&amp;TransferLog!$W$21:$W$1270,0)),"")</f>
        <v/>
      </c>
      <c r="F1504" s="111">
        <f t="shared" si="105"/>
        <v>1477</v>
      </c>
      <c r="G1504" s="138" t="str">
        <f t="array" ref="G1504">IF($I1504&lt;&gt;"",INDEX(DropDownLists!$K$10:$K$2516,MATCH($I1504,DropDownLists!$L$10:$L$2516,0)),"")</f>
        <v/>
      </c>
      <c r="H1504" s="107"/>
      <c r="I1504" s="112"/>
      <c r="J1504" s="339"/>
      <c r="K1504" s="113"/>
      <c r="L1504" s="339"/>
      <c r="M1504" s="113"/>
      <c r="N1504" s="339"/>
      <c r="O1504" s="139" t="str">
        <f t="shared" si="106"/>
        <v/>
      </c>
      <c r="P1504" s="339"/>
      <c r="Q1504" s="114"/>
      <c r="R1504" s="339"/>
      <c r="S1504" s="174"/>
      <c r="T1504" s="339"/>
      <c r="U1504" s="139" t="str">
        <f t="array" ref="U1504">IF($S1504&lt;&gt;"",INDEX(DropDownLists!$D$10:$D$2516,MATCH($S1504,DropDownLists!$E$10:$E$2516,0)),"")</f>
        <v/>
      </c>
      <c r="V1504" s="342"/>
      <c r="W1504" s="174"/>
      <c r="Y1504" s="62"/>
      <c r="Z1504" s="62"/>
      <c r="AA1504" s="62"/>
      <c r="AB1504" s="62"/>
      <c r="AC1504" s="62"/>
      <c r="AD1504" s="62"/>
      <c r="AE1504" s="62"/>
      <c r="AF1504" s="62"/>
      <c r="AG1504" s="62"/>
      <c r="AH1504" s="245" t="str">
        <f t="shared" si="107"/>
        <v/>
      </c>
      <c r="AI1504" s="62"/>
      <c r="AJ1504" s="62"/>
      <c r="AK1504" s="62"/>
      <c r="AL1504" s="62"/>
    </row>
    <row r="1505" spans="1:38" s="97" customFormat="1" ht="15" thickBot="1">
      <c r="A1505" s="63"/>
      <c r="B1505" s="2">
        <f t="shared" si="104"/>
        <v>1478</v>
      </c>
      <c r="C1505" s="235" t="str">
        <f t="array" ref="C1505">IF($K1505&lt;&gt;"",INDEX(TransferLog!$AB$21:$AB$1270,MATCH($I1505&amp;$M1505,TransferLog!$F$21:$F$1270&amp;TransferLog!$W$21:$W$1270,0)),"")</f>
        <v/>
      </c>
      <c r="D1505" s="235" t="str">
        <f t="array" ref="D1505">IF($K1505&lt;&gt;"",INDEX(TransferLog!$Q$21:$Q$1270,MATCH($I1505&amp;$M1505,TransferLog!$F$21:$F$1270&amp;TransferLog!$W$21:$W$1270,0)),"")</f>
        <v/>
      </c>
      <c r="E1505" s="236" t="str">
        <f t="array" ref="E1505">IF($K1505&lt;&gt;"",INDEX(TransferLog!$AC$21:$AC$1270,MATCH($I1505&amp;$M1505,TransferLog!$F$21:$F$1270&amp;TransferLog!$W$21:$W$1270,0)),"")</f>
        <v/>
      </c>
      <c r="F1505" s="111">
        <f t="shared" si="105"/>
        <v>1478</v>
      </c>
      <c r="G1505" s="138" t="str">
        <f t="array" ref="G1505">IF($I1505&lt;&gt;"",INDEX(DropDownLists!$K$10:$K$2516,MATCH($I1505,DropDownLists!$L$10:$L$2516,0)),"")</f>
        <v/>
      </c>
      <c r="H1505" s="107"/>
      <c r="I1505" s="112"/>
      <c r="J1505" s="339"/>
      <c r="K1505" s="113"/>
      <c r="L1505" s="339"/>
      <c r="M1505" s="113"/>
      <c r="N1505" s="339"/>
      <c r="O1505" s="139" t="str">
        <f t="shared" si="106"/>
        <v/>
      </c>
      <c r="P1505" s="339"/>
      <c r="Q1505" s="114"/>
      <c r="R1505" s="339"/>
      <c r="S1505" s="174"/>
      <c r="T1505" s="339"/>
      <c r="U1505" s="139" t="str">
        <f t="array" ref="U1505">IF($S1505&lt;&gt;"",INDEX(DropDownLists!$D$10:$D$2516,MATCH($S1505,DropDownLists!$E$10:$E$2516,0)),"")</f>
        <v/>
      </c>
      <c r="V1505" s="342"/>
      <c r="W1505" s="174"/>
      <c r="Y1505" s="62"/>
      <c r="Z1505" s="62"/>
      <c r="AA1505" s="62"/>
      <c r="AB1505" s="62"/>
      <c r="AC1505" s="62"/>
      <c r="AD1505" s="62"/>
      <c r="AE1505" s="62"/>
      <c r="AF1505" s="62"/>
      <c r="AG1505" s="62"/>
      <c r="AH1505" s="245" t="str">
        <f t="shared" si="107"/>
        <v/>
      </c>
      <c r="AI1505" s="62"/>
      <c r="AJ1505" s="62"/>
      <c r="AK1505" s="62"/>
      <c r="AL1505" s="62"/>
    </row>
    <row r="1506" spans="1:38" s="97" customFormat="1" ht="15" thickBot="1">
      <c r="A1506" s="63"/>
      <c r="B1506" s="2">
        <f t="shared" si="104"/>
        <v>1479</v>
      </c>
      <c r="C1506" s="235" t="str">
        <f t="array" ref="C1506">IF($K1506&lt;&gt;"",INDEX(TransferLog!$AB$21:$AB$1270,MATCH($I1506&amp;$M1506,TransferLog!$F$21:$F$1270&amp;TransferLog!$W$21:$W$1270,0)),"")</f>
        <v/>
      </c>
      <c r="D1506" s="235" t="str">
        <f t="array" ref="D1506">IF($K1506&lt;&gt;"",INDEX(TransferLog!$Q$21:$Q$1270,MATCH($I1506&amp;$M1506,TransferLog!$F$21:$F$1270&amp;TransferLog!$W$21:$W$1270,0)),"")</f>
        <v/>
      </c>
      <c r="E1506" s="236" t="str">
        <f t="array" ref="E1506">IF($K1506&lt;&gt;"",INDEX(TransferLog!$AC$21:$AC$1270,MATCH($I1506&amp;$M1506,TransferLog!$F$21:$F$1270&amp;TransferLog!$W$21:$W$1270,0)),"")</f>
        <v/>
      </c>
      <c r="F1506" s="111">
        <f t="shared" si="105"/>
        <v>1479</v>
      </c>
      <c r="G1506" s="138" t="str">
        <f t="array" ref="G1506">IF($I1506&lt;&gt;"",INDEX(DropDownLists!$K$10:$K$2516,MATCH($I1506,DropDownLists!$L$10:$L$2516,0)),"")</f>
        <v/>
      </c>
      <c r="H1506" s="107"/>
      <c r="I1506" s="112"/>
      <c r="J1506" s="339"/>
      <c r="K1506" s="113"/>
      <c r="L1506" s="339"/>
      <c r="M1506" s="113"/>
      <c r="N1506" s="339"/>
      <c r="O1506" s="139" t="str">
        <f t="shared" si="106"/>
        <v/>
      </c>
      <c r="P1506" s="339"/>
      <c r="Q1506" s="114"/>
      <c r="R1506" s="339"/>
      <c r="S1506" s="174"/>
      <c r="T1506" s="339"/>
      <c r="U1506" s="139" t="str">
        <f t="array" ref="U1506">IF($S1506&lt;&gt;"",INDEX(DropDownLists!$D$10:$D$2516,MATCH($S1506,DropDownLists!$E$10:$E$2516,0)),"")</f>
        <v/>
      </c>
      <c r="V1506" s="342"/>
      <c r="W1506" s="174"/>
      <c r="Y1506" s="62"/>
      <c r="Z1506" s="62"/>
      <c r="AA1506" s="62"/>
      <c r="AB1506" s="62"/>
      <c r="AC1506" s="62"/>
      <c r="AD1506" s="62"/>
      <c r="AE1506" s="62"/>
      <c r="AF1506" s="62"/>
      <c r="AG1506" s="62"/>
      <c r="AH1506" s="245" t="str">
        <f t="shared" si="107"/>
        <v/>
      </c>
      <c r="AI1506" s="62"/>
      <c r="AJ1506" s="62"/>
      <c r="AK1506" s="62"/>
      <c r="AL1506" s="62"/>
    </row>
    <row r="1507" spans="1:38" s="97" customFormat="1" ht="15" thickBot="1">
      <c r="A1507" s="63"/>
      <c r="B1507" s="2">
        <f t="shared" si="104"/>
        <v>1480</v>
      </c>
      <c r="C1507" s="235" t="str">
        <f t="array" ref="C1507">IF($K1507&lt;&gt;"",INDEX(TransferLog!$AB$21:$AB$1270,MATCH($I1507&amp;$M1507,TransferLog!$F$21:$F$1270&amp;TransferLog!$W$21:$W$1270,0)),"")</f>
        <v/>
      </c>
      <c r="D1507" s="235" t="str">
        <f t="array" ref="D1507">IF($K1507&lt;&gt;"",INDEX(TransferLog!$Q$21:$Q$1270,MATCH($I1507&amp;$M1507,TransferLog!$F$21:$F$1270&amp;TransferLog!$W$21:$W$1270,0)),"")</f>
        <v/>
      </c>
      <c r="E1507" s="236" t="str">
        <f t="array" ref="E1507">IF($K1507&lt;&gt;"",INDEX(TransferLog!$AC$21:$AC$1270,MATCH($I1507&amp;$M1507,TransferLog!$F$21:$F$1270&amp;TransferLog!$W$21:$W$1270,0)),"")</f>
        <v/>
      </c>
      <c r="F1507" s="111">
        <f t="shared" si="105"/>
        <v>1480</v>
      </c>
      <c r="G1507" s="138" t="str">
        <f t="array" ref="G1507">IF($I1507&lt;&gt;"",INDEX(DropDownLists!$K$10:$K$2516,MATCH($I1507,DropDownLists!$L$10:$L$2516,0)),"")</f>
        <v/>
      </c>
      <c r="H1507" s="107"/>
      <c r="I1507" s="112"/>
      <c r="J1507" s="339"/>
      <c r="K1507" s="113"/>
      <c r="L1507" s="339"/>
      <c r="M1507" s="113"/>
      <c r="N1507" s="339"/>
      <c r="O1507" s="139" t="str">
        <f t="shared" si="106"/>
        <v/>
      </c>
      <c r="P1507" s="339"/>
      <c r="Q1507" s="114"/>
      <c r="R1507" s="339"/>
      <c r="S1507" s="174"/>
      <c r="T1507" s="339"/>
      <c r="U1507" s="139" t="str">
        <f t="array" ref="U1507">IF($S1507&lt;&gt;"",INDEX(DropDownLists!$D$10:$D$2516,MATCH($S1507,DropDownLists!$E$10:$E$2516,0)),"")</f>
        <v/>
      </c>
      <c r="V1507" s="342"/>
      <c r="W1507" s="174"/>
      <c r="Y1507" s="62"/>
      <c r="Z1507" s="62"/>
      <c r="AA1507" s="62"/>
      <c r="AB1507" s="62"/>
      <c r="AC1507" s="62"/>
      <c r="AD1507" s="62"/>
      <c r="AE1507" s="62"/>
      <c r="AF1507" s="62"/>
      <c r="AG1507" s="62"/>
      <c r="AH1507" s="245" t="str">
        <f t="shared" si="107"/>
        <v/>
      </c>
      <c r="AI1507" s="62"/>
      <c r="AJ1507" s="62"/>
      <c r="AK1507" s="62"/>
      <c r="AL1507" s="62"/>
    </row>
    <row r="1508" spans="1:38" s="97" customFormat="1" ht="15" thickBot="1">
      <c r="A1508" s="63"/>
      <c r="B1508" s="2">
        <f t="shared" si="104"/>
        <v>1481</v>
      </c>
      <c r="C1508" s="235" t="str">
        <f t="array" ref="C1508">IF($K1508&lt;&gt;"",INDEX(TransferLog!$AB$21:$AB$1270,MATCH($I1508&amp;$M1508,TransferLog!$F$21:$F$1270&amp;TransferLog!$W$21:$W$1270,0)),"")</f>
        <v/>
      </c>
      <c r="D1508" s="235" t="str">
        <f t="array" ref="D1508">IF($K1508&lt;&gt;"",INDEX(TransferLog!$Q$21:$Q$1270,MATCH($I1508&amp;$M1508,TransferLog!$F$21:$F$1270&amp;TransferLog!$W$21:$W$1270,0)),"")</f>
        <v/>
      </c>
      <c r="E1508" s="236" t="str">
        <f t="array" ref="E1508">IF($K1508&lt;&gt;"",INDEX(TransferLog!$AC$21:$AC$1270,MATCH($I1508&amp;$M1508,TransferLog!$F$21:$F$1270&amp;TransferLog!$W$21:$W$1270,0)),"")</f>
        <v/>
      </c>
      <c r="F1508" s="111">
        <f t="shared" si="105"/>
        <v>1481</v>
      </c>
      <c r="G1508" s="138" t="str">
        <f t="array" ref="G1508">IF($I1508&lt;&gt;"",INDEX(DropDownLists!$K$10:$K$2516,MATCH($I1508,DropDownLists!$L$10:$L$2516,0)),"")</f>
        <v/>
      </c>
      <c r="H1508" s="107"/>
      <c r="I1508" s="112"/>
      <c r="J1508" s="339"/>
      <c r="K1508" s="113"/>
      <c r="L1508" s="339"/>
      <c r="M1508" s="113"/>
      <c r="N1508" s="339"/>
      <c r="O1508" s="139" t="str">
        <f t="shared" si="106"/>
        <v/>
      </c>
      <c r="P1508" s="339"/>
      <c r="Q1508" s="114"/>
      <c r="R1508" s="339"/>
      <c r="S1508" s="174"/>
      <c r="T1508" s="339"/>
      <c r="U1508" s="139" t="str">
        <f t="array" ref="U1508">IF($S1508&lt;&gt;"",INDEX(DropDownLists!$D$10:$D$2516,MATCH($S1508,DropDownLists!$E$10:$E$2516,0)),"")</f>
        <v/>
      </c>
      <c r="V1508" s="342"/>
      <c r="W1508" s="174"/>
      <c r="Y1508" s="62"/>
      <c r="Z1508" s="62"/>
      <c r="AA1508" s="62"/>
      <c r="AB1508" s="62"/>
      <c r="AC1508" s="62"/>
      <c r="AD1508" s="62"/>
      <c r="AE1508" s="62"/>
      <c r="AF1508" s="62"/>
      <c r="AG1508" s="62"/>
      <c r="AH1508" s="245" t="str">
        <f t="shared" si="107"/>
        <v/>
      </c>
      <c r="AI1508" s="62"/>
      <c r="AJ1508" s="62"/>
      <c r="AK1508" s="62"/>
      <c r="AL1508" s="62"/>
    </row>
    <row r="1509" spans="1:38" s="97" customFormat="1" ht="15" thickBot="1">
      <c r="A1509" s="63"/>
      <c r="B1509" s="2">
        <f t="shared" si="104"/>
        <v>1482</v>
      </c>
      <c r="C1509" s="235" t="str">
        <f t="array" ref="C1509">IF($K1509&lt;&gt;"",INDEX(TransferLog!$AB$21:$AB$1270,MATCH($I1509&amp;$M1509,TransferLog!$F$21:$F$1270&amp;TransferLog!$W$21:$W$1270,0)),"")</f>
        <v/>
      </c>
      <c r="D1509" s="235" t="str">
        <f t="array" ref="D1509">IF($K1509&lt;&gt;"",INDEX(TransferLog!$Q$21:$Q$1270,MATCH($I1509&amp;$M1509,TransferLog!$F$21:$F$1270&amp;TransferLog!$W$21:$W$1270,0)),"")</f>
        <v/>
      </c>
      <c r="E1509" s="236" t="str">
        <f t="array" ref="E1509">IF($K1509&lt;&gt;"",INDEX(TransferLog!$AC$21:$AC$1270,MATCH($I1509&amp;$M1509,TransferLog!$F$21:$F$1270&amp;TransferLog!$W$21:$W$1270,0)),"")</f>
        <v/>
      </c>
      <c r="F1509" s="111">
        <f t="shared" si="105"/>
        <v>1482</v>
      </c>
      <c r="G1509" s="138" t="str">
        <f t="array" ref="G1509">IF($I1509&lt;&gt;"",INDEX(DropDownLists!$K$10:$K$2516,MATCH($I1509,DropDownLists!$L$10:$L$2516,0)),"")</f>
        <v/>
      </c>
      <c r="H1509" s="107"/>
      <c r="I1509" s="112"/>
      <c r="J1509" s="339"/>
      <c r="K1509" s="113"/>
      <c r="L1509" s="339"/>
      <c r="M1509" s="113"/>
      <c r="N1509" s="339"/>
      <c r="O1509" s="139" t="str">
        <f t="shared" si="106"/>
        <v/>
      </c>
      <c r="P1509" s="339"/>
      <c r="Q1509" s="114"/>
      <c r="R1509" s="339"/>
      <c r="S1509" s="174"/>
      <c r="T1509" s="339"/>
      <c r="U1509" s="139" t="str">
        <f t="array" ref="U1509">IF($S1509&lt;&gt;"",INDEX(DropDownLists!$D$10:$D$2516,MATCH($S1509,DropDownLists!$E$10:$E$2516,0)),"")</f>
        <v/>
      </c>
      <c r="V1509" s="342"/>
      <c r="W1509" s="174"/>
      <c r="Y1509" s="62"/>
      <c r="Z1509" s="62"/>
      <c r="AA1509" s="62"/>
      <c r="AB1509" s="62"/>
      <c r="AC1509" s="62"/>
      <c r="AD1509" s="62"/>
      <c r="AE1509" s="62"/>
      <c r="AF1509" s="62"/>
      <c r="AG1509" s="62"/>
      <c r="AH1509" s="245" t="str">
        <f t="shared" si="107"/>
        <v/>
      </c>
      <c r="AI1509" s="62"/>
      <c r="AJ1509" s="62"/>
      <c r="AK1509" s="62"/>
      <c r="AL1509" s="62"/>
    </row>
    <row r="1510" spans="1:38" s="97" customFormat="1" ht="15" thickBot="1">
      <c r="A1510" s="63"/>
      <c r="B1510" s="2">
        <f t="shared" si="104"/>
        <v>1483</v>
      </c>
      <c r="C1510" s="235" t="str">
        <f t="array" ref="C1510">IF($K1510&lt;&gt;"",INDEX(TransferLog!$AB$21:$AB$1270,MATCH($I1510&amp;$M1510,TransferLog!$F$21:$F$1270&amp;TransferLog!$W$21:$W$1270,0)),"")</f>
        <v/>
      </c>
      <c r="D1510" s="235" t="str">
        <f t="array" ref="D1510">IF($K1510&lt;&gt;"",INDEX(TransferLog!$Q$21:$Q$1270,MATCH($I1510&amp;$M1510,TransferLog!$F$21:$F$1270&amp;TransferLog!$W$21:$W$1270,0)),"")</f>
        <v/>
      </c>
      <c r="E1510" s="236" t="str">
        <f t="array" ref="E1510">IF($K1510&lt;&gt;"",INDEX(TransferLog!$AC$21:$AC$1270,MATCH($I1510&amp;$M1510,TransferLog!$F$21:$F$1270&amp;TransferLog!$W$21:$W$1270,0)),"")</f>
        <v/>
      </c>
      <c r="F1510" s="111">
        <f t="shared" si="105"/>
        <v>1483</v>
      </c>
      <c r="G1510" s="138" t="str">
        <f t="array" ref="G1510">IF($I1510&lt;&gt;"",INDEX(DropDownLists!$K$10:$K$2516,MATCH($I1510,DropDownLists!$L$10:$L$2516,0)),"")</f>
        <v/>
      </c>
      <c r="H1510" s="107"/>
      <c r="I1510" s="112"/>
      <c r="J1510" s="339"/>
      <c r="K1510" s="113"/>
      <c r="L1510" s="339"/>
      <c r="M1510" s="113"/>
      <c r="N1510" s="339"/>
      <c r="O1510" s="139" t="str">
        <f t="shared" si="106"/>
        <v/>
      </c>
      <c r="P1510" s="339"/>
      <c r="Q1510" s="114"/>
      <c r="R1510" s="339"/>
      <c r="S1510" s="174"/>
      <c r="T1510" s="339"/>
      <c r="U1510" s="139" t="str">
        <f t="array" ref="U1510">IF($S1510&lt;&gt;"",INDEX(DropDownLists!$D$10:$D$2516,MATCH($S1510,DropDownLists!$E$10:$E$2516,0)),"")</f>
        <v/>
      </c>
      <c r="V1510" s="342"/>
      <c r="W1510" s="174"/>
      <c r="Y1510" s="62"/>
      <c r="Z1510" s="62"/>
      <c r="AA1510" s="62"/>
      <c r="AB1510" s="62"/>
      <c r="AC1510" s="62"/>
      <c r="AD1510" s="62"/>
      <c r="AE1510" s="62"/>
      <c r="AF1510" s="62"/>
      <c r="AG1510" s="62"/>
      <c r="AH1510" s="245" t="str">
        <f t="shared" si="107"/>
        <v/>
      </c>
      <c r="AI1510" s="62"/>
      <c r="AJ1510" s="62"/>
      <c r="AK1510" s="62"/>
      <c r="AL1510" s="62"/>
    </row>
    <row r="1511" spans="1:38" s="97" customFormat="1" ht="15" thickBot="1">
      <c r="A1511" s="63"/>
      <c r="B1511" s="2">
        <f>ROW()-27</f>
        <v>1484</v>
      </c>
      <c r="C1511" s="235" t="str">
        <f t="array" ref="C1511">IF($K1511&lt;&gt;"",INDEX(TransferLog!$AB$21:$AB$1270,MATCH($I1511&amp;$M1511,TransferLog!$F$21:$F$1270&amp;TransferLog!$W$21:$W$1270,0)),"")</f>
        <v/>
      </c>
      <c r="D1511" s="235" t="str">
        <f t="array" ref="D1511">IF($K1511&lt;&gt;"",INDEX(TransferLog!$Q$21:$Q$1270,MATCH($I1511&amp;$M1511,TransferLog!$F$21:$F$1270&amp;TransferLog!$W$21:$W$1270,0)),"")</f>
        <v/>
      </c>
      <c r="E1511" s="236" t="str">
        <f t="array" ref="E1511">IF($K1511&lt;&gt;"",INDEX(TransferLog!$AC$21:$AC$1270,MATCH($I1511&amp;$M1511,TransferLog!$F$21:$F$1270&amp;TransferLog!$W$21:$W$1270,0)),"")</f>
        <v/>
      </c>
      <c r="F1511" s="111">
        <f>ROW()-27</f>
        <v>1484</v>
      </c>
      <c r="G1511" s="138" t="str">
        <f t="array" ref="G1511">IF($I1511&lt;&gt;"",INDEX(DropDownLists!$K$10:$K$2516,MATCH($I1511,DropDownLists!$L$10:$L$2516,0)),"")</f>
        <v/>
      </c>
      <c r="H1511" s="107"/>
      <c r="I1511" s="112"/>
      <c r="J1511" s="339"/>
      <c r="K1511" s="113"/>
      <c r="L1511" s="339"/>
      <c r="M1511" s="113"/>
      <c r="N1511" s="339"/>
      <c r="O1511" s="139" t="str">
        <f t="shared" si="106"/>
        <v/>
      </c>
      <c r="P1511" s="339"/>
      <c r="Q1511" s="114"/>
      <c r="R1511" s="339"/>
      <c r="S1511" s="174"/>
      <c r="T1511" s="339"/>
      <c r="U1511" s="139" t="str">
        <f t="array" ref="U1511">IF($S1511&lt;&gt;"",INDEX(DropDownLists!$D$10:$D$2516,MATCH($S1511,DropDownLists!$E$10:$E$2516,0)),"")</f>
        <v/>
      </c>
      <c r="V1511" s="342"/>
      <c r="W1511" s="174"/>
      <c r="Y1511" s="62"/>
      <c r="Z1511" s="62"/>
      <c r="AA1511" s="62"/>
      <c r="AB1511" s="62"/>
      <c r="AC1511" s="62"/>
      <c r="AD1511" s="62"/>
      <c r="AE1511" s="62"/>
      <c r="AF1511" s="62"/>
      <c r="AG1511" s="62"/>
      <c r="AH1511" s="245" t="str">
        <f t="shared" si="107"/>
        <v/>
      </c>
      <c r="AI1511" s="62"/>
      <c r="AJ1511" s="62"/>
      <c r="AK1511" s="62"/>
      <c r="AL1511" s="62"/>
    </row>
    <row r="1512" spans="1:38" s="97" customFormat="1" ht="15" thickBot="1">
      <c r="A1512" s="63"/>
      <c r="B1512" s="2">
        <f t="shared" ref="B1512:B1527" si="108">ROW()-27</f>
        <v>1485</v>
      </c>
      <c r="C1512" s="235" t="str">
        <f t="array" ref="C1512">IF($K1512&lt;&gt;"",INDEX(TransferLog!$AB$21:$AB$1270,MATCH($I1512&amp;$M1512,TransferLog!$F$21:$F$1270&amp;TransferLog!$W$21:$W$1270,0)),"")</f>
        <v/>
      </c>
      <c r="D1512" s="235" t="str">
        <f t="array" ref="D1512">IF($K1512&lt;&gt;"",INDEX(TransferLog!$Q$21:$Q$1270,MATCH($I1512&amp;$M1512,TransferLog!$F$21:$F$1270&amp;TransferLog!$W$21:$W$1270,0)),"")</f>
        <v/>
      </c>
      <c r="E1512" s="236" t="str">
        <f t="array" ref="E1512">IF($K1512&lt;&gt;"",INDEX(TransferLog!$AC$21:$AC$1270,MATCH($I1512&amp;$M1512,TransferLog!$F$21:$F$1270&amp;TransferLog!$W$21:$W$1270,0)),"")</f>
        <v/>
      </c>
      <c r="F1512" s="111">
        <f t="shared" ref="F1512:F1527" si="109">ROW()-27</f>
        <v>1485</v>
      </c>
      <c r="G1512" s="138" t="str">
        <f t="array" ref="G1512">IF($I1512&lt;&gt;"",INDEX(DropDownLists!$K$10:$K$2516,MATCH($I1512,DropDownLists!$L$10:$L$2516,0)),"")</f>
        <v/>
      </c>
      <c r="H1512" s="107"/>
      <c r="I1512" s="112"/>
      <c r="J1512" s="339"/>
      <c r="K1512" s="113"/>
      <c r="L1512" s="339"/>
      <c r="M1512" s="113"/>
      <c r="N1512" s="339"/>
      <c r="O1512" s="139" t="str">
        <f t="shared" si="106"/>
        <v/>
      </c>
      <c r="P1512" s="339"/>
      <c r="Q1512" s="114"/>
      <c r="R1512" s="339"/>
      <c r="S1512" s="174"/>
      <c r="T1512" s="339"/>
      <c r="U1512" s="139" t="str">
        <f t="array" ref="U1512">IF($S1512&lt;&gt;"",INDEX(DropDownLists!$D$10:$D$2516,MATCH($S1512,DropDownLists!$E$10:$E$2516,0)),"")</f>
        <v/>
      </c>
      <c r="V1512" s="342"/>
      <c r="W1512" s="174"/>
      <c r="Y1512" s="62"/>
      <c r="Z1512" s="62"/>
      <c r="AA1512" s="62"/>
      <c r="AB1512" s="62"/>
      <c r="AC1512" s="62"/>
      <c r="AD1512" s="62"/>
      <c r="AE1512" s="62"/>
      <c r="AF1512" s="62"/>
      <c r="AG1512" s="62"/>
      <c r="AH1512" s="245" t="str">
        <f t="shared" si="107"/>
        <v/>
      </c>
      <c r="AI1512" s="62"/>
      <c r="AJ1512" s="62"/>
      <c r="AK1512" s="62"/>
      <c r="AL1512" s="62"/>
    </row>
    <row r="1513" spans="1:38" s="97" customFormat="1" ht="15" thickBot="1">
      <c r="A1513" s="63"/>
      <c r="B1513" s="2">
        <f t="shared" si="108"/>
        <v>1486</v>
      </c>
      <c r="C1513" s="235" t="str">
        <f t="array" ref="C1513">IF($K1513&lt;&gt;"",INDEX(TransferLog!$AB$21:$AB$1270,MATCH($I1513&amp;$M1513,TransferLog!$F$21:$F$1270&amp;TransferLog!$W$21:$W$1270,0)),"")</f>
        <v/>
      </c>
      <c r="D1513" s="235" t="str">
        <f t="array" ref="D1513">IF($K1513&lt;&gt;"",INDEX(TransferLog!$Q$21:$Q$1270,MATCH($I1513&amp;$M1513,TransferLog!$F$21:$F$1270&amp;TransferLog!$W$21:$W$1270,0)),"")</f>
        <v/>
      </c>
      <c r="E1513" s="236" t="str">
        <f t="array" ref="E1513">IF($K1513&lt;&gt;"",INDEX(TransferLog!$AC$21:$AC$1270,MATCH($I1513&amp;$M1513,TransferLog!$F$21:$F$1270&amp;TransferLog!$W$21:$W$1270,0)),"")</f>
        <v/>
      </c>
      <c r="F1513" s="111">
        <f t="shared" si="109"/>
        <v>1486</v>
      </c>
      <c r="G1513" s="138" t="str">
        <f t="array" ref="G1513">IF($I1513&lt;&gt;"",INDEX(DropDownLists!$K$10:$K$2516,MATCH($I1513,DropDownLists!$L$10:$L$2516,0)),"")</f>
        <v/>
      </c>
      <c r="H1513" s="107"/>
      <c r="I1513" s="112"/>
      <c r="J1513" s="339"/>
      <c r="K1513" s="113"/>
      <c r="L1513" s="339"/>
      <c r="M1513" s="113"/>
      <c r="N1513" s="339"/>
      <c r="O1513" s="139" t="str">
        <f t="shared" si="106"/>
        <v/>
      </c>
      <c r="P1513" s="339"/>
      <c r="Q1513" s="114"/>
      <c r="R1513" s="339"/>
      <c r="S1513" s="174"/>
      <c r="T1513" s="339"/>
      <c r="U1513" s="139" t="str">
        <f t="array" ref="U1513">IF($S1513&lt;&gt;"",INDEX(DropDownLists!$D$10:$D$2516,MATCH($S1513,DropDownLists!$E$10:$E$2516,0)),"")</f>
        <v/>
      </c>
      <c r="V1513" s="342"/>
      <c r="W1513" s="174"/>
      <c r="Y1513" s="62"/>
      <c r="Z1513" s="62"/>
      <c r="AA1513" s="62"/>
      <c r="AB1513" s="62"/>
      <c r="AC1513" s="62"/>
      <c r="AD1513" s="62"/>
      <c r="AE1513" s="62"/>
      <c r="AF1513" s="62"/>
      <c r="AG1513" s="62"/>
      <c r="AH1513" s="245" t="str">
        <f t="shared" si="107"/>
        <v/>
      </c>
      <c r="AI1513" s="62"/>
      <c r="AJ1513" s="62"/>
      <c r="AK1513" s="62"/>
      <c r="AL1513" s="62"/>
    </row>
    <row r="1514" spans="1:38" s="97" customFormat="1" ht="15" thickBot="1">
      <c r="A1514" s="63"/>
      <c r="B1514" s="2">
        <f t="shared" si="108"/>
        <v>1487</v>
      </c>
      <c r="C1514" s="235" t="str">
        <f t="array" ref="C1514">IF($K1514&lt;&gt;"",INDEX(TransferLog!$AB$21:$AB$1270,MATCH($I1514&amp;$M1514,TransferLog!$F$21:$F$1270&amp;TransferLog!$W$21:$W$1270,0)),"")</f>
        <v/>
      </c>
      <c r="D1514" s="235" t="str">
        <f t="array" ref="D1514">IF($K1514&lt;&gt;"",INDEX(TransferLog!$Q$21:$Q$1270,MATCH($I1514&amp;$M1514,TransferLog!$F$21:$F$1270&amp;TransferLog!$W$21:$W$1270,0)),"")</f>
        <v/>
      </c>
      <c r="E1514" s="236" t="str">
        <f t="array" ref="E1514">IF($K1514&lt;&gt;"",INDEX(TransferLog!$AC$21:$AC$1270,MATCH($I1514&amp;$M1514,TransferLog!$F$21:$F$1270&amp;TransferLog!$W$21:$W$1270,0)),"")</f>
        <v/>
      </c>
      <c r="F1514" s="111">
        <f t="shared" si="109"/>
        <v>1487</v>
      </c>
      <c r="G1514" s="138" t="str">
        <f t="array" ref="G1514">IF($I1514&lt;&gt;"",INDEX(DropDownLists!$K$10:$K$2516,MATCH($I1514,DropDownLists!$L$10:$L$2516,0)),"")</f>
        <v/>
      </c>
      <c r="H1514" s="107"/>
      <c r="I1514" s="112"/>
      <c r="J1514" s="339"/>
      <c r="K1514" s="113"/>
      <c r="L1514" s="339"/>
      <c r="M1514" s="113"/>
      <c r="N1514" s="339"/>
      <c r="O1514" s="139" t="str">
        <f t="shared" si="106"/>
        <v/>
      </c>
      <c r="P1514" s="339"/>
      <c r="Q1514" s="114"/>
      <c r="R1514" s="339"/>
      <c r="S1514" s="174"/>
      <c r="T1514" s="339"/>
      <c r="U1514" s="139" t="str">
        <f t="array" ref="U1514">IF($S1514&lt;&gt;"",INDEX(DropDownLists!$D$10:$D$2516,MATCH($S1514,DropDownLists!$E$10:$E$2516,0)),"")</f>
        <v/>
      </c>
      <c r="V1514" s="342"/>
      <c r="W1514" s="174"/>
      <c r="Y1514" s="62"/>
      <c r="Z1514" s="62"/>
      <c r="AA1514" s="62"/>
      <c r="AB1514" s="62"/>
      <c r="AC1514" s="62"/>
      <c r="AD1514" s="62"/>
      <c r="AE1514" s="62"/>
      <c r="AF1514" s="62"/>
      <c r="AG1514" s="62"/>
      <c r="AH1514" s="245" t="str">
        <f t="shared" si="107"/>
        <v/>
      </c>
      <c r="AI1514" s="62"/>
      <c r="AJ1514" s="62"/>
      <c r="AK1514" s="62"/>
      <c r="AL1514" s="62"/>
    </row>
    <row r="1515" spans="1:38" s="97" customFormat="1" ht="15" thickBot="1">
      <c r="A1515" s="63"/>
      <c r="B1515" s="2">
        <f t="shared" si="108"/>
        <v>1488</v>
      </c>
      <c r="C1515" s="235" t="str">
        <f t="array" ref="C1515">IF($K1515&lt;&gt;"",INDEX(TransferLog!$AB$21:$AB$1270,MATCH($I1515&amp;$M1515,TransferLog!$F$21:$F$1270&amp;TransferLog!$W$21:$W$1270,0)),"")</f>
        <v/>
      </c>
      <c r="D1515" s="235" t="str">
        <f t="array" ref="D1515">IF($K1515&lt;&gt;"",INDEX(TransferLog!$Q$21:$Q$1270,MATCH($I1515&amp;$M1515,TransferLog!$F$21:$F$1270&amp;TransferLog!$W$21:$W$1270,0)),"")</f>
        <v/>
      </c>
      <c r="E1515" s="236" t="str">
        <f t="array" ref="E1515">IF($K1515&lt;&gt;"",INDEX(TransferLog!$AC$21:$AC$1270,MATCH($I1515&amp;$M1515,TransferLog!$F$21:$F$1270&amp;TransferLog!$W$21:$W$1270,0)),"")</f>
        <v/>
      </c>
      <c r="F1515" s="111">
        <f t="shared" si="109"/>
        <v>1488</v>
      </c>
      <c r="G1515" s="138" t="str">
        <f t="array" ref="G1515">IF($I1515&lt;&gt;"",INDEX(DropDownLists!$K$10:$K$2516,MATCH($I1515,DropDownLists!$L$10:$L$2516,0)),"")</f>
        <v/>
      </c>
      <c r="H1515" s="107"/>
      <c r="I1515" s="112"/>
      <c r="J1515" s="339"/>
      <c r="K1515" s="113"/>
      <c r="L1515" s="339"/>
      <c r="M1515" s="113"/>
      <c r="N1515" s="339"/>
      <c r="O1515" s="139" t="str">
        <f t="shared" si="106"/>
        <v/>
      </c>
      <c r="P1515" s="339"/>
      <c r="Q1515" s="114"/>
      <c r="R1515" s="339"/>
      <c r="S1515" s="174"/>
      <c r="T1515" s="339"/>
      <c r="U1515" s="139" t="str">
        <f t="array" ref="U1515">IF($S1515&lt;&gt;"",INDEX(DropDownLists!$D$10:$D$2516,MATCH($S1515,DropDownLists!$E$10:$E$2516,0)),"")</f>
        <v/>
      </c>
      <c r="V1515" s="342"/>
      <c r="W1515" s="174"/>
      <c r="Y1515" s="62"/>
      <c r="Z1515" s="62"/>
      <c r="AA1515" s="62"/>
      <c r="AB1515" s="62"/>
      <c r="AC1515" s="62"/>
      <c r="AD1515" s="62"/>
      <c r="AE1515" s="62"/>
      <c r="AF1515" s="62"/>
      <c r="AG1515" s="62"/>
      <c r="AH1515" s="245" t="str">
        <f t="shared" si="107"/>
        <v/>
      </c>
      <c r="AI1515" s="62"/>
      <c r="AJ1515" s="62"/>
      <c r="AK1515" s="62"/>
      <c r="AL1515" s="62"/>
    </row>
    <row r="1516" spans="1:38" s="97" customFormat="1" ht="15" thickBot="1">
      <c r="A1516" s="63"/>
      <c r="B1516" s="2">
        <f t="shared" si="108"/>
        <v>1489</v>
      </c>
      <c r="C1516" s="235" t="str">
        <f t="array" ref="C1516">IF($K1516&lt;&gt;"",INDEX(TransferLog!$AB$21:$AB$1270,MATCH($I1516&amp;$M1516,TransferLog!$F$21:$F$1270&amp;TransferLog!$W$21:$W$1270,0)),"")</f>
        <v/>
      </c>
      <c r="D1516" s="235" t="str">
        <f t="array" ref="D1516">IF($K1516&lt;&gt;"",INDEX(TransferLog!$Q$21:$Q$1270,MATCH($I1516&amp;$M1516,TransferLog!$F$21:$F$1270&amp;TransferLog!$W$21:$W$1270,0)),"")</f>
        <v/>
      </c>
      <c r="E1516" s="236" t="str">
        <f t="array" ref="E1516">IF($K1516&lt;&gt;"",INDEX(TransferLog!$AC$21:$AC$1270,MATCH($I1516&amp;$M1516,TransferLog!$F$21:$F$1270&amp;TransferLog!$W$21:$W$1270,0)),"")</f>
        <v/>
      </c>
      <c r="F1516" s="111">
        <f t="shared" si="109"/>
        <v>1489</v>
      </c>
      <c r="G1516" s="138" t="str">
        <f t="array" ref="G1516">IF($I1516&lt;&gt;"",INDEX(DropDownLists!$K$10:$K$2516,MATCH($I1516,DropDownLists!$L$10:$L$2516,0)),"")</f>
        <v/>
      </c>
      <c r="H1516" s="107"/>
      <c r="I1516" s="112"/>
      <c r="J1516" s="339"/>
      <c r="K1516" s="113"/>
      <c r="L1516" s="339"/>
      <c r="M1516" s="113"/>
      <c r="N1516" s="339"/>
      <c r="O1516" s="139" t="str">
        <f t="shared" si="106"/>
        <v/>
      </c>
      <c r="P1516" s="339"/>
      <c r="Q1516" s="114"/>
      <c r="R1516" s="339"/>
      <c r="S1516" s="174"/>
      <c r="T1516" s="339"/>
      <c r="U1516" s="139" t="str">
        <f t="array" ref="U1516">IF($S1516&lt;&gt;"",INDEX(DropDownLists!$D$10:$D$2516,MATCH($S1516,DropDownLists!$E$10:$E$2516,0)),"")</f>
        <v/>
      </c>
      <c r="V1516" s="342"/>
      <c r="W1516" s="174"/>
      <c r="Y1516" s="62"/>
      <c r="Z1516" s="62"/>
      <c r="AA1516" s="62"/>
      <c r="AB1516" s="62"/>
      <c r="AC1516" s="62"/>
      <c r="AD1516" s="62"/>
      <c r="AE1516" s="62"/>
      <c r="AF1516" s="62"/>
      <c r="AG1516" s="62"/>
      <c r="AH1516" s="245" t="str">
        <f t="shared" si="107"/>
        <v/>
      </c>
      <c r="AI1516" s="62"/>
      <c r="AJ1516" s="62"/>
      <c r="AK1516" s="62"/>
      <c r="AL1516" s="62"/>
    </row>
    <row r="1517" spans="1:38" s="97" customFormat="1" ht="15" thickBot="1">
      <c r="A1517" s="63"/>
      <c r="B1517" s="2">
        <f t="shared" si="108"/>
        <v>1490</v>
      </c>
      <c r="C1517" s="235" t="str">
        <f t="array" ref="C1517">IF($K1517&lt;&gt;"",INDEX(TransferLog!$AB$21:$AB$1270,MATCH($I1517&amp;$M1517,TransferLog!$F$21:$F$1270&amp;TransferLog!$W$21:$W$1270,0)),"")</f>
        <v/>
      </c>
      <c r="D1517" s="235" t="str">
        <f t="array" ref="D1517">IF($K1517&lt;&gt;"",INDEX(TransferLog!$Q$21:$Q$1270,MATCH($I1517&amp;$M1517,TransferLog!$F$21:$F$1270&amp;TransferLog!$W$21:$W$1270,0)),"")</f>
        <v/>
      </c>
      <c r="E1517" s="236" t="str">
        <f t="array" ref="E1517">IF($K1517&lt;&gt;"",INDEX(TransferLog!$AC$21:$AC$1270,MATCH($I1517&amp;$M1517,TransferLog!$F$21:$F$1270&amp;TransferLog!$W$21:$W$1270,0)),"")</f>
        <v/>
      </c>
      <c r="F1517" s="111">
        <f t="shared" si="109"/>
        <v>1490</v>
      </c>
      <c r="G1517" s="138" t="str">
        <f t="array" ref="G1517">IF($I1517&lt;&gt;"",INDEX(DropDownLists!$K$10:$K$2516,MATCH($I1517,DropDownLists!$L$10:$L$2516,0)),"")</f>
        <v/>
      </c>
      <c r="H1517" s="107"/>
      <c r="I1517" s="112"/>
      <c r="J1517" s="339"/>
      <c r="K1517" s="113"/>
      <c r="L1517" s="339"/>
      <c r="M1517" s="113"/>
      <c r="N1517" s="339"/>
      <c r="O1517" s="139" t="str">
        <f t="shared" si="106"/>
        <v/>
      </c>
      <c r="P1517" s="339"/>
      <c r="Q1517" s="114"/>
      <c r="R1517" s="339"/>
      <c r="S1517" s="174"/>
      <c r="T1517" s="339"/>
      <c r="U1517" s="139" t="str">
        <f t="array" ref="U1517">IF($S1517&lt;&gt;"",INDEX(DropDownLists!$D$10:$D$2516,MATCH($S1517,DropDownLists!$E$10:$E$2516,0)),"")</f>
        <v/>
      </c>
      <c r="V1517" s="342"/>
      <c r="W1517" s="174"/>
      <c r="Y1517" s="62"/>
      <c r="Z1517" s="62"/>
      <c r="AA1517" s="62"/>
      <c r="AB1517" s="62"/>
      <c r="AC1517" s="62"/>
      <c r="AD1517" s="62"/>
      <c r="AE1517" s="62"/>
      <c r="AF1517" s="62"/>
      <c r="AG1517" s="62"/>
      <c r="AH1517" s="245" t="str">
        <f t="shared" si="107"/>
        <v/>
      </c>
      <c r="AI1517" s="62"/>
      <c r="AJ1517" s="62"/>
      <c r="AK1517" s="62"/>
      <c r="AL1517" s="62"/>
    </row>
    <row r="1518" spans="1:38" s="97" customFormat="1" ht="15" thickBot="1">
      <c r="A1518" s="63"/>
      <c r="B1518" s="2">
        <f t="shared" si="108"/>
        <v>1491</v>
      </c>
      <c r="C1518" s="235" t="str">
        <f t="array" ref="C1518">IF($K1518&lt;&gt;"",INDEX(TransferLog!$AB$21:$AB$1270,MATCH($I1518&amp;$M1518,TransferLog!$F$21:$F$1270&amp;TransferLog!$W$21:$W$1270,0)),"")</f>
        <v/>
      </c>
      <c r="D1518" s="235" t="str">
        <f t="array" ref="D1518">IF($K1518&lt;&gt;"",INDEX(TransferLog!$Q$21:$Q$1270,MATCH($I1518&amp;$M1518,TransferLog!$F$21:$F$1270&amp;TransferLog!$W$21:$W$1270,0)),"")</f>
        <v/>
      </c>
      <c r="E1518" s="236" t="str">
        <f t="array" ref="E1518">IF($K1518&lt;&gt;"",INDEX(TransferLog!$AC$21:$AC$1270,MATCH($I1518&amp;$M1518,TransferLog!$F$21:$F$1270&amp;TransferLog!$W$21:$W$1270,0)),"")</f>
        <v/>
      </c>
      <c r="F1518" s="111">
        <f t="shared" si="109"/>
        <v>1491</v>
      </c>
      <c r="G1518" s="138" t="str">
        <f t="array" ref="G1518">IF($I1518&lt;&gt;"",INDEX(DropDownLists!$K$10:$K$2516,MATCH($I1518,DropDownLists!$L$10:$L$2516,0)),"")</f>
        <v/>
      </c>
      <c r="H1518" s="107"/>
      <c r="I1518" s="112"/>
      <c r="J1518" s="339"/>
      <c r="K1518" s="113"/>
      <c r="L1518" s="339"/>
      <c r="M1518" s="113"/>
      <c r="N1518" s="339"/>
      <c r="O1518" s="139" t="str">
        <f t="shared" si="106"/>
        <v/>
      </c>
      <c r="P1518" s="339"/>
      <c r="Q1518" s="114"/>
      <c r="R1518" s="339"/>
      <c r="S1518" s="174"/>
      <c r="T1518" s="339"/>
      <c r="U1518" s="139" t="str">
        <f t="array" ref="U1518">IF($S1518&lt;&gt;"",INDEX(DropDownLists!$D$10:$D$2516,MATCH($S1518,DropDownLists!$E$10:$E$2516,0)),"")</f>
        <v/>
      </c>
      <c r="V1518" s="342"/>
      <c r="W1518" s="174"/>
      <c r="Y1518" s="62"/>
      <c r="Z1518" s="62"/>
      <c r="AA1518" s="62"/>
      <c r="AB1518" s="62"/>
      <c r="AC1518" s="62"/>
      <c r="AD1518" s="62"/>
      <c r="AE1518" s="62"/>
      <c r="AF1518" s="62"/>
      <c r="AG1518" s="62"/>
      <c r="AH1518" s="245" t="str">
        <f t="shared" si="107"/>
        <v/>
      </c>
      <c r="AI1518" s="62"/>
      <c r="AJ1518" s="62"/>
      <c r="AK1518" s="62"/>
      <c r="AL1518" s="62"/>
    </row>
    <row r="1519" spans="1:38" s="97" customFormat="1" ht="15" thickBot="1">
      <c r="A1519" s="63"/>
      <c r="B1519" s="2">
        <f t="shared" si="108"/>
        <v>1492</v>
      </c>
      <c r="C1519" s="235" t="str">
        <f t="array" ref="C1519">IF($K1519&lt;&gt;"",INDEX(TransferLog!$AB$21:$AB$1270,MATCH($I1519&amp;$M1519,TransferLog!$F$21:$F$1270&amp;TransferLog!$W$21:$W$1270,0)),"")</f>
        <v/>
      </c>
      <c r="D1519" s="235" t="str">
        <f t="array" ref="D1519">IF($K1519&lt;&gt;"",INDEX(TransferLog!$Q$21:$Q$1270,MATCH($I1519&amp;$M1519,TransferLog!$F$21:$F$1270&amp;TransferLog!$W$21:$W$1270,0)),"")</f>
        <v/>
      </c>
      <c r="E1519" s="236" t="str">
        <f t="array" ref="E1519">IF($K1519&lt;&gt;"",INDEX(TransferLog!$AC$21:$AC$1270,MATCH($I1519&amp;$M1519,TransferLog!$F$21:$F$1270&amp;TransferLog!$W$21:$W$1270,0)),"")</f>
        <v/>
      </c>
      <c r="F1519" s="111">
        <f t="shared" si="109"/>
        <v>1492</v>
      </c>
      <c r="G1519" s="138" t="str">
        <f t="array" ref="G1519">IF($I1519&lt;&gt;"",INDEX(DropDownLists!$K$10:$K$2516,MATCH($I1519,DropDownLists!$L$10:$L$2516,0)),"")</f>
        <v/>
      </c>
      <c r="H1519" s="107"/>
      <c r="I1519" s="112"/>
      <c r="J1519" s="339"/>
      <c r="K1519" s="113"/>
      <c r="L1519" s="339"/>
      <c r="M1519" s="113"/>
      <c r="N1519" s="339"/>
      <c r="O1519" s="139" t="str">
        <f t="shared" si="106"/>
        <v/>
      </c>
      <c r="P1519" s="339"/>
      <c r="Q1519" s="114"/>
      <c r="R1519" s="339"/>
      <c r="S1519" s="174"/>
      <c r="T1519" s="339"/>
      <c r="U1519" s="139" t="str">
        <f t="array" ref="U1519">IF($S1519&lt;&gt;"",INDEX(DropDownLists!$D$10:$D$2516,MATCH($S1519,DropDownLists!$E$10:$E$2516,0)),"")</f>
        <v/>
      </c>
      <c r="V1519" s="342"/>
      <c r="W1519" s="174"/>
      <c r="Y1519" s="62"/>
      <c r="Z1519" s="62"/>
      <c r="AA1519" s="62"/>
      <c r="AB1519" s="62"/>
      <c r="AC1519" s="62"/>
      <c r="AD1519" s="62"/>
      <c r="AE1519" s="62"/>
      <c r="AF1519" s="62"/>
      <c r="AG1519" s="62"/>
      <c r="AH1519" s="245" t="str">
        <f t="shared" si="107"/>
        <v/>
      </c>
      <c r="AI1519" s="62"/>
      <c r="AJ1519" s="62"/>
      <c r="AK1519" s="62"/>
      <c r="AL1519" s="62"/>
    </row>
    <row r="1520" spans="1:38" s="97" customFormat="1" ht="15" thickBot="1">
      <c r="A1520" s="63"/>
      <c r="B1520" s="2">
        <f t="shared" si="108"/>
        <v>1493</v>
      </c>
      <c r="C1520" s="235" t="str">
        <f t="array" ref="C1520">IF($K1520&lt;&gt;"",INDEX(TransferLog!$AB$21:$AB$1270,MATCH($I1520&amp;$M1520,TransferLog!$F$21:$F$1270&amp;TransferLog!$W$21:$W$1270,0)),"")</f>
        <v/>
      </c>
      <c r="D1520" s="235" t="str">
        <f t="array" ref="D1520">IF($K1520&lt;&gt;"",INDEX(TransferLog!$Q$21:$Q$1270,MATCH($I1520&amp;$M1520,TransferLog!$F$21:$F$1270&amp;TransferLog!$W$21:$W$1270,0)),"")</f>
        <v/>
      </c>
      <c r="E1520" s="236" t="str">
        <f t="array" ref="E1520">IF($K1520&lt;&gt;"",INDEX(TransferLog!$AC$21:$AC$1270,MATCH($I1520&amp;$M1520,TransferLog!$F$21:$F$1270&amp;TransferLog!$W$21:$W$1270,0)),"")</f>
        <v/>
      </c>
      <c r="F1520" s="111">
        <f t="shared" si="109"/>
        <v>1493</v>
      </c>
      <c r="G1520" s="138" t="str">
        <f t="array" ref="G1520">IF($I1520&lt;&gt;"",INDEX(DropDownLists!$K$10:$K$2516,MATCH($I1520,DropDownLists!$L$10:$L$2516,0)),"")</f>
        <v/>
      </c>
      <c r="H1520" s="107"/>
      <c r="I1520" s="112"/>
      <c r="J1520" s="339"/>
      <c r="K1520" s="113"/>
      <c r="L1520" s="339"/>
      <c r="M1520" s="113"/>
      <c r="N1520" s="339"/>
      <c r="O1520" s="139" t="str">
        <f t="shared" si="106"/>
        <v/>
      </c>
      <c r="P1520" s="339"/>
      <c r="Q1520" s="114"/>
      <c r="R1520" s="339"/>
      <c r="S1520" s="174"/>
      <c r="T1520" s="339"/>
      <c r="U1520" s="139" t="str">
        <f t="array" ref="U1520">IF($S1520&lt;&gt;"",INDEX(DropDownLists!$D$10:$D$2516,MATCH($S1520,DropDownLists!$E$10:$E$2516,0)),"")</f>
        <v/>
      </c>
      <c r="V1520" s="342"/>
      <c r="W1520" s="174"/>
      <c r="Y1520" s="62"/>
      <c r="Z1520" s="62"/>
      <c r="AA1520" s="62"/>
      <c r="AB1520" s="62"/>
      <c r="AC1520" s="62"/>
      <c r="AD1520" s="62"/>
      <c r="AE1520" s="62"/>
      <c r="AF1520" s="62"/>
      <c r="AG1520" s="62"/>
      <c r="AH1520" s="245" t="str">
        <f t="shared" si="107"/>
        <v/>
      </c>
      <c r="AI1520" s="62"/>
      <c r="AJ1520" s="62"/>
      <c r="AK1520" s="62"/>
      <c r="AL1520" s="62"/>
    </row>
    <row r="1521" spans="1:38" s="97" customFormat="1" ht="15" thickBot="1">
      <c r="A1521" s="63"/>
      <c r="B1521" s="2">
        <f t="shared" si="108"/>
        <v>1494</v>
      </c>
      <c r="C1521" s="235" t="str">
        <f t="array" ref="C1521">IF($K1521&lt;&gt;"",INDEX(TransferLog!$AB$21:$AB$1270,MATCH($I1521&amp;$M1521,TransferLog!$F$21:$F$1270&amp;TransferLog!$W$21:$W$1270,0)),"")</f>
        <v/>
      </c>
      <c r="D1521" s="235" t="str">
        <f t="array" ref="D1521">IF($K1521&lt;&gt;"",INDEX(TransferLog!$Q$21:$Q$1270,MATCH($I1521&amp;$M1521,TransferLog!$F$21:$F$1270&amp;TransferLog!$W$21:$W$1270,0)),"")</f>
        <v/>
      </c>
      <c r="E1521" s="236" t="str">
        <f t="array" ref="E1521">IF($K1521&lt;&gt;"",INDEX(TransferLog!$AC$21:$AC$1270,MATCH($I1521&amp;$M1521,TransferLog!$F$21:$F$1270&amp;TransferLog!$W$21:$W$1270,0)),"")</f>
        <v/>
      </c>
      <c r="F1521" s="111">
        <f t="shared" si="109"/>
        <v>1494</v>
      </c>
      <c r="G1521" s="138" t="str">
        <f t="array" ref="G1521">IF($I1521&lt;&gt;"",INDEX(DropDownLists!$K$10:$K$2516,MATCH($I1521,DropDownLists!$L$10:$L$2516,0)),"")</f>
        <v/>
      </c>
      <c r="H1521" s="107"/>
      <c r="I1521" s="112"/>
      <c r="J1521" s="339"/>
      <c r="K1521" s="113"/>
      <c r="L1521" s="339"/>
      <c r="M1521" s="113"/>
      <c r="N1521" s="339"/>
      <c r="O1521" s="139" t="str">
        <f t="shared" si="106"/>
        <v/>
      </c>
      <c r="P1521" s="339"/>
      <c r="Q1521" s="114"/>
      <c r="R1521" s="339"/>
      <c r="S1521" s="174"/>
      <c r="T1521" s="339"/>
      <c r="U1521" s="139" t="str">
        <f t="array" ref="U1521">IF($S1521&lt;&gt;"",INDEX(DropDownLists!$D$10:$D$2516,MATCH($S1521,DropDownLists!$E$10:$E$2516,0)),"")</f>
        <v/>
      </c>
      <c r="V1521" s="342"/>
      <c r="W1521" s="174"/>
      <c r="Y1521" s="62"/>
      <c r="Z1521" s="62"/>
      <c r="AA1521" s="62"/>
      <c r="AB1521" s="62"/>
      <c r="AC1521" s="62"/>
      <c r="AD1521" s="62"/>
      <c r="AE1521" s="62"/>
      <c r="AF1521" s="62"/>
      <c r="AG1521" s="62"/>
      <c r="AH1521" s="245" t="str">
        <f t="shared" si="107"/>
        <v/>
      </c>
      <c r="AI1521" s="62"/>
      <c r="AJ1521" s="62"/>
      <c r="AK1521" s="62"/>
      <c r="AL1521" s="62"/>
    </row>
    <row r="1522" spans="1:38" s="97" customFormat="1" ht="15" thickBot="1">
      <c r="A1522" s="63"/>
      <c r="B1522" s="2">
        <f t="shared" si="108"/>
        <v>1495</v>
      </c>
      <c r="C1522" s="235" t="str">
        <f t="array" ref="C1522">IF($K1522&lt;&gt;"",INDEX(TransferLog!$AB$21:$AB$1270,MATCH($I1522&amp;$M1522,TransferLog!$F$21:$F$1270&amp;TransferLog!$W$21:$W$1270,0)),"")</f>
        <v/>
      </c>
      <c r="D1522" s="235" t="str">
        <f t="array" ref="D1522">IF($K1522&lt;&gt;"",INDEX(TransferLog!$Q$21:$Q$1270,MATCH($I1522&amp;$M1522,TransferLog!$F$21:$F$1270&amp;TransferLog!$W$21:$W$1270,0)),"")</f>
        <v/>
      </c>
      <c r="E1522" s="236" t="str">
        <f t="array" ref="E1522">IF($K1522&lt;&gt;"",INDEX(TransferLog!$AC$21:$AC$1270,MATCH($I1522&amp;$M1522,TransferLog!$F$21:$F$1270&amp;TransferLog!$W$21:$W$1270,0)),"")</f>
        <v/>
      </c>
      <c r="F1522" s="111">
        <f t="shared" si="109"/>
        <v>1495</v>
      </c>
      <c r="G1522" s="138" t="str">
        <f t="array" ref="G1522">IF($I1522&lt;&gt;"",INDEX(DropDownLists!$K$10:$K$2516,MATCH($I1522,DropDownLists!$L$10:$L$2516,0)),"")</f>
        <v/>
      </c>
      <c r="H1522" s="107"/>
      <c r="I1522" s="112"/>
      <c r="J1522" s="339"/>
      <c r="K1522" s="113"/>
      <c r="L1522" s="339"/>
      <c r="M1522" s="113"/>
      <c r="N1522" s="339"/>
      <c r="O1522" s="139" t="str">
        <f t="shared" si="106"/>
        <v/>
      </c>
      <c r="P1522" s="339"/>
      <c r="Q1522" s="114"/>
      <c r="R1522" s="339"/>
      <c r="S1522" s="174"/>
      <c r="T1522" s="339"/>
      <c r="U1522" s="139" t="str">
        <f t="array" ref="U1522">IF($S1522&lt;&gt;"",INDEX(DropDownLists!$D$10:$D$2516,MATCH($S1522,DropDownLists!$E$10:$E$2516,0)),"")</f>
        <v/>
      </c>
      <c r="V1522" s="342"/>
      <c r="W1522" s="174"/>
      <c r="Y1522" s="62"/>
      <c r="Z1522" s="62"/>
      <c r="AA1522" s="62"/>
      <c r="AB1522" s="62"/>
      <c r="AC1522" s="62"/>
      <c r="AD1522" s="62"/>
      <c r="AE1522" s="62"/>
      <c r="AF1522" s="62"/>
      <c r="AG1522" s="62"/>
      <c r="AH1522" s="245" t="str">
        <f t="shared" si="107"/>
        <v/>
      </c>
      <c r="AI1522" s="62"/>
      <c r="AJ1522" s="62"/>
      <c r="AK1522" s="62"/>
      <c r="AL1522" s="62"/>
    </row>
    <row r="1523" spans="1:38" s="97" customFormat="1" ht="15" thickBot="1">
      <c r="A1523" s="63"/>
      <c r="B1523" s="2">
        <f t="shared" si="108"/>
        <v>1496</v>
      </c>
      <c r="C1523" s="235" t="str">
        <f t="array" ref="C1523">IF($K1523&lt;&gt;"",INDEX(TransferLog!$AB$21:$AB$1270,MATCH($I1523&amp;$M1523,TransferLog!$F$21:$F$1270&amp;TransferLog!$W$21:$W$1270,0)),"")</f>
        <v/>
      </c>
      <c r="D1523" s="235" t="str">
        <f t="array" ref="D1523">IF($K1523&lt;&gt;"",INDEX(TransferLog!$Q$21:$Q$1270,MATCH($I1523&amp;$M1523,TransferLog!$F$21:$F$1270&amp;TransferLog!$W$21:$W$1270,0)),"")</f>
        <v/>
      </c>
      <c r="E1523" s="236" t="str">
        <f t="array" ref="E1523">IF($K1523&lt;&gt;"",INDEX(TransferLog!$AC$21:$AC$1270,MATCH($I1523&amp;$M1523,TransferLog!$F$21:$F$1270&amp;TransferLog!$W$21:$W$1270,0)),"")</f>
        <v/>
      </c>
      <c r="F1523" s="111">
        <f t="shared" si="109"/>
        <v>1496</v>
      </c>
      <c r="G1523" s="138" t="str">
        <f t="array" ref="G1523">IF($I1523&lt;&gt;"",INDEX(DropDownLists!$K$10:$K$2516,MATCH($I1523,DropDownLists!$L$10:$L$2516,0)),"")</f>
        <v/>
      </c>
      <c r="H1523" s="107"/>
      <c r="I1523" s="112"/>
      <c r="J1523" s="339"/>
      <c r="K1523" s="113"/>
      <c r="L1523" s="339"/>
      <c r="M1523" s="113"/>
      <c r="N1523" s="339"/>
      <c r="O1523" s="139" t="str">
        <f t="shared" si="106"/>
        <v/>
      </c>
      <c r="P1523" s="339"/>
      <c r="Q1523" s="114"/>
      <c r="R1523" s="339"/>
      <c r="S1523" s="174"/>
      <c r="T1523" s="339"/>
      <c r="U1523" s="139" t="str">
        <f t="array" ref="U1523">IF($S1523&lt;&gt;"",INDEX(DropDownLists!$D$10:$D$2516,MATCH($S1523,DropDownLists!$E$10:$E$2516,0)),"")</f>
        <v/>
      </c>
      <c r="V1523" s="342"/>
      <c r="W1523" s="174"/>
      <c r="Y1523" s="62"/>
      <c r="Z1523" s="62"/>
      <c r="AA1523" s="62"/>
      <c r="AB1523" s="62"/>
      <c r="AC1523" s="62"/>
      <c r="AD1523" s="62"/>
      <c r="AE1523" s="62"/>
      <c r="AF1523" s="62"/>
      <c r="AG1523" s="62"/>
      <c r="AH1523" s="245" t="str">
        <f t="shared" si="107"/>
        <v/>
      </c>
      <c r="AI1523" s="62"/>
      <c r="AJ1523" s="62"/>
      <c r="AK1523" s="62"/>
      <c r="AL1523" s="62"/>
    </row>
    <row r="1524" spans="1:38" s="97" customFormat="1" ht="15" thickBot="1">
      <c r="A1524" s="63"/>
      <c r="B1524" s="2">
        <f t="shared" si="108"/>
        <v>1497</v>
      </c>
      <c r="C1524" s="235" t="str">
        <f t="array" ref="C1524">IF($K1524&lt;&gt;"",INDEX(TransferLog!$AB$21:$AB$1270,MATCH($I1524&amp;$M1524,TransferLog!$F$21:$F$1270&amp;TransferLog!$W$21:$W$1270,0)),"")</f>
        <v/>
      </c>
      <c r="D1524" s="235" t="str">
        <f t="array" ref="D1524">IF($K1524&lt;&gt;"",INDEX(TransferLog!$Q$21:$Q$1270,MATCH($I1524&amp;$M1524,TransferLog!$F$21:$F$1270&amp;TransferLog!$W$21:$W$1270,0)),"")</f>
        <v/>
      </c>
      <c r="E1524" s="236" t="str">
        <f t="array" ref="E1524">IF($K1524&lt;&gt;"",INDEX(TransferLog!$AC$21:$AC$1270,MATCH($I1524&amp;$M1524,TransferLog!$F$21:$F$1270&amp;TransferLog!$W$21:$W$1270,0)),"")</f>
        <v/>
      </c>
      <c r="F1524" s="111">
        <f t="shared" si="109"/>
        <v>1497</v>
      </c>
      <c r="G1524" s="138" t="str">
        <f t="array" ref="G1524">IF($I1524&lt;&gt;"",INDEX(DropDownLists!$K$10:$K$2516,MATCH($I1524,DropDownLists!$L$10:$L$2516,0)),"")</f>
        <v/>
      </c>
      <c r="H1524" s="107"/>
      <c r="I1524" s="112"/>
      <c r="J1524" s="339"/>
      <c r="K1524" s="113"/>
      <c r="L1524" s="339"/>
      <c r="M1524" s="113"/>
      <c r="N1524" s="339"/>
      <c r="O1524" s="139" t="str">
        <f t="shared" si="106"/>
        <v/>
      </c>
      <c r="P1524" s="339"/>
      <c r="Q1524" s="114"/>
      <c r="R1524" s="339"/>
      <c r="S1524" s="174"/>
      <c r="T1524" s="339"/>
      <c r="U1524" s="139" t="str">
        <f t="array" ref="U1524">IF($S1524&lt;&gt;"",INDEX(DropDownLists!$D$10:$D$2516,MATCH($S1524,DropDownLists!$E$10:$E$2516,0)),"")</f>
        <v/>
      </c>
      <c r="V1524" s="342"/>
      <c r="W1524" s="174"/>
      <c r="Y1524" s="62"/>
      <c r="Z1524" s="62"/>
      <c r="AA1524" s="62"/>
      <c r="AB1524" s="62"/>
      <c r="AC1524" s="62"/>
      <c r="AD1524" s="62"/>
      <c r="AE1524" s="62"/>
      <c r="AF1524" s="62"/>
      <c r="AG1524" s="62"/>
      <c r="AH1524" s="245" t="str">
        <f t="shared" si="107"/>
        <v/>
      </c>
      <c r="AI1524" s="62"/>
      <c r="AJ1524" s="62"/>
      <c r="AK1524" s="62"/>
      <c r="AL1524" s="62"/>
    </row>
    <row r="1525" spans="1:38" s="97" customFormat="1" ht="15" thickBot="1">
      <c r="A1525" s="63"/>
      <c r="B1525" s="2">
        <f t="shared" si="108"/>
        <v>1498</v>
      </c>
      <c r="C1525" s="235" t="str">
        <f t="array" ref="C1525">IF($K1525&lt;&gt;"",INDEX(TransferLog!$AB$21:$AB$1270,MATCH($I1525&amp;$M1525,TransferLog!$F$21:$F$1270&amp;TransferLog!$W$21:$W$1270,0)),"")</f>
        <v/>
      </c>
      <c r="D1525" s="235" t="str">
        <f t="array" ref="D1525">IF($K1525&lt;&gt;"",INDEX(TransferLog!$Q$21:$Q$1270,MATCH($I1525&amp;$M1525,TransferLog!$F$21:$F$1270&amp;TransferLog!$W$21:$W$1270,0)),"")</f>
        <v/>
      </c>
      <c r="E1525" s="236" t="str">
        <f t="array" ref="E1525">IF($K1525&lt;&gt;"",INDEX(TransferLog!$AC$21:$AC$1270,MATCH($I1525&amp;$M1525,TransferLog!$F$21:$F$1270&amp;TransferLog!$W$21:$W$1270,0)),"")</f>
        <v/>
      </c>
      <c r="F1525" s="111">
        <f t="shared" si="109"/>
        <v>1498</v>
      </c>
      <c r="G1525" s="138" t="str">
        <f t="array" ref="G1525">IF($I1525&lt;&gt;"",INDEX(DropDownLists!$K$10:$K$2516,MATCH($I1525,DropDownLists!$L$10:$L$2516,0)),"")</f>
        <v/>
      </c>
      <c r="H1525" s="107"/>
      <c r="I1525" s="112"/>
      <c r="J1525" s="339"/>
      <c r="K1525" s="113"/>
      <c r="L1525" s="339"/>
      <c r="M1525" s="113"/>
      <c r="N1525" s="339"/>
      <c r="O1525" s="139" t="str">
        <f t="shared" si="106"/>
        <v/>
      </c>
      <c r="P1525" s="339"/>
      <c r="Q1525" s="114"/>
      <c r="R1525" s="339"/>
      <c r="S1525" s="174"/>
      <c r="T1525" s="339"/>
      <c r="U1525" s="139" t="str">
        <f t="array" ref="U1525">IF($S1525&lt;&gt;"",INDEX(DropDownLists!$D$10:$D$2516,MATCH($S1525,DropDownLists!$E$10:$E$2516,0)),"")</f>
        <v/>
      </c>
      <c r="V1525" s="342"/>
      <c r="W1525" s="174"/>
      <c r="Y1525" s="62"/>
      <c r="Z1525" s="62"/>
      <c r="AA1525" s="62"/>
      <c r="AB1525" s="62"/>
      <c r="AC1525" s="62"/>
      <c r="AD1525" s="62"/>
      <c r="AE1525" s="62"/>
      <c r="AF1525" s="62"/>
      <c r="AG1525" s="62"/>
      <c r="AH1525" s="245" t="str">
        <f t="shared" si="107"/>
        <v/>
      </c>
      <c r="AI1525" s="62"/>
      <c r="AJ1525" s="62"/>
      <c r="AK1525" s="62"/>
      <c r="AL1525" s="62"/>
    </row>
    <row r="1526" spans="1:38" s="97" customFormat="1" ht="15" thickBot="1">
      <c r="A1526" s="63"/>
      <c r="B1526" s="2">
        <f t="shared" si="108"/>
        <v>1499</v>
      </c>
      <c r="C1526" s="235" t="str">
        <f t="array" ref="C1526">IF($K1526&lt;&gt;"",INDEX(TransferLog!$AB$21:$AB$1270,MATCH($I1526&amp;$M1526,TransferLog!$F$21:$F$1270&amp;TransferLog!$W$21:$W$1270,0)),"")</f>
        <v/>
      </c>
      <c r="D1526" s="235" t="str">
        <f t="array" ref="D1526">IF($K1526&lt;&gt;"",INDEX(TransferLog!$Q$21:$Q$1270,MATCH($I1526&amp;$M1526,TransferLog!$F$21:$F$1270&amp;TransferLog!$W$21:$W$1270,0)),"")</f>
        <v/>
      </c>
      <c r="E1526" s="236" t="str">
        <f t="array" ref="E1526">IF($K1526&lt;&gt;"",INDEX(TransferLog!$AC$21:$AC$1270,MATCH($I1526&amp;$M1526,TransferLog!$F$21:$F$1270&amp;TransferLog!$W$21:$W$1270,0)),"")</f>
        <v/>
      </c>
      <c r="F1526" s="111">
        <f t="shared" si="109"/>
        <v>1499</v>
      </c>
      <c r="G1526" s="138" t="str">
        <f t="array" ref="G1526">IF($I1526&lt;&gt;"",INDEX(DropDownLists!$K$10:$K$2516,MATCH($I1526,DropDownLists!$L$10:$L$2516,0)),"")</f>
        <v/>
      </c>
      <c r="H1526" s="107"/>
      <c r="I1526" s="112"/>
      <c r="J1526" s="339"/>
      <c r="K1526" s="113"/>
      <c r="L1526" s="339"/>
      <c r="M1526" s="113"/>
      <c r="N1526" s="339"/>
      <c r="O1526" s="139" t="str">
        <f t="shared" si="106"/>
        <v/>
      </c>
      <c r="P1526" s="339"/>
      <c r="Q1526" s="114"/>
      <c r="R1526" s="339"/>
      <c r="S1526" s="174"/>
      <c r="T1526" s="339"/>
      <c r="U1526" s="139" t="str">
        <f t="array" ref="U1526">IF($S1526&lt;&gt;"",INDEX(DropDownLists!$D$10:$D$2516,MATCH($S1526,DropDownLists!$E$10:$E$2516,0)),"")</f>
        <v/>
      </c>
      <c r="V1526" s="342"/>
      <c r="W1526" s="174"/>
      <c r="Y1526" s="62"/>
      <c r="Z1526" s="62"/>
      <c r="AA1526" s="62"/>
      <c r="AB1526" s="62"/>
      <c r="AC1526" s="62"/>
      <c r="AD1526" s="62"/>
      <c r="AE1526" s="62"/>
      <c r="AF1526" s="62"/>
      <c r="AG1526" s="62"/>
      <c r="AH1526" s="245" t="str">
        <f t="shared" si="107"/>
        <v/>
      </c>
      <c r="AI1526" s="62"/>
      <c r="AJ1526" s="62"/>
      <c r="AK1526" s="62"/>
      <c r="AL1526" s="62"/>
    </row>
    <row r="1527" spans="1:38" s="97" customFormat="1" ht="15" thickBot="1">
      <c r="A1527" s="63"/>
      <c r="B1527" s="2">
        <f t="shared" si="108"/>
        <v>1500</v>
      </c>
      <c r="C1527" s="235" t="str">
        <f t="array" ref="C1527">IF($K1527&lt;&gt;"",INDEX(TransferLog!$AB$21:$AB$1270,MATCH($I1527&amp;$M1527,TransferLog!$F$21:$F$1270&amp;TransferLog!$W$21:$W$1270,0)),"")</f>
        <v/>
      </c>
      <c r="D1527" s="235" t="str">
        <f t="array" ref="D1527">IF($K1527&lt;&gt;"",INDEX(TransferLog!$Q$21:$Q$1270,MATCH($I1527&amp;$M1527,TransferLog!$F$21:$F$1270&amp;TransferLog!$W$21:$W$1270,0)),"")</f>
        <v/>
      </c>
      <c r="E1527" s="236" t="str">
        <f t="array" ref="E1527">IF($K1527&lt;&gt;"",INDEX(TransferLog!$AC$21:$AC$1270,MATCH($I1527&amp;$M1527,TransferLog!$F$21:$F$1270&amp;TransferLog!$W$21:$W$1270,0)),"")</f>
        <v/>
      </c>
      <c r="F1527" s="111">
        <f t="shared" si="109"/>
        <v>1500</v>
      </c>
      <c r="G1527" s="138" t="str">
        <f t="array" ref="G1527">IF($I1527&lt;&gt;"",INDEX(DropDownLists!$K$10:$K$2516,MATCH($I1527,DropDownLists!$L$10:$L$2516,0)),"")</f>
        <v/>
      </c>
      <c r="H1527" s="107"/>
      <c r="I1527" s="112"/>
      <c r="J1527" s="339"/>
      <c r="K1527" s="113"/>
      <c r="L1527" s="339"/>
      <c r="M1527" s="113"/>
      <c r="N1527" s="339"/>
      <c r="O1527" s="139" t="str">
        <f t="shared" si="106"/>
        <v/>
      </c>
      <c r="P1527" s="339"/>
      <c r="Q1527" s="114"/>
      <c r="R1527" s="339"/>
      <c r="S1527" s="174"/>
      <c r="T1527" s="339"/>
      <c r="U1527" s="139" t="str">
        <f t="array" ref="U1527">IF($S1527&lt;&gt;"",INDEX(DropDownLists!$D$10:$D$2516,MATCH($S1527,DropDownLists!$E$10:$E$2516,0)),"")</f>
        <v/>
      </c>
      <c r="V1527" s="342"/>
      <c r="W1527" s="174"/>
      <c r="Y1527" s="62"/>
      <c r="Z1527" s="62"/>
      <c r="AA1527" s="62"/>
      <c r="AB1527" s="62"/>
      <c r="AC1527" s="62"/>
      <c r="AD1527" s="62"/>
      <c r="AE1527" s="62"/>
      <c r="AF1527" s="62"/>
      <c r="AG1527" s="62"/>
      <c r="AH1527" s="245" t="str">
        <f t="shared" si="107"/>
        <v/>
      </c>
      <c r="AI1527" s="62"/>
      <c r="AJ1527" s="62"/>
      <c r="AK1527" s="62"/>
      <c r="AL1527" s="62"/>
    </row>
    <row r="1528" spans="1:38" ht="6.75" customHeight="1">
      <c r="B1528" s="27"/>
      <c r="C1528" s="27"/>
      <c r="D1528" s="27"/>
      <c r="E1528" s="59"/>
      <c r="F1528" s="27"/>
      <c r="G1528" s="27"/>
      <c r="H1528" s="2"/>
      <c r="I1528" s="27"/>
      <c r="J1528" s="2"/>
      <c r="K1528" s="113"/>
      <c r="L1528" s="2"/>
      <c r="M1528" s="27"/>
      <c r="N1528" s="2"/>
      <c r="O1528" s="27"/>
      <c r="P1528" s="2"/>
      <c r="Q1528" s="27"/>
      <c r="R1528" s="73"/>
      <c r="S1528" s="40"/>
      <c r="T1528" s="73"/>
      <c r="U1528" s="40"/>
      <c r="V1528" s="40"/>
      <c r="W1528" s="40"/>
      <c r="X1528" s="97"/>
      <c r="Y1528" s="62"/>
      <c r="Z1528" s="62"/>
      <c r="AA1528" s="62"/>
      <c r="AB1528" s="62"/>
      <c r="AC1528" s="62"/>
      <c r="AK1528" s="97"/>
      <c r="AL1528" s="97"/>
    </row>
    <row r="1529" spans="1:38" ht="12.75" customHeight="1">
      <c r="B1529" s="40"/>
      <c r="C1529" s="40"/>
      <c r="D1529" s="40"/>
      <c r="E1529" s="60"/>
      <c r="F1529" s="249" t="s">
        <v>105</v>
      </c>
      <c r="G1529" s="97"/>
      <c r="H1529" s="97"/>
      <c r="I1529" s="97"/>
      <c r="J1529" s="97"/>
      <c r="K1529" s="97"/>
      <c r="L1529" s="97"/>
      <c r="M1529" s="97"/>
      <c r="N1529" s="97"/>
      <c r="O1529" s="97"/>
      <c r="P1529" s="97"/>
      <c r="Q1529" s="97"/>
      <c r="R1529" s="97"/>
      <c r="S1529" s="97"/>
      <c r="T1529" s="97"/>
      <c r="U1529" s="97"/>
      <c r="V1529" s="97"/>
      <c r="W1529" s="97"/>
      <c r="X1529" s="97"/>
      <c r="Y1529" s="97"/>
      <c r="Z1529" s="97"/>
      <c r="AA1529" s="62"/>
      <c r="AB1529" s="62"/>
      <c r="AC1529" s="62"/>
      <c r="AK1529" s="97"/>
      <c r="AL1529" s="97"/>
    </row>
    <row r="1530" spans="1:38" ht="14">
      <c r="A1530" s="97"/>
      <c r="B1530" s="97"/>
      <c r="C1530" s="97"/>
      <c r="D1530" s="97"/>
      <c r="E1530" s="97"/>
      <c r="F1530" s="97"/>
      <c r="G1530" s="97"/>
      <c r="H1530" s="97"/>
      <c r="I1530" s="97"/>
      <c r="J1530" s="97"/>
      <c r="K1530" s="97"/>
      <c r="L1530" s="97"/>
      <c r="M1530" s="97"/>
      <c r="N1530" s="97"/>
      <c r="O1530" s="97"/>
      <c r="P1530" s="97"/>
      <c r="Q1530" s="97"/>
      <c r="R1530" s="97"/>
      <c r="S1530" s="97"/>
      <c r="T1530" s="97"/>
      <c r="U1530" s="97"/>
      <c r="V1530" s="97"/>
      <c r="W1530" s="97"/>
      <c r="X1530" s="97"/>
      <c r="Y1530" s="62"/>
      <c r="Z1530" s="62"/>
      <c r="AA1530" s="62"/>
      <c r="AB1530" s="62"/>
      <c r="AC1530" s="62"/>
      <c r="AD1530" s="97"/>
      <c r="AE1530" s="97"/>
      <c r="AF1530" s="97"/>
      <c r="AG1530" s="97"/>
      <c r="AH1530" s="97"/>
      <c r="AI1530" s="97"/>
      <c r="AJ1530" s="97"/>
      <c r="AK1530" s="97"/>
      <c r="AL1530" s="97"/>
    </row>
    <row r="1531" spans="1:38" ht="0" hidden="1" customHeight="1">
      <c r="Y1531" s="97"/>
      <c r="Z1531" s="97"/>
      <c r="AA1531" s="97"/>
      <c r="AB1531" s="97"/>
      <c r="AC1531" s="97"/>
      <c r="AK1531" s="97"/>
      <c r="AL1531" s="97"/>
    </row>
    <row r="1532" spans="1:38" ht="0" hidden="1" customHeight="1">
      <c r="Y1532" s="97"/>
      <c r="Z1532" s="97"/>
      <c r="AA1532" s="97"/>
      <c r="AB1532" s="97"/>
      <c r="AC1532" s="97"/>
      <c r="AK1532" s="97"/>
      <c r="AL1532" s="97"/>
    </row>
    <row r="1533" spans="1:38" ht="0" hidden="1" customHeight="1">
      <c r="Y1533" s="97"/>
      <c r="Z1533" s="97"/>
      <c r="AA1533" s="97"/>
      <c r="AB1533" s="97"/>
      <c r="AC1533" s="97"/>
      <c r="AK1533" s="97"/>
      <c r="AL1533" s="97"/>
    </row>
    <row r="1534" spans="1:38" ht="0" hidden="1" customHeight="1">
      <c r="Y1534" s="97"/>
      <c r="Z1534" s="97"/>
      <c r="AA1534" s="97"/>
      <c r="AB1534" s="97"/>
      <c r="AC1534" s="97"/>
      <c r="AK1534" s="97"/>
      <c r="AL1534" s="97"/>
    </row>
    <row r="1535" spans="1:38" ht="0" hidden="1" customHeight="1">
      <c r="Y1535" s="97"/>
      <c r="Z1535" s="97"/>
      <c r="AA1535" s="97"/>
      <c r="AB1535" s="97"/>
      <c r="AC1535" s="97"/>
      <c r="AK1535" s="97"/>
      <c r="AL1535" s="97"/>
    </row>
  </sheetData>
  <dataConsolidate/>
  <mergeCells count="20">
    <mergeCell ref="AG35:AG36"/>
    <mergeCell ref="AB31:AB32"/>
    <mergeCell ref="M9:O9"/>
    <mergeCell ref="Y31:Y32"/>
    <mergeCell ref="AA31:AA32"/>
    <mergeCell ref="AE31:AG34"/>
    <mergeCell ref="Y28:AC30"/>
    <mergeCell ref="AC31:AC32"/>
    <mergeCell ref="AF35:AF36"/>
    <mergeCell ref="AE35:AE36"/>
    <mergeCell ref="K2:AA2"/>
    <mergeCell ref="Y47:AC49"/>
    <mergeCell ref="Z31:Z32"/>
    <mergeCell ref="Y50:Y51"/>
    <mergeCell ref="Z50:Z51"/>
    <mergeCell ref="AA50:AA51"/>
    <mergeCell ref="AB50:AB51"/>
    <mergeCell ref="AC50:AC51"/>
    <mergeCell ref="M4:M5"/>
    <mergeCell ref="I5:K9"/>
  </mergeCells>
  <conditionalFormatting sqref="U28:U1527 G28:G1527 O28:O1527 I28:I1527 Q28:Q1527 S28:S1527 W28:W1527 M28:M1527 K28:K1528">
    <cfRule type="expression" dxfId="4" priority="53" stopIfTrue="1">
      <formula>IF(AND($K28&lt;&gt;0,$C28=1, $D28="Unplanned",$E28=1),1,0)</formula>
    </cfRule>
    <cfRule type="expression" dxfId="3" priority="54" stopIfTrue="1">
      <formula>IF($K28&lt;&gt;0, IF(DATEDIF($K28,$C$9,"d")&lt;31,1,0))</formula>
    </cfRule>
  </conditionalFormatting>
  <dataValidations xWindow="434" yWindow="617" count="8">
    <dataValidation allowBlank="1" showInputMessage="1" showErrorMessage="1" errorTitle="Oops!" error="Please select from the dropdown list or type in the form: April 2013" promptTitle="Month and Year" prompt="Select the month and year." sqref="Y45 Y64"/>
    <dataValidation type="custom" errorStyle="warning" allowBlank="1" showInputMessage="1" showErrorMessage="1" errorTitle="Possible Duplicate Entry" error="The Resident Name just entered is a possible duplicate name._x000a__x000a_Please recheck the most recent entry." sqref="G1528 I1528">
      <formula1>AND(ISNA(VLOOKUP(G1528,$I$28:$I1278,1,FALSE)),ISNA(VLOOKUP(G1528,#REF!,1,FALSE)))</formula1>
    </dataValidation>
    <dataValidation type="list" allowBlank="1" showInputMessage="1" showErrorMessage="1" errorTitle="Oops!" error="Please select a name from the dropdown list._x000a__x000a_If you need to add a name to the list, please return to the DropDownLists sheet and add to the list there." promptTitle="Health Care Plan" prompt="Select this resident's health care plan from the dropdown list." sqref="W28:W1527">
      <formula1>PlansDR1</formula1>
    </dataValidation>
    <dataValidation type="list" allowBlank="1" showInputMessage="1" showErrorMessage="1" errorTitle="Oops!" error="Please select a name from the dropdown list._x000a__x000a_If you need to add a name to the list, please return to the DropDownLists sheet and add to the list there." promptTitle="Hospital Name" prompt="Select the name of the acute care hospital from which the resident was discharged from the dropdown list." sqref="S28:S1527">
      <formula1>HospitalsDR1</formula1>
    </dataValidation>
    <dataValidation type="list" allowBlank="1" showInputMessage="1" showErrorMessage="1" errorTitle="Oops!" error="Please select from the dropdown list." promptTitle="Status on Admission" prompt="Choose 'Post Acute Care' if the resident was admitted for post-acute or rehabilitative or medical care on the Medicare Part A skilled benefit or managed care._x000a__x000a_Choose 'Chronic Long Term Care' if the resident was admitted for LTC, not on Medicare Part A." sqref="Q28:Q1527">
      <formula1>AdmittedAs</formula1>
    </dataValidation>
    <dataValidation type="list" allowBlank="1" showInputMessage="1" showErrorMessage="1" errorTitle="Oops!" error="Name must appear exactly as it is entered on the list you created in the DropDownLists sheet. _x000a__x000a_You may add names to your lists in the DropDownLists at any time." promptTitle="Resident's Name" prompt="Select from dropdown list or enter name exactly as it appears on the drop down list." sqref="I28:I1527">
      <formula1>ResidentsDR</formula1>
    </dataValidation>
    <dataValidation type="date" errorStyle="warning" allowBlank="1" showInputMessage="1" showErrorMessage="1" errorTitle="Oops!" error="Date of Hospital Discharge must be completed first._x000a__x000a_Date Admitted to NH must occur within 30 days of Hospital Discharge." promptTitle="Date Admitted to NH" prompt="MM/DD/YY" sqref="M28:M1527">
      <formula1>$K28</formula1>
      <formula2>$K28+30</formula2>
    </dataValidation>
    <dataValidation type="custom" errorStyle="warning" allowBlank="1" showInputMessage="1" showErrorMessage="1" errorTitle="Oops!" error="Discharge from hospital must occur on or before date admitted to your nursing home._x000a__x000a_Calculations will only use discharges occuring in 2017." promptTitle="Date of Hospital Discharge" prompt="MM/DD/YY" sqref="K28:K1528">
      <formula1>IF(AND($K28&lt;=DATE(2017,1,31),$K28&gt;=DATE(2017,1,1)),1,0)</formula1>
    </dataValidation>
  </dataValidations>
  <hyperlinks>
    <hyperlink ref="M9:M10" location="HospitalQA" tooltip="Click for information on which 'recent stays' to include." display="Which admissions should I record?"/>
  </hyperlinks>
  <pageMargins left="0.7" right="0.7" top="0.75" bottom="0.75" header="0.3" footer="0.3"/>
  <pageSetup scale="69" orientation="landscape"/>
  <colBreaks count="1" manualBreakCount="1">
    <brk id="21" max="76" man="1"/>
  </colBreaks>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dimension ref="A1:AH1400"/>
  <sheetViews>
    <sheetView showGridLines="0" showRowColHeaders="0" tabSelected="1" zoomScale="80" zoomScaleNormal="80" zoomScaleSheetLayoutView="86" zoomScalePageLayoutView="80" workbookViewId="0">
      <pane xSplit="6" ySplit="20" topLeftCell="G1245" activePane="bottomRight" state="frozen"/>
      <selection pane="topRight" activeCell="G1" sqref="G1"/>
      <selection pane="bottomLeft" activeCell="A21" sqref="A21"/>
      <selection pane="bottomRight" activeCell="J1259" sqref="J1259"/>
    </sheetView>
  </sheetViews>
  <sheetFormatPr baseColWidth="10" defaultColWidth="0" defaultRowHeight="14" zeroHeight="1" x14ac:dyDescent="0"/>
  <cols>
    <col min="1" max="1" width="1.83203125" customWidth="1"/>
    <col min="2" max="3" width="9.1640625" hidden="1" customWidth="1"/>
    <col min="4" max="4" width="6.6640625" customWidth="1"/>
    <col min="5" max="5" width="13.1640625" customWidth="1"/>
    <col min="6" max="6" width="33.6640625" customWidth="1"/>
    <col min="7" max="7" width="53.5" customWidth="1"/>
    <col min="8" max="8" width="21.33203125" hidden="1" customWidth="1"/>
    <col min="9" max="9" width="27.5" customWidth="1"/>
    <col min="10" max="10" width="25.33203125" customWidth="1"/>
    <col min="11" max="11" width="25.5" customWidth="1"/>
    <col min="12" max="12" width="21.5" customWidth="1"/>
    <col min="13" max="13" width="13.5" customWidth="1"/>
    <col min="14" max="14" width="49" style="97" customWidth="1"/>
    <col min="15" max="15" width="37.5" customWidth="1"/>
    <col min="16" max="16" width="26.6640625" customWidth="1"/>
    <col min="17" max="17" width="24.5" bestFit="1" customWidth="1"/>
    <col min="18" max="18" width="33.33203125" customWidth="1"/>
    <col min="19" max="19" width="34" customWidth="1"/>
    <col min="20" max="20" width="48.5" hidden="1" customWidth="1"/>
    <col min="21" max="21" width="19.83203125" hidden="1" customWidth="1"/>
    <col min="22" max="22" width="24.6640625" hidden="1" customWidth="1"/>
    <col min="23" max="23" width="51.33203125" hidden="1" customWidth="1"/>
    <col min="24" max="24" width="20.6640625" hidden="1" customWidth="1"/>
    <col min="25" max="25" width="49" hidden="1" customWidth="1"/>
    <col min="26" max="26" width="13.5" hidden="1" customWidth="1"/>
    <col min="27" max="27" width="16" hidden="1" customWidth="1"/>
    <col min="28" max="28" width="17.5" hidden="1" customWidth="1"/>
    <col min="29" max="29" width="22.1640625" hidden="1" customWidth="1"/>
    <col min="30" max="30" width="3.6640625" customWidth="1"/>
    <col min="31" max="31" width="3.33203125" customWidth="1"/>
    <col min="32" max="16384" width="9.1640625" hidden="1"/>
  </cols>
  <sheetData>
    <row r="1" spans="1:34" s="23" customFormat="1" ht="6" customHeight="1">
      <c r="A1" s="22"/>
      <c r="B1" s="22"/>
      <c r="C1" s="22"/>
      <c r="D1" s="22"/>
      <c r="E1" s="31"/>
      <c r="F1" s="31"/>
      <c r="G1" s="31"/>
      <c r="H1" s="21"/>
      <c r="I1" s="31"/>
      <c r="J1" s="31"/>
      <c r="K1" s="31"/>
      <c r="L1" s="31"/>
      <c r="M1" s="31"/>
      <c r="N1" s="31"/>
      <c r="O1" s="31"/>
      <c r="P1" s="31"/>
      <c r="Q1" s="31"/>
      <c r="R1" s="31"/>
      <c r="S1" s="31"/>
      <c r="T1" s="129"/>
      <c r="U1" s="129"/>
      <c r="V1" s="129"/>
      <c r="W1" s="129"/>
      <c r="X1" s="129"/>
      <c r="Y1" s="129"/>
      <c r="Z1" s="129"/>
      <c r="AA1" s="185"/>
      <c r="AB1" s="185"/>
      <c r="AC1" s="185"/>
      <c r="AD1" s="130"/>
      <c r="AE1" s="130"/>
      <c r="AF1" s="97"/>
      <c r="AG1" s="97"/>
      <c r="AH1" s="97"/>
    </row>
    <row r="2" spans="1:34" s="23" customFormat="1" ht="46.5" customHeight="1" thickBot="1">
      <c r="A2" s="22"/>
      <c r="B2" s="22"/>
      <c r="C2" s="22"/>
      <c r="D2" s="166"/>
      <c r="E2" s="166"/>
      <c r="F2" s="166"/>
      <c r="G2" s="167" t="s">
        <v>156</v>
      </c>
      <c r="H2" s="21"/>
      <c r="I2" s="167"/>
      <c r="J2" s="167"/>
      <c r="K2" s="167"/>
      <c r="L2" s="167"/>
      <c r="M2" s="167"/>
      <c r="N2" s="166" t="s">
        <v>156</v>
      </c>
      <c r="O2" s="166"/>
      <c r="P2" s="166"/>
      <c r="Q2" s="166"/>
      <c r="R2" s="166"/>
      <c r="S2" s="166"/>
      <c r="T2" s="131"/>
      <c r="U2" s="131"/>
      <c r="V2" s="131"/>
      <c r="W2" s="131"/>
      <c r="X2" s="129"/>
      <c r="Y2" s="129"/>
      <c r="Z2" s="129"/>
      <c r="AA2" s="185"/>
      <c r="AB2" s="185"/>
      <c r="AC2" s="185"/>
      <c r="AD2" s="130"/>
      <c r="AE2" s="130"/>
      <c r="AF2" s="97"/>
      <c r="AG2" s="97"/>
      <c r="AH2" s="97"/>
    </row>
    <row r="3" spans="1:34" s="23" customFormat="1" ht="4.5" customHeight="1" thickTop="1">
      <c r="A3" s="22"/>
      <c r="B3" s="22"/>
      <c r="C3" s="22"/>
      <c r="D3" s="125"/>
      <c r="E3" s="125"/>
      <c r="F3" s="125"/>
      <c r="G3" s="125"/>
      <c r="H3" s="21"/>
      <c r="I3" s="125"/>
      <c r="J3" s="125"/>
      <c r="K3" s="125"/>
      <c r="L3" s="125"/>
      <c r="M3" s="125"/>
      <c r="N3" s="125"/>
      <c r="O3" s="125"/>
      <c r="P3" s="125"/>
      <c r="Q3" s="125"/>
      <c r="R3" s="125"/>
      <c r="S3" s="125"/>
      <c r="T3" s="132"/>
      <c r="U3" s="132"/>
      <c r="V3" s="132"/>
      <c r="W3" s="132"/>
      <c r="X3" s="129"/>
      <c r="Y3" s="129"/>
      <c r="Z3" s="129"/>
      <c r="AA3" s="185"/>
      <c r="AB3" s="185"/>
      <c r="AC3" s="185"/>
      <c r="AD3" s="130"/>
      <c r="AE3" s="130"/>
      <c r="AF3" s="97"/>
      <c r="AG3" s="97"/>
      <c r="AH3" s="97"/>
    </row>
    <row r="4" spans="1:34" s="23" customFormat="1" ht="11.25" customHeight="1">
      <c r="A4" s="22"/>
      <c r="B4" s="22"/>
      <c r="C4" s="22"/>
      <c r="D4" s="22"/>
      <c r="E4" s="31"/>
      <c r="F4" s="31"/>
      <c r="G4" s="31"/>
      <c r="H4" s="21"/>
      <c r="I4" s="97"/>
      <c r="J4" s="31"/>
      <c r="K4" s="31"/>
      <c r="L4" s="31"/>
      <c r="M4" s="31"/>
      <c r="N4" s="31"/>
      <c r="O4" s="31"/>
      <c r="P4" s="31"/>
      <c r="Q4" s="31"/>
      <c r="R4" s="31"/>
      <c r="S4" s="31"/>
      <c r="T4" s="129"/>
      <c r="U4" s="129"/>
      <c r="V4" s="129"/>
      <c r="W4" s="129"/>
      <c r="X4" s="129"/>
      <c r="Y4" s="129"/>
      <c r="Z4" s="129"/>
      <c r="AA4" s="129"/>
      <c r="AB4" s="129"/>
      <c r="AC4" s="129"/>
      <c r="AD4" s="129"/>
      <c r="AE4" s="129"/>
      <c r="AF4" s="31"/>
      <c r="AG4" s="31"/>
      <c r="AH4" s="31"/>
    </row>
    <row r="5" spans="1:34" s="52" customFormat="1" ht="59.25" customHeight="1">
      <c r="A5" s="22"/>
      <c r="B5" s="22"/>
      <c r="C5" s="22"/>
      <c r="D5" s="431" t="s">
        <v>482</v>
      </c>
      <c r="E5" s="431"/>
      <c r="F5" s="431"/>
      <c r="G5" s="200" t="s">
        <v>157</v>
      </c>
      <c r="H5" s="21"/>
      <c r="I5" s="97"/>
      <c r="J5" s="97"/>
      <c r="K5" s="97"/>
      <c r="L5" s="97"/>
      <c r="M5" s="97"/>
      <c r="N5" s="97"/>
      <c r="O5" s="97"/>
      <c r="P5" s="97"/>
      <c r="Q5" s="97"/>
      <c r="R5" s="97"/>
      <c r="S5" s="31"/>
      <c r="T5" s="129"/>
      <c r="U5" s="184" t="s">
        <v>158</v>
      </c>
      <c r="V5" s="129"/>
      <c r="W5" s="129"/>
      <c r="X5" s="129"/>
      <c r="Y5" s="129"/>
      <c r="Z5" s="129"/>
      <c r="AA5" s="129"/>
      <c r="AB5" s="129"/>
      <c r="AC5" s="129"/>
      <c r="AD5" s="129"/>
      <c r="AE5" s="129"/>
      <c r="AF5" s="31"/>
      <c r="AG5" s="31"/>
      <c r="AH5" s="31"/>
    </row>
    <row r="6" spans="1:34" ht="21.75" customHeight="1">
      <c r="A6" s="22"/>
      <c r="B6" s="22"/>
      <c r="C6" s="22"/>
      <c r="D6" s="435" t="s">
        <v>159</v>
      </c>
      <c r="E6" s="436"/>
      <c r="F6" s="436"/>
      <c r="G6" s="436"/>
      <c r="H6" s="21"/>
      <c r="I6" s="97"/>
      <c r="J6" s="97"/>
      <c r="K6" s="97"/>
      <c r="L6" s="97"/>
      <c r="M6" s="97"/>
      <c r="O6" s="97"/>
      <c r="P6" s="97"/>
      <c r="Q6" s="97"/>
      <c r="R6" s="97"/>
      <c r="S6" s="31"/>
      <c r="T6" s="129"/>
      <c r="U6" s="129"/>
      <c r="V6" s="129"/>
      <c r="W6" s="129"/>
      <c r="X6" s="129"/>
      <c r="Y6" s="129"/>
      <c r="Z6" s="129"/>
      <c r="AA6" s="186">
        <f>AdmittedwithRecentDischarge!$AD$6</f>
        <v>41275</v>
      </c>
      <c r="AB6" s="129"/>
      <c r="AC6" s="185"/>
      <c r="AD6" s="130"/>
      <c r="AE6" s="130"/>
      <c r="AF6" s="97"/>
      <c r="AG6" s="97"/>
      <c r="AH6" s="97"/>
    </row>
    <row r="7" spans="1:34" s="52" customFormat="1" ht="18" customHeight="1">
      <c r="A7" s="22"/>
      <c r="B7" s="22"/>
      <c r="C7" s="22"/>
      <c r="D7" s="434" t="s">
        <v>160</v>
      </c>
      <c r="E7" s="434"/>
      <c r="F7" s="434"/>
      <c r="G7" s="199"/>
      <c r="H7" s="21"/>
      <c r="I7" s="97"/>
      <c r="J7" s="97"/>
      <c r="K7" s="97"/>
      <c r="L7" s="97"/>
      <c r="M7" s="97"/>
      <c r="N7" s="97"/>
      <c r="O7" s="97"/>
      <c r="P7" s="97"/>
      <c r="Q7" s="97"/>
      <c r="R7" s="97"/>
      <c r="S7" s="97"/>
      <c r="T7" s="129"/>
      <c r="U7" s="129"/>
      <c r="V7" s="129"/>
      <c r="W7" s="129"/>
      <c r="X7" s="129"/>
      <c r="Y7" s="129"/>
      <c r="Z7" s="129"/>
      <c r="AA7" s="186">
        <f>AdmittedwithRecentDischarge!$AD$8</f>
        <v>41639</v>
      </c>
      <c r="AB7" s="129"/>
      <c r="AC7" s="185"/>
      <c r="AD7" s="130"/>
      <c r="AE7" s="130"/>
      <c r="AF7" s="97"/>
      <c r="AG7" s="97"/>
      <c r="AH7" s="97"/>
    </row>
    <row r="8" spans="1:34" s="52" customFormat="1" ht="17" hidden="1" customHeight="1">
      <c r="A8" s="22"/>
      <c r="B8" s="22"/>
      <c r="C8" s="22"/>
      <c r="D8" s="106"/>
      <c r="E8" s="106"/>
      <c r="F8" s="106"/>
      <c r="G8" s="106"/>
      <c r="H8" s="21"/>
      <c r="I8" s="97"/>
      <c r="J8" s="97"/>
      <c r="K8" s="97"/>
      <c r="L8" s="97"/>
      <c r="M8" s="97"/>
      <c r="N8" s="97"/>
      <c r="O8" s="97"/>
      <c r="P8" s="97"/>
      <c r="Q8" s="97"/>
      <c r="R8" s="97"/>
      <c r="S8" s="31"/>
      <c r="T8" s="129"/>
      <c r="U8" s="129"/>
      <c r="V8" s="129"/>
      <c r="W8" s="129"/>
      <c r="X8" s="129"/>
      <c r="Y8" s="129"/>
      <c r="Z8" s="129"/>
      <c r="AA8" s="129"/>
      <c r="AB8" s="129"/>
      <c r="AC8" s="129"/>
      <c r="AD8" s="129"/>
      <c r="AE8" s="129"/>
      <c r="AF8" s="31"/>
      <c r="AG8" s="31"/>
      <c r="AH8" s="31"/>
    </row>
    <row r="9" spans="1:34" ht="17" hidden="1" customHeight="1">
      <c r="A9" s="22"/>
      <c r="B9" s="22"/>
      <c r="C9" s="22"/>
      <c r="D9" s="97"/>
      <c r="E9" s="72"/>
      <c r="F9" s="72"/>
      <c r="G9" s="31"/>
      <c r="H9" s="21"/>
      <c r="I9" s="97"/>
      <c r="J9" s="97"/>
      <c r="K9" s="97"/>
      <c r="L9" s="97"/>
      <c r="M9" s="97"/>
      <c r="O9" s="97"/>
      <c r="P9" s="97"/>
      <c r="Q9" s="97"/>
      <c r="R9" s="97"/>
      <c r="S9" s="31"/>
      <c r="T9" s="129"/>
      <c r="U9" s="129"/>
      <c r="V9" s="129"/>
      <c r="W9" s="129"/>
      <c r="X9" s="129"/>
      <c r="Y9" s="129"/>
      <c r="Z9" s="129" t="s">
        <v>161</v>
      </c>
      <c r="AA9" s="129"/>
      <c r="AB9" s="129"/>
      <c r="AC9" s="129"/>
      <c r="AD9" s="129"/>
      <c r="AE9" s="129"/>
      <c r="AF9" s="31"/>
      <c r="AG9" s="31" t="s">
        <v>162</v>
      </c>
      <c r="AH9" s="31"/>
    </row>
    <row r="10" spans="1:34" s="34" customFormat="1" ht="17" hidden="1" customHeight="1">
      <c r="A10" s="22"/>
      <c r="B10" s="22"/>
      <c r="C10" s="22"/>
      <c r="D10" s="97"/>
      <c r="E10" s="97"/>
      <c r="F10" s="97"/>
      <c r="G10" s="22"/>
      <c r="H10" s="21"/>
      <c r="I10" s="97"/>
      <c r="J10" s="97"/>
      <c r="K10" s="97"/>
      <c r="L10" s="97"/>
      <c r="M10" s="97"/>
      <c r="N10" s="97"/>
      <c r="O10" s="97"/>
      <c r="P10" s="97"/>
      <c r="Q10" s="97"/>
      <c r="R10" s="97"/>
      <c r="S10" s="31"/>
      <c r="T10" s="129"/>
      <c r="U10" s="129"/>
      <c r="V10" s="129"/>
      <c r="W10" s="129"/>
      <c r="X10" s="129"/>
      <c r="Y10" s="129"/>
      <c r="Z10" s="129"/>
      <c r="AA10" s="129"/>
      <c r="AB10" s="129"/>
      <c r="AC10" s="129"/>
      <c r="AD10" s="129"/>
      <c r="AE10" s="129"/>
      <c r="AF10" s="31"/>
      <c r="AG10" s="31"/>
      <c r="AH10" s="31"/>
    </row>
    <row r="11" spans="1:34" ht="17" hidden="1" customHeight="1">
      <c r="A11" s="22"/>
      <c r="B11" s="22"/>
      <c r="C11" s="22"/>
      <c r="D11" s="97"/>
      <c r="E11" s="10"/>
      <c r="F11" s="10"/>
      <c r="G11" s="31"/>
      <c r="H11" s="21"/>
      <c r="I11" s="97"/>
      <c r="J11" s="97"/>
      <c r="K11" s="97"/>
      <c r="L11" s="97"/>
      <c r="M11" s="97"/>
      <c r="O11" s="97"/>
      <c r="P11" s="97"/>
      <c r="Q11" s="97"/>
      <c r="R11" s="97"/>
      <c r="S11" s="31"/>
      <c r="T11" s="129"/>
      <c r="U11" s="129"/>
      <c r="V11" s="129"/>
      <c r="W11" s="129"/>
      <c r="X11" s="129"/>
      <c r="Y11" s="129"/>
      <c r="Z11" s="129"/>
      <c r="AA11" s="129"/>
      <c r="AB11" s="129"/>
      <c r="AC11" s="129"/>
      <c r="AD11" s="129"/>
      <c r="AE11" s="129"/>
      <c r="AF11" s="31"/>
      <c r="AG11" s="31"/>
      <c r="AH11" s="31"/>
    </row>
    <row r="12" spans="1:34" s="34" customFormat="1" ht="16.5" hidden="1" customHeight="1">
      <c r="A12" s="22"/>
      <c r="B12" s="22"/>
      <c r="C12" s="22"/>
      <c r="D12" s="97"/>
      <c r="E12" s="97"/>
      <c r="F12" s="97"/>
      <c r="G12" s="22"/>
      <c r="H12" s="21"/>
      <c r="I12" s="97"/>
      <c r="J12" s="97"/>
      <c r="K12" s="97"/>
      <c r="L12" s="97"/>
      <c r="M12" s="97"/>
      <c r="N12" s="97"/>
      <c r="O12" s="97"/>
      <c r="P12" s="97"/>
      <c r="Q12" s="97"/>
      <c r="R12" s="97"/>
      <c r="S12" s="31"/>
      <c r="T12" s="129"/>
      <c r="U12" s="129"/>
      <c r="V12" s="129"/>
      <c r="W12" s="129"/>
      <c r="X12" s="129"/>
      <c r="Y12" s="129"/>
      <c r="Z12" s="129"/>
      <c r="AA12" s="129"/>
      <c r="AB12" s="129"/>
      <c r="AC12" s="129"/>
      <c r="AD12" s="129"/>
      <c r="AE12" s="129"/>
      <c r="AF12" s="31"/>
      <c r="AG12" s="31"/>
      <c r="AH12" s="31"/>
    </row>
    <row r="13" spans="1:34" s="34" customFormat="1" ht="15" hidden="1" customHeight="1">
      <c r="A13" s="22"/>
      <c r="B13" s="22"/>
      <c r="C13" s="22"/>
      <c r="D13" s="22"/>
      <c r="E13" s="22"/>
      <c r="F13" s="22"/>
      <c r="G13" s="22"/>
      <c r="H13" s="21"/>
      <c r="I13" s="22"/>
      <c r="J13" s="31"/>
      <c r="K13" s="31"/>
      <c r="L13" s="31"/>
      <c r="M13" s="31"/>
      <c r="N13" s="31"/>
      <c r="O13" s="31"/>
      <c r="P13" s="31"/>
      <c r="Q13" s="31"/>
      <c r="R13" s="31"/>
      <c r="S13" s="31"/>
      <c r="T13" s="129"/>
      <c r="U13" s="129"/>
      <c r="V13" s="129"/>
      <c r="W13" s="129"/>
      <c r="X13" s="129"/>
      <c r="Y13" s="129"/>
      <c r="Z13" s="129"/>
      <c r="AA13" s="129"/>
      <c r="AB13" s="129"/>
      <c r="AC13" s="129"/>
      <c r="AD13" s="129"/>
      <c r="AE13" s="129"/>
      <c r="AF13" s="31"/>
      <c r="AG13" s="31"/>
      <c r="AH13" s="31"/>
    </row>
    <row r="14" spans="1:34" s="34" customFormat="1" ht="15" hidden="1" customHeight="1">
      <c r="A14" s="22"/>
      <c r="B14" s="22"/>
      <c r="C14" s="22"/>
      <c r="D14" s="22"/>
      <c r="E14" s="22"/>
      <c r="F14" s="22"/>
      <c r="G14" s="22"/>
      <c r="H14" s="21"/>
      <c r="I14" s="22"/>
      <c r="J14" s="31"/>
      <c r="K14" s="31"/>
      <c r="L14" s="31"/>
      <c r="M14" s="31"/>
      <c r="N14" s="31"/>
      <c r="O14" s="31"/>
      <c r="P14" s="31"/>
      <c r="Q14" s="31"/>
      <c r="R14" s="31"/>
      <c r="S14" s="31"/>
      <c r="T14" s="129"/>
      <c r="U14" s="129"/>
      <c r="V14" s="129"/>
      <c r="W14" s="129"/>
      <c r="X14" s="129"/>
      <c r="Y14" s="129"/>
      <c r="Z14" s="129"/>
      <c r="AA14" s="129"/>
      <c r="AB14" s="129"/>
      <c r="AC14" s="129"/>
      <c r="AD14" s="129"/>
      <c r="AE14" s="129"/>
      <c r="AF14" s="31"/>
      <c r="AG14" s="31"/>
      <c r="AH14" s="31"/>
    </row>
    <row r="15" spans="1:34" ht="12" hidden="1" customHeight="1">
      <c r="A15" s="22"/>
      <c r="B15" s="22"/>
      <c r="C15" s="22"/>
      <c r="D15" s="22"/>
      <c r="E15" s="31"/>
      <c r="F15" s="31"/>
      <c r="G15" s="31"/>
      <c r="H15" s="21"/>
      <c r="I15" s="31"/>
      <c r="J15" s="38"/>
      <c r="K15" s="31"/>
      <c r="L15" s="31"/>
      <c r="M15" s="31"/>
      <c r="N15" s="31"/>
      <c r="O15" s="31"/>
      <c r="P15" s="31"/>
      <c r="Q15" s="31"/>
      <c r="R15" s="31"/>
      <c r="S15" s="31"/>
      <c r="T15" s="129"/>
      <c r="U15" s="129"/>
      <c r="V15" s="129"/>
      <c r="W15" s="129"/>
      <c r="X15" s="129"/>
      <c r="Y15" s="129"/>
      <c r="Z15" s="129"/>
      <c r="AA15" s="129"/>
      <c r="AB15" s="129"/>
      <c r="AC15" s="129"/>
      <c r="AD15" s="129"/>
      <c r="AE15" s="129"/>
      <c r="AF15" s="31"/>
      <c r="AG15" s="31"/>
      <c r="AH15" s="31"/>
    </row>
    <row r="16" spans="1:34" ht="15" hidden="1" customHeight="1">
      <c r="A16" s="22"/>
      <c r="B16" s="22"/>
      <c r="C16" s="22"/>
      <c r="D16" s="22"/>
      <c r="E16" s="31"/>
      <c r="F16" s="31"/>
      <c r="G16" s="31"/>
      <c r="H16" s="21"/>
      <c r="I16" s="31"/>
      <c r="J16" s="31"/>
      <c r="K16" s="31"/>
      <c r="L16" s="31"/>
      <c r="M16" s="31"/>
      <c r="N16" s="31"/>
      <c r="O16" s="31"/>
      <c r="P16" s="31"/>
      <c r="Q16" s="31"/>
      <c r="R16" s="31"/>
      <c r="S16" s="31"/>
      <c r="T16" s="129"/>
      <c r="U16" s="129"/>
      <c r="V16" s="129"/>
      <c r="W16" s="129"/>
      <c r="X16" s="129"/>
      <c r="Y16" s="129"/>
      <c r="Z16" s="129"/>
      <c r="AA16" s="129"/>
      <c r="AB16" s="129"/>
      <c r="AC16" s="129"/>
      <c r="AD16" s="129"/>
      <c r="AE16" s="129"/>
      <c r="AF16" s="31"/>
      <c r="AG16" s="31"/>
      <c r="AH16" s="31"/>
    </row>
    <row r="17" spans="1:34" ht="9.75" customHeight="1">
      <c r="A17" s="22"/>
      <c r="B17" s="22"/>
      <c r="C17" s="22"/>
      <c r="D17" s="22"/>
      <c r="E17" s="31"/>
      <c r="F17" s="31"/>
      <c r="G17" s="31"/>
      <c r="H17" s="21"/>
      <c r="I17" s="31"/>
      <c r="J17" s="31"/>
      <c r="K17" s="31"/>
      <c r="L17" s="31"/>
      <c r="M17" s="31"/>
      <c r="N17" s="31"/>
      <c r="O17" s="31"/>
      <c r="P17" s="31"/>
      <c r="Q17" s="31"/>
      <c r="R17" s="31"/>
      <c r="S17" s="31"/>
      <c r="T17" s="129"/>
      <c r="U17" s="129"/>
      <c r="V17" s="129"/>
      <c r="W17" s="129"/>
      <c r="X17" s="129"/>
      <c r="Y17" s="129"/>
      <c r="Z17" s="129"/>
      <c r="AA17" s="129"/>
      <c r="AB17" s="129"/>
      <c r="AC17" s="129"/>
      <c r="AD17" s="129"/>
      <c r="AE17" s="129"/>
      <c r="AF17" s="31"/>
      <c r="AG17" s="31"/>
      <c r="AH17" s="31"/>
    </row>
    <row r="18" spans="1:34" ht="20.25" customHeight="1" thickBot="1">
      <c r="A18" s="22"/>
      <c r="B18" s="22"/>
      <c r="C18" s="22"/>
      <c r="D18" s="122"/>
      <c r="E18" s="122"/>
      <c r="F18" s="432" t="s">
        <v>163</v>
      </c>
      <c r="G18" s="433"/>
      <c r="H18" s="21"/>
      <c r="I18" s="432" t="s">
        <v>164</v>
      </c>
      <c r="J18" s="432"/>
      <c r="K18" s="432"/>
      <c r="L18" s="432"/>
      <c r="M18" s="432"/>
      <c r="N18" s="432"/>
      <c r="O18" s="432"/>
      <c r="P18" s="432"/>
      <c r="Q18" s="432"/>
      <c r="R18" s="433" t="s">
        <v>165</v>
      </c>
      <c r="S18" s="432"/>
      <c r="T18" s="441" t="s">
        <v>166</v>
      </c>
      <c r="U18" s="441"/>
      <c r="V18" s="441"/>
      <c r="W18" s="133"/>
      <c r="X18" s="133"/>
      <c r="Y18" s="133"/>
      <c r="Z18" s="133"/>
      <c r="AA18" s="133"/>
      <c r="AB18" s="133"/>
      <c r="AC18" s="133"/>
      <c r="AD18" s="133"/>
      <c r="AE18" s="133"/>
      <c r="AF18" s="122"/>
      <c r="AG18" s="122"/>
      <c r="AH18" s="122"/>
    </row>
    <row r="19" spans="1:34" ht="12" customHeight="1" thickTop="1">
      <c r="A19" s="22"/>
      <c r="B19" s="22"/>
      <c r="C19" s="22"/>
      <c r="D19" s="122"/>
      <c r="E19" s="122"/>
      <c r="F19" s="122"/>
      <c r="G19" s="360"/>
      <c r="H19" s="21"/>
      <c r="I19" s="432"/>
      <c r="J19" s="432"/>
      <c r="K19" s="432"/>
      <c r="L19" s="432"/>
      <c r="M19" s="432"/>
      <c r="N19" s="432"/>
      <c r="O19" s="432"/>
      <c r="P19" s="432"/>
      <c r="Q19" s="432"/>
      <c r="R19" s="432"/>
      <c r="S19" s="432"/>
      <c r="T19" s="187"/>
      <c r="U19" s="187"/>
      <c r="V19" s="135"/>
      <c r="W19" s="439" t="s">
        <v>167</v>
      </c>
      <c r="X19" s="220"/>
      <c r="Y19" s="437" t="s">
        <v>168</v>
      </c>
      <c r="Z19" s="220"/>
      <c r="AA19" s="220"/>
      <c r="AB19" s="220"/>
      <c r="AC19" s="221"/>
      <c r="AD19" s="135"/>
      <c r="AE19" s="135"/>
      <c r="AF19" s="31"/>
      <c r="AG19" s="31"/>
      <c r="AH19" s="31"/>
    </row>
    <row r="20" spans="1:34" ht="101.25" customHeight="1" thickBot="1">
      <c r="A20" s="22"/>
      <c r="B20" s="22"/>
      <c r="C20" s="22"/>
      <c r="D20" s="122"/>
      <c r="E20" s="33" t="s">
        <v>471</v>
      </c>
      <c r="F20" s="32" t="s">
        <v>470</v>
      </c>
      <c r="G20" s="68" t="s">
        <v>169</v>
      </c>
      <c r="H20" s="21"/>
      <c r="I20" s="33" t="s">
        <v>170</v>
      </c>
      <c r="J20" s="32" t="s">
        <v>171</v>
      </c>
      <c r="K20" s="32" t="s">
        <v>172</v>
      </c>
      <c r="L20" s="32" t="s">
        <v>173</v>
      </c>
      <c r="M20" s="32" t="s">
        <v>174</v>
      </c>
      <c r="N20" s="32" t="s">
        <v>175</v>
      </c>
      <c r="O20" s="32" t="s">
        <v>176</v>
      </c>
      <c r="P20" s="32" t="s">
        <v>177</v>
      </c>
      <c r="Q20" s="268" t="s">
        <v>178</v>
      </c>
      <c r="R20" s="42" t="s">
        <v>472</v>
      </c>
      <c r="S20" s="32" t="s">
        <v>473</v>
      </c>
      <c r="T20" s="134" t="s">
        <v>179</v>
      </c>
      <c r="U20" s="134" t="s">
        <v>180</v>
      </c>
      <c r="V20" s="219" t="s">
        <v>181</v>
      </c>
      <c r="W20" s="440"/>
      <c r="X20" s="361" t="s">
        <v>182</v>
      </c>
      <c r="Y20" s="438"/>
      <c r="Z20" s="222"/>
      <c r="AA20" s="361" t="s">
        <v>183</v>
      </c>
      <c r="AB20" s="361" t="s">
        <v>184</v>
      </c>
      <c r="AC20" s="223" t="s">
        <v>162</v>
      </c>
      <c r="AD20" s="135"/>
      <c r="AE20" s="135"/>
      <c r="AF20" s="31"/>
      <c r="AG20" s="31"/>
      <c r="AH20" s="31"/>
    </row>
    <row r="21" spans="1:34" s="21" customFormat="1" ht="16.5" customHeight="1" thickTop="1">
      <c r="A21" s="22"/>
      <c r="B21" s="22"/>
      <c r="C21" s="22"/>
      <c r="D21" s="115">
        <f t="shared" ref="D21:D52" si="0">ROW()-20</f>
        <v>1</v>
      </c>
      <c r="E21" s="247" t="str">
        <f t="array" ref="E21">IF($F21&lt;&gt;"",INDEX(DropDownLists!$K$10:$K$2516,MATCH($F21,DropDownLists!$L$10:$L$2516,0)),"")</f>
        <v/>
      </c>
      <c r="F21" s="116"/>
      <c r="G21" s="117"/>
      <c r="I21" s="140"/>
      <c r="J21" s="141"/>
      <c r="K21" s="142"/>
      <c r="L21" s="143"/>
      <c r="M21" s="194" t="str">
        <f t="array" ref="M21">IF($L21&lt;&gt;"",INDEX(DropDownLists!$H$10:$H$2516,MATCH($L21,DropDownLists!$I$10:$I$2516,0)),"")</f>
        <v/>
      </c>
      <c r="N21" s="147"/>
      <c r="O21" s="147"/>
      <c r="P21" s="146"/>
      <c r="Q21" s="148" t="s">
        <v>190</v>
      </c>
      <c r="R21" s="119" t="str">
        <f t="array" ref="R21">IF(ISNA(VLOOKUP($F21, AdmittedwithRecentDischarge!$I$28:$I$1527,1,FALSE)),"",MAX(IF((AdmittedwithRecentDischarge!$I$28:$I$1527=$F21)*(AdmittedwithRecentDischarge!$M$28:$M$1527&lt;=TransferLog!$J21),AdmittedwithRecentDischarge!$M$28:$M$1527)))</f>
        <v/>
      </c>
      <c r="S21" s="120" t="str">
        <f t="array" ref="S21">IF(ISNA(INDEX(AdmittedwithRecentDischarge!$AH$28:$AH$1527,MATCH($F21&amp;$R21,AdmittedwithRecentDischarge!$I$28:$I$1527&amp;AdmittedwithRecentDischarge!$M$28:$M$1527,0))),"", IF($R21&lt;&gt;"",INDEX(AdmittedwithRecentDischarge!$AH$28:$AH$1527,MATCH($F21&amp;$R21,AdmittedwithRecentDischarge!$I$28:$I$1527&amp;AdmittedwithRecentDischarge!$M$28:$M$1527,0)),""))</f>
        <v/>
      </c>
      <c r="T21" s="188">
        <f t="array" ref="T21">IF(ISNA(INDEX(AdmittedwithRecentDischarge!$I$28:$W$1527, (MATCH($F21&amp;$R21,AdmittedwithRecentDischarge!$I$28:$I$1527&amp;AdmittedwithRecentDischarge!$M$28:$M$1527,0)))),"",INDEX(AdmittedwithRecentDischarge!$I$28:$W$1527, (MATCH($F21&amp;$R21,AdmittedwithRecentDischarge!$I$28:$I$1527&amp;AdmittedwithRecentDischarge!$M$28:$M$1527,0)),9))</f>
        <v>0</v>
      </c>
      <c r="U21" s="189">
        <f t="array" ref="U21">IF(ISNA(INDEX(AdmittedwithRecentDischarge!$I$28:$W$1527, (MATCH($F21&amp;$R21,AdmittedwithRecentDischarge!$I$28:$I$1527&amp;AdmittedwithRecentDischarge!$M$28:$M$1527,0)))),"",INDEX(AdmittedwithRecentDischarge!$I$28:$W$1527, (MATCH($F21&amp;$R21,AdmittedwithRecentDischarge!$I$28:$I$1527&amp;AdmittedwithRecentDischarge!$M$28:$M$1527,0)),11))</f>
        <v>0</v>
      </c>
      <c r="V21" s="189">
        <f t="array" ref="V21">IF(ISNA(INDEX(AdmittedwithRecentDischarge!$I$28:$W$1527, (MATCH($F21&amp;$R21,AdmittedwithRecentDischarge!$I$28:$I$1527&amp;AdmittedwithRecentDischarge!$M$28:$M$1527,0)))),"",INDEX(AdmittedwithRecentDischarge!$I$28:$W$1527, (MATCH($F21&amp;$R21,AdmittedwithRecentDischarge!$I$28:$I$1527&amp;AdmittedwithRecentDischarge!$M$28:$M$1527,0)),15))</f>
        <v>0</v>
      </c>
      <c r="W21" s="224" t="b">
        <f>IF($R21&lt;&gt;"",$R21)</f>
        <v>0</v>
      </c>
      <c r="X21" s="224" t="str">
        <f t="array" ref="X21">IF(ISNA(VLOOKUP($F21, AdmittedwithRecentDischarge!$I$28:$I$1527,1,FALSE)),"",MAX(IF((AdmittedwithRecentDischarge!$I$28:$I$1527=$F21)*(AdmittedwithRecentDischarge!$K$28:$K$1527&lt;=TransferLog!$J21),AdmittedwithRecentDischarge!$K$28:$K$1527)))</f>
        <v/>
      </c>
      <c r="Y21" s="229" t="b">
        <f>IF($X21&lt;&gt;"",$X21)</f>
        <v>0</v>
      </c>
      <c r="Z21" s="208"/>
      <c r="AA21" s="207" t="str">
        <f t="shared" ref="AA21:AA84" si="1">IF(AND($J21&lt;&gt;"",$X21&lt;&gt;""),DATEDIF($X21,$J21,"d"),"")</f>
        <v/>
      </c>
      <c r="AB21" s="207" t="b">
        <f>IF($AA21&lt;&gt;"",IF($AA21&lt;31,1,0))</f>
        <v>0</v>
      </c>
      <c r="AC21" s="207">
        <f t="shared" ref="AC21:AC84" si="2">IF(OR(($P21="Admitted, inpatient"), ($P21="Admitted, status uncertain")),1,0)</f>
        <v>0</v>
      </c>
      <c r="AD21" s="129"/>
      <c r="AE21" s="129"/>
      <c r="AF21" s="31">
        <f t="shared" ref="AF21:AF52" si="3">IF(OR(($P21="Admitted, inpatient"), ($P21="Admitted, status uncertain")),1,0)</f>
        <v>0</v>
      </c>
      <c r="AG21" s="31"/>
      <c r="AH21" s="31"/>
    </row>
    <row r="22" spans="1:34" s="21" customFormat="1" ht="16.5" customHeight="1">
      <c r="A22" s="22"/>
      <c r="B22" s="22"/>
      <c r="C22" s="22"/>
      <c r="D22" s="115">
        <f t="shared" si="0"/>
        <v>2</v>
      </c>
      <c r="E22" s="247" t="str">
        <f t="array" ref="E22">IF($F22&lt;&gt;"",INDEX(DropDownLists!$K$10:$K$2516,MATCH($F22,DropDownLists!$L$10:$L$2516,0)),"")</f>
        <v/>
      </c>
      <c r="F22" s="116"/>
      <c r="G22" s="118"/>
      <c r="I22" s="144"/>
      <c r="J22" s="141"/>
      <c r="K22" s="145"/>
      <c r="L22" s="146"/>
      <c r="M22" s="195" t="str">
        <f t="array" ref="M22">IF($L22&lt;&gt;"",INDEX(DropDownLists!$H$10:$H$2516,MATCH($L22,DropDownLists!$I$10:$I$2516,0)),"")</f>
        <v/>
      </c>
      <c r="N22" s="148"/>
      <c r="O22" s="148"/>
      <c r="P22" s="146"/>
      <c r="Q22" s="148" t="s">
        <v>190</v>
      </c>
      <c r="R22" s="119" t="str">
        <f t="array" ref="R22">IF(ISNA(VLOOKUP($F22, AdmittedwithRecentDischarge!$I$28:$I$1527,1,FALSE)),"",MAX(IF((AdmittedwithRecentDischarge!$I$28:$I$1527=$F22)*(AdmittedwithRecentDischarge!$M$28:$M$1527&lt;=TransferLog!$J22),AdmittedwithRecentDischarge!$M$28:$M$1527)))</f>
        <v/>
      </c>
      <c r="S22" s="120" t="str">
        <f t="array" ref="S22">IF(ISNA(INDEX(AdmittedwithRecentDischarge!$AH$28:$AH$1527,MATCH($F22&amp;$R22,AdmittedwithRecentDischarge!$I$28:$I$1527&amp;AdmittedwithRecentDischarge!$M$28:$M$1527,0))),"", IF($R22&lt;&gt;"",INDEX(AdmittedwithRecentDischarge!$AH$28:$AH$1527,MATCH($F22&amp;$R22,AdmittedwithRecentDischarge!$I$28:$I$1527&amp;AdmittedwithRecentDischarge!$M$28:$M$1527,0)),""))</f>
        <v/>
      </c>
      <c r="T22" s="190">
        <f t="array" ref="T22">IF(ISNA(INDEX(AdmittedwithRecentDischarge!$I$28:$W$1527, (MATCH($F22&amp;$R22,AdmittedwithRecentDischarge!$I$28:$I$1527&amp;AdmittedwithRecentDischarge!$M$28:$M$1527,0)))),"",INDEX(AdmittedwithRecentDischarge!$I$28:$W$1527, (MATCH($F22&amp;$R22,AdmittedwithRecentDischarge!$I$28:$I$1527&amp;AdmittedwithRecentDischarge!$M$28:$M$1527,0)),9))</f>
        <v>0</v>
      </c>
      <c r="U22" s="191">
        <f t="array" ref="U22">IF(ISNA(INDEX(AdmittedwithRecentDischarge!$I$28:$W$1527, (MATCH($F22&amp;$R22,AdmittedwithRecentDischarge!$I$28:$I$1527&amp;AdmittedwithRecentDischarge!$M$28:$M$1527,0)))),"",INDEX(AdmittedwithRecentDischarge!$I$28:$W$1527, (MATCH($F22&amp;$R22,AdmittedwithRecentDischarge!$I$28:$I$1527&amp;AdmittedwithRecentDischarge!$M$28:$M$1527,0)),11))</f>
        <v>0</v>
      </c>
      <c r="V22" s="191">
        <f t="array" ref="V22">IF(ISNA(INDEX(AdmittedwithRecentDischarge!$I$28:$W$1527, (MATCH($F22&amp;$R22,AdmittedwithRecentDischarge!$I$28:$I$1527&amp;AdmittedwithRecentDischarge!$M$28:$M$1527,0)))),"",INDEX(AdmittedwithRecentDischarge!$I$28:$W$1527, (MATCH($F22&amp;$R22,AdmittedwithRecentDischarge!$I$28:$I$1527&amp;AdmittedwithRecentDischarge!$M$28:$M$1527,0)),15))</f>
        <v>0</v>
      </c>
      <c r="W22" s="225" t="b">
        <f t="shared" ref="W22:W85" si="4">IF($R22&lt;&gt;"",$R22)</f>
        <v>0</v>
      </c>
      <c r="X22" s="224" t="str">
        <f t="array" ref="X22">IF(ISNA(VLOOKUP($F22, AdmittedwithRecentDischarge!$I$28:$I$1527,1,FALSE)),"",MAX(IF((AdmittedwithRecentDischarge!$I$28:$I$1527=$F22)*(AdmittedwithRecentDischarge!$K$28:$K$1527&lt;=TransferLog!$J22),AdmittedwithRecentDischarge!$K$28:$K$1527)))</f>
        <v/>
      </c>
      <c r="Y22" s="224" t="b">
        <f t="shared" ref="Y22:Y85" si="5">IF($X22&lt;&gt;"",$X22)</f>
        <v>0</v>
      </c>
      <c r="Z22" s="208"/>
      <c r="AA22" s="207" t="str">
        <f t="shared" si="1"/>
        <v/>
      </c>
      <c r="AB22" s="207" t="b">
        <f t="shared" ref="AB22:AB85" si="6">IF($AA22&lt;&gt;"",IF($AA22&lt;31,1,0))</f>
        <v>0</v>
      </c>
      <c r="AC22" s="207">
        <f t="shared" si="2"/>
        <v>0</v>
      </c>
      <c r="AD22" s="129"/>
      <c r="AE22" s="129"/>
      <c r="AF22" s="31">
        <f t="shared" si="3"/>
        <v>0</v>
      </c>
      <c r="AG22" s="31"/>
      <c r="AH22" s="31"/>
    </row>
    <row r="23" spans="1:34" s="21" customFormat="1" ht="16.5" customHeight="1">
      <c r="A23" s="22"/>
      <c r="B23" s="22"/>
      <c r="C23" s="22"/>
      <c r="D23" s="115">
        <f t="shared" si="0"/>
        <v>3</v>
      </c>
      <c r="E23" s="247" t="str">
        <f t="array" ref="E23">IF($F23&lt;&gt;"",INDEX(DropDownLists!$K$10:$K$2516,MATCH($F23,DropDownLists!$L$10:$L$2516,0)),"")</f>
        <v/>
      </c>
      <c r="F23" s="116"/>
      <c r="G23" s="118"/>
      <c r="I23" s="144"/>
      <c r="J23" s="141"/>
      <c r="K23" s="145"/>
      <c r="L23" s="146"/>
      <c r="M23" s="195" t="str">
        <f t="array" ref="M23">IF($L23&lt;&gt;"",INDEX(DropDownLists!$H$10:$H$2516,MATCH($L23,DropDownLists!$I$10:$I$2516,0)),"")</f>
        <v/>
      </c>
      <c r="N23" s="148"/>
      <c r="O23" s="148"/>
      <c r="P23" s="146"/>
      <c r="Q23" s="148" t="s">
        <v>190</v>
      </c>
      <c r="R23" s="119" t="str">
        <f t="array" ref="R23">IF(ISNA(VLOOKUP($F23, AdmittedwithRecentDischarge!$I$28:$I$1527,1,FALSE)),"",MAX(IF((AdmittedwithRecentDischarge!$I$28:$I$1527=$F23)*(AdmittedwithRecentDischarge!$M$28:$M$1527&lt;=TransferLog!$J23),AdmittedwithRecentDischarge!$M$28:$M$1527)))</f>
        <v/>
      </c>
      <c r="S23" s="120" t="str">
        <f t="array" ref="S23">IF(ISNA(INDEX(AdmittedwithRecentDischarge!$AH$28:$AH$1527,MATCH($F23&amp;$R23,AdmittedwithRecentDischarge!$I$28:$I$1527&amp;AdmittedwithRecentDischarge!$M$28:$M$1527,0))),"", IF($R23&lt;&gt;"",INDEX(AdmittedwithRecentDischarge!$AH$28:$AH$1527,MATCH($F23&amp;$R23,AdmittedwithRecentDischarge!$I$28:$I$1527&amp;AdmittedwithRecentDischarge!$M$28:$M$1527,0)),""))</f>
        <v/>
      </c>
      <c r="T23" s="190">
        <f t="array" ref="T23">IF(ISNA(INDEX(AdmittedwithRecentDischarge!$I$28:$W$1527, (MATCH($F23&amp;$R23,AdmittedwithRecentDischarge!$I$28:$I$1527&amp;AdmittedwithRecentDischarge!$M$28:$M$1527,0)))),"",INDEX(AdmittedwithRecentDischarge!$I$28:$W$1527, (MATCH($F23&amp;$R23,AdmittedwithRecentDischarge!$I$28:$I$1527&amp;AdmittedwithRecentDischarge!$M$28:$M$1527,0)),9))</f>
        <v>0</v>
      </c>
      <c r="U23" s="191">
        <f t="array" ref="U23">IF(ISNA(INDEX(AdmittedwithRecentDischarge!$I$28:$W$1527, (MATCH($F23&amp;$R23,AdmittedwithRecentDischarge!$I$28:$I$1527&amp;AdmittedwithRecentDischarge!$M$28:$M$1527,0)))),"",INDEX(AdmittedwithRecentDischarge!$I$28:$W$1527, (MATCH($F23&amp;$R23,AdmittedwithRecentDischarge!$I$28:$I$1527&amp;AdmittedwithRecentDischarge!$M$28:$M$1527,0)),11))</f>
        <v>0</v>
      </c>
      <c r="V23" s="191">
        <f t="array" ref="V23">IF(ISNA(INDEX(AdmittedwithRecentDischarge!$I$28:$W$1527, (MATCH($F23&amp;$R23,AdmittedwithRecentDischarge!$I$28:$I$1527&amp;AdmittedwithRecentDischarge!$M$28:$M$1527,0)))),"",INDEX(AdmittedwithRecentDischarge!$I$28:$W$1527, (MATCH($F23&amp;$R23,AdmittedwithRecentDischarge!$I$28:$I$1527&amp;AdmittedwithRecentDischarge!$M$28:$M$1527,0)),15))</f>
        <v>0</v>
      </c>
      <c r="W23" s="225" t="b">
        <f t="shared" si="4"/>
        <v>0</v>
      </c>
      <c r="X23" s="224" t="str">
        <f t="array" ref="X23">IF(ISNA(VLOOKUP($F23, AdmittedwithRecentDischarge!$I$28:$I$1527,1,FALSE)),"",MAX(IF((AdmittedwithRecentDischarge!$I$28:$I$1527=$F23)*(AdmittedwithRecentDischarge!$K$28:$K$1527&lt;=TransferLog!$J23),AdmittedwithRecentDischarge!$K$28:$K$1527)))</f>
        <v/>
      </c>
      <c r="Y23" s="224" t="b">
        <f t="shared" si="5"/>
        <v>0</v>
      </c>
      <c r="Z23" s="208"/>
      <c r="AA23" s="207" t="str">
        <f t="shared" si="1"/>
        <v/>
      </c>
      <c r="AB23" s="207" t="b">
        <f t="shared" si="6"/>
        <v>0</v>
      </c>
      <c r="AC23" s="207">
        <f t="shared" si="2"/>
        <v>0</v>
      </c>
      <c r="AD23" s="129"/>
      <c r="AE23" s="129"/>
      <c r="AF23" s="31">
        <f t="shared" si="3"/>
        <v>0</v>
      </c>
      <c r="AG23" s="31"/>
      <c r="AH23" s="31"/>
    </row>
    <row r="24" spans="1:34" s="21" customFormat="1" ht="16.5" customHeight="1">
      <c r="A24" s="22"/>
      <c r="B24" s="22"/>
      <c r="C24" s="22"/>
      <c r="D24" s="115">
        <f t="shared" si="0"/>
        <v>4</v>
      </c>
      <c r="E24" s="247" t="str">
        <f t="array" ref="E24">IF($F24&lt;&gt;"",INDEX(DropDownLists!$K$10:$K$2516,MATCH($F24,DropDownLists!$L$10:$L$2516,0)),"")</f>
        <v/>
      </c>
      <c r="F24" s="116"/>
      <c r="G24" s="118"/>
      <c r="I24" s="144"/>
      <c r="J24" s="141"/>
      <c r="K24" s="145"/>
      <c r="L24" s="146"/>
      <c r="M24" s="195" t="str">
        <f t="array" ref="M24">IF($L24&lt;&gt;"",INDEX(DropDownLists!$H$10:$H$2516,MATCH($L24,DropDownLists!$I$10:$I$2516,0)),"")</f>
        <v/>
      </c>
      <c r="N24" s="148"/>
      <c r="O24" s="148"/>
      <c r="P24" s="146"/>
      <c r="Q24" s="148" t="s">
        <v>190</v>
      </c>
      <c r="R24" s="119" t="str">
        <f t="array" ref="R24">IF(ISNA(VLOOKUP($F24, AdmittedwithRecentDischarge!$I$28:$I$1527,1,FALSE)),"",MAX(IF((AdmittedwithRecentDischarge!$I$28:$I$1527=$F24)*(AdmittedwithRecentDischarge!$M$28:$M$1527&lt;=TransferLog!$J24),AdmittedwithRecentDischarge!$M$28:$M$1527)))</f>
        <v/>
      </c>
      <c r="S24" s="120" t="str">
        <f t="array" ref="S24">IF(ISNA(INDEX(AdmittedwithRecentDischarge!$AH$28:$AH$1527,MATCH($F24&amp;$R24,AdmittedwithRecentDischarge!$I$28:$I$1527&amp;AdmittedwithRecentDischarge!$M$28:$M$1527,0))),"", IF($R24&lt;&gt;"",INDEX(AdmittedwithRecentDischarge!$AH$28:$AH$1527,MATCH($F24&amp;$R24,AdmittedwithRecentDischarge!$I$28:$I$1527&amp;AdmittedwithRecentDischarge!$M$28:$M$1527,0)),""))</f>
        <v/>
      </c>
      <c r="T24" s="190">
        <f t="array" ref="T24">IF(ISNA(INDEX(AdmittedwithRecentDischarge!$I$28:$W$1527, (MATCH($F24&amp;$R24,AdmittedwithRecentDischarge!$I$28:$I$1527&amp;AdmittedwithRecentDischarge!$M$28:$M$1527,0)))),"",INDEX(AdmittedwithRecentDischarge!$I$28:$W$1527, (MATCH($F24&amp;$R24,AdmittedwithRecentDischarge!$I$28:$I$1527&amp;AdmittedwithRecentDischarge!$M$28:$M$1527,0)),9))</f>
        <v>0</v>
      </c>
      <c r="U24" s="191">
        <f t="array" ref="U24">IF(ISNA(INDEX(AdmittedwithRecentDischarge!$I$28:$W$1527, (MATCH($F24&amp;$R24,AdmittedwithRecentDischarge!$I$28:$I$1527&amp;AdmittedwithRecentDischarge!$M$28:$M$1527,0)))),"",INDEX(AdmittedwithRecentDischarge!$I$28:$W$1527, (MATCH($F24&amp;$R24,AdmittedwithRecentDischarge!$I$28:$I$1527&amp;AdmittedwithRecentDischarge!$M$28:$M$1527,0)),11))</f>
        <v>0</v>
      </c>
      <c r="V24" s="191">
        <f t="array" ref="V24">IF(ISNA(INDEX(AdmittedwithRecentDischarge!$I$28:$W$1527, (MATCH($F24&amp;$R24,AdmittedwithRecentDischarge!$I$28:$I$1527&amp;AdmittedwithRecentDischarge!$M$28:$M$1527,0)))),"",INDEX(AdmittedwithRecentDischarge!$I$28:$W$1527, (MATCH($F24&amp;$R24,AdmittedwithRecentDischarge!$I$28:$I$1527&amp;AdmittedwithRecentDischarge!$M$28:$M$1527,0)),15))</f>
        <v>0</v>
      </c>
      <c r="W24" s="225" t="b">
        <f t="shared" si="4"/>
        <v>0</v>
      </c>
      <c r="X24" s="224" t="str">
        <f t="array" ref="X24">IF(ISNA(VLOOKUP($F24, AdmittedwithRecentDischarge!$I$28:$I$1527,1,FALSE)),"",MAX(IF((AdmittedwithRecentDischarge!$I$28:$I$1527=$F24)*(AdmittedwithRecentDischarge!$K$28:$K$1527&lt;=TransferLog!$J24),AdmittedwithRecentDischarge!$K$28:$K$1527)))</f>
        <v/>
      </c>
      <c r="Y24" s="224" t="b">
        <f t="shared" si="5"/>
        <v>0</v>
      </c>
      <c r="Z24" s="208"/>
      <c r="AA24" s="207" t="str">
        <f t="shared" si="1"/>
        <v/>
      </c>
      <c r="AB24" s="207" t="b">
        <f t="shared" si="6"/>
        <v>0</v>
      </c>
      <c r="AC24" s="207">
        <f t="shared" si="2"/>
        <v>0</v>
      </c>
      <c r="AD24" s="129"/>
      <c r="AE24" s="129"/>
      <c r="AF24" s="31">
        <f t="shared" si="3"/>
        <v>0</v>
      </c>
      <c r="AG24" s="31"/>
      <c r="AH24" s="31"/>
    </row>
    <row r="25" spans="1:34" s="21" customFormat="1" ht="16.5" customHeight="1">
      <c r="A25" s="22"/>
      <c r="B25" s="22"/>
      <c r="C25" s="22"/>
      <c r="D25" s="115">
        <f t="shared" si="0"/>
        <v>5</v>
      </c>
      <c r="E25" s="247" t="str">
        <f t="array" ref="E25">IF($F25&lt;&gt;"",INDEX(DropDownLists!$K$10:$K$2516,MATCH($F25,DropDownLists!$L$10:$L$2516,0)),"")</f>
        <v/>
      </c>
      <c r="F25" s="116"/>
      <c r="G25" s="118"/>
      <c r="I25" s="144"/>
      <c r="J25" s="141"/>
      <c r="K25" s="145"/>
      <c r="L25" s="146"/>
      <c r="M25" s="195" t="str">
        <f t="array" ref="M25">IF($L25&lt;&gt;"",INDEX(DropDownLists!$H$10:$H$2516,MATCH($L25,DropDownLists!$I$10:$I$2516,0)),"")</f>
        <v/>
      </c>
      <c r="N25" s="148"/>
      <c r="O25" s="148"/>
      <c r="P25" s="146"/>
      <c r="Q25" s="148" t="s">
        <v>190</v>
      </c>
      <c r="R25" s="119" t="str">
        <f t="array" ref="R25">IF(ISNA(VLOOKUP($F25, AdmittedwithRecentDischarge!$I$28:$I$1527,1,FALSE)),"",MAX(IF((AdmittedwithRecentDischarge!$I$28:$I$1527=$F25)*(AdmittedwithRecentDischarge!$M$28:$M$1527&lt;=TransferLog!$J25),AdmittedwithRecentDischarge!$M$28:$M$1527)))</f>
        <v/>
      </c>
      <c r="S25" s="120" t="str">
        <f t="array" ref="S25">IF(ISNA(INDEX(AdmittedwithRecentDischarge!$AH$28:$AH$1527,MATCH($F25&amp;$R25,AdmittedwithRecentDischarge!$I$28:$I$1527&amp;AdmittedwithRecentDischarge!$M$28:$M$1527,0))),"", IF($R25&lt;&gt;"",INDEX(AdmittedwithRecentDischarge!$AH$28:$AH$1527,MATCH($F25&amp;$R25,AdmittedwithRecentDischarge!$I$28:$I$1527&amp;AdmittedwithRecentDischarge!$M$28:$M$1527,0)),""))</f>
        <v/>
      </c>
      <c r="T25" s="190">
        <f t="array" ref="T25">IF(ISNA(INDEX(AdmittedwithRecentDischarge!$I$28:$W$1527, (MATCH($F25&amp;$R25,AdmittedwithRecentDischarge!$I$28:$I$1527&amp;AdmittedwithRecentDischarge!$M$28:$M$1527,0)))),"",INDEX(AdmittedwithRecentDischarge!$I$28:$W$1527, (MATCH($F25&amp;$R25,AdmittedwithRecentDischarge!$I$28:$I$1527&amp;AdmittedwithRecentDischarge!$M$28:$M$1527,0)),9))</f>
        <v>0</v>
      </c>
      <c r="U25" s="191">
        <f t="array" ref="U25">IF(ISNA(INDEX(AdmittedwithRecentDischarge!$I$28:$W$1527, (MATCH($F25&amp;$R25,AdmittedwithRecentDischarge!$I$28:$I$1527&amp;AdmittedwithRecentDischarge!$M$28:$M$1527,0)))),"",INDEX(AdmittedwithRecentDischarge!$I$28:$W$1527, (MATCH($F25&amp;$R25,AdmittedwithRecentDischarge!$I$28:$I$1527&amp;AdmittedwithRecentDischarge!$M$28:$M$1527,0)),11))</f>
        <v>0</v>
      </c>
      <c r="V25" s="191">
        <f t="array" ref="V25">IF(ISNA(INDEX(AdmittedwithRecentDischarge!$I$28:$W$1527, (MATCH($F25&amp;$R25,AdmittedwithRecentDischarge!$I$28:$I$1527&amp;AdmittedwithRecentDischarge!$M$28:$M$1527,0)))),"",INDEX(AdmittedwithRecentDischarge!$I$28:$W$1527, (MATCH($F25&amp;$R25,AdmittedwithRecentDischarge!$I$28:$I$1527&amp;AdmittedwithRecentDischarge!$M$28:$M$1527,0)),15))</f>
        <v>0</v>
      </c>
      <c r="W25" s="225" t="b">
        <f t="shared" si="4"/>
        <v>0</v>
      </c>
      <c r="X25" s="224" t="str">
        <f t="array" ref="X25">IF(ISNA(VLOOKUP($F25, AdmittedwithRecentDischarge!$I$28:$I$1527,1,FALSE)),"",MAX(IF((AdmittedwithRecentDischarge!$I$28:$I$1527=$F25)*(AdmittedwithRecentDischarge!$K$28:$K$1527&lt;=TransferLog!$J25),AdmittedwithRecentDischarge!$K$28:$K$1527)))</f>
        <v/>
      </c>
      <c r="Y25" s="224" t="b">
        <f t="shared" si="5"/>
        <v>0</v>
      </c>
      <c r="Z25" s="208"/>
      <c r="AA25" s="207" t="str">
        <f t="shared" si="1"/>
        <v/>
      </c>
      <c r="AB25" s="207" t="b">
        <f t="shared" si="6"/>
        <v>0</v>
      </c>
      <c r="AC25" s="207">
        <f t="shared" si="2"/>
        <v>0</v>
      </c>
      <c r="AD25" s="129"/>
      <c r="AE25" s="129"/>
      <c r="AF25" s="31">
        <f t="shared" si="3"/>
        <v>0</v>
      </c>
      <c r="AG25" s="31"/>
      <c r="AH25" s="31"/>
    </row>
    <row r="26" spans="1:34" s="21" customFormat="1" ht="16.5" customHeight="1">
      <c r="A26" s="22"/>
      <c r="B26" s="22"/>
      <c r="C26" s="22"/>
      <c r="D26" s="115">
        <f t="shared" si="0"/>
        <v>6</v>
      </c>
      <c r="E26" s="247" t="str">
        <f t="array" ref="E26">IF($F26&lt;&gt;"",INDEX(DropDownLists!$K$10:$K$2516,MATCH($F26,DropDownLists!$L$10:$L$2516,0)),"")</f>
        <v/>
      </c>
      <c r="F26" s="116"/>
      <c r="G26" s="118"/>
      <c r="I26" s="144"/>
      <c r="J26" s="141"/>
      <c r="K26" s="145"/>
      <c r="L26" s="146"/>
      <c r="M26" s="195" t="str">
        <f t="array" ref="M26">IF($L26&lt;&gt;"",INDEX(DropDownLists!$H$10:$H$2516,MATCH($L26,DropDownLists!$I$10:$I$2516,0)),"")</f>
        <v/>
      </c>
      <c r="N26" s="148"/>
      <c r="O26" s="148"/>
      <c r="P26" s="146"/>
      <c r="Q26" s="148" t="s">
        <v>190</v>
      </c>
      <c r="R26" s="119" t="str">
        <f t="array" ref="R26">IF(ISNA(VLOOKUP($F26, AdmittedwithRecentDischarge!$I$28:$I$1527,1,FALSE)),"",MAX(IF((AdmittedwithRecentDischarge!$I$28:$I$1527=$F26)*(AdmittedwithRecentDischarge!$M$28:$M$1527&lt;=TransferLog!$J26),AdmittedwithRecentDischarge!$M$28:$M$1527)))</f>
        <v/>
      </c>
      <c r="S26" s="120" t="str">
        <f t="array" ref="S26">IF(ISNA(INDEX(AdmittedwithRecentDischarge!$AH$28:$AH$1527,MATCH($F26&amp;$R26,AdmittedwithRecentDischarge!$I$28:$I$1527&amp;AdmittedwithRecentDischarge!$M$28:$M$1527,0))),"", IF($R26&lt;&gt;"",INDEX(AdmittedwithRecentDischarge!$AH$28:$AH$1527,MATCH($F26&amp;$R26,AdmittedwithRecentDischarge!$I$28:$I$1527&amp;AdmittedwithRecentDischarge!$M$28:$M$1527,0)),""))</f>
        <v/>
      </c>
      <c r="T26" s="190">
        <f t="array" ref="T26">IF(ISNA(INDEX(AdmittedwithRecentDischarge!$I$28:$W$1527, (MATCH($F26&amp;$R26,AdmittedwithRecentDischarge!$I$28:$I$1527&amp;AdmittedwithRecentDischarge!$M$28:$M$1527,0)))),"",INDEX(AdmittedwithRecentDischarge!$I$28:$W$1527, (MATCH($F26&amp;$R26,AdmittedwithRecentDischarge!$I$28:$I$1527&amp;AdmittedwithRecentDischarge!$M$28:$M$1527,0)),9))</f>
        <v>0</v>
      </c>
      <c r="U26" s="191">
        <f t="array" ref="U26">IF(ISNA(INDEX(AdmittedwithRecentDischarge!$I$28:$W$1527, (MATCH($F26&amp;$R26,AdmittedwithRecentDischarge!$I$28:$I$1527&amp;AdmittedwithRecentDischarge!$M$28:$M$1527,0)))),"",INDEX(AdmittedwithRecentDischarge!$I$28:$W$1527, (MATCH($F26&amp;$R26,AdmittedwithRecentDischarge!$I$28:$I$1527&amp;AdmittedwithRecentDischarge!$M$28:$M$1527,0)),11))</f>
        <v>0</v>
      </c>
      <c r="V26" s="191">
        <f t="array" ref="V26">IF(ISNA(INDEX(AdmittedwithRecentDischarge!$I$28:$W$1527, (MATCH($F26&amp;$R26,AdmittedwithRecentDischarge!$I$28:$I$1527&amp;AdmittedwithRecentDischarge!$M$28:$M$1527,0)))),"",INDEX(AdmittedwithRecentDischarge!$I$28:$W$1527, (MATCH($F26&amp;$R26,AdmittedwithRecentDischarge!$I$28:$I$1527&amp;AdmittedwithRecentDischarge!$M$28:$M$1527,0)),15))</f>
        <v>0</v>
      </c>
      <c r="W26" s="225" t="b">
        <f t="shared" si="4"/>
        <v>0</v>
      </c>
      <c r="X26" s="224" t="str">
        <f t="array" ref="X26">IF(ISNA(VLOOKUP($F26, AdmittedwithRecentDischarge!$I$28:$I$1527,1,FALSE)),"",MAX(IF((AdmittedwithRecentDischarge!$I$28:$I$1527=$F26)*(AdmittedwithRecentDischarge!$K$28:$K$1527&lt;=TransferLog!$J26),AdmittedwithRecentDischarge!$K$28:$K$1527)))</f>
        <v/>
      </c>
      <c r="Y26" s="224" t="b">
        <f t="shared" si="5"/>
        <v>0</v>
      </c>
      <c r="Z26" s="208"/>
      <c r="AA26" s="207" t="str">
        <f t="shared" si="1"/>
        <v/>
      </c>
      <c r="AB26" s="207" t="b">
        <f t="shared" si="6"/>
        <v>0</v>
      </c>
      <c r="AC26" s="207">
        <f t="shared" si="2"/>
        <v>0</v>
      </c>
      <c r="AD26" s="129"/>
      <c r="AE26" s="129"/>
      <c r="AF26" s="31">
        <f t="shared" si="3"/>
        <v>0</v>
      </c>
      <c r="AG26" s="31"/>
      <c r="AH26" s="31"/>
    </row>
    <row r="27" spans="1:34" s="21" customFormat="1" ht="16.5" customHeight="1">
      <c r="A27" s="22"/>
      <c r="B27" s="22"/>
      <c r="C27" s="22"/>
      <c r="D27" s="115">
        <f t="shared" si="0"/>
        <v>7</v>
      </c>
      <c r="E27" s="247" t="str">
        <f t="array" ref="E27">IF($F27&lt;&gt;"",INDEX(DropDownLists!$K$10:$K$2516,MATCH($F27,DropDownLists!$L$10:$L$2516,0)),"")</f>
        <v/>
      </c>
      <c r="F27" s="116"/>
      <c r="G27" s="118"/>
      <c r="I27" s="144"/>
      <c r="J27" s="141"/>
      <c r="K27" s="145"/>
      <c r="L27" s="146"/>
      <c r="M27" s="195" t="str">
        <f t="array" ref="M27">IF($L27&lt;&gt;"",INDEX(DropDownLists!$H$10:$H$2516,MATCH($L27,DropDownLists!$I$10:$I$2516,0)),"")</f>
        <v/>
      </c>
      <c r="N27" s="148"/>
      <c r="O27" s="148"/>
      <c r="P27" s="146"/>
      <c r="Q27" s="148" t="s">
        <v>190</v>
      </c>
      <c r="R27" s="119" t="str">
        <f t="array" ref="R27">IF(ISNA(VLOOKUP($F27, AdmittedwithRecentDischarge!$I$28:$I$1527,1,FALSE)),"",MAX(IF((AdmittedwithRecentDischarge!$I$28:$I$1527=$F27)*(AdmittedwithRecentDischarge!$M$28:$M$1527&lt;=TransferLog!$J27),AdmittedwithRecentDischarge!$M$28:$M$1527)))</f>
        <v/>
      </c>
      <c r="S27" s="120" t="str">
        <f t="array" ref="S27">IF(ISNA(INDEX(AdmittedwithRecentDischarge!$AH$28:$AH$1527,MATCH($F27&amp;$R27,AdmittedwithRecentDischarge!$I$28:$I$1527&amp;AdmittedwithRecentDischarge!$M$28:$M$1527,0))),"", IF($R27&lt;&gt;"",INDEX(AdmittedwithRecentDischarge!$AH$28:$AH$1527,MATCH($F27&amp;$R27,AdmittedwithRecentDischarge!$I$28:$I$1527&amp;AdmittedwithRecentDischarge!$M$28:$M$1527,0)),""))</f>
        <v/>
      </c>
      <c r="T27" s="190">
        <f t="array" ref="T27">IF(ISNA(INDEX(AdmittedwithRecentDischarge!$I$28:$W$1527, (MATCH($F27&amp;$R27,AdmittedwithRecentDischarge!$I$28:$I$1527&amp;AdmittedwithRecentDischarge!$M$28:$M$1527,0)))),"",INDEX(AdmittedwithRecentDischarge!$I$28:$W$1527, (MATCH($F27&amp;$R27,AdmittedwithRecentDischarge!$I$28:$I$1527&amp;AdmittedwithRecentDischarge!$M$28:$M$1527,0)),9))</f>
        <v>0</v>
      </c>
      <c r="U27" s="191">
        <f t="array" ref="U27">IF(ISNA(INDEX(AdmittedwithRecentDischarge!$I$28:$W$1527, (MATCH($F27&amp;$R27,AdmittedwithRecentDischarge!$I$28:$I$1527&amp;AdmittedwithRecentDischarge!$M$28:$M$1527,0)))),"",INDEX(AdmittedwithRecentDischarge!$I$28:$W$1527, (MATCH($F27&amp;$R27,AdmittedwithRecentDischarge!$I$28:$I$1527&amp;AdmittedwithRecentDischarge!$M$28:$M$1527,0)),11))</f>
        <v>0</v>
      </c>
      <c r="V27" s="191">
        <f t="array" ref="V27">IF(ISNA(INDEX(AdmittedwithRecentDischarge!$I$28:$W$1527, (MATCH($F27&amp;$R27,AdmittedwithRecentDischarge!$I$28:$I$1527&amp;AdmittedwithRecentDischarge!$M$28:$M$1527,0)))),"",INDEX(AdmittedwithRecentDischarge!$I$28:$W$1527, (MATCH($F27&amp;$R27,AdmittedwithRecentDischarge!$I$28:$I$1527&amp;AdmittedwithRecentDischarge!$M$28:$M$1527,0)),15))</f>
        <v>0</v>
      </c>
      <c r="W27" s="225" t="b">
        <f t="shared" si="4"/>
        <v>0</v>
      </c>
      <c r="X27" s="224" t="str">
        <f t="array" ref="X27">IF(ISNA(VLOOKUP($F27, AdmittedwithRecentDischarge!$I$28:$I$1527,1,FALSE)),"",MAX(IF((AdmittedwithRecentDischarge!$I$28:$I$1527=$F27)*(AdmittedwithRecentDischarge!$K$28:$K$1527&lt;=TransferLog!$J27),AdmittedwithRecentDischarge!$K$28:$K$1527)))</f>
        <v/>
      </c>
      <c r="Y27" s="224" t="b">
        <f t="shared" si="5"/>
        <v>0</v>
      </c>
      <c r="Z27" s="208"/>
      <c r="AA27" s="207" t="str">
        <f t="shared" si="1"/>
        <v/>
      </c>
      <c r="AB27" s="207" t="b">
        <f t="shared" si="6"/>
        <v>0</v>
      </c>
      <c r="AC27" s="207">
        <f t="shared" si="2"/>
        <v>0</v>
      </c>
      <c r="AD27" s="129"/>
      <c r="AE27" s="129"/>
      <c r="AF27" s="31">
        <f t="shared" si="3"/>
        <v>0</v>
      </c>
      <c r="AG27" s="31"/>
      <c r="AH27" s="31"/>
    </row>
    <row r="28" spans="1:34" s="21" customFormat="1" ht="16.5" customHeight="1">
      <c r="A28" s="22"/>
      <c r="B28" s="22"/>
      <c r="C28" s="22"/>
      <c r="D28" s="115">
        <f t="shared" si="0"/>
        <v>8</v>
      </c>
      <c r="E28" s="247" t="str">
        <f t="array" ref="E28">IF($F28&lt;&gt;"",INDEX(DropDownLists!$K$10:$K$2516,MATCH($F28,DropDownLists!$L$10:$L$2516,0)),"")</f>
        <v/>
      </c>
      <c r="F28" s="116"/>
      <c r="G28" s="118"/>
      <c r="I28" s="144"/>
      <c r="J28" s="141"/>
      <c r="K28" s="145"/>
      <c r="L28" s="146"/>
      <c r="M28" s="195" t="str">
        <f t="array" ref="M28">IF($L28&lt;&gt;"",INDEX(DropDownLists!$H$10:$H$2516,MATCH($L28,DropDownLists!$I$10:$I$2516,0)),"")</f>
        <v/>
      </c>
      <c r="N28" s="148"/>
      <c r="O28" s="148"/>
      <c r="P28" s="146"/>
      <c r="Q28" s="148" t="s">
        <v>190</v>
      </c>
      <c r="R28" s="119" t="str">
        <f t="array" ref="R28">IF(ISNA(VLOOKUP($F28, AdmittedwithRecentDischarge!$I$28:$I$1527,1,FALSE)),"",MAX(IF((AdmittedwithRecentDischarge!$I$28:$I$1527=$F28)*(AdmittedwithRecentDischarge!$M$28:$M$1527&lt;=TransferLog!$J28),AdmittedwithRecentDischarge!$M$28:$M$1527)))</f>
        <v/>
      </c>
      <c r="S28" s="120" t="str">
        <f t="array" ref="S28">IF(ISNA(INDEX(AdmittedwithRecentDischarge!$AH$28:$AH$1527,MATCH($F28&amp;$R28,AdmittedwithRecentDischarge!$I$28:$I$1527&amp;AdmittedwithRecentDischarge!$M$28:$M$1527,0))),"", IF($R28&lt;&gt;"",INDEX(AdmittedwithRecentDischarge!$AH$28:$AH$1527,MATCH($F28&amp;$R28,AdmittedwithRecentDischarge!$I$28:$I$1527&amp;AdmittedwithRecentDischarge!$M$28:$M$1527,0)),""))</f>
        <v/>
      </c>
      <c r="T28" s="190">
        <f t="array" ref="T28">IF(ISNA(INDEX(AdmittedwithRecentDischarge!$I$28:$W$1527, (MATCH($F28&amp;$R28,AdmittedwithRecentDischarge!$I$28:$I$1527&amp;AdmittedwithRecentDischarge!$M$28:$M$1527,0)))),"",INDEX(AdmittedwithRecentDischarge!$I$28:$W$1527, (MATCH($F28&amp;$R28,AdmittedwithRecentDischarge!$I$28:$I$1527&amp;AdmittedwithRecentDischarge!$M$28:$M$1527,0)),9))</f>
        <v>0</v>
      </c>
      <c r="U28" s="191">
        <f t="array" ref="U28">IF(ISNA(INDEX(AdmittedwithRecentDischarge!$I$28:$W$1527, (MATCH($F28&amp;$R28,AdmittedwithRecentDischarge!$I$28:$I$1527&amp;AdmittedwithRecentDischarge!$M$28:$M$1527,0)))),"",INDEX(AdmittedwithRecentDischarge!$I$28:$W$1527, (MATCH($F28&amp;$R28,AdmittedwithRecentDischarge!$I$28:$I$1527&amp;AdmittedwithRecentDischarge!$M$28:$M$1527,0)),11))</f>
        <v>0</v>
      </c>
      <c r="V28" s="191">
        <f t="array" ref="V28">IF(ISNA(INDEX(AdmittedwithRecentDischarge!$I$28:$W$1527, (MATCH($F28&amp;$R28,AdmittedwithRecentDischarge!$I$28:$I$1527&amp;AdmittedwithRecentDischarge!$M$28:$M$1527,0)))),"",INDEX(AdmittedwithRecentDischarge!$I$28:$W$1527, (MATCH($F28&amp;$R28,AdmittedwithRecentDischarge!$I$28:$I$1527&amp;AdmittedwithRecentDischarge!$M$28:$M$1527,0)),15))</f>
        <v>0</v>
      </c>
      <c r="W28" s="225" t="b">
        <f t="shared" si="4"/>
        <v>0</v>
      </c>
      <c r="X28" s="224" t="str">
        <f t="array" ref="X28">IF(ISNA(VLOOKUP($F28, AdmittedwithRecentDischarge!$I$28:$I$1527,1,FALSE)),"",MAX(IF((AdmittedwithRecentDischarge!$I$28:$I$1527=$F28)*(AdmittedwithRecentDischarge!$K$28:$K$1527&lt;=TransferLog!$J28),AdmittedwithRecentDischarge!$K$28:$K$1527)))</f>
        <v/>
      </c>
      <c r="Y28" s="224" t="b">
        <f t="shared" si="5"/>
        <v>0</v>
      </c>
      <c r="Z28" s="208"/>
      <c r="AA28" s="207" t="str">
        <f t="shared" si="1"/>
        <v/>
      </c>
      <c r="AB28" s="207" t="b">
        <f t="shared" si="6"/>
        <v>0</v>
      </c>
      <c r="AC28" s="207">
        <f t="shared" si="2"/>
        <v>0</v>
      </c>
      <c r="AD28" s="129"/>
      <c r="AE28" s="129"/>
      <c r="AF28" s="31">
        <f t="shared" si="3"/>
        <v>0</v>
      </c>
      <c r="AG28" s="31"/>
      <c r="AH28" s="31"/>
    </row>
    <row r="29" spans="1:34" s="21" customFormat="1" ht="16.5" customHeight="1">
      <c r="A29" s="22"/>
      <c r="B29" s="22"/>
      <c r="C29" s="22"/>
      <c r="D29" s="115">
        <f t="shared" si="0"/>
        <v>9</v>
      </c>
      <c r="E29" s="247" t="str">
        <f t="array" ref="E29">IF($F29&lt;&gt;"",INDEX(DropDownLists!$K$10:$K$2516,MATCH($F29,DropDownLists!$L$10:$L$2516,0)),"")</f>
        <v/>
      </c>
      <c r="F29" s="116"/>
      <c r="G29" s="118"/>
      <c r="I29" s="144"/>
      <c r="J29" s="141"/>
      <c r="K29" s="145"/>
      <c r="L29" s="146"/>
      <c r="M29" s="195" t="str">
        <f t="array" ref="M29">IF($L29&lt;&gt;"",INDEX(DropDownLists!$H$10:$H$2516,MATCH($L29,DropDownLists!$I$10:$I$2516,0)),"")</f>
        <v/>
      </c>
      <c r="N29" s="148"/>
      <c r="O29" s="148"/>
      <c r="P29" s="146"/>
      <c r="Q29" s="148" t="s">
        <v>190</v>
      </c>
      <c r="R29" s="119" t="str">
        <f t="array" ref="R29">IF(ISNA(VLOOKUP($F29, AdmittedwithRecentDischarge!$I$28:$I$1527,1,FALSE)),"",MAX(IF((AdmittedwithRecentDischarge!$I$28:$I$1527=$F29)*(AdmittedwithRecentDischarge!$M$28:$M$1527&lt;=TransferLog!$J29),AdmittedwithRecentDischarge!$M$28:$M$1527)))</f>
        <v/>
      </c>
      <c r="S29" s="120" t="str">
        <f t="array" ref="S29">IF(ISNA(INDEX(AdmittedwithRecentDischarge!$AH$28:$AH$1527,MATCH($F29&amp;$R29,AdmittedwithRecentDischarge!$I$28:$I$1527&amp;AdmittedwithRecentDischarge!$M$28:$M$1527,0))),"", IF($R29&lt;&gt;"",INDEX(AdmittedwithRecentDischarge!$AH$28:$AH$1527,MATCH($F29&amp;$R29,AdmittedwithRecentDischarge!$I$28:$I$1527&amp;AdmittedwithRecentDischarge!$M$28:$M$1527,0)),""))</f>
        <v/>
      </c>
      <c r="T29" s="190">
        <f t="array" ref="T29">IF(ISNA(INDEX(AdmittedwithRecentDischarge!$I$28:$W$1527, (MATCH($F29&amp;$R29,AdmittedwithRecentDischarge!$I$28:$I$1527&amp;AdmittedwithRecentDischarge!$M$28:$M$1527,0)))),"",INDEX(AdmittedwithRecentDischarge!$I$28:$W$1527, (MATCH($F29&amp;$R29,AdmittedwithRecentDischarge!$I$28:$I$1527&amp;AdmittedwithRecentDischarge!$M$28:$M$1527,0)),9))</f>
        <v>0</v>
      </c>
      <c r="U29" s="191">
        <f t="array" ref="U29">IF(ISNA(INDEX(AdmittedwithRecentDischarge!$I$28:$W$1527, (MATCH($F29&amp;$R29,AdmittedwithRecentDischarge!$I$28:$I$1527&amp;AdmittedwithRecentDischarge!$M$28:$M$1527,0)))),"",INDEX(AdmittedwithRecentDischarge!$I$28:$W$1527, (MATCH($F29&amp;$R29,AdmittedwithRecentDischarge!$I$28:$I$1527&amp;AdmittedwithRecentDischarge!$M$28:$M$1527,0)),11))</f>
        <v>0</v>
      </c>
      <c r="V29" s="191">
        <f t="array" ref="V29">IF(ISNA(INDEX(AdmittedwithRecentDischarge!$I$28:$W$1527, (MATCH($F29&amp;$R29,AdmittedwithRecentDischarge!$I$28:$I$1527&amp;AdmittedwithRecentDischarge!$M$28:$M$1527,0)))),"",INDEX(AdmittedwithRecentDischarge!$I$28:$W$1527, (MATCH($F29&amp;$R29,AdmittedwithRecentDischarge!$I$28:$I$1527&amp;AdmittedwithRecentDischarge!$M$28:$M$1527,0)),15))</f>
        <v>0</v>
      </c>
      <c r="W29" s="226" t="b">
        <f t="shared" si="4"/>
        <v>0</v>
      </c>
      <c r="X29" s="224" t="str">
        <f t="array" ref="X29">IF(ISNA(VLOOKUP($F29, AdmittedwithRecentDischarge!$I$28:$I$1527,1,FALSE)),"",MAX(IF((AdmittedwithRecentDischarge!$I$28:$I$1527=$F29)*(AdmittedwithRecentDischarge!$K$28:$K$1527&lt;=TransferLog!$J29),AdmittedwithRecentDischarge!$K$28:$K$1527)))</f>
        <v/>
      </c>
      <c r="Y29" s="230" t="b">
        <f t="shared" si="5"/>
        <v>0</v>
      </c>
      <c r="Z29" s="209"/>
      <c r="AA29" s="209" t="str">
        <f t="shared" si="1"/>
        <v/>
      </c>
      <c r="AB29" s="207" t="b">
        <f t="shared" si="6"/>
        <v>0</v>
      </c>
      <c r="AC29" s="209">
        <f t="shared" si="2"/>
        <v>0</v>
      </c>
      <c r="AD29" s="133"/>
      <c r="AE29" s="133"/>
      <c r="AF29" s="122">
        <f t="shared" si="3"/>
        <v>0</v>
      </c>
      <c r="AG29" s="122"/>
      <c r="AH29" s="122"/>
    </row>
    <row r="30" spans="1:34" s="21" customFormat="1" ht="16.5" customHeight="1">
      <c r="A30" s="22"/>
      <c r="B30" s="22"/>
      <c r="C30" s="22"/>
      <c r="D30" s="115">
        <f t="shared" si="0"/>
        <v>10</v>
      </c>
      <c r="E30" s="247" t="str">
        <f t="array" ref="E30">IF($F30&lt;&gt;"",INDEX(DropDownLists!$K$10:$K$2516,MATCH($F30,DropDownLists!$L$10:$L$2516,0)),"")</f>
        <v/>
      </c>
      <c r="F30" s="116"/>
      <c r="G30" s="118"/>
      <c r="I30" s="144"/>
      <c r="J30" s="141"/>
      <c r="K30" s="145"/>
      <c r="L30" s="146"/>
      <c r="M30" s="195" t="str">
        <f t="array" ref="M30">IF($L30&lt;&gt;"",INDEX(DropDownLists!$H$10:$H$2516,MATCH($L30,DropDownLists!$I$10:$I$2516,0)),"")</f>
        <v/>
      </c>
      <c r="N30" s="148"/>
      <c r="O30" s="148"/>
      <c r="P30" s="146"/>
      <c r="Q30" s="148" t="s">
        <v>190</v>
      </c>
      <c r="R30" s="119" t="str">
        <f t="array" ref="R30">IF(ISNA(VLOOKUP($F30, AdmittedwithRecentDischarge!$I$28:$I$1527,1,FALSE)),"",MAX(IF((AdmittedwithRecentDischarge!$I$28:$I$1527=$F30)*(AdmittedwithRecentDischarge!$M$28:$M$1527&lt;=TransferLog!$J30),AdmittedwithRecentDischarge!$M$28:$M$1527)))</f>
        <v/>
      </c>
      <c r="S30" s="120" t="str">
        <f t="array" ref="S30">IF(ISNA(INDEX(AdmittedwithRecentDischarge!$AH$28:$AH$1527,MATCH($F30&amp;$R30,AdmittedwithRecentDischarge!$I$28:$I$1527&amp;AdmittedwithRecentDischarge!$M$28:$M$1527,0))),"", IF($R30&lt;&gt;"",INDEX(AdmittedwithRecentDischarge!$AH$28:$AH$1527,MATCH($F30&amp;$R30,AdmittedwithRecentDischarge!$I$28:$I$1527&amp;AdmittedwithRecentDischarge!$M$28:$M$1527,0)),""))</f>
        <v/>
      </c>
      <c r="T30" s="190">
        <f t="array" ref="T30">IF(ISNA(INDEX(AdmittedwithRecentDischarge!$I$28:$W$1527, (MATCH($F30&amp;$R30,AdmittedwithRecentDischarge!$I$28:$I$1527&amp;AdmittedwithRecentDischarge!$M$28:$M$1527,0)))),"",INDEX(AdmittedwithRecentDischarge!$I$28:$W$1527, (MATCH($F30&amp;$R30,AdmittedwithRecentDischarge!$I$28:$I$1527&amp;AdmittedwithRecentDischarge!$M$28:$M$1527,0)),9))</f>
        <v>0</v>
      </c>
      <c r="U30" s="191">
        <f t="array" ref="U30">IF(ISNA(INDEX(AdmittedwithRecentDischarge!$I$28:$W$1527, (MATCH($F30&amp;$R30,AdmittedwithRecentDischarge!$I$28:$I$1527&amp;AdmittedwithRecentDischarge!$M$28:$M$1527,0)))),"",INDEX(AdmittedwithRecentDischarge!$I$28:$W$1527, (MATCH($F30&amp;$R30,AdmittedwithRecentDischarge!$I$28:$I$1527&amp;AdmittedwithRecentDischarge!$M$28:$M$1527,0)),11))</f>
        <v>0</v>
      </c>
      <c r="V30" s="191">
        <f t="array" ref="V30">IF(ISNA(INDEX(AdmittedwithRecentDischarge!$I$28:$W$1527, (MATCH($F30&amp;$R30,AdmittedwithRecentDischarge!$I$28:$I$1527&amp;AdmittedwithRecentDischarge!$M$28:$M$1527,0)))),"",INDEX(AdmittedwithRecentDischarge!$I$28:$W$1527, (MATCH($F30&amp;$R30,AdmittedwithRecentDischarge!$I$28:$I$1527&amp;AdmittedwithRecentDischarge!$M$28:$M$1527,0)),15))</f>
        <v>0</v>
      </c>
      <c r="W30" s="225" t="b">
        <f t="shared" si="4"/>
        <v>0</v>
      </c>
      <c r="X30" s="224" t="str">
        <f t="array" ref="X30">IF(ISNA(VLOOKUP($F30, AdmittedwithRecentDischarge!$I$28:$I$1527,1,FALSE)),"",MAX(IF((AdmittedwithRecentDischarge!$I$28:$I$1527=$F30)*(AdmittedwithRecentDischarge!$K$28:$K$1527&lt;=TransferLog!$J30),AdmittedwithRecentDischarge!$K$28:$K$1527)))</f>
        <v/>
      </c>
      <c r="Y30" s="224" t="b">
        <f t="shared" si="5"/>
        <v>0</v>
      </c>
      <c r="Z30" s="208"/>
      <c r="AA30" s="207" t="str">
        <f t="shared" si="1"/>
        <v/>
      </c>
      <c r="AB30" s="207" t="b">
        <f t="shared" si="6"/>
        <v>0</v>
      </c>
      <c r="AC30" s="207">
        <f t="shared" si="2"/>
        <v>0</v>
      </c>
      <c r="AD30" s="129"/>
      <c r="AE30" s="129"/>
      <c r="AF30" s="31">
        <f t="shared" si="3"/>
        <v>0</v>
      </c>
      <c r="AG30" s="31"/>
      <c r="AH30" s="31"/>
    </row>
    <row r="31" spans="1:34" s="21" customFormat="1" ht="16.5" customHeight="1">
      <c r="A31" s="22"/>
      <c r="B31" s="22"/>
      <c r="C31" s="22"/>
      <c r="D31" s="115">
        <f t="shared" si="0"/>
        <v>11</v>
      </c>
      <c r="E31" s="247" t="str">
        <f t="array" ref="E31">IF($F31&lt;&gt;"",INDEX(DropDownLists!$K$10:$K$2516,MATCH($F31,DropDownLists!$L$10:$L$2516,0)),"")</f>
        <v/>
      </c>
      <c r="F31" s="116"/>
      <c r="G31" s="154"/>
      <c r="I31" s="144"/>
      <c r="J31" s="141"/>
      <c r="K31" s="145"/>
      <c r="L31" s="146"/>
      <c r="M31" s="195" t="str">
        <f t="array" ref="M31">IF($L31&lt;&gt;"",INDEX(DropDownLists!$H$10:$H$2516,MATCH($L31,DropDownLists!$I$10:$I$2516,0)),"")</f>
        <v/>
      </c>
      <c r="N31" s="148"/>
      <c r="O31" s="148"/>
      <c r="P31" s="146"/>
      <c r="Q31" s="148" t="s">
        <v>190</v>
      </c>
      <c r="R31" s="119" t="str">
        <f t="array" ref="R31">IF(ISNA(VLOOKUP($F31, AdmittedwithRecentDischarge!$I$28:$I$1527,1,FALSE)),"",MAX(IF((AdmittedwithRecentDischarge!$I$28:$I$1527=$F31)*(AdmittedwithRecentDischarge!$M$28:$M$1527&lt;=TransferLog!$J31),AdmittedwithRecentDischarge!$M$28:$M$1527)))</f>
        <v/>
      </c>
      <c r="S31" s="120" t="str">
        <f t="array" ref="S31">IF(ISNA(INDEX(AdmittedwithRecentDischarge!$AH$28:$AH$1527,MATCH($F31&amp;$R31,AdmittedwithRecentDischarge!$I$28:$I$1527&amp;AdmittedwithRecentDischarge!$M$28:$M$1527,0))),"", IF($R31&lt;&gt;"",INDEX(AdmittedwithRecentDischarge!$AH$28:$AH$1527,MATCH($F31&amp;$R31,AdmittedwithRecentDischarge!$I$28:$I$1527&amp;AdmittedwithRecentDischarge!$M$28:$M$1527,0)),""))</f>
        <v/>
      </c>
      <c r="T31" s="190">
        <f t="array" ref="T31">IF(ISNA(INDEX(AdmittedwithRecentDischarge!$I$28:$W$1527, (MATCH($F31&amp;$R31,AdmittedwithRecentDischarge!$I$28:$I$1527&amp;AdmittedwithRecentDischarge!$M$28:$M$1527,0)))),"",INDEX(AdmittedwithRecentDischarge!$I$28:$W$1527, (MATCH($F31&amp;$R31,AdmittedwithRecentDischarge!$I$28:$I$1527&amp;AdmittedwithRecentDischarge!$M$28:$M$1527,0)),9))</f>
        <v>0</v>
      </c>
      <c r="U31" s="191">
        <f t="array" ref="U31">IF(ISNA(INDEX(AdmittedwithRecentDischarge!$I$28:$W$1527, (MATCH($F31&amp;$R31,AdmittedwithRecentDischarge!$I$28:$I$1527&amp;AdmittedwithRecentDischarge!$M$28:$M$1527,0)))),"",INDEX(AdmittedwithRecentDischarge!$I$28:$W$1527, (MATCH($F31&amp;$R31,AdmittedwithRecentDischarge!$I$28:$I$1527&amp;AdmittedwithRecentDischarge!$M$28:$M$1527,0)),11))</f>
        <v>0</v>
      </c>
      <c r="V31" s="191">
        <f t="array" ref="V31">IF(ISNA(INDEX(AdmittedwithRecentDischarge!$I$28:$W$1527, (MATCH($F31&amp;$R31,AdmittedwithRecentDischarge!$I$28:$I$1527&amp;AdmittedwithRecentDischarge!$M$28:$M$1527,0)))),"",INDEX(AdmittedwithRecentDischarge!$I$28:$W$1527, (MATCH($F31&amp;$R31,AdmittedwithRecentDischarge!$I$28:$I$1527&amp;AdmittedwithRecentDischarge!$M$28:$M$1527,0)),15))</f>
        <v>0</v>
      </c>
      <c r="W31" s="227" t="b">
        <f t="shared" si="4"/>
        <v>0</v>
      </c>
      <c r="X31" s="224" t="str">
        <f t="array" ref="X31">IF(ISNA(VLOOKUP($F31, AdmittedwithRecentDischarge!$I$28:$I$1527,1,FALSE)),"",MAX(IF((AdmittedwithRecentDischarge!$I$28:$I$1527=$F31)*(AdmittedwithRecentDischarge!$K$28:$K$1527&lt;=TransferLog!$J31),AdmittedwithRecentDischarge!$K$28:$K$1527)))</f>
        <v/>
      </c>
      <c r="Y31" s="231" t="b">
        <f t="shared" si="5"/>
        <v>0</v>
      </c>
      <c r="Z31" s="211"/>
      <c r="AA31" s="210" t="str">
        <f t="shared" si="1"/>
        <v/>
      </c>
      <c r="AB31" s="207" t="b">
        <f t="shared" si="6"/>
        <v>0</v>
      </c>
      <c r="AC31" s="210">
        <f t="shared" si="2"/>
        <v>0</v>
      </c>
      <c r="AD31" s="130"/>
      <c r="AE31" s="130"/>
      <c r="AF31" s="97"/>
      <c r="AG31" s="97"/>
      <c r="AH31" s="31"/>
    </row>
    <row r="32" spans="1:34" s="21" customFormat="1" ht="16.5" customHeight="1">
      <c r="A32" s="22"/>
      <c r="B32" s="22"/>
      <c r="C32" s="22"/>
      <c r="D32" s="115">
        <f t="shared" si="0"/>
        <v>12</v>
      </c>
      <c r="E32" s="247" t="str">
        <f t="array" ref="E32">IF($F32&lt;&gt;"",INDEX(DropDownLists!$K$10:$K$2516,MATCH($F32,DropDownLists!$L$10:$L$2516,0)),"")</f>
        <v/>
      </c>
      <c r="F32" s="116"/>
      <c r="G32" s="154"/>
      <c r="I32" s="144"/>
      <c r="J32" s="141"/>
      <c r="K32" s="145"/>
      <c r="L32" s="146"/>
      <c r="M32" s="195" t="str">
        <f t="array" ref="M32">IF($L32&lt;&gt;"",INDEX(DropDownLists!$H$10:$H$2516,MATCH($L32,DropDownLists!$I$10:$I$2516,0)),"")</f>
        <v/>
      </c>
      <c r="N32" s="148"/>
      <c r="O32" s="148"/>
      <c r="P32" s="146"/>
      <c r="Q32" s="148" t="s">
        <v>190</v>
      </c>
      <c r="R32" s="119" t="str">
        <f t="array" ref="R32">IF(ISNA(VLOOKUP($F32, AdmittedwithRecentDischarge!$I$28:$I$1527,1,FALSE)),"",MAX(IF((AdmittedwithRecentDischarge!$I$28:$I$1527=$F32)*(AdmittedwithRecentDischarge!$M$28:$M$1527&lt;=TransferLog!$J32),AdmittedwithRecentDischarge!$M$28:$M$1527)))</f>
        <v/>
      </c>
      <c r="S32" s="120" t="str">
        <f t="array" ref="S32">IF(ISNA(INDEX(AdmittedwithRecentDischarge!$AH$28:$AH$1527,MATCH($F32&amp;$R32,AdmittedwithRecentDischarge!$I$28:$I$1527&amp;AdmittedwithRecentDischarge!$M$28:$M$1527,0))),"", IF($R32&lt;&gt;"",INDEX(AdmittedwithRecentDischarge!$AH$28:$AH$1527,MATCH($F32&amp;$R32,AdmittedwithRecentDischarge!$I$28:$I$1527&amp;AdmittedwithRecentDischarge!$M$28:$M$1527,0)),""))</f>
        <v/>
      </c>
      <c r="T32" s="190">
        <f t="array" ref="T32">IF(ISNA(INDEX(AdmittedwithRecentDischarge!$I$28:$W$1527, (MATCH($F32&amp;$R32,AdmittedwithRecentDischarge!$I$28:$I$1527&amp;AdmittedwithRecentDischarge!$M$28:$M$1527,0)))),"",INDEX(AdmittedwithRecentDischarge!$I$28:$W$1527, (MATCH($F32&amp;$R32,AdmittedwithRecentDischarge!$I$28:$I$1527&amp;AdmittedwithRecentDischarge!$M$28:$M$1527,0)),9))</f>
        <v>0</v>
      </c>
      <c r="U32" s="191">
        <f t="array" ref="U32">IF(ISNA(INDEX(AdmittedwithRecentDischarge!$I$28:$W$1527, (MATCH($F32&amp;$R32,AdmittedwithRecentDischarge!$I$28:$I$1527&amp;AdmittedwithRecentDischarge!$M$28:$M$1527,0)))),"",INDEX(AdmittedwithRecentDischarge!$I$28:$W$1527, (MATCH($F32&amp;$R32,AdmittedwithRecentDischarge!$I$28:$I$1527&amp;AdmittedwithRecentDischarge!$M$28:$M$1527,0)),11))</f>
        <v>0</v>
      </c>
      <c r="V32" s="191">
        <f t="array" ref="V32">IF(ISNA(INDEX(AdmittedwithRecentDischarge!$I$28:$W$1527, (MATCH($F32&amp;$R32,AdmittedwithRecentDischarge!$I$28:$I$1527&amp;AdmittedwithRecentDischarge!$M$28:$M$1527,0)))),"",INDEX(AdmittedwithRecentDischarge!$I$28:$W$1527, (MATCH($F32&amp;$R32,AdmittedwithRecentDischarge!$I$28:$I$1527&amp;AdmittedwithRecentDischarge!$M$28:$M$1527,0)),15))</f>
        <v>0</v>
      </c>
      <c r="W32" s="227" t="b">
        <f t="shared" si="4"/>
        <v>0</v>
      </c>
      <c r="X32" s="224" t="str">
        <f t="array" ref="X32">IF(ISNA(VLOOKUP($F32, AdmittedwithRecentDischarge!$I$28:$I$1527,1,FALSE)),"",MAX(IF((AdmittedwithRecentDischarge!$I$28:$I$1527=$F32)*(AdmittedwithRecentDischarge!$K$28:$K$1527&lt;=TransferLog!$J32),AdmittedwithRecentDischarge!$K$28:$K$1527)))</f>
        <v/>
      </c>
      <c r="Y32" s="231" t="b">
        <f t="shared" si="5"/>
        <v>0</v>
      </c>
      <c r="Z32" s="211"/>
      <c r="AA32" s="210" t="str">
        <f t="shared" si="1"/>
        <v/>
      </c>
      <c r="AB32" s="207" t="b">
        <f t="shared" si="6"/>
        <v>0</v>
      </c>
      <c r="AC32" s="210">
        <f t="shared" si="2"/>
        <v>0</v>
      </c>
      <c r="AD32" s="130"/>
      <c r="AE32" s="130"/>
      <c r="AF32" s="97"/>
      <c r="AG32" s="97"/>
      <c r="AH32" s="31"/>
    </row>
    <row r="33" spans="1:34" s="21" customFormat="1" ht="16.5" customHeight="1">
      <c r="A33" s="22"/>
      <c r="B33" s="22"/>
      <c r="C33" s="22"/>
      <c r="D33" s="115">
        <f t="shared" si="0"/>
        <v>13</v>
      </c>
      <c r="E33" s="247" t="str">
        <f t="array" ref="E33">IF($F33&lt;&gt;"",INDEX(DropDownLists!$K$10:$K$2516,MATCH($F33,DropDownLists!$L$10:$L$2516,0)),"")</f>
        <v/>
      </c>
      <c r="F33" s="116"/>
      <c r="G33" s="118"/>
      <c r="I33" s="144"/>
      <c r="J33" s="141"/>
      <c r="K33" s="145"/>
      <c r="L33" s="146"/>
      <c r="M33" s="195" t="str">
        <f t="array" ref="M33">IF($L33&lt;&gt;"",INDEX(DropDownLists!$H$10:$H$2516,MATCH($L33,DropDownLists!$I$10:$I$2516,0)),"")</f>
        <v/>
      </c>
      <c r="N33" s="148"/>
      <c r="O33" s="148"/>
      <c r="P33" s="146"/>
      <c r="Q33" s="148" t="s">
        <v>190</v>
      </c>
      <c r="R33" s="119" t="str">
        <f t="array" ref="R33">IF(ISNA(VLOOKUP($F33, AdmittedwithRecentDischarge!$I$28:$I$1527,1,FALSE)),"",MAX(IF((AdmittedwithRecentDischarge!$I$28:$I$1527=$F33)*(AdmittedwithRecentDischarge!$M$28:$M$1527&lt;=TransferLog!$J33),AdmittedwithRecentDischarge!$M$28:$M$1527)))</f>
        <v/>
      </c>
      <c r="S33" s="120" t="str">
        <f t="array" ref="S33">IF(ISNA(INDEX(AdmittedwithRecentDischarge!$AH$28:$AH$1527,MATCH($F33&amp;$R33,AdmittedwithRecentDischarge!$I$28:$I$1527&amp;AdmittedwithRecentDischarge!$M$28:$M$1527,0))),"", IF($R33&lt;&gt;"",INDEX(AdmittedwithRecentDischarge!$AH$28:$AH$1527,MATCH($F33&amp;$R33,AdmittedwithRecentDischarge!$I$28:$I$1527&amp;AdmittedwithRecentDischarge!$M$28:$M$1527,0)),""))</f>
        <v/>
      </c>
      <c r="T33" s="190">
        <f t="array" ref="T33">IF(ISNA(INDEX(AdmittedwithRecentDischarge!$I$28:$W$1527, (MATCH($F33&amp;$R33,AdmittedwithRecentDischarge!$I$28:$I$1527&amp;AdmittedwithRecentDischarge!$M$28:$M$1527,0)))),"",INDEX(AdmittedwithRecentDischarge!$I$28:$W$1527, (MATCH($F33&amp;$R33,AdmittedwithRecentDischarge!$I$28:$I$1527&amp;AdmittedwithRecentDischarge!$M$28:$M$1527,0)),9))</f>
        <v>0</v>
      </c>
      <c r="U33" s="191">
        <f t="array" ref="U33">IF(ISNA(INDEX(AdmittedwithRecentDischarge!$I$28:$W$1527, (MATCH($F33&amp;$R33,AdmittedwithRecentDischarge!$I$28:$I$1527&amp;AdmittedwithRecentDischarge!$M$28:$M$1527,0)))),"",INDEX(AdmittedwithRecentDischarge!$I$28:$W$1527, (MATCH($F33&amp;$R33,AdmittedwithRecentDischarge!$I$28:$I$1527&amp;AdmittedwithRecentDischarge!$M$28:$M$1527,0)),11))</f>
        <v>0</v>
      </c>
      <c r="V33" s="191">
        <f t="array" ref="V33">IF(ISNA(INDEX(AdmittedwithRecentDischarge!$I$28:$W$1527, (MATCH($F33&amp;$R33,AdmittedwithRecentDischarge!$I$28:$I$1527&amp;AdmittedwithRecentDischarge!$M$28:$M$1527,0)))),"",INDEX(AdmittedwithRecentDischarge!$I$28:$W$1527, (MATCH($F33&amp;$R33,AdmittedwithRecentDischarge!$I$28:$I$1527&amp;AdmittedwithRecentDischarge!$M$28:$M$1527,0)),15))</f>
        <v>0</v>
      </c>
      <c r="W33" s="227" t="b">
        <f t="shared" si="4"/>
        <v>0</v>
      </c>
      <c r="X33" s="224" t="str">
        <f t="array" ref="X33">IF(ISNA(VLOOKUP($F33, AdmittedwithRecentDischarge!$I$28:$I$1527,1,FALSE)),"",MAX(IF((AdmittedwithRecentDischarge!$I$28:$I$1527=$F33)*(AdmittedwithRecentDischarge!$K$28:$K$1527&lt;=TransferLog!$J33),AdmittedwithRecentDischarge!$K$28:$K$1527)))</f>
        <v/>
      </c>
      <c r="Y33" s="231" t="b">
        <f t="shared" si="5"/>
        <v>0</v>
      </c>
      <c r="Z33" s="211"/>
      <c r="AA33" s="210" t="str">
        <f t="shared" si="1"/>
        <v/>
      </c>
      <c r="AB33" s="207" t="b">
        <f t="shared" si="6"/>
        <v>0</v>
      </c>
      <c r="AC33" s="210">
        <f t="shared" si="2"/>
        <v>0</v>
      </c>
      <c r="AD33" s="130"/>
      <c r="AE33" s="130"/>
      <c r="AF33" s="97"/>
      <c r="AG33" s="97"/>
      <c r="AH33" s="31"/>
    </row>
    <row r="34" spans="1:34" s="21" customFormat="1" ht="16.5" customHeight="1">
      <c r="A34" s="22"/>
      <c r="B34" s="22"/>
      <c r="C34" s="22"/>
      <c r="D34" s="115">
        <f t="shared" si="0"/>
        <v>14</v>
      </c>
      <c r="E34" s="247" t="str">
        <f t="array" ref="E34">IF($F34&lt;&gt;"",INDEX(DropDownLists!$K$10:$K$2516,MATCH($F34,DropDownLists!$L$10:$L$2516,0)),"")</f>
        <v/>
      </c>
      <c r="F34" s="116"/>
      <c r="G34" s="118"/>
      <c r="I34" s="144"/>
      <c r="J34" s="141"/>
      <c r="K34" s="145"/>
      <c r="L34" s="146"/>
      <c r="M34" s="195" t="str">
        <f t="array" ref="M34">IF($L34&lt;&gt;"",INDEX(DropDownLists!$H$10:$H$2516,MATCH($L34,DropDownLists!$I$10:$I$2516,0)),"")</f>
        <v/>
      </c>
      <c r="N34" s="148"/>
      <c r="O34" s="148"/>
      <c r="P34" s="146"/>
      <c r="Q34" s="148" t="s">
        <v>190</v>
      </c>
      <c r="R34" s="119" t="str">
        <f t="array" ref="R34">IF(ISNA(VLOOKUP($F34, AdmittedwithRecentDischarge!$I$28:$I$1527,1,FALSE)),"",MAX(IF((AdmittedwithRecentDischarge!$I$28:$I$1527=$F34)*(AdmittedwithRecentDischarge!$M$28:$M$1527&lt;=TransferLog!$J34),AdmittedwithRecentDischarge!$M$28:$M$1527)))</f>
        <v/>
      </c>
      <c r="S34" s="120" t="str">
        <f t="array" ref="S34">IF(ISNA(INDEX(AdmittedwithRecentDischarge!$AH$28:$AH$1527,MATCH($F34&amp;$R34,AdmittedwithRecentDischarge!$I$28:$I$1527&amp;AdmittedwithRecentDischarge!$M$28:$M$1527,0))),"", IF($R34&lt;&gt;"",INDEX(AdmittedwithRecentDischarge!$AH$28:$AH$1527,MATCH($F34&amp;$R34,AdmittedwithRecentDischarge!$I$28:$I$1527&amp;AdmittedwithRecentDischarge!$M$28:$M$1527,0)),""))</f>
        <v/>
      </c>
      <c r="T34" s="190">
        <f t="array" ref="T34">IF(ISNA(INDEX(AdmittedwithRecentDischarge!$I$28:$W$1527, (MATCH($F34&amp;$R34,AdmittedwithRecentDischarge!$I$28:$I$1527&amp;AdmittedwithRecentDischarge!$M$28:$M$1527,0)))),"",INDEX(AdmittedwithRecentDischarge!$I$28:$W$1527, (MATCH($F34&amp;$R34,AdmittedwithRecentDischarge!$I$28:$I$1527&amp;AdmittedwithRecentDischarge!$M$28:$M$1527,0)),9))</f>
        <v>0</v>
      </c>
      <c r="U34" s="191">
        <f t="array" ref="U34">IF(ISNA(INDEX(AdmittedwithRecentDischarge!$I$28:$W$1527, (MATCH($F34&amp;$R34,AdmittedwithRecentDischarge!$I$28:$I$1527&amp;AdmittedwithRecentDischarge!$M$28:$M$1527,0)))),"",INDEX(AdmittedwithRecentDischarge!$I$28:$W$1527, (MATCH($F34&amp;$R34,AdmittedwithRecentDischarge!$I$28:$I$1527&amp;AdmittedwithRecentDischarge!$M$28:$M$1527,0)),11))</f>
        <v>0</v>
      </c>
      <c r="V34" s="191">
        <f t="array" ref="V34">IF(ISNA(INDEX(AdmittedwithRecentDischarge!$I$28:$W$1527, (MATCH($F34&amp;$R34,AdmittedwithRecentDischarge!$I$28:$I$1527&amp;AdmittedwithRecentDischarge!$M$28:$M$1527,0)))),"",INDEX(AdmittedwithRecentDischarge!$I$28:$W$1527, (MATCH($F34&amp;$R34,AdmittedwithRecentDischarge!$I$28:$I$1527&amp;AdmittedwithRecentDischarge!$M$28:$M$1527,0)),15))</f>
        <v>0</v>
      </c>
      <c r="W34" s="227" t="b">
        <f t="shared" si="4"/>
        <v>0</v>
      </c>
      <c r="X34" s="224" t="str">
        <f t="array" ref="X34">IF(ISNA(VLOOKUP($F34, AdmittedwithRecentDischarge!$I$28:$I$1527,1,FALSE)),"",MAX(IF((AdmittedwithRecentDischarge!$I$28:$I$1527=$F34)*(AdmittedwithRecentDischarge!$K$28:$K$1527&lt;=TransferLog!$J34),AdmittedwithRecentDischarge!$K$28:$K$1527)))</f>
        <v/>
      </c>
      <c r="Y34" s="231" t="b">
        <f t="shared" si="5"/>
        <v>0</v>
      </c>
      <c r="Z34" s="211"/>
      <c r="AA34" s="210" t="str">
        <f t="shared" si="1"/>
        <v/>
      </c>
      <c r="AB34" s="207" t="b">
        <f t="shared" si="6"/>
        <v>0</v>
      </c>
      <c r="AC34" s="210">
        <f t="shared" si="2"/>
        <v>0</v>
      </c>
      <c r="AD34" s="130"/>
      <c r="AE34" s="130"/>
      <c r="AF34" s="97"/>
      <c r="AG34" s="97"/>
      <c r="AH34" s="31"/>
    </row>
    <row r="35" spans="1:34" s="21" customFormat="1" ht="16.5" customHeight="1">
      <c r="A35" s="22"/>
      <c r="B35" s="22"/>
      <c r="C35" s="22"/>
      <c r="D35" s="115">
        <f t="shared" si="0"/>
        <v>15</v>
      </c>
      <c r="E35" s="247" t="str">
        <f t="array" ref="E35">IF($F35&lt;&gt;"",INDEX(DropDownLists!$K$10:$K$2516,MATCH($F35,DropDownLists!$L$10:$L$2516,0)),"")</f>
        <v/>
      </c>
      <c r="F35" s="116"/>
      <c r="G35" s="118"/>
      <c r="I35" s="144"/>
      <c r="J35" s="141"/>
      <c r="K35" s="145"/>
      <c r="L35" s="146"/>
      <c r="M35" s="195" t="str">
        <f t="array" ref="M35">IF($L35&lt;&gt;"",INDEX(DropDownLists!$H$10:$H$2516,MATCH($L35,DropDownLists!$I$10:$I$2516,0)),"")</f>
        <v/>
      </c>
      <c r="N35" s="148"/>
      <c r="O35" s="148"/>
      <c r="P35" s="146"/>
      <c r="Q35" s="148" t="s">
        <v>190</v>
      </c>
      <c r="R35" s="119" t="str">
        <f t="array" ref="R35">IF(ISNA(VLOOKUP($F35, AdmittedwithRecentDischarge!$I$28:$I$1527,1,FALSE)),"",MAX(IF((AdmittedwithRecentDischarge!$I$28:$I$1527=$F35)*(AdmittedwithRecentDischarge!$M$28:$M$1527&lt;=TransferLog!$J35),AdmittedwithRecentDischarge!$M$28:$M$1527)))</f>
        <v/>
      </c>
      <c r="S35" s="120" t="str">
        <f t="array" ref="S35">IF(ISNA(INDEX(AdmittedwithRecentDischarge!$AH$28:$AH$1527,MATCH($F35&amp;$R35,AdmittedwithRecentDischarge!$I$28:$I$1527&amp;AdmittedwithRecentDischarge!$M$28:$M$1527,0))),"", IF($R35&lt;&gt;"",INDEX(AdmittedwithRecentDischarge!$AH$28:$AH$1527,MATCH($F35&amp;$R35,AdmittedwithRecentDischarge!$I$28:$I$1527&amp;AdmittedwithRecentDischarge!$M$28:$M$1527,0)),""))</f>
        <v/>
      </c>
      <c r="T35" s="190">
        <f t="array" ref="T35">IF(ISNA(INDEX(AdmittedwithRecentDischarge!$I$28:$W$1527, (MATCH($F35&amp;$R35,AdmittedwithRecentDischarge!$I$28:$I$1527&amp;AdmittedwithRecentDischarge!$M$28:$M$1527,0)))),"",INDEX(AdmittedwithRecentDischarge!$I$28:$W$1527, (MATCH($F35&amp;$R35,AdmittedwithRecentDischarge!$I$28:$I$1527&amp;AdmittedwithRecentDischarge!$M$28:$M$1527,0)),9))</f>
        <v>0</v>
      </c>
      <c r="U35" s="191">
        <f t="array" ref="U35">IF(ISNA(INDEX(AdmittedwithRecentDischarge!$I$28:$W$1527, (MATCH($F35&amp;$R35,AdmittedwithRecentDischarge!$I$28:$I$1527&amp;AdmittedwithRecentDischarge!$M$28:$M$1527,0)))),"",INDEX(AdmittedwithRecentDischarge!$I$28:$W$1527, (MATCH($F35&amp;$R35,AdmittedwithRecentDischarge!$I$28:$I$1527&amp;AdmittedwithRecentDischarge!$M$28:$M$1527,0)),11))</f>
        <v>0</v>
      </c>
      <c r="V35" s="191">
        <f t="array" ref="V35">IF(ISNA(INDEX(AdmittedwithRecentDischarge!$I$28:$W$1527, (MATCH($F35&amp;$R35,AdmittedwithRecentDischarge!$I$28:$I$1527&amp;AdmittedwithRecentDischarge!$M$28:$M$1527,0)))),"",INDEX(AdmittedwithRecentDischarge!$I$28:$W$1527, (MATCH($F35&amp;$R35,AdmittedwithRecentDischarge!$I$28:$I$1527&amp;AdmittedwithRecentDischarge!$M$28:$M$1527,0)),15))</f>
        <v>0</v>
      </c>
      <c r="W35" s="227" t="b">
        <f t="shared" si="4"/>
        <v>0</v>
      </c>
      <c r="X35" s="224" t="str">
        <f t="array" ref="X35">IF(ISNA(VLOOKUP($F35, AdmittedwithRecentDischarge!$I$28:$I$1527,1,FALSE)),"",MAX(IF((AdmittedwithRecentDischarge!$I$28:$I$1527=$F35)*(AdmittedwithRecentDischarge!$K$28:$K$1527&lt;=TransferLog!$J35),AdmittedwithRecentDischarge!$K$28:$K$1527)))</f>
        <v/>
      </c>
      <c r="Y35" s="231" t="b">
        <f t="shared" si="5"/>
        <v>0</v>
      </c>
      <c r="Z35" s="211"/>
      <c r="AA35" s="210" t="str">
        <f t="shared" si="1"/>
        <v/>
      </c>
      <c r="AB35" s="207" t="b">
        <f t="shared" si="6"/>
        <v>0</v>
      </c>
      <c r="AC35" s="210">
        <f t="shared" si="2"/>
        <v>0</v>
      </c>
      <c r="AD35" s="130"/>
      <c r="AE35" s="130"/>
      <c r="AF35" s="97"/>
      <c r="AG35" s="97"/>
      <c r="AH35" s="31"/>
    </row>
    <row r="36" spans="1:34" s="21" customFormat="1" ht="16.5" customHeight="1">
      <c r="A36" s="22"/>
      <c r="B36" s="22"/>
      <c r="C36" s="22"/>
      <c r="D36" s="115">
        <f t="shared" si="0"/>
        <v>16</v>
      </c>
      <c r="E36" s="247" t="str">
        <f t="array" ref="E36">IF($F36&lt;&gt;"",INDEX(DropDownLists!$K$10:$K$2516,MATCH($F36,DropDownLists!$L$10:$L$2516,0)),"")</f>
        <v/>
      </c>
      <c r="F36" s="116"/>
      <c r="G36" s="118"/>
      <c r="I36" s="144"/>
      <c r="J36" s="141"/>
      <c r="K36" s="145"/>
      <c r="L36" s="146"/>
      <c r="M36" s="195" t="str">
        <f t="array" ref="M36">IF($L36&lt;&gt;"",INDEX(DropDownLists!$H$10:$H$2516,MATCH($L36,DropDownLists!$I$10:$I$2516,0)),"")</f>
        <v/>
      </c>
      <c r="N36" s="148"/>
      <c r="O36" s="148"/>
      <c r="P36" s="146"/>
      <c r="Q36" s="148" t="s">
        <v>190</v>
      </c>
      <c r="R36" s="119" t="str">
        <f t="array" ref="R36">IF(ISNA(VLOOKUP($F36, AdmittedwithRecentDischarge!$I$28:$I$1527,1,FALSE)),"",MAX(IF((AdmittedwithRecentDischarge!$I$28:$I$1527=$F36)*(AdmittedwithRecentDischarge!$M$28:$M$1527&lt;=TransferLog!$J36),AdmittedwithRecentDischarge!$M$28:$M$1527)))</f>
        <v/>
      </c>
      <c r="S36" s="120" t="str">
        <f t="array" ref="S36">IF(ISNA(INDEX(AdmittedwithRecentDischarge!$AH$28:$AH$1527,MATCH($F36&amp;$R36,AdmittedwithRecentDischarge!$I$28:$I$1527&amp;AdmittedwithRecentDischarge!$M$28:$M$1527,0))),"", IF($R36&lt;&gt;"",INDEX(AdmittedwithRecentDischarge!$AH$28:$AH$1527,MATCH($F36&amp;$R36,AdmittedwithRecentDischarge!$I$28:$I$1527&amp;AdmittedwithRecentDischarge!$M$28:$M$1527,0)),""))</f>
        <v/>
      </c>
      <c r="T36" s="190">
        <f t="array" ref="T36">IF(ISNA(INDEX(AdmittedwithRecentDischarge!$I$28:$W$1527, (MATCH($F36&amp;$R36,AdmittedwithRecentDischarge!$I$28:$I$1527&amp;AdmittedwithRecentDischarge!$M$28:$M$1527,0)))),"",INDEX(AdmittedwithRecentDischarge!$I$28:$W$1527, (MATCH($F36&amp;$R36,AdmittedwithRecentDischarge!$I$28:$I$1527&amp;AdmittedwithRecentDischarge!$M$28:$M$1527,0)),9))</f>
        <v>0</v>
      </c>
      <c r="U36" s="191">
        <f t="array" ref="U36">IF(ISNA(INDEX(AdmittedwithRecentDischarge!$I$28:$W$1527, (MATCH($F36&amp;$R36,AdmittedwithRecentDischarge!$I$28:$I$1527&amp;AdmittedwithRecentDischarge!$M$28:$M$1527,0)))),"",INDEX(AdmittedwithRecentDischarge!$I$28:$W$1527, (MATCH($F36&amp;$R36,AdmittedwithRecentDischarge!$I$28:$I$1527&amp;AdmittedwithRecentDischarge!$M$28:$M$1527,0)),11))</f>
        <v>0</v>
      </c>
      <c r="V36" s="191">
        <f t="array" ref="V36">IF(ISNA(INDEX(AdmittedwithRecentDischarge!$I$28:$W$1527, (MATCH($F36&amp;$R36,AdmittedwithRecentDischarge!$I$28:$I$1527&amp;AdmittedwithRecentDischarge!$M$28:$M$1527,0)))),"",INDEX(AdmittedwithRecentDischarge!$I$28:$W$1527, (MATCH($F36&amp;$R36,AdmittedwithRecentDischarge!$I$28:$I$1527&amp;AdmittedwithRecentDischarge!$M$28:$M$1527,0)),15))</f>
        <v>0</v>
      </c>
      <c r="W36" s="227" t="b">
        <f t="shared" si="4"/>
        <v>0</v>
      </c>
      <c r="X36" s="224" t="str">
        <f t="array" ref="X36">IF(ISNA(VLOOKUP($F36, AdmittedwithRecentDischarge!$I$28:$I$1527,1,FALSE)),"",MAX(IF((AdmittedwithRecentDischarge!$I$28:$I$1527=$F36)*(AdmittedwithRecentDischarge!$K$28:$K$1527&lt;=TransferLog!$J36),AdmittedwithRecentDischarge!$K$28:$K$1527)))</f>
        <v/>
      </c>
      <c r="Y36" s="231" t="b">
        <f t="shared" si="5"/>
        <v>0</v>
      </c>
      <c r="Z36" s="211"/>
      <c r="AA36" s="210" t="str">
        <f t="shared" si="1"/>
        <v/>
      </c>
      <c r="AB36" s="207" t="b">
        <f t="shared" si="6"/>
        <v>0</v>
      </c>
      <c r="AC36" s="210">
        <f t="shared" si="2"/>
        <v>0</v>
      </c>
      <c r="AD36" s="130"/>
      <c r="AE36" s="130"/>
      <c r="AF36" s="97"/>
      <c r="AG36" s="97"/>
      <c r="AH36" s="31"/>
    </row>
    <row r="37" spans="1:34" s="21" customFormat="1" ht="16.5" customHeight="1">
      <c r="A37" s="22"/>
      <c r="B37" s="22"/>
      <c r="C37" s="22"/>
      <c r="D37" s="115">
        <f t="shared" si="0"/>
        <v>17</v>
      </c>
      <c r="E37" s="247" t="str">
        <f t="array" ref="E37">IF($F37&lt;&gt;"",INDEX(DropDownLists!$K$10:$K$2516,MATCH($F37,DropDownLists!$L$10:$L$2516,0)),"")</f>
        <v/>
      </c>
      <c r="F37" s="116"/>
      <c r="G37" s="118"/>
      <c r="I37" s="144"/>
      <c r="J37" s="141"/>
      <c r="K37" s="145"/>
      <c r="L37" s="146"/>
      <c r="M37" s="195" t="str">
        <f t="array" ref="M37">IF($L37&lt;&gt;"",INDEX(DropDownLists!$H$10:$H$2516,MATCH($L37,DropDownLists!$I$10:$I$2516,0)),"")</f>
        <v/>
      </c>
      <c r="N37" s="148"/>
      <c r="O37" s="148"/>
      <c r="P37" s="146"/>
      <c r="Q37" s="148" t="s">
        <v>190</v>
      </c>
      <c r="R37" s="119" t="str">
        <f t="array" ref="R37">IF(ISNA(VLOOKUP($F37, AdmittedwithRecentDischarge!$I$28:$I$1527,1,FALSE)),"",MAX(IF((AdmittedwithRecentDischarge!$I$28:$I$1527=$F37)*(AdmittedwithRecentDischarge!$M$28:$M$1527&lt;=TransferLog!$J37),AdmittedwithRecentDischarge!$M$28:$M$1527)))</f>
        <v/>
      </c>
      <c r="S37" s="120" t="str">
        <f t="array" ref="S37">IF(ISNA(INDEX(AdmittedwithRecentDischarge!$AH$28:$AH$1527,MATCH($F37&amp;$R37,AdmittedwithRecentDischarge!$I$28:$I$1527&amp;AdmittedwithRecentDischarge!$M$28:$M$1527,0))),"", IF($R37&lt;&gt;"",INDEX(AdmittedwithRecentDischarge!$AH$28:$AH$1527,MATCH($F37&amp;$R37,AdmittedwithRecentDischarge!$I$28:$I$1527&amp;AdmittedwithRecentDischarge!$M$28:$M$1527,0)),""))</f>
        <v/>
      </c>
      <c r="T37" s="190">
        <f t="array" ref="T37">IF(ISNA(INDEX(AdmittedwithRecentDischarge!$I$28:$W$1527, (MATCH($F37&amp;$R37,AdmittedwithRecentDischarge!$I$28:$I$1527&amp;AdmittedwithRecentDischarge!$M$28:$M$1527,0)))),"",INDEX(AdmittedwithRecentDischarge!$I$28:$W$1527, (MATCH($F37&amp;$R37,AdmittedwithRecentDischarge!$I$28:$I$1527&amp;AdmittedwithRecentDischarge!$M$28:$M$1527,0)),9))</f>
        <v>0</v>
      </c>
      <c r="U37" s="191">
        <f t="array" ref="U37">IF(ISNA(INDEX(AdmittedwithRecentDischarge!$I$28:$W$1527, (MATCH($F37&amp;$R37,AdmittedwithRecentDischarge!$I$28:$I$1527&amp;AdmittedwithRecentDischarge!$M$28:$M$1527,0)))),"",INDEX(AdmittedwithRecentDischarge!$I$28:$W$1527, (MATCH($F37&amp;$R37,AdmittedwithRecentDischarge!$I$28:$I$1527&amp;AdmittedwithRecentDischarge!$M$28:$M$1527,0)),11))</f>
        <v>0</v>
      </c>
      <c r="V37" s="191">
        <f t="array" ref="V37">IF(ISNA(INDEX(AdmittedwithRecentDischarge!$I$28:$W$1527, (MATCH($F37&amp;$R37,AdmittedwithRecentDischarge!$I$28:$I$1527&amp;AdmittedwithRecentDischarge!$M$28:$M$1527,0)))),"",INDEX(AdmittedwithRecentDischarge!$I$28:$W$1527, (MATCH($F37&amp;$R37,AdmittedwithRecentDischarge!$I$28:$I$1527&amp;AdmittedwithRecentDischarge!$M$28:$M$1527,0)),15))</f>
        <v>0</v>
      </c>
      <c r="W37" s="227" t="b">
        <f t="shared" si="4"/>
        <v>0</v>
      </c>
      <c r="X37" s="224" t="str">
        <f t="array" ref="X37">IF(ISNA(VLOOKUP($F37, AdmittedwithRecentDischarge!$I$28:$I$1527,1,FALSE)),"",MAX(IF((AdmittedwithRecentDischarge!$I$28:$I$1527=$F37)*(AdmittedwithRecentDischarge!$K$28:$K$1527&lt;=TransferLog!$J37),AdmittedwithRecentDischarge!$K$28:$K$1527)))</f>
        <v/>
      </c>
      <c r="Y37" s="231" t="b">
        <f t="shared" si="5"/>
        <v>0</v>
      </c>
      <c r="Z37" s="211"/>
      <c r="AA37" s="210" t="str">
        <f t="shared" si="1"/>
        <v/>
      </c>
      <c r="AB37" s="207" t="b">
        <f t="shared" si="6"/>
        <v>0</v>
      </c>
      <c r="AC37" s="210">
        <f t="shared" si="2"/>
        <v>0</v>
      </c>
      <c r="AD37" s="130"/>
      <c r="AE37" s="130"/>
      <c r="AF37" s="97"/>
      <c r="AG37" s="97"/>
      <c r="AH37" s="31"/>
    </row>
    <row r="38" spans="1:34" s="21" customFormat="1" ht="16.5" customHeight="1">
      <c r="A38" s="22"/>
      <c r="B38" s="22"/>
      <c r="C38" s="22"/>
      <c r="D38" s="115">
        <f t="shared" si="0"/>
        <v>18</v>
      </c>
      <c r="E38" s="247" t="str">
        <f t="array" ref="E38">IF($F38&lt;&gt;"",INDEX(DropDownLists!$K$10:$K$2516,MATCH($F38,DropDownLists!$L$10:$L$2516,0)),"")</f>
        <v/>
      </c>
      <c r="F38" s="116"/>
      <c r="G38" s="118"/>
      <c r="I38" s="144"/>
      <c r="J38" s="141"/>
      <c r="K38" s="145"/>
      <c r="L38" s="146"/>
      <c r="M38" s="195" t="str">
        <f t="array" ref="M38">IF($L38&lt;&gt;"",INDEX(DropDownLists!$H$10:$H$2516,MATCH($L38,DropDownLists!$I$10:$I$2516,0)),"")</f>
        <v/>
      </c>
      <c r="N38" s="148"/>
      <c r="O38" s="148"/>
      <c r="P38" s="146"/>
      <c r="Q38" s="148" t="s">
        <v>190</v>
      </c>
      <c r="R38" s="119" t="str">
        <f t="array" ref="R38">IF(ISNA(VLOOKUP($F38, AdmittedwithRecentDischarge!$I$28:$I$1527,1,FALSE)),"",MAX(IF((AdmittedwithRecentDischarge!$I$28:$I$1527=$F38)*(AdmittedwithRecentDischarge!$M$28:$M$1527&lt;=TransferLog!$J38),AdmittedwithRecentDischarge!$M$28:$M$1527)))</f>
        <v/>
      </c>
      <c r="S38" s="120" t="str">
        <f t="array" ref="S38">IF(ISNA(INDEX(AdmittedwithRecentDischarge!$AH$28:$AH$1527,MATCH($F38&amp;$R38,AdmittedwithRecentDischarge!$I$28:$I$1527&amp;AdmittedwithRecentDischarge!$M$28:$M$1527,0))),"", IF($R38&lt;&gt;"",INDEX(AdmittedwithRecentDischarge!$AH$28:$AH$1527,MATCH($F38&amp;$R38,AdmittedwithRecentDischarge!$I$28:$I$1527&amp;AdmittedwithRecentDischarge!$M$28:$M$1527,0)),""))</f>
        <v/>
      </c>
      <c r="T38" s="190">
        <f t="array" ref="T38">IF(ISNA(INDEX(AdmittedwithRecentDischarge!$I$28:$W$1527, (MATCH($F38&amp;$R38,AdmittedwithRecentDischarge!$I$28:$I$1527&amp;AdmittedwithRecentDischarge!$M$28:$M$1527,0)))),"",INDEX(AdmittedwithRecentDischarge!$I$28:$W$1527, (MATCH($F38&amp;$R38,AdmittedwithRecentDischarge!$I$28:$I$1527&amp;AdmittedwithRecentDischarge!$M$28:$M$1527,0)),9))</f>
        <v>0</v>
      </c>
      <c r="U38" s="191">
        <f t="array" ref="U38">IF(ISNA(INDEX(AdmittedwithRecentDischarge!$I$28:$W$1527, (MATCH($F38&amp;$R38,AdmittedwithRecentDischarge!$I$28:$I$1527&amp;AdmittedwithRecentDischarge!$M$28:$M$1527,0)))),"",INDEX(AdmittedwithRecentDischarge!$I$28:$W$1527, (MATCH($F38&amp;$R38,AdmittedwithRecentDischarge!$I$28:$I$1527&amp;AdmittedwithRecentDischarge!$M$28:$M$1527,0)),11))</f>
        <v>0</v>
      </c>
      <c r="V38" s="191">
        <f t="array" ref="V38">IF(ISNA(INDEX(AdmittedwithRecentDischarge!$I$28:$W$1527, (MATCH($F38&amp;$R38,AdmittedwithRecentDischarge!$I$28:$I$1527&amp;AdmittedwithRecentDischarge!$M$28:$M$1527,0)))),"",INDEX(AdmittedwithRecentDischarge!$I$28:$W$1527, (MATCH($F38&amp;$R38,AdmittedwithRecentDischarge!$I$28:$I$1527&amp;AdmittedwithRecentDischarge!$M$28:$M$1527,0)),15))</f>
        <v>0</v>
      </c>
      <c r="W38" s="225" t="b">
        <f t="shared" si="4"/>
        <v>0</v>
      </c>
      <c r="X38" s="224" t="str">
        <f t="array" ref="X38">IF(ISNA(VLOOKUP($F38, AdmittedwithRecentDischarge!$I$28:$I$1527,1,FALSE)),"",MAX(IF((AdmittedwithRecentDischarge!$I$28:$I$1527=$F38)*(AdmittedwithRecentDischarge!$K$28:$K$1527&lt;=TransferLog!$J38),AdmittedwithRecentDischarge!$K$28:$K$1527)))</f>
        <v/>
      </c>
      <c r="Y38" s="224" t="b">
        <f t="shared" si="5"/>
        <v>0</v>
      </c>
      <c r="Z38" s="208"/>
      <c r="AA38" s="207" t="str">
        <f t="shared" si="1"/>
        <v/>
      </c>
      <c r="AB38" s="207" t="b">
        <f t="shared" si="6"/>
        <v>0</v>
      </c>
      <c r="AC38" s="207">
        <f t="shared" si="2"/>
        <v>0</v>
      </c>
      <c r="AD38" s="129"/>
      <c r="AE38" s="129"/>
      <c r="AF38" s="31">
        <f t="shared" si="3"/>
        <v>0</v>
      </c>
      <c r="AG38" s="31"/>
      <c r="AH38" s="31"/>
    </row>
    <row r="39" spans="1:34" s="21" customFormat="1" ht="16.5" customHeight="1">
      <c r="A39" s="22"/>
      <c r="B39" s="22"/>
      <c r="C39" s="22"/>
      <c r="D39" s="115">
        <f t="shared" si="0"/>
        <v>19</v>
      </c>
      <c r="E39" s="247" t="str">
        <f t="array" ref="E39">IF($F39&lt;&gt;"",INDEX(DropDownLists!$K$10:$K$2516,MATCH($F39,DropDownLists!$L$10:$L$2516,0)),"")</f>
        <v/>
      </c>
      <c r="F39" s="116"/>
      <c r="G39" s="118"/>
      <c r="I39" s="144"/>
      <c r="J39" s="141"/>
      <c r="K39" s="145"/>
      <c r="L39" s="146"/>
      <c r="M39" s="195" t="str">
        <f t="array" ref="M39">IF($L39&lt;&gt;"",INDEX(DropDownLists!$H$10:$H$2516,MATCH($L39,DropDownLists!$I$10:$I$2516,0)),"")</f>
        <v/>
      </c>
      <c r="N39" s="148"/>
      <c r="O39" s="148"/>
      <c r="P39" s="146"/>
      <c r="Q39" s="148" t="s">
        <v>190</v>
      </c>
      <c r="R39" s="119" t="str">
        <f t="array" ref="R39">IF(ISNA(VLOOKUP($F39, AdmittedwithRecentDischarge!$I$28:$I$1527,1,FALSE)),"",MAX(IF((AdmittedwithRecentDischarge!$I$28:$I$1527=$F39)*(AdmittedwithRecentDischarge!$M$28:$M$1527&lt;=TransferLog!$J39),AdmittedwithRecentDischarge!$M$28:$M$1527)))</f>
        <v/>
      </c>
      <c r="S39" s="120" t="str">
        <f t="array" ref="S39">IF(ISNA(INDEX(AdmittedwithRecentDischarge!$AH$28:$AH$1527,MATCH($F39&amp;$R39,AdmittedwithRecentDischarge!$I$28:$I$1527&amp;AdmittedwithRecentDischarge!$M$28:$M$1527,0))),"", IF($R39&lt;&gt;"",INDEX(AdmittedwithRecentDischarge!$AH$28:$AH$1527,MATCH($F39&amp;$R39,AdmittedwithRecentDischarge!$I$28:$I$1527&amp;AdmittedwithRecentDischarge!$M$28:$M$1527,0)),""))</f>
        <v/>
      </c>
      <c r="T39" s="190">
        <f t="array" ref="T39">IF(ISNA(INDEX(AdmittedwithRecentDischarge!$I$28:$W$1527, (MATCH($F39&amp;$R39,AdmittedwithRecentDischarge!$I$28:$I$1527&amp;AdmittedwithRecentDischarge!$M$28:$M$1527,0)))),"",INDEX(AdmittedwithRecentDischarge!$I$28:$W$1527, (MATCH($F39&amp;$R39,AdmittedwithRecentDischarge!$I$28:$I$1527&amp;AdmittedwithRecentDischarge!$M$28:$M$1527,0)),9))</f>
        <v>0</v>
      </c>
      <c r="U39" s="191">
        <f t="array" ref="U39">IF(ISNA(INDEX(AdmittedwithRecentDischarge!$I$28:$W$1527, (MATCH($F39&amp;$R39,AdmittedwithRecentDischarge!$I$28:$I$1527&amp;AdmittedwithRecentDischarge!$M$28:$M$1527,0)))),"",INDEX(AdmittedwithRecentDischarge!$I$28:$W$1527, (MATCH($F39&amp;$R39,AdmittedwithRecentDischarge!$I$28:$I$1527&amp;AdmittedwithRecentDischarge!$M$28:$M$1527,0)),11))</f>
        <v>0</v>
      </c>
      <c r="V39" s="191">
        <f t="array" ref="V39">IF(ISNA(INDEX(AdmittedwithRecentDischarge!$I$28:$W$1527, (MATCH($F39&amp;$R39,AdmittedwithRecentDischarge!$I$28:$I$1527&amp;AdmittedwithRecentDischarge!$M$28:$M$1527,0)))),"",INDEX(AdmittedwithRecentDischarge!$I$28:$W$1527, (MATCH($F39&amp;$R39,AdmittedwithRecentDischarge!$I$28:$I$1527&amp;AdmittedwithRecentDischarge!$M$28:$M$1527,0)),15))</f>
        <v>0</v>
      </c>
      <c r="W39" s="225" t="b">
        <f t="shared" si="4"/>
        <v>0</v>
      </c>
      <c r="X39" s="224" t="str">
        <f t="array" ref="X39">IF(ISNA(VLOOKUP($F39, AdmittedwithRecentDischarge!$I$28:$I$1527,1,FALSE)),"",MAX(IF((AdmittedwithRecentDischarge!$I$28:$I$1527=$F39)*(AdmittedwithRecentDischarge!$K$28:$K$1527&lt;=TransferLog!$J39),AdmittedwithRecentDischarge!$K$28:$K$1527)))</f>
        <v/>
      </c>
      <c r="Y39" s="224" t="b">
        <f t="shared" si="5"/>
        <v>0</v>
      </c>
      <c r="Z39" s="208"/>
      <c r="AA39" s="207" t="str">
        <f t="shared" si="1"/>
        <v/>
      </c>
      <c r="AB39" s="207" t="b">
        <f t="shared" si="6"/>
        <v>0</v>
      </c>
      <c r="AC39" s="207">
        <f t="shared" si="2"/>
        <v>0</v>
      </c>
      <c r="AD39" s="129"/>
      <c r="AE39" s="129"/>
      <c r="AF39" s="31">
        <f t="shared" si="3"/>
        <v>0</v>
      </c>
      <c r="AG39" s="31"/>
      <c r="AH39" s="31"/>
    </row>
    <row r="40" spans="1:34" s="21" customFormat="1" ht="16.5" customHeight="1">
      <c r="A40" s="22"/>
      <c r="B40" s="22"/>
      <c r="C40" s="22"/>
      <c r="D40" s="115">
        <f t="shared" si="0"/>
        <v>20</v>
      </c>
      <c r="E40" s="247" t="str">
        <f t="array" ref="E40">IF($F40&lt;&gt;"",INDEX(DropDownLists!$K$10:$K$2516,MATCH($F40,DropDownLists!$L$10:$L$2516,0)),"")</f>
        <v/>
      </c>
      <c r="F40" s="116"/>
      <c r="G40" s="118"/>
      <c r="I40" s="144"/>
      <c r="J40" s="141"/>
      <c r="K40" s="145"/>
      <c r="L40" s="146"/>
      <c r="M40" s="195" t="str">
        <f t="array" ref="M40">IF($L40&lt;&gt;"",INDEX(DropDownLists!$H$10:$H$2516,MATCH($L40,DropDownLists!$I$10:$I$2516,0)),"")</f>
        <v/>
      </c>
      <c r="N40" s="148"/>
      <c r="O40" s="148"/>
      <c r="P40" s="146"/>
      <c r="Q40" s="148" t="s">
        <v>190</v>
      </c>
      <c r="R40" s="119" t="str">
        <f t="array" ref="R40">IF(ISNA(VLOOKUP($F40, AdmittedwithRecentDischarge!$I$28:$I$1527,1,FALSE)),"",MAX(IF((AdmittedwithRecentDischarge!$I$28:$I$1527=$F40)*(AdmittedwithRecentDischarge!$M$28:$M$1527&lt;=TransferLog!$J40),AdmittedwithRecentDischarge!$M$28:$M$1527)))</f>
        <v/>
      </c>
      <c r="S40" s="120" t="str">
        <f t="array" ref="S40">IF(ISNA(INDEX(AdmittedwithRecentDischarge!$AH$28:$AH$1527,MATCH($F40&amp;$R40,AdmittedwithRecentDischarge!$I$28:$I$1527&amp;AdmittedwithRecentDischarge!$M$28:$M$1527,0))),"", IF($R40&lt;&gt;"",INDEX(AdmittedwithRecentDischarge!$AH$28:$AH$1527,MATCH($F40&amp;$R40,AdmittedwithRecentDischarge!$I$28:$I$1527&amp;AdmittedwithRecentDischarge!$M$28:$M$1527,0)),""))</f>
        <v/>
      </c>
      <c r="T40" s="190">
        <f t="array" ref="T40">IF(ISNA(INDEX(AdmittedwithRecentDischarge!$I$28:$W$1527, (MATCH($F40&amp;$R40,AdmittedwithRecentDischarge!$I$28:$I$1527&amp;AdmittedwithRecentDischarge!$M$28:$M$1527,0)))),"",INDEX(AdmittedwithRecentDischarge!$I$28:$W$1527, (MATCH($F40&amp;$R40,AdmittedwithRecentDischarge!$I$28:$I$1527&amp;AdmittedwithRecentDischarge!$M$28:$M$1527,0)),9))</f>
        <v>0</v>
      </c>
      <c r="U40" s="191">
        <f t="array" ref="U40">IF(ISNA(INDEX(AdmittedwithRecentDischarge!$I$28:$W$1527, (MATCH($F40&amp;$R40,AdmittedwithRecentDischarge!$I$28:$I$1527&amp;AdmittedwithRecentDischarge!$M$28:$M$1527,0)))),"",INDEX(AdmittedwithRecentDischarge!$I$28:$W$1527, (MATCH($F40&amp;$R40,AdmittedwithRecentDischarge!$I$28:$I$1527&amp;AdmittedwithRecentDischarge!$M$28:$M$1527,0)),11))</f>
        <v>0</v>
      </c>
      <c r="V40" s="191">
        <f t="array" ref="V40">IF(ISNA(INDEX(AdmittedwithRecentDischarge!$I$28:$W$1527, (MATCH($F40&amp;$R40,AdmittedwithRecentDischarge!$I$28:$I$1527&amp;AdmittedwithRecentDischarge!$M$28:$M$1527,0)))),"",INDEX(AdmittedwithRecentDischarge!$I$28:$W$1527, (MATCH($F40&amp;$R40,AdmittedwithRecentDischarge!$I$28:$I$1527&amp;AdmittedwithRecentDischarge!$M$28:$M$1527,0)),15))</f>
        <v>0</v>
      </c>
      <c r="W40" s="226" t="b">
        <f t="shared" si="4"/>
        <v>0</v>
      </c>
      <c r="X40" s="224" t="str">
        <f t="array" ref="X40">IF(ISNA(VLOOKUP($F40, AdmittedwithRecentDischarge!$I$28:$I$1527,1,FALSE)),"",MAX(IF((AdmittedwithRecentDischarge!$I$28:$I$1527=$F40)*(AdmittedwithRecentDischarge!$K$28:$K$1527&lt;=TransferLog!$J40),AdmittedwithRecentDischarge!$K$28:$K$1527)))</f>
        <v/>
      </c>
      <c r="Y40" s="230" t="b">
        <f t="shared" si="5"/>
        <v>0</v>
      </c>
      <c r="Z40" s="209"/>
      <c r="AA40" s="209" t="str">
        <f t="shared" si="1"/>
        <v/>
      </c>
      <c r="AB40" s="209" t="b">
        <f t="shared" si="6"/>
        <v>0</v>
      </c>
      <c r="AC40" s="209">
        <f t="shared" si="2"/>
        <v>0</v>
      </c>
      <c r="AD40" s="133"/>
      <c r="AE40" s="133"/>
      <c r="AF40" s="122">
        <f t="shared" si="3"/>
        <v>0</v>
      </c>
      <c r="AG40" s="122"/>
      <c r="AH40" s="122"/>
    </row>
    <row r="41" spans="1:34" s="21" customFormat="1" ht="16.5" customHeight="1">
      <c r="A41" s="22"/>
      <c r="B41" s="22"/>
      <c r="C41" s="22"/>
      <c r="D41" s="115">
        <f t="shared" si="0"/>
        <v>21</v>
      </c>
      <c r="E41" s="247" t="str">
        <f t="array" ref="E41">IF($F41&lt;&gt;"",INDEX(DropDownLists!$K$10:$K$2516,MATCH($F41,DropDownLists!$L$10:$L$2516,0)),"")</f>
        <v/>
      </c>
      <c r="F41" s="116"/>
      <c r="G41" s="118"/>
      <c r="I41" s="144"/>
      <c r="J41" s="141"/>
      <c r="K41" s="145"/>
      <c r="L41" s="146"/>
      <c r="M41" s="195" t="str">
        <f t="array" ref="M41">IF($L41&lt;&gt;"",INDEX(DropDownLists!$H$10:$H$2516,MATCH($L41,DropDownLists!$I$10:$I$2516,0)),"")</f>
        <v/>
      </c>
      <c r="N41" s="148"/>
      <c r="O41" s="148"/>
      <c r="P41" s="146"/>
      <c r="Q41" s="148" t="s">
        <v>190</v>
      </c>
      <c r="R41" s="119" t="str">
        <f t="array" ref="R41">IF(ISNA(VLOOKUP($F41, AdmittedwithRecentDischarge!$I$28:$I$1527,1,FALSE)),"",MAX(IF((AdmittedwithRecentDischarge!$I$28:$I$1527=$F41)*(AdmittedwithRecentDischarge!$M$28:$M$1527&lt;=TransferLog!$J41),AdmittedwithRecentDischarge!$M$28:$M$1527)))</f>
        <v/>
      </c>
      <c r="S41" s="120" t="str">
        <f t="array" ref="S41">IF(ISNA(INDEX(AdmittedwithRecentDischarge!$AH$28:$AH$1527,MATCH($F41&amp;$R41,AdmittedwithRecentDischarge!$I$28:$I$1527&amp;AdmittedwithRecentDischarge!$M$28:$M$1527,0))),"", IF($R41&lt;&gt;"",INDEX(AdmittedwithRecentDischarge!$AH$28:$AH$1527,MATCH($F41&amp;$R41,AdmittedwithRecentDischarge!$I$28:$I$1527&amp;AdmittedwithRecentDischarge!$M$28:$M$1527,0)),""))</f>
        <v/>
      </c>
      <c r="T41" s="190">
        <f t="array" ref="T41">IF(ISNA(INDEX(AdmittedwithRecentDischarge!$I$28:$W$1527, (MATCH($F41&amp;$R41,AdmittedwithRecentDischarge!$I$28:$I$1527&amp;AdmittedwithRecentDischarge!$M$28:$M$1527,0)))),"",INDEX(AdmittedwithRecentDischarge!$I$28:$W$1527, (MATCH($F41&amp;$R41,AdmittedwithRecentDischarge!$I$28:$I$1527&amp;AdmittedwithRecentDischarge!$M$28:$M$1527,0)),9))</f>
        <v>0</v>
      </c>
      <c r="U41" s="191">
        <f t="array" ref="U41">IF(ISNA(INDEX(AdmittedwithRecentDischarge!$I$28:$W$1527, (MATCH($F41&amp;$R41,AdmittedwithRecentDischarge!$I$28:$I$1527&amp;AdmittedwithRecentDischarge!$M$28:$M$1527,0)))),"",INDEX(AdmittedwithRecentDischarge!$I$28:$W$1527, (MATCH($F41&amp;$R41,AdmittedwithRecentDischarge!$I$28:$I$1527&amp;AdmittedwithRecentDischarge!$M$28:$M$1527,0)),11))</f>
        <v>0</v>
      </c>
      <c r="V41" s="191">
        <f t="array" ref="V41">IF(ISNA(INDEX(AdmittedwithRecentDischarge!$I$28:$W$1527, (MATCH($F41&amp;$R41,AdmittedwithRecentDischarge!$I$28:$I$1527&amp;AdmittedwithRecentDischarge!$M$28:$M$1527,0)))),"",INDEX(AdmittedwithRecentDischarge!$I$28:$W$1527, (MATCH($F41&amp;$R41,AdmittedwithRecentDischarge!$I$28:$I$1527&amp;AdmittedwithRecentDischarge!$M$28:$M$1527,0)),15))</f>
        <v>0</v>
      </c>
      <c r="W41" s="225" t="b">
        <f t="shared" si="4"/>
        <v>0</v>
      </c>
      <c r="X41" s="224" t="str">
        <f t="array" ref="X41">IF(ISNA(VLOOKUP($F41, AdmittedwithRecentDischarge!$I$28:$I$1527,1,FALSE)),"",MAX(IF((AdmittedwithRecentDischarge!$I$28:$I$1527=$F41)*(AdmittedwithRecentDischarge!$K$28:$K$1527&lt;=TransferLog!$J41),AdmittedwithRecentDischarge!$K$28:$K$1527)))</f>
        <v/>
      </c>
      <c r="Y41" s="224" t="b">
        <f t="shared" si="5"/>
        <v>0</v>
      </c>
      <c r="Z41" s="208"/>
      <c r="AA41" s="207" t="str">
        <f t="shared" si="1"/>
        <v/>
      </c>
      <c r="AB41" s="207" t="b">
        <f t="shared" si="6"/>
        <v>0</v>
      </c>
      <c r="AC41" s="207">
        <f t="shared" si="2"/>
        <v>0</v>
      </c>
      <c r="AD41" s="129"/>
      <c r="AE41" s="129"/>
      <c r="AF41" s="31">
        <f t="shared" si="3"/>
        <v>0</v>
      </c>
      <c r="AG41" s="31"/>
      <c r="AH41" s="31"/>
    </row>
    <row r="42" spans="1:34" s="21" customFormat="1" ht="16.5" customHeight="1">
      <c r="A42" s="22"/>
      <c r="B42" s="22"/>
      <c r="C42" s="22"/>
      <c r="D42" s="115">
        <f t="shared" si="0"/>
        <v>22</v>
      </c>
      <c r="E42" s="247" t="str">
        <f t="array" ref="E42">IF($F42&lt;&gt;"",INDEX(DropDownLists!$K$10:$K$2516,MATCH($F42,DropDownLists!$L$10:$L$2516,0)),"")</f>
        <v/>
      </c>
      <c r="F42" s="116"/>
      <c r="G42" s="118"/>
      <c r="I42" s="144"/>
      <c r="J42" s="141"/>
      <c r="K42" s="145"/>
      <c r="L42" s="146"/>
      <c r="M42" s="195" t="str">
        <f t="array" ref="M42">IF($L42&lt;&gt;"",INDEX(DropDownLists!$H$10:$H$2516,MATCH($L42,DropDownLists!$I$10:$I$2516,0)),"")</f>
        <v/>
      </c>
      <c r="N42" s="148"/>
      <c r="O42" s="148"/>
      <c r="P42" s="146"/>
      <c r="Q42" s="148" t="s">
        <v>190</v>
      </c>
      <c r="R42" s="119" t="str">
        <f t="array" ref="R42">IF(ISNA(VLOOKUP($F42, AdmittedwithRecentDischarge!$I$28:$I$1527,1,FALSE)),"",MAX(IF((AdmittedwithRecentDischarge!$I$28:$I$1527=$F42)*(AdmittedwithRecentDischarge!$M$28:$M$1527&lt;=TransferLog!$J42),AdmittedwithRecentDischarge!$M$28:$M$1527)))</f>
        <v/>
      </c>
      <c r="S42" s="120" t="str">
        <f t="array" ref="S42">IF(ISNA(INDEX(AdmittedwithRecentDischarge!$AH$28:$AH$1527,MATCH($F42&amp;$R42,AdmittedwithRecentDischarge!$I$28:$I$1527&amp;AdmittedwithRecentDischarge!$M$28:$M$1527,0))),"", IF($R42&lt;&gt;"",INDEX(AdmittedwithRecentDischarge!$AH$28:$AH$1527,MATCH($F42&amp;$R42,AdmittedwithRecentDischarge!$I$28:$I$1527&amp;AdmittedwithRecentDischarge!$M$28:$M$1527,0)),""))</f>
        <v/>
      </c>
      <c r="T42" s="190">
        <f t="array" ref="T42">IF(ISNA(INDEX(AdmittedwithRecentDischarge!$I$28:$W$1527, (MATCH($F42&amp;$R42,AdmittedwithRecentDischarge!$I$28:$I$1527&amp;AdmittedwithRecentDischarge!$M$28:$M$1527,0)))),"",INDEX(AdmittedwithRecentDischarge!$I$28:$W$1527, (MATCH($F42&amp;$R42,AdmittedwithRecentDischarge!$I$28:$I$1527&amp;AdmittedwithRecentDischarge!$M$28:$M$1527,0)),9))</f>
        <v>0</v>
      </c>
      <c r="U42" s="191">
        <f t="array" ref="U42">IF(ISNA(INDEX(AdmittedwithRecentDischarge!$I$28:$W$1527, (MATCH($F42&amp;$R42,AdmittedwithRecentDischarge!$I$28:$I$1527&amp;AdmittedwithRecentDischarge!$M$28:$M$1527,0)))),"",INDEX(AdmittedwithRecentDischarge!$I$28:$W$1527, (MATCH($F42&amp;$R42,AdmittedwithRecentDischarge!$I$28:$I$1527&amp;AdmittedwithRecentDischarge!$M$28:$M$1527,0)),11))</f>
        <v>0</v>
      </c>
      <c r="V42" s="191">
        <f t="array" ref="V42">IF(ISNA(INDEX(AdmittedwithRecentDischarge!$I$28:$W$1527, (MATCH($F42&amp;$R42,AdmittedwithRecentDischarge!$I$28:$I$1527&amp;AdmittedwithRecentDischarge!$M$28:$M$1527,0)))),"",INDEX(AdmittedwithRecentDischarge!$I$28:$W$1527, (MATCH($F42&amp;$R42,AdmittedwithRecentDischarge!$I$28:$I$1527&amp;AdmittedwithRecentDischarge!$M$28:$M$1527,0)),15))</f>
        <v>0</v>
      </c>
      <c r="W42" s="225" t="b">
        <f t="shared" si="4"/>
        <v>0</v>
      </c>
      <c r="X42" s="224" t="str">
        <f t="array" ref="X42">IF(ISNA(VLOOKUP($F42, AdmittedwithRecentDischarge!$I$28:$I$1527,1,FALSE)),"",MAX(IF((AdmittedwithRecentDischarge!$I$28:$I$1527=$F42)*(AdmittedwithRecentDischarge!$K$28:$K$1527&lt;=TransferLog!$J42),AdmittedwithRecentDischarge!$K$28:$K$1527)))</f>
        <v/>
      </c>
      <c r="Y42" s="224" t="b">
        <f t="shared" si="5"/>
        <v>0</v>
      </c>
      <c r="Z42" s="208"/>
      <c r="AA42" s="207" t="str">
        <f t="shared" si="1"/>
        <v/>
      </c>
      <c r="AB42" s="207" t="b">
        <f t="shared" si="6"/>
        <v>0</v>
      </c>
      <c r="AC42" s="207">
        <f t="shared" si="2"/>
        <v>0</v>
      </c>
      <c r="AD42" s="129"/>
      <c r="AE42" s="129"/>
      <c r="AF42" s="31">
        <f t="shared" si="3"/>
        <v>0</v>
      </c>
      <c r="AG42" s="31"/>
      <c r="AH42" s="31"/>
    </row>
    <row r="43" spans="1:34" s="21" customFormat="1" ht="16.5" customHeight="1">
      <c r="A43" s="22"/>
      <c r="B43" s="22"/>
      <c r="C43" s="22"/>
      <c r="D43" s="115">
        <f t="shared" si="0"/>
        <v>23</v>
      </c>
      <c r="E43" s="247" t="str">
        <f t="array" ref="E43">IF($F43&lt;&gt;"",INDEX(DropDownLists!$K$10:$K$2516,MATCH($F43,DropDownLists!$L$10:$L$2516,0)),"")</f>
        <v/>
      </c>
      <c r="F43" s="116"/>
      <c r="G43" s="118"/>
      <c r="I43" s="144"/>
      <c r="J43" s="141"/>
      <c r="K43" s="145"/>
      <c r="L43" s="146"/>
      <c r="M43" s="195" t="str">
        <f t="array" ref="M43">IF($L43&lt;&gt;"",INDEX(DropDownLists!$H$10:$H$2516,MATCH($L43,DropDownLists!$I$10:$I$2516,0)),"")</f>
        <v/>
      </c>
      <c r="N43" s="148"/>
      <c r="O43" s="148"/>
      <c r="P43" s="146"/>
      <c r="Q43" s="148" t="s">
        <v>190</v>
      </c>
      <c r="R43" s="119" t="str">
        <f t="array" ref="R43">IF(ISNA(VLOOKUP($F43, AdmittedwithRecentDischarge!$I$28:$I$1527,1,FALSE)),"",MAX(IF((AdmittedwithRecentDischarge!$I$28:$I$1527=$F43)*(AdmittedwithRecentDischarge!$M$28:$M$1527&lt;=TransferLog!$J43),AdmittedwithRecentDischarge!$M$28:$M$1527)))</f>
        <v/>
      </c>
      <c r="S43" s="120" t="str">
        <f t="array" ref="S43">IF(ISNA(INDEX(AdmittedwithRecentDischarge!$AH$28:$AH$1527,MATCH($F43&amp;$R43,AdmittedwithRecentDischarge!$I$28:$I$1527&amp;AdmittedwithRecentDischarge!$M$28:$M$1527,0))),"", IF($R43&lt;&gt;"",INDEX(AdmittedwithRecentDischarge!$AH$28:$AH$1527,MATCH($F43&amp;$R43,AdmittedwithRecentDischarge!$I$28:$I$1527&amp;AdmittedwithRecentDischarge!$M$28:$M$1527,0)),""))</f>
        <v/>
      </c>
      <c r="T43" s="190">
        <f t="array" ref="T43">IF(ISNA(INDEX(AdmittedwithRecentDischarge!$I$28:$W$1527, (MATCH($F43&amp;$R43,AdmittedwithRecentDischarge!$I$28:$I$1527&amp;AdmittedwithRecentDischarge!$M$28:$M$1527,0)))),"",INDEX(AdmittedwithRecentDischarge!$I$28:$W$1527, (MATCH($F43&amp;$R43,AdmittedwithRecentDischarge!$I$28:$I$1527&amp;AdmittedwithRecentDischarge!$M$28:$M$1527,0)),9))</f>
        <v>0</v>
      </c>
      <c r="U43" s="191">
        <f t="array" ref="U43">IF(ISNA(INDEX(AdmittedwithRecentDischarge!$I$28:$W$1527, (MATCH($F43&amp;$R43,AdmittedwithRecentDischarge!$I$28:$I$1527&amp;AdmittedwithRecentDischarge!$M$28:$M$1527,0)))),"",INDEX(AdmittedwithRecentDischarge!$I$28:$W$1527, (MATCH($F43&amp;$R43,AdmittedwithRecentDischarge!$I$28:$I$1527&amp;AdmittedwithRecentDischarge!$M$28:$M$1527,0)),11))</f>
        <v>0</v>
      </c>
      <c r="V43" s="191">
        <f t="array" ref="V43">IF(ISNA(INDEX(AdmittedwithRecentDischarge!$I$28:$W$1527, (MATCH($F43&amp;$R43,AdmittedwithRecentDischarge!$I$28:$I$1527&amp;AdmittedwithRecentDischarge!$M$28:$M$1527,0)))),"",INDEX(AdmittedwithRecentDischarge!$I$28:$W$1527, (MATCH($F43&amp;$R43,AdmittedwithRecentDischarge!$I$28:$I$1527&amp;AdmittedwithRecentDischarge!$M$28:$M$1527,0)),15))</f>
        <v>0</v>
      </c>
      <c r="W43" s="225" t="b">
        <f t="shared" si="4"/>
        <v>0</v>
      </c>
      <c r="X43" s="224" t="str">
        <f t="array" ref="X43">IF(ISNA(VLOOKUP($F43, AdmittedwithRecentDischarge!$I$28:$I$1527,1,FALSE)),"",MAX(IF((AdmittedwithRecentDischarge!$I$28:$I$1527=$F43)*(AdmittedwithRecentDischarge!$K$28:$K$1527&lt;=TransferLog!$J43),AdmittedwithRecentDischarge!$K$28:$K$1527)))</f>
        <v/>
      </c>
      <c r="Y43" s="224" t="b">
        <f t="shared" si="5"/>
        <v>0</v>
      </c>
      <c r="Z43" s="208"/>
      <c r="AA43" s="207" t="str">
        <f t="shared" si="1"/>
        <v/>
      </c>
      <c r="AB43" s="207" t="b">
        <f t="shared" si="6"/>
        <v>0</v>
      </c>
      <c r="AC43" s="207">
        <f t="shared" si="2"/>
        <v>0</v>
      </c>
      <c r="AD43" s="129"/>
      <c r="AE43" s="129"/>
      <c r="AF43" s="31">
        <f t="shared" si="3"/>
        <v>0</v>
      </c>
      <c r="AG43" s="31"/>
      <c r="AH43" s="31"/>
    </row>
    <row r="44" spans="1:34" s="21" customFormat="1" ht="16.5" customHeight="1">
      <c r="A44" s="22"/>
      <c r="B44" s="22"/>
      <c r="C44" s="22"/>
      <c r="D44" s="115">
        <f t="shared" si="0"/>
        <v>24</v>
      </c>
      <c r="E44" s="247" t="str">
        <f t="array" ref="E44">IF($F44&lt;&gt;"",INDEX(DropDownLists!$K$10:$K$2516,MATCH($F44,DropDownLists!$L$10:$L$2516,0)),"")</f>
        <v/>
      </c>
      <c r="F44" s="116"/>
      <c r="G44" s="118"/>
      <c r="I44" s="144"/>
      <c r="J44" s="141"/>
      <c r="K44" s="145"/>
      <c r="L44" s="146"/>
      <c r="M44" s="195" t="str">
        <f t="array" ref="M44">IF($L44&lt;&gt;"",INDEX(DropDownLists!$H$10:$H$2516,MATCH($L44,DropDownLists!$I$10:$I$2516,0)),"")</f>
        <v/>
      </c>
      <c r="N44" s="148"/>
      <c r="O44" s="148"/>
      <c r="P44" s="146"/>
      <c r="Q44" s="148" t="s">
        <v>190</v>
      </c>
      <c r="R44" s="119" t="str">
        <f t="array" ref="R44">IF(ISNA(VLOOKUP($F44, AdmittedwithRecentDischarge!$I$28:$I$1527,1,FALSE)),"",MAX(IF((AdmittedwithRecentDischarge!$I$28:$I$1527=$F44)*(AdmittedwithRecentDischarge!$M$28:$M$1527&lt;=TransferLog!$J44),AdmittedwithRecentDischarge!$M$28:$M$1527)))</f>
        <v/>
      </c>
      <c r="S44" s="120" t="str">
        <f t="array" ref="S44">IF(ISNA(INDEX(AdmittedwithRecentDischarge!$AH$28:$AH$1527,MATCH($F44&amp;$R44,AdmittedwithRecentDischarge!$I$28:$I$1527&amp;AdmittedwithRecentDischarge!$M$28:$M$1527,0))),"", IF($R44&lt;&gt;"",INDEX(AdmittedwithRecentDischarge!$AH$28:$AH$1527,MATCH($F44&amp;$R44,AdmittedwithRecentDischarge!$I$28:$I$1527&amp;AdmittedwithRecentDischarge!$M$28:$M$1527,0)),""))</f>
        <v/>
      </c>
      <c r="T44" s="190">
        <f t="array" ref="T44">IF(ISNA(INDEX(AdmittedwithRecentDischarge!$I$28:$W$1527, (MATCH($F44&amp;$R44,AdmittedwithRecentDischarge!$I$28:$I$1527&amp;AdmittedwithRecentDischarge!$M$28:$M$1527,0)))),"",INDEX(AdmittedwithRecentDischarge!$I$28:$W$1527, (MATCH($F44&amp;$R44,AdmittedwithRecentDischarge!$I$28:$I$1527&amp;AdmittedwithRecentDischarge!$M$28:$M$1527,0)),9))</f>
        <v>0</v>
      </c>
      <c r="U44" s="191">
        <f t="array" ref="U44">IF(ISNA(INDEX(AdmittedwithRecentDischarge!$I$28:$W$1527, (MATCH($F44&amp;$R44,AdmittedwithRecentDischarge!$I$28:$I$1527&amp;AdmittedwithRecentDischarge!$M$28:$M$1527,0)))),"",INDEX(AdmittedwithRecentDischarge!$I$28:$W$1527, (MATCH($F44&amp;$R44,AdmittedwithRecentDischarge!$I$28:$I$1527&amp;AdmittedwithRecentDischarge!$M$28:$M$1527,0)),11))</f>
        <v>0</v>
      </c>
      <c r="V44" s="191">
        <f t="array" ref="V44">IF(ISNA(INDEX(AdmittedwithRecentDischarge!$I$28:$W$1527, (MATCH($F44&amp;$R44,AdmittedwithRecentDischarge!$I$28:$I$1527&amp;AdmittedwithRecentDischarge!$M$28:$M$1527,0)))),"",INDEX(AdmittedwithRecentDischarge!$I$28:$W$1527, (MATCH($F44&amp;$R44,AdmittedwithRecentDischarge!$I$28:$I$1527&amp;AdmittedwithRecentDischarge!$M$28:$M$1527,0)),15))</f>
        <v>0</v>
      </c>
      <c r="W44" s="225" t="b">
        <f t="shared" si="4"/>
        <v>0</v>
      </c>
      <c r="X44" s="224" t="str">
        <f t="array" ref="X44">IF(ISNA(VLOOKUP($F44, AdmittedwithRecentDischarge!$I$28:$I$1527,1,FALSE)),"",MAX(IF((AdmittedwithRecentDischarge!$I$28:$I$1527=$F44)*(AdmittedwithRecentDischarge!$K$28:$K$1527&lt;=TransferLog!$J44),AdmittedwithRecentDischarge!$K$28:$K$1527)))</f>
        <v/>
      </c>
      <c r="Y44" s="224" t="b">
        <f t="shared" si="5"/>
        <v>0</v>
      </c>
      <c r="Z44" s="208"/>
      <c r="AA44" s="207" t="str">
        <f t="shared" si="1"/>
        <v/>
      </c>
      <c r="AB44" s="207" t="b">
        <f t="shared" si="6"/>
        <v>0</v>
      </c>
      <c r="AC44" s="207">
        <f t="shared" si="2"/>
        <v>0</v>
      </c>
      <c r="AD44" s="129"/>
      <c r="AE44" s="129"/>
      <c r="AF44" s="31">
        <f t="shared" si="3"/>
        <v>0</v>
      </c>
      <c r="AG44" s="31"/>
      <c r="AH44" s="31"/>
    </row>
    <row r="45" spans="1:34" s="21" customFormat="1" ht="16.5" customHeight="1">
      <c r="A45" s="22"/>
      <c r="B45" s="22"/>
      <c r="C45" s="22"/>
      <c r="D45" s="115">
        <f t="shared" si="0"/>
        <v>25</v>
      </c>
      <c r="E45" s="248" t="str">
        <f t="array" ref="E45">IF($F45&lt;&gt;"",INDEX(DropDownLists!$K$10:$K$2516,MATCH($F45,DropDownLists!$L$10:$L$2516,0)),"")</f>
        <v/>
      </c>
      <c r="F45" s="116"/>
      <c r="G45" s="118"/>
      <c r="I45" s="144"/>
      <c r="J45" s="141"/>
      <c r="K45" s="145"/>
      <c r="L45" s="146"/>
      <c r="M45" s="195" t="str">
        <f t="array" ref="M45">IF($L45&lt;&gt;"",INDEX(DropDownLists!$H$10:$H$2516,MATCH($L45,DropDownLists!$I$10:$I$2516,0)),"")</f>
        <v/>
      </c>
      <c r="N45" s="148"/>
      <c r="O45" s="148"/>
      <c r="P45" s="146"/>
      <c r="Q45" s="148" t="s">
        <v>190</v>
      </c>
      <c r="R45" s="119" t="str">
        <f t="array" ref="R45">IF(ISNA(VLOOKUP($F45, AdmittedwithRecentDischarge!$I$28:$I$1527,1,FALSE)),"",MAX(IF((AdmittedwithRecentDischarge!$I$28:$I$1527=$F45)*(AdmittedwithRecentDischarge!$M$28:$M$1527&lt;=TransferLog!$J45),AdmittedwithRecentDischarge!$M$28:$M$1527)))</f>
        <v/>
      </c>
      <c r="S45" s="120" t="str">
        <f t="array" ref="S45">IF(ISNA(INDEX(AdmittedwithRecentDischarge!$AH$28:$AH$1527,MATCH($F45&amp;$R45,AdmittedwithRecentDischarge!$I$28:$I$1527&amp;AdmittedwithRecentDischarge!$M$28:$M$1527,0))),"", IF($R45&lt;&gt;"",INDEX(AdmittedwithRecentDischarge!$AH$28:$AH$1527,MATCH($F45&amp;$R45,AdmittedwithRecentDischarge!$I$28:$I$1527&amp;AdmittedwithRecentDischarge!$M$28:$M$1527,0)),""))</f>
        <v/>
      </c>
      <c r="T45" s="190">
        <f t="array" ref="T45">IF(ISNA(INDEX(AdmittedwithRecentDischarge!$I$28:$W$1527, (MATCH($F45&amp;$R45,AdmittedwithRecentDischarge!$I$28:$I$1527&amp;AdmittedwithRecentDischarge!$M$28:$M$1527,0)))),"",INDEX(AdmittedwithRecentDischarge!$I$28:$W$1527, (MATCH($F45&amp;$R45,AdmittedwithRecentDischarge!$I$28:$I$1527&amp;AdmittedwithRecentDischarge!$M$28:$M$1527,0)),9))</f>
        <v>0</v>
      </c>
      <c r="U45" s="191">
        <f t="array" ref="U45">IF(ISNA(INDEX(AdmittedwithRecentDischarge!$I$28:$W$1527, (MATCH($F45&amp;$R45,AdmittedwithRecentDischarge!$I$28:$I$1527&amp;AdmittedwithRecentDischarge!$M$28:$M$1527,0)))),"",INDEX(AdmittedwithRecentDischarge!$I$28:$W$1527, (MATCH($F45&amp;$R45,AdmittedwithRecentDischarge!$I$28:$I$1527&amp;AdmittedwithRecentDischarge!$M$28:$M$1527,0)),11))</f>
        <v>0</v>
      </c>
      <c r="V45" s="191">
        <f t="array" ref="V45">IF(ISNA(INDEX(AdmittedwithRecentDischarge!$I$28:$W$1527, (MATCH($F45&amp;$R45,AdmittedwithRecentDischarge!$I$28:$I$1527&amp;AdmittedwithRecentDischarge!$M$28:$M$1527,0)))),"",INDEX(AdmittedwithRecentDischarge!$I$28:$W$1527, (MATCH($F45&amp;$R45,AdmittedwithRecentDischarge!$I$28:$I$1527&amp;AdmittedwithRecentDischarge!$M$28:$M$1527,0)),15))</f>
        <v>0</v>
      </c>
      <c r="W45" s="225" t="b">
        <f t="shared" si="4"/>
        <v>0</v>
      </c>
      <c r="X45" s="224" t="str">
        <f t="array" ref="X45">IF(ISNA(VLOOKUP($F45, AdmittedwithRecentDischarge!$I$28:$I$1527,1,FALSE)),"",MAX(IF((AdmittedwithRecentDischarge!$I$28:$I$1527=$F45)*(AdmittedwithRecentDischarge!$K$28:$K$1527&lt;=TransferLog!$J45),AdmittedwithRecentDischarge!$K$28:$K$1527)))</f>
        <v/>
      </c>
      <c r="Y45" s="224" t="b">
        <f t="shared" si="5"/>
        <v>0</v>
      </c>
      <c r="Z45" s="208"/>
      <c r="AA45" s="207" t="str">
        <f t="shared" si="1"/>
        <v/>
      </c>
      <c r="AB45" s="207" t="b">
        <f t="shared" si="6"/>
        <v>0</v>
      </c>
      <c r="AC45" s="207">
        <f t="shared" si="2"/>
        <v>0</v>
      </c>
      <c r="AD45" s="129"/>
      <c r="AE45" s="129"/>
      <c r="AF45" s="31">
        <f t="shared" si="3"/>
        <v>0</v>
      </c>
      <c r="AG45" s="31"/>
      <c r="AH45" s="31"/>
    </row>
    <row r="46" spans="1:34" s="21" customFormat="1" ht="16.5" customHeight="1">
      <c r="A46" s="22"/>
      <c r="B46" s="22"/>
      <c r="C46" s="22"/>
      <c r="D46" s="115">
        <f t="shared" si="0"/>
        <v>26</v>
      </c>
      <c r="E46" s="248" t="str">
        <f t="array" ref="E46">IF($F46&lt;&gt;"",INDEX(DropDownLists!$K$10:$K$2516,MATCH($F46,DropDownLists!$L$10:$L$2516,0)),"")</f>
        <v/>
      </c>
      <c r="F46" s="116"/>
      <c r="G46" s="118"/>
      <c r="I46" s="144"/>
      <c r="J46" s="141"/>
      <c r="K46" s="145"/>
      <c r="L46" s="146"/>
      <c r="M46" s="195" t="str">
        <f t="array" ref="M46">IF($L46&lt;&gt;"",INDEX(DropDownLists!$H$10:$H$2516,MATCH($L46,DropDownLists!$I$10:$I$2516,0)),"")</f>
        <v/>
      </c>
      <c r="N46" s="148"/>
      <c r="O46" s="148"/>
      <c r="P46" s="146"/>
      <c r="Q46" s="148" t="s">
        <v>190</v>
      </c>
      <c r="R46" s="119" t="str">
        <f t="array" ref="R46">IF(ISNA(VLOOKUP($F46, AdmittedwithRecentDischarge!$I$28:$I$1527,1,FALSE)),"",MAX(IF((AdmittedwithRecentDischarge!$I$28:$I$1527=$F46)*(AdmittedwithRecentDischarge!$M$28:$M$1527&lt;=TransferLog!$J46),AdmittedwithRecentDischarge!$M$28:$M$1527)))</f>
        <v/>
      </c>
      <c r="S46" s="120" t="str">
        <f t="array" ref="S46">IF(ISNA(INDEX(AdmittedwithRecentDischarge!$AH$28:$AH$1527,MATCH($F46&amp;$R46,AdmittedwithRecentDischarge!$I$28:$I$1527&amp;AdmittedwithRecentDischarge!$M$28:$M$1527,0))),"", IF($R46&lt;&gt;"",INDEX(AdmittedwithRecentDischarge!$AH$28:$AH$1527,MATCH($F46&amp;$R46,AdmittedwithRecentDischarge!$I$28:$I$1527&amp;AdmittedwithRecentDischarge!$M$28:$M$1527,0)),""))</f>
        <v/>
      </c>
      <c r="T46" s="190">
        <f t="array" ref="T46">IF(ISNA(INDEX(AdmittedwithRecentDischarge!$I$28:$W$1527, (MATCH($F46&amp;$R46,AdmittedwithRecentDischarge!$I$28:$I$1527&amp;AdmittedwithRecentDischarge!$M$28:$M$1527,0)))),"",INDEX(AdmittedwithRecentDischarge!$I$28:$W$1527, (MATCH($F46&amp;$R46,AdmittedwithRecentDischarge!$I$28:$I$1527&amp;AdmittedwithRecentDischarge!$M$28:$M$1527,0)),9))</f>
        <v>0</v>
      </c>
      <c r="U46" s="191">
        <f t="array" ref="U46">IF(ISNA(INDEX(AdmittedwithRecentDischarge!$I$28:$W$1527, (MATCH($F46&amp;$R46,AdmittedwithRecentDischarge!$I$28:$I$1527&amp;AdmittedwithRecentDischarge!$M$28:$M$1527,0)))),"",INDEX(AdmittedwithRecentDischarge!$I$28:$W$1527, (MATCH($F46&amp;$R46,AdmittedwithRecentDischarge!$I$28:$I$1527&amp;AdmittedwithRecentDischarge!$M$28:$M$1527,0)),11))</f>
        <v>0</v>
      </c>
      <c r="V46" s="191">
        <f t="array" ref="V46">IF(ISNA(INDEX(AdmittedwithRecentDischarge!$I$28:$W$1527, (MATCH($F46&amp;$R46,AdmittedwithRecentDischarge!$I$28:$I$1527&amp;AdmittedwithRecentDischarge!$M$28:$M$1527,0)))),"",INDEX(AdmittedwithRecentDischarge!$I$28:$W$1527, (MATCH($F46&amp;$R46,AdmittedwithRecentDischarge!$I$28:$I$1527&amp;AdmittedwithRecentDischarge!$M$28:$M$1527,0)),15))</f>
        <v>0</v>
      </c>
      <c r="W46" s="225" t="b">
        <f t="shared" si="4"/>
        <v>0</v>
      </c>
      <c r="X46" s="224" t="str">
        <f t="array" ref="X46">IF(ISNA(VLOOKUP($F46, AdmittedwithRecentDischarge!$I$28:$I$1527,1,FALSE)),"",MAX(IF((AdmittedwithRecentDischarge!$I$28:$I$1527=$F46)*(AdmittedwithRecentDischarge!$K$28:$K$1527&lt;=TransferLog!$J46),AdmittedwithRecentDischarge!$K$28:$K$1527)))</f>
        <v/>
      </c>
      <c r="Y46" s="224" t="b">
        <f t="shared" si="5"/>
        <v>0</v>
      </c>
      <c r="Z46" s="208"/>
      <c r="AA46" s="207" t="str">
        <f t="shared" si="1"/>
        <v/>
      </c>
      <c r="AB46" s="207" t="b">
        <f t="shared" si="6"/>
        <v>0</v>
      </c>
      <c r="AC46" s="207">
        <f t="shared" si="2"/>
        <v>0</v>
      </c>
      <c r="AD46" s="129"/>
      <c r="AE46" s="129"/>
      <c r="AF46" s="31">
        <f t="shared" si="3"/>
        <v>0</v>
      </c>
      <c r="AG46" s="31"/>
      <c r="AH46" s="31"/>
    </row>
    <row r="47" spans="1:34" s="21" customFormat="1" ht="16.5" customHeight="1">
      <c r="A47" s="22"/>
      <c r="B47" s="22"/>
      <c r="C47" s="22"/>
      <c r="D47" s="115">
        <f t="shared" si="0"/>
        <v>27</v>
      </c>
      <c r="E47" s="248" t="str">
        <f t="array" ref="E47">IF($F47&lt;&gt;"",INDEX(DropDownLists!$K$10:$K$2516,MATCH($F47,DropDownLists!$L$10:$L$2516,0)),"")</f>
        <v/>
      </c>
      <c r="F47" s="116"/>
      <c r="G47" s="118"/>
      <c r="I47" s="144"/>
      <c r="J47" s="141"/>
      <c r="K47" s="145"/>
      <c r="L47" s="146"/>
      <c r="M47" s="195" t="str">
        <f t="array" ref="M47">IF($L47&lt;&gt;"",INDEX(DropDownLists!$H$10:$H$2516,MATCH($L47,DropDownLists!$I$10:$I$2516,0)),"")</f>
        <v/>
      </c>
      <c r="N47" s="148"/>
      <c r="O47" s="148"/>
      <c r="P47" s="146"/>
      <c r="Q47" s="148" t="s">
        <v>190</v>
      </c>
      <c r="R47" s="119" t="str">
        <f t="array" ref="R47">IF(ISNA(VLOOKUP($F47, AdmittedwithRecentDischarge!$I$28:$I$1527,1,FALSE)),"",MAX(IF((AdmittedwithRecentDischarge!$I$28:$I$1527=$F47)*(AdmittedwithRecentDischarge!$M$28:$M$1527&lt;=TransferLog!$J47),AdmittedwithRecentDischarge!$M$28:$M$1527)))</f>
        <v/>
      </c>
      <c r="S47" s="120" t="str">
        <f t="array" ref="S47">IF(ISNA(INDEX(AdmittedwithRecentDischarge!$AH$28:$AH$1527,MATCH($F47&amp;$R47,AdmittedwithRecentDischarge!$I$28:$I$1527&amp;AdmittedwithRecentDischarge!$M$28:$M$1527,0))),"", IF($R47&lt;&gt;"",INDEX(AdmittedwithRecentDischarge!$AH$28:$AH$1527,MATCH($F47&amp;$R47,AdmittedwithRecentDischarge!$I$28:$I$1527&amp;AdmittedwithRecentDischarge!$M$28:$M$1527,0)),""))</f>
        <v/>
      </c>
      <c r="T47" s="190">
        <f t="array" ref="T47">IF(ISNA(INDEX(AdmittedwithRecentDischarge!$I$28:$W$1527, (MATCH($F47&amp;$R47,AdmittedwithRecentDischarge!$I$28:$I$1527&amp;AdmittedwithRecentDischarge!$M$28:$M$1527,0)))),"",INDEX(AdmittedwithRecentDischarge!$I$28:$W$1527, (MATCH($F47&amp;$R47,AdmittedwithRecentDischarge!$I$28:$I$1527&amp;AdmittedwithRecentDischarge!$M$28:$M$1527,0)),9))</f>
        <v>0</v>
      </c>
      <c r="U47" s="191">
        <f t="array" ref="U47">IF(ISNA(INDEX(AdmittedwithRecentDischarge!$I$28:$W$1527, (MATCH($F47&amp;$R47,AdmittedwithRecentDischarge!$I$28:$I$1527&amp;AdmittedwithRecentDischarge!$M$28:$M$1527,0)))),"",INDEX(AdmittedwithRecentDischarge!$I$28:$W$1527, (MATCH($F47&amp;$R47,AdmittedwithRecentDischarge!$I$28:$I$1527&amp;AdmittedwithRecentDischarge!$M$28:$M$1527,0)),11))</f>
        <v>0</v>
      </c>
      <c r="V47" s="191">
        <f t="array" ref="V47">IF(ISNA(INDEX(AdmittedwithRecentDischarge!$I$28:$W$1527, (MATCH($F47&amp;$R47,AdmittedwithRecentDischarge!$I$28:$I$1527&amp;AdmittedwithRecentDischarge!$M$28:$M$1527,0)))),"",INDEX(AdmittedwithRecentDischarge!$I$28:$W$1527, (MATCH($F47&amp;$R47,AdmittedwithRecentDischarge!$I$28:$I$1527&amp;AdmittedwithRecentDischarge!$M$28:$M$1527,0)),15))</f>
        <v>0</v>
      </c>
      <c r="W47" s="225" t="b">
        <f t="shared" si="4"/>
        <v>0</v>
      </c>
      <c r="X47" s="224" t="str">
        <f t="array" ref="X47">IF(ISNA(VLOOKUP($F47, AdmittedwithRecentDischarge!$I$28:$I$1527,1,FALSE)),"",MAX(IF((AdmittedwithRecentDischarge!$I$28:$I$1527=$F47)*(AdmittedwithRecentDischarge!$K$28:$K$1527&lt;=TransferLog!$J47),AdmittedwithRecentDischarge!$K$28:$K$1527)))</f>
        <v/>
      </c>
      <c r="Y47" s="224" t="b">
        <f t="shared" si="5"/>
        <v>0</v>
      </c>
      <c r="Z47" s="208"/>
      <c r="AA47" s="207" t="str">
        <f t="shared" si="1"/>
        <v/>
      </c>
      <c r="AB47" s="207" t="b">
        <f t="shared" si="6"/>
        <v>0</v>
      </c>
      <c r="AC47" s="207">
        <f t="shared" si="2"/>
        <v>0</v>
      </c>
      <c r="AD47" s="129"/>
      <c r="AE47" s="129"/>
      <c r="AF47" s="31">
        <f t="shared" si="3"/>
        <v>0</v>
      </c>
      <c r="AG47" s="31"/>
      <c r="AH47" s="31"/>
    </row>
    <row r="48" spans="1:34" s="21" customFormat="1" ht="16.5" customHeight="1">
      <c r="A48" s="22"/>
      <c r="B48" s="22"/>
      <c r="C48" s="22"/>
      <c r="D48" s="115">
        <f t="shared" si="0"/>
        <v>28</v>
      </c>
      <c r="E48" s="248" t="str">
        <f t="array" ref="E48">IF($F48&lt;&gt;"",INDEX(DropDownLists!$K$10:$K$2516,MATCH($F48,DropDownLists!$L$10:$L$2516,0)),"")</f>
        <v/>
      </c>
      <c r="F48" s="116"/>
      <c r="G48" s="118"/>
      <c r="I48" s="144"/>
      <c r="J48" s="141"/>
      <c r="K48" s="145"/>
      <c r="L48" s="146"/>
      <c r="M48" s="195" t="str">
        <f t="array" ref="M48">IF($L48&lt;&gt;"",INDEX(DropDownLists!$H$10:$H$2516,MATCH($L48,DropDownLists!$I$10:$I$2516,0)),"")</f>
        <v/>
      </c>
      <c r="N48" s="148"/>
      <c r="O48" s="148"/>
      <c r="P48" s="146"/>
      <c r="Q48" s="148" t="s">
        <v>190</v>
      </c>
      <c r="R48" s="119" t="str">
        <f t="array" ref="R48">IF(ISNA(VLOOKUP($F48, AdmittedwithRecentDischarge!$I$28:$I$1527,1,FALSE)),"",MAX(IF((AdmittedwithRecentDischarge!$I$28:$I$1527=$F48)*(AdmittedwithRecentDischarge!$M$28:$M$1527&lt;=TransferLog!$J48),AdmittedwithRecentDischarge!$M$28:$M$1527)))</f>
        <v/>
      </c>
      <c r="S48" s="120" t="str">
        <f t="array" ref="S48">IF(ISNA(INDEX(AdmittedwithRecentDischarge!$AH$28:$AH$1527,MATCH($F48&amp;$R48,AdmittedwithRecentDischarge!$I$28:$I$1527&amp;AdmittedwithRecentDischarge!$M$28:$M$1527,0))),"", IF($R48&lt;&gt;"",INDEX(AdmittedwithRecentDischarge!$AH$28:$AH$1527,MATCH($F48&amp;$R48,AdmittedwithRecentDischarge!$I$28:$I$1527&amp;AdmittedwithRecentDischarge!$M$28:$M$1527,0)),""))</f>
        <v/>
      </c>
      <c r="T48" s="190">
        <f t="array" ref="T48">IF(ISNA(INDEX(AdmittedwithRecentDischarge!$I$28:$W$1527, (MATCH($F48&amp;$R48,AdmittedwithRecentDischarge!$I$28:$I$1527&amp;AdmittedwithRecentDischarge!$M$28:$M$1527,0)))),"",INDEX(AdmittedwithRecentDischarge!$I$28:$W$1527, (MATCH($F48&amp;$R48,AdmittedwithRecentDischarge!$I$28:$I$1527&amp;AdmittedwithRecentDischarge!$M$28:$M$1527,0)),9))</f>
        <v>0</v>
      </c>
      <c r="U48" s="191">
        <f t="array" ref="U48">IF(ISNA(INDEX(AdmittedwithRecentDischarge!$I$28:$W$1527, (MATCH($F48&amp;$R48,AdmittedwithRecentDischarge!$I$28:$I$1527&amp;AdmittedwithRecentDischarge!$M$28:$M$1527,0)))),"",INDEX(AdmittedwithRecentDischarge!$I$28:$W$1527, (MATCH($F48&amp;$R48,AdmittedwithRecentDischarge!$I$28:$I$1527&amp;AdmittedwithRecentDischarge!$M$28:$M$1527,0)),11))</f>
        <v>0</v>
      </c>
      <c r="V48" s="191">
        <f t="array" ref="V48">IF(ISNA(INDEX(AdmittedwithRecentDischarge!$I$28:$W$1527, (MATCH($F48&amp;$R48,AdmittedwithRecentDischarge!$I$28:$I$1527&amp;AdmittedwithRecentDischarge!$M$28:$M$1527,0)))),"",INDEX(AdmittedwithRecentDischarge!$I$28:$W$1527, (MATCH($F48&amp;$R48,AdmittedwithRecentDischarge!$I$28:$I$1527&amp;AdmittedwithRecentDischarge!$M$28:$M$1527,0)),15))</f>
        <v>0</v>
      </c>
      <c r="W48" s="225" t="b">
        <f t="shared" si="4"/>
        <v>0</v>
      </c>
      <c r="X48" s="224" t="str">
        <f t="array" ref="X48">IF(ISNA(VLOOKUP($F48, AdmittedwithRecentDischarge!$I$28:$I$1527,1,FALSE)),"",MAX(IF((AdmittedwithRecentDischarge!$I$28:$I$1527=$F48)*(AdmittedwithRecentDischarge!$K$28:$K$1527&lt;=TransferLog!$J48),AdmittedwithRecentDischarge!$K$28:$K$1527)))</f>
        <v/>
      </c>
      <c r="Y48" s="224" t="b">
        <f t="shared" si="5"/>
        <v>0</v>
      </c>
      <c r="Z48" s="208"/>
      <c r="AA48" s="207" t="str">
        <f t="shared" si="1"/>
        <v/>
      </c>
      <c r="AB48" s="207" t="b">
        <f t="shared" si="6"/>
        <v>0</v>
      </c>
      <c r="AC48" s="207">
        <f t="shared" si="2"/>
        <v>0</v>
      </c>
      <c r="AD48" s="129"/>
      <c r="AE48" s="129"/>
      <c r="AF48" s="31">
        <f t="shared" si="3"/>
        <v>0</v>
      </c>
      <c r="AG48" s="31"/>
      <c r="AH48" s="31"/>
    </row>
    <row r="49" spans="1:34" s="21" customFormat="1" ht="16.5" customHeight="1">
      <c r="A49" s="22"/>
      <c r="B49" s="22"/>
      <c r="C49" s="22"/>
      <c r="D49" s="115">
        <f t="shared" si="0"/>
        <v>29</v>
      </c>
      <c r="E49" s="248" t="str">
        <f t="array" ref="E49">IF($F49&lt;&gt;"",INDEX(DropDownLists!$K$10:$K$2516,MATCH($F49,DropDownLists!$L$10:$L$2516,0)),"")</f>
        <v/>
      </c>
      <c r="F49" s="116"/>
      <c r="G49" s="118"/>
      <c r="I49" s="144"/>
      <c r="J49" s="141"/>
      <c r="K49" s="145"/>
      <c r="L49" s="146"/>
      <c r="M49" s="195" t="str">
        <f t="array" ref="M49">IF($L49&lt;&gt;"",INDEX(DropDownLists!$H$10:$H$2516,MATCH($L49,DropDownLists!$I$10:$I$2516,0)),"")</f>
        <v/>
      </c>
      <c r="N49" s="148"/>
      <c r="O49" s="148"/>
      <c r="P49" s="146"/>
      <c r="Q49" s="148" t="s">
        <v>190</v>
      </c>
      <c r="R49" s="119" t="str">
        <f t="array" ref="R49">IF(ISNA(VLOOKUP($F49, AdmittedwithRecentDischarge!$I$28:$I$1527,1,FALSE)),"",MAX(IF((AdmittedwithRecentDischarge!$I$28:$I$1527=$F49)*(AdmittedwithRecentDischarge!$M$28:$M$1527&lt;=TransferLog!$J49),AdmittedwithRecentDischarge!$M$28:$M$1527)))</f>
        <v/>
      </c>
      <c r="S49" s="120" t="str">
        <f t="array" ref="S49">IF(ISNA(INDEX(AdmittedwithRecentDischarge!$AH$28:$AH$1527,MATCH($F49&amp;$R49,AdmittedwithRecentDischarge!$I$28:$I$1527&amp;AdmittedwithRecentDischarge!$M$28:$M$1527,0))),"", IF($R49&lt;&gt;"",INDEX(AdmittedwithRecentDischarge!$AH$28:$AH$1527,MATCH($F49&amp;$R49,AdmittedwithRecentDischarge!$I$28:$I$1527&amp;AdmittedwithRecentDischarge!$M$28:$M$1527,0)),""))</f>
        <v/>
      </c>
      <c r="T49" s="190">
        <f t="array" ref="T49">IF(ISNA(INDEX(AdmittedwithRecentDischarge!$I$28:$W$1527, (MATCH($F49&amp;$R49,AdmittedwithRecentDischarge!$I$28:$I$1527&amp;AdmittedwithRecentDischarge!$M$28:$M$1527,0)))),"",INDEX(AdmittedwithRecentDischarge!$I$28:$W$1527, (MATCH($F49&amp;$R49,AdmittedwithRecentDischarge!$I$28:$I$1527&amp;AdmittedwithRecentDischarge!$M$28:$M$1527,0)),9))</f>
        <v>0</v>
      </c>
      <c r="U49" s="191">
        <f t="array" ref="U49">IF(ISNA(INDEX(AdmittedwithRecentDischarge!$I$28:$W$1527, (MATCH($F49&amp;$R49,AdmittedwithRecentDischarge!$I$28:$I$1527&amp;AdmittedwithRecentDischarge!$M$28:$M$1527,0)))),"",INDEX(AdmittedwithRecentDischarge!$I$28:$W$1527, (MATCH($F49&amp;$R49,AdmittedwithRecentDischarge!$I$28:$I$1527&amp;AdmittedwithRecentDischarge!$M$28:$M$1527,0)),11))</f>
        <v>0</v>
      </c>
      <c r="V49" s="191">
        <f t="array" ref="V49">IF(ISNA(INDEX(AdmittedwithRecentDischarge!$I$28:$W$1527, (MATCH($F49&amp;$R49,AdmittedwithRecentDischarge!$I$28:$I$1527&amp;AdmittedwithRecentDischarge!$M$28:$M$1527,0)))),"",INDEX(AdmittedwithRecentDischarge!$I$28:$W$1527, (MATCH($F49&amp;$R49,AdmittedwithRecentDischarge!$I$28:$I$1527&amp;AdmittedwithRecentDischarge!$M$28:$M$1527,0)),15))</f>
        <v>0</v>
      </c>
      <c r="W49" s="225" t="b">
        <f t="shared" si="4"/>
        <v>0</v>
      </c>
      <c r="X49" s="224" t="str">
        <f t="array" ref="X49">IF(ISNA(VLOOKUP($F49, AdmittedwithRecentDischarge!$I$28:$I$1527,1,FALSE)),"",MAX(IF((AdmittedwithRecentDischarge!$I$28:$I$1527=$F49)*(AdmittedwithRecentDischarge!$K$28:$K$1527&lt;=TransferLog!$J49),AdmittedwithRecentDischarge!$K$28:$K$1527)))</f>
        <v/>
      </c>
      <c r="Y49" s="224" t="b">
        <f t="shared" si="5"/>
        <v>0</v>
      </c>
      <c r="Z49" s="208"/>
      <c r="AA49" s="207" t="str">
        <f t="shared" si="1"/>
        <v/>
      </c>
      <c r="AB49" s="207" t="b">
        <f t="shared" si="6"/>
        <v>0</v>
      </c>
      <c r="AC49" s="207">
        <f t="shared" si="2"/>
        <v>0</v>
      </c>
      <c r="AD49" s="129"/>
      <c r="AE49" s="129"/>
      <c r="AF49" s="31">
        <f t="shared" si="3"/>
        <v>0</v>
      </c>
      <c r="AG49" s="31"/>
      <c r="AH49" s="31"/>
    </row>
    <row r="50" spans="1:34" s="21" customFormat="1" ht="16.5" customHeight="1">
      <c r="A50" s="22"/>
      <c r="B50" s="22"/>
      <c r="C50" s="22"/>
      <c r="D50" s="115">
        <f t="shared" si="0"/>
        <v>30</v>
      </c>
      <c r="E50" s="248" t="str">
        <f t="array" ref="E50">IF($F50&lt;&gt;"",INDEX(DropDownLists!$K$10:$K$2516,MATCH($F50,DropDownLists!$L$10:$L$2516,0)),"")</f>
        <v/>
      </c>
      <c r="F50" s="116"/>
      <c r="G50" s="118"/>
      <c r="I50" s="144"/>
      <c r="J50" s="141"/>
      <c r="K50" s="145"/>
      <c r="L50" s="146"/>
      <c r="M50" s="195" t="str">
        <f t="array" ref="M50">IF($L50&lt;&gt;"",INDEX(DropDownLists!$H$10:$H$2516,MATCH($L50,DropDownLists!$I$10:$I$2516,0)),"")</f>
        <v/>
      </c>
      <c r="N50" s="148"/>
      <c r="O50" s="148"/>
      <c r="P50" s="146"/>
      <c r="Q50" s="148" t="s">
        <v>190</v>
      </c>
      <c r="R50" s="119" t="str">
        <f t="array" ref="R50">IF(ISNA(VLOOKUP($F50, AdmittedwithRecentDischarge!$I$28:$I$1527,1,FALSE)),"",MAX(IF((AdmittedwithRecentDischarge!$I$28:$I$1527=$F50)*(AdmittedwithRecentDischarge!$M$28:$M$1527&lt;=TransferLog!$J50),AdmittedwithRecentDischarge!$M$28:$M$1527)))</f>
        <v/>
      </c>
      <c r="S50" s="120" t="str">
        <f t="array" ref="S50">IF(ISNA(INDEX(AdmittedwithRecentDischarge!$AH$28:$AH$1527,MATCH($F50&amp;$R50,AdmittedwithRecentDischarge!$I$28:$I$1527&amp;AdmittedwithRecentDischarge!$M$28:$M$1527,0))),"", IF($R50&lt;&gt;"",INDEX(AdmittedwithRecentDischarge!$AH$28:$AH$1527,MATCH($F50&amp;$R50,AdmittedwithRecentDischarge!$I$28:$I$1527&amp;AdmittedwithRecentDischarge!$M$28:$M$1527,0)),""))</f>
        <v/>
      </c>
      <c r="T50" s="190">
        <f t="array" ref="T50">IF(ISNA(INDEX(AdmittedwithRecentDischarge!$I$28:$W$1527, (MATCH($F50&amp;$R50,AdmittedwithRecentDischarge!$I$28:$I$1527&amp;AdmittedwithRecentDischarge!$M$28:$M$1527,0)))),"",INDEX(AdmittedwithRecentDischarge!$I$28:$W$1527, (MATCH($F50&amp;$R50,AdmittedwithRecentDischarge!$I$28:$I$1527&amp;AdmittedwithRecentDischarge!$M$28:$M$1527,0)),9))</f>
        <v>0</v>
      </c>
      <c r="U50" s="191">
        <f t="array" ref="U50">IF(ISNA(INDEX(AdmittedwithRecentDischarge!$I$28:$W$1527, (MATCH($F50&amp;$R50,AdmittedwithRecentDischarge!$I$28:$I$1527&amp;AdmittedwithRecentDischarge!$M$28:$M$1527,0)))),"",INDEX(AdmittedwithRecentDischarge!$I$28:$W$1527, (MATCH($F50&amp;$R50,AdmittedwithRecentDischarge!$I$28:$I$1527&amp;AdmittedwithRecentDischarge!$M$28:$M$1527,0)),11))</f>
        <v>0</v>
      </c>
      <c r="V50" s="191">
        <f t="array" ref="V50">IF(ISNA(INDEX(AdmittedwithRecentDischarge!$I$28:$W$1527, (MATCH($F50&amp;$R50,AdmittedwithRecentDischarge!$I$28:$I$1527&amp;AdmittedwithRecentDischarge!$M$28:$M$1527,0)))),"",INDEX(AdmittedwithRecentDischarge!$I$28:$W$1527, (MATCH($F50&amp;$R50,AdmittedwithRecentDischarge!$I$28:$I$1527&amp;AdmittedwithRecentDischarge!$M$28:$M$1527,0)),15))</f>
        <v>0</v>
      </c>
      <c r="W50" s="225" t="b">
        <f t="shared" si="4"/>
        <v>0</v>
      </c>
      <c r="X50" s="224" t="str">
        <f t="array" ref="X50">IF(ISNA(VLOOKUP($F50, AdmittedwithRecentDischarge!$I$28:$I$1527,1,FALSE)),"",MAX(IF((AdmittedwithRecentDischarge!$I$28:$I$1527=$F50)*(AdmittedwithRecentDischarge!$K$28:$K$1527&lt;=TransferLog!$J50),AdmittedwithRecentDischarge!$K$28:$K$1527)))</f>
        <v/>
      </c>
      <c r="Y50" s="224" t="b">
        <f t="shared" si="5"/>
        <v>0</v>
      </c>
      <c r="Z50" s="208"/>
      <c r="AA50" s="207" t="str">
        <f t="shared" si="1"/>
        <v/>
      </c>
      <c r="AB50" s="207" t="b">
        <f t="shared" si="6"/>
        <v>0</v>
      </c>
      <c r="AC50" s="207">
        <f t="shared" si="2"/>
        <v>0</v>
      </c>
      <c r="AD50" s="129"/>
      <c r="AE50" s="129"/>
      <c r="AF50" s="31">
        <f t="shared" si="3"/>
        <v>0</v>
      </c>
      <c r="AG50" s="31"/>
      <c r="AH50" s="31"/>
    </row>
    <row r="51" spans="1:34" s="21" customFormat="1" ht="16.5" customHeight="1">
      <c r="A51" s="22"/>
      <c r="B51" s="22"/>
      <c r="C51" s="22"/>
      <c r="D51" s="115">
        <f t="shared" si="0"/>
        <v>31</v>
      </c>
      <c r="E51" s="248" t="str">
        <f t="array" ref="E51">IF($F51&lt;&gt;"",INDEX(DropDownLists!$K$10:$K$2516,MATCH($F51,DropDownLists!$L$10:$L$2516,0)),"")</f>
        <v/>
      </c>
      <c r="F51" s="116"/>
      <c r="G51" s="118"/>
      <c r="I51" s="144"/>
      <c r="J51" s="141"/>
      <c r="K51" s="145"/>
      <c r="L51" s="146"/>
      <c r="M51" s="195" t="str">
        <f t="array" ref="M51">IF($L51&lt;&gt;"",INDEX(DropDownLists!$H$10:$H$2516,MATCH($L51,DropDownLists!$I$10:$I$2516,0)),"")</f>
        <v/>
      </c>
      <c r="N51" s="148"/>
      <c r="O51" s="148"/>
      <c r="P51" s="146"/>
      <c r="Q51" s="148" t="s">
        <v>190</v>
      </c>
      <c r="R51" s="119" t="str">
        <f t="array" ref="R51">IF(ISNA(VLOOKUP($F51, AdmittedwithRecentDischarge!$I$28:$I$1527,1,FALSE)),"",MAX(IF((AdmittedwithRecentDischarge!$I$28:$I$1527=$F51)*(AdmittedwithRecentDischarge!$M$28:$M$1527&lt;=TransferLog!$J51),AdmittedwithRecentDischarge!$M$28:$M$1527)))</f>
        <v/>
      </c>
      <c r="S51" s="120" t="str">
        <f t="array" ref="S51">IF(ISNA(INDEX(AdmittedwithRecentDischarge!$AH$28:$AH$1527,MATCH($F51&amp;$R51,AdmittedwithRecentDischarge!$I$28:$I$1527&amp;AdmittedwithRecentDischarge!$M$28:$M$1527,0))),"", IF($R51&lt;&gt;"",INDEX(AdmittedwithRecentDischarge!$AH$28:$AH$1527,MATCH($F51&amp;$R51,AdmittedwithRecentDischarge!$I$28:$I$1527&amp;AdmittedwithRecentDischarge!$M$28:$M$1527,0)),""))</f>
        <v/>
      </c>
      <c r="T51" s="190">
        <f t="array" ref="T51">IF(ISNA(INDEX(AdmittedwithRecentDischarge!$I$28:$W$1527, (MATCH($F51&amp;$R51,AdmittedwithRecentDischarge!$I$28:$I$1527&amp;AdmittedwithRecentDischarge!$M$28:$M$1527,0)))),"",INDEX(AdmittedwithRecentDischarge!$I$28:$W$1527, (MATCH($F51&amp;$R51,AdmittedwithRecentDischarge!$I$28:$I$1527&amp;AdmittedwithRecentDischarge!$M$28:$M$1527,0)),9))</f>
        <v>0</v>
      </c>
      <c r="U51" s="191">
        <f t="array" ref="U51">IF(ISNA(INDEX(AdmittedwithRecentDischarge!$I$28:$W$1527, (MATCH($F51&amp;$R51,AdmittedwithRecentDischarge!$I$28:$I$1527&amp;AdmittedwithRecentDischarge!$M$28:$M$1527,0)))),"",INDEX(AdmittedwithRecentDischarge!$I$28:$W$1527, (MATCH($F51&amp;$R51,AdmittedwithRecentDischarge!$I$28:$I$1527&amp;AdmittedwithRecentDischarge!$M$28:$M$1527,0)),11))</f>
        <v>0</v>
      </c>
      <c r="V51" s="191">
        <f t="array" ref="V51">IF(ISNA(INDEX(AdmittedwithRecentDischarge!$I$28:$W$1527, (MATCH($F51&amp;$R51,AdmittedwithRecentDischarge!$I$28:$I$1527&amp;AdmittedwithRecentDischarge!$M$28:$M$1527,0)))),"",INDEX(AdmittedwithRecentDischarge!$I$28:$W$1527, (MATCH($F51&amp;$R51,AdmittedwithRecentDischarge!$I$28:$I$1527&amp;AdmittedwithRecentDischarge!$M$28:$M$1527,0)),15))</f>
        <v>0</v>
      </c>
      <c r="W51" s="226" t="b">
        <f t="shared" si="4"/>
        <v>0</v>
      </c>
      <c r="X51" s="224" t="str">
        <f t="array" ref="X51">IF(ISNA(VLOOKUP($F51, AdmittedwithRecentDischarge!$I$28:$I$1527,1,FALSE)),"",MAX(IF((AdmittedwithRecentDischarge!$I$28:$I$1527=$F51)*(AdmittedwithRecentDischarge!$K$28:$K$1527&lt;=TransferLog!$J51),AdmittedwithRecentDischarge!$K$28:$K$1527)))</f>
        <v/>
      </c>
      <c r="Y51" s="230" t="b">
        <f t="shared" si="5"/>
        <v>0</v>
      </c>
      <c r="Z51" s="209"/>
      <c r="AA51" s="209" t="str">
        <f t="shared" si="1"/>
        <v/>
      </c>
      <c r="AB51" s="209" t="b">
        <f t="shared" si="6"/>
        <v>0</v>
      </c>
      <c r="AC51" s="209">
        <f t="shared" si="2"/>
        <v>0</v>
      </c>
      <c r="AD51" s="133"/>
      <c r="AE51" s="133"/>
      <c r="AF51" s="122">
        <f t="shared" si="3"/>
        <v>0</v>
      </c>
      <c r="AG51" s="122"/>
      <c r="AH51" s="122"/>
    </row>
    <row r="52" spans="1:34" s="21" customFormat="1" ht="16.5" customHeight="1">
      <c r="A52" s="22"/>
      <c r="B52" s="22"/>
      <c r="C52" s="22"/>
      <c r="D52" s="115">
        <f t="shared" si="0"/>
        <v>32</v>
      </c>
      <c r="E52" s="248" t="str">
        <f t="array" ref="E52">IF($F52&lt;&gt;"",INDEX(DropDownLists!$K$10:$K$2516,MATCH($F52,DropDownLists!$L$10:$L$2516,0)),"")</f>
        <v/>
      </c>
      <c r="F52" s="116"/>
      <c r="G52" s="118"/>
      <c r="I52" s="144"/>
      <c r="J52" s="141"/>
      <c r="K52" s="145"/>
      <c r="L52" s="146"/>
      <c r="M52" s="195" t="str">
        <f t="array" ref="M52">IF($L52&lt;&gt;"",INDEX(DropDownLists!$H$10:$H$2516,MATCH($L52,DropDownLists!$I$10:$I$2516,0)),"")</f>
        <v/>
      </c>
      <c r="N52" s="148"/>
      <c r="O52" s="148"/>
      <c r="P52" s="146"/>
      <c r="Q52" s="148" t="s">
        <v>190</v>
      </c>
      <c r="R52" s="119" t="str">
        <f t="array" ref="R52">IF(ISNA(VLOOKUP($F52, AdmittedwithRecentDischarge!$I$28:$I$1527,1,FALSE)),"",MAX(IF((AdmittedwithRecentDischarge!$I$28:$I$1527=$F52)*(AdmittedwithRecentDischarge!$M$28:$M$1527&lt;=TransferLog!$J52),AdmittedwithRecentDischarge!$M$28:$M$1527)))</f>
        <v/>
      </c>
      <c r="S52" s="120" t="str">
        <f t="array" ref="S52">IF(ISNA(INDEX(AdmittedwithRecentDischarge!$AH$28:$AH$1527,MATCH($F52&amp;$R52,AdmittedwithRecentDischarge!$I$28:$I$1527&amp;AdmittedwithRecentDischarge!$M$28:$M$1527,0))),"", IF($R52&lt;&gt;"",INDEX(AdmittedwithRecentDischarge!$AH$28:$AH$1527,MATCH($F52&amp;$R52,AdmittedwithRecentDischarge!$I$28:$I$1527&amp;AdmittedwithRecentDischarge!$M$28:$M$1527,0)),""))</f>
        <v/>
      </c>
      <c r="T52" s="190">
        <f t="array" ref="T52">IF(ISNA(INDEX(AdmittedwithRecentDischarge!$I$28:$W$1527, (MATCH($F52&amp;$R52,AdmittedwithRecentDischarge!$I$28:$I$1527&amp;AdmittedwithRecentDischarge!$M$28:$M$1527,0)))),"",INDEX(AdmittedwithRecentDischarge!$I$28:$W$1527, (MATCH($F52&amp;$R52,AdmittedwithRecentDischarge!$I$28:$I$1527&amp;AdmittedwithRecentDischarge!$M$28:$M$1527,0)),9))</f>
        <v>0</v>
      </c>
      <c r="U52" s="191">
        <f t="array" ref="U52">IF(ISNA(INDEX(AdmittedwithRecentDischarge!$I$28:$W$1527, (MATCH($F52&amp;$R52,AdmittedwithRecentDischarge!$I$28:$I$1527&amp;AdmittedwithRecentDischarge!$M$28:$M$1527,0)))),"",INDEX(AdmittedwithRecentDischarge!$I$28:$W$1527, (MATCH($F52&amp;$R52,AdmittedwithRecentDischarge!$I$28:$I$1527&amp;AdmittedwithRecentDischarge!$M$28:$M$1527,0)),11))</f>
        <v>0</v>
      </c>
      <c r="V52" s="191">
        <f t="array" ref="V52">IF(ISNA(INDEX(AdmittedwithRecentDischarge!$I$28:$W$1527, (MATCH($F52&amp;$R52,AdmittedwithRecentDischarge!$I$28:$I$1527&amp;AdmittedwithRecentDischarge!$M$28:$M$1527,0)))),"",INDEX(AdmittedwithRecentDischarge!$I$28:$W$1527, (MATCH($F52&amp;$R52,AdmittedwithRecentDischarge!$I$28:$I$1527&amp;AdmittedwithRecentDischarge!$M$28:$M$1527,0)),15))</f>
        <v>0</v>
      </c>
      <c r="W52" s="225" t="b">
        <f t="shared" si="4"/>
        <v>0</v>
      </c>
      <c r="X52" s="224" t="str">
        <f t="array" ref="X52">IF(ISNA(VLOOKUP($F52, AdmittedwithRecentDischarge!$I$28:$I$1527,1,FALSE)),"",MAX(IF((AdmittedwithRecentDischarge!$I$28:$I$1527=$F52)*(AdmittedwithRecentDischarge!$K$28:$K$1527&lt;=TransferLog!$J52),AdmittedwithRecentDischarge!$K$28:$K$1527)))</f>
        <v/>
      </c>
      <c r="Y52" s="224" t="b">
        <f t="shared" si="5"/>
        <v>0</v>
      </c>
      <c r="Z52" s="208"/>
      <c r="AA52" s="207" t="str">
        <f t="shared" si="1"/>
        <v/>
      </c>
      <c r="AB52" s="207" t="b">
        <f t="shared" si="6"/>
        <v>0</v>
      </c>
      <c r="AC52" s="207">
        <f t="shared" si="2"/>
        <v>0</v>
      </c>
      <c r="AD52" s="129"/>
      <c r="AE52" s="129"/>
      <c r="AF52" s="31">
        <f t="shared" si="3"/>
        <v>0</v>
      </c>
      <c r="AG52" s="31"/>
      <c r="AH52" s="31"/>
    </row>
    <row r="53" spans="1:34" s="21" customFormat="1" ht="16.5" customHeight="1">
      <c r="A53" s="22"/>
      <c r="B53" s="22"/>
      <c r="C53" s="22"/>
      <c r="D53" s="115">
        <f t="shared" ref="D53:D84" si="7">ROW()-20</f>
        <v>33</v>
      </c>
      <c r="E53" s="248" t="str">
        <f t="array" ref="E53">IF($F53&lt;&gt;"",INDEX(DropDownLists!$K$10:$K$2516,MATCH($F53,DropDownLists!$L$10:$L$2516,0)),"")</f>
        <v/>
      </c>
      <c r="F53" s="116"/>
      <c r="G53" s="118"/>
      <c r="I53" s="144"/>
      <c r="J53" s="141"/>
      <c r="K53" s="145"/>
      <c r="L53" s="146"/>
      <c r="M53" s="195" t="str">
        <f t="array" ref="M53">IF($L53&lt;&gt;"",INDEX(DropDownLists!$H$10:$H$2516,MATCH($L53,DropDownLists!$I$10:$I$2516,0)),"")</f>
        <v/>
      </c>
      <c r="N53" s="148"/>
      <c r="O53" s="148"/>
      <c r="P53" s="146"/>
      <c r="Q53" s="148" t="s">
        <v>190</v>
      </c>
      <c r="R53" s="119" t="str">
        <f t="array" ref="R53">IF(ISNA(VLOOKUP($F53, AdmittedwithRecentDischarge!$I$28:$I$1527,1,FALSE)),"",MAX(IF((AdmittedwithRecentDischarge!$I$28:$I$1527=$F53)*(AdmittedwithRecentDischarge!$M$28:$M$1527&lt;=TransferLog!$J53),AdmittedwithRecentDischarge!$M$28:$M$1527)))</f>
        <v/>
      </c>
      <c r="S53" s="120" t="str">
        <f t="array" ref="S53">IF(ISNA(INDEX(AdmittedwithRecentDischarge!$AH$28:$AH$1527,MATCH($F53&amp;$R53,AdmittedwithRecentDischarge!$I$28:$I$1527&amp;AdmittedwithRecentDischarge!$M$28:$M$1527,0))),"", IF($R53&lt;&gt;"",INDEX(AdmittedwithRecentDischarge!$AH$28:$AH$1527,MATCH($F53&amp;$R53,AdmittedwithRecentDischarge!$I$28:$I$1527&amp;AdmittedwithRecentDischarge!$M$28:$M$1527,0)),""))</f>
        <v/>
      </c>
      <c r="T53" s="190">
        <f t="array" ref="T53">IF(ISNA(INDEX(AdmittedwithRecentDischarge!$I$28:$W$1527, (MATCH($F53&amp;$R53,AdmittedwithRecentDischarge!$I$28:$I$1527&amp;AdmittedwithRecentDischarge!$M$28:$M$1527,0)))),"",INDEX(AdmittedwithRecentDischarge!$I$28:$W$1527, (MATCH($F53&amp;$R53,AdmittedwithRecentDischarge!$I$28:$I$1527&amp;AdmittedwithRecentDischarge!$M$28:$M$1527,0)),9))</f>
        <v>0</v>
      </c>
      <c r="U53" s="191">
        <f t="array" ref="U53">IF(ISNA(INDEX(AdmittedwithRecentDischarge!$I$28:$W$1527, (MATCH($F53&amp;$R53,AdmittedwithRecentDischarge!$I$28:$I$1527&amp;AdmittedwithRecentDischarge!$M$28:$M$1527,0)))),"",INDEX(AdmittedwithRecentDischarge!$I$28:$W$1527, (MATCH($F53&amp;$R53,AdmittedwithRecentDischarge!$I$28:$I$1527&amp;AdmittedwithRecentDischarge!$M$28:$M$1527,0)),11))</f>
        <v>0</v>
      </c>
      <c r="V53" s="191">
        <f t="array" ref="V53">IF(ISNA(INDEX(AdmittedwithRecentDischarge!$I$28:$W$1527, (MATCH($F53&amp;$R53,AdmittedwithRecentDischarge!$I$28:$I$1527&amp;AdmittedwithRecentDischarge!$M$28:$M$1527,0)))),"",INDEX(AdmittedwithRecentDischarge!$I$28:$W$1527, (MATCH($F53&amp;$R53,AdmittedwithRecentDischarge!$I$28:$I$1527&amp;AdmittedwithRecentDischarge!$M$28:$M$1527,0)),15))</f>
        <v>0</v>
      </c>
      <c r="W53" s="225" t="b">
        <f t="shared" si="4"/>
        <v>0</v>
      </c>
      <c r="X53" s="224" t="str">
        <f t="array" ref="X53">IF(ISNA(VLOOKUP($F53, AdmittedwithRecentDischarge!$I$28:$I$1527,1,FALSE)),"",MAX(IF((AdmittedwithRecentDischarge!$I$28:$I$1527=$F53)*(AdmittedwithRecentDischarge!$K$28:$K$1527&lt;=TransferLog!$J53),AdmittedwithRecentDischarge!$K$28:$K$1527)))</f>
        <v/>
      </c>
      <c r="Y53" s="224" t="b">
        <f t="shared" si="5"/>
        <v>0</v>
      </c>
      <c r="Z53" s="208"/>
      <c r="AA53" s="207" t="str">
        <f t="shared" si="1"/>
        <v/>
      </c>
      <c r="AB53" s="207" t="b">
        <f t="shared" si="6"/>
        <v>0</v>
      </c>
      <c r="AC53" s="207">
        <f t="shared" si="2"/>
        <v>0</v>
      </c>
      <c r="AD53" s="297"/>
      <c r="AE53" s="297"/>
      <c r="AF53" s="31">
        <f t="shared" ref="AF53:AF84" si="8">IF(OR(($P53="Admitted, inpatient"), ($P53="Admitted, status uncertain")),1,0)</f>
        <v>0</v>
      </c>
      <c r="AG53" s="31"/>
      <c r="AH53" s="31"/>
    </row>
    <row r="54" spans="1:34" s="21" customFormat="1" ht="16.5" customHeight="1">
      <c r="A54" s="22"/>
      <c r="B54" s="22"/>
      <c r="C54" s="22"/>
      <c r="D54" s="115">
        <f t="shared" si="7"/>
        <v>34</v>
      </c>
      <c r="E54" s="248" t="str">
        <f t="array" ref="E54">IF($F54&lt;&gt;"",INDEX(DropDownLists!$K$10:$K$2516,MATCH($F54,DropDownLists!$L$10:$L$2516,0)),"")</f>
        <v/>
      </c>
      <c r="F54" s="116"/>
      <c r="G54" s="118"/>
      <c r="I54" s="144"/>
      <c r="J54" s="141"/>
      <c r="K54" s="145"/>
      <c r="L54" s="146"/>
      <c r="M54" s="195" t="str">
        <f t="array" ref="M54">IF($L54&lt;&gt;"",INDEX(DropDownLists!$H$10:$H$2516,MATCH($L54,DropDownLists!$I$10:$I$2516,0)),"")</f>
        <v/>
      </c>
      <c r="N54" s="148"/>
      <c r="O54" s="148"/>
      <c r="P54" s="146"/>
      <c r="Q54" s="148" t="s">
        <v>190</v>
      </c>
      <c r="R54" s="119" t="str">
        <f t="array" ref="R54">IF(ISNA(VLOOKUP($F54, AdmittedwithRecentDischarge!$I$28:$I$1527,1,FALSE)),"",MAX(IF((AdmittedwithRecentDischarge!$I$28:$I$1527=$F54)*(AdmittedwithRecentDischarge!$M$28:$M$1527&lt;=TransferLog!$J54),AdmittedwithRecentDischarge!$M$28:$M$1527)))</f>
        <v/>
      </c>
      <c r="S54" s="120" t="str">
        <f t="array" ref="S54">IF(ISNA(INDEX(AdmittedwithRecentDischarge!$AH$28:$AH$1527,MATCH($F54&amp;$R54,AdmittedwithRecentDischarge!$I$28:$I$1527&amp;AdmittedwithRecentDischarge!$M$28:$M$1527,0))),"", IF($R54&lt;&gt;"",INDEX(AdmittedwithRecentDischarge!$AH$28:$AH$1527,MATCH($F54&amp;$R54,AdmittedwithRecentDischarge!$I$28:$I$1527&amp;AdmittedwithRecentDischarge!$M$28:$M$1527,0)),""))</f>
        <v/>
      </c>
      <c r="T54" s="190">
        <f t="array" ref="T54">IF(ISNA(INDEX(AdmittedwithRecentDischarge!$I$28:$W$1527, (MATCH($F54&amp;$R54,AdmittedwithRecentDischarge!$I$28:$I$1527&amp;AdmittedwithRecentDischarge!$M$28:$M$1527,0)))),"",INDEX(AdmittedwithRecentDischarge!$I$28:$W$1527, (MATCH($F54&amp;$R54,AdmittedwithRecentDischarge!$I$28:$I$1527&amp;AdmittedwithRecentDischarge!$M$28:$M$1527,0)),9))</f>
        <v>0</v>
      </c>
      <c r="U54" s="191">
        <f t="array" ref="U54">IF(ISNA(INDEX(AdmittedwithRecentDischarge!$I$28:$W$1527, (MATCH($F54&amp;$R54,AdmittedwithRecentDischarge!$I$28:$I$1527&amp;AdmittedwithRecentDischarge!$M$28:$M$1527,0)))),"",INDEX(AdmittedwithRecentDischarge!$I$28:$W$1527, (MATCH($F54&amp;$R54,AdmittedwithRecentDischarge!$I$28:$I$1527&amp;AdmittedwithRecentDischarge!$M$28:$M$1527,0)),11))</f>
        <v>0</v>
      </c>
      <c r="V54" s="191">
        <f t="array" ref="V54">IF(ISNA(INDEX(AdmittedwithRecentDischarge!$I$28:$W$1527, (MATCH($F54&amp;$R54,AdmittedwithRecentDischarge!$I$28:$I$1527&amp;AdmittedwithRecentDischarge!$M$28:$M$1527,0)))),"",INDEX(AdmittedwithRecentDischarge!$I$28:$W$1527, (MATCH($F54&amp;$R54,AdmittedwithRecentDischarge!$I$28:$I$1527&amp;AdmittedwithRecentDischarge!$M$28:$M$1527,0)),15))</f>
        <v>0</v>
      </c>
      <c r="W54" s="225" t="b">
        <f t="shared" si="4"/>
        <v>0</v>
      </c>
      <c r="X54" s="224" t="str">
        <f t="array" ref="X54">IF(ISNA(VLOOKUP($F54, AdmittedwithRecentDischarge!$I$28:$I$1527,1,FALSE)),"",MAX(IF((AdmittedwithRecentDischarge!$I$28:$I$1527=$F54)*(AdmittedwithRecentDischarge!$K$28:$K$1527&lt;=TransferLog!$J54),AdmittedwithRecentDischarge!$K$28:$K$1527)))</f>
        <v/>
      </c>
      <c r="Y54" s="224" t="b">
        <f t="shared" si="5"/>
        <v>0</v>
      </c>
      <c r="Z54" s="208"/>
      <c r="AA54" s="207" t="str">
        <f t="shared" si="1"/>
        <v/>
      </c>
      <c r="AB54" s="207" t="b">
        <f t="shared" si="6"/>
        <v>0</v>
      </c>
      <c r="AC54" s="207">
        <f t="shared" si="2"/>
        <v>0</v>
      </c>
      <c r="AD54" s="297"/>
      <c r="AE54" s="297"/>
      <c r="AF54" s="31">
        <f t="shared" si="8"/>
        <v>0</v>
      </c>
      <c r="AG54" s="31"/>
      <c r="AH54" s="31"/>
    </row>
    <row r="55" spans="1:34" s="21" customFormat="1" ht="16.5" customHeight="1">
      <c r="A55" s="22"/>
      <c r="B55" s="22"/>
      <c r="C55" s="22"/>
      <c r="D55" s="115">
        <f t="shared" si="7"/>
        <v>35</v>
      </c>
      <c r="E55" s="248" t="str">
        <f t="array" ref="E55">IF($F55&lt;&gt;"",INDEX(DropDownLists!$K$10:$K$2516,MATCH($F55,DropDownLists!$L$10:$L$2516,0)),"")</f>
        <v/>
      </c>
      <c r="F55" s="116"/>
      <c r="G55" s="118"/>
      <c r="I55" s="144"/>
      <c r="J55" s="141"/>
      <c r="K55" s="145"/>
      <c r="L55" s="146"/>
      <c r="M55" s="195" t="str">
        <f t="array" ref="M55">IF($L55&lt;&gt;"",INDEX(DropDownLists!$H$10:$H$2516,MATCH($L55,DropDownLists!$I$10:$I$2516,0)),"")</f>
        <v/>
      </c>
      <c r="N55" s="148"/>
      <c r="O55" s="148"/>
      <c r="P55" s="146"/>
      <c r="Q55" s="148" t="s">
        <v>190</v>
      </c>
      <c r="R55" s="119" t="str">
        <f t="array" ref="R55">IF(ISNA(VLOOKUP($F55, AdmittedwithRecentDischarge!$I$28:$I$1527,1,FALSE)),"",MAX(IF((AdmittedwithRecentDischarge!$I$28:$I$1527=$F55)*(AdmittedwithRecentDischarge!$M$28:$M$1527&lt;=TransferLog!$J55),AdmittedwithRecentDischarge!$M$28:$M$1527)))</f>
        <v/>
      </c>
      <c r="S55" s="120" t="str">
        <f t="array" ref="S55">IF(ISNA(INDEX(AdmittedwithRecentDischarge!$AH$28:$AH$1527,MATCH($F55&amp;$R55,AdmittedwithRecentDischarge!$I$28:$I$1527&amp;AdmittedwithRecentDischarge!$M$28:$M$1527,0))),"", IF($R55&lt;&gt;"",INDEX(AdmittedwithRecentDischarge!$AH$28:$AH$1527,MATCH($F55&amp;$R55,AdmittedwithRecentDischarge!$I$28:$I$1527&amp;AdmittedwithRecentDischarge!$M$28:$M$1527,0)),""))</f>
        <v/>
      </c>
      <c r="T55" s="190">
        <f t="array" ref="T55">IF(ISNA(INDEX(AdmittedwithRecentDischarge!$I$28:$W$1527, (MATCH($F55&amp;$R55,AdmittedwithRecentDischarge!$I$28:$I$1527&amp;AdmittedwithRecentDischarge!$M$28:$M$1527,0)))),"",INDEX(AdmittedwithRecentDischarge!$I$28:$W$1527, (MATCH($F55&amp;$R55,AdmittedwithRecentDischarge!$I$28:$I$1527&amp;AdmittedwithRecentDischarge!$M$28:$M$1527,0)),9))</f>
        <v>0</v>
      </c>
      <c r="U55" s="191">
        <f t="array" ref="U55">IF(ISNA(INDEX(AdmittedwithRecentDischarge!$I$28:$W$1527, (MATCH($F55&amp;$R55,AdmittedwithRecentDischarge!$I$28:$I$1527&amp;AdmittedwithRecentDischarge!$M$28:$M$1527,0)))),"",INDEX(AdmittedwithRecentDischarge!$I$28:$W$1527, (MATCH($F55&amp;$R55,AdmittedwithRecentDischarge!$I$28:$I$1527&amp;AdmittedwithRecentDischarge!$M$28:$M$1527,0)),11))</f>
        <v>0</v>
      </c>
      <c r="V55" s="191">
        <f t="array" ref="V55">IF(ISNA(INDEX(AdmittedwithRecentDischarge!$I$28:$W$1527, (MATCH($F55&amp;$R55,AdmittedwithRecentDischarge!$I$28:$I$1527&amp;AdmittedwithRecentDischarge!$M$28:$M$1527,0)))),"",INDEX(AdmittedwithRecentDischarge!$I$28:$W$1527, (MATCH($F55&amp;$R55,AdmittedwithRecentDischarge!$I$28:$I$1527&amp;AdmittedwithRecentDischarge!$M$28:$M$1527,0)),15))</f>
        <v>0</v>
      </c>
      <c r="W55" s="228" t="b">
        <f t="shared" si="4"/>
        <v>0</v>
      </c>
      <c r="X55" s="224" t="str">
        <f t="array" ref="X55">IF(ISNA(VLOOKUP($F55, AdmittedwithRecentDischarge!$I$28:$I$1527,1,FALSE)),"",MAX(IF((AdmittedwithRecentDischarge!$I$28:$I$1527=$F55)*(AdmittedwithRecentDischarge!$K$28:$K$1527&lt;=TransferLog!$J55),AdmittedwithRecentDischarge!$K$28:$K$1527)))</f>
        <v/>
      </c>
      <c r="Y55" s="224" t="b">
        <f t="shared" si="5"/>
        <v>0</v>
      </c>
      <c r="Z55" s="208"/>
      <c r="AA55" s="207" t="str">
        <f t="shared" si="1"/>
        <v/>
      </c>
      <c r="AB55" s="207" t="b">
        <f t="shared" si="6"/>
        <v>0</v>
      </c>
      <c r="AC55" s="207">
        <f t="shared" si="2"/>
        <v>0</v>
      </c>
      <c r="AD55" s="297"/>
      <c r="AE55" s="297"/>
      <c r="AF55" s="31">
        <f t="shared" si="8"/>
        <v>0</v>
      </c>
      <c r="AG55" s="31"/>
      <c r="AH55" s="31"/>
    </row>
    <row r="56" spans="1:34" s="21" customFormat="1" ht="16.5" customHeight="1">
      <c r="A56" s="22"/>
      <c r="B56" s="22"/>
      <c r="C56" s="22"/>
      <c r="D56" s="115">
        <f t="shared" si="7"/>
        <v>36</v>
      </c>
      <c r="E56" s="248" t="str">
        <f t="array" ref="E56">IF($F56&lt;&gt;"",INDEX(DropDownLists!$K$10:$K$2516,MATCH($F56,DropDownLists!$L$10:$L$2516,0)),"")</f>
        <v/>
      </c>
      <c r="F56" s="116"/>
      <c r="G56" s="118"/>
      <c r="I56" s="144"/>
      <c r="J56" s="141"/>
      <c r="K56" s="145"/>
      <c r="L56" s="146"/>
      <c r="M56" s="195" t="str">
        <f t="array" ref="M56">IF($L56&lt;&gt;"",INDEX(DropDownLists!$H$10:$H$2516,MATCH($L56,DropDownLists!$I$10:$I$2516,0)),"")</f>
        <v/>
      </c>
      <c r="N56" s="148"/>
      <c r="O56" s="148"/>
      <c r="P56" s="146"/>
      <c r="Q56" s="148" t="s">
        <v>190</v>
      </c>
      <c r="R56" s="119" t="str">
        <f t="array" ref="R56">IF(ISNA(VLOOKUP($F56, AdmittedwithRecentDischarge!$I$28:$I$1527,1,FALSE)),"",MAX(IF((AdmittedwithRecentDischarge!$I$28:$I$1527=$F56)*(AdmittedwithRecentDischarge!$M$28:$M$1527&lt;=TransferLog!$J56),AdmittedwithRecentDischarge!$M$28:$M$1527)))</f>
        <v/>
      </c>
      <c r="S56" s="120" t="str">
        <f t="array" ref="S56">IF(ISNA(INDEX(AdmittedwithRecentDischarge!$AH$28:$AH$1527,MATCH($F56&amp;$R56,AdmittedwithRecentDischarge!$I$28:$I$1527&amp;AdmittedwithRecentDischarge!$M$28:$M$1527,0))),"", IF($R56&lt;&gt;"",INDEX(AdmittedwithRecentDischarge!$AH$28:$AH$1527,MATCH($F56&amp;$R56,AdmittedwithRecentDischarge!$I$28:$I$1527&amp;AdmittedwithRecentDischarge!$M$28:$M$1527,0)),""))</f>
        <v/>
      </c>
      <c r="T56" s="190">
        <f t="array" ref="T56">IF(ISNA(INDEX(AdmittedwithRecentDischarge!$I$28:$W$1527, (MATCH($F56&amp;$R56,AdmittedwithRecentDischarge!$I$28:$I$1527&amp;AdmittedwithRecentDischarge!$M$28:$M$1527,0)))),"",INDEX(AdmittedwithRecentDischarge!$I$28:$W$1527, (MATCH($F56&amp;$R56,AdmittedwithRecentDischarge!$I$28:$I$1527&amp;AdmittedwithRecentDischarge!$M$28:$M$1527,0)),9))</f>
        <v>0</v>
      </c>
      <c r="U56" s="191">
        <f t="array" ref="U56">IF(ISNA(INDEX(AdmittedwithRecentDischarge!$I$28:$W$1527, (MATCH($F56&amp;$R56,AdmittedwithRecentDischarge!$I$28:$I$1527&amp;AdmittedwithRecentDischarge!$M$28:$M$1527,0)))),"",INDEX(AdmittedwithRecentDischarge!$I$28:$W$1527, (MATCH($F56&amp;$R56,AdmittedwithRecentDischarge!$I$28:$I$1527&amp;AdmittedwithRecentDischarge!$M$28:$M$1527,0)),11))</f>
        <v>0</v>
      </c>
      <c r="V56" s="191">
        <f t="array" ref="V56">IF(ISNA(INDEX(AdmittedwithRecentDischarge!$I$28:$W$1527, (MATCH($F56&amp;$R56,AdmittedwithRecentDischarge!$I$28:$I$1527&amp;AdmittedwithRecentDischarge!$M$28:$M$1527,0)))),"",INDEX(AdmittedwithRecentDischarge!$I$28:$W$1527, (MATCH($F56&amp;$R56,AdmittedwithRecentDischarge!$I$28:$I$1527&amp;AdmittedwithRecentDischarge!$M$28:$M$1527,0)),15))</f>
        <v>0</v>
      </c>
      <c r="W56" s="228" t="b">
        <f t="shared" si="4"/>
        <v>0</v>
      </c>
      <c r="X56" s="224" t="str">
        <f t="array" ref="X56">IF(ISNA(VLOOKUP($F56, AdmittedwithRecentDischarge!$I$28:$I$1527,1,FALSE)),"",MAX(IF((AdmittedwithRecentDischarge!$I$28:$I$1527=$F56)*(AdmittedwithRecentDischarge!$K$28:$K$1527&lt;=TransferLog!$J56),AdmittedwithRecentDischarge!$K$28:$K$1527)))</f>
        <v/>
      </c>
      <c r="Y56" s="224" t="b">
        <f t="shared" si="5"/>
        <v>0</v>
      </c>
      <c r="Z56" s="208"/>
      <c r="AA56" s="207" t="str">
        <f t="shared" si="1"/>
        <v/>
      </c>
      <c r="AB56" s="207" t="b">
        <f t="shared" si="6"/>
        <v>0</v>
      </c>
      <c r="AC56" s="207">
        <f t="shared" si="2"/>
        <v>0</v>
      </c>
      <c r="AD56" s="297"/>
      <c r="AE56" s="297"/>
      <c r="AF56" s="31">
        <f t="shared" si="8"/>
        <v>0</v>
      </c>
      <c r="AG56" s="31"/>
      <c r="AH56" s="31"/>
    </row>
    <row r="57" spans="1:34" s="21" customFormat="1" ht="16.5" customHeight="1">
      <c r="A57" s="22"/>
      <c r="B57" s="22"/>
      <c r="C57" s="22"/>
      <c r="D57" s="115">
        <f t="shared" si="7"/>
        <v>37</v>
      </c>
      <c r="E57" s="248" t="str">
        <f t="array" ref="E57">IF($F57&lt;&gt;"",INDEX(DropDownLists!$K$10:$K$2516,MATCH($F57,DropDownLists!$L$10:$L$2516,0)),"")</f>
        <v/>
      </c>
      <c r="F57" s="116"/>
      <c r="G57" s="118"/>
      <c r="I57" s="144"/>
      <c r="J57" s="141"/>
      <c r="K57" s="145"/>
      <c r="L57" s="146"/>
      <c r="M57" s="195" t="str">
        <f t="array" ref="M57">IF($L57&lt;&gt;"",INDEX(DropDownLists!$H$10:$H$2516,MATCH($L57,DropDownLists!$I$10:$I$2516,0)),"")</f>
        <v/>
      </c>
      <c r="N57" s="148"/>
      <c r="O57" s="148"/>
      <c r="P57" s="146"/>
      <c r="Q57" s="148" t="s">
        <v>190</v>
      </c>
      <c r="R57" s="119" t="str">
        <f t="array" ref="R57">IF(ISNA(VLOOKUP($F57, AdmittedwithRecentDischarge!$I$28:$I$1527,1,FALSE)),"",MAX(IF((AdmittedwithRecentDischarge!$I$28:$I$1527=$F57)*(AdmittedwithRecentDischarge!$M$28:$M$1527&lt;=TransferLog!$J57),AdmittedwithRecentDischarge!$M$28:$M$1527)))</f>
        <v/>
      </c>
      <c r="S57" s="120" t="str">
        <f t="array" ref="S57">IF(ISNA(INDEX(AdmittedwithRecentDischarge!$AH$28:$AH$1527,MATCH($F57&amp;$R57,AdmittedwithRecentDischarge!$I$28:$I$1527&amp;AdmittedwithRecentDischarge!$M$28:$M$1527,0))),"", IF($R57&lt;&gt;"",INDEX(AdmittedwithRecentDischarge!$AH$28:$AH$1527,MATCH($F57&amp;$R57,AdmittedwithRecentDischarge!$I$28:$I$1527&amp;AdmittedwithRecentDischarge!$M$28:$M$1527,0)),""))</f>
        <v/>
      </c>
      <c r="T57" s="190">
        <f t="array" ref="T57">IF(ISNA(INDEX(AdmittedwithRecentDischarge!$I$28:$W$1527, (MATCH($F57&amp;$R57,AdmittedwithRecentDischarge!$I$28:$I$1527&amp;AdmittedwithRecentDischarge!$M$28:$M$1527,0)))),"",INDEX(AdmittedwithRecentDischarge!$I$28:$W$1527, (MATCH($F57&amp;$R57,AdmittedwithRecentDischarge!$I$28:$I$1527&amp;AdmittedwithRecentDischarge!$M$28:$M$1527,0)),9))</f>
        <v>0</v>
      </c>
      <c r="U57" s="191">
        <f t="array" ref="U57">IF(ISNA(INDEX(AdmittedwithRecentDischarge!$I$28:$W$1527, (MATCH($F57&amp;$R57,AdmittedwithRecentDischarge!$I$28:$I$1527&amp;AdmittedwithRecentDischarge!$M$28:$M$1527,0)))),"",INDEX(AdmittedwithRecentDischarge!$I$28:$W$1527, (MATCH($F57&amp;$R57,AdmittedwithRecentDischarge!$I$28:$I$1527&amp;AdmittedwithRecentDischarge!$M$28:$M$1527,0)),11))</f>
        <v>0</v>
      </c>
      <c r="V57" s="191">
        <f t="array" ref="V57">IF(ISNA(INDEX(AdmittedwithRecentDischarge!$I$28:$W$1527, (MATCH($F57&amp;$R57,AdmittedwithRecentDischarge!$I$28:$I$1527&amp;AdmittedwithRecentDischarge!$M$28:$M$1527,0)))),"",INDEX(AdmittedwithRecentDischarge!$I$28:$W$1527, (MATCH($F57&amp;$R57,AdmittedwithRecentDischarge!$I$28:$I$1527&amp;AdmittedwithRecentDischarge!$M$28:$M$1527,0)),15))</f>
        <v>0</v>
      </c>
      <c r="W57" s="228" t="b">
        <f t="shared" si="4"/>
        <v>0</v>
      </c>
      <c r="X57" s="224" t="str">
        <f t="array" ref="X57">IF(ISNA(VLOOKUP($F57, AdmittedwithRecentDischarge!$I$28:$I$1527,1,FALSE)),"",MAX(IF((AdmittedwithRecentDischarge!$I$28:$I$1527=$F57)*(AdmittedwithRecentDischarge!$K$28:$K$1527&lt;=TransferLog!$J57),AdmittedwithRecentDischarge!$K$28:$K$1527)))</f>
        <v/>
      </c>
      <c r="Y57" s="224" t="b">
        <f t="shared" si="5"/>
        <v>0</v>
      </c>
      <c r="Z57" s="208"/>
      <c r="AA57" s="207" t="str">
        <f t="shared" si="1"/>
        <v/>
      </c>
      <c r="AB57" s="212" t="b">
        <f t="shared" si="6"/>
        <v>0</v>
      </c>
      <c r="AC57" s="213">
        <f t="shared" si="2"/>
        <v>0</v>
      </c>
      <c r="AD57" s="298"/>
      <c r="AE57" s="299"/>
      <c r="AF57" s="21">
        <f t="shared" si="8"/>
        <v>0</v>
      </c>
    </row>
    <row r="58" spans="1:34" s="21" customFormat="1" ht="16.5" customHeight="1">
      <c r="A58" s="22"/>
      <c r="B58" s="22"/>
      <c r="C58" s="22"/>
      <c r="D58" s="115">
        <f t="shared" si="7"/>
        <v>38</v>
      </c>
      <c r="E58" s="248" t="str">
        <f t="array" ref="E58">IF($F58&lt;&gt;"",INDEX(DropDownLists!$K$10:$K$2516,MATCH($F58,DropDownLists!$L$10:$L$2516,0)),"")</f>
        <v/>
      </c>
      <c r="F58" s="116"/>
      <c r="G58" s="118"/>
      <c r="I58" s="144"/>
      <c r="J58" s="141"/>
      <c r="K58" s="145"/>
      <c r="L58" s="146"/>
      <c r="M58" s="195" t="str">
        <f t="array" ref="M58">IF($L58&lt;&gt;"",INDEX(DropDownLists!$H$10:$H$2516,MATCH($L58,DropDownLists!$I$10:$I$2516,0)),"")</f>
        <v/>
      </c>
      <c r="N58" s="148"/>
      <c r="O58" s="148"/>
      <c r="P58" s="146"/>
      <c r="Q58" s="148" t="s">
        <v>190</v>
      </c>
      <c r="R58" s="119" t="str">
        <f t="array" ref="R58">IF(ISNA(VLOOKUP($F58, AdmittedwithRecentDischarge!$I$28:$I$1527,1,FALSE)),"",MAX(IF((AdmittedwithRecentDischarge!$I$28:$I$1527=$F58)*(AdmittedwithRecentDischarge!$M$28:$M$1527&lt;=TransferLog!$J58),AdmittedwithRecentDischarge!$M$28:$M$1527)))</f>
        <v/>
      </c>
      <c r="S58" s="120" t="str">
        <f t="array" ref="S58">IF(ISNA(INDEX(AdmittedwithRecentDischarge!$AH$28:$AH$1527,MATCH($F58&amp;$R58,AdmittedwithRecentDischarge!$I$28:$I$1527&amp;AdmittedwithRecentDischarge!$M$28:$M$1527,0))),"", IF($R58&lt;&gt;"",INDEX(AdmittedwithRecentDischarge!$AH$28:$AH$1527,MATCH($F58&amp;$R58,AdmittedwithRecentDischarge!$I$28:$I$1527&amp;AdmittedwithRecentDischarge!$M$28:$M$1527,0)),""))</f>
        <v/>
      </c>
      <c r="T58" s="190">
        <f t="array" ref="T58">IF(ISNA(INDEX(AdmittedwithRecentDischarge!$I$28:$W$1527, (MATCH($F58&amp;$R58,AdmittedwithRecentDischarge!$I$28:$I$1527&amp;AdmittedwithRecentDischarge!$M$28:$M$1527,0)))),"",INDEX(AdmittedwithRecentDischarge!$I$28:$W$1527, (MATCH($F58&amp;$R58,AdmittedwithRecentDischarge!$I$28:$I$1527&amp;AdmittedwithRecentDischarge!$M$28:$M$1527,0)),9))</f>
        <v>0</v>
      </c>
      <c r="U58" s="191">
        <f t="array" ref="U58">IF(ISNA(INDEX(AdmittedwithRecentDischarge!$I$28:$W$1527, (MATCH($F58&amp;$R58,AdmittedwithRecentDischarge!$I$28:$I$1527&amp;AdmittedwithRecentDischarge!$M$28:$M$1527,0)))),"",INDEX(AdmittedwithRecentDischarge!$I$28:$W$1527, (MATCH($F58&amp;$R58,AdmittedwithRecentDischarge!$I$28:$I$1527&amp;AdmittedwithRecentDischarge!$M$28:$M$1527,0)),11))</f>
        <v>0</v>
      </c>
      <c r="V58" s="191">
        <f t="array" ref="V58">IF(ISNA(INDEX(AdmittedwithRecentDischarge!$I$28:$W$1527, (MATCH($F58&amp;$R58,AdmittedwithRecentDischarge!$I$28:$I$1527&amp;AdmittedwithRecentDischarge!$M$28:$M$1527,0)))),"",INDEX(AdmittedwithRecentDischarge!$I$28:$W$1527, (MATCH($F58&amp;$R58,AdmittedwithRecentDischarge!$I$28:$I$1527&amp;AdmittedwithRecentDischarge!$M$28:$M$1527,0)),15))</f>
        <v>0</v>
      </c>
      <c r="W58" s="228" t="b">
        <f t="shared" si="4"/>
        <v>0</v>
      </c>
      <c r="X58" s="224" t="str">
        <f t="array" ref="X58">IF(ISNA(VLOOKUP($F58, AdmittedwithRecentDischarge!$I$28:$I$1527,1,FALSE)),"",MAX(IF((AdmittedwithRecentDischarge!$I$28:$I$1527=$F58)*(AdmittedwithRecentDischarge!$K$28:$K$1527&lt;=TransferLog!$J58),AdmittedwithRecentDischarge!$K$28:$K$1527)))</f>
        <v/>
      </c>
      <c r="Y58" s="224" t="b">
        <f t="shared" si="5"/>
        <v>0</v>
      </c>
      <c r="Z58" s="208"/>
      <c r="AA58" s="207" t="str">
        <f t="shared" si="1"/>
        <v/>
      </c>
      <c r="AB58" s="212" t="b">
        <f t="shared" si="6"/>
        <v>0</v>
      </c>
      <c r="AC58" s="213">
        <f t="shared" si="2"/>
        <v>0</v>
      </c>
      <c r="AD58" s="298"/>
      <c r="AE58" s="299"/>
      <c r="AF58" s="21">
        <f t="shared" si="8"/>
        <v>0</v>
      </c>
    </row>
    <row r="59" spans="1:34" s="21" customFormat="1" ht="16.5" customHeight="1">
      <c r="A59" s="22"/>
      <c r="B59" s="22"/>
      <c r="C59" s="22"/>
      <c r="D59" s="115">
        <f t="shared" si="7"/>
        <v>39</v>
      </c>
      <c r="E59" s="248" t="str">
        <f t="array" ref="E59">IF($F59&lt;&gt;"",INDEX(DropDownLists!$K$10:$K$2516,MATCH($F59,DropDownLists!$L$10:$L$2516,0)),"")</f>
        <v/>
      </c>
      <c r="F59" s="116"/>
      <c r="G59" s="118"/>
      <c r="I59" s="144"/>
      <c r="J59" s="141"/>
      <c r="K59" s="145"/>
      <c r="L59" s="146"/>
      <c r="M59" s="195" t="str">
        <f t="array" ref="M59">IF($L59&lt;&gt;"",INDEX(DropDownLists!$H$10:$H$2516,MATCH($L59,DropDownLists!$I$10:$I$2516,0)),"")</f>
        <v/>
      </c>
      <c r="N59" s="148"/>
      <c r="O59" s="148"/>
      <c r="P59" s="146"/>
      <c r="Q59" s="148" t="s">
        <v>190</v>
      </c>
      <c r="R59" s="119" t="str">
        <f t="array" ref="R59">IF(ISNA(VLOOKUP($F59, AdmittedwithRecentDischarge!$I$28:$I$1527,1,FALSE)),"",MAX(IF((AdmittedwithRecentDischarge!$I$28:$I$1527=$F59)*(AdmittedwithRecentDischarge!$M$28:$M$1527&lt;=TransferLog!$J59),AdmittedwithRecentDischarge!$M$28:$M$1527)))</f>
        <v/>
      </c>
      <c r="S59" s="120" t="str">
        <f t="array" ref="S59">IF(ISNA(INDEX(AdmittedwithRecentDischarge!$AH$28:$AH$1527,MATCH($F59&amp;$R59,AdmittedwithRecentDischarge!$I$28:$I$1527&amp;AdmittedwithRecentDischarge!$M$28:$M$1527,0))),"", IF($R59&lt;&gt;"",INDEX(AdmittedwithRecentDischarge!$AH$28:$AH$1527,MATCH($F59&amp;$R59,AdmittedwithRecentDischarge!$I$28:$I$1527&amp;AdmittedwithRecentDischarge!$M$28:$M$1527,0)),""))</f>
        <v/>
      </c>
      <c r="T59" s="190">
        <f t="array" ref="T59">IF(ISNA(INDEX(AdmittedwithRecentDischarge!$I$28:$W$1527, (MATCH($F59&amp;$R59,AdmittedwithRecentDischarge!$I$28:$I$1527&amp;AdmittedwithRecentDischarge!$M$28:$M$1527,0)))),"",INDEX(AdmittedwithRecentDischarge!$I$28:$W$1527, (MATCH($F59&amp;$R59,AdmittedwithRecentDischarge!$I$28:$I$1527&amp;AdmittedwithRecentDischarge!$M$28:$M$1527,0)),9))</f>
        <v>0</v>
      </c>
      <c r="U59" s="191">
        <f t="array" ref="U59">IF(ISNA(INDEX(AdmittedwithRecentDischarge!$I$28:$W$1527, (MATCH($F59&amp;$R59,AdmittedwithRecentDischarge!$I$28:$I$1527&amp;AdmittedwithRecentDischarge!$M$28:$M$1527,0)))),"",INDEX(AdmittedwithRecentDischarge!$I$28:$W$1527, (MATCH($F59&amp;$R59,AdmittedwithRecentDischarge!$I$28:$I$1527&amp;AdmittedwithRecentDischarge!$M$28:$M$1527,0)),11))</f>
        <v>0</v>
      </c>
      <c r="V59" s="191">
        <f t="array" ref="V59">IF(ISNA(INDEX(AdmittedwithRecentDischarge!$I$28:$W$1527, (MATCH($F59&amp;$R59,AdmittedwithRecentDischarge!$I$28:$I$1527&amp;AdmittedwithRecentDischarge!$M$28:$M$1527,0)))),"",INDEX(AdmittedwithRecentDischarge!$I$28:$W$1527, (MATCH($F59&amp;$R59,AdmittedwithRecentDischarge!$I$28:$I$1527&amp;AdmittedwithRecentDischarge!$M$28:$M$1527,0)),15))</f>
        <v>0</v>
      </c>
      <c r="W59" s="228" t="b">
        <f t="shared" si="4"/>
        <v>0</v>
      </c>
      <c r="X59" s="224" t="str">
        <f t="array" ref="X59">IF(ISNA(VLOOKUP($F59, AdmittedwithRecentDischarge!$I$28:$I$1527,1,FALSE)),"",MAX(IF((AdmittedwithRecentDischarge!$I$28:$I$1527=$F59)*(AdmittedwithRecentDischarge!$K$28:$K$1527&lt;=TransferLog!$J59),AdmittedwithRecentDischarge!$K$28:$K$1527)))</f>
        <v/>
      </c>
      <c r="Y59" s="224" t="b">
        <f t="shared" si="5"/>
        <v>0</v>
      </c>
      <c r="Z59" s="208"/>
      <c r="AA59" s="207" t="str">
        <f t="shared" si="1"/>
        <v/>
      </c>
      <c r="AB59" s="212" t="b">
        <f t="shared" si="6"/>
        <v>0</v>
      </c>
      <c r="AC59" s="213">
        <f t="shared" si="2"/>
        <v>0</v>
      </c>
      <c r="AD59" s="298"/>
      <c r="AE59" s="299"/>
      <c r="AF59" s="21">
        <f t="shared" si="8"/>
        <v>0</v>
      </c>
    </row>
    <row r="60" spans="1:34" s="21" customFormat="1" ht="16.5" customHeight="1">
      <c r="A60" s="22"/>
      <c r="B60" s="22"/>
      <c r="C60" s="22"/>
      <c r="D60" s="115">
        <f t="shared" si="7"/>
        <v>40</v>
      </c>
      <c r="E60" s="248" t="str">
        <f t="array" ref="E60">IF($F60&lt;&gt;"",INDEX(DropDownLists!$K$10:$K$2516,MATCH($F60,DropDownLists!$L$10:$L$2516,0)),"")</f>
        <v/>
      </c>
      <c r="F60" s="116"/>
      <c r="G60" s="118"/>
      <c r="I60" s="144"/>
      <c r="J60" s="141"/>
      <c r="K60" s="145"/>
      <c r="L60" s="146"/>
      <c r="M60" s="195" t="str">
        <f t="array" ref="M60">IF($L60&lt;&gt;"",INDEX(DropDownLists!$H$10:$H$2516,MATCH($L60,DropDownLists!$I$10:$I$2516,0)),"")</f>
        <v/>
      </c>
      <c r="N60" s="148"/>
      <c r="O60" s="148"/>
      <c r="P60" s="146"/>
      <c r="Q60" s="148" t="s">
        <v>190</v>
      </c>
      <c r="R60" s="119" t="str">
        <f t="array" ref="R60">IF(ISNA(VLOOKUP($F60, AdmittedwithRecentDischarge!$I$28:$I$1527,1,FALSE)),"",MAX(IF((AdmittedwithRecentDischarge!$I$28:$I$1527=$F60)*(AdmittedwithRecentDischarge!$M$28:$M$1527&lt;=TransferLog!$J60),AdmittedwithRecentDischarge!$M$28:$M$1527)))</f>
        <v/>
      </c>
      <c r="S60" s="120" t="str">
        <f t="array" ref="S60">IF(ISNA(INDEX(AdmittedwithRecentDischarge!$AH$28:$AH$1527,MATCH($F60&amp;$R60,AdmittedwithRecentDischarge!$I$28:$I$1527&amp;AdmittedwithRecentDischarge!$M$28:$M$1527,0))),"", IF($R60&lt;&gt;"",INDEX(AdmittedwithRecentDischarge!$AH$28:$AH$1527,MATCH($F60&amp;$R60,AdmittedwithRecentDischarge!$I$28:$I$1527&amp;AdmittedwithRecentDischarge!$M$28:$M$1527,0)),""))</f>
        <v/>
      </c>
      <c r="T60" s="190">
        <f t="array" ref="T60">IF(ISNA(INDEX(AdmittedwithRecentDischarge!$I$28:$W$1527, (MATCH($F60&amp;$R60,AdmittedwithRecentDischarge!$I$28:$I$1527&amp;AdmittedwithRecentDischarge!$M$28:$M$1527,0)))),"",INDEX(AdmittedwithRecentDischarge!$I$28:$W$1527, (MATCH($F60&amp;$R60,AdmittedwithRecentDischarge!$I$28:$I$1527&amp;AdmittedwithRecentDischarge!$M$28:$M$1527,0)),9))</f>
        <v>0</v>
      </c>
      <c r="U60" s="191">
        <f t="array" ref="U60">IF(ISNA(INDEX(AdmittedwithRecentDischarge!$I$28:$W$1527, (MATCH($F60&amp;$R60,AdmittedwithRecentDischarge!$I$28:$I$1527&amp;AdmittedwithRecentDischarge!$M$28:$M$1527,0)))),"",INDEX(AdmittedwithRecentDischarge!$I$28:$W$1527, (MATCH($F60&amp;$R60,AdmittedwithRecentDischarge!$I$28:$I$1527&amp;AdmittedwithRecentDischarge!$M$28:$M$1527,0)),11))</f>
        <v>0</v>
      </c>
      <c r="V60" s="191">
        <f t="array" ref="V60">IF(ISNA(INDEX(AdmittedwithRecentDischarge!$I$28:$W$1527, (MATCH($F60&amp;$R60,AdmittedwithRecentDischarge!$I$28:$I$1527&amp;AdmittedwithRecentDischarge!$M$28:$M$1527,0)))),"",INDEX(AdmittedwithRecentDischarge!$I$28:$W$1527, (MATCH($F60&amp;$R60,AdmittedwithRecentDischarge!$I$28:$I$1527&amp;AdmittedwithRecentDischarge!$M$28:$M$1527,0)),15))</f>
        <v>0</v>
      </c>
      <c r="W60" s="228" t="b">
        <f t="shared" si="4"/>
        <v>0</v>
      </c>
      <c r="X60" s="224" t="str">
        <f t="array" ref="X60">IF(ISNA(VLOOKUP($F60, AdmittedwithRecentDischarge!$I$28:$I$1527,1,FALSE)),"",MAX(IF((AdmittedwithRecentDischarge!$I$28:$I$1527=$F60)*(AdmittedwithRecentDischarge!$K$28:$K$1527&lt;=TransferLog!$J60),AdmittedwithRecentDischarge!$K$28:$K$1527)))</f>
        <v/>
      </c>
      <c r="Y60" s="224" t="b">
        <f t="shared" si="5"/>
        <v>0</v>
      </c>
      <c r="Z60" s="208"/>
      <c r="AA60" s="207" t="str">
        <f t="shared" si="1"/>
        <v/>
      </c>
      <c r="AB60" s="212" t="b">
        <f t="shared" si="6"/>
        <v>0</v>
      </c>
      <c r="AC60" s="213">
        <f t="shared" si="2"/>
        <v>0</v>
      </c>
      <c r="AD60" s="298"/>
      <c r="AE60" s="299"/>
      <c r="AF60" s="21">
        <f t="shared" si="8"/>
        <v>0</v>
      </c>
    </row>
    <row r="61" spans="1:34" s="21" customFormat="1" ht="16.5" customHeight="1">
      <c r="A61" s="22"/>
      <c r="B61" s="22"/>
      <c r="C61" s="22"/>
      <c r="D61" s="115">
        <f t="shared" si="7"/>
        <v>41</v>
      </c>
      <c r="E61" s="248" t="str">
        <f t="array" ref="E61">IF($F61&lt;&gt;"",INDEX(DropDownLists!$K$10:$K$2516,MATCH($F61,DropDownLists!$L$10:$L$2516,0)),"")</f>
        <v/>
      </c>
      <c r="F61" s="116"/>
      <c r="G61" s="118"/>
      <c r="I61" s="144"/>
      <c r="J61" s="141"/>
      <c r="K61" s="145"/>
      <c r="L61" s="146"/>
      <c r="M61" s="195" t="str">
        <f t="array" ref="M61">IF($L61&lt;&gt;"",INDEX(DropDownLists!$H$10:$H$2516,MATCH($L61,DropDownLists!$I$10:$I$2516,0)),"")</f>
        <v/>
      </c>
      <c r="N61" s="148"/>
      <c r="O61" s="148"/>
      <c r="P61" s="146"/>
      <c r="Q61" s="148" t="s">
        <v>190</v>
      </c>
      <c r="R61" s="119" t="str">
        <f t="array" ref="R61">IF(ISNA(VLOOKUP($F61, AdmittedwithRecentDischarge!$I$28:$I$1527,1,FALSE)),"",MAX(IF((AdmittedwithRecentDischarge!$I$28:$I$1527=$F61)*(AdmittedwithRecentDischarge!$M$28:$M$1527&lt;=TransferLog!$J61),AdmittedwithRecentDischarge!$M$28:$M$1527)))</f>
        <v/>
      </c>
      <c r="S61" s="120" t="str">
        <f t="array" ref="S61">IF(ISNA(INDEX(AdmittedwithRecentDischarge!$AH$28:$AH$1527,MATCH($F61&amp;$R61,AdmittedwithRecentDischarge!$I$28:$I$1527&amp;AdmittedwithRecentDischarge!$M$28:$M$1527,0))),"", IF($R61&lt;&gt;"",INDEX(AdmittedwithRecentDischarge!$AH$28:$AH$1527,MATCH($F61&amp;$R61,AdmittedwithRecentDischarge!$I$28:$I$1527&amp;AdmittedwithRecentDischarge!$M$28:$M$1527,0)),""))</f>
        <v/>
      </c>
      <c r="T61" s="190">
        <f t="array" ref="T61">IF(ISNA(INDEX(AdmittedwithRecentDischarge!$I$28:$W$1527, (MATCH($F61&amp;$R61,AdmittedwithRecentDischarge!$I$28:$I$1527&amp;AdmittedwithRecentDischarge!$M$28:$M$1527,0)))),"",INDEX(AdmittedwithRecentDischarge!$I$28:$W$1527, (MATCH($F61&amp;$R61,AdmittedwithRecentDischarge!$I$28:$I$1527&amp;AdmittedwithRecentDischarge!$M$28:$M$1527,0)),9))</f>
        <v>0</v>
      </c>
      <c r="U61" s="191">
        <f t="array" ref="U61">IF(ISNA(INDEX(AdmittedwithRecentDischarge!$I$28:$W$1527, (MATCH($F61&amp;$R61,AdmittedwithRecentDischarge!$I$28:$I$1527&amp;AdmittedwithRecentDischarge!$M$28:$M$1527,0)))),"",INDEX(AdmittedwithRecentDischarge!$I$28:$W$1527, (MATCH($F61&amp;$R61,AdmittedwithRecentDischarge!$I$28:$I$1527&amp;AdmittedwithRecentDischarge!$M$28:$M$1527,0)),11))</f>
        <v>0</v>
      </c>
      <c r="V61" s="191">
        <f t="array" ref="V61">IF(ISNA(INDEX(AdmittedwithRecentDischarge!$I$28:$W$1527, (MATCH($F61&amp;$R61,AdmittedwithRecentDischarge!$I$28:$I$1527&amp;AdmittedwithRecentDischarge!$M$28:$M$1527,0)))),"",INDEX(AdmittedwithRecentDischarge!$I$28:$W$1527, (MATCH($F61&amp;$R61,AdmittedwithRecentDischarge!$I$28:$I$1527&amp;AdmittedwithRecentDischarge!$M$28:$M$1527,0)),15))</f>
        <v>0</v>
      </c>
      <c r="W61" s="228" t="b">
        <f t="shared" si="4"/>
        <v>0</v>
      </c>
      <c r="X61" s="224" t="str">
        <f t="array" ref="X61">IF(ISNA(VLOOKUP($F61, AdmittedwithRecentDischarge!$I$28:$I$1527,1,FALSE)),"",MAX(IF((AdmittedwithRecentDischarge!$I$28:$I$1527=$F61)*(AdmittedwithRecentDischarge!$K$28:$K$1527&lt;=TransferLog!$J61),AdmittedwithRecentDischarge!$K$28:$K$1527)))</f>
        <v/>
      </c>
      <c r="Y61" s="224" t="b">
        <f t="shared" si="5"/>
        <v>0</v>
      </c>
      <c r="Z61" s="208"/>
      <c r="AA61" s="207" t="str">
        <f t="shared" si="1"/>
        <v/>
      </c>
      <c r="AB61" s="212" t="b">
        <f t="shared" si="6"/>
        <v>0</v>
      </c>
      <c r="AC61" s="213">
        <f t="shared" si="2"/>
        <v>0</v>
      </c>
      <c r="AD61" s="298"/>
      <c r="AE61" s="299"/>
      <c r="AF61" s="21">
        <f t="shared" si="8"/>
        <v>0</v>
      </c>
    </row>
    <row r="62" spans="1:34" s="21" customFormat="1" ht="16.5" customHeight="1">
      <c r="A62" s="22"/>
      <c r="B62" s="22"/>
      <c r="C62" s="22"/>
      <c r="D62" s="115">
        <f t="shared" si="7"/>
        <v>42</v>
      </c>
      <c r="E62" s="248" t="str">
        <f t="array" ref="E62">IF($F62&lt;&gt;"",INDEX(DropDownLists!$K$10:$K$2516,MATCH($F62,DropDownLists!$L$10:$L$2516,0)),"")</f>
        <v/>
      </c>
      <c r="F62" s="116"/>
      <c r="G62" s="118"/>
      <c r="I62" s="144"/>
      <c r="J62" s="141"/>
      <c r="K62" s="145"/>
      <c r="L62" s="146"/>
      <c r="M62" s="195" t="str">
        <f t="array" ref="M62">IF($L62&lt;&gt;"",INDEX(DropDownLists!$H$10:$H$2516,MATCH($L62,DropDownLists!$I$10:$I$2516,0)),"")</f>
        <v/>
      </c>
      <c r="N62" s="148"/>
      <c r="O62" s="148"/>
      <c r="P62" s="146"/>
      <c r="Q62" s="148" t="s">
        <v>190</v>
      </c>
      <c r="R62" s="119" t="str">
        <f t="array" ref="R62">IF(ISNA(VLOOKUP($F62, AdmittedwithRecentDischarge!$I$28:$I$1527,1,FALSE)),"",MAX(IF((AdmittedwithRecentDischarge!$I$28:$I$1527=$F62)*(AdmittedwithRecentDischarge!$M$28:$M$1527&lt;=TransferLog!$J62),AdmittedwithRecentDischarge!$M$28:$M$1527)))</f>
        <v/>
      </c>
      <c r="S62" s="120" t="str">
        <f t="array" ref="S62">IF(ISNA(INDEX(AdmittedwithRecentDischarge!$AH$28:$AH$1527,MATCH($F62&amp;$R62,AdmittedwithRecentDischarge!$I$28:$I$1527&amp;AdmittedwithRecentDischarge!$M$28:$M$1527,0))),"", IF($R62&lt;&gt;"",INDEX(AdmittedwithRecentDischarge!$AH$28:$AH$1527,MATCH($F62&amp;$R62,AdmittedwithRecentDischarge!$I$28:$I$1527&amp;AdmittedwithRecentDischarge!$M$28:$M$1527,0)),""))</f>
        <v/>
      </c>
      <c r="T62" s="190">
        <f t="array" ref="T62">IF(ISNA(INDEX(AdmittedwithRecentDischarge!$I$28:$W$1527, (MATCH($F62&amp;$R62,AdmittedwithRecentDischarge!$I$28:$I$1527&amp;AdmittedwithRecentDischarge!$M$28:$M$1527,0)))),"",INDEX(AdmittedwithRecentDischarge!$I$28:$W$1527, (MATCH($F62&amp;$R62,AdmittedwithRecentDischarge!$I$28:$I$1527&amp;AdmittedwithRecentDischarge!$M$28:$M$1527,0)),9))</f>
        <v>0</v>
      </c>
      <c r="U62" s="191">
        <f t="array" ref="U62">IF(ISNA(INDEX(AdmittedwithRecentDischarge!$I$28:$W$1527, (MATCH($F62&amp;$R62,AdmittedwithRecentDischarge!$I$28:$I$1527&amp;AdmittedwithRecentDischarge!$M$28:$M$1527,0)))),"",INDEX(AdmittedwithRecentDischarge!$I$28:$W$1527, (MATCH($F62&amp;$R62,AdmittedwithRecentDischarge!$I$28:$I$1527&amp;AdmittedwithRecentDischarge!$M$28:$M$1527,0)),11))</f>
        <v>0</v>
      </c>
      <c r="V62" s="191">
        <f t="array" ref="V62">IF(ISNA(INDEX(AdmittedwithRecentDischarge!$I$28:$W$1527, (MATCH($F62&amp;$R62,AdmittedwithRecentDischarge!$I$28:$I$1527&amp;AdmittedwithRecentDischarge!$M$28:$M$1527,0)))),"",INDEX(AdmittedwithRecentDischarge!$I$28:$W$1527, (MATCH($F62&amp;$R62,AdmittedwithRecentDischarge!$I$28:$I$1527&amp;AdmittedwithRecentDischarge!$M$28:$M$1527,0)),15))</f>
        <v>0</v>
      </c>
      <c r="W62" s="228" t="b">
        <f t="shared" si="4"/>
        <v>0</v>
      </c>
      <c r="X62" s="224" t="str">
        <f t="array" ref="X62">IF(ISNA(VLOOKUP($F62, AdmittedwithRecentDischarge!$I$28:$I$1527,1,FALSE)),"",MAX(IF((AdmittedwithRecentDischarge!$I$28:$I$1527=$F62)*(AdmittedwithRecentDischarge!$K$28:$K$1527&lt;=TransferLog!$J62),AdmittedwithRecentDischarge!$K$28:$K$1527)))</f>
        <v/>
      </c>
      <c r="Y62" s="224" t="b">
        <f t="shared" si="5"/>
        <v>0</v>
      </c>
      <c r="Z62" s="208"/>
      <c r="AA62" s="207" t="str">
        <f t="shared" si="1"/>
        <v/>
      </c>
      <c r="AB62" s="212" t="b">
        <f t="shared" si="6"/>
        <v>0</v>
      </c>
      <c r="AC62" s="213">
        <f t="shared" si="2"/>
        <v>0</v>
      </c>
      <c r="AD62" s="298"/>
      <c r="AE62" s="299"/>
      <c r="AF62" s="21">
        <f t="shared" si="8"/>
        <v>0</v>
      </c>
    </row>
    <row r="63" spans="1:34" s="21" customFormat="1" ht="16.5" customHeight="1">
      <c r="A63" s="22"/>
      <c r="B63" s="22"/>
      <c r="C63" s="22"/>
      <c r="D63" s="115">
        <f t="shared" si="7"/>
        <v>43</v>
      </c>
      <c r="E63" s="248" t="str">
        <f t="array" ref="E63">IF($F63&lt;&gt;"",INDEX(DropDownLists!$K$10:$K$2516,MATCH($F63,DropDownLists!$L$10:$L$2516,0)),"")</f>
        <v/>
      </c>
      <c r="F63" s="116"/>
      <c r="G63" s="118"/>
      <c r="I63" s="144"/>
      <c r="J63" s="141"/>
      <c r="K63" s="145"/>
      <c r="L63" s="146"/>
      <c r="M63" s="195" t="str">
        <f t="array" ref="M63">IF($L63&lt;&gt;"",INDEX(DropDownLists!$H$10:$H$2516,MATCH($L63,DropDownLists!$I$10:$I$2516,0)),"")</f>
        <v/>
      </c>
      <c r="N63" s="148"/>
      <c r="O63" s="148"/>
      <c r="P63" s="146"/>
      <c r="Q63" s="148" t="s">
        <v>190</v>
      </c>
      <c r="R63" s="119" t="str">
        <f t="array" ref="R63">IF(ISNA(VLOOKUP($F63, AdmittedwithRecentDischarge!$I$28:$I$1527,1,FALSE)),"",MAX(IF((AdmittedwithRecentDischarge!$I$28:$I$1527=$F63)*(AdmittedwithRecentDischarge!$M$28:$M$1527&lt;=TransferLog!$J63),AdmittedwithRecentDischarge!$M$28:$M$1527)))</f>
        <v/>
      </c>
      <c r="S63" s="120" t="str">
        <f t="array" ref="S63">IF(ISNA(INDEX(AdmittedwithRecentDischarge!$AH$28:$AH$1527,MATCH($F63&amp;$R63,AdmittedwithRecentDischarge!$I$28:$I$1527&amp;AdmittedwithRecentDischarge!$M$28:$M$1527,0))),"", IF($R63&lt;&gt;"",INDEX(AdmittedwithRecentDischarge!$AH$28:$AH$1527,MATCH($F63&amp;$R63,AdmittedwithRecentDischarge!$I$28:$I$1527&amp;AdmittedwithRecentDischarge!$M$28:$M$1527,0)),""))</f>
        <v/>
      </c>
      <c r="T63" s="190">
        <f t="array" ref="T63">IF(ISNA(INDEX(AdmittedwithRecentDischarge!$I$28:$W$1527, (MATCH($F63&amp;$R63,AdmittedwithRecentDischarge!$I$28:$I$1527&amp;AdmittedwithRecentDischarge!$M$28:$M$1527,0)))),"",INDEX(AdmittedwithRecentDischarge!$I$28:$W$1527, (MATCH($F63&amp;$R63,AdmittedwithRecentDischarge!$I$28:$I$1527&amp;AdmittedwithRecentDischarge!$M$28:$M$1527,0)),9))</f>
        <v>0</v>
      </c>
      <c r="U63" s="191">
        <f t="array" ref="U63">IF(ISNA(INDEX(AdmittedwithRecentDischarge!$I$28:$W$1527, (MATCH($F63&amp;$R63,AdmittedwithRecentDischarge!$I$28:$I$1527&amp;AdmittedwithRecentDischarge!$M$28:$M$1527,0)))),"",INDEX(AdmittedwithRecentDischarge!$I$28:$W$1527, (MATCH($F63&amp;$R63,AdmittedwithRecentDischarge!$I$28:$I$1527&amp;AdmittedwithRecentDischarge!$M$28:$M$1527,0)),11))</f>
        <v>0</v>
      </c>
      <c r="V63" s="191">
        <f t="array" ref="V63">IF(ISNA(INDEX(AdmittedwithRecentDischarge!$I$28:$W$1527, (MATCH($F63&amp;$R63,AdmittedwithRecentDischarge!$I$28:$I$1527&amp;AdmittedwithRecentDischarge!$M$28:$M$1527,0)))),"",INDEX(AdmittedwithRecentDischarge!$I$28:$W$1527, (MATCH($F63&amp;$R63,AdmittedwithRecentDischarge!$I$28:$I$1527&amp;AdmittedwithRecentDischarge!$M$28:$M$1527,0)),15))</f>
        <v>0</v>
      </c>
      <c r="W63" s="228" t="b">
        <f t="shared" si="4"/>
        <v>0</v>
      </c>
      <c r="X63" s="224" t="str">
        <f t="array" ref="X63">IF(ISNA(VLOOKUP($F63, AdmittedwithRecentDischarge!$I$28:$I$1527,1,FALSE)),"",MAX(IF((AdmittedwithRecentDischarge!$I$28:$I$1527=$F63)*(AdmittedwithRecentDischarge!$K$28:$K$1527&lt;=TransferLog!$J63),AdmittedwithRecentDischarge!$K$28:$K$1527)))</f>
        <v/>
      </c>
      <c r="Y63" s="224" t="b">
        <f t="shared" si="5"/>
        <v>0</v>
      </c>
      <c r="Z63" s="208"/>
      <c r="AA63" s="207" t="str">
        <f t="shared" si="1"/>
        <v/>
      </c>
      <c r="AB63" s="212" t="b">
        <f t="shared" si="6"/>
        <v>0</v>
      </c>
      <c r="AC63" s="213">
        <f t="shared" si="2"/>
        <v>0</v>
      </c>
      <c r="AD63" s="298"/>
      <c r="AE63" s="299"/>
      <c r="AF63" s="21">
        <f t="shared" si="8"/>
        <v>0</v>
      </c>
    </row>
    <row r="64" spans="1:34" s="21" customFormat="1" ht="16.5" customHeight="1">
      <c r="A64" s="22"/>
      <c r="B64" s="22"/>
      <c r="C64" s="22"/>
      <c r="D64" s="115">
        <f t="shared" si="7"/>
        <v>44</v>
      </c>
      <c r="E64" s="248" t="str">
        <f t="array" ref="E64">IF($F64&lt;&gt;"",INDEX(DropDownLists!$K$10:$K$2516,MATCH($F64,DropDownLists!$L$10:$L$2516,0)),"")</f>
        <v/>
      </c>
      <c r="F64" s="116"/>
      <c r="G64" s="118"/>
      <c r="I64" s="144"/>
      <c r="J64" s="141"/>
      <c r="K64" s="145"/>
      <c r="L64" s="146"/>
      <c r="M64" s="195" t="str">
        <f t="array" ref="M64">IF($L64&lt;&gt;"",INDEX(DropDownLists!$H$10:$H$2516,MATCH($L64,DropDownLists!$I$10:$I$2516,0)),"")</f>
        <v/>
      </c>
      <c r="N64" s="148"/>
      <c r="O64" s="148"/>
      <c r="P64" s="146"/>
      <c r="Q64" s="148" t="s">
        <v>190</v>
      </c>
      <c r="R64" s="119" t="str">
        <f t="array" ref="R64">IF(ISNA(VLOOKUP($F64, AdmittedwithRecentDischarge!$I$28:$I$1527,1,FALSE)),"",MAX(IF((AdmittedwithRecentDischarge!$I$28:$I$1527=$F64)*(AdmittedwithRecentDischarge!$M$28:$M$1527&lt;=TransferLog!$J64),AdmittedwithRecentDischarge!$M$28:$M$1527)))</f>
        <v/>
      </c>
      <c r="S64" s="120" t="str">
        <f t="array" ref="S64">IF(ISNA(INDEX(AdmittedwithRecentDischarge!$AH$28:$AH$1527,MATCH($F64&amp;$R64,AdmittedwithRecentDischarge!$I$28:$I$1527&amp;AdmittedwithRecentDischarge!$M$28:$M$1527,0))),"", IF($R64&lt;&gt;"",INDEX(AdmittedwithRecentDischarge!$AH$28:$AH$1527,MATCH($F64&amp;$R64,AdmittedwithRecentDischarge!$I$28:$I$1527&amp;AdmittedwithRecentDischarge!$M$28:$M$1527,0)),""))</f>
        <v/>
      </c>
      <c r="T64" s="190">
        <f t="array" ref="T64">IF(ISNA(INDEX(AdmittedwithRecentDischarge!$I$28:$W$1527, (MATCH($F64&amp;$R64,AdmittedwithRecentDischarge!$I$28:$I$1527&amp;AdmittedwithRecentDischarge!$M$28:$M$1527,0)))),"",INDEX(AdmittedwithRecentDischarge!$I$28:$W$1527, (MATCH($F64&amp;$R64,AdmittedwithRecentDischarge!$I$28:$I$1527&amp;AdmittedwithRecentDischarge!$M$28:$M$1527,0)),9))</f>
        <v>0</v>
      </c>
      <c r="U64" s="191">
        <f t="array" ref="U64">IF(ISNA(INDEX(AdmittedwithRecentDischarge!$I$28:$W$1527, (MATCH($F64&amp;$R64,AdmittedwithRecentDischarge!$I$28:$I$1527&amp;AdmittedwithRecentDischarge!$M$28:$M$1527,0)))),"",INDEX(AdmittedwithRecentDischarge!$I$28:$W$1527, (MATCH($F64&amp;$R64,AdmittedwithRecentDischarge!$I$28:$I$1527&amp;AdmittedwithRecentDischarge!$M$28:$M$1527,0)),11))</f>
        <v>0</v>
      </c>
      <c r="V64" s="191">
        <f t="array" ref="V64">IF(ISNA(INDEX(AdmittedwithRecentDischarge!$I$28:$W$1527, (MATCH($F64&amp;$R64,AdmittedwithRecentDischarge!$I$28:$I$1527&amp;AdmittedwithRecentDischarge!$M$28:$M$1527,0)))),"",INDEX(AdmittedwithRecentDischarge!$I$28:$W$1527, (MATCH($F64&amp;$R64,AdmittedwithRecentDischarge!$I$28:$I$1527&amp;AdmittedwithRecentDischarge!$M$28:$M$1527,0)),15))</f>
        <v>0</v>
      </c>
      <c r="W64" s="228" t="b">
        <f t="shared" si="4"/>
        <v>0</v>
      </c>
      <c r="X64" s="224" t="str">
        <f t="array" ref="X64">IF(ISNA(VLOOKUP($F64, AdmittedwithRecentDischarge!$I$28:$I$1527,1,FALSE)),"",MAX(IF((AdmittedwithRecentDischarge!$I$28:$I$1527=$F64)*(AdmittedwithRecentDischarge!$K$28:$K$1527&lt;=TransferLog!$J64),AdmittedwithRecentDischarge!$K$28:$K$1527)))</f>
        <v/>
      </c>
      <c r="Y64" s="224" t="b">
        <f t="shared" si="5"/>
        <v>0</v>
      </c>
      <c r="Z64" s="208"/>
      <c r="AA64" s="207" t="str">
        <f t="shared" si="1"/>
        <v/>
      </c>
      <c r="AB64" s="212" t="b">
        <f t="shared" si="6"/>
        <v>0</v>
      </c>
      <c r="AC64" s="213">
        <f t="shared" si="2"/>
        <v>0</v>
      </c>
      <c r="AD64" s="298"/>
      <c r="AE64" s="299"/>
      <c r="AF64" s="21">
        <f t="shared" si="8"/>
        <v>0</v>
      </c>
    </row>
    <row r="65" spans="1:32" s="21" customFormat="1" ht="16.5" customHeight="1">
      <c r="A65" s="22"/>
      <c r="B65" s="22"/>
      <c r="C65" s="22"/>
      <c r="D65" s="115">
        <f t="shared" si="7"/>
        <v>45</v>
      </c>
      <c r="E65" s="248" t="str">
        <f t="array" ref="E65">IF($F65&lt;&gt;"",INDEX(DropDownLists!$K$10:$K$2516,MATCH($F65,DropDownLists!$L$10:$L$2516,0)),"")</f>
        <v/>
      </c>
      <c r="F65" s="116"/>
      <c r="G65" s="118"/>
      <c r="I65" s="144"/>
      <c r="J65" s="141"/>
      <c r="K65" s="145"/>
      <c r="L65" s="146"/>
      <c r="M65" s="195" t="str">
        <f t="array" ref="M65">IF($L65&lt;&gt;"",INDEX(DropDownLists!$H$10:$H$2516,MATCH($L65,DropDownLists!$I$10:$I$2516,0)),"")</f>
        <v/>
      </c>
      <c r="N65" s="148"/>
      <c r="O65" s="148"/>
      <c r="P65" s="146"/>
      <c r="Q65" s="148" t="s">
        <v>190</v>
      </c>
      <c r="R65" s="119" t="str">
        <f t="array" ref="R65">IF(ISNA(VLOOKUP($F65, AdmittedwithRecentDischarge!$I$28:$I$1527,1,FALSE)),"",MAX(IF((AdmittedwithRecentDischarge!$I$28:$I$1527=$F65)*(AdmittedwithRecentDischarge!$M$28:$M$1527&lt;=TransferLog!$J65),AdmittedwithRecentDischarge!$M$28:$M$1527)))</f>
        <v/>
      </c>
      <c r="S65" s="120" t="str">
        <f t="array" ref="S65">IF(ISNA(INDEX(AdmittedwithRecentDischarge!$AH$28:$AH$1527,MATCH($F65&amp;$R65,AdmittedwithRecentDischarge!$I$28:$I$1527&amp;AdmittedwithRecentDischarge!$M$28:$M$1527,0))),"", IF($R65&lt;&gt;"",INDEX(AdmittedwithRecentDischarge!$AH$28:$AH$1527,MATCH($F65&amp;$R65,AdmittedwithRecentDischarge!$I$28:$I$1527&amp;AdmittedwithRecentDischarge!$M$28:$M$1527,0)),""))</f>
        <v/>
      </c>
      <c r="T65" s="190">
        <f t="array" ref="T65">IF(ISNA(INDEX(AdmittedwithRecentDischarge!$I$28:$W$1527, (MATCH($F65&amp;$R65,AdmittedwithRecentDischarge!$I$28:$I$1527&amp;AdmittedwithRecentDischarge!$M$28:$M$1527,0)))),"",INDEX(AdmittedwithRecentDischarge!$I$28:$W$1527, (MATCH($F65&amp;$R65,AdmittedwithRecentDischarge!$I$28:$I$1527&amp;AdmittedwithRecentDischarge!$M$28:$M$1527,0)),9))</f>
        <v>0</v>
      </c>
      <c r="U65" s="191">
        <f t="array" ref="U65">IF(ISNA(INDEX(AdmittedwithRecentDischarge!$I$28:$W$1527, (MATCH($F65&amp;$R65,AdmittedwithRecentDischarge!$I$28:$I$1527&amp;AdmittedwithRecentDischarge!$M$28:$M$1527,0)))),"",INDEX(AdmittedwithRecentDischarge!$I$28:$W$1527, (MATCH($F65&amp;$R65,AdmittedwithRecentDischarge!$I$28:$I$1527&amp;AdmittedwithRecentDischarge!$M$28:$M$1527,0)),11))</f>
        <v>0</v>
      </c>
      <c r="V65" s="191">
        <f t="array" ref="V65">IF(ISNA(INDEX(AdmittedwithRecentDischarge!$I$28:$W$1527, (MATCH($F65&amp;$R65,AdmittedwithRecentDischarge!$I$28:$I$1527&amp;AdmittedwithRecentDischarge!$M$28:$M$1527,0)))),"",INDEX(AdmittedwithRecentDischarge!$I$28:$W$1527, (MATCH($F65&amp;$R65,AdmittedwithRecentDischarge!$I$28:$I$1527&amp;AdmittedwithRecentDischarge!$M$28:$M$1527,0)),15))</f>
        <v>0</v>
      </c>
      <c r="W65" s="228" t="b">
        <f t="shared" si="4"/>
        <v>0</v>
      </c>
      <c r="X65" s="224" t="str">
        <f t="array" ref="X65">IF(ISNA(VLOOKUP($F65, AdmittedwithRecentDischarge!$I$28:$I$1527,1,FALSE)),"",MAX(IF((AdmittedwithRecentDischarge!$I$28:$I$1527=$F65)*(AdmittedwithRecentDischarge!$K$28:$K$1527&lt;=TransferLog!$J65),AdmittedwithRecentDischarge!$K$28:$K$1527)))</f>
        <v/>
      </c>
      <c r="Y65" s="224" t="b">
        <f t="shared" si="5"/>
        <v>0</v>
      </c>
      <c r="Z65" s="208"/>
      <c r="AA65" s="207" t="str">
        <f t="shared" si="1"/>
        <v/>
      </c>
      <c r="AB65" s="212" t="b">
        <f t="shared" si="6"/>
        <v>0</v>
      </c>
      <c r="AC65" s="213">
        <f t="shared" si="2"/>
        <v>0</v>
      </c>
      <c r="AD65" s="298"/>
      <c r="AE65" s="299"/>
      <c r="AF65" s="21">
        <f t="shared" si="8"/>
        <v>0</v>
      </c>
    </row>
    <row r="66" spans="1:32" s="21" customFormat="1" ht="16.5" customHeight="1">
      <c r="A66" s="22"/>
      <c r="B66" s="22"/>
      <c r="C66" s="22"/>
      <c r="D66" s="115">
        <f t="shared" si="7"/>
        <v>46</v>
      </c>
      <c r="E66" s="248" t="str">
        <f t="array" ref="E66">IF($F66&lt;&gt;"",INDEX(DropDownLists!$K$10:$K$2516,MATCH($F66,DropDownLists!$L$10:$L$2516,0)),"")</f>
        <v/>
      </c>
      <c r="F66" s="116"/>
      <c r="G66" s="118"/>
      <c r="I66" s="144"/>
      <c r="J66" s="141"/>
      <c r="K66" s="145"/>
      <c r="L66" s="146"/>
      <c r="M66" s="195" t="str">
        <f t="array" ref="M66">IF($L66&lt;&gt;"",INDEX(DropDownLists!$H$10:$H$2516,MATCH($L66,DropDownLists!$I$10:$I$2516,0)),"")</f>
        <v/>
      </c>
      <c r="N66" s="148"/>
      <c r="O66" s="148"/>
      <c r="P66" s="146"/>
      <c r="Q66" s="148" t="s">
        <v>190</v>
      </c>
      <c r="R66" s="119" t="str">
        <f t="array" ref="R66">IF(ISNA(VLOOKUP($F66, AdmittedwithRecentDischarge!$I$28:$I$1527,1,FALSE)),"",MAX(IF((AdmittedwithRecentDischarge!$I$28:$I$1527=$F66)*(AdmittedwithRecentDischarge!$M$28:$M$1527&lt;=TransferLog!$J66),AdmittedwithRecentDischarge!$M$28:$M$1527)))</f>
        <v/>
      </c>
      <c r="S66" s="120" t="str">
        <f t="array" ref="S66">IF(ISNA(INDEX(AdmittedwithRecentDischarge!$AH$28:$AH$1527,MATCH($F66&amp;$R66,AdmittedwithRecentDischarge!$I$28:$I$1527&amp;AdmittedwithRecentDischarge!$M$28:$M$1527,0))),"", IF($R66&lt;&gt;"",INDEX(AdmittedwithRecentDischarge!$AH$28:$AH$1527,MATCH($F66&amp;$R66,AdmittedwithRecentDischarge!$I$28:$I$1527&amp;AdmittedwithRecentDischarge!$M$28:$M$1527,0)),""))</f>
        <v/>
      </c>
      <c r="T66" s="190">
        <f t="array" ref="T66">IF(ISNA(INDEX(AdmittedwithRecentDischarge!$I$28:$W$1527, (MATCH($F66&amp;$R66,AdmittedwithRecentDischarge!$I$28:$I$1527&amp;AdmittedwithRecentDischarge!$M$28:$M$1527,0)))),"",INDEX(AdmittedwithRecentDischarge!$I$28:$W$1527, (MATCH($F66&amp;$R66,AdmittedwithRecentDischarge!$I$28:$I$1527&amp;AdmittedwithRecentDischarge!$M$28:$M$1527,0)),9))</f>
        <v>0</v>
      </c>
      <c r="U66" s="191">
        <f t="array" ref="U66">IF(ISNA(INDEX(AdmittedwithRecentDischarge!$I$28:$W$1527, (MATCH($F66&amp;$R66,AdmittedwithRecentDischarge!$I$28:$I$1527&amp;AdmittedwithRecentDischarge!$M$28:$M$1527,0)))),"",INDEX(AdmittedwithRecentDischarge!$I$28:$W$1527, (MATCH($F66&amp;$R66,AdmittedwithRecentDischarge!$I$28:$I$1527&amp;AdmittedwithRecentDischarge!$M$28:$M$1527,0)),11))</f>
        <v>0</v>
      </c>
      <c r="V66" s="191">
        <f t="array" ref="V66">IF(ISNA(INDEX(AdmittedwithRecentDischarge!$I$28:$W$1527, (MATCH($F66&amp;$R66,AdmittedwithRecentDischarge!$I$28:$I$1527&amp;AdmittedwithRecentDischarge!$M$28:$M$1527,0)))),"",INDEX(AdmittedwithRecentDischarge!$I$28:$W$1527, (MATCH($F66&amp;$R66,AdmittedwithRecentDischarge!$I$28:$I$1527&amp;AdmittedwithRecentDischarge!$M$28:$M$1527,0)),15))</f>
        <v>0</v>
      </c>
      <c r="W66" s="228" t="b">
        <f t="shared" si="4"/>
        <v>0</v>
      </c>
      <c r="X66" s="224" t="str">
        <f t="array" ref="X66">IF(ISNA(VLOOKUP($F66, AdmittedwithRecentDischarge!$I$28:$I$1527,1,FALSE)),"",MAX(IF((AdmittedwithRecentDischarge!$I$28:$I$1527=$F66)*(AdmittedwithRecentDischarge!$K$28:$K$1527&lt;=TransferLog!$J66),AdmittedwithRecentDischarge!$K$28:$K$1527)))</f>
        <v/>
      </c>
      <c r="Y66" s="224" t="b">
        <f t="shared" si="5"/>
        <v>0</v>
      </c>
      <c r="Z66" s="208"/>
      <c r="AA66" s="207" t="str">
        <f t="shared" si="1"/>
        <v/>
      </c>
      <c r="AB66" s="212" t="b">
        <f t="shared" si="6"/>
        <v>0</v>
      </c>
      <c r="AC66" s="213">
        <f t="shared" si="2"/>
        <v>0</v>
      </c>
      <c r="AD66" s="298"/>
      <c r="AE66" s="299"/>
      <c r="AF66" s="21">
        <f t="shared" si="8"/>
        <v>0</v>
      </c>
    </row>
    <row r="67" spans="1:32" s="21" customFormat="1" ht="16.5" customHeight="1">
      <c r="A67" s="22"/>
      <c r="B67" s="22"/>
      <c r="C67" s="22"/>
      <c r="D67" s="115">
        <f t="shared" si="7"/>
        <v>47</v>
      </c>
      <c r="E67" s="248" t="str">
        <f t="array" ref="E67">IF($F67&lt;&gt;"",INDEX(DropDownLists!$K$10:$K$2516,MATCH($F67,DropDownLists!$L$10:$L$2516,0)),"")</f>
        <v/>
      </c>
      <c r="F67" s="116"/>
      <c r="G67" s="118"/>
      <c r="I67" s="144"/>
      <c r="J67" s="141"/>
      <c r="K67" s="145"/>
      <c r="L67" s="146"/>
      <c r="M67" s="195" t="str">
        <f t="array" ref="M67">IF($L67&lt;&gt;"",INDEX(DropDownLists!$H$10:$H$2516,MATCH($L67,DropDownLists!$I$10:$I$2516,0)),"")</f>
        <v/>
      </c>
      <c r="N67" s="148"/>
      <c r="O67" s="148"/>
      <c r="P67" s="146"/>
      <c r="Q67" s="148" t="s">
        <v>190</v>
      </c>
      <c r="R67" s="119" t="str">
        <f t="array" ref="R67">IF(ISNA(VLOOKUP($F67, AdmittedwithRecentDischarge!$I$28:$I$1527,1,FALSE)),"",MAX(IF((AdmittedwithRecentDischarge!$I$28:$I$1527=$F67)*(AdmittedwithRecentDischarge!$M$28:$M$1527&lt;=TransferLog!$J67),AdmittedwithRecentDischarge!$M$28:$M$1527)))</f>
        <v/>
      </c>
      <c r="S67" s="120" t="str">
        <f t="array" ref="S67">IF(ISNA(INDEX(AdmittedwithRecentDischarge!$AH$28:$AH$1527,MATCH($F67&amp;$R67,AdmittedwithRecentDischarge!$I$28:$I$1527&amp;AdmittedwithRecentDischarge!$M$28:$M$1527,0))),"", IF($R67&lt;&gt;"",INDEX(AdmittedwithRecentDischarge!$AH$28:$AH$1527,MATCH($F67&amp;$R67,AdmittedwithRecentDischarge!$I$28:$I$1527&amp;AdmittedwithRecentDischarge!$M$28:$M$1527,0)),""))</f>
        <v/>
      </c>
      <c r="T67" s="190">
        <f t="array" ref="T67">IF(ISNA(INDEX(AdmittedwithRecentDischarge!$I$28:$W$1527, (MATCH($F67&amp;$R67,AdmittedwithRecentDischarge!$I$28:$I$1527&amp;AdmittedwithRecentDischarge!$M$28:$M$1527,0)))),"",INDEX(AdmittedwithRecentDischarge!$I$28:$W$1527, (MATCH($F67&amp;$R67,AdmittedwithRecentDischarge!$I$28:$I$1527&amp;AdmittedwithRecentDischarge!$M$28:$M$1527,0)),9))</f>
        <v>0</v>
      </c>
      <c r="U67" s="191">
        <f t="array" ref="U67">IF(ISNA(INDEX(AdmittedwithRecentDischarge!$I$28:$W$1527, (MATCH($F67&amp;$R67,AdmittedwithRecentDischarge!$I$28:$I$1527&amp;AdmittedwithRecentDischarge!$M$28:$M$1527,0)))),"",INDEX(AdmittedwithRecentDischarge!$I$28:$W$1527, (MATCH($F67&amp;$R67,AdmittedwithRecentDischarge!$I$28:$I$1527&amp;AdmittedwithRecentDischarge!$M$28:$M$1527,0)),11))</f>
        <v>0</v>
      </c>
      <c r="V67" s="191">
        <f t="array" ref="V67">IF(ISNA(INDEX(AdmittedwithRecentDischarge!$I$28:$W$1527, (MATCH($F67&amp;$R67,AdmittedwithRecentDischarge!$I$28:$I$1527&amp;AdmittedwithRecentDischarge!$M$28:$M$1527,0)))),"",INDEX(AdmittedwithRecentDischarge!$I$28:$W$1527, (MATCH($F67&amp;$R67,AdmittedwithRecentDischarge!$I$28:$I$1527&amp;AdmittedwithRecentDischarge!$M$28:$M$1527,0)),15))</f>
        <v>0</v>
      </c>
      <c r="W67" s="228" t="b">
        <f t="shared" si="4"/>
        <v>0</v>
      </c>
      <c r="X67" s="224" t="str">
        <f t="array" ref="X67">IF(ISNA(VLOOKUP($F67, AdmittedwithRecentDischarge!$I$28:$I$1527,1,FALSE)),"",MAX(IF((AdmittedwithRecentDischarge!$I$28:$I$1527=$F67)*(AdmittedwithRecentDischarge!$K$28:$K$1527&lt;=TransferLog!$J67),AdmittedwithRecentDischarge!$K$28:$K$1527)))</f>
        <v/>
      </c>
      <c r="Y67" s="224" t="b">
        <f t="shared" si="5"/>
        <v>0</v>
      </c>
      <c r="Z67" s="208"/>
      <c r="AA67" s="207" t="str">
        <f t="shared" si="1"/>
        <v/>
      </c>
      <c r="AB67" s="212" t="b">
        <f t="shared" si="6"/>
        <v>0</v>
      </c>
      <c r="AC67" s="213">
        <f t="shared" si="2"/>
        <v>0</v>
      </c>
      <c r="AD67" s="298"/>
      <c r="AE67" s="299"/>
      <c r="AF67" s="21">
        <f t="shared" si="8"/>
        <v>0</v>
      </c>
    </row>
    <row r="68" spans="1:32" s="21" customFormat="1" ht="16.5" customHeight="1">
      <c r="A68" s="22"/>
      <c r="B68" s="22"/>
      <c r="C68" s="22"/>
      <c r="D68" s="115">
        <f t="shared" si="7"/>
        <v>48</v>
      </c>
      <c r="E68" s="248" t="str">
        <f t="array" ref="E68">IF($F68&lt;&gt;"",INDEX(DropDownLists!$K$10:$K$2516,MATCH($F68,DropDownLists!$L$10:$L$2516,0)),"")</f>
        <v/>
      </c>
      <c r="F68" s="116"/>
      <c r="G68" s="118"/>
      <c r="I68" s="144"/>
      <c r="J68" s="141"/>
      <c r="K68" s="145"/>
      <c r="L68" s="146"/>
      <c r="M68" s="195" t="str">
        <f t="array" ref="M68">IF($L68&lt;&gt;"",INDEX(DropDownLists!$H$10:$H$2516,MATCH($L68,DropDownLists!$I$10:$I$2516,0)),"")</f>
        <v/>
      </c>
      <c r="N68" s="148"/>
      <c r="O68" s="148"/>
      <c r="P68" s="146"/>
      <c r="Q68" s="148" t="s">
        <v>190</v>
      </c>
      <c r="R68" s="119" t="str">
        <f t="array" ref="R68">IF(ISNA(VLOOKUP($F68, AdmittedwithRecentDischarge!$I$28:$I$1527,1,FALSE)),"",MAX(IF((AdmittedwithRecentDischarge!$I$28:$I$1527=$F68)*(AdmittedwithRecentDischarge!$M$28:$M$1527&lt;=TransferLog!$J68),AdmittedwithRecentDischarge!$M$28:$M$1527)))</f>
        <v/>
      </c>
      <c r="S68" s="120" t="str">
        <f t="array" ref="S68">IF(ISNA(INDEX(AdmittedwithRecentDischarge!$AH$28:$AH$1527,MATCH($F68&amp;$R68,AdmittedwithRecentDischarge!$I$28:$I$1527&amp;AdmittedwithRecentDischarge!$M$28:$M$1527,0))),"", IF($R68&lt;&gt;"",INDEX(AdmittedwithRecentDischarge!$AH$28:$AH$1527,MATCH($F68&amp;$R68,AdmittedwithRecentDischarge!$I$28:$I$1527&amp;AdmittedwithRecentDischarge!$M$28:$M$1527,0)),""))</f>
        <v/>
      </c>
      <c r="T68" s="190">
        <f t="array" ref="T68">IF(ISNA(INDEX(AdmittedwithRecentDischarge!$I$28:$W$1527, (MATCH($F68&amp;$R68,AdmittedwithRecentDischarge!$I$28:$I$1527&amp;AdmittedwithRecentDischarge!$M$28:$M$1527,0)))),"",INDEX(AdmittedwithRecentDischarge!$I$28:$W$1527, (MATCH($F68&amp;$R68,AdmittedwithRecentDischarge!$I$28:$I$1527&amp;AdmittedwithRecentDischarge!$M$28:$M$1527,0)),9))</f>
        <v>0</v>
      </c>
      <c r="U68" s="191">
        <f t="array" ref="U68">IF(ISNA(INDEX(AdmittedwithRecentDischarge!$I$28:$W$1527, (MATCH($F68&amp;$R68,AdmittedwithRecentDischarge!$I$28:$I$1527&amp;AdmittedwithRecentDischarge!$M$28:$M$1527,0)))),"",INDEX(AdmittedwithRecentDischarge!$I$28:$W$1527, (MATCH($F68&amp;$R68,AdmittedwithRecentDischarge!$I$28:$I$1527&amp;AdmittedwithRecentDischarge!$M$28:$M$1527,0)),11))</f>
        <v>0</v>
      </c>
      <c r="V68" s="191">
        <f t="array" ref="V68">IF(ISNA(INDEX(AdmittedwithRecentDischarge!$I$28:$W$1527, (MATCH($F68&amp;$R68,AdmittedwithRecentDischarge!$I$28:$I$1527&amp;AdmittedwithRecentDischarge!$M$28:$M$1527,0)))),"",INDEX(AdmittedwithRecentDischarge!$I$28:$W$1527, (MATCH($F68&amp;$R68,AdmittedwithRecentDischarge!$I$28:$I$1527&amp;AdmittedwithRecentDischarge!$M$28:$M$1527,0)),15))</f>
        <v>0</v>
      </c>
      <c r="W68" s="228" t="b">
        <f t="shared" si="4"/>
        <v>0</v>
      </c>
      <c r="X68" s="224" t="str">
        <f t="array" ref="X68">IF(ISNA(VLOOKUP($F68, AdmittedwithRecentDischarge!$I$28:$I$1527,1,FALSE)),"",MAX(IF((AdmittedwithRecentDischarge!$I$28:$I$1527=$F68)*(AdmittedwithRecentDischarge!$K$28:$K$1527&lt;=TransferLog!$J68),AdmittedwithRecentDischarge!$K$28:$K$1527)))</f>
        <v/>
      </c>
      <c r="Y68" s="224" t="b">
        <f t="shared" si="5"/>
        <v>0</v>
      </c>
      <c r="Z68" s="208"/>
      <c r="AA68" s="207" t="str">
        <f t="shared" si="1"/>
        <v/>
      </c>
      <c r="AB68" s="212" t="b">
        <f t="shared" si="6"/>
        <v>0</v>
      </c>
      <c r="AC68" s="213">
        <f t="shared" si="2"/>
        <v>0</v>
      </c>
      <c r="AD68" s="298"/>
      <c r="AE68" s="299"/>
      <c r="AF68" s="21">
        <f t="shared" si="8"/>
        <v>0</v>
      </c>
    </row>
    <row r="69" spans="1:32" s="21" customFormat="1" ht="16.5" customHeight="1">
      <c r="A69" s="22"/>
      <c r="B69" s="22"/>
      <c r="C69" s="22"/>
      <c r="D69" s="115">
        <f t="shared" si="7"/>
        <v>49</v>
      </c>
      <c r="E69" s="248" t="str">
        <f t="array" ref="E69">IF($F69&lt;&gt;"",INDEX(DropDownLists!$K$10:$K$2516,MATCH($F69,DropDownLists!$L$10:$L$2516,0)),"")</f>
        <v/>
      </c>
      <c r="F69" s="116"/>
      <c r="G69" s="118"/>
      <c r="I69" s="144"/>
      <c r="J69" s="141"/>
      <c r="K69" s="145"/>
      <c r="L69" s="146"/>
      <c r="M69" s="195" t="str">
        <f t="array" ref="M69">IF($L69&lt;&gt;"",INDEX(DropDownLists!$H$10:$H$2516,MATCH($L69,DropDownLists!$I$10:$I$2516,0)),"")</f>
        <v/>
      </c>
      <c r="N69" s="148"/>
      <c r="O69" s="148"/>
      <c r="P69" s="146"/>
      <c r="Q69" s="148" t="s">
        <v>190</v>
      </c>
      <c r="R69" s="119" t="str">
        <f t="array" ref="R69">IF(ISNA(VLOOKUP($F69, AdmittedwithRecentDischarge!$I$28:$I$1527,1,FALSE)),"",MAX(IF((AdmittedwithRecentDischarge!$I$28:$I$1527=$F69)*(AdmittedwithRecentDischarge!$M$28:$M$1527&lt;=TransferLog!$J69),AdmittedwithRecentDischarge!$M$28:$M$1527)))</f>
        <v/>
      </c>
      <c r="S69" s="120" t="str">
        <f t="array" ref="S69">IF(ISNA(INDEX(AdmittedwithRecentDischarge!$AH$28:$AH$1527,MATCH($F69&amp;$R69,AdmittedwithRecentDischarge!$I$28:$I$1527&amp;AdmittedwithRecentDischarge!$M$28:$M$1527,0))),"", IF($R69&lt;&gt;"",INDEX(AdmittedwithRecentDischarge!$AH$28:$AH$1527,MATCH($F69&amp;$R69,AdmittedwithRecentDischarge!$I$28:$I$1527&amp;AdmittedwithRecentDischarge!$M$28:$M$1527,0)),""))</f>
        <v/>
      </c>
      <c r="T69" s="190">
        <f t="array" ref="T69">IF(ISNA(INDEX(AdmittedwithRecentDischarge!$I$28:$W$1527, (MATCH($F69&amp;$R69,AdmittedwithRecentDischarge!$I$28:$I$1527&amp;AdmittedwithRecentDischarge!$M$28:$M$1527,0)))),"",INDEX(AdmittedwithRecentDischarge!$I$28:$W$1527, (MATCH($F69&amp;$R69,AdmittedwithRecentDischarge!$I$28:$I$1527&amp;AdmittedwithRecentDischarge!$M$28:$M$1527,0)),9))</f>
        <v>0</v>
      </c>
      <c r="U69" s="191">
        <f t="array" ref="U69">IF(ISNA(INDEX(AdmittedwithRecentDischarge!$I$28:$W$1527, (MATCH($F69&amp;$R69,AdmittedwithRecentDischarge!$I$28:$I$1527&amp;AdmittedwithRecentDischarge!$M$28:$M$1527,0)))),"",INDEX(AdmittedwithRecentDischarge!$I$28:$W$1527, (MATCH($F69&amp;$R69,AdmittedwithRecentDischarge!$I$28:$I$1527&amp;AdmittedwithRecentDischarge!$M$28:$M$1527,0)),11))</f>
        <v>0</v>
      </c>
      <c r="V69" s="191">
        <f t="array" ref="V69">IF(ISNA(INDEX(AdmittedwithRecentDischarge!$I$28:$W$1527, (MATCH($F69&amp;$R69,AdmittedwithRecentDischarge!$I$28:$I$1527&amp;AdmittedwithRecentDischarge!$M$28:$M$1527,0)))),"",INDEX(AdmittedwithRecentDischarge!$I$28:$W$1527, (MATCH($F69&amp;$R69,AdmittedwithRecentDischarge!$I$28:$I$1527&amp;AdmittedwithRecentDischarge!$M$28:$M$1527,0)),15))</f>
        <v>0</v>
      </c>
      <c r="W69" s="228" t="b">
        <f t="shared" si="4"/>
        <v>0</v>
      </c>
      <c r="X69" s="224" t="str">
        <f t="array" ref="X69">IF(ISNA(VLOOKUP($F69, AdmittedwithRecentDischarge!$I$28:$I$1527,1,FALSE)),"",MAX(IF((AdmittedwithRecentDischarge!$I$28:$I$1527=$F69)*(AdmittedwithRecentDischarge!$K$28:$K$1527&lt;=TransferLog!$J69),AdmittedwithRecentDischarge!$K$28:$K$1527)))</f>
        <v/>
      </c>
      <c r="Y69" s="224" t="b">
        <f t="shared" si="5"/>
        <v>0</v>
      </c>
      <c r="Z69" s="208"/>
      <c r="AA69" s="207" t="str">
        <f t="shared" si="1"/>
        <v/>
      </c>
      <c r="AB69" s="212" t="b">
        <f t="shared" si="6"/>
        <v>0</v>
      </c>
      <c r="AC69" s="213">
        <f t="shared" si="2"/>
        <v>0</v>
      </c>
      <c r="AD69" s="298"/>
      <c r="AE69" s="299"/>
      <c r="AF69" s="21">
        <f t="shared" si="8"/>
        <v>0</v>
      </c>
    </row>
    <row r="70" spans="1:32" s="21" customFormat="1" ht="16.5" customHeight="1">
      <c r="A70" s="22"/>
      <c r="B70" s="22"/>
      <c r="C70" s="22"/>
      <c r="D70" s="115">
        <f t="shared" si="7"/>
        <v>50</v>
      </c>
      <c r="E70" s="248" t="str">
        <f t="array" ref="E70">IF($F70&lt;&gt;"",INDEX(DropDownLists!$K$10:$K$2516,MATCH($F70,DropDownLists!$L$10:$L$2516,0)),"")</f>
        <v/>
      </c>
      <c r="F70" s="116"/>
      <c r="G70" s="118"/>
      <c r="I70" s="144"/>
      <c r="J70" s="141"/>
      <c r="K70" s="145"/>
      <c r="L70" s="146"/>
      <c r="M70" s="195" t="str">
        <f t="array" ref="M70">IF($L70&lt;&gt;"",INDEX(DropDownLists!$H$10:$H$2516,MATCH($L70,DropDownLists!$I$10:$I$2516,0)),"")</f>
        <v/>
      </c>
      <c r="N70" s="148"/>
      <c r="O70" s="148"/>
      <c r="P70" s="146"/>
      <c r="Q70" s="148" t="s">
        <v>190</v>
      </c>
      <c r="R70" s="119" t="str">
        <f t="array" ref="R70">IF(ISNA(VLOOKUP($F70, AdmittedwithRecentDischarge!$I$28:$I$1527,1,FALSE)),"",MAX(IF((AdmittedwithRecentDischarge!$I$28:$I$1527=$F70)*(AdmittedwithRecentDischarge!$M$28:$M$1527&lt;=TransferLog!$J70),AdmittedwithRecentDischarge!$M$28:$M$1527)))</f>
        <v/>
      </c>
      <c r="S70" s="120" t="str">
        <f t="array" ref="S70">IF(ISNA(INDEX(AdmittedwithRecentDischarge!$AH$28:$AH$1527,MATCH($F70&amp;$R70,AdmittedwithRecentDischarge!$I$28:$I$1527&amp;AdmittedwithRecentDischarge!$M$28:$M$1527,0))),"", IF($R70&lt;&gt;"",INDEX(AdmittedwithRecentDischarge!$AH$28:$AH$1527,MATCH($F70&amp;$R70,AdmittedwithRecentDischarge!$I$28:$I$1527&amp;AdmittedwithRecentDischarge!$M$28:$M$1527,0)),""))</f>
        <v/>
      </c>
      <c r="T70" s="190">
        <f t="array" ref="T70">IF(ISNA(INDEX(AdmittedwithRecentDischarge!$I$28:$W$1527, (MATCH($F70&amp;$R70,AdmittedwithRecentDischarge!$I$28:$I$1527&amp;AdmittedwithRecentDischarge!$M$28:$M$1527,0)))),"",INDEX(AdmittedwithRecentDischarge!$I$28:$W$1527, (MATCH($F70&amp;$R70,AdmittedwithRecentDischarge!$I$28:$I$1527&amp;AdmittedwithRecentDischarge!$M$28:$M$1527,0)),9))</f>
        <v>0</v>
      </c>
      <c r="U70" s="191">
        <f t="array" ref="U70">IF(ISNA(INDEX(AdmittedwithRecentDischarge!$I$28:$W$1527, (MATCH($F70&amp;$R70,AdmittedwithRecentDischarge!$I$28:$I$1527&amp;AdmittedwithRecentDischarge!$M$28:$M$1527,0)))),"",INDEX(AdmittedwithRecentDischarge!$I$28:$W$1527, (MATCH($F70&amp;$R70,AdmittedwithRecentDischarge!$I$28:$I$1527&amp;AdmittedwithRecentDischarge!$M$28:$M$1527,0)),11))</f>
        <v>0</v>
      </c>
      <c r="V70" s="191">
        <f t="array" ref="V70">IF(ISNA(INDEX(AdmittedwithRecentDischarge!$I$28:$W$1527, (MATCH($F70&amp;$R70,AdmittedwithRecentDischarge!$I$28:$I$1527&amp;AdmittedwithRecentDischarge!$M$28:$M$1527,0)))),"",INDEX(AdmittedwithRecentDischarge!$I$28:$W$1527, (MATCH($F70&amp;$R70,AdmittedwithRecentDischarge!$I$28:$I$1527&amp;AdmittedwithRecentDischarge!$M$28:$M$1527,0)),15))</f>
        <v>0</v>
      </c>
      <c r="W70" s="228" t="b">
        <f t="shared" si="4"/>
        <v>0</v>
      </c>
      <c r="X70" s="224" t="str">
        <f t="array" ref="X70">IF(ISNA(VLOOKUP($F70, AdmittedwithRecentDischarge!$I$28:$I$1527,1,FALSE)),"",MAX(IF((AdmittedwithRecentDischarge!$I$28:$I$1527=$F70)*(AdmittedwithRecentDischarge!$K$28:$K$1527&lt;=TransferLog!$J70),AdmittedwithRecentDischarge!$K$28:$K$1527)))</f>
        <v/>
      </c>
      <c r="Y70" s="224" t="b">
        <f t="shared" si="5"/>
        <v>0</v>
      </c>
      <c r="Z70" s="208"/>
      <c r="AA70" s="207" t="str">
        <f t="shared" si="1"/>
        <v/>
      </c>
      <c r="AB70" s="212" t="b">
        <f t="shared" si="6"/>
        <v>0</v>
      </c>
      <c r="AC70" s="213">
        <f t="shared" si="2"/>
        <v>0</v>
      </c>
      <c r="AD70" s="298"/>
      <c r="AE70" s="299"/>
      <c r="AF70" s="21">
        <f t="shared" si="8"/>
        <v>0</v>
      </c>
    </row>
    <row r="71" spans="1:32" s="21" customFormat="1" ht="16.5" customHeight="1">
      <c r="A71" s="22"/>
      <c r="B71" s="22"/>
      <c r="C71" s="22"/>
      <c r="D71" s="115">
        <f t="shared" si="7"/>
        <v>51</v>
      </c>
      <c r="E71" s="248" t="str">
        <f t="array" ref="E71">IF($F71&lt;&gt;"",INDEX(DropDownLists!$K$10:$K$2516,MATCH($F71,DropDownLists!$L$10:$L$2516,0)),"")</f>
        <v/>
      </c>
      <c r="F71" s="116"/>
      <c r="G71" s="118"/>
      <c r="I71" s="144"/>
      <c r="J71" s="141"/>
      <c r="K71" s="145"/>
      <c r="L71" s="146"/>
      <c r="M71" s="195" t="str">
        <f t="array" ref="M71">IF($L71&lt;&gt;"",INDEX(DropDownLists!$H$10:$H$2516,MATCH($L71,DropDownLists!$I$10:$I$2516,0)),"")</f>
        <v/>
      </c>
      <c r="N71" s="148"/>
      <c r="O71" s="148"/>
      <c r="P71" s="146"/>
      <c r="Q71" s="148" t="s">
        <v>190</v>
      </c>
      <c r="R71" s="119" t="str">
        <f t="array" ref="R71">IF(ISNA(VLOOKUP($F71, AdmittedwithRecentDischarge!$I$28:$I$1527,1,FALSE)),"",MAX(IF((AdmittedwithRecentDischarge!$I$28:$I$1527=$F71)*(AdmittedwithRecentDischarge!$M$28:$M$1527&lt;=TransferLog!$J71),AdmittedwithRecentDischarge!$M$28:$M$1527)))</f>
        <v/>
      </c>
      <c r="S71" s="120" t="str">
        <f t="array" ref="S71">IF(ISNA(INDEX(AdmittedwithRecentDischarge!$AH$28:$AH$1527,MATCH($F71&amp;$R71,AdmittedwithRecentDischarge!$I$28:$I$1527&amp;AdmittedwithRecentDischarge!$M$28:$M$1527,0))),"", IF($R71&lt;&gt;"",INDEX(AdmittedwithRecentDischarge!$AH$28:$AH$1527,MATCH($F71&amp;$R71,AdmittedwithRecentDischarge!$I$28:$I$1527&amp;AdmittedwithRecentDischarge!$M$28:$M$1527,0)),""))</f>
        <v/>
      </c>
      <c r="T71" s="190">
        <f t="array" ref="T71">IF(ISNA(INDEX(AdmittedwithRecentDischarge!$I$28:$W$1527, (MATCH($F71&amp;$R71,AdmittedwithRecentDischarge!$I$28:$I$1527&amp;AdmittedwithRecentDischarge!$M$28:$M$1527,0)))),"",INDEX(AdmittedwithRecentDischarge!$I$28:$W$1527, (MATCH($F71&amp;$R71,AdmittedwithRecentDischarge!$I$28:$I$1527&amp;AdmittedwithRecentDischarge!$M$28:$M$1527,0)),9))</f>
        <v>0</v>
      </c>
      <c r="U71" s="191">
        <f t="array" ref="U71">IF(ISNA(INDEX(AdmittedwithRecentDischarge!$I$28:$W$1527, (MATCH($F71&amp;$R71,AdmittedwithRecentDischarge!$I$28:$I$1527&amp;AdmittedwithRecentDischarge!$M$28:$M$1527,0)))),"",INDEX(AdmittedwithRecentDischarge!$I$28:$W$1527, (MATCH($F71&amp;$R71,AdmittedwithRecentDischarge!$I$28:$I$1527&amp;AdmittedwithRecentDischarge!$M$28:$M$1527,0)),11))</f>
        <v>0</v>
      </c>
      <c r="V71" s="191">
        <f t="array" ref="V71">IF(ISNA(INDEX(AdmittedwithRecentDischarge!$I$28:$W$1527, (MATCH($F71&amp;$R71,AdmittedwithRecentDischarge!$I$28:$I$1527&amp;AdmittedwithRecentDischarge!$M$28:$M$1527,0)))),"",INDEX(AdmittedwithRecentDischarge!$I$28:$W$1527, (MATCH($F71&amp;$R71,AdmittedwithRecentDischarge!$I$28:$I$1527&amp;AdmittedwithRecentDischarge!$M$28:$M$1527,0)),15))</f>
        <v>0</v>
      </c>
      <c r="W71" s="228" t="b">
        <f t="shared" si="4"/>
        <v>0</v>
      </c>
      <c r="X71" s="224" t="str">
        <f t="array" ref="X71">IF(ISNA(VLOOKUP($F71, AdmittedwithRecentDischarge!$I$28:$I$1527,1,FALSE)),"",MAX(IF((AdmittedwithRecentDischarge!$I$28:$I$1527=$F71)*(AdmittedwithRecentDischarge!$K$28:$K$1527&lt;=TransferLog!$J71),AdmittedwithRecentDischarge!$K$28:$K$1527)))</f>
        <v/>
      </c>
      <c r="Y71" s="224" t="b">
        <f t="shared" si="5"/>
        <v>0</v>
      </c>
      <c r="Z71" s="208"/>
      <c r="AA71" s="207" t="str">
        <f t="shared" si="1"/>
        <v/>
      </c>
      <c r="AB71" s="212" t="b">
        <f t="shared" si="6"/>
        <v>0</v>
      </c>
      <c r="AC71" s="213">
        <f t="shared" si="2"/>
        <v>0</v>
      </c>
      <c r="AD71" s="298"/>
      <c r="AE71" s="299"/>
      <c r="AF71" s="21">
        <f t="shared" si="8"/>
        <v>0</v>
      </c>
    </row>
    <row r="72" spans="1:32" s="21" customFormat="1" ht="16.5" customHeight="1">
      <c r="A72" s="22"/>
      <c r="B72" s="22"/>
      <c r="C72" s="22"/>
      <c r="D72" s="115">
        <f t="shared" si="7"/>
        <v>52</v>
      </c>
      <c r="E72" s="248" t="str">
        <f t="array" ref="E72">IF($F72&lt;&gt;"",INDEX(DropDownLists!$K$10:$K$2516,MATCH($F72,DropDownLists!$L$10:$L$2516,0)),"")</f>
        <v/>
      </c>
      <c r="F72" s="116"/>
      <c r="G72" s="118"/>
      <c r="I72" s="144"/>
      <c r="J72" s="141"/>
      <c r="K72" s="145"/>
      <c r="L72" s="146"/>
      <c r="M72" s="195" t="str">
        <f t="array" ref="M72">IF($L72&lt;&gt;"",INDEX(DropDownLists!$H$10:$H$2516,MATCH($L72,DropDownLists!$I$10:$I$2516,0)),"")</f>
        <v/>
      </c>
      <c r="N72" s="148"/>
      <c r="O72" s="148"/>
      <c r="P72" s="146"/>
      <c r="Q72" s="148" t="s">
        <v>190</v>
      </c>
      <c r="R72" s="119" t="str">
        <f t="array" ref="R72">IF(ISNA(VLOOKUP($F72, AdmittedwithRecentDischarge!$I$28:$I$1527,1,FALSE)),"",MAX(IF((AdmittedwithRecentDischarge!$I$28:$I$1527=$F72)*(AdmittedwithRecentDischarge!$M$28:$M$1527&lt;=TransferLog!$J72),AdmittedwithRecentDischarge!$M$28:$M$1527)))</f>
        <v/>
      </c>
      <c r="S72" s="120" t="str">
        <f t="array" ref="S72">IF(ISNA(INDEX(AdmittedwithRecentDischarge!$AH$28:$AH$1527,MATCH($F72&amp;$R72,AdmittedwithRecentDischarge!$I$28:$I$1527&amp;AdmittedwithRecentDischarge!$M$28:$M$1527,0))),"", IF($R72&lt;&gt;"",INDEX(AdmittedwithRecentDischarge!$AH$28:$AH$1527,MATCH($F72&amp;$R72,AdmittedwithRecentDischarge!$I$28:$I$1527&amp;AdmittedwithRecentDischarge!$M$28:$M$1527,0)),""))</f>
        <v/>
      </c>
      <c r="T72" s="190">
        <f t="array" ref="T72">IF(ISNA(INDEX(AdmittedwithRecentDischarge!$I$28:$W$1527, (MATCH($F72&amp;$R72,AdmittedwithRecentDischarge!$I$28:$I$1527&amp;AdmittedwithRecentDischarge!$M$28:$M$1527,0)))),"",INDEX(AdmittedwithRecentDischarge!$I$28:$W$1527, (MATCH($F72&amp;$R72,AdmittedwithRecentDischarge!$I$28:$I$1527&amp;AdmittedwithRecentDischarge!$M$28:$M$1527,0)),9))</f>
        <v>0</v>
      </c>
      <c r="U72" s="191">
        <f t="array" ref="U72">IF(ISNA(INDEX(AdmittedwithRecentDischarge!$I$28:$W$1527, (MATCH($F72&amp;$R72,AdmittedwithRecentDischarge!$I$28:$I$1527&amp;AdmittedwithRecentDischarge!$M$28:$M$1527,0)))),"",INDEX(AdmittedwithRecentDischarge!$I$28:$W$1527, (MATCH($F72&amp;$R72,AdmittedwithRecentDischarge!$I$28:$I$1527&amp;AdmittedwithRecentDischarge!$M$28:$M$1527,0)),11))</f>
        <v>0</v>
      </c>
      <c r="V72" s="191">
        <f t="array" ref="V72">IF(ISNA(INDEX(AdmittedwithRecentDischarge!$I$28:$W$1527, (MATCH($F72&amp;$R72,AdmittedwithRecentDischarge!$I$28:$I$1527&amp;AdmittedwithRecentDischarge!$M$28:$M$1527,0)))),"",INDEX(AdmittedwithRecentDischarge!$I$28:$W$1527, (MATCH($F72&amp;$R72,AdmittedwithRecentDischarge!$I$28:$I$1527&amp;AdmittedwithRecentDischarge!$M$28:$M$1527,0)),15))</f>
        <v>0</v>
      </c>
      <c r="W72" s="228" t="b">
        <f t="shared" si="4"/>
        <v>0</v>
      </c>
      <c r="X72" s="224" t="str">
        <f t="array" ref="X72">IF(ISNA(VLOOKUP($F72, AdmittedwithRecentDischarge!$I$28:$I$1527,1,FALSE)),"",MAX(IF((AdmittedwithRecentDischarge!$I$28:$I$1527=$F72)*(AdmittedwithRecentDischarge!$K$28:$K$1527&lt;=TransferLog!$J72),AdmittedwithRecentDischarge!$K$28:$K$1527)))</f>
        <v/>
      </c>
      <c r="Y72" s="224" t="b">
        <f t="shared" si="5"/>
        <v>0</v>
      </c>
      <c r="Z72" s="208"/>
      <c r="AA72" s="207" t="str">
        <f t="shared" si="1"/>
        <v/>
      </c>
      <c r="AB72" s="212" t="b">
        <f t="shared" si="6"/>
        <v>0</v>
      </c>
      <c r="AC72" s="213">
        <f t="shared" si="2"/>
        <v>0</v>
      </c>
      <c r="AD72" s="298"/>
      <c r="AE72" s="299"/>
      <c r="AF72" s="21">
        <f t="shared" si="8"/>
        <v>0</v>
      </c>
    </row>
    <row r="73" spans="1:32" s="21" customFormat="1" ht="16.5" customHeight="1">
      <c r="A73" s="22"/>
      <c r="B73" s="22"/>
      <c r="C73" s="22"/>
      <c r="D73" s="115">
        <f t="shared" si="7"/>
        <v>53</v>
      </c>
      <c r="E73" s="248" t="str">
        <f t="array" ref="E73">IF($F73&lt;&gt;"",INDEX(DropDownLists!$K$10:$K$2516,MATCH($F73,DropDownLists!$L$10:$L$2516,0)),"")</f>
        <v/>
      </c>
      <c r="F73" s="116"/>
      <c r="G73" s="118"/>
      <c r="I73" s="144"/>
      <c r="J73" s="141"/>
      <c r="K73" s="145"/>
      <c r="L73" s="146"/>
      <c r="M73" s="195" t="str">
        <f t="array" ref="M73">IF($L73&lt;&gt;"",INDEX(DropDownLists!$H$10:$H$2516,MATCH($L73,DropDownLists!$I$10:$I$2516,0)),"")</f>
        <v/>
      </c>
      <c r="N73" s="148"/>
      <c r="O73" s="148"/>
      <c r="P73" s="146"/>
      <c r="Q73" s="148" t="s">
        <v>190</v>
      </c>
      <c r="R73" s="119" t="str">
        <f t="array" ref="R73">IF(ISNA(VLOOKUP($F73, AdmittedwithRecentDischarge!$I$28:$I$1527,1,FALSE)),"",MAX(IF((AdmittedwithRecentDischarge!$I$28:$I$1527=$F73)*(AdmittedwithRecentDischarge!$M$28:$M$1527&lt;=TransferLog!$J73),AdmittedwithRecentDischarge!$M$28:$M$1527)))</f>
        <v/>
      </c>
      <c r="S73" s="120" t="str">
        <f t="array" ref="S73">IF(ISNA(INDEX(AdmittedwithRecentDischarge!$AH$28:$AH$1527,MATCH($F73&amp;$R73,AdmittedwithRecentDischarge!$I$28:$I$1527&amp;AdmittedwithRecentDischarge!$M$28:$M$1527,0))),"", IF($R73&lt;&gt;"",INDEX(AdmittedwithRecentDischarge!$AH$28:$AH$1527,MATCH($F73&amp;$R73,AdmittedwithRecentDischarge!$I$28:$I$1527&amp;AdmittedwithRecentDischarge!$M$28:$M$1527,0)),""))</f>
        <v/>
      </c>
      <c r="T73" s="190">
        <f t="array" ref="T73">IF(ISNA(INDEX(AdmittedwithRecentDischarge!$I$28:$W$1527, (MATCH($F73&amp;$R73,AdmittedwithRecentDischarge!$I$28:$I$1527&amp;AdmittedwithRecentDischarge!$M$28:$M$1527,0)))),"",INDEX(AdmittedwithRecentDischarge!$I$28:$W$1527, (MATCH($F73&amp;$R73,AdmittedwithRecentDischarge!$I$28:$I$1527&amp;AdmittedwithRecentDischarge!$M$28:$M$1527,0)),9))</f>
        <v>0</v>
      </c>
      <c r="U73" s="191">
        <f t="array" ref="U73">IF(ISNA(INDEX(AdmittedwithRecentDischarge!$I$28:$W$1527, (MATCH($F73&amp;$R73,AdmittedwithRecentDischarge!$I$28:$I$1527&amp;AdmittedwithRecentDischarge!$M$28:$M$1527,0)))),"",INDEX(AdmittedwithRecentDischarge!$I$28:$W$1527, (MATCH($F73&amp;$R73,AdmittedwithRecentDischarge!$I$28:$I$1527&amp;AdmittedwithRecentDischarge!$M$28:$M$1527,0)),11))</f>
        <v>0</v>
      </c>
      <c r="V73" s="191">
        <f t="array" ref="V73">IF(ISNA(INDEX(AdmittedwithRecentDischarge!$I$28:$W$1527, (MATCH($F73&amp;$R73,AdmittedwithRecentDischarge!$I$28:$I$1527&amp;AdmittedwithRecentDischarge!$M$28:$M$1527,0)))),"",INDEX(AdmittedwithRecentDischarge!$I$28:$W$1527, (MATCH($F73&amp;$R73,AdmittedwithRecentDischarge!$I$28:$I$1527&amp;AdmittedwithRecentDischarge!$M$28:$M$1527,0)),15))</f>
        <v>0</v>
      </c>
      <c r="W73" s="228" t="b">
        <f t="shared" si="4"/>
        <v>0</v>
      </c>
      <c r="X73" s="224" t="str">
        <f t="array" ref="X73">IF(ISNA(VLOOKUP($F73, AdmittedwithRecentDischarge!$I$28:$I$1527,1,FALSE)),"",MAX(IF((AdmittedwithRecentDischarge!$I$28:$I$1527=$F73)*(AdmittedwithRecentDischarge!$K$28:$K$1527&lt;=TransferLog!$J73),AdmittedwithRecentDischarge!$K$28:$K$1527)))</f>
        <v/>
      </c>
      <c r="Y73" s="224" t="b">
        <f t="shared" si="5"/>
        <v>0</v>
      </c>
      <c r="Z73" s="208"/>
      <c r="AA73" s="207" t="str">
        <f t="shared" si="1"/>
        <v/>
      </c>
      <c r="AB73" s="212" t="b">
        <f t="shared" si="6"/>
        <v>0</v>
      </c>
      <c r="AC73" s="213">
        <f t="shared" si="2"/>
        <v>0</v>
      </c>
      <c r="AD73" s="298"/>
      <c r="AE73" s="299"/>
      <c r="AF73" s="21">
        <f t="shared" si="8"/>
        <v>0</v>
      </c>
    </row>
    <row r="74" spans="1:32" s="21" customFormat="1" ht="16.5" customHeight="1">
      <c r="A74" s="22"/>
      <c r="B74" s="22"/>
      <c r="C74" s="22"/>
      <c r="D74" s="115">
        <f t="shared" si="7"/>
        <v>54</v>
      </c>
      <c r="E74" s="248" t="str">
        <f t="array" ref="E74">IF($F74&lt;&gt;"",INDEX(DropDownLists!$K$10:$K$2516,MATCH($F74,DropDownLists!$L$10:$L$2516,0)),"")</f>
        <v/>
      </c>
      <c r="F74" s="116"/>
      <c r="G74" s="118"/>
      <c r="I74" s="144"/>
      <c r="J74" s="141"/>
      <c r="K74" s="145"/>
      <c r="L74" s="146"/>
      <c r="M74" s="195" t="str">
        <f t="array" ref="M74">IF($L74&lt;&gt;"",INDEX(DropDownLists!$H$10:$H$2516,MATCH($L74,DropDownLists!$I$10:$I$2516,0)),"")</f>
        <v/>
      </c>
      <c r="N74" s="148"/>
      <c r="O74" s="148"/>
      <c r="P74" s="146"/>
      <c r="Q74" s="148" t="s">
        <v>190</v>
      </c>
      <c r="R74" s="119" t="str">
        <f t="array" ref="R74">IF(ISNA(VLOOKUP($F74, AdmittedwithRecentDischarge!$I$28:$I$1527,1,FALSE)),"",MAX(IF((AdmittedwithRecentDischarge!$I$28:$I$1527=$F74)*(AdmittedwithRecentDischarge!$M$28:$M$1527&lt;=TransferLog!$J74),AdmittedwithRecentDischarge!$M$28:$M$1527)))</f>
        <v/>
      </c>
      <c r="S74" s="120" t="str">
        <f t="array" ref="S74">IF(ISNA(INDEX(AdmittedwithRecentDischarge!$AH$28:$AH$1527,MATCH($F74&amp;$R74,AdmittedwithRecentDischarge!$I$28:$I$1527&amp;AdmittedwithRecentDischarge!$M$28:$M$1527,0))),"", IF($R74&lt;&gt;"",INDEX(AdmittedwithRecentDischarge!$AH$28:$AH$1527,MATCH($F74&amp;$R74,AdmittedwithRecentDischarge!$I$28:$I$1527&amp;AdmittedwithRecentDischarge!$M$28:$M$1527,0)),""))</f>
        <v/>
      </c>
      <c r="T74" s="190">
        <f t="array" ref="T74">IF(ISNA(INDEX(AdmittedwithRecentDischarge!$I$28:$W$1527, (MATCH($F74&amp;$R74,AdmittedwithRecentDischarge!$I$28:$I$1527&amp;AdmittedwithRecentDischarge!$M$28:$M$1527,0)))),"",INDEX(AdmittedwithRecentDischarge!$I$28:$W$1527, (MATCH($F74&amp;$R74,AdmittedwithRecentDischarge!$I$28:$I$1527&amp;AdmittedwithRecentDischarge!$M$28:$M$1527,0)),9))</f>
        <v>0</v>
      </c>
      <c r="U74" s="191">
        <f t="array" ref="U74">IF(ISNA(INDEX(AdmittedwithRecentDischarge!$I$28:$W$1527, (MATCH($F74&amp;$R74,AdmittedwithRecentDischarge!$I$28:$I$1527&amp;AdmittedwithRecentDischarge!$M$28:$M$1527,0)))),"",INDEX(AdmittedwithRecentDischarge!$I$28:$W$1527, (MATCH($F74&amp;$R74,AdmittedwithRecentDischarge!$I$28:$I$1527&amp;AdmittedwithRecentDischarge!$M$28:$M$1527,0)),11))</f>
        <v>0</v>
      </c>
      <c r="V74" s="191">
        <f t="array" ref="V74">IF(ISNA(INDEX(AdmittedwithRecentDischarge!$I$28:$W$1527, (MATCH($F74&amp;$R74,AdmittedwithRecentDischarge!$I$28:$I$1527&amp;AdmittedwithRecentDischarge!$M$28:$M$1527,0)))),"",INDEX(AdmittedwithRecentDischarge!$I$28:$W$1527, (MATCH($F74&amp;$R74,AdmittedwithRecentDischarge!$I$28:$I$1527&amp;AdmittedwithRecentDischarge!$M$28:$M$1527,0)),15))</f>
        <v>0</v>
      </c>
      <c r="W74" s="228" t="b">
        <f t="shared" si="4"/>
        <v>0</v>
      </c>
      <c r="X74" s="224" t="str">
        <f t="array" ref="X74">IF(ISNA(VLOOKUP($F74, AdmittedwithRecentDischarge!$I$28:$I$1527,1,FALSE)),"",MAX(IF((AdmittedwithRecentDischarge!$I$28:$I$1527=$F74)*(AdmittedwithRecentDischarge!$K$28:$K$1527&lt;=TransferLog!$J74),AdmittedwithRecentDischarge!$K$28:$K$1527)))</f>
        <v/>
      </c>
      <c r="Y74" s="224" t="b">
        <f t="shared" si="5"/>
        <v>0</v>
      </c>
      <c r="Z74" s="208"/>
      <c r="AA74" s="207" t="str">
        <f t="shared" si="1"/>
        <v/>
      </c>
      <c r="AB74" s="212" t="b">
        <f t="shared" si="6"/>
        <v>0</v>
      </c>
      <c r="AC74" s="213">
        <f t="shared" si="2"/>
        <v>0</v>
      </c>
      <c r="AD74" s="298"/>
      <c r="AE74" s="299"/>
      <c r="AF74" s="21">
        <f t="shared" si="8"/>
        <v>0</v>
      </c>
    </row>
    <row r="75" spans="1:32" s="21" customFormat="1" ht="16.5" customHeight="1">
      <c r="A75" s="22"/>
      <c r="B75" s="22"/>
      <c r="C75" s="22"/>
      <c r="D75" s="115">
        <f t="shared" si="7"/>
        <v>55</v>
      </c>
      <c r="E75" s="248" t="str">
        <f t="array" ref="E75">IF($F75&lt;&gt;"",INDEX(DropDownLists!$K$10:$K$2516,MATCH($F75,DropDownLists!$L$10:$L$2516,0)),"")</f>
        <v/>
      </c>
      <c r="F75" s="116"/>
      <c r="G75" s="118"/>
      <c r="I75" s="144"/>
      <c r="J75" s="141"/>
      <c r="K75" s="145"/>
      <c r="L75" s="146"/>
      <c r="M75" s="195" t="str">
        <f t="array" ref="M75">IF($L75&lt;&gt;"",INDEX(DropDownLists!$H$10:$H$2516,MATCH($L75,DropDownLists!$I$10:$I$2516,0)),"")</f>
        <v/>
      </c>
      <c r="N75" s="148"/>
      <c r="O75" s="148"/>
      <c r="P75" s="146"/>
      <c r="Q75" s="148" t="s">
        <v>190</v>
      </c>
      <c r="R75" s="119" t="str">
        <f t="array" ref="R75">IF(ISNA(VLOOKUP($F75, AdmittedwithRecentDischarge!$I$28:$I$1527,1,FALSE)),"",MAX(IF((AdmittedwithRecentDischarge!$I$28:$I$1527=$F75)*(AdmittedwithRecentDischarge!$M$28:$M$1527&lt;=TransferLog!$J75),AdmittedwithRecentDischarge!$M$28:$M$1527)))</f>
        <v/>
      </c>
      <c r="S75" s="120" t="str">
        <f t="array" ref="S75">IF(ISNA(INDEX(AdmittedwithRecentDischarge!$AH$28:$AH$1527,MATCH($F75&amp;$R75,AdmittedwithRecentDischarge!$I$28:$I$1527&amp;AdmittedwithRecentDischarge!$M$28:$M$1527,0))),"", IF($R75&lt;&gt;"",INDEX(AdmittedwithRecentDischarge!$AH$28:$AH$1527,MATCH($F75&amp;$R75,AdmittedwithRecentDischarge!$I$28:$I$1527&amp;AdmittedwithRecentDischarge!$M$28:$M$1527,0)),""))</f>
        <v/>
      </c>
      <c r="T75" s="190">
        <f t="array" ref="T75">IF(ISNA(INDEX(AdmittedwithRecentDischarge!$I$28:$W$1527, (MATCH($F75&amp;$R75,AdmittedwithRecentDischarge!$I$28:$I$1527&amp;AdmittedwithRecentDischarge!$M$28:$M$1527,0)))),"",INDEX(AdmittedwithRecentDischarge!$I$28:$W$1527, (MATCH($F75&amp;$R75,AdmittedwithRecentDischarge!$I$28:$I$1527&amp;AdmittedwithRecentDischarge!$M$28:$M$1527,0)),9))</f>
        <v>0</v>
      </c>
      <c r="U75" s="191">
        <f t="array" ref="U75">IF(ISNA(INDEX(AdmittedwithRecentDischarge!$I$28:$W$1527, (MATCH($F75&amp;$R75,AdmittedwithRecentDischarge!$I$28:$I$1527&amp;AdmittedwithRecentDischarge!$M$28:$M$1527,0)))),"",INDEX(AdmittedwithRecentDischarge!$I$28:$W$1527, (MATCH($F75&amp;$R75,AdmittedwithRecentDischarge!$I$28:$I$1527&amp;AdmittedwithRecentDischarge!$M$28:$M$1527,0)),11))</f>
        <v>0</v>
      </c>
      <c r="V75" s="191">
        <f t="array" ref="V75">IF(ISNA(INDEX(AdmittedwithRecentDischarge!$I$28:$W$1527, (MATCH($F75&amp;$R75,AdmittedwithRecentDischarge!$I$28:$I$1527&amp;AdmittedwithRecentDischarge!$M$28:$M$1527,0)))),"",INDEX(AdmittedwithRecentDischarge!$I$28:$W$1527, (MATCH($F75&amp;$R75,AdmittedwithRecentDischarge!$I$28:$I$1527&amp;AdmittedwithRecentDischarge!$M$28:$M$1527,0)),15))</f>
        <v>0</v>
      </c>
      <c r="W75" s="228" t="b">
        <f t="shared" si="4"/>
        <v>0</v>
      </c>
      <c r="X75" s="224" t="str">
        <f t="array" ref="X75">IF(ISNA(VLOOKUP($F75, AdmittedwithRecentDischarge!$I$28:$I$1527,1,FALSE)),"",MAX(IF((AdmittedwithRecentDischarge!$I$28:$I$1527=$F75)*(AdmittedwithRecentDischarge!$K$28:$K$1527&lt;=TransferLog!$J75),AdmittedwithRecentDischarge!$K$28:$K$1527)))</f>
        <v/>
      </c>
      <c r="Y75" s="224" t="b">
        <f t="shared" si="5"/>
        <v>0</v>
      </c>
      <c r="Z75" s="208"/>
      <c r="AA75" s="207" t="str">
        <f t="shared" si="1"/>
        <v/>
      </c>
      <c r="AB75" s="212" t="b">
        <f t="shared" si="6"/>
        <v>0</v>
      </c>
      <c r="AC75" s="213">
        <f t="shared" si="2"/>
        <v>0</v>
      </c>
      <c r="AD75" s="298"/>
      <c r="AE75" s="299"/>
      <c r="AF75" s="21">
        <f t="shared" si="8"/>
        <v>0</v>
      </c>
    </row>
    <row r="76" spans="1:32" s="21" customFormat="1" ht="16.5" customHeight="1">
      <c r="A76" s="22"/>
      <c r="B76" s="22"/>
      <c r="C76" s="22"/>
      <c r="D76" s="115">
        <f t="shared" si="7"/>
        <v>56</v>
      </c>
      <c r="E76" s="248" t="str">
        <f t="array" ref="E76">IF($F76&lt;&gt;"",INDEX(DropDownLists!$K$10:$K$2516,MATCH($F76,DropDownLists!$L$10:$L$2516,0)),"")</f>
        <v/>
      </c>
      <c r="F76" s="116"/>
      <c r="G76" s="118"/>
      <c r="I76" s="144"/>
      <c r="J76" s="141"/>
      <c r="K76" s="145"/>
      <c r="L76" s="146"/>
      <c r="M76" s="195" t="str">
        <f t="array" ref="M76">IF($L76&lt;&gt;"",INDEX(DropDownLists!$H$10:$H$2516,MATCH($L76,DropDownLists!$I$10:$I$2516,0)),"")</f>
        <v/>
      </c>
      <c r="N76" s="148"/>
      <c r="O76" s="148"/>
      <c r="P76" s="146"/>
      <c r="Q76" s="148" t="s">
        <v>190</v>
      </c>
      <c r="R76" s="119" t="str">
        <f t="array" ref="R76">IF(ISNA(VLOOKUP($F76, AdmittedwithRecentDischarge!$I$28:$I$1527,1,FALSE)),"",MAX(IF((AdmittedwithRecentDischarge!$I$28:$I$1527=$F76)*(AdmittedwithRecentDischarge!$M$28:$M$1527&lt;=TransferLog!$J76),AdmittedwithRecentDischarge!$M$28:$M$1527)))</f>
        <v/>
      </c>
      <c r="S76" s="120" t="str">
        <f t="array" ref="S76">IF(ISNA(INDEX(AdmittedwithRecentDischarge!$AH$28:$AH$1527,MATCH($F76&amp;$R76,AdmittedwithRecentDischarge!$I$28:$I$1527&amp;AdmittedwithRecentDischarge!$M$28:$M$1527,0))),"", IF($R76&lt;&gt;"",INDEX(AdmittedwithRecentDischarge!$AH$28:$AH$1527,MATCH($F76&amp;$R76,AdmittedwithRecentDischarge!$I$28:$I$1527&amp;AdmittedwithRecentDischarge!$M$28:$M$1527,0)),""))</f>
        <v/>
      </c>
      <c r="T76" s="190">
        <f t="array" ref="T76">IF(ISNA(INDEX(AdmittedwithRecentDischarge!$I$28:$W$1527, (MATCH($F76&amp;$R76,AdmittedwithRecentDischarge!$I$28:$I$1527&amp;AdmittedwithRecentDischarge!$M$28:$M$1527,0)))),"",INDEX(AdmittedwithRecentDischarge!$I$28:$W$1527, (MATCH($F76&amp;$R76,AdmittedwithRecentDischarge!$I$28:$I$1527&amp;AdmittedwithRecentDischarge!$M$28:$M$1527,0)),9))</f>
        <v>0</v>
      </c>
      <c r="U76" s="191">
        <f t="array" ref="U76">IF(ISNA(INDEX(AdmittedwithRecentDischarge!$I$28:$W$1527, (MATCH($F76&amp;$R76,AdmittedwithRecentDischarge!$I$28:$I$1527&amp;AdmittedwithRecentDischarge!$M$28:$M$1527,0)))),"",INDEX(AdmittedwithRecentDischarge!$I$28:$W$1527, (MATCH($F76&amp;$R76,AdmittedwithRecentDischarge!$I$28:$I$1527&amp;AdmittedwithRecentDischarge!$M$28:$M$1527,0)),11))</f>
        <v>0</v>
      </c>
      <c r="V76" s="191">
        <f t="array" ref="V76">IF(ISNA(INDEX(AdmittedwithRecentDischarge!$I$28:$W$1527, (MATCH($F76&amp;$R76,AdmittedwithRecentDischarge!$I$28:$I$1527&amp;AdmittedwithRecentDischarge!$M$28:$M$1527,0)))),"",INDEX(AdmittedwithRecentDischarge!$I$28:$W$1527, (MATCH($F76&amp;$R76,AdmittedwithRecentDischarge!$I$28:$I$1527&amp;AdmittedwithRecentDischarge!$M$28:$M$1527,0)),15))</f>
        <v>0</v>
      </c>
      <c r="W76" s="228" t="b">
        <f t="shared" si="4"/>
        <v>0</v>
      </c>
      <c r="X76" s="224" t="str">
        <f t="array" ref="X76">IF(ISNA(VLOOKUP($F76, AdmittedwithRecentDischarge!$I$28:$I$1527,1,FALSE)),"",MAX(IF((AdmittedwithRecentDischarge!$I$28:$I$1527=$F76)*(AdmittedwithRecentDischarge!$K$28:$K$1527&lt;=TransferLog!$J76),AdmittedwithRecentDischarge!$K$28:$K$1527)))</f>
        <v/>
      </c>
      <c r="Y76" s="224" t="b">
        <f t="shared" si="5"/>
        <v>0</v>
      </c>
      <c r="Z76" s="208"/>
      <c r="AA76" s="207" t="str">
        <f t="shared" si="1"/>
        <v/>
      </c>
      <c r="AB76" s="212" t="b">
        <f t="shared" si="6"/>
        <v>0</v>
      </c>
      <c r="AC76" s="213">
        <f t="shared" si="2"/>
        <v>0</v>
      </c>
      <c r="AD76" s="298"/>
      <c r="AE76" s="299"/>
      <c r="AF76" s="21">
        <f t="shared" si="8"/>
        <v>0</v>
      </c>
    </row>
    <row r="77" spans="1:32" s="21" customFormat="1" ht="16.5" customHeight="1">
      <c r="A77" s="22"/>
      <c r="B77" s="22"/>
      <c r="C77" s="22"/>
      <c r="D77" s="115">
        <f t="shared" si="7"/>
        <v>57</v>
      </c>
      <c r="E77" s="248" t="str">
        <f t="array" ref="E77">IF($F77&lt;&gt;"",INDEX(DropDownLists!$K$10:$K$2516,MATCH($F77,DropDownLists!$L$10:$L$2516,0)),"")</f>
        <v/>
      </c>
      <c r="F77" s="116"/>
      <c r="G77" s="118"/>
      <c r="I77" s="144"/>
      <c r="J77" s="141"/>
      <c r="K77" s="145"/>
      <c r="L77" s="146"/>
      <c r="M77" s="195" t="str">
        <f t="array" ref="M77">IF($L77&lt;&gt;"",INDEX(DropDownLists!$H$10:$H$2516,MATCH($L77,DropDownLists!$I$10:$I$2516,0)),"")</f>
        <v/>
      </c>
      <c r="N77" s="148"/>
      <c r="O77" s="148"/>
      <c r="P77" s="146"/>
      <c r="Q77" s="148" t="s">
        <v>190</v>
      </c>
      <c r="R77" s="119" t="str">
        <f t="array" ref="R77">IF(ISNA(VLOOKUP($F77, AdmittedwithRecentDischarge!$I$28:$I$1527,1,FALSE)),"",MAX(IF((AdmittedwithRecentDischarge!$I$28:$I$1527=$F77)*(AdmittedwithRecentDischarge!$M$28:$M$1527&lt;=TransferLog!$J77),AdmittedwithRecentDischarge!$M$28:$M$1527)))</f>
        <v/>
      </c>
      <c r="S77" s="120" t="str">
        <f t="array" ref="S77">IF(ISNA(INDEX(AdmittedwithRecentDischarge!$AH$28:$AH$1527,MATCH($F77&amp;$R77,AdmittedwithRecentDischarge!$I$28:$I$1527&amp;AdmittedwithRecentDischarge!$M$28:$M$1527,0))),"", IF($R77&lt;&gt;"",INDEX(AdmittedwithRecentDischarge!$AH$28:$AH$1527,MATCH($F77&amp;$R77,AdmittedwithRecentDischarge!$I$28:$I$1527&amp;AdmittedwithRecentDischarge!$M$28:$M$1527,0)),""))</f>
        <v/>
      </c>
      <c r="T77" s="190">
        <f t="array" ref="T77">IF(ISNA(INDEX(AdmittedwithRecentDischarge!$I$28:$W$1527, (MATCH($F77&amp;$R77,AdmittedwithRecentDischarge!$I$28:$I$1527&amp;AdmittedwithRecentDischarge!$M$28:$M$1527,0)))),"",INDEX(AdmittedwithRecentDischarge!$I$28:$W$1527, (MATCH($F77&amp;$R77,AdmittedwithRecentDischarge!$I$28:$I$1527&amp;AdmittedwithRecentDischarge!$M$28:$M$1527,0)),9))</f>
        <v>0</v>
      </c>
      <c r="U77" s="191">
        <f t="array" ref="U77">IF(ISNA(INDEX(AdmittedwithRecentDischarge!$I$28:$W$1527, (MATCH($F77&amp;$R77,AdmittedwithRecentDischarge!$I$28:$I$1527&amp;AdmittedwithRecentDischarge!$M$28:$M$1527,0)))),"",INDEX(AdmittedwithRecentDischarge!$I$28:$W$1527, (MATCH($F77&amp;$R77,AdmittedwithRecentDischarge!$I$28:$I$1527&amp;AdmittedwithRecentDischarge!$M$28:$M$1527,0)),11))</f>
        <v>0</v>
      </c>
      <c r="V77" s="191">
        <f t="array" ref="V77">IF(ISNA(INDEX(AdmittedwithRecentDischarge!$I$28:$W$1527, (MATCH($F77&amp;$R77,AdmittedwithRecentDischarge!$I$28:$I$1527&amp;AdmittedwithRecentDischarge!$M$28:$M$1527,0)))),"",INDEX(AdmittedwithRecentDischarge!$I$28:$W$1527, (MATCH($F77&amp;$R77,AdmittedwithRecentDischarge!$I$28:$I$1527&amp;AdmittedwithRecentDischarge!$M$28:$M$1527,0)),15))</f>
        <v>0</v>
      </c>
      <c r="W77" s="228" t="b">
        <f t="shared" si="4"/>
        <v>0</v>
      </c>
      <c r="X77" s="224" t="str">
        <f t="array" ref="X77">IF(ISNA(VLOOKUP($F77, AdmittedwithRecentDischarge!$I$28:$I$1527,1,FALSE)),"",MAX(IF((AdmittedwithRecentDischarge!$I$28:$I$1527=$F77)*(AdmittedwithRecentDischarge!$K$28:$K$1527&lt;=TransferLog!$J77),AdmittedwithRecentDischarge!$K$28:$K$1527)))</f>
        <v/>
      </c>
      <c r="Y77" s="224" t="b">
        <f t="shared" si="5"/>
        <v>0</v>
      </c>
      <c r="Z77" s="208"/>
      <c r="AA77" s="207" t="str">
        <f t="shared" si="1"/>
        <v/>
      </c>
      <c r="AB77" s="212" t="b">
        <f t="shared" si="6"/>
        <v>0</v>
      </c>
      <c r="AC77" s="213">
        <f t="shared" si="2"/>
        <v>0</v>
      </c>
      <c r="AD77" s="298"/>
      <c r="AE77" s="299"/>
      <c r="AF77" s="21">
        <f t="shared" si="8"/>
        <v>0</v>
      </c>
    </row>
    <row r="78" spans="1:32" s="21" customFormat="1" ht="16.5" customHeight="1">
      <c r="A78" s="22"/>
      <c r="B78" s="22"/>
      <c r="C78" s="22"/>
      <c r="D78" s="115">
        <f t="shared" si="7"/>
        <v>58</v>
      </c>
      <c r="E78" s="248" t="str">
        <f t="array" ref="E78">IF($F78&lt;&gt;"",INDEX(DropDownLists!$K$10:$K$2516,MATCH($F78,DropDownLists!$L$10:$L$2516,0)),"")</f>
        <v/>
      </c>
      <c r="F78" s="116"/>
      <c r="G78" s="118"/>
      <c r="I78" s="144"/>
      <c r="J78" s="141"/>
      <c r="K78" s="145"/>
      <c r="L78" s="146"/>
      <c r="M78" s="195" t="str">
        <f t="array" ref="M78">IF($L78&lt;&gt;"",INDEX(DropDownLists!$H$10:$H$2516,MATCH($L78,DropDownLists!$I$10:$I$2516,0)),"")</f>
        <v/>
      </c>
      <c r="N78" s="148"/>
      <c r="O78" s="148"/>
      <c r="P78" s="146"/>
      <c r="Q78" s="148" t="s">
        <v>190</v>
      </c>
      <c r="R78" s="119" t="str">
        <f t="array" ref="R78">IF(ISNA(VLOOKUP($F78, AdmittedwithRecentDischarge!$I$28:$I$1527,1,FALSE)),"",MAX(IF((AdmittedwithRecentDischarge!$I$28:$I$1527=$F78)*(AdmittedwithRecentDischarge!$M$28:$M$1527&lt;=TransferLog!$J78),AdmittedwithRecentDischarge!$M$28:$M$1527)))</f>
        <v/>
      </c>
      <c r="S78" s="120" t="str">
        <f t="array" ref="S78">IF(ISNA(INDEX(AdmittedwithRecentDischarge!$AH$28:$AH$1527,MATCH($F78&amp;$R78,AdmittedwithRecentDischarge!$I$28:$I$1527&amp;AdmittedwithRecentDischarge!$M$28:$M$1527,0))),"", IF($R78&lt;&gt;"",INDEX(AdmittedwithRecentDischarge!$AH$28:$AH$1527,MATCH($F78&amp;$R78,AdmittedwithRecentDischarge!$I$28:$I$1527&amp;AdmittedwithRecentDischarge!$M$28:$M$1527,0)),""))</f>
        <v/>
      </c>
      <c r="T78" s="190">
        <f t="array" ref="T78">IF(ISNA(INDEX(AdmittedwithRecentDischarge!$I$28:$W$1527, (MATCH($F78&amp;$R78,AdmittedwithRecentDischarge!$I$28:$I$1527&amp;AdmittedwithRecentDischarge!$M$28:$M$1527,0)))),"",INDEX(AdmittedwithRecentDischarge!$I$28:$W$1527, (MATCH($F78&amp;$R78,AdmittedwithRecentDischarge!$I$28:$I$1527&amp;AdmittedwithRecentDischarge!$M$28:$M$1527,0)),9))</f>
        <v>0</v>
      </c>
      <c r="U78" s="191">
        <f t="array" ref="U78">IF(ISNA(INDEX(AdmittedwithRecentDischarge!$I$28:$W$1527, (MATCH($F78&amp;$R78,AdmittedwithRecentDischarge!$I$28:$I$1527&amp;AdmittedwithRecentDischarge!$M$28:$M$1527,0)))),"",INDEX(AdmittedwithRecentDischarge!$I$28:$W$1527, (MATCH($F78&amp;$R78,AdmittedwithRecentDischarge!$I$28:$I$1527&amp;AdmittedwithRecentDischarge!$M$28:$M$1527,0)),11))</f>
        <v>0</v>
      </c>
      <c r="V78" s="191">
        <f t="array" ref="V78">IF(ISNA(INDEX(AdmittedwithRecentDischarge!$I$28:$W$1527, (MATCH($F78&amp;$R78,AdmittedwithRecentDischarge!$I$28:$I$1527&amp;AdmittedwithRecentDischarge!$M$28:$M$1527,0)))),"",INDEX(AdmittedwithRecentDischarge!$I$28:$W$1527, (MATCH($F78&amp;$R78,AdmittedwithRecentDischarge!$I$28:$I$1527&amp;AdmittedwithRecentDischarge!$M$28:$M$1527,0)),15))</f>
        <v>0</v>
      </c>
      <c r="W78" s="228" t="b">
        <f t="shared" si="4"/>
        <v>0</v>
      </c>
      <c r="X78" s="224" t="str">
        <f t="array" ref="X78">IF(ISNA(VLOOKUP($F78, AdmittedwithRecentDischarge!$I$28:$I$1527,1,FALSE)),"",MAX(IF((AdmittedwithRecentDischarge!$I$28:$I$1527=$F78)*(AdmittedwithRecentDischarge!$K$28:$K$1527&lt;=TransferLog!$J78),AdmittedwithRecentDischarge!$K$28:$K$1527)))</f>
        <v/>
      </c>
      <c r="Y78" s="224" t="b">
        <f t="shared" si="5"/>
        <v>0</v>
      </c>
      <c r="Z78" s="208"/>
      <c r="AA78" s="207" t="str">
        <f t="shared" si="1"/>
        <v/>
      </c>
      <c r="AB78" s="212" t="b">
        <f t="shared" si="6"/>
        <v>0</v>
      </c>
      <c r="AC78" s="213">
        <f t="shared" si="2"/>
        <v>0</v>
      </c>
      <c r="AD78" s="298"/>
      <c r="AE78" s="299"/>
      <c r="AF78" s="21">
        <f t="shared" si="8"/>
        <v>0</v>
      </c>
    </row>
    <row r="79" spans="1:32" s="21" customFormat="1" ht="16.5" customHeight="1">
      <c r="A79" s="22"/>
      <c r="B79" s="22"/>
      <c r="C79" s="22"/>
      <c r="D79" s="115">
        <f t="shared" si="7"/>
        <v>59</v>
      </c>
      <c r="E79" s="248" t="str">
        <f t="array" ref="E79">IF($F79&lt;&gt;"",INDEX(DropDownLists!$K$10:$K$2516,MATCH($F79,DropDownLists!$L$10:$L$2516,0)),"")</f>
        <v/>
      </c>
      <c r="F79" s="116"/>
      <c r="G79" s="118"/>
      <c r="I79" s="144"/>
      <c r="J79" s="141"/>
      <c r="K79" s="145"/>
      <c r="L79" s="146"/>
      <c r="M79" s="195" t="str">
        <f t="array" ref="M79">IF($L79&lt;&gt;"",INDEX(DropDownLists!$H$10:$H$2516,MATCH($L79,DropDownLists!$I$10:$I$2516,0)),"")</f>
        <v/>
      </c>
      <c r="N79" s="148"/>
      <c r="O79" s="148"/>
      <c r="P79" s="146"/>
      <c r="Q79" s="148" t="s">
        <v>190</v>
      </c>
      <c r="R79" s="119" t="str">
        <f t="array" ref="R79">IF(ISNA(VLOOKUP($F79, AdmittedwithRecentDischarge!$I$28:$I$1527,1,FALSE)),"",MAX(IF((AdmittedwithRecentDischarge!$I$28:$I$1527=$F79)*(AdmittedwithRecentDischarge!$M$28:$M$1527&lt;=TransferLog!$J79),AdmittedwithRecentDischarge!$M$28:$M$1527)))</f>
        <v/>
      </c>
      <c r="S79" s="120" t="str">
        <f t="array" ref="S79">IF(ISNA(INDEX(AdmittedwithRecentDischarge!$AH$28:$AH$1527,MATCH($F79&amp;$R79,AdmittedwithRecentDischarge!$I$28:$I$1527&amp;AdmittedwithRecentDischarge!$M$28:$M$1527,0))),"", IF($R79&lt;&gt;"",INDEX(AdmittedwithRecentDischarge!$AH$28:$AH$1527,MATCH($F79&amp;$R79,AdmittedwithRecentDischarge!$I$28:$I$1527&amp;AdmittedwithRecentDischarge!$M$28:$M$1527,0)),""))</f>
        <v/>
      </c>
      <c r="T79" s="190">
        <f t="array" ref="T79">IF(ISNA(INDEX(AdmittedwithRecentDischarge!$I$28:$W$1527, (MATCH($F79&amp;$R79,AdmittedwithRecentDischarge!$I$28:$I$1527&amp;AdmittedwithRecentDischarge!$M$28:$M$1527,0)))),"",INDEX(AdmittedwithRecentDischarge!$I$28:$W$1527, (MATCH($F79&amp;$R79,AdmittedwithRecentDischarge!$I$28:$I$1527&amp;AdmittedwithRecentDischarge!$M$28:$M$1527,0)),9))</f>
        <v>0</v>
      </c>
      <c r="U79" s="191">
        <f t="array" ref="U79">IF(ISNA(INDEX(AdmittedwithRecentDischarge!$I$28:$W$1527, (MATCH($F79&amp;$R79,AdmittedwithRecentDischarge!$I$28:$I$1527&amp;AdmittedwithRecentDischarge!$M$28:$M$1527,0)))),"",INDEX(AdmittedwithRecentDischarge!$I$28:$W$1527, (MATCH($F79&amp;$R79,AdmittedwithRecentDischarge!$I$28:$I$1527&amp;AdmittedwithRecentDischarge!$M$28:$M$1527,0)),11))</f>
        <v>0</v>
      </c>
      <c r="V79" s="191">
        <f t="array" ref="V79">IF(ISNA(INDEX(AdmittedwithRecentDischarge!$I$28:$W$1527, (MATCH($F79&amp;$R79,AdmittedwithRecentDischarge!$I$28:$I$1527&amp;AdmittedwithRecentDischarge!$M$28:$M$1527,0)))),"",INDEX(AdmittedwithRecentDischarge!$I$28:$W$1527, (MATCH($F79&amp;$R79,AdmittedwithRecentDischarge!$I$28:$I$1527&amp;AdmittedwithRecentDischarge!$M$28:$M$1527,0)),15))</f>
        <v>0</v>
      </c>
      <c r="W79" s="228" t="b">
        <f t="shared" si="4"/>
        <v>0</v>
      </c>
      <c r="X79" s="224" t="str">
        <f t="array" ref="X79">IF(ISNA(VLOOKUP($F79, AdmittedwithRecentDischarge!$I$28:$I$1527,1,FALSE)),"",MAX(IF((AdmittedwithRecentDischarge!$I$28:$I$1527=$F79)*(AdmittedwithRecentDischarge!$K$28:$K$1527&lt;=TransferLog!$J79),AdmittedwithRecentDischarge!$K$28:$K$1527)))</f>
        <v/>
      </c>
      <c r="Y79" s="224" t="b">
        <f t="shared" si="5"/>
        <v>0</v>
      </c>
      <c r="Z79" s="208"/>
      <c r="AA79" s="207" t="str">
        <f t="shared" si="1"/>
        <v/>
      </c>
      <c r="AB79" s="212" t="b">
        <f t="shared" si="6"/>
        <v>0</v>
      </c>
      <c r="AC79" s="213">
        <f t="shared" si="2"/>
        <v>0</v>
      </c>
      <c r="AD79" s="298"/>
      <c r="AE79" s="299"/>
      <c r="AF79" s="21">
        <f t="shared" si="8"/>
        <v>0</v>
      </c>
    </row>
    <row r="80" spans="1:32" s="21" customFormat="1" ht="16.5" customHeight="1">
      <c r="A80" s="22"/>
      <c r="B80" s="22"/>
      <c r="C80" s="22"/>
      <c r="D80" s="115">
        <f t="shared" si="7"/>
        <v>60</v>
      </c>
      <c r="E80" s="248" t="str">
        <f t="array" ref="E80">IF($F80&lt;&gt;"",INDEX(DropDownLists!$K$10:$K$2516,MATCH($F80,DropDownLists!$L$10:$L$2516,0)),"")</f>
        <v/>
      </c>
      <c r="F80" s="116"/>
      <c r="G80" s="118"/>
      <c r="I80" s="144"/>
      <c r="J80" s="141"/>
      <c r="K80" s="145"/>
      <c r="L80" s="146"/>
      <c r="M80" s="195" t="str">
        <f t="array" ref="M80">IF($L80&lt;&gt;"",INDEX(DropDownLists!$H$10:$H$2516,MATCH($L80,DropDownLists!$I$10:$I$2516,0)),"")</f>
        <v/>
      </c>
      <c r="N80" s="148"/>
      <c r="O80" s="148"/>
      <c r="P80" s="146"/>
      <c r="Q80" s="148" t="s">
        <v>190</v>
      </c>
      <c r="R80" s="119" t="str">
        <f t="array" ref="R80">IF(ISNA(VLOOKUP($F80, AdmittedwithRecentDischarge!$I$28:$I$1527,1,FALSE)),"",MAX(IF((AdmittedwithRecentDischarge!$I$28:$I$1527=$F80)*(AdmittedwithRecentDischarge!$M$28:$M$1527&lt;=TransferLog!$J80),AdmittedwithRecentDischarge!$M$28:$M$1527)))</f>
        <v/>
      </c>
      <c r="S80" s="120" t="str">
        <f t="array" ref="S80">IF(ISNA(INDEX(AdmittedwithRecentDischarge!$AH$28:$AH$1527,MATCH($F80&amp;$R80,AdmittedwithRecentDischarge!$I$28:$I$1527&amp;AdmittedwithRecentDischarge!$M$28:$M$1527,0))),"", IF($R80&lt;&gt;"",INDEX(AdmittedwithRecentDischarge!$AH$28:$AH$1527,MATCH($F80&amp;$R80,AdmittedwithRecentDischarge!$I$28:$I$1527&amp;AdmittedwithRecentDischarge!$M$28:$M$1527,0)),""))</f>
        <v/>
      </c>
      <c r="T80" s="190">
        <f t="array" ref="T80">IF(ISNA(INDEX(AdmittedwithRecentDischarge!$I$28:$W$1527, (MATCH($F80&amp;$R80,AdmittedwithRecentDischarge!$I$28:$I$1527&amp;AdmittedwithRecentDischarge!$M$28:$M$1527,0)))),"",INDEX(AdmittedwithRecentDischarge!$I$28:$W$1527, (MATCH($F80&amp;$R80,AdmittedwithRecentDischarge!$I$28:$I$1527&amp;AdmittedwithRecentDischarge!$M$28:$M$1527,0)),9))</f>
        <v>0</v>
      </c>
      <c r="U80" s="191">
        <f t="array" ref="U80">IF(ISNA(INDEX(AdmittedwithRecentDischarge!$I$28:$W$1527, (MATCH($F80&amp;$R80,AdmittedwithRecentDischarge!$I$28:$I$1527&amp;AdmittedwithRecentDischarge!$M$28:$M$1527,0)))),"",INDEX(AdmittedwithRecentDischarge!$I$28:$W$1527, (MATCH($F80&amp;$R80,AdmittedwithRecentDischarge!$I$28:$I$1527&amp;AdmittedwithRecentDischarge!$M$28:$M$1527,0)),11))</f>
        <v>0</v>
      </c>
      <c r="V80" s="191">
        <f t="array" ref="V80">IF(ISNA(INDEX(AdmittedwithRecentDischarge!$I$28:$W$1527, (MATCH($F80&amp;$R80,AdmittedwithRecentDischarge!$I$28:$I$1527&amp;AdmittedwithRecentDischarge!$M$28:$M$1527,0)))),"",INDEX(AdmittedwithRecentDischarge!$I$28:$W$1527, (MATCH($F80&amp;$R80,AdmittedwithRecentDischarge!$I$28:$I$1527&amp;AdmittedwithRecentDischarge!$M$28:$M$1527,0)),15))</f>
        <v>0</v>
      </c>
      <c r="W80" s="228" t="b">
        <f t="shared" si="4"/>
        <v>0</v>
      </c>
      <c r="X80" s="224" t="str">
        <f t="array" ref="X80">IF(ISNA(VLOOKUP($F80, AdmittedwithRecentDischarge!$I$28:$I$1527,1,FALSE)),"",MAX(IF((AdmittedwithRecentDischarge!$I$28:$I$1527=$F80)*(AdmittedwithRecentDischarge!$K$28:$K$1527&lt;=TransferLog!$J80),AdmittedwithRecentDischarge!$K$28:$K$1527)))</f>
        <v/>
      </c>
      <c r="Y80" s="224" t="b">
        <f t="shared" si="5"/>
        <v>0</v>
      </c>
      <c r="Z80" s="208"/>
      <c r="AA80" s="207" t="str">
        <f t="shared" si="1"/>
        <v/>
      </c>
      <c r="AB80" s="212" t="b">
        <f t="shared" si="6"/>
        <v>0</v>
      </c>
      <c r="AC80" s="213">
        <f t="shared" si="2"/>
        <v>0</v>
      </c>
      <c r="AD80" s="298"/>
      <c r="AE80" s="299"/>
      <c r="AF80" s="21">
        <f t="shared" si="8"/>
        <v>0</v>
      </c>
    </row>
    <row r="81" spans="1:32" s="21" customFormat="1" ht="16.5" customHeight="1">
      <c r="A81" s="22"/>
      <c r="B81" s="22"/>
      <c r="C81" s="22"/>
      <c r="D81" s="115">
        <f t="shared" si="7"/>
        <v>61</v>
      </c>
      <c r="E81" s="248" t="str">
        <f t="array" ref="E81">IF($F81&lt;&gt;"",INDEX(DropDownLists!$K$10:$K$2516,MATCH($F81,DropDownLists!$L$10:$L$2516,0)),"")</f>
        <v/>
      </c>
      <c r="F81" s="116"/>
      <c r="G81" s="118"/>
      <c r="I81" s="144"/>
      <c r="J81" s="141"/>
      <c r="K81" s="145"/>
      <c r="L81" s="146"/>
      <c r="M81" s="195" t="str">
        <f t="array" ref="M81">IF($L81&lt;&gt;"",INDEX(DropDownLists!$H$10:$H$2516,MATCH($L81,DropDownLists!$I$10:$I$2516,0)),"")</f>
        <v/>
      </c>
      <c r="N81" s="148"/>
      <c r="O81" s="148"/>
      <c r="P81" s="146"/>
      <c r="Q81" s="148" t="s">
        <v>190</v>
      </c>
      <c r="R81" s="119" t="str">
        <f t="array" ref="R81">IF(ISNA(VLOOKUP($F81, AdmittedwithRecentDischarge!$I$28:$I$1527,1,FALSE)),"",MAX(IF((AdmittedwithRecentDischarge!$I$28:$I$1527=$F81)*(AdmittedwithRecentDischarge!$M$28:$M$1527&lt;=TransferLog!$J81),AdmittedwithRecentDischarge!$M$28:$M$1527)))</f>
        <v/>
      </c>
      <c r="S81" s="120" t="str">
        <f t="array" ref="S81">IF(ISNA(INDEX(AdmittedwithRecentDischarge!$AH$28:$AH$1527,MATCH($F81&amp;$R81,AdmittedwithRecentDischarge!$I$28:$I$1527&amp;AdmittedwithRecentDischarge!$M$28:$M$1527,0))),"", IF($R81&lt;&gt;"",INDEX(AdmittedwithRecentDischarge!$AH$28:$AH$1527,MATCH($F81&amp;$R81,AdmittedwithRecentDischarge!$I$28:$I$1527&amp;AdmittedwithRecentDischarge!$M$28:$M$1527,0)),""))</f>
        <v/>
      </c>
      <c r="T81" s="190">
        <f t="array" ref="T81">IF(ISNA(INDEX(AdmittedwithRecentDischarge!$I$28:$W$1527, (MATCH($F81&amp;$R81,AdmittedwithRecentDischarge!$I$28:$I$1527&amp;AdmittedwithRecentDischarge!$M$28:$M$1527,0)))),"",INDEX(AdmittedwithRecentDischarge!$I$28:$W$1527, (MATCH($F81&amp;$R81,AdmittedwithRecentDischarge!$I$28:$I$1527&amp;AdmittedwithRecentDischarge!$M$28:$M$1527,0)),9))</f>
        <v>0</v>
      </c>
      <c r="U81" s="191">
        <f t="array" ref="U81">IF(ISNA(INDEX(AdmittedwithRecentDischarge!$I$28:$W$1527, (MATCH($F81&amp;$R81,AdmittedwithRecentDischarge!$I$28:$I$1527&amp;AdmittedwithRecentDischarge!$M$28:$M$1527,0)))),"",INDEX(AdmittedwithRecentDischarge!$I$28:$W$1527, (MATCH($F81&amp;$R81,AdmittedwithRecentDischarge!$I$28:$I$1527&amp;AdmittedwithRecentDischarge!$M$28:$M$1527,0)),11))</f>
        <v>0</v>
      </c>
      <c r="V81" s="191">
        <f t="array" ref="V81">IF(ISNA(INDEX(AdmittedwithRecentDischarge!$I$28:$W$1527, (MATCH($F81&amp;$R81,AdmittedwithRecentDischarge!$I$28:$I$1527&amp;AdmittedwithRecentDischarge!$M$28:$M$1527,0)))),"",INDEX(AdmittedwithRecentDischarge!$I$28:$W$1527, (MATCH($F81&amp;$R81,AdmittedwithRecentDischarge!$I$28:$I$1527&amp;AdmittedwithRecentDischarge!$M$28:$M$1527,0)),15))</f>
        <v>0</v>
      </c>
      <c r="W81" s="228" t="b">
        <f t="shared" si="4"/>
        <v>0</v>
      </c>
      <c r="X81" s="224" t="str">
        <f t="array" ref="X81">IF(ISNA(VLOOKUP($F81, AdmittedwithRecentDischarge!$I$28:$I$1527,1,FALSE)),"",MAX(IF((AdmittedwithRecentDischarge!$I$28:$I$1527=$F81)*(AdmittedwithRecentDischarge!$K$28:$K$1527&lt;=TransferLog!$J81),AdmittedwithRecentDischarge!$K$28:$K$1527)))</f>
        <v/>
      </c>
      <c r="Y81" s="224" t="b">
        <f t="shared" si="5"/>
        <v>0</v>
      </c>
      <c r="Z81" s="208"/>
      <c r="AA81" s="207" t="str">
        <f t="shared" si="1"/>
        <v/>
      </c>
      <c r="AB81" s="212" t="b">
        <f t="shared" si="6"/>
        <v>0</v>
      </c>
      <c r="AC81" s="213">
        <f t="shared" si="2"/>
        <v>0</v>
      </c>
      <c r="AD81" s="298"/>
      <c r="AE81" s="299"/>
      <c r="AF81" s="21">
        <f t="shared" si="8"/>
        <v>0</v>
      </c>
    </row>
    <row r="82" spans="1:32" s="21" customFormat="1" ht="16.5" customHeight="1">
      <c r="A82" s="22"/>
      <c r="B82" s="22"/>
      <c r="C82" s="22"/>
      <c r="D82" s="115">
        <f t="shared" si="7"/>
        <v>62</v>
      </c>
      <c r="E82" s="248" t="str">
        <f t="array" ref="E82">IF($F82&lt;&gt;"",INDEX(DropDownLists!$K$10:$K$2516,MATCH($F82,DropDownLists!$L$10:$L$2516,0)),"")</f>
        <v/>
      </c>
      <c r="F82" s="116"/>
      <c r="G82" s="118"/>
      <c r="I82" s="144"/>
      <c r="J82" s="141"/>
      <c r="K82" s="145"/>
      <c r="L82" s="146"/>
      <c r="M82" s="195" t="str">
        <f t="array" ref="M82">IF($L82&lt;&gt;"",INDEX(DropDownLists!$H$10:$H$2516,MATCH($L82,DropDownLists!$I$10:$I$2516,0)),"")</f>
        <v/>
      </c>
      <c r="N82" s="148"/>
      <c r="O82" s="148"/>
      <c r="P82" s="146"/>
      <c r="Q82" s="148" t="s">
        <v>190</v>
      </c>
      <c r="R82" s="119" t="str">
        <f t="array" ref="R82">IF(ISNA(VLOOKUP($F82, AdmittedwithRecentDischarge!$I$28:$I$1527,1,FALSE)),"",MAX(IF((AdmittedwithRecentDischarge!$I$28:$I$1527=$F82)*(AdmittedwithRecentDischarge!$M$28:$M$1527&lt;=TransferLog!$J82),AdmittedwithRecentDischarge!$M$28:$M$1527)))</f>
        <v/>
      </c>
      <c r="S82" s="120" t="str">
        <f t="array" ref="S82">IF(ISNA(INDEX(AdmittedwithRecentDischarge!$AH$28:$AH$1527,MATCH($F82&amp;$R82,AdmittedwithRecentDischarge!$I$28:$I$1527&amp;AdmittedwithRecentDischarge!$M$28:$M$1527,0))),"", IF($R82&lt;&gt;"",INDEX(AdmittedwithRecentDischarge!$AH$28:$AH$1527,MATCH($F82&amp;$R82,AdmittedwithRecentDischarge!$I$28:$I$1527&amp;AdmittedwithRecentDischarge!$M$28:$M$1527,0)),""))</f>
        <v/>
      </c>
      <c r="T82" s="190">
        <f t="array" ref="T82">IF(ISNA(INDEX(AdmittedwithRecentDischarge!$I$28:$W$1527, (MATCH($F82&amp;$R82,AdmittedwithRecentDischarge!$I$28:$I$1527&amp;AdmittedwithRecentDischarge!$M$28:$M$1527,0)))),"",INDEX(AdmittedwithRecentDischarge!$I$28:$W$1527, (MATCH($F82&amp;$R82,AdmittedwithRecentDischarge!$I$28:$I$1527&amp;AdmittedwithRecentDischarge!$M$28:$M$1527,0)),9))</f>
        <v>0</v>
      </c>
      <c r="U82" s="191">
        <f t="array" ref="U82">IF(ISNA(INDEX(AdmittedwithRecentDischarge!$I$28:$W$1527, (MATCH($F82&amp;$R82,AdmittedwithRecentDischarge!$I$28:$I$1527&amp;AdmittedwithRecentDischarge!$M$28:$M$1527,0)))),"",INDEX(AdmittedwithRecentDischarge!$I$28:$W$1527, (MATCH($F82&amp;$R82,AdmittedwithRecentDischarge!$I$28:$I$1527&amp;AdmittedwithRecentDischarge!$M$28:$M$1527,0)),11))</f>
        <v>0</v>
      </c>
      <c r="V82" s="191">
        <f t="array" ref="V82">IF(ISNA(INDEX(AdmittedwithRecentDischarge!$I$28:$W$1527, (MATCH($F82&amp;$R82,AdmittedwithRecentDischarge!$I$28:$I$1527&amp;AdmittedwithRecentDischarge!$M$28:$M$1527,0)))),"",INDEX(AdmittedwithRecentDischarge!$I$28:$W$1527, (MATCH($F82&amp;$R82,AdmittedwithRecentDischarge!$I$28:$I$1527&amp;AdmittedwithRecentDischarge!$M$28:$M$1527,0)),15))</f>
        <v>0</v>
      </c>
      <c r="W82" s="228" t="b">
        <f t="shared" si="4"/>
        <v>0</v>
      </c>
      <c r="X82" s="224" t="str">
        <f t="array" ref="X82">IF(ISNA(VLOOKUP($F82, AdmittedwithRecentDischarge!$I$28:$I$1527,1,FALSE)),"",MAX(IF((AdmittedwithRecentDischarge!$I$28:$I$1527=$F82)*(AdmittedwithRecentDischarge!$K$28:$K$1527&lt;=TransferLog!$J82),AdmittedwithRecentDischarge!$K$28:$K$1527)))</f>
        <v/>
      </c>
      <c r="Y82" s="224" t="b">
        <f t="shared" si="5"/>
        <v>0</v>
      </c>
      <c r="Z82" s="208"/>
      <c r="AA82" s="207" t="str">
        <f t="shared" si="1"/>
        <v/>
      </c>
      <c r="AB82" s="212" t="b">
        <f t="shared" si="6"/>
        <v>0</v>
      </c>
      <c r="AC82" s="213">
        <f t="shared" si="2"/>
        <v>0</v>
      </c>
      <c r="AD82" s="298"/>
      <c r="AE82" s="299"/>
      <c r="AF82" s="21">
        <f t="shared" si="8"/>
        <v>0</v>
      </c>
    </row>
    <row r="83" spans="1:32" s="21" customFormat="1" ht="16.5" customHeight="1">
      <c r="A83" s="22"/>
      <c r="B83" s="22"/>
      <c r="C83" s="22"/>
      <c r="D83" s="115">
        <f t="shared" si="7"/>
        <v>63</v>
      </c>
      <c r="E83" s="248" t="str">
        <f t="array" ref="E83">IF($F83&lt;&gt;"",INDEX(DropDownLists!$K$10:$K$2516,MATCH($F83,DropDownLists!$L$10:$L$2516,0)),"")</f>
        <v/>
      </c>
      <c r="F83" s="116"/>
      <c r="G83" s="118"/>
      <c r="I83" s="144"/>
      <c r="J83" s="141"/>
      <c r="K83" s="145"/>
      <c r="L83" s="146"/>
      <c r="M83" s="195" t="str">
        <f t="array" ref="M83">IF($L83&lt;&gt;"",INDEX(DropDownLists!$H$10:$H$2516,MATCH($L83,DropDownLists!$I$10:$I$2516,0)),"")</f>
        <v/>
      </c>
      <c r="N83" s="148"/>
      <c r="O83" s="148"/>
      <c r="P83" s="146"/>
      <c r="Q83" s="148" t="s">
        <v>190</v>
      </c>
      <c r="R83" s="119" t="str">
        <f t="array" ref="R83">IF(ISNA(VLOOKUP($F83, AdmittedwithRecentDischarge!$I$28:$I$1527,1,FALSE)),"",MAX(IF((AdmittedwithRecentDischarge!$I$28:$I$1527=$F83)*(AdmittedwithRecentDischarge!$M$28:$M$1527&lt;=TransferLog!$J83),AdmittedwithRecentDischarge!$M$28:$M$1527)))</f>
        <v/>
      </c>
      <c r="S83" s="120" t="str">
        <f t="array" ref="S83">IF(ISNA(INDEX(AdmittedwithRecentDischarge!$AH$28:$AH$1527,MATCH($F83&amp;$R83,AdmittedwithRecentDischarge!$I$28:$I$1527&amp;AdmittedwithRecentDischarge!$M$28:$M$1527,0))),"", IF($R83&lt;&gt;"",INDEX(AdmittedwithRecentDischarge!$AH$28:$AH$1527,MATCH($F83&amp;$R83,AdmittedwithRecentDischarge!$I$28:$I$1527&amp;AdmittedwithRecentDischarge!$M$28:$M$1527,0)),""))</f>
        <v/>
      </c>
      <c r="T83" s="190">
        <f t="array" ref="T83">IF(ISNA(INDEX(AdmittedwithRecentDischarge!$I$28:$W$1527, (MATCH($F83&amp;$R83,AdmittedwithRecentDischarge!$I$28:$I$1527&amp;AdmittedwithRecentDischarge!$M$28:$M$1527,0)))),"",INDEX(AdmittedwithRecentDischarge!$I$28:$W$1527, (MATCH($F83&amp;$R83,AdmittedwithRecentDischarge!$I$28:$I$1527&amp;AdmittedwithRecentDischarge!$M$28:$M$1527,0)),9))</f>
        <v>0</v>
      </c>
      <c r="U83" s="191">
        <f t="array" ref="U83">IF(ISNA(INDEX(AdmittedwithRecentDischarge!$I$28:$W$1527, (MATCH($F83&amp;$R83,AdmittedwithRecentDischarge!$I$28:$I$1527&amp;AdmittedwithRecentDischarge!$M$28:$M$1527,0)))),"",INDEX(AdmittedwithRecentDischarge!$I$28:$W$1527, (MATCH($F83&amp;$R83,AdmittedwithRecentDischarge!$I$28:$I$1527&amp;AdmittedwithRecentDischarge!$M$28:$M$1527,0)),11))</f>
        <v>0</v>
      </c>
      <c r="V83" s="191">
        <f t="array" ref="V83">IF(ISNA(INDEX(AdmittedwithRecentDischarge!$I$28:$W$1527, (MATCH($F83&amp;$R83,AdmittedwithRecentDischarge!$I$28:$I$1527&amp;AdmittedwithRecentDischarge!$M$28:$M$1527,0)))),"",INDEX(AdmittedwithRecentDischarge!$I$28:$W$1527, (MATCH($F83&amp;$R83,AdmittedwithRecentDischarge!$I$28:$I$1527&amp;AdmittedwithRecentDischarge!$M$28:$M$1527,0)),15))</f>
        <v>0</v>
      </c>
      <c r="W83" s="228" t="b">
        <f t="shared" si="4"/>
        <v>0</v>
      </c>
      <c r="X83" s="224" t="str">
        <f t="array" ref="X83">IF(ISNA(VLOOKUP($F83, AdmittedwithRecentDischarge!$I$28:$I$1527,1,FALSE)),"",MAX(IF((AdmittedwithRecentDischarge!$I$28:$I$1527=$F83)*(AdmittedwithRecentDischarge!$K$28:$K$1527&lt;=TransferLog!$J83),AdmittedwithRecentDischarge!$K$28:$K$1527)))</f>
        <v/>
      </c>
      <c r="Y83" s="224" t="b">
        <f t="shared" si="5"/>
        <v>0</v>
      </c>
      <c r="Z83" s="208"/>
      <c r="AA83" s="207" t="str">
        <f t="shared" si="1"/>
        <v/>
      </c>
      <c r="AB83" s="212" t="b">
        <f t="shared" si="6"/>
        <v>0</v>
      </c>
      <c r="AC83" s="213">
        <f t="shared" si="2"/>
        <v>0</v>
      </c>
      <c r="AD83" s="298"/>
      <c r="AE83" s="299"/>
      <c r="AF83" s="21">
        <f t="shared" si="8"/>
        <v>0</v>
      </c>
    </row>
    <row r="84" spans="1:32" s="21" customFormat="1" ht="16.5" customHeight="1">
      <c r="A84" s="22"/>
      <c r="B84" s="22"/>
      <c r="C84" s="22"/>
      <c r="D84" s="115">
        <f t="shared" si="7"/>
        <v>64</v>
      </c>
      <c r="E84" s="248" t="str">
        <f t="array" ref="E84">IF($F84&lt;&gt;"",INDEX(DropDownLists!$K$10:$K$2516,MATCH($F84,DropDownLists!$L$10:$L$2516,0)),"")</f>
        <v/>
      </c>
      <c r="F84" s="116"/>
      <c r="G84" s="118"/>
      <c r="I84" s="144"/>
      <c r="J84" s="141"/>
      <c r="K84" s="145"/>
      <c r="L84" s="146"/>
      <c r="M84" s="195" t="str">
        <f t="array" ref="M84">IF($L84&lt;&gt;"",INDEX(DropDownLists!$H$10:$H$2516,MATCH($L84,DropDownLists!$I$10:$I$2516,0)),"")</f>
        <v/>
      </c>
      <c r="N84" s="148"/>
      <c r="O84" s="148"/>
      <c r="P84" s="146"/>
      <c r="Q84" s="148" t="s">
        <v>190</v>
      </c>
      <c r="R84" s="119" t="str">
        <f t="array" ref="R84">IF(ISNA(VLOOKUP($F84, AdmittedwithRecentDischarge!$I$28:$I$1527,1,FALSE)),"",MAX(IF((AdmittedwithRecentDischarge!$I$28:$I$1527=$F84)*(AdmittedwithRecentDischarge!$M$28:$M$1527&lt;=TransferLog!$J84),AdmittedwithRecentDischarge!$M$28:$M$1527)))</f>
        <v/>
      </c>
      <c r="S84" s="120" t="str">
        <f t="array" ref="S84">IF(ISNA(INDEX(AdmittedwithRecentDischarge!$AH$28:$AH$1527,MATCH($F84&amp;$R84,AdmittedwithRecentDischarge!$I$28:$I$1527&amp;AdmittedwithRecentDischarge!$M$28:$M$1527,0))),"", IF($R84&lt;&gt;"",INDEX(AdmittedwithRecentDischarge!$AH$28:$AH$1527,MATCH($F84&amp;$R84,AdmittedwithRecentDischarge!$I$28:$I$1527&amp;AdmittedwithRecentDischarge!$M$28:$M$1527,0)),""))</f>
        <v/>
      </c>
      <c r="T84" s="190">
        <f t="array" ref="T84">IF(ISNA(INDEX(AdmittedwithRecentDischarge!$I$28:$W$1527, (MATCH($F84&amp;$R84,AdmittedwithRecentDischarge!$I$28:$I$1527&amp;AdmittedwithRecentDischarge!$M$28:$M$1527,0)))),"",INDEX(AdmittedwithRecentDischarge!$I$28:$W$1527, (MATCH($F84&amp;$R84,AdmittedwithRecentDischarge!$I$28:$I$1527&amp;AdmittedwithRecentDischarge!$M$28:$M$1527,0)),9))</f>
        <v>0</v>
      </c>
      <c r="U84" s="191">
        <f t="array" ref="U84">IF(ISNA(INDEX(AdmittedwithRecentDischarge!$I$28:$W$1527, (MATCH($F84&amp;$R84,AdmittedwithRecentDischarge!$I$28:$I$1527&amp;AdmittedwithRecentDischarge!$M$28:$M$1527,0)))),"",INDEX(AdmittedwithRecentDischarge!$I$28:$W$1527, (MATCH($F84&amp;$R84,AdmittedwithRecentDischarge!$I$28:$I$1527&amp;AdmittedwithRecentDischarge!$M$28:$M$1527,0)),11))</f>
        <v>0</v>
      </c>
      <c r="V84" s="191">
        <f t="array" ref="V84">IF(ISNA(INDEX(AdmittedwithRecentDischarge!$I$28:$W$1527, (MATCH($F84&amp;$R84,AdmittedwithRecentDischarge!$I$28:$I$1527&amp;AdmittedwithRecentDischarge!$M$28:$M$1527,0)))),"",INDEX(AdmittedwithRecentDischarge!$I$28:$W$1527, (MATCH($F84&amp;$R84,AdmittedwithRecentDischarge!$I$28:$I$1527&amp;AdmittedwithRecentDischarge!$M$28:$M$1527,0)),15))</f>
        <v>0</v>
      </c>
      <c r="W84" s="228" t="b">
        <f t="shared" si="4"/>
        <v>0</v>
      </c>
      <c r="X84" s="224" t="str">
        <f t="array" ref="X84">IF(ISNA(VLOOKUP($F84, AdmittedwithRecentDischarge!$I$28:$I$1527,1,FALSE)),"",MAX(IF((AdmittedwithRecentDischarge!$I$28:$I$1527=$F84)*(AdmittedwithRecentDischarge!$K$28:$K$1527&lt;=TransferLog!$J84),AdmittedwithRecentDischarge!$K$28:$K$1527)))</f>
        <v/>
      </c>
      <c r="Y84" s="224" t="b">
        <f t="shared" si="5"/>
        <v>0</v>
      </c>
      <c r="Z84" s="208"/>
      <c r="AA84" s="207" t="str">
        <f t="shared" si="1"/>
        <v/>
      </c>
      <c r="AB84" s="212" t="b">
        <f t="shared" si="6"/>
        <v>0</v>
      </c>
      <c r="AC84" s="213">
        <f t="shared" si="2"/>
        <v>0</v>
      </c>
      <c r="AD84" s="298"/>
      <c r="AE84" s="299"/>
      <c r="AF84" s="21">
        <f t="shared" si="8"/>
        <v>0</v>
      </c>
    </row>
    <row r="85" spans="1:32" s="21" customFormat="1" ht="16.5" customHeight="1">
      <c r="A85" s="22"/>
      <c r="B85" s="22"/>
      <c r="C85" s="22"/>
      <c r="D85" s="115">
        <f t="shared" ref="D85:D108" si="9">ROW()-20</f>
        <v>65</v>
      </c>
      <c r="E85" s="248" t="str">
        <f t="array" ref="E85">IF($F85&lt;&gt;"",INDEX(DropDownLists!$K$10:$K$2516,MATCH($F85,DropDownLists!$L$10:$L$2516,0)),"")</f>
        <v/>
      </c>
      <c r="F85" s="116"/>
      <c r="G85" s="118"/>
      <c r="I85" s="144"/>
      <c r="J85" s="141"/>
      <c r="K85" s="145"/>
      <c r="L85" s="146"/>
      <c r="M85" s="195" t="str">
        <f t="array" ref="M85">IF($L85&lt;&gt;"",INDEX(DropDownLists!$H$10:$H$2516,MATCH($L85,DropDownLists!$I$10:$I$2516,0)),"")</f>
        <v/>
      </c>
      <c r="N85" s="148"/>
      <c r="O85" s="148"/>
      <c r="P85" s="146"/>
      <c r="Q85" s="148" t="s">
        <v>190</v>
      </c>
      <c r="R85" s="119" t="str">
        <f t="array" ref="R85">IF(ISNA(VLOOKUP($F85, AdmittedwithRecentDischarge!$I$28:$I$1527,1,FALSE)),"",MAX(IF((AdmittedwithRecentDischarge!$I$28:$I$1527=$F85)*(AdmittedwithRecentDischarge!$M$28:$M$1527&lt;=TransferLog!$J85),AdmittedwithRecentDischarge!$M$28:$M$1527)))</f>
        <v/>
      </c>
      <c r="S85" s="120" t="str">
        <f t="array" ref="S85">IF(ISNA(INDEX(AdmittedwithRecentDischarge!$AH$28:$AH$1527,MATCH($F85&amp;$R85,AdmittedwithRecentDischarge!$I$28:$I$1527&amp;AdmittedwithRecentDischarge!$M$28:$M$1527,0))),"", IF($R85&lt;&gt;"",INDEX(AdmittedwithRecentDischarge!$AH$28:$AH$1527,MATCH($F85&amp;$R85,AdmittedwithRecentDischarge!$I$28:$I$1527&amp;AdmittedwithRecentDischarge!$M$28:$M$1527,0)),""))</f>
        <v/>
      </c>
      <c r="T85" s="190">
        <f t="array" ref="T85">IF(ISNA(INDEX(AdmittedwithRecentDischarge!$I$28:$W$1527, (MATCH($F85&amp;$R85,AdmittedwithRecentDischarge!$I$28:$I$1527&amp;AdmittedwithRecentDischarge!$M$28:$M$1527,0)))),"",INDEX(AdmittedwithRecentDischarge!$I$28:$W$1527, (MATCH($F85&amp;$R85,AdmittedwithRecentDischarge!$I$28:$I$1527&amp;AdmittedwithRecentDischarge!$M$28:$M$1527,0)),9))</f>
        <v>0</v>
      </c>
      <c r="U85" s="191">
        <f t="array" ref="U85">IF(ISNA(INDEX(AdmittedwithRecentDischarge!$I$28:$W$1527, (MATCH($F85&amp;$R85,AdmittedwithRecentDischarge!$I$28:$I$1527&amp;AdmittedwithRecentDischarge!$M$28:$M$1527,0)))),"",INDEX(AdmittedwithRecentDischarge!$I$28:$W$1527, (MATCH($F85&amp;$R85,AdmittedwithRecentDischarge!$I$28:$I$1527&amp;AdmittedwithRecentDischarge!$M$28:$M$1527,0)),11))</f>
        <v>0</v>
      </c>
      <c r="V85" s="191">
        <f t="array" ref="V85">IF(ISNA(INDEX(AdmittedwithRecentDischarge!$I$28:$W$1527, (MATCH($F85&amp;$R85,AdmittedwithRecentDischarge!$I$28:$I$1527&amp;AdmittedwithRecentDischarge!$M$28:$M$1527,0)))),"",INDEX(AdmittedwithRecentDischarge!$I$28:$W$1527, (MATCH($F85&amp;$R85,AdmittedwithRecentDischarge!$I$28:$I$1527&amp;AdmittedwithRecentDischarge!$M$28:$M$1527,0)),15))</f>
        <v>0</v>
      </c>
      <c r="W85" s="228" t="b">
        <f t="shared" si="4"/>
        <v>0</v>
      </c>
      <c r="X85" s="224" t="str">
        <f t="array" ref="X85">IF(ISNA(VLOOKUP($F85, AdmittedwithRecentDischarge!$I$28:$I$1527,1,FALSE)),"",MAX(IF((AdmittedwithRecentDischarge!$I$28:$I$1527=$F85)*(AdmittedwithRecentDischarge!$K$28:$K$1527&lt;=TransferLog!$J85),AdmittedwithRecentDischarge!$K$28:$K$1527)))</f>
        <v/>
      </c>
      <c r="Y85" s="224" t="b">
        <f t="shared" si="5"/>
        <v>0</v>
      </c>
      <c r="Z85" s="208"/>
      <c r="AA85" s="207" t="str">
        <f t="shared" ref="AA85:AA148" si="10">IF(AND($J85&lt;&gt;"",$X85&lt;&gt;""),DATEDIF($X85,$J85,"d"),"")</f>
        <v/>
      </c>
      <c r="AB85" s="212" t="b">
        <f t="shared" si="6"/>
        <v>0</v>
      </c>
      <c r="AC85" s="213">
        <f t="shared" ref="AC85:AC148" si="11">IF(OR(($P85="Admitted, inpatient"), ($P85="Admitted, status uncertain")),1,0)</f>
        <v>0</v>
      </c>
      <c r="AD85" s="298"/>
      <c r="AE85" s="299"/>
      <c r="AF85" s="21">
        <f t="shared" ref="AF85:AF108" si="12">IF(OR(($P85="Admitted, inpatient"), ($P85="Admitted, status uncertain")),1,0)</f>
        <v>0</v>
      </c>
    </row>
    <row r="86" spans="1:32" s="21" customFormat="1" ht="16.5" customHeight="1">
      <c r="A86" s="22"/>
      <c r="B86" s="22"/>
      <c r="C86" s="22"/>
      <c r="D86" s="115">
        <f t="shared" si="9"/>
        <v>66</v>
      </c>
      <c r="E86" s="248" t="str">
        <f t="array" ref="E86">IF($F86&lt;&gt;"",INDEX(DropDownLists!$K$10:$K$2516,MATCH($F86,DropDownLists!$L$10:$L$2516,0)),"")</f>
        <v/>
      </c>
      <c r="F86" s="116"/>
      <c r="G86" s="118"/>
      <c r="I86" s="144"/>
      <c r="J86" s="141"/>
      <c r="K86" s="145"/>
      <c r="L86" s="146"/>
      <c r="M86" s="195" t="str">
        <f t="array" ref="M86">IF($L86&lt;&gt;"",INDEX(DropDownLists!$H$10:$H$2516,MATCH($L86,DropDownLists!$I$10:$I$2516,0)),"")</f>
        <v/>
      </c>
      <c r="N86" s="148"/>
      <c r="O86" s="148"/>
      <c r="P86" s="146"/>
      <c r="Q86" s="148" t="s">
        <v>190</v>
      </c>
      <c r="R86" s="119" t="str">
        <f t="array" ref="R86">IF(ISNA(VLOOKUP($F86, AdmittedwithRecentDischarge!$I$28:$I$1527,1,FALSE)),"",MAX(IF((AdmittedwithRecentDischarge!$I$28:$I$1527=$F86)*(AdmittedwithRecentDischarge!$M$28:$M$1527&lt;=TransferLog!$J86),AdmittedwithRecentDischarge!$M$28:$M$1527)))</f>
        <v/>
      </c>
      <c r="S86" s="120" t="str">
        <f t="array" ref="S86">IF(ISNA(INDEX(AdmittedwithRecentDischarge!$AH$28:$AH$1527,MATCH($F86&amp;$R86,AdmittedwithRecentDischarge!$I$28:$I$1527&amp;AdmittedwithRecentDischarge!$M$28:$M$1527,0))),"", IF($R86&lt;&gt;"",INDEX(AdmittedwithRecentDischarge!$AH$28:$AH$1527,MATCH($F86&amp;$R86,AdmittedwithRecentDischarge!$I$28:$I$1527&amp;AdmittedwithRecentDischarge!$M$28:$M$1527,0)),""))</f>
        <v/>
      </c>
      <c r="T86" s="190">
        <f t="array" ref="T86">IF(ISNA(INDEX(AdmittedwithRecentDischarge!$I$28:$W$1527, (MATCH($F86&amp;$R86,AdmittedwithRecentDischarge!$I$28:$I$1527&amp;AdmittedwithRecentDischarge!$M$28:$M$1527,0)))),"",INDEX(AdmittedwithRecentDischarge!$I$28:$W$1527, (MATCH($F86&amp;$R86,AdmittedwithRecentDischarge!$I$28:$I$1527&amp;AdmittedwithRecentDischarge!$M$28:$M$1527,0)),9))</f>
        <v>0</v>
      </c>
      <c r="U86" s="191">
        <f t="array" ref="U86">IF(ISNA(INDEX(AdmittedwithRecentDischarge!$I$28:$W$1527, (MATCH($F86&amp;$R86,AdmittedwithRecentDischarge!$I$28:$I$1527&amp;AdmittedwithRecentDischarge!$M$28:$M$1527,0)))),"",INDEX(AdmittedwithRecentDischarge!$I$28:$W$1527, (MATCH($F86&amp;$R86,AdmittedwithRecentDischarge!$I$28:$I$1527&amp;AdmittedwithRecentDischarge!$M$28:$M$1527,0)),11))</f>
        <v>0</v>
      </c>
      <c r="V86" s="191">
        <f t="array" ref="V86">IF(ISNA(INDEX(AdmittedwithRecentDischarge!$I$28:$W$1527, (MATCH($F86&amp;$R86,AdmittedwithRecentDischarge!$I$28:$I$1527&amp;AdmittedwithRecentDischarge!$M$28:$M$1527,0)))),"",INDEX(AdmittedwithRecentDischarge!$I$28:$W$1527, (MATCH($F86&amp;$R86,AdmittedwithRecentDischarge!$I$28:$I$1527&amp;AdmittedwithRecentDischarge!$M$28:$M$1527,0)),15))</f>
        <v>0</v>
      </c>
      <c r="W86" s="228" t="b">
        <f t="shared" ref="W86:W149" si="13">IF($R86&lt;&gt;"",$R86)</f>
        <v>0</v>
      </c>
      <c r="X86" s="224" t="str">
        <f t="array" ref="X86">IF(ISNA(VLOOKUP($F86, AdmittedwithRecentDischarge!$I$28:$I$1527,1,FALSE)),"",MAX(IF((AdmittedwithRecentDischarge!$I$28:$I$1527=$F86)*(AdmittedwithRecentDischarge!$K$28:$K$1527&lt;=TransferLog!$J86),AdmittedwithRecentDischarge!$K$28:$K$1527)))</f>
        <v/>
      </c>
      <c r="Y86" s="224" t="b">
        <f t="shared" ref="Y86:Y149" si="14">IF($X86&lt;&gt;"",$X86)</f>
        <v>0</v>
      </c>
      <c r="Z86" s="208"/>
      <c r="AA86" s="207" t="str">
        <f t="shared" si="10"/>
        <v/>
      </c>
      <c r="AB86" s="212" t="b">
        <f t="shared" ref="AB86:AB149" si="15">IF($AA86&lt;&gt;"",IF($AA86&lt;31,1,0))</f>
        <v>0</v>
      </c>
      <c r="AC86" s="213">
        <f t="shared" si="11"/>
        <v>0</v>
      </c>
      <c r="AD86" s="298"/>
      <c r="AE86" s="299"/>
      <c r="AF86" s="21">
        <f t="shared" si="12"/>
        <v>0</v>
      </c>
    </row>
    <row r="87" spans="1:32" s="21" customFormat="1" ht="16.5" customHeight="1">
      <c r="A87" s="22"/>
      <c r="B87" s="22"/>
      <c r="C87" s="22"/>
      <c r="D87" s="115">
        <f t="shared" si="9"/>
        <v>67</v>
      </c>
      <c r="E87" s="248" t="str">
        <f t="array" ref="E87">IF($F87&lt;&gt;"",INDEX(DropDownLists!$K$10:$K$2516,MATCH($F87,DropDownLists!$L$10:$L$2516,0)),"")</f>
        <v/>
      </c>
      <c r="F87" s="116"/>
      <c r="G87" s="118"/>
      <c r="I87" s="144"/>
      <c r="J87" s="141"/>
      <c r="K87" s="145"/>
      <c r="L87" s="146"/>
      <c r="M87" s="195" t="str">
        <f t="array" ref="M87">IF($L87&lt;&gt;"",INDEX(DropDownLists!$H$10:$H$2516,MATCH($L87,DropDownLists!$I$10:$I$2516,0)),"")</f>
        <v/>
      </c>
      <c r="N87" s="148"/>
      <c r="O87" s="148"/>
      <c r="P87" s="146"/>
      <c r="Q87" s="148" t="s">
        <v>190</v>
      </c>
      <c r="R87" s="119" t="str">
        <f t="array" ref="R87">IF(ISNA(VLOOKUP($F87, AdmittedwithRecentDischarge!$I$28:$I$1527,1,FALSE)),"",MAX(IF((AdmittedwithRecentDischarge!$I$28:$I$1527=$F87)*(AdmittedwithRecentDischarge!$M$28:$M$1527&lt;=TransferLog!$J87),AdmittedwithRecentDischarge!$M$28:$M$1527)))</f>
        <v/>
      </c>
      <c r="S87" s="120" t="str">
        <f t="array" ref="S87">IF(ISNA(INDEX(AdmittedwithRecentDischarge!$AH$28:$AH$1527,MATCH($F87&amp;$R87,AdmittedwithRecentDischarge!$I$28:$I$1527&amp;AdmittedwithRecentDischarge!$M$28:$M$1527,0))),"", IF($R87&lt;&gt;"",INDEX(AdmittedwithRecentDischarge!$AH$28:$AH$1527,MATCH($F87&amp;$R87,AdmittedwithRecentDischarge!$I$28:$I$1527&amp;AdmittedwithRecentDischarge!$M$28:$M$1527,0)),""))</f>
        <v/>
      </c>
      <c r="T87" s="190">
        <f t="array" ref="T87">IF(ISNA(INDEX(AdmittedwithRecentDischarge!$I$28:$W$1527, (MATCH($F87&amp;$R87,AdmittedwithRecentDischarge!$I$28:$I$1527&amp;AdmittedwithRecentDischarge!$M$28:$M$1527,0)))),"",INDEX(AdmittedwithRecentDischarge!$I$28:$W$1527, (MATCH($F87&amp;$R87,AdmittedwithRecentDischarge!$I$28:$I$1527&amp;AdmittedwithRecentDischarge!$M$28:$M$1527,0)),9))</f>
        <v>0</v>
      </c>
      <c r="U87" s="191">
        <f t="array" ref="U87">IF(ISNA(INDEX(AdmittedwithRecentDischarge!$I$28:$W$1527, (MATCH($F87&amp;$R87,AdmittedwithRecentDischarge!$I$28:$I$1527&amp;AdmittedwithRecentDischarge!$M$28:$M$1527,0)))),"",INDEX(AdmittedwithRecentDischarge!$I$28:$W$1527, (MATCH($F87&amp;$R87,AdmittedwithRecentDischarge!$I$28:$I$1527&amp;AdmittedwithRecentDischarge!$M$28:$M$1527,0)),11))</f>
        <v>0</v>
      </c>
      <c r="V87" s="191">
        <f t="array" ref="V87">IF(ISNA(INDEX(AdmittedwithRecentDischarge!$I$28:$W$1527, (MATCH($F87&amp;$R87,AdmittedwithRecentDischarge!$I$28:$I$1527&amp;AdmittedwithRecentDischarge!$M$28:$M$1527,0)))),"",INDEX(AdmittedwithRecentDischarge!$I$28:$W$1527, (MATCH($F87&amp;$R87,AdmittedwithRecentDischarge!$I$28:$I$1527&amp;AdmittedwithRecentDischarge!$M$28:$M$1527,0)),15))</f>
        <v>0</v>
      </c>
      <c r="W87" s="228" t="b">
        <f t="shared" si="13"/>
        <v>0</v>
      </c>
      <c r="X87" s="224" t="str">
        <f t="array" ref="X87">IF(ISNA(VLOOKUP($F87, AdmittedwithRecentDischarge!$I$28:$I$1527,1,FALSE)),"",MAX(IF((AdmittedwithRecentDischarge!$I$28:$I$1527=$F87)*(AdmittedwithRecentDischarge!$K$28:$K$1527&lt;=TransferLog!$J87),AdmittedwithRecentDischarge!$K$28:$K$1527)))</f>
        <v/>
      </c>
      <c r="Y87" s="224" t="b">
        <f t="shared" si="14"/>
        <v>0</v>
      </c>
      <c r="Z87" s="208"/>
      <c r="AA87" s="207" t="str">
        <f t="shared" si="10"/>
        <v/>
      </c>
      <c r="AB87" s="212" t="b">
        <f t="shared" si="15"/>
        <v>0</v>
      </c>
      <c r="AC87" s="213">
        <f t="shared" si="11"/>
        <v>0</v>
      </c>
      <c r="AD87" s="298"/>
      <c r="AE87" s="299"/>
      <c r="AF87" s="21">
        <f t="shared" si="12"/>
        <v>0</v>
      </c>
    </row>
    <row r="88" spans="1:32" s="21" customFormat="1" ht="16.5" customHeight="1">
      <c r="A88" s="22"/>
      <c r="B88" s="22"/>
      <c r="C88" s="22"/>
      <c r="D88" s="115">
        <f t="shared" si="9"/>
        <v>68</v>
      </c>
      <c r="E88" s="248" t="str">
        <f t="array" ref="E88">IF($F88&lt;&gt;"",INDEX(DropDownLists!$K$10:$K$2516,MATCH($F88,DropDownLists!$L$10:$L$2516,0)),"")</f>
        <v/>
      </c>
      <c r="F88" s="116"/>
      <c r="G88" s="118"/>
      <c r="I88" s="144"/>
      <c r="J88" s="141"/>
      <c r="K88" s="145"/>
      <c r="L88" s="146"/>
      <c r="M88" s="195" t="str">
        <f t="array" ref="M88">IF($L88&lt;&gt;"",INDEX(DropDownLists!$H$10:$H$2516,MATCH($L88,DropDownLists!$I$10:$I$2516,0)),"")</f>
        <v/>
      </c>
      <c r="N88" s="148"/>
      <c r="O88" s="148"/>
      <c r="P88" s="146"/>
      <c r="Q88" s="148" t="s">
        <v>190</v>
      </c>
      <c r="R88" s="119" t="str">
        <f t="array" ref="R88">IF(ISNA(VLOOKUP($F88, AdmittedwithRecentDischarge!$I$28:$I$1527,1,FALSE)),"",MAX(IF((AdmittedwithRecentDischarge!$I$28:$I$1527=$F88)*(AdmittedwithRecentDischarge!$M$28:$M$1527&lt;=TransferLog!$J88),AdmittedwithRecentDischarge!$M$28:$M$1527)))</f>
        <v/>
      </c>
      <c r="S88" s="120" t="str">
        <f t="array" ref="S88">IF(ISNA(INDEX(AdmittedwithRecentDischarge!$AH$28:$AH$1527,MATCH($F88&amp;$R88,AdmittedwithRecentDischarge!$I$28:$I$1527&amp;AdmittedwithRecentDischarge!$M$28:$M$1527,0))),"", IF($R88&lt;&gt;"",INDEX(AdmittedwithRecentDischarge!$AH$28:$AH$1527,MATCH($F88&amp;$R88,AdmittedwithRecentDischarge!$I$28:$I$1527&amp;AdmittedwithRecentDischarge!$M$28:$M$1527,0)),""))</f>
        <v/>
      </c>
      <c r="T88" s="190">
        <f t="array" ref="T88">IF(ISNA(INDEX(AdmittedwithRecentDischarge!$I$28:$W$1527, (MATCH($F88&amp;$R88,AdmittedwithRecentDischarge!$I$28:$I$1527&amp;AdmittedwithRecentDischarge!$M$28:$M$1527,0)))),"",INDEX(AdmittedwithRecentDischarge!$I$28:$W$1527, (MATCH($F88&amp;$R88,AdmittedwithRecentDischarge!$I$28:$I$1527&amp;AdmittedwithRecentDischarge!$M$28:$M$1527,0)),9))</f>
        <v>0</v>
      </c>
      <c r="U88" s="191">
        <f t="array" ref="U88">IF(ISNA(INDEX(AdmittedwithRecentDischarge!$I$28:$W$1527, (MATCH($F88&amp;$R88,AdmittedwithRecentDischarge!$I$28:$I$1527&amp;AdmittedwithRecentDischarge!$M$28:$M$1527,0)))),"",INDEX(AdmittedwithRecentDischarge!$I$28:$W$1527, (MATCH($F88&amp;$R88,AdmittedwithRecentDischarge!$I$28:$I$1527&amp;AdmittedwithRecentDischarge!$M$28:$M$1527,0)),11))</f>
        <v>0</v>
      </c>
      <c r="V88" s="191">
        <f t="array" ref="V88">IF(ISNA(INDEX(AdmittedwithRecentDischarge!$I$28:$W$1527, (MATCH($F88&amp;$R88,AdmittedwithRecentDischarge!$I$28:$I$1527&amp;AdmittedwithRecentDischarge!$M$28:$M$1527,0)))),"",INDEX(AdmittedwithRecentDischarge!$I$28:$W$1527, (MATCH($F88&amp;$R88,AdmittedwithRecentDischarge!$I$28:$I$1527&amp;AdmittedwithRecentDischarge!$M$28:$M$1527,0)),15))</f>
        <v>0</v>
      </c>
      <c r="W88" s="228" t="b">
        <f t="shared" si="13"/>
        <v>0</v>
      </c>
      <c r="X88" s="224" t="str">
        <f t="array" ref="X88">IF(ISNA(VLOOKUP($F88, AdmittedwithRecentDischarge!$I$28:$I$1527,1,FALSE)),"",MAX(IF((AdmittedwithRecentDischarge!$I$28:$I$1527=$F88)*(AdmittedwithRecentDischarge!$K$28:$K$1527&lt;=TransferLog!$J88),AdmittedwithRecentDischarge!$K$28:$K$1527)))</f>
        <v/>
      </c>
      <c r="Y88" s="224" t="b">
        <f t="shared" si="14"/>
        <v>0</v>
      </c>
      <c r="Z88" s="208"/>
      <c r="AA88" s="207" t="str">
        <f t="shared" si="10"/>
        <v/>
      </c>
      <c r="AB88" s="212" t="b">
        <f t="shared" si="15"/>
        <v>0</v>
      </c>
      <c r="AC88" s="213">
        <f t="shared" si="11"/>
        <v>0</v>
      </c>
      <c r="AD88" s="298"/>
      <c r="AE88" s="299"/>
      <c r="AF88" s="21">
        <f t="shared" si="12"/>
        <v>0</v>
      </c>
    </row>
    <row r="89" spans="1:32" s="21" customFormat="1" ht="16.5" customHeight="1">
      <c r="A89" s="22"/>
      <c r="B89" s="22"/>
      <c r="C89" s="22"/>
      <c r="D89" s="115">
        <f t="shared" si="9"/>
        <v>69</v>
      </c>
      <c r="E89" s="248" t="str">
        <f t="array" ref="E89">IF($F89&lt;&gt;"",INDEX(DropDownLists!$K$10:$K$2516,MATCH($F89,DropDownLists!$L$10:$L$2516,0)),"")</f>
        <v/>
      </c>
      <c r="F89" s="116"/>
      <c r="G89" s="118"/>
      <c r="I89" s="144"/>
      <c r="J89" s="141"/>
      <c r="K89" s="145"/>
      <c r="L89" s="146"/>
      <c r="M89" s="195" t="str">
        <f t="array" ref="M89">IF($L89&lt;&gt;"",INDEX(DropDownLists!$H$10:$H$2516,MATCH($L89,DropDownLists!$I$10:$I$2516,0)),"")</f>
        <v/>
      </c>
      <c r="N89" s="148"/>
      <c r="O89" s="148"/>
      <c r="P89" s="146"/>
      <c r="Q89" s="148" t="s">
        <v>190</v>
      </c>
      <c r="R89" s="119" t="str">
        <f t="array" ref="R89">IF(ISNA(VLOOKUP($F89, AdmittedwithRecentDischarge!$I$28:$I$1527,1,FALSE)),"",MAX(IF((AdmittedwithRecentDischarge!$I$28:$I$1527=$F89)*(AdmittedwithRecentDischarge!$M$28:$M$1527&lt;=TransferLog!$J89),AdmittedwithRecentDischarge!$M$28:$M$1527)))</f>
        <v/>
      </c>
      <c r="S89" s="120" t="str">
        <f t="array" ref="S89">IF(ISNA(INDEX(AdmittedwithRecentDischarge!$AH$28:$AH$1527,MATCH($F89&amp;$R89,AdmittedwithRecentDischarge!$I$28:$I$1527&amp;AdmittedwithRecentDischarge!$M$28:$M$1527,0))),"", IF($R89&lt;&gt;"",INDEX(AdmittedwithRecentDischarge!$AH$28:$AH$1527,MATCH($F89&amp;$R89,AdmittedwithRecentDischarge!$I$28:$I$1527&amp;AdmittedwithRecentDischarge!$M$28:$M$1527,0)),""))</f>
        <v/>
      </c>
      <c r="T89" s="190">
        <f t="array" ref="T89">IF(ISNA(INDEX(AdmittedwithRecentDischarge!$I$28:$W$1527, (MATCH($F89&amp;$R89,AdmittedwithRecentDischarge!$I$28:$I$1527&amp;AdmittedwithRecentDischarge!$M$28:$M$1527,0)))),"",INDEX(AdmittedwithRecentDischarge!$I$28:$W$1527, (MATCH($F89&amp;$R89,AdmittedwithRecentDischarge!$I$28:$I$1527&amp;AdmittedwithRecentDischarge!$M$28:$M$1527,0)),9))</f>
        <v>0</v>
      </c>
      <c r="U89" s="191">
        <f t="array" ref="U89">IF(ISNA(INDEX(AdmittedwithRecentDischarge!$I$28:$W$1527, (MATCH($F89&amp;$R89,AdmittedwithRecentDischarge!$I$28:$I$1527&amp;AdmittedwithRecentDischarge!$M$28:$M$1527,0)))),"",INDEX(AdmittedwithRecentDischarge!$I$28:$W$1527, (MATCH($F89&amp;$R89,AdmittedwithRecentDischarge!$I$28:$I$1527&amp;AdmittedwithRecentDischarge!$M$28:$M$1527,0)),11))</f>
        <v>0</v>
      </c>
      <c r="V89" s="191">
        <f t="array" ref="V89">IF(ISNA(INDEX(AdmittedwithRecentDischarge!$I$28:$W$1527, (MATCH($F89&amp;$R89,AdmittedwithRecentDischarge!$I$28:$I$1527&amp;AdmittedwithRecentDischarge!$M$28:$M$1527,0)))),"",INDEX(AdmittedwithRecentDischarge!$I$28:$W$1527, (MATCH($F89&amp;$R89,AdmittedwithRecentDischarge!$I$28:$I$1527&amp;AdmittedwithRecentDischarge!$M$28:$M$1527,0)),15))</f>
        <v>0</v>
      </c>
      <c r="W89" s="228" t="b">
        <f t="shared" si="13"/>
        <v>0</v>
      </c>
      <c r="X89" s="224" t="str">
        <f t="array" ref="X89">IF(ISNA(VLOOKUP($F89, AdmittedwithRecentDischarge!$I$28:$I$1527,1,FALSE)),"",MAX(IF((AdmittedwithRecentDischarge!$I$28:$I$1527=$F89)*(AdmittedwithRecentDischarge!$K$28:$K$1527&lt;=TransferLog!$J89),AdmittedwithRecentDischarge!$K$28:$K$1527)))</f>
        <v/>
      </c>
      <c r="Y89" s="224" t="b">
        <f t="shared" si="14"/>
        <v>0</v>
      </c>
      <c r="Z89" s="208"/>
      <c r="AA89" s="207" t="str">
        <f t="shared" si="10"/>
        <v/>
      </c>
      <c r="AB89" s="212" t="b">
        <f t="shared" si="15"/>
        <v>0</v>
      </c>
      <c r="AC89" s="213">
        <f t="shared" si="11"/>
        <v>0</v>
      </c>
      <c r="AD89" s="298"/>
      <c r="AE89" s="299"/>
      <c r="AF89" s="21">
        <f t="shared" si="12"/>
        <v>0</v>
      </c>
    </row>
    <row r="90" spans="1:32" s="21" customFormat="1" ht="16.5" customHeight="1">
      <c r="A90" s="22"/>
      <c r="B90" s="22"/>
      <c r="C90" s="22"/>
      <c r="D90" s="115">
        <f t="shared" si="9"/>
        <v>70</v>
      </c>
      <c r="E90" s="248" t="str">
        <f t="array" ref="E90">IF($F90&lt;&gt;"",INDEX(DropDownLists!$K$10:$K$2516,MATCH($F90,DropDownLists!$L$10:$L$2516,0)),"")</f>
        <v/>
      </c>
      <c r="F90" s="116"/>
      <c r="G90" s="118"/>
      <c r="I90" s="144"/>
      <c r="J90" s="141"/>
      <c r="K90" s="145"/>
      <c r="L90" s="146"/>
      <c r="M90" s="195" t="str">
        <f t="array" ref="M90">IF($L90&lt;&gt;"",INDEX(DropDownLists!$H$10:$H$2516,MATCH($L90,DropDownLists!$I$10:$I$2516,0)),"")</f>
        <v/>
      </c>
      <c r="N90" s="148"/>
      <c r="O90" s="148"/>
      <c r="P90" s="146"/>
      <c r="Q90" s="148" t="s">
        <v>190</v>
      </c>
      <c r="R90" s="119" t="str">
        <f t="array" ref="R90">IF(ISNA(VLOOKUP($F90, AdmittedwithRecentDischarge!$I$28:$I$1527,1,FALSE)),"",MAX(IF((AdmittedwithRecentDischarge!$I$28:$I$1527=$F90)*(AdmittedwithRecentDischarge!$M$28:$M$1527&lt;=TransferLog!$J90),AdmittedwithRecentDischarge!$M$28:$M$1527)))</f>
        <v/>
      </c>
      <c r="S90" s="120" t="str">
        <f t="array" ref="S90">IF(ISNA(INDEX(AdmittedwithRecentDischarge!$AH$28:$AH$1527,MATCH($F90&amp;$R90,AdmittedwithRecentDischarge!$I$28:$I$1527&amp;AdmittedwithRecentDischarge!$M$28:$M$1527,0))),"", IF($R90&lt;&gt;"",INDEX(AdmittedwithRecentDischarge!$AH$28:$AH$1527,MATCH($F90&amp;$R90,AdmittedwithRecentDischarge!$I$28:$I$1527&amp;AdmittedwithRecentDischarge!$M$28:$M$1527,0)),""))</f>
        <v/>
      </c>
      <c r="T90" s="190">
        <f t="array" ref="T90">IF(ISNA(INDEX(AdmittedwithRecentDischarge!$I$28:$W$1527, (MATCH($F90&amp;$R90,AdmittedwithRecentDischarge!$I$28:$I$1527&amp;AdmittedwithRecentDischarge!$M$28:$M$1527,0)))),"",INDEX(AdmittedwithRecentDischarge!$I$28:$W$1527, (MATCH($F90&amp;$R90,AdmittedwithRecentDischarge!$I$28:$I$1527&amp;AdmittedwithRecentDischarge!$M$28:$M$1527,0)),9))</f>
        <v>0</v>
      </c>
      <c r="U90" s="191">
        <f t="array" ref="U90">IF(ISNA(INDEX(AdmittedwithRecentDischarge!$I$28:$W$1527, (MATCH($F90&amp;$R90,AdmittedwithRecentDischarge!$I$28:$I$1527&amp;AdmittedwithRecentDischarge!$M$28:$M$1527,0)))),"",INDEX(AdmittedwithRecentDischarge!$I$28:$W$1527, (MATCH($F90&amp;$R90,AdmittedwithRecentDischarge!$I$28:$I$1527&amp;AdmittedwithRecentDischarge!$M$28:$M$1527,0)),11))</f>
        <v>0</v>
      </c>
      <c r="V90" s="191">
        <f t="array" ref="V90">IF(ISNA(INDEX(AdmittedwithRecentDischarge!$I$28:$W$1527, (MATCH($F90&amp;$R90,AdmittedwithRecentDischarge!$I$28:$I$1527&amp;AdmittedwithRecentDischarge!$M$28:$M$1527,0)))),"",INDEX(AdmittedwithRecentDischarge!$I$28:$W$1527, (MATCH($F90&amp;$R90,AdmittedwithRecentDischarge!$I$28:$I$1527&amp;AdmittedwithRecentDischarge!$M$28:$M$1527,0)),15))</f>
        <v>0</v>
      </c>
      <c r="W90" s="228" t="b">
        <f t="shared" si="13"/>
        <v>0</v>
      </c>
      <c r="X90" s="224" t="str">
        <f t="array" ref="X90">IF(ISNA(VLOOKUP($F90, AdmittedwithRecentDischarge!$I$28:$I$1527,1,FALSE)),"",MAX(IF((AdmittedwithRecentDischarge!$I$28:$I$1527=$F90)*(AdmittedwithRecentDischarge!$K$28:$K$1527&lt;=TransferLog!$J90),AdmittedwithRecentDischarge!$K$28:$K$1527)))</f>
        <v/>
      </c>
      <c r="Y90" s="224" t="b">
        <f t="shared" si="14"/>
        <v>0</v>
      </c>
      <c r="Z90" s="208"/>
      <c r="AA90" s="207" t="str">
        <f t="shared" si="10"/>
        <v/>
      </c>
      <c r="AB90" s="212" t="b">
        <f t="shared" si="15"/>
        <v>0</v>
      </c>
      <c r="AC90" s="213">
        <f t="shared" si="11"/>
        <v>0</v>
      </c>
      <c r="AD90" s="298"/>
      <c r="AE90" s="299"/>
      <c r="AF90" s="21">
        <f t="shared" si="12"/>
        <v>0</v>
      </c>
    </row>
    <row r="91" spans="1:32" s="21" customFormat="1" ht="16.5" customHeight="1">
      <c r="A91" s="22"/>
      <c r="B91" s="22"/>
      <c r="C91" s="22"/>
      <c r="D91" s="115">
        <f t="shared" si="9"/>
        <v>71</v>
      </c>
      <c r="E91" s="248" t="str">
        <f t="array" ref="E91">IF($F91&lt;&gt;"",INDEX(DropDownLists!$K$10:$K$2516,MATCH($F91,DropDownLists!$L$10:$L$2516,0)),"")</f>
        <v/>
      </c>
      <c r="F91" s="116"/>
      <c r="G91" s="118"/>
      <c r="I91" s="144"/>
      <c r="J91" s="141"/>
      <c r="K91" s="145"/>
      <c r="L91" s="146"/>
      <c r="M91" s="195" t="str">
        <f t="array" ref="M91">IF($L91&lt;&gt;"",INDEX(DropDownLists!$H$10:$H$2516,MATCH($L91,DropDownLists!$I$10:$I$2516,0)),"")</f>
        <v/>
      </c>
      <c r="N91" s="148"/>
      <c r="O91" s="148"/>
      <c r="P91" s="146"/>
      <c r="Q91" s="148" t="s">
        <v>190</v>
      </c>
      <c r="R91" s="119" t="str">
        <f t="array" ref="R91">IF(ISNA(VLOOKUP($F91, AdmittedwithRecentDischarge!$I$28:$I$1527,1,FALSE)),"",MAX(IF((AdmittedwithRecentDischarge!$I$28:$I$1527=$F91)*(AdmittedwithRecentDischarge!$M$28:$M$1527&lt;=TransferLog!$J91),AdmittedwithRecentDischarge!$M$28:$M$1527)))</f>
        <v/>
      </c>
      <c r="S91" s="120" t="str">
        <f t="array" ref="S91">IF(ISNA(INDEX(AdmittedwithRecentDischarge!$AH$28:$AH$1527,MATCH($F91&amp;$R91,AdmittedwithRecentDischarge!$I$28:$I$1527&amp;AdmittedwithRecentDischarge!$M$28:$M$1527,0))),"", IF($R91&lt;&gt;"",INDEX(AdmittedwithRecentDischarge!$AH$28:$AH$1527,MATCH($F91&amp;$R91,AdmittedwithRecentDischarge!$I$28:$I$1527&amp;AdmittedwithRecentDischarge!$M$28:$M$1527,0)),""))</f>
        <v/>
      </c>
      <c r="T91" s="190">
        <f t="array" ref="T91">IF(ISNA(INDEX(AdmittedwithRecentDischarge!$I$28:$W$1527, (MATCH($F91&amp;$R91,AdmittedwithRecentDischarge!$I$28:$I$1527&amp;AdmittedwithRecentDischarge!$M$28:$M$1527,0)))),"",INDEX(AdmittedwithRecentDischarge!$I$28:$W$1527, (MATCH($F91&amp;$R91,AdmittedwithRecentDischarge!$I$28:$I$1527&amp;AdmittedwithRecentDischarge!$M$28:$M$1527,0)),9))</f>
        <v>0</v>
      </c>
      <c r="U91" s="191">
        <f t="array" ref="U91">IF(ISNA(INDEX(AdmittedwithRecentDischarge!$I$28:$W$1527, (MATCH($F91&amp;$R91,AdmittedwithRecentDischarge!$I$28:$I$1527&amp;AdmittedwithRecentDischarge!$M$28:$M$1527,0)))),"",INDEX(AdmittedwithRecentDischarge!$I$28:$W$1527, (MATCH($F91&amp;$R91,AdmittedwithRecentDischarge!$I$28:$I$1527&amp;AdmittedwithRecentDischarge!$M$28:$M$1527,0)),11))</f>
        <v>0</v>
      </c>
      <c r="V91" s="191">
        <f t="array" ref="V91">IF(ISNA(INDEX(AdmittedwithRecentDischarge!$I$28:$W$1527, (MATCH($F91&amp;$R91,AdmittedwithRecentDischarge!$I$28:$I$1527&amp;AdmittedwithRecentDischarge!$M$28:$M$1527,0)))),"",INDEX(AdmittedwithRecentDischarge!$I$28:$W$1527, (MATCH($F91&amp;$R91,AdmittedwithRecentDischarge!$I$28:$I$1527&amp;AdmittedwithRecentDischarge!$M$28:$M$1527,0)),15))</f>
        <v>0</v>
      </c>
      <c r="W91" s="228" t="b">
        <f t="shared" si="13"/>
        <v>0</v>
      </c>
      <c r="X91" s="224" t="str">
        <f t="array" ref="X91">IF(ISNA(VLOOKUP($F91, AdmittedwithRecentDischarge!$I$28:$I$1527,1,FALSE)),"",MAX(IF((AdmittedwithRecentDischarge!$I$28:$I$1527=$F91)*(AdmittedwithRecentDischarge!$K$28:$K$1527&lt;=TransferLog!$J91),AdmittedwithRecentDischarge!$K$28:$K$1527)))</f>
        <v/>
      </c>
      <c r="Y91" s="224" t="b">
        <f t="shared" si="14"/>
        <v>0</v>
      </c>
      <c r="Z91" s="208"/>
      <c r="AA91" s="207" t="str">
        <f t="shared" si="10"/>
        <v/>
      </c>
      <c r="AB91" s="212" t="b">
        <f t="shared" si="15"/>
        <v>0</v>
      </c>
      <c r="AC91" s="213">
        <f t="shared" si="11"/>
        <v>0</v>
      </c>
      <c r="AD91" s="298"/>
      <c r="AE91" s="299"/>
      <c r="AF91" s="21">
        <f t="shared" si="12"/>
        <v>0</v>
      </c>
    </row>
    <row r="92" spans="1:32" s="21" customFormat="1" ht="16.5" customHeight="1">
      <c r="A92" s="22"/>
      <c r="B92" s="22"/>
      <c r="C92" s="22"/>
      <c r="D92" s="115">
        <f t="shared" si="9"/>
        <v>72</v>
      </c>
      <c r="E92" s="248" t="str">
        <f t="array" ref="E92">IF($F92&lt;&gt;"",INDEX(DropDownLists!$K$10:$K$2516,MATCH($F92,DropDownLists!$L$10:$L$2516,0)),"")</f>
        <v/>
      </c>
      <c r="F92" s="116"/>
      <c r="G92" s="118"/>
      <c r="I92" s="144"/>
      <c r="J92" s="141"/>
      <c r="K92" s="145"/>
      <c r="L92" s="146"/>
      <c r="M92" s="195" t="str">
        <f t="array" ref="M92">IF($L92&lt;&gt;"",INDEX(DropDownLists!$H$10:$H$2516,MATCH($L92,DropDownLists!$I$10:$I$2516,0)),"")</f>
        <v/>
      </c>
      <c r="N92" s="148"/>
      <c r="O92" s="148"/>
      <c r="P92" s="146"/>
      <c r="Q92" s="148" t="s">
        <v>190</v>
      </c>
      <c r="R92" s="119" t="str">
        <f t="array" ref="R92">IF(ISNA(VLOOKUP($F92, AdmittedwithRecentDischarge!$I$28:$I$1527,1,FALSE)),"",MAX(IF((AdmittedwithRecentDischarge!$I$28:$I$1527=$F92)*(AdmittedwithRecentDischarge!$M$28:$M$1527&lt;=TransferLog!$J92),AdmittedwithRecentDischarge!$M$28:$M$1527)))</f>
        <v/>
      </c>
      <c r="S92" s="120" t="str">
        <f t="array" ref="S92">IF(ISNA(INDEX(AdmittedwithRecentDischarge!$AH$28:$AH$1527,MATCH($F92&amp;$R92,AdmittedwithRecentDischarge!$I$28:$I$1527&amp;AdmittedwithRecentDischarge!$M$28:$M$1527,0))),"", IF($R92&lt;&gt;"",INDEX(AdmittedwithRecentDischarge!$AH$28:$AH$1527,MATCH($F92&amp;$R92,AdmittedwithRecentDischarge!$I$28:$I$1527&amp;AdmittedwithRecentDischarge!$M$28:$M$1527,0)),""))</f>
        <v/>
      </c>
      <c r="T92" s="190">
        <f t="array" ref="T92">IF(ISNA(INDEX(AdmittedwithRecentDischarge!$I$28:$W$1527, (MATCH($F92&amp;$R92,AdmittedwithRecentDischarge!$I$28:$I$1527&amp;AdmittedwithRecentDischarge!$M$28:$M$1527,0)))),"",INDEX(AdmittedwithRecentDischarge!$I$28:$W$1527, (MATCH($F92&amp;$R92,AdmittedwithRecentDischarge!$I$28:$I$1527&amp;AdmittedwithRecentDischarge!$M$28:$M$1527,0)),9))</f>
        <v>0</v>
      </c>
      <c r="U92" s="191">
        <f t="array" ref="U92">IF(ISNA(INDEX(AdmittedwithRecentDischarge!$I$28:$W$1527, (MATCH($F92&amp;$R92,AdmittedwithRecentDischarge!$I$28:$I$1527&amp;AdmittedwithRecentDischarge!$M$28:$M$1527,0)))),"",INDEX(AdmittedwithRecentDischarge!$I$28:$W$1527, (MATCH($F92&amp;$R92,AdmittedwithRecentDischarge!$I$28:$I$1527&amp;AdmittedwithRecentDischarge!$M$28:$M$1527,0)),11))</f>
        <v>0</v>
      </c>
      <c r="V92" s="191">
        <f t="array" ref="V92">IF(ISNA(INDEX(AdmittedwithRecentDischarge!$I$28:$W$1527, (MATCH($F92&amp;$R92,AdmittedwithRecentDischarge!$I$28:$I$1527&amp;AdmittedwithRecentDischarge!$M$28:$M$1527,0)))),"",INDEX(AdmittedwithRecentDischarge!$I$28:$W$1527, (MATCH($F92&amp;$R92,AdmittedwithRecentDischarge!$I$28:$I$1527&amp;AdmittedwithRecentDischarge!$M$28:$M$1527,0)),15))</f>
        <v>0</v>
      </c>
      <c r="W92" s="228" t="b">
        <f t="shared" si="13"/>
        <v>0</v>
      </c>
      <c r="X92" s="224" t="str">
        <f t="array" ref="X92">IF(ISNA(VLOOKUP($F92, AdmittedwithRecentDischarge!$I$28:$I$1527,1,FALSE)),"",MAX(IF((AdmittedwithRecentDischarge!$I$28:$I$1527=$F92)*(AdmittedwithRecentDischarge!$K$28:$K$1527&lt;=TransferLog!$J92),AdmittedwithRecentDischarge!$K$28:$K$1527)))</f>
        <v/>
      </c>
      <c r="Y92" s="224" t="b">
        <f t="shared" si="14"/>
        <v>0</v>
      </c>
      <c r="Z92" s="208"/>
      <c r="AA92" s="207" t="str">
        <f t="shared" si="10"/>
        <v/>
      </c>
      <c r="AB92" s="212" t="b">
        <f t="shared" si="15"/>
        <v>0</v>
      </c>
      <c r="AC92" s="213">
        <f t="shared" si="11"/>
        <v>0</v>
      </c>
      <c r="AD92" s="298"/>
      <c r="AE92" s="299"/>
      <c r="AF92" s="21">
        <f t="shared" si="12"/>
        <v>0</v>
      </c>
    </row>
    <row r="93" spans="1:32" s="21" customFormat="1" ht="16.5" customHeight="1">
      <c r="A93" s="22"/>
      <c r="B93" s="22"/>
      <c r="C93" s="22"/>
      <c r="D93" s="115">
        <f t="shared" si="9"/>
        <v>73</v>
      </c>
      <c r="E93" s="248" t="str">
        <f t="array" ref="E93">IF($F93&lt;&gt;"",INDEX(DropDownLists!$K$10:$K$2516,MATCH($F93,DropDownLists!$L$10:$L$2516,0)),"")</f>
        <v/>
      </c>
      <c r="F93" s="116"/>
      <c r="G93" s="118"/>
      <c r="I93" s="144"/>
      <c r="J93" s="141"/>
      <c r="K93" s="145"/>
      <c r="L93" s="146"/>
      <c r="M93" s="195" t="str">
        <f t="array" ref="M93">IF($L93&lt;&gt;"",INDEX(DropDownLists!$H$10:$H$2516,MATCH($L93,DropDownLists!$I$10:$I$2516,0)),"")</f>
        <v/>
      </c>
      <c r="N93" s="148"/>
      <c r="O93" s="148"/>
      <c r="P93" s="146"/>
      <c r="Q93" s="148" t="s">
        <v>190</v>
      </c>
      <c r="R93" s="119" t="str">
        <f t="array" ref="R93">IF(ISNA(VLOOKUP($F93, AdmittedwithRecentDischarge!$I$28:$I$1527,1,FALSE)),"",MAX(IF((AdmittedwithRecentDischarge!$I$28:$I$1527=$F93)*(AdmittedwithRecentDischarge!$M$28:$M$1527&lt;=TransferLog!$J93),AdmittedwithRecentDischarge!$M$28:$M$1527)))</f>
        <v/>
      </c>
      <c r="S93" s="120" t="str">
        <f t="array" ref="S93">IF(ISNA(INDEX(AdmittedwithRecentDischarge!$AH$28:$AH$1527,MATCH($F93&amp;$R93,AdmittedwithRecentDischarge!$I$28:$I$1527&amp;AdmittedwithRecentDischarge!$M$28:$M$1527,0))),"", IF($R93&lt;&gt;"",INDEX(AdmittedwithRecentDischarge!$AH$28:$AH$1527,MATCH($F93&amp;$R93,AdmittedwithRecentDischarge!$I$28:$I$1527&amp;AdmittedwithRecentDischarge!$M$28:$M$1527,0)),""))</f>
        <v/>
      </c>
      <c r="T93" s="190">
        <f t="array" ref="T93">IF(ISNA(INDEX(AdmittedwithRecentDischarge!$I$28:$W$1527, (MATCH($F93&amp;$R93,AdmittedwithRecentDischarge!$I$28:$I$1527&amp;AdmittedwithRecentDischarge!$M$28:$M$1527,0)))),"",INDEX(AdmittedwithRecentDischarge!$I$28:$W$1527, (MATCH($F93&amp;$R93,AdmittedwithRecentDischarge!$I$28:$I$1527&amp;AdmittedwithRecentDischarge!$M$28:$M$1527,0)),9))</f>
        <v>0</v>
      </c>
      <c r="U93" s="191">
        <f t="array" ref="U93">IF(ISNA(INDEX(AdmittedwithRecentDischarge!$I$28:$W$1527, (MATCH($F93&amp;$R93,AdmittedwithRecentDischarge!$I$28:$I$1527&amp;AdmittedwithRecentDischarge!$M$28:$M$1527,0)))),"",INDEX(AdmittedwithRecentDischarge!$I$28:$W$1527, (MATCH($F93&amp;$R93,AdmittedwithRecentDischarge!$I$28:$I$1527&amp;AdmittedwithRecentDischarge!$M$28:$M$1527,0)),11))</f>
        <v>0</v>
      </c>
      <c r="V93" s="191">
        <f t="array" ref="V93">IF(ISNA(INDEX(AdmittedwithRecentDischarge!$I$28:$W$1527, (MATCH($F93&amp;$R93,AdmittedwithRecentDischarge!$I$28:$I$1527&amp;AdmittedwithRecentDischarge!$M$28:$M$1527,0)))),"",INDEX(AdmittedwithRecentDischarge!$I$28:$W$1527, (MATCH($F93&amp;$R93,AdmittedwithRecentDischarge!$I$28:$I$1527&amp;AdmittedwithRecentDischarge!$M$28:$M$1527,0)),15))</f>
        <v>0</v>
      </c>
      <c r="W93" s="228" t="b">
        <f t="shared" si="13"/>
        <v>0</v>
      </c>
      <c r="X93" s="224" t="str">
        <f t="array" ref="X93">IF(ISNA(VLOOKUP($F93, AdmittedwithRecentDischarge!$I$28:$I$1527,1,FALSE)),"",MAX(IF((AdmittedwithRecentDischarge!$I$28:$I$1527=$F93)*(AdmittedwithRecentDischarge!$K$28:$K$1527&lt;=TransferLog!$J93),AdmittedwithRecentDischarge!$K$28:$K$1527)))</f>
        <v/>
      </c>
      <c r="Y93" s="224" t="b">
        <f t="shared" si="14"/>
        <v>0</v>
      </c>
      <c r="Z93" s="208"/>
      <c r="AA93" s="207" t="str">
        <f t="shared" si="10"/>
        <v/>
      </c>
      <c r="AB93" s="212" t="b">
        <f t="shared" si="15"/>
        <v>0</v>
      </c>
      <c r="AC93" s="213">
        <f t="shared" si="11"/>
        <v>0</v>
      </c>
      <c r="AD93" s="298"/>
      <c r="AE93" s="299"/>
      <c r="AF93" s="21">
        <f t="shared" si="12"/>
        <v>0</v>
      </c>
    </row>
    <row r="94" spans="1:32" s="21" customFormat="1" ht="16.5" customHeight="1">
      <c r="A94" s="22"/>
      <c r="B94" s="22"/>
      <c r="C94" s="22"/>
      <c r="D94" s="115">
        <f t="shared" si="9"/>
        <v>74</v>
      </c>
      <c r="E94" s="248" t="str">
        <f t="array" ref="E94">IF($F94&lt;&gt;"",INDEX(DropDownLists!$K$10:$K$2516,MATCH($F94,DropDownLists!$L$10:$L$2516,0)),"")</f>
        <v/>
      </c>
      <c r="F94" s="116"/>
      <c r="G94" s="118"/>
      <c r="I94" s="144"/>
      <c r="J94" s="141"/>
      <c r="K94" s="145"/>
      <c r="L94" s="146"/>
      <c r="M94" s="195" t="str">
        <f t="array" ref="M94">IF($L94&lt;&gt;"",INDEX(DropDownLists!$H$10:$H$2516,MATCH($L94,DropDownLists!$I$10:$I$2516,0)),"")</f>
        <v/>
      </c>
      <c r="N94" s="148"/>
      <c r="O94" s="148"/>
      <c r="P94" s="146"/>
      <c r="Q94" s="148" t="s">
        <v>190</v>
      </c>
      <c r="R94" s="119" t="str">
        <f t="array" ref="R94">IF(ISNA(VLOOKUP($F94, AdmittedwithRecentDischarge!$I$28:$I$1527,1,FALSE)),"",MAX(IF((AdmittedwithRecentDischarge!$I$28:$I$1527=$F94)*(AdmittedwithRecentDischarge!$M$28:$M$1527&lt;=TransferLog!$J94),AdmittedwithRecentDischarge!$M$28:$M$1527)))</f>
        <v/>
      </c>
      <c r="S94" s="120" t="str">
        <f t="array" ref="S94">IF(ISNA(INDEX(AdmittedwithRecentDischarge!$AH$28:$AH$1527,MATCH($F94&amp;$R94,AdmittedwithRecentDischarge!$I$28:$I$1527&amp;AdmittedwithRecentDischarge!$M$28:$M$1527,0))),"", IF($R94&lt;&gt;"",INDEX(AdmittedwithRecentDischarge!$AH$28:$AH$1527,MATCH($F94&amp;$R94,AdmittedwithRecentDischarge!$I$28:$I$1527&amp;AdmittedwithRecentDischarge!$M$28:$M$1527,0)),""))</f>
        <v/>
      </c>
      <c r="T94" s="190">
        <f t="array" ref="T94">IF(ISNA(INDEX(AdmittedwithRecentDischarge!$I$28:$W$1527, (MATCH($F94&amp;$R94,AdmittedwithRecentDischarge!$I$28:$I$1527&amp;AdmittedwithRecentDischarge!$M$28:$M$1527,0)))),"",INDEX(AdmittedwithRecentDischarge!$I$28:$W$1527, (MATCH($F94&amp;$R94,AdmittedwithRecentDischarge!$I$28:$I$1527&amp;AdmittedwithRecentDischarge!$M$28:$M$1527,0)),9))</f>
        <v>0</v>
      </c>
      <c r="U94" s="191">
        <f t="array" ref="U94">IF(ISNA(INDEX(AdmittedwithRecentDischarge!$I$28:$W$1527, (MATCH($F94&amp;$R94,AdmittedwithRecentDischarge!$I$28:$I$1527&amp;AdmittedwithRecentDischarge!$M$28:$M$1527,0)))),"",INDEX(AdmittedwithRecentDischarge!$I$28:$W$1527, (MATCH($F94&amp;$R94,AdmittedwithRecentDischarge!$I$28:$I$1527&amp;AdmittedwithRecentDischarge!$M$28:$M$1527,0)),11))</f>
        <v>0</v>
      </c>
      <c r="V94" s="191">
        <f t="array" ref="V94">IF(ISNA(INDEX(AdmittedwithRecentDischarge!$I$28:$W$1527, (MATCH($F94&amp;$R94,AdmittedwithRecentDischarge!$I$28:$I$1527&amp;AdmittedwithRecentDischarge!$M$28:$M$1527,0)))),"",INDEX(AdmittedwithRecentDischarge!$I$28:$W$1527, (MATCH($F94&amp;$R94,AdmittedwithRecentDischarge!$I$28:$I$1527&amp;AdmittedwithRecentDischarge!$M$28:$M$1527,0)),15))</f>
        <v>0</v>
      </c>
      <c r="W94" s="228" t="b">
        <f t="shared" si="13"/>
        <v>0</v>
      </c>
      <c r="X94" s="224" t="str">
        <f t="array" ref="X94">IF(ISNA(VLOOKUP($F94, AdmittedwithRecentDischarge!$I$28:$I$1527,1,FALSE)),"",MAX(IF((AdmittedwithRecentDischarge!$I$28:$I$1527=$F94)*(AdmittedwithRecentDischarge!$K$28:$K$1527&lt;=TransferLog!$J94),AdmittedwithRecentDischarge!$K$28:$K$1527)))</f>
        <v/>
      </c>
      <c r="Y94" s="224" t="b">
        <f t="shared" si="14"/>
        <v>0</v>
      </c>
      <c r="Z94" s="208"/>
      <c r="AA94" s="207" t="str">
        <f t="shared" si="10"/>
        <v/>
      </c>
      <c r="AB94" s="212" t="b">
        <f t="shared" si="15"/>
        <v>0</v>
      </c>
      <c r="AC94" s="213">
        <f t="shared" si="11"/>
        <v>0</v>
      </c>
      <c r="AD94" s="298"/>
      <c r="AE94" s="299"/>
      <c r="AF94" s="21">
        <f t="shared" si="12"/>
        <v>0</v>
      </c>
    </row>
    <row r="95" spans="1:32" s="21" customFormat="1" ht="16.5" customHeight="1">
      <c r="A95" s="22"/>
      <c r="B95" s="22"/>
      <c r="C95" s="22"/>
      <c r="D95" s="115">
        <f t="shared" si="9"/>
        <v>75</v>
      </c>
      <c r="E95" s="248" t="str">
        <f t="array" ref="E95">IF($F95&lt;&gt;"",INDEX(DropDownLists!$K$10:$K$2516,MATCH($F95,DropDownLists!$L$10:$L$2516,0)),"")</f>
        <v/>
      </c>
      <c r="F95" s="116"/>
      <c r="G95" s="118"/>
      <c r="I95" s="144"/>
      <c r="J95" s="141"/>
      <c r="K95" s="145"/>
      <c r="L95" s="146"/>
      <c r="M95" s="195" t="str">
        <f t="array" ref="M95">IF($L95&lt;&gt;"",INDEX(DropDownLists!$H$10:$H$2516,MATCH($L95,DropDownLists!$I$10:$I$2516,0)),"")</f>
        <v/>
      </c>
      <c r="N95" s="148"/>
      <c r="O95" s="148"/>
      <c r="P95" s="146"/>
      <c r="Q95" s="148" t="s">
        <v>190</v>
      </c>
      <c r="R95" s="119" t="str">
        <f t="array" ref="R95">IF(ISNA(VLOOKUP($F95, AdmittedwithRecentDischarge!$I$28:$I$1527,1,FALSE)),"",MAX(IF((AdmittedwithRecentDischarge!$I$28:$I$1527=$F95)*(AdmittedwithRecentDischarge!$M$28:$M$1527&lt;=TransferLog!$J95),AdmittedwithRecentDischarge!$M$28:$M$1527)))</f>
        <v/>
      </c>
      <c r="S95" s="120" t="str">
        <f t="array" ref="S95">IF(ISNA(INDEX(AdmittedwithRecentDischarge!$AH$28:$AH$1527,MATCH($F95&amp;$R95,AdmittedwithRecentDischarge!$I$28:$I$1527&amp;AdmittedwithRecentDischarge!$M$28:$M$1527,0))),"", IF($R95&lt;&gt;"",INDEX(AdmittedwithRecentDischarge!$AH$28:$AH$1527,MATCH($F95&amp;$R95,AdmittedwithRecentDischarge!$I$28:$I$1527&amp;AdmittedwithRecentDischarge!$M$28:$M$1527,0)),""))</f>
        <v/>
      </c>
      <c r="T95" s="190">
        <f t="array" ref="T95">IF(ISNA(INDEX(AdmittedwithRecentDischarge!$I$28:$W$1527, (MATCH($F95&amp;$R95,AdmittedwithRecentDischarge!$I$28:$I$1527&amp;AdmittedwithRecentDischarge!$M$28:$M$1527,0)))),"",INDEX(AdmittedwithRecentDischarge!$I$28:$W$1527, (MATCH($F95&amp;$R95,AdmittedwithRecentDischarge!$I$28:$I$1527&amp;AdmittedwithRecentDischarge!$M$28:$M$1527,0)),9))</f>
        <v>0</v>
      </c>
      <c r="U95" s="191">
        <f t="array" ref="U95">IF(ISNA(INDEX(AdmittedwithRecentDischarge!$I$28:$W$1527, (MATCH($F95&amp;$R95,AdmittedwithRecentDischarge!$I$28:$I$1527&amp;AdmittedwithRecentDischarge!$M$28:$M$1527,0)))),"",INDEX(AdmittedwithRecentDischarge!$I$28:$W$1527, (MATCH($F95&amp;$R95,AdmittedwithRecentDischarge!$I$28:$I$1527&amp;AdmittedwithRecentDischarge!$M$28:$M$1527,0)),11))</f>
        <v>0</v>
      </c>
      <c r="V95" s="191">
        <f t="array" ref="V95">IF(ISNA(INDEX(AdmittedwithRecentDischarge!$I$28:$W$1527, (MATCH($F95&amp;$R95,AdmittedwithRecentDischarge!$I$28:$I$1527&amp;AdmittedwithRecentDischarge!$M$28:$M$1527,0)))),"",INDEX(AdmittedwithRecentDischarge!$I$28:$W$1527, (MATCH($F95&amp;$R95,AdmittedwithRecentDischarge!$I$28:$I$1527&amp;AdmittedwithRecentDischarge!$M$28:$M$1527,0)),15))</f>
        <v>0</v>
      </c>
      <c r="W95" s="228" t="b">
        <f t="shared" si="13"/>
        <v>0</v>
      </c>
      <c r="X95" s="224" t="str">
        <f t="array" ref="X95">IF(ISNA(VLOOKUP($F95, AdmittedwithRecentDischarge!$I$28:$I$1527,1,FALSE)),"",MAX(IF((AdmittedwithRecentDischarge!$I$28:$I$1527=$F95)*(AdmittedwithRecentDischarge!$K$28:$K$1527&lt;=TransferLog!$J95),AdmittedwithRecentDischarge!$K$28:$K$1527)))</f>
        <v/>
      </c>
      <c r="Y95" s="224" t="b">
        <f t="shared" si="14"/>
        <v>0</v>
      </c>
      <c r="Z95" s="208"/>
      <c r="AA95" s="207" t="str">
        <f t="shared" si="10"/>
        <v/>
      </c>
      <c r="AB95" s="212" t="b">
        <f t="shared" si="15"/>
        <v>0</v>
      </c>
      <c r="AC95" s="213">
        <f t="shared" si="11"/>
        <v>0</v>
      </c>
      <c r="AD95" s="298"/>
      <c r="AE95" s="299"/>
      <c r="AF95" s="21">
        <f t="shared" si="12"/>
        <v>0</v>
      </c>
    </row>
    <row r="96" spans="1:32" s="21" customFormat="1" ht="16.5" customHeight="1">
      <c r="A96" s="22"/>
      <c r="B96" s="22"/>
      <c r="C96" s="22"/>
      <c r="D96" s="115">
        <f t="shared" si="9"/>
        <v>76</v>
      </c>
      <c r="E96" s="248" t="str">
        <f t="array" ref="E96">IF($F96&lt;&gt;"",INDEX(DropDownLists!$K$10:$K$2516,MATCH($F96,DropDownLists!$L$10:$L$2516,0)),"")</f>
        <v/>
      </c>
      <c r="F96" s="116"/>
      <c r="G96" s="118"/>
      <c r="I96" s="144"/>
      <c r="J96" s="141"/>
      <c r="K96" s="145"/>
      <c r="L96" s="146"/>
      <c r="M96" s="195" t="str">
        <f t="array" ref="M96">IF($L96&lt;&gt;"",INDEX(DropDownLists!$H$10:$H$2516,MATCH($L96,DropDownLists!$I$10:$I$2516,0)),"")</f>
        <v/>
      </c>
      <c r="N96" s="148"/>
      <c r="O96" s="148"/>
      <c r="P96" s="146"/>
      <c r="Q96" s="148" t="s">
        <v>190</v>
      </c>
      <c r="R96" s="119" t="str">
        <f t="array" ref="R96">IF(ISNA(VLOOKUP($F96, AdmittedwithRecentDischarge!$I$28:$I$1527,1,FALSE)),"",MAX(IF((AdmittedwithRecentDischarge!$I$28:$I$1527=$F96)*(AdmittedwithRecentDischarge!$M$28:$M$1527&lt;=TransferLog!$J96),AdmittedwithRecentDischarge!$M$28:$M$1527)))</f>
        <v/>
      </c>
      <c r="S96" s="120" t="str">
        <f t="array" ref="S96">IF(ISNA(INDEX(AdmittedwithRecentDischarge!$AH$28:$AH$1527,MATCH($F96&amp;$R96,AdmittedwithRecentDischarge!$I$28:$I$1527&amp;AdmittedwithRecentDischarge!$M$28:$M$1527,0))),"", IF($R96&lt;&gt;"",INDEX(AdmittedwithRecentDischarge!$AH$28:$AH$1527,MATCH($F96&amp;$R96,AdmittedwithRecentDischarge!$I$28:$I$1527&amp;AdmittedwithRecentDischarge!$M$28:$M$1527,0)),""))</f>
        <v/>
      </c>
      <c r="T96" s="190">
        <f t="array" ref="T96">IF(ISNA(INDEX(AdmittedwithRecentDischarge!$I$28:$W$1527, (MATCH($F96&amp;$R96,AdmittedwithRecentDischarge!$I$28:$I$1527&amp;AdmittedwithRecentDischarge!$M$28:$M$1527,0)))),"",INDEX(AdmittedwithRecentDischarge!$I$28:$W$1527, (MATCH($F96&amp;$R96,AdmittedwithRecentDischarge!$I$28:$I$1527&amp;AdmittedwithRecentDischarge!$M$28:$M$1527,0)),9))</f>
        <v>0</v>
      </c>
      <c r="U96" s="191">
        <f t="array" ref="U96">IF(ISNA(INDEX(AdmittedwithRecentDischarge!$I$28:$W$1527, (MATCH($F96&amp;$R96,AdmittedwithRecentDischarge!$I$28:$I$1527&amp;AdmittedwithRecentDischarge!$M$28:$M$1527,0)))),"",INDEX(AdmittedwithRecentDischarge!$I$28:$W$1527, (MATCH($F96&amp;$R96,AdmittedwithRecentDischarge!$I$28:$I$1527&amp;AdmittedwithRecentDischarge!$M$28:$M$1527,0)),11))</f>
        <v>0</v>
      </c>
      <c r="V96" s="191">
        <f t="array" ref="V96">IF(ISNA(INDEX(AdmittedwithRecentDischarge!$I$28:$W$1527, (MATCH($F96&amp;$R96,AdmittedwithRecentDischarge!$I$28:$I$1527&amp;AdmittedwithRecentDischarge!$M$28:$M$1527,0)))),"",INDEX(AdmittedwithRecentDischarge!$I$28:$W$1527, (MATCH($F96&amp;$R96,AdmittedwithRecentDischarge!$I$28:$I$1527&amp;AdmittedwithRecentDischarge!$M$28:$M$1527,0)),15))</f>
        <v>0</v>
      </c>
      <c r="W96" s="228" t="b">
        <f t="shared" si="13"/>
        <v>0</v>
      </c>
      <c r="X96" s="224" t="str">
        <f t="array" ref="X96">IF(ISNA(VLOOKUP($F96, AdmittedwithRecentDischarge!$I$28:$I$1527,1,FALSE)),"",MAX(IF((AdmittedwithRecentDischarge!$I$28:$I$1527=$F96)*(AdmittedwithRecentDischarge!$K$28:$K$1527&lt;=TransferLog!$J96),AdmittedwithRecentDischarge!$K$28:$K$1527)))</f>
        <v/>
      </c>
      <c r="Y96" s="224" t="b">
        <f t="shared" si="14"/>
        <v>0</v>
      </c>
      <c r="Z96" s="208"/>
      <c r="AA96" s="207" t="str">
        <f t="shared" si="10"/>
        <v/>
      </c>
      <c r="AB96" s="212" t="b">
        <f t="shared" si="15"/>
        <v>0</v>
      </c>
      <c r="AC96" s="213">
        <f t="shared" si="11"/>
        <v>0</v>
      </c>
      <c r="AD96" s="298"/>
      <c r="AE96" s="299"/>
      <c r="AF96" s="21">
        <f t="shared" si="12"/>
        <v>0</v>
      </c>
    </row>
    <row r="97" spans="1:32" s="21" customFormat="1" ht="16.5" customHeight="1">
      <c r="A97" s="22"/>
      <c r="B97" s="22"/>
      <c r="C97" s="22"/>
      <c r="D97" s="115">
        <f t="shared" si="9"/>
        <v>77</v>
      </c>
      <c r="E97" s="248" t="str">
        <f t="array" ref="E97">IF($F97&lt;&gt;"",INDEX(DropDownLists!$K$10:$K$2516,MATCH($F97,DropDownLists!$L$10:$L$2516,0)),"")</f>
        <v/>
      </c>
      <c r="F97" s="116"/>
      <c r="G97" s="118"/>
      <c r="I97" s="144"/>
      <c r="J97" s="141"/>
      <c r="K97" s="145"/>
      <c r="L97" s="146"/>
      <c r="M97" s="195" t="str">
        <f t="array" ref="M97">IF($L97&lt;&gt;"",INDEX(DropDownLists!$H$10:$H$2516,MATCH($L97,DropDownLists!$I$10:$I$2516,0)),"")</f>
        <v/>
      </c>
      <c r="N97" s="148"/>
      <c r="O97" s="148"/>
      <c r="P97" s="146"/>
      <c r="Q97" s="148" t="s">
        <v>190</v>
      </c>
      <c r="R97" s="119" t="str">
        <f t="array" ref="R97">IF(ISNA(VLOOKUP($F97, AdmittedwithRecentDischarge!$I$28:$I$1527,1,FALSE)),"",MAX(IF((AdmittedwithRecentDischarge!$I$28:$I$1527=$F97)*(AdmittedwithRecentDischarge!$M$28:$M$1527&lt;=TransferLog!$J97),AdmittedwithRecentDischarge!$M$28:$M$1527)))</f>
        <v/>
      </c>
      <c r="S97" s="120" t="str">
        <f t="array" ref="S97">IF(ISNA(INDEX(AdmittedwithRecentDischarge!$AH$28:$AH$1527,MATCH($F97&amp;$R97,AdmittedwithRecentDischarge!$I$28:$I$1527&amp;AdmittedwithRecentDischarge!$M$28:$M$1527,0))),"", IF($R97&lt;&gt;"",INDEX(AdmittedwithRecentDischarge!$AH$28:$AH$1527,MATCH($F97&amp;$R97,AdmittedwithRecentDischarge!$I$28:$I$1527&amp;AdmittedwithRecentDischarge!$M$28:$M$1527,0)),""))</f>
        <v/>
      </c>
      <c r="T97" s="190">
        <f t="array" ref="T97">IF(ISNA(INDEX(AdmittedwithRecentDischarge!$I$28:$W$1527, (MATCH($F97&amp;$R97,AdmittedwithRecentDischarge!$I$28:$I$1527&amp;AdmittedwithRecentDischarge!$M$28:$M$1527,0)))),"",INDEX(AdmittedwithRecentDischarge!$I$28:$W$1527, (MATCH($F97&amp;$R97,AdmittedwithRecentDischarge!$I$28:$I$1527&amp;AdmittedwithRecentDischarge!$M$28:$M$1527,0)),9))</f>
        <v>0</v>
      </c>
      <c r="U97" s="191">
        <f t="array" ref="U97">IF(ISNA(INDEX(AdmittedwithRecentDischarge!$I$28:$W$1527, (MATCH($F97&amp;$R97,AdmittedwithRecentDischarge!$I$28:$I$1527&amp;AdmittedwithRecentDischarge!$M$28:$M$1527,0)))),"",INDEX(AdmittedwithRecentDischarge!$I$28:$W$1527, (MATCH($F97&amp;$R97,AdmittedwithRecentDischarge!$I$28:$I$1527&amp;AdmittedwithRecentDischarge!$M$28:$M$1527,0)),11))</f>
        <v>0</v>
      </c>
      <c r="V97" s="191">
        <f t="array" ref="V97">IF(ISNA(INDEX(AdmittedwithRecentDischarge!$I$28:$W$1527, (MATCH($F97&amp;$R97,AdmittedwithRecentDischarge!$I$28:$I$1527&amp;AdmittedwithRecentDischarge!$M$28:$M$1527,0)))),"",INDEX(AdmittedwithRecentDischarge!$I$28:$W$1527, (MATCH($F97&amp;$R97,AdmittedwithRecentDischarge!$I$28:$I$1527&amp;AdmittedwithRecentDischarge!$M$28:$M$1527,0)),15))</f>
        <v>0</v>
      </c>
      <c r="W97" s="228" t="b">
        <f t="shared" si="13"/>
        <v>0</v>
      </c>
      <c r="X97" s="224" t="str">
        <f t="array" ref="X97">IF(ISNA(VLOOKUP($F97, AdmittedwithRecentDischarge!$I$28:$I$1527,1,FALSE)),"",MAX(IF((AdmittedwithRecentDischarge!$I$28:$I$1527=$F97)*(AdmittedwithRecentDischarge!$K$28:$K$1527&lt;=TransferLog!$J97),AdmittedwithRecentDischarge!$K$28:$K$1527)))</f>
        <v/>
      </c>
      <c r="Y97" s="224" t="b">
        <f t="shared" si="14"/>
        <v>0</v>
      </c>
      <c r="Z97" s="208"/>
      <c r="AA97" s="207" t="str">
        <f t="shared" si="10"/>
        <v/>
      </c>
      <c r="AB97" s="212" t="b">
        <f t="shared" si="15"/>
        <v>0</v>
      </c>
      <c r="AC97" s="213">
        <f t="shared" si="11"/>
        <v>0</v>
      </c>
      <c r="AD97" s="298"/>
      <c r="AE97" s="299"/>
      <c r="AF97" s="21">
        <f t="shared" si="12"/>
        <v>0</v>
      </c>
    </row>
    <row r="98" spans="1:32" s="21" customFormat="1" ht="16.5" customHeight="1">
      <c r="A98" s="22"/>
      <c r="B98" s="22"/>
      <c r="C98" s="22"/>
      <c r="D98" s="115">
        <f t="shared" si="9"/>
        <v>78</v>
      </c>
      <c r="E98" s="248" t="str">
        <f t="array" ref="E98">IF($F98&lt;&gt;"",INDEX(DropDownLists!$K$10:$K$2516,MATCH($F98,DropDownLists!$L$10:$L$2516,0)),"")</f>
        <v/>
      </c>
      <c r="F98" s="116"/>
      <c r="G98" s="118"/>
      <c r="I98" s="144"/>
      <c r="J98" s="141"/>
      <c r="K98" s="145"/>
      <c r="L98" s="146"/>
      <c r="M98" s="195" t="str">
        <f t="array" ref="M98">IF($L98&lt;&gt;"",INDEX(DropDownLists!$H$10:$H$2516,MATCH($L98,DropDownLists!$I$10:$I$2516,0)),"")</f>
        <v/>
      </c>
      <c r="N98" s="148"/>
      <c r="O98" s="148"/>
      <c r="P98" s="146"/>
      <c r="Q98" s="148" t="s">
        <v>190</v>
      </c>
      <c r="R98" s="119" t="str">
        <f t="array" ref="R98">IF(ISNA(VLOOKUP($F98, AdmittedwithRecentDischarge!$I$28:$I$1527,1,FALSE)),"",MAX(IF((AdmittedwithRecentDischarge!$I$28:$I$1527=$F98)*(AdmittedwithRecentDischarge!$M$28:$M$1527&lt;=TransferLog!$J98),AdmittedwithRecentDischarge!$M$28:$M$1527)))</f>
        <v/>
      </c>
      <c r="S98" s="120" t="str">
        <f t="array" ref="S98">IF(ISNA(INDEX(AdmittedwithRecentDischarge!$AH$28:$AH$1527,MATCH($F98&amp;$R98,AdmittedwithRecentDischarge!$I$28:$I$1527&amp;AdmittedwithRecentDischarge!$M$28:$M$1527,0))),"", IF($R98&lt;&gt;"",INDEX(AdmittedwithRecentDischarge!$AH$28:$AH$1527,MATCH($F98&amp;$R98,AdmittedwithRecentDischarge!$I$28:$I$1527&amp;AdmittedwithRecentDischarge!$M$28:$M$1527,0)),""))</f>
        <v/>
      </c>
      <c r="T98" s="190">
        <f t="array" ref="T98">IF(ISNA(INDEX(AdmittedwithRecentDischarge!$I$28:$W$1527, (MATCH($F98&amp;$R98,AdmittedwithRecentDischarge!$I$28:$I$1527&amp;AdmittedwithRecentDischarge!$M$28:$M$1527,0)))),"",INDEX(AdmittedwithRecentDischarge!$I$28:$W$1527, (MATCH($F98&amp;$R98,AdmittedwithRecentDischarge!$I$28:$I$1527&amp;AdmittedwithRecentDischarge!$M$28:$M$1527,0)),9))</f>
        <v>0</v>
      </c>
      <c r="U98" s="191">
        <f t="array" ref="U98">IF(ISNA(INDEX(AdmittedwithRecentDischarge!$I$28:$W$1527, (MATCH($F98&amp;$R98,AdmittedwithRecentDischarge!$I$28:$I$1527&amp;AdmittedwithRecentDischarge!$M$28:$M$1527,0)))),"",INDEX(AdmittedwithRecentDischarge!$I$28:$W$1527, (MATCH($F98&amp;$R98,AdmittedwithRecentDischarge!$I$28:$I$1527&amp;AdmittedwithRecentDischarge!$M$28:$M$1527,0)),11))</f>
        <v>0</v>
      </c>
      <c r="V98" s="191">
        <f t="array" ref="V98">IF(ISNA(INDEX(AdmittedwithRecentDischarge!$I$28:$W$1527, (MATCH($F98&amp;$R98,AdmittedwithRecentDischarge!$I$28:$I$1527&amp;AdmittedwithRecentDischarge!$M$28:$M$1527,0)))),"",INDEX(AdmittedwithRecentDischarge!$I$28:$W$1527, (MATCH($F98&amp;$R98,AdmittedwithRecentDischarge!$I$28:$I$1527&amp;AdmittedwithRecentDischarge!$M$28:$M$1527,0)),15))</f>
        <v>0</v>
      </c>
      <c r="W98" s="228" t="b">
        <f t="shared" si="13"/>
        <v>0</v>
      </c>
      <c r="X98" s="224" t="str">
        <f t="array" ref="X98">IF(ISNA(VLOOKUP($F98, AdmittedwithRecentDischarge!$I$28:$I$1527,1,FALSE)),"",MAX(IF((AdmittedwithRecentDischarge!$I$28:$I$1527=$F98)*(AdmittedwithRecentDischarge!$K$28:$K$1527&lt;=TransferLog!$J98),AdmittedwithRecentDischarge!$K$28:$K$1527)))</f>
        <v/>
      </c>
      <c r="Y98" s="224" t="b">
        <f t="shared" si="14"/>
        <v>0</v>
      </c>
      <c r="Z98" s="208"/>
      <c r="AA98" s="207" t="str">
        <f t="shared" si="10"/>
        <v/>
      </c>
      <c r="AB98" s="212" t="b">
        <f t="shared" si="15"/>
        <v>0</v>
      </c>
      <c r="AC98" s="213">
        <f t="shared" si="11"/>
        <v>0</v>
      </c>
      <c r="AD98" s="298"/>
      <c r="AE98" s="299"/>
      <c r="AF98" s="21">
        <f t="shared" si="12"/>
        <v>0</v>
      </c>
    </row>
    <row r="99" spans="1:32" s="21" customFormat="1" ht="16.5" customHeight="1">
      <c r="A99" s="22"/>
      <c r="B99" s="22"/>
      <c r="C99" s="22"/>
      <c r="D99" s="115">
        <f t="shared" si="9"/>
        <v>79</v>
      </c>
      <c r="E99" s="248" t="str">
        <f t="array" ref="E99">IF($F99&lt;&gt;"",INDEX(DropDownLists!$K$10:$K$2516,MATCH($F99,DropDownLists!$L$10:$L$2516,0)),"")</f>
        <v/>
      </c>
      <c r="F99" s="116"/>
      <c r="G99" s="118"/>
      <c r="I99" s="144"/>
      <c r="J99" s="141"/>
      <c r="K99" s="145"/>
      <c r="L99" s="146"/>
      <c r="M99" s="195" t="str">
        <f t="array" ref="M99">IF($L99&lt;&gt;"",INDEX(DropDownLists!$H$10:$H$2516,MATCH($L99,DropDownLists!$I$10:$I$2516,0)),"")</f>
        <v/>
      </c>
      <c r="N99" s="148"/>
      <c r="O99" s="148"/>
      <c r="P99" s="146"/>
      <c r="Q99" s="148" t="s">
        <v>190</v>
      </c>
      <c r="R99" s="119" t="str">
        <f t="array" ref="R99">IF(ISNA(VLOOKUP($F99, AdmittedwithRecentDischarge!$I$28:$I$1527,1,FALSE)),"",MAX(IF((AdmittedwithRecentDischarge!$I$28:$I$1527=$F99)*(AdmittedwithRecentDischarge!$M$28:$M$1527&lt;=TransferLog!$J99),AdmittedwithRecentDischarge!$M$28:$M$1527)))</f>
        <v/>
      </c>
      <c r="S99" s="120" t="str">
        <f t="array" ref="S99">IF(ISNA(INDEX(AdmittedwithRecentDischarge!$AH$28:$AH$1527,MATCH($F99&amp;$R99,AdmittedwithRecentDischarge!$I$28:$I$1527&amp;AdmittedwithRecentDischarge!$M$28:$M$1527,0))),"", IF($R99&lt;&gt;"",INDEX(AdmittedwithRecentDischarge!$AH$28:$AH$1527,MATCH($F99&amp;$R99,AdmittedwithRecentDischarge!$I$28:$I$1527&amp;AdmittedwithRecentDischarge!$M$28:$M$1527,0)),""))</f>
        <v/>
      </c>
      <c r="T99" s="190">
        <f t="array" ref="T99">IF(ISNA(INDEX(AdmittedwithRecentDischarge!$I$28:$W$1527, (MATCH($F99&amp;$R99,AdmittedwithRecentDischarge!$I$28:$I$1527&amp;AdmittedwithRecentDischarge!$M$28:$M$1527,0)))),"",INDEX(AdmittedwithRecentDischarge!$I$28:$W$1527, (MATCH($F99&amp;$R99,AdmittedwithRecentDischarge!$I$28:$I$1527&amp;AdmittedwithRecentDischarge!$M$28:$M$1527,0)),9))</f>
        <v>0</v>
      </c>
      <c r="U99" s="191">
        <f t="array" ref="U99">IF(ISNA(INDEX(AdmittedwithRecentDischarge!$I$28:$W$1527, (MATCH($F99&amp;$R99,AdmittedwithRecentDischarge!$I$28:$I$1527&amp;AdmittedwithRecentDischarge!$M$28:$M$1527,0)))),"",INDEX(AdmittedwithRecentDischarge!$I$28:$W$1527, (MATCH($F99&amp;$R99,AdmittedwithRecentDischarge!$I$28:$I$1527&amp;AdmittedwithRecentDischarge!$M$28:$M$1527,0)),11))</f>
        <v>0</v>
      </c>
      <c r="V99" s="191">
        <f t="array" ref="V99">IF(ISNA(INDEX(AdmittedwithRecentDischarge!$I$28:$W$1527, (MATCH($F99&amp;$R99,AdmittedwithRecentDischarge!$I$28:$I$1527&amp;AdmittedwithRecentDischarge!$M$28:$M$1527,0)))),"",INDEX(AdmittedwithRecentDischarge!$I$28:$W$1527, (MATCH($F99&amp;$R99,AdmittedwithRecentDischarge!$I$28:$I$1527&amp;AdmittedwithRecentDischarge!$M$28:$M$1527,0)),15))</f>
        <v>0</v>
      </c>
      <c r="W99" s="228" t="b">
        <f t="shared" si="13"/>
        <v>0</v>
      </c>
      <c r="X99" s="224" t="str">
        <f t="array" ref="X99">IF(ISNA(VLOOKUP($F99, AdmittedwithRecentDischarge!$I$28:$I$1527,1,FALSE)),"",MAX(IF((AdmittedwithRecentDischarge!$I$28:$I$1527=$F99)*(AdmittedwithRecentDischarge!$K$28:$K$1527&lt;=TransferLog!$J99),AdmittedwithRecentDischarge!$K$28:$K$1527)))</f>
        <v/>
      </c>
      <c r="Y99" s="224" t="b">
        <f t="shared" si="14"/>
        <v>0</v>
      </c>
      <c r="Z99" s="208"/>
      <c r="AA99" s="207" t="str">
        <f t="shared" si="10"/>
        <v/>
      </c>
      <c r="AB99" s="212" t="b">
        <f t="shared" si="15"/>
        <v>0</v>
      </c>
      <c r="AC99" s="213">
        <f t="shared" si="11"/>
        <v>0</v>
      </c>
      <c r="AD99" s="298"/>
      <c r="AE99" s="299"/>
      <c r="AF99" s="21">
        <f t="shared" si="12"/>
        <v>0</v>
      </c>
    </row>
    <row r="100" spans="1:32" s="21" customFormat="1" ht="16.5" customHeight="1">
      <c r="A100" s="22"/>
      <c r="B100" s="22"/>
      <c r="C100" s="22"/>
      <c r="D100" s="115">
        <f t="shared" si="9"/>
        <v>80</v>
      </c>
      <c r="E100" s="248" t="str">
        <f t="array" ref="E100">IF($F100&lt;&gt;"",INDEX(DropDownLists!$K$10:$K$2516,MATCH($F100,DropDownLists!$L$10:$L$2516,0)),"")</f>
        <v/>
      </c>
      <c r="F100" s="116"/>
      <c r="G100" s="118"/>
      <c r="I100" s="144"/>
      <c r="J100" s="141"/>
      <c r="K100" s="145"/>
      <c r="L100" s="146"/>
      <c r="M100" s="195" t="str">
        <f t="array" ref="M100">IF($L100&lt;&gt;"",INDEX(DropDownLists!$H$10:$H$2516,MATCH($L100,DropDownLists!$I$10:$I$2516,0)),"")</f>
        <v/>
      </c>
      <c r="N100" s="148"/>
      <c r="O100" s="148"/>
      <c r="P100" s="146"/>
      <c r="Q100" s="148" t="s">
        <v>190</v>
      </c>
      <c r="R100" s="119" t="str">
        <f t="array" ref="R100">IF(ISNA(VLOOKUP($F100, AdmittedwithRecentDischarge!$I$28:$I$1527,1,FALSE)),"",MAX(IF((AdmittedwithRecentDischarge!$I$28:$I$1527=$F100)*(AdmittedwithRecentDischarge!$M$28:$M$1527&lt;=TransferLog!$J100),AdmittedwithRecentDischarge!$M$28:$M$1527)))</f>
        <v/>
      </c>
      <c r="S100" s="120" t="str">
        <f t="array" ref="S100">IF(ISNA(INDEX(AdmittedwithRecentDischarge!$AH$28:$AH$1527,MATCH($F100&amp;$R100,AdmittedwithRecentDischarge!$I$28:$I$1527&amp;AdmittedwithRecentDischarge!$M$28:$M$1527,0))),"", IF($R100&lt;&gt;"",INDEX(AdmittedwithRecentDischarge!$AH$28:$AH$1527,MATCH($F100&amp;$R100,AdmittedwithRecentDischarge!$I$28:$I$1527&amp;AdmittedwithRecentDischarge!$M$28:$M$1527,0)),""))</f>
        <v/>
      </c>
      <c r="T100" s="190">
        <f t="array" ref="T100">IF(ISNA(INDEX(AdmittedwithRecentDischarge!$I$28:$W$1527, (MATCH($F100&amp;$R100,AdmittedwithRecentDischarge!$I$28:$I$1527&amp;AdmittedwithRecentDischarge!$M$28:$M$1527,0)))),"",INDEX(AdmittedwithRecentDischarge!$I$28:$W$1527, (MATCH($F100&amp;$R100,AdmittedwithRecentDischarge!$I$28:$I$1527&amp;AdmittedwithRecentDischarge!$M$28:$M$1527,0)),9))</f>
        <v>0</v>
      </c>
      <c r="U100" s="191">
        <f t="array" ref="U100">IF(ISNA(INDEX(AdmittedwithRecentDischarge!$I$28:$W$1527, (MATCH($F100&amp;$R100,AdmittedwithRecentDischarge!$I$28:$I$1527&amp;AdmittedwithRecentDischarge!$M$28:$M$1527,0)))),"",INDEX(AdmittedwithRecentDischarge!$I$28:$W$1527, (MATCH($F100&amp;$R100,AdmittedwithRecentDischarge!$I$28:$I$1527&amp;AdmittedwithRecentDischarge!$M$28:$M$1527,0)),11))</f>
        <v>0</v>
      </c>
      <c r="V100" s="191">
        <f t="array" ref="V100">IF(ISNA(INDEX(AdmittedwithRecentDischarge!$I$28:$W$1527, (MATCH($F100&amp;$R100,AdmittedwithRecentDischarge!$I$28:$I$1527&amp;AdmittedwithRecentDischarge!$M$28:$M$1527,0)))),"",INDEX(AdmittedwithRecentDischarge!$I$28:$W$1527, (MATCH($F100&amp;$R100,AdmittedwithRecentDischarge!$I$28:$I$1527&amp;AdmittedwithRecentDischarge!$M$28:$M$1527,0)),15))</f>
        <v>0</v>
      </c>
      <c r="W100" s="228" t="b">
        <f t="shared" si="13"/>
        <v>0</v>
      </c>
      <c r="X100" s="224" t="str">
        <f t="array" ref="X100">IF(ISNA(VLOOKUP($F100, AdmittedwithRecentDischarge!$I$28:$I$1527,1,FALSE)),"",MAX(IF((AdmittedwithRecentDischarge!$I$28:$I$1527=$F100)*(AdmittedwithRecentDischarge!$K$28:$K$1527&lt;=TransferLog!$J100),AdmittedwithRecentDischarge!$K$28:$K$1527)))</f>
        <v/>
      </c>
      <c r="Y100" s="224" t="b">
        <f t="shared" si="14"/>
        <v>0</v>
      </c>
      <c r="Z100" s="208"/>
      <c r="AA100" s="207" t="str">
        <f t="shared" si="10"/>
        <v/>
      </c>
      <c r="AB100" s="212" t="b">
        <f t="shared" si="15"/>
        <v>0</v>
      </c>
      <c r="AC100" s="213">
        <f t="shared" si="11"/>
        <v>0</v>
      </c>
      <c r="AD100" s="298"/>
      <c r="AE100" s="299"/>
      <c r="AF100" s="21">
        <f t="shared" si="12"/>
        <v>0</v>
      </c>
    </row>
    <row r="101" spans="1:32" s="21" customFormat="1" ht="16.5" customHeight="1">
      <c r="A101" s="22"/>
      <c r="B101" s="22"/>
      <c r="C101" s="22"/>
      <c r="D101" s="115">
        <f t="shared" si="9"/>
        <v>81</v>
      </c>
      <c r="E101" s="248" t="str">
        <f t="array" ref="E101">IF($F101&lt;&gt;"",INDEX(DropDownLists!$K$10:$K$2516,MATCH($F101,DropDownLists!$L$10:$L$2516,0)),"")</f>
        <v/>
      </c>
      <c r="F101" s="116"/>
      <c r="G101" s="118"/>
      <c r="I101" s="144"/>
      <c r="J101" s="141"/>
      <c r="K101" s="145"/>
      <c r="L101" s="146"/>
      <c r="M101" s="195" t="str">
        <f t="array" ref="M101">IF($L101&lt;&gt;"",INDEX(DropDownLists!$H$10:$H$2516,MATCH($L101,DropDownLists!$I$10:$I$2516,0)),"")</f>
        <v/>
      </c>
      <c r="N101" s="148"/>
      <c r="O101" s="148"/>
      <c r="P101" s="146"/>
      <c r="Q101" s="148" t="s">
        <v>190</v>
      </c>
      <c r="R101" s="119" t="str">
        <f t="array" ref="R101">IF(ISNA(VLOOKUP($F101, AdmittedwithRecentDischarge!$I$28:$I$1527,1,FALSE)),"",MAX(IF((AdmittedwithRecentDischarge!$I$28:$I$1527=$F101)*(AdmittedwithRecentDischarge!$M$28:$M$1527&lt;=TransferLog!$J101),AdmittedwithRecentDischarge!$M$28:$M$1527)))</f>
        <v/>
      </c>
      <c r="S101" s="120" t="str">
        <f t="array" ref="S101">IF(ISNA(INDEX(AdmittedwithRecentDischarge!$AH$28:$AH$1527,MATCH($F101&amp;$R101,AdmittedwithRecentDischarge!$I$28:$I$1527&amp;AdmittedwithRecentDischarge!$M$28:$M$1527,0))),"", IF($R101&lt;&gt;"",INDEX(AdmittedwithRecentDischarge!$AH$28:$AH$1527,MATCH($F101&amp;$R101,AdmittedwithRecentDischarge!$I$28:$I$1527&amp;AdmittedwithRecentDischarge!$M$28:$M$1527,0)),""))</f>
        <v/>
      </c>
      <c r="T101" s="190">
        <f t="array" ref="T101">IF(ISNA(INDEX(AdmittedwithRecentDischarge!$I$28:$W$1527, (MATCH($F101&amp;$R101,AdmittedwithRecentDischarge!$I$28:$I$1527&amp;AdmittedwithRecentDischarge!$M$28:$M$1527,0)))),"",INDEX(AdmittedwithRecentDischarge!$I$28:$W$1527, (MATCH($F101&amp;$R101,AdmittedwithRecentDischarge!$I$28:$I$1527&amp;AdmittedwithRecentDischarge!$M$28:$M$1527,0)),9))</f>
        <v>0</v>
      </c>
      <c r="U101" s="191">
        <f t="array" ref="U101">IF(ISNA(INDEX(AdmittedwithRecentDischarge!$I$28:$W$1527, (MATCH($F101&amp;$R101,AdmittedwithRecentDischarge!$I$28:$I$1527&amp;AdmittedwithRecentDischarge!$M$28:$M$1527,0)))),"",INDEX(AdmittedwithRecentDischarge!$I$28:$W$1527, (MATCH($F101&amp;$R101,AdmittedwithRecentDischarge!$I$28:$I$1527&amp;AdmittedwithRecentDischarge!$M$28:$M$1527,0)),11))</f>
        <v>0</v>
      </c>
      <c r="V101" s="191">
        <f t="array" ref="V101">IF(ISNA(INDEX(AdmittedwithRecentDischarge!$I$28:$W$1527, (MATCH($F101&amp;$R101,AdmittedwithRecentDischarge!$I$28:$I$1527&amp;AdmittedwithRecentDischarge!$M$28:$M$1527,0)))),"",INDEX(AdmittedwithRecentDischarge!$I$28:$W$1527, (MATCH($F101&amp;$R101,AdmittedwithRecentDischarge!$I$28:$I$1527&amp;AdmittedwithRecentDischarge!$M$28:$M$1527,0)),15))</f>
        <v>0</v>
      </c>
      <c r="W101" s="228" t="b">
        <f t="shared" si="13"/>
        <v>0</v>
      </c>
      <c r="X101" s="224" t="str">
        <f t="array" ref="X101">IF(ISNA(VLOOKUP($F101, AdmittedwithRecentDischarge!$I$28:$I$1527,1,FALSE)),"",MAX(IF((AdmittedwithRecentDischarge!$I$28:$I$1527=$F101)*(AdmittedwithRecentDischarge!$K$28:$K$1527&lt;=TransferLog!$J101),AdmittedwithRecentDischarge!$K$28:$K$1527)))</f>
        <v/>
      </c>
      <c r="Y101" s="224" t="b">
        <f t="shared" si="14"/>
        <v>0</v>
      </c>
      <c r="Z101" s="208"/>
      <c r="AA101" s="207" t="str">
        <f t="shared" si="10"/>
        <v/>
      </c>
      <c r="AB101" s="212" t="b">
        <f t="shared" si="15"/>
        <v>0</v>
      </c>
      <c r="AC101" s="213">
        <f t="shared" si="11"/>
        <v>0</v>
      </c>
      <c r="AD101" s="298"/>
      <c r="AE101" s="299"/>
      <c r="AF101" s="21">
        <f t="shared" si="12"/>
        <v>0</v>
      </c>
    </row>
    <row r="102" spans="1:32" s="21" customFormat="1" ht="16.5" customHeight="1">
      <c r="A102" s="22"/>
      <c r="B102" s="22"/>
      <c r="C102" s="22"/>
      <c r="D102" s="115">
        <f t="shared" si="9"/>
        <v>82</v>
      </c>
      <c r="E102" s="248" t="str">
        <f t="array" ref="E102">IF($F102&lt;&gt;"",INDEX(DropDownLists!$K$10:$K$2516,MATCH($F102,DropDownLists!$L$10:$L$2516,0)),"")</f>
        <v/>
      </c>
      <c r="F102" s="116"/>
      <c r="G102" s="118"/>
      <c r="I102" s="144"/>
      <c r="J102" s="141"/>
      <c r="K102" s="145"/>
      <c r="L102" s="146"/>
      <c r="M102" s="195" t="str">
        <f t="array" ref="M102">IF($L102&lt;&gt;"",INDEX(DropDownLists!$H$10:$H$2516,MATCH($L102,DropDownLists!$I$10:$I$2516,0)),"")</f>
        <v/>
      </c>
      <c r="N102" s="148"/>
      <c r="O102" s="148"/>
      <c r="P102" s="146"/>
      <c r="Q102" s="148" t="s">
        <v>190</v>
      </c>
      <c r="R102" s="119" t="str">
        <f t="array" ref="R102">IF(ISNA(VLOOKUP($F102, AdmittedwithRecentDischarge!$I$28:$I$1527,1,FALSE)),"",MAX(IF((AdmittedwithRecentDischarge!$I$28:$I$1527=$F102)*(AdmittedwithRecentDischarge!$M$28:$M$1527&lt;=TransferLog!$J102),AdmittedwithRecentDischarge!$M$28:$M$1527)))</f>
        <v/>
      </c>
      <c r="S102" s="120" t="str">
        <f t="array" ref="S102">IF(ISNA(INDEX(AdmittedwithRecentDischarge!$AH$28:$AH$1527,MATCH($F102&amp;$R102,AdmittedwithRecentDischarge!$I$28:$I$1527&amp;AdmittedwithRecentDischarge!$M$28:$M$1527,0))),"", IF($R102&lt;&gt;"",INDEX(AdmittedwithRecentDischarge!$AH$28:$AH$1527,MATCH($F102&amp;$R102,AdmittedwithRecentDischarge!$I$28:$I$1527&amp;AdmittedwithRecentDischarge!$M$28:$M$1527,0)),""))</f>
        <v/>
      </c>
      <c r="T102" s="190">
        <f t="array" ref="T102">IF(ISNA(INDEX(AdmittedwithRecentDischarge!$I$28:$W$1527, (MATCH($F102&amp;$R102,AdmittedwithRecentDischarge!$I$28:$I$1527&amp;AdmittedwithRecentDischarge!$M$28:$M$1527,0)))),"",INDEX(AdmittedwithRecentDischarge!$I$28:$W$1527, (MATCH($F102&amp;$R102,AdmittedwithRecentDischarge!$I$28:$I$1527&amp;AdmittedwithRecentDischarge!$M$28:$M$1527,0)),9))</f>
        <v>0</v>
      </c>
      <c r="U102" s="191">
        <f t="array" ref="U102">IF(ISNA(INDEX(AdmittedwithRecentDischarge!$I$28:$W$1527, (MATCH($F102&amp;$R102,AdmittedwithRecentDischarge!$I$28:$I$1527&amp;AdmittedwithRecentDischarge!$M$28:$M$1527,0)))),"",INDEX(AdmittedwithRecentDischarge!$I$28:$W$1527, (MATCH($F102&amp;$R102,AdmittedwithRecentDischarge!$I$28:$I$1527&amp;AdmittedwithRecentDischarge!$M$28:$M$1527,0)),11))</f>
        <v>0</v>
      </c>
      <c r="V102" s="191">
        <f t="array" ref="V102">IF(ISNA(INDEX(AdmittedwithRecentDischarge!$I$28:$W$1527, (MATCH($F102&amp;$R102,AdmittedwithRecentDischarge!$I$28:$I$1527&amp;AdmittedwithRecentDischarge!$M$28:$M$1527,0)))),"",INDEX(AdmittedwithRecentDischarge!$I$28:$W$1527, (MATCH($F102&amp;$R102,AdmittedwithRecentDischarge!$I$28:$I$1527&amp;AdmittedwithRecentDischarge!$M$28:$M$1527,0)),15))</f>
        <v>0</v>
      </c>
      <c r="W102" s="228" t="b">
        <f t="shared" si="13"/>
        <v>0</v>
      </c>
      <c r="X102" s="224" t="str">
        <f t="array" ref="X102">IF(ISNA(VLOOKUP($F102, AdmittedwithRecentDischarge!$I$28:$I$1527,1,FALSE)),"",MAX(IF((AdmittedwithRecentDischarge!$I$28:$I$1527=$F102)*(AdmittedwithRecentDischarge!$K$28:$K$1527&lt;=TransferLog!$J102),AdmittedwithRecentDischarge!$K$28:$K$1527)))</f>
        <v/>
      </c>
      <c r="Y102" s="224" t="b">
        <f t="shared" si="14"/>
        <v>0</v>
      </c>
      <c r="Z102" s="208"/>
      <c r="AA102" s="207" t="str">
        <f t="shared" si="10"/>
        <v/>
      </c>
      <c r="AB102" s="212" t="b">
        <f t="shared" si="15"/>
        <v>0</v>
      </c>
      <c r="AC102" s="213">
        <f t="shared" si="11"/>
        <v>0</v>
      </c>
      <c r="AD102" s="298"/>
      <c r="AE102" s="299"/>
      <c r="AF102" s="21">
        <f t="shared" si="12"/>
        <v>0</v>
      </c>
    </row>
    <row r="103" spans="1:32" s="21" customFormat="1" ht="16.5" customHeight="1">
      <c r="A103" s="22"/>
      <c r="B103" s="22"/>
      <c r="C103" s="22"/>
      <c r="D103" s="115">
        <f t="shared" si="9"/>
        <v>83</v>
      </c>
      <c r="E103" s="248" t="str">
        <f t="array" ref="E103">IF($F103&lt;&gt;"",INDEX(DropDownLists!$K$10:$K$2516,MATCH($F103,DropDownLists!$L$10:$L$2516,0)),"")</f>
        <v/>
      </c>
      <c r="F103" s="116"/>
      <c r="G103" s="118"/>
      <c r="I103" s="144"/>
      <c r="J103" s="141"/>
      <c r="K103" s="145"/>
      <c r="L103" s="146"/>
      <c r="M103" s="195" t="str">
        <f t="array" ref="M103">IF($L103&lt;&gt;"",INDEX(DropDownLists!$H$10:$H$2516,MATCH($L103,DropDownLists!$I$10:$I$2516,0)),"")</f>
        <v/>
      </c>
      <c r="N103" s="148"/>
      <c r="O103" s="148"/>
      <c r="P103" s="146"/>
      <c r="Q103" s="148" t="s">
        <v>190</v>
      </c>
      <c r="R103" s="119" t="str">
        <f t="array" ref="R103">IF(ISNA(VLOOKUP($F103, AdmittedwithRecentDischarge!$I$28:$I$1527,1,FALSE)),"",MAX(IF((AdmittedwithRecentDischarge!$I$28:$I$1527=$F103)*(AdmittedwithRecentDischarge!$M$28:$M$1527&lt;=TransferLog!$J103),AdmittedwithRecentDischarge!$M$28:$M$1527)))</f>
        <v/>
      </c>
      <c r="S103" s="120" t="str">
        <f t="array" ref="S103">IF(ISNA(INDEX(AdmittedwithRecentDischarge!$AH$28:$AH$1527,MATCH($F103&amp;$R103,AdmittedwithRecentDischarge!$I$28:$I$1527&amp;AdmittedwithRecentDischarge!$M$28:$M$1527,0))),"", IF($R103&lt;&gt;"",INDEX(AdmittedwithRecentDischarge!$AH$28:$AH$1527,MATCH($F103&amp;$R103,AdmittedwithRecentDischarge!$I$28:$I$1527&amp;AdmittedwithRecentDischarge!$M$28:$M$1527,0)),""))</f>
        <v/>
      </c>
      <c r="T103" s="190">
        <f t="array" ref="T103">IF(ISNA(INDEX(AdmittedwithRecentDischarge!$I$28:$W$1527, (MATCH($F103&amp;$R103,AdmittedwithRecentDischarge!$I$28:$I$1527&amp;AdmittedwithRecentDischarge!$M$28:$M$1527,0)))),"",INDEX(AdmittedwithRecentDischarge!$I$28:$W$1527, (MATCH($F103&amp;$R103,AdmittedwithRecentDischarge!$I$28:$I$1527&amp;AdmittedwithRecentDischarge!$M$28:$M$1527,0)),9))</f>
        <v>0</v>
      </c>
      <c r="U103" s="191">
        <f t="array" ref="U103">IF(ISNA(INDEX(AdmittedwithRecentDischarge!$I$28:$W$1527, (MATCH($F103&amp;$R103,AdmittedwithRecentDischarge!$I$28:$I$1527&amp;AdmittedwithRecentDischarge!$M$28:$M$1527,0)))),"",INDEX(AdmittedwithRecentDischarge!$I$28:$W$1527, (MATCH($F103&amp;$R103,AdmittedwithRecentDischarge!$I$28:$I$1527&amp;AdmittedwithRecentDischarge!$M$28:$M$1527,0)),11))</f>
        <v>0</v>
      </c>
      <c r="V103" s="191">
        <f t="array" ref="V103">IF(ISNA(INDEX(AdmittedwithRecentDischarge!$I$28:$W$1527, (MATCH($F103&amp;$R103,AdmittedwithRecentDischarge!$I$28:$I$1527&amp;AdmittedwithRecentDischarge!$M$28:$M$1527,0)))),"",INDEX(AdmittedwithRecentDischarge!$I$28:$W$1527, (MATCH($F103&amp;$R103,AdmittedwithRecentDischarge!$I$28:$I$1527&amp;AdmittedwithRecentDischarge!$M$28:$M$1527,0)),15))</f>
        <v>0</v>
      </c>
      <c r="W103" s="228" t="b">
        <f t="shared" si="13"/>
        <v>0</v>
      </c>
      <c r="X103" s="224" t="str">
        <f t="array" ref="X103">IF(ISNA(VLOOKUP($F103, AdmittedwithRecentDischarge!$I$28:$I$1527,1,FALSE)),"",MAX(IF((AdmittedwithRecentDischarge!$I$28:$I$1527=$F103)*(AdmittedwithRecentDischarge!$K$28:$K$1527&lt;=TransferLog!$J103),AdmittedwithRecentDischarge!$K$28:$K$1527)))</f>
        <v/>
      </c>
      <c r="Y103" s="224" t="b">
        <f t="shared" si="14"/>
        <v>0</v>
      </c>
      <c r="Z103" s="208"/>
      <c r="AA103" s="207" t="str">
        <f t="shared" si="10"/>
        <v/>
      </c>
      <c r="AB103" s="212" t="b">
        <f t="shared" si="15"/>
        <v>0</v>
      </c>
      <c r="AC103" s="213">
        <f t="shared" si="11"/>
        <v>0</v>
      </c>
      <c r="AD103" s="298"/>
      <c r="AE103" s="299"/>
      <c r="AF103" s="21">
        <f t="shared" si="12"/>
        <v>0</v>
      </c>
    </row>
    <row r="104" spans="1:32" s="21" customFormat="1" ht="16.5" customHeight="1">
      <c r="A104" s="22"/>
      <c r="B104" s="22"/>
      <c r="C104" s="22"/>
      <c r="D104" s="115">
        <f t="shared" si="9"/>
        <v>84</v>
      </c>
      <c r="E104" s="248" t="str">
        <f t="array" ref="E104">IF($F104&lt;&gt;"",INDEX(DropDownLists!$K$10:$K$2516,MATCH($F104,DropDownLists!$L$10:$L$2516,0)),"")</f>
        <v/>
      </c>
      <c r="F104" s="116"/>
      <c r="G104" s="118"/>
      <c r="I104" s="144"/>
      <c r="J104" s="141"/>
      <c r="K104" s="145"/>
      <c r="L104" s="146"/>
      <c r="M104" s="195" t="str">
        <f t="array" ref="M104">IF($L104&lt;&gt;"",INDEX(DropDownLists!$H$10:$H$2516,MATCH($L104,DropDownLists!$I$10:$I$2516,0)),"")</f>
        <v/>
      </c>
      <c r="N104" s="148"/>
      <c r="O104" s="148"/>
      <c r="P104" s="146"/>
      <c r="Q104" s="148" t="s">
        <v>190</v>
      </c>
      <c r="R104" s="119" t="str">
        <f t="array" ref="R104">IF(ISNA(VLOOKUP($F104, AdmittedwithRecentDischarge!$I$28:$I$1527,1,FALSE)),"",MAX(IF((AdmittedwithRecentDischarge!$I$28:$I$1527=$F104)*(AdmittedwithRecentDischarge!$M$28:$M$1527&lt;=TransferLog!$J104),AdmittedwithRecentDischarge!$M$28:$M$1527)))</f>
        <v/>
      </c>
      <c r="S104" s="120" t="str">
        <f t="array" ref="S104">IF(ISNA(INDEX(AdmittedwithRecentDischarge!$AH$28:$AH$1527,MATCH($F104&amp;$R104,AdmittedwithRecentDischarge!$I$28:$I$1527&amp;AdmittedwithRecentDischarge!$M$28:$M$1527,0))),"", IF($R104&lt;&gt;"",INDEX(AdmittedwithRecentDischarge!$AH$28:$AH$1527,MATCH($F104&amp;$R104,AdmittedwithRecentDischarge!$I$28:$I$1527&amp;AdmittedwithRecentDischarge!$M$28:$M$1527,0)),""))</f>
        <v/>
      </c>
      <c r="T104" s="190">
        <f t="array" ref="T104">IF(ISNA(INDEX(AdmittedwithRecentDischarge!$I$28:$W$1527, (MATCH($F104&amp;$R104,AdmittedwithRecentDischarge!$I$28:$I$1527&amp;AdmittedwithRecentDischarge!$M$28:$M$1527,0)))),"",INDEX(AdmittedwithRecentDischarge!$I$28:$W$1527, (MATCH($F104&amp;$R104,AdmittedwithRecentDischarge!$I$28:$I$1527&amp;AdmittedwithRecentDischarge!$M$28:$M$1527,0)),9))</f>
        <v>0</v>
      </c>
      <c r="U104" s="191">
        <f t="array" ref="U104">IF(ISNA(INDEX(AdmittedwithRecentDischarge!$I$28:$W$1527, (MATCH($F104&amp;$R104,AdmittedwithRecentDischarge!$I$28:$I$1527&amp;AdmittedwithRecentDischarge!$M$28:$M$1527,0)))),"",INDEX(AdmittedwithRecentDischarge!$I$28:$W$1527, (MATCH($F104&amp;$R104,AdmittedwithRecentDischarge!$I$28:$I$1527&amp;AdmittedwithRecentDischarge!$M$28:$M$1527,0)),11))</f>
        <v>0</v>
      </c>
      <c r="V104" s="191">
        <f t="array" ref="V104">IF(ISNA(INDEX(AdmittedwithRecentDischarge!$I$28:$W$1527, (MATCH($F104&amp;$R104,AdmittedwithRecentDischarge!$I$28:$I$1527&amp;AdmittedwithRecentDischarge!$M$28:$M$1527,0)))),"",INDEX(AdmittedwithRecentDischarge!$I$28:$W$1527, (MATCH($F104&amp;$R104,AdmittedwithRecentDischarge!$I$28:$I$1527&amp;AdmittedwithRecentDischarge!$M$28:$M$1527,0)),15))</f>
        <v>0</v>
      </c>
      <c r="W104" s="228" t="b">
        <f t="shared" si="13"/>
        <v>0</v>
      </c>
      <c r="X104" s="224" t="str">
        <f t="array" ref="X104">IF(ISNA(VLOOKUP($F104, AdmittedwithRecentDischarge!$I$28:$I$1527,1,FALSE)),"",MAX(IF((AdmittedwithRecentDischarge!$I$28:$I$1527=$F104)*(AdmittedwithRecentDischarge!$K$28:$K$1527&lt;=TransferLog!$J104),AdmittedwithRecentDischarge!$K$28:$K$1527)))</f>
        <v/>
      </c>
      <c r="Y104" s="224" t="b">
        <f t="shared" si="14"/>
        <v>0</v>
      </c>
      <c r="Z104" s="208"/>
      <c r="AA104" s="207" t="str">
        <f t="shared" si="10"/>
        <v/>
      </c>
      <c r="AB104" s="212" t="b">
        <f t="shared" si="15"/>
        <v>0</v>
      </c>
      <c r="AC104" s="213">
        <f t="shared" si="11"/>
        <v>0</v>
      </c>
      <c r="AD104" s="298"/>
      <c r="AE104" s="299"/>
      <c r="AF104" s="21">
        <f t="shared" si="12"/>
        <v>0</v>
      </c>
    </row>
    <row r="105" spans="1:32" s="21" customFormat="1" ht="16.5" customHeight="1">
      <c r="A105" s="22"/>
      <c r="B105" s="22"/>
      <c r="C105" s="22"/>
      <c r="D105" s="115">
        <f t="shared" si="9"/>
        <v>85</v>
      </c>
      <c r="E105" s="248" t="str">
        <f t="array" ref="E105">IF($F105&lt;&gt;"",INDEX(DropDownLists!$K$10:$K$2516,MATCH($F105,DropDownLists!$L$10:$L$2516,0)),"")</f>
        <v/>
      </c>
      <c r="F105" s="116"/>
      <c r="G105" s="118"/>
      <c r="I105" s="144"/>
      <c r="J105" s="141"/>
      <c r="K105" s="145"/>
      <c r="L105" s="146"/>
      <c r="M105" s="195" t="str">
        <f t="array" ref="M105">IF($L105&lt;&gt;"",INDEX(DropDownLists!$H$10:$H$2516,MATCH($L105,DropDownLists!$I$10:$I$2516,0)),"")</f>
        <v/>
      </c>
      <c r="N105" s="148"/>
      <c r="O105" s="148"/>
      <c r="P105" s="146"/>
      <c r="Q105" s="148" t="s">
        <v>190</v>
      </c>
      <c r="R105" s="119" t="str">
        <f t="array" ref="R105">IF(ISNA(VLOOKUP($F105, AdmittedwithRecentDischarge!$I$28:$I$1527,1,FALSE)),"",MAX(IF((AdmittedwithRecentDischarge!$I$28:$I$1527=$F105)*(AdmittedwithRecentDischarge!$M$28:$M$1527&lt;=TransferLog!$J105),AdmittedwithRecentDischarge!$M$28:$M$1527)))</f>
        <v/>
      </c>
      <c r="S105" s="120" t="str">
        <f t="array" ref="S105">IF(ISNA(INDEX(AdmittedwithRecentDischarge!$AH$28:$AH$1527,MATCH($F105&amp;$R105,AdmittedwithRecentDischarge!$I$28:$I$1527&amp;AdmittedwithRecentDischarge!$M$28:$M$1527,0))),"", IF($R105&lt;&gt;"",INDEX(AdmittedwithRecentDischarge!$AH$28:$AH$1527,MATCH($F105&amp;$R105,AdmittedwithRecentDischarge!$I$28:$I$1527&amp;AdmittedwithRecentDischarge!$M$28:$M$1527,0)),""))</f>
        <v/>
      </c>
      <c r="T105" s="190">
        <f t="array" ref="T105">IF(ISNA(INDEX(AdmittedwithRecentDischarge!$I$28:$W$1527, (MATCH($F105&amp;$R105,AdmittedwithRecentDischarge!$I$28:$I$1527&amp;AdmittedwithRecentDischarge!$M$28:$M$1527,0)))),"",INDEX(AdmittedwithRecentDischarge!$I$28:$W$1527, (MATCH($F105&amp;$R105,AdmittedwithRecentDischarge!$I$28:$I$1527&amp;AdmittedwithRecentDischarge!$M$28:$M$1527,0)),9))</f>
        <v>0</v>
      </c>
      <c r="U105" s="191">
        <f t="array" ref="U105">IF(ISNA(INDEX(AdmittedwithRecentDischarge!$I$28:$W$1527, (MATCH($F105&amp;$R105,AdmittedwithRecentDischarge!$I$28:$I$1527&amp;AdmittedwithRecentDischarge!$M$28:$M$1527,0)))),"",INDEX(AdmittedwithRecentDischarge!$I$28:$W$1527, (MATCH($F105&amp;$R105,AdmittedwithRecentDischarge!$I$28:$I$1527&amp;AdmittedwithRecentDischarge!$M$28:$M$1527,0)),11))</f>
        <v>0</v>
      </c>
      <c r="V105" s="191">
        <f t="array" ref="V105">IF(ISNA(INDEX(AdmittedwithRecentDischarge!$I$28:$W$1527, (MATCH($F105&amp;$R105,AdmittedwithRecentDischarge!$I$28:$I$1527&amp;AdmittedwithRecentDischarge!$M$28:$M$1527,0)))),"",INDEX(AdmittedwithRecentDischarge!$I$28:$W$1527, (MATCH($F105&amp;$R105,AdmittedwithRecentDischarge!$I$28:$I$1527&amp;AdmittedwithRecentDischarge!$M$28:$M$1527,0)),15))</f>
        <v>0</v>
      </c>
      <c r="W105" s="228" t="b">
        <f t="shared" si="13"/>
        <v>0</v>
      </c>
      <c r="X105" s="224" t="str">
        <f t="array" ref="X105">IF(ISNA(VLOOKUP($F105, AdmittedwithRecentDischarge!$I$28:$I$1527,1,FALSE)),"",MAX(IF((AdmittedwithRecentDischarge!$I$28:$I$1527=$F105)*(AdmittedwithRecentDischarge!$K$28:$K$1527&lt;=TransferLog!$J105),AdmittedwithRecentDischarge!$K$28:$K$1527)))</f>
        <v/>
      </c>
      <c r="Y105" s="224" t="b">
        <f t="shared" si="14"/>
        <v>0</v>
      </c>
      <c r="Z105" s="208"/>
      <c r="AA105" s="207" t="str">
        <f t="shared" si="10"/>
        <v/>
      </c>
      <c r="AB105" s="212" t="b">
        <f t="shared" si="15"/>
        <v>0</v>
      </c>
      <c r="AC105" s="213">
        <f t="shared" si="11"/>
        <v>0</v>
      </c>
      <c r="AD105" s="298"/>
      <c r="AE105" s="299"/>
      <c r="AF105" s="21">
        <f t="shared" si="12"/>
        <v>0</v>
      </c>
    </row>
    <row r="106" spans="1:32" s="21" customFormat="1" ht="16.5" customHeight="1">
      <c r="A106" s="22"/>
      <c r="B106" s="22"/>
      <c r="C106" s="22"/>
      <c r="D106" s="115">
        <f t="shared" si="9"/>
        <v>86</v>
      </c>
      <c r="E106" s="248" t="str">
        <f t="array" ref="E106">IF($F106&lt;&gt;"",INDEX(DropDownLists!$K$10:$K$2516,MATCH($F106,DropDownLists!$L$10:$L$2516,0)),"")</f>
        <v/>
      </c>
      <c r="F106" s="116"/>
      <c r="G106" s="118"/>
      <c r="I106" s="144"/>
      <c r="J106" s="141"/>
      <c r="K106" s="145"/>
      <c r="L106" s="146"/>
      <c r="M106" s="195" t="str">
        <f t="array" ref="M106">IF($L106&lt;&gt;"",INDEX(DropDownLists!$H$10:$H$2516,MATCH($L106,DropDownLists!$I$10:$I$2516,0)),"")</f>
        <v/>
      </c>
      <c r="N106" s="148"/>
      <c r="O106" s="148"/>
      <c r="P106" s="146"/>
      <c r="Q106" s="148" t="s">
        <v>190</v>
      </c>
      <c r="R106" s="119" t="str">
        <f t="array" ref="R106">IF(ISNA(VLOOKUP($F106, AdmittedwithRecentDischarge!$I$28:$I$1527,1,FALSE)),"",MAX(IF((AdmittedwithRecentDischarge!$I$28:$I$1527=$F106)*(AdmittedwithRecentDischarge!$M$28:$M$1527&lt;=TransferLog!$J106),AdmittedwithRecentDischarge!$M$28:$M$1527)))</f>
        <v/>
      </c>
      <c r="S106" s="120" t="str">
        <f t="array" ref="S106">IF(ISNA(INDEX(AdmittedwithRecentDischarge!$AH$28:$AH$1527,MATCH($F106&amp;$R106,AdmittedwithRecentDischarge!$I$28:$I$1527&amp;AdmittedwithRecentDischarge!$M$28:$M$1527,0))),"", IF($R106&lt;&gt;"",INDEX(AdmittedwithRecentDischarge!$AH$28:$AH$1527,MATCH($F106&amp;$R106,AdmittedwithRecentDischarge!$I$28:$I$1527&amp;AdmittedwithRecentDischarge!$M$28:$M$1527,0)),""))</f>
        <v/>
      </c>
      <c r="T106" s="190">
        <f t="array" ref="T106">IF(ISNA(INDEX(AdmittedwithRecentDischarge!$I$28:$W$1527, (MATCH($F106&amp;$R106,AdmittedwithRecentDischarge!$I$28:$I$1527&amp;AdmittedwithRecentDischarge!$M$28:$M$1527,0)))),"",INDEX(AdmittedwithRecentDischarge!$I$28:$W$1527, (MATCH($F106&amp;$R106,AdmittedwithRecentDischarge!$I$28:$I$1527&amp;AdmittedwithRecentDischarge!$M$28:$M$1527,0)),9))</f>
        <v>0</v>
      </c>
      <c r="U106" s="191">
        <f t="array" ref="U106">IF(ISNA(INDEX(AdmittedwithRecentDischarge!$I$28:$W$1527, (MATCH($F106&amp;$R106,AdmittedwithRecentDischarge!$I$28:$I$1527&amp;AdmittedwithRecentDischarge!$M$28:$M$1527,0)))),"",INDEX(AdmittedwithRecentDischarge!$I$28:$W$1527, (MATCH($F106&amp;$R106,AdmittedwithRecentDischarge!$I$28:$I$1527&amp;AdmittedwithRecentDischarge!$M$28:$M$1527,0)),11))</f>
        <v>0</v>
      </c>
      <c r="V106" s="191">
        <f t="array" ref="V106">IF(ISNA(INDEX(AdmittedwithRecentDischarge!$I$28:$W$1527, (MATCH($F106&amp;$R106,AdmittedwithRecentDischarge!$I$28:$I$1527&amp;AdmittedwithRecentDischarge!$M$28:$M$1527,0)))),"",INDEX(AdmittedwithRecentDischarge!$I$28:$W$1527, (MATCH($F106&amp;$R106,AdmittedwithRecentDischarge!$I$28:$I$1527&amp;AdmittedwithRecentDischarge!$M$28:$M$1527,0)),15))</f>
        <v>0</v>
      </c>
      <c r="W106" s="228" t="b">
        <f t="shared" si="13"/>
        <v>0</v>
      </c>
      <c r="X106" s="224" t="str">
        <f t="array" ref="X106">IF(ISNA(VLOOKUP($F106, AdmittedwithRecentDischarge!$I$28:$I$1527,1,FALSE)),"",MAX(IF((AdmittedwithRecentDischarge!$I$28:$I$1527=$F106)*(AdmittedwithRecentDischarge!$K$28:$K$1527&lt;=TransferLog!$J106),AdmittedwithRecentDischarge!$K$28:$K$1527)))</f>
        <v/>
      </c>
      <c r="Y106" s="224" t="b">
        <f t="shared" si="14"/>
        <v>0</v>
      </c>
      <c r="Z106" s="208"/>
      <c r="AA106" s="207" t="str">
        <f t="shared" si="10"/>
        <v/>
      </c>
      <c r="AB106" s="212" t="b">
        <f t="shared" si="15"/>
        <v>0</v>
      </c>
      <c r="AC106" s="213">
        <f t="shared" si="11"/>
        <v>0</v>
      </c>
      <c r="AD106" s="298"/>
      <c r="AE106" s="299"/>
      <c r="AF106" s="21">
        <f t="shared" si="12"/>
        <v>0</v>
      </c>
    </row>
    <row r="107" spans="1:32" s="21" customFormat="1" ht="16.5" customHeight="1">
      <c r="A107" s="22"/>
      <c r="B107" s="22"/>
      <c r="C107" s="22"/>
      <c r="D107" s="115">
        <f t="shared" si="9"/>
        <v>87</v>
      </c>
      <c r="E107" s="248" t="str">
        <f t="array" ref="E107">IF($F107&lt;&gt;"",INDEX(DropDownLists!$K$10:$K$2516,MATCH($F107,DropDownLists!$L$10:$L$2516,0)),"")</f>
        <v/>
      </c>
      <c r="F107" s="116"/>
      <c r="G107" s="118"/>
      <c r="I107" s="144"/>
      <c r="J107" s="141"/>
      <c r="K107" s="145"/>
      <c r="L107" s="146"/>
      <c r="M107" s="195" t="str">
        <f t="array" ref="M107">IF($L107&lt;&gt;"",INDEX(DropDownLists!$H$10:$H$2516,MATCH($L107,DropDownLists!$I$10:$I$2516,0)),"")</f>
        <v/>
      </c>
      <c r="N107" s="148"/>
      <c r="O107" s="148"/>
      <c r="P107" s="146"/>
      <c r="Q107" s="148" t="s">
        <v>190</v>
      </c>
      <c r="R107" s="119" t="str">
        <f t="array" ref="R107">IF(ISNA(VLOOKUP($F107, AdmittedwithRecentDischarge!$I$28:$I$1527,1,FALSE)),"",MAX(IF((AdmittedwithRecentDischarge!$I$28:$I$1527=$F107)*(AdmittedwithRecentDischarge!$M$28:$M$1527&lt;=TransferLog!$J107),AdmittedwithRecentDischarge!$M$28:$M$1527)))</f>
        <v/>
      </c>
      <c r="S107" s="120" t="str">
        <f t="array" ref="S107">IF(ISNA(INDEX(AdmittedwithRecentDischarge!$AH$28:$AH$1527,MATCH($F107&amp;$R107,AdmittedwithRecentDischarge!$I$28:$I$1527&amp;AdmittedwithRecentDischarge!$M$28:$M$1527,0))),"", IF($R107&lt;&gt;"",INDEX(AdmittedwithRecentDischarge!$AH$28:$AH$1527,MATCH($F107&amp;$R107,AdmittedwithRecentDischarge!$I$28:$I$1527&amp;AdmittedwithRecentDischarge!$M$28:$M$1527,0)),""))</f>
        <v/>
      </c>
      <c r="T107" s="190">
        <f t="array" ref="T107">IF(ISNA(INDEX(AdmittedwithRecentDischarge!$I$28:$W$1527, (MATCH($F107&amp;$R107,AdmittedwithRecentDischarge!$I$28:$I$1527&amp;AdmittedwithRecentDischarge!$M$28:$M$1527,0)))),"",INDEX(AdmittedwithRecentDischarge!$I$28:$W$1527, (MATCH($F107&amp;$R107,AdmittedwithRecentDischarge!$I$28:$I$1527&amp;AdmittedwithRecentDischarge!$M$28:$M$1527,0)),9))</f>
        <v>0</v>
      </c>
      <c r="U107" s="191">
        <f t="array" ref="U107">IF(ISNA(INDEX(AdmittedwithRecentDischarge!$I$28:$W$1527, (MATCH($F107&amp;$R107,AdmittedwithRecentDischarge!$I$28:$I$1527&amp;AdmittedwithRecentDischarge!$M$28:$M$1527,0)))),"",INDEX(AdmittedwithRecentDischarge!$I$28:$W$1527, (MATCH($F107&amp;$R107,AdmittedwithRecentDischarge!$I$28:$I$1527&amp;AdmittedwithRecentDischarge!$M$28:$M$1527,0)),11))</f>
        <v>0</v>
      </c>
      <c r="V107" s="191">
        <f t="array" ref="V107">IF(ISNA(INDEX(AdmittedwithRecentDischarge!$I$28:$W$1527, (MATCH($F107&amp;$R107,AdmittedwithRecentDischarge!$I$28:$I$1527&amp;AdmittedwithRecentDischarge!$M$28:$M$1527,0)))),"",INDEX(AdmittedwithRecentDischarge!$I$28:$W$1527, (MATCH($F107&amp;$R107,AdmittedwithRecentDischarge!$I$28:$I$1527&amp;AdmittedwithRecentDischarge!$M$28:$M$1527,0)),15))</f>
        <v>0</v>
      </c>
      <c r="W107" s="228" t="b">
        <f t="shared" si="13"/>
        <v>0</v>
      </c>
      <c r="X107" s="224" t="str">
        <f t="array" ref="X107">IF(ISNA(VLOOKUP($F107, AdmittedwithRecentDischarge!$I$28:$I$1527,1,FALSE)),"",MAX(IF((AdmittedwithRecentDischarge!$I$28:$I$1527=$F107)*(AdmittedwithRecentDischarge!$K$28:$K$1527&lt;=TransferLog!$J107),AdmittedwithRecentDischarge!$K$28:$K$1527)))</f>
        <v/>
      </c>
      <c r="Y107" s="224" t="b">
        <f t="shared" si="14"/>
        <v>0</v>
      </c>
      <c r="Z107" s="208"/>
      <c r="AA107" s="207" t="str">
        <f t="shared" si="10"/>
        <v/>
      </c>
      <c r="AB107" s="212" t="b">
        <f t="shared" si="15"/>
        <v>0</v>
      </c>
      <c r="AC107" s="213">
        <f t="shared" si="11"/>
        <v>0</v>
      </c>
      <c r="AD107" s="298"/>
      <c r="AE107" s="299"/>
      <c r="AF107" s="21">
        <f t="shared" si="12"/>
        <v>0</v>
      </c>
    </row>
    <row r="108" spans="1:32" s="21" customFormat="1" ht="16.5" customHeight="1">
      <c r="A108" s="22"/>
      <c r="B108" s="22"/>
      <c r="C108" s="22"/>
      <c r="D108" s="115">
        <f t="shared" si="9"/>
        <v>88</v>
      </c>
      <c r="E108" s="248" t="str">
        <f t="array" ref="E108">IF($F108&lt;&gt;"",INDEX(DropDownLists!$K$10:$K$2516,MATCH($F108,DropDownLists!$L$10:$L$2516,0)),"")</f>
        <v/>
      </c>
      <c r="F108" s="116"/>
      <c r="G108" s="118"/>
      <c r="I108" s="144"/>
      <c r="J108" s="141"/>
      <c r="K108" s="145"/>
      <c r="L108" s="146"/>
      <c r="M108" s="195" t="str">
        <f t="array" ref="M108">IF($L108&lt;&gt;"",INDEX(DropDownLists!$H$10:$H$2516,MATCH($L108,DropDownLists!$I$10:$I$2516,0)),"")</f>
        <v/>
      </c>
      <c r="N108" s="148"/>
      <c r="O108" s="148"/>
      <c r="P108" s="146"/>
      <c r="Q108" s="148" t="s">
        <v>190</v>
      </c>
      <c r="R108" s="119" t="str">
        <f t="array" ref="R108">IF(ISNA(VLOOKUP($F108, AdmittedwithRecentDischarge!$I$28:$I$1527,1,FALSE)),"",MAX(IF((AdmittedwithRecentDischarge!$I$28:$I$1527=$F108)*(AdmittedwithRecentDischarge!$M$28:$M$1527&lt;=TransferLog!$J108),AdmittedwithRecentDischarge!$M$28:$M$1527)))</f>
        <v/>
      </c>
      <c r="S108" s="120" t="str">
        <f t="array" ref="S108">IF(ISNA(INDEX(AdmittedwithRecentDischarge!$AH$28:$AH$1527,MATCH($F108&amp;$R108,AdmittedwithRecentDischarge!$I$28:$I$1527&amp;AdmittedwithRecentDischarge!$M$28:$M$1527,0))),"", IF($R108&lt;&gt;"",INDEX(AdmittedwithRecentDischarge!$AH$28:$AH$1527,MATCH($F108&amp;$R108,AdmittedwithRecentDischarge!$I$28:$I$1527&amp;AdmittedwithRecentDischarge!$M$28:$M$1527,0)),""))</f>
        <v/>
      </c>
      <c r="T108" s="190">
        <f t="array" ref="T108">IF(ISNA(INDEX(AdmittedwithRecentDischarge!$I$28:$W$1527, (MATCH($F108&amp;$R108,AdmittedwithRecentDischarge!$I$28:$I$1527&amp;AdmittedwithRecentDischarge!$M$28:$M$1527,0)))),"",INDEX(AdmittedwithRecentDischarge!$I$28:$W$1527, (MATCH($F108&amp;$R108,AdmittedwithRecentDischarge!$I$28:$I$1527&amp;AdmittedwithRecentDischarge!$M$28:$M$1527,0)),9))</f>
        <v>0</v>
      </c>
      <c r="U108" s="191">
        <f t="array" ref="U108">IF(ISNA(INDEX(AdmittedwithRecentDischarge!$I$28:$W$1527, (MATCH($F108&amp;$R108,AdmittedwithRecentDischarge!$I$28:$I$1527&amp;AdmittedwithRecentDischarge!$M$28:$M$1527,0)))),"",INDEX(AdmittedwithRecentDischarge!$I$28:$W$1527, (MATCH($F108&amp;$R108,AdmittedwithRecentDischarge!$I$28:$I$1527&amp;AdmittedwithRecentDischarge!$M$28:$M$1527,0)),11))</f>
        <v>0</v>
      </c>
      <c r="V108" s="191">
        <f t="array" ref="V108">IF(ISNA(INDEX(AdmittedwithRecentDischarge!$I$28:$W$1527, (MATCH($F108&amp;$R108,AdmittedwithRecentDischarge!$I$28:$I$1527&amp;AdmittedwithRecentDischarge!$M$28:$M$1527,0)))),"",INDEX(AdmittedwithRecentDischarge!$I$28:$W$1527, (MATCH($F108&amp;$R108,AdmittedwithRecentDischarge!$I$28:$I$1527&amp;AdmittedwithRecentDischarge!$M$28:$M$1527,0)),15))</f>
        <v>0</v>
      </c>
      <c r="W108" s="228" t="b">
        <f t="shared" si="13"/>
        <v>0</v>
      </c>
      <c r="X108" s="224" t="str">
        <f t="array" ref="X108">IF(ISNA(VLOOKUP($F108, AdmittedwithRecentDischarge!$I$28:$I$1527,1,FALSE)),"",MAX(IF((AdmittedwithRecentDischarge!$I$28:$I$1527=$F108)*(AdmittedwithRecentDischarge!$K$28:$K$1527&lt;=TransferLog!$J108),AdmittedwithRecentDischarge!$K$28:$K$1527)))</f>
        <v/>
      </c>
      <c r="Y108" s="224" t="b">
        <f t="shared" si="14"/>
        <v>0</v>
      </c>
      <c r="Z108" s="208"/>
      <c r="AA108" s="207" t="str">
        <f t="shared" si="10"/>
        <v/>
      </c>
      <c r="AB108" s="212" t="b">
        <f t="shared" si="15"/>
        <v>0</v>
      </c>
      <c r="AC108" s="213">
        <f t="shared" si="11"/>
        <v>0</v>
      </c>
      <c r="AD108" s="298"/>
      <c r="AE108" s="299"/>
      <c r="AF108" s="21">
        <f t="shared" si="12"/>
        <v>0</v>
      </c>
    </row>
    <row r="109" spans="1:32" s="21" customFormat="1" ht="16.5" customHeight="1">
      <c r="A109" s="22"/>
      <c r="B109" s="22"/>
      <c r="C109" s="22"/>
      <c r="D109" s="115">
        <f t="shared" ref="D109:D306" si="16">ROW()-20</f>
        <v>89</v>
      </c>
      <c r="E109" s="248" t="str">
        <f t="array" ref="E109">IF($F109&lt;&gt;"",INDEX(DropDownLists!$K$10:$K$2516,MATCH($F109,DropDownLists!$L$10:$L$2516,0)),"")</f>
        <v/>
      </c>
      <c r="F109" s="116"/>
      <c r="G109" s="118"/>
      <c r="I109" s="144"/>
      <c r="J109" s="141"/>
      <c r="K109" s="145"/>
      <c r="L109" s="146"/>
      <c r="M109" s="195" t="str">
        <f t="array" ref="M109">IF($L109&lt;&gt;"",INDEX(DropDownLists!$H$10:$H$2516,MATCH($L109,DropDownLists!$I$10:$I$2516,0)),"")</f>
        <v/>
      </c>
      <c r="N109" s="148"/>
      <c r="O109" s="148"/>
      <c r="P109" s="146"/>
      <c r="Q109" s="148" t="s">
        <v>190</v>
      </c>
      <c r="R109" s="119" t="str">
        <f t="array" ref="R109">IF(ISNA(VLOOKUP($F109, AdmittedwithRecentDischarge!$I$28:$I$1527,1,FALSE)),"",MAX(IF((AdmittedwithRecentDischarge!$I$28:$I$1527=$F109)*(AdmittedwithRecentDischarge!$M$28:$M$1527&lt;=TransferLog!$J109),AdmittedwithRecentDischarge!$M$28:$M$1527)))</f>
        <v/>
      </c>
      <c r="S109" s="120" t="str">
        <f t="array" ref="S109">IF(ISNA(INDEX(AdmittedwithRecentDischarge!$AH$28:$AH$1527,MATCH($F109&amp;$R109,AdmittedwithRecentDischarge!$I$28:$I$1527&amp;AdmittedwithRecentDischarge!$M$28:$M$1527,0))),"", IF($R109&lt;&gt;"",INDEX(AdmittedwithRecentDischarge!$AH$28:$AH$1527,MATCH($F109&amp;$R109,AdmittedwithRecentDischarge!$I$28:$I$1527&amp;AdmittedwithRecentDischarge!$M$28:$M$1527,0)),""))</f>
        <v/>
      </c>
      <c r="T109" s="190">
        <f t="array" ref="T109">IF(ISNA(INDEX(AdmittedwithRecentDischarge!$I$28:$W$1527, (MATCH($F109&amp;$R109,AdmittedwithRecentDischarge!$I$28:$I$1527&amp;AdmittedwithRecentDischarge!$M$28:$M$1527,0)))),"",INDEX(AdmittedwithRecentDischarge!$I$28:$W$1527, (MATCH($F109&amp;$R109,AdmittedwithRecentDischarge!$I$28:$I$1527&amp;AdmittedwithRecentDischarge!$M$28:$M$1527,0)),9))</f>
        <v>0</v>
      </c>
      <c r="U109" s="191">
        <f t="array" ref="U109">IF(ISNA(INDEX(AdmittedwithRecentDischarge!$I$28:$W$1527, (MATCH($F109&amp;$R109,AdmittedwithRecentDischarge!$I$28:$I$1527&amp;AdmittedwithRecentDischarge!$M$28:$M$1527,0)))),"",INDEX(AdmittedwithRecentDischarge!$I$28:$W$1527, (MATCH($F109&amp;$R109,AdmittedwithRecentDischarge!$I$28:$I$1527&amp;AdmittedwithRecentDischarge!$M$28:$M$1527,0)),11))</f>
        <v>0</v>
      </c>
      <c r="V109" s="191">
        <f t="array" ref="V109">IF(ISNA(INDEX(AdmittedwithRecentDischarge!$I$28:$W$1527, (MATCH($F109&amp;$R109,AdmittedwithRecentDischarge!$I$28:$I$1527&amp;AdmittedwithRecentDischarge!$M$28:$M$1527,0)))),"",INDEX(AdmittedwithRecentDischarge!$I$28:$W$1527, (MATCH($F109&amp;$R109,AdmittedwithRecentDischarge!$I$28:$I$1527&amp;AdmittedwithRecentDischarge!$M$28:$M$1527,0)),15))</f>
        <v>0</v>
      </c>
      <c r="W109" s="228" t="b">
        <f t="shared" si="13"/>
        <v>0</v>
      </c>
      <c r="X109" s="224" t="str">
        <f t="array" ref="X109">IF(ISNA(VLOOKUP($F109, AdmittedwithRecentDischarge!$I$28:$I$1527,1,FALSE)),"",MAX(IF((AdmittedwithRecentDischarge!$I$28:$I$1527=$F109)*(AdmittedwithRecentDischarge!$K$28:$K$1527&lt;=TransferLog!$J109),AdmittedwithRecentDischarge!$K$28:$K$1527)))</f>
        <v/>
      </c>
      <c r="Y109" s="224" t="b">
        <f t="shared" si="14"/>
        <v>0</v>
      </c>
      <c r="Z109" s="208"/>
      <c r="AA109" s="207" t="str">
        <f t="shared" si="10"/>
        <v/>
      </c>
      <c r="AB109" s="212" t="b">
        <f t="shared" si="15"/>
        <v>0</v>
      </c>
      <c r="AC109" s="213">
        <f t="shared" si="11"/>
        <v>0</v>
      </c>
      <c r="AD109" s="298"/>
      <c r="AE109" s="299"/>
      <c r="AF109" s="21">
        <f t="shared" ref="AF109:AF306" si="17">IF(OR(($P109="Admitted, inpatient"), ($P109="Admitted, status uncertain")),1,0)</f>
        <v>0</v>
      </c>
    </row>
    <row r="110" spans="1:32" s="21" customFormat="1" ht="16.5" customHeight="1">
      <c r="A110" s="22"/>
      <c r="B110" s="22"/>
      <c r="C110" s="22"/>
      <c r="D110" s="115">
        <f t="shared" si="16"/>
        <v>90</v>
      </c>
      <c r="E110" s="248" t="str">
        <f t="array" ref="E110">IF($F110&lt;&gt;"",INDEX(DropDownLists!$K$10:$K$2516,MATCH($F110,DropDownLists!$L$10:$L$2516,0)),"")</f>
        <v/>
      </c>
      <c r="F110" s="116"/>
      <c r="G110" s="118"/>
      <c r="I110" s="144"/>
      <c r="J110" s="141"/>
      <c r="K110" s="145"/>
      <c r="L110" s="146"/>
      <c r="M110" s="195" t="str">
        <f t="array" ref="M110">IF($L110&lt;&gt;"",INDEX(DropDownLists!$H$10:$H$2516,MATCH($L110,DropDownLists!$I$10:$I$2516,0)),"")</f>
        <v/>
      </c>
      <c r="N110" s="148"/>
      <c r="O110" s="148"/>
      <c r="P110" s="146"/>
      <c r="Q110" s="148" t="s">
        <v>190</v>
      </c>
      <c r="R110" s="119" t="str">
        <f t="array" ref="R110">IF(ISNA(VLOOKUP($F110, AdmittedwithRecentDischarge!$I$28:$I$1527,1,FALSE)),"",MAX(IF((AdmittedwithRecentDischarge!$I$28:$I$1527=$F110)*(AdmittedwithRecentDischarge!$M$28:$M$1527&lt;=TransferLog!$J110),AdmittedwithRecentDischarge!$M$28:$M$1527)))</f>
        <v/>
      </c>
      <c r="S110" s="120" t="str">
        <f t="array" ref="S110">IF(ISNA(INDEX(AdmittedwithRecentDischarge!$AH$28:$AH$1527,MATCH($F110&amp;$R110,AdmittedwithRecentDischarge!$I$28:$I$1527&amp;AdmittedwithRecentDischarge!$M$28:$M$1527,0))),"", IF($R110&lt;&gt;"",INDEX(AdmittedwithRecentDischarge!$AH$28:$AH$1527,MATCH($F110&amp;$R110,AdmittedwithRecentDischarge!$I$28:$I$1527&amp;AdmittedwithRecentDischarge!$M$28:$M$1527,0)),""))</f>
        <v/>
      </c>
      <c r="T110" s="190">
        <f t="array" ref="T110">IF(ISNA(INDEX(AdmittedwithRecentDischarge!$I$28:$W$1527, (MATCH($F110&amp;$R110,AdmittedwithRecentDischarge!$I$28:$I$1527&amp;AdmittedwithRecentDischarge!$M$28:$M$1527,0)))),"",INDEX(AdmittedwithRecentDischarge!$I$28:$W$1527, (MATCH($F110&amp;$R110,AdmittedwithRecentDischarge!$I$28:$I$1527&amp;AdmittedwithRecentDischarge!$M$28:$M$1527,0)),9))</f>
        <v>0</v>
      </c>
      <c r="U110" s="191">
        <f t="array" ref="U110">IF(ISNA(INDEX(AdmittedwithRecentDischarge!$I$28:$W$1527, (MATCH($F110&amp;$R110,AdmittedwithRecentDischarge!$I$28:$I$1527&amp;AdmittedwithRecentDischarge!$M$28:$M$1527,0)))),"",INDEX(AdmittedwithRecentDischarge!$I$28:$W$1527, (MATCH($F110&amp;$R110,AdmittedwithRecentDischarge!$I$28:$I$1527&amp;AdmittedwithRecentDischarge!$M$28:$M$1527,0)),11))</f>
        <v>0</v>
      </c>
      <c r="V110" s="191">
        <f t="array" ref="V110">IF(ISNA(INDEX(AdmittedwithRecentDischarge!$I$28:$W$1527, (MATCH($F110&amp;$R110,AdmittedwithRecentDischarge!$I$28:$I$1527&amp;AdmittedwithRecentDischarge!$M$28:$M$1527,0)))),"",INDEX(AdmittedwithRecentDischarge!$I$28:$W$1527, (MATCH($F110&amp;$R110,AdmittedwithRecentDischarge!$I$28:$I$1527&amp;AdmittedwithRecentDischarge!$M$28:$M$1527,0)),15))</f>
        <v>0</v>
      </c>
      <c r="W110" s="228" t="b">
        <f t="shared" si="13"/>
        <v>0</v>
      </c>
      <c r="X110" s="224" t="str">
        <f t="array" ref="X110">IF(ISNA(VLOOKUP($F110, AdmittedwithRecentDischarge!$I$28:$I$1527,1,FALSE)),"",MAX(IF((AdmittedwithRecentDischarge!$I$28:$I$1527=$F110)*(AdmittedwithRecentDischarge!$K$28:$K$1527&lt;=TransferLog!$J110),AdmittedwithRecentDischarge!$K$28:$K$1527)))</f>
        <v/>
      </c>
      <c r="Y110" s="224" t="b">
        <f t="shared" si="14"/>
        <v>0</v>
      </c>
      <c r="Z110" s="208"/>
      <c r="AA110" s="207" t="str">
        <f t="shared" si="10"/>
        <v/>
      </c>
      <c r="AB110" s="212" t="b">
        <f t="shared" si="15"/>
        <v>0</v>
      </c>
      <c r="AC110" s="213">
        <f t="shared" si="11"/>
        <v>0</v>
      </c>
      <c r="AD110" s="298"/>
      <c r="AE110" s="299"/>
      <c r="AF110" s="21">
        <f t="shared" si="17"/>
        <v>0</v>
      </c>
    </row>
    <row r="111" spans="1:32" s="21" customFormat="1" ht="16.5" customHeight="1">
      <c r="A111" s="22"/>
      <c r="B111" s="22"/>
      <c r="C111" s="22"/>
      <c r="D111" s="115">
        <f t="shared" si="16"/>
        <v>91</v>
      </c>
      <c r="E111" s="248" t="str">
        <f t="array" ref="E111">IF($F111&lt;&gt;"",INDEX(DropDownLists!$K$10:$K$2516,MATCH($F111,DropDownLists!$L$10:$L$2516,0)),"")</f>
        <v/>
      </c>
      <c r="F111" s="116"/>
      <c r="G111" s="118"/>
      <c r="I111" s="144"/>
      <c r="J111" s="141"/>
      <c r="K111" s="145"/>
      <c r="L111" s="146"/>
      <c r="M111" s="195" t="str">
        <f t="array" ref="M111">IF($L111&lt;&gt;"",INDEX(DropDownLists!$H$10:$H$2516,MATCH($L111,DropDownLists!$I$10:$I$2516,0)),"")</f>
        <v/>
      </c>
      <c r="N111" s="148"/>
      <c r="O111" s="148"/>
      <c r="P111" s="146"/>
      <c r="Q111" s="148" t="s">
        <v>190</v>
      </c>
      <c r="R111" s="119" t="str">
        <f t="array" ref="R111">IF(ISNA(VLOOKUP($F111, AdmittedwithRecentDischarge!$I$28:$I$1527,1,FALSE)),"",MAX(IF((AdmittedwithRecentDischarge!$I$28:$I$1527=$F111)*(AdmittedwithRecentDischarge!$M$28:$M$1527&lt;=TransferLog!$J111),AdmittedwithRecentDischarge!$M$28:$M$1527)))</f>
        <v/>
      </c>
      <c r="S111" s="120" t="str">
        <f t="array" ref="S111">IF(ISNA(INDEX(AdmittedwithRecentDischarge!$AH$28:$AH$1527,MATCH($F111&amp;$R111,AdmittedwithRecentDischarge!$I$28:$I$1527&amp;AdmittedwithRecentDischarge!$M$28:$M$1527,0))),"", IF($R111&lt;&gt;"",INDEX(AdmittedwithRecentDischarge!$AH$28:$AH$1527,MATCH($F111&amp;$R111,AdmittedwithRecentDischarge!$I$28:$I$1527&amp;AdmittedwithRecentDischarge!$M$28:$M$1527,0)),""))</f>
        <v/>
      </c>
      <c r="T111" s="190">
        <f t="array" ref="T111">IF(ISNA(INDEX(AdmittedwithRecentDischarge!$I$28:$W$1527, (MATCH($F111&amp;$R111,AdmittedwithRecentDischarge!$I$28:$I$1527&amp;AdmittedwithRecentDischarge!$M$28:$M$1527,0)))),"",INDEX(AdmittedwithRecentDischarge!$I$28:$W$1527, (MATCH($F111&amp;$R111,AdmittedwithRecentDischarge!$I$28:$I$1527&amp;AdmittedwithRecentDischarge!$M$28:$M$1527,0)),9))</f>
        <v>0</v>
      </c>
      <c r="U111" s="191">
        <f t="array" ref="U111">IF(ISNA(INDEX(AdmittedwithRecentDischarge!$I$28:$W$1527, (MATCH($F111&amp;$R111,AdmittedwithRecentDischarge!$I$28:$I$1527&amp;AdmittedwithRecentDischarge!$M$28:$M$1527,0)))),"",INDEX(AdmittedwithRecentDischarge!$I$28:$W$1527, (MATCH($F111&amp;$R111,AdmittedwithRecentDischarge!$I$28:$I$1527&amp;AdmittedwithRecentDischarge!$M$28:$M$1527,0)),11))</f>
        <v>0</v>
      </c>
      <c r="V111" s="191">
        <f t="array" ref="V111">IF(ISNA(INDEX(AdmittedwithRecentDischarge!$I$28:$W$1527, (MATCH($F111&amp;$R111,AdmittedwithRecentDischarge!$I$28:$I$1527&amp;AdmittedwithRecentDischarge!$M$28:$M$1527,0)))),"",INDEX(AdmittedwithRecentDischarge!$I$28:$W$1527, (MATCH($F111&amp;$R111,AdmittedwithRecentDischarge!$I$28:$I$1527&amp;AdmittedwithRecentDischarge!$M$28:$M$1527,0)),15))</f>
        <v>0</v>
      </c>
      <c r="W111" s="228" t="b">
        <f t="shared" si="13"/>
        <v>0</v>
      </c>
      <c r="X111" s="224" t="str">
        <f t="array" ref="X111">IF(ISNA(VLOOKUP($F111, AdmittedwithRecentDischarge!$I$28:$I$1527,1,FALSE)),"",MAX(IF((AdmittedwithRecentDischarge!$I$28:$I$1527=$F111)*(AdmittedwithRecentDischarge!$K$28:$K$1527&lt;=TransferLog!$J111),AdmittedwithRecentDischarge!$K$28:$K$1527)))</f>
        <v/>
      </c>
      <c r="Y111" s="224" t="b">
        <f t="shared" si="14"/>
        <v>0</v>
      </c>
      <c r="Z111" s="208"/>
      <c r="AA111" s="207" t="str">
        <f t="shared" si="10"/>
        <v/>
      </c>
      <c r="AB111" s="212" t="b">
        <f t="shared" si="15"/>
        <v>0</v>
      </c>
      <c r="AC111" s="213">
        <f t="shared" si="11"/>
        <v>0</v>
      </c>
      <c r="AD111" s="298"/>
      <c r="AE111" s="299"/>
      <c r="AF111" s="21">
        <f t="shared" si="17"/>
        <v>0</v>
      </c>
    </row>
    <row r="112" spans="1:32" s="21" customFormat="1" ht="16.5" customHeight="1">
      <c r="A112" s="22"/>
      <c r="B112" s="22"/>
      <c r="C112" s="22"/>
      <c r="D112" s="115">
        <f t="shared" si="16"/>
        <v>92</v>
      </c>
      <c r="E112" s="248" t="str">
        <f t="array" ref="E112">IF($F112&lt;&gt;"",INDEX(DropDownLists!$K$10:$K$2516,MATCH($F112,DropDownLists!$L$10:$L$2516,0)),"")</f>
        <v/>
      </c>
      <c r="F112" s="116"/>
      <c r="G112" s="118"/>
      <c r="I112" s="144"/>
      <c r="J112" s="141"/>
      <c r="K112" s="145"/>
      <c r="L112" s="146"/>
      <c r="M112" s="195" t="str">
        <f t="array" ref="M112">IF($L112&lt;&gt;"",INDEX(DropDownLists!$H$10:$H$2516,MATCH($L112,DropDownLists!$I$10:$I$2516,0)),"")</f>
        <v/>
      </c>
      <c r="N112" s="148"/>
      <c r="O112" s="148"/>
      <c r="P112" s="146"/>
      <c r="Q112" s="148" t="s">
        <v>190</v>
      </c>
      <c r="R112" s="119" t="str">
        <f t="array" ref="R112">IF(ISNA(VLOOKUP($F112, AdmittedwithRecentDischarge!$I$28:$I$1527,1,FALSE)),"",MAX(IF((AdmittedwithRecentDischarge!$I$28:$I$1527=$F112)*(AdmittedwithRecentDischarge!$M$28:$M$1527&lt;=TransferLog!$J112),AdmittedwithRecentDischarge!$M$28:$M$1527)))</f>
        <v/>
      </c>
      <c r="S112" s="120" t="str">
        <f t="array" ref="S112">IF(ISNA(INDEX(AdmittedwithRecentDischarge!$AH$28:$AH$1527,MATCH($F112&amp;$R112,AdmittedwithRecentDischarge!$I$28:$I$1527&amp;AdmittedwithRecentDischarge!$M$28:$M$1527,0))),"", IF($R112&lt;&gt;"",INDEX(AdmittedwithRecentDischarge!$AH$28:$AH$1527,MATCH($F112&amp;$R112,AdmittedwithRecentDischarge!$I$28:$I$1527&amp;AdmittedwithRecentDischarge!$M$28:$M$1527,0)),""))</f>
        <v/>
      </c>
      <c r="T112" s="190">
        <f t="array" ref="T112">IF(ISNA(INDEX(AdmittedwithRecentDischarge!$I$28:$W$1527, (MATCH($F112&amp;$R112,AdmittedwithRecentDischarge!$I$28:$I$1527&amp;AdmittedwithRecentDischarge!$M$28:$M$1527,0)))),"",INDEX(AdmittedwithRecentDischarge!$I$28:$W$1527, (MATCH($F112&amp;$R112,AdmittedwithRecentDischarge!$I$28:$I$1527&amp;AdmittedwithRecentDischarge!$M$28:$M$1527,0)),9))</f>
        <v>0</v>
      </c>
      <c r="U112" s="191">
        <f t="array" ref="U112">IF(ISNA(INDEX(AdmittedwithRecentDischarge!$I$28:$W$1527, (MATCH($F112&amp;$R112,AdmittedwithRecentDischarge!$I$28:$I$1527&amp;AdmittedwithRecentDischarge!$M$28:$M$1527,0)))),"",INDEX(AdmittedwithRecentDischarge!$I$28:$W$1527, (MATCH($F112&amp;$R112,AdmittedwithRecentDischarge!$I$28:$I$1527&amp;AdmittedwithRecentDischarge!$M$28:$M$1527,0)),11))</f>
        <v>0</v>
      </c>
      <c r="V112" s="191">
        <f t="array" ref="V112">IF(ISNA(INDEX(AdmittedwithRecentDischarge!$I$28:$W$1527, (MATCH($F112&amp;$R112,AdmittedwithRecentDischarge!$I$28:$I$1527&amp;AdmittedwithRecentDischarge!$M$28:$M$1527,0)))),"",INDEX(AdmittedwithRecentDischarge!$I$28:$W$1527, (MATCH($F112&amp;$R112,AdmittedwithRecentDischarge!$I$28:$I$1527&amp;AdmittedwithRecentDischarge!$M$28:$M$1527,0)),15))</f>
        <v>0</v>
      </c>
      <c r="W112" s="228" t="b">
        <f t="shared" si="13"/>
        <v>0</v>
      </c>
      <c r="X112" s="224" t="str">
        <f t="array" ref="X112">IF(ISNA(VLOOKUP($F112, AdmittedwithRecentDischarge!$I$28:$I$1527,1,FALSE)),"",MAX(IF((AdmittedwithRecentDischarge!$I$28:$I$1527=$F112)*(AdmittedwithRecentDischarge!$K$28:$K$1527&lt;=TransferLog!$J112),AdmittedwithRecentDischarge!$K$28:$K$1527)))</f>
        <v/>
      </c>
      <c r="Y112" s="224" t="b">
        <f t="shared" si="14"/>
        <v>0</v>
      </c>
      <c r="Z112" s="208"/>
      <c r="AA112" s="207" t="str">
        <f t="shared" si="10"/>
        <v/>
      </c>
      <c r="AB112" s="212" t="b">
        <f t="shared" si="15"/>
        <v>0</v>
      </c>
      <c r="AC112" s="213">
        <f t="shared" si="11"/>
        <v>0</v>
      </c>
      <c r="AD112" s="298"/>
      <c r="AE112" s="299"/>
      <c r="AF112" s="21">
        <f t="shared" si="17"/>
        <v>0</v>
      </c>
    </row>
    <row r="113" spans="1:32" s="21" customFormat="1" ht="16.5" customHeight="1">
      <c r="A113" s="22"/>
      <c r="B113" s="22"/>
      <c r="C113" s="22"/>
      <c r="D113" s="115">
        <f t="shared" si="16"/>
        <v>93</v>
      </c>
      <c r="E113" s="248" t="str">
        <f t="array" ref="E113">IF($F113&lt;&gt;"",INDEX(DropDownLists!$K$10:$K$2516,MATCH($F113,DropDownLists!$L$10:$L$2516,0)),"")</f>
        <v/>
      </c>
      <c r="F113" s="116"/>
      <c r="G113" s="118"/>
      <c r="I113" s="144"/>
      <c r="J113" s="141"/>
      <c r="K113" s="145"/>
      <c r="L113" s="146"/>
      <c r="M113" s="195" t="str">
        <f t="array" ref="M113">IF($L113&lt;&gt;"",INDEX(DropDownLists!$H$10:$H$2516,MATCH($L113,DropDownLists!$I$10:$I$2516,0)),"")</f>
        <v/>
      </c>
      <c r="N113" s="148"/>
      <c r="O113" s="148"/>
      <c r="P113" s="146"/>
      <c r="Q113" s="148" t="s">
        <v>190</v>
      </c>
      <c r="R113" s="119" t="str">
        <f t="array" ref="R113">IF(ISNA(VLOOKUP($F113, AdmittedwithRecentDischarge!$I$28:$I$1527,1,FALSE)),"",MAX(IF((AdmittedwithRecentDischarge!$I$28:$I$1527=$F113)*(AdmittedwithRecentDischarge!$M$28:$M$1527&lt;=TransferLog!$J113),AdmittedwithRecentDischarge!$M$28:$M$1527)))</f>
        <v/>
      </c>
      <c r="S113" s="120" t="str">
        <f t="array" ref="S113">IF(ISNA(INDEX(AdmittedwithRecentDischarge!$AH$28:$AH$1527,MATCH($F113&amp;$R113,AdmittedwithRecentDischarge!$I$28:$I$1527&amp;AdmittedwithRecentDischarge!$M$28:$M$1527,0))),"", IF($R113&lt;&gt;"",INDEX(AdmittedwithRecentDischarge!$AH$28:$AH$1527,MATCH($F113&amp;$R113,AdmittedwithRecentDischarge!$I$28:$I$1527&amp;AdmittedwithRecentDischarge!$M$28:$M$1527,0)),""))</f>
        <v/>
      </c>
      <c r="T113" s="190">
        <f t="array" ref="T113">IF(ISNA(INDEX(AdmittedwithRecentDischarge!$I$28:$W$1527, (MATCH($F113&amp;$R113,AdmittedwithRecentDischarge!$I$28:$I$1527&amp;AdmittedwithRecentDischarge!$M$28:$M$1527,0)))),"",INDEX(AdmittedwithRecentDischarge!$I$28:$W$1527, (MATCH($F113&amp;$R113,AdmittedwithRecentDischarge!$I$28:$I$1527&amp;AdmittedwithRecentDischarge!$M$28:$M$1527,0)),9))</f>
        <v>0</v>
      </c>
      <c r="U113" s="191">
        <f t="array" ref="U113">IF(ISNA(INDEX(AdmittedwithRecentDischarge!$I$28:$W$1527, (MATCH($F113&amp;$R113,AdmittedwithRecentDischarge!$I$28:$I$1527&amp;AdmittedwithRecentDischarge!$M$28:$M$1527,0)))),"",INDEX(AdmittedwithRecentDischarge!$I$28:$W$1527, (MATCH($F113&amp;$R113,AdmittedwithRecentDischarge!$I$28:$I$1527&amp;AdmittedwithRecentDischarge!$M$28:$M$1527,0)),11))</f>
        <v>0</v>
      </c>
      <c r="V113" s="191">
        <f t="array" ref="V113">IF(ISNA(INDEX(AdmittedwithRecentDischarge!$I$28:$W$1527, (MATCH($F113&amp;$R113,AdmittedwithRecentDischarge!$I$28:$I$1527&amp;AdmittedwithRecentDischarge!$M$28:$M$1527,0)))),"",INDEX(AdmittedwithRecentDischarge!$I$28:$W$1527, (MATCH($F113&amp;$R113,AdmittedwithRecentDischarge!$I$28:$I$1527&amp;AdmittedwithRecentDischarge!$M$28:$M$1527,0)),15))</f>
        <v>0</v>
      </c>
      <c r="W113" s="228" t="b">
        <f t="shared" si="13"/>
        <v>0</v>
      </c>
      <c r="X113" s="224" t="str">
        <f t="array" ref="X113">IF(ISNA(VLOOKUP($F113, AdmittedwithRecentDischarge!$I$28:$I$1527,1,FALSE)),"",MAX(IF((AdmittedwithRecentDischarge!$I$28:$I$1527=$F113)*(AdmittedwithRecentDischarge!$K$28:$K$1527&lt;=TransferLog!$J113),AdmittedwithRecentDischarge!$K$28:$K$1527)))</f>
        <v/>
      </c>
      <c r="Y113" s="224" t="b">
        <f t="shared" si="14"/>
        <v>0</v>
      </c>
      <c r="Z113" s="208"/>
      <c r="AA113" s="207" t="str">
        <f t="shared" si="10"/>
        <v/>
      </c>
      <c r="AB113" s="212" t="b">
        <f t="shared" si="15"/>
        <v>0</v>
      </c>
      <c r="AC113" s="213">
        <f t="shared" si="11"/>
        <v>0</v>
      </c>
      <c r="AD113" s="298"/>
      <c r="AE113" s="299"/>
      <c r="AF113" s="21">
        <f t="shared" si="17"/>
        <v>0</v>
      </c>
    </row>
    <row r="114" spans="1:32" s="21" customFormat="1" ht="16.5" customHeight="1">
      <c r="A114" s="22"/>
      <c r="B114" s="22"/>
      <c r="C114" s="22"/>
      <c r="D114" s="115">
        <f t="shared" si="16"/>
        <v>94</v>
      </c>
      <c r="E114" s="248" t="str">
        <f t="array" ref="E114">IF($F114&lt;&gt;"",INDEX(DropDownLists!$K$10:$K$2516,MATCH($F114,DropDownLists!$L$10:$L$2516,0)),"")</f>
        <v/>
      </c>
      <c r="F114" s="116"/>
      <c r="G114" s="118"/>
      <c r="I114" s="144"/>
      <c r="J114" s="141"/>
      <c r="K114" s="145"/>
      <c r="L114" s="146"/>
      <c r="M114" s="195" t="str">
        <f t="array" ref="M114">IF($L114&lt;&gt;"",INDEX(DropDownLists!$H$10:$H$2516,MATCH($L114,DropDownLists!$I$10:$I$2516,0)),"")</f>
        <v/>
      </c>
      <c r="N114" s="148"/>
      <c r="O114" s="148"/>
      <c r="P114" s="146"/>
      <c r="Q114" s="148" t="s">
        <v>190</v>
      </c>
      <c r="R114" s="119" t="str">
        <f t="array" ref="R114">IF(ISNA(VLOOKUP($F114, AdmittedwithRecentDischarge!$I$28:$I$1527,1,FALSE)),"",MAX(IF((AdmittedwithRecentDischarge!$I$28:$I$1527=$F114)*(AdmittedwithRecentDischarge!$M$28:$M$1527&lt;=TransferLog!$J114),AdmittedwithRecentDischarge!$M$28:$M$1527)))</f>
        <v/>
      </c>
      <c r="S114" s="120" t="str">
        <f t="array" ref="S114">IF(ISNA(INDEX(AdmittedwithRecentDischarge!$AH$28:$AH$1527,MATCH($F114&amp;$R114,AdmittedwithRecentDischarge!$I$28:$I$1527&amp;AdmittedwithRecentDischarge!$M$28:$M$1527,0))),"", IF($R114&lt;&gt;"",INDEX(AdmittedwithRecentDischarge!$AH$28:$AH$1527,MATCH($F114&amp;$R114,AdmittedwithRecentDischarge!$I$28:$I$1527&amp;AdmittedwithRecentDischarge!$M$28:$M$1527,0)),""))</f>
        <v/>
      </c>
      <c r="T114" s="190">
        <f t="array" ref="T114">IF(ISNA(INDEX(AdmittedwithRecentDischarge!$I$28:$W$1527, (MATCH($F114&amp;$R114,AdmittedwithRecentDischarge!$I$28:$I$1527&amp;AdmittedwithRecentDischarge!$M$28:$M$1527,0)))),"",INDEX(AdmittedwithRecentDischarge!$I$28:$W$1527, (MATCH($F114&amp;$R114,AdmittedwithRecentDischarge!$I$28:$I$1527&amp;AdmittedwithRecentDischarge!$M$28:$M$1527,0)),9))</f>
        <v>0</v>
      </c>
      <c r="U114" s="191">
        <f t="array" ref="U114">IF(ISNA(INDEX(AdmittedwithRecentDischarge!$I$28:$W$1527, (MATCH($F114&amp;$R114,AdmittedwithRecentDischarge!$I$28:$I$1527&amp;AdmittedwithRecentDischarge!$M$28:$M$1527,0)))),"",INDEX(AdmittedwithRecentDischarge!$I$28:$W$1527, (MATCH($F114&amp;$R114,AdmittedwithRecentDischarge!$I$28:$I$1527&amp;AdmittedwithRecentDischarge!$M$28:$M$1527,0)),11))</f>
        <v>0</v>
      </c>
      <c r="V114" s="191">
        <f t="array" ref="V114">IF(ISNA(INDEX(AdmittedwithRecentDischarge!$I$28:$W$1527, (MATCH($F114&amp;$R114,AdmittedwithRecentDischarge!$I$28:$I$1527&amp;AdmittedwithRecentDischarge!$M$28:$M$1527,0)))),"",INDEX(AdmittedwithRecentDischarge!$I$28:$W$1527, (MATCH($F114&amp;$R114,AdmittedwithRecentDischarge!$I$28:$I$1527&amp;AdmittedwithRecentDischarge!$M$28:$M$1527,0)),15))</f>
        <v>0</v>
      </c>
      <c r="W114" s="228" t="b">
        <f t="shared" si="13"/>
        <v>0</v>
      </c>
      <c r="X114" s="224" t="str">
        <f t="array" ref="X114">IF(ISNA(VLOOKUP($F114, AdmittedwithRecentDischarge!$I$28:$I$1527,1,FALSE)),"",MAX(IF((AdmittedwithRecentDischarge!$I$28:$I$1527=$F114)*(AdmittedwithRecentDischarge!$K$28:$K$1527&lt;=TransferLog!$J114),AdmittedwithRecentDischarge!$K$28:$K$1527)))</f>
        <v/>
      </c>
      <c r="Y114" s="224" t="b">
        <f t="shared" si="14"/>
        <v>0</v>
      </c>
      <c r="Z114" s="208"/>
      <c r="AA114" s="207" t="str">
        <f t="shared" si="10"/>
        <v/>
      </c>
      <c r="AB114" s="212" t="b">
        <f t="shared" si="15"/>
        <v>0</v>
      </c>
      <c r="AC114" s="213">
        <f t="shared" si="11"/>
        <v>0</v>
      </c>
      <c r="AD114" s="298"/>
      <c r="AE114" s="299"/>
      <c r="AF114" s="21">
        <f t="shared" si="17"/>
        <v>0</v>
      </c>
    </row>
    <row r="115" spans="1:32" s="21" customFormat="1" ht="16.5" customHeight="1">
      <c r="A115" s="22"/>
      <c r="B115" s="22"/>
      <c r="C115" s="22"/>
      <c r="D115" s="115">
        <f t="shared" si="16"/>
        <v>95</v>
      </c>
      <c r="E115" s="248" t="str">
        <f t="array" ref="E115">IF($F115&lt;&gt;"",INDEX(DropDownLists!$K$10:$K$2516,MATCH($F115,DropDownLists!$L$10:$L$2516,0)),"")</f>
        <v/>
      </c>
      <c r="F115" s="116"/>
      <c r="G115" s="118"/>
      <c r="I115" s="144"/>
      <c r="J115" s="141"/>
      <c r="K115" s="145"/>
      <c r="L115" s="146"/>
      <c r="M115" s="195" t="str">
        <f t="array" ref="M115">IF($L115&lt;&gt;"",INDEX(DropDownLists!$H$10:$H$2516,MATCH($L115,DropDownLists!$I$10:$I$2516,0)),"")</f>
        <v/>
      </c>
      <c r="N115" s="148"/>
      <c r="O115" s="148"/>
      <c r="P115" s="146"/>
      <c r="Q115" s="148" t="s">
        <v>190</v>
      </c>
      <c r="R115" s="119" t="str">
        <f t="array" ref="R115">IF(ISNA(VLOOKUP($F115, AdmittedwithRecentDischarge!$I$28:$I$1527,1,FALSE)),"",MAX(IF((AdmittedwithRecentDischarge!$I$28:$I$1527=$F115)*(AdmittedwithRecentDischarge!$M$28:$M$1527&lt;=TransferLog!$J115),AdmittedwithRecentDischarge!$M$28:$M$1527)))</f>
        <v/>
      </c>
      <c r="S115" s="120" t="str">
        <f t="array" ref="S115">IF(ISNA(INDEX(AdmittedwithRecentDischarge!$AH$28:$AH$1527,MATCH($F115&amp;$R115,AdmittedwithRecentDischarge!$I$28:$I$1527&amp;AdmittedwithRecentDischarge!$M$28:$M$1527,0))),"", IF($R115&lt;&gt;"",INDEX(AdmittedwithRecentDischarge!$AH$28:$AH$1527,MATCH($F115&amp;$R115,AdmittedwithRecentDischarge!$I$28:$I$1527&amp;AdmittedwithRecentDischarge!$M$28:$M$1527,0)),""))</f>
        <v/>
      </c>
      <c r="T115" s="190">
        <f t="array" ref="T115">IF(ISNA(INDEX(AdmittedwithRecentDischarge!$I$28:$W$1527, (MATCH($F115&amp;$R115,AdmittedwithRecentDischarge!$I$28:$I$1527&amp;AdmittedwithRecentDischarge!$M$28:$M$1527,0)))),"",INDEX(AdmittedwithRecentDischarge!$I$28:$W$1527, (MATCH($F115&amp;$R115,AdmittedwithRecentDischarge!$I$28:$I$1527&amp;AdmittedwithRecentDischarge!$M$28:$M$1527,0)),9))</f>
        <v>0</v>
      </c>
      <c r="U115" s="191">
        <f t="array" ref="U115">IF(ISNA(INDEX(AdmittedwithRecentDischarge!$I$28:$W$1527, (MATCH($F115&amp;$R115,AdmittedwithRecentDischarge!$I$28:$I$1527&amp;AdmittedwithRecentDischarge!$M$28:$M$1527,0)))),"",INDEX(AdmittedwithRecentDischarge!$I$28:$W$1527, (MATCH($F115&amp;$R115,AdmittedwithRecentDischarge!$I$28:$I$1527&amp;AdmittedwithRecentDischarge!$M$28:$M$1527,0)),11))</f>
        <v>0</v>
      </c>
      <c r="V115" s="191">
        <f t="array" ref="V115">IF(ISNA(INDEX(AdmittedwithRecentDischarge!$I$28:$W$1527, (MATCH($F115&amp;$R115,AdmittedwithRecentDischarge!$I$28:$I$1527&amp;AdmittedwithRecentDischarge!$M$28:$M$1527,0)))),"",INDEX(AdmittedwithRecentDischarge!$I$28:$W$1527, (MATCH($F115&amp;$R115,AdmittedwithRecentDischarge!$I$28:$I$1527&amp;AdmittedwithRecentDischarge!$M$28:$M$1527,0)),15))</f>
        <v>0</v>
      </c>
      <c r="W115" s="228" t="b">
        <f t="shared" si="13"/>
        <v>0</v>
      </c>
      <c r="X115" s="224" t="str">
        <f t="array" ref="X115">IF(ISNA(VLOOKUP($F115, AdmittedwithRecentDischarge!$I$28:$I$1527,1,FALSE)),"",MAX(IF((AdmittedwithRecentDischarge!$I$28:$I$1527=$F115)*(AdmittedwithRecentDischarge!$K$28:$K$1527&lt;=TransferLog!$J115),AdmittedwithRecentDischarge!$K$28:$K$1527)))</f>
        <v/>
      </c>
      <c r="Y115" s="224" t="b">
        <f t="shared" si="14"/>
        <v>0</v>
      </c>
      <c r="Z115" s="208"/>
      <c r="AA115" s="207" t="str">
        <f t="shared" si="10"/>
        <v/>
      </c>
      <c r="AB115" s="212" t="b">
        <f t="shared" si="15"/>
        <v>0</v>
      </c>
      <c r="AC115" s="213">
        <f t="shared" si="11"/>
        <v>0</v>
      </c>
      <c r="AD115" s="298"/>
      <c r="AE115" s="299"/>
      <c r="AF115" s="21">
        <f t="shared" si="17"/>
        <v>0</v>
      </c>
    </row>
    <row r="116" spans="1:32" s="21" customFormat="1" ht="16.5" customHeight="1">
      <c r="A116" s="22"/>
      <c r="B116" s="22"/>
      <c r="C116" s="22"/>
      <c r="D116" s="115">
        <f t="shared" si="16"/>
        <v>96</v>
      </c>
      <c r="E116" s="248" t="str">
        <f t="array" ref="E116">IF($F116&lt;&gt;"",INDEX(DropDownLists!$K$10:$K$2516,MATCH($F116,DropDownLists!$L$10:$L$2516,0)),"")</f>
        <v/>
      </c>
      <c r="F116" s="116"/>
      <c r="G116" s="118"/>
      <c r="I116" s="144"/>
      <c r="J116" s="141"/>
      <c r="K116" s="145"/>
      <c r="L116" s="146"/>
      <c r="M116" s="195" t="str">
        <f t="array" ref="M116">IF($L116&lt;&gt;"",INDEX(DropDownLists!$H$10:$H$2516,MATCH($L116,DropDownLists!$I$10:$I$2516,0)),"")</f>
        <v/>
      </c>
      <c r="N116" s="148"/>
      <c r="O116" s="148"/>
      <c r="P116" s="146"/>
      <c r="Q116" s="148" t="s">
        <v>190</v>
      </c>
      <c r="R116" s="119" t="str">
        <f t="array" ref="R116">IF(ISNA(VLOOKUP($F116, AdmittedwithRecentDischarge!$I$28:$I$1527,1,FALSE)),"",MAX(IF((AdmittedwithRecentDischarge!$I$28:$I$1527=$F116)*(AdmittedwithRecentDischarge!$M$28:$M$1527&lt;=TransferLog!$J116),AdmittedwithRecentDischarge!$M$28:$M$1527)))</f>
        <v/>
      </c>
      <c r="S116" s="120" t="str">
        <f t="array" ref="S116">IF(ISNA(INDEX(AdmittedwithRecentDischarge!$AH$28:$AH$1527,MATCH($F116&amp;$R116,AdmittedwithRecentDischarge!$I$28:$I$1527&amp;AdmittedwithRecentDischarge!$M$28:$M$1527,0))),"", IF($R116&lt;&gt;"",INDEX(AdmittedwithRecentDischarge!$AH$28:$AH$1527,MATCH($F116&amp;$R116,AdmittedwithRecentDischarge!$I$28:$I$1527&amp;AdmittedwithRecentDischarge!$M$28:$M$1527,0)),""))</f>
        <v/>
      </c>
      <c r="T116" s="190">
        <f t="array" ref="T116">IF(ISNA(INDEX(AdmittedwithRecentDischarge!$I$28:$W$1527, (MATCH($F116&amp;$R116,AdmittedwithRecentDischarge!$I$28:$I$1527&amp;AdmittedwithRecentDischarge!$M$28:$M$1527,0)))),"",INDEX(AdmittedwithRecentDischarge!$I$28:$W$1527, (MATCH($F116&amp;$R116,AdmittedwithRecentDischarge!$I$28:$I$1527&amp;AdmittedwithRecentDischarge!$M$28:$M$1527,0)),9))</f>
        <v>0</v>
      </c>
      <c r="U116" s="191">
        <f t="array" ref="U116">IF(ISNA(INDEX(AdmittedwithRecentDischarge!$I$28:$W$1527, (MATCH($F116&amp;$R116,AdmittedwithRecentDischarge!$I$28:$I$1527&amp;AdmittedwithRecentDischarge!$M$28:$M$1527,0)))),"",INDEX(AdmittedwithRecentDischarge!$I$28:$W$1527, (MATCH($F116&amp;$R116,AdmittedwithRecentDischarge!$I$28:$I$1527&amp;AdmittedwithRecentDischarge!$M$28:$M$1527,0)),11))</f>
        <v>0</v>
      </c>
      <c r="V116" s="191">
        <f t="array" ref="V116">IF(ISNA(INDEX(AdmittedwithRecentDischarge!$I$28:$W$1527, (MATCH($F116&amp;$R116,AdmittedwithRecentDischarge!$I$28:$I$1527&amp;AdmittedwithRecentDischarge!$M$28:$M$1527,0)))),"",INDEX(AdmittedwithRecentDischarge!$I$28:$W$1527, (MATCH($F116&amp;$R116,AdmittedwithRecentDischarge!$I$28:$I$1527&amp;AdmittedwithRecentDischarge!$M$28:$M$1527,0)),15))</f>
        <v>0</v>
      </c>
      <c r="W116" s="228" t="b">
        <f t="shared" si="13"/>
        <v>0</v>
      </c>
      <c r="X116" s="224" t="str">
        <f t="array" ref="X116">IF(ISNA(VLOOKUP($F116, AdmittedwithRecentDischarge!$I$28:$I$1527,1,FALSE)),"",MAX(IF((AdmittedwithRecentDischarge!$I$28:$I$1527=$F116)*(AdmittedwithRecentDischarge!$K$28:$K$1527&lt;=TransferLog!$J116),AdmittedwithRecentDischarge!$K$28:$K$1527)))</f>
        <v/>
      </c>
      <c r="Y116" s="224" t="b">
        <f t="shared" si="14"/>
        <v>0</v>
      </c>
      <c r="Z116" s="208"/>
      <c r="AA116" s="207" t="str">
        <f t="shared" si="10"/>
        <v/>
      </c>
      <c r="AB116" s="212" t="b">
        <f t="shared" si="15"/>
        <v>0</v>
      </c>
      <c r="AC116" s="213">
        <f t="shared" si="11"/>
        <v>0</v>
      </c>
      <c r="AD116" s="298"/>
      <c r="AE116" s="299"/>
      <c r="AF116" s="21">
        <f t="shared" si="17"/>
        <v>0</v>
      </c>
    </row>
    <row r="117" spans="1:32" s="21" customFormat="1" ht="16.5" customHeight="1">
      <c r="A117" s="22"/>
      <c r="B117" s="22"/>
      <c r="C117" s="22"/>
      <c r="D117" s="115">
        <f t="shared" si="16"/>
        <v>97</v>
      </c>
      <c r="E117" s="248" t="str">
        <f t="array" ref="E117">IF($F117&lt;&gt;"",INDEX(DropDownLists!$K$10:$K$2516,MATCH($F117,DropDownLists!$L$10:$L$2516,0)),"")</f>
        <v/>
      </c>
      <c r="F117" s="116"/>
      <c r="G117" s="118"/>
      <c r="I117" s="144"/>
      <c r="J117" s="141"/>
      <c r="K117" s="145"/>
      <c r="L117" s="146"/>
      <c r="M117" s="195" t="str">
        <f t="array" ref="M117">IF($L117&lt;&gt;"",INDEX(DropDownLists!$H$10:$H$2516,MATCH($L117,DropDownLists!$I$10:$I$2516,0)),"")</f>
        <v/>
      </c>
      <c r="N117" s="148"/>
      <c r="O117" s="148"/>
      <c r="P117" s="146"/>
      <c r="Q117" s="148" t="s">
        <v>190</v>
      </c>
      <c r="R117" s="119" t="str">
        <f t="array" ref="R117">IF(ISNA(VLOOKUP($F117, AdmittedwithRecentDischarge!$I$28:$I$1527,1,FALSE)),"",MAX(IF((AdmittedwithRecentDischarge!$I$28:$I$1527=$F117)*(AdmittedwithRecentDischarge!$M$28:$M$1527&lt;=TransferLog!$J117),AdmittedwithRecentDischarge!$M$28:$M$1527)))</f>
        <v/>
      </c>
      <c r="S117" s="120" t="str">
        <f t="array" ref="S117">IF(ISNA(INDEX(AdmittedwithRecentDischarge!$AH$28:$AH$1527,MATCH($F117&amp;$R117,AdmittedwithRecentDischarge!$I$28:$I$1527&amp;AdmittedwithRecentDischarge!$M$28:$M$1527,0))),"", IF($R117&lt;&gt;"",INDEX(AdmittedwithRecentDischarge!$AH$28:$AH$1527,MATCH($F117&amp;$R117,AdmittedwithRecentDischarge!$I$28:$I$1527&amp;AdmittedwithRecentDischarge!$M$28:$M$1527,0)),""))</f>
        <v/>
      </c>
      <c r="T117" s="190">
        <f t="array" ref="T117">IF(ISNA(INDEX(AdmittedwithRecentDischarge!$I$28:$W$1527, (MATCH($F117&amp;$R117,AdmittedwithRecentDischarge!$I$28:$I$1527&amp;AdmittedwithRecentDischarge!$M$28:$M$1527,0)))),"",INDEX(AdmittedwithRecentDischarge!$I$28:$W$1527, (MATCH($F117&amp;$R117,AdmittedwithRecentDischarge!$I$28:$I$1527&amp;AdmittedwithRecentDischarge!$M$28:$M$1527,0)),9))</f>
        <v>0</v>
      </c>
      <c r="U117" s="191">
        <f t="array" ref="U117">IF(ISNA(INDEX(AdmittedwithRecentDischarge!$I$28:$W$1527, (MATCH($F117&amp;$R117,AdmittedwithRecentDischarge!$I$28:$I$1527&amp;AdmittedwithRecentDischarge!$M$28:$M$1527,0)))),"",INDEX(AdmittedwithRecentDischarge!$I$28:$W$1527, (MATCH($F117&amp;$R117,AdmittedwithRecentDischarge!$I$28:$I$1527&amp;AdmittedwithRecentDischarge!$M$28:$M$1527,0)),11))</f>
        <v>0</v>
      </c>
      <c r="V117" s="191">
        <f t="array" ref="V117">IF(ISNA(INDEX(AdmittedwithRecentDischarge!$I$28:$W$1527, (MATCH($F117&amp;$R117,AdmittedwithRecentDischarge!$I$28:$I$1527&amp;AdmittedwithRecentDischarge!$M$28:$M$1527,0)))),"",INDEX(AdmittedwithRecentDischarge!$I$28:$W$1527, (MATCH($F117&amp;$R117,AdmittedwithRecentDischarge!$I$28:$I$1527&amp;AdmittedwithRecentDischarge!$M$28:$M$1527,0)),15))</f>
        <v>0</v>
      </c>
      <c r="W117" s="228" t="b">
        <f t="shared" si="13"/>
        <v>0</v>
      </c>
      <c r="X117" s="224" t="str">
        <f t="array" ref="X117">IF(ISNA(VLOOKUP($F117, AdmittedwithRecentDischarge!$I$28:$I$1527,1,FALSE)),"",MAX(IF((AdmittedwithRecentDischarge!$I$28:$I$1527=$F117)*(AdmittedwithRecentDischarge!$K$28:$K$1527&lt;=TransferLog!$J117),AdmittedwithRecentDischarge!$K$28:$K$1527)))</f>
        <v/>
      </c>
      <c r="Y117" s="224" t="b">
        <f t="shared" si="14"/>
        <v>0</v>
      </c>
      <c r="Z117" s="208"/>
      <c r="AA117" s="207" t="str">
        <f t="shared" si="10"/>
        <v/>
      </c>
      <c r="AB117" s="212" t="b">
        <f t="shared" si="15"/>
        <v>0</v>
      </c>
      <c r="AC117" s="213">
        <f t="shared" si="11"/>
        <v>0</v>
      </c>
      <c r="AD117" s="298"/>
      <c r="AE117" s="299"/>
      <c r="AF117" s="21">
        <f t="shared" si="17"/>
        <v>0</v>
      </c>
    </row>
    <row r="118" spans="1:32" s="21" customFormat="1" ht="16.5" customHeight="1">
      <c r="A118" s="22"/>
      <c r="B118" s="22"/>
      <c r="C118" s="22"/>
      <c r="D118" s="115">
        <f t="shared" si="16"/>
        <v>98</v>
      </c>
      <c r="E118" s="248" t="str">
        <f t="array" ref="E118">IF($F118&lt;&gt;"",INDEX(DropDownLists!$K$10:$K$2516,MATCH($F118,DropDownLists!$L$10:$L$2516,0)),"")</f>
        <v/>
      </c>
      <c r="F118" s="116"/>
      <c r="G118" s="118"/>
      <c r="I118" s="144"/>
      <c r="J118" s="141"/>
      <c r="K118" s="145"/>
      <c r="L118" s="146"/>
      <c r="M118" s="195" t="str">
        <f t="array" ref="M118">IF($L118&lt;&gt;"",INDEX(DropDownLists!$H$10:$H$2516,MATCH($L118,DropDownLists!$I$10:$I$2516,0)),"")</f>
        <v/>
      </c>
      <c r="N118" s="148"/>
      <c r="O118" s="148"/>
      <c r="P118" s="146"/>
      <c r="Q118" s="148" t="s">
        <v>190</v>
      </c>
      <c r="R118" s="119" t="str">
        <f t="array" ref="R118">IF(ISNA(VLOOKUP($F118, AdmittedwithRecentDischarge!$I$28:$I$1527,1,FALSE)),"",MAX(IF((AdmittedwithRecentDischarge!$I$28:$I$1527=$F118)*(AdmittedwithRecentDischarge!$M$28:$M$1527&lt;=TransferLog!$J118),AdmittedwithRecentDischarge!$M$28:$M$1527)))</f>
        <v/>
      </c>
      <c r="S118" s="120" t="str">
        <f t="array" ref="S118">IF(ISNA(INDEX(AdmittedwithRecentDischarge!$AH$28:$AH$1527,MATCH($F118&amp;$R118,AdmittedwithRecentDischarge!$I$28:$I$1527&amp;AdmittedwithRecentDischarge!$M$28:$M$1527,0))),"", IF($R118&lt;&gt;"",INDEX(AdmittedwithRecentDischarge!$AH$28:$AH$1527,MATCH($F118&amp;$R118,AdmittedwithRecentDischarge!$I$28:$I$1527&amp;AdmittedwithRecentDischarge!$M$28:$M$1527,0)),""))</f>
        <v/>
      </c>
      <c r="T118" s="190">
        <f t="array" ref="T118">IF(ISNA(INDEX(AdmittedwithRecentDischarge!$I$28:$W$1527, (MATCH($F118&amp;$R118,AdmittedwithRecentDischarge!$I$28:$I$1527&amp;AdmittedwithRecentDischarge!$M$28:$M$1527,0)))),"",INDEX(AdmittedwithRecentDischarge!$I$28:$W$1527, (MATCH($F118&amp;$R118,AdmittedwithRecentDischarge!$I$28:$I$1527&amp;AdmittedwithRecentDischarge!$M$28:$M$1527,0)),9))</f>
        <v>0</v>
      </c>
      <c r="U118" s="191">
        <f t="array" ref="U118">IF(ISNA(INDEX(AdmittedwithRecentDischarge!$I$28:$W$1527, (MATCH($F118&amp;$R118,AdmittedwithRecentDischarge!$I$28:$I$1527&amp;AdmittedwithRecentDischarge!$M$28:$M$1527,0)))),"",INDEX(AdmittedwithRecentDischarge!$I$28:$W$1527, (MATCH($F118&amp;$R118,AdmittedwithRecentDischarge!$I$28:$I$1527&amp;AdmittedwithRecentDischarge!$M$28:$M$1527,0)),11))</f>
        <v>0</v>
      </c>
      <c r="V118" s="191">
        <f t="array" ref="V118">IF(ISNA(INDEX(AdmittedwithRecentDischarge!$I$28:$W$1527, (MATCH($F118&amp;$R118,AdmittedwithRecentDischarge!$I$28:$I$1527&amp;AdmittedwithRecentDischarge!$M$28:$M$1527,0)))),"",INDEX(AdmittedwithRecentDischarge!$I$28:$W$1527, (MATCH($F118&amp;$R118,AdmittedwithRecentDischarge!$I$28:$I$1527&amp;AdmittedwithRecentDischarge!$M$28:$M$1527,0)),15))</f>
        <v>0</v>
      </c>
      <c r="W118" s="228" t="b">
        <f t="shared" si="13"/>
        <v>0</v>
      </c>
      <c r="X118" s="224" t="str">
        <f t="array" ref="X118">IF(ISNA(VLOOKUP($F118, AdmittedwithRecentDischarge!$I$28:$I$1527,1,FALSE)),"",MAX(IF((AdmittedwithRecentDischarge!$I$28:$I$1527=$F118)*(AdmittedwithRecentDischarge!$K$28:$K$1527&lt;=TransferLog!$J118),AdmittedwithRecentDischarge!$K$28:$K$1527)))</f>
        <v/>
      </c>
      <c r="Y118" s="224" t="b">
        <f t="shared" si="14"/>
        <v>0</v>
      </c>
      <c r="Z118" s="208"/>
      <c r="AA118" s="207" t="str">
        <f t="shared" si="10"/>
        <v/>
      </c>
      <c r="AB118" s="212" t="b">
        <f t="shared" si="15"/>
        <v>0</v>
      </c>
      <c r="AC118" s="213">
        <f t="shared" si="11"/>
        <v>0</v>
      </c>
      <c r="AD118" s="298"/>
      <c r="AE118" s="299"/>
      <c r="AF118" s="21">
        <f t="shared" si="17"/>
        <v>0</v>
      </c>
    </row>
    <row r="119" spans="1:32" s="21" customFormat="1" ht="16.5" customHeight="1">
      <c r="A119" s="22"/>
      <c r="B119" s="22"/>
      <c r="C119" s="22"/>
      <c r="D119" s="115">
        <f t="shared" si="16"/>
        <v>99</v>
      </c>
      <c r="E119" s="248" t="str">
        <f t="array" ref="E119">IF($F119&lt;&gt;"",INDEX(DropDownLists!$K$10:$K$2516,MATCH($F119,DropDownLists!$L$10:$L$2516,0)),"")</f>
        <v/>
      </c>
      <c r="F119" s="116"/>
      <c r="G119" s="118"/>
      <c r="I119" s="144"/>
      <c r="J119" s="141"/>
      <c r="K119" s="145"/>
      <c r="L119" s="146"/>
      <c r="M119" s="195" t="str">
        <f t="array" ref="M119">IF($L119&lt;&gt;"",INDEX(DropDownLists!$H$10:$H$2516,MATCH($L119,DropDownLists!$I$10:$I$2516,0)),"")</f>
        <v/>
      </c>
      <c r="N119" s="148"/>
      <c r="O119" s="148"/>
      <c r="P119" s="146"/>
      <c r="Q119" s="148" t="s">
        <v>190</v>
      </c>
      <c r="R119" s="119" t="str">
        <f t="array" ref="R119">IF(ISNA(VLOOKUP($F119, AdmittedwithRecentDischarge!$I$28:$I$1527,1,FALSE)),"",MAX(IF((AdmittedwithRecentDischarge!$I$28:$I$1527=$F119)*(AdmittedwithRecentDischarge!$M$28:$M$1527&lt;=TransferLog!$J119),AdmittedwithRecentDischarge!$M$28:$M$1527)))</f>
        <v/>
      </c>
      <c r="S119" s="120" t="str">
        <f t="array" ref="S119">IF(ISNA(INDEX(AdmittedwithRecentDischarge!$AH$28:$AH$1527,MATCH($F119&amp;$R119,AdmittedwithRecentDischarge!$I$28:$I$1527&amp;AdmittedwithRecentDischarge!$M$28:$M$1527,0))),"", IF($R119&lt;&gt;"",INDEX(AdmittedwithRecentDischarge!$AH$28:$AH$1527,MATCH($F119&amp;$R119,AdmittedwithRecentDischarge!$I$28:$I$1527&amp;AdmittedwithRecentDischarge!$M$28:$M$1527,0)),""))</f>
        <v/>
      </c>
      <c r="T119" s="190">
        <f t="array" ref="T119">IF(ISNA(INDEX(AdmittedwithRecentDischarge!$I$28:$W$1527, (MATCH($F119&amp;$R119,AdmittedwithRecentDischarge!$I$28:$I$1527&amp;AdmittedwithRecentDischarge!$M$28:$M$1527,0)))),"",INDEX(AdmittedwithRecentDischarge!$I$28:$W$1527, (MATCH($F119&amp;$R119,AdmittedwithRecentDischarge!$I$28:$I$1527&amp;AdmittedwithRecentDischarge!$M$28:$M$1527,0)),9))</f>
        <v>0</v>
      </c>
      <c r="U119" s="191">
        <f t="array" ref="U119">IF(ISNA(INDEX(AdmittedwithRecentDischarge!$I$28:$W$1527, (MATCH($F119&amp;$R119,AdmittedwithRecentDischarge!$I$28:$I$1527&amp;AdmittedwithRecentDischarge!$M$28:$M$1527,0)))),"",INDEX(AdmittedwithRecentDischarge!$I$28:$W$1527, (MATCH($F119&amp;$R119,AdmittedwithRecentDischarge!$I$28:$I$1527&amp;AdmittedwithRecentDischarge!$M$28:$M$1527,0)),11))</f>
        <v>0</v>
      </c>
      <c r="V119" s="191">
        <f t="array" ref="V119">IF(ISNA(INDEX(AdmittedwithRecentDischarge!$I$28:$W$1527, (MATCH($F119&amp;$R119,AdmittedwithRecentDischarge!$I$28:$I$1527&amp;AdmittedwithRecentDischarge!$M$28:$M$1527,0)))),"",INDEX(AdmittedwithRecentDischarge!$I$28:$W$1527, (MATCH($F119&amp;$R119,AdmittedwithRecentDischarge!$I$28:$I$1527&amp;AdmittedwithRecentDischarge!$M$28:$M$1527,0)),15))</f>
        <v>0</v>
      </c>
      <c r="W119" s="228" t="b">
        <f t="shared" si="13"/>
        <v>0</v>
      </c>
      <c r="X119" s="224" t="str">
        <f t="array" ref="X119">IF(ISNA(VLOOKUP($F119, AdmittedwithRecentDischarge!$I$28:$I$1527,1,FALSE)),"",MAX(IF((AdmittedwithRecentDischarge!$I$28:$I$1527=$F119)*(AdmittedwithRecentDischarge!$K$28:$K$1527&lt;=TransferLog!$J119),AdmittedwithRecentDischarge!$K$28:$K$1527)))</f>
        <v/>
      </c>
      <c r="Y119" s="224" t="b">
        <f t="shared" si="14"/>
        <v>0</v>
      </c>
      <c r="Z119" s="208"/>
      <c r="AA119" s="207" t="str">
        <f t="shared" si="10"/>
        <v/>
      </c>
      <c r="AB119" s="212" t="b">
        <f t="shared" si="15"/>
        <v>0</v>
      </c>
      <c r="AC119" s="213">
        <f t="shared" si="11"/>
        <v>0</v>
      </c>
      <c r="AD119" s="298"/>
      <c r="AE119" s="299"/>
      <c r="AF119" s="21">
        <f t="shared" si="17"/>
        <v>0</v>
      </c>
    </row>
    <row r="120" spans="1:32" s="21" customFormat="1" ht="16.5" customHeight="1">
      <c r="A120" s="22"/>
      <c r="B120" s="22"/>
      <c r="C120" s="22"/>
      <c r="D120" s="115">
        <f t="shared" si="16"/>
        <v>100</v>
      </c>
      <c r="E120" s="248" t="str">
        <f t="array" ref="E120">IF($F120&lt;&gt;"",INDEX(DropDownLists!$K$10:$K$2516,MATCH($F120,DropDownLists!$L$10:$L$2516,0)),"")</f>
        <v/>
      </c>
      <c r="F120" s="116"/>
      <c r="G120" s="118"/>
      <c r="I120" s="144"/>
      <c r="J120" s="141"/>
      <c r="K120" s="145"/>
      <c r="L120" s="146"/>
      <c r="M120" s="195" t="str">
        <f t="array" ref="M120">IF($L120&lt;&gt;"",INDEX(DropDownLists!$H$10:$H$2516,MATCH($L120,DropDownLists!$I$10:$I$2516,0)),"")</f>
        <v/>
      </c>
      <c r="N120" s="148"/>
      <c r="O120" s="148"/>
      <c r="P120" s="146"/>
      <c r="Q120" s="148" t="s">
        <v>190</v>
      </c>
      <c r="R120" s="119" t="str">
        <f t="array" ref="R120">IF(ISNA(VLOOKUP($F120, AdmittedwithRecentDischarge!$I$28:$I$1527,1,FALSE)),"",MAX(IF((AdmittedwithRecentDischarge!$I$28:$I$1527=$F120)*(AdmittedwithRecentDischarge!$M$28:$M$1527&lt;=TransferLog!$J120),AdmittedwithRecentDischarge!$M$28:$M$1527)))</f>
        <v/>
      </c>
      <c r="S120" s="120" t="str">
        <f t="array" ref="S120">IF(ISNA(INDEX(AdmittedwithRecentDischarge!$AH$28:$AH$1527,MATCH($F120&amp;$R120,AdmittedwithRecentDischarge!$I$28:$I$1527&amp;AdmittedwithRecentDischarge!$M$28:$M$1527,0))),"", IF($R120&lt;&gt;"",INDEX(AdmittedwithRecentDischarge!$AH$28:$AH$1527,MATCH($F120&amp;$R120,AdmittedwithRecentDischarge!$I$28:$I$1527&amp;AdmittedwithRecentDischarge!$M$28:$M$1527,0)),""))</f>
        <v/>
      </c>
      <c r="T120" s="190">
        <f t="array" ref="T120">IF(ISNA(INDEX(AdmittedwithRecentDischarge!$I$28:$W$1527, (MATCH($F120&amp;$R120,AdmittedwithRecentDischarge!$I$28:$I$1527&amp;AdmittedwithRecentDischarge!$M$28:$M$1527,0)))),"",INDEX(AdmittedwithRecentDischarge!$I$28:$W$1527, (MATCH($F120&amp;$R120,AdmittedwithRecentDischarge!$I$28:$I$1527&amp;AdmittedwithRecentDischarge!$M$28:$M$1527,0)),9))</f>
        <v>0</v>
      </c>
      <c r="U120" s="191">
        <f t="array" ref="U120">IF(ISNA(INDEX(AdmittedwithRecentDischarge!$I$28:$W$1527, (MATCH($F120&amp;$R120,AdmittedwithRecentDischarge!$I$28:$I$1527&amp;AdmittedwithRecentDischarge!$M$28:$M$1527,0)))),"",INDEX(AdmittedwithRecentDischarge!$I$28:$W$1527, (MATCH($F120&amp;$R120,AdmittedwithRecentDischarge!$I$28:$I$1527&amp;AdmittedwithRecentDischarge!$M$28:$M$1527,0)),11))</f>
        <v>0</v>
      </c>
      <c r="V120" s="191">
        <f t="array" ref="V120">IF(ISNA(INDEX(AdmittedwithRecentDischarge!$I$28:$W$1527, (MATCH($F120&amp;$R120,AdmittedwithRecentDischarge!$I$28:$I$1527&amp;AdmittedwithRecentDischarge!$M$28:$M$1527,0)))),"",INDEX(AdmittedwithRecentDischarge!$I$28:$W$1527, (MATCH($F120&amp;$R120,AdmittedwithRecentDischarge!$I$28:$I$1527&amp;AdmittedwithRecentDischarge!$M$28:$M$1527,0)),15))</f>
        <v>0</v>
      </c>
      <c r="W120" s="228" t="b">
        <f t="shared" si="13"/>
        <v>0</v>
      </c>
      <c r="X120" s="224" t="str">
        <f t="array" ref="X120">IF(ISNA(VLOOKUP($F120, AdmittedwithRecentDischarge!$I$28:$I$1527,1,FALSE)),"",MAX(IF((AdmittedwithRecentDischarge!$I$28:$I$1527=$F120)*(AdmittedwithRecentDischarge!$K$28:$K$1527&lt;=TransferLog!$J120),AdmittedwithRecentDischarge!$K$28:$K$1527)))</f>
        <v/>
      </c>
      <c r="Y120" s="224" t="b">
        <f t="shared" si="14"/>
        <v>0</v>
      </c>
      <c r="Z120" s="208"/>
      <c r="AA120" s="207" t="str">
        <f t="shared" si="10"/>
        <v/>
      </c>
      <c r="AB120" s="212" t="b">
        <f t="shared" si="15"/>
        <v>0</v>
      </c>
      <c r="AC120" s="213">
        <f t="shared" si="11"/>
        <v>0</v>
      </c>
      <c r="AD120" s="298"/>
      <c r="AE120" s="299"/>
      <c r="AF120" s="21">
        <f t="shared" si="17"/>
        <v>0</v>
      </c>
    </row>
    <row r="121" spans="1:32" s="21" customFormat="1" ht="16.5" customHeight="1">
      <c r="A121" s="22"/>
      <c r="B121" s="22"/>
      <c r="C121" s="22"/>
      <c r="D121" s="115">
        <f t="shared" si="16"/>
        <v>101</v>
      </c>
      <c r="E121" s="248" t="str">
        <f t="array" ref="E121">IF($F121&lt;&gt;"",INDEX(DropDownLists!$K$10:$K$2516,MATCH($F121,DropDownLists!$L$10:$L$2516,0)),"")</f>
        <v/>
      </c>
      <c r="F121" s="116"/>
      <c r="G121" s="118"/>
      <c r="I121" s="144"/>
      <c r="J121" s="141"/>
      <c r="K121" s="145"/>
      <c r="L121" s="146"/>
      <c r="M121" s="195" t="str">
        <f t="array" ref="M121">IF($L121&lt;&gt;"",INDEX(DropDownLists!$H$10:$H$2516,MATCH($L121,DropDownLists!$I$10:$I$2516,0)),"")</f>
        <v/>
      </c>
      <c r="N121" s="148"/>
      <c r="O121" s="148"/>
      <c r="P121" s="146"/>
      <c r="Q121" s="148" t="s">
        <v>190</v>
      </c>
      <c r="R121" s="119" t="str">
        <f t="array" ref="R121">IF(ISNA(VLOOKUP($F121, AdmittedwithRecentDischarge!$I$28:$I$1527,1,FALSE)),"",MAX(IF((AdmittedwithRecentDischarge!$I$28:$I$1527=$F121)*(AdmittedwithRecentDischarge!$M$28:$M$1527&lt;=TransferLog!$J121),AdmittedwithRecentDischarge!$M$28:$M$1527)))</f>
        <v/>
      </c>
      <c r="S121" s="120" t="str">
        <f t="array" ref="S121">IF(ISNA(INDEX(AdmittedwithRecentDischarge!$AH$28:$AH$1527,MATCH($F121&amp;$R121,AdmittedwithRecentDischarge!$I$28:$I$1527&amp;AdmittedwithRecentDischarge!$M$28:$M$1527,0))),"", IF($R121&lt;&gt;"",INDEX(AdmittedwithRecentDischarge!$AH$28:$AH$1527,MATCH($F121&amp;$R121,AdmittedwithRecentDischarge!$I$28:$I$1527&amp;AdmittedwithRecentDischarge!$M$28:$M$1527,0)),""))</f>
        <v/>
      </c>
      <c r="T121" s="190">
        <f t="array" ref="T121">IF(ISNA(INDEX(AdmittedwithRecentDischarge!$I$28:$W$1527, (MATCH($F121&amp;$R121,AdmittedwithRecentDischarge!$I$28:$I$1527&amp;AdmittedwithRecentDischarge!$M$28:$M$1527,0)))),"",INDEX(AdmittedwithRecentDischarge!$I$28:$W$1527, (MATCH($F121&amp;$R121,AdmittedwithRecentDischarge!$I$28:$I$1527&amp;AdmittedwithRecentDischarge!$M$28:$M$1527,0)),9))</f>
        <v>0</v>
      </c>
      <c r="U121" s="191">
        <f t="array" ref="U121">IF(ISNA(INDEX(AdmittedwithRecentDischarge!$I$28:$W$1527, (MATCH($F121&amp;$R121,AdmittedwithRecentDischarge!$I$28:$I$1527&amp;AdmittedwithRecentDischarge!$M$28:$M$1527,0)))),"",INDEX(AdmittedwithRecentDischarge!$I$28:$W$1527, (MATCH($F121&amp;$R121,AdmittedwithRecentDischarge!$I$28:$I$1527&amp;AdmittedwithRecentDischarge!$M$28:$M$1527,0)),11))</f>
        <v>0</v>
      </c>
      <c r="V121" s="191">
        <f t="array" ref="V121">IF(ISNA(INDEX(AdmittedwithRecentDischarge!$I$28:$W$1527, (MATCH($F121&amp;$R121,AdmittedwithRecentDischarge!$I$28:$I$1527&amp;AdmittedwithRecentDischarge!$M$28:$M$1527,0)))),"",INDEX(AdmittedwithRecentDischarge!$I$28:$W$1527, (MATCH($F121&amp;$R121,AdmittedwithRecentDischarge!$I$28:$I$1527&amp;AdmittedwithRecentDischarge!$M$28:$M$1527,0)),15))</f>
        <v>0</v>
      </c>
      <c r="W121" s="228" t="b">
        <f t="shared" si="13"/>
        <v>0</v>
      </c>
      <c r="X121" s="224" t="str">
        <f t="array" ref="X121">IF(ISNA(VLOOKUP($F121, AdmittedwithRecentDischarge!$I$28:$I$1527,1,FALSE)),"",MAX(IF((AdmittedwithRecentDischarge!$I$28:$I$1527=$F121)*(AdmittedwithRecentDischarge!$K$28:$K$1527&lt;=TransferLog!$J121),AdmittedwithRecentDischarge!$K$28:$K$1527)))</f>
        <v/>
      </c>
      <c r="Y121" s="224" t="b">
        <f t="shared" si="14"/>
        <v>0</v>
      </c>
      <c r="Z121" s="208"/>
      <c r="AA121" s="207" t="str">
        <f t="shared" si="10"/>
        <v/>
      </c>
      <c r="AB121" s="212" t="b">
        <f t="shared" si="15"/>
        <v>0</v>
      </c>
      <c r="AC121" s="213">
        <f t="shared" si="11"/>
        <v>0</v>
      </c>
      <c r="AD121" s="298"/>
      <c r="AE121" s="299"/>
      <c r="AF121" s="21">
        <f t="shared" si="17"/>
        <v>0</v>
      </c>
    </row>
    <row r="122" spans="1:32" s="21" customFormat="1" ht="16.5" customHeight="1">
      <c r="A122" s="22"/>
      <c r="B122" s="22"/>
      <c r="C122" s="22"/>
      <c r="D122" s="115">
        <f t="shared" si="16"/>
        <v>102</v>
      </c>
      <c r="E122" s="248" t="str">
        <f t="array" ref="E122">IF($F122&lt;&gt;"",INDEX(DropDownLists!$K$10:$K$2516,MATCH($F122,DropDownLists!$L$10:$L$2516,0)),"")</f>
        <v/>
      </c>
      <c r="F122" s="116"/>
      <c r="G122" s="118"/>
      <c r="I122" s="144"/>
      <c r="J122" s="141"/>
      <c r="K122" s="145"/>
      <c r="L122" s="146"/>
      <c r="M122" s="195" t="str">
        <f t="array" ref="M122">IF($L122&lt;&gt;"",INDEX(DropDownLists!$H$10:$H$2516,MATCH($L122,DropDownLists!$I$10:$I$2516,0)),"")</f>
        <v/>
      </c>
      <c r="N122" s="148"/>
      <c r="O122" s="148"/>
      <c r="P122" s="146"/>
      <c r="Q122" s="148" t="s">
        <v>190</v>
      </c>
      <c r="R122" s="119" t="str">
        <f t="array" ref="R122">IF(ISNA(VLOOKUP($F122, AdmittedwithRecentDischarge!$I$28:$I$1527,1,FALSE)),"",MAX(IF((AdmittedwithRecentDischarge!$I$28:$I$1527=$F122)*(AdmittedwithRecentDischarge!$M$28:$M$1527&lt;=TransferLog!$J122),AdmittedwithRecentDischarge!$M$28:$M$1527)))</f>
        <v/>
      </c>
      <c r="S122" s="120" t="str">
        <f t="array" ref="S122">IF(ISNA(INDEX(AdmittedwithRecentDischarge!$AH$28:$AH$1527,MATCH($F122&amp;$R122,AdmittedwithRecentDischarge!$I$28:$I$1527&amp;AdmittedwithRecentDischarge!$M$28:$M$1527,0))),"", IF($R122&lt;&gt;"",INDEX(AdmittedwithRecentDischarge!$AH$28:$AH$1527,MATCH($F122&amp;$R122,AdmittedwithRecentDischarge!$I$28:$I$1527&amp;AdmittedwithRecentDischarge!$M$28:$M$1527,0)),""))</f>
        <v/>
      </c>
      <c r="T122" s="190">
        <f t="array" ref="T122">IF(ISNA(INDEX(AdmittedwithRecentDischarge!$I$28:$W$1527, (MATCH($F122&amp;$R122,AdmittedwithRecentDischarge!$I$28:$I$1527&amp;AdmittedwithRecentDischarge!$M$28:$M$1527,0)))),"",INDEX(AdmittedwithRecentDischarge!$I$28:$W$1527, (MATCH($F122&amp;$R122,AdmittedwithRecentDischarge!$I$28:$I$1527&amp;AdmittedwithRecentDischarge!$M$28:$M$1527,0)),9))</f>
        <v>0</v>
      </c>
      <c r="U122" s="191">
        <f t="array" ref="U122">IF(ISNA(INDEX(AdmittedwithRecentDischarge!$I$28:$W$1527, (MATCH($F122&amp;$R122,AdmittedwithRecentDischarge!$I$28:$I$1527&amp;AdmittedwithRecentDischarge!$M$28:$M$1527,0)))),"",INDEX(AdmittedwithRecentDischarge!$I$28:$W$1527, (MATCH($F122&amp;$R122,AdmittedwithRecentDischarge!$I$28:$I$1527&amp;AdmittedwithRecentDischarge!$M$28:$M$1527,0)),11))</f>
        <v>0</v>
      </c>
      <c r="V122" s="191">
        <f t="array" ref="V122">IF(ISNA(INDEX(AdmittedwithRecentDischarge!$I$28:$W$1527, (MATCH($F122&amp;$R122,AdmittedwithRecentDischarge!$I$28:$I$1527&amp;AdmittedwithRecentDischarge!$M$28:$M$1527,0)))),"",INDEX(AdmittedwithRecentDischarge!$I$28:$W$1527, (MATCH($F122&amp;$R122,AdmittedwithRecentDischarge!$I$28:$I$1527&amp;AdmittedwithRecentDischarge!$M$28:$M$1527,0)),15))</f>
        <v>0</v>
      </c>
      <c r="W122" s="228" t="b">
        <f t="shared" si="13"/>
        <v>0</v>
      </c>
      <c r="X122" s="224" t="str">
        <f t="array" ref="X122">IF(ISNA(VLOOKUP($F122, AdmittedwithRecentDischarge!$I$28:$I$1527,1,FALSE)),"",MAX(IF((AdmittedwithRecentDischarge!$I$28:$I$1527=$F122)*(AdmittedwithRecentDischarge!$K$28:$K$1527&lt;=TransferLog!$J122),AdmittedwithRecentDischarge!$K$28:$K$1527)))</f>
        <v/>
      </c>
      <c r="Y122" s="224" t="b">
        <f t="shared" si="14"/>
        <v>0</v>
      </c>
      <c r="Z122" s="208"/>
      <c r="AA122" s="207" t="str">
        <f t="shared" si="10"/>
        <v/>
      </c>
      <c r="AB122" s="212" t="b">
        <f t="shared" si="15"/>
        <v>0</v>
      </c>
      <c r="AC122" s="213">
        <f t="shared" si="11"/>
        <v>0</v>
      </c>
      <c r="AD122" s="298"/>
      <c r="AE122" s="299"/>
      <c r="AF122" s="21">
        <f t="shared" si="17"/>
        <v>0</v>
      </c>
    </row>
    <row r="123" spans="1:32" s="21" customFormat="1" ht="16.5" customHeight="1">
      <c r="A123" s="22"/>
      <c r="B123" s="22"/>
      <c r="C123" s="22"/>
      <c r="D123" s="115">
        <f t="shared" si="16"/>
        <v>103</v>
      </c>
      <c r="E123" s="248" t="str">
        <f t="array" ref="E123">IF($F123&lt;&gt;"",INDEX(DropDownLists!$K$10:$K$2516,MATCH($F123,DropDownLists!$L$10:$L$2516,0)),"")</f>
        <v/>
      </c>
      <c r="F123" s="116"/>
      <c r="G123" s="118"/>
      <c r="I123" s="144"/>
      <c r="J123" s="141"/>
      <c r="K123" s="145"/>
      <c r="L123" s="146"/>
      <c r="M123" s="195" t="str">
        <f t="array" ref="M123">IF($L123&lt;&gt;"",INDEX(DropDownLists!$H$10:$H$2516,MATCH($L123,DropDownLists!$I$10:$I$2516,0)),"")</f>
        <v/>
      </c>
      <c r="N123" s="148"/>
      <c r="O123" s="148"/>
      <c r="P123" s="146"/>
      <c r="Q123" s="148" t="s">
        <v>190</v>
      </c>
      <c r="R123" s="119" t="str">
        <f t="array" ref="R123">IF(ISNA(VLOOKUP($F123, AdmittedwithRecentDischarge!$I$28:$I$1527,1,FALSE)),"",MAX(IF((AdmittedwithRecentDischarge!$I$28:$I$1527=$F123)*(AdmittedwithRecentDischarge!$M$28:$M$1527&lt;=TransferLog!$J123),AdmittedwithRecentDischarge!$M$28:$M$1527)))</f>
        <v/>
      </c>
      <c r="S123" s="120" t="str">
        <f t="array" ref="S123">IF(ISNA(INDEX(AdmittedwithRecentDischarge!$AH$28:$AH$1527,MATCH($F123&amp;$R123,AdmittedwithRecentDischarge!$I$28:$I$1527&amp;AdmittedwithRecentDischarge!$M$28:$M$1527,0))),"", IF($R123&lt;&gt;"",INDEX(AdmittedwithRecentDischarge!$AH$28:$AH$1527,MATCH($F123&amp;$R123,AdmittedwithRecentDischarge!$I$28:$I$1527&amp;AdmittedwithRecentDischarge!$M$28:$M$1527,0)),""))</f>
        <v/>
      </c>
      <c r="T123" s="190">
        <f t="array" ref="T123">IF(ISNA(INDEX(AdmittedwithRecentDischarge!$I$28:$W$1527, (MATCH($F123&amp;$R123,AdmittedwithRecentDischarge!$I$28:$I$1527&amp;AdmittedwithRecentDischarge!$M$28:$M$1527,0)))),"",INDEX(AdmittedwithRecentDischarge!$I$28:$W$1527, (MATCH($F123&amp;$R123,AdmittedwithRecentDischarge!$I$28:$I$1527&amp;AdmittedwithRecentDischarge!$M$28:$M$1527,0)),9))</f>
        <v>0</v>
      </c>
      <c r="U123" s="191">
        <f t="array" ref="U123">IF(ISNA(INDEX(AdmittedwithRecentDischarge!$I$28:$W$1527, (MATCH($F123&amp;$R123,AdmittedwithRecentDischarge!$I$28:$I$1527&amp;AdmittedwithRecentDischarge!$M$28:$M$1527,0)))),"",INDEX(AdmittedwithRecentDischarge!$I$28:$W$1527, (MATCH($F123&amp;$R123,AdmittedwithRecentDischarge!$I$28:$I$1527&amp;AdmittedwithRecentDischarge!$M$28:$M$1527,0)),11))</f>
        <v>0</v>
      </c>
      <c r="V123" s="191">
        <f t="array" ref="V123">IF(ISNA(INDEX(AdmittedwithRecentDischarge!$I$28:$W$1527, (MATCH($F123&amp;$R123,AdmittedwithRecentDischarge!$I$28:$I$1527&amp;AdmittedwithRecentDischarge!$M$28:$M$1527,0)))),"",INDEX(AdmittedwithRecentDischarge!$I$28:$W$1527, (MATCH($F123&amp;$R123,AdmittedwithRecentDischarge!$I$28:$I$1527&amp;AdmittedwithRecentDischarge!$M$28:$M$1527,0)),15))</f>
        <v>0</v>
      </c>
      <c r="W123" s="228" t="b">
        <f t="shared" si="13"/>
        <v>0</v>
      </c>
      <c r="X123" s="224" t="str">
        <f t="array" ref="X123">IF(ISNA(VLOOKUP($F123, AdmittedwithRecentDischarge!$I$28:$I$1527,1,FALSE)),"",MAX(IF((AdmittedwithRecentDischarge!$I$28:$I$1527=$F123)*(AdmittedwithRecentDischarge!$K$28:$K$1527&lt;=TransferLog!$J123),AdmittedwithRecentDischarge!$K$28:$K$1527)))</f>
        <v/>
      </c>
      <c r="Y123" s="224" t="b">
        <f t="shared" si="14"/>
        <v>0</v>
      </c>
      <c r="Z123" s="208"/>
      <c r="AA123" s="207" t="str">
        <f t="shared" si="10"/>
        <v/>
      </c>
      <c r="AB123" s="212" t="b">
        <f t="shared" si="15"/>
        <v>0</v>
      </c>
      <c r="AC123" s="213">
        <f t="shared" si="11"/>
        <v>0</v>
      </c>
      <c r="AD123" s="298"/>
      <c r="AE123" s="299"/>
      <c r="AF123" s="21">
        <f t="shared" si="17"/>
        <v>0</v>
      </c>
    </row>
    <row r="124" spans="1:32" s="21" customFormat="1" ht="16.5" customHeight="1">
      <c r="A124" s="22"/>
      <c r="B124" s="22"/>
      <c r="C124" s="22"/>
      <c r="D124" s="115">
        <f t="shared" si="16"/>
        <v>104</v>
      </c>
      <c r="E124" s="248" t="str">
        <f t="array" ref="E124">IF($F124&lt;&gt;"",INDEX(DropDownLists!$K$10:$K$2516,MATCH($F124,DropDownLists!$L$10:$L$2516,0)),"")</f>
        <v/>
      </c>
      <c r="F124" s="116"/>
      <c r="G124" s="118"/>
      <c r="I124" s="144"/>
      <c r="J124" s="141"/>
      <c r="K124" s="145"/>
      <c r="L124" s="146"/>
      <c r="M124" s="195" t="str">
        <f t="array" ref="M124">IF($L124&lt;&gt;"",INDEX(DropDownLists!$H$10:$H$2516,MATCH($L124,DropDownLists!$I$10:$I$2516,0)),"")</f>
        <v/>
      </c>
      <c r="N124" s="148"/>
      <c r="O124" s="148"/>
      <c r="P124" s="146"/>
      <c r="Q124" s="148" t="s">
        <v>190</v>
      </c>
      <c r="R124" s="119" t="str">
        <f t="array" ref="R124">IF(ISNA(VLOOKUP($F124, AdmittedwithRecentDischarge!$I$28:$I$1527,1,FALSE)),"",MAX(IF((AdmittedwithRecentDischarge!$I$28:$I$1527=$F124)*(AdmittedwithRecentDischarge!$M$28:$M$1527&lt;=TransferLog!$J124),AdmittedwithRecentDischarge!$M$28:$M$1527)))</f>
        <v/>
      </c>
      <c r="S124" s="120" t="str">
        <f t="array" ref="S124">IF(ISNA(INDEX(AdmittedwithRecentDischarge!$AH$28:$AH$1527,MATCH($F124&amp;$R124,AdmittedwithRecentDischarge!$I$28:$I$1527&amp;AdmittedwithRecentDischarge!$M$28:$M$1527,0))),"", IF($R124&lt;&gt;"",INDEX(AdmittedwithRecentDischarge!$AH$28:$AH$1527,MATCH($F124&amp;$R124,AdmittedwithRecentDischarge!$I$28:$I$1527&amp;AdmittedwithRecentDischarge!$M$28:$M$1527,0)),""))</f>
        <v/>
      </c>
      <c r="T124" s="190">
        <f t="array" ref="T124">IF(ISNA(INDEX(AdmittedwithRecentDischarge!$I$28:$W$1527, (MATCH($F124&amp;$R124,AdmittedwithRecentDischarge!$I$28:$I$1527&amp;AdmittedwithRecentDischarge!$M$28:$M$1527,0)))),"",INDEX(AdmittedwithRecentDischarge!$I$28:$W$1527, (MATCH($F124&amp;$R124,AdmittedwithRecentDischarge!$I$28:$I$1527&amp;AdmittedwithRecentDischarge!$M$28:$M$1527,0)),9))</f>
        <v>0</v>
      </c>
      <c r="U124" s="191">
        <f t="array" ref="U124">IF(ISNA(INDEX(AdmittedwithRecentDischarge!$I$28:$W$1527, (MATCH($F124&amp;$R124,AdmittedwithRecentDischarge!$I$28:$I$1527&amp;AdmittedwithRecentDischarge!$M$28:$M$1527,0)))),"",INDEX(AdmittedwithRecentDischarge!$I$28:$W$1527, (MATCH($F124&amp;$R124,AdmittedwithRecentDischarge!$I$28:$I$1527&amp;AdmittedwithRecentDischarge!$M$28:$M$1527,0)),11))</f>
        <v>0</v>
      </c>
      <c r="V124" s="191">
        <f t="array" ref="V124">IF(ISNA(INDEX(AdmittedwithRecentDischarge!$I$28:$W$1527, (MATCH($F124&amp;$R124,AdmittedwithRecentDischarge!$I$28:$I$1527&amp;AdmittedwithRecentDischarge!$M$28:$M$1527,0)))),"",INDEX(AdmittedwithRecentDischarge!$I$28:$W$1527, (MATCH($F124&amp;$R124,AdmittedwithRecentDischarge!$I$28:$I$1527&amp;AdmittedwithRecentDischarge!$M$28:$M$1527,0)),15))</f>
        <v>0</v>
      </c>
      <c r="W124" s="228" t="b">
        <f t="shared" si="13"/>
        <v>0</v>
      </c>
      <c r="X124" s="224" t="str">
        <f t="array" ref="X124">IF(ISNA(VLOOKUP($F124, AdmittedwithRecentDischarge!$I$28:$I$1527,1,FALSE)),"",MAX(IF((AdmittedwithRecentDischarge!$I$28:$I$1527=$F124)*(AdmittedwithRecentDischarge!$K$28:$K$1527&lt;=TransferLog!$J124),AdmittedwithRecentDischarge!$K$28:$K$1527)))</f>
        <v/>
      </c>
      <c r="Y124" s="224" t="b">
        <f t="shared" si="14"/>
        <v>0</v>
      </c>
      <c r="Z124" s="208"/>
      <c r="AA124" s="207" t="str">
        <f t="shared" si="10"/>
        <v/>
      </c>
      <c r="AB124" s="212" t="b">
        <f t="shared" si="15"/>
        <v>0</v>
      </c>
      <c r="AC124" s="213">
        <f t="shared" si="11"/>
        <v>0</v>
      </c>
      <c r="AD124" s="298"/>
      <c r="AE124" s="299"/>
      <c r="AF124" s="21">
        <f t="shared" si="17"/>
        <v>0</v>
      </c>
    </row>
    <row r="125" spans="1:32" s="21" customFormat="1" ht="16.5" customHeight="1">
      <c r="A125" s="22"/>
      <c r="B125" s="22"/>
      <c r="C125" s="22"/>
      <c r="D125" s="115">
        <f t="shared" si="16"/>
        <v>105</v>
      </c>
      <c r="E125" s="248" t="str">
        <f t="array" ref="E125">IF($F125&lt;&gt;"",INDEX(DropDownLists!$K$10:$K$2516,MATCH($F125,DropDownLists!$L$10:$L$2516,0)),"")</f>
        <v/>
      </c>
      <c r="F125" s="116"/>
      <c r="G125" s="118"/>
      <c r="I125" s="144"/>
      <c r="J125" s="141"/>
      <c r="K125" s="145"/>
      <c r="L125" s="146"/>
      <c r="M125" s="195" t="str">
        <f t="array" ref="M125">IF($L125&lt;&gt;"",INDEX(DropDownLists!$H$10:$H$2516,MATCH($L125,DropDownLists!$I$10:$I$2516,0)),"")</f>
        <v/>
      </c>
      <c r="N125" s="148"/>
      <c r="O125" s="148"/>
      <c r="P125" s="146"/>
      <c r="Q125" s="148" t="s">
        <v>190</v>
      </c>
      <c r="R125" s="119" t="str">
        <f t="array" ref="R125">IF(ISNA(VLOOKUP($F125, AdmittedwithRecentDischarge!$I$28:$I$1527,1,FALSE)),"",MAX(IF((AdmittedwithRecentDischarge!$I$28:$I$1527=$F125)*(AdmittedwithRecentDischarge!$M$28:$M$1527&lt;=TransferLog!$J125),AdmittedwithRecentDischarge!$M$28:$M$1527)))</f>
        <v/>
      </c>
      <c r="S125" s="120" t="str">
        <f t="array" ref="S125">IF(ISNA(INDEX(AdmittedwithRecentDischarge!$AH$28:$AH$1527,MATCH($F125&amp;$R125,AdmittedwithRecentDischarge!$I$28:$I$1527&amp;AdmittedwithRecentDischarge!$M$28:$M$1527,0))),"", IF($R125&lt;&gt;"",INDEX(AdmittedwithRecentDischarge!$AH$28:$AH$1527,MATCH($F125&amp;$R125,AdmittedwithRecentDischarge!$I$28:$I$1527&amp;AdmittedwithRecentDischarge!$M$28:$M$1527,0)),""))</f>
        <v/>
      </c>
      <c r="T125" s="190">
        <f t="array" ref="T125">IF(ISNA(INDEX(AdmittedwithRecentDischarge!$I$28:$W$1527, (MATCH($F125&amp;$R125,AdmittedwithRecentDischarge!$I$28:$I$1527&amp;AdmittedwithRecentDischarge!$M$28:$M$1527,0)))),"",INDEX(AdmittedwithRecentDischarge!$I$28:$W$1527, (MATCH($F125&amp;$R125,AdmittedwithRecentDischarge!$I$28:$I$1527&amp;AdmittedwithRecentDischarge!$M$28:$M$1527,0)),9))</f>
        <v>0</v>
      </c>
      <c r="U125" s="191">
        <f t="array" ref="U125">IF(ISNA(INDEX(AdmittedwithRecentDischarge!$I$28:$W$1527, (MATCH($F125&amp;$R125,AdmittedwithRecentDischarge!$I$28:$I$1527&amp;AdmittedwithRecentDischarge!$M$28:$M$1527,0)))),"",INDEX(AdmittedwithRecentDischarge!$I$28:$W$1527, (MATCH($F125&amp;$R125,AdmittedwithRecentDischarge!$I$28:$I$1527&amp;AdmittedwithRecentDischarge!$M$28:$M$1527,0)),11))</f>
        <v>0</v>
      </c>
      <c r="V125" s="191">
        <f t="array" ref="V125">IF(ISNA(INDEX(AdmittedwithRecentDischarge!$I$28:$W$1527, (MATCH($F125&amp;$R125,AdmittedwithRecentDischarge!$I$28:$I$1527&amp;AdmittedwithRecentDischarge!$M$28:$M$1527,0)))),"",INDEX(AdmittedwithRecentDischarge!$I$28:$W$1527, (MATCH($F125&amp;$R125,AdmittedwithRecentDischarge!$I$28:$I$1527&amp;AdmittedwithRecentDischarge!$M$28:$M$1527,0)),15))</f>
        <v>0</v>
      </c>
      <c r="W125" s="228" t="b">
        <f t="shared" si="13"/>
        <v>0</v>
      </c>
      <c r="X125" s="224" t="str">
        <f t="array" ref="X125">IF(ISNA(VLOOKUP($F125, AdmittedwithRecentDischarge!$I$28:$I$1527,1,FALSE)),"",MAX(IF((AdmittedwithRecentDischarge!$I$28:$I$1527=$F125)*(AdmittedwithRecentDischarge!$K$28:$K$1527&lt;=TransferLog!$J125),AdmittedwithRecentDischarge!$K$28:$K$1527)))</f>
        <v/>
      </c>
      <c r="Y125" s="224" t="b">
        <f t="shared" si="14"/>
        <v>0</v>
      </c>
      <c r="Z125" s="208"/>
      <c r="AA125" s="207" t="str">
        <f t="shared" si="10"/>
        <v/>
      </c>
      <c r="AB125" s="212" t="b">
        <f t="shared" si="15"/>
        <v>0</v>
      </c>
      <c r="AC125" s="213">
        <f t="shared" si="11"/>
        <v>0</v>
      </c>
      <c r="AD125" s="298"/>
      <c r="AE125" s="299"/>
      <c r="AF125" s="21">
        <f t="shared" si="17"/>
        <v>0</v>
      </c>
    </row>
    <row r="126" spans="1:32" s="21" customFormat="1" ht="16.5" customHeight="1">
      <c r="A126" s="22"/>
      <c r="B126" s="22"/>
      <c r="C126" s="22"/>
      <c r="D126" s="115">
        <f t="shared" si="16"/>
        <v>106</v>
      </c>
      <c r="E126" s="248" t="str">
        <f t="array" ref="E126">IF($F126&lt;&gt;"",INDEX(DropDownLists!$K$10:$K$2516,MATCH($F126,DropDownLists!$L$10:$L$2516,0)),"")</f>
        <v/>
      </c>
      <c r="F126" s="116"/>
      <c r="G126" s="118"/>
      <c r="I126" s="144"/>
      <c r="J126" s="141"/>
      <c r="K126" s="145"/>
      <c r="L126" s="146"/>
      <c r="M126" s="195" t="str">
        <f t="array" ref="M126">IF($L126&lt;&gt;"",INDEX(DropDownLists!$H$10:$H$2516,MATCH($L126,DropDownLists!$I$10:$I$2516,0)),"")</f>
        <v/>
      </c>
      <c r="N126" s="148"/>
      <c r="O126" s="148"/>
      <c r="P126" s="146"/>
      <c r="Q126" s="148" t="s">
        <v>190</v>
      </c>
      <c r="R126" s="119" t="str">
        <f t="array" ref="R126">IF(ISNA(VLOOKUP($F126, AdmittedwithRecentDischarge!$I$28:$I$1527,1,FALSE)),"",MAX(IF((AdmittedwithRecentDischarge!$I$28:$I$1527=$F126)*(AdmittedwithRecentDischarge!$M$28:$M$1527&lt;=TransferLog!$J126),AdmittedwithRecentDischarge!$M$28:$M$1527)))</f>
        <v/>
      </c>
      <c r="S126" s="120" t="str">
        <f t="array" ref="S126">IF(ISNA(INDEX(AdmittedwithRecentDischarge!$AH$28:$AH$1527,MATCH($F126&amp;$R126,AdmittedwithRecentDischarge!$I$28:$I$1527&amp;AdmittedwithRecentDischarge!$M$28:$M$1527,0))),"", IF($R126&lt;&gt;"",INDEX(AdmittedwithRecentDischarge!$AH$28:$AH$1527,MATCH($F126&amp;$R126,AdmittedwithRecentDischarge!$I$28:$I$1527&amp;AdmittedwithRecentDischarge!$M$28:$M$1527,0)),""))</f>
        <v/>
      </c>
      <c r="T126" s="190">
        <f t="array" ref="T126">IF(ISNA(INDEX(AdmittedwithRecentDischarge!$I$28:$W$1527, (MATCH($F126&amp;$R126,AdmittedwithRecentDischarge!$I$28:$I$1527&amp;AdmittedwithRecentDischarge!$M$28:$M$1527,0)))),"",INDEX(AdmittedwithRecentDischarge!$I$28:$W$1527, (MATCH($F126&amp;$R126,AdmittedwithRecentDischarge!$I$28:$I$1527&amp;AdmittedwithRecentDischarge!$M$28:$M$1527,0)),9))</f>
        <v>0</v>
      </c>
      <c r="U126" s="191">
        <f t="array" ref="U126">IF(ISNA(INDEX(AdmittedwithRecentDischarge!$I$28:$W$1527, (MATCH($F126&amp;$R126,AdmittedwithRecentDischarge!$I$28:$I$1527&amp;AdmittedwithRecentDischarge!$M$28:$M$1527,0)))),"",INDEX(AdmittedwithRecentDischarge!$I$28:$W$1527, (MATCH($F126&amp;$R126,AdmittedwithRecentDischarge!$I$28:$I$1527&amp;AdmittedwithRecentDischarge!$M$28:$M$1527,0)),11))</f>
        <v>0</v>
      </c>
      <c r="V126" s="191">
        <f t="array" ref="V126">IF(ISNA(INDEX(AdmittedwithRecentDischarge!$I$28:$W$1527, (MATCH($F126&amp;$R126,AdmittedwithRecentDischarge!$I$28:$I$1527&amp;AdmittedwithRecentDischarge!$M$28:$M$1527,0)))),"",INDEX(AdmittedwithRecentDischarge!$I$28:$W$1527, (MATCH($F126&amp;$R126,AdmittedwithRecentDischarge!$I$28:$I$1527&amp;AdmittedwithRecentDischarge!$M$28:$M$1527,0)),15))</f>
        <v>0</v>
      </c>
      <c r="W126" s="228" t="b">
        <f t="shared" si="13"/>
        <v>0</v>
      </c>
      <c r="X126" s="224" t="str">
        <f t="array" ref="X126">IF(ISNA(VLOOKUP($F126, AdmittedwithRecentDischarge!$I$28:$I$1527,1,FALSE)),"",MAX(IF((AdmittedwithRecentDischarge!$I$28:$I$1527=$F126)*(AdmittedwithRecentDischarge!$K$28:$K$1527&lt;=TransferLog!$J126),AdmittedwithRecentDischarge!$K$28:$K$1527)))</f>
        <v/>
      </c>
      <c r="Y126" s="224" t="b">
        <f t="shared" si="14"/>
        <v>0</v>
      </c>
      <c r="Z126" s="208"/>
      <c r="AA126" s="207" t="str">
        <f t="shared" si="10"/>
        <v/>
      </c>
      <c r="AB126" s="212" t="b">
        <f t="shared" si="15"/>
        <v>0</v>
      </c>
      <c r="AC126" s="213">
        <f t="shared" si="11"/>
        <v>0</v>
      </c>
      <c r="AD126" s="298"/>
      <c r="AE126" s="299"/>
      <c r="AF126" s="21">
        <f t="shared" si="17"/>
        <v>0</v>
      </c>
    </row>
    <row r="127" spans="1:32" s="21" customFormat="1" ht="16.5" customHeight="1">
      <c r="A127" s="22"/>
      <c r="B127" s="22"/>
      <c r="C127" s="22"/>
      <c r="D127" s="115">
        <f t="shared" si="16"/>
        <v>107</v>
      </c>
      <c r="E127" s="248" t="str">
        <f t="array" ref="E127">IF($F127&lt;&gt;"",INDEX(DropDownLists!$K$10:$K$2516,MATCH($F127,DropDownLists!$L$10:$L$2516,0)),"")</f>
        <v/>
      </c>
      <c r="F127" s="116"/>
      <c r="G127" s="118"/>
      <c r="I127" s="144"/>
      <c r="J127" s="141"/>
      <c r="K127" s="145"/>
      <c r="L127" s="146"/>
      <c r="M127" s="195" t="str">
        <f t="array" ref="M127">IF($L127&lt;&gt;"",INDEX(DropDownLists!$H$10:$H$2516,MATCH($L127,DropDownLists!$I$10:$I$2516,0)),"")</f>
        <v/>
      </c>
      <c r="N127" s="148"/>
      <c r="O127" s="148"/>
      <c r="P127" s="146"/>
      <c r="Q127" s="148" t="s">
        <v>190</v>
      </c>
      <c r="R127" s="119" t="str">
        <f t="array" ref="R127">IF(ISNA(VLOOKUP($F127, AdmittedwithRecentDischarge!$I$28:$I$1527,1,FALSE)),"",MAX(IF((AdmittedwithRecentDischarge!$I$28:$I$1527=$F127)*(AdmittedwithRecentDischarge!$M$28:$M$1527&lt;=TransferLog!$J127),AdmittedwithRecentDischarge!$M$28:$M$1527)))</f>
        <v/>
      </c>
      <c r="S127" s="120" t="str">
        <f t="array" ref="S127">IF(ISNA(INDEX(AdmittedwithRecentDischarge!$AH$28:$AH$1527,MATCH($F127&amp;$R127,AdmittedwithRecentDischarge!$I$28:$I$1527&amp;AdmittedwithRecentDischarge!$M$28:$M$1527,0))),"", IF($R127&lt;&gt;"",INDEX(AdmittedwithRecentDischarge!$AH$28:$AH$1527,MATCH($F127&amp;$R127,AdmittedwithRecentDischarge!$I$28:$I$1527&amp;AdmittedwithRecentDischarge!$M$28:$M$1527,0)),""))</f>
        <v/>
      </c>
      <c r="T127" s="190">
        <f t="array" ref="T127">IF(ISNA(INDEX(AdmittedwithRecentDischarge!$I$28:$W$1527, (MATCH($F127&amp;$R127,AdmittedwithRecentDischarge!$I$28:$I$1527&amp;AdmittedwithRecentDischarge!$M$28:$M$1527,0)))),"",INDEX(AdmittedwithRecentDischarge!$I$28:$W$1527, (MATCH($F127&amp;$R127,AdmittedwithRecentDischarge!$I$28:$I$1527&amp;AdmittedwithRecentDischarge!$M$28:$M$1527,0)),9))</f>
        <v>0</v>
      </c>
      <c r="U127" s="191">
        <f t="array" ref="U127">IF(ISNA(INDEX(AdmittedwithRecentDischarge!$I$28:$W$1527, (MATCH($F127&amp;$R127,AdmittedwithRecentDischarge!$I$28:$I$1527&amp;AdmittedwithRecentDischarge!$M$28:$M$1527,0)))),"",INDEX(AdmittedwithRecentDischarge!$I$28:$W$1527, (MATCH($F127&amp;$R127,AdmittedwithRecentDischarge!$I$28:$I$1527&amp;AdmittedwithRecentDischarge!$M$28:$M$1527,0)),11))</f>
        <v>0</v>
      </c>
      <c r="V127" s="191">
        <f t="array" ref="V127">IF(ISNA(INDEX(AdmittedwithRecentDischarge!$I$28:$W$1527, (MATCH($F127&amp;$R127,AdmittedwithRecentDischarge!$I$28:$I$1527&amp;AdmittedwithRecentDischarge!$M$28:$M$1527,0)))),"",INDEX(AdmittedwithRecentDischarge!$I$28:$W$1527, (MATCH($F127&amp;$R127,AdmittedwithRecentDischarge!$I$28:$I$1527&amp;AdmittedwithRecentDischarge!$M$28:$M$1527,0)),15))</f>
        <v>0</v>
      </c>
      <c r="W127" s="228" t="b">
        <f t="shared" si="13"/>
        <v>0</v>
      </c>
      <c r="X127" s="224" t="str">
        <f t="array" ref="X127">IF(ISNA(VLOOKUP($F127, AdmittedwithRecentDischarge!$I$28:$I$1527,1,FALSE)),"",MAX(IF((AdmittedwithRecentDischarge!$I$28:$I$1527=$F127)*(AdmittedwithRecentDischarge!$K$28:$K$1527&lt;=TransferLog!$J127),AdmittedwithRecentDischarge!$K$28:$K$1527)))</f>
        <v/>
      </c>
      <c r="Y127" s="224" t="b">
        <f t="shared" si="14"/>
        <v>0</v>
      </c>
      <c r="Z127" s="208"/>
      <c r="AA127" s="207" t="str">
        <f t="shared" si="10"/>
        <v/>
      </c>
      <c r="AB127" s="212" t="b">
        <f t="shared" si="15"/>
        <v>0</v>
      </c>
      <c r="AC127" s="213">
        <f t="shared" si="11"/>
        <v>0</v>
      </c>
      <c r="AD127" s="298"/>
      <c r="AE127" s="299"/>
      <c r="AF127" s="21">
        <f t="shared" si="17"/>
        <v>0</v>
      </c>
    </row>
    <row r="128" spans="1:32" s="21" customFormat="1" ht="16.5" customHeight="1">
      <c r="A128" s="22"/>
      <c r="B128" s="22"/>
      <c r="C128" s="22"/>
      <c r="D128" s="115">
        <f t="shared" si="16"/>
        <v>108</v>
      </c>
      <c r="E128" s="248" t="str">
        <f t="array" ref="E128">IF($F128&lt;&gt;"",INDEX(DropDownLists!$K$10:$K$2516,MATCH($F128,DropDownLists!$L$10:$L$2516,0)),"")</f>
        <v/>
      </c>
      <c r="F128" s="116"/>
      <c r="G128" s="118"/>
      <c r="I128" s="144"/>
      <c r="J128" s="141"/>
      <c r="K128" s="145"/>
      <c r="L128" s="146"/>
      <c r="M128" s="195" t="str">
        <f t="array" ref="M128">IF($L128&lt;&gt;"",INDEX(DropDownLists!$H$10:$H$2516,MATCH($L128,DropDownLists!$I$10:$I$2516,0)),"")</f>
        <v/>
      </c>
      <c r="N128" s="148"/>
      <c r="O128" s="148"/>
      <c r="P128" s="146"/>
      <c r="Q128" s="148" t="s">
        <v>190</v>
      </c>
      <c r="R128" s="119" t="str">
        <f t="array" ref="R128">IF(ISNA(VLOOKUP($F128, AdmittedwithRecentDischarge!$I$28:$I$1527,1,FALSE)),"",MAX(IF((AdmittedwithRecentDischarge!$I$28:$I$1527=$F128)*(AdmittedwithRecentDischarge!$M$28:$M$1527&lt;=TransferLog!$J128),AdmittedwithRecentDischarge!$M$28:$M$1527)))</f>
        <v/>
      </c>
      <c r="S128" s="120" t="str">
        <f t="array" ref="S128">IF(ISNA(INDEX(AdmittedwithRecentDischarge!$AH$28:$AH$1527,MATCH($F128&amp;$R128,AdmittedwithRecentDischarge!$I$28:$I$1527&amp;AdmittedwithRecentDischarge!$M$28:$M$1527,0))),"", IF($R128&lt;&gt;"",INDEX(AdmittedwithRecentDischarge!$AH$28:$AH$1527,MATCH($F128&amp;$R128,AdmittedwithRecentDischarge!$I$28:$I$1527&amp;AdmittedwithRecentDischarge!$M$28:$M$1527,0)),""))</f>
        <v/>
      </c>
      <c r="T128" s="190">
        <f t="array" ref="T128">IF(ISNA(INDEX(AdmittedwithRecentDischarge!$I$28:$W$1527, (MATCH($F128&amp;$R128,AdmittedwithRecentDischarge!$I$28:$I$1527&amp;AdmittedwithRecentDischarge!$M$28:$M$1527,0)))),"",INDEX(AdmittedwithRecentDischarge!$I$28:$W$1527, (MATCH($F128&amp;$R128,AdmittedwithRecentDischarge!$I$28:$I$1527&amp;AdmittedwithRecentDischarge!$M$28:$M$1527,0)),9))</f>
        <v>0</v>
      </c>
      <c r="U128" s="191">
        <f t="array" ref="U128">IF(ISNA(INDEX(AdmittedwithRecentDischarge!$I$28:$W$1527, (MATCH($F128&amp;$R128,AdmittedwithRecentDischarge!$I$28:$I$1527&amp;AdmittedwithRecentDischarge!$M$28:$M$1527,0)))),"",INDEX(AdmittedwithRecentDischarge!$I$28:$W$1527, (MATCH($F128&amp;$R128,AdmittedwithRecentDischarge!$I$28:$I$1527&amp;AdmittedwithRecentDischarge!$M$28:$M$1527,0)),11))</f>
        <v>0</v>
      </c>
      <c r="V128" s="191">
        <f t="array" ref="V128">IF(ISNA(INDEX(AdmittedwithRecentDischarge!$I$28:$W$1527, (MATCH($F128&amp;$R128,AdmittedwithRecentDischarge!$I$28:$I$1527&amp;AdmittedwithRecentDischarge!$M$28:$M$1527,0)))),"",INDEX(AdmittedwithRecentDischarge!$I$28:$W$1527, (MATCH($F128&amp;$R128,AdmittedwithRecentDischarge!$I$28:$I$1527&amp;AdmittedwithRecentDischarge!$M$28:$M$1527,0)),15))</f>
        <v>0</v>
      </c>
      <c r="W128" s="228" t="b">
        <f t="shared" si="13"/>
        <v>0</v>
      </c>
      <c r="X128" s="224" t="str">
        <f t="array" ref="X128">IF(ISNA(VLOOKUP($F128, AdmittedwithRecentDischarge!$I$28:$I$1527,1,FALSE)),"",MAX(IF((AdmittedwithRecentDischarge!$I$28:$I$1527=$F128)*(AdmittedwithRecentDischarge!$K$28:$K$1527&lt;=TransferLog!$J128),AdmittedwithRecentDischarge!$K$28:$K$1527)))</f>
        <v/>
      </c>
      <c r="Y128" s="224" t="b">
        <f t="shared" si="14"/>
        <v>0</v>
      </c>
      <c r="Z128" s="208"/>
      <c r="AA128" s="207" t="str">
        <f t="shared" si="10"/>
        <v/>
      </c>
      <c r="AB128" s="212" t="b">
        <f t="shared" si="15"/>
        <v>0</v>
      </c>
      <c r="AC128" s="213">
        <f t="shared" si="11"/>
        <v>0</v>
      </c>
      <c r="AD128" s="298"/>
      <c r="AE128" s="299"/>
      <c r="AF128" s="21">
        <f t="shared" si="17"/>
        <v>0</v>
      </c>
    </row>
    <row r="129" spans="1:32" s="21" customFormat="1" ht="16.5" customHeight="1">
      <c r="A129" s="22"/>
      <c r="B129" s="22"/>
      <c r="C129" s="22"/>
      <c r="D129" s="115">
        <f t="shared" si="16"/>
        <v>109</v>
      </c>
      <c r="E129" s="248" t="str">
        <f t="array" ref="E129">IF($F129&lt;&gt;"",INDEX(DropDownLists!$K$10:$K$2516,MATCH($F129,DropDownLists!$L$10:$L$2516,0)),"")</f>
        <v/>
      </c>
      <c r="F129" s="116"/>
      <c r="G129" s="118"/>
      <c r="I129" s="144"/>
      <c r="J129" s="141"/>
      <c r="K129" s="145"/>
      <c r="L129" s="146"/>
      <c r="M129" s="195" t="str">
        <f t="array" ref="M129">IF($L129&lt;&gt;"",INDEX(DropDownLists!$H$10:$H$2516,MATCH($L129,DropDownLists!$I$10:$I$2516,0)),"")</f>
        <v/>
      </c>
      <c r="N129" s="148"/>
      <c r="O129" s="148"/>
      <c r="P129" s="146"/>
      <c r="Q129" s="148" t="s">
        <v>190</v>
      </c>
      <c r="R129" s="119" t="str">
        <f t="array" ref="R129">IF(ISNA(VLOOKUP($F129, AdmittedwithRecentDischarge!$I$28:$I$1527,1,FALSE)),"",MAX(IF((AdmittedwithRecentDischarge!$I$28:$I$1527=$F129)*(AdmittedwithRecentDischarge!$M$28:$M$1527&lt;=TransferLog!$J129),AdmittedwithRecentDischarge!$M$28:$M$1527)))</f>
        <v/>
      </c>
      <c r="S129" s="120" t="str">
        <f t="array" ref="S129">IF(ISNA(INDEX(AdmittedwithRecentDischarge!$AH$28:$AH$1527,MATCH($F129&amp;$R129,AdmittedwithRecentDischarge!$I$28:$I$1527&amp;AdmittedwithRecentDischarge!$M$28:$M$1527,0))),"", IF($R129&lt;&gt;"",INDEX(AdmittedwithRecentDischarge!$AH$28:$AH$1527,MATCH($F129&amp;$R129,AdmittedwithRecentDischarge!$I$28:$I$1527&amp;AdmittedwithRecentDischarge!$M$28:$M$1527,0)),""))</f>
        <v/>
      </c>
      <c r="T129" s="190">
        <f t="array" ref="T129">IF(ISNA(INDEX(AdmittedwithRecentDischarge!$I$28:$W$1527, (MATCH($F129&amp;$R129,AdmittedwithRecentDischarge!$I$28:$I$1527&amp;AdmittedwithRecentDischarge!$M$28:$M$1527,0)))),"",INDEX(AdmittedwithRecentDischarge!$I$28:$W$1527, (MATCH($F129&amp;$R129,AdmittedwithRecentDischarge!$I$28:$I$1527&amp;AdmittedwithRecentDischarge!$M$28:$M$1527,0)),9))</f>
        <v>0</v>
      </c>
      <c r="U129" s="191">
        <f t="array" ref="U129">IF(ISNA(INDEX(AdmittedwithRecentDischarge!$I$28:$W$1527, (MATCH($F129&amp;$R129,AdmittedwithRecentDischarge!$I$28:$I$1527&amp;AdmittedwithRecentDischarge!$M$28:$M$1527,0)))),"",INDEX(AdmittedwithRecentDischarge!$I$28:$W$1527, (MATCH($F129&amp;$R129,AdmittedwithRecentDischarge!$I$28:$I$1527&amp;AdmittedwithRecentDischarge!$M$28:$M$1527,0)),11))</f>
        <v>0</v>
      </c>
      <c r="V129" s="191">
        <f t="array" ref="V129">IF(ISNA(INDEX(AdmittedwithRecentDischarge!$I$28:$W$1527, (MATCH($F129&amp;$R129,AdmittedwithRecentDischarge!$I$28:$I$1527&amp;AdmittedwithRecentDischarge!$M$28:$M$1527,0)))),"",INDEX(AdmittedwithRecentDischarge!$I$28:$W$1527, (MATCH($F129&amp;$R129,AdmittedwithRecentDischarge!$I$28:$I$1527&amp;AdmittedwithRecentDischarge!$M$28:$M$1527,0)),15))</f>
        <v>0</v>
      </c>
      <c r="W129" s="228" t="b">
        <f t="shared" si="13"/>
        <v>0</v>
      </c>
      <c r="X129" s="224" t="str">
        <f t="array" ref="X129">IF(ISNA(VLOOKUP($F129, AdmittedwithRecentDischarge!$I$28:$I$1527,1,FALSE)),"",MAX(IF((AdmittedwithRecentDischarge!$I$28:$I$1527=$F129)*(AdmittedwithRecentDischarge!$K$28:$K$1527&lt;=TransferLog!$J129),AdmittedwithRecentDischarge!$K$28:$K$1527)))</f>
        <v/>
      </c>
      <c r="Y129" s="224" t="b">
        <f t="shared" si="14"/>
        <v>0</v>
      </c>
      <c r="Z129" s="208"/>
      <c r="AA129" s="207" t="str">
        <f t="shared" si="10"/>
        <v/>
      </c>
      <c r="AB129" s="212" t="b">
        <f t="shared" si="15"/>
        <v>0</v>
      </c>
      <c r="AC129" s="213">
        <f t="shared" si="11"/>
        <v>0</v>
      </c>
      <c r="AD129" s="298"/>
      <c r="AE129" s="299"/>
      <c r="AF129" s="21">
        <f t="shared" si="17"/>
        <v>0</v>
      </c>
    </row>
    <row r="130" spans="1:32" s="21" customFormat="1" ht="16.5" customHeight="1">
      <c r="A130" s="22"/>
      <c r="B130" s="22"/>
      <c r="C130" s="22"/>
      <c r="D130" s="115">
        <f t="shared" si="16"/>
        <v>110</v>
      </c>
      <c r="E130" s="248" t="str">
        <f t="array" ref="E130">IF($F130&lt;&gt;"",INDEX(DropDownLists!$K$10:$K$2516,MATCH($F130,DropDownLists!$L$10:$L$2516,0)),"")</f>
        <v/>
      </c>
      <c r="F130" s="116"/>
      <c r="G130" s="118"/>
      <c r="I130" s="144"/>
      <c r="J130" s="141"/>
      <c r="K130" s="145"/>
      <c r="L130" s="146"/>
      <c r="M130" s="195" t="str">
        <f t="array" ref="M130">IF($L130&lt;&gt;"",INDEX(DropDownLists!$H$10:$H$2516,MATCH($L130,DropDownLists!$I$10:$I$2516,0)),"")</f>
        <v/>
      </c>
      <c r="N130" s="148"/>
      <c r="O130" s="148"/>
      <c r="P130" s="146"/>
      <c r="Q130" s="148" t="s">
        <v>190</v>
      </c>
      <c r="R130" s="119" t="str">
        <f t="array" ref="R130">IF(ISNA(VLOOKUP($F130, AdmittedwithRecentDischarge!$I$28:$I$1527,1,FALSE)),"",MAX(IF((AdmittedwithRecentDischarge!$I$28:$I$1527=$F130)*(AdmittedwithRecentDischarge!$M$28:$M$1527&lt;=TransferLog!$J130),AdmittedwithRecentDischarge!$M$28:$M$1527)))</f>
        <v/>
      </c>
      <c r="S130" s="120" t="str">
        <f t="array" ref="S130">IF(ISNA(INDEX(AdmittedwithRecentDischarge!$AH$28:$AH$1527,MATCH($F130&amp;$R130,AdmittedwithRecentDischarge!$I$28:$I$1527&amp;AdmittedwithRecentDischarge!$M$28:$M$1527,0))),"", IF($R130&lt;&gt;"",INDEX(AdmittedwithRecentDischarge!$AH$28:$AH$1527,MATCH($F130&amp;$R130,AdmittedwithRecentDischarge!$I$28:$I$1527&amp;AdmittedwithRecentDischarge!$M$28:$M$1527,0)),""))</f>
        <v/>
      </c>
      <c r="T130" s="190">
        <f t="array" ref="T130">IF(ISNA(INDEX(AdmittedwithRecentDischarge!$I$28:$W$1527, (MATCH($F130&amp;$R130,AdmittedwithRecentDischarge!$I$28:$I$1527&amp;AdmittedwithRecentDischarge!$M$28:$M$1527,0)))),"",INDEX(AdmittedwithRecentDischarge!$I$28:$W$1527, (MATCH($F130&amp;$R130,AdmittedwithRecentDischarge!$I$28:$I$1527&amp;AdmittedwithRecentDischarge!$M$28:$M$1527,0)),9))</f>
        <v>0</v>
      </c>
      <c r="U130" s="191">
        <f t="array" ref="U130">IF(ISNA(INDEX(AdmittedwithRecentDischarge!$I$28:$W$1527, (MATCH($F130&amp;$R130,AdmittedwithRecentDischarge!$I$28:$I$1527&amp;AdmittedwithRecentDischarge!$M$28:$M$1527,0)))),"",INDEX(AdmittedwithRecentDischarge!$I$28:$W$1527, (MATCH($F130&amp;$R130,AdmittedwithRecentDischarge!$I$28:$I$1527&amp;AdmittedwithRecentDischarge!$M$28:$M$1527,0)),11))</f>
        <v>0</v>
      </c>
      <c r="V130" s="191">
        <f t="array" ref="V130">IF(ISNA(INDEX(AdmittedwithRecentDischarge!$I$28:$W$1527, (MATCH($F130&amp;$R130,AdmittedwithRecentDischarge!$I$28:$I$1527&amp;AdmittedwithRecentDischarge!$M$28:$M$1527,0)))),"",INDEX(AdmittedwithRecentDischarge!$I$28:$W$1527, (MATCH($F130&amp;$R130,AdmittedwithRecentDischarge!$I$28:$I$1527&amp;AdmittedwithRecentDischarge!$M$28:$M$1527,0)),15))</f>
        <v>0</v>
      </c>
      <c r="W130" s="228" t="b">
        <f t="shared" si="13"/>
        <v>0</v>
      </c>
      <c r="X130" s="224" t="str">
        <f t="array" ref="X130">IF(ISNA(VLOOKUP($F130, AdmittedwithRecentDischarge!$I$28:$I$1527,1,FALSE)),"",MAX(IF((AdmittedwithRecentDischarge!$I$28:$I$1527=$F130)*(AdmittedwithRecentDischarge!$K$28:$K$1527&lt;=TransferLog!$J130),AdmittedwithRecentDischarge!$K$28:$K$1527)))</f>
        <v/>
      </c>
      <c r="Y130" s="224" t="b">
        <f t="shared" si="14"/>
        <v>0</v>
      </c>
      <c r="Z130" s="208"/>
      <c r="AA130" s="207" t="str">
        <f t="shared" si="10"/>
        <v/>
      </c>
      <c r="AB130" s="212" t="b">
        <f t="shared" si="15"/>
        <v>0</v>
      </c>
      <c r="AC130" s="213">
        <f t="shared" si="11"/>
        <v>0</v>
      </c>
      <c r="AD130" s="298"/>
      <c r="AE130" s="299"/>
      <c r="AF130" s="21">
        <f t="shared" si="17"/>
        <v>0</v>
      </c>
    </row>
    <row r="131" spans="1:32" s="21" customFormat="1" ht="16.5" customHeight="1">
      <c r="A131" s="22"/>
      <c r="B131" s="22"/>
      <c r="C131" s="22"/>
      <c r="D131" s="115">
        <f t="shared" si="16"/>
        <v>111</v>
      </c>
      <c r="E131" s="248" t="str">
        <f t="array" ref="E131">IF($F131&lt;&gt;"",INDEX(DropDownLists!$K$10:$K$2516,MATCH($F131,DropDownLists!$L$10:$L$2516,0)),"")</f>
        <v/>
      </c>
      <c r="F131" s="116"/>
      <c r="G131" s="118"/>
      <c r="I131" s="144"/>
      <c r="J131" s="141"/>
      <c r="K131" s="145"/>
      <c r="L131" s="146"/>
      <c r="M131" s="195" t="str">
        <f t="array" ref="M131">IF($L131&lt;&gt;"",INDEX(DropDownLists!$H$10:$H$2516,MATCH($L131,DropDownLists!$I$10:$I$2516,0)),"")</f>
        <v/>
      </c>
      <c r="N131" s="148"/>
      <c r="O131" s="148"/>
      <c r="P131" s="146"/>
      <c r="Q131" s="148" t="s">
        <v>190</v>
      </c>
      <c r="R131" s="119" t="str">
        <f t="array" ref="R131">IF(ISNA(VLOOKUP($F131, AdmittedwithRecentDischarge!$I$28:$I$1527,1,FALSE)),"",MAX(IF((AdmittedwithRecentDischarge!$I$28:$I$1527=$F131)*(AdmittedwithRecentDischarge!$M$28:$M$1527&lt;=TransferLog!$J131),AdmittedwithRecentDischarge!$M$28:$M$1527)))</f>
        <v/>
      </c>
      <c r="S131" s="120" t="str">
        <f t="array" ref="S131">IF(ISNA(INDEX(AdmittedwithRecentDischarge!$AH$28:$AH$1527,MATCH($F131&amp;$R131,AdmittedwithRecentDischarge!$I$28:$I$1527&amp;AdmittedwithRecentDischarge!$M$28:$M$1527,0))),"", IF($R131&lt;&gt;"",INDEX(AdmittedwithRecentDischarge!$AH$28:$AH$1527,MATCH($F131&amp;$R131,AdmittedwithRecentDischarge!$I$28:$I$1527&amp;AdmittedwithRecentDischarge!$M$28:$M$1527,0)),""))</f>
        <v/>
      </c>
      <c r="T131" s="190">
        <f t="array" ref="T131">IF(ISNA(INDEX(AdmittedwithRecentDischarge!$I$28:$W$1527, (MATCH($F131&amp;$R131,AdmittedwithRecentDischarge!$I$28:$I$1527&amp;AdmittedwithRecentDischarge!$M$28:$M$1527,0)))),"",INDEX(AdmittedwithRecentDischarge!$I$28:$W$1527, (MATCH($F131&amp;$R131,AdmittedwithRecentDischarge!$I$28:$I$1527&amp;AdmittedwithRecentDischarge!$M$28:$M$1527,0)),9))</f>
        <v>0</v>
      </c>
      <c r="U131" s="191">
        <f t="array" ref="U131">IF(ISNA(INDEX(AdmittedwithRecentDischarge!$I$28:$W$1527, (MATCH($F131&amp;$R131,AdmittedwithRecentDischarge!$I$28:$I$1527&amp;AdmittedwithRecentDischarge!$M$28:$M$1527,0)))),"",INDEX(AdmittedwithRecentDischarge!$I$28:$W$1527, (MATCH($F131&amp;$R131,AdmittedwithRecentDischarge!$I$28:$I$1527&amp;AdmittedwithRecentDischarge!$M$28:$M$1527,0)),11))</f>
        <v>0</v>
      </c>
      <c r="V131" s="191">
        <f t="array" ref="V131">IF(ISNA(INDEX(AdmittedwithRecentDischarge!$I$28:$W$1527, (MATCH($F131&amp;$R131,AdmittedwithRecentDischarge!$I$28:$I$1527&amp;AdmittedwithRecentDischarge!$M$28:$M$1527,0)))),"",INDEX(AdmittedwithRecentDischarge!$I$28:$W$1527, (MATCH($F131&amp;$R131,AdmittedwithRecentDischarge!$I$28:$I$1527&amp;AdmittedwithRecentDischarge!$M$28:$M$1527,0)),15))</f>
        <v>0</v>
      </c>
      <c r="W131" s="228" t="b">
        <f t="shared" si="13"/>
        <v>0</v>
      </c>
      <c r="X131" s="224" t="str">
        <f t="array" ref="X131">IF(ISNA(VLOOKUP($F131, AdmittedwithRecentDischarge!$I$28:$I$1527,1,FALSE)),"",MAX(IF((AdmittedwithRecentDischarge!$I$28:$I$1527=$F131)*(AdmittedwithRecentDischarge!$K$28:$K$1527&lt;=TransferLog!$J131),AdmittedwithRecentDischarge!$K$28:$K$1527)))</f>
        <v/>
      </c>
      <c r="Y131" s="224" t="b">
        <f t="shared" si="14"/>
        <v>0</v>
      </c>
      <c r="Z131" s="208"/>
      <c r="AA131" s="207" t="str">
        <f t="shared" si="10"/>
        <v/>
      </c>
      <c r="AB131" s="212" t="b">
        <f t="shared" si="15"/>
        <v>0</v>
      </c>
      <c r="AC131" s="213">
        <f t="shared" si="11"/>
        <v>0</v>
      </c>
      <c r="AD131" s="298"/>
      <c r="AE131" s="299"/>
      <c r="AF131" s="21">
        <f t="shared" si="17"/>
        <v>0</v>
      </c>
    </row>
    <row r="132" spans="1:32" s="21" customFormat="1" ht="16.5" customHeight="1">
      <c r="A132" s="22"/>
      <c r="B132" s="22"/>
      <c r="C132" s="22"/>
      <c r="D132" s="115">
        <f t="shared" si="16"/>
        <v>112</v>
      </c>
      <c r="E132" s="248" t="str">
        <f t="array" ref="E132">IF($F132&lt;&gt;"",INDEX(DropDownLists!$K$10:$K$2516,MATCH($F132,DropDownLists!$L$10:$L$2516,0)),"")</f>
        <v/>
      </c>
      <c r="F132" s="116"/>
      <c r="G132" s="118"/>
      <c r="I132" s="144"/>
      <c r="J132" s="141"/>
      <c r="K132" s="145"/>
      <c r="L132" s="146"/>
      <c r="M132" s="195" t="str">
        <f t="array" ref="M132">IF($L132&lt;&gt;"",INDEX(DropDownLists!$H$10:$H$2516,MATCH($L132,DropDownLists!$I$10:$I$2516,0)),"")</f>
        <v/>
      </c>
      <c r="N132" s="148"/>
      <c r="O132" s="148"/>
      <c r="P132" s="146"/>
      <c r="Q132" s="148" t="s">
        <v>190</v>
      </c>
      <c r="R132" s="119" t="str">
        <f t="array" ref="R132">IF(ISNA(VLOOKUP($F132, AdmittedwithRecentDischarge!$I$28:$I$1527,1,FALSE)),"",MAX(IF((AdmittedwithRecentDischarge!$I$28:$I$1527=$F132)*(AdmittedwithRecentDischarge!$M$28:$M$1527&lt;=TransferLog!$J132),AdmittedwithRecentDischarge!$M$28:$M$1527)))</f>
        <v/>
      </c>
      <c r="S132" s="120" t="str">
        <f t="array" ref="S132">IF(ISNA(INDEX(AdmittedwithRecentDischarge!$AH$28:$AH$1527,MATCH($F132&amp;$R132,AdmittedwithRecentDischarge!$I$28:$I$1527&amp;AdmittedwithRecentDischarge!$M$28:$M$1527,0))),"", IF($R132&lt;&gt;"",INDEX(AdmittedwithRecentDischarge!$AH$28:$AH$1527,MATCH($F132&amp;$R132,AdmittedwithRecentDischarge!$I$28:$I$1527&amp;AdmittedwithRecentDischarge!$M$28:$M$1527,0)),""))</f>
        <v/>
      </c>
      <c r="T132" s="190">
        <f t="array" ref="T132">IF(ISNA(INDEX(AdmittedwithRecentDischarge!$I$28:$W$1527, (MATCH($F132&amp;$R132,AdmittedwithRecentDischarge!$I$28:$I$1527&amp;AdmittedwithRecentDischarge!$M$28:$M$1527,0)))),"",INDEX(AdmittedwithRecentDischarge!$I$28:$W$1527, (MATCH($F132&amp;$R132,AdmittedwithRecentDischarge!$I$28:$I$1527&amp;AdmittedwithRecentDischarge!$M$28:$M$1527,0)),9))</f>
        <v>0</v>
      </c>
      <c r="U132" s="191">
        <f t="array" ref="U132">IF(ISNA(INDEX(AdmittedwithRecentDischarge!$I$28:$W$1527, (MATCH($F132&amp;$R132,AdmittedwithRecentDischarge!$I$28:$I$1527&amp;AdmittedwithRecentDischarge!$M$28:$M$1527,0)))),"",INDEX(AdmittedwithRecentDischarge!$I$28:$W$1527, (MATCH($F132&amp;$R132,AdmittedwithRecentDischarge!$I$28:$I$1527&amp;AdmittedwithRecentDischarge!$M$28:$M$1527,0)),11))</f>
        <v>0</v>
      </c>
      <c r="V132" s="191">
        <f t="array" ref="V132">IF(ISNA(INDEX(AdmittedwithRecentDischarge!$I$28:$W$1527, (MATCH($F132&amp;$R132,AdmittedwithRecentDischarge!$I$28:$I$1527&amp;AdmittedwithRecentDischarge!$M$28:$M$1527,0)))),"",INDEX(AdmittedwithRecentDischarge!$I$28:$W$1527, (MATCH($F132&amp;$R132,AdmittedwithRecentDischarge!$I$28:$I$1527&amp;AdmittedwithRecentDischarge!$M$28:$M$1527,0)),15))</f>
        <v>0</v>
      </c>
      <c r="W132" s="228" t="b">
        <f t="shared" si="13"/>
        <v>0</v>
      </c>
      <c r="X132" s="224" t="str">
        <f t="array" ref="X132">IF(ISNA(VLOOKUP($F132, AdmittedwithRecentDischarge!$I$28:$I$1527,1,FALSE)),"",MAX(IF((AdmittedwithRecentDischarge!$I$28:$I$1527=$F132)*(AdmittedwithRecentDischarge!$K$28:$K$1527&lt;=TransferLog!$J132),AdmittedwithRecentDischarge!$K$28:$K$1527)))</f>
        <v/>
      </c>
      <c r="Y132" s="224" t="b">
        <f t="shared" si="14"/>
        <v>0</v>
      </c>
      <c r="Z132" s="208"/>
      <c r="AA132" s="207" t="str">
        <f t="shared" si="10"/>
        <v/>
      </c>
      <c r="AB132" s="212" t="b">
        <f t="shared" si="15"/>
        <v>0</v>
      </c>
      <c r="AC132" s="213">
        <f t="shared" si="11"/>
        <v>0</v>
      </c>
      <c r="AD132" s="298"/>
      <c r="AE132" s="299"/>
      <c r="AF132" s="21">
        <f t="shared" si="17"/>
        <v>0</v>
      </c>
    </row>
    <row r="133" spans="1:32" s="21" customFormat="1" ht="16.5" customHeight="1">
      <c r="A133" s="22"/>
      <c r="B133" s="22"/>
      <c r="C133" s="22"/>
      <c r="D133" s="115">
        <f t="shared" si="16"/>
        <v>113</v>
      </c>
      <c r="E133" s="248" t="str">
        <f t="array" ref="E133">IF($F133&lt;&gt;"",INDEX(DropDownLists!$K$10:$K$2516,MATCH($F133,DropDownLists!$L$10:$L$2516,0)),"")</f>
        <v/>
      </c>
      <c r="F133" s="116"/>
      <c r="G133" s="118"/>
      <c r="I133" s="144"/>
      <c r="J133" s="141"/>
      <c r="K133" s="145"/>
      <c r="L133" s="146"/>
      <c r="M133" s="195" t="str">
        <f t="array" ref="M133">IF($L133&lt;&gt;"",INDEX(DropDownLists!$H$10:$H$2516,MATCH($L133,DropDownLists!$I$10:$I$2516,0)),"")</f>
        <v/>
      </c>
      <c r="N133" s="148"/>
      <c r="O133" s="148"/>
      <c r="P133" s="146"/>
      <c r="Q133" s="148" t="s">
        <v>190</v>
      </c>
      <c r="R133" s="119" t="str">
        <f t="array" ref="R133">IF(ISNA(VLOOKUP($F133, AdmittedwithRecentDischarge!$I$28:$I$1527,1,FALSE)),"",MAX(IF((AdmittedwithRecentDischarge!$I$28:$I$1527=$F133)*(AdmittedwithRecentDischarge!$M$28:$M$1527&lt;=TransferLog!$J133),AdmittedwithRecentDischarge!$M$28:$M$1527)))</f>
        <v/>
      </c>
      <c r="S133" s="120" t="str">
        <f t="array" ref="S133">IF(ISNA(INDEX(AdmittedwithRecentDischarge!$AH$28:$AH$1527,MATCH($F133&amp;$R133,AdmittedwithRecentDischarge!$I$28:$I$1527&amp;AdmittedwithRecentDischarge!$M$28:$M$1527,0))),"", IF($R133&lt;&gt;"",INDEX(AdmittedwithRecentDischarge!$AH$28:$AH$1527,MATCH($F133&amp;$R133,AdmittedwithRecentDischarge!$I$28:$I$1527&amp;AdmittedwithRecentDischarge!$M$28:$M$1527,0)),""))</f>
        <v/>
      </c>
      <c r="T133" s="190">
        <f t="array" ref="T133">IF(ISNA(INDEX(AdmittedwithRecentDischarge!$I$28:$W$1527, (MATCH($F133&amp;$R133,AdmittedwithRecentDischarge!$I$28:$I$1527&amp;AdmittedwithRecentDischarge!$M$28:$M$1527,0)))),"",INDEX(AdmittedwithRecentDischarge!$I$28:$W$1527, (MATCH($F133&amp;$R133,AdmittedwithRecentDischarge!$I$28:$I$1527&amp;AdmittedwithRecentDischarge!$M$28:$M$1527,0)),9))</f>
        <v>0</v>
      </c>
      <c r="U133" s="191">
        <f t="array" ref="U133">IF(ISNA(INDEX(AdmittedwithRecentDischarge!$I$28:$W$1527, (MATCH($F133&amp;$R133,AdmittedwithRecentDischarge!$I$28:$I$1527&amp;AdmittedwithRecentDischarge!$M$28:$M$1527,0)))),"",INDEX(AdmittedwithRecentDischarge!$I$28:$W$1527, (MATCH($F133&amp;$R133,AdmittedwithRecentDischarge!$I$28:$I$1527&amp;AdmittedwithRecentDischarge!$M$28:$M$1527,0)),11))</f>
        <v>0</v>
      </c>
      <c r="V133" s="191">
        <f t="array" ref="V133">IF(ISNA(INDEX(AdmittedwithRecentDischarge!$I$28:$W$1527, (MATCH($F133&amp;$R133,AdmittedwithRecentDischarge!$I$28:$I$1527&amp;AdmittedwithRecentDischarge!$M$28:$M$1527,0)))),"",INDEX(AdmittedwithRecentDischarge!$I$28:$W$1527, (MATCH($F133&amp;$R133,AdmittedwithRecentDischarge!$I$28:$I$1527&amp;AdmittedwithRecentDischarge!$M$28:$M$1527,0)),15))</f>
        <v>0</v>
      </c>
      <c r="W133" s="228" t="b">
        <f t="shared" si="13"/>
        <v>0</v>
      </c>
      <c r="X133" s="224" t="str">
        <f t="array" ref="X133">IF(ISNA(VLOOKUP($F133, AdmittedwithRecentDischarge!$I$28:$I$1527,1,FALSE)),"",MAX(IF((AdmittedwithRecentDischarge!$I$28:$I$1527=$F133)*(AdmittedwithRecentDischarge!$K$28:$K$1527&lt;=TransferLog!$J133),AdmittedwithRecentDischarge!$K$28:$K$1527)))</f>
        <v/>
      </c>
      <c r="Y133" s="224" t="b">
        <f t="shared" si="14"/>
        <v>0</v>
      </c>
      <c r="Z133" s="208"/>
      <c r="AA133" s="207" t="str">
        <f t="shared" si="10"/>
        <v/>
      </c>
      <c r="AB133" s="212" t="b">
        <f t="shared" si="15"/>
        <v>0</v>
      </c>
      <c r="AC133" s="213">
        <f t="shared" si="11"/>
        <v>0</v>
      </c>
      <c r="AD133" s="298"/>
      <c r="AE133" s="299"/>
      <c r="AF133" s="21">
        <f t="shared" si="17"/>
        <v>0</v>
      </c>
    </row>
    <row r="134" spans="1:32" s="21" customFormat="1" ht="16.5" customHeight="1">
      <c r="A134" s="22"/>
      <c r="B134" s="22"/>
      <c r="C134" s="22"/>
      <c r="D134" s="115">
        <f t="shared" si="16"/>
        <v>114</v>
      </c>
      <c r="E134" s="248" t="str">
        <f t="array" ref="E134">IF($F134&lt;&gt;"",INDEX(DropDownLists!$K$10:$K$2516,MATCH($F134,DropDownLists!$L$10:$L$2516,0)),"")</f>
        <v/>
      </c>
      <c r="F134" s="116"/>
      <c r="G134" s="118"/>
      <c r="I134" s="144"/>
      <c r="J134" s="141"/>
      <c r="K134" s="145"/>
      <c r="L134" s="146"/>
      <c r="M134" s="195" t="str">
        <f t="array" ref="M134">IF($L134&lt;&gt;"",INDEX(DropDownLists!$H$10:$H$2516,MATCH($L134,DropDownLists!$I$10:$I$2516,0)),"")</f>
        <v/>
      </c>
      <c r="N134" s="148"/>
      <c r="O134" s="148"/>
      <c r="P134" s="146"/>
      <c r="Q134" s="148" t="s">
        <v>190</v>
      </c>
      <c r="R134" s="119" t="str">
        <f t="array" ref="R134">IF(ISNA(VLOOKUP($F134, AdmittedwithRecentDischarge!$I$28:$I$1527,1,FALSE)),"",MAX(IF((AdmittedwithRecentDischarge!$I$28:$I$1527=$F134)*(AdmittedwithRecentDischarge!$M$28:$M$1527&lt;=TransferLog!$J134),AdmittedwithRecentDischarge!$M$28:$M$1527)))</f>
        <v/>
      </c>
      <c r="S134" s="120" t="str">
        <f t="array" ref="S134">IF(ISNA(INDEX(AdmittedwithRecentDischarge!$AH$28:$AH$1527,MATCH($F134&amp;$R134,AdmittedwithRecentDischarge!$I$28:$I$1527&amp;AdmittedwithRecentDischarge!$M$28:$M$1527,0))),"", IF($R134&lt;&gt;"",INDEX(AdmittedwithRecentDischarge!$AH$28:$AH$1527,MATCH($F134&amp;$R134,AdmittedwithRecentDischarge!$I$28:$I$1527&amp;AdmittedwithRecentDischarge!$M$28:$M$1527,0)),""))</f>
        <v/>
      </c>
      <c r="T134" s="190">
        <f t="array" ref="T134">IF(ISNA(INDEX(AdmittedwithRecentDischarge!$I$28:$W$1527, (MATCH($F134&amp;$R134,AdmittedwithRecentDischarge!$I$28:$I$1527&amp;AdmittedwithRecentDischarge!$M$28:$M$1527,0)))),"",INDEX(AdmittedwithRecentDischarge!$I$28:$W$1527, (MATCH($F134&amp;$R134,AdmittedwithRecentDischarge!$I$28:$I$1527&amp;AdmittedwithRecentDischarge!$M$28:$M$1527,0)),9))</f>
        <v>0</v>
      </c>
      <c r="U134" s="191">
        <f t="array" ref="U134">IF(ISNA(INDEX(AdmittedwithRecentDischarge!$I$28:$W$1527, (MATCH($F134&amp;$R134,AdmittedwithRecentDischarge!$I$28:$I$1527&amp;AdmittedwithRecentDischarge!$M$28:$M$1527,0)))),"",INDEX(AdmittedwithRecentDischarge!$I$28:$W$1527, (MATCH($F134&amp;$R134,AdmittedwithRecentDischarge!$I$28:$I$1527&amp;AdmittedwithRecentDischarge!$M$28:$M$1527,0)),11))</f>
        <v>0</v>
      </c>
      <c r="V134" s="191">
        <f t="array" ref="V134">IF(ISNA(INDEX(AdmittedwithRecentDischarge!$I$28:$W$1527, (MATCH($F134&amp;$R134,AdmittedwithRecentDischarge!$I$28:$I$1527&amp;AdmittedwithRecentDischarge!$M$28:$M$1527,0)))),"",INDEX(AdmittedwithRecentDischarge!$I$28:$W$1527, (MATCH($F134&amp;$R134,AdmittedwithRecentDischarge!$I$28:$I$1527&amp;AdmittedwithRecentDischarge!$M$28:$M$1527,0)),15))</f>
        <v>0</v>
      </c>
      <c r="W134" s="228" t="b">
        <f t="shared" si="13"/>
        <v>0</v>
      </c>
      <c r="X134" s="224" t="str">
        <f t="array" ref="X134">IF(ISNA(VLOOKUP($F134, AdmittedwithRecentDischarge!$I$28:$I$1527,1,FALSE)),"",MAX(IF((AdmittedwithRecentDischarge!$I$28:$I$1527=$F134)*(AdmittedwithRecentDischarge!$K$28:$K$1527&lt;=TransferLog!$J134),AdmittedwithRecentDischarge!$K$28:$K$1527)))</f>
        <v/>
      </c>
      <c r="Y134" s="224" t="b">
        <f t="shared" si="14"/>
        <v>0</v>
      </c>
      <c r="Z134" s="208"/>
      <c r="AA134" s="207" t="str">
        <f t="shared" si="10"/>
        <v/>
      </c>
      <c r="AB134" s="212" t="b">
        <f t="shared" si="15"/>
        <v>0</v>
      </c>
      <c r="AC134" s="213">
        <f t="shared" si="11"/>
        <v>0</v>
      </c>
      <c r="AD134" s="298"/>
      <c r="AE134" s="299"/>
      <c r="AF134" s="21">
        <f t="shared" si="17"/>
        <v>0</v>
      </c>
    </row>
    <row r="135" spans="1:32" s="21" customFormat="1" ht="16.5" customHeight="1">
      <c r="A135" s="22"/>
      <c r="B135" s="22"/>
      <c r="C135" s="22"/>
      <c r="D135" s="115">
        <f t="shared" si="16"/>
        <v>115</v>
      </c>
      <c r="E135" s="248" t="str">
        <f t="array" ref="E135">IF($F135&lt;&gt;"",INDEX(DropDownLists!$K$10:$K$2516,MATCH($F135,DropDownLists!$L$10:$L$2516,0)),"")</f>
        <v/>
      </c>
      <c r="F135" s="116"/>
      <c r="G135" s="118"/>
      <c r="I135" s="144"/>
      <c r="J135" s="141"/>
      <c r="K135" s="145"/>
      <c r="L135" s="146"/>
      <c r="M135" s="195" t="str">
        <f t="array" ref="M135">IF($L135&lt;&gt;"",INDEX(DropDownLists!$H$10:$H$2516,MATCH($L135,DropDownLists!$I$10:$I$2516,0)),"")</f>
        <v/>
      </c>
      <c r="N135" s="148"/>
      <c r="O135" s="148"/>
      <c r="P135" s="146"/>
      <c r="Q135" s="148" t="s">
        <v>190</v>
      </c>
      <c r="R135" s="119" t="str">
        <f t="array" ref="R135">IF(ISNA(VLOOKUP($F135, AdmittedwithRecentDischarge!$I$28:$I$1527,1,FALSE)),"",MAX(IF((AdmittedwithRecentDischarge!$I$28:$I$1527=$F135)*(AdmittedwithRecentDischarge!$M$28:$M$1527&lt;=TransferLog!$J135),AdmittedwithRecentDischarge!$M$28:$M$1527)))</f>
        <v/>
      </c>
      <c r="S135" s="120" t="str">
        <f t="array" ref="S135">IF(ISNA(INDEX(AdmittedwithRecentDischarge!$AH$28:$AH$1527,MATCH($F135&amp;$R135,AdmittedwithRecentDischarge!$I$28:$I$1527&amp;AdmittedwithRecentDischarge!$M$28:$M$1527,0))),"", IF($R135&lt;&gt;"",INDEX(AdmittedwithRecentDischarge!$AH$28:$AH$1527,MATCH($F135&amp;$R135,AdmittedwithRecentDischarge!$I$28:$I$1527&amp;AdmittedwithRecentDischarge!$M$28:$M$1527,0)),""))</f>
        <v/>
      </c>
      <c r="T135" s="190">
        <f t="array" ref="T135">IF(ISNA(INDEX(AdmittedwithRecentDischarge!$I$28:$W$1527, (MATCH($F135&amp;$R135,AdmittedwithRecentDischarge!$I$28:$I$1527&amp;AdmittedwithRecentDischarge!$M$28:$M$1527,0)))),"",INDEX(AdmittedwithRecentDischarge!$I$28:$W$1527, (MATCH($F135&amp;$R135,AdmittedwithRecentDischarge!$I$28:$I$1527&amp;AdmittedwithRecentDischarge!$M$28:$M$1527,0)),9))</f>
        <v>0</v>
      </c>
      <c r="U135" s="191">
        <f t="array" ref="U135">IF(ISNA(INDEX(AdmittedwithRecentDischarge!$I$28:$W$1527, (MATCH($F135&amp;$R135,AdmittedwithRecentDischarge!$I$28:$I$1527&amp;AdmittedwithRecentDischarge!$M$28:$M$1527,0)))),"",INDEX(AdmittedwithRecentDischarge!$I$28:$W$1527, (MATCH($F135&amp;$R135,AdmittedwithRecentDischarge!$I$28:$I$1527&amp;AdmittedwithRecentDischarge!$M$28:$M$1527,0)),11))</f>
        <v>0</v>
      </c>
      <c r="V135" s="191">
        <f t="array" ref="V135">IF(ISNA(INDEX(AdmittedwithRecentDischarge!$I$28:$W$1527, (MATCH($F135&amp;$R135,AdmittedwithRecentDischarge!$I$28:$I$1527&amp;AdmittedwithRecentDischarge!$M$28:$M$1527,0)))),"",INDEX(AdmittedwithRecentDischarge!$I$28:$W$1527, (MATCH($F135&amp;$R135,AdmittedwithRecentDischarge!$I$28:$I$1527&amp;AdmittedwithRecentDischarge!$M$28:$M$1527,0)),15))</f>
        <v>0</v>
      </c>
      <c r="W135" s="228" t="b">
        <f t="shared" si="13"/>
        <v>0</v>
      </c>
      <c r="X135" s="224" t="str">
        <f t="array" ref="X135">IF(ISNA(VLOOKUP($F135, AdmittedwithRecentDischarge!$I$28:$I$1527,1,FALSE)),"",MAX(IF((AdmittedwithRecentDischarge!$I$28:$I$1527=$F135)*(AdmittedwithRecentDischarge!$K$28:$K$1527&lt;=TransferLog!$J135),AdmittedwithRecentDischarge!$K$28:$K$1527)))</f>
        <v/>
      </c>
      <c r="Y135" s="224" t="b">
        <f t="shared" si="14"/>
        <v>0</v>
      </c>
      <c r="Z135" s="208"/>
      <c r="AA135" s="207" t="str">
        <f t="shared" si="10"/>
        <v/>
      </c>
      <c r="AB135" s="212" t="b">
        <f t="shared" si="15"/>
        <v>0</v>
      </c>
      <c r="AC135" s="213">
        <f t="shared" si="11"/>
        <v>0</v>
      </c>
      <c r="AD135" s="298"/>
      <c r="AE135" s="299"/>
      <c r="AF135" s="21">
        <f t="shared" si="17"/>
        <v>0</v>
      </c>
    </row>
    <row r="136" spans="1:32" s="21" customFormat="1" ht="16.5" customHeight="1">
      <c r="A136" s="22"/>
      <c r="B136" s="22"/>
      <c r="C136" s="22"/>
      <c r="D136" s="115">
        <f t="shared" si="16"/>
        <v>116</v>
      </c>
      <c r="E136" s="248" t="str">
        <f t="array" ref="E136">IF($F136&lt;&gt;"",INDEX(DropDownLists!$K$10:$K$2516,MATCH($F136,DropDownLists!$L$10:$L$2516,0)),"")</f>
        <v/>
      </c>
      <c r="F136" s="116"/>
      <c r="G136" s="118"/>
      <c r="I136" s="144"/>
      <c r="J136" s="141"/>
      <c r="K136" s="145"/>
      <c r="L136" s="146"/>
      <c r="M136" s="195" t="str">
        <f t="array" ref="M136">IF($L136&lt;&gt;"",INDEX(DropDownLists!$H$10:$H$2516,MATCH($L136,DropDownLists!$I$10:$I$2516,0)),"")</f>
        <v/>
      </c>
      <c r="N136" s="148"/>
      <c r="O136" s="148"/>
      <c r="P136" s="146"/>
      <c r="Q136" s="148" t="s">
        <v>190</v>
      </c>
      <c r="R136" s="119" t="str">
        <f t="array" ref="R136">IF(ISNA(VLOOKUP($F136, AdmittedwithRecentDischarge!$I$28:$I$1527,1,FALSE)),"",MAX(IF((AdmittedwithRecentDischarge!$I$28:$I$1527=$F136)*(AdmittedwithRecentDischarge!$M$28:$M$1527&lt;=TransferLog!$J136),AdmittedwithRecentDischarge!$M$28:$M$1527)))</f>
        <v/>
      </c>
      <c r="S136" s="120" t="str">
        <f t="array" ref="S136">IF(ISNA(INDEX(AdmittedwithRecentDischarge!$AH$28:$AH$1527,MATCH($F136&amp;$R136,AdmittedwithRecentDischarge!$I$28:$I$1527&amp;AdmittedwithRecentDischarge!$M$28:$M$1527,0))),"", IF($R136&lt;&gt;"",INDEX(AdmittedwithRecentDischarge!$AH$28:$AH$1527,MATCH($F136&amp;$R136,AdmittedwithRecentDischarge!$I$28:$I$1527&amp;AdmittedwithRecentDischarge!$M$28:$M$1527,0)),""))</f>
        <v/>
      </c>
      <c r="T136" s="190">
        <f t="array" ref="T136">IF(ISNA(INDEX(AdmittedwithRecentDischarge!$I$28:$W$1527, (MATCH($F136&amp;$R136,AdmittedwithRecentDischarge!$I$28:$I$1527&amp;AdmittedwithRecentDischarge!$M$28:$M$1527,0)))),"",INDEX(AdmittedwithRecentDischarge!$I$28:$W$1527, (MATCH($F136&amp;$R136,AdmittedwithRecentDischarge!$I$28:$I$1527&amp;AdmittedwithRecentDischarge!$M$28:$M$1527,0)),9))</f>
        <v>0</v>
      </c>
      <c r="U136" s="191">
        <f t="array" ref="U136">IF(ISNA(INDEX(AdmittedwithRecentDischarge!$I$28:$W$1527, (MATCH($F136&amp;$R136,AdmittedwithRecentDischarge!$I$28:$I$1527&amp;AdmittedwithRecentDischarge!$M$28:$M$1527,0)))),"",INDEX(AdmittedwithRecentDischarge!$I$28:$W$1527, (MATCH($F136&amp;$R136,AdmittedwithRecentDischarge!$I$28:$I$1527&amp;AdmittedwithRecentDischarge!$M$28:$M$1527,0)),11))</f>
        <v>0</v>
      </c>
      <c r="V136" s="191">
        <f t="array" ref="V136">IF(ISNA(INDEX(AdmittedwithRecentDischarge!$I$28:$W$1527, (MATCH($F136&amp;$R136,AdmittedwithRecentDischarge!$I$28:$I$1527&amp;AdmittedwithRecentDischarge!$M$28:$M$1527,0)))),"",INDEX(AdmittedwithRecentDischarge!$I$28:$W$1527, (MATCH($F136&amp;$R136,AdmittedwithRecentDischarge!$I$28:$I$1527&amp;AdmittedwithRecentDischarge!$M$28:$M$1527,0)),15))</f>
        <v>0</v>
      </c>
      <c r="W136" s="228" t="b">
        <f t="shared" si="13"/>
        <v>0</v>
      </c>
      <c r="X136" s="224" t="str">
        <f t="array" ref="X136">IF(ISNA(VLOOKUP($F136, AdmittedwithRecentDischarge!$I$28:$I$1527,1,FALSE)),"",MAX(IF((AdmittedwithRecentDischarge!$I$28:$I$1527=$F136)*(AdmittedwithRecentDischarge!$K$28:$K$1527&lt;=TransferLog!$J136),AdmittedwithRecentDischarge!$K$28:$K$1527)))</f>
        <v/>
      </c>
      <c r="Y136" s="224" t="b">
        <f t="shared" si="14"/>
        <v>0</v>
      </c>
      <c r="Z136" s="208"/>
      <c r="AA136" s="207" t="str">
        <f t="shared" si="10"/>
        <v/>
      </c>
      <c r="AB136" s="212" t="b">
        <f t="shared" si="15"/>
        <v>0</v>
      </c>
      <c r="AC136" s="213">
        <f t="shared" si="11"/>
        <v>0</v>
      </c>
      <c r="AD136" s="298"/>
      <c r="AE136" s="299"/>
      <c r="AF136" s="21">
        <f t="shared" si="17"/>
        <v>0</v>
      </c>
    </row>
    <row r="137" spans="1:32" s="21" customFormat="1" ht="16.5" customHeight="1">
      <c r="A137" s="22"/>
      <c r="B137" s="22"/>
      <c r="C137" s="22"/>
      <c r="D137" s="115">
        <f t="shared" si="16"/>
        <v>117</v>
      </c>
      <c r="E137" s="248" t="str">
        <f t="array" ref="E137">IF($F137&lt;&gt;"",INDEX(DropDownLists!$K$10:$K$2516,MATCH($F137,DropDownLists!$L$10:$L$2516,0)),"")</f>
        <v/>
      </c>
      <c r="F137" s="116"/>
      <c r="G137" s="118"/>
      <c r="I137" s="144"/>
      <c r="J137" s="141"/>
      <c r="K137" s="145"/>
      <c r="L137" s="146"/>
      <c r="M137" s="195" t="str">
        <f t="array" ref="M137">IF($L137&lt;&gt;"",INDEX(DropDownLists!$H$10:$H$2516,MATCH($L137,DropDownLists!$I$10:$I$2516,0)),"")</f>
        <v/>
      </c>
      <c r="N137" s="148"/>
      <c r="O137" s="148"/>
      <c r="P137" s="146"/>
      <c r="Q137" s="148" t="s">
        <v>190</v>
      </c>
      <c r="R137" s="119" t="str">
        <f t="array" ref="R137">IF(ISNA(VLOOKUP($F137, AdmittedwithRecentDischarge!$I$28:$I$1527,1,FALSE)),"",MAX(IF((AdmittedwithRecentDischarge!$I$28:$I$1527=$F137)*(AdmittedwithRecentDischarge!$M$28:$M$1527&lt;=TransferLog!$J137),AdmittedwithRecentDischarge!$M$28:$M$1527)))</f>
        <v/>
      </c>
      <c r="S137" s="120" t="str">
        <f t="array" ref="S137">IF(ISNA(INDEX(AdmittedwithRecentDischarge!$AH$28:$AH$1527,MATCH($F137&amp;$R137,AdmittedwithRecentDischarge!$I$28:$I$1527&amp;AdmittedwithRecentDischarge!$M$28:$M$1527,0))),"", IF($R137&lt;&gt;"",INDEX(AdmittedwithRecentDischarge!$AH$28:$AH$1527,MATCH($F137&amp;$R137,AdmittedwithRecentDischarge!$I$28:$I$1527&amp;AdmittedwithRecentDischarge!$M$28:$M$1527,0)),""))</f>
        <v/>
      </c>
      <c r="T137" s="190">
        <f t="array" ref="T137">IF(ISNA(INDEX(AdmittedwithRecentDischarge!$I$28:$W$1527, (MATCH($F137&amp;$R137,AdmittedwithRecentDischarge!$I$28:$I$1527&amp;AdmittedwithRecentDischarge!$M$28:$M$1527,0)))),"",INDEX(AdmittedwithRecentDischarge!$I$28:$W$1527, (MATCH($F137&amp;$R137,AdmittedwithRecentDischarge!$I$28:$I$1527&amp;AdmittedwithRecentDischarge!$M$28:$M$1527,0)),9))</f>
        <v>0</v>
      </c>
      <c r="U137" s="191">
        <f t="array" ref="U137">IF(ISNA(INDEX(AdmittedwithRecentDischarge!$I$28:$W$1527, (MATCH($F137&amp;$R137,AdmittedwithRecentDischarge!$I$28:$I$1527&amp;AdmittedwithRecentDischarge!$M$28:$M$1527,0)))),"",INDEX(AdmittedwithRecentDischarge!$I$28:$W$1527, (MATCH($F137&amp;$R137,AdmittedwithRecentDischarge!$I$28:$I$1527&amp;AdmittedwithRecentDischarge!$M$28:$M$1527,0)),11))</f>
        <v>0</v>
      </c>
      <c r="V137" s="191">
        <f t="array" ref="V137">IF(ISNA(INDEX(AdmittedwithRecentDischarge!$I$28:$W$1527, (MATCH($F137&amp;$R137,AdmittedwithRecentDischarge!$I$28:$I$1527&amp;AdmittedwithRecentDischarge!$M$28:$M$1527,0)))),"",INDEX(AdmittedwithRecentDischarge!$I$28:$W$1527, (MATCH($F137&amp;$R137,AdmittedwithRecentDischarge!$I$28:$I$1527&amp;AdmittedwithRecentDischarge!$M$28:$M$1527,0)),15))</f>
        <v>0</v>
      </c>
      <c r="W137" s="228" t="b">
        <f t="shared" si="13"/>
        <v>0</v>
      </c>
      <c r="X137" s="224" t="str">
        <f t="array" ref="X137">IF(ISNA(VLOOKUP($F137, AdmittedwithRecentDischarge!$I$28:$I$1527,1,FALSE)),"",MAX(IF((AdmittedwithRecentDischarge!$I$28:$I$1527=$F137)*(AdmittedwithRecentDischarge!$K$28:$K$1527&lt;=TransferLog!$J137),AdmittedwithRecentDischarge!$K$28:$K$1527)))</f>
        <v/>
      </c>
      <c r="Y137" s="224" t="b">
        <f t="shared" si="14"/>
        <v>0</v>
      </c>
      <c r="Z137" s="208"/>
      <c r="AA137" s="207" t="str">
        <f t="shared" si="10"/>
        <v/>
      </c>
      <c r="AB137" s="212" t="b">
        <f t="shared" si="15"/>
        <v>0</v>
      </c>
      <c r="AC137" s="213">
        <f t="shared" si="11"/>
        <v>0</v>
      </c>
      <c r="AD137" s="298"/>
      <c r="AE137" s="299"/>
      <c r="AF137" s="21">
        <f t="shared" si="17"/>
        <v>0</v>
      </c>
    </row>
    <row r="138" spans="1:32" s="21" customFormat="1" ht="16.5" customHeight="1">
      <c r="A138" s="22"/>
      <c r="B138" s="22"/>
      <c r="C138" s="22"/>
      <c r="D138" s="115">
        <f t="shared" si="16"/>
        <v>118</v>
      </c>
      <c r="E138" s="248" t="str">
        <f t="array" ref="E138">IF($F138&lt;&gt;"",INDEX(DropDownLists!$K$10:$K$2516,MATCH($F138,DropDownLists!$L$10:$L$2516,0)),"")</f>
        <v/>
      </c>
      <c r="F138" s="116"/>
      <c r="G138" s="118"/>
      <c r="I138" s="144"/>
      <c r="J138" s="141"/>
      <c r="K138" s="145"/>
      <c r="L138" s="146"/>
      <c r="M138" s="195" t="str">
        <f t="array" ref="M138">IF($L138&lt;&gt;"",INDEX(DropDownLists!$H$10:$H$2516,MATCH($L138,DropDownLists!$I$10:$I$2516,0)),"")</f>
        <v/>
      </c>
      <c r="N138" s="148"/>
      <c r="O138" s="148"/>
      <c r="P138" s="146"/>
      <c r="Q138" s="148" t="s">
        <v>190</v>
      </c>
      <c r="R138" s="119" t="str">
        <f t="array" ref="R138">IF(ISNA(VLOOKUP($F138, AdmittedwithRecentDischarge!$I$28:$I$1527,1,FALSE)),"",MAX(IF((AdmittedwithRecentDischarge!$I$28:$I$1527=$F138)*(AdmittedwithRecentDischarge!$M$28:$M$1527&lt;=TransferLog!$J138),AdmittedwithRecentDischarge!$M$28:$M$1527)))</f>
        <v/>
      </c>
      <c r="S138" s="120" t="str">
        <f t="array" ref="S138">IF(ISNA(INDEX(AdmittedwithRecentDischarge!$AH$28:$AH$1527,MATCH($F138&amp;$R138,AdmittedwithRecentDischarge!$I$28:$I$1527&amp;AdmittedwithRecentDischarge!$M$28:$M$1527,0))),"", IF($R138&lt;&gt;"",INDEX(AdmittedwithRecentDischarge!$AH$28:$AH$1527,MATCH($F138&amp;$R138,AdmittedwithRecentDischarge!$I$28:$I$1527&amp;AdmittedwithRecentDischarge!$M$28:$M$1527,0)),""))</f>
        <v/>
      </c>
      <c r="T138" s="190">
        <f t="array" ref="T138">IF(ISNA(INDEX(AdmittedwithRecentDischarge!$I$28:$W$1527, (MATCH($F138&amp;$R138,AdmittedwithRecentDischarge!$I$28:$I$1527&amp;AdmittedwithRecentDischarge!$M$28:$M$1527,0)))),"",INDEX(AdmittedwithRecentDischarge!$I$28:$W$1527, (MATCH($F138&amp;$R138,AdmittedwithRecentDischarge!$I$28:$I$1527&amp;AdmittedwithRecentDischarge!$M$28:$M$1527,0)),9))</f>
        <v>0</v>
      </c>
      <c r="U138" s="191">
        <f t="array" ref="U138">IF(ISNA(INDEX(AdmittedwithRecentDischarge!$I$28:$W$1527, (MATCH($F138&amp;$R138,AdmittedwithRecentDischarge!$I$28:$I$1527&amp;AdmittedwithRecentDischarge!$M$28:$M$1527,0)))),"",INDEX(AdmittedwithRecentDischarge!$I$28:$W$1527, (MATCH($F138&amp;$R138,AdmittedwithRecentDischarge!$I$28:$I$1527&amp;AdmittedwithRecentDischarge!$M$28:$M$1527,0)),11))</f>
        <v>0</v>
      </c>
      <c r="V138" s="191">
        <f t="array" ref="V138">IF(ISNA(INDEX(AdmittedwithRecentDischarge!$I$28:$W$1527, (MATCH($F138&amp;$R138,AdmittedwithRecentDischarge!$I$28:$I$1527&amp;AdmittedwithRecentDischarge!$M$28:$M$1527,0)))),"",INDEX(AdmittedwithRecentDischarge!$I$28:$W$1527, (MATCH($F138&amp;$R138,AdmittedwithRecentDischarge!$I$28:$I$1527&amp;AdmittedwithRecentDischarge!$M$28:$M$1527,0)),15))</f>
        <v>0</v>
      </c>
      <c r="W138" s="228" t="b">
        <f t="shared" si="13"/>
        <v>0</v>
      </c>
      <c r="X138" s="224" t="str">
        <f t="array" ref="X138">IF(ISNA(VLOOKUP($F138, AdmittedwithRecentDischarge!$I$28:$I$1527,1,FALSE)),"",MAX(IF((AdmittedwithRecentDischarge!$I$28:$I$1527=$F138)*(AdmittedwithRecentDischarge!$K$28:$K$1527&lt;=TransferLog!$J138),AdmittedwithRecentDischarge!$K$28:$K$1527)))</f>
        <v/>
      </c>
      <c r="Y138" s="224" t="b">
        <f t="shared" si="14"/>
        <v>0</v>
      </c>
      <c r="Z138" s="208"/>
      <c r="AA138" s="207" t="str">
        <f t="shared" si="10"/>
        <v/>
      </c>
      <c r="AB138" s="212" t="b">
        <f t="shared" si="15"/>
        <v>0</v>
      </c>
      <c r="AC138" s="213">
        <f t="shared" si="11"/>
        <v>0</v>
      </c>
      <c r="AD138" s="298"/>
      <c r="AE138" s="299"/>
      <c r="AF138" s="21">
        <f t="shared" si="17"/>
        <v>0</v>
      </c>
    </row>
    <row r="139" spans="1:32" s="21" customFormat="1" ht="16.5" customHeight="1">
      <c r="A139" s="22"/>
      <c r="B139" s="22"/>
      <c r="C139" s="22"/>
      <c r="D139" s="115">
        <f t="shared" si="16"/>
        <v>119</v>
      </c>
      <c r="E139" s="248" t="str">
        <f t="array" ref="E139">IF($F139&lt;&gt;"",INDEX(DropDownLists!$K$10:$K$2516,MATCH($F139,DropDownLists!$L$10:$L$2516,0)),"")</f>
        <v/>
      </c>
      <c r="F139" s="116"/>
      <c r="G139" s="118"/>
      <c r="I139" s="144"/>
      <c r="J139" s="141"/>
      <c r="K139" s="145"/>
      <c r="L139" s="146"/>
      <c r="M139" s="195" t="str">
        <f t="array" ref="M139">IF($L139&lt;&gt;"",INDEX(DropDownLists!$H$10:$H$2516,MATCH($L139,DropDownLists!$I$10:$I$2516,0)),"")</f>
        <v/>
      </c>
      <c r="N139" s="148"/>
      <c r="O139" s="148"/>
      <c r="P139" s="146"/>
      <c r="Q139" s="148" t="s">
        <v>190</v>
      </c>
      <c r="R139" s="119" t="str">
        <f t="array" ref="R139">IF(ISNA(VLOOKUP($F139, AdmittedwithRecentDischarge!$I$28:$I$1527,1,FALSE)),"",MAX(IF((AdmittedwithRecentDischarge!$I$28:$I$1527=$F139)*(AdmittedwithRecentDischarge!$M$28:$M$1527&lt;=TransferLog!$J139),AdmittedwithRecentDischarge!$M$28:$M$1527)))</f>
        <v/>
      </c>
      <c r="S139" s="120" t="str">
        <f t="array" ref="S139">IF(ISNA(INDEX(AdmittedwithRecentDischarge!$AH$28:$AH$1527,MATCH($F139&amp;$R139,AdmittedwithRecentDischarge!$I$28:$I$1527&amp;AdmittedwithRecentDischarge!$M$28:$M$1527,0))),"", IF($R139&lt;&gt;"",INDEX(AdmittedwithRecentDischarge!$AH$28:$AH$1527,MATCH($F139&amp;$R139,AdmittedwithRecentDischarge!$I$28:$I$1527&amp;AdmittedwithRecentDischarge!$M$28:$M$1527,0)),""))</f>
        <v/>
      </c>
      <c r="T139" s="190">
        <f t="array" ref="T139">IF(ISNA(INDEX(AdmittedwithRecentDischarge!$I$28:$W$1527, (MATCH($F139&amp;$R139,AdmittedwithRecentDischarge!$I$28:$I$1527&amp;AdmittedwithRecentDischarge!$M$28:$M$1527,0)))),"",INDEX(AdmittedwithRecentDischarge!$I$28:$W$1527, (MATCH($F139&amp;$R139,AdmittedwithRecentDischarge!$I$28:$I$1527&amp;AdmittedwithRecentDischarge!$M$28:$M$1527,0)),9))</f>
        <v>0</v>
      </c>
      <c r="U139" s="191">
        <f t="array" ref="U139">IF(ISNA(INDEX(AdmittedwithRecentDischarge!$I$28:$W$1527, (MATCH($F139&amp;$R139,AdmittedwithRecentDischarge!$I$28:$I$1527&amp;AdmittedwithRecentDischarge!$M$28:$M$1527,0)))),"",INDEX(AdmittedwithRecentDischarge!$I$28:$W$1527, (MATCH($F139&amp;$R139,AdmittedwithRecentDischarge!$I$28:$I$1527&amp;AdmittedwithRecentDischarge!$M$28:$M$1527,0)),11))</f>
        <v>0</v>
      </c>
      <c r="V139" s="191">
        <f t="array" ref="V139">IF(ISNA(INDEX(AdmittedwithRecentDischarge!$I$28:$W$1527, (MATCH($F139&amp;$R139,AdmittedwithRecentDischarge!$I$28:$I$1527&amp;AdmittedwithRecentDischarge!$M$28:$M$1527,0)))),"",INDEX(AdmittedwithRecentDischarge!$I$28:$W$1527, (MATCH($F139&amp;$R139,AdmittedwithRecentDischarge!$I$28:$I$1527&amp;AdmittedwithRecentDischarge!$M$28:$M$1527,0)),15))</f>
        <v>0</v>
      </c>
      <c r="W139" s="228" t="b">
        <f t="shared" si="13"/>
        <v>0</v>
      </c>
      <c r="X139" s="224" t="str">
        <f t="array" ref="X139">IF(ISNA(VLOOKUP($F139, AdmittedwithRecentDischarge!$I$28:$I$1527,1,FALSE)),"",MAX(IF((AdmittedwithRecentDischarge!$I$28:$I$1527=$F139)*(AdmittedwithRecentDischarge!$K$28:$K$1527&lt;=TransferLog!$J139),AdmittedwithRecentDischarge!$K$28:$K$1527)))</f>
        <v/>
      </c>
      <c r="Y139" s="224" t="b">
        <f t="shared" si="14"/>
        <v>0</v>
      </c>
      <c r="Z139" s="208"/>
      <c r="AA139" s="207" t="str">
        <f t="shared" si="10"/>
        <v/>
      </c>
      <c r="AB139" s="212" t="b">
        <f t="shared" si="15"/>
        <v>0</v>
      </c>
      <c r="AC139" s="213">
        <f t="shared" si="11"/>
        <v>0</v>
      </c>
      <c r="AD139" s="298"/>
      <c r="AE139" s="299"/>
      <c r="AF139" s="21">
        <f t="shared" si="17"/>
        <v>0</v>
      </c>
    </row>
    <row r="140" spans="1:32" s="21" customFormat="1" ht="16.5" customHeight="1">
      <c r="A140" s="22"/>
      <c r="B140" s="22"/>
      <c r="C140" s="22"/>
      <c r="D140" s="115">
        <f t="shared" si="16"/>
        <v>120</v>
      </c>
      <c r="E140" s="248" t="str">
        <f t="array" ref="E140">IF($F140&lt;&gt;"",INDEX(DropDownLists!$K$10:$K$2516,MATCH($F140,DropDownLists!$L$10:$L$2516,0)),"")</f>
        <v/>
      </c>
      <c r="F140" s="116"/>
      <c r="G140" s="118"/>
      <c r="I140" s="144"/>
      <c r="J140" s="141"/>
      <c r="K140" s="145"/>
      <c r="L140" s="146"/>
      <c r="M140" s="195" t="str">
        <f t="array" ref="M140">IF($L140&lt;&gt;"",INDEX(DropDownLists!$H$10:$H$2516,MATCH($L140,DropDownLists!$I$10:$I$2516,0)),"")</f>
        <v/>
      </c>
      <c r="N140" s="148"/>
      <c r="O140" s="148"/>
      <c r="P140" s="146"/>
      <c r="Q140" s="148" t="s">
        <v>190</v>
      </c>
      <c r="R140" s="119" t="str">
        <f t="array" ref="R140">IF(ISNA(VLOOKUP($F140, AdmittedwithRecentDischarge!$I$28:$I$1527,1,FALSE)),"",MAX(IF((AdmittedwithRecentDischarge!$I$28:$I$1527=$F140)*(AdmittedwithRecentDischarge!$M$28:$M$1527&lt;=TransferLog!$J140),AdmittedwithRecentDischarge!$M$28:$M$1527)))</f>
        <v/>
      </c>
      <c r="S140" s="120" t="str">
        <f t="array" ref="S140">IF(ISNA(INDEX(AdmittedwithRecentDischarge!$AH$28:$AH$1527,MATCH($F140&amp;$R140,AdmittedwithRecentDischarge!$I$28:$I$1527&amp;AdmittedwithRecentDischarge!$M$28:$M$1527,0))),"", IF($R140&lt;&gt;"",INDEX(AdmittedwithRecentDischarge!$AH$28:$AH$1527,MATCH($F140&amp;$R140,AdmittedwithRecentDischarge!$I$28:$I$1527&amp;AdmittedwithRecentDischarge!$M$28:$M$1527,0)),""))</f>
        <v/>
      </c>
      <c r="T140" s="190">
        <f t="array" ref="T140">IF(ISNA(INDEX(AdmittedwithRecentDischarge!$I$28:$W$1527, (MATCH($F140&amp;$R140,AdmittedwithRecentDischarge!$I$28:$I$1527&amp;AdmittedwithRecentDischarge!$M$28:$M$1527,0)))),"",INDEX(AdmittedwithRecentDischarge!$I$28:$W$1527, (MATCH($F140&amp;$R140,AdmittedwithRecentDischarge!$I$28:$I$1527&amp;AdmittedwithRecentDischarge!$M$28:$M$1527,0)),9))</f>
        <v>0</v>
      </c>
      <c r="U140" s="191">
        <f t="array" ref="U140">IF(ISNA(INDEX(AdmittedwithRecentDischarge!$I$28:$W$1527, (MATCH($F140&amp;$R140,AdmittedwithRecentDischarge!$I$28:$I$1527&amp;AdmittedwithRecentDischarge!$M$28:$M$1527,0)))),"",INDEX(AdmittedwithRecentDischarge!$I$28:$W$1527, (MATCH($F140&amp;$R140,AdmittedwithRecentDischarge!$I$28:$I$1527&amp;AdmittedwithRecentDischarge!$M$28:$M$1527,0)),11))</f>
        <v>0</v>
      </c>
      <c r="V140" s="191">
        <f t="array" ref="V140">IF(ISNA(INDEX(AdmittedwithRecentDischarge!$I$28:$W$1527, (MATCH($F140&amp;$R140,AdmittedwithRecentDischarge!$I$28:$I$1527&amp;AdmittedwithRecentDischarge!$M$28:$M$1527,0)))),"",INDEX(AdmittedwithRecentDischarge!$I$28:$W$1527, (MATCH($F140&amp;$R140,AdmittedwithRecentDischarge!$I$28:$I$1527&amp;AdmittedwithRecentDischarge!$M$28:$M$1527,0)),15))</f>
        <v>0</v>
      </c>
      <c r="W140" s="228" t="b">
        <f t="shared" si="13"/>
        <v>0</v>
      </c>
      <c r="X140" s="224" t="str">
        <f t="array" ref="X140">IF(ISNA(VLOOKUP($F140, AdmittedwithRecentDischarge!$I$28:$I$1527,1,FALSE)),"",MAX(IF((AdmittedwithRecentDischarge!$I$28:$I$1527=$F140)*(AdmittedwithRecentDischarge!$K$28:$K$1527&lt;=TransferLog!$J140),AdmittedwithRecentDischarge!$K$28:$K$1527)))</f>
        <v/>
      </c>
      <c r="Y140" s="224" t="b">
        <f t="shared" si="14"/>
        <v>0</v>
      </c>
      <c r="Z140" s="208"/>
      <c r="AA140" s="207" t="str">
        <f t="shared" si="10"/>
        <v/>
      </c>
      <c r="AB140" s="212" t="b">
        <f t="shared" si="15"/>
        <v>0</v>
      </c>
      <c r="AC140" s="213">
        <f t="shared" si="11"/>
        <v>0</v>
      </c>
      <c r="AD140" s="298"/>
      <c r="AE140" s="299"/>
      <c r="AF140" s="21">
        <f t="shared" si="17"/>
        <v>0</v>
      </c>
    </row>
    <row r="141" spans="1:32" s="21" customFormat="1" ht="16.5" customHeight="1">
      <c r="A141" s="22"/>
      <c r="B141" s="22"/>
      <c r="C141" s="22"/>
      <c r="D141" s="115">
        <f t="shared" si="16"/>
        <v>121</v>
      </c>
      <c r="E141" s="248" t="str">
        <f t="array" ref="E141">IF($F141&lt;&gt;"",INDEX(DropDownLists!$K$10:$K$2516,MATCH($F141,DropDownLists!$L$10:$L$2516,0)),"")</f>
        <v/>
      </c>
      <c r="F141" s="116"/>
      <c r="G141" s="118"/>
      <c r="I141" s="144"/>
      <c r="J141" s="141"/>
      <c r="K141" s="145"/>
      <c r="L141" s="146"/>
      <c r="M141" s="195" t="str">
        <f t="array" ref="M141">IF($L141&lt;&gt;"",INDEX(DropDownLists!$H$10:$H$2516,MATCH($L141,DropDownLists!$I$10:$I$2516,0)),"")</f>
        <v/>
      </c>
      <c r="N141" s="148"/>
      <c r="O141" s="148"/>
      <c r="P141" s="146"/>
      <c r="Q141" s="148" t="s">
        <v>190</v>
      </c>
      <c r="R141" s="119" t="str">
        <f t="array" ref="R141">IF(ISNA(VLOOKUP($F141, AdmittedwithRecentDischarge!$I$28:$I$1527,1,FALSE)),"",MAX(IF((AdmittedwithRecentDischarge!$I$28:$I$1527=$F141)*(AdmittedwithRecentDischarge!$M$28:$M$1527&lt;=TransferLog!$J141),AdmittedwithRecentDischarge!$M$28:$M$1527)))</f>
        <v/>
      </c>
      <c r="S141" s="120" t="str">
        <f t="array" ref="S141">IF(ISNA(INDEX(AdmittedwithRecentDischarge!$AH$28:$AH$1527,MATCH($F141&amp;$R141,AdmittedwithRecentDischarge!$I$28:$I$1527&amp;AdmittedwithRecentDischarge!$M$28:$M$1527,0))),"", IF($R141&lt;&gt;"",INDEX(AdmittedwithRecentDischarge!$AH$28:$AH$1527,MATCH($F141&amp;$R141,AdmittedwithRecentDischarge!$I$28:$I$1527&amp;AdmittedwithRecentDischarge!$M$28:$M$1527,0)),""))</f>
        <v/>
      </c>
      <c r="T141" s="190">
        <f t="array" ref="T141">IF(ISNA(INDEX(AdmittedwithRecentDischarge!$I$28:$W$1527, (MATCH($F141&amp;$R141,AdmittedwithRecentDischarge!$I$28:$I$1527&amp;AdmittedwithRecentDischarge!$M$28:$M$1527,0)))),"",INDEX(AdmittedwithRecentDischarge!$I$28:$W$1527, (MATCH($F141&amp;$R141,AdmittedwithRecentDischarge!$I$28:$I$1527&amp;AdmittedwithRecentDischarge!$M$28:$M$1527,0)),9))</f>
        <v>0</v>
      </c>
      <c r="U141" s="191">
        <f t="array" ref="U141">IF(ISNA(INDEX(AdmittedwithRecentDischarge!$I$28:$W$1527, (MATCH($F141&amp;$R141,AdmittedwithRecentDischarge!$I$28:$I$1527&amp;AdmittedwithRecentDischarge!$M$28:$M$1527,0)))),"",INDEX(AdmittedwithRecentDischarge!$I$28:$W$1527, (MATCH($F141&amp;$R141,AdmittedwithRecentDischarge!$I$28:$I$1527&amp;AdmittedwithRecentDischarge!$M$28:$M$1527,0)),11))</f>
        <v>0</v>
      </c>
      <c r="V141" s="191">
        <f t="array" ref="V141">IF(ISNA(INDEX(AdmittedwithRecentDischarge!$I$28:$W$1527, (MATCH($F141&amp;$R141,AdmittedwithRecentDischarge!$I$28:$I$1527&amp;AdmittedwithRecentDischarge!$M$28:$M$1527,0)))),"",INDEX(AdmittedwithRecentDischarge!$I$28:$W$1527, (MATCH($F141&amp;$R141,AdmittedwithRecentDischarge!$I$28:$I$1527&amp;AdmittedwithRecentDischarge!$M$28:$M$1527,0)),15))</f>
        <v>0</v>
      </c>
      <c r="W141" s="228" t="b">
        <f t="shared" si="13"/>
        <v>0</v>
      </c>
      <c r="X141" s="224" t="str">
        <f t="array" ref="X141">IF(ISNA(VLOOKUP($F141, AdmittedwithRecentDischarge!$I$28:$I$1527,1,FALSE)),"",MAX(IF((AdmittedwithRecentDischarge!$I$28:$I$1527=$F141)*(AdmittedwithRecentDischarge!$K$28:$K$1527&lt;=TransferLog!$J141),AdmittedwithRecentDischarge!$K$28:$K$1527)))</f>
        <v/>
      </c>
      <c r="Y141" s="224" t="b">
        <f t="shared" si="14"/>
        <v>0</v>
      </c>
      <c r="Z141" s="208"/>
      <c r="AA141" s="207" t="str">
        <f t="shared" si="10"/>
        <v/>
      </c>
      <c r="AB141" s="212" t="b">
        <f t="shared" si="15"/>
        <v>0</v>
      </c>
      <c r="AC141" s="213">
        <f t="shared" si="11"/>
        <v>0</v>
      </c>
      <c r="AD141" s="298"/>
      <c r="AE141" s="299"/>
      <c r="AF141" s="21">
        <f t="shared" si="17"/>
        <v>0</v>
      </c>
    </row>
    <row r="142" spans="1:32" s="21" customFormat="1" ht="16.5" customHeight="1">
      <c r="A142" s="22"/>
      <c r="B142" s="22"/>
      <c r="C142" s="22"/>
      <c r="D142" s="115">
        <f t="shared" si="16"/>
        <v>122</v>
      </c>
      <c r="E142" s="248" t="str">
        <f t="array" ref="E142">IF($F142&lt;&gt;"",INDEX(DropDownLists!$K$10:$K$2516,MATCH($F142,DropDownLists!$L$10:$L$2516,0)),"")</f>
        <v/>
      </c>
      <c r="F142" s="116"/>
      <c r="G142" s="118"/>
      <c r="I142" s="144"/>
      <c r="J142" s="141"/>
      <c r="K142" s="145"/>
      <c r="L142" s="146"/>
      <c r="M142" s="195" t="str">
        <f t="array" ref="M142">IF($L142&lt;&gt;"",INDEX(DropDownLists!$H$10:$H$2516,MATCH($L142,DropDownLists!$I$10:$I$2516,0)),"")</f>
        <v/>
      </c>
      <c r="N142" s="148"/>
      <c r="O142" s="148"/>
      <c r="P142" s="146"/>
      <c r="Q142" s="148" t="s">
        <v>190</v>
      </c>
      <c r="R142" s="119" t="str">
        <f t="array" ref="R142">IF(ISNA(VLOOKUP($F142, AdmittedwithRecentDischarge!$I$28:$I$1527,1,FALSE)),"",MAX(IF((AdmittedwithRecentDischarge!$I$28:$I$1527=$F142)*(AdmittedwithRecentDischarge!$M$28:$M$1527&lt;=TransferLog!$J142),AdmittedwithRecentDischarge!$M$28:$M$1527)))</f>
        <v/>
      </c>
      <c r="S142" s="120" t="str">
        <f t="array" ref="S142">IF(ISNA(INDEX(AdmittedwithRecentDischarge!$AH$28:$AH$1527,MATCH($F142&amp;$R142,AdmittedwithRecentDischarge!$I$28:$I$1527&amp;AdmittedwithRecentDischarge!$M$28:$M$1527,0))),"", IF($R142&lt;&gt;"",INDEX(AdmittedwithRecentDischarge!$AH$28:$AH$1527,MATCH($F142&amp;$R142,AdmittedwithRecentDischarge!$I$28:$I$1527&amp;AdmittedwithRecentDischarge!$M$28:$M$1527,0)),""))</f>
        <v/>
      </c>
      <c r="T142" s="190">
        <f t="array" ref="T142">IF(ISNA(INDEX(AdmittedwithRecentDischarge!$I$28:$W$1527, (MATCH($F142&amp;$R142,AdmittedwithRecentDischarge!$I$28:$I$1527&amp;AdmittedwithRecentDischarge!$M$28:$M$1527,0)))),"",INDEX(AdmittedwithRecentDischarge!$I$28:$W$1527, (MATCH($F142&amp;$R142,AdmittedwithRecentDischarge!$I$28:$I$1527&amp;AdmittedwithRecentDischarge!$M$28:$M$1527,0)),9))</f>
        <v>0</v>
      </c>
      <c r="U142" s="191">
        <f t="array" ref="U142">IF(ISNA(INDEX(AdmittedwithRecentDischarge!$I$28:$W$1527, (MATCH($F142&amp;$R142,AdmittedwithRecentDischarge!$I$28:$I$1527&amp;AdmittedwithRecentDischarge!$M$28:$M$1527,0)))),"",INDEX(AdmittedwithRecentDischarge!$I$28:$W$1527, (MATCH($F142&amp;$R142,AdmittedwithRecentDischarge!$I$28:$I$1527&amp;AdmittedwithRecentDischarge!$M$28:$M$1527,0)),11))</f>
        <v>0</v>
      </c>
      <c r="V142" s="191">
        <f t="array" ref="V142">IF(ISNA(INDEX(AdmittedwithRecentDischarge!$I$28:$W$1527, (MATCH($F142&amp;$R142,AdmittedwithRecentDischarge!$I$28:$I$1527&amp;AdmittedwithRecentDischarge!$M$28:$M$1527,0)))),"",INDEX(AdmittedwithRecentDischarge!$I$28:$W$1527, (MATCH($F142&amp;$R142,AdmittedwithRecentDischarge!$I$28:$I$1527&amp;AdmittedwithRecentDischarge!$M$28:$M$1527,0)),15))</f>
        <v>0</v>
      </c>
      <c r="W142" s="228" t="b">
        <f t="shared" si="13"/>
        <v>0</v>
      </c>
      <c r="X142" s="224" t="str">
        <f t="array" ref="X142">IF(ISNA(VLOOKUP($F142, AdmittedwithRecentDischarge!$I$28:$I$1527,1,FALSE)),"",MAX(IF((AdmittedwithRecentDischarge!$I$28:$I$1527=$F142)*(AdmittedwithRecentDischarge!$K$28:$K$1527&lt;=TransferLog!$J142),AdmittedwithRecentDischarge!$K$28:$K$1527)))</f>
        <v/>
      </c>
      <c r="Y142" s="224" t="b">
        <f t="shared" si="14"/>
        <v>0</v>
      </c>
      <c r="Z142" s="208"/>
      <c r="AA142" s="207" t="str">
        <f t="shared" si="10"/>
        <v/>
      </c>
      <c r="AB142" s="212" t="b">
        <f t="shared" si="15"/>
        <v>0</v>
      </c>
      <c r="AC142" s="213">
        <f t="shared" si="11"/>
        <v>0</v>
      </c>
      <c r="AD142" s="298"/>
      <c r="AE142" s="299"/>
      <c r="AF142" s="21">
        <f t="shared" si="17"/>
        <v>0</v>
      </c>
    </row>
    <row r="143" spans="1:32" s="21" customFormat="1" ht="16.5" customHeight="1">
      <c r="A143" s="22"/>
      <c r="B143" s="22"/>
      <c r="C143" s="22"/>
      <c r="D143" s="115">
        <f t="shared" si="16"/>
        <v>123</v>
      </c>
      <c r="E143" s="248" t="str">
        <f t="array" ref="E143">IF($F143&lt;&gt;"",INDEX(DropDownLists!$K$10:$K$2516,MATCH($F143,DropDownLists!$L$10:$L$2516,0)),"")</f>
        <v/>
      </c>
      <c r="F143" s="116"/>
      <c r="G143" s="118"/>
      <c r="I143" s="144"/>
      <c r="J143" s="141"/>
      <c r="K143" s="145"/>
      <c r="L143" s="146"/>
      <c r="M143" s="195" t="str">
        <f t="array" ref="M143">IF($L143&lt;&gt;"",INDEX(DropDownLists!$H$10:$H$2516,MATCH($L143,DropDownLists!$I$10:$I$2516,0)),"")</f>
        <v/>
      </c>
      <c r="N143" s="148"/>
      <c r="O143" s="148"/>
      <c r="P143" s="146"/>
      <c r="Q143" s="148" t="s">
        <v>190</v>
      </c>
      <c r="R143" s="119" t="str">
        <f t="array" ref="R143">IF(ISNA(VLOOKUP($F143, AdmittedwithRecentDischarge!$I$28:$I$1527,1,FALSE)),"",MAX(IF((AdmittedwithRecentDischarge!$I$28:$I$1527=$F143)*(AdmittedwithRecentDischarge!$M$28:$M$1527&lt;=TransferLog!$J143),AdmittedwithRecentDischarge!$M$28:$M$1527)))</f>
        <v/>
      </c>
      <c r="S143" s="120" t="str">
        <f t="array" ref="S143">IF(ISNA(INDEX(AdmittedwithRecentDischarge!$AH$28:$AH$1527,MATCH($F143&amp;$R143,AdmittedwithRecentDischarge!$I$28:$I$1527&amp;AdmittedwithRecentDischarge!$M$28:$M$1527,0))),"", IF($R143&lt;&gt;"",INDEX(AdmittedwithRecentDischarge!$AH$28:$AH$1527,MATCH($F143&amp;$R143,AdmittedwithRecentDischarge!$I$28:$I$1527&amp;AdmittedwithRecentDischarge!$M$28:$M$1527,0)),""))</f>
        <v/>
      </c>
      <c r="T143" s="190">
        <f t="array" ref="T143">IF(ISNA(INDEX(AdmittedwithRecentDischarge!$I$28:$W$1527, (MATCH($F143&amp;$R143,AdmittedwithRecentDischarge!$I$28:$I$1527&amp;AdmittedwithRecentDischarge!$M$28:$M$1527,0)))),"",INDEX(AdmittedwithRecentDischarge!$I$28:$W$1527, (MATCH($F143&amp;$R143,AdmittedwithRecentDischarge!$I$28:$I$1527&amp;AdmittedwithRecentDischarge!$M$28:$M$1527,0)),9))</f>
        <v>0</v>
      </c>
      <c r="U143" s="191">
        <f t="array" ref="U143">IF(ISNA(INDEX(AdmittedwithRecentDischarge!$I$28:$W$1527, (MATCH($F143&amp;$R143,AdmittedwithRecentDischarge!$I$28:$I$1527&amp;AdmittedwithRecentDischarge!$M$28:$M$1527,0)))),"",INDEX(AdmittedwithRecentDischarge!$I$28:$W$1527, (MATCH($F143&amp;$R143,AdmittedwithRecentDischarge!$I$28:$I$1527&amp;AdmittedwithRecentDischarge!$M$28:$M$1527,0)),11))</f>
        <v>0</v>
      </c>
      <c r="V143" s="191">
        <f t="array" ref="V143">IF(ISNA(INDEX(AdmittedwithRecentDischarge!$I$28:$W$1527, (MATCH($F143&amp;$R143,AdmittedwithRecentDischarge!$I$28:$I$1527&amp;AdmittedwithRecentDischarge!$M$28:$M$1527,0)))),"",INDEX(AdmittedwithRecentDischarge!$I$28:$W$1527, (MATCH($F143&amp;$R143,AdmittedwithRecentDischarge!$I$28:$I$1527&amp;AdmittedwithRecentDischarge!$M$28:$M$1527,0)),15))</f>
        <v>0</v>
      </c>
      <c r="W143" s="228" t="b">
        <f t="shared" si="13"/>
        <v>0</v>
      </c>
      <c r="X143" s="224" t="str">
        <f t="array" ref="X143">IF(ISNA(VLOOKUP($F143, AdmittedwithRecentDischarge!$I$28:$I$1527,1,FALSE)),"",MAX(IF((AdmittedwithRecentDischarge!$I$28:$I$1527=$F143)*(AdmittedwithRecentDischarge!$K$28:$K$1527&lt;=TransferLog!$J143),AdmittedwithRecentDischarge!$K$28:$K$1527)))</f>
        <v/>
      </c>
      <c r="Y143" s="224" t="b">
        <f t="shared" si="14"/>
        <v>0</v>
      </c>
      <c r="Z143" s="208"/>
      <c r="AA143" s="207" t="str">
        <f t="shared" si="10"/>
        <v/>
      </c>
      <c r="AB143" s="212" t="b">
        <f t="shared" si="15"/>
        <v>0</v>
      </c>
      <c r="AC143" s="213">
        <f t="shared" si="11"/>
        <v>0</v>
      </c>
      <c r="AD143" s="298"/>
      <c r="AE143" s="299"/>
      <c r="AF143" s="21">
        <f t="shared" si="17"/>
        <v>0</v>
      </c>
    </row>
    <row r="144" spans="1:32" s="21" customFormat="1" ht="16.5" customHeight="1">
      <c r="A144" s="22"/>
      <c r="B144" s="22"/>
      <c r="C144" s="22"/>
      <c r="D144" s="115">
        <f t="shared" si="16"/>
        <v>124</v>
      </c>
      <c r="E144" s="248" t="str">
        <f t="array" ref="E144">IF($F144&lt;&gt;"",INDEX(DropDownLists!$K$10:$K$2516,MATCH($F144,DropDownLists!$L$10:$L$2516,0)),"")</f>
        <v/>
      </c>
      <c r="F144" s="116"/>
      <c r="G144" s="118"/>
      <c r="I144" s="144"/>
      <c r="J144" s="141"/>
      <c r="K144" s="145"/>
      <c r="L144" s="146"/>
      <c r="M144" s="195" t="str">
        <f t="array" ref="M144">IF($L144&lt;&gt;"",INDEX(DropDownLists!$H$10:$H$2516,MATCH($L144,DropDownLists!$I$10:$I$2516,0)),"")</f>
        <v/>
      </c>
      <c r="N144" s="148"/>
      <c r="O144" s="148"/>
      <c r="P144" s="146"/>
      <c r="Q144" s="148" t="s">
        <v>190</v>
      </c>
      <c r="R144" s="119" t="str">
        <f t="array" ref="R144">IF(ISNA(VLOOKUP($F144, AdmittedwithRecentDischarge!$I$28:$I$1527,1,FALSE)),"",MAX(IF((AdmittedwithRecentDischarge!$I$28:$I$1527=$F144)*(AdmittedwithRecentDischarge!$M$28:$M$1527&lt;=TransferLog!$J144),AdmittedwithRecentDischarge!$M$28:$M$1527)))</f>
        <v/>
      </c>
      <c r="S144" s="120" t="str">
        <f t="array" ref="S144">IF(ISNA(INDEX(AdmittedwithRecentDischarge!$AH$28:$AH$1527,MATCH($F144&amp;$R144,AdmittedwithRecentDischarge!$I$28:$I$1527&amp;AdmittedwithRecentDischarge!$M$28:$M$1527,0))),"", IF($R144&lt;&gt;"",INDEX(AdmittedwithRecentDischarge!$AH$28:$AH$1527,MATCH($F144&amp;$R144,AdmittedwithRecentDischarge!$I$28:$I$1527&amp;AdmittedwithRecentDischarge!$M$28:$M$1527,0)),""))</f>
        <v/>
      </c>
      <c r="T144" s="190">
        <f t="array" ref="T144">IF(ISNA(INDEX(AdmittedwithRecentDischarge!$I$28:$W$1527, (MATCH($F144&amp;$R144,AdmittedwithRecentDischarge!$I$28:$I$1527&amp;AdmittedwithRecentDischarge!$M$28:$M$1527,0)))),"",INDEX(AdmittedwithRecentDischarge!$I$28:$W$1527, (MATCH($F144&amp;$R144,AdmittedwithRecentDischarge!$I$28:$I$1527&amp;AdmittedwithRecentDischarge!$M$28:$M$1527,0)),9))</f>
        <v>0</v>
      </c>
      <c r="U144" s="191">
        <f t="array" ref="U144">IF(ISNA(INDEX(AdmittedwithRecentDischarge!$I$28:$W$1527, (MATCH($F144&amp;$R144,AdmittedwithRecentDischarge!$I$28:$I$1527&amp;AdmittedwithRecentDischarge!$M$28:$M$1527,0)))),"",INDEX(AdmittedwithRecentDischarge!$I$28:$W$1527, (MATCH($F144&amp;$R144,AdmittedwithRecentDischarge!$I$28:$I$1527&amp;AdmittedwithRecentDischarge!$M$28:$M$1527,0)),11))</f>
        <v>0</v>
      </c>
      <c r="V144" s="191">
        <f t="array" ref="V144">IF(ISNA(INDEX(AdmittedwithRecentDischarge!$I$28:$W$1527, (MATCH($F144&amp;$R144,AdmittedwithRecentDischarge!$I$28:$I$1527&amp;AdmittedwithRecentDischarge!$M$28:$M$1527,0)))),"",INDEX(AdmittedwithRecentDischarge!$I$28:$W$1527, (MATCH($F144&amp;$R144,AdmittedwithRecentDischarge!$I$28:$I$1527&amp;AdmittedwithRecentDischarge!$M$28:$M$1527,0)),15))</f>
        <v>0</v>
      </c>
      <c r="W144" s="228" t="b">
        <f t="shared" si="13"/>
        <v>0</v>
      </c>
      <c r="X144" s="224" t="str">
        <f t="array" ref="X144">IF(ISNA(VLOOKUP($F144, AdmittedwithRecentDischarge!$I$28:$I$1527,1,FALSE)),"",MAX(IF((AdmittedwithRecentDischarge!$I$28:$I$1527=$F144)*(AdmittedwithRecentDischarge!$K$28:$K$1527&lt;=TransferLog!$J144),AdmittedwithRecentDischarge!$K$28:$K$1527)))</f>
        <v/>
      </c>
      <c r="Y144" s="224" t="b">
        <f t="shared" si="14"/>
        <v>0</v>
      </c>
      <c r="Z144" s="208"/>
      <c r="AA144" s="207" t="str">
        <f t="shared" si="10"/>
        <v/>
      </c>
      <c r="AB144" s="212" t="b">
        <f t="shared" si="15"/>
        <v>0</v>
      </c>
      <c r="AC144" s="213">
        <f t="shared" si="11"/>
        <v>0</v>
      </c>
      <c r="AD144" s="298"/>
      <c r="AE144" s="299"/>
      <c r="AF144" s="21">
        <f t="shared" si="17"/>
        <v>0</v>
      </c>
    </row>
    <row r="145" spans="1:32" s="21" customFormat="1" ht="16.5" customHeight="1">
      <c r="A145" s="22"/>
      <c r="B145" s="22"/>
      <c r="C145" s="22"/>
      <c r="D145" s="115">
        <f t="shared" si="16"/>
        <v>125</v>
      </c>
      <c r="E145" s="248" t="str">
        <f t="array" ref="E145">IF($F145&lt;&gt;"",INDEX(DropDownLists!$K$10:$K$2516,MATCH($F145,DropDownLists!$L$10:$L$2516,0)),"")</f>
        <v/>
      </c>
      <c r="F145" s="116"/>
      <c r="G145" s="118"/>
      <c r="I145" s="144"/>
      <c r="J145" s="141"/>
      <c r="K145" s="145"/>
      <c r="L145" s="146"/>
      <c r="M145" s="195" t="str">
        <f t="array" ref="M145">IF($L145&lt;&gt;"",INDEX(DropDownLists!$H$10:$H$2516,MATCH($L145,DropDownLists!$I$10:$I$2516,0)),"")</f>
        <v/>
      </c>
      <c r="N145" s="148"/>
      <c r="O145" s="148"/>
      <c r="P145" s="146"/>
      <c r="Q145" s="148" t="s">
        <v>190</v>
      </c>
      <c r="R145" s="119" t="str">
        <f t="array" ref="R145">IF(ISNA(VLOOKUP($F145, AdmittedwithRecentDischarge!$I$28:$I$1527,1,FALSE)),"",MAX(IF((AdmittedwithRecentDischarge!$I$28:$I$1527=$F145)*(AdmittedwithRecentDischarge!$M$28:$M$1527&lt;=TransferLog!$J145),AdmittedwithRecentDischarge!$M$28:$M$1527)))</f>
        <v/>
      </c>
      <c r="S145" s="120" t="str">
        <f t="array" ref="S145">IF(ISNA(INDEX(AdmittedwithRecentDischarge!$AH$28:$AH$1527,MATCH($F145&amp;$R145,AdmittedwithRecentDischarge!$I$28:$I$1527&amp;AdmittedwithRecentDischarge!$M$28:$M$1527,0))),"", IF($R145&lt;&gt;"",INDEX(AdmittedwithRecentDischarge!$AH$28:$AH$1527,MATCH($F145&amp;$R145,AdmittedwithRecentDischarge!$I$28:$I$1527&amp;AdmittedwithRecentDischarge!$M$28:$M$1527,0)),""))</f>
        <v/>
      </c>
      <c r="T145" s="190">
        <f t="array" ref="T145">IF(ISNA(INDEX(AdmittedwithRecentDischarge!$I$28:$W$1527, (MATCH($F145&amp;$R145,AdmittedwithRecentDischarge!$I$28:$I$1527&amp;AdmittedwithRecentDischarge!$M$28:$M$1527,0)))),"",INDEX(AdmittedwithRecentDischarge!$I$28:$W$1527, (MATCH($F145&amp;$R145,AdmittedwithRecentDischarge!$I$28:$I$1527&amp;AdmittedwithRecentDischarge!$M$28:$M$1527,0)),9))</f>
        <v>0</v>
      </c>
      <c r="U145" s="191">
        <f t="array" ref="U145">IF(ISNA(INDEX(AdmittedwithRecentDischarge!$I$28:$W$1527, (MATCH($F145&amp;$R145,AdmittedwithRecentDischarge!$I$28:$I$1527&amp;AdmittedwithRecentDischarge!$M$28:$M$1527,0)))),"",INDEX(AdmittedwithRecentDischarge!$I$28:$W$1527, (MATCH($F145&amp;$R145,AdmittedwithRecentDischarge!$I$28:$I$1527&amp;AdmittedwithRecentDischarge!$M$28:$M$1527,0)),11))</f>
        <v>0</v>
      </c>
      <c r="V145" s="191">
        <f t="array" ref="V145">IF(ISNA(INDEX(AdmittedwithRecentDischarge!$I$28:$W$1527, (MATCH($F145&amp;$R145,AdmittedwithRecentDischarge!$I$28:$I$1527&amp;AdmittedwithRecentDischarge!$M$28:$M$1527,0)))),"",INDEX(AdmittedwithRecentDischarge!$I$28:$W$1527, (MATCH($F145&amp;$R145,AdmittedwithRecentDischarge!$I$28:$I$1527&amp;AdmittedwithRecentDischarge!$M$28:$M$1527,0)),15))</f>
        <v>0</v>
      </c>
      <c r="W145" s="228" t="b">
        <f t="shared" si="13"/>
        <v>0</v>
      </c>
      <c r="X145" s="224" t="str">
        <f t="array" ref="X145">IF(ISNA(VLOOKUP($F145, AdmittedwithRecentDischarge!$I$28:$I$1527,1,FALSE)),"",MAX(IF((AdmittedwithRecentDischarge!$I$28:$I$1527=$F145)*(AdmittedwithRecentDischarge!$K$28:$K$1527&lt;=TransferLog!$J145),AdmittedwithRecentDischarge!$K$28:$K$1527)))</f>
        <v/>
      </c>
      <c r="Y145" s="224" t="b">
        <f t="shared" si="14"/>
        <v>0</v>
      </c>
      <c r="Z145" s="208"/>
      <c r="AA145" s="207" t="str">
        <f t="shared" si="10"/>
        <v/>
      </c>
      <c r="AB145" s="212" t="b">
        <f t="shared" si="15"/>
        <v>0</v>
      </c>
      <c r="AC145" s="213">
        <f t="shared" si="11"/>
        <v>0</v>
      </c>
      <c r="AD145" s="298"/>
      <c r="AE145" s="299"/>
      <c r="AF145" s="21">
        <f t="shared" si="17"/>
        <v>0</v>
      </c>
    </row>
    <row r="146" spans="1:32" s="21" customFormat="1" ht="16.5" customHeight="1">
      <c r="A146" s="22"/>
      <c r="B146" s="22"/>
      <c r="C146" s="22"/>
      <c r="D146" s="115">
        <f t="shared" si="16"/>
        <v>126</v>
      </c>
      <c r="E146" s="248" t="str">
        <f t="array" ref="E146">IF($F146&lt;&gt;"",INDEX(DropDownLists!$K$10:$K$2516,MATCH($F146,DropDownLists!$L$10:$L$2516,0)),"")</f>
        <v/>
      </c>
      <c r="F146" s="116"/>
      <c r="G146" s="118"/>
      <c r="I146" s="144"/>
      <c r="J146" s="141"/>
      <c r="K146" s="145"/>
      <c r="L146" s="146"/>
      <c r="M146" s="195" t="str">
        <f t="array" ref="M146">IF($L146&lt;&gt;"",INDEX(DropDownLists!$H$10:$H$2516,MATCH($L146,DropDownLists!$I$10:$I$2516,0)),"")</f>
        <v/>
      </c>
      <c r="N146" s="148"/>
      <c r="O146" s="148"/>
      <c r="P146" s="146"/>
      <c r="Q146" s="148" t="s">
        <v>190</v>
      </c>
      <c r="R146" s="119" t="str">
        <f t="array" ref="R146">IF(ISNA(VLOOKUP($F146, AdmittedwithRecentDischarge!$I$28:$I$1527,1,FALSE)),"",MAX(IF((AdmittedwithRecentDischarge!$I$28:$I$1527=$F146)*(AdmittedwithRecentDischarge!$M$28:$M$1527&lt;=TransferLog!$J146),AdmittedwithRecentDischarge!$M$28:$M$1527)))</f>
        <v/>
      </c>
      <c r="S146" s="120" t="str">
        <f t="array" ref="S146">IF(ISNA(INDEX(AdmittedwithRecentDischarge!$AH$28:$AH$1527,MATCH($F146&amp;$R146,AdmittedwithRecentDischarge!$I$28:$I$1527&amp;AdmittedwithRecentDischarge!$M$28:$M$1527,0))),"", IF($R146&lt;&gt;"",INDEX(AdmittedwithRecentDischarge!$AH$28:$AH$1527,MATCH($F146&amp;$R146,AdmittedwithRecentDischarge!$I$28:$I$1527&amp;AdmittedwithRecentDischarge!$M$28:$M$1527,0)),""))</f>
        <v/>
      </c>
      <c r="T146" s="190">
        <f t="array" ref="T146">IF(ISNA(INDEX(AdmittedwithRecentDischarge!$I$28:$W$1527, (MATCH($F146&amp;$R146,AdmittedwithRecentDischarge!$I$28:$I$1527&amp;AdmittedwithRecentDischarge!$M$28:$M$1527,0)))),"",INDEX(AdmittedwithRecentDischarge!$I$28:$W$1527, (MATCH($F146&amp;$R146,AdmittedwithRecentDischarge!$I$28:$I$1527&amp;AdmittedwithRecentDischarge!$M$28:$M$1527,0)),9))</f>
        <v>0</v>
      </c>
      <c r="U146" s="191">
        <f t="array" ref="U146">IF(ISNA(INDEX(AdmittedwithRecentDischarge!$I$28:$W$1527, (MATCH($F146&amp;$R146,AdmittedwithRecentDischarge!$I$28:$I$1527&amp;AdmittedwithRecentDischarge!$M$28:$M$1527,0)))),"",INDEX(AdmittedwithRecentDischarge!$I$28:$W$1527, (MATCH($F146&amp;$R146,AdmittedwithRecentDischarge!$I$28:$I$1527&amp;AdmittedwithRecentDischarge!$M$28:$M$1527,0)),11))</f>
        <v>0</v>
      </c>
      <c r="V146" s="191">
        <f t="array" ref="V146">IF(ISNA(INDEX(AdmittedwithRecentDischarge!$I$28:$W$1527, (MATCH($F146&amp;$R146,AdmittedwithRecentDischarge!$I$28:$I$1527&amp;AdmittedwithRecentDischarge!$M$28:$M$1527,0)))),"",INDEX(AdmittedwithRecentDischarge!$I$28:$W$1527, (MATCH($F146&amp;$R146,AdmittedwithRecentDischarge!$I$28:$I$1527&amp;AdmittedwithRecentDischarge!$M$28:$M$1527,0)),15))</f>
        <v>0</v>
      </c>
      <c r="W146" s="228" t="b">
        <f t="shared" si="13"/>
        <v>0</v>
      </c>
      <c r="X146" s="224" t="str">
        <f t="array" ref="X146">IF(ISNA(VLOOKUP($F146, AdmittedwithRecentDischarge!$I$28:$I$1527,1,FALSE)),"",MAX(IF((AdmittedwithRecentDischarge!$I$28:$I$1527=$F146)*(AdmittedwithRecentDischarge!$K$28:$K$1527&lt;=TransferLog!$J146),AdmittedwithRecentDischarge!$K$28:$K$1527)))</f>
        <v/>
      </c>
      <c r="Y146" s="224" t="b">
        <f t="shared" si="14"/>
        <v>0</v>
      </c>
      <c r="Z146" s="208"/>
      <c r="AA146" s="207" t="str">
        <f t="shared" si="10"/>
        <v/>
      </c>
      <c r="AB146" s="212" t="b">
        <f t="shared" si="15"/>
        <v>0</v>
      </c>
      <c r="AC146" s="213">
        <f t="shared" si="11"/>
        <v>0</v>
      </c>
      <c r="AD146" s="298"/>
      <c r="AE146" s="299"/>
      <c r="AF146" s="21">
        <f t="shared" si="17"/>
        <v>0</v>
      </c>
    </row>
    <row r="147" spans="1:32" s="21" customFormat="1" ht="16.5" customHeight="1">
      <c r="A147" s="22"/>
      <c r="B147" s="22"/>
      <c r="C147" s="22"/>
      <c r="D147" s="115">
        <f t="shared" si="16"/>
        <v>127</v>
      </c>
      <c r="E147" s="248" t="str">
        <f t="array" ref="E147">IF($F147&lt;&gt;"",INDEX(DropDownLists!$K$10:$K$2516,MATCH($F147,DropDownLists!$L$10:$L$2516,0)),"")</f>
        <v/>
      </c>
      <c r="F147" s="116"/>
      <c r="G147" s="118"/>
      <c r="I147" s="144"/>
      <c r="J147" s="141"/>
      <c r="K147" s="145"/>
      <c r="L147" s="146"/>
      <c r="M147" s="195" t="str">
        <f t="array" ref="M147">IF($L147&lt;&gt;"",INDEX(DropDownLists!$H$10:$H$2516,MATCH($L147,DropDownLists!$I$10:$I$2516,0)),"")</f>
        <v/>
      </c>
      <c r="N147" s="148"/>
      <c r="O147" s="148"/>
      <c r="P147" s="146"/>
      <c r="Q147" s="148" t="s">
        <v>190</v>
      </c>
      <c r="R147" s="119" t="str">
        <f t="array" ref="R147">IF(ISNA(VLOOKUP($F147, AdmittedwithRecentDischarge!$I$28:$I$1527,1,FALSE)),"",MAX(IF((AdmittedwithRecentDischarge!$I$28:$I$1527=$F147)*(AdmittedwithRecentDischarge!$M$28:$M$1527&lt;=TransferLog!$J147),AdmittedwithRecentDischarge!$M$28:$M$1527)))</f>
        <v/>
      </c>
      <c r="S147" s="120" t="str">
        <f t="array" ref="S147">IF(ISNA(INDEX(AdmittedwithRecentDischarge!$AH$28:$AH$1527,MATCH($F147&amp;$R147,AdmittedwithRecentDischarge!$I$28:$I$1527&amp;AdmittedwithRecentDischarge!$M$28:$M$1527,0))),"", IF($R147&lt;&gt;"",INDEX(AdmittedwithRecentDischarge!$AH$28:$AH$1527,MATCH($F147&amp;$R147,AdmittedwithRecentDischarge!$I$28:$I$1527&amp;AdmittedwithRecentDischarge!$M$28:$M$1527,0)),""))</f>
        <v/>
      </c>
      <c r="T147" s="190">
        <f t="array" ref="T147">IF(ISNA(INDEX(AdmittedwithRecentDischarge!$I$28:$W$1527, (MATCH($F147&amp;$R147,AdmittedwithRecentDischarge!$I$28:$I$1527&amp;AdmittedwithRecentDischarge!$M$28:$M$1527,0)))),"",INDEX(AdmittedwithRecentDischarge!$I$28:$W$1527, (MATCH($F147&amp;$R147,AdmittedwithRecentDischarge!$I$28:$I$1527&amp;AdmittedwithRecentDischarge!$M$28:$M$1527,0)),9))</f>
        <v>0</v>
      </c>
      <c r="U147" s="191">
        <f t="array" ref="U147">IF(ISNA(INDEX(AdmittedwithRecentDischarge!$I$28:$W$1527, (MATCH($F147&amp;$R147,AdmittedwithRecentDischarge!$I$28:$I$1527&amp;AdmittedwithRecentDischarge!$M$28:$M$1527,0)))),"",INDEX(AdmittedwithRecentDischarge!$I$28:$W$1527, (MATCH($F147&amp;$R147,AdmittedwithRecentDischarge!$I$28:$I$1527&amp;AdmittedwithRecentDischarge!$M$28:$M$1527,0)),11))</f>
        <v>0</v>
      </c>
      <c r="V147" s="191">
        <f t="array" ref="V147">IF(ISNA(INDEX(AdmittedwithRecentDischarge!$I$28:$W$1527, (MATCH($F147&amp;$R147,AdmittedwithRecentDischarge!$I$28:$I$1527&amp;AdmittedwithRecentDischarge!$M$28:$M$1527,0)))),"",INDEX(AdmittedwithRecentDischarge!$I$28:$W$1527, (MATCH($F147&amp;$R147,AdmittedwithRecentDischarge!$I$28:$I$1527&amp;AdmittedwithRecentDischarge!$M$28:$M$1527,0)),15))</f>
        <v>0</v>
      </c>
      <c r="W147" s="228" t="b">
        <f t="shared" si="13"/>
        <v>0</v>
      </c>
      <c r="X147" s="224" t="str">
        <f t="array" ref="X147">IF(ISNA(VLOOKUP($F147, AdmittedwithRecentDischarge!$I$28:$I$1527,1,FALSE)),"",MAX(IF((AdmittedwithRecentDischarge!$I$28:$I$1527=$F147)*(AdmittedwithRecentDischarge!$K$28:$K$1527&lt;=TransferLog!$J147),AdmittedwithRecentDischarge!$K$28:$K$1527)))</f>
        <v/>
      </c>
      <c r="Y147" s="224" t="b">
        <f t="shared" si="14"/>
        <v>0</v>
      </c>
      <c r="Z147" s="208"/>
      <c r="AA147" s="207" t="str">
        <f t="shared" si="10"/>
        <v/>
      </c>
      <c r="AB147" s="212" t="b">
        <f t="shared" si="15"/>
        <v>0</v>
      </c>
      <c r="AC147" s="213">
        <f t="shared" si="11"/>
        <v>0</v>
      </c>
      <c r="AD147" s="298"/>
      <c r="AE147" s="299"/>
      <c r="AF147" s="21">
        <f t="shared" si="17"/>
        <v>0</v>
      </c>
    </row>
    <row r="148" spans="1:32" s="21" customFormat="1" ht="16.5" customHeight="1">
      <c r="A148" s="22"/>
      <c r="B148" s="22"/>
      <c r="C148" s="22"/>
      <c r="D148" s="115">
        <f t="shared" si="16"/>
        <v>128</v>
      </c>
      <c r="E148" s="248" t="str">
        <f t="array" ref="E148">IF($F148&lt;&gt;"",INDEX(DropDownLists!$K$10:$K$2516,MATCH($F148,DropDownLists!$L$10:$L$2516,0)),"")</f>
        <v/>
      </c>
      <c r="F148" s="116"/>
      <c r="G148" s="118"/>
      <c r="I148" s="144"/>
      <c r="J148" s="141"/>
      <c r="K148" s="145"/>
      <c r="L148" s="146"/>
      <c r="M148" s="195" t="str">
        <f t="array" ref="M148">IF($L148&lt;&gt;"",INDEX(DropDownLists!$H$10:$H$2516,MATCH($L148,DropDownLists!$I$10:$I$2516,0)),"")</f>
        <v/>
      </c>
      <c r="N148" s="148"/>
      <c r="O148" s="148"/>
      <c r="P148" s="146"/>
      <c r="Q148" s="148" t="s">
        <v>190</v>
      </c>
      <c r="R148" s="119" t="str">
        <f t="array" ref="R148">IF(ISNA(VLOOKUP($F148, AdmittedwithRecentDischarge!$I$28:$I$1527,1,FALSE)),"",MAX(IF((AdmittedwithRecentDischarge!$I$28:$I$1527=$F148)*(AdmittedwithRecentDischarge!$M$28:$M$1527&lt;=TransferLog!$J148),AdmittedwithRecentDischarge!$M$28:$M$1527)))</f>
        <v/>
      </c>
      <c r="S148" s="120" t="str">
        <f t="array" ref="S148">IF(ISNA(INDEX(AdmittedwithRecentDischarge!$AH$28:$AH$1527,MATCH($F148&amp;$R148,AdmittedwithRecentDischarge!$I$28:$I$1527&amp;AdmittedwithRecentDischarge!$M$28:$M$1527,0))),"", IF($R148&lt;&gt;"",INDEX(AdmittedwithRecentDischarge!$AH$28:$AH$1527,MATCH($F148&amp;$R148,AdmittedwithRecentDischarge!$I$28:$I$1527&amp;AdmittedwithRecentDischarge!$M$28:$M$1527,0)),""))</f>
        <v/>
      </c>
      <c r="T148" s="190">
        <f t="array" ref="T148">IF(ISNA(INDEX(AdmittedwithRecentDischarge!$I$28:$W$1527, (MATCH($F148&amp;$R148,AdmittedwithRecentDischarge!$I$28:$I$1527&amp;AdmittedwithRecentDischarge!$M$28:$M$1527,0)))),"",INDEX(AdmittedwithRecentDischarge!$I$28:$W$1527, (MATCH($F148&amp;$R148,AdmittedwithRecentDischarge!$I$28:$I$1527&amp;AdmittedwithRecentDischarge!$M$28:$M$1527,0)),9))</f>
        <v>0</v>
      </c>
      <c r="U148" s="191">
        <f t="array" ref="U148">IF(ISNA(INDEX(AdmittedwithRecentDischarge!$I$28:$W$1527, (MATCH($F148&amp;$R148,AdmittedwithRecentDischarge!$I$28:$I$1527&amp;AdmittedwithRecentDischarge!$M$28:$M$1527,0)))),"",INDEX(AdmittedwithRecentDischarge!$I$28:$W$1527, (MATCH($F148&amp;$R148,AdmittedwithRecentDischarge!$I$28:$I$1527&amp;AdmittedwithRecentDischarge!$M$28:$M$1527,0)),11))</f>
        <v>0</v>
      </c>
      <c r="V148" s="191">
        <f t="array" ref="V148">IF(ISNA(INDEX(AdmittedwithRecentDischarge!$I$28:$W$1527, (MATCH($F148&amp;$R148,AdmittedwithRecentDischarge!$I$28:$I$1527&amp;AdmittedwithRecentDischarge!$M$28:$M$1527,0)))),"",INDEX(AdmittedwithRecentDischarge!$I$28:$W$1527, (MATCH($F148&amp;$R148,AdmittedwithRecentDischarge!$I$28:$I$1527&amp;AdmittedwithRecentDischarge!$M$28:$M$1527,0)),15))</f>
        <v>0</v>
      </c>
      <c r="W148" s="228" t="b">
        <f t="shared" si="13"/>
        <v>0</v>
      </c>
      <c r="X148" s="224" t="str">
        <f t="array" ref="X148">IF(ISNA(VLOOKUP($F148, AdmittedwithRecentDischarge!$I$28:$I$1527,1,FALSE)),"",MAX(IF((AdmittedwithRecentDischarge!$I$28:$I$1527=$F148)*(AdmittedwithRecentDischarge!$K$28:$K$1527&lt;=TransferLog!$J148),AdmittedwithRecentDischarge!$K$28:$K$1527)))</f>
        <v/>
      </c>
      <c r="Y148" s="224" t="b">
        <f t="shared" si="14"/>
        <v>0</v>
      </c>
      <c r="Z148" s="208"/>
      <c r="AA148" s="207" t="str">
        <f t="shared" si="10"/>
        <v/>
      </c>
      <c r="AB148" s="212" t="b">
        <f t="shared" si="15"/>
        <v>0</v>
      </c>
      <c r="AC148" s="213">
        <f t="shared" si="11"/>
        <v>0</v>
      </c>
      <c r="AD148" s="298"/>
      <c r="AE148" s="299"/>
      <c r="AF148" s="21">
        <f t="shared" si="17"/>
        <v>0</v>
      </c>
    </row>
    <row r="149" spans="1:32" s="21" customFormat="1" ht="16.5" customHeight="1">
      <c r="A149" s="22"/>
      <c r="B149" s="22"/>
      <c r="C149" s="22"/>
      <c r="D149" s="115">
        <f t="shared" si="16"/>
        <v>129</v>
      </c>
      <c r="E149" s="248" t="str">
        <f t="array" ref="E149">IF($F149&lt;&gt;"",INDEX(DropDownLists!$K$10:$K$2516,MATCH($F149,DropDownLists!$L$10:$L$2516,0)),"")</f>
        <v/>
      </c>
      <c r="F149" s="116"/>
      <c r="G149" s="118"/>
      <c r="I149" s="144"/>
      <c r="J149" s="141"/>
      <c r="K149" s="145"/>
      <c r="L149" s="146"/>
      <c r="M149" s="195" t="str">
        <f t="array" ref="M149">IF($L149&lt;&gt;"",INDEX(DropDownLists!$H$10:$H$2516,MATCH($L149,DropDownLists!$I$10:$I$2516,0)),"")</f>
        <v/>
      </c>
      <c r="N149" s="148"/>
      <c r="O149" s="148"/>
      <c r="P149" s="146"/>
      <c r="Q149" s="148" t="s">
        <v>190</v>
      </c>
      <c r="R149" s="119" t="str">
        <f t="array" ref="R149">IF(ISNA(VLOOKUP($F149, AdmittedwithRecentDischarge!$I$28:$I$1527,1,FALSE)),"",MAX(IF((AdmittedwithRecentDischarge!$I$28:$I$1527=$F149)*(AdmittedwithRecentDischarge!$M$28:$M$1527&lt;=TransferLog!$J149),AdmittedwithRecentDischarge!$M$28:$M$1527)))</f>
        <v/>
      </c>
      <c r="S149" s="120" t="str">
        <f t="array" ref="S149">IF(ISNA(INDEX(AdmittedwithRecentDischarge!$AH$28:$AH$1527,MATCH($F149&amp;$R149,AdmittedwithRecentDischarge!$I$28:$I$1527&amp;AdmittedwithRecentDischarge!$M$28:$M$1527,0))),"", IF($R149&lt;&gt;"",INDEX(AdmittedwithRecentDischarge!$AH$28:$AH$1527,MATCH($F149&amp;$R149,AdmittedwithRecentDischarge!$I$28:$I$1527&amp;AdmittedwithRecentDischarge!$M$28:$M$1527,0)),""))</f>
        <v/>
      </c>
      <c r="T149" s="190">
        <f t="array" ref="T149">IF(ISNA(INDEX(AdmittedwithRecentDischarge!$I$28:$W$1527, (MATCH($F149&amp;$R149,AdmittedwithRecentDischarge!$I$28:$I$1527&amp;AdmittedwithRecentDischarge!$M$28:$M$1527,0)))),"",INDEX(AdmittedwithRecentDischarge!$I$28:$W$1527, (MATCH($F149&amp;$R149,AdmittedwithRecentDischarge!$I$28:$I$1527&amp;AdmittedwithRecentDischarge!$M$28:$M$1527,0)),9))</f>
        <v>0</v>
      </c>
      <c r="U149" s="191">
        <f t="array" ref="U149">IF(ISNA(INDEX(AdmittedwithRecentDischarge!$I$28:$W$1527, (MATCH($F149&amp;$R149,AdmittedwithRecentDischarge!$I$28:$I$1527&amp;AdmittedwithRecentDischarge!$M$28:$M$1527,0)))),"",INDEX(AdmittedwithRecentDischarge!$I$28:$W$1527, (MATCH($F149&amp;$R149,AdmittedwithRecentDischarge!$I$28:$I$1527&amp;AdmittedwithRecentDischarge!$M$28:$M$1527,0)),11))</f>
        <v>0</v>
      </c>
      <c r="V149" s="191">
        <f t="array" ref="V149">IF(ISNA(INDEX(AdmittedwithRecentDischarge!$I$28:$W$1527, (MATCH($F149&amp;$R149,AdmittedwithRecentDischarge!$I$28:$I$1527&amp;AdmittedwithRecentDischarge!$M$28:$M$1527,0)))),"",INDEX(AdmittedwithRecentDischarge!$I$28:$W$1527, (MATCH($F149&amp;$R149,AdmittedwithRecentDischarge!$I$28:$I$1527&amp;AdmittedwithRecentDischarge!$M$28:$M$1527,0)),15))</f>
        <v>0</v>
      </c>
      <c r="W149" s="228" t="b">
        <f t="shared" si="13"/>
        <v>0</v>
      </c>
      <c r="X149" s="224" t="str">
        <f t="array" ref="X149">IF(ISNA(VLOOKUP($F149, AdmittedwithRecentDischarge!$I$28:$I$1527,1,FALSE)),"",MAX(IF((AdmittedwithRecentDischarge!$I$28:$I$1527=$F149)*(AdmittedwithRecentDischarge!$K$28:$K$1527&lt;=TransferLog!$J149),AdmittedwithRecentDischarge!$K$28:$K$1527)))</f>
        <v/>
      </c>
      <c r="Y149" s="224" t="b">
        <f t="shared" si="14"/>
        <v>0</v>
      </c>
      <c r="Z149" s="208"/>
      <c r="AA149" s="207" t="str">
        <f t="shared" ref="AA149:AA212" si="18">IF(AND($J149&lt;&gt;"",$X149&lt;&gt;""),DATEDIF($X149,$J149,"d"),"")</f>
        <v/>
      </c>
      <c r="AB149" s="212" t="b">
        <f t="shared" si="15"/>
        <v>0</v>
      </c>
      <c r="AC149" s="213">
        <f t="shared" ref="AC149:AC212" si="19">IF(OR(($P149="Admitted, inpatient"), ($P149="Admitted, status uncertain")),1,0)</f>
        <v>0</v>
      </c>
      <c r="AD149" s="298"/>
      <c r="AE149" s="299"/>
      <c r="AF149" s="21">
        <f t="shared" si="17"/>
        <v>0</v>
      </c>
    </row>
    <row r="150" spans="1:32" s="21" customFormat="1" ht="16.5" customHeight="1">
      <c r="A150" s="22"/>
      <c r="B150" s="22"/>
      <c r="C150" s="22"/>
      <c r="D150" s="115">
        <f t="shared" si="16"/>
        <v>130</v>
      </c>
      <c r="E150" s="248" t="str">
        <f t="array" ref="E150">IF($F150&lt;&gt;"",INDEX(DropDownLists!$K$10:$K$2516,MATCH($F150,DropDownLists!$L$10:$L$2516,0)),"")</f>
        <v/>
      </c>
      <c r="F150" s="116"/>
      <c r="G150" s="118"/>
      <c r="I150" s="144"/>
      <c r="J150" s="141"/>
      <c r="K150" s="145"/>
      <c r="L150" s="146"/>
      <c r="M150" s="195" t="str">
        <f t="array" ref="M150">IF($L150&lt;&gt;"",INDEX(DropDownLists!$H$10:$H$2516,MATCH($L150,DropDownLists!$I$10:$I$2516,0)),"")</f>
        <v/>
      </c>
      <c r="N150" s="148"/>
      <c r="O150" s="148"/>
      <c r="P150" s="146"/>
      <c r="Q150" s="148" t="s">
        <v>190</v>
      </c>
      <c r="R150" s="119" t="str">
        <f t="array" ref="R150">IF(ISNA(VLOOKUP($F150, AdmittedwithRecentDischarge!$I$28:$I$1527,1,FALSE)),"",MAX(IF((AdmittedwithRecentDischarge!$I$28:$I$1527=$F150)*(AdmittedwithRecentDischarge!$M$28:$M$1527&lt;=TransferLog!$J150),AdmittedwithRecentDischarge!$M$28:$M$1527)))</f>
        <v/>
      </c>
      <c r="S150" s="120" t="str">
        <f t="array" ref="S150">IF(ISNA(INDEX(AdmittedwithRecentDischarge!$AH$28:$AH$1527,MATCH($F150&amp;$R150,AdmittedwithRecentDischarge!$I$28:$I$1527&amp;AdmittedwithRecentDischarge!$M$28:$M$1527,0))),"", IF($R150&lt;&gt;"",INDEX(AdmittedwithRecentDischarge!$AH$28:$AH$1527,MATCH($F150&amp;$R150,AdmittedwithRecentDischarge!$I$28:$I$1527&amp;AdmittedwithRecentDischarge!$M$28:$M$1527,0)),""))</f>
        <v/>
      </c>
      <c r="T150" s="190">
        <f t="array" ref="T150">IF(ISNA(INDEX(AdmittedwithRecentDischarge!$I$28:$W$1527, (MATCH($F150&amp;$R150,AdmittedwithRecentDischarge!$I$28:$I$1527&amp;AdmittedwithRecentDischarge!$M$28:$M$1527,0)))),"",INDEX(AdmittedwithRecentDischarge!$I$28:$W$1527, (MATCH($F150&amp;$R150,AdmittedwithRecentDischarge!$I$28:$I$1527&amp;AdmittedwithRecentDischarge!$M$28:$M$1527,0)),9))</f>
        <v>0</v>
      </c>
      <c r="U150" s="191">
        <f t="array" ref="U150">IF(ISNA(INDEX(AdmittedwithRecentDischarge!$I$28:$W$1527, (MATCH($F150&amp;$R150,AdmittedwithRecentDischarge!$I$28:$I$1527&amp;AdmittedwithRecentDischarge!$M$28:$M$1527,0)))),"",INDEX(AdmittedwithRecentDischarge!$I$28:$W$1527, (MATCH($F150&amp;$R150,AdmittedwithRecentDischarge!$I$28:$I$1527&amp;AdmittedwithRecentDischarge!$M$28:$M$1527,0)),11))</f>
        <v>0</v>
      </c>
      <c r="V150" s="191">
        <f t="array" ref="V150">IF(ISNA(INDEX(AdmittedwithRecentDischarge!$I$28:$W$1527, (MATCH($F150&amp;$R150,AdmittedwithRecentDischarge!$I$28:$I$1527&amp;AdmittedwithRecentDischarge!$M$28:$M$1527,0)))),"",INDEX(AdmittedwithRecentDischarge!$I$28:$W$1527, (MATCH($F150&amp;$R150,AdmittedwithRecentDischarge!$I$28:$I$1527&amp;AdmittedwithRecentDischarge!$M$28:$M$1527,0)),15))</f>
        <v>0</v>
      </c>
      <c r="W150" s="228" t="b">
        <f t="shared" ref="W150:W213" si="20">IF($R150&lt;&gt;"",$R150)</f>
        <v>0</v>
      </c>
      <c r="X150" s="224" t="str">
        <f t="array" ref="X150">IF(ISNA(VLOOKUP($F150, AdmittedwithRecentDischarge!$I$28:$I$1527,1,FALSE)),"",MAX(IF((AdmittedwithRecentDischarge!$I$28:$I$1527=$F150)*(AdmittedwithRecentDischarge!$K$28:$K$1527&lt;=TransferLog!$J150),AdmittedwithRecentDischarge!$K$28:$K$1527)))</f>
        <v/>
      </c>
      <c r="Y150" s="224" t="b">
        <f t="shared" ref="Y150:Y213" si="21">IF($X150&lt;&gt;"",$X150)</f>
        <v>0</v>
      </c>
      <c r="Z150" s="208"/>
      <c r="AA150" s="207" t="str">
        <f t="shared" si="18"/>
        <v/>
      </c>
      <c r="AB150" s="212" t="b">
        <f t="shared" ref="AB150:AB213" si="22">IF($AA150&lt;&gt;"",IF($AA150&lt;31,1,0))</f>
        <v>0</v>
      </c>
      <c r="AC150" s="213">
        <f t="shared" si="19"/>
        <v>0</v>
      </c>
      <c r="AD150" s="298"/>
      <c r="AE150" s="299"/>
      <c r="AF150" s="21">
        <f t="shared" si="17"/>
        <v>0</v>
      </c>
    </row>
    <row r="151" spans="1:32" s="21" customFormat="1" ht="16.5" customHeight="1">
      <c r="A151" s="22"/>
      <c r="B151" s="22"/>
      <c r="C151" s="22"/>
      <c r="D151" s="115">
        <f t="shared" si="16"/>
        <v>131</v>
      </c>
      <c r="E151" s="248" t="str">
        <f t="array" ref="E151">IF($F151&lt;&gt;"",INDEX(DropDownLists!$K$10:$K$2516,MATCH($F151,DropDownLists!$L$10:$L$2516,0)),"")</f>
        <v/>
      </c>
      <c r="F151" s="116"/>
      <c r="G151" s="118"/>
      <c r="I151" s="144"/>
      <c r="J151" s="141"/>
      <c r="K151" s="145"/>
      <c r="L151" s="146"/>
      <c r="M151" s="195" t="str">
        <f t="array" ref="M151">IF($L151&lt;&gt;"",INDEX(DropDownLists!$H$10:$H$2516,MATCH($L151,DropDownLists!$I$10:$I$2516,0)),"")</f>
        <v/>
      </c>
      <c r="N151" s="148"/>
      <c r="O151" s="148"/>
      <c r="P151" s="146"/>
      <c r="Q151" s="148" t="s">
        <v>190</v>
      </c>
      <c r="R151" s="119" t="str">
        <f t="array" ref="R151">IF(ISNA(VLOOKUP($F151, AdmittedwithRecentDischarge!$I$28:$I$1527,1,FALSE)),"",MAX(IF((AdmittedwithRecentDischarge!$I$28:$I$1527=$F151)*(AdmittedwithRecentDischarge!$M$28:$M$1527&lt;=TransferLog!$J151),AdmittedwithRecentDischarge!$M$28:$M$1527)))</f>
        <v/>
      </c>
      <c r="S151" s="120" t="str">
        <f t="array" ref="S151">IF(ISNA(INDEX(AdmittedwithRecentDischarge!$AH$28:$AH$1527,MATCH($F151&amp;$R151,AdmittedwithRecentDischarge!$I$28:$I$1527&amp;AdmittedwithRecentDischarge!$M$28:$M$1527,0))),"", IF($R151&lt;&gt;"",INDEX(AdmittedwithRecentDischarge!$AH$28:$AH$1527,MATCH($F151&amp;$R151,AdmittedwithRecentDischarge!$I$28:$I$1527&amp;AdmittedwithRecentDischarge!$M$28:$M$1527,0)),""))</f>
        <v/>
      </c>
      <c r="T151" s="190">
        <f t="array" ref="T151">IF(ISNA(INDEX(AdmittedwithRecentDischarge!$I$28:$W$1527, (MATCH($F151&amp;$R151,AdmittedwithRecentDischarge!$I$28:$I$1527&amp;AdmittedwithRecentDischarge!$M$28:$M$1527,0)))),"",INDEX(AdmittedwithRecentDischarge!$I$28:$W$1527, (MATCH($F151&amp;$R151,AdmittedwithRecentDischarge!$I$28:$I$1527&amp;AdmittedwithRecentDischarge!$M$28:$M$1527,0)),9))</f>
        <v>0</v>
      </c>
      <c r="U151" s="191">
        <f t="array" ref="U151">IF(ISNA(INDEX(AdmittedwithRecentDischarge!$I$28:$W$1527, (MATCH($F151&amp;$R151,AdmittedwithRecentDischarge!$I$28:$I$1527&amp;AdmittedwithRecentDischarge!$M$28:$M$1527,0)))),"",INDEX(AdmittedwithRecentDischarge!$I$28:$W$1527, (MATCH($F151&amp;$R151,AdmittedwithRecentDischarge!$I$28:$I$1527&amp;AdmittedwithRecentDischarge!$M$28:$M$1527,0)),11))</f>
        <v>0</v>
      </c>
      <c r="V151" s="191">
        <f t="array" ref="V151">IF(ISNA(INDEX(AdmittedwithRecentDischarge!$I$28:$W$1527, (MATCH($F151&amp;$R151,AdmittedwithRecentDischarge!$I$28:$I$1527&amp;AdmittedwithRecentDischarge!$M$28:$M$1527,0)))),"",INDEX(AdmittedwithRecentDischarge!$I$28:$W$1527, (MATCH($F151&amp;$R151,AdmittedwithRecentDischarge!$I$28:$I$1527&amp;AdmittedwithRecentDischarge!$M$28:$M$1527,0)),15))</f>
        <v>0</v>
      </c>
      <c r="W151" s="228" t="b">
        <f t="shared" si="20"/>
        <v>0</v>
      </c>
      <c r="X151" s="224" t="str">
        <f t="array" ref="X151">IF(ISNA(VLOOKUP($F151, AdmittedwithRecentDischarge!$I$28:$I$1527,1,FALSE)),"",MAX(IF((AdmittedwithRecentDischarge!$I$28:$I$1527=$F151)*(AdmittedwithRecentDischarge!$K$28:$K$1527&lt;=TransferLog!$J151),AdmittedwithRecentDischarge!$K$28:$K$1527)))</f>
        <v/>
      </c>
      <c r="Y151" s="224" t="b">
        <f t="shared" si="21"/>
        <v>0</v>
      </c>
      <c r="Z151" s="208"/>
      <c r="AA151" s="207" t="str">
        <f t="shared" si="18"/>
        <v/>
      </c>
      <c r="AB151" s="212" t="b">
        <f t="shared" si="22"/>
        <v>0</v>
      </c>
      <c r="AC151" s="213">
        <f t="shared" si="19"/>
        <v>0</v>
      </c>
      <c r="AD151" s="298"/>
      <c r="AE151" s="299"/>
      <c r="AF151" s="21">
        <f t="shared" si="17"/>
        <v>0</v>
      </c>
    </row>
    <row r="152" spans="1:32" s="21" customFormat="1" ht="16.5" customHeight="1">
      <c r="A152" s="22"/>
      <c r="B152" s="22"/>
      <c r="C152" s="22"/>
      <c r="D152" s="115">
        <f t="shared" si="16"/>
        <v>132</v>
      </c>
      <c r="E152" s="248" t="str">
        <f t="array" ref="E152">IF($F152&lt;&gt;"",INDEX(DropDownLists!$K$10:$K$2516,MATCH($F152,DropDownLists!$L$10:$L$2516,0)),"")</f>
        <v/>
      </c>
      <c r="F152" s="116"/>
      <c r="G152" s="118"/>
      <c r="I152" s="144"/>
      <c r="J152" s="141"/>
      <c r="K152" s="145"/>
      <c r="L152" s="146"/>
      <c r="M152" s="195" t="str">
        <f t="array" ref="M152">IF($L152&lt;&gt;"",INDEX(DropDownLists!$H$10:$H$2516,MATCH($L152,DropDownLists!$I$10:$I$2516,0)),"")</f>
        <v/>
      </c>
      <c r="N152" s="148"/>
      <c r="O152" s="148"/>
      <c r="P152" s="146"/>
      <c r="Q152" s="148" t="s">
        <v>190</v>
      </c>
      <c r="R152" s="119" t="str">
        <f t="array" ref="R152">IF(ISNA(VLOOKUP($F152, AdmittedwithRecentDischarge!$I$28:$I$1527,1,FALSE)),"",MAX(IF((AdmittedwithRecentDischarge!$I$28:$I$1527=$F152)*(AdmittedwithRecentDischarge!$M$28:$M$1527&lt;=TransferLog!$J152),AdmittedwithRecentDischarge!$M$28:$M$1527)))</f>
        <v/>
      </c>
      <c r="S152" s="120" t="str">
        <f t="array" ref="S152">IF(ISNA(INDEX(AdmittedwithRecentDischarge!$AH$28:$AH$1527,MATCH($F152&amp;$R152,AdmittedwithRecentDischarge!$I$28:$I$1527&amp;AdmittedwithRecentDischarge!$M$28:$M$1527,0))),"", IF($R152&lt;&gt;"",INDEX(AdmittedwithRecentDischarge!$AH$28:$AH$1527,MATCH($F152&amp;$R152,AdmittedwithRecentDischarge!$I$28:$I$1527&amp;AdmittedwithRecentDischarge!$M$28:$M$1527,0)),""))</f>
        <v/>
      </c>
      <c r="T152" s="190">
        <f t="array" ref="T152">IF(ISNA(INDEX(AdmittedwithRecentDischarge!$I$28:$W$1527, (MATCH($F152&amp;$R152,AdmittedwithRecentDischarge!$I$28:$I$1527&amp;AdmittedwithRecentDischarge!$M$28:$M$1527,0)))),"",INDEX(AdmittedwithRecentDischarge!$I$28:$W$1527, (MATCH($F152&amp;$R152,AdmittedwithRecentDischarge!$I$28:$I$1527&amp;AdmittedwithRecentDischarge!$M$28:$M$1527,0)),9))</f>
        <v>0</v>
      </c>
      <c r="U152" s="191">
        <f t="array" ref="U152">IF(ISNA(INDEX(AdmittedwithRecentDischarge!$I$28:$W$1527, (MATCH($F152&amp;$R152,AdmittedwithRecentDischarge!$I$28:$I$1527&amp;AdmittedwithRecentDischarge!$M$28:$M$1527,0)))),"",INDEX(AdmittedwithRecentDischarge!$I$28:$W$1527, (MATCH($F152&amp;$R152,AdmittedwithRecentDischarge!$I$28:$I$1527&amp;AdmittedwithRecentDischarge!$M$28:$M$1527,0)),11))</f>
        <v>0</v>
      </c>
      <c r="V152" s="191">
        <f t="array" ref="V152">IF(ISNA(INDEX(AdmittedwithRecentDischarge!$I$28:$W$1527, (MATCH($F152&amp;$R152,AdmittedwithRecentDischarge!$I$28:$I$1527&amp;AdmittedwithRecentDischarge!$M$28:$M$1527,0)))),"",INDEX(AdmittedwithRecentDischarge!$I$28:$W$1527, (MATCH($F152&amp;$R152,AdmittedwithRecentDischarge!$I$28:$I$1527&amp;AdmittedwithRecentDischarge!$M$28:$M$1527,0)),15))</f>
        <v>0</v>
      </c>
      <c r="W152" s="228" t="b">
        <f t="shared" si="20"/>
        <v>0</v>
      </c>
      <c r="X152" s="224" t="str">
        <f t="array" ref="X152">IF(ISNA(VLOOKUP($F152, AdmittedwithRecentDischarge!$I$28:$I$1527,1,FALSE)),"",MAX(IF((AdmittedwithRecentDischarge!$I$28:$I$1527=$F152)*(AdmittedwithRecentDischarge!$K$28:$K$1527&lt;=TransferLog!$J152),AdmittedwithRecentDischarge!$K$28:$K$1527)))</f>
        <v/>
      </c>
      <c r="Y152" s="224" t="b">
        <f t="shared" si="21"/>
        <v>0</v>
      </c>
      <c r="Z152" s="208"/>
      <c r="AA152" s="207" t="str">
        <f t="shared" si="18"/>
        <v/>
      </c>
      <c r="AB152" s="212" t="b">
        <f t="shared" si="22"/>
        <v>0</v>
      </c>
      <c r="AC152" s="213">
        <f t="shared" si="19"/>
        <v>0</v>
      </c>
      <c r="AD152" s="298"/>
      <c r="AE152" s="299"/>
      <c r="AF152" s="21">
        <f t="shared" si="17"/>
        <v>0</v>
      </c>
    </row>
    <row r="153" spans="1:32" s="21" customFormat="1" ht="16.5" customHeight="1">
      <c r="A153" s="22"/>
      <c r="B153" s="22"/>
      <c r="C153" s="22"/>
      <c r="D153" s="115">
        <f t="shared" si="16"/>
        <v>133</v>
      </c>
      <c r="E153" s="248" t="str">
        <f t="array" ref="E153">IF($F153&lt;&gt;"",INDEX(DropDownLists!$K$10:$K$2516,MATCH($F153,DropDownLists!$L$10:$L$2516,0)),"")</f>
        <v/>
      </c>
      <c r="F153" s="116"/>
      <c r="G153" s="118"/>
      <c r="I153" s="144"/>
      <c r="J153" s="141"/>
      <c r="K153" s="145"/>
      <c r="L153" s="146"/>
      <c r="M153" s="195" t="str">
        <f t="array" ref="M153">IF($L153&lt;&gt;"",INDEX(DropDownLists!$H$10:$H$2516,MATCH($L153,DropDownLists!$I$10:$I$2516,0)),"")</f>
        <v/>
      </c>
      <c r="N153" s="148"/>
      <c r="O153" s="148"/>
      <c r="P153" s="146"/>
      <c r="Q153" s="148" t="s">
        <v>190</v>
      </c>
      <c r="R153" s="119" t="str">
        <f t="array" ref="R153">IF(ISNA(VLOOKUP($F153, AdmittedwithRecentDischarge!$I$28:$I$1527,1,FALSE)),"",MAX(IF((AdmittedwithRecentDischarge!$I$28:$I$1527=$F153)*(AdmittedwithRecentDischarge!$M$28:$M$1527&lt;=TransferLog!$J153),AdmittedwithRecentDischarge!$M$28:$M$1527)))</f>
        <v/>
      </c>
      <c r="S153" s="120" t="str">
        <f t="array" ref="S153">IF(ISNA(INDEX(AdmittedwithRecentDischarge!$AH$28:$AH$1527,MATCH($F153&amp;$R153,AdmittedwithRecentDischarge!$I$28:$I$1527&amp;AdmittedwithRecentDischarge!$M$28:$M$1527,0))),"", IF($R153&lt;&gt;"",INDEX(AdmittedwithRecentDischarge!$AH$28:$AH$1527,MATCH($F153&amp;$R153,AdmittedwithRecentDischarge!$I$28:$I$1527&amp;AdmittedwithRecentDischarge!$M$28:$M$1527,0)),""))</f>
        <v/>
      </c>
      <c r="T153" s="190">
        <f t="array" ref="T153">IF(ISNA(INDEX(AdmittedwithRecentDischarge!$I$28:$W$1527, (MATCH($F153&amp;$R153,AdmittedwithRecentDischarge!$I$28:$I$1527&amp;AdmittedwithRecentDischarge!$M$28:$M$1527,0)))),"",INDEX(AdmittedwithRecentDischarge!$I$28:$W$1527, (MATCH($F153&amp;$R153,AdmittedwithRecentDischarge!$I$28:$I$1527&amp;AdmittedwithRecentDischarge!$M$28:$M$1527,0)),9))</f>
        <v>0</v>
      </c>
      <c r="U153" s="191">
        <f t="array" ref="U153">IF(ISNA(INDEX(AdmittedwithRecentDischarge!$I$28:$W$1527, (MATCH($F153&amp;$R153,AdmittedwithRecentDischarge!$I$28:$I$1527&amp;AdmittedwithRecentDischarge!$M$28:$M$1527,0)))),"",INDEX(AdmittedwithRecentDischarge!$I$28:$W$1527, (MATCH($F153&amp;$R153,AdmittedwithRecentDischarge!$I$28:$I$1527&amp;AdmittedwithRecentDischarge!$M$28:$M$1527,0)),11))</f>
        <v>0</v>
      </c>
      <c r="V153" s="191">
        <f t="array" ref="V153">IF(ISNA(INDEX(AdmittedwithRecentDischarge!$I$28:$W$1527, (MATCH($F153&amp;$R153,AdmittedwithRecentDischarge!$I$28:$I$1527&amp;AdmittedwithRecentDischarge!$M$28:$M$1527,0)))),"",INDEX(AdmittedwithRecentDischarge!$I$28:$W$1527, (MATCH($F153&amp;$R153,AdmittedwithRecentDischarge!$I$28:$I$1527&amp;AdmittedwithRecentDischarge!$M$28:$M$1527,0)),15))</f>
        <v>0</v>
      </c>
      <c r="W153" s="228" t="b">
        <f t="shared" si="20"/>
        <v>0</v>
      </c>
      <c r="X153" s="224" t="str">
        <f t="array" ref="X153">IF(ISNA(VLOOKUP($F153, AdmittedwithRecentDischarge!$I$28:$I$1527,1,FALSE)),"",MAX(IF((AdmittedwithRecentDischarge!$I$28:$I$1527=$F153)*(AdmittedwithRecentDischarge!$K$28:$K$1527&lt;=TransferLog!$J153),AdmittedwithRecentDischarge!$K$28:$K$1527)))</f>
        <v/>
      </c>
      <c r="Y153" s="224" t="b">
        <f t="shared" si="21"/>
        <v>0</v>
      </c>
      <c r="Z153" s="208"/>
      <c r="AA153" s="207" t="str">
        <f t="shared" si="18"/>
        <v/>
      </c>
      <c r="AB153" s="212" t="b">
        <f t="shared" si="22"/>
        <v>0</v>
      </c>
      <c r="AC153" s="213">
        <f t="shared" si="19"/>
        <v>0</v>
      </c>
      <c r="AD153" s="298"/>
      <c r="AE153" s="299"/>
      <c r="AF153" s="21">
        <f t="shared" si="17"/>
        <v>0</v>
      </c>
    </row>
    <row r="154" spans="1:32" s="21" customFormat="1" ht="16.5" customHeight="1">
      <c r="A154" s="22"/>
      <c r="B154" s="22"/>
      <c r="C154" s="22"/>
      <c r="D154" s="115">
        <f t="shared" si="16"/>
        <v>134</v>
      </c>
      <c r="E154" s="248" t="str">
        <f t="array" ref="E154">IF($F154&lt;&gt;"",INDEX(DropDownLists!$K$10:$K$2516,MATCH($F154,DropDownLists!$L$10:$L$2516,0)),"")</f>
        <v/>
      </c>
      <c r="F154" s="116"/>
      <c r="G154" s="118"/>
      <c r="I154" s="144"/>
      <c r="J154" s="141"/>
      <c r="K154" s="145"/>
      <c r="L154" s="146"/>
      <c r="M154" s="195" t="str">
        <f t="array" ref="M154">IF($L154&lt;&gt;"",INDEX(DropDownLists!$H$10:$H$2516,MATCH($L154,DropDownLists!$I$10:$I$2516,0)),"")</f>
        <v/>
      </c>
      <c r="N154" s="148"/>
      <c r="O154" s="148"/>
      <c r="P154" s="146"/>
      <c r="Q154" s="148" t="s">
        <v>190</v>
      </c>
      <c r="R154" s="119" t="str">
        <f t="array" ref="R154">IF(ISNA(VLOOKUP($F154, AdmittedwithRecentDischarge!$I$28:$I$1527,1,FALSE)),"",MAX(IF((AdmittedwithRecentDischarge!$I$28:$I$1527=$F154)*(AdmittedwithRecentDischarge!$M$28:$M$1527&lt;=TransferLog!$J154),AdmittedwithRecentDischarge!$M$28:$M$1527)))</f>
        <v/>
      </c>
      <c r="S154" s="120" t="str">
        <f t="array" ref="S154">IF(ISNA(INDEX(AdmittedwithRecentDischarge!$AH$28:$AH$1527,MATCH($F154&amp;$R154,AdmittedwithRecentDischarge!$I$28:$I$1527&amp;AdmittedwithRecentDischarge!$M$28:$M$1527,0))),"", IF($R154&lt;&gt;"",INDEX(AdmittedwithRecentDischarge!$AH$28:$AH$1527,MATCH($F154&amp;$R154,AdmittedwithRecentDischarge!$I$28:$I$1527&amp;AdmittedwithRecentDischarge!$M$28:$M$1527,0)),""))</f>
        <v/>
      </c>
      <c r="T154" s="190">
        <f t="array" ref="T154">IF(ISNA(INDEX(AdmittedwithRecentDischarge!$I$28:$W$1527, (MATCH($F154&amp;$R154,AdmittedwithRecentDischarge!$I$28:$I$1527&amp;AdmittedwithRecentDischarge!$M$28:$M$1527,0)))),"",INDEX(AdmittedwithRecentDischarge!$I$28:$W$1527, (MATCH($F154&amp;$R154,AdmittedwithRecentDischarge!$I$28:$I$1527&amp;AdmittedwithRecentDischarge!$M$28:$M$1527,0)),9))</f>
        <v>0</v>
      </c>
      <c r="U154" s="191">
        <f t="array" ref="U154">IF(ISNA(INDEX(AdmittedwithRecentDischarge!$I$28:$W$1527, (MATCH($F154&amp;$R154,AdmittedwithRecentDischarge!$I$28:$I$1527&amp;AdmittedwithRecentDischarge!$M$28:$M$1527,0)))),"",INDEX(AdmittedwithRecentDischarge!$I$28:$W$1527, (MATCH($F154&amp;$R154,AdmittedwithRecentDischarge!$I$28:$I$1527&amp;AdmittedwithRecentDischarge!$M$28:$M$1527,0)),11))</f>
        <v>0</v>
      </c>
      <c r="V154" s="191">
        <f t="array" ref="V154">IF(ISNA(INDEX(AdmittedwithRecentDischarge!$I$28:$W$1527, (MATCH($F154&amp;$R154,AdmittedwithRecentDischarge!$I$28:$I$1527&amp;AdmittedwithRecentDischarge!$M$28:$M$1527,0)))),"",INDEX(AdmittedwithRecentDischarge!$I$28:$W$1527, (MATCH($F154&amp;$R154,AdmittedwithRecentDischarge!$I$28:$I$1527&amp;AdmittedwithRecentDischarge!$M$28:$M$1527,0)),15))</f>
        <v>0</v>
      </c>
      <c r="W154" s="228" t="b">
        <f t="shared" si="20"/>
        <v>0</v>
      </c>
      <c r="X154" s="224" t="str">
        <f t="array" ref="X154">IF(ISNA(VLOOKUP($F154, AdmittedwithRecentDischarge!$I$28:$I$1527,1,FALSE)),"",MAX(IF((AdmittedwithRecentDischarge!$I$28:$I$1527=$F154)*(AdmittedwithRecentDischarge!$K$28:$K$1527&lt;=TransferLog!$J154),AdmittedwithRecentDischarge!$K$28:$K$1527)))</f>
        <v/>
      </c>
      <c r="Y154" s="224" t="b">
        <f t="shared" si="21"/>
        <v>0</v>
      </c>
      <c r="Z154" s="208"/>
      <c r="AA154" s="207" t="str">
        <f t="shared" si="18"/>
        <v/>
      </c>
      <c r="AB154" s="212" t="b">
        <f t="shared" si="22"/>
        <v>0</v>
      </c>
      <c r="AC154" s="213">
        <f t="shared" si="19"/>
        <v>0</v>
      </c>
      <c r="AD154" s="298"/>
      <c r="AE154" s="299"/>
      <c r="AF154" s="21">
        <f t="shared" si="17"/>
        <v>0</v>
      </c>
    </row>
    <row r="155" spans="1:32" s="21" customFormat="1" ht="16.5" customHeight="1">
      <c r="A155" s="22"/>
      <c r="B155" s="22"/>
      <c r="C155" s="22"/>
      <c r="D155" s="115">
        <f t="shared" si="16"/>
        <v>135</v>
      </c>
      <c r="E155" s="248" t="str">
        <f t="array" ref="E155">IF($F155&lt;&gt;"",INDEX(DropDownLists!$K$10:$K$2516,MATCH($F155,DropDownLists!$L$10:$L$2516,0)),"")</f>
        <v/>
      </c>
      <c r="F155" s="116"/>
      <c r="G155" s="118"/>
      <c r="I155" s="144"/>
      <c r="J155" s="141"/>
      <c r="K155" s="145"/>
      <c r="L155" s="146"/>
      <c r="M155" s="195" t="str">
        <f t="array" ref="M155">IF($L155&lt;&gt;"",INDEX(DropDownLists!$H$10:$H$2516,MATCH($L155,DropDownLists!$I$10:$I$2516,0)),"")</f>
        <v/>
      </c>
      <c r="N155" s="148"/>
      <c r="O155" s="148"/>
      <c r="P155" s="146"/>
      <c r="Q155" s="148" t="s">
        <v>190</v>
      </c>
      <c r="R155" s="119" t="str">
        <f t="array" ref="R155">IF(ISNA(VLOOKUP($F155, AdmittedwithRecentDischarge!$I$28:$I$1527,1,FALSE)),"",MAX(IF((AdmittedwithRecentDischarge!$I$28:$I$1527=$F155)*(AdmittedwithRecentDischarge!$M$28:$M$1527&lt;=TransferLog!$J155),AdmittedwithRecentDischarge!$M$28:$M$1527)))</f>
        <v/>
      </c>
      <c r="S155" s="120" t="str">
        <f t="array" ref="S155">IF(ISNA(INDEX(AdmittedwithRecentDischarge!$AH$28:$AH$1527,MATCH($F155&amp;$R155,AdmittedwithRecentDischarge!$I$28:$I$1527&amp;AdmittedwithRecentDischarge!$M$28:$M$1527,0))),"", IF($R155&lt;&gt;"",INDEX(AdmittedwithRecentDischarge!$AH$28:$AH$1527,MATCH($F155&amp;$R155,AdmittedwithRecentDischarge!$I$28:$I$1527&amp;AdmittedwithRecentDischarge!$M$28:$M$1527,0)),""))</f>
        <v/>
      </c>
      <c r="T155" s="190">
        <f t="array" ref="T155">IF(ISNA(INDEX(AdmittedwithRecentDischarge!$I$28:$W$1527, (MATCH($F155&amp;$R155,AdmittedwithRecentDischarge!$I$28:$I$1527&amp;AdmittedwithRecentDischarge!$M$28:$M$1527,0)))),"",INDEX(AdmittedwithRecentDischarge!$I$28:$W$1527, (MATCH($F155&amp;$R155,AdmittedwithRecentDischarge!$I$28:$I$1527&amp;AdmittedwithRecentDischarge!$M$28:$M$1527,0)),9))</f>
        <v>0</v>
      </c>
      <c r="U155" s="191">
        <f t="array" ref="U155">IF(ISNA(INDEX(AdmittedwithRecentDischarge!$I$28:$W$1527, (MATCH($F155&amp;$R155,AdmittedwithRecentDischarge!$I$28:$I$1527&amp;AdmittedwithRecentDischarge!$M$28:$M$1527,0)))),"",INDEX(AdmittedwithRecentDischarge!$I$28:$W$1527, (MATCH($F155&amp;$R155,AdmittedwithRecentDischarge!$I$28:$I$1527&amp;AdmittedwithRecentDischarge!$M$28:$M$1527,0)),11))</f>
        <v>0</v>
      </c>
      <c r="V155" s="191">
        <f t="array" ref="V155">IF(ISNA(INDEX(AdmittedwithRecentDischarge!$I$28:$W$1527, (MATCH($F155&amp;$R155,AdmittedwithRecentDischarge!$I$28:$I$1527&amp;AdmittedwithRecentDischarge!$M$28:$M$1527,0)))),"",INDEX(AdmittedwithRecentDischarge!$I$28:$W$1527, (MATCH($F155&amp;$R155,AdmittedwithRecentDischarge!$I$28:$I$1527&amp;AdmittedwithRecentDischarge!$M$28:$M$1527,0)),15))</f>
        <v>0</v>
      </c>
      <c r="W155" s="228" t="b">
        <f t="shared" si="20"/>
        <v>0</v>
      </c>
      <c r="X155" s="224" t="str">
        <f t="array" ref="X155">IF(ISNA(VLOOKUP($F155, AdmittedwithRecentDischarge!$I$28:$I$1527,1,FALSE)),"",MAX(IF((AdmittedwithRecentDischarge!$I$28:$I$1527=$F155)*(AdmittedwithRecentDischarge!$K$28:$K$1527&lt;=TransferLog!$J155),AdmittedwithRecentDischarge!$K$28:$K$1527)))</f>
        <v/>
      </c>
      <c r="Y155" s="224" t="b">
        <f t="shared" si="21"/>
        <v>0</v>
      </c>
      <c r="Z155" s="208"/>
      <c r="AA155" s="207" t="str">
        <f t="shared" si="18"/>
        <v/>
      </c>
      <c r="AB155" s="212" t="b">
        <f t="shared" si="22"/>
        <v>0</v>
      </c>
      <c r="AC155" s="213">
        <f t="shared" si="19"/>
        <v>0</v>
      </c>
      <c r="AD155" s="298"/>
      <c r="AE155" s="299"/>
      <c r="AF155" s="21">
        <f t="shared" si="17"/>
        <v>0</v>
      </c>
    </row>
    <row r="156" spans="1:32" s="21" customFormat="1" ht="16.5" customHeight="1">
      <c r="A156" s="22"/>
      <c r="B156" s="22"/>
      <c r="C156" s="22"/>
      <c r="D156" s="115">
        <f t="shared" si="16"/>
        <v>136</v>
      </c>
      <c r="E156" s="248" t="str">
        <f t="array" ref="E156">IF($F156&lt;&gt;"",INDEX(DropDownLists!$K$10:$K$2516,MATCH($F156,DropDownLists!$L$10:$L$2516,0)),"")</f>
        <v/>
      </c>
      <c r="F156" s="116"/>
      <c r="G156" s="118"/>
      <c r="I156" s="144"/>
      <c r="J156" s="141"/>
      <c r="K156" s="145"/>
      <c r="L156" s="146"/>
      <c r="M156" s="195" t="str">
        <f t="array" ref="M156">IF($L156&lt;&gt;"",INDEX(DropDownLists!$H$10:$H$2516,MATCH($L156,DropDownLists!$I$10:$I$2516,0)),"")</f>
        <v/>
      </c>
      <c r="N156" s="148"/>
      <c r="O156" s="148"/>
      <c r="P156" s="146"/>
      <c r="Q156" s="148" t="s">
        <v>190</v>
      </c>
      <c r="R156" s="119" t="str">
        <f t="array" ref="R156">IF(ISNA(VLOOKUP($F156, AdmittedwithRecentDischarge!$I$28:$I$1527,1,FALSE)),"",MAX(IF((AdmittedwithRecentDischarge!$I$28:$I$1527=$F156)*(AdmittedwithRecentDischarge!$M$28:$M$1527&lt;=TransferLog!$J156),AdmittedwithRecentDischarge!$M$28:$M$1527)))</f>
        <v/>
      </c>
      <c r="S156" s="120" t="str">
        <f t="array" ref="S156">IF(ISNA(INDEX(AdmittedwithRecentDischarge!$AH$28:$AH$1527,MATCH($F156&amp;$R156,AdmittedwithRecentDischarge!$I$28:$I$1527&amp;AdmittedwithRecentDischarge!$M$28:$M$1527,0))),"", IF($R156&lt;&gt;"",INDEX(AdmittedwithRecentDischarge!$AH$28:$AH$1527,MATCH($F156&amp;$R156,AdmittedwithRecentDischarge!$I$28:$I$1527&amp;AdmittedwithRecentDischarge!$M$28:$M$1527,0)),""))</f>
        <v/>
      </c>
      <c r="T156" s="190">
        <f t="array" ref="T156">IF(ISNA(INDEX(AdmittedwithRecentDischarge!$I$28:$W$1527, (MATCH($F156&amp;$R156,AdmittedwithRecentDischarge!$I$28:$I$1527&amp;AdmittedwithRecentDischarge!$M$28:$M$1527,0)))),"",INDEX(AdmittedwithRecentDischarge!$I$28:$W$1527, (MATCH($F156&amp;$R156,AdmittedwithRecentDischarge!$I$28:$I$1527&amp;AdmittedwithRecentDischarge!$M$28:$M$1527,0)),9))</f>
        <v>0</v>
      </c>
      <c r="U156" s="191">
        <f t="array" ref="U156">IF(ISNA(INDEX(AdmittedwithRecentDischarge!$I$28:$W$1527, (MATCH($F156&amp;$R156,AdmittedwithRecentDischarge!$I$28:$I$1527&amp;AdmittedwithRecentDischarge!$M$28:$M$1527,0)))),"",INDEX(AdmittedwithRecentDischarge!$I$28:$W$1527, (MATCH($F156&amp;$R156,AdmittedwithRecentDischarge!$I$28:$I$1527&amp;AdmittedwithRecentDischarge!$M$28:$M$1527,0)),11))</f>
        <v>0</v>
      </c>
      <c r="V156" s="191">
        <f t="array" ref="V156">IF(ISNA(INDEX(AdmittedwithRecentDischarge!$I$28:$W$1527, (MATCH($F156&amp;$R156,AdmittedwithRecentDischarge!$I$28:$I$1527&amp;AdmittedwithRecentDischarge!$M$28:$M$1527,0)))),"",INDEX(AdmittedwithRecentDischarge!$I$28:$W$1527, (MATCH($F156&amp;$R156,AdmittedwithRecentDischarge!$I$28:$I$1527&amp;AdmittedwithRecentDischarge!$M$28:$M$1527,0)),15))</f>
        <v>0</v>
      </c>
      <c r="W156" s="228" t="b">
        <f t="shared" si="20"/>
        <v>0</v>
      </c>
      <c r="X156" s="224" t="str">
        <f t="array" ref="X156">IF(ISNA(VLOOKUP($F156, AdmittedwithRecentDischarge!$I$28:$I$1527,1,FALSE)),"",MAX(IF((AdmittedwithRecentDischarge!$I$28:$I$1527=$F156)*(AdmittedwithRecentDischarge!$K$28:$K$1527&lt;=TransferLog!$J156),AdmittedwithRecentDischarge!$K$28:$K$1527)))</f>
        <v/>
      </c>
      <c r="Y156" s="224" t="b">
        <f t="shared" si="21"/>
        <v>0</v>
      </c>
      <c r="Z156" s="208"/>
      <c r="AA156" s="207" t="str">
        <f t="shared" si="18"/>
        <v/>
      </c>
      <c r="AB156" s="212" t="b">
        <f t="shared" si="22"/>
        <v>0</v>
      </c>
      <c r="AC156" s="213">
        <f t="shared" si="19"/>
        <v>0</v>
      </c>
      <c r="AD156" s="298"/>
      <c r="AE156" s="299"/>
      <c r="AF156" s="21">
        <f t="shared" si="17"/>
        <v>0</v>
      </c>
    </row>
    <row r="157" spans="1:32" s="21" customFormat="1" ht="16.5" customHeight="1">
      <c r="A157" s="22"/>
      <c r="B157" s="22"/>
      <c r="C157" s="22"/>
      <c r="D157" s="115">
        <f t="shared" si="16"/>
        <v>137</v>
      </c>
      <c r="E157" s="248" t="str">
        <f t="array" ref="E157">IF($F157&lt;&gt;"",INDEX(DropDownLists!$K$10:$K$2516,MATCH($F157,DropDownLists!$L$10:$L$2516,0)),"")</f>
        <v/>
      </c>
      <c r="F157" s="116"/>
      <c r="G157" s="118"/>
      <c r="I157" s="144"/>
      <c r="J157" s="141"/>
      <c r="K157" s="145"/>
      <c r="L157" s="146"/>
      <c r="M157" s="195" t="str">
        <f t="array" ref="M157">IF($L157&lt;&gt;"",INDEX(DropDownLists!$H$10:$H$2516,MATCH($L157,DropDownLists!$I$10:$I$2516,0)),"")</f>
        <v/>
      </c>
      <c r="N157" s="148"/>
      <c r="O157" s="148"/>
      <c r="P157" s="146"/>
      <c r="Q157" s="148" t="s">
        <v>190</v>
      </c>
      <c r="R157" s="119" t="str">
        <f t="array" ref="R157">IF(ISNA(VLOOKUP($F157, AdmittedwithRecentDischarge!$I$28:$I$1527,1,FALSE)),"",MAX(IF((AdmittedwithRecentDischarge!$I$28:$I$1527=$F157)*(AdmittedwithRecentDischarge!$M$28:$M$1527&lt;=TransferLog!$J157),AdmittedwithRecentDischarge!$M$28:$M$1527)))</f>
        <v/>
      </c>
      <c r="S157" s="120" t="str">
        <f t="array" ref="S157">IF(ISNA(INDEX(AdmittedwithRecentDischarge!$AH$28:$AH$1527,MATCH($F157&amp;$R157,AdmittedwithRecentDischarge!$I$28:$I$1527&amp;AdmittedwithRecentDischarge!$M$28:$M$1527,0))),"", IF($R157&lt;&gt;"",INDEX(AdmittedwithRecentDischarge!$AH$28:$AH$1527,MATCH($F157&amp;$R157,AdmittedwithRecentDischarge!$I$28:$I$1527&amp;AdmittedwithRecentDischarge!$M$28:$M$1527,0)),""))</f>
        <v/>
      </c>
      <c r="T157" s="190">
        <f t="array" ref="T157">IF(ISNA(INDEX(AdmittedwithRecentDischarge!$I$28:$W$1527, (MATCH($F157&amp;$R157,AdmittedwithRecentDischarge!$I$28:$I$1527&amp;AdmittedwithRecentDischarge!$M$28:$M$1527,0)))),"",INDEX(AdmittedwithRecentDischarge!$I$28:$W$1527, (MATCH($F157&amp;$R157,AdmittedwithRecentDischarge!$I$28:$I$1527&amp;AdmittedwithRecentDischarge!$M$28:$M$1527,0)),9))</f>
        <v>0</v>
      </c>
      <c r="U157" s="191">
        <f t="array" ref="U157">IF(ISNA(INDEX(AdmittedwithRecentDischarge!$I$28:$W$1527, (MATCH($F157&amp;$R157,AdmittedwithRecentDischarge!$I$28:$I$1527&amp;AdmittedwithRecentDischarge!$M$28:$M$1527,0)))),"",INDEX(AdmittedwithRecentDischarge!$I$28:$W$1527, (MATCH($F157&amp;$R157,AdmittedwithRecentDischarge!$I$28:$I$1527&amp;AdmittedwithRecentDischarge!$M$28:$M$1527,0)),11))</f>
        <v>0</v>
      </c>
      <c r="V157" s="191">
        <f t="array" ref="V157">IF(ISNA(INDEX(AdmittedwithRecentDischarge!$I$28:$W$1527, (MATCH($F157&amp;$R157,AdmittedwithRecentDischarge!$I$28:$I$1527&amp;AdmittedwithRecentDischarge!$M$28:$M$1527,0)))),"",INDEX(AdmittedwithRecentDischarge!$I$28:$W$1527, (MATCH($F157&amp;$R157,AdmittedwithRecentDischarge!$I$28:$I$1527&amp;AdmittedwithRecentDischarge!$M$28:$M$1527,0)),15))</f>
        <v>0</v>
      </c>
      <c r="W157" s="228" t="b">
        <f t="shared" si="20"/>
        <v>0</v>
      </c>
      <c r="X157" s="224" t="str">
        <f t="array" ref="X157">IF(ISNA(VLOOKUP($F157, AdmittedwithRecentDischarge!$I$28:$I$1527,1,FALSE)),"",MAX(IF((AdmittedwithRecentDischarge!$I$28:$I$1527=$F157)*(AdmittedwithRecentDischarge!$K$28:$K$1527&lt;=TransferLog!$J157),AdmittedwithRecentDischarge!$K$28:$K$1527)))</f>
        <v/>
      </c>
      <c r="Y157" s="224" t="b">
        <f t="shared" si="21"/>
        <v>0</v>
      </c>
      <c r="Z157" s="208"/>
      <c r="AA157" s="207" t="str">
        <f t="shared" si="18"/>
        <v/>
      </c>
      <c r="AB157" s="212" t="b">
        <f t="shared" si="22"/>
        <v>0</v>
      </c>
      <c r="AC157" s="213">
        <f t="shared" si="19"/>
        <v>0</v>
      </c>
      <c r="AD157" s="298"/>
      <c r="AE157" s="299"/>
      <c r="AF157" s="21">
        <f t="shared" si="17"/>
        <v>0</v>
      </c>
    </row>
    <row r="158" spans="1:32" s="21" customFormat="1" ht="16.5" customHeight="1">
      <c r="A158" s="22"/>
      <c r="B158" s="22"/>
      <c r="C158" s="22"/>
      <c r="D158" s="115">
        <f t="shared" si="16"/>
        <v>138</v>
      </c>
      <c r="E158" s="248" t="str">
        <f t="array" ref="E158">IF($F158&lt;&gt;"",INDEX(DropDownLists!$K$10:$K$2516,MATCH($F158,DropDownLists!$L$10:$L$2516,0)),"")</f>
        <v/>
      </c>
      <c r="F158" s="116"/>
      <c r="G158" s="118"/>
      <c r="I158" s="144"/>
      <c r="J158" s="141"/>
      <c r="K158" s="145"/>
      <c r="L158" s="146"/>
      <c r="M158" s="195" t="str">
        <f t="array" ref="M158">IF($L158&lt;&gt;"",INDEX(DropDownLists!$H$10:$H$2516,MATCH($L158,DropDownLists!$I$10:$I$2516,0)),"")</f>
        <v/>
      </c>
      <c r="N158" s="148"/>
      <c r="O158" s="148"/>
      <c r="P158" s="146"/>
      <c r="Q158" s="148" t="s">
        <v>190</v>
      </c>
      <c r="R158" s="119" t="str">
        <f t="array" ref="R158">IF(ISNA(VLOOKUP($F158, AdmittedwithRecentDischarge!$I$28:$I$1527,1,FALSE)),"",MAX(IF((AdmittedwithRecentDischarge!$I$28:$I$1527=$F158)*(AdmittedwithRecentDischarge!$M$28:$M$1527&lt;=TransferLog!$J158),AdmittedwithRecentDischarge!$M$28:$M$1527)))</f>
        <v/>
      </c>
      <c r="S158" s="120" t="str">
        <f t="array" ref="S158">IF(ISNA(INDEX(AdmittedwithRecentDischarge!$AH$28:$AH$1527,MATCH($F158&amp;$R158,AdmittedwithRecentDischarge!$I$28:$I$1527&amp;AdmittedwithRecentDischarge!$M$28:$M$1527,0))),"", IF($R158&lt;&gt;"",INDEX(AdmittedwithRecentDischarge!$AH$28:$AH$1527,MATCH($F158&amp;$R158,AdmittedwithRecentDischarge!$I$28:$I$1527&amp;AdmittedwithRecentDischarge!$M$28:$M$1527,0)),""))</f>
        <v/>
      </c>
      <c r="T158" s="190">
        <f t="array" ref="T158">IF(ISNA(INDEX(AdmittedwithRecentDischarge!$I$28:$W$1527, (MATCH($F158&amp;$R158,AdmittedwithRecentDischarge!$I$28:$I$1527&amp;AdmittedwithRecentDischarge!$M$28:$M$1527,0)))),"",INDEX(AdmittedwithRecentDischarge!$I$28:$W$1527, (MATCH($F158&amp;$R158,AdmittedwithRecentDischarge!$I$28:$I$1527&amp;AdmittedwithRecentDischarge!$M$28:$M$1527,0)),9))</f>
        <v>0</v>
      </c>
      <c r="U158" s="191">
        <f t="array" ref="U158">IF(ISNA(INDEX(AdmittedwithRecentDischarge!$I$28:$W$1527, (MATCH($F158&amp;$R158,AdmittedwithRecentDischarge!$I$28:$I$1527&amp;AdmittedwithRecentDischarge!$M$28:$M$1527,0)))),"",INDEX(AdmittedwithRecentDischarge!$I$28:$W$1527, (MATCH($F158&amp;$R158,AdmittedwithRecentDischarge!$I$28:$I$1527&amp;AdmittedwithRecentDischarge!$M$28:$M$1527,0)),11))</f>
        <v>0</v>
      </c>
      <c r="V158" s="191">
        <f t="array" ref="V158">IF(ISNA(INDEX(AdmittedwithRecentDischarge!$I$28:$W$1527, (MATCH($F158&amp;$R158,AdmittedwithRecentDischarge!$I$28:$I$1527&amp;AdmittedwithRecentDischarge!$M$28:$M$1527,0)))),"",INDEX(AdmittedwithRecentDischarge!$I$28:$W$1527, (MATCH($F158&amp;$R158,AdmittedwithRecentDischarge!$I$28:$I$1527&amp;AdmittedwithRecentDischarge!$M$28:$M$1527,0)),15))</f>
        <v>0</v>
      </c>
      <c r="W158" s="228" t="b">
        <f t="shared" si="20"/>
        <v>0</v>
      </c>
      <c r="X158" s="224" t="str">
        <f t="array" ref="X158">IF(ISNA(VLOOKUP($F158, AdmittedwithRecentDischarge!$I$28:$I$1527,1,FALSE)),"",MAX(IF((AdmittedwithRecentDischarge!$I$28:$I$1527=$F158)*(AdmittedwithRecentDischarge!$K$28:$K$1527&lt;=TransferLog!$J158),AdmittedwithRecentDischarge!$K$28:$K$1527)))</f>
        <v/>
      </c>
      <c r="Y158" s="224" t="b">
        <f t="shared" si="21"/>
        <v>0</v>
      </c>
      <c r="Z158" s="208"/>
      <c r="AA158" s="207" t="str">
        <f t="shared" si="18"/>
        <v/>
      </c>
      <c r="AB158" s="212" t="b">
        <f t="shared" si="22"/>
        <v>0</v>
      </c>
      <c r="AC158" s="213">
        <f t="shared" si="19"/>
        <v>0</v>
      </c>
      <c r="AD158" s="298"/>
      <c r="AE158" s="299"/>
      <c r="AF158" s="21">
        <f t="shared" si="17"/>
        <v>0</v>
      </c>
    </row>
    <row r="159" spans="1:32" s="21" customFormat="1" ht="16.5" customHeight="1">
      <c r="A159" s="22"/>
      <c r="B159" s="22"/>
      <c r="C159" s="22"/>
      <c r="D159" s="115">
        <f t="shared" si="16"/>
        <v>139</v>
      </c>
      <c r="E159" s="248" t="str">
        <f t="array" ref="E159">IF($F159&lt;&gt;"",INDEX(DropDownLists!$K$10:$K$2516,MATCH($F159,DropDownLists!$L$10:$L$2516,0)),"")</f>
        <v/>
      </c>
      <c r="F159" s="116"/>
      <c r="G159" s="118"/>
      <c r="I159" s="144"/>
      <c r="J159" s="141"/>
      <c r="K159" s="145"/>
      <c r="L159" s="146"/>
      <c r="M159" s="195" t="str">
        <f t="array" ref="M159">IF($L159&lt;&gt;"",INDEX(DropDownLists!$H$10:$H$2516,MATCH($L159,DropDownLists!$I$10:$I$2516,0)),"")</f>
        <v/>
      </c>
      <c r="N159" s="148"/>
      <c r="O159" s="148"/>
      <c r="P159" s="146"/>
      <c r="Q159" s="148" t="s">
        <v>190</v>
      </c>
      <c r="R159" s="119" t="str">
        <f t="array" ref="R159">IF(ISNA(VLOOKUP($F159, AdmittedwithRecentDischarge!$I$28:$I$1527,1,FALSE)),"",MAX(IF((AdmittedwithRecentDischarge!$I$28:$I$1527=$F159)*(AdmittedwithRecentDischarge!$M$28:$M$1527&lt;=TransferLog!$J159),AdmittedwithRecentDischarge!$M$28:$M$1527)))</f>
        <v/>
      </c>
      <c r="S159" s="120" t="str">
        <f t="array" ref="S159">IF(ISNA(INDEX(AdmittedwithRecentDischarge!$AH$28:$AH$1527,MATCH($F159&amp;$R159,AdmittedwithRecentDischarge!$I$28:$I$1527&amp;AdmittedwithRecentDischarge!$M$28:$M$1527,0))),"", IF($R159&lt;&gt;"",INDEX(AdmittedwithRecentDischarge!$AH$28:$AH$1527,MATCH($F159&amp;$R159,AdmittedwithRecentDischarge!$I$28:$I$1527&amp;AdmittedwithRecentDischarge!$M$28:$M$1527,0)),""))</f>
        <v/>
      </c>
      <c r="T159" s="190">
        <f t="array" ref="T159">IF(ISNA(INDEX(AdmittedwithRecentDischarge!$I$28:$W$1527, (MATCH($F159&amp;$R159,AdmittedwithRecentDischarge!$I$28:$I$1527&amp;AdmittedwithRecentDischarge!$M$28:$M$1527,0)))),"",INDEX(AdmittedwithRecentDischarge!$I$28:$W$1527, (MATCH($F159&amp;$R159,AdmittedwithRecentDischarge!$I$28:$I$1527&amp;AdmittedwithRecentDischarge!$M$28:$M$1527,0)),9))</f>
        <v>0</v>
      </c>
      <c r="U159" s="191">
        <f t="array" ref="U159">IF(ISNA(INDEX(AdmittedwithRecentDischarge!$I$28:$W$1527, (MATCH($F159&amp;$R159,AdmittedwithRecentDischarge!$I$28:$I$1527&amp;AdmittedwithRecentDischarge!$M$28:$M$1527,0)))),"",INDEX(AdmittedwithRecentDischarge!$I$28:$W$1527, (MATCH($F159&amp;$R159,AdmittedwithRecentDischarge!$I$28:$I$1527&amp;AdmittedwithRecentDischarge!$M$28:$M$1527,0)),11))</f>
        <v>0</v>
      </c>
      <c r="V159" s="191">
        <f t="array" ref="V159">IF(ISNA(INDEX(AdmittedwithRecentDischarge!$I$28:$W$1527, (MATCH($F159&amp;$R159,AdmittedwithRecentDischarge!$I$28:$I$1527&amp;AdmittedwithRecentDischarge!$M$28:$M$1527,0)))),"",INDEX(AdmittedwithRecentDischarge!$I$28:$W$1527, (MATCH($F159&amp;$R159,AdmittedwithRecentDischarge!$I$28:$I$1527&amp;AdmittedwithRecentDischarge!$M$28:$M$1527,0)),15))</f>
        <v>0</v>
      </c>
      <c r="W159" s="228" t="b">
        <f t="shared" si="20"/>
        <v>0</v>
      </c>
      <c r="X159" s="224" t="str">
        <f t="array" ref="X159">IF(ISNA(VLOOKUP($F159, AdmittedwithRecentDischarge!$I$28:$I$1527,1,FALSE)),"",MAX(IF((AdmittedwithRecentDischarge!$I$28:$I$1527=$F159)*(AdmittedwithRecentDischarge!$K$28:$K$1527&lt;=TransferLog!$J159),AdmittedwithRecentDischarge!$K$28:$K$1527)))</f>
        <v/>
      </c>
      <c r="Y159" s="224" t="b">
        <f t="shared" si="21"/>
        <v>0</v>
      </c>
      <c r="Z159" s="208"/>
      <c r="AA159" s="207" t="str">
        <f t="shared" si="18"/>
        <v/>
      </c>
      <c r="AB159" s="212" t="b">
        <f t="shared" si="22"/>
        <v>0</v>
      </c>
      <c r="AC159" s="213">
        <f t="shared" si="19"/>
        <v>0</v>
      </c>
      <c r="AD159" s="298"/>
      <c r="AE159" s="299"/>
      <c r="AF159" s="21">
        <f t="shared" si="17"/>
        <v>0</v>
      </c>
    </row>
    <row r="160" spans="1:32" s="21" customFormat="1" ht="16.5" customHeight="1">
      <c r="A160" s="22"/>
      <c r="B160" s="22"/>
      <c r="C160" s="22"/>
      <c r="D160" s="115">
        <f t="shared" si="16"/>
        <v>140</v>
      </c>
      <c r="E160" s="248" t="str">
        <f t="array" ref="E160">IF($F160&lt;&gt;"",INDEX(DropDownLists!$K$10:$K$2516,MATCH($F160,DropDownLists!$L$10:$L$2516,0)),"")</f>
        <v/>
      </c>
      <c r="F160" s="116"/>
      <c r="G160" s="118"/>
      <c r="I160" s="144"/>
      <c r="J160" s="141"/>
      <c r="K160" s="145"/>
      <c r="L160" s="146"/>
      <c r="M160" s="195" t="str">
        <f t="array" ref="M160">IF($L160&lt;&gt;"",INDEX(DropDownLists!$H$10:$H$2516,MATCH($L160,DropDownLists!$I$10:$I$2516,0)),"")</f>
        <v/>
      </c>
      <c r="N160" s="148"/>
      <c r="O160" s="148"/>
      <c r="P160" s="146"/>
      <c r="Q160" s="148" t="s">
        <v>190</v>
      </c>
      <c r="R160" s="119" t="str">
        <f t="array" ref="R160">IF(ISNA(VLOOKUP($F160, AdmittedwithRecentDischarge!$I$28:$I$1527,1,FALSE)),"",MAX(IF((AdmittedwithRecentDischarge!$I$28:$I$1527=$F160)*(AdmittedwithRecentDischarge!$M$28:$M$1527&lt;=TransferLog!$J160),AdmittedwithRecentDischarge!$M$28:$M$1527)))</f>
        <v/>
      </c>
      <c r="S160" s="120" t="str">
        <f t="array" ref="S160">IF(ISNA(INDEX(AdmittedwithRecentDischarge!$AH$28:$AH$1527,MATCH($F160&amp;$R160,AdmittedwithRecentDischarge!$I$28:$I$1527&amp;AdmittedwithRecentDischarge!$M$28:$M$1527,0))),"", IF($R160&lt;&gt;"",INDEX(AdmittedwithRecentDischarge!$AH$28:$AH$1527,MATCH($F160&amp;$R160,AdmittedwithRecentDischarge!$I$28:$I$1527&amp;AdmittedwithRecentDischarge!$M$28:$M$1527,0)),""))</f>
        <v/>
      </c>
      <c r="T160" s="190">
        <f t="array" ref="T160">IF(ISNA(INDEX(AdmittedwithRecentDischarge!$I$28:$W$1527, (MATCH($F160&amp;$R160,AdmittedwithRecentDischarge!$I$28:$I$1527&amp;AdmittedwithRecentDischarge!$M$28:$M$1527,0)))),"",INDEX(AdmittedwithRecentDischarge!$I$28:$W$1527, (MATCH($F160&amp;$R160,AdmittedwithRecentDischarge!$I$28:$I$1527&amp;AdmittedwithRecentDischarge!$M$28:$M$1527,0)),9))</f>
        <v>0</v>
      </c>
      <c r="U160" s="191">
        <f t="array" ref="U160">IF(ISNA(INDEX(AdmittedwithRecentDischarge!$I$28:$W$1527, (MATCH($F160&amp;$R160,AdmittedwithRecentDischarge!$I$28:$I$1527&amp;AdmittedwithRecentDischarge!$M$28:$M$1527,0)))),"",INDEX(AdmittedwithRecentDischarge!$I$28:$W$1527, (MATCH($F160&amp;$R160,AdmittedwithRecentDischarge!$I$28:$I$1527&amp;AdmittedwithRecentDischarge!$M$28:$M$1527,0)),11))</f>
        <v>0</v>
      </c>
      <c r="V160" s="191">
        <f t="array" ref="V160">IF(ISNA(INDEX(AdmittedwithRecentDischarge!$I$28:$W$1527, (MATCH($F160&amp;$R160,AdmittedwithRecentDischarge!$I$28:$I$1527&amp;AdmittedwithRecentDischarge!$M$28:$M$1527,0)))),"",INDEX(AdmittedwithRecentDischarge!$I$28:$W$1527, (MATCH($F160&amp;$R160,AdmittedwithRecentDischarge!$I$28:$I$1527&amp;AdmittedwithRecentDischarge!$M$28:$M$1527,0)),15))</f>
        <v>0</v>
      </c>
      <c r="W160" s="228" t="b">
        <f t="shared" si="20"/>
        <v>0</v>
      </c>
      <c r="X160" s="224" t="str">
        <f t="array" ref="X160">IF(ISNA(VLOOKUP($F160, AdmittedwithRecentDischarge!$I$28:$I$1527,1,FALSE)),"",MAX(IF((AdmittedwithRecentDischarge!$I$28:$I$1527=$F160)*(AdmittedwithRecentDischarge!$K$28:$K$1527&lt;=TransferLog!$J160),AdmittedwithRecentDischarge!$K$28:$K$1527)))</f>
        <v/>
      </c>
      <c r="Y160" s="224" t="b">
        <f t="shared" si="21"/>
        <v>0</v>
      </c>
      <c r="Z160" s="208"/>
      <c r="AA160" s="207" t="str">
        <f t="shared" si="18"/>
        <v/>
      </c>
      <c r="AB160" s="212" t="b">
        <f t="shared" si="22"/>
        <v>0</v>
      </c>
      <c r="AC160" s="213">
        <f t="shared" si="19"/>
        <v>0</v>
      </c>
      <c r="AD160" s="298"/>
      <c r="AE160" s="299"/>
      <c r="AF160" s="21">
        <f t="shared" si="17"/>
        <v>0</v>
      </c>
    </row>
    <row r="161" spans="1:32" s="21" customFormat="1" ht="16.5" customHeight="1">
      <c r="A161" s="22"/>
      <c r="B161" s="22"/>
      <c r="C161" s="22"/>
      <c r="D161" s="115">
        <f t="shared" si="16"/>
        <v>141</v>
      </c>
      <c r="E161" s="248" t="str">
        <f t="array" ref="E161">IF($F161&lt;&gt;"",INDEX(DropDownLists!$K$10:$K$2516,MATCH($F161,DropDownLists!$L$10:$L$2516,0)),"")</f>
        <v/>
      </c>
      <c r="F161" s="116"/>
      <c r="G161" s="118"/>
      <c r="I161" s="144"/>
      <c r="J161" s="141"/>
      <c r="K161" s="145"/>
      <c r="L161" s="146"/>
      <c r="M161" s="195" t="str">
        <f t="array" ref="M161">IF($L161&lt;&gt;"",INDEX(DropDownLists!$H$10:$H$2516,MATCH($L161,DropDownLists!$I$10:$I$2516,0)),"")</f>
        <v/>
      </c>
      <c r="N161" s="148"/>
      <c r="O161" s="148"/>
      <c r="P161" s="146"/>
      <c r="Q161" s="148" t="s">
        <v>190</v>
      </c>
      <c r="R161" s="119" t="str">
        <f t="array" ref="R161">IF(ISNA(VLOOKUP($F161, AdmittedwithRecentDischarge!$I$28:$I$1527,1,FALSE)),"",MAX(IF((AdmittedwithRecentDischarge!$I$28:$I$1527=$F161)*(AdmittedwithRecentDischarge!$M$28:$M$1527&lt;=TransferLog!$J161),AdmittedwithRecentDischarge!$M$28:$M$1527)))</f>
        <v/>
      </c>
      <c r="S161" s="120" t="str">
        <f t="array" ref="S161">IF(ISNA(INDEX(AdmittedwithRecentDischarge!$AH$28:$AH$1527,MATCH($F161&amp;$R161,AdmittedwithRecentDischarge!$I$28:$I$1527&amp;AdmittedwithRecentDischarge!$M$28:$M$1527,0))),"", IF($R161&lt;&gt;"",INDEX(AdmittedwithRecentDischarge!$AH$28:$AH$1527,MATCH($F161&amp;$R161,AdmittedwithRecentDischarge!$I$28:$I$1527&amp;AdmittedwithRecentDischarge!$M$28:$M$1527,0)),""))</f>
        <v/>
      </c>
      <c r="T161" s="190">
        <f t="array" ref="T161">IF(ISNA(INDEX(AdmittedwithRecentDischarge!$I$28:$W$1527, (MATCH($F161&amp;$R161,AdmittedwithRecentDischarge!$I$28:$I$1527&amp;AdmittedwithRecentDischarge!$M$28:$M$1527,0)))),"",INDEX(AdmittedwithRecentDischarge!$I$28:$W$1527, (MATCH($F161&amp;$R161,AdmittedwithRecentDischarge!$I$28:$I$1527&amp;AdmittedwithRecentDischarge!$M$28:$M$1527,0)),9))</f>
        <v>0</v>
      </c>
      <c r="U161" s="191">
        <f t="array" ref="U161">IF(ISNA(INDEX(AdmittedwithRecentDischarge!$I$28:$W$1527, (MATCH($F161&amp;$R161,AdmittedwithRecentDischarge!$I$28:$I$1527&amp;AdmittedwithRecentDischarge!$M$28:$M$1527,0)))),"",INDEX(AdmittedwithRecentDischarge!$I$28:$W$1527, (MATCH($F161&amp;$R161,AdmittedwithRecentDischarge!$I$28:$I$1527&amp;AdmittedwithRecentDischarge!$M$28:$M$1527,0)),11))</f>
        <v>0</v>
      </c>
      <c r="V161" s="191">
        <f t="array" ref="V161">IF(ISNA(INDEX(AdmittedwithRecentDischarge!$I$28:$W$1527, (MATCH($F161&amp;$R161,AdmittedwithRecentDischarge!$I$28:$I$1527&amp;AdmittedwithRecentDischarge!$M$28:$M$1527,0)))),"",INDEX(AdmittedwithRecentDischarge!$I$28:$W$1527, (MATCH($F161&amp;$R161,AdmittedwithRecentDischarge!$I$28:$I$1527&amp;AdmittedwithRecentDischarge!$M$28:$M$1527,0)),15))</f>
        <v>0</v>
      </c>
      <c r="W161" s="228" t="b">
        <f t="shared" si="20"/>
        <v>0</v>
      </c>
      <c r="X161" s="224" t="str">
        <f t="array" ref="X161">IF(ISNA(VLOOKUP($F161, AdmittedwithRecentDischarge!$I$28:$I$1527,1,FALSE)),"",MAX(IF((AdmittedwithRecentDischarge!$I$28:$I$1527=$F161)*(AdmittedwithRecentDischarge!$K$28:$K$1527&lt;=TransferLog!$J161),AdmittedwithRecentDischarge!$K$28:$K$1527)))</f>
        <v/>
      </c>
      <c r="Y161" s="224" t="b">
        <f t="shared" si="21"/>
        <v>0</v>
      </c>
      <c r="Z161" s="208"/>
      <c r="AA161" s="207" t="str">
        <f t="shared" si="18"/>
        <v/>
      </c>
      <c r="AB161" s="212" t="b">
        <f t="shared" si="22"/>
        <v>0</v>
      </c>
      <c r="AC161" s="213">
        <f t="shared" si="19"/>
        <v>0</v>
      </c>
      <c r="AD161" s="298"/>
      <c r="AE161" s="299"/>
      <c r="AF161" s="21">
        <f t="shared" si="17"/>
        <v>0</v>
      </c>
    </row>
    <row r="162" spans="1:32" s="21" customFormat="1" ht="16.5" customHeight="1">
      <c r="A162" s="22"/>
      <c r="B162" s="22"/>
      <c r="C162" s="22"/>
      <c r="D162" s="115">
        <f t="shared" si="16"/>
        <v>142</v>
      </c>
      <c r="E162" s="248" t="str">
        <f t="array" ref="E162">IF($F162&lt;&gt;"",INDEX(DropDownLists!$K$10:$K$2516,MATCH($F162,DropDownLists!$L$10:$L$2516,0)),"")</f>
        <v/>
      </c>
      <c r="F162" s="116"/>
      <c r="G162" s="118"/>
      <c r="I162" s="144"/>
      <c r="J162" s="141"/>
      <c r="K162" s="145"/>
      <c r="L162" s="146"/>
      <c r="M162" s="195" t="str">
        <f t="array" ref="M162">IF($L162&lt;&gt;"",INDEX(DropDownLists!$H$10:$H$2516,MATCH($L162,DropDownLists!$I$10:$I$2516,0)),"")</f>
        <v/>
      </c>
      <c r="N162" s="148"/>
      <c r="O162" s="148"/>
      <c r="P162" s="146"/>
      <c r="Q162" s="148" t="s">
        <v>190</v>
      </c>
      <c r="R162" s="119" t="str">
        <f t="array" ref="R162">IF(ISNA(VLOOKUP($F162, AdmittedwithRecentDischarge!$I$28:$I$1527,1,FALSE)),"",MAX(IF((AdmittedwithRecentDischarge!$I$28:$I$1527=$F162)*(AdmittedwithRecentDischarge!$M$28:$M$1527&lt;=TransferLog!$J162),AdmittedwithRecentDischarge!$M$28:$M$1527)))</f>
        <v/>
      </c>
      <c r="S162" s="120" t="str">
        <f t="array" ref="S162">IF(ISNA(INDEX(AdmittedwithRecentDischarge!$AH$28:$AH$1527,MATCH($F162&amp;$R162,AdmittedwithRecentDischarge!$I$28:$I$1527&amp;AdmittedwithRecentDischarge!$M$28:$M$1527,0))),"", IF($R162&lt;&gt;"",INDEX(AdmittedwithRecentDischarge!$AH$28:$AH$1527,MATCH($F162&amp;$R162,AdmittedwithRecentDischarge!$I$28:$I$1527&amp;AdmittedwithRecentDischarge!$M$28:$M$1527,0)),""))</f>
        <v/>
      </c>
      <c r="T162" s="190">
        <f t="array" ref="T162">IF(ISNA(INDEX(AdmittedwithRecentDischarge!$I$28:$W$1527, (MATCH($F162&amp;$R162,AdmittedwithRecentDischarge!$I$28:$I$1527&amp;AdmittedwithRecentDischarge!$M$28:$M$1527,0)))),"",INDEX(AdmittedwithRecentDischarge!$I$28:$W$1527, (MATCH($F162&amp;$R162,AdmittedwithRecentDischarge!$I$28:$I$1527&amp;AdmittedwithRecentDischarge!$M$28:$M$1527,0)),9))</f>
        <v>0</v>
      </c>
      <c r="U162" s="191">
        <f t="array" ref="U162">IF(ISNA(INDEX(AdmittedwithRecentDischarge!$I$28:$W$1527, (MATCH($F162&amp;$R162,AdmittedwithRecentDischarge!$I$28:$I$1527&amp;AdmittedwithRecentDischarge!$M$28:$M$1527,0)))),"",INDEX(AdmittedwithRecentDischarge!$I$28:$W$1527, (MATCH($F162&amp;$R162,AdmittedwithRecentDischarge!$I$28:$I$1527&amp;AdmittedwithRecentDischarge!$M$28:$M$1527,0)),11))</f>
        <v>0</v>
      </c>
      <c r="V162" s="191">
        <f t="array" ref="V162">IF(ISNA(INDEX(AdmittedwithRecentDischarge!$I$28:$W$1527, (MATCH($F162&amp;$R162,AdmittedwithRecentDischarge!$I$28:$I$1527&amp;AdmittedwithRecentDischarge!$M$28:$M$1527,0)))),"",INDEX(AdmittedwithRecentDischarge!$I$28:$W$1527, (MATCH($F162&amp;$R162,AdmittedwithRecentDischarge!$I$28:$I$1527&amp;AdmittedwithRecentDischarge!$M$28:$M$1527,0)),15))</f>
        <v>0</v>
      </c>
      <c r="W162" s="228" t="b">
        <f t="shared" si="20"/>
        <v>0</v>
      </c>
      <c r="X162" s="224" t="str">
        <f t="array" ref="X162">IF(ISNA(VLOOKUP($F162, AdmittedwithRecentDischarge!$I$28:$I$1527,1,FALSE)),"",MAX(IF((AdmittedwithRecentDischarge!$I$28:$I$1527=$F162)*(AdmittedwithRecentDischarge!$K$28:$K$1527&lt;=TransferLog!$J162),AdmittedwithRecentDischarge!$K$28:$K$1527)))</f>
        <v/>
      </c>
      <c r="Y162" s="224" t="b">
        <f t="shared" si="21"/>
        <v>0</v>
      </c>
      <c r="Z162" s="208"/>
      <c r="AA162" s="207" t="str">
        <f t="shared" si="18"/>
        <v/>
      </c>
      <c r="AB162" s="212" t="b">
        <f t="shared" si="22"/>
        <v>0</v>
      </c>
      <c r="AC162" s="213">
        <f t="shared" si="19"/>
        <v>0</v>
      </c>
      <c r="AD162" s="298"/>
      <c r="AE162" s="299"/>
      <c r="AF162" s="21">
        <f t="shared" si="17"/>
        <v>0</v>
      </c>
    </row>
    <row r="163" spans="1:32" s="21" customFormat="1" ht="16.5" customHeight="1">
      <c r="A163" s="22"/>
      <c r="B163" s="22"/>
      <c r="C163" s="22"/>
      <c r="D163" s="115">
        <f t="shared" si="16"/>
        <v>143</v>
      </c>
      <c r="E163" s="248" t="str">
        <f t="array" ref="E163">IF($F163&lt;&gt;"",INDEX(DropDownLists!$K$10:$K$2516,MATCH($F163,DropDownLists!$L$10:$L$2516,0)),"")</f>
        <v/>
      </c>
      <c r="F163" s="116"/>
      <c r="G163" s="118"/>
      <c r="I163" s="144"/>
      <c r="J163" s="141"/>
      <c r="K163" s="145"/>
      <c r="L163" s="146"/>
      <c r="M163" s="195" t="str">
        <f t="array" ref="M163">IF($L163&lt;&gt;"",INDEX(DropDownLists!$H$10:$H$2516,MATCH($L163,DropDownLists!$I$10:$I$2516,0)),"")</f>
        <v/>
      </c>
      <c r="N163" s="148"/>
      <c r="O163" s="148"/>
      <c r="P163" s="146"/>
      <c r="Q163" s="148" t="s">
        <v>190</v>
      </c>
      <c r="R163" s="119" t="str">
        <f t="array" ref="R163">IF(ISNA(VLOOKUP($F163, AdmittedwithRecentDischarge!$I$28:$I$1527,1,FALSE)),"",MAX(IF((AdmittedwithRecentDischarge!$I$28:$I$1527=$F163)*(AdmittedwithRecentDischarge!$M$28:$M$1527&lt;=TransferLog!$J163),AdmittedwithRecentDischarge!$M$28:$M$1527)))</f>
        <v/>
      </c>
      <c r="S163" s="120" t="str">
        <f t="array" ref="S163">IF(ISNA(INDEX(AdmittedwithRecentDischarge!$AH$28:$AH$1527,MATCH($F163&amp;$R163,AdmittedwithRecentDischarge!$I$28:$I$1527&amp;AdmittedwithRecentDischarge!$M$28:$M$1527,0))),"", IF($R163&lt;&gt;"",INDEX(AdmittedwithRecentDischarge!$AH$28:$AH$1527,MATCH($F163&amp;$R163,AdmittedwithRecentDischarge!$I$28:$I$1527&amp;AdmittedwithRecentDischarge!$M$28:$M$1527,0)),""))</f>
        <v/>
      </c>
      <c r="T163" s="190">
        <f t="array" ref="T163">IF(ISNA(INDEX(AdmittedwithRecentDischarge!$I$28:$W$1527, (MATCH($F163&amp;$R163,AdmittedwithRecentDischarge!$I$28:$I$1527&amp;AdmittedwithRecentDischarge!$M$28:$M$1527,0)))),"",INDEX(AdmittedwithRecentDischarge!$I$28:$W$1527, (MATCH($F163&amp;$R163,AdmittedwithRecentDischarge!$I$28:$I$1527&amp;AdmittedwithRecentDischarge!$M$28:$M$1527,0)),9))</f>
        <v>0</v>
      </c>
      <c r="U163" s="191">
        <f t="array" ref="U163">IF(ISNA(INDEX(AdmittedwithRecentDischarge!$I$28:$W$1527, (MATCH($F163&amp;$R163,AdmittedwithRecentDischarge!$I$28:$I$1527&amp;AdmittedwithRecentDischarge!$M$28:$M$1527,0)))),"",INDEX(AdmittedwithRecentDischarge!$I$28:$W$1527, (MATCH($F163&amp;$R163,AdmittedwithRecentDischarge!$I$28:$I$1527&amp;AdmittedwithRecentDischarge!$M$28:$M$1527,0)),11))</f>
        <v>0</v>
      </c>
      <c r="V163" s="191">
        <f t="array" ref="V163">IF(ISNA(INDEX(AdmittedwithRecentDischarge!$I$28:$W$1527, (MATCH($F163&amp;$R163,AdmittedwithRecentDischarge!$I$28:$I$1527&amp;AdmittedwithRecentDischarge!$M$28:$M$1527,0)))),"",INDEX(AdmittedwithRecentDischarge!$I$28:$W$1527, (MATCH($F163&amp;$R163,AdmittedwithRecentDischarge!$I$28:$I$1527&amp;AdmittedwithRecentDischarge!$M$28:$M$1527,0)),15))</f>
        <v>0</v>
      </c>
      <c r="W163" s="228" t="b">
        <f t="shared" si="20"/>
        <v>0</v>
      </c>
      <c r="X163" s="224" t="str">
        <f t="array" ref="X163">IF(ISNA(VLOOKUP($F163, AdmittedwithRecentDischarge!$I$28:$I$1527,1,FALSE)),"",MAX(IF((AdmittedwithRecentDischarge!$I$28:$I$1527=$F163)*(AdmittedwithRecentDischarge!$K$28:$K$1527&lt;=TransferLog!$J163),AdmittedwithRecentDischarge!$K$28:$K$1527)))</f>
        <v/>
      </c>
      <c r="Y163" s="224" t="b">
        <f t="shared" si="21"/>
        <v>0</v>
      </c>
      <c r="Z163" s="208"/>
      <c r="AA163" s="207" t="str">
        <f t="shared" si="18"/>
        <v/>
      </c>
      <c r="AB163" s="212" t="b">
        <f t="shared" si="22"/>
        <v>0</v>
      </c>
      <c r="AC163" s="213">
        <f t="shared" si="19"/>
        <v>0</v>
      </c>
      <c r="AD163" s="298"/>
      <c r="AE163" s="299"/>
      <c r="AF163" s="21">
        <f t="shared" si="17"/>
        <v>0</v>
      </c>
    </row>
    <row r="164" spans="1:32" s="21" customFormat="1" ht="16.5" customHeight="1">
      <c r="A164" s="22"/>
      <c r="B164" s="22"/>
      <c r="C164" s="22"/>
      <c r="D164" s="115">
        <f t="shared" si="16"/>
        <v>144</v>
      </c>
      <c r="E164" s="248" t="str">
        <f t="array" ref="E164">IF($F164&lt;&gt;"",INDEX(DropDownLists!$K$10:$K$2516,MATCH($F164,DropDownLists!$L$10:$L$2516,0)),"")</f>
        <v/>
      </c>
      <c r="F164" s="116"/>
      <c r="G164" s="118"/>
      <c r="I164" s="144"/>
      <c r="J164" s="141"/>
      <c r="K164" s="145"/>
      <c r="L164" s="146"/>
      <c r="M164" s="195" t="str">
        <f t="array" ref="M164">IF($L164&lt;&gt;"",INDEX(DropDownLists!$H$10:$H$2516,MATCH($L164,DropDownLists!$I$10:$I$2516,0)),"")</f>
        <v/>
      </c>
      <c r="N164" s="148"/>
      <c r="O164" s="148"/>
      <c r="P164" s="146"/>
      <c r="Q164" s="148" t="s">
        <v>190</v>
      </c>
      <c r="R164" s="119" t="str">
        <f t="array" ref="R164">IF(ISNA(VLOOKUP($F164, AdmittedwithRecentDischarge!$I$28:$I$1527,1,FALSE)),"",MAX(IF((AdmittedwithRecentDischarge!$I$28:$I$1527=$F164)*(AdmittedwithRecentDischarge!$M$28:$M$1527&lt;=TransferLog!$J164),AdmittedwithRecentDischarge!$M$28:$M$1527)))</f>
        <v/>
      </c>
      <c r="S164" s="120" t="str">
        <f t="array" ref="S164">IF(ISNA(INDEX(AdmittedwithRecentDischarge!$AH$28:$AH$1527,MATCH($F164&amp;$R164,AdmittedwithRecentDischarge!$I$28:$I$1527&amp;AdmittedwithRecentDischarge!$M$28:$M$1527,0))),"", IF($R164&lt;&gt;"",INDEX(AdmittedwithRecentDischarge!$AH$28:$AH$1527,MATCH($F164&amp;$R164,AdmittedwithRecentDischarge!$I$28:$I$1527&amp;AdmittedwithRecentDischarge!$M$28:$M$1527,0)),""))</f>
        <v/>
      </c>
      <c r="T164" s="190">
        <f t="array" ref="T164">IF(ISNA(INDEX(AdmittedwithRecentDischarge!$I$28:$W$1527, (MATCH($F164&amp;$R164,AdmittedwithRecentDischarge!$I$28:$I$1527&amp;AdmittedwithRecentDischarge!$M$28:$M$1527,0)))),"",INDEX(AdmittedwithRecentDischarge!$I$28:$W$1527, (MATCH($F164&amp;$R164,AdmittedwithRecentDischarge!$I$28:$I$1527&amp;AdmittedwithRecentDischarge!$M$28:$M$1527,0)),9))</f>
        <v>0</v>
      </c>
      <c r="U164" s="191">
        <f t="array" ref="U164">IF(ISNA(INDEX(AdmittedwithRecentDischarge!$I$28:$W$1527, (MATCH($F164&amp;$R164,AdmittedwithRecentDischarge!$I$28:$I$1527&amp;AdmittedwithRecentDischarge!$M$28:$M$1527,0)))),"",INDEX(AdmittedwithRecentDischarge!$I$28:$W$1527, (MATCH($F164&amp;$R164,AdmittedwithRecentDischarge!$I$28:$I$1527&amp;AdmittedwithRecentDischarge!$M$28:$M$1527,0)),11))</f>
        <v>0</v>
      </c>
      <c r="V164" s="191">
        <f t="array" ref="V164">IF(ISNA(INDEX(AdmittedwithRecentDischarge!$I$28:$W$1527, (MATCH($F164&amp;$R164,AdmittedwithRecentDischarge!$I$28:$I$1527&amp;AdmittedwithRecentDischarge!$M$28:$M$1527,0)))),"",INDEX(AdmittedwithRecentDischarge!$I$28:$W$1527, (MATCH($F164&amp;$R164,AdmittedwithRecentDischarge!$I$28:$I$1527&amp;AdmittedwithRecentDischarge!$M$28:$M$1527,0)),15))</f>
        <v>0</v>
      </c>
      <c r="W164" s="228" t="b">
        <f t="shared" si="20"/>
        <v>0</v>
      </c>
      <c r="X164" s="224" t="str">
        <f t="array" ref="X164">IF(ISNA(VLOOKUP($F164, AdmittedwithRecentDischarge!$I$28:$I$1527,1,FALSE)),"",MAX(IF((AdmittedwithRecentDischarge!$I$28:$I$1527=$F164)*(AdmittedwithRecentDischarge!$K$28:$K$1527&lt;=TransferLog!$J164),AdmittedwithRecentDischarge!$K$28:$K$1527)))</f>
        <v/>
      </c>
      <c r="Y164" s="224" t="b">
        <f t="shared" si="21"/>
        <v>0</v>
      </c>
      <c r="Z164" s="208"/>
      <c r="AA164" s="207" t="str">
        <f t="shared" si="18"/>
        <v/>
      </c>
      <c r="AB164" s="212" t="b">
        <f t="shared" si="22"/>
        <v>0</v>
      </c>
      <c r="AC164" s="213">
        <f>IF(OR(($P164="Admitted, inpatient"), ($P164="Admitted, status uncertain")),1,0)</f>
        <v>0</v>
      </c>
      <c r="AD164" s="298"/>
      <c r="AE164" s="299"/>
      <c r="AF164" s="21">
        <f>IF(OR(($P164="Admitted, inpatient"), ($P164="Admitted, status uncertain")),1,0)</f>
        <v>0</v>
      </c>
    </row>
    <row r="165" spans="1:32" s="21" customFormat="1" ht="16.5" customHeight="1">
      <c r="A165" s="22"/>
      <c r="B165" s="22"/>
      <c r="C165" s="22"/>
      <c r="D165" s="115">
        <f t="shared" si="16"/>
        <v>145</v>
      </c>
      <c r="E165" s="248"/>
      <c r="F165" s="116"/>
      <c r="G165" s="118"/>
      <c r="I165" s="144"/>
      <c r="J165" s="141"/>
      <c r="K165" s="145"/>
      <c r="L165" s="146"/>
      <c r="M165" s="195" t="str">
        <f t="array" ref="M165">IF($L165&lt;&gt;"",INDEX(DropDownLists!$H$10:$H$2516,MATCH($L165,DropDownLists!$I$10:$I$2516,0)),"")</f>
        <v/>
      </c>
      <c r="N165" s="148"/>
      <c r="O165" s="148"/>
      <c r="P165" s="146"/>
      <c r="Q165" s="148" t="s">
        <v>190</v>
      </c>
      <c r="R165" s="119" t="str">
        <f t="array" ref="R165">IF(ISNA(VLOOKUP($F165, AdmittedwithRecentDischarge!$I$28:$I$1527,1,FALSE)),"",MAX(IF((AdmittedwithRecentDischarge!$I$28:$I$1527=$F165)*(AdmittedwithRecentDischarge!$M$28:$M$1527&lt;=TransferLog!$J165),AdmittedwithRecentDischarge!$M$28:$M$1527)))</f>
        <v/>
      </c>
      <c r="S165" s="120" t="str">
        <f t="array" ref="S165">IF(ISNA(INDEX(AdmittedwithRecentDischarge!$AH$28:$AH$1527,MATCH($F165&amp;$R165,AdmittedwithRecentDischarge!$I$28:$I$1527&amp;AdmittedwithRecentDischarge!$M$28:$M$1527,0))),"", IF($R165&lt;&gt;"",INDEX(AdmittedwithRecentDischarge!$AH$28:$AH$1527,MATCH($F165&amp;$R165,AdmittedwithRecentDischarge!$I$28:$I$1527&amp;AdmittedwithRecentDischarge!$M$28:$M$1527,0)),""))</f>
        <v/>
      </c>
      <c r="T165" s="190">
        <f t="array" ref="T165">IF(ISNA(INDEX(AdmittedwithRecentDischarge!$I$28:$W$1527, (MATCH($F165&amp;$R165,AdmittedwithRecentDischarge!$I$28:$I$1527&amp;AdmittedwithRecentDischarge!$M$28:$M$1527,0)))),"",INDEX(AdmittedwithRecentDischarge!$I$28:$W$1527, (MATCH($F165&amp;$R165,AdmittedwithRecentDischarge!$I$28:$I$1527&amp;AdmittedwithRecentDischarge!$M$28:$M$1527,0)),9))</f>
        <v>0</v>
      </c>
      <c r="U165" s="191">
        <f t="array" ref="U165">IF(ISNA(INDEX(AdmittedwithRecentDischarge!$I$28:$W$1527, (MATCH($F165&amp;$R165,AdmittedwithRecentDischarge!$I$28:$I$1527&amp;AdmittedwithRecentDischarge!$M$28:$M$1527,0)))),"",INDEX(AdmittedwithRecentDischarge!$I$28:$W$1527, (MATCH($F165&amp;$R165,AdmittedwithRecentDischarge!$I$28:$I$1527&amp;AdmittedwithRecentDischarge!$M$28:$M$1527,0)),11))</f>
        <v>0</v>
      </c>
      <c r="V165" s="191">
        <f t="array" ref="V165">IF(ISNA(INDEX(AdmittedwithRecentDischarge!$I$28:$W$1527, (MATCH($F165&amp;$R165,AdmittedwithRecentDischarge!$I$28:$I$1527&amp;AdmittedwithRecentDischarge!$M$28:$M$1527,0)))),"",INDEX(AdmittedwithRecentDischarge!$I$28:$W$1527, (MATCH($F165&amp;$R165,AdmittedwithRecentDischarge!$I$28:$I$1527&amp;AdmittedwithRecentDischarge!$M$28:$M$1527,0)),15))</f>
        <v>0</v>
      </c>
      <c r="W165" s="228" t="b">
        <f t="shared" si="20"/>
        <v>0</v>
      </c>
      <c r="X165" s="224" t="str">
        <f t="array" ref="X165">IF(ISNA(VLOOKUP($F165, AdmittedwithRecentDischarge!$I$28:$I$1527,1,FALSE)),"",MAX(IF((AdmittedwithRecentDischarge!$I$28:$I$1527=$F165)*(AdmittedwithRecentDischarge!$K$28:$K$1527&lt;=TransferLog!$J165),AdmittedwithRecentDischarge!$K$28:$K$1527)))</f>
        <v/>
      </c>
      <c r="Y165" s="224" t="b">
        <f t="shared" si="21"/>
        <v>0</v>
      </c>
      <c r="Z165" s="208"/>
      <c r="AA165" s="207" t="str">
        <f t="shared" si="18"/>
        <v/>
      </c>
      <c r="AB165" s="212" t="b">
        <f t="shared" si="22"/>
        <v>0</v>
      </c>
      <c r="AC165" s="213">
        <f>IF(OR(($P165="Admitted, inpatient"), ($P165="Admitted, status uncertain")),1,0)</f>
        <v>0</v>
      </c>
      <c r="AD165" s="298"/>
      <c r="AE165" s="299"/>
      <c r="AF165" s="21">
        <f>IF(OR(($P165="Admitted, inpatient"), ($P165="Admitted, status uncertain")),1,0)</f>
        <v>0</v>
      </c>
    </row>
    <row r="166" spans="1:32" s="21" customFormat="1" ht="16.5" customHeight="1">
      <c r="A166" s="22"/>
      <c r="B166" s="22"/>
      <c r="C166" s="22"/>
      <c r="D166" s="115">
        <f t="shared" si="16"/>
        <v>146</v>
      </c>
      <c r="E166" s="248" t="str">
        <f t="array" ref="E166">IF($F166&lt;&gt;"",INDEX(DropDownLists!$K$10:$K$2516,MATCH($F166,DropDownLists!$L$10:$L$2516,0)),"")</f>
        <v/>
      </c>
      <c r="F166" s="116"/>
      <c r="G166" s="118"/>
      <c r="I166" s="144"/>
      <c r="J166" s="141"/>
      <c r="K166" s="145"/>
      <c r="L166" s="146"/>
      <c r="M166" s="195" t="str">
        <f t="array" ref="M166">IF($L166&lt;&gt;"",INDEX(DropDownLists!$H$10:$H$2516,MATCH($L166,DropDownLists!$I$10:$I$2516,0)),"")</f>
        <v/>
      </c>
      <c r="N166" s="148"/>
      <c r="O166" s="148"/>
      <c r="P166" s="146"/>
      <c r="Q166" s="148" t="s">
        <v>190</v>
      </c>
      <c r="R166" s="119" t="str">
        <f t="array" ref="R166">IF(ISNA(VLOOKUP($F166, AdmittedwithRecentDischarge!$I$28:$I$1527,1,FALSE)),"",MAX(IF((AdmittedwithRecentDischarge!$I$28:$I$1527=$F166)*(AdmittedwithRecentDischarge!$M$28:$M$1527&lt;=TransferLog!$J166),AdmittedwithRecentDischarge!$M$28:$M$1527)))</f>
        <v/>
      </c>
      <c r="S166" s="120" t="str">
        <f t="array" ref="S166">IF(ISNA(INDEX(AdmittedwithRecentDischarge!$AH$28:$AH$1527,MATCH($F166&amp;$R166,AdmittedwithRecentDischarge!$I$28:$I$1527&amp;AdmittedwithRecentDischarge!$M$28:$M$1527,0))),"", IF($R166&lt;&gt;"",INDEX(AdmittedwithRecentDischarge!$AH$28:$AH$1527,MATCH($F166&amp;$R166,AdmittedwithRecentDischarge!$I$28:$I$1527&amp;AdmittedwithRecentDischarge!$M$28:$M$1527,0)),""))</f>
        <v/>
      </c>
      <c r="T166" s="190">
        <f t="array" ref="T166">IF(ISNA(INDEX(AdmittedwithRecentDischarge!$I$28:$W$1527, (MATCH($F166&amp;$R166,AdmittedwithRecentDischarge!$I$28:$I$1527&amp;AdmittedwithRecentDischarge!$M$28:$M$1527,0)))),"",INDEX(AdmittedwithRecentDischarge!$I$28:$W$1527, (MATCH($F166&amp;$R166,AdmittedwithRecentDischarge!$I$28:$I$1527&amp;AdmittedwithRecentDischarge!$M$28:$M$1527,0)),9))</f>
        <v>0</v>
      </c>
      <c r="U166" s="191">
        <f t="array" ref="U166">IF(ISNA(INDEX(AdmittedwithRecentDischarge!$I$28:$W$1527, (MATCH($F166&amp;$R166,AdmittedwithRecentDischarge!$I$28:$I$1527&amp;AdmittedwithRecentDischarge!$M$28:$M$1527,0)))),"",INDEX(AdmittedwithRecentDischarge!$I$28:$W$1527, (MATCH($F166&amp;$R166,AdmittedwithRecentDischarge!$I$28:$I$1527&amp;AdmittedwithRecentDischarge!$M$28:$M$1527,0)),11))</f>
        <v>0</v>
      </c>
      <c r="V166" s="191">
        <f t="array" ref="V166">IF(ISNA(INDEX(AdmittedwithRecentDischarge!$I$28:$W$1527, (MATCH($F166&amp;$R166,AdmittedwithRecentDischarge!$I$28:$I$1527&amp;AdmittedwithRecentDischarge!$M$28:$M$1527,0)))),"",INDEX(AdmittedwithRecentDischarge!$I$28:$W$1527, (MATCH($F166&amp;$R166,AdmittedwithRecentDischarge!$I$28:$I$1527&amp;AdmittedwithRecentDischarge!$M$28:$M$1527,0)),15))</f>
        <v>0</v>
      </c>
      <c r="W166" s="228" t="b">
        <f t="shared" si="20"/>
        <v>0</v>
      </c>
      <c r="X166" s="224" t="str">
        <f t="array" ref="X166">IF(ISNA(VLOOKUP($F166, AdmittedwithRecentDischarge!$I$28:$I$1527,1,FALSE)),"",MAX(IF((AdmittedwithRecentDischarge!$I$28:$I$1527=$F166)*(AdmittedwithRecentDischarge!$K$28:$K$1527&lt;=TransferLog!$J166),AdmittedwithRecentDischarge!$K$28:$K$1527)))</f>
        <v/>
      </c>
      <c r="Y166" s="224" t="b">
        <f t="shared" si="21"/>
        <v>0</v>
      </c>
      <c r="Z166" s="208"/>
      <c r="AA166" s="207" t="str">
        <f t="shared" si="18"/>
        <v/>
      </c>
      <c r="AB166" s="212" t="b">
        <f t="shared" si="22"/>
        <v>0</v>
      </c>
      <c r="AC166" s="213">
        <f t="shared" si="19"/>
        <v>0</v>
      </c>
      <c r="AD166" s="298"/>
      <c r="AE166" s="299"/>
      <c r="AF166" s="21">
        <f t="shared" si="17"/>
        <v>0</v>
      </c>
    </row>
    <row r="167" spans="1:32" s="21" customFormat="1" ht="16.5" customHeight="1">
      <c r="A167" s="22"/>
      <c r="B167" s="22"/>
      <c r="C167" s="22"/>
      <c r="D167" s="115">
        <f t="shared" si="16"/>
        <v>147</v>
      </c>
      <c r="E167" s="248" t="str">
        <f t="array" ref="E167">IF($F167&lt;&gt;"",INDEX(DropDownLists!$K$10:$K$2516,MATCH($F167,DropDownLists!$L$10:$L$2516,0)),"")</f>
        <v/>
      </c>
      <c r="F167" s="116"/>
      <c r="G167" s="118"/>
      <c r="I167" s="144"/>
      <c r="J167" s="141"/>
      <c r="K167" s="145"/>
      <c r="L167" s="146"/>
      <c r="M167" s="195" t="str">
        <f t="array" ref="M167">IF($L167&lt;&gt;"",INDEX(DropDownLists!$H$10:$H$2516,MATCH($L167,DropDownLists!$I$10:$I$2516,0)),"")</f>
        <v/>
      </c>
      <c r="N167" s="148"/>
      <c r="O167" s="148"/>
      <c r="P167" s="146"/>
      <c r="Q167" s="148" t="s">
        <v>190</v>
      </c>
      <c r="R167" s="119" t="str">
        <f t="array" ref="R167">IF(ISNA(VLOOKUP($F167, AdmittedwithRecentDischarge!$I$28:$I$1527,1,FALSE)),"",MAX(IF((AdmittedwithRecentDischarge!$I$28:$I$1527=$F167)*(AdmittedwithRecentDischarge!$M$28:$M$1527&lt;=TransferLog!$J167),AdmittedwithRecentDischarge!$M$28:$M$1527)))</f>
        <v/>
      </c>
      <c r="S167" s="120" t="str">
        <f t="array" ref="S167">IF(ISNA(INDEX(AdmittedwithRecentDischarge!$AH$28:$AH$1527,MATCH($F167&amp;$R167,AdmittedwithRecentDischarge!$I$28:$I$1527&amp;AdmittedwithRecentDischarge!$M$28:$M$1527,0))),"", IF($R167&lt;&gt;"",INDEX(AdmittedwithRecentDischarge!$AH$28:$AH$1527,MATCH($F167&amp;$R167,AdmittedwithRecentDischarge!$I$28:$I$1527&amp;AdmittedwithRecentDischarge!$M$28:$M$1527,0)),""))</f>
        <v/>
      </c>
      <c r="T167" s="190">
        <f t="array" ref="T167">IF(ISNA(INDEX(AdmittedwithRecentDischarge!$I$28:$W$1527, (MATCH($F167&amp;$R167,AdmittedwithRecentDischarge!$I$28:$I$1527&amp;AdmittedwithRecentDischarge!$M$28:$M$1527,0)))),"",INDEX(AdmittedwithRecentDischarge!$I$28:$W$1527, (MATCH($F167&amp;$R167,AdmittedwithRecentDischarge!$I$28:$I$1527&amp;AdmittedwithRecentDischarge!$M$28:$M$1527,0)),9))</f>
        <v>0</v>
      </c>
      <c r="U167" s="191">
        <f t="array" ref="U167">IF(ISNA(INDEX(AdmittedwithRecentDischarge!$I$28:$W$1527, (MATCH($F167&amp;$R167,AdmittedwithRecentDischarge!$I$28:$I$1527&amp;AdmittedwithRecentDischarge!$M$28:$M$1527,0)))),"",INDEX(AdmittedwithRecentDischarge!$I$28:$W$1527, (MATCH($F167&amp;$R167,AdmittedwithRecentDischarge!$I$28:$I$1527&amp;AdmittedwithRecentDischarge!$M$28:$M$1527,0)),11))</f>
        <v>0</v>
      </c>
      <c r="V167" s="191">
        <f t="array" ref="V167">IF(ISNA(INDEX(AdmittedwithRecentDischarge!$I$28:$W$1527, (MATCH($F167&amp;$R167,AdmittedwithRecentDischarge!$I$28:$I$1527&amp;AdmittedwithRecentDischarge!$M$28:$M$1527,0)))),"",INDEX(AdmittedwithRecentDischarge!$I$28:$W$1527, (MATCH($F167&amp;$R167,AdmittedwithRecentDischarge!$I$28:$I$1527&amp;AdmittedwithRecentDischarge!$M$28:$M$1527,0)),15))</f>
        <v>0</v>
      </c>
      <c r="W167" s="228" t="b">
        <f t="shared" si="20"/>
        <v>0</v>
      </c>
      <c r="X167" s="224" t="str">
        <f t="array" ref="X167">IF(ISNA(VLOOKUP($F167, AdmittedwithRecentDischarge!$I$28:$I$1527,1,FALSE)),"",MAX(IF((AdmittedwithRecentDischarge!$I$28:$I$1527=$F167)*(AdmittedwithRecentDischarge!$K$28:$K$1527&lt;=TransferLog!$J167),AdmittedwithRecentDischarge!$K$28:$K$1527)))</f>
        <v/>
      </c>
      <c r="Y167" s="224" t="b">
        <f t="shared" si="21"/>
        <v>0</v>
      </c>
      <c r="Z167" s="208"/>
      <c r="AA167" s="207" t="str">
        <f t="shared" si="18"/>
        <v/>
      </c>
      <c r="AB167" s="212" t="b">
        <f t="shared" si="22"/>
        <v>0</v>
      </c>
      <c r="AC167" s="213">
        <f t="shared" si="19"/>
        <v>0</v>
      </c>
      <c r="AD167" s="298"/>
      <c r="AE167" s="299"/>
      <c r="AF167" s="21">
        <f t="shared" si="17"/>
        <v>0</v>
      </c>
    </row>
    <row r="168" spans="1:32" s="21" customFormat="1" ht="16.5" customHeight="1">
      <c r="A168" s="22"/>
      <c r="B168" s="22"/>
      <c r="C168" s="22"/>
      <c r="D168" s="115">
        <f t="shared" si="16"/>
        <v>148</v>
      </c>
      <c r="E168" s="248" t="str">
        <f t="array" ref="E168">IF($F168&lt;&gt;"",INDEX(DropDownLists!$K$10:$K$2516,MATCH($F168,DropDownLists!$L$10:$L$2516,0)),"")</f>
        <v/>
      </c>
      <c r="F168" s="116"/>
      <c r="G168" s="118"/>
      <c r="I168" s="144"/>
      <c r="J168" s="141"/>
      <c r="K168" s="145"/>
      <c r="L168" s="146"/>
      <c r="M168" s="195" t="str">
        <f t="array" ref="M168">IF($L168&lt;&gt;"",INDEX(DropDownLists!$H$10:$H$2516,MATCH($L168,DropDownLists!$I$10:$I$2516,0)),"")</f>
        <v/>
      </c>
      <c r="N168" s="148"/>
      <c r="O168" s="148"/>
      <c r="P168" s="146"/>
      <c r="Q168" s="148" t="s">
        <v>190</v>
      </c>
      <c r="R168" s="119" t="str">
        <f t="array" ref="R168">IF(ISNA(VLOOKUP($F168, AdmittedwithRecentDischarge!$I$28:$I$1527,1,FALSE)),"",MAX(IF((AdmittedwithRecentDischarge!$I$28:$I$1527=$F168)*(AdmittedwithRecentDischarge!$M$28:$M$1527&lt;=TransferLog!$J168),AdmittedwithRecentDischarge!$M$28:$M$1527)))</f>
        <v/>
      </c>
      <c r="S168" s="120" t="str">
        <f t="array" ref="S168">IF(ISNA(INDEX(AdmittedwithRecentDischarge!$AH$28:$AH$1527,MATCH($F168&amp;$R168,AdmittedwithRecentDischarge!$I$28:$I$1527&amp;AdmittedwithRecentDischarge!$M$28:$M$1527,0))),"", IF($R168&lt;&gt;"",INDEX(AdmittedwithRecentDischarge!$AH$28:$AH$1527,MATCH($F168&amp;$R168,AdmittedwithRecentDischarge!$I$28:$I$1527&amp;AdmittedwithRecentDischarge!$M$28:$M$1527,0)),""))</f>
        <v/>
      </c>
      <c r="T168" s="190">
        <f t="array" ref="T168">IF(ISNA(INDEX(AdmittedwithRecentDischarge!$I$28:$W$1527, (MATCH($F168&amp;$R168,AdmittedwithRecentDischarge!$I$28:$I$1527&amp;AdmittedwithRecentDischarge!$M$28:$M$1527,0)))),"",INDEX(AdmittedwithRecentDischarge!$I$28:$W$1527, (MATCH($F168&amp;$R168,AdmittedwithRecentDischarge!$I$28:$I$1527&amp;AdmittedwithRecentDischarge!$M$28:$M$1527,0)),9))</f>
        <v>0</v>
      </c>
      <c r="U168" s="191">
        <f t="array" ref="U168">IF(ISNA(INDEX(AdmittedwithRecentDischarge!$I$28:$W$1527, (MATCH($F168&amp;$R168,AdmittedwithRecentDischarge!$I$28:$I$1527&amp;AdmittedwithRecentDischarge!$M$28:$M$1527,0)))),"",INDEX(AdmittedwithRecentDischarge!$I$28:$W$1527, (MATCH($F168&amp;$R168,AdmittedwithRecentDischarge!$I$28:$I$1527&amp;AdmittedwithRecentDischarge!$M$28:$M$1527,0)),11))</f>
        <v>0</v>
      </c>
      <c r="V168" s="191">
        <f t="array" ref="V168">IF(ISNA(INDEX(AdmittedwithRecentDischarge!$I$28:$W$1527, (MATCH($F168&amp;$R168,AdmittedwithRecentDischarge!$I$28:$I$1527&amp;AdmittedwithRecentDischarge!$M$28:$M$1527,0)))),"",INDEX(AdmittedwithRecentDischarge!$I$28:$W$1527, (MATCH($F168&amp;$R168,AdmittedwithRecentDischarge!$I$28:$I$1527&amp;AdmittedwithRecentDischarge!$M$28:$M$1527,0)),15))</f>
        <v>0</v>
      </c>
      <c r="W168" s="228" t="b">
        <f t="shared" si="20"/>
        <v>0</v>
      </c>
      <c r="X168" s="224" t="str">
        <f t="array" ref="X168">IF(ISNA(VLOOKUP($F168, AdmittedwithRecentDischarge!$I$28:$I$1527,1,FALSE)),"",MAX(IF((AdmittedwithRecentDischarge!$I$28:$I$1527=$F168)*(AdmittedwithRecentDischarge!$K$28:$K$1527&lt;=TransferLog!$J168),AdmittedwithRecentDischarge!$K$28:$K$1527)))</f>
        <v/>
      </c>
      <c r="Y168" s="224" t="b">
        <f t="shared" si="21"/>
        <v>0</v>
      </c>
      <c r="Z168" s="208"/>
      <c r="AA168" s="207" t="str">
        <f t="shared" si="18"/>
        <v/>
      </c>
      <c r="AB168" s="212" t="b">
        <f t="shared" si="22"/>
        <v>0</v>
      </c>
      <c r="AC168" s="213">
        <f t="shared" si="19"/>
        <v>0</v>
      </c>
      <c r="AD168" s="298"/>
      <c r="AE168" s="299"/>
      <c r="AF168" s="21">
        <f t="shared" si="17"/>
        <v>0</v>
      </c>
    </row>
    <row r="169" spans="1:32" s="21" customFormat="1" ht="16.5" customHeight="1">
      <c r="A169" s="22"/>
      <c r="B169" s="22"/>
      <c r="C169" s="22"/>
      <c r="D169" s="115">
        <f t="shared" si="16"/>
        <v>149</v>
      </c>
      <c r="E169" s="248" t="str">
        <f t="array" ref="E169">IF($F169&lt;&gt;"",INDEX(DropDownLists!$K$10:$K$2516,MATCH($F169,DropDownLists!$L$10:$L$2516,0)),"")</f>
        <v/>
      </c>
      <c r="F169" s="116"/>
      <c r="G169" s="118"/>
      <c r="I169" s="144"/>
      <c r="J169" s="141"/>
      <c r="K169" s="145"/>
      <c r="L169" s="146"/>
      <c r="M169" s="195" t="str">
        <f t="array" ref="M169">IF($L169&lt;&gt;"",INDEX(DropDownLists!$H$10:$H$2516,MATCH($L169,DropDownLists!$I$10:$I$2516,0)),"")</f>
        <v/>
      </c>
      <c r="N169" s="148"/>
      <c r="O169" s="148"/>
      <c r="P169" s="146"/>
      <c r="Q169" s="148" t="s">
        <v>190</v>
      </c>
      <c r="R169" s="119" t="str">
        <f t="array" ref="R169">IF(ISNA(VLOOKUP($F169, AdmittedwithRecentDischarge!$I$28:$I$1527,1,FALSE)),"",MAX(IF((AdmittedwithRecentDischarge!$I$28:$I$1527=$F169)*(AdmittedwithRecentDischarge!$M$28:$M$1527&lt;=TransferLog!$J169),AdmittedwithRecentDischarge!$M$28:$M$1527)))</f>
        <v/>
      </c>
      <c r="S169" s="120" t="str">
        <f t="array" ref="S169">IF(ISNA(INDEX(AdmittedwithRecentDischarge!$AH$28:$AH$1527,MATCH($F169&amp;$R169,AdmittedwithRecentDischarge!$I$28:$I$1527&amp;AdmittedwithRecentDischarge!$M$28:$M$1527,0))),"", IF($R169&lt;&gt;"",INDEX(AdmittedwithRecentDischarge!$AH$28:$AH$1527,MATCH($F169&amp;$R169,AdmittedwithRecentDischarge!$I$28:$I$1527&amp;AdmittedwithRecentDischarge!$M$28:$M$1527,0)),""))</f>
        <v/>
      </c>
      <c r="T169" s="190">
        <f t="array" ref="T169">IF(ISNA(INDEX(AdmittedwithRecentDischarge!$I$28:$W$1527, (MATCH($F169&amp;$R169,AdmittedwithRecentDischarge!$I$28:$I$1527&amp;AdmittedwithRecentDischarge!$M$28:$M$1527,0)))),"",INDEX(AdmittedwithRecentDischarge!$I$28:$W$1527, (MATCH($F169&amp;$R169,AdmittedwithRecentDischarge!$I$28:$I$1527&amp;AdmittedwithRecentDischarge!$M$28:$M$1527,0)),9))</f>
        <v>0</v>
      </c>
      <c r="U169" s="191">
        <f t="array" ref="U169">IF(ISNA(INDEX(AdmittedwithRecentDischarge!$I$28:$W$1527, (MATCH($F169&amp;$R169,AdmittedwithRecentDischarge!$I$28:$I$1527&amp;AdmittedwithRecentDischarge!$M$28:$M$1527,0)))),"",INDEX(AdmittedwithRecentDischarge!$I$28:$W$1527, (MATCH($F169&amp;$R169,AdmittedwithRecentDischarge!$I$28:$I$1527&amp;AdmittedwithRecentDischarge!$M$28:$M$1527,0)),11))</f>
        <v>0</v>
      </c>
      <c r="V169" s="191">
        <f t="array" ref="V169">IF(ISNA(INDEX(AdmittedwithRecentDischarge!$I$28:$W$1527, (MATCH($F169&amp;$R169,AdmittedwithRecentDischarge!$I$28:$I$1527&amp;AdmittedwithRecentDischarge!$M$28:$M$1527,0)))),"",INDEX(AdmittedwithRecentDischarge!$I$28:$W$1527, (MATCH($F169&amp;$R169,AdmittedwithRecentDischarge!$I$28:$I$1527&amp;AdmittedwithRecentDischarge!$M$28:$M$1527,0)),15))</f>
        <v>0</v>
      </c>
      <c r="W169" s="228" t="b">
        <f t="shared" si="20"/>
        <v>0</v>
      </c>
      <c r="X169" s="224" t="str">
        <f t="array" ref="X169">IF(ISNA(VLOOKUP($F169, AdmittedwithRecentDischarge!$I$28:$I$1527,1,FALSE)),"",MAX(IF((AdmittedwithRecentDischarge!$I$28:$I$1527=$F169)*(AdmittedwithRecentDischarge!$K$28:$K$1527&lt;=TransferLog!$J169),AdmittedwithRecentDischarge!$K$28:$K$1527)))</f>
        <v/>
      </c>
      <c r="Y169" s="224" t="b">
        <f t="shared" si="21"/>
        <v>0</v>
      </c>
      <c r="Z169" s="208"/>
      <c r="AA169" s="207" t="str">
        <f t="shared" si="18"/>
        <v/>
      </c>
      <c r="AB169" s="212" t="b">
        <f t="shared" si="22"/>
        <v>0</v>
      </c>
      <c r="AC169" s="213">
        <f t="shared" si="19"/>
        <v>0</v>
      </c>
      <c r="AD169" s="298"/>
      <c r="AE169" s="299"/>
      <c r="AF169" s="21">
        <f t="shared" si="17"/>
        <v>0</v>
      </c>
    </row>
    <row r="170" spans="1:32" s="21" customFormat="1" ht="16.5" customHeight="1">
      <c r="A170" s="22"/>
      <c r="B170" s="22"/>
      <c r="C170" s="22"/>
      <c r="D170" s="115">
        <f t="shared" si="16"/>
        <v>150</v>
      </c>
      <c r="E170" s="248" t="str">
        <f t="array" ref="E170">IF($F170&lt;&gt;"",INDEX(DropDownLists!$K$10:$K$2516,MATCH($F170,DropDownLists!$L$10:$L$2516,0)),"")</f>
        <v/>
      </c>
      <c r="F170" s="116"/>
      <c r="G170" s="118"/>
      <c r="I170" s="144"/>
      <c r="J170" s="141"/>
      <c r="K170" s="145"/>
      <c r="L170" s="146"/>
      <c r="M170" s="195" t="str">
        <f t="array" ref="M170">IF($L170&lt;&gt;"",INDEX(DropDownLists!$H$10:$H$2516,MATCH($L170,DropDownLists!$I$10:$I$2516,0)),"")</f>
        <v/>
      </c>
      <c r="N170" s="148"/>
      <c r="O170" s="148"/>
      <c r="P170" s="146"/>
      <c r="Q170" s="148" t="s">
        <v>190</v>
      </c>
      <c r="R170" s="119" t="str">
        <f t="array" ref="R170">IF(ISNA(VLOOKUP($F170, AdmittedwithRecentDischarge!$I$28:$I$1527,1,FALSE)),"",MAX(IF((AdmittedwithRecentDischarge!$I$28:$I$1527=$F170)*(AdmittedwithRecentDischarge!$M$28:$M$1527&lt;=TransferLog!$J170),AdmittedwithRecentDischarge!$M$28:$M$1527)))</f>
        <v/>
      </c>
      <c r="S170" s="120" t="str">
        <f t="array" ref="S170">IF(ISNA(INDEX(AdmittedwithRecentDischarge!$AH$28:$AH$1527,MATCH($F170&amp;$R170,AdmittedwithRecentDischarge!$I$28:$I$1527&amp;AdmittedwithRecentDischarge!$M$28:$M$1527,0))),"", IF($R170&lt;&gt;"",INDEX(AdmittedwithRecentDischarge!$AH$28:$AH$1527,MATCH($F170&amp;$R170,AdmittedwithRecentDischarge!$I$28:$I$1527&amp;AdmittedwithRecentDischarge!$M$28:$M$1527,0)),""))</f>
        <v/>
      </c>
      <c r="T170" s="190">
        <f t="array" ref="T170">IF(ISNA(INDEX(AdmittedwithRecentDischarge!$I$28:$W$1527, (MATCH($F170&amp;$R170,AdmittedwithRecentDischarge!$I$28:$I$1527&amp;AdmittedwithRecentDischarge!$M$28:$M$1527,0)))),"",INDEX(AdmittedwithRecentDischarge!$I$28:$W$1527, (MATCH($F170&amp;$R170,AdmittedwithRecentDischarge!$I$28:$I$1527&amp;AdmittedwithRecentDischarge!$M$28:$M$1527,0)),9))</f>
        <v>0</v>
      </c>
      <c r="U170" s="191">
        <f t="array" ref="U170">IF(ISNA(INDEX(AdmittedwithRecentDischarge!$I$28:$W$1527, (MATCH($F170&amp;$R170,AdmittedwithRecentDischarge!$I$28:$I$1527&amp;AdmittedwithRecentDischarge!$M$28:$M$1527,0)))),"",INDEX(AdmittedwithRecentDischarge!$I$28:$W$1527, (MATCH($F170&amp;$R170,AdmittedwithRecentDischarge!$I$28:$I$1527&amp;AdmittedwithRecentDischarge!$M$28:$M$1527,0)),11))</f>
        <v>0</v>
      </c>
      <c r="V170" s="191">
        <f t="array" ref="V170">IF(ISNA(INDEX(AdmittedwithRecentDischarge!$I$28:$W$1527, (MATCH($F170&amp;$R170,AdmittedwithRecentDischarge!$I$28:$I$1527&amp;AdmittedwithRecentDischarge!$M$28:$M$1527,0)))),"",INDEX(AdmittedwithRecentDischarge!$I$28:$W$1527, (MATCH($F170&amp;$R170,AdmittedwithRecentDischarge!$I$28:$I$1527&amp;AdmittedwithRecentDischarge!$M$28:$M$1527,0)),15))</f>
        <v>0</v>
      </c>
      <c r="W170" s="228" t="b">
        <f t="shared" si="20"/>
        <v>0</v>
      </c>
      <c r="X170" s="224" t="str">
        <f t="array" ref="X170">IF(ISNA(VLOOKUP($F170, AdmittedwithRecentDischarge!$I$28:$I$1527,1,FALSE)),"",MAX(IF((AdmittedwithRecentDischarge!$I$28:$I$1527=$F170)*(AdmittedwithRecentDischarge!$K$28:$K$1527&lt;=TransferLog!$J170),AdmittedwithRecentDischarge!$K$28:$K$1527)))</f>
        <v/>
      </c>
      <c r="Y170" s="224" t="b">
        <f t="shared" si="21"/>
        <v>0</v>
      </c>
      <c r="Z170" s="208"/>
      <c r="AA170" s="207" t="str">
        <f t="shared" si="18"/>
        <v/>
      </c>
      <c r="AB170" s="212" t="b">
        <f t="shared" si="22"/>
        <v>0</v>
      </c>
      <c r="AC170" s="213">
        <f t="shared" si="19"/>
        <v>0</v>
      </c>
      <c r="AD170" s="298"/>
      <c r="AE170" s="299"/>
      <c r="AF170" s="21">
        <f t="shared" si="17"/>
        <v>0</v>
      </c>
    </row>
    <row r="171" spans="1:32" s="21" customFormat="1" ht="16.5" customHeight="1">
      <c r="A171" s="22"/>
      <c r="B171" s="22"/>
      <c r="C171" s="22"/>
      <c r="D171" s="115">
        <f t="shared" si="16"/>
        <v>151</v>
      </c>
      <c r="E171" s="248" t="str">
        <f t="array" ref="E171">IF($F171&lt;&gt;"",INDEX(DropDownLists!$K$10:$K$2516,MATCH($F171,DropDownLists!$L$10:$L$2516,0)),"")</f>
        <v/>
      </c>
      <c r="F171" s="116"/>
      <c r="G171" s="118"/>
      <c r="I171" s="144"/>
      <c r="J171" s="141"/>
      <c r="K171" s="145"/>
      <c r="L171" s="146"/>
      <c r="M171" s="195" t="str">
        <f t="array" ref="M171">IF($L171&lt;&gt;"",INDEX(DropDownLists!$H$10:$H$2516,MATCH($L171,DropDownLists!$I$10:$I$2516,0)),"")</f>
        <v/>
      </c>
      <c r="N171" s="148"/>
      <c r="O171" s="148"/>
      <c r="P171" s="146"/>
      <c r="Q171" s="148" t="s">
        <v>190</v>
      </c>
      <c r="R171" s="119" t="str">
        <f t="array" ref="R171">IF(ISNA(VLOOKUP($F171, AdmittedwithRecentDischarge!$I$28:$I$1527,1,FALSE)),"",MAX(IF((AdmittedwithRecentDischarge!$I$28:$I$1527=$F171)*(AdmittedwithRecentDischarge!$M$28:$M$1527&lt;=TransferLog!$J171),AdmittedwithRecentDischarge!$M$28:$M$1527)))</f>
        <v/>
      </c>
      <c r="S171" s="120" t="str">
        <f t="array" ref="S171">IF(ISNA(INDEX(AdmittedwithRecentDischarge!$AH$28:$AH$1527,MATCH($F171&amp;$R171,AdmittedwithRecentDischarge!$I$28:$I$1527&amp;AdmittedwithRecentDischarge!$M$28:$M$1527,0))),"", IF($R171&lt;&gt;"",INDEX(AdmittedwithRecentDischarge!$AH$28:$AH$1527,MATCH($F171&amp;$R171,AdmittedwithRecentDischarge!$I$28:$I$1527&amp;AdmittedwithRecentDischarge!$M$28:$M$1527,0)),""))</f>
        <v/>
      </c>
      <c r="T171" s="190">
        <f t="array" ref="T171">IF(ISNA(INDEX(AdmittedwithRecentDischarge!$I$28:$W$1527, (MATCH($F171&amp;$R171,AdmittedwithRecentDischarge!$I$28:$I$1527&amp;AdmittedwithRecentDischarge!$M$28:$M$1527,0)))),"",INDEX(AdmittedwithRecentDischarge!$I$28:$W$1527, (MATCH($F171&amp;$R171,AdmittedwithRecentDischarge!$I$28:$I$1527&amp;AdmittedwithRecentDischarge!$M$28:$M$1527,0)),9))</f>
        <v>0</v>
      </c>
      <c r="U171" s="191">
        <f t="array" ref="U171">IF(ISNA(INDEX(AdmittedwithRecentDischarge!$I$28:$W$1527, (MATCH($F171&amp;$R171,AdmittedwithRecentDischarge!$I$28:$I$1527&amp;AdmittedwithRecentDischarge!$M$28:$M$1527,0)))),"",INDEX(AdmittedwithRecentDischarge!$I$28:$W$1527, (MATCH($F171&amp;$R171,AdmittedwithRecentDischarge!$I$28:$I$1527&amp;AdmittedwithRecentDischarge!$M$28:$M$1527,0)),11))</f>
        <v>0</v>
      </c>
      <c r="V171" s="191">
        <f t="array" ref="V171">IF(ISNA(INDEX(AdmittedwithRecentDischarge!$I$28:$W$1527, (MATCH($F171&amp;$R171,AdmittedwithRecentDischarge!$I$28:$I$1527&amp;AdmittedwithRecentDischarge!$M$28:$M$1527,0)))),"",INDEX(AdmittedwithRecentDischarge!$I$28:$W$1527, (MATCH($F171&amp;$R171,AdmittedwithRecentDischarge!$I$28:$I$1527&amp;AdmittedwithRecentDischarge!$M$28:$M$1527,0)),15))</f>
        <v>0</v>
      </c>
      <c r="W171" s="228" t="b">
        <f t="shared" si="20"/>
        <v>0</v>
      </c>
      <c r="X171" s="224" t="str">
        <f t="array" ref="X171">IF(ISNA(VLOOKUP($F171, AdmittedwithRecentDischarge!$I$28:$I$1527,1,FALSE)),"",MAX(IF((AdmittedwithRecentDischarge!$I$28:$I$1527=$F171)*(AdmittedwithRecentDischarge!$K$28:$K$1527&lt;=TransferLog!$J171),AdmittedwithRecentDischarge!$K$28:$K$1527)))</f>
        <v/>
      </c>
      <c r="Y171" s="224" t="b">
        <f t="shared" si="21"/>
        <v>0</v>
      </c>
      <c r="Z171" s="208"/>
      <c r="AA171" s="207" t="str">
        <f t="shared" si="18"/>
        <v/>
      </c>
      <c r="AB171" s="212" t="b">
        <f t="shared" si="22"/>
        <v>0</v>
      </c>
      <c r="AC171" s="213">
        <f t="shared" si="19"/>
        <v>0</v>
      </c>
      <c r="AD171" s="298"/>
      <c r="AE171" s="299"/>
      <c r="AF171" s="21">
        <f t="shared" si="17"/>
        <v>0</v>
      </c>
    </row>
    <row r="172" spans="1:32" s="21" customFormat="1" ht="16.5" customHeight="1">
      <c r="A172" s="22"/>
      <c r="B172" s="22"/>
      <c r="C172" s="22"/>
      <c r="D172" s="115">
        <f t="shared" si="16"/>
        <v>152</v>
      </c>
      <c r="E172" s="248" t="str">
        <f t="array" ref="E172">IF($F172&lt;&gt;"",INDEX(DropDownLists!$K$10:$K$2516,MATCH($F172,DropDownLists!$L$10:$L$2516,0)),"")</f>
        <v/>
      </c>
      <c r="F172" s="116"/>
      <c r="G172" s="118"/>
      <c r="I172" s="144"/>
      <c r="J172" s="141"/>
      <c r="K172" s="145"/>
      <c r="L172" s="146"/>
      <c r="M172" s="195" t="str">
        <f t="array" ref="M172">IF($L172&lt;&gt;"",INDEX(DropDownLists!$H$10:$H$2516,MATCH($L172,DropDownLists!$I$10:$I$2516,0)),"")</f>
        <v/>
      </c>
      <c r="N172" s="148"/>
      <c r="O172" s="148"/>
      <c r="P172" s="146"/>
      <c r="Q172" s="148" t="s">
        <v>190</v>
      </c>
      <c r="R172" s="119" t="str">
        <f t="array" ref="R172">IF(ISNA(VLOOKUP($F172, AdmittedwithRecentDischarge!$I$28:$I$1527,1,FALSE)),"",MAX(IF((AdmittedwithRecentDischarge!$I$28:$I$1527=$F172)*(AdmittedwithRecentDischarge!$M$28:$M$1527&lt;=TransferLog!$J172),AdmittedwithRecentDischarge!$M$28:$M$1527)))</f>
        <v/>
      </c>
      <c r="S172" s="120" t="str">
        <f t="array" ref="S172">IF(ISNA(INDEX(AdmittedwithRecentDischarge!$AH$28:$AH$1527,MATCH($F172&amp;$R172,AdmittedwithRecentDischarge!$I$28:$I$1527&amp;AdmittedwithRecentDischarge!$M$28:$M$1527,0))),"", IF($R172&lt;&gt;"",INDEX(AdmittedwithRecentDischarge!$AH$28:$AH$1527,MATCH($F172&amp;$R172,AdmittedwithRecentDischarge!$I$28:$I$1527&amp;AdmittedwithRecentDischarge!$M$28:$M$1527,0)),""))</f>
        <v/>
      </c>
      <c r="T172" s="190">
        <f t="array" ref="T172">IF(ISNA(INDEX(AdmittedwithRecentDischarge!$I$28:$W$1527, (MATCH($F172&amp;$R172,AdmittedwithRecentDischarge!$I$28:$I$1527&amp;AdmittedwithRecentDischarge!$M$28:$M$1527,0)))),"",INDEX(AdmittedwithRecentDischarge!$I$28:$W$1527, (MATCH($F172&amp;$R172,AdmittedwithRecentDischarge!$I$28:$I$1527&amp;AdmittedwithRecentDischarge!$M$28:$M$1527,0)),9))</f>
        <v>0</v>
      </c>
      <c r="U172" s="191">
        <f t="array" ref="U172">IF(ISNA(INDEX(AdmittedwithRecentDischarge!$I$28:$W$1527, (MATCH($F172&amp;$R172,AdmittedwithRecentDischarge!$I$28:$I$1527&amp;AdmittedwithRecentDischarge!$M$28:$M$1527,0)))),"",INDEX(AdmittedwithRecentDischarge!$I$28:$W$1527, (MATCH($F172&amp;$R172,AdmittedwithRecentDischarge!$I$28:$I$1527&amp;AdmittedwithRecentDischarge!$M$28:$M$1527,0)),11))</f>
        <v>0</v>
      </c>
      <c r="V172" s="191">
        <f t="array" ref="V172">IF(ISNA(INDEX(AdmittedwithRecentDischarge!$I$28:$W$1527, (MATCH($F172&amp;$R172,AdmittedwithRecentDischarge!$I$28:$I$1527&amp;AdmittedwithRecentDischarge!$M$28:$M$1527,0)))),"",INDEX(AdmittedwithRecentDischarge!$I$28:$W$1527, (MATCH($F172&amp;$R172,AdmittedwithRecentDischarge!$I$28:$I$1527&amp;AdmittedwithRecentDischarge!$M$28:$M$1527,0)),15))</f>
        <v>0</v>
      </c>
      <c r="W172" s="228" t="b">
        <f t="shared" si="20"/>
        <v>0</v>
      </c>
      <c r="X172" s="224" t="str">
        <f t="array" ref="X172">IF(ISNA(VLOOKUP($F172, AdmittedwithRecentDischarge!$I$28:$I$1527,1,FALSE)),"",MAX(IF((AdmittedwithRecentDischarge!$I$28:$I$1527=$F172)*(AdmittedwithRecentDischarge!$K$28:$K$1527&lt;=TransferLog!$J172),AdmittedwithRecentDischarge!$K$28:$K$1527)))</f>
        <v/>
      </c>
      <c r="Y172" s="224" t="b">
        <f t="shared" si="21"/>
        <v>0</v>
      </c>
      <c r="Z172" s="208"/>
      <c r="AA172" s="207" t="str">
        <f t="shared" si="18"/>
        <v/>
      </c>
      <c r="AB172" s="212" t="b">
        <f t="shared" si="22"/>
        <v>0</v>
      </c>
      <c r="AC172" s="213">
        <f t="shared" si="19"/>
        <v>0</v>
      </c>
      <c r="AD172" s="298"/>
      <c r="AE172" s="299"/>
      <c r="AF172" s="21">
        <f t="shared" si="17"/>
        <v>0</v>
      </c>
    </row>
    <row r="173" spans="1:32" s="21" customFormat="1" ht="16.5" customHeight="1">
      <c r="A173" s="22"/>
      <c r="B173" s="22"/>
      <c r="C173" s="22"/>
      <c r="D173" s="115">
        <f t="shared" si="16"/>
        <v>153</v>
      </c>
      <c r="E173" s="248" t="str">
        <f t="array" ref="E173">IF($F173&lt;&gt;"",INDEX(DropDownLists!$K$10:$K$2516,MATCH($F173,DropDownLists!$L$10:$L$2516,0)),"")</f>
        <v/>
      </c>
      <c r="F173" s="116"/>
      <c r="G173" s="118"/>
      <c r="I173" s="144"/>
      <c r="J173" s="141"/>
      <c r="K173" s="145"/>
      <c r="L173" s="146"/>
      <c r="M173" s="195" t="str">
        <f t="array" ref="M173">IF($L173&lt;&gt;"",INDEX(DropDownLists!$H$10:$H$2516,MATCH($L173,DropDownLists!$I$10:$I$2516,0)),"")</f>
        <v/>
      </c>
      <c r="N173" s="148"/>
      <c r="O173" s="148"/>
      <c r="P173" s="146"/>
      <c r="Q173" s="148" t="s">
        <v>190</v>
      </c>
      <c r="R173" s="119" t="str">
        <f t="array" ref="R173">IF(ISNA(VLOOKUP($F173, AdmittedwithRecentDischarge!$I$28:$I$1527,1,FALSE)),"",MAX(IF((AdmittedwithRecentDischarge!$I$28:$I$1527=$F173)*(AdmittedwithRecentDischarge!$M$28:$M$1527&lt;=TransferLog!$J173),AdmittedwithRecentDischarge!$M$28:$M$1527)))</f>
        <v/>
      </c>
      <c r="S173" s="120" t="str">
        <f t="array" ref="S173">IF(ISNA(INDEX(AdmittedwithRecentDischarge!$AH$28:$AH$1527,MATCH($F173&amp;$R173,AdmittedwithRecentDischarge!$I$28:$I$1527&amp;AdmittedwithRecentDischarge!$M$28:$M$1527,0))),"", IF($R173&lt;&gt;"",INDEX(AdmittedwithRecentDischarge!$AH$28:$AH$1527,MATCH($F173&amp;$R173,AdmittedwithRecentDischarge!$I$28:$I$1527&amp;AdmittedwithRecentDischarge!$M$28:$M$1527,0)),""))</f>
        <v/>
      </c>
      <c r="T173" s="190">
        <f t="array" ref="T173">IF(ISNA(INDEX(AdmittedwithRecentDischarge!$I$28:$W$1527, (MATCH($F173&amp;$R173,AdmittedwithRecentDischarge!$I$28:$I$1527&amp;AdmittedwithRecentDischarge!$M$28:$M$1527,0)))),"",INDEX(AdmittedwithRecentDischarge!$I$28:$W$1527, (MATCH($F173&amp;$R173,AdmittedwithRecentDischarge!$I$28:$I$1527&amp;AdmittedwithRecentDischarge!$M$28:$M$1527,0)),9))</f>
        <v>0</v>
      </c>
      <c r="U173" s="191">
        <f t="array" ref="U173">IF(ISNA(INDEX(AdmittedwithRecentDischarge!$I$28:$W$1527, (MATCH($F173&amp;$R173,AdmittedwithRecentDischarge!$I$28:$I$1527&amp;AdmittedwithRecentDischarge!$M$28:$M$1527,0)))),"",INDEX(AdmittedwithRecentDischarge!$I$28:$W$1527, (MATCH($F173&amp;$R173,AdmittedwithRecentDischarge!$I$28:$I$1527&amp;AdmittedwithRecentDischarge!$M$28:$M$1527,0)),11))</f>
        <v>0</v>
      </c>
      <c r="V173" s="191">
        <f t="array" ref="V173">IF(ISNA(INDEX(AdmittedwithRecentDischarge!$I$28:$W$1527, (MATCH($F173&amp;$R173,AdmittedwithRecentDischarge!$I$28:$I$1527&amp;AdmittedwithRecentDischarge!$M$28:$M$1527,0)))),"",INDEX(AdmittedwithRecentDischarge!$I$28:$W$1527, (MATCH($F173&amp;$R173,AdmittedwithRecentDischarge!$I$28:$I$1527&amp;AdmittedwithRecentDischarge!$M$28:$M$1527,0)),15))</f>
        <v>0</v>
      </c>
      <c r="W173" s="228" t="b">
        <f t="shared" si="20"/>
        <v>0</v>
      </c>
      <c r="X173" s="224" t="str">
        <f t="array" ref="X173">IF(ISNA(VLOOKUP($F173, AdmittedwithRecentDischarge!$I$28:$I$1527,1,FALSE)),"",MAX(IF((AdmittedwithRecentDischarge!$I$28:$I$1527=$F173)*(AdmittedwithRecentDischarge!$K$28:$K$1527&lt;=TransferLog!$J173),AdmittedwithRecentDischarge!$K$28:$K$1527)))</f>
        <v/>
      </c>
      <c r="Y173" s="224" t="b">
        <f t="shared" si="21"/>
        <v>0</v>
      </c>
      <c r="Z173" s="208"/>
      <c r="AA173" s="207" t="str">
        <f t="shared" si="18"/>
        <v/>
      </c>
      <c r="AB173" s="212" t="b">
        <f t="shared" si="22"/>
        <v>0</v>
      </c>
      <c r="AC173" s="213">
        <f t="shared" si="19"/>
        <v>0</v>
      </c>
      <c r="AD173" s="298"/>
      <c r="AE173" s="299"/>
      <c r="AF173" s="21">
        <f t="shared" si="17"/>
        <v>0</v>
      </c>
    </row>
    <row r="174" spans="1:32" s="21" customFormat="1" ht="16.5" customHeight="1">
      <c r="A174" s="22"/>
      <c r="B174" s="22"/>
      <c r="C174" s="22"/>
      <c r="D174" s="115">
        <f t="shared" si="16"/>
        <v>154</v>
      </c>
      <c r="E174" s="248" t="str">
        <f t="array" ref="E174">IF($F174&lt;&gt;"",INDEX(DropDownLists!$K$10:$K$2516,MATCH($F174,DropDownLists!$L$10:$L$2516,0)),"")</f>
        <v/>
      </c>
      <c r="F174" s="116"/>
      <c r="G174" s="118"/>
      <c r="I174" s="144"/>
      <c r="J174" s="141"/>
      <c r="K174" s="145"/>
      <c r="L174" s="146"/>
      <c r="M174" s="195" t="str">
        <f t="array" ref="M174">IF($L174&lt;&gt;"",INDEX(DropDownLists!$H$10:$H$2516,MATCH($L174,DropDownLists!$I$10:$I$2516,0)),"")</f>
        <v/>
      </c>
      <c r="N174" s="148"/>
      <c r="O174" s="148"/>
      <c r="P174" s="146"/>
      <c r="Q174" s="148" t="s">
        <v>190</v>
      </c>
      <c r="R174" s="119" t="str">
        <f t="array" ref="R174">IF(ISNA(VLOOKUP($F174, AdmittedwithRecentDischarge!$I$28:$I$1527,1,FALSE)),"",MAX(IF((AdmittedwithRecentDischarge!$I$28:$I$1527=$F174)*(AdmittedwithRecentDischarge!$M$28:$M$1527&lt;=TransferLog!$J174),AdmittedwithRecentDischarge!$M$28:$M$1527)))</f>
        <v/>
      </c>
      <c r="S174" s="120" t="str">
        <f t="array" ref="S174">IF(ISNA(INDEX(AdmittedwithRecentDischarge!$AH$28:$AH$1527,MATCH($F174&amp;$R174,AdmittedwithRecentDischarge!$I$28:$I$1527&amp;AdmittedwithRecentDischarge!$M$28:$M$1527,0))),"", IF($R174&lt;&gt;"",INDEX(AdmittedwithRecentDischarge!$AH$28:$AH$1527,MATCH($F174&amp;$R174,AdmittedwithRecentDischarge!$I$28:$I$1527&amp;AdmittedwithRecentDischarge!$M$28:$M$1527,0)),""))</f>
        <v/>
      </c>
      <c r="T174" s="190">
        <f t="array" ref="T174">IF(ISNA(INDEX(AdmittedwithRecentDischarge!$I$28:$W$1527, (MATCH($F174&amp;$R174,AdmittedwithRecentDischarge!$I$28:$I$1527&amp;AdmittedwithRecentDischarge!$M$28:$M$1527,0)))),"",INDEX(AdmittedwithRecentDischarge!$I$28:$W$1527, (MATCH($F174&amp;$R174,AdmittedwithRecentDischarge!$I$28:$I$1527&amp;AdmittedwithRecentDischarge!$M$28:$M$1527,0)),9))</f>
        <v>0</v>
      </c>
      <c r="U174" s="191">
        <f t="array" ref="U174">IF(ISNA(INDEX(AdmittedwithRecentDischarge!$I$28:$W$1527, (MATCH($F174&amp;$R174,AdmittedwithRecentDischarge!$I$28:$I$1527&amp;AdmittedwithRecentDischarge!$M$28:$M$1527,0)))),"",INDEX(AdmittedwithRecentDischarge!$I$28:$W$1527, (MATCH($F174&amp;$R174,AdmittedwithRecentDischarge!$I$28:$I$1527&amp;AdmittedwithRecentDischarge!$M$28:$M$1527,0)),11))</f>
        <v>0</v>
      </c>
      <c r="V174" s="191">
        <f t="array" ref="V174">IF(ISNA(INDEX(AdmittedwithRecentDischarge!$I$28:$W$1527, (MATCH($F174&amp;$R174,AdmittedwithRecentDischarge!$I$28:$I$1527&amp;AdmittedwithRecentDischarge!$M$28:$M$1527,0)))),"",INDEX(AdmittedwithRecentDischarge!$I$28:$W$1527, (MATCH($F174&amp;$R174,AdmittedwithRecentDischarge!$I$28:$I$1527&amp;AdmittedwithRecentDischarge!$M$28:$M$1527,0)),15))</f>
        <v>0</v>
      </c>
      <c r="W174" s="228" t="b">
        <f t="shared" si="20"/>
        <v>0</v>
      </c>
      <c r="X174" s="224" t="str">
        <f t="array" ref="X174">IF(ISNA(VLOOKUP($F174, AdmittedwithRecentDischarge!$I$28:$I$1527,1,FALSE)),"",MAX(IF((AdmittedwithRecentDischarge!$I$28:$I$1527=$F174)*(AdmittedwithRecentDischarge!$K$28:$K$1527&lt;=TransferLog!$J174),AdmittedwithRecentDischarge!$K$28:$K$1527)))</f>
        <v/>
      </c>
      <c r="Y174" s="224" t="b">
        <f t="shared" si="21"/>
        <v>0</v>
      </c>
      <c r="Z174" s="208"/>
      <c r="AA174" s="207" t="str">
        <f t="shared" si="18"/>
        <v/>
      </c>
      <c r="AB174" s="212" t="b">
        <f t="shared" si="22"/>
        <v>0</v>
      </c>
      <c r="AC174" s="213">
        <f t="shared" si="19"/>
        <v>0</v>
      </c>
      <c r="AD174" s="298"/>
      <c r="AE174" s="299"/>
      <c r="AF174" s="21">
        <f t="shared" si="17"/>
        <v>0</v>
      </c>
    </row>
    <row r="175" spans="1:32" s="21" customFormat="1" ht="16.5" customHeight="1">
      <c r="A175" s="22"/>
      <c r="B175" s="22"/>
      <c r="C175" s="22"/>
      <c r="D175" s="115">
        <f t="shared" si="16"/>
        <v>155</v>
      </c>
      <c r="E175" s="248" t="str">
        <f t="array" ref="E175">IF($F175&lt;&gt;"",INDEX(DropDownLists!$K$10:$K$2516,MATCH($F175,DropDownLists!$L$10:$L$2516,0)),"")</f>
        <v/>
      </c>
      <c r="F175" s="116"/>
      <c r="G175" s="118"/>
      <c r="I175" s="144"/>
      <c r="J175" s="141"/>
      <c r="K175" s="145"/>
      <c r="L175" s="146"/>
      <c r="M175" s="195" t="str">
        <f t="array" ref="M175">IF($L175&lt;&gt;"",INDEX(DropDownLists!$H$10:$H$2516,MATCH($L175,DropDownLists!$I$10:$I$2516,0)),"")</f>
        <v/>
      </c>
      <c r="N175" s="148"/>
      <c r="O175" s="148"/>
      <c r="P175" s="146"/>
      <c r="Q175" s="148" t="s">
        <v>190</v>
      </c>
      <c r="R175" s="119" t="str">
        <f t="array" ref="R175">IF(ISNA(VLOOKUP($F175, AdmittedwithRecentDischarge!$I$28:$I$1527,1,FALSE)),"",MAX(IF((AdmittedwithRecentDischarge!$I$28:$I$1527=$F175)*(AdmittedwithRecentDischarge!$M$28:$M$1527&lt;=TransferLog!$J175),AdmittedwithRecentDischarge!$M$28:$M$1527)))</f>
        <v/>
      </c>
      <c r="S175" s="120" t="str">
        <f t="array" ref="S175">IF(ISNA(INDEX(AdmittedwithRecentDischarge!$AH$28:$AH$1527,MATCH($F175&amp;$R175,AdmittedwithRecentDischarge!$I$28:$I$1527&amp;AdmittedwithRecentDischarge!$M$28:$M$1527,0))),"", IF($R175&lt;&gt;"",INDEX(AdmittedwithRecentDischarge!$AH$28:$AH$1527,MATCH($F175&amp;$R175,AdmittedwithRecentDischarge!$I$28:$I$1527&amp;AdmittedwithRecentDischarge!$M$28:$M$1527,0)),""))</f>
        <v/>
      </c>
      <c r="T175" s="190">
        <f t="array" ref="T175">IF(ISNA(INDEX(AdmittedwithRecentDischarge!$I$28:$W$1527, (MATCH($F175&amp;$R175,AdmittedwithRecentDischarge!$I$28:$I$1527&amp;AdmittedwithRecentDischarge!$M$28:$M$1527,0)))),"",INDEX(AdmittedwithRecentDischarge!$I$28:$W$1527, (MATCH($F175&amp;$R175,AdmittedwithRecentDischarge!$I$28:$I$1527&amp;AdmittedwithRecentDischarge!$M$28:$M$1527,0)),9))</f>
        <v>0</v>
      </c>
      <c r="U175" s="191">
        <f t="array" ref="U175">IF(ISNA(INDEX(AdmittedwithRecentDischarge!$I$28:$W$1527, (MATCH($F175&amp;$R175,AdmittedwithRecentDischarge!$I$28:$I$1527&amp;AdmittedwithRecentDischarge!$M$28:$M$1527,0)))),"",INDEX(AdmittedwithRecentDischarge!$I$28:$W$1527, (MATCH($F175&amp;$R175,AdmittedwithRecentDischarge!$I$28:$I$1527&amp;AdmittedwithRecentDischarge!$M$28:$M$1527,0)),11))</f>
        <v>0</v>
      </c>
      <c r="V175" s="191">
        <f t="array" ref="V175">IF(ISNA(INDEX(AdmittedwithRecentDischarge!$I$28:$W$1527, (MATCH($F175&amp;$R175,AdmittedwithRecentDischarge!$I$28:$I$1527&amp;AdmittedwithRecentDischarge!$M$28:$M$1527,0)))),"",INDEX(AdmittedwithRecentDischarge!$I$28:$W$1527, (MATCH($F175&amp;$R175,AdmittedwithRecentDischarge!$I$28:$I$1527&amp;AdmittedwithRecentDischarge!$M$28:$M$1527,0)),15))</f>
        <v>0</v>
      </c>
      <c r="W175" s="228" t="b">
        <f t="shared" si="20"/>
        <v>0</v>
      </c>
      <c r="X175" s="224" t="str">
        <f t="array" ref="X175">IF(ISNA(VLOOKUP($F175, AdmittedwithRecentDischarge!$I$28:$I$1527,1,FALSE)),"",MAX(IF((AdmittedwithRecentDischarge!$I$28:$I$1527=$F175)*(AdmittedwithRecentDischarge!$K$28:$K$1527&lt;=TransferLog!$J175),AdmittedwithRecentDischarge!$K$28:$K$1527)))</f>
        <v/>
      </c>
      <c r="Y175" s="224" t="b">
        <f t="shared" si="21"/>
        <v>0</v>
      </c>
      <c r="Z175" s="208"/>
      <c r="AA175" s="207" t="str">
        <f t="shared" si="18"/>
        <v/>
      </c>
      <c r="AB175" s="212" t="b">
        <f t="shared" si="22"/>
        <v>0</v>
      </c>
      <c r="AC175" s="213">
        <f t="shared" si="19"/>
        <v>0</v>
      </c>
      <c r="AD175" s="298"/>
      <c r="AE175" s="299"/>
      <c r="AF175" s="21">
        <f t="shared" si="17"/>
        <v>0</v>
      </c>
    </row>
    <row r="176" spans="1:32" s="21" customFormat="1" ht="16.5" customHeight="1">
      <c r="A176" s="22"/>
      <c r="B176" s="22"/>
      <c r="C176" s="22"/>
      <c r="D176" s="115">
        <f t="shared" si="16"/>
        <v>156</v>
      </c>
      <c r="E176" s="248" t="str">
        <f t="array" ref="E176">IF($F176&lt;&gt;"",INDEX(DropDownLists!$K$10:$K$2516,MATCH($F176,DropDownLists!$L$10:$L$2516,0)),"")</f>
        <v/>
      </c>
      <c r="F176" s="116"/>
      <c r="G176" s="118"/>
      <c r="I176" s="144"/>
      <c r="J176" s="141"/>
      <c r="K176" s="145"/>
      <c r="L176" s="146"/>
      <c r="M176" s="195" t="str">
        <f t="array" ref="M176">IF($L176&lt;&gt;"",INDEX(DropDownLists!$H$10:$H$2516,MATCH($L176,DropDownLists!$I$10:$I$2516,0)),"")</f>
        <v/>
      </c>
      <c r="N176" s="148"/>
      <c r="O176" s="148"/>
      <c r="P176" s="146"/>
      <c r="Q176" s="148" t="s">
        <v>190</v>
      </c>
      <c r="R176" s="119" t="str">
        <f t="array" ref="R176">IF(ISNA(VLOOKUP($F176, AdmittedwithRecentDischarge!$I$28:$I$1527,1,FALSE)),"",MAX(IF((AdmittedwithRecentDischarge!$I$28:$I$1527=$F176)*(AdmittedwithRecentDischarge!$M$28:$M$1527&lt;=TransferLog!$J176),AdmittedwithRecentDischarge!$M$28:$M$1527)))</f>
        <v/>
      </c>
      <c r="S176" s="120" t="str">
        <f t="array" ref="S176">IF(ISNA(INDEX(AdmittedwithRecentDischarge!$AH$28:$AH$1527,MATCH($F176&amp;$R176,AdmittedwithRecentDischarge!$I$28:$I$1527&amp;AdmittedwithRecentDischarge!$M$28:$M$1527,0))),"", IF($R176&lt;&gt;"",INDEX(AdmittedwithRecentDischarge!$AH$28:$AH$1527,MATCH($F176&amp;$R176,AdmittedwithRecentDischarge!$I$28:$I$1527&amp;AdmittedwithRecentDischarge!$M$28:$M$1527,0)),""))</f>
        <v/>
      </c>
      <c r="T176" s="190">
        <f t="array" ref="T176">IF(ISNA(INDEX(AdmittedwithRecentDischarge!$I$28:$W$1527, (MATCH($F176&amp;$R176,AdmittedwithRecentDischarge!$I$28:$I$1527&amp;AdmittedwithRecentDischarge!$M$28:$M$1527,0)))),"",INDEX(AdmittedwithRecentDischarge!$I$28:$W$1527, (MATCH($F176&amp;$R176,AdmittedwithRecentDischarge!$I$28:$I$1527&amp;AdmittedwithRecentDischarge!$M$28:$M$1527,0)),9))</f>
        <v>0</v>
      </c>
      <c r="U176" s="191">
        <f t="array" ref="U176">IF(ISNA(INDEX(AdmittedwithRecentDischarge!$I$28:$W$1527, (MATCH($F176&amp;$R176,AdmittedwithRecentDischarge!$I$28:$I$1527&amp;AdmittedwithRecentDischarge!$M$28:$M$1527,0)))),"",INDEX(AdmittedwithRecentDischarge!$I$28:$W$1527, (MATCH($F176&amp;$R176,AdmittedwithRecentDischarge!$I$28:$I$1527&amp;AdmittedwithRecentDischarge!$M$28:$M$1527,0)),11))</f>
        <v>0</v>
      </c>
      <c r="V176" s="191">
        <f t="array" ref="V176">IF(ISNA(INDEX(AdmittedwithRecentDischarge!$I$28:$W$1527, (MATCH($F176&amp;$R176,AdmittedwithRecentDischarge!$I$28:$I$1527&amp;AdmittedwithRecentDischarge!$M$28:$M$1527,0)))),"",INDEX(AdmittedwithRecentDischarge!$I$28:$W$1527, (MATCH($F176&amp;$R176,AdmittedwithRecentDischarge!$I$28:$I$1527&amp;AdmittedwithRecentDischarge!$M$28:$M$1527,0)),15))</f>
        <v>0</v>
      </c>
      <c r="W176" s="228" t="b">
        <f t="shared" si="20"/>
        <v>0</v>
      </c>
      <c r="X176" s="224" t="str">
        <f t="array" ref="X176">IF(ISNA(VLOOKUP($F176, AdmittedwithRecentDischarge!$I$28:$I$1527,1,FALSE)),"",MAX(IF((AdmittedwithRecentDischarge!$I$28:$I$1527=$F176)*(AdmittedwithRecentDischarge!$K$28:$K$1527&lt;=TransferLog!$J176),AdmittedwithRecentDischarge!$K$28:$K$1527)))</f>
        <v/>
      </c>
      <c r="Y176" s="224" t="b">
        <f t="shared" si="21"/>
        <v>0</v>
      </c>
      <c r="Z176" s="208"/>
      <c r="AA176" s="207" t="str">
        <f t="shared" si="18"/>
        <v/>
      </c>
      <c r="AB176" s="212" t="b">
        <f t="shared" si="22"/>
        <v>0</v>
      </c>
      <c r="AC176" s="213">
        <f t="shared" si="19"/>
        <v>0</v>
      </c>
      <c r="AD176" s="298"/>
      <c r="AE176" s="299"/>
      <c r="AF176" s="21">
        <f t="shared" si="17"/>
        <v>0</v>
      </c>
    </row>
    <row r="177" spans="1:32" s="21" customFormat="1" ht="16.5" customHeight="1">
      <c r="A177" s="22"/>
      <c r="B177" s="22"/>
      <c r="C177" s="22"/>
      <c r="D177" s="115">
        <f t="shared" si="16"/>
        <v>157</v>
      </c>
      <c r="E177" s="248" t="str">
        <f t="array" ref="E177">IF($F177&lt;&gt;"",INDEX(DropDownLists!$K$10:$K$2516,MATCH($F177,DropDownLists!$L$10:$L$2516,0)),"")</f>
        <v/>
      </c>
      <c r="F177" s="116"/>
      <c r="G177" s="118"/>
      <c r="I177" s="144"/>
      <c r="J177" s="141"/>
      <c r="K177" s="145"/>
      <c r="L177" s="146"/>
      <c r="M177" s="195" t="str">
        <f t="array" ref="M177">IF($L177&lt;&gt;"",INDEX(DropDownLists!$H$10:$H$2516,MATCH($L177,DropDownLists!$I$10:$I$2516,0)),"")</f>
        <v/>
      </c>
      <c r="N177" s="148"/>
      <c r="O177" s="148"/>
      <c r="P177" s="146"/>
      <c r="Q177" s="148" t="s">
        <v>190</v>
      </c>
      <c r="R177" s="119" t="str">
        <f t="array" ref="R177">IF(ISNA(VLOOKUP($F177, AdmittedwithRecentDischarge!$I$28:$I$1527,1,FALSE)),"",MAX(IF((AdmittedwithRecentDischarge!$I$28:$I$1527=$F177)*(AdmittedwithRecentDischarge!$M$28:$M$1527&lt;=TransferLog!$J177),AdmittedwithRecentDischarge!$M$28:$M$1527)))</f>
        <v/>
      </c>
      <c r="S177" s="120" t="str">
        <f t="array" ref="S177">IF(ISNA(INDEX(AdmittedwithRecentDischarge!$AH$28:$AH$1527,MATCH($F177&amp;$R177,AdmittedwithRecentDischarge!$I$28:$I$1527&amp;AdmittedwithRecentDischarge!$M$28:$M$1527,0))),"", IF($R177&lt;&gt;"",INDEX(AdmittedwithRecentDischarge!$AH$28:$AH$1527,MATCH($F177&amp;$R177,AdmittedwithRecentDischarge!$I$28:$I$1527&amp;AdmittedwithRecentDischarge!$M$28:$M$1527,0)),""))</f>
        <v/>
      </c>
      <c r="T177" s="190">
        <f t="array" ref="T177">IF(ISNA(INDEX(AdmittedwithRecentDischarge!$I$28:$W$1527, (MATCH($F177&amp;$R177,AdmittedwithRecentDischarge!$I$28:$I$1527&amp;AdmittedwithRecentDischarge!$M$28:$M$1527,0)))),"",INDEX(AdmittedwithRecentDischarge!$I$28:$W$1527, (MATCH($F177&amp;$R177,AdmittedwithRecentDischarge!$I$28:$I$1527&amp;AdmittedwithRecentDischarge!$M$28:$M$1527,0)),9))</f>
        <v>0</v>
      </c>
      <c r="U177" s="191">
        <f t="array" ref="U177">IF(ISNA(INDEX(AdmittedwithRecentDischarge!$I$28:$W$1527, (MATCH($F177&amp;$R177,AdmittedwithRecentDischarge!$I$28:$I$1527&amp;AdmittedwithRecentDischarge!$M$28:$M$1527,0)))),"",INDEX(AdmittedwithRecentDischarge!$I$28:$W$1527, (MATCH($F177&amp;$R177,AdmittedwithRecentDischarge!$I$28:$I$1527&amp;AdmittedwithRecentDischarge!$M$28:$M$1527,0)),11))</f>
        <v>0</v>
      </c>
      <c r="V177" s="191">
        <f t="array" ref="V177">IF(ISNA(INDEX(AdmittedwithRecentDischarge!$I$28:$W$1527, (MATCH($F177&amp;$R177,AdmittedwithRecentDischarge!$I$28:$I$1527&amp;AdmittedwithRecentDischarge!$M$28:$M$1527,0)))),"",INDEX(AdmittedwithRecentDischarge!$I$28:$W$1527, (MATCH($F177&amp;$R177,AdmittedwithRecentDischarge!$I$28:$I$1527&amp;AdmittedwithRecentDischarge!$M$28:$M$1527,0)),15))</f>
        <v>0</v>
      </c>
      <c r="W177" s="228" t="b">
        <f t="shared" si="20"/>
        <v>0</v>
      </c>
      <c r="X177" s="224" t="str">
        <f t="array" ref="X177">IF(ISNA(VLOOKUP($F177, AdmittedwithRecentDischarge!$I$28:$I$1527,1,FALSE)),"",MAX(IF((AdmittedwithRecentDischarge!$I$28:$I$1527=$F177)*(AdmittedwithRecentDischarge!$K$28:$K$1527&lt;=TransferLog!$J177),AdmittedwithRecentDischarge!$K$28:$K$1527)))</f>
        <v/>
      </c>
      <c r="Y177" s="224" t="b">
        <f t="shared" si="21"/>
        <v>0</v>
      </c>
      <c r="Z177" s="208"/>
      <c r="AA177" s="207" t="str">
        <f t="shared" si="18"/>
        <v/>
      </c>
      <c r="AB177" s="212" t="b">
        <f t="shared" si="22"/>
        <v>0</v>
      </c>
      <c r="AC177" s="213">
        <f t="shared" si="19"/>
        <v>0</v>
      </c>
      <c r="AD177" s="298"/>
      <c r="AE177" s="299"/>
      <c r="AF177" s="21">
        <f t="shared" si="17"/>
        <v>0</v>
      </c>
    </row>
    <row r="178" spans="1:32" s="21" customFormat="1" ht="16.5" customHeight="1">
      <c r="A178" s="22"/>
      <c r="B178" s="22"/>
      <c r="C178" s="22"/>
      <c r="D178" s="115">
        <f t="shared" si="16"/>
        <v>158</v>
      </c>
      <c r="E178" s="248" t="str">
        <f t="array" ref="E178">IF($F178&lt;&gt;"",INDEX(DropDownLists!$K$10:$K$2516,MATCH($F178,DropDownLists!$L$10:$L$2516,0)),"")</f>
        <v/>
      </c>
      <c r="F178" s="116"/>
      <c r="G178" s="118"/>
      <c r="I178" s="144"/>
      <c r="J178" s="141"/>
      <c r="K178" s="145"/>
      <c r="L178" s="146"/>
      <c r="M178" s="195" t="str">
        <f t="array" ref="M178">IF($L178&lt;&gt;"",INDEX(DropDownLists!$H$10:$H$2516,MATCH($L178,DropDownLists!$I$10:$I$2516,0)),"")</f>
        <v/>
      </c>
      <c r="N178" s="148"/>
      <c r="O178" s="148"/>
      <c r="P178" s="146"/>
      <c r="Q178" s="148" t="s">
        <v>190</v>
      </c>
      <c r="R178" s="119" t="str">
        <f t="array" ref="R178">IF(ISNA(VLOOKUP($F178, AdmittedwithRecentDischarge!$I$28:$I$1527,1,FALSE)),"",MAX(IF((AdmittedwithRecentDischarge!$I$28:$I$1527=$F178)*(AdmittedwithRecentDischarge!$M$28:$M$1527&lt;=TransferLog!$J178),AdmittedwithRecentDischarge!$M$28:$M$1527)))</f>
        <v/>
      </c>
      <c r="S178" s="120" t="str">
        <f t="array" ref="S178">IF(ISNA(INDEX(AdmittedwithRecentDischarge!$AH$28:$AH$1527,MATCH($F178&amp;$R178,AdmittedwithRecentDischarge!$I$28:$I$1527&amp;AdmittedwithRecentDischarge!$M$28:$M$1527,0))),"", IF($R178&lt;&gt;"",INDEX(AdmittedwithRecentDischarge!$AH$28:$AH$1527,MATCH($F178&amp;$R178,AdmittedwithRecentDischarge!$I$28:$I$1527&amp;AdmittedwithRecentDischarge!$M$28:$M$1527,0)),""))</f>
        <v/>
      </c>
      <c r="T178" s="190">
        <f t="array" ref="T178">IF(ISNA(INDEX(AdmittedwithRecentDischarge!$I$28:$W$1527, (MATCH($F178&amp;$R178,AdmittedwithRecentDischarge!$I$28:$I$1527&amp;AdmittedwithRecentDischarge!$M$28:$M$1527,0)))),"",INDEX(AdmittedwithRecentDischarge!$I$28:$W$1527, (MATCH($F178&amp;$R178,AdmittedwithRecentDischarge!$I$28:$I$1527&amp;AdmittedwithRecentDischarge!$M$28:$M$1527,0)),9))</f>
        <v>0</v>
      </c>
      <c r="U178" s="191">
        <f t="array" ref="U178">IF(ISNA(INDEX(AdmittedwithRecentDischarge!$I$28:$W$1527, (MATCH($F178&amp;$R178,AdmittedwithRecentDischarge!$I$28:$I$1527&amp;AdmittedwithRecentDischarge!$M$28:$M$1527,0)))),"",INDEX(AdmittedwithRecentDischarge!$I$28:$W$1527, (MATCH($F178&amp;$R178,AdmittedwithRecentDischarge!$I$28:$I$1527&amp;AdmittedwithRecentDischarge!$M$28:$M$1527,0)),11))</f>
        <v>0</v>
      </c>
      <c r="V178" s="191">
        <f t="array" ref="V178">IF(ISNA(INDEX(AdmittedwithRecentDischarge!$I$28:$W$1527, (MATCH($F178&amp;$R178,AdmittedwithRecentDischarge!$I$28:$I$1527&amp;AdmittedwithRecentDischarge!$M$28:$M$1527,0)))),"",INDEX(AdmittedwithRecentDischarge!$I$28:$W$1527, (MATCH($F178&amp;$R178,AdmittedwithRecentDischarge!$I$28:$I$1527&amp;AdmittedwithRecentDischarge!$M$28:$M$1527,0)),15))</f>
        <v>0</v>
      </c>
      <c r="W178" s="228" t="b">
        <f t="shared" si="20"/>
        <v>0</v>
      </c>
      <c r="X178" s="224" t="str">
        <f t="array" ref="X178">IF(ISNA(VLOOKUP($F178, AdmittedwithRecentDischarge!$I$28:$I$1527,1,FALSE)),"",MAX(IF((AdmittedwithRecentDischarge!$I$28:$I$1527=$F178)*(AdmittedwithRecentDischarge!$K$28:$K$1527&lt;=TransferLog!$J178),AdmittedwithRecentDischarge!$K$28:$K$1527)))</f>
        <v/>
      </c>
      <c r="Y178" s="224" t="b">
        <f t="shared" si="21"/>
        <v>0</v>
      </c>
      <c r="Z178" s="208"/>
      <c r="AA178" s="207" t="str">
        <f t="shared" si="18"/>
        <v/>
      </c>
      <c r="AB178" s="212" t="b">
        <f t="shared" si="22"/>
        <v>0</v>
      </c>
      <c r="AC178" s="213">
        <f t="shared" si="19"/>
        <v>0</v>
      </c>
      <c r="AD178" s="298"/>
      <c r="AE178" s="299"/>
      <c r="AF178" s="21">
        <f t="shared" si="17"/>
        <v>0</v>
      </c>
    </row>
    <row r="179" spans="1:32" s="21" customFormat="1" ht="16.5" customHeight="1">
      <c r="A179" s="22"/>
      <c r="B179" s="22"/>
      <c r="C179" s="22"/>
      <c r="D179" s="115">
        <f t="shared" si="16"/>
        <v>159</v>
      </c>
      <c r="E179" s="248" t="str">
        <f t="array" ref="E179">IF($F179&lt;&gt;"",INDEX(DropDownLists!$K$10:$K$2516,MATCH($F179,DropDownLists!$L$10:$L$2516,0)),"")</f>
        <v/>
      </c>
      <c r="F179" s="116"/>
      <c r="G179" s="118"/>
      <c r="I179" s="144"/>
      <c r="J179" s="141"/>
      <c r="K179" s="145"/>
      <c r="L179" s="146"/>
      <c r="M179" s="195" t="str">
        <f t="array" ref="M179">IF($L179&lt;&gt;"",INDEX(DropDownLists!$H$10:$H$2516,MATCH($L179,DropDownLists!$I$10:$I$2516,0)),"")</f>
        <v/>
      </c>
      <c r="N179" s="148"/>
      <c r="O179" s="148"/>
      <c r="P179" s="146"/>
      <c r="Q179" s="148" t="s">
        <v>190</v>
      </c>
      <c r="R179" s="119" t="str">
        <f t="array" ref="R179">IF(ISNA(VLOOKUP($F179, AdmittedwithRecentDischarge!$I$28:$I$1527,1,FALSE)),"",MAX(IF((AdmittedwithRecentDischarge!$I$28:$I$1527=$F179)*(AdmittedwithRecentDischarge!$M$28:$M$1527&lt;=TransferLog!$J179),AdmittedwithRecentDischarge!$M$28:$M$1527)))</f>
        <v/>
      </c>
      <c r="S179" s="120" t="str">
        <f t="array" ref="S179">IF(ISNA(INDEX(AdmittedwithRecentDischarge!$AH$28:$AH$1527,MATCH($F179&amp;$R179,AdmittedwithRecentDischarge!$I$28:$I$1527&amp;AdmittedwithRecentDischarge!$M$28:$M$1527,0))),"", IF($R179&lt;&gt;"",INDEX(AdmittedwithRecentDischarge!$AH$28:$AH$1527,MATCH($F179&amp;$R179,AdmittedwithRecentDischarge!$I$28:$I$1527&amp;AdmittedwithRecentDischarge!$M$28:$M$1527,0)),""))</f>
        <v/>
      </c>
      <c r="T179" s="190">
        <f t="array" ref="T179">IF(ISNA(INDEX(AdmittedwithRecentDischarge!$I$28:$W$1527, (MATCH($F179&amp;$R179,AdmittedwithRecentDischarge!$I$28:$I$1527&amp;AdmittedwithRecentDischarge!$M$28:$M$1527,0)))),"",INDEX(AdmittedwithRecentDischarge!$I$28:$W$1527, (MATCH($F179&amp;$R179,AdmittedwithRecentDischarge!$I$28:$I$1527&amp;AdmittedwithRecentDischarge!$M$28:$M$1527,0)),9))</f>
        <v>0</v>
      </c>
      <c r="U179" s="191">
        <f t="array" ref="U179">IF(ISNA(INDEX(AdmittedwithRecentDischarge!$I$28:$W$1527, (MATCH($F179&amp;$R179,AdmittedwithRecentDischarge!$I$28:$I$1527&amp;AdmittedwithRecentDischarge!$M$28:$M$1527,0)))),"",INDEX(AdmittedwithRecentDischarge!$I$28:$W$1527, (MATCH($F179&amp;$R179,AdmittedwithRecentDischarge!$I$28:$I$1527&amp;AdmittedwithRecentDischarge!$M$28:$M$1527,0)),11))</f>
        <v>0</v>
      </c>
      <c r="V179" s="191">
        <f t="array" ref="V179">IF(ISNA(INDEX(AdmittedwithRecentDischarge!$I$28:$W$1527, (MATCH($F179&amp;$R179,AdmittedwithRecentDischarge!$I$28:$I$1527&amp;AdmittedwithRecentDischarge!$M$28:$M$1527,0)))),"",INDEX(AdmittedwithRecentDischarge!$I$28:$W$1527, (MATCH($F179&amp;$R179,AdmittedwithRecentDischarge!$I$28:$I$1527&amp;AdmittedwithRecentDischarge!$M$28:$M$1527,0)),15))</f>
        <v>0</v>
      </c>
      <c r="W179" s="228" t="b">
        <f t="shared" si="20"/>
        <v>0</v>
      </c>
      <c r="X179" s="224" t="str">
        <f t="array" ref="X179">IF(ISNA(VLOOKUP($F179, AdmittedwithRecentDischarge!$I$28:$I$1527,1,FALSE)),"",MAX(IF((AdmittedwithRecentDischarge!$I$28:$I$1527=$F179)*(AdmittedwithRecentDischarge!$K$28:$K$1527&lt;=TransferLog!$J179),AdmittedwithRecentDischarge!$K$28:$K$1527)))</f>
        <v/>
      </c>
      <c r="Y179" s="224" t="b">
        <f t="shared" si="21"/>
        <v>0</v>
      </c>
      <c r="Z179" s="208"/>
      <c r="AA179" s="207" t="str">
        <f t="shared" si="18"/>
        <v/>
      </c>
      <c r="AB179" s="212" t="b">
        <f t="shared" si="22"/>
        <v>0</v>
      </c>
      <c r="AC179" s="213">
        <f t="shared" si="19"/>
        <v>0</v>
      </c>
      <c r="AD179" s="298"/>
      <c r="AE179" s="299"/>
      <c r="AF179" s="21">
        <f t="shared" si="17"/>
        <v>0</v>
      </c>
    </row>
    <row r="180" spans="1:32" s="21" customFormat="1" ht="16.5" customHeight="1">
      <c r="A180" s="22"/>
      <c r="B180" s="22"/>
      <c r="C180" s="22"/>
      <c r="D180" s="115">
        <f t="shared" si="16"/>
        <v>160</v>
      </c>
      <c r="E180" s="248" t="str">
        <f t="array" ref="E180">IF($F180&lt;&gt;"",INDEX(DropDownLists!$K$10:$K$2516,MATCH($F180,DropDownLists!$L$10:$L$2516,0)),"")</f>
        <v/>
      </c>
      <c r="F180" s="116"/>
      <c r="G180" s="118"/>
      <c r="I180" s="144"/>
      <c r="J180" s="141"/>
      <c r="K180" s="145"/>
      <c r="L180" s="146"/>
      <c r="M180" s="195" t="str">
        <f t="array" ref="M180">IF($L180&lt;&gt;"",INDEX(DropDownLists!$H$10:$H$2516,MATCH($L180,DropDownLists!$I$10:$I$2516,0)),"")</f>
        <v/>
      </c>
      <c r="N180" s="148"/>
      <c r="O180" s="148"/>
      <c r="P180" s="146"/>
      <c r="Q180" s="148" t="s">
        <v>190</v>
      </c>
      <c r="R180" s="119" t="str">
        <f t="array" ref="R180">IF(ISNA(VLOOKUP($F180, AdmittedwithRecentDischarge!$I$28:$I$1527,1,FALSE)),"",MAX(IF((AdmittedwithRecentDischarge!$I$28:$I$1527=$F180)*(AdmittedwithRecentDischarge!$M$28:$M$1527&lt;=TransferLog!$J180),AdmittedwithRecentDischarge!$M$28:$M$1527)))</f>
        <v/>
      </c>
      <c r="S180" s="120" t="str">
        <f t="array" ref="S180">IF(ISNA(INDEX(AdmittedwithRecentDischarge!$AH$28:$AH$1527,MATCH($F180&amp;$R180,AdmittedwithRecentDischarge!$I$28:$I$1527&amp;AdmittedwithRecentDischarge!$M$28:$M$1527,0))),"", IF($R180&lt;&gt;"",INDEX(AdmittedwithRecentDischarge!$AH$28:$AH$1527,MATCH($F180&amp;$R180,AdmittedwithRecentDischarge!$I$28:$I$1527&amp;AdmittedwithRecentDischarge!$M$28:$M$1527,0)),""))</f>
        <v/>
      </c>
      <c r="T180" s="190">
        <f t="array" ref="T180">IF(ISNA(INDEX(AdmittedwithRecentDischarge!$I$28:$W$1527, (MATCH($F180&amp;$R180,AdmittedwithRecentDischarge!$I$28:$I$1527&amp;AdmittedwithRecentDischarge!$M$28:$M$1527,0)))),"",INDEX(AdmittedwithRecentDischarge!$I$28:$W$1527, (MATCH($F180&amp;$R180,AdmittedwithRecentDischarge!$I$28:$I$1527&amp;AdmittedwithRecentDischarge!$M$28:$M$1527,0)),9))</f>
        <v>0</v>
      </c>
      <c r="U180" s="191">
        <f t="array" ref="U180">IF(ISNA(INDEX(AdmittedwithRecentDischarge!$I$28:$W$1527, (MATCH($F180&amp;$R180,AdmittedwithRecentDischarge!$I$28:$I$1527&amp;AdmittedwithRecentDischarge!$M$28:$M$1527,0)))),"",INDEX(AdmittedwithRecentDischarge!$I$28:$W$1527, (MATCH($F180&amp;$R180,AdmittedwithRecentDischarge!$I$28:$I$1527&amp;AdmittedwithRecentDischarge!$M$28:$M$1527,0)),11))</f>
        <v>0</v>
      </c>
      <c r="V180" s="191">
        <f t="array" ref="V180">IF(ISNA(INDEX(AdmittedwithRecentDischarge!$I$28:$W$1527, (MATCH($F180&amp;$R180,AdmittedwithRecentDischarge!$I$28:$I$1527&amp;AdmittedwithRecentDischarge!$M$28:$M$1527,0)))),"",INDEX(AdmittedwithRecentDischarge!$I$28:$W$1527, (MATCH($F180&amp;$R180,AdmittedwithRecentDischarge!$I$28:$I$1527&amp;AdmittedwithRecentDischarge!$M$28:$M$1527,0)),15))</f>
        <v>0</v>
      </c>
      <c r="W180" s="228" t="b">
        <f t="shared" si="20"/>
        <v>0</v>
      </c>
      <c r="X180" s="224" t="str">
        <f t="array" ref="X180">IF(ISNA(VLOOKUP($F180, AdmittedwithRecentDischarge!$I$28:$I$1527,1,FALSE)),"",MAX(IF((AdmittedwithRecentDischarge!$I$28:$I$1527=$F180)*(AdmittedwithRecentDischarge!$K$28:$K$1527&lt;=TransferLog!$J180),AdmittedwithRecentDischarge!$K$28:$K$1527)))</f>
        <v/>
      </c>
      <c r="Y180" s="224" t="b">
        <f t="shared" si="21"/>
        <v>0</v>
      </c>
      <c r="Z180" s="208"/>
      <c r="AA180" s="207" t="str">
        <f t="shared" si="18"/>
        <v/>
      </c>
      <c r="AB180" s="212" t="b">
        <f t="shared" si="22"/>
        <v>0</v>
      </c>
      <c r="AC180" s="213">
        <f t="shared" si="19"/>
        <v>0</v>
      </c>
      <c r="AD180" s="298"/>
      <c r="AE180" s="299"/>
      <c r="AF180" s="21">
        <f t="shared" si="17"/>
        <v>0</v>
      </c>
    </row>
    <row r="181" spans="1:32" s="21" customFormat="1" ht="16.5" customHeight="1">
      <c r="A181" s="22"/>
      <c r="B181" s="22"/>
      <c r="C181" s="22"/>
      <c r="D181" s="115">
        <f t="shared" si="16"/>
        <v>161</v>
      </c>
      <c r="E181" s="248" t="str">
        <f t="array" ref="E181">IF($F181&lt;&gt;"",INDEX(DropDownLists!$K$10:$K$2516,MATCH($F181,DropDownLists!$L$10:$L$2516,0)),"")</f>
        <v/>
      </c>
      <c r="F181" s="116"/>
      <c r="G181" s="118"/>
      <c r="I181" s="144"/>
      <c r="J181" s="141"/>
      <c r="K181" s="145"/>
      <c r="L181" s="146"/>
      <c r="M181" s="195" t="str">
        <f t="array" ref="M181">IF($L181&lt;&gt;"",INDEX(DropDownLists!$H$10:$H$2516,MATCH($L181,DropDownLists!$I$10:$I$2516,0)),"")</f>
        <v/>
      </c>
      <c r="N181" s="148"/>
      <c r="O181" s="148"/>
      <c r="P181" s="146"/>
      <c r="Q181" s="148" t="s">
        <v>190</v>
      </c>
      <c r="R181" s="119" t="str">
        <f t="array" ref="R181">IF(ISNA(VLOOKUP($F181, AdmittedwithRecentDischarge!$I$28:$I$1527,1,FALSE)),"",MAX(IF((AdmittedwithRecentDischarge!$I$28:$I$1527=$F181)*(AdmittedwithRecentDischarge!$M$28:$M$1527&lt;=TransferLog!$J181),AdmittedwithRecentDischarge!$M$28:$M$1527)))</f>
        <v/>
      </c>
      <c r="S181" s="120" t="str">
        <f t="array" ref="S181">IF(ISNA(INDEX(AdmittedwithRecentDischarge!$AH$28:$AH$1527,MATCH($F181&amp;$R181,AdmittedwithRecentDischarge!$I$28:$I$1527&amp;AdmittedwithRecentDischarge!$M$28:$M$1527,0))),"", IF($R181&lt;&gt;"",INDEX(AdmittedwithRecentDischarge!$AH$28:$AH$1527,MATCH($F181&amp;$R181,AdmittedwithRecentDischarge!$I$28:$I$1527&amp;AdmittedwithRecentDischarge!$M$28:$M$1527,0)),""))</f>
        <v/>
      </c>
      <c r="T181" s="190">
        <f t="array" ref="T181">IF(ISNA(INDEX(AdmittedwithRecentDischarge!$I$28:$W$1527, (MATCH($F181&amp;$R181,AdmittedwithRecentDischarge!$I$28:$I$1527&amp;AdmittedwithRecentDischarge!$M$28:$M$1527,0)))),"",INDEX(AdmittedwithRecentDischarge!$I$28:$W$1527, (MATCH($F181&amp;$R181,AdmittedwithRecentDischarge!$I$28:$I$1527&amp;AdmittedwithRecentDischarge!$M$28:$M$1527,0)),9))</f>
        <v>0</v>
      </c>
      <c r="U181" s="191">
        <f t="array" ref="U181">IF(ISNA(INDEX(AdmittedwithRecentDischarge!$I$28:$W$1527, (MATCH($F181&amp;$R181,AdmittedwithRecentDischarge!$I$28:$I$1527&amp;AdmittedwithRecentDischarge!$M$28:$M$1527,0)))),"",INDEX(AdmittedwithRecentDischarge!$I$28:$W$1527, (MATCH($F181&amp;$R181,AdmittedwithRecentDischarge!$I$28:$I$1527&amp;AdmittedwithRecentDischarge!$M$28:$M$1527,0)),11))</f>
        <v>0</v>
      </c>
      <c r="V181" s="191">
        <f t="array" ref="V181">IF(ISNA(INDEX(AdmittedwithRecentDischarge!$I$28:$W$1527, (MATCH($F181&amp;$R181,AdmittedwithRecentDischarge!$I$28:$I$1527&amp;AdmittedwithRecentDischarge!$M$28:$M$1527,0)))),"",INDEX(AdmittedwithRecentDischarge!$I$28:$W$1527, (MATCH($F181&amp;$R181,AdmittedwithRecentDischarge!$I$28:$I$1527&amp;AdmittedwithRecentDischarge!$M$28:$M$1527,0)),15))</f>
        <v>0</v>
      </c>
      <c r="W181" s="228" t="b">
        <f t="shared" si="20"/>
        <v>0</v>
      </c>
      <c r="X181" s="224" t="str">
        <f t="array" ref="X181">IF(ISNA(VLOOKUP($F181, AdmittedwithRecentDischarge!$I$28:$I$1527,1,FALSE)),"",MAX(IF((AdmittedwithRecentDischarge!$I$28:$I$1527=$F181)*(AdmittedwithRecentDischarge!$K$28:$K$1527&lt;=TransferLog!$J181),AdmittedwithRecentDischarge!$K$28:$K$1527)))</f>
        <v/>
      </c>
      <c r="Y181" s="224" t="b">
        <f t="shared" si="21"/>
        <v>0</v>
      </c>
      <c r="Z181" s="208"/>
      <c r="AA181" s="207" t="str">
        <f t="shared" si="18"/>
        <v/>
      </c>
      <c r="AB181" s="212" t="b">
        <f t="shared" si="22"/>
        <v>0</v>
      </c>
      <c r="AC181" s="213">
        <f t="shared" si="19"/>
        <v>0</v>
      </c>
      <c r="AD181" s="298"/>
      <c r="AE181" s="299"/>
      <c r="AF181" s="21">
        <f t="shared" si="17"/>
        <v>0</v>
      </c>
    </row>
    <row r="182" spans="1:32" s="21" customFormat="1" ht="16.5" customHeight="1">
      <c r="A182" s="22"/>
      <c r="B182" s="22"/>
      <c r="C182" s="22"/>
      <c r="D182" s="115">
        <f t="shared" si="16"/>
        <v>162</v>
      </c>
      <c r="E182" s="248" t="str">
        <f t="array" ref="E182">IF($F182&lt;&gt;"",INDEX(DropDownLists!$K$10:$K$2516,MATCH($F182,DropDownLists!$L$10:$L$2516,0)),"")</f>
        <v/>
      </c>
      <c r="F182" s="116"/>
      <c r="G182" s="118"/>
      <c r="I182" s="144"/>
      <c r="J182" s="141"/>
      <c r="K182" s="145"/>
      <c r="L182" s="146"/>
      <c r="M182" s="195" t="str">
        <f t="array" ref="M182">IF($L182&lt;&gt;"",INDEX(DropDownLists!$H$10:$H$2516,MATCH($L182,DropDownLists!$I$10:$I$2516,0)),"")</f>
        <v/>
      </c>
      <c r="N182" s="148"/>
      <c r="O182" s="148"/>
      <c r="P182" s="146"/>
      <c r="Q182" s="148" t="s">
        <v>190</v>
      </c>
      <c r="R182" s="119" t="str">
        <f t="array" ref="R182">IF(ISNA(VLOOKUP($F182, AdmittedwithRecentDischarge!$I$28:$I$1527,1,FALSE)),"",MAX(IF((AdmittedwithRecentDischarge!$I$28:$I$1527=$F182)*(AdmittedwithRecentDischarge!$M$28:$M$1527&lt;=TransferLog!$J182),AdmittedwithRecentDischarge!$M$28:$M$1527)))</f>
        <v/>
      </c>
      <c r="S182" s="120" t="str">
        <f t="array" ref="S182">IF(ISNA(INDEX(AdmittedwithRecentDischarge!$AH$28:$AH$1527,MATCH($F182&amp;$R182,AdmittedwithRecentDischarge!$I$28:$I$1527&amp;AdmittedwithRecentDischarge!$M$28:$M$1527,0))),"", IF($R182&lt;&gt;"",INDEX(AdmittedwithRecentDischarge!$AH$28:$AH$1527,MATCH($F182&amp;$R182,AdmittedwithRecentDischarge!$I$28:$I$1527&amp;AdmittedwithRecentDischarge!$M$28:$M$1527,0)),""))</f>
        <v/>
      </c>
      <c r="T182" s="190">
        <f t="array" ref="T182">IF(ISNA(INDEX(AdmittedwithRecentDischarge!$I$28:$W$1527, (MATCH($F182&amp;$R182,AdmittedwithRecentDischarge!$I$28:$I$1527&amp;AdmittedwithRecentDischarge!$M$28:$M$1527,0)))),"",INDEX(AdmittedwithRecentDischarge!$I$28:$W$1527, (MATCH($F182&amp;$R182,AdmittedwithRecentDischarge!$I$28:$I$1527&amp;AdmittedwithRecentDischarge!$M$28:$M$1527,0)),9))</f>
        <v>0</v>
      </c>
      <c r="U182" s="191">
        <f t="array" ref="U182">IF(ISNA(INDEX(AdmittedwithRecentDischarge!$I$28:$W$1527, (MATCH($F182&amp;$R182,AdmittedwithRecentDischarge!$I$28:$I$1527&amp;AdmittedwithRecentDischarge!$M$28:$M$1527,0)))),"",INDEX(AdmittedwithRecentDischarge!$I$28:$W$1527, (MATCH($F182&amp;$R182,AdmittedwithRecentDischarge!$I$28:$I$1527&amp;AdmittedwithRecentDischarge!$M$28:$M$1527,0)),11))</f>
        <v>0</v>
      </c>
      <c r="V182" s="191">
        <f t="array" ref="V182">IF(ISNA(INDEX(AdmittedwithRecentDischarge!$I$28:$W$1527, (MATCH($F182&amp;$R182,AdmittedwithRecentDischarge!$I$28:$I$1527&amp;AdmittedwithRecentDischarge!$M$28:$M$1527,0)))),"",INDEX(AdmittedwithRecentDischarge!$I$28:$W$1527, (MATCH($F182&amp;$R182,AdmittedwithRecentDischarge!$I$28:$I$1527&amp;AdmittedwithRecentDischarge!$M$28:$M$1527,0)),15))</f>
        <v>0</v>
      </c>
      <c r="W182" s="228" t="b">
        <f t="shared" si="20"/>
        <v>0</v>
      </c>
      <c r="X182" s="224" t="str">
        <f t="array" ref="X182">IF(ISNA(VLOOKUP($F182, AdmittedwithRecentDischarge!$I$28:$I$1527,1,FALSE)),"",MAX(IF((AdmittedwithRecentDischarge!$I$28:$I$1527=$F182)*(AdmittedwithRecentDischarge!$K$28:$K$1527&lt;=TransferLog!$J182),AdmittedwithRecentDischarge!$K$28:$K$1527)))</f>
        <v/>
      </c>
      <c r="Y182" s="224" t="b">
        <f t="shared" si="21"/>
        <v>0</v>
      </c>
      <c r="Z182" s="208"/>
      <c r="AA182" s="207" t="str">
        <f t="shared" si="18"/>
        <v/>
      </c>
      <c r="AB182" s="212" t="b">
        <f t="shared" si="22"/>
        <v>0</v>
      </c>
      <c r="AC182" s="213">
        <f t="shared" si="19"/>
        <v>0</v>
      </c>
      <c r="AD182" s="298"/>
      <c r="AE182" s="299"/>
      <c r="AF182" s="21">
        <f t="shared" si="17"/>
        <v>0</v>
      </c>
    </row>
    <row r="183" spans="1:32" s="21" customFormat="1" ht="16.5" customHeight="1">
      <c r="A183" s="22"/>
      <c r="B183" s="22"/>
      <c r="C183" s="22"/>
      <c r="D183" s="115">
        <f t="shared" si="16"/>
        <v>163</v>
      </c>
      <c r="E183" s="248" t="str">
        <f t="array" ref="E183">IF($F183&lt;&gt;"",INDEX(DropDownLists!$K$10:$K$2516,MATCH($F183,DropDownLists!$L$10:$L$2516,0)),"")</f>
        <v/>
      </c>
      <c r="F183" s="116"/>
      <c r="G183" s="118"/>
      <c r="I183" s="144"/>
      <c r="J183" s="141"/>
      <c r="K183" s="145"/>
      <c r="L183" s="146"/>
      <c r="M183" s="195" t="str">
        <f t="array" ref="M183">IF($L183&lt;&gt;"",INDEX(DropDownLists!$H$10:$H$2516,MATCH($L183,DropDownLists!$I$10:$I$2516,0)),"")</f>
        <v/>
      </c>
      <c r="N183" s="148"/>
      <c r="O183" s="148"/>
      <c r="P183" s="146"/>
      <c r="Q183" s="148" t="s">
        <v>190</v>
      </c>
      <c r="R183" s="119" t="str">
        <f t="array" ref="R183">IF(ISNA(VLOOKUP($F183, AdmittedwithRecentDischarge!$I$28:$I$1527,1,FALSE)),"",MAX(IF((AdmittedwithRecentDischarge!$I$28:$I$1527=$F183)*(AdmittedwithRecentDischarge!$M$28:$M$1527&lt;=TransferLog!$J183),AdmittedwithRecentDischarge!$M$28:$M$1527)))</f>
        <v/>
      </c>
      <c r="S183" s="120" t="str">
        <f t="array" ref="S183">IF(ISNA(INDEX(AdmittedwithRecentDischarge!$AH$28:$AH$1527,MATCH($F183&amp;$R183,AdmittedwithRecentDischarge!$I$28:$I$1527&amp;AdmittedwithRecentDischarge!$M$28:$M$1527,0))),"", IF($R183&lt;&gt;"",INDEX(AdmittedwithRecentDischarge!$AH$28:$AH$1527,MATCH($F183&amp;$R183,AdmittedwithRecentDischarge!$I$28:$I$1527&amp;AdmittedwithRecentDischarge!$M$28:$M$1527,0)),""))</f>
        <v/>
      </c>
      <c r="T183" s="190">
        <f t="array" ref="T183">IF(ISNA(INDEX(AdmittedwithRecentDischarge!$I$28:$W$1527, (MATCH($F183&amp;$R183,AdmittedwithRecentDischarge!$I$28:$I$1527&amp;AdmittedwithRecentDischarge!$M$28:$M$1527,0)))),"",INDEX(AdmittedwithRecentDischarge!$I$28:$W$1527, (MATCH($F183&amp;$R183,AdmittedwithRecentDischarge!$I$28:$I$1527&amp;AdmittedwithRecentDischarge!$M$28:$M$1527,0)),9))</f>
        <v>0</v>
      </c>
      <c r="U183" s="191">
        <f t="array" ref="U183">IF(ISNA(INDEX(AdmittedwithRecentDischarge!$I$28:$W$1527, (MATCH($F183&amp;$R183,AdmittedwithRecentDischarge!$I$28:$I$1527&amp;AdmittedwithRecentDischarge!$M$28:$M$1527,0)))),"",INDEX(AdmittedwithRecentDischarge!$I$28:$W$1527, (MATCH($F183&amp;$R183,AdmittedwithRecentDischarge!$I$28:$I$1527&amp;AdmittedwithRecentDischarge!$M$28:$M$1527,0)),11))</f>
        <v>0</v>
      </c>
      <c r="V183" s="191">
        <f t="array" ref="V183">IF(ISNA(INDEX(AdmittedwithRecentDischarge!$I$28:$W$1527, (MATCH($F183&amp;$R183,AdmittedwithRecentDischarge!$I$28:$I$1527&amp;AdmittedwithRecentDischarge!$M$28:$M$1527,0)))),"",INDEX(AdmittedwithRecentDischarge!$I$28:$W$1527, (MATCH($F183&amp;$R183,AdmittedwithRecentDischarge!$I$28:$I$1527&amp;AdmittedwithRecentDischarge!$M$28:$M$1527,0)),15))</f>
        <v>0</v>
      </c>
      <c r="W183" s="228" t="b">
        <f t="shared" si="20"/>
        <v>0</v>
      </c>
      <c r="X183" s="224" t="str">
        <f t="array" ref="X183">IF(ISNA(VLOOKUP($F183, AdmittedwithRecentDischarge!$I$28:$I$1527,1,FALSE)),"",MAX(IF((AdmittedwithRecentDischarge!$I$28:$I$1527=$F183)*(AdmittedwithRecentDischarge!$K$28:$K$1527&lt;=TransferLog!$J183),AdmittedwithRecentDischarge!$K$28:$K$1527)))</f>
        <v/>
      </c>
      <c r="Y183" s="224" t="b">
        <f t="shared" si="21"/>
        <v>0</v>
      </c>
      <c r="Z183" s="208"/>
      <c r="AA183" s="207" t="str">
        <f t="shared" si="18"/>
        <v/>
      </c>
      <c r="AB183" s="212" t="b">
        <f t="shared" si="22"/>
        <v>0</v>
      </c>
      <c r="AC183" s="213">
        <f t="shared" si="19"/>
        <v>0</v>
      </c>
      <c r="AD183" s="298"/>
      <c r="AE183" s="299"/>
      <c r="AF183" s="21">
        <f t="shared" si="17"/>
        <v>0</v>
      </c>
    </row>
    <row r="184" spans="1:32" s="21" customFormat="1" ht="16.5" customHeight="1">
      <c r="A184" s="22"/>
      <c r="B184" s="22"/>
      <c r="C184" s="22"/>
      <c r="D184" s="115">
        <f t="shared" si="16"/>
        <v>164</v>
      </c>
      <c r="E184" s="248" t="str">
        <f t="array" ref="E184">IF($F184&lt;&gt;"",INDEX(DropDownLists!$K$10:$K$2516,MATCH($F184,DropDownLists!$L$10:$L$2516,0)),"")</f>
        <v/>
      </c>
      <c r="F184" s="116"/>
      <c r="G184" s="118"/>
      <c r="I184" s="144"/>
      <c r="J184" s="141"/>
      <c r="K184" s="145"/>
      <c r="L184" s="146"/>
      <c r="M184" s="195" t="str">
        <f t="array" ref="M184">IF($L184&lt;&gt;"",INDEX(DropDownLists!$H$10:$H$2516,MATCH($L184,DropDownLists!$I$10:$I$2516,0)),"")</f>
        <v/>
      </c>
      <c r="N184" s="148"/>
      <c r="O184" s="148"/>
      <c r="P184" s="146"/>
      <c r="Q184" s="148" t="s">
        <v>190</v>
      </c>
      <c r="R184" s="119" t="str">
        <f t="array" ref="R184">IF(ISNA(VLOOKUP($F184, AdmittedwithRecentDischarge!$I$28:$I$1527,1,FALSE)),"",MAX(IF((AdmittedwithRecentDischarge!$I$28:$I$1527=$F184)*(AdmittedwithRecentDischarge!$M$28:$M$1527&lt;=TransferLog!$J184),AdmittedwithRecentDischarge!$M$28:$M$1527)))</f>
        <v/>
      </c>
      <c r="S184" s="120" t="str">
        <f t="array" ref="S184">IF(ISNA(INDEX(AdmittedwithRecentDischarge!$AH$28:$AH$1527,MATCH($F184&amp;$R184,AdmittedwithRecentDischarge!$I$28:$I$1527&amp;AdmittedwithRecentDischarge!$M$28:$M$1527,0))),"", IF($R184&lt;&gt;"",INDEX(AdmittedwithRecentDischarge!$AH$28:$AH$1527,MATCH($F184&amp;$R184,AdmittedwithRecentDischarge!$I$28:$I$1527&amp;AdmittedwithRecentDischarge!$M$28:$M$1527,0)),""))</f>
        <v/>
      </c>
      <c r="T184" s="190">
        <f t="array" ref="T184">IF(ISNA(INDEX(AdmittedwithRecentDischarge!$I$28:$W$1527, (MATCH($F184&amp;$R184,AdmittedwithRecentDischarge!$I$28:$I$1527&amp;AdmittedwithRecentDischarge!$M$28:$M$1527,0)))),"",INDEX(AdmittedwithRecentDischarge!$I$28:$W$1527, (MATCH($F184&amp;$R184,AdmittedwithRecentDischarge!$I$28:$I$1527&amp;AdmittedwithRecentDischarge!$M$28:$M$1527,0)),9))</f>
        <v>0</v>
      </c>
      <c r="U184" s="191">
        <f t="array" ref="U184">IF(ISNA(INDEX(AdmittedwithRecentDischarge!$I$28:$W$1527, (MATCH($F184&amp;$R184,AdmittedwithRecentDischarge!$I$28:$I$1527&amp;AdmittedwithRecentDischarge!$M$28:$M$1527,0)))),"",INDEX(AdmittedwithRecentDischarge!$I$28:$W$1527, (MATCH($F184&amp;$R184,AdmittedwithRecentDischarge!$I$28:$I$1527&amp;AdmittedwithRecentDischarge!$M$28:$M$1527,0)),11))</f>
        <v>0</v>
      </c>
      <c r="V184" s="191">
        <f t="array" ref="V184">IF(ISNA(INDEX(AdmittedwithRecentDischarge!$I$28:$W$1527, (MATCH($F184&amp;$R184,AdmittedwithRecentDischarge!$I$28:$I$1527&amp;AdmittedwithRecentDischarge!$M$28:$M$1527,0)))),"",INDEX(AdmittedwithRecentDischarge!$I$28:$W$1527, (MATCH($F184&amp;$R184,AdmittedwithRecentDischarge!$I$28:$I$1527&amp;AdmittedwithRecentDischarge!$M$28:$M$1527,0)),15))</f>
        <v>0</v>
      </c>
      <c r="W184" s="228" t="b">
        <f t="shared" si="20"/>
        <v>0</v>
      </c>
      <c r="X184" s="224" t="str">
        <f t="array" ref="X184">IF(ISNA(VLOOKUP($F184, AdmittedwithRecentDischarge!$I$28:$I$1527,1,FALSE)),"",MAX(IF((AdmittedwithRecentDischarge!$I$28:$I$1527=$F184)*(AdmittedwithRecentDischarge!$K$28:$K$1527&lt;=TransferLog!$J184),AdmittedwithRecentDischarge!$K$28:$K$1527)))</f>
        <v/>
      </c>
      <c r="Y184" s="224" t="b">
        <f t="shared" si="21"/>
        <v>0</v>
      </c>
      <c r="Z184" s="208"/>
      <c r="AA184" s="207" t="str">
        <f t="shared" si="18"/>
        <v/>
      </c>
      <c r="AB184" s="212" t="b">
        <f t="shared" si="22"/>
        <v>0</v>
      </c>
      <c r="AC184" s="213">
        <f t="shared" si="19"/>
        <v>0</v>
      </c>
      <c r="AD184" s="298"/>
      <c r="AE184" s="299"/>
      <c r="AF184" s="21">
        <f t="shared" si="17"/>
        <v>0</v>
      </c>
    </row>
    <row r="185" spans="1:32" s="21" customFormat="1" ht="16.5" customHeight="1">
      <c r="A185" s="22"/>
      <c r="B185" s="22"/>
      <c r="C185" s="22"/>
      <c r="D185" s="115">
        <f t="shared" si="16"/>
        <v>165</v>
      </c>
      <c r="E185" s="248" t="str">
        <f t="array" ref="E185">IF($F185&lt;&gt;"",INDEX(DropDownLists!$K$10:$K$2516,MATCH($F185,DropDownLists!$L$10:$L$2516,0)),"")</f>
        <v/>
      </c>
      <c r="F185" s="116"/>
      <c r="G185" s="118"/>
      <c r="I185" s="144"/>
      <c r="J185" s="141"/>
      <c r="K185" s="145"/>
      <c r="L185" s="146"/>
      <c r="M185" s="195" t="str">
        <f t="array" ref="M185">IF($L185&lt;&gt;"",INDEX(DropDownLists!$H$10:$H$2516,MATCH($L185,DropDownLists!$I$10:$I$2516,0)),"")</f>
        <v/>
      </c>
      <c r="N185" s="148"/>
      <c r="O185" s="148"/>
      <c r="P185" s="146"/>
      <c r="Q185" s="148" t="s">
        <v>190</v>
      </c>
      <c r="R185" s="119" t="str">
        <f t="array" ref="R185">IF(ISNA(VLOOKUP($F185, AdmittedwithRecentDischarge!$I$28:$I$1527,1,FALSE)),"",MAX(IF((AdmittedwithRecentDischarge!$I$28:$I$1527=$F185)*(AdmittedwithRecentDischarge!$M$28:$M$1527&lt;=TransferLog!$J185),AdmittedwithRecentDischarge!$M$28:$M$1527)))</f>
        <v/>
      </c>
      <c r="S185" s="120" t="str">
        <f t="array" ref="S185">IF(ISNA(INDEX(AdmittedwithRecentDischarge!$AH$28:$AH$1527,MATCH($F185&amp;$R185,AdmittedwithRecentDischarge!$I$28:$I$1527&amp;AdmittedwithRecentDischarge!$M$28:$M$1527,0))),"", IF($R185&lt;&gt;"",INDEX(AdmittedwithRecentDischarge!$AH$28:$AH$1527,MATCH($F185&amp;$R185,AdmittedwithRecentDischarge!$I$28:$I$1527&amp;AdmittedwithRecentDischarge!$M$28:$M$1527,0)),""))</f>
        <v/>
      </c>
      <c r="T185" s="190">
        <f t="array" ref="T185">IF(ISNA(INDEX(AdmittedwithRecentDischarge!$I$28:$W$1527, (MATCH($F185&amp;$R185,AdmittedwithRecentDischarge!$I$28:$I$1527&amp;AdmittedwithRecentDischarge!$M$28:$M$1527,0)))),"",INDEX(AdmittedwithRecentDischarge!$I$28:$W$1527, (MATCH($F185&amp;$R185,AdmittedwithRecentDischarge!$I$28:$I$1527&amp;AdmittedwithRecentDischarge!$M$28:$M$1527,0)),9))</f>
        <v>0</v>
      </c>
      <c r="U185" s="191">
        <f t="array" ref="U185">IF(ISNA(INDEX(AdmittedwithRecentDischarge!$I$28:$W$1527, (MATCH($F185&amp;$R185,AdmittedwithRecentDischarge!$I$28:$I$1527&amp;AdmittedwithRecentDischarge!$M$28:$M$1527,0)))),"",INDEX(AdmittedwithRecentDischarge!$I$28:$W$1527, (MATCH($F185&amp;$R185,AdmittedwithRecentDischarge!$I$28:$I$1527&amp;AdmittedwithRecentDischarge!$M$28:$M$1527,0)),11))</f>
        <v>0</v>
      </c>
      <c r="V185" s="191">
        <f t="array" ref="V185">IF(ISNA(INDEX(AdmittedwithRecentDischarge!$I$28:$W$1527, (MATCH($F185&amp;$R185,AdmittedwithRecentDischarge!$I$28:$I$1527&amp;AdmittedwithRecentDischarge!$M$28:$M$1527,0)))),"",INDEX(AdmittedwithRecentDischarge!$I$28:$W$1527, (MATCH($F185&amp;$R185,AdmittedwithRecentDischarge!$I$28:$I$1527&amp;AdmittedwithRecentDischarge!$M$28:$M$1527,0)),15))</f>
        <v>0</v>
      </c>
      <c r="W185" s="228" t="b">
        <f t="shared" si="20"/>
        <v>0</v>
      </c>
      <c r="X185" s="224" t="str">
        <f t="array" ref="X185">IF(ISNA(VLOOKUP($F185, AdmittedwithRecentDischarge!$I$28:$I$1527,1,FALSE)),"",MAX(IF((AdmittedwithRecentDischarge!$I$28:$I$1527=$F185)*(AdmittedwithRecentDischarge!$K$28:$K$1527&lt;=TransferLog!$J185),AdmittedwithRecentDischarge!$K$28:$K$1527)))</f>
        <v/>
      </c>
      <c r="Y185" s="224" t="b">
        <f t="shared" si="21"/>
        <v>0</v>
      </c>
      <c r="Z185" s="208"/>
      <c r="AA185" s="207" t="str">
        <f t="shared" si="18"/>
        <v/>
      </c>
      <c r="AB185" s="212" t="b">
        <f t="shared" si="22"/>
        <v>0</v>
      </c>
      <c r="AC185" s="213">
        <f t="shared" si="19"/>
        <v>0</v>
      </c>
      <c r="AD185" s="298"/>
      <c r="AE185" s="299"/>
      <c r="AF185" s="21">
        <f t="shared" si="17"/>
        <v>0</v>
      </c>
    </row>
    <row r="186" spans="1:32" s="21" customFormat="1" ht="16.5" customHeight="1">
      <c r="A186" s="22"/>
      <c r="B186" s="22"/>
      <c r="C186" s="22"/>
      <c r="D186" s="115">
        <f t="shared" si="16"/>
        <v>166</v>
      </c>
      <c r="E186" s="248" t="str">
        <f t="array" ref="E186">IF($F186&lt;&gt;"",INDEX(DropDownLists!$K$10:$K$2516,MATCH($F186,DropDownLists!$L$10:$L$2516,0)),"")</f>
        <v/>
      </c>
      <c r="F186" s="116"/>
      <c r="G186" s="118"/>
      <c r="I186" s="144"/>
      <c r="J186" s="141"/>
      <c r="K186" s="145"/>
      <c r="L186" s="146"/>
      <c r="M186" s="195" t="str">
        <f t="array" ref="M186">IF($L186&lt;&gt;"",INDEX(DropDownLists!$H$10:$H$2516,MATCH($L186,DropDownLists!$I$10:$I$2516,0)),"")</f>
        <v/>
      </c>
      <c r="N186" s="148"/>
      <c r="O186" s="148"/>
      <c r="P186" s="146"/>
      <c r="Q186" s="148" t="s">
        <v>190</v>
      </c>
      <c r="R186" s="119" t="str">
        <f t="array" ref="R186">IF(ISNA(VLOOKUP($F186, AdmittedwithRecentDischarge!$I$28:$I$1527,1,FALSE)),"",MAX(IF((AdmittedwithRecentDischarge!$I$28:$I$1527=$F186)*(AdmittedwithRecentDischarge!$M$28:$M$1527&lt;=TransferLog!$J186),AdmittedwithRecentDischarge!$M$28:$M$1527)))</f>
        <v/>
      </c>
      <c r="S186" s="120" t="str">
        <f t="array" ref="S186">IF(ISNA(INDEX(AdmittedwithRecentDischarge!$AH$28:$AH$1527,MATCH($F186&amp;$R186,AdmittedwithRecentDischarge!$I$28:$I$1527&amp;AdmittedwithRecentDischarge!$M$28:$M$1527,0))),"", IF($R186&lt;&gt;"",INDEX(AdmittedwithRecentDischarge!$AH$28:$AH$1527,MATCH($F186&amp;$R186,AdmittedwithRecentDischarge!$I$28:$I$1527&amp;AdmittedwithRecentDischarge!$M$28:$M$1527,0)),""))</f>
        <v/>
      </c>
      <c r="T186" s="190">
        <f t="array" ref="T186">IF(ISNA(INDEX(AdmittedwithRecentDischarge!$I$28:$W$1527, (MATCH($F186&amp;$R186,AdmittedwithRecentDischarge!$I$28:$I$1527&amp;AdmittedwithRecentDischarge!$M$28:$M$1527,0)))),"",INDEX(AdmittedwithRecentDischarge!$I$28:$W$1527, (MATCH($F186&amp;$R186,AdmittedwithRecentDischarge!$I$28:$I$1527&amp;AdmittedwithRecentDischarge!$M$28:$M$1527,0)),9))</f>
        <v>0</v>
      </c>
      <c r="U186" s="191">
        <f t="array" ref="U186">IF(ISNA(INDEX(AdmittedwithRecentDischarge!$I$28:$W$1527, (MATCH($F186&amp;$R186,AdmittedwithRecentDischarge!$I$28:$I$1527&amp;AdmittedwithRecentDischarge!$M$28:$M$1527,0)))),"",INDEX(AdmittedwithRecentDischarge!$I$28:$W$1527, (MATCH($F186&amp;$R186,AdmittedwithRecentDischarge!$I$28:$I$1527&amp;AdmittedwithRecentDischarge!$M$28:$M$1527,0)),11))</f>
        <v>0</v>
      </c>
      <c r="V186" s="191">
        <f t="array" ref="V186">IF(ISNA(INDEX(AdmittedwithRecentDischarge!$I$28:$W$1527, (MATCH($F186&amp;$R186,AdmittedwithRecentDischarge!$I$28:$I$1527&amp;AdmittedwithRecentDischarge!$M$28:$M$1527,0)))),"",INDEX(AdmittedwithRecentDischarge!$I$28:$W$1527, (MATCH($F186&amp;$R186,AdmittedwithRecentDischarge!$I$28:$I$1527&amp;AdmittedwithRecentDischarge!$M$28:$M$1527,0)),15))</f>
        <v>0</v>
      </c>
      <c r="W186" s="228" t="b">
        <f t="shared" si="20"/>
        <v>0</v>
      </c>
      <c r="X186" s="224" t="str">
        <f t="array" ref="X186">IF(ISNA(VLOOKUP($F186, AdmittedwithRecentDischarge!$I$28:$I$1527,1,FALSE)),"",MAX(IF((AdmittedwithRecentDischarge!$I$28:$I$1527=$F186)*(AdmittedwithRecentDischarge!$K$28:$K$1527&lt;=TransferLog!$J186),AdmittedwithRecentDischarge!$K$28:$K$1527)))</f>
        <v/>
      </c>
      <c r="Y186" s="224" t="b">
        <f t="shared" si="21"/>
        <v>0</v>
      </c>
      <c r="Z186" s="208"/>
      <c r="AA186" s="207" t="str">
        <f t="shared" si="18"/>
        <v/>
      </c>
      <c r="AB186" s="212" t="b">
        <f t="shared" si="22"/>
        <v>0</v>
      </c>
      <c r="AC186" s="213">
        <f t="shared" si="19"/>
        <v>0</v>
      </c>
      <c r="AD186" s="298"/>
      <c r="AE186" s="299"/>
      <c r="AF186" s="21">
        <f t="shared" si="17"/>
        <v>0</v>
      </c>
    </row>
    <row r="187" spans="1:32" s="21" customFormat="1" ht="16.5" customHeight="1">
      <c r="A187" s="22"/>
      <c r="B187" s="22"/>
      <c r="C187" s="22"/>
      <c r="D187" s="115">
        <f t="shared" si="16"/>
        <v>167</v>
      </c>
      <c r="E187" s="248" t="str">
        <f t="array" ref="E187">IF($F187&lt;&gt;"",INDEX(DropDownLists!$K$10:$K$2516,MATCH($F187,DropDownLists!$L$10:$L$2516,0)),"")</f>
        <v/>
      </c>
      <c r="F187" s="116"/>
      <c r="G187" s="118"/>
      <c r="I187" s="144"/>
      <c r="J187" s="141"/>
      <c r="K187" s="145"/>
      <c r="L187" s="146"/>
      <c r="M187" s="195" t="str">
        <f t="array" ref="M187">IF($L187&lt;&gt;"",INDEX(DropDownLists!$H$10:$H$2516,MATCH($L187,DropDownLists!$I$10:$I$2516,0)),"")</f>
        <v/>
      </c>
      <c r="N187" s="148"/>
      <c r="O187" s="148"/>
      <c r="P187" s="146"/>
      <c r="Q187" s="148" t="s">
        <v>190</v>
      </c>
      <c r="R187" s="119" t="str">
        <f t="array" ref="R187">IF(ISNA(VLOOKUP($F187, AdmittedwithRecentDischarge!$I$28:$I$1527,1,FALSE)),"",MAX(IF((AdmittedwithRecentDischarge!$I$28:$I$1527=$F187)*(AdmittedwithRecentDischarge!$M$28:$M$1527&lt;=TransferLog!$J187),AdmittedwithRecentDischarge!$M$28:$M$1527)))</f>
        <v/>
      </c>
      <c r="S187" s="120" t="str">
        <f t="array" ref="S187">IF(ISNA(INDEX(AdmittedwithRecentDischarge!$AH$28:$AH$1527,MATCH($F187&amp;$R187,AdmittedwithRecentDischarge!$I$28:$I$1527&amp;AdmittedwithRecentDischarge!$M$28:$M$1527,0))),"", IF($R187&lt;&gt;"",INDEX(AdmittedwithRecentDischarge!$AH$28:$AH$1527,MATCH($F187&amp;$R187,AdmittedwithRecentDischarge!$I$28:$I$1527&amp;AdmittedwithRecentDischarge!$M$28:$M$1527,0)),""))</f>
        <v/>
      </c>
      <c r="T187" s="190">
        <f t="array" ref="T187">IF(ISNA(INDEX(AdmittedwithRecentDischarge!$I$28:$W$1527, (MATCH($F187&amp;$R187,AdmittedwithRecentDischarge!$I$28:$I$1527&amp;AdmittedwithRecentDischarge!$M$28:$M$1527,0)))),"",INDEX(AdmittedwithRecentDischarge!$I$28:$W$1527, (MATCH($F187&amp;$R187,AdmittedwithRecentDischarge!$I$28:$I$1527&amp;AdmittedwithRecentDischarge!$M$28:$M$1527,0)),9))</f>
        <v>0</v>
      </c>
      <c r="U187" s="191">
        <f t="array" ref="U187">IF(ISNA(INDEX(AdmittedwithRecentDischarge!$I$28:$W$1527, (MATCH($F187&amp;$R187,AdmittedwithRecentDischarge!$I$28:$I$1527&amp;AdmittedwithRecentDischarge!$M$28:$M$1527,0)))),"",INDEX(AdmittedwithRecentDischarge!$I$28:$W$1527, (MATCH($F187&amp;$R187,AdmittedwithRecentDischarge!$I$28:$I$1527&amp;AdmittedwithRecentDischarge!$M$28:$M$1527,0)),11))</f>
        <v>0</v>
      </c>
      <c r="V187" s="191">
        <f t="array" ref="V187">IF(ISNA(INDEX(AdmittedwithRecentDischarge!$I$28:$W$1527, (MATCH($F187&amp;$R187,AdmittedwithRecentDischarge!$I$28:$I$1527&amp;AdmittedwithRecentDischarge!$M$28:$M$1527,0)))),"",INDEX(AdmittedwithRecentDischarge!$I$28:$W$1527, (MATCH($F187&amp;$R187,AdmittedwithRecentDischarge!$I$28:$I$1527&amp;AdmittedwithRecentDischarge!$M$28:$M$1527,0)),15))</f>
        <v>0</v>
      </c>
      <c r="W187" s="228" t="b">
        <f t="shared" si="20"/>
        <v>0</v>
      </c>
      <c r="X187" s="224" t="str">
        <f t="array" ref="X187">IF(ISNA(VLOOKUP($F187, AdmittedwithRecentDischarge!$I$28:$I$1527,1,FALSE)),"",MAX(IF((AdmittedwithRecentDischarge!$I$28:$I$1527=$F187)*(AdmittedwithRecentDischarge!$K$28:$K$1527&lt;=TransferLog!$J187),AdmittedwithRecentDischarge!$K$28:$K$1527)))</f>
        <v/>
      </c>
      <c r="Y187" s="224" t="b">
        <f t="shared" si="21"/>
        <v>0</v>
      </c>
      <c r="Z187" s="208"/>
      <c r="AA187" s="207" t="str">
        <f t="shared" si="18"/>
        <v/>
      </c>
      <c r="AB187" s="212" t="b">
        <f t="shared" si="22"/>
        <v>0</v>
      </c>
      <c r="AC187" s="213">
        <f t="shared" si="19"/>
        <v>0</v>
      </c>
      <c r="AD187" s="298"/>
      <c r="AE187" s="299"/>
      <c r="AF187" s="21">
        <f t="shared" si="17"/>
        <v>0</v>
      </c>
    </row>
    <row r="188" spans="1:32" s="21" customFormat="1" ht="16.5" customHeight="1">
      <c r="A188" s="22"/>
      <c r="B188" s="22"/>
      <c r="C188" s="22"/>
      <c r="D188" s="115">
        <f t="shared" si="16"/>
        <v>168</v>
      </c>
      <c r="E188" s="248" t="str">
        <f t="array" ref="E188">IF($F188&lt;&gt;"",INDEX(DropDownLists!$K$10:$K$2516,MATCH($F188,DropDownLists!$L$10:$L$2516,0)),"")</f>
        <v/>
      </c>
      <c r="F188" s="116"/>
      <c r="G188" s="118"/>
      <c r="I188" s="144"/>
      <c r="J188" s="141"/>
      <c r="K188" s="145"/>
      <c r="L188" s="146"/>
      <c r="M188" s="195" t="str">
        <f t="array" ref="M188">IF($L188&lt;&gt;"",INDEX(DropDownLists!$H$10:$H$2516,MATCH($L188,DropDownLists!$I$10:$I$2516,0)),"")</f>
        <v/>
      </c>
      <c r="N188" s="148"/>
      <c r="O188" s="148"/>
      <c r="P188" s="146"/>
      <c r="Q188" s="148" t="s">
        <v>190</v>
      </c>
      <c r="R188" s="119" t="str">
        <f t="array" ref="R188">IF(ISNA(VLOOKUP($F188, AdmittedwithRecentDischarge!$I$28:$I$1527,1,FALSE)),"",MAX(IF((AdmittedwithRecentDischarge!$I$28:$I$1527=$F188)*(AdmittedwithRecentDischarge!$M$28:$M$1527&lt;=TransferLog!$J188),AdmittedwithRecentDischarge!$M$28:$M$1527)))</f>
        <v/>
      </c>
      <c r="S188" s="120" t="str">
        <f t="array" ref="S188">IF(ISNA(INDEX(AdmittedwithRecentDischarge!$AH$28:$AH$1527,MATCH($F188&amp;$R188,AdmittedwithRecentDischarge!$I$28:$I$1527&amp;AdmittedwithRecentDischarge!$M$28:$M$1527,0))),"", IF($R188&lt;&gt;"",INDEX(AdmittedwithRecentDischarge!$AH$28:$AH$1527,MATCH($F188&amp;$R188,AdmittedwithRecentDischarge!$I$28:$I$1527&amp;AdmittedwithRecentDischarge!$M$28:$M$1527,0)),""))</f>
        <v/>
      </c>
      <c r="T188" s="190">
        <f t="array" ref="T188">IF(ISNA(INDEX(AdmittedwithRecentDischarge!$I$28:$W$1527, (MATCH($F188&amp;$R188,AdmittedwithRecentDischarge!$I$28:$I$1527&amp;AdmittedwithRecentDischarge!$M$28:$M$1527,0)))),"",INDEX(AdmittedwithRecentDischarge!$I$28:$W$1527, (MATCH($F188&amp;$R188,AdmittedwithRecentDischarge!$I$28:$I$1527&amp;AdmittedwithRecentDischarge!$M$28:$M$1527,0)),9))</f>
        <v>0</v>
      </c>
      <c r="U188" s="191">
        <f t="array" ref="U188">IF(ISNA(INDEX(AdmittedwithRecentDischarge!$I$28:$W$1527, (MATCH($F188&amp;$R188,AdmittedwithRecentDischarge!$I$28:$I$1527&amp;AdmittedwithRecentDischarge!$M$28:$M$1527,0)))),"",INDEX(AdmittedwithRecentDischarge!$I$28:$W$1527, (MATCH($F188&amp;$R188,AdmittedwithRecentDischarge!$I$28:$I$1527&amp;AdmittedwithRecentDischarge!$M$28:$M$1527,0)),11))</f>
        <v>0</v>
      </c>
      <c r="V188" s="191">
        <f t="array" ref="V188">IF(ISNA(INDEX(AdmittedwithRecentDischarge!$I$28:$W$1527, (MATCH($F188&amp;$R188,AdmittedwithRecentDischarge!$I$28:$I$1527&amp;AdmittedwithRecentDischarge!$M$28:$M$1527,0)))),"",INDEX(AdmittedwithRecentDischarge!$I$28:$W$1527, (MATCH($F188&amp;$R188,AdmittedwithRecentDischarge!$I$28:$I$1527&amp;AdmittedwithRecentDischarge!$M$28:$M$1527,0)),15))</f>
        <v>0</v>
      </c>
      <c r="W188" s="228" t="b">
        <f t="shared" si="20"/>
        <v>0</v>
      </c>
      <c r="X188" s="224" t="str">
        <f t="array" ref="X188">IF(ISNA(VLOOKUP($F188, AdmittedwithRecentDischarge!$I$28:$I$1527,1,FALSE)),"",MAX(IF((AdmittedwithRecentDischarge!$I$28:$I$1527=$F188)*(AdmittedwithRecentDischarge!$K$28:$K$1527&lt;=TransferLog!$J188),AdmittedwithRecentDischarge!$K$28:$K$1527)))</f>
        <v/>
      </c>
      <c r="Y188" s="224" t="b">
        <f t="shared" si="21"/>
        <v>0</v>
      </c>
      <c r="Z188" s="208"/>
      <c r="AA188" s="207" t="str">
        <f t="shared" si="18"/>
        <v/>
      </c>
      <c r="AB188" s="212" t="b">
        <f t="shared" si="22"/>
        <v>0</v>
      </c>
      <c r="AC188" s="213">
        <f t="shared" si="19"/>
        <v>0</v>
      </c>
      <c r="AD188" s="298"/>
      <c r="AE188" s="299"/>
      <c r="AF188" s="21">
        <f t="shared" si="17"/>
        <v>0</v>
      </c>
    </row>
    <row r="189" spans="1:32" s="21" customFormat="1" ht="16.5" customHeight="1">
      <c r="A189" s="22"/>
      <c r="B189" s="22"/>
      <c r="C189" s="22"/>
      <c r="D189" s="115">
        <f t="shared" si="16"/>
        <v>169</v>
      </c>
      <c r="E189" s="248" t="str">
        <f t="array" ref="E189">IF($F189&lt;&gt;"",INDEX(DropDownLists!$K$10:$K$2516,MATCH($F189,DropDownLists!$L$10:$L$2516,0)),"")</f>
        <v/>
      </c>
      <c r="F189" s="116"/>
      <c r="G189" s="118"/>
      <c r="I189" s="144"/>
      <c r="J189" s="141"/>
      <c r="K189" s="145"/>
      <c r="L189" s="146"/>
      <c r="M189" s="195" t="str">
        <f t="array" ref="M189">IF($L189&lt;&gt;"",INDEX(DropDownLists!$H$10:$H$2516,MATCH($L189,DropDownLists!$I$10:$I$2516,0)),"")</f>
        <v/>
      </c>
      <c r="N189" s="148"/>
      <c r="O189" s="148"/>
      <c r="P189" s="146"/>
      <c r="Q189" s="148" t="s">
        <v>190</v>
      </c>
      <c r="R189" s="119" t="str">
        <f t="array" ref="R189">IF(ISNA(VLOOKUP($F189, AdmittedwithRecentDischarge!$I$28:$I$1527,1,FALSE)),"",MAX(IF((AdmittedwithRecentDischarge!$I$28:$I$1527=$F189)*(AdmittedwithRecentDischarge!$M$28:$M$1527&lt;=TransferLog!$J189),AdmittedwithRecentDischarge!$M$28:$M$1527)))</f>
        <v/>
      </c>
      <c r="S189" s="120" t="str">
        <f t="array" ref="S189">IF(ISNA(INDEX(AdmittedwithRecentDischarge!$AH$28:$AH$1527,MATCH($F189&amp;$R189,AdmittedwithRecentDischarge!$I$28:$I$1527&amp;AdmittedwithRecentDischarge!$M$28:$M$1527,0))),"", IF($R189&lt;&gt;"",INDEX(AdmittedwithRecentDischarge!$AH$28:$AH$1527,MATCH($F189&amp;$R189,AdmittedwithRecentDischarge!$I$28:$I$1527&amp;AdmittedwithRecentDischarge!$M$28:$M$1527,0)),""))</f>
        <v/>
      </c>
      <c r="T189" s="190">
        <f t="array" ref="T189">IF(ISNA(INDEX(AdmittedwithRecentDischarge!$I$28:$W$1527, (MATCH($F189&amp;$R189,AdmittedwithRecentDischarge!$I$28:$I$1527&amp;AdmittedwithRecentDischarge!$M$28:$M$1527,0)))),"",INDEX(AdmittedwithRecentDischarge!$I$28:$W$1527, (MATCH($F189&amp;$R189,AdmittedwithRecentDischarge!$I$28:$I$1527&amp;AdmittedwithRecentDischarge!$M$28:$M$1527,0)),9))</f>
        <v>0</v>
      </c>
      <c r="U189" s="191">
        <f t="array" ref="U189">IF(ISNA(INDEX(AdmittedwithRecentDischarge!$I$28:$W$1527, (MATCH($F189&amp;$R189,AdmittedwithRecentDischarge!$I$28:$I$1527&amp;AdmittedwithRecentDischarge!$M$28:$M$1527,0)))),"",INDEX(AdmittedwithRecentDischarge!$I$28:$W$1527, (MATCH($F189&amp;$R189,AdmittedwithRecentDischarge!$I$28:$I$1527&amp;AdmittedwithRecentDischarge!$M$28:$M$1527,0)),11))</f>
        <v>0</v>
      </c>
      <c r="V189" s="191">
        <f t="array" ref="V189">IF(ISNA(INDEX(AdmittedwithRecentDischarge!$I$28:$W$1527, (MATCH($F189&amp;$R189,AdmittedwithRecentDischarge!$I$28:$I$1527&amp;AdmittedwithRecentDischarge!$M$28:$M$1527,0)))),"",INDEX(AdmittedwithRecentDischarge!$I$28:$W$1527, (MATCH($F189&amp;$R189,AdmittedwithRecentDischarge!$I$28:$I$1527&amp;AdmittedwithRecentDischarge!$M$28:$M$1527,0)),15))</f>
        <v>0</v>
      </c>
      <c r="W189" s="228" t="b">
        <f t="shared" si="20"/>
        <v>0</v>
      </c>
      <c r="X189" s="224" t="str">
        <f t="array" ref="X189">IF(ISNA(VLOOKUP($F189, AdmittedwithRecentDischarge!$I$28:$I$1527,1,FALSE)),"",MAX(IF((AdmittedwithRecentDischarge!$I$28:$I$1527=$F189)*(AdmittedwithRecentDischarge!$K$28:$K$1527&lt;=TransferLog!$J189),AdmittedwithRecentDischarge!$K$28:$K$1527)))</f>
        <v/>
      </c>
      <c r="Y189" s="224" t="b">
        <f t="shared" si="21"/>
        <v>0</v>
      </c>
      <c r="Z189" s="208"/>
      <c r="AA189" s="207" t="str">
        <f t="shared" si="18"/>
        <v/>
      </c>
      <c r="AB189" s="212" t="b">
        <f t="shared" si="22"/>
        <v>0</v>
      </c>
      <c r="AC189" s="213">
        <f t="shared" si="19"/>
        <v>0</v>
      </c>
      <c r="AD189" s="298"/>
      <c r="AE189" s="299"/>
      <c r="AF189" s="21">
        <f t="shared" si="17"/>
        <v>0</v>
      </c>
    </row>
    <row r="190" spans="1:32" s="21" customFormat="1" ht="16.5" customHeight="1">
      <c r="A190" s="22"/>
      <c r="B190" s="22"/>
      <c r="C190" s="22"/>
      <c r="D190" s="115">
        <f t="shared" si="16"/>
        <v>170</v>
      </c>
      <c r="E190" s="248" t="str">
        <f t="array" ref="E190">IF($F190&lt;&gt;"",INDEX(DropDownLists!$K$10:$K$2516,MATCH($F190,DropDownLists!$L$10:$L$2516,0)),"")</f>
        <v/>
      </c>
      <c r="F190" s="116"/>
      <c r="G190" s="118"/>
      <c r="I190" s="144"/>
      <c r="J190" s="141"/>
      <c r="K190" s="145"/>
      <c r="L190" s="146"/>
      <c r="M190" s="195" t="str">
        <f t="array" ref="M190">IF($L190&lt;&gt;"",INDEX(DropDownLists!$H$10:$H$2516,MATCH($L190,DropDownLists!$I$10:$I$2516,0)),"")</f>
        <v/>
      </c>
      <c r="N190" s="148"/>
      <c r="O190" s="148"/>
      <c r="P190" s="146"/>
      <c r="Q190" s="148" t="s">
        <v>190</v>
      </c>
      <c r="R190" s="119" t="str">
        <f t="array" ref="R190">IF(ISNA(VLOOKUP($F190, AdmittedwithRecentDischarge!$I$28:$I$1527,1,FALSE)),"",MAX(IF((AdmittedwithRecentDischarge!$I$28:$I$1527=$F190)*(AdmittedwithRecentDischarge!$M$28:$M$1527&lt;=TransferLog!$J190),AdmittedwithRecentDischarge!$M$28:$M$1527)))</f>
        <v/>
      </c>
      <c r="S190" s="120" t="str">
        <f t="array" ref="S190">IF(ISNA(INDEX(AdmittedwithRecentDischarge!$AH$28:$AH$1527,MATCH($F190&amp;$R190,AdmittedwithRecentDischarge!$I$28:$I$1527&amp;AdmittedwithRecentDischarge!$M$28:$M$1527,0))),"", IF($R190&lt;&gt;"",INDEX(AdmittedwithRecentDischarge!$AH$28:$AH$1527,MATCH($F190&amp;$R190,AdmittedwithRecentDischarge!$I$28:$I$1527&amp;AdmittedwithRecentDischarge!$M$28:$M$1527,0)),""))</f>
        <v/>
      </c>
      <c r="T190" s="190">
        <f t="array" ref="T190">IF(ISNA(INDEX(AdmittedwithRecentDischarge!$I$28:$W$1527, (MATCH($F190&amp;$R190,AdmittedwithRecentDischarge!$I$28:$I$1527&amp;AdmittedwithRecentDischarge!$M$28:$M$1527,0)))),"",INDEX(AdmittedwithRecentDischarge!$I$28:$W$1527, (MATCH($F190&amp;$R190,AdmittedwithRecentDischarge!$I$28:$I$1527&amp;AdmittedwithRecentDischarge!$M$28:$M$1527,0)),9))</f>
        <v>0</v>
      </c>
      <c r="U190" s="191">
        <f t="array" ref="U190">IF(ISNA(INDEX(AdmittedwithRecentDischarge!$I$28:$W$1527, (MATCH($F190&amp;$R190,AdmittedwithRecentDischarge!$I$28:$I$1527&amp;AdmittedwithRecentDischarge!$M$28:$M$1527,0)))),"",INDEX(AdmittedwithRecentDischarge!$I$28:$W$1527, (MATCH($F190&amp;$R190,AdmittedwithRecentDischarge!$I$28:$I$1527&amp;AdmittedwithRecentDischarge!$M$28:$M$1527,0)),11))</f>
        <v>0</v>
      </c>
      <c r="V190" s="191">
        <f t="array" ref="V190">IF(ISNA(INDEX(AdmittedwithRecentDischarge!$I$28:$W$1527, (MATCH($F190&amp;$R190,AdmittedwithRecentDischarge!$I$28:$I$1527&amp;AdmittedwithRecentDischarge!$M$28:$M$1527,0)))),"",INDEX(AdmittedwithRecentDischarge!$I$28:$W$1527, (MATCH($F190&amp;$R190,AdmittedwithRecentDischarge!$I$28:$I$1527&amp;AdmittedwithRecentDischarge!$M$28:$M$1527,0)),15))</f>
        <v>0</v>
      </c>
      <c r="W190" s="228" t="b">
        <f t="shared" si="20"/>
        <v>0</v>
      </c>
      <c r="X190" s="224" t="str">
        <f t="array" ref="X190">IF(ISNA(VLOOKUP($F190, AdmittedwithRecentDischarge!$I$28:$I$1527,1,FALSE)),"",MAX(IF((AdmittedwithRecentDischarge!$I$28:$I$1527=$F190)*(AdmittedwithRecentDischarge!$K$28:$K$1527&lt;=TransferLog!$J190),AdmittedwithRecentDischarge!$K$28:$K$1527)))</f>
        <v/>
      </c>
      <c r="Y190" s="224" t="b">
        <f t="shared" si="21"/>
        <v>0</v>
      </c>
      <c r="Z190" s="208"/>
      <c r="AA190" s="207" t="str">
        <f t="shared" si="18"/>
        <v/>
      </c>
      <c r="AB190" s="212" t="b">
        <f t="shared" si="22"/>
        <v>0</v>
      </c>
      <c r="AC190" s="213">
        <f t="shared" si="19"/>
        <v>0</v>
      </c>
      <c r="AD190" s="298"/>
      <c r="AE190" s="299"/>
      <c r="AF190" s="21">
        <f t="shared" si="17"/>
        <v>0</v>
      </c>
    </row>
    <row r="191" spans="1:32" s="21" customFormat="1" ht="16.5" customHeight="1">
      <c r="A191" s="22"/>
      <c r="B191" s="22"/>
      <c r="C191" s="22"/>
      <c r="D191" s="115">
        <f t="shared" si="16"/>
        <v>171</v>
      </c>
      <c r="E191" s="248" t="str">
        <f t="array" ref="E191">IF($F191&lt;&gt;"",INDEX(DropDownLists!$K$10:$K$2516,MATCH($F191,DropDownLists!$L$10:$L$2516,0)),"")</f>
        <v/>
      </c>
      <c r="F191" s="116"/>
      <c r="G191" s="118"/>
      <c r="I191" s="144"/>
      <c r="J191" s="141"/>
      <c r="K191" s="145"/>
      <c r="L191" s="146"/>
      <c r="M191" s="195" t="str">
        <f t="array" ref="M191">IF($L191&lt;&gt;"",INDEX(DropDownLists!$H$10:$H$2516,MATCH($L191,DropDownLists!$I$10:$I$2516,0)),"")</f>
        <v/>
      </c>
      <c r="N191" s="148"/>
      <c r="O191" s="148"/>
      <c r="P191" s="146"/>
      <c r="Q191" s="148" t="s">
        <v>190</v>
      </c>
      <c r="R191" s="119" t="str">
        <f t="array" ref="R191">IF(ISNA(VLOOKUP($F191, AdmittedwithRecentDischarge!$I$28:$I$1527,1,FALSE)),"",MAX(IF((AdmittedwithRecentDischarge!$I$28:$I$1527=$F191)*(AdmittedwithRecentDischarge!$M$28:$M$1527&lt;=TransferLog!$J191),AdmittedwithRecentDischarge!$M$28:$M$1527)))</f>
        <v/>
      </c>
      <c r="S191" s="120" t="str">
        <f t="array" ref="S191">IF(ISNA(INDEX(AdmittedwithRecentDischarge!$AH$28:$AH$1527,MATCH($F191&amp;$R191,AdmittedwithRecentDischarge!$I$28:$I$1527&amp;AdmittedwithRecentDischarge!$M$28:$M$1527,0))),"", IF($R191&lt;&gt;"",INDEX(AdmittedwithRecentDischarge!$AH$28:$AH$1527,MATCH($F191&amp;$R191,AdmittedwithRecentDischarge!$I$28:$I$1527&amp;AdmittedwithRecentDischarge!$M$28:$M$1527,0)),""))</f>
        <v/>
      </c>
      <c r="T191" s="190">
        <f t="array" ref="T191">IF(ISNA(INDEX(AdmittedwithRecentDischarge!$I$28:$W$1527, (MATCH($F191&amp;$R191,AdmittedwithRecentDischarge!$I$28:$I$1527&amp;AdmittedwithRecentDischarge!$M$28:$M$1527,0)))),"",INDEX(AdmittedwithRecentDischarge!$I$28:$W$1527, (MATCH($F191&amp;$R191,AdmittedwithRecentDischarge!$I$28:$I$1527&amp;AdmittedwithRecentDischarge!$M$28:$M$1527,0)),9))</f>
        <v>0</v>
      </c>
      <c r="U191" s="191">
        <f t="array" ref="U191">IF(ISNA(INDEX(AdmittedwithRecentDischarge!$I$28:$W$1527, (MATCH($F191&amp;$R191,AdmittedwithRecentDischarge!$I$28:$I$1527&amp;AdmittedwithRecentDischarge!$M$28:$M$1527,0)))),"",INDEX(AdmittedwithRecentDischarge!$I$28:$W$1527, (MATCH($F191&amp;$R191,AdmittedwithRecentDischarge!$I$28:$I$1527&amp;AdmittedwithRecentDischarge!$M$28:$M$1527,0)),11))</f>
        <v>0</v>
      </c>
      <c r="V191" s="191">
        <f t="array" ref="V191">IF(ISNA(INDEX(AdmittedwithRecentDischarge!$I$28:$W$1527, (MATCH($F191&amp;$R191,AdmittedwithRecentDischarge!$I$28:$I$1527&amp;AdmittedwithRecentDischarge!$M$28:$M$1527,0)))),"",INDEX(AdmittedwithRecentDischarge!$I$28:$W$1527, (MATCH($F191&amp;$R191,AdmittedwithRecentDischarge!$I$28:$I$1527&amp;AdmittedwithRecentDischarge!$M$28:$M$1527,0)),15))</f>
        <v>0</v>
      </c>
      <c r="W191" s="228" t="b">
        <f t="shared" si="20"/>
        <v>0</v>
      </c>
      <c r="X191" s="224" t="str">
        <f t="array" ref="X191">IF(ISNA(VLOOKUP($F191, AdmittedwithRecentDischarge!$I$28:$I$1527,1,FALSE)),"",MAX(IF((AdmittedwithRecentDischarge!$I$28:$I$1527=$F191)*(AdmittedwithRecentDischarge!$K$28:$K$1527&lt;=TransferLog!$J191),AdmittedwithRecentDischarge!$K$28:$K$1527)))</f>
        <v/>
      </c>
      <c r="Y191" s="224" t="b">
        <f t="shared" si="21"/>
        <v>0</v>
      </c>
      <c r="Z191" s="208"/>
      <c r="AA191" s="207" t="str">
        <f t="shared" si="18"/>
        <v/>
      </c>
      <c r="AB191" s="212" t="b">
        <f t="shared" si="22"/>
        <v>0</v>
      </c>
      <c r="AC191" s="213">
        <f t="shared" si="19"/>
        <v>0</v>
      </c>
      <c r="AD191" s="298"/>
      <c r="AE191" s="299"/>
      <c r="AF191" s="21">
        <f t="shared" si="17"/>
        <v>0</v>
      </c>
    </row>
    <row r="192" spans="1:32" s="21" customFormat="1" ht="16.5" customHeight="1">
      <c r="A192" s="22"/>
      <c r="B192" s="22"/>
      <c r="C192" s="22"/>
      <c r="D192" s="115">
        <f t="shared" si="16"/>
        <v>172</v>
      </c>
      <c r="E192" s="248" t="str">
        <f t="array" ref="E192">IF($F192&lt;&gt;"",INDEX(DropDownLists!$K$10:$K$2516,MATCH($F192,DropDownLists!$L$10:$L$2516,0)),"")</f>
        <v/>
      </c>
      <c r="F192" s="116"/>
      <c r="G192" s="118"/>
      <c r="I192" s="144"/>
      <c r="J192" s="141"/>
      <c r="K192" s="145"/>
      <c r="L192" s="146"/>
      <c r="M192" s="195" t="str">
        <f t="array" ref="M192">IF($L192&lt;&gt;"",INDEX(DropDownLists!$H$10:$H$2516,MATCH($L192,DropDownLists!$I$10:$I$2516,0)),"")</f>
        <v/>
      </c>
      <c r="N192" s="148"/>
      <c r="O192" s="148"/>
      <c r="P192" s="146"/>
      <c r="Q192" s="148" t="s">
        <v>190</v>
      </c>
      <c r="R192" s="119" t="str">
        <f t="array" ref="R192">IF(ISNA(VLOOKUP($F192, AdmittedwithRecentDischarge!$I$28:$I$1527,1,FALSE)),"",MAX(IF((AdmittedwithRecentDischarge!$I$28:$I$1527=$F192)*(AdmittedwithRecentDischarge!$M$28:$M$1527&lt;=TransferLog!$J192),AdmittedwithRecentDischarge!$M$28:$M$1527)))</f>
        <v/>
      </c>
      <c r="S192" s="120" t="str">
        <f t="array" ref="S192">IF(ISNA(INDEX(AdmittedwithRecentDischarge!$AH$28:$AH$1527,MATCH($F192&amp;$R192,AdmittedwithRecentDischarge!$I$28:$I$1527&amp;AdmittedwithRecentDischarge!$M$28:$M$1527,0))),"", IF($R192&lt;&gt;"",INDEX(AdmittedwithRecentDischarge!$AH$28:$AH$1527,MATCH($F192&amp;$R192,AdmittedwithRecentDischarge!$I$28:$I$1527&amp;AdmittedwithRecentDischarge!$M$28:$M$1527,0)),""))</f>
        <v/>
      </c>
      <c r="T192" s="190">
        <f t="array" ref="T192">IF(ISNA(INDEX(AdmittedwithRecentDischarge!$I$28:$W$1527, (MATCH($F192&amp;$R192,AdmittedwithRecentDischarge!$I$28:$I$1527&amp;AdmittedwithRecentDischarge!$M$28:$M$1527,0)))),"",INDEX(AdmittedwithRecentDischarge!$I$28:$W$1527, (MATCH($F192&amp;$R192,AdmittedwithRecentDischarge!$I$28:$I$1527&amp;AdmittedwithRecentDischarge!$M$28:$M$1527,0)),9))</f>
        <v>0</v>
      </c>
      <c r="U192" s="191">
        <f t="array" ref="U192">IF(ISNA(INDEX(AdmittedwithRecentDischarge!$I$28:$W$1527, (MATCH($F192&amp;$R192,AdmittedwithRecentDischarge!$I$28:$I$1527&amp;AdmittedwithRecentDischarge!$M$28:$M$1527,0)))),"",INDEX(AdmittedwithRecentDischarge!$I$28:$W$1527, (MATCH($F192&amp;$R192,AdmittedwithRecentDischarge!$I$28:$I$1527&amp;AdmittedwithRecentDischarge!$M$28:$M$1527,0)),11))</f>
        <v>0</v>
      </c>
      <c r="V192" s="191">
        <f t="array" ref="V192">IF(ISNA(INDEX(AdmittedwithRecentDischarge!$I$28:$W$1527, (MATCH($F192&amp;$R192,AdmittedwithRecentDischarge!$I$28:$I$1527&amp;AdmittedwithRecentDischarge!$M$28:$M$1527,0)))),"",INDEX(AdmittedwithRecentDischarge!$I$28:$W$1527, (MATCH($F192&amp;$R192,AdmittedwithRecentDischarge!$I$28:$I$1527&amp;AdmittedwithRecentDischarge!$M$28:$M$1527,0)),15))</f>
        <v>0</v>
      </c>
      <c r="W192" s="228" t="b">
        <f t="shared" si="20"/>
        <v>0</v>
      </c>
      <c r="X192" s="224" t="str">
        <f t="array" ref="X192">IF(ISNA(VLOOKUP($F192, AdmittedwithRecentDischarge!$I$28:$I$1527,1,FALSE)),"",MAX(IF((AdmittedwithRecentDischarge!$I$28:$I$1527=$F192)*(AdmittedwithRecentDischarge!$K$28:$K$1527&lt;=TransferLog!$J192),AdmittedwithRecentDischarge!$K$28:$K$1527)))</f>
        <v/>
      </c>
      <c r="Y192" s="224" t="b">
        <f t="shared" si="21"/>
        <v>0</v>
      </c>
      <c r="Z192" s="208"/>
      <c r="AA192" s="207" t="str">
        <f t="shared" si="18"/>
        <v/>
      </c>
      <c r="AB192" s="212" t="b">
        <f t="shared" si="22"/>
        <v>0</v>
      </c>
      <c r="AC192" s="213">
        <f t="shared" si="19"/>
        <v>0</v>
      </c>
      <c r="AD192" s="298"/>
      <c r="AE192" s="299"/>
      <c r="AF192" s="21">
        <f t="shared" si="17"/>
        <v>0</v>
      </c>
    </row>
    <row r="193" spans="1:32" s="21" customFormat="1" ht="16.5" customHeight="1">
      <c r="A193" s="22"/>
      <c r="B193" s="22"/>
      <c r="C193" s="22"/>
      <c r="D193" s="115">
        <f t="shared" si="16"/>
        <v>173</v>
      </c>
      <c r="E193" s="248" t="str">
        <f t="array" ref="E193">IF($F193&lt;&gt;"",INDEX(DropDownLists!$K$10:$K$2516,MATCH($F193,DropDownLists!$L$10:$L$2516,0)),"")</f>
        <v/>
      </c>
      <c r="F193" s="116"/>
      <c r="G193" s="118"/>
      <c r="I193" s="144"/>
      <c r="J193" s="141"/>
      <c r="K193" s="145"/>
      <c r="L193" s="146"/>
      <c r="M193" s="195" t="str">
        <f t="array" ref="M193">IF($L193&lt;&gt;"",INDEX(DropDownLists!$H$10:$H$2516,MATCH($L193,DropDownLists!$I$10:$I$2516,0)),"")</f>
        <v/>
      </c>
      <c r="N193" s="148"/>
      <c r="O193" s="148"/>
      <c r="P193" s="146"/>
      <c r="Q193" s="148" t="s">
        <v>190</v>
      </c>
      <c r="R193" s="119" t="str">
        <f t="array" ref="R193">IF(ISNA(VLOOKUP($F193, AdmittedwithRecentDischarge!$I$28:$I$1527,1,FALSE)),"",MAX(IF((AdmittedwithRecentDischarge!$I$28:$I$1527=$F193)*(AdmittedwithRecentDischarge!$M$28:$M$1527&lt;=TransferLog!$J193),AdmittedwithRecentDischarge!$M$28:$M$1527)))</f>
        <v/>
      </c>
      <c r="S193" s="120" t="str">
        <f t="array" ref="S193">IF(ISNA(INDEX(AdmittedwithRecentDischarge!$AH$28:$AH$1527,MATCH($F193&amp;$R193,AdmittedwithRecentDischarge!$I$28:$I$1527&amp;AdmittedwithRecentDischarge!$M$28:$M$1527,0))),"", IF($R193&lt;&gt;"",INDEX(AdmittedwithRecentDischarge!$AH$28:$AH$1527,MATCH($F193&amp;$R193,AdmittedwithRecentDischarge!$I$28:$I$1527&amp;AdmittedwithRecentDischarge!$M$28:$M$1527,0)),""))</f>
        <v/>
      </c>
      <c r="T193" s="190">
        <f t="array" ref="T193">IF(ISNA(INDEX(AdmittedwithRecentDischarge!$I$28:$W$1527, (MATCH($F193&amp;$R193,AdmittedwithRecentDischarge!$I$28:$I$1527&amp;AdmittedwithRecentDischarge!$M$28:$M$1527,0)))),"",INDEX(AdmittedwithRecentDischarge!$I$28:$W$1527, (MATCH($F193&amp;$R193,AdmittedwithRecentDischarge!$I$28:$I$1527&amp;AdmittedwithRecentDischarge!$M$28:$M$1527,0)),9))</f>
        <v>0</v>
      </c>
      <c r="U193" s="191">
        <f t="array" ref="U193">IF(ISNA(INDEX(AdmittedwithRecentDischarge!$I$28:$W$1527, (MATCH($F193&amp;$R193,AdmittedwithRecentDischarge!$I$28:$I$1527&amp;AdmittedwithRecentDischarge!$M$28:$M$1527,0)))),"",INDEX(AdmittedwithRecentDischarge!$I$28:$W$1527, (MATCH($F193&amp;$R193,AdmittedwithRecentDischarge!$I$28:$I$1527&amp;AdmittedwithRecentDischarge!$M$28:$M$1527,0)),11))</f>
        <v>0</v>
      </c>
      <c r="V193" s="191">
        <f t="array" ref="V193">IF(ISNA(INDEX(AdmittedwithRecentDischarge!$I$28:$W$1527, (MATCH($F193&amp;$R193,AdmittedwithRecentDischarge!$I$28:$I$1527&amp;AdmittedwithRecentDischarge!$M$28:$M$1527,0)))),"",INDEX(AdmittedwithRecentDischarge!$I$28:$W$1527, (MATCH($F193&amp;$R193,AdmittedwithRecentDischarge!$I$28:$I$1527&amp;AdmittedwithRecentDischarge!$M$28:$M$1527,0)),15))</f>
        <v>0</v>
      </c>
      <c r="W193" s="228" t="b">
        <f t="shared" si="20"/>
        <v>0</v>
      </c>
      <c r="X193" s="224" t="str">
        <f t="array" ref="X193">IF(ISNA(VLOOKUP($F193, AdmittedwithRecentDischarge!$I$28:$I$1527,1,FALSE)),"",MAX(IF((AdmittedwithRecentDischarge!$I$28:$I$1527=$F193)*(AdmittedwithRecentDischarge!$K$28:$K$1527&lt;=TransferLog!$J193),AdmittedwithRecentDischarge!$K$28:$K$1527)))</f>
        <v/>
      </c>
      <c r="Y193" s="224" t="b">
        <f t="shared" si="21"/>
        <v>0</v>
      </c>
      <c r="Z193" s="208"/>
      <c r="AA193" s="207" t="str">
        <f t="shared" si="18"/>
        <v/>
      </c>
      <c r="AB193" s="212" t="b">
        <f t="shared" si="22"/>
        <v>0</v>
      </c>
      <c r="AC193" s="213">
        <f t="shared" si="19"/>
        <v>0</v>
      </c>
      <c r="AD193" s="298"/>
      <c r="AE193" s="299"/>
      <c r="AF193" s="21">
        <f t="shared" si="17"/>
        <v>0</v>
      </c>
    </row>
    <row r="194" spans="1:32" s="21" customFormat="1" ht="16.5" customHeight="1">
      <c r="A194" s="22"/>
      <c r="B194" s="22"/>
      <c r="C194" s="22"/>
      <c r="D194" s="115">
        <f t="shared" si="16"/>
        <v>174</v>
      </c>
      <c r="E194" s="248" t="str">
        <f t="array" ref="E194">IF($F194&lt;&gt;"",INDEX(DropDownLists!$K$10:$K$2516,MATCH($F194,DropDownLists!$L$10:$L$2516,0)),"")</f>
        <v/>
      </c>
      <c r="F194" s="116"/>
      <c r="G194" s="118"/>
      <c r="I194" s="144"/>
      <c r="J194" s="141"/>
      <c r="K194" s="145"/>
      <c r="L194" s="146"/>
      <c r="M194" s="195" t="str">
        <f t="array" ref="M194">IF($L194&lt;&gt;"",INDEX(DropDownLists!$H$10:$H$2516,MATCH($L194,DropDownLists!$I$10:$I$2516,0)),"")</f>
        <v/>
      </c>
      <c r="N194" s="148"/>
      <c r="O194" s="148"/>
      <c r="P194" s="146"/>
      <c r="Q194" s="148" t="s">
        <v>190</v>
      </c>
      <c r="R194" s="119" t="str">
        <f t="array" ref="R194">IF(ISNA(VLOOKUP($F194, AdmittedwithRecentDischarge!$I$28:$I$1527,1,FALSE)),"",MAX(IF((AdmittedwithRecentDischarge!$I$28:$I$1527=$F194)*(AdmittedwithRecentDischarge!$M$28:$M$1527&lt;=TransferLog!$J194),AdmittedwithRecentDischarge!$M$28:$M$1527)))</f>
        <v/>
      </c>
      <c r="S194" s="120" t="str">
        <f t="array" ref="S194">IF(ISNA(INDEX(AdmittedwithRecentDischarge!$AH$28:$AH$1527,MATCH($F194&amp;$R194,AdmittedwithRecentDischarge!$I$28:$I$1527&amp;AdmittedwithRecentDischarge!$M$28:$M$1527,0))),"", IF($R194&lt;&gt;"",INDEX(AdmittedwithRecentDischarge!$AH$28:$AH$1527,MATCH($F194&amp;$R194,AdmittedwithRecentDischarge!$I$28:$I$1527&amp;AdmittedwithRecentDischarge!$M$28:$M$1527,0)),""))</f>
        <v/>
      </c>
      <c r="T194" s="190">
        <f t="array" ref="T194">IF(ISNA(INDEX(AdmittedwithRecentDischarge!$I$28:$W$1527, (MATCH($F194&amp;$R194,AdmittedwithRecentDischarge!$I$28:$I$1527&amp;AdmittedwithRecentDischarge!$M$28:$M$1527,0)))),"",INDEX(AdmittedwithRecentDischarge!$I$28:$W$1527, (MATCH($F194&amp;$R194,AdmittedwithRecentDischarge!$I$28:$I$1527&amp;AdmittedwithRecentDischarge!$M$28:$M$1527,0)),9))</f>
        <v>0</v>
      </c>
      <c r="U194" s="191">
        <f t="array" ref="U194">IF(ISNA(INDEX(AdmittedwithRecentDischarge!$I$28:$W$1527, (MATCH($F194&amp;$R194,AdmittedwithRecentDischarge!$I$28:$I$1527&amp;AdmittedwithRecentDischarge!$M$28:$M$1527,0)))),"",INDEX(AdmittedwithRecentDischarge!$I$28:$W$1527, (MATCH($F194&amp;$R194,AdmittedwithRecentDischarge!$I$28:$I$1527&amp;AdmittedwithRecentDischarge!$M$28:$M$1527,0)),11))</f>
        <v>0</v>
      </c>
      <c r="V194" s="191">
        <f t="array" ref="V194">IF(ISNA(INDEX(AdmittedwithRecentDischarge!$I$28:$W$1527, (MATCH($F194&amp;$R194,AdmittedwithRecentDischarge!$I$28:$I$1527&amp;AdmittedwithRecentDischarge!$M$28:$M$1527,0)))),"",INDEX(AdmittedwithRecentDischarge!$I$28:$W$1527, (MATCH($F194&amp;$R194,AdmittedwithRecentDischarge!$I$28:$I$1527&amp;AdmittedwithRecentDischarge!$M$28:$M$1527,0)),15))</f>
        <v>0</v>
      </c>
      <c r="W194" s="228" t="b">
        <f t="shared" si="20"/>
        <v>0</v>
      </c>
      <c r="X194" s="224" t="str">
        <f t="array" ref="X194">IF(ISNA(VLOOKUP($F194, AdmittedwithRecentDischarge!$I$28:$I$1527,1,FALSE)),"",MAX(IF((AdmittedwithRecentDischarge!$I$28:$I$1527=$F194)*(AdmittedwithRecentDischarge!$K$28:$K$1527&lt;=TransferLog!$J194),AdmittedwithRecentDischarge!$K$28:$K$1527)))</f>
        <v/>
      </c>
      <c r="Y194" s="224" t="b">
        <f t="shared" si="21"/>
        <v>0</v>
      </c>
      <c r="Z194" s="208"/>
      <c r="AA194" s="207" t="str">
        <f t="shared" si="18"/>
        <v/>
      </c>
      <c r="AB194" s="212" t="b">
        <f t="shared" si="22"/>
        <v>0</v>
      </c>
      <c r="AC194" s="213">
        <f t="shared" si="19"/>
        <v>0</v>
      </c>
      <c r="AD194" s="298"/>
      <c r="AE194" s="299"/>
      <c r="AF194" s="21">
        <f t="shared" si="17"/>
        <v>0</v>
      </c>
    </row>
    <row r="195" spans="1:32" s="21" customFormat="1" ht="16.5" customHeight="1">
      <c r="A195" s="22"/>
      <c r="B195" s="22"/>
      <c r="C195" s="22"/>
      <c r="D195" s="115">
        <f t="shared" si="16"/>
        <v>175</v>
      </c>
      <c r="E195" s="248" t="str">
        <f t="array" ref="E195">IF($F195&lt;&gt;"",INDEX(DropDownLists!$K$10:$K$2516,MATCH($F195,DropDownLists!$L$10:$L$2516,0)),"")</f>
        <v/>
      </c>
      <c r="F195" s="116"/>
      <c r="G195" s="118"/>
      <c r="I195" s="144"/>
      <c r="J195" s="141"/>
      <c r="K195" s="145"/>
      <c r="L195" s="146"/>
      <c r="M195" s="195" t="str">
        <f t="array" ref="M195">IF($L195&lt;&gt;"",INDEX(DropDownLists!$H$10:$H$2516,MATCH($L195,DropDownLists!$I$10:$I$2516,0)),"")</f>
        <v/>
      </c>
      <c r="N195" s="148"/>
      <c r="O195" s="148"/>
      <c r="P195" s="146"/>
      <c r="Q195" s="148" t="s">
        <v>190</v>
      </c>
      <c r="R195" s="119" t="str">
        <f t="array" ref="R195">IF(ISNA(VLOOKUP($F195, AdmittedwithRecentDischarge!$I$28:$I$1527,1,FALSE)),"",MAX(IF((AdmittedwithRecentDischarge!$I$28:$I$1527=$F195)*(AdmittedwithRecentDischarge!$M$28:$M$1527&lt;=TransferLog!$J195),AdmittedwithRecentDischarge!$M$28:$M$1527)))</f>
        <v/>
      </c>
      <c r="S195" s="120" t="str">
        <f t="array" ref="S195">IF(ISNA(INDEX(AdmittedwithRecentDischarge!$AH$28:$AH$1527,MATCH($F195&amp;$R195,AdmittedwithRecentDischarge!$I$28:$I$1527&amp;AdmittedwithRecentDischarge!$M$28:$M$1527,0))),"", IF($R195&lt;&gt;"",INDEX(AdmittedwithRecentDischarge!$AH$28:$AH$1527,MATCH($F195&amp;$R195,AdmittedwithRecentDischarge!$I$28:$I$1527&amp;AdmittedwithRecentDischarge!$M$28:$M$1527,0)),""))</f>
        <v/>
      </c>
      <c r="T195" s="190">
        <f t="array" ref="T195">IF(ISNA(INDEX(AdmittedwithRecentDischarge!$I$28:$W$1527, (MATCH($F195&amp;$R195,AdmittedwithRecentDischarge!$I$28:$I$1527&amp;AdmittedwithRecentDischarge!$M$28:$M$1527,0)))),"",INDEX(AdmittedwithRecentDischarge!$I$28:$W$1527, (MATCH($F195&amp;$R195,AdmittedwithRecentDischarge!$I$28:$I$1527&amp;AdmittedwithRecentDischarge!$M$28:$M$1527,0)),9))</f>
        <v>0</v>
      </c>
      <c r="U195" s="191">
        <f t="array" ref="U195">IF(ISNA(INDEX(AdmittedwithRecentDischarge!$I$28:$W$1527, (MATCH($F195&amp;$R195,AdmittedwithRecentDischarge!$I$28:$I$1527&amp;AdmittedwithRecentDischarge!$M$28:$M$1527,0)))),"",INDEX(AdmittedwithRecentDischarge!$I$28:$W$1527, (MATCH($F195&amp;$R195,AdmittedwithRecentDischarge!$I$28:$I$1527&amp;AdmittedwithRecentDischarge!$M$28:$M$1527,0)),11))</f>
        <v>0</v>
      </c>
      <c r="V195" s="191">
        <f t="array" ref="V195">IF(ISNA(INDEX(AdmittedwithRecentDischarge!$I$28:$W$1527, (MATCH($F195&amp;$R195,AdmittedwithRecentDischarge!$I$28:$I$1527&amp;AdmittedwithRecentDischarge!$M$28:$M$1527,0)))),"",INDEX(AdmittedwithRecentDischarge!$I$28:$W$1527, (MATCH($F195&amp;$R195,AdmittedwithRecentDischarge!$I$28:$I$1527&amp;AdmittedwithRecentDischarge!$M$28:$M$1527,0)),15))</f>
        <v>0</v>
      </c>
      <c r="W195" s="228" t="b">
        <f t="shared" si="20"/>
        <v>0</v>
      </c>
      <c r="X195" s="224" t="str">
        <f t="array" ref="X195">IF(ISNA(VLOOKUP($F195, AdmittedwithRecentDischarge!$I$28:$I$1527,1,FALSE)),"",MAX(IF((AdmittedwithRecentDischarge!$I$28:$I$1527=$F195)*(AdmittedwithRecentDischarge!$K$28:$K$1527&lt;=TransferLog!$J195),AdmittedwithRecentDischarge!$K$28:$K$1527)))</f>
        <v/>
      </c>
      <c r="Y195" s="224" t="b">
        <f t="shared" si="21"/>
        <v>0</v>
      </c>
      <c r="Z195" s="208"/>
      <c r="AA195" s="207" t="str">
        <f t="shared" si="18"/>
        <v/>
      </c>
      <c r="AB195" s="212" t="b">
        <f t="shared" si="22"/>
        <v>0</v>
      </c>
      <c r="AC195" s="213">
        <f t="shared" si="19"/>
        <v>0</v>
      </c>
      <c r="AD195" s="298"/>
      <c r="AE195" s="299"/>
      <c r="AF195" s="21">
        <f t="shared" si="17"/>
        <v>0</v>
      </c>
    </row>
    <row r="196" spans="1:32" s="21" customFormat="1" ht="16.5" customHeight="1">
      <c r="A196" s="22"/>
      <c r="B196" s="22"/>
      <c r="C196" s="22"/>
      <c r="D196" s="115">
        <f t="shared" si="16"/>
        <v>176</v>
      </c>
      <c r="E196" s="248" t="str">
        <f t="array" ref="E196">IF($F196&lt;&gt;"",INDEX(DropDownLists!$K$10:$K$2516,MATCH($F196,DropDownLists!$L$10:$L$2516,0)),"")</f>
        <v/>
      </c>
      <c r="F196" s="116"/>
      <c r="G196" s="118"/>
      <c r="I196" s="144"/>
      <c r="J196" s="141"/>
      <c r="K196" s="145"/>
      <c r="L196" s="146"/>
      <c r="M196" s="195" t="str">
        <f t="array" ref="M196">IF($L196&lt;&gt;"",INDEX(DropDownLists!$H$10:$H$2516,MATCH($L196,DropDownLists!$I$10:$I$2516,0)),"")</f>
        <v/>
      </c>
      <c r="N196" s="148"/>
      <c r="O196" s="148"/>
      <c r="P196" s="146"/>
      <c r="Q196" s="148" t="s">
        <v>190</v>
      </c>
      <c r="R196" s="119" t="str">
        <f t="array" ref="R196">IF(ISNA(VLOOKUP($F196, AdmittedwithRecentDischarge!$I$28:$I$1527,1,FALSE)),"",MAX(IF((AdmittedwithRecentDischarge!$I$28:$I$1527=$F196)*(AdmittedwithRecentDischarge!$M$28:$M$1527&lt;=TransferLog!$J196),AdmittedwithRecentDischarge!$M$28:$M$1527)))</f>
        <v/>
      </c>
      <c r="S196" s="120" t="str">
        <f t="array" ref="S196">IF(ISNA(INDEX(AdmittedwithRecentDischarge!$AH$28:$AH$1527,MATCH($F196&amp;$R196,AdmittedwithRecentDischarge!$I$28:$I$1527&amp;AdmittedwithRecentDischarge!$M$28:$M$1527,0))),"", IF($R196&lt;&gt;"",INDEX(AdmittedwithRecentDischarge!$AH$28:$AH$1527,MATCH($F196&amp;$R196,AdmittedwithRecentDischarge!$I$28:$I$1527&amp;AdmittedwithRecentDischarge!$M$28:$M$1527,0)),""))</f>
        <v/>
      </c>
      <c r="T196" s="190">
        <f t="array" ref="T196">IF(ISNA(INDEX(AdmittedwithRecentDischarge!$I$28:$W$1527, (MATCH($F196&amp;$R196,AdmittedwithRecentDischarge!$I$28:$I$1527&amp;AdmittedwithRecentDischarge!$M$28:$M$1527,0)))),"",INDEX(AdmittedwithRecentDischarge!$I$28:$W$1527, (MATCH($F196&amp;$R196,AdmittedwithRecentDischarge!$I$28:$I$1527&amp;AdmittedwithRecentDischarge!$M$28:$M$1527,0)),9))</f>
        <v>0</v>
      </c>
      <c r="U196" s="191">
        <f t="array" ref="U196">IF(ISNA(INDEX(AdmittedwithRecentDischarge!$I$28:$W$1527, (MATCH($F196&amp;$R196,AdmittedwithRecentDischarge!$I$28:$I$1527&amp;AdmittedwithRecentDischarge!$M$28:$M$1527,0)))),"",INDEX(AdmittedwithRecentDischarge!$I$28:$W$1527, (MATCH($F196&amp;$R196,AdmittedwithRecentDischarge!$I$28:$I$1527&amp;AdmittedwithRecentDischarge!$M$28:$M$1527,0)),11))</f>
        <v>0</v>
      </c>
      <c r="V196" s="191">
        <f t="array" ref="V196">IF(ISNA(INDEX(AdmittedwithRecentDischarge!$I$28:$W$1527, (MATCH($F196&amp;$R196,AdmittedwithRecentDischarge!$I$28:$I$1527&amp;AdmittedwithRecentDischarge!$M$28:$M$1527,0)))),"",INDEX(AdmittedwithRecentDischarge!$I$28:$W$1527, (MATCH($F196&amp;$R196,AdmittedwithRecentDischarge!$I$28:$I$1527&amp;AdmittedwithRecentDischarge!$M$28:$M$1527,0)),15))</f>
        <v>0</v>
      </c>
      <c r="W196" s="228" t="b">
        <f t="shared" si="20"/>
        <v>0</v>
      </c>
      <c r="X196" s="224" t="str">
        <f t="array" ref="X196">IF(ISNA(VLOOKUP($F196, AdmittedwithRecentDischarge!$I$28:$I$1527,1,FALSE)),"",MAX(IF((AdmittedwithRecentDischarge!$I$28:$I$1527=$F196)*(AdmittedwithRecentDischarge!$K$28:$K$1527&lt;=TransferLog!$J196),AdmittedwithRecentDischarge!$K$28:$K$1527)))</f>
        <v/>
      </c>
      <c r="Y196" s="224" t="b">
        <f t="shared" si="21"/>
        <v>0</v>
      </c>
      <c r="Z196" s="208"/>
      <c r="AA196" s="207" t="str">
        <f t="shared" si="18"/>
        <v/>
      </c>
      <c r="AB196" s="212" t="b">
        <f t="shared" si="22"/>
        <v>0</v>
      </c>
      <c r="AC196" s="213">
        <f t="shared" si="19"/>
        <v>0</v>
      </c>
      <c r="AD196" s="298"/>
      <c r="AE196" s="299"/>
      <c r="AF196" s="21">
        <f t="shared" si="17"/>
        <v>0</v>
      </c>
    </row>
    <row r="197" spans="1:32" s="21" customFormat="1" ht="16.5" customHeight="1">
      <c r="A197" s="22"/>
      <c r="B197" s="22"/>
      <c r="C197" s="22"/>
      <c r="D197" s="115">
        <f t="shared" si="16"/>
        <v>177</v>
      </c>
      <c r="E197" s="248" t="str">
        <f t="array" ref="E197">IF($F197&lt;&gt;"",INDEX(DropDownLists!$K$10:$K$2516,MATCH($F197,DropDownLists!$L$10:$L$2516,0)),"")</f>
        <v/>
      </c>
      <c r="F197" s="116"/>
      <c r="G197" s="118"/>
      <c r="I197" s="144"/>
      <c r="J197" s="141"/>
      <c r="K197" s="145"/>
      <c r="L197" s="146"/>
      <c r="M197" s="195" t="str">
        <f t="array" ref="M197">IF($L197&lt;&gt;"",INDEX(DropDownLists!$H$10:$H$2516,MATCH($L197,DropDownLists!$I$10:$I$2516,0)),"")</f>
        <v/>
      </c>
      <c r="N197" s="148"/>
      <c r="O197" s="148"/>
      <c r="P197" s="146"/>
      <c r="Q197" s="148" t="s">
        <v>190</v>
      </c>
      <c r="R197" s="119" t="str">
        <f t="array" ref="R197">IF(ISNA(VLOOKUP($F197, AdmittedwithRecentDischarge!$I$28:$I$1527,1,FALSE)),"",MAX(IF((AdmittedwithRecentDischarge!$I$28:$I$1527=$F197)*(AdmittedwithRecentDischarge!$M$28:$M$1527&lt;=TransferLog!$J197),AdmittedwithRecentDischarge!$M$28:$M$1527)))</f>
        <v/>
      </c>
      <c r="S197" s="120" t="str">
        <f t="array" ref="S197">IF(ISNA(INDEX(AdmittedwithRecentDischarge!$AH$28:$AH$1527,MATCH($F197&amp;$R197,AdmittedwithRecentDischarge!$I$28:$I$1527&amp;AdmittedwithRecentDischarge!$M$28:$M$1527,0))),"", IF($R197&lt;&gt;"",INDEX(AdmittedwithRecentDischarge!$AH$28:$AH$1527,MATCH($F197&amp;$R197,AdmittedwithRecentDischarge!$I$28:$I$1527&amp;AdmittedwithRecentDischarge!$M$28:$M$1527,0)),""))</f>
        <v/>
      </c>
      <c r="T197" s="190">
        <f t="array" ref="T197">IF(ISNA(INDEX(AdmittedwithRecentDischarge!$I$28:$W$1527, (MATCH($F197&amp;$R197,AdmittedwithRecentDischarge!$I$28:$I$1527&amp;AdmittedwithRecentDischarge!$M$28:$M$1527,0)))),"",INDEX(AdmittedwithRecentDischarge!$I$28:$W$1527, (MATCH($F197&amp;$R197,AdmittedwithRecentDischarge!$I$28:$I$1527&amp;AdmittedwithRecentDischarge!$M$28:$M$1527,0)),9))</f>
        <v>0</v>
      </c>
      <c r="U197" s="191">
        <f t="array" ref="U197">IF(ISNA(INDEX(AdmittedwithRecentDischarge!$I$28:$W$1527, (MATCH($F197&amp;$R197,AdmittedwithRecentDischarge!$I$28:$I$1527&amp;AdmittedwithRecentDischarge!$M$28:$M$1527,0)))),"",INDEX(AdmittedwithRecentDischarge!$I$28:$W$1527, (MATCH($F197&amp;$R197,AdmittedwithRecentDischarge!$I$28:$I$1527&amp;AdmittedwithRecentDischarge!$M$28:$M$1527,0)),11))</f>
        <v>0</v>
      </c>
      <c r="V197" s="191">
        <f t="array" ref="V197">IF(ISNA(INDEX(AdmittedwithRecentDischarge!$I$28:$W$1527, (MATCH($F197&amp;$R197,AdmittedwithRecentDischarge!$I$28:$I$1527&amp;AdmittedwithRecentDischarge!$M$28:$M$1527,0)))),"",INDEX(AdmittedwithRecentDischarge!$I$28:$W$1527, (MATCH($F197&amp;$R197,AdmittedwithRecentDischarge!$I$28:$I$1527&amp;AdmittedwithRecentDischarge!$M$28:$M$1527,0)),15))</f>
        <v>0</v>
      </c>
      <c r="W197" s="228" t="b">
        <f t="shared" si="20"/>
        <v>0</v>
      </c>
      <c r="X197" s="224" t="str">
        <f t="array" ref="X197">IF(ISNA(VLOOKUP($F197, AdmittedwithRecentDischarge!$I$28:$I$1527,1,FALSE)),"",MAX(IF((AdmittedwithRecentDischarge!$I$28:$I$1527=$F197)*(AdmittedwithRecentDischarge!$K$28:$K$1527&lt;=TransferLog!$J197),AdmittedwithRecentDischarge!$K$28:$K$1527)))</f>
        <v/>
      </c>
      <c r="Y197" s="224" t="b">
        <f t="shared" si="21"/>
        <v>0</v>
      </c>
      <c r="Z197" s="208"/>
      <c r="AA197" s="207" t="str">
        <f t="shared" si="18"/>
        <v/>
      </c>
      <c r="AB197" s="212" t="b">
        <f t="shared" si="22"/>
        <v>0</v>
      </c>
      <c r="AC197" s="213">
        <f t="shared" si="19"/>
        <v>0</v>
      </c>
      <c r="AD197" s="298"/>
      <c r="AE197" s="299"/>
      <c r="AF197" s="21">
        <f t="shared" si="17"/>
        <v>0</v>
      </c>
    </row>
    <row r="198" spans="1:32" s="21" customFormat="1" ht="16.5" customHeight="1">
      <c r="A198" s="22"/>
      <c r="B198" s="22"/>
      <c r="C198" s="22"/>
      <c r="D198" s="115">
        <f t="shared" si="16"/>
        <v>178</v>
      </c>
      <c r="E198" s="248" t="str">
        <f t="array" ref="E198">IF($F198&lt;&gt;"",INDEX(DropDownLists!$K$10:$K$2516,MATCH($F198,DropDownLists!$L$10:$L$2516,0)),"")</f>
        <v/>
      </c>
      <c r="F198" s="116"/>
      <c r="G198" s="118"/>
      <c r="I198" s="144"/>
      <c r="J198" s="141"/>
      <c r="K198" s="145"/>
      <c r="L198" s="146"/>
      <c r="M198" s="195" t="str">
        <f t="array" ref="M198">IF($L198&lt;&gt;"",INDEX(DropDownLists!$H$10:$H$2516,MATCH($L198,DropDownLists!$I$10:$I$2516,0)),"")</f>
        <v/>
      </c>
      <c r="N198" s="148"/>
      <c r="O198" s="148"/>
      <c r="P198" s="146"/>
      <c r="Q198" s="148" t="s">
        <v>190</v>
      </c>
      <c r="R198" s="119" t="str">
        <f t="array" ref="R198">IF(ISNA(VLOOKUP($F198, AdmittedwithRecentDischarge!$I$28:$I$1527,1,FALSE)),"",MAX(IF((AdmittedwithRecentDischarge!$I$28:$I$1527=$F198)*(AdmittedwithRecentDischarge!$M$28:$M$1527&lt;=TransferLog!$J198),AdmittedwithRecentDischarge!$M$28:$M$1527)))</f>
        <v/>
      </c>
      <c r="S198" s="120" t="str">
        <f t="array" ref="S198">IF(ISNA(INDEX(AdmittedwithRecentDischarge!$AH$28:$AH$1527,MATCH($F198&amp;$R198,AdmittedwithRecentDischarge!$I$28:$I$1527&amp;AdmittedwithRecentDischarge!$M$28:$M$1527,0))),"", IF($R198&lt;&gt;"",INDEX(AdmittedwithRecentDischarge!$AH$28:$AH$1527,MATCH($F198&amp;$R198,AdmittedwithRecentDischarge!$I$28:$I$1527&amp;AdmittedwithRecentDischarge!$M$28:$M$1527,0)),""))</f>
        <v/>
      </c>
      <c r="T198" s="190">
        <f t="array" ref="T198">IF(ISNA(INDEX(AdmittedwithRecentDischarge!$I$28:$W$1527, (MATCH($F198&amp;$R198,AdmittedwithRecentDischarge!$I$28:$I$1527&amp;AdmittedwithRecentDischarge!$M$28:$M$1527,0)))),"",INDEX(AdmittedwithRecentDischarge!$I$28:$W$1527, (MATCH($F198&amp;$R198,AdmittedwithRecentDischarge!$I$28:$I$1527&amp;AdmittedwithRecentDischarge!$M$28:$M$1527,0)),9))</f>
        <v>0</v>
      </c>
      <c r="U198" s="191">
        <f t="array" ref="U198">IF(ISNA(INDEX(AdmittedwithRecentDischarge!$I$28:$W$1527, (MATCH($F198&amp;$R198,AdmittedwithRecentDischarge!$I$28:$I$1527&amp;AdmittedwithRecentDischarge!$M$28:$M$1527,0)))),"",INDEX(AdmittedwithRecentDischarge!$I$28:$W$1527, (MATCH($F198&amp;$R198,AdmittedwithRecentDischarge!$I$28:$I$1527&amp;AdmittedwithRecentDischarge!$M$28:$M$1527,0)),11))</f>
        <v>0</v>
      </c>
      <c r="V198" s="191">
        <f t="array" ref="V198">IF(ISNA(INDEX(AdmittedwithRecentDischarge!$I$28:$W$1527, (MATCH($F198&amp;$R198,AdmittedwithRecentDischarge!$I$28:$I$1527&amp;AdmittedwithRecentDischarge!$M$28:$M$1527,0)))),"",INDEX(AdmittedwithRecentDischarge!$I$28:$W$1527, (MATCH($F198&amp;$R198,AdmittedwithRecentDischarge!$I$28:$I$1527&amp;AdmittedwithRecentDischarge!$M$28:$M$1527,0)),15))</f>
        <v>0</v>
      </c>
      <c r="W198" s="228" t="b">
        <f t="shared" si="20"/>
        <v>0</v>
      </c>
      <c r="X198" s="224" t="str">
        <f t="array" ref="X198">IF(ISNA(VLOOKUP($F198, AdmittedwithRecentDischarge!$I$28:$I$1527,1,FALSE)),"",MAX(IF((AdmittedwithRecentDischarge!$I$28:$I$1527=$F198)*(AdmittedwithRecentDischarge!$K$28:$K$1527&lt;=TransferLog!$J198),AdmittedwithRecentDischarge!$K$28:$K$1527)))</f>
        <v/>
      </c>
      <c r="Y198" s="224" t="b">
        <f t="shared" si="21"/>
        <v>0</v>
      </c>
      <c r="Z198" s="208"/>
      <c r="AA198" s="207" t="str">
        <f t="shared" si="18"/>
        <v/>
      </c>
      <c r="AB198" s="212" t="b">
        <f t="shared" si="22"/>
        <v>0</v>
      </c>
      <c r="AC198" s="213">
        <f t="shared" si="19"/>
        <v>0</v>
      </c>
      <c r="AD198" s="298"/>
      <c r="AE198" s="299"/>
      <c r="AF198" s="21">
        <f t="shared" si="17"/>
        <v>0</v>
      </c>
    </row>
    <row r="199" spans="1:32" s="21" customFormat="1" ht="16.5" customHeight="1">
      <c r="A199" s="22"/>
      <c r="B199" s="22"/>
      <c r="C199" s="22"/>
      <c r="D199" s="115">
        <f t="shared" si="16"/>
        <v>179</v>
      </c>
      <c r="E199" s="248" t="str">
        <f t="array" ref="E199">IF($F199&lt;&gt;"",INDEX(DropDownLists!$K$10:$K$2516,MATCH($F199,DropDownLists!$L$10:$L$2516,0)),"")</f>
        <v/>
      </c>
      <c r="F199" s="116"/>
      <c r="G199" s="118"/>
      <c r="I199" s="144"/>
      <c r="J199" s="141"/>
      <c r="K199" s="145"/>
      <c r="L199" s="146"/>
      <c r="M199" s="195" t="str">
        <f t="array" ref="M199">IF($L199&lt;&gt;"",INDEX(DropDownLists!$H$10:$H$2516,MATCH($L199,DropDownLists!$I$10:$I$2516,0)),"")</f>
        <v/>
      </c>
      <c r="N199" s="148"/>
      <c r="O199" s="148"/>
      <c r="P199" s="146"/>
      <c r="Q199" s="148" t="s">
        <v>190</v>
      </c>
      <c r="R199" s="119" t="str">
        <f t="array" ref="R199">IF(ISNA(VLOOKUP($F199, AdmittedwithRecentDischarge!$I$28:$I$1527,1,FALSE)),"",MAX(IF((AdmittedwithRecentDischarge!$I$28:$I$1527=$F199)*(AdmittedwithRecentDischarge!$M$28:$M$1527&lt;=TransferLog!$J199),AdmittedwithRecentDischarge!$M$28:$M$1527)))</f>
        <v/>
      </c>
      <c r="S199" s="120" t="str">
        <f t="array" ref="S199">IF(ISNA(INDEX(AdmittedwithRecentDischarge!$AH$28:$AH$1527,MATCH($F199&amp;$R199,AdmittedwithRecentDischarge!$I$28:$I$1527&amp;AdmittedwithRecentDischarge!$M$28:$M$1527,0))),"", IF($R199&lt;&gt;"",INDEX(AdmittedwithRecentDischarge!$AH$28:$AH$1527,MATCH($F199&amp;$R199,AdmittedwithRecentDischarge!$I$28:$I$1527&amp;AdmittedwithRecentDischarge!$M$28:$M$1527,0)),""))</f>
        <v/>
      </c>
      <c r="T199" s="190">
        <f t="array" ref="T199">IF(ISNA(INDEX(AdmittedwithRecentDischarge!$I$28:$W$1527, (MATCH($F199&amp;$R199,AdmittedwithRecentDischarge!$I$28:$I$1527&amp;AdmittedwithRecentDischarge!$M$28:$M$1527,0)))),"",INDEX(AdmittedwithRecentDischarge!$I$28:$W$1527, (MATCH($F199&amp;$R199,AdmittedwithRecentDischarge!$I$28:$I$1527&amp;AdmittedwithRecentDischarge!$M$28:$M$1527,0)),9))</f>
        <v>0</v>
      </c>
      <c r="U199" s="191">
        <f t="array" ref="U199">IF(ISNA(INDEX(AdmittedwithRecentDischarge!$I$28:$W$1527, (MATCH($F199&amp;$R199,AdmittedwithRecentDischarge!$I$28:$I$1527&amp;AdmittedwithRecentDischarge!$M$28:$M$1527,0)))),"",INDEX(AdmittedwithRecentDischarge!$I$28:$W$1527, (MATCH($F199&amp;$R199,AdmittedwithRecentDischarge!$I$28:$I$1527&amp;AdmittedwithRecentDischarge!$M$28:$M$1527,0)),11))</f>
        <v>0</v>
      </c>
      <c r="V199" s="191">
        <f t="array" ref="V199">IF(ISNA(INDEX(AdmittedwithRecentDischarge!$I$28:$W$1527, (MATCH($F199&amp;$R199,AdmittedwithRecentDischarge!$I$28:$I$1527&amp;AdmittedwithRecentDischarge!$M$28:$M$1527,0)))),"",INDEX(AdmittedwithRecentDischarge!$I$28:$W$1527, (MATCH($F199&amp;$R199,AdmittedwithRecentDischarge!$I$28:$I$1527&amp;AdmittedwithRecentDischarge!$M$28:$M$1527,0)),15))</f>
        <v>0</v>
      </c>
      <c r="W199" s="228" t="b">
        <f t="shared" si="20"/>
        <v>0</v>
      </c>
      <c r="X199" s="224" t="str">
        <f t="array" ref="X199">IF(ISNA(VLOOKUP($F199, AdmittedwithRecentDischarge!$I$28:$I$1527,1,FALSE)),"",MAX(IF((AdmittedwithRecentDischarge!$I$28:$I$1527=$F199)*(AdmittedwithRecentDischarge!$K$28:$K$1527&lt;=TransferLog!$J199),AdmittedwithRecentDischarge!$K$28:$K$1527)))</f>
        <v/>
      </c>
      <c r="Y199" s="224" t="b">
        <f t="shared" si="21"/>
        <v>0</v>
      </c>
      <c r="Z199" s="208"/>
      <c r="AA199" s="207" t="str">
        <f t="shared" si="18"/>
        <v/>
      </c>
      <c r="AB199" s="212" t="b">
        <f t="shared" si="22"/>
        <v>0</v>
      </c>
      <c r="AC199" s="213">
        <f t="shared" si="19"/>
        <v>0</v>
      </c>
      <c r="AD199" s="298"/>
      <c r="AE199" s="299"/>
      <c r="AF199" s="21">
        <f t="shared" si="17"/>
        <v>0</v>
      </c>
    </row>
    <row r="200" spans="1:32" s="21" customFormat="1" ht="16.5" customHeight="1">
      <c r="A200" s="22"/>
      <c r="B200" s="22"/>
      <c r="C200" s="22"/>
      <c r="D200" s="115">
        <f t="shared" si="16"/>
        <v>180</v>
      </c>
      <c r="E200" s="248" t="str">
        <f t="array" ref="E200">IF($F200&lt;&gt;"",INDEX(DropDownLists!$K$10:$K$2516,MATCH($F200,DropDownLists!$L$10:$L$2516,0)),"")</f>
        <v/>
      </c>
      <c r="F200" s="116"/>
      <c r="G200" s="118"/>
      <c r="I200" s="144"/>
      <c r="J200" s="141"/>
      <c r="K200" s="145"/>
      <c r="L200" s="146"/>
      <c r="M200" s="195" t="str">
        <f t="array" ref="M200">IF($L200&lt;&gt;"",INDEX(DropDownLists!$H$10:$H$2516,MATCH($L200,DropDownLists!$I$10:$I$2516,0)),"")</f>
        <v/>
      </c>
      <c r="N200" s="148"/>
      <c r="O200" s="148"/>
      <c r="P200" s="146"/>
      <c r="Q200" s="148" t="s">
        <v>190</v>
      </c>
      <c r="R200" s="119" t="str">
        <f t="array" ref="R200">IF(ISNA(VLOOKUP($F200, AdmittedwithRecentDischarge!$I$28:$I$1527,1,FALSE)),"",MAX(IF((AdmittedwithRecentDischarge!$I$28:$I$1527=$F200)*(AdmittedwithRecentDischarge!$M$28:$M$1527&lt;=TransferLog!$J200),AdmittedwithRecentDischarge!$M$28:$M$1527)))</f>
        <v/>
      </c>
      <c r="S200" s="120" t="str">
        <f t="array" ref="S200">IF(ISNA(INDEX(AdmittedwithRecentDischarge!$AH$28:$AH$1527,MATCH($F200&amp;$R200,AdmittedwithRecentDischarge!$I$28:$I$1527&amp;AdmittedwithRecentDischarge!$M$28:$M$1527,0))),"", IF($R200&lt;&gt;"",INDEX(AdmittedwithRecentDischarge!$AH$28:$AH$1527,MATCH($F200&amp;$R200,AdmittedwithRecentDischarge!$I$28:$I$1527&amp;AdmittedwithRecentDischarge!$M$28:$M$1527,0)),""))</f>
        <v/>
      </c>
      <c r="T200" s="190">
        <f t="array" ref="T200">IF(ISNA(INDEX(AdmittedwithRecentDischarge!$I$28:$W$1527, (MATCH($F200&amp;$R200,AdmittedwithRecentDischarge!$I$28:$I$1527&amp;AdmittedwithRecentDischarge!$M$28:$M$1527,0)))),"",INDEX(AdmittedwithRecentDischarge!$I$28:$W$1527, (MATCH($F200&amp;$R200,AdmittedwithRecentDischarge!$I$28:$I$1527&amp;AdmittedwithRecentDischarge!$M$28:$M$1527,0)),9))</f>
        <v>0</v>
      </c>
      <c r="U200" s="191">
        <f t="array" ref="U200">IF(ISNA(INDEX(AdmittedwithRecentDischarge!$I$28:$W$1527, (MATCH($F200&amp;$R200,AdmittedwithRecentDischarge!$I$28:$I$1527&amp;AdmittedwithRecentDischarge!$M$28:$M$1527,0)))),"",INDEX(AdmittedwithRecentDischarge!$I$28:$W$1527, (MATCH($F200&amp;$R200,AdmittedwithRecentDischarge!$I$28:$I$1527&amp;AdmittedwithRecentDischarge!$M$28:$M$1527,0)),11))</f>
        <v>0</v>
      </c>
      <c r="V200" s="191">
        <f t="array" ref="V200">IF(ISNA(INDEX(AdmittedwithRecentDischarge!$I$28:$W$1527, (MATCH($F200&amp;$R200,AdmittedwithRecentDischarge!$I$28:$I$1527&amp;AdmittedwithRecentDischarge!$M$28:$M$1527,0)))),"",INDEX(AdmittedwithRecentDischarge!$I$28:$W$1527, (MATCH($F200&amp;$R200,AdmittedwithRecentDischarge!$I$28:$I$1527&amp;AdmittedwithRecentDischarge!$M$28:$M$1527,0)),15))</f>
        <v>0</v>
      </c>
      <c r="W200" s="228" t="b">
        <f t="shared" si="20"/>
        <v>0</v>
      </c>
      <c r="X200" s="224" t="str">
        <f t="array" ref="X200">IF(ISNA(VLOOKUP($F200, AdmittedwithRecentDischarge!$I$28:$I$1527,1,FALSE)),"",MAX(IF((AdmittedwithRecentDischarge!$I$28:$I$1527=$F200)*(AdmittedwithRecentDischarge!$K$28:$K$1527&lt;=TransferLog!$J200),AdmittedwithRecentDischarge!$K$28:$K$1527)))</f>
        <v/>
      </c>
      <c r="Y200" s="224" t="b">
        <f t="shared" si="21"/>
        <v>0</v>
      </c>
      <c r="Z200" s="208"/>
      <c r="AA200" s="207" t="str">
        <f t="shared" si="18"/>
        <v/>
      </c>
      <c r="AB200" s="212" t="b">
        <f t="shared" si="22"/>
        <v>0</v>
      </c>
      <c r="AC200" s="213">
        <f t="shared" si="19"/>
        <v>0</v>
      </c>
      <c r="AD200" s="298"/>
      <c r="AE200" s="299"/>
      <c r="AF200" s="21">
        <f t="shared" si="17"/>
        <v>0</v>
      </c>
    </row>
    <row r="201" spans="1:32" s="21" customFormat="1" ht="16.5" customHeight="1">
      <c r="A201" s="22"/>
      <c r="B201" s="22"/>
      <c r="C201" s="22"/>
      <c r="D201" s="115">
        <f t="shared" si="16"/>
        <v>181</v>
      </c>
      <c r="E201" s="248" t="str">
        <f t="array" ref="E201">IF($F201&lt;&gt;"",INDEX(DropDownLists!$K$10:$K$2516,MATCH($F201,DropDownLists!$L$10:$L$2516,0)),"")</f>
        <v/>
      </c>
      <c r="F201" s="116"/>
      <c r="G201" s="118"/>
      <c r="I201" s="144"/>
      <c r="J201" s="141"/>
      <c r="K201" s="145"/>
      <c r="L201" s="146"/>
      <c r="M201" s="195" t="str">
        <f t="array" ref="M201">IF($L201&lt;&gt;"",INDEX(DropDownLists!$H$10:$H$2516,MATCH($L201,DropDownLists!$I$10:$I$2516,0)),"")</f>
        <v/>
      </c>
      <c r="N201" s="148"/>
      <c r="O201" s="148"/>
      <c r="P201" s="146"/>
      <c r="Q201" s="148" t="s">
        <v>190</v>
      </c>
      <c r="R201" s="119" t="str">
        <f t="array" ref="R201">IF(ISNA(VLOOKUP($F201, AdmittedwithRecentDischarge!$I$28:$I$1527,1,FALSE)),"",MAX(IF((AdmittedwithRecentDischarge!$I$28:$I$1527=$F201)*(AdmittedwithRecentDischarge!$M$28:$M$1527&lt;=TransferLog!$J201),AdmittedwithRecentDischarge!$M$28:$M$1527)))</f>
        <v/>
      </c>
      <c r="S201" s="120" t="str">
        <f t="array" ref="S201">IF(ISNA(INDEX(AdmittedwithRecentDischarge!$AH$28:$AH$1527,MATCH($F201&amp;$R201,AdmittedwithRecentDischarge!$I$28:$I$1527&amp;AdmittedwithRecentDischarge!$M$28:$M$1527,0))),"", IF($R201&lt;&gt;"",INDEX(AdmittedwithRecentDischarge!$AH$28:$AH$1527,MATCH($F201&amp;$R201,AdmittedwithRecentDischarge!$I$28:$I$1527&amp;AdmittedwithRecentDischarge!$M$28:$M$1527,0)),""))</f>
        <v/>
      </c>
      <c r="T201" s="190">
        <f t="array" ref="T201">IF(ISNA(INDEX(AdmittedwithRecentDischarge!$I$28:$W$1527, (MATCH($F201&amp;$R201,AdmittedwithRecentDischarge!$I$28:$I$1527&amp;AdmittedwithRecentDischarge!$M$28:$M$1527,0)))),"",INDEX(AdmittedwithRecentDischarge!$I$28:$W$1527, (MATCH($F201&amp;$R201,AdmittedwithRecentDischarge!$I$28:$I$1527&amp;AdmittedwithRecentDischarge!$M$28:$M$1527,0)),9))</f>
        <v>0</v>
      </c>
      <c r="U201" s="191">
        <f t="array" ref="U201">IF(ISNA(INDEX(AdmittedwithRecentDischarge!$I$28:$W$1527, (MATCH($F201&amp;$R201,AdmittedwithRecentDischarge!$I$28:$I$1527&amp;AdmittedwithRecentDischarge!$M$28:$M$1527,0)))),"",INDEX(AdmittedwithRecentDischarge!$I$28:$W$1527, (MATCH($F201&amp;$R201,AdmittedwithRecentDischarge!$I$28:$I$1527&amp;AdmittedwithRecentDischarge!$M$28:$M$1527,0)),11))</f>
        <v>0</v>
      </c>
      <c r="V201" s="191">
        <f t="array" ref="V201">IF(ISNA(INDEX(AdmittedwithRecentDischarge!$I$28:$W$1527, (MATCH($F201&amp;$R201,AdmittedwithRecentDischarge!$I$28:$I$1527&amp;AdmittedwithRecentDischarge!$M$28:$M$1527,0)))),"",INDEX(AdmittedwithRecentDischarge!$I$28:$W$1527, (MATCH($F201&amp;$R201,AdmittedwithRecentDischarge!$I$28:$I$1527&amp;AdmittedwithRecentDischarge!$M$28:$M$1527,0)),15))</f>
        <v>0</v>
      </c>
      <c r="W201" s="228" t="b">
        <f t="shared" si="20"/>
        <v>0</v>
      </c>
      <c r="X201" s="224" t="str">
        <f t="array" ref="X201">IF(ISNA(VLOOKUP($F201, AdmittedwithRecentDischarge!$I$28:$I$1527,1,FALSE)),"",MAX(IF((AdmittedwithRecentDischarge!$I$28:$I$1527=$F201)*(AdmittedwithRecentDischarge!$K$28:$K$1527&lt;=TransferLog!$J201),AdmittedwithRecentDischarge!$K$28:$K$1527)))</f>
        <v/>
      </c>
      <c r="Y201" s="224" t="b">
        <f t="shared" si="21"/>
        <v>0</v>
      </c>
      <c r="Z201" s="208"/>
      <c r="AA201" s="207" t="str">
        <f t="shared" si="18"/>
        <v/>
      </c>
      <c r="AB201" s="212" t="b">
        <f t="shared" si="22"/>
        <v>0</v>
      </c>
      <c r="AC201" s="213">
        <f t="shared" si="19"/>
        <v>0</v>
      </c>
      <c r="AD201" s="298"/>
      <c r="AE201" s="299"/>
      <c r="AF201" s="21">
        <f t="shared" si="17"/>
        <v>0</v>
      </c>
    </row>
    <row r="202" spans="1:32" s="21" customFormat="1" ht="16.5" customHeight="1">
      <c r="A202" s="22"/>
      <c r="B202" s="22"/>
      <c r="C202" s="22"/>
      <c r="D202" s="115">
        <f t="shared" si="16"/>
        <v>182</v>
      </c>
      <c r="E202" s="248" t="str">
        <f t="array" ref="E202">IF($F202&lt;&gt;"",INDEX(DropDownLists!$K$10:$K$2516,MATCH($F202,DropDownLists!$L$10:$L$2516,0)),"")</f>
        <v/>
      </c>
      <c r="F202" s="116"/>
      <c r="G202" s="118"/>
      <c r="I202" s="144"/>
      <c r="J202" s="141"/>
      <c r="K202" s="145"/>
      <c r="L202" s="146"/>
      <c r="M202" s="195" t="str">
        <f t="array" ref="M202">IF($L202&lt;&gt;"",INDEX(DropDownLists!$H$10:$H$2516,MATCH($L202,DropDownLists!$I$10:$I$2516,0)),"")</f>
        <v/>
      </c>
      <c r="N202" s="148"/>
      <c r="O202" s="148"/>
      <c r="P202" s="146"/>
      <c r="Q202" s="148" t="s">
        <v>190</v>
      </c>
      <c r="R202" s="119" t="str">
        <f t="array" ref="R202">IF(ISNA(VLOOKUP($F202, AdmittedwithRecentDischarge!$I$28:$I$1527,1,FALSE)),"",MAX(IF((AdmittedwithRecentDischarge!$I$28:$I$1527=$F202)*(AdmittedwithRecentDischarge!$M$28:$M$1527&lt;=TransferLog!$J202),AdmittedwithRecentDischarge!$M$28:$M$1527)))</f>
        <v/>
      </c>
      <c r="S202" s="120" t="str">
        <f t="array" ref="S202">IF(ISNA(INDEX(AdmittedwithRecentDischarge!$AH$28:$AH$1527,MATCH($F202&amp;$R202,AdmittedwithRecentDischarge!$I$28:$I$1527&amp;AdmittedwithRecentDischarge!$M$28:$M$1527,0))),"", IF($R202&lt;&gt;"",INDEX(AdmittedwithRecentDischarge!$AH$28:$AH$1527,MATCH($F202&amp;$R202,AdmittedwithRecentDischarge!$I$28:$I$1527&amp;AdmittedwithRecentDischarge!$M$28:$M$1527,0)),""))</f>
        <v/>
      </c>
      <c r="T202" s="190">
        <f t="array" ref="T202">IF(ISNA(INDEX(AdmittedwithRecentDischarge!$I$28:$W$1527, (MATCH($F202&amp;$R202,AdmittedwithRecentDischarge!$I$28:$I$1527&amp;AdmittedwithRecentDischarge!$M$28:$M$1527,0)))),"",INDEX(AdmittedwithRecentDischarge!$I$28:$W$1527, (MATCH($F202&amp;$R202,AdmittedwithRecentDischarge!$I$28:$I$1527&amp;AdmittedwithRecentDischarge!$M$28:$M$1527,0)),9))</f>
        <v>0</v>
      </c>
      <c r="U202" s="191">
        <f t="array" ref="U202">IF(ISNA(INDEX(AdmittedwithRecentDischarge!$I$28:$W$1527, (MATCH($F202&amp;$R202,AdmittedwithRecentDischarge!$I$28:$I$1527&amp;AdmittedwithRecentDischarge!$M$28:$M$1527,0)))),"",INDEX(AdmittedwithRecentDischarge!$I$28:$W$1527, (MATCH($F202&amp;$R202,AdmittedwithRecentDischarge!$I$28:$I$1527&amp;AdmittedwithRecentDischarge!$M$28:$M$1527,0)),11))</f>
        <v>0</v>
      </c>
      <c r="V202" s="191">
        <f t="array" ref="V202">IF(ISNA(INDEX(AdmittedwithRecentDischarge!$I$28:$W$1527, (MATCH($F202&amp;$R202,AdmittedwithRecentDischarge!$I$28:$I$1527&amp;AdmittedwithRecentDischarge!$M$28:$M$1527,0)))),"",INDEX(AdmittedwithRecentDischarge!$I$28:$W$1527, (MATCH($F202&amp;$R202,AdmittedwithRecentDischarge!$I$28:$I$1527&amp;AdmittedwithRecentDischarge!$M$28:$M$1527,0)),15))</f>
        <v>0</v>
      </c>
      <c r="W202" s="228" t="b">
        <f t="shared" si="20"/>
        <v>0</v>
      </c>
      <c r="X202" s="224" t="str">
        <f t="array" ref="X202">IF(ISNA(VLOOKUP($F202, AdmittedwithRecentDischarge!$I$28:$I$1527,1,FALSE)),"",MAX(IF((AdmittedwithRecentDischarge!$I$28:$I$1527=$F202)*(AdmittedwithRecentDischarge!$K$28:$K$1527&lt;=TransferLog!$J202),AdmittedwithRecentDischarge!$K$28:$K$1527)))</f>
        <v/>
      </c>
      <c r="Y202" s="224" t="b">
        <f t="shared" si="21"/>
        <v>0</v>
      </c>
      <c r="Z202" s="208"/>
      <c r="AA202" s="207" t="str">
        <f t="shared" si="18"/>
        <v/>
      </c>
      <c r="AB202" s="212" t="b">
        <f t="shared" si="22"/>
        <v>0</v>
      </c>
      <c r="AC202" s="213">
        <f t="shared" si="19"/>
        <v>0</v>
      </c>
      <c r="AD202" s="298"/>
      <c r="AE202" s="299"/>
      <c r="AF202" s="21">
        <f t="shared" si="17"/>
        <v>0</v>
      </c>
    </row>
    <row r="203" spans="1:32" s="21" customFormat="1" ht="16.5" customHeight="1">
      <c r="A203" s="22"/>
      <c r="B203" s="22"/>
      <c r="C203" s="22"/>
      <c r="D203" s="115">
        <f t="shared" si="16"/>
        <v>183</v>
      </c>
      <c r="E203" s="248" t="str">
        <f t="array" ref="E203">IF($F203&lt;&gt;"",INDEX(DropDownLists!$K$10:$K$2516,MATCH($F203,DropDownLists!$L$10:$L$2516,0)),"")</f>
        <v/>
      </c>
      <c r="F203" s="116"/>
      <c r="G203" s="118"/>
      <c r="I203" s="144"/>
      <c r="J203" s="141"/>
      <c r="K203" s="145"/>
      <c r="L203" s="146"/>
      <c r="M203" s="195" t="str">
        <f t="array" ref="M203">IF($L203&lt;&gt;"",INDEX(DropDownLists!$H$10:$H$2516,MATCH($L203,DropDownLists!$I$10:$I$2516,0)),"")</f>
        <v/>
      </c>
      <c r="N203" s="148"/>
      <c r="O203" s="148"/>
      <c r="P203" s="146"/>
      <c r="Q203" s="148" t="s">
        <v>190</v>
      </c>
      <c r="R203" s="119" t="str">
        <f t="array" ref="R203">IF(ISNA(VLOOKUP($F203, AdmittedwithRecentDischarge!$I$28:$I$1527,1,FALSE)),"",MAX(IF((AdmittedwithRecentDischarge!$I$28:$I$1527=$F203)*(AdmittedwithRecentDischarge!$M$28:$M$1527&lt;=TransferLog!$J203),AdmittedwithRecentDischarge!$M$28:$M$1527)))</f>
        <v/>
      </c>
      <c r="S203" s="120" t="str">
        <f t="array" ref="S203">IF(ISNA(INDEX(AdmittedwithRecentDischarge!$AH$28:$AH$1527,MATCH($F203&amp;$R203,AdmittedwithRecentDischarge!$I$28:$I$1527&amp;AdmittedwithRecentDischarge!$M$28:$M$1527,0))),"", IF($R203&lt;&gt;"",INDEX(AdmittedwithRecentDischarge!$AH$28:$AH$1527,MATCH($F203&amp;$R203,AdmittedwithRecentDischarge!$I$28:$I$1527&amp;AdmittedwithRecentDischarge!$M$28:$M$1527,0)),""))</f>
        <v/>
      </c>
      <c r="T203" s="190">
        <f t="array" ref="T203">IF(ISNA(INDEX(AdmittedwithRecentDischarge!$I$28:$W$1527, (MATCH($F203&amp;$R203,AdmittedwithRecentDischarge!$I$28:$I$1527&amp;AdmittedwithRecentDischarge!$M$28:$M$1527,0)))),"",INDEX(AdmittedwithRecentDischarge!$I$28:$W$1527, (MATCH($F203&amp;$R203,AdmittedwithRecentDischarge!$I$28:$I$1527&amp;AdmittedwithRecentDischarge!$M$28:$M$1527,0)),9))</f>
        <v>0</v>
      </c>
      <c r="U203" s="191">
        <f t="array" ref="U203">IF(ISNA(INDEX(AdmittedwithRecentDischarge!$I$28:$W$1527, (MATCH($F203&amp;$R203,AdmittedwithRecentDischarge!$I$28:$I$1527&amp;AdmittedwithRecentDischarge!$M$28:$M$1527,0)))),"",INDEX(AdmittedwithRecentDischarge!$I$28:$W$1527, (MATCH($F203&amp;$R203,AdmittedwithRecentDischarge!$I$28:$I$1527&amp;AdmittedwithRecentDischarge!$M$28:$M$1527,0)),11))</f>
        <v>0</v>
      </c>
      <c r="V203" s="191">
        <f t="array" ref="V203">IF(ISNA(INDEX(AdmittedwithRecentDischarge!$I$28:$W$1527, (MATCH($F203&amp;$R203,AdmittedwithRecentDischarge!$I$28:$I$1527&amp;AdmittedwithRecentDischarge!$M$28:$M$1527,0)))),"",INDEX(AdmittedwithRecentDischarge!$I$28:$W$1527, (MATCH($F203&amp;$R203,AdmittedwithRecentDischarge!$I$28:$I$1527&amp;AdmittedwithRecentDischarge!$M$28:$M$1527,0)),15))</f>
        <v>0</v>
      </c>
      <c r="W203" s="228" t="b">
        <f t="shared" si="20"/>
        <v>0</v>
      </c>
      <c r="X203" s="224" t="str">
        <f t="array" ref="X203">IF(ISNA(VLOOKUP($F203, AdmittedwithRecentDischarge!$I$28:$I$1527,1,FALSE)),"",MAX(IF((AdmittedwithRecentDischarge!$I$28:$I$1527=$F203)*(AdmittedwithRecentDischarge!$K$28:$K$1527&lt;=TransferLog!$J203),AdmittedwithRecentDischarge!$K$28:$K$1527)))</f>
        <v/>
      </c>
      <c r="Y203" s="224" t="b">
        <f t="shared" si="21"/>
        <v>0</v>
      </c>
      <c r="Z203" s="208"/>
      <c r="AA203" s="207" t="str">
        <f t="shared" si="18"/>
        <v/>
      </c>
      <c r="AB203" s="212" t="b">
        <f t="shared" si="22"/>
        <v>0</v>
      </c>
      <c r="AC203" s="213">
        <f t="shared" si="19"/>
        <v>0</v>
      </c>
      <c r="AD203" s="298"/>
      <c r="AE203" s="299"/>
      <c r="AF203" s="21">
        <f t="shared" si="17"/>
        <v>0</v>
      </c>
    </row>
    <row r="204" spans="1:32" s="21" customFormat="1" ht="16.5" customHeight="1">
      <c r="A204" s="22"/>
      <c r="B204" s="22"/>
      <c r="C204" s="22"/>
      <c r="D204" s="115">
        <f t="shared" si="16"/>
        <v>184</v>
      </c>
      <c r="E204" s="248" t="str">
        <f t="array" ref="E204">IF($F204&lt;&gt;"",INDEX(DropDownLists!$K$10:$K$2516,MATCH($F204,DropDownLists!$L$10:$L$2516,0)),"")</f>
        <v/>
      </c>
      <c r="F204" s="116"/>
      <c r="G204" s="118"/>
      <c r="I204" s="144"/>
      <c r="J204" s="141"/>
      <c r="K204" s="145"/>
      <c r="L204" s="146"/>
      <c r="M204" s="195" t="str">
        <f t="array" ref="M204">IF($L204&lt;&gt;"",INDEX(DropDownLists!$H$10:$H$2516,MATCH($L204,DropDownLists!$I$10:$I$2516,0)),"")</f>
        <v/>
      </c>
      <c r="N204" s="148"/>
      <c r="O204" s="148"/>
      <c r="P204" s="146"/>
      <c r="Q204" s="148" t="s">
        <v>190</v>
      </c>
      <c r="R204" s="119" t="str">
        <f t="array" ref="R204">IF(ISNA(VLOOKUP($F204, AdmittedwithRecentDischarge!$I$28:$I$1527,1,FALSE)),"",MAX(IF((AdmittedwithRecentDischarge!$I$28:$I$1527=$F204)*(AdmittedwithRecentDischarge!$M$28:$M$1527&lt;=TransferLog!$J204),AdmittedwithRecentDischarge!$M$28:$M$1527)))</f>
        <v/>
      </c>
      <c r="S204" s="120" t="str">
        <f t="array" ref="S204">IF(ISNA(INDEX(AdmittedwithRecentDischarge!$AH$28:$AH$1527,MATCH($F204&amp;$R204,AdmittedwithRecentDischarge!$I$28:$I$1527&amp;AdmittedwithRecentDischarge!$M$28:$M$1527,0))),"", IF($R204&lt;&gt;"",INDEX(AdmittedwithRecentDischarge!$AH$28:$AH$1527,MATCH($F204&amp;$R204,AdmittedwithRecentDischarge!$I$28:$I$1527&amp;AdmittedwithRecentDischarge!$M$28:$M$1527,0)),""))</f>
        <v/>
      </c>
      <c r="T204" s="190">
        <f t="array" ref="T204">IF(ISNA(INDEX(AdmittedwithRecentDischarge!$I$28:$W$1527, (MATCH($F204&amp;$R204,AdmittedwithRecentDischarge!$I$28:$I$1527&amp;AdmittedwithRecentDischarge!$M$28:$M$1527,0)))),"",INDEX(AdmittedwithRecentDischarge!$I$28:$W$1527, (MATCH($F204&amp;$R204,AdmittedwithRecentDischarge!$I$28:$I$1527&amp;AdmittedwithRecentDischarge!$M$28:$M$1527,0)),9))</f>
        <v>0</v>
      </c>
      <c r="U204" s="191">
        <f t="array" ref="U204">IF(ISNA(INDEX(AdmittedwithRecentDischarge!$I$28:$W$1527, (MATCH($F204&amp;$R204,AdmittedwithRecentDischarge!$I$28:$I$1527&amp;AdmittedwithRecentDischarge!$M$28:$M$1527,0)))),"",INDEX(AdmittedwithRecentDischarge!$I$28:$W$1527, (MATCH($F204&amp;$R204,AdmittedwithRecentDischarge!$I$28:$I$1527&amp;AdmittedwithRecentDischarge!$M$28:$M$1527,0)),11))</f>
        <v>0</v>
      </c>
      <c r="V204" s="191">
        <f t="array" ref="V204">IF(ISNA(INDEX(AdmittedwithRecentDischarge!$I$28:$W$1527, (MATCH($F204&amp;$R204,AdmittedwithRecentDischarge!$I$28:$I$1527&amp;AdmittedwithRecentDischarge!$M$28:$M$1527,0)))),"",INDEX(AdmittedwithRecentDischarge!$I$28:$W$1527, (MATCH($F204&amp;$R204,AdmittedwithRecentDischarge!$I$28:$I$1527&amp;AdmittedwithRecentDischarge!$M$28:$M$1527,0)),15))</f>
        <v>0</v>
      </c>
      <c r="W204" s="228" t="b">
        <f t="shared" si="20"/>
        <v>0</v>
      </c>
      <c r="X204" s="224" t="str">
        <f t="array" ref="X204">IF(ISNA(VLOOKUP($F204, AdmittedwithRecentDischarge!$I$28:$I$1527,1,FALSE)),"",MAX(IF((AdmittedwithRecentDischarge!$I$28:$I$1527=$F204)*(AdmittedwithRecentDischarge!$K$28:$K$1527&lt;=TransferLog!$J204),AdmittedwithRecentDischarge!$K$28:$K$1527)))</f>
        <v/>
      </c>
      <c r="Y204" s="224" t="b">
        <f t="shared" si="21"/>
        <v>0</v>
      </c>
      <c r="Z204" s="208"/>
      <c r="AA204" s="207" t="str">
        <f t="shared" si="18"/>
        <v/>
      </c>
      <c r="AB204" s="212" t="b">
        <f t="shared" si="22"/>
        <v>0</v>
      </c>
      <c r="AC204" s="213">
        <f t="shared" si="19"/>
        <v>0</v>
      </c>
      <c r="AD204" s="298"/>
      <c r="AE204" s="299"/>
      <c r="AF204" s="21">
        <f t="shared" si="17"/>
        <v>0</v>
      </c>
    </row>
    <row r="205" spans="1:32" s="21" customFormat="1" ht="16.5" customHeight="1">
      <c r="A205" s="22"/>
      <c r="B205" s="22"/>
      <c r="C205" s="22"/>
      <c r="D205" s="115">
        <f t="shared" si="16"/>
        <v>185</v>
      </c>
      <c r="E205" s="248" t="str">
        <f t="array" ref="E205">IF($F205&lt;&gt;"",INDEX(DropDownLists!$K$10:$K$2516,MATCH($F205,DropDownLists!$L$10:$L$2516,0)),"")</f>
        <v/>
      </c>
      <c r="F205" s="116"/>
      <c r="G205" s="118"/>
      <c r="I205" s="144"/>
      <c r="J205" s="141"/>
      <c r="K205" s="145"/>
      <c r="L205" s="146"/>
      <c r="M205" s="195" t="str">
        <f t="array" ref="M205">IF($L205&lt;&gt;"",INDEX(DropDownLists!$H$10:$H$2516,MATCH($L205,DropDownLists!$I$10:$I$2516,0)),"")</f>
        <v/>
      </c>
      <c r="N205" s="148"/>
      <c r="O205" s="148"/>
      <c r="P205" s="146"/>
      <c r="Q205" s="148" t="s">
        <v>190</v>
      </c>
      <c r="R205" s="119" t="str">
        <f t="array" ref="R205">IF(ISNA(VLOOKUP($F205, AdmittedwithRecentDischarge!$I$28:$I$1527,1,FALSE)),"",MAX(IF((AdmittedwithRecentDischarge!$I$28:$I$1527=$F205)*(AdmittedwithRecentDischarge!$M$28:$M$1527&lt;=TransferLog!$J205),AdmittedwithRecentDischarge!$M$28:$M$1527)))</f>
        <v/>
      </c>
      <c r="S205" s="120" t="str">
        <f t="array" ref="S205">IF(ISNA(INDEX(AdmittedwithRecentDischarge!$AH$28:$AH$1527,MATCH($F205&amp;$R205,AdmittedwithRecentDischarge!$I$28:$I$1527&amp;AdmittedwithRecentDischarge!$M$28:$M$1527,0))),"", IF($R205&lt;&gt;"",INDEX(AdmittedwithRecentDischarge!$AH$28:$AH$1527,MATCH($F205&amp;$R205,AdmittedwithRecentDischarge!$I$28:$I$1527&amp;AdmittedwithRecentDischarge!$M$28:$M$1527,0)),""))</f>
        <v/>
      </c>
      <c r="T205" s="190">
        <f t="array" ref="T205">IF(ISNA(INDEX(AdmittedwithRecentDischarge!$I$28:$W$1527, (MATCH($F205&amp;$R205,AdmittedwithRecentDischarge!$I$28:$I$1527&amp;AdmittedwithRecentDischarge!$M$28:$M$1527,0)))),"",INDEX(AdmittedwithRecentDischarge!$I$28:$W$1527, (MATCH($F205&amp;$R205,AdmittedwithRecentDischarge!$I$28:$I$1527&amp;AdmittedwithRecentDischarge!$M$28:$M$1527,0)),9))</f>
        <v>0</v>
      </c>
      <c r="U205" s="191">
        <f t="array" ref="U205">IF(ISNA(INDEX(AdmittedwithRecentDischarge!$I$28:$W$1527, (MATCH($F205&amp;$R205,AdmittedwithRecentDischarge!$I$28:$I$1527&amp;AdmittedwithRecentDischarge!$M$28:$M$1527,0)))),"",INDEX(AdmittedwithRecentDischarge!$I$28:$W$1527, (MATCH($F205&amp;$R205,AdmittedwithRecentDischarge!$I$28:$I$1527&amp;AdmittedwithRecentDischarge!$M$28:$M$1527,0)),11))</f>
        <v>0</v>
      </c>
      <c r="V205" s="191">
        <f t="array" ref="V205">IF(ISNA(INDEX(AdmittedwithRecentDischarge!$I$28:$W$1527, (MATCH($F205&amp;$R205,AdmittedwithRecentDischarge!$I$28:$I$1527&amp;AdmittedwithRecentDischarge!$M$28:$M$1527,0)))),"",INDEX(AdmittedwithRecentDischarge!$I$28:$W$1527, (MATCH($F205&amp;$R205,AdmittedwithRecentDischarge!$I$28:$I$1527&amp;AdmittedwithRecentDischarge!$M$28:$M$1527,0)),15))</f>
        <v>0</v>
      </c>
      <c r="W205" s="228" t="b">
        <f t="shared" si="20"/>
        <v>0</v>
      </c>
      <c r="X205" s="224" t="str">
        <f t="array" ref="X205">IF(ISNA(VLOOKUP($F205, AdmittedwithRecentDischarge!$I$28:$I$1527,1,FALSE)),"",MAX(IF((AdmittedwithRecentDischarge!$I$28:$I$1527=$F205)*(AdmittedwithRecentDischarge!$K$28:$K$1527&lt;=TransferLog!$J205),AdmittedwithRecentDischarge!$K$28:$K$1527)))</f>
        <v/>
      </c>
      <c r="Y205" s="224" t="b">
        <f t="shared" si="21"/>
        <v>0</v>
      </c>
      <c r="Z205" s="208"/>
      <c r="AA205" s="207" t="str">
        <f t="shared" si="18"/>
        <v/>
      </c>
      <c r="AB205" s="212" t="b">
        <f t="shared" si="22"/>
        <v>0</v>
      </c>
      <c r="AC205" s="213">
        <f t="shared" si="19"/>
        <v>0</v>
      </c>
      <c r="AD205" s="298"/>
      <c r="AE205" s="299"/>
      <c r="AF205" s="21">
        <f t="shared" si="17"/>
        <v>0</v>
      </c>
    </row>
    <row r="206" spans="1:32" s="21" customFormat="1" ht="16.5" customHeight="1">
      <c r="A206" s="22"/>
      <c r="B206" s="22"/>
      <c r="C206" s="22"/>
      <c r="D206" s="115">
        <f t="shared" si="16"/>
        <v>186</v>
      </c>
      <c r="E206" s="248" t="str">
        <f t="array" ref="E206">IF($F206&lt;&gt;"",INDEX(DropDownLists!$K$10:$K$2516,MATCH($F206,DropDownLists!$L$10:$L$2516,0)),"")</f>
        <v/>
      </c>
      <c r="F206" s="116"/>
      <c r="G206" s="118"/>
      <c r="I206" s="144"/>
      <c r="J206" s="141"/>
      <c r="K206" s="145"/>
      <c r="L206" s="146"/>
      <c r="M206" s="195" t="str">
        <f t="array" ref="M206">IF($L206&lt;&gt;"",INDEX(DropDownLists!$H$10:$H$2516,MATCH($L206,DropDownLists!$I$10:$I$2516,0)),"")</f>
        <v/>
      </c>
      <c r="N206" s="148"/>
      <c r="O206" s="148"/>
      <c r="P206" s="146"/>
      <c r="Q206" s="148" t="s">
        <v>190</v>
      </c>
      <c r="R206" s="119" t="str">
        <f t="array" ref="R206">IF(ISNA(VLOOKUP($F206, AdmittedwithRecentDischarge!$I$28:$I$1527,1,FALSE)),"",MAX(IF((AdmittedwithRecentDischarge!$I$28:$I$1527=$F206)*(AdmittedwithRecentDischarge!$M$28:$M$1527&lt;=TransferLog!$J206),AdmittedwithRecentDischarge!$M$28:$M$1527)))</f>
        <v/>
      </c>
      <c r="S206" s="120" t="str">
        <f t="array" ref="S206">IF(ISNA(INDEX(AdmittedwithRecentDischarge!$AH$28:$AH$1527,MATCH($F206&amp;$R206,AdmittedwithRecentDischarge!$I$28:$I$1527&amp;AdmittedwithRecentDischarge!$M$28:$M$1527,0))),"", IF($R206&lt;&gt;"",INDEX(AdmittedwithRecentDischarge!$AH$28:$AH$1527,MATCH($F206&amp;$R206,AdmittedwithRecentDischarge!$I$28:$I$1527&amp;AdmittedwithRecentDischarge!$M$28:$M$1527,0)),""))</f>
        <v/>
      </c>
      <c r="T206" s="190">
        <f t="array" ref="T206">IF(ISNA(INDEX(AdmittedwithRecentDischarge!$I$28:$W$1527, (MATCH($F206&amp;$R206,AdmittedwithRecentDischarge!$I$28:$I$1527&amp;AdmittedwithRecentDischarge!$M$28:$M$1527,0)))),"",INDEX(AdmittedwithRecentDischarge!$I$28:$W$1527, (MATCH($F206&amp;$R206,AdmittedwithRecentDischarge!$I$28:$I$1527&amp;AdmittedwithRecentDischarge!$M$28:$M$1527,0)),9))</f>
        <v>0</v>
      </c>
      <c r="U206" s="191">
        <f t="array" ref="U206">IF(ISNA(INDEX(AdmittedwithRecentDischarge!$I$28:$W$1527, (MATCH($F206&amp;$R206,AdmittedwithRecentDischarge!$I$28:$I$1527&amp;AdmittedwithRecentDischarge!$M$28:$M$1527,0)))),"",INDEX(AdmittedwithRecentDischarge!$I$28:$W$1527, (MATCH($F206&amp;$R206,AdmittedwithRecentDischarge!$I$28:$I$1527&amp;AdmittedwithRecentDischarge!$M$28:$M$1527,0)),11))</f>
        <v>0</v>
      </c>
      <c r="V206" s="191">
        <f t="array" ref="V206">IF(ISNA(INDEX(AdmittedwithRecentDischarge!$I$28:$W$1527, (MATCH($F206&amp;$R206,AdmittedwithRecentDischarge!$I$28:$I$1527&amp;AdmittedwithRecentDischarge!$M$28:$M$1527,0)))),"",INDEX(AdmittedwithRecentDischarge!$I$28:$W$1527, (MATCH($F206&amp;$R206,AdmittedwithRecentDischarge!$I$28:$I$1527&amp;AdmittedwithRecentDischarge!$M$28:$M$1527,0)),15))</f>
        <v>0</v>
      </c>
      <c r="W206" s="228" t="b">
        <f t="shared" si="20"/>
        <v>0</v>
      </c>
      <c r="X206" s="224" t="str">
        <f t="array" ref="X206">IF(ISNA(VLOOKUP($F206, AdmittedwithRecentDischarge!$I$28:$I$1527,1,FALSE)),"",MAX(IF((AdmittedwithRecentDischarge!$I$28:$I$1527=$F206)*(AdmittedwithRecentDischarge!$K$28:$K$1527&lt;=TransferLog!$J206),AdmittedwithRecentDischarge!$K$28:$K$1527)))</f>
        <v/>
      </c>
      <c r="Y206" s="224" t="b">
        <f t="shared" si="21"/>
        <v>0</v>
      </c>
      <c r="Z206" s="208"/>
      <c r="AA206" s="207" t="str">
        <f t="shared" si="18"/>
        <v/>
      </c>
      <c r="AB206" s="212" t="b">
        <f t="shared" si="22"/>
        <v>0</v>
      </c>
      <c r="AC206" s="213">
        <f t="shared" si="19"/>
        <v>0</v>
      </c>
      <c r="AD206" s="298"/>
      <c r="AE206" s="299"/>
      <c r="AF206" s="21">
        <f t="shared" si="17"/>
        <v>0</v>
      </c>
    </row>
    <row r="207" spans="1:32" s="21" customFormat="1" ht="16.5" customHeight="1">
      <c r="A207" s="22"/>
      <c r="B207" s="22"/>
      <c r="C207" s="22"/>
      <c r="D207" s="115">
        <f t="shared" si="16"/>
        <v>187</v>
      </c>
      <c r="E207" s="248" t="str">
        <f t="array" ref="E207">IF($F207&lt;&gt;"",INDEX(DropDownLists!$K$10:$K$2516,MATCH($F207,DropDownLists!$L$10:$L$2516,0)),"")</f>
        <v/>
      </c>
      <c r="F207" s="116"/>
      <c r="G207" s="118"/>
      <c r="I207" s="144"/>
      <c r="J207" s="141"/>
      <c r="K207" s="145"/>
      <c r="L207" s="146"/>
      <c r="M207" s="195" t="str">
        <f t="array" ref="M207">IF($L207&lt;&gt;"",INDEX(DropDownLists!$H$10:$H$2516,MATCH($L207,DropDownLists!$I$10:$I$2516,0)),"")</f>
        <v/>
      </c>
      <c r="N207" s="148"/>
      <c r="O207" s="148"/>
      <c r="P207" s="146"/>
      <c r="Q207" s="148" t="s">
        <v>190</v>
      </c>
      <c r="R207" s="119" t="str">
        <f t="array" ref="R207">IF(ISNA(VLOOKUP($F207, AdmittedwithRecentDischarge!$I$28:$I$1527,1,FALSE)),"",MAX(IF((AdmittedwithRecentDischarge!$I$28:$I$1527=$F207)*(AdmittedwithRecentDischarge!$M$28:$M$1527&lt;=TransferLog!$J207),AdmittedwithRecentDischarge!$M$28:$M$1527)))</f>
        <v/>
      </c>
      <c r="S207" s="120" t="str">
        <f t="array" ref="S207">IF(ISNA(INDEX(AdmittedwithRecentDischarge!$AH$28:$AH$1527,MATCH($F207&amp;$R207,AdmittedwithRecentDischarge!$I$28:$I$1527&amp;AdmittedwithRecentDischarge!$M$28:$M$1527,0))),"", IF($R207&lt;&gt;"",INDEX(AdmittedwithRecentDischarge!$AH$28:$AH$1527,MATCH($F207&amp;$R207,AdmittedwithRecentDischarge!$I$28:$I$1527&amp;AdmittedwithRecentDischarge!$M$28:$M$1527,0)),""))</f>
        <v/>
      </c>
      <c r="T207" s="190">
        <f t="array" ref="T207">IF(ISNA(INDEX(AdmittedwithRecentDischarge!$I$28:$W$1527, (MATCH($F207&amp;$R207,AdmittedwithRecentDischarge!$I$28:$I$1527&amp;AdmittedwithRecentDischarge!$M$28:$M$1527,0)))),"",INDEX(AdmittedwithRecentDischarge!$I$28:$W$1527, (MATCH($F207&amp;$R207,AdmittedwithRecentDischarge!$I$28:$I$1527&amp;AdmittedwithRecentDischarge!$M$28:$M$1527,0)),9))</f>
        <v>0</v>
      </c>
      <c r="U207" s="191">
        <f t="array" ref="U207">IF(ISNA(INDEX(AdmittedwithRecentDischarge!$I$28:$W$1527, (MATCH($F207&amp;$R207,AdmittedwithRecentDischarge!$I$28:$I$1527&amp;AdmittedwithRecentDischarge!$M$28:$M$1527,0)))),"",INDEX(AdmittedwithRecentDischarge!$I$28:$W$1527, (MATCH($F207&amp;$R207,AdmittedwithRecentDischarge!$I$28:$I$1527&amp;AdmittedwithRecentDischarge!$M$28:$M$1527,0)),11))</f>
        <v>0</v>
      </c>
      <c r="V207" s="191">
        <f t="array" ref="V207">IF(ISNA(INDEX(AdmittedwithRecentDischarge!$I$28:$W$1527, (MATCH($F207&amp;$R207,AdmittedwithRecentDischarge!$I$28:$I$1527&amp;AdmittedwithRecentDischarge!$M$28:$M$1527,0)))),"",INDEX(AdmittedwithRecentDischarge!$I$28:$W$1527, (MATCH($F207&amp;$R207,AdmittedwithRecentDischarge!$I$28:$I$1527&amp;AdmittedwithRecentDischarge!$M$28:$M$1527,0)),15))</f>
        <v>0</v>
      </c>
      <c r="W207" s="228" t="b">
        <f t="shared" si="20"/>
        <v>0</v>
      </c>
      <c r="X207" s="224" t="str">
        <f t="array" ref="X207">IF(ISNA(VLOOKUP($F207, AdmittedwithRecentDischarge!$I$28:$I$1527,1,FALSE)),"",MAX(IF((AdmittedwithRecentDischarge!$I$28:$I$1527=$F207)*(AdmittedwithRecentDischarge!$K$28:$K$1527&lt;=TransferLog!$J207),AdmittedwithRecentDischarge!$K$28:$K$1527)))</f>
        <v/>
      </c>
      <c r="Y207" s="224" t="b">
        <f t="shared" si="21"/>
        <v>0</v>
      </c>
      <c r="Z207" s="208"/>
      <c r="AA207" s="207" t="str">
        <f t="shared" si="18"/>
        <v/>
      </c>
      <c r="AB207" s="212" t="b">
        <f t="shared" si="22"/>
        <v>0</v>
      </c>
      <c r="AC207" s="213">
        <f t="shared" si="19"/>
        <v>0</v>
      </c>
      <c r="AD207" s="298"/>
      <c r="AE207" s="299"/>
      <c r="AF207" s="21">
        <f t="shared" si="17"/>
        <v>0</v>
      </c>
    </row>
    <row r="208" spans="1:32" s="21" customFormat="1" ht="16.5" customHeight="1">
      <c r="A208" s="22"/>
      <c r="B208" s="22"/>
      <c r="C208" s="22"/>
      <c r="D208" s="115">
        <f t="shared" si="16"/>
        <v>188</v>
      </c>
      <c r="E208" s="248" t="str">
        <f t="array" ref="E208">IF($F208&lt;&gt;"",INDEX(DropDownLists!$K$10:$K$2516,MATCH($F208,DropDownLists!$L$10:$L$2516,0)),"")</f>
        <v/>
      </c>
      <c r="F208" s="116"/>
      <c r="G208" s="118"/>
      <c r="I208" s="144"/>
      <c r="J208" s="141"/>
      <c r="K208" s="145"/>
      <c r="L208" s="146"/>
      <c r="M208" s="195" t="str">
        <f t="array" ref="M208">IF($L208&lt;&gt;"",INDEX(DropDownLists!$H$10:$H$2516,MATCH($L208,DropDownLists!$I$10:$I$2516,0)),"")</f>
        <v/>
      </c>
      <c r="N208" s="148"/>
      <c r="O208" s="148"/>
      <c r="P208" s="146"/>
      <c r="Q208" s="148" t="s">
        <v>190</v>
      </c>
      <c r="R208" s="119" t="str">
        <f t="array" ref="R208">IF(ISNA(VLOOKUP($F208, AdmittedwithRecentDischarge!$I$28:$I$1527,1,FALSE)),"",MAX(IF((AdmittedwithRecentDischarge!$I$28:$I$1527=$F208)*(AdmittedwithRecentDischarge!$M$28:$M$1527&lt;=TransferLog!$J208),AdmittedwithRecentDischarge!$M$28:$M$1527)))</f>
        <v/>
      </c>
      <c r="S208" s="120" t="str">
        <f t="array" ref="S208">IF(ISNA(INDEX(AdmittedwithRecentDischarge!$AH$28:$AH$1527,MATCH($F208&amp;$R208,AdmittedwithRecentDischarge!$I$28:$I$1527&amp;AdmittedwithRecentDischarge!$M$28:$M$1527,0))),"", IF($R208&lt;&gt;"",INDEX(AdmittedwithRecentDischarge!$AH$28:$AH$1527,MATCH($F208&amp;$R208,AdmittedwithRecentDischarge!$I$28:$I$1527&amp;AdmittedwithRecentDischarge!$M$28:$M$1527,0)),""))</f>
        <v/>
      </c>
      <c r="T208" s="190">
        <f t="array" ref="T208">IF(ISNA(INDEX(AdmittedwithRecentDischarge!$I$28:$W$1527, (MATCH($F208&amp;$R208,AdmittedwithRecentDischarge!$I$28:$I$1527&amp;AdmittedwithRecentDischarge!$M$28:$M$1527,0)))),"",INDEX(AdmittedwithRecentDischarge!$I$28:$W$1527, (MATCH($F208&amp;$R208,AdmittedwithRecentDischarge!$I$28:$I$1527&amp;AdmittedwithRecentDischarge!$M$28:$M$1527,0)),9))</f>
        <v>0</v>
      </c>
      <c r="U208" s="191">
        <f t="array" ref="U208">IF(ISNA(INDEX(AdmittedwithRecentDischarge!$I$28:$W$1527, (MATCH($F208&amp;$R208,AdmittedwithRecentDischarge!$I$28:$I$1527&amp;AdmittedwithRecentDischarge!$M$28:$M$1527,0)))),"",INDEX(AdmittedwithRecentDischarge!$I$28:$W$1527, (MATCH($F208&amp;$R208,AdmittedwithRecentDischarge!$I$28:$I$1527&amp;AdmittedwithRecentDischarge!$M$28:$M$1527,0)),11))</f>
        <v>0</v>
      </c>
      <c r="V208" s="191">
        <f t="array" ref="V208">IF(ISNA(INDEX(AdmittedwithRecentDischarge!$I$28:$W$1527, (MATCH($F208&amp;$R208,AdmittedwithRecentDischarge!$I$28:$I$1527&amp;AdmittedwithRecentDischarge!$M$28:$M$1527,0)))),"",INDEX(AdmittedwithRecentDischarge!$I$28:$W$1527, (MATCH($F208&amp;$R208,AdmittedwithRecentDischarge!$I$28:$I$1527&amp;AdmittedwithRecentDischarge!$M$28:$M$1527,0)),15))</f>
        <v>0</v>
      </c>
      <c r="W208" s="228" t="b">
        <f t="shared" si="20"/>
        <v>0</v>
      </c>
      <c r="X208" s="224" t="str">
        <f t="array" ref="X208">IF(ISNA(VLOOKUP($F208, AdmittedwithRecentDischarge!$I$28:$I$1527,1,FALSE)),"",MAX(IF((AdmittedwithRecentDischarge!$I$28:$I$1527=$F208)*(AdmittedwithRecentDischarge!$K$28:$K$1527&lt;=TransferLog!$J208),AdmittedwithRecentDischarge!$K$28:$K$1527)))</f>
        <v/>
      </c>
      <c r="Y208" s="224" t="b">
        <f t="shared" si="21"/>
        <v>0</v>
      </c>
      <c r="Z208" s="208"/>
      <c r="AA208" s="207" t="str">
        <f t="shared" si="18"/>
        <v/>
      </c>
      <c r="AB208" s="212" t="b">
        <f t="shared" si="22"/>
        <v>0</v>
      </c>
      <c r="AC208" s="213">
        <f t="shared" si="19"/>
        <v>0</v>
      </c>
      <c r="AD208" s="298"/>
      <c r="AE208" s="299"/>
      <c r="AF208" s="21">
        <f t="shared" si="17"/>
        <v>0</v>
      </c>
    </row>
    <row r="209" spans="1:32" s="21" customFormat="1" ht="16.5" customHeight="1">
      <c r="A209" s="22"/>
      <c r="B209" s="22"/>
      <c r="C209" s="22"/>
      <c r="D209" s="115">
        <f t="shared" si="16"/>
        <v>189</v>
      </c>
      <c r="E209" s="248" t="str">
        <f t="array" ref="E209">IF($F209&lt;&gt;"",INDEX(DropDownLists!$K$10:$K$2516,MATCH($F209,DropDownLists!$L$10:$L$2516,0)),"")</f>
        <v/>
      </c>
      <c r="F209" s="116"/>
      <c r="G209" s="118"/>
      <c r="I209" s="144"/>
      <c r="J209" s="141"/>
      <c r="K209" s="145"/>
      <c r="L209" s="146"/>
      <c r="M209" s="195" t="str">
        <f t="array" ref="M209">IF($L209&lt;&gt;"",INDEX(DropDownLists!$H$10:$H$2516,MATCH($L209,DropDownLists!$I$10:$I$2516,0)),"")</f>
        <v/>
      </c>
      <c r="N209" s="148"/>
      <c r="O209" s="148"/>
      <c r="P209" s="146"/>
      <c r="Q209" s="148" t="s">
        <v>190</v>
      </c>
      <c r="R209" s="119" t="str">
        <f t="array" ref="R209">IF(ISNA(VLOOKUP($F209, AdmittedwithRecentDischarge!$I$28:$I$1527,1,FALSE)),"",MAX(IF((AdmittedwithRecentDischarge!$I$28:$I$1527=$F209)*(AdmittedwithRecentDischarge!$M$28:$M$1527&lt;=TransferLog!$J209),AdmittedwithRecentDischarge!$M$28:$M$1527)))</f>
        <v/>
      </c>
      <c r="S209" s="120" t="str">
        <f t="array" ref="S209">IF(ISNA(INDEX(AdmittedwithRecentDischarge!$AH$28:$AH$1527,MATCH($F209&amp;$R209,AdmittedwithRecentDischarge!$I$28:$I$1527&amp;AdmittedwithRecentDischarge!$M$28:$M$1527,0))),"", IF($R209&lt;&gt;"",INDEX(AdmittedwithRecentDischarge!$AH$28:$AH$1527,MATCH($F209&amp;$R209,AdmittedwithRecentDischarge!$I$28:$I$1527&amp;AdmittedwithRecentDischarge!$M$28:$M$1527,0)),""))</f>
        <v/>
      </c>
      <c r="T209" s="190">
        <f t="array" ref="T209">IF(ISNA(INDEX(AdmittedwithRecentDischarge!$I$28:$W$1527, (MATCH($F209&amp;$R209,AdmittedwithRecentDischarge!$I$28:$I$1527&amp;AdmittedwithRecentDischarge!$M$28:$M$1527,0)))),"",INDEX(AdmittedwithRecentDischarge!$I$28:$W$1527, (MATCH($F209&amp;$R209,AdmittedwithRecentDischarge!$I$28:$I$1527&amp;AdmittedwithRecentDischarge!$M$28:$M$1527,0)),9))</f>
        <v>0</v>
      </c>
      <c r="U209" s="191">
        <f t="array" ref="U209">IF(ISNA(INDEX(AdmittedwithRecentDischarge!$I$28:$W$1527, (MATCH($F209&amp;$R209,AdmittedwithRecentDischarge!$I$28:$I$1527&amp;AdmittedwithRecentDischarge!$M$28:$M$1527,0)))),"",INDEX(AdmittedwithRecentDischarge!$I$28:$W$1527, (MATCH($F209&amp;$R209,AdmittedwithRecentDischarge!$I$28:$I$1527&amp;AdmittedwithRecentDischarge!$M$28:$M$1527,0)),11))</f>
        <v>0</v>
      </c>
      <c r="V209" s="191">
        <f t="array" ref="V209">IF(ISNA(INDEX(AdmittedwithRecentDischarge!$I$28:$W$1527, (MATCH($F209&amp;$R209,AdmittedwithRecentDischarge!$I$28:$I$1527&amp;AdmittedwithRecentDischarge!$M$28:$M$1527,0)))),"",INDEX(AdmittedwithRecentDischarge!$I$28:$W$1527, (MATCH($F209&amp;$R209,AdmittedwithRecentDischarge!$I$28:$I$1527&amp;AdmittedwithRecentDischarge!$M$28:$M$1527,0)),15))</f>
        <v>0</v>
      </c>
      <c r="W209" s="228" t="b">
        <f t="shared" si="20"/>
        <v>0</v>
      </c>
      <c r="X209" s="224" t="str">
        <f t="array" ref="X209">IF(ISNA(VLOOKUP($F209, AdmittedwithRecentDischarge!$I$28:$I$1527,1,FALSE)),"",MAX(IF((AdmittedwithRecentDischarge!$I$28:$I$1527=$F209)*(AdmittedwithRecentDischarge!$K$28:$K$1527&lt;=TransferLog!$J209),AdmittedwithRecentDischarge!$K$28:$K$1527)))</f>
        <v/>
      </c>
      <c r="Y209" s="224" t="b">
        <f t="shared" si="21"/>
        <v>0</v>
      </c>
      <c r="Z209" s="208"/>
      <c r="AA209" s="207" t="str">
        <f t="shared" si="18"/>
        <v/>
      </c>
      <c r="AB209" s="212" t="b">
        <f t="shared" si="22"/>
        <v>0</v>
      </c>
      <c r="AC209" s="213">
        <f t="shared" si="19"/>
        <v>0</v>
      </c>
      <c r="AD209" s="298"/>
      <c r="AE209" s="299"/>
      <c r="AF209" s="21">
        <f t="shared" si="17"/>
        <v>0</v>
      </c>
    </row>
    <row r="210" spans="1:32" s="21" customFormat="1" ht="16.5" customHeight="1">
      <c r="A210" s="22"/>
      <c r="B210" s="22"/>
      <c r="C210" s="22"/>
      <c r="D210" s="115">
        <f t="shared" si="16"/>
        <v>190</v>
      </c>
      <c r="E210" s="248" t="str">
        <f t="array" ref="E210">IF($F210&lt;&gt;"",INDEX(DropDownLists!$K$10:$K$2516,MATCH($F210,DropDownLists!$L$10:$L$2516,0)),"")</f>
        <v/>
      </c>
      <c r="F210" s="116"/>
      <c r="G210" s="118"/>
      <c r="I210" s="144"/>
      <c r="J210" s="141"/>
      <c r="K210" s="145"/>
      <c r="L210" s="146"/>
      <c r="M210" s="195" t="str">
        <f t="array" ref="M210">IF($L210&lt;&gt;"",INDEX(DropDownLists!$H$10:$H$2516,MATCH($L210,DropDownLists!$I$10:$I$2516,0)),"")</f>
        <v/>
      </c>
      <c r="N210" s="148"/>
      <c r="O210" s="148"/>
      <c r="P210" s="146"/>
      <c r="Q210" s="148" t="s">
        <v>190</v>
      </c>
      <c r="R210" s="119" t="str">
        <f t="array" ref="R210">IF(ISNA(VLOOKUP($F210, AdmittedwithRecentDischarge!$I$28:$I$1527,1,FALSE)),"",MAX(IF((AdmittedwithRecentDischarge!$I$28:$I$1527=$F210)*(AdmittedwithRecentDischarge!$M$28:$M$1527&lt;=TransferLog!$J210),AdmittedwithRecentDischarge!$M$28:$M$1527)))</f>
        <v/>
      </c>
      <c r="S210" s="120" t="str">
        <f t="array" ref="S210">IF(ISNA(INDEX(AdmittedwithRecentDischarge!$AH$28:$AH$1527,MATCH($F210&amp;$R210,AdmittedwithRecentDischarge!$I$28:$I$1527&amp;AdmittedwithRecentDischarge!$M$28:$M$1527,0))),"", IF($R210&lt;&gt;"",INDEX(AdmittedwithRecentDischarge!$AH$28:$AH$1527,MATCH($F210&amp;$R210,AdmittedwithRecentDischarge!$I$28:$I$1527&amp;AdmittedwithRecentDischarge!$M$28:$M$1527,0)),""))</f>
        <v/>
      </c>
      <c r="T210" s="190">
        <f t="array" ref="T210">IF(ISNA(INDEX(AdmittedwithRecentDischarge!$I$28:$W$1527, (MATCH($F210&amp;$R210,AdmittedwithRecentDischarge!$I$28:$I$1527&amp;AdmittedwithRecentDischarge!$M$28:$M$1527,0)))),"",INDEX(AdmittedwithRecentDischarge!$I$28:$W$1527, (MATCH($F210&amp;$R210,AdmittedwithRecentDischarge!$I$28:$I$1527&amp;AdmittedwithRecentDischarge!$M$28:$M$1527,0)),9))</f>
        <v>0</v>
      </c>
      <c r="U210" s="191">
        <f t="array" ref="U210">IF(ISNA(INDEX(AdmittedwithRecentDischarge!$I$28:$W$1527, (MATCH($F210&amp;$R210,AdmittedwithRecentDischarge!$I$28:$I$1527&amp;AdmittedwithRecentDischarge!$M$28:$M$1527,0)))),"",INDEX(AdmittedwithRecentDischarge!$I$28:$W$1527, (MATCH($F210&amp;$R210,AdmittedwithRecentDischarge!$I$28:$I$1527&amp;AdmittedwithRecentDischarge!$M$28:$M$1527,0)),11))</f>
        <v>0</v>
      </c>
      <c r="V210" s="191">
        <f t="array" ref="V210">IF(ISNA(INDEX(AdmittedwithRecentDischarge!$I$28:$W$1527, (MATCH($F210&amp;$R210,AdmittedwithRecentDischarge!$I$28:$I$1527&amp;AdmittedwithRecentDischarge!$M$28:$M$1527,0)))),"",INDEX(AdmittedwithRecentDischarge!$I$28:$W$1527, (MATCH($F210&amp;$R210,AdmittedwithRecentDischarge!$I$28:$I$1527&amp;AdmittedwithRecentDischarge!$M$28:$M$1527,0)),15))</f>
        <v>0</v>
      </c>
      <c r="W210" s="228" t="b">
        <f t="shared" si="20"/>
        <v>0</v>
      </c>
      <c r="X210" s="224" t="str">
        <f t="array" ref="X210">IF(ISNA(VLOOKUP($F210, AdmittedwithRecentDischarge!$I$28:$I$1527,1,FALSE)),"",MAX(IF((AdmittedwithRecentDischarge!$I$28:$I$1527=$F210)*(AdmittedwithRecentDischarge!$K$28:$K$1527&lt;=TransferLog!$J210),AdmittedwithRecentDischarge!$K$28:$K$1527)))</f>
        <v/>
      </c>
      <c r="Y210" s="224" t="b">
        <f t="shared" si="21"/>
        <v>0</v>
      </c>
      <c r="Z210" s="208"/>
      <c r="AA210" s="207" t="str">
        <f t="shared" si="18"/>
        <v/>
      </c>
      <c r="AB210" s="212" t="b">
        <f t="shared" si="22"/>
        <v>0</v>
      </c>
      <c r="AC210" s="213">
        <f t="shared" si="19"/>
        <v>0</v>
      </c>
      <c r="AD210" s="298"/>
      <c r="AE210" s="299"/>
      <c r="AF210" s="21">
        <f t="shared" si="17"/>
        <v>0</v>
      </c>
    </row>
    <row r="211" spans="1:32" s="21" customFormat="1" ht="16.5" customHeight="1">
      <c r="A211" s="22"/>
      <c r="B211" s="22"/>
      <c r="C211" s="22"/>
      <c r="D211" s="115">
        <f t="shared" si="16"/>
        <v>191</v>
      </c>
      <c r="E211" s="248" t="str">
        <f t="array" ref="E211">IF($F211&lt;&gt;"",INDEX(DropDownLists!$K$10:$K$2516,MATCH($F211,DropDownLists!$L$10:$L$2516,0)),"")</f>
        <v/>
      </c>
      <c r="F211" s="116"/>
      <c r="G211" s="118"/>
      <c r="I211" s="144"/>
      <c r="J211" s="141"/>
      <c r="K211" s="145"/>
      <c r="L211" s="146"/>
      <c r="M211" s="195" t="str">
        <f t="array" ref="M211">IF($L211&lt;&gt;"",INDEX(DropDownLists!$H$10:$H$2516,MATCH($L211,DropDownLists!$I$10:$I$2516,0)),"")</f>
        <v/>
      </c>
      <c r="N211" s="148"/>
      <c r="O211" s="148"/>
      <c r="P211" s="146"/>
      <c r="Q211" s="148" t="s">
        <v>190</v>
      </c>
      <c r="R211" s="119" t="str">
        <f t="array" ref="R211">IF(ISNA(VLOOKUP($F211, AdmittedwithRecentDischarge!$I$28:$I$1527,1,FALSE)),"",MAX(IF((AdmittedwithRecentDischarge!$I$28:$I$1527=$F211)*(AdmittedwithRecentDischarge!$M$28:$M$1527&lt;=TransferLog!$J211),AdmittedwithRecentDischarge!$M$28:$M$1527)))</f>
        <v/>
      </c>
      <c r="S211" s="120" t="str">
        <f t="array" ref="S211">IF(ISNA(INDEX(AdmittedwithRecentDischarge!$AH$28:$AH$1527,MATCH($F211&amp;$R211,AdmittedwithRecentDischarge!$I$28:$I$1527&amp;AdmittedwithRecentDischarge!$M$28:$M$1527,0))),"", IF($R211&lt;&gt;"",INDEX(AdmittedwithRecentDischarge!$AH$28:$AH$1527,MATCH($F211&amp;$R211,AdmittedwithRecentDischarge!$I$28:$I$1527&amp;AdmittedwithRecentDischarge!$M$28:$M$1527,0)),""))</f>
        <v/>
      </c>
      <c r="T211" s="190">
        <f t="array" ref="T211">IF(ISNA(INDEX(AdmittedwithRecentDischarge!$I$28:$W$1527, (MATCH($F211&amp;$R211,AdmittedwithRecentDischarge!$I$28:$I$1527&amp;AdmittedwithRecentDischarge!$M$28:$M$1527,0)))),"",INDEX(AdmittedwithRecentDischarge!$I$28:$W$1527, (MATCH($F211&amp;$R211,AdmittedwithRecentDischarge!$I$28:$I$1527&amp;AdmittedwithRecentDischarge!$M$28:$M$1527,0)),9))</f>
        <v>0</v>
      </c>
      <c r="U211" s="191">
        <f t="array" ref="U211">IF(ISNA(INDEX(AdmittedwithRecentDischarge!$I$28:$W$1527, (MATCH($F211&amp;$R211,AdmittedwithRecentDischarge!$I$28:$I$1527&amp;AdmittedwithRecentDischarge!$M$28:$M$1527,0)))),"",INDEX(AdmittedwithRecentDischarge!$I$28:$W$1527, (MATCH($F211&amp;$R211,AdmittedwithRecentDischarge!$I$28:$I$1527&amp;AdmittedwithRecentDischarge!$M$28:$M$1527,0)),11))</f>
        <v>0</v>
      </c>
      <c r="V211" s="191">
        <f t="array" ref="V211">IF(ISNA(INDEX(AdmittedwithRecentDischarge!$I$28:$W$1527, (MATCH($F211&amp;$R211,AdmittedwithRecentDischarge!$I$28:$I$1527&amp;AdmittedwithRecentDischarge!$M$28:$M$1527,0)))),"",INDEX(AdmittedwithRecentDischarge!$I$28:$W$1527, (MATCH($F211&amp;$R211,AdmittedwithRecentDischarge!$I$28:$I$1527&amp;AdmittedwithRecentDischarge!$M$28:$M$1527,0)),15))</f>
        <v>0</v>
      </c>
      <c r="W211" s="228" t="b">
        <f t="shared" si="20"/>
        <v>0</v>
      </c>
      <c r="X211" s="224" t="str">
        <f t="array" ref="X211">IF(ISNA(VLOOKUP($F211, AdmittedwithRecentDischarge!$I$28:$I$1527,1,FALSE)),"",MAX(IF((AdmittedwithRecentDischarge!$I$28:$I$1527=$F211)*(AdmittedwithRecentDischarge!$K$28:$K$1527&lt;=TransferLog!$J211),AdmittedwithRecentDischarge!$K$28:$K$1527)))</f>
        <v/>
      </c>
      <c r="Y211" s="224" t="b">
        <f t="shared" si="21"/>
        <v>0</v>
      </c>
      <c r="Z211" s="208"/>
      <c r="AA211" s="207" t="str">
        <f t="shared" si="18"/>
        <v/>
      </c>
      <c r="AB211" s="212" t="b">
        <f t="shared" si="22"/>
        <v>0</v>
      </c>
      <c r="AC211" s="213">
        <f t="shared" si="19"/>
        <v>0</v>
      </c>
      <c r="AD211" s="298"/>
      <c r="AE211" s="299"/>
      <c r="AF211" s="21">
        <f t="shared" si="17"/>
        <v>0</v>
      </c>
    </row>
    <row r="212" spans="1:32" s="21" customFormat="1" ht="16.5" customHeight="1">
      <c r="A212" s="22"/>
      <c r="B212" s="22"/>
      <c r="C212" s="22"/>
      <c r="D212" s="115">
        <f t="shared" si="16"/>
        <v>192</v>
      </c>
      <c r="E212" s="248" t="str">
        <f t="array" ref="E212">IF($F212&lt;&gt;"",INDEX(DropDownLists!$K$10:$K$2516,MATCH($F212,DropDownLists!$L$10:$L$2516,0)),"")</f>
        <v/>
      </c>
      <c r="F212" s="116"/>
      <c r="G212" s="118"/>
      <c r="I212" s="144"/>
      <c r="J212" s="141"/>
      <c r="K212" s="145"/>
      <c r="L212" s="146"/>
      <c r="M212" s="195" t="str">
        <f t="array" ref="M212">IF($L212&lt;&gt;"",INDEX(DropDownLists!$H$10:$H$2516,MATCH($L212,DropDownLists!$I$10:$I$2516,0)),"")</f>
        <v/>
      </c>
      <c r="N212" s="148"/>
      <c r="O212" s="148"/>
      <c r="P212" s="146"/>
      <c r="Q212" s="148" t="s">
        <v>190</v>
      </c>
      <c r="R212" s="119" t="str">
        <f t="array" ref="R212">IF(ISNA(VLOOKUP($F212, AdmittedwithRecentDischarge!$I$28:$I$1527,1,FALSE)),"",MAX(IF((AdmittedwithRecentDischarge!$I$28:$I$1527=$F212)*(AdmittedwithRecentDischarge!$M$28:$M$1527&lt;=TransferLog!$J212),AdmittedwithRecentDischarge!$M$28:$M$1527)))</f>
        <v/>
      </c>
      <c r="S212" s="120" t="str">
        <f t="array" ref="S212">IF(ISNA(INDEX(AdmittedwithRecentDischarge!$AH$28:$AH$1527,MATCH($F212&amp;$R212,AdmittedwithRecentDischarge!$I$28:$I$1527&amp;AdmittedwithRecentDischarge!$M$28:$M$1527,0))),"", IF($R212&lt;&gt;"",INDEX(AdmittedwithRecentDischarge!$AH$28:$AH$1527,MATCH($F212&amp;$R212,AdmittedwithRecentDischarge!$I$28:$I$1527&amp;AdmittedwithRecentDischarge!$M$28:$M$1527,0)),""))</f>
        <v/>
      </c>
      <c r="T212" s="190">
        <f t="array" ref="T212">IF(ISNA(INDEX(AdmittedwithRecentDischarge!$I$28:$W$1527, (MATCH($F212&amp;$R212,AdmittedwithRecentDischarge!$I$28:$I$1527&amp;AdmittedwithRecentDischarge!$M$28:$M$1527,0)))),"",INDEX(AdmittedwithRecentDischarge!$I$28:$W$1527, (MATCH($F212&amp;$R212,AdmittedwithRecentDischarge!$I$28:$I$1527&amp;AdmittedwithRecentDischarge!$M$28:$M$1527,0)),9))</f>
        <v>0</v>
      </c>
      <c r="U212" s="191">
        <f t="array" ref="U212">IF(ISNA(INDEX(AdmittedwithRecentDischarge!$I$28:$W$1527, (MATCH($F212&amp;$R212,AdmittedwithRecentDischarge!$I$28:$I$1527&amp;AdmittedwithRecentDischarge!$M$28:$M$1527,0)))),"",INDEX(AdmittedwithRecentDischarge!$I$28:$W$1527, (MATCH($F212&amp;$R212,AdmittedwithRecentDischarge!$I$28:$I$1527&amp;AdmittedwithRecentDischarge!$M$28:$M$1527,0)),11))</f>
        <v>0</v>
      </c>
      <c r="V212" s="191">
        <f t="array" ref="V212">IF(ISNA(INDEX(AdmittedwithRecentDischarge!$I$28:$W$1527, (MATCH($F212&amp;$R212,AdmittedwithRecentDischarge!$I$28:$I$1527&amp;AdmittedwithRecentDischarge!$M$28:$M$1527,0)))),"",INDEX(AdmittedwithRecentDischarge!$I$28:$W$1527, (MATCH($F212&amp;$R212,AdmittedwithRecentDischarge!$I$28:$I$1527&amp;AdmittedwithRecentDischarge!$M$28:$M$1527,0)),15))</f>
        <v>0</v>
      </c>
      <c r="W212" s="228" t="b">
        <f t="shared" si="20"/>
        <v>0</v>
      </c>
      <c r="X212" s="224" t="str">
        <f t="array" ref="X212">IF(ISNA(VLOOKUP($F212, AdmittedwithRecentDischarge!$I$28:$I$1527,1,FALSE)),"",MAX(IF((AdmittedwithRecentDischarge!$I$28:$I$1527=$F212)*(AdmittedwithRecentDischarge!$K$28:$K$1527&lt;=TransferLog!$J212),AdmittedwithRecentDischarge!$K$28:$K$1527)))</f>
        <v/>
      </c>
      <c r="Y212" s="224" t="b">
        <f t="shared" si="21"/>
        <v>0</v>
      </c>
      <c r="Z212" s="208"/>
      <c r="AA212" s="207" t="str">
        <f t="shared" si="18"/>
        <v/>
      </c>
      <c r="AB212" s="212" t="b">
        <f t="shared" si="22"/>
        <v>0</v>
      </c>
      <c r="AC212" s="213">
        <f t="shared" si="19"/>
        <v>0</v>
      </c>
      <c r="AD212" s="298"/>
      <c r="AE212" s="299"/>
      <c r="AF212" s="21">
        <f t="shared" si="17"/>
        <v>0</v>
      </c>
    </row>
    <row r="213" spans="1:32" s="21" customFormat="1" ht="16.5" customHeight="1">
      <c r="A213" s="22"/>
      <c r="B213" s="22"/>
      <c r="C213" s="22"/>
      <c r="D213" s="115">
        <f t="shared" si="16"/>
        <v>193</v>
      </c>
      <c r="E213" s="248" t="str">
        <f t="array" ref="E213">IF($F213&lt;&gt;"",INDEX(DropDownLists!$K$10:$K$2516,MATCH($F213,DropDownLists!$L$10:$L$2516,0)),"")</f>
        <v/>
      </c>
      <c r="F213" s="116"/>
      <c r="G213" s="118"/>
      <c r="I213" s="144"/>
      <c r="J213" s="141"/>
      <c r="K213" s="145"/>
      <c r="L213" s="146"/>
      <c r="M213" s="195" t="str">
        <f t="array" ref="M213">IF($L213&lt;&gt;"",INDEX(DropDownLists!$H$10:$H$2516,MATCH($L213,DropDownLists!$I$10:$I$2516,0)),"")</f>
        <v/>
      </c>
      <c r="N213" s="148"/>
      <c r="O213" s="148"/>
      <c r="P213" s="146"/>
      <c r="Q213" s="148" t="s">
        <v>190</v>
      </c>
      <c r="R213" s="119" t="str">
        <f t="array" ref="R213">IF(ISNA(VLOOKUP($F213, AdmittedwithRecentDischarge!$I$28:$I$1527,1,FALSE)),"",MAX(IF((AdmittedwithRecentDischarge!$I$28:$I$1527=$F213)*(AdmittedwithRecentDischarge!$M$28:$M$1527&lt;=TransferLog!$J213),AdmittedwithRecentDischarge!$M$28:$M$1527)))</f>
        <v/>
      </c>
      <c r="S213" s="120" t="str">
        <f t="array" ref="S213">IF(ISNA(INDEX(AdmittedwithRecentDischarge!$AH$28:$AH$1527,MATCH($F213&amp;$R213,AdmittedwithRecentDischarge!$I$28:$I$1527&amp;AdmittedwithRecentDischarge!$M$28:$M$1527,0))),"", IF($R213&lt;&gt;"",INDEX(AdmittedwithRecentDischarge!$AH$28:$AH$1527,MATCH($F213&amp;$R213,AdmittedwithRecentDischarge!$I$28:$I$1527&amp;AdmittedwithRecentDischarge!$M$28:$M$1527,0)),""))</f>
        <v/>
      </c>
      <c r="T213" s="190">
        <f t="array" ref="T213">IF(ISNA(INDEX(AdmittedwithRecentDischarge!$I$28:$W$1527, (MATCH($F213&amp;$R213,AdmittedwithRecentDischarge!$I$28:$I$1527&amp;AdmittedwithRecentDischarge!$M$28:$M$1527,0)))),"",INDEX(AdmittedwithRecentDischarge!$I$28:$W$1527, (MATCH($F213&amp;$R213,AdmittedwithRecentDischarge!$I$28:$I$1527&amp;AdmittedwithRecentDischarge!$M$28:$M$1527,0)),9))</f>
        <v>0</v>
      </c>
      <c r="U213" s="191">
        <f t="array" ref="U213">IF(ISNA(INDEX(AdmittedwithRecentDischarge!$I$28:$W$1527, (MATCH($F213&amp;$R213,AdmittedwithRecentDischarge!$I$28:$I$1527&amp;AdmittedwithRecentDischarge!$M$28:$M$1527,0)))),"",INDEX(AdmittedwithRecentDischarge!$I$28:$W$1527, (MATCH($F213&amp;$R213,AdmittedwithRecentDischarge!$I$28:$I$1527&amp;AdmittedwithRecentDischarge!$M$28:$M$1527,0)),11))</f>
        <v>0</v>
      </c>
      <c r="V213" s="191">
        <f t="array" ref="V213">IF(ISNA(INDEX(AdmittedwithRecentDischarge!$I$28:$W$1527, (MATCH($F213&amp;$R213,AdmittedwithRecentDischarge!$I$28:$I$1527&amp;AdmittedwithRecentDischarge!$M$28:$M$1527,0)))),"",INDEX(AdmittedwithRecentDischarge!$I$28:$W$1527, (MATCH($F213&amp;$R213,AdmittedwithRecentDischarge!$I$28:$I$1527&amp;AdmittedwithRecentDischarge!$M$28:$M$1527,0)),15))</f>
        <v>0</v>
      </c>
      <c r="W213" s="228" t="b">
        <f t="shared" si="20"/>
        <v>0</v>
      </c>
      <c r="X213" s="224" t="str">
        <f t="array" ref="X213">IF(ISNA(VLOOKUP($F213, AdmittedwithRecentDischarge!$I$28:$I$1527,1,FALSE)),"",MAX(IF((AdmittedwithRecentDischarge!$I$28:$I$1527=$F213)*(AdmittedwithRecentDischarge!$K$28:$K$1527&lt;=TransferLog!$J213),AdmittedwithRecentDischarge!$K$28:$K$1527)))</f>
        <v/>
      </c>
      <c r="Y213" s="224" t="b">
        <f t="shared" si="21"/>
        <v>0</v>
      </c>
      <c r="Z213" s="208"/>
      <c r="AA213" s="207" t="str">
        <f t="shared" ref="AA213:AA276" si="23">IF(AND($J213&lt;&gt;"",$X213&lt;&gt;""),DATEDIF($X213,$J213,"d"),"")</f>
        <v/>
      </c>
      <c r="AB213" s="212" t="b">
        <f t="shared" si="22"/>
        <v>0</v>
      </c>
      <c r="AC213" s="213">
        <f t="shared" ref="AC213:AC276" si="24">IF(OR(($P213="Admitted, inpatient"), ($P213="Admitted, status uncertain")),1,0)</f>
        <v>0</v>
      </c>
      <c r="AD213" s="298"/>
      <c r="AE213" s="299"/>
      <c r="AF213" s="21">
        <f t="shared" si="17"/>
        <v>0</v>
      </c>
    </row>
    <row r="214" spans="1:32" s="21" customFormat="1" ht="16.5" customHeight="1">
      <c r="A214" s="22"/>
      <c r="B214" s="22"/>
      <c r="C214" s="22"/>
      <c r="D214" s="115">
        <f t="shared" si="16"/>
        <v>194</v>
      </c>
      <c r="E214" s="248" t="str">
        <f t="array" ref="E214">IF($F214&lt;&gt;"",INDEX(DropDownLists!$K$10:$K$2516,MATCH($F214,DropDownLists!$L$10:$L$2516,0)),"")</f>
        <v/>
      </c>
      <c r="F214" s="116"/>
      <c r="G214" s="118"/>
      <c r="I214" s="144"/>
      <c r="J214" s="141"/>
      <c r="K214" s="145"/>
      <c r="L214" s="146"/>
      <c r="M214" s="195" t="str">
        <f t="array" ref="M214">IF($L214&lt;&gt;"",INDEX(DropDownLists!$H$10:$H$2516,MATCH($L214,DropDownLists!$I$10:$I$2516,0)),"")</f>
        <v/>
      </c>
      <c r="N214" s="148"/>
      <c r="O214" s="148"/>
      <c r="P214" s="146"/>
      <c r="Q214" s="148" t="s">
        <v>190</v>
      </c>
      <c r="R214" s="119" t="str">
        <f t="array" ref="R214">IF(ISNA(VLOOKUP($F214, AdmittedwithRecentDischarge!$I$28:$I$1527,1,FALSE)),"",MAX(IF((AdmittedwithRecentDischarge!$I$28:$I$1527=$F214)*(AdmittedwithRecentDischarge!$M$28:$M$1527&lt;=TransferLog!$J214),AdmittedwithRecentDischarge!$M$28:$M$1527)))</f>
        <v/>
      </c>
      <c r="S214" s="120" t="str">
        <f t="array" ref="S214">IF(ISNA(INDEX(AdmittedwithRecentDischarge!$AH$28:$AH$1527,MATCH($F214&amp;$R214,AdmittedwithRecentDischarge!$I$28:$I$1527&amp;AdmittedwithRecentDischarge!$M$28:$M$1527,0))),"", IF($R214&lt;&gt;"",INDEX(AdmittedwithRecentDischarge!$AH$28:$AH$1527,MATCH($F214&amp;$R214,AdmittedwithRecentDischarge!$I$28:$I$1527&amp;AdmittedwithRecentDischarge!$M$28:$M$1527,0)),""))</f>
        <v/>
      </c>
      <c r="T214" s="190">
        <f t="array" ref="T214">IF(ISNA(INDEX(AdmittedwithRecentDischarge!$I$28:$W$1527, (MATCH($F214&amp;$R214,AdmittedwithRecentDischarge!$I$28:$I$1527&amp;AdmittedwithRecentDischarge!$M$28:$M$1527,0)))),"",INDEX(AdmittedwithRecentDischarge!$I$28:$W$1527, (MATCH($F214&amp;$R214,AdmittedwithRecentDischarge!$I$28:$I$1527&amp;AdmittedwithRecentDischarge!$M$28:$M$1527,0)),9))</f>
        <v>0</v>
      </c>
      <c r="U214" s="191">
        <f t="array" ref="U214">IF(ISNA(INDEX(AdmittedwithRecentDischarge!$I$28:$W$1527, (MATCH($F214&amp;$R214,AdmittedwithRecentDischarge!$I$28:$I$1527&amp;AdmittedwithRecentDischarge!$M$28:$M$1527,0)))),"",INDEX(AdmittedwithRecentDischarge!$I$28:$W$1527, (MATCH($F214&amp;$R214,AdmittedwithRecentDischarge!$I$28:$I$1527&amp;AdmittedwithRecentDischarge!$M$28:$M$1527,0)),11))</f>
        <v>0</v>
      </c>
      <c r="V214" s="191">
        <f t="array" ref="V214">IF(ISNA(INDEX(AdmittedwithRecentDischarge!$I$28:$W$1527, (MATCH($F214&amp;$R214,AdmittedwithRecentDischarge!$I$28:$I$1527&amp;AdmittedwithRecentDischarge!$M$28:$M$1527,0)))),"",INDEX(AdmittedwithRecentDischarge!$I$28:$W$1527, (MATCH($F214&amp;$R214,AdmittedwithRecentDischarge!$I$28:$I$1527&amp;AdmittedwithRecentDischarge!$M$28:$M$1527,0)),15))</f>
        <v>0</v>
      </c>
      <c r="W214" s="228" t="b">
        <f t="shared" ref="W214:W277" si="25">IF($R214&lt;&gt;"",$R214)</f>
        <v>0</v>
      </c>
      <c r="X214" s="224" t="str">
        <f t="array" ref="X214">IF(ISNA(VLOOKUP($F214, AdmittedwithRecentDischarge!$I$28:$I$1527,1,FALSE)),"",MAX(IF((AdmittedwithRecentDischarge!$I$28:$I$1527=$F214)*(AdmittedwithRecentDischarge!$K$28:$K$1527&lt;=TransferLog!$J214),AdmittedwithRecentDischarge!$K$28:$K$1527)))</f>
        <v/>
      </c>
      <c r="Y214" s="224" t="b">
        <f t="shared" ref="Y214:Y277" si="26">IF($X214&lt;&gt;"",$X214)</f>
        <v>0</v>
      </c>
      <c r="Z214" s="208"/>
      <c r="AA214" s="207" t="str">
        <f t="shared" si="23"/>
        <v/>
      </c>
      <c r="AB214" s="212" t="b">
        <f t="shared" ref="AB214:AB277" si="27">IF($AA214&lt;&gt;"",IF($AA214&lt;31,1,0))</f>
        <v>0</v>
      </c>
      <c r="AC214" s="213">
        <f t="shared" si="24"/>
        <v>0</v>
      </c>
      <c r="AD214" s="298"/>
      <c r="AE214" s="299"/>
      <c r="AF214" s="21">
        <f t="shared" si="17"/>
        <v>0</v>
      </c>
    </row>
    <row r="215" spans="1:32" s="21" customFormat="1" ht="16.5" customHeight="1">
      <c r="A215" s="22"/>
      <c r="B215" s="22"/>
      <c r="C215" s="22"/>
      <c r="D215" s="115">
        <f t="shared" si="16"/>
        <v>195</v>
      </c>
      <c r="E215" s="248" t="str">
        <f t="array" ref="E215">IF($F215&lt;&gt;"",INDEX(DropDownLists!$K$10:$K$2516,MATCH($F215,DropDownLists!$L$10:$L$2516,0)),"")</f>
        <v/>
      </c>
      <c r="F215" s="116"/>
      <c r="G215" s="118"/>
      <c r="I215" s="144"/>
      <c r="J215" s="141"/>
      <c r="K215" s="145"/>
      <c r="L215" s="146"/>
      <c r="M215" s="195" t="str">
        <f t="array" ref="M215">IF($L215&lt;&gt;"",INDEX(DropDownLists!$H$10:$H$2516,MATCH($L215,DropDownLists!$I$10:$I$2516,0)),"")</f>
        <v/>
      </c>
      <c r="N215" s="148"/>
      <c r="O215" s="148"/>
      <c r="P215" s="146"/>
      <c r="Q215" s="148" t="s">
        <v>190</v>
      </c>
      <c r="R215" s="119" t="str">
        <f t="array" ref="R215">IF(ISNA(VLOOKUP($F215, AdmittedwithRecentDischarge!$I$28:$I$1527,1,FALSE)),"",MAX(IF((AdmittedwithRecentDischarge!$I$28:$I$1527=$F215)*(AdmittedwithRecentDischarge!$M$28:$M$1527&lt;=TransferLog!$J215),AdmittedwithRecentDischarge!$M$28:$M$1527)))</f>
        <v/>
      </c>
      <c r="S215" s="120" t="str">
        <f t="array" ref="S215">IF(ISNA(INDEX(AdmittedwithRecentDischarge!$AH$28:$AH$1527,MATCH($F215&amp;$R215,AdmittedwithRecentDischarge!$I$28:$I$1527&amp;AdmittedwithRecentDischarge!$M$28:$M$1527,0))),"", IF($R215&lt;&gt;"",INDEX(AdmittedwithRecentDischarge!$AH$28:$AH$1527,MATCH($F215&amp;$R215,AdmittedwithRecentDischarge!$I$28:$I$1527&amp;AdmittedwithRecentDischarge!$M$28:$M$1527,0)),""))</f>
        <v/>
      </c>
      <c r="T215" s="190">
        <f t="array" ref="T215">IF(ISNA(INDEX(AdmittedwithRecentDischarge!$I$28:$W$1527, (MATCH($F215&amp;$R215,AdmittedwithRecentDischarge!$I$28:$I$1527&amp;AdmittedwithRecentDischarge!$M$28:$M$1527,0)))),"",INDEX(AdmittedwithRecentDischarge!$I$28:$W$1527, (MATCH($F215&amp;$R215,AdmittedwithRecentDischarge!$I$28:$I$1527&amp;AdmittedwithRecentDischarge!$M$28:$M$1527,0)),9))</f>
        <v>0</v>
      </c>
      <c r="U215" s="191">
        <f t="array" ref="U215">IF(ISNA(INDEX(AdmittedwithRecentDischarge!$I$28:$W$1527, (MATCH($F215&amp;$R215,AdmittedwithRecentDischarge!$I$28:$I$1527&amp;AdmittedwithRecentDischarge!$M$28:$M$1527,0)))),"",INDEX(AdmittedwithRecentDischarge!$I$28:$W$1527, (MATCH($F215&amp;$R215,AdmittedwithRecentDischarge!$I$28:$I$1527&amp;AdmittedwithRecentDischarge!$M$28:$M$1527,0)),11))</f>
        <v>0</v>
      </c>
      <c r="V215" s="191">
        <f t="array" ref="V215">IF(ISNA(INDEX(AdmittedwithRecentDischarge!$I$28:$W$1527, (MATCH($F215&amp;$R215,AdmittedwithRecentDischarge!$I$28:$I$1527&amp;AdmittedwithRecentDischarge!$M$28:$M$1527,0)))),"",INDEX(AdmittedwithRecentDischarge!$I$28:$W$1527, (MATCH($F215&amp;$R215,AdmittedwithRecentDischarge!$I$28:$I$1527&amp;AdmittedwithRecentDischarge!$M$28:$M$1527,0)),15))</f>
        <v>0</v>
      </c>
      <c r="W215" s="228" t="b">
        <f t="shared" si="25"/>
        <v>0</v>
      </c>
      <c r="X215" s="224" t="str">
        <f t="array" ref="X215">IF(ISNA(VLOOKUP($F215, AdmittedwithRecentDischarge!$I$28:$I$1527,1,FALSE)),"",MAX(IF((AdmittedwithRecentDischarge!$I$28:$I$1527=$F215)*(AdmittedwithRecentDischarge!$K$28:$K$1527&lt;=TransferLog!$J215),AdmittedwithRecentDischarge!$K$28:$K$1527)))</f>
        <v/>
      </c>
      <c r="Y215" s="224" t="b">
        <f t="shared" si="26"/>
        <v>0</v>
      </c>
      <c r="Z215" s="208"/>
      <c r="AA215" s="207" t="str">
        <f t="shared" si="23"/>
        <v/>
      </c>
      <c r="AB215" s="212" t="b">
        <f t="shared" si="27"/>
        <v>0</v>
      </c>
      <c r="AC215" s="213">
        <f t="shared" si="24"/>
        <v>0</v>
      </c>
      <c r="AD215" s="298"/>
      <c r="AE215" s="299"/>
      <c r="AF215" s="21">
        <f t="shared" si="17"/>
        <v>0</v>
      </c>
    </row>
    <row r="216" spans="1:32" s="21" customFormat="1" ht="16.5" customHeight="1">
      <c r="A216" s="22"/>
      <c r="B216" s="22"/>
      <c r="C216" s="22"/>
      <c r="D216" s="115">
        <f t="shared" si="16"/>
        <v>196</v>
      </c>
      <c r="E216" s="248" t="str">
        <f t="array" ref="E216">IF($F216&lt;&gt;"",INDEX(DropDownLists!$K$10:$K$2516,MATCH($F216,DropDownLists!$L$10:$L$2516,0)),"")</f>
        <v/>
      </c>
      <c r="F216" s="116"/>
      <c r="G216" s="118"/>
      <c r="I216" s="144"/>
      <c r="J216" s="141"/>
      <c r="K216" s="145"/>
      <c r="L216" s="146"/>
      <c r="M216" s="195" t="str">
        <f t="array" ref="M216">IF($L216&lt;&gt;"",INDEX(DropDownLists!$H$10:$H$2516,MATCH($L216,DropDownLists!$I$10:$I$2516,0)),"")</f>
        <v/>
      </c>
      <c r="N216" s="148"/>
      <c r="O216" s="148"/>
      <c r="P216" s="146"/>
      <c r="Q216" s="148" t="s">
        <v>190</v>
      </c>
      <c r="R216" s="119" t="str">
        <f t="array" ref="R216">IF(ISNA(VLOOKUP($F216, AdmittedwithRecentDischarge!$I$28:$I$1527,1,FALSE)),"",MAX(IF((AdmittedwithRecentDischarge!$I$28:$I$1527=$F216)*(AdmittedwithRecentDischarge!$M$28:$M$1527&lt;=TransferLog!$J216),AdmittedwithRecentDischarge!$M$28:$M$1527)))</f>
        <v/>
      </c>
      <c r="S216" s="120" t="str">
        <f t="array" ref="S216">IF(ISNA(INDEX(AdmittedwithRecentDischarge!$AH$28:$AH$1527,MATCH($F216&amp;$R216,AdmittedwithRecentDischarge!$I$28:$I$1527&amp;AdmittedwithRecentDischarge!$M$28:$M$1527,0))),"", IF($R216&lt;&gt;"",INDEX(AdmittedwithRecentDischarge!$AH$28:$AH$1527,MATCH($F216&amp;$R216,AdmittedwithRecentDischarge!$I$28:$I$1527&amp;AdmittedwithRecentDischarge!$M$28:$M$1527,0)),""))</f>
        <v/>
      </c>
      <c r="T216" s="190">
        <f t="array" ref="T216">IF(ISNA(INDEX(AdmittedwithRecentDischarge!$I$28:$W$1527, (MATCH($F216&amp;$R216,AdmittedwithRecentDischarge!$I$28:$I$1527&amp;AdmittedwithRecentDischarge!$M$28:$M$1527,0)))),"",INDEX(AdmittedwithRecentDischarge!$I$28:$W$1527, (MATCH($F216&amp;$R216,AdmittedwithRecentDischarge!$I$28:$I$1527&amp;AdmittedwithRecentDischarge!$M$28:$M$1527,0)),9))</f>
        <v>0</v>
      </c>
      <c r="U216" s="191">
        <f t="array" ref="U216">IF(ISNA(INDEX(AdmittedwithRecentDischarge!$I$28:$W$1527, (MATCH($F216&amp;$R216,AdmittedwithRecentDischarge!$I$28:$I$1527&amp;AdmittedwithRecentDischarge!$M$28:$M$1527,0)))),"",INDEX(AdmittedwithRecentDischarge!$I$28:$W$1527, (MATCH($F216&amp;$R216,AdmittedwithRecentDischarge!$I$28:$I$1527&amp;AdmittedwithRecentDischarge!$M$28:$M$1527,0)),11))</f>
        <v>0</v>
      </c>
      <c r="V216" s="191">
        <f t="array" ref="V216">IF(ISNA(INDEX(AdmittedwithRecentDischarge!$I$28:$W$1527, (MATCH($F216&amp;$R216,AdmittedwithRecentDischarge!$I$28:$I$1527&amp;AdmittedwithRecentDischarge!$M$28:$M$1527,0)))),"",INDEX(AdmittedwithRecentDischarge!$I$28:$W$1527, (MATCH($F216&amp;$R216,AdmittedwithRecentDischarge!$I$28:$I$1527&amp;AdmittedwithRecentDischarge!$M$28:$M$1527,0)),15))</f>
        <v>0</v>
      </c>
      <c r="W216" s="228" t="b">
        <f t="shared" si="25"/>
        <v>0</v>
      </c>
      <c r="X216" s="224" t="str">
        <f t="array" ref="X216">IF(ISNA(VLOOKUP($F216, AdmittedwithRecentDischarge!$I$28:$I$1527,1,FALSE)),"",MAX(IF((AdmittedwithRecentDischarge!$I$28:$I$1527=$F216)*(AdmittedwithRecentDischarge!$K$28:$K$1527&lt;=TransferLog!$J216),AdmittedwithRecentDischarge!$K$28:$K$1527)))</f>
        <v/>
      </c>
      <c r="Y216" s="224" t="b">
        <f t="shared" si="26"/>
        <v>0</v>
      </c>
      <c r="Z216" s="208"/>
      <c r="AA216" s="207" t="str">
        <f t="shared" si="23"/>
        <v/>
      </c>
      <c r="AB216" s="212" t="b">
        <f t="shared" si="27"/>
        <v>0</v>
      </c>
      <c r="AC216" s="213">
        <f t="shared" si="24"/>
        <v>0</v>
      </c>
      <c r="AD216" s="298"/>
      <c r="AE216" s="299"/>
      <c r="AF216" s="21">
        <f t="shared" si="17"/>
        <v>0</v>
      </c>
    </row>
    <row r="217" spans="1:32" s="21" customFormat="1" ht="16.5" customHeight="1">
      <c r="A217" s="22"/>
      <c r="B217" s="22"/>
      <c r="C217" s="22"/>
      <c r="D217" s="115">
        <f t="shared" si="16"/>
        <v>197</v>
      </c>
      <c r="E217" s="248" t="str">
        <f t="array" ref="E217">IF($F217&lt;&gt;"",INDEX(DropDownLists!$K$10:$K$2516,MATCH($F217,DropDownLists!$L$10:$L$2516,0)),"")</f>
        <v/>
      </c>
      <c r="F217" s="116"/>
      <c r="G217" s="118"/>
      <c r="I217" s="144"/>
      <c r="J217" s="141"/>
      <c r="K217" s="145"/>
      <c r="L217" s="146"/>
      <c r="M217" s="195" t="str">
        <f t="array" ref="M217">IF($L217&lt;&gt;"",INDEX(DropDownLists!$H$10:$H$2516,MATCH($L217,DropDownLists!$I$10:$I$2516,0)),"")</f>
        <v/>
      </c>
      <c r="N217" s="148"/>
      <c r="O217" s="148"/>
      <c r="P217" s="146"/>
      <c r="Q217" s="148" t="s">
        <v>190</v>
      </c>
      <c r="R217" s="119" t="str">
        <f t="array" ref="R217">IF(ISNA(VLOOKUP($F217, AdmittedwithRecentDischarge!$I$28:$I$1527,1,FALSE)),"",MAX(IF((AdmittedwithRecentDischarge!$I$28:$I$1527=$F217)*(AdmittedwithRecentDischarge!$M$28:$M$1527&lt;=TransferLog!$J217),AdmittedwithRecentDischarge!$M$28:$M$1527)))</f>
        <v/>
      </c>
      <c r="S217" s="120" t="str">
        <f t="array" ref="S217">IF(ISNA(INDEX(AdmittedwithRecentDischarge!$AH$28:$AH$1527,MATCH($F217&amp;$R217,AdmittedwithRecentDischarge!$I$28:$I$1527&amp;AdmittedwithRecentDischarge!$M$28:$M$1527,0))),"", IF($R217&lt;&gt;"",INDEX(AdmittedwithRecentDischarge!$AH$28:$AH$1527,MATCH($F217&amp;$R217,AdmittedwithRecentDischarge!$I$28:$I$1527&amp;AdmittedwithRecentDischarge!$M$28:$M$1527,0)),""))</f>
        <v/>
      </c>
      <c r="T217" s="190">
        <f t="array" ref="T217">IF(ISNA(INDEX(AdmittedwithRecentDischarge!$I$28:$W$1527, (MATCH($F217&amp;$R217,AdmittedwithRecentDischarge!$I$28:$I$1527&amp;AdmittedwithRecentDischarge!$M$28:$M$1527,0)))),"",INDEX(AdmittedwithRecentDischarge!$I$28:$W$1527, (MATCH($F217&amp;$R217,AdmittedwithRecentDischarge!$I$28:$I$1527&amp;AdmittedwithRecentDischarge!$M$28:$M$1527,0)),9))</f>
        <v>0</v>
      </c>
      <c r="U217" s="191">
        <f t="array" ref="U217">IF(ISNA(INDEX(AdmittedwithRecentDischarge!$I$28:$W$1527, (MATCH($F217&amp;$R217,AdmittedwithRecentDischarge!$I$28:$I$1527&amp;AdmittedwithRecentDischarge!$M$28:$M$1527,0)))),"",INDEX(AdmittedwithRecentDischarge!$I$28:$W$1527, (MATCH($F217&amp;$R217,AdmittedwithRecentDischarge!$I$28:$I$1527&amp;AdmittedwithRecentDischarge!$M$28:$M$1527,0)),11))</f>
        <v>0</v>
      </c>
      <c r="V217" s="191">
        <f t="array" ref="V217">IF(ISNA(INDEX(AdmittedwithRecentDischarge!$I$28:$W$1527, (MATCH($F217&amp;$R217,AdmittedwithRecentDischarge!$I$28:$I$1527&amp;AdmittedwithRecentDischarge!$M$28:$M$1527,0)))),"",INDEX(AdmittedwithRecentDischarge!$I$28:$W$1527, (MATCH($F217&amp;$R217,AdmittedwithRecentDischarge!$I$28:$I$1527&amp;AdmittedwithRecentDischarge!$M$28:$M$1527,0)),15))</f>
        <v>0</v>
      </c>
      <c r="W217" s="228" t="b">
        <f t="shared" si="25"/>
        <v>0</v>
      </c>
      <c r="X217" s="224" t="str">
        <f t="array" ref="X217">IF(ISNA(VLOOKUP($F217, AdmittedwithRecentDischarge!$I$28:$I$1527,1,FALSE)),"",MAX(IF((AdmittedwithRecentDischarge!$I$28:$I$1527=$F217)*(AdmittedwithRecentDischarge!$K$28:$K$1527&lt;=TransferLog!$J217),AdmittedwithRecentDischarge!$K$28:$K$1527)))</f>
        <v/>
      </c>
      <c r="Y217" s="224" t="b">
        <f t="shared" si="26"/>
        <v>0</v>
      </c>
      <c r="Z217" s="208"/>
      <c r="AA217" s="207" t="str">
        <f t="shared" si="23"/>
        <v/>
      </c>
      <c r="AB217" s="212" t="b">
        <f t="shared" si="27"/>
        <v>0</v>
      </c>
      <c r="AC217" s="213">
        <f t="shared" si="24"/>
        <v>0</v>
      </c>
      <c r="AD217" s="298"/>
      <c r="AE217" s="299"/>
      <c r="AF217" s="21">
        <f t="shared" si="17"/>
        <v>0</v>
      </c>
    </row>
    <row r="218" spans="1:32" s="21" customFormat="1" ht="16.5" customHeight="1">
      <c r="A218" s="22"/>
      <c r="B218" s="22"/>
      <c r="C218" s="22"/>
      <c r="D218" s="115">
        <f t="shared" si="16"/>
        <v>198</v>
      </c>
      <c r="E218" s="248" t="str">
        <f t="array" ref="E218">IF($F218&lt;&gt;"",INDEX(DropDownLists!$K$10:$K$2516,MATCH($F218,DropDownLists!$L$10:$L$2516,0)),"")</f>
        <v/>
      </c>
      <c r="F218" s="116"/>
      <c r="G218" s="118"/>
      <c r="I218" s="144"/>
      <c r="J218" s="141"/>
      <c r="K218" s="145"/>
      <c r="L218" s="146"/>
      <c r="M218" s="195" t="str">
        <f t="array" ref="M218">IF($L218&lt;&gt;"",INDEX(DropDownLists!$H$10:$H$2516,MATCH($L218,DropDownLists!$I$10:$I$2516,0)),"")</f>
        <v/>
      </c>
      <c r="N218" s="148"/>
      <c r="O218" s="148"/>
      <c r="P218" s="146"/>
      <c r="Q218" s="148" t="s">
        <v>190</v>
      </c>
      <c r="R218" s="119" t="str">
        <f t="array" ref="R218">IF(ISNA(VLOOKUP($F218, AdmittedwithRecentDischarge!$I$28:$I$1527,1,FALSE)),"",MAX(IF((AdmittedwithRecentDischarge!$I$28:$I$1527=$F218)*(AdmittedwithRecentDischarge!$M$28:$M$1527&lt;=TransferLog!$J218),AdmittedwithRecentDischarge!$M$28:$M$1527)))</f>
        <v/>
      </c>
      <c r="S218" s="120" t="str">
        <f t="array" ref="S218">IF(ISNA(INDEX(AdmittedwithRecentDischarge!$AH$28:$AH$1527,MATCH($F218&amp;$R218,AdmittedwithRecentDischarge!$I$28:$I$1527&amp;AdmittedwithRecentDischarge!$M$28:$M$1527,0))),"", IF($R218&lt;&gt;"",INDEX(AdmittedwithRecentDischarge!$AH$28:$AH$1527,MATCH($F218&amp;$R218,AdmittedwithRecentDischarge!$I$28:$I$1527&amp;AdmittedwithRecentDischarge!$M$28:$M$1527,0)),""))</f>
        <v/>
      </c>
      <c r="T218" s="190">
        <f t="array" ref="T218">IF(ISNA(INDEX(AdmittedwithRecentDischarge!$I$28:$W$1527, (MATCH($F218&amp;$R218,AdmittedwithRecentDischarge!$I$28:$I$1527&amp;AdmittedwithRecentDischarge!$M$28:$M$1527,0)))),"",INDEX(AdmittedwithRecentDischarge!$I$28:$W$1527, (MATCH($F218&amp;$R218,AdmittedwithRecentDischarge!$I$28:$I$1527&amp;AdmittedwithRecentDischarge!$M$28:$M$1527,0)),9))</f>
        <v>0</v>
      </c>
      <c r="U218" s="191">
        <f t="array" ref="U218">IF(ISNA(INDEX(AdmittedwithRecentDischarge!$I$28:$W$1527, (MATCH($F218&amp;$R218,AdmittedwithRecentDischarge!$I$28:$I$1527&amp;AdmittedwithRecentDischarge!$M$28:$M$1527,0)))),"",INDEX(AdmittedwithRecentDischarge!$I$28:$W$1527, (MATCH($F218&amp;$R218,AdmittedwithRecentDischarge!$I$28:$I$1527&amp;AdmittedwithRecentDischarge!$M$28:$M$1527,0)),11))</f>
        <v>0</v>
      </c>
      <c r="V218" s="191">
        <f t="array" ref="V218">IF(ISNA(INDEX(AdmittedwithRecentDischarge!$I$28:$W$1527, (MATCH($F218&amp;$R218,AdmittedwithRecentDischarge!$I$28:$I$1527&amp;AdmittedwithRecentDischarge!$M$28:$M$1527,0)))),"",INDEX(AdmittedwithRecentDischarge!$I$28:$W$1527, (MATCH($F218&amp;$R218,AdmittedwithRecentDischarge!$I$28:$I$1527&amp;AdmittedwithRecentDischarge!$M$28:$M$1527,0)),15))</f>
        <v>0</v>
      </c>
      <c r="W218" s="228" t="b">
        <f t="shared" si="25"/>
        <v>0</v>
      </c>
      <c r="X218" s="224" t="str">
        <f t="array" ref="X218">IF(ISNA(VLOOKUP($F218, AdmittedwithRecentDischarge!$I$28:$I$1527,1,FALSE)),"",MAX(IF((AdmittedwithRecentDischarge!$I$28:$I$1527=$F218)*(AdmittedwithRecentDischarge!$K$28:$K$1527&lt;=TransferLog!$J218),AdmittedwithRecentDischarge!$K$28:$K$1527)))</f>
        <v/>
      </c>
      <c r="Y218" s="224" t="b">
        <f t="shared" si="26"/>
        <v>0</v>
      </c>
      <c r="Z218" s="208"/>
      <c r="AA218" s="207" t="str">
        <f t="shared" si="23"/>
        <v/>
      </c>
      <c r="AB218" s="212" t="b">
        <f t="shared" si="27"/>
        <v>0</v>
      </c>
      <c r="AC218" s="213">
        <f t="shared" si="24"/>
        <v>0</v>
      </c>
      <c r="AD218" s="298"/>
      <c r="AE218" s="299"/>
      <c r="AF218" s="21">
        <f t="shared" si="17"/>
        <v>0</v>
      </c>
    </row>
    <row r="219" spans="1:32" s="21" customFormat="1" ht="16.5" customHeight="1">
      <c r="A219" s="22"/>
      <c r="B219" s="22"/>
      <c r="C219" s="22"/>
      <c r="D219" s="115">
        <f t="shared" si="16"/>
        <v>199</v>
      </c>
      <c r="E219" s="248" t="str">
        <f t="array" ref="E219">IF($F219&lt;&gt;"",INDEX(DropDownLists!$K$10:$K$2516,MATCH($F219,DropDownLists!$L$10:$L$2516,0)),"")</f>
        <v/>
      </c>
      <c r="F219" s="116"/>
      <c r="G219" s="118"/>
      <c r="I219" s="144"/>
      <c r="J219" s="141"/>
      <c r="K219" s="145"/>
      <c r="L219" s="146"/>
      <c r="M219" s="195" t="str">
        <f t="array" ref="M219">IF($L219&lt;&gt;"",INDEX(DropDownLists!$H$10:$H$2516,MATCH($L219,DropDownLists!$I$10:$I$2516,0)),"")</f>
        <v/>
      </c>
      <c r="N219" s="148"/>
      <c r="O219" s="148"/>
      <c r="P219" s="146"/>
      <c r="Q219" s="148" t="s">
        <v>190</v>
      </c>
      <c r="R219" s="119" t="str">
        <f t="array" ref="R219">IF(ISNA(VLOOKUP($F219, AdmittedwithRecentDischarge!$I$28:$I$1527,1,FALSE)),"",MAX(IF((AdmittedwithRecentDischarge!$I$28:$I$1527=$F219)*(AdmittedwithRecentDischarge!$M$28:$M$1527&lt;=TransferLog!$J219),AdmittedwithRecentDischarge!$M$28:$M$1527)))</f>
        <v/>
      </c>
      <c r="S219" s="120" t="str">
        <f t="array" ref="S219">IF(ISNA(INDEX(AdmittedwithRecentDischarge!$AH$28:$AH$1527,MATCH($F219&amp;$R219,AdmittedwithRecentDischarge!$I$28:$I$1527&amp;AdmittedwithRecentDischarge!$M$28:$M$1527,0))),"", IF($R219&lt;&gt;"",INDEX(AdmittedwithRecentDischarge!$AH$28:$AH$1527,MATCH($F219&amp;$R219,AdmittedwithRecentDischarge!$I$28:$I$1527&amp;AdmittedwithRecentDischarge!$M$28:$M$1527,0)),""))</f>
        <v/>
      </c>
      <c r="T219" s="190">
        <f t="array" ref="T219">IF(ISNA(INDEX(AdmittedwithRecentDischarge!$I$28:$W$1527, (MATCH($F219&amp;$R219,AdmittedwithRecentDischarge!$I$28:$I$1527&amp;AdmittedwithRecentDischarge!$M$28:$M$1527,0)))),"",INDEX(AdmittedwithRecentDischarge!$I$28:$W$1527, (MATCH($F219&amp;$R219,AdmittedwithRecentDischarge!$I$28:$I$1527&amp;AdmittedwithRecentDischarge!$M$28:$M$1527,0)),9))</f>
        <v>0</v>
      </c>
      <c r="U219" s="191">
        <f t="array" ref="U219">IF(ISNA(INDEX(AdmittedwithRecentDischarge!$I$28:$W$1527, (MATCH($F219&amp;$R219,AdmittedwithRecentDischarge!$I$28:$I$1527&amp;AdmittedwithRecentDischarge!$M$28:$M$1527,0)))),"",INDEX(AdmittedwithRecentDischarge!$I$28:$W$1527, (MATCH($F219&amp;$R219,AdmittedwithRecentDischarge!$I$28:$I$1527&amp;AdmittedwithRecentDischarge!$M$28:$M$1527,0)),11))</f>
        <v>0</v>
      </c>
      <c r="V219" s="191">
        <f t="array" ref="V219">IF(ISNA(INDEX(AdmittedwithRecentDischarge!$I$28:$W$1527, (MATCH($F219&amp;$R219,AdmittedwithRecentDischarge!$I$28:$I$1527&amp;AdmittedwithRecentDischarge!$M$28:$M$1527,0)))),"",INDEX(AdmittedwithRecentDischarge!$I$28:$W$1527, (MATCH($F219&amp;$R219,AdmittedwithRecentDischarge!$I$28:$I$1527&amp;AdmittedwithRecentDischarge!$M$28:$M$1527,0)),15))</f>
        <v>0</v>
      </c>
      <c r="W219" s="228" t="b">
        <f t="shared" si="25"/>
        <v>0</v>
      </c>
      <c r="X219" s="224" t="str">
        <f t="array" ref="X219">IF(ISNA(VLOOKUP($F219, AdmittedwithRecentDischarge!$I$28:$I$1527,1,FALSE)),"",MAX(IF((AdmittedwithRecentDischarge!$I$28:$I$1527=$F219)*(AdmittedwithRecentDischarge!$K$28:$K$1527&lt;=TransferLog!$J219),AdmittedwithRecentDischarge!$K$28:$K$1527)))</f>
        <v/>
      </c>
      <c r="Y219" s="224" t="b">
        <f t="shared" si="26"/>
        <v>0</v>
      </c>
      <c r="Z219" s="208"/>
      <c r="AA219" s="207" t="str">
        <f t="shared" si="23"/>
        <v/>
      </c>
      <c r="AB219" s="212" t="b">
        <f t="shared" si="27"/>
        <v>0</v>
      </c>
      <c r="AC219" s="213">
        <f t="shared" si="24"/>
        <v>0</v>
      </c>
      <c r="AD219" s="298"/>
      <c r="AE219" s="299"/>
      <c r="AF219" s="21">
        <f t="shared" si="17"/>
        <v>0</v>
      </c>
    </row>
    <row r="220" spans="1:32" s="21" customFormat="1" ht="16.5" customHeight="1">
      <c r="A220" s="22"/>
      <c r="B220" s="22"/>
      <c r="C220" s="22"/>
      <c r="D220" s="115">
        <f t="shared" si="16"/>
        <v>200</v>
      </c>
      <c r="E220" s="248" t="str">
        <f t="array" ref="E220">IF($F220&lt;&gt;"",INDEX(DropDownLists!$K$10:$K$2516,MATCH($F220,DropDownLists!$L$10:$L$2516,0)),"")</f>
        <v/>
      </c>
      <c r="F220" s="116"/>
      <c r="G220" s="118"/>
      <c r="I220" s="144"/>
      <c r="J220" s="141"/>
      <c r="K220" s="145"/>
      <c r="L220" s="146"/>
      <c r="M220" s="195" t="str">
        <f t="array" ref="M220">IF($L220&lt;&gt;"",INDEX(DropDownLists!$H$10:$H$2516,MATCH($L220,DropDownLists!$I$10:$I$2516,0)),"")</f>
        <v/>
      </c>
      <c r="N220" s="148"/>
      <c r="O220" s="148"/>
      <c r="P220" s="146"/>
      <c r="Q220" s="148" t="s">
        <v>190</v>
      </c>
      <c r="R220" s="119" t="str">
        <f t="array" ref="R220">IF(ISNA(VLOOKUP($F220, AdmittedwithRecentDischarge!$I$28:$I$1527,1,FALSE)),"",MAX(IF((AdmittedwithRecentDischarge!$I$28:$I$1527=$F220)*(AdmittedwithRecentDischarge!$M$28:$M$1527&lt;=TransferLog!$J220),AdmittedwithRecentDischarge!$M$28:$M$1527)))</f>
        <v/>
      </c>
      <c r="S220" s="120" t="str">
        <f t="array" ref="S220">IF(ISNA(INDEX(AdmittedwithRecentDischarge!$AH$28:$AH$1527,MATCH($F220&amp;$R220,AdmittedwithRecentDischarge!$I$28:$I$1527&amp;AdmittedwithRecentDischarge!$M$28:$M$1527,0))),"", IF($R220&lt;&gt;"",INDEX(AdmittedwithRecentDischarge!$AH$28:$AH$1527,MATCH($F220&amp;$R220,AdmittedwithRecentDischarge!$I$28:$I$1527&amp;AdmittedwithRecentDischarge!$M$28:$M$1527,0)),""))</f>
        <v/>
      </c>
      <c r="T220" s="190">
        <f t="array" ref="T220">IF(ISNA(INDEX(AdmittedwithRecentDischarge!$I$28:$W$1527, (MATCH($F220&amp;$R220,AdmittedwithRecentDischarge!$I$28:$I$1527&amp;AdmittedwithRecentDischarge!$M$28:$M$1527,0)))),"",INDEX(AdmittedwithRecentDischarge!$I$28:$W$1527, (MATCH($F220&amp;$R220,AdmittedwithRecentDischarge!$I$28:$I$1527&amp;AdmittedwithRecentDischarge!$M$28:$M$1527,0)),9))</f>
        <v>0</v>
      </c>
      <c r="U220" s="191">
        <f t="array" ref="U220">IF(ISNA(INDEX(AdmittedwithRecentDischarge!$I$28:$W$1527, (MATCH($F220&amp;$R220,AdmittedwithRecentDischarge!$I$28:$I$1527&amp;AdmittedwithRecentDischarge!$M$28:$M$1527,0)))),"",INDEX(AdmittedwithRecentDischarge!$I$28:$W$1527, (MATCH($F220&amp;$R220,AdmittedwithRecentDischarge!$I$28:$I$1527&amp;AdmittedwithRecentDischarge!$M$28:$M$1527,0)),11))</f>
        <v>0</v>
      </c>
      <c r="V220" s="191">
        <f t="array" ref="V220">IF(ISNA(INDEX(AdmittedwithRecentDischarge!$I$28:$W$1527, (MATCH($F220&amp;$R220,AdmittedwithRecentDischarge!$I$28:$I$1527&amp;AdmittedwithRecentDischarge!$M$28:$M$1527,0)))),"",INDEX(AdmittedwithRecentDischarge!$I$28:$W$1527, (MATCH($F220&amp;$R220,AdmittedwithRecentDischarge!$I$28:$I$1527&amp;AdmittedwithRecentDischarge!$M$28:$M$1527,0)),15))</f>
        <v>0</v>
      </c>
      <c r="W220" s="228" t="b">
        <f t="shared" si="25"/>
        <v>0</v>
      </c>
      <c r="X220" s="224" t="str">
        <f t="array" ref="X220">IF(ISNA(VLOOKUP($F220, AdmittedwithRecentDischarge!$I$28:$I$1527,1,FALSE)),"",MAX(IF((AdmittedwithRecentDischarge!$I$28:$I$1527=$F220)*(AdmittedwithRecentDischarge!$K$28:$K$1527&lt;=TransferLog!$J220),AdmittedwithRecentDischarge!$K$28:$K$1527)))</f>
        <v/>
      </c>
      <c r="Y220" s="224" t="b">
        <f t="shared" si="26"/>
        <v>0</v>
      </c>
      <c r="Z220" s="208"/>
      <c r="AA220" s="207" t="str">
        <f t="shared" si="23"/>
        <v/>
      </c>
      <c r="AB220" s="212" t="b">
        <f t="shared" si="27"/>
        <v>0</v>
      </c>
      <c r="AC220" s="213">
        <f t="shared" si="24"/>
        <v>0</v>
      </c>
      <c r="AD220" s="298"/>
      <c r="AE220" s="299"/>
      <c r="AF220" s="21">
        <f t="shared" si="17"/>
        <v>0</v>
      </c>
    </row>
    <row r="221" spans="1:32" s="21" customFormat="1" ht="16.5" customHeight="1">
      <c r="A221" s="22"/>
      <c r="B221" s="22"/>
      <c r="C221" s="22"/>
      <c r="D221" s="115">
        <f t="shared" si="16"/>
        <v>201</v>
      </c>
      <c r="E221" s="248" t="str">
        <f t="array" ref="E221">IF($F221&lt;&gt;"",INDEX(DropDownLists!$K$10:$K$2516,MATCH($F221,DropDownLists!$L$10:$L$2516,0)),"")</f>
        <v/>
      </c>
      <c r="F221" s="116"/>
      <c r="G221" s="118"/>
      <c r="I221" s="144"/>
      <c r="J221" s="141"/>
      <c r="K221" s="145"/>
      <c r="L221" s="146"/>
      <c r="M221" s="195" t="str">
        <f t="array" ref="M221">IF($L221&lt;&gt;"",INDEX(DropDownLists!$H$10:$H$2516,MATCH($L221,DropDownLists!$I$10:$I$2516,0)),"")</f>
        <v/>
      </c>
      <c r="N221" s="148"/>
      <c r="O221" s="148"/>
      <c r="P221" s="146"/>
      <c r="Q221" s="148" t="s">
        <v>190</v>
      </c>
      <c r="R221" s="119" t="str">
        <f t="array" ref="R221">IF(ISNA(VLOOKUP($F221, AdmittedwithRecentDischarge!$I$28:$I$1527,1,FALSE)),"",MAX(IF((AdmittedwithRecentDischarge!$I$28:$I$1527=$F221)*(AdmittedwithRecentDischarge!$M$28:$M$1527&lt;=TransferLog!$J221),AdmittedwithRecentDischarge!$M$28:$M$1527)))</f>
        <v/>
      </c>
      <c r="S221" s="120" t="str">
        <f t="array" ref="S221">IF(ISNA(INDEX(AdmittedwithRecentDischarge!$AH$28:$AH$1527,MATCH($F221&amp;$R221,AdmittedwithRecentDischarge!$I$28:$I$1527&amp;AdmittedwithRecentDischarge!$M$28:$M$1527,0))),"", IF($R221&lt;&gt;"",INDEX(AdmittedwithRecentDischarge!$AH$28:$AH$1527,MATCH($F221&amp;$R221,AdmittedwithRecentDischarge!$I$28:$I$1527&amp;AdmittedwithRecentDischarge!$M$28:$M$1527,0)),""))</f>
        <v/>
      </c>
      <c r="T221" s="190">
        <f t="array" ref="T221">IF(ISNA(INDEX(AdmittedwithRecentDischarge!$I$28:$W$1527, (MATCH($F221&amp;$R221,AdmittedwithRecentDischarge!$I$28:$I$1527&amp;AdmittedwithRecentDischarge!$M$28:$M$1527,0)))),"",INDEX(AdmittedwithRecentDischarge!$I$28:$W$1527, (MATCH($F221&amp;$R221,AdmittedwithRecentDischarge!$I$28:$I$1527&amp;AdmittedwithRecentDischarge!$M$28:$M$1527,0)),9))</f>
        <v>0</v>
      </c>
      <c r="U221" s="191">
        <f t="array" ref="U221">IF(ISNA(INDEX(AdmittedwithRecentDischarge!$I$28:$W$1527, (MATCH($F221&amp;$R221,AdmittedwithRecentDischarge!$I$28:$I$1527&amp;AdmittedwithRecentDischarge!$M$28:$M$1527,0)))),"",INDEX(AdmittedwithRecentDischarge!$I$28:$W$1527, (MATCH($F221&amp;$R221,AdmittedwithRecentDischarge!$I$28:$I$1527&amp;AdmittedwithRecentDischarge!$M$28:$M$1527,0)),11))</f>
        <v>0</v>
      </c>
      <c r="V221" s="191">
        <f t="array" ref="V221">IF(ISNA(INDEX(AdmittedwithRecentDischarge!$I$28:$W$1527, (MATCH($F221&amp;$R221,AdmittedwithRecentDischarge!$I$28:$I$1527&amp;AdmittedwithRecentDischarge!$M$28:$M$1527,0)))),"",INDEX(AdmittedwithRecentDischarge!$I$28:$W$1527, (MATCH($F221&amp;$R221,AdmittedwithRecentDischarge!$I$28:$I$1527&amp;AdmittedwithRecentDischarge!$M$28:$M$1527,0)),15))</f>
        <v>0</v>
      </c>
      <c r="W221" s="228" t="b">
        <f t="shared" si="25"/>
        <v>0</v>
      </c>
      <c r="X221" s="224" t="str">
        <f t="array" ref="X221">IF(ISNA(VLOOKUP($F221, AdmittedwithRecentDischarge!$I$28:$I$1527,1,FALSE)),"",MAX(IF((AdmittedwithRecentDischarge!$I$28:$I$1527=$F221)*(AdmittedwithRecentDischarge!$K$28:$K$1527&lt;=TransferLog!$J221),AdmittedwithRecentDischarge!$K$28:$K$1527)))</f>
        <v/>
      </c>
      <c r="Y221" s="224" t="b">
        <f t="shared" si="26"/>
        <v>0</v>
      </c>
      <c r="Z221" s="208"/>
      <c r="AA221" s="207" t="str">
        <f t="shared" si="23"/>
        <v/>
      </c>
      <c r="AB221" s="212" t="b">
        <f t="shared" si="27"/>
        <v>0</v>
      </c>
      <c r="AC221" s="213">
        <f t="shared" si="24"/>
        <v>0</v>
      </c>
      <c r="AD221" s="298"/>
      <c r="AE221" s="299"/>
      <c r="AF221" s="21">
        <f t="shared" si="17"/>
        <v>0</v>
      </c>
    </row>
    <row r="222" spans="1:32" s="21" customFormat="1" ht="16.5" customHeight="1">
      <c r="A222" s="22"/>
      <c r="B222" s="22"/>
      <c r="C222" s="22"/>
      <c r="D222" s="115">
        <f t="shared" si="16"/>
        <v>202</v>
      </c>
      <c r="E222" s="248" t="str">
        <f t="array" ref="E222">IF($F222&lt;&gt;"",INDEX(DropDownLists!$K$10:$K$2516,MATCH($F222,DropDownLists!$L$10:$L$2516,0)),"")</f>
        <v/>
      </c>
      <c r="F222" s="116"/>
      <c r="G222" s="118"/>
      <c r="I222" s="144"/>
      <c r="J222" s="141"/>
      <c r="K222" s="145"/>
      <c r="L222" s="146"/>
      <c r="M222" s="195" t="str">
        <f t="array" ref="M222">IF($L222&lt;&gt;"",INDEX(DropDownLists!$H$10:$H$2516,MATCH($L222,DropDownLists!$I$10:$I$2516,0)),"")</f>
        <v/>
      </c>
      <c r="N222" s="148"/>
      <c r="O222" s="148"/>
      <c r="P222" s="146"/>
      <c r="Q222" s="148" t="s">
        <v>190</v>
      </c>
      <c r="R222" s="119" t="str">
        <f t="array" ref="R222">IF(ISNA(VLOOKUP($F222, AdmittedwithRecentDischarge!$I$28:$I$1527,1,FALSE)),"",MAX(IF((AdmittedwithRecentDischarge!$I$28:$I$1527=$F222)*(AdmittedwithRecentDischarge!$M$28:$M$1527&lt;=TransferLog!$J222),AdmittedwithRecentDischarge!$M$28:$M$1527)))</f>
        <v/>
      </c>
      <c r="S222" s="120" t="str">
        <f t="array" ref="S222">IF(ISNA(INDEX(AdmittedwithRecentDischarge!$AH$28:$AH$1527,MATCH($F222&amp;$R222,AdmittedwithRecentDischarge!$I$28:$I$1527&amp;AdmittedwithRecentDischarge!$M$28:$M$1527,0))),"", IF($R222&lt;&gt;"",INDEX(AdmittedwithRecentDischarge!$AH$28:$AH$1527,MATCH($F222&amp;$R222,AdmittedwithRecentDischarge!$I$28:$I$1527&amp;AdmittedwithRecentDischarge!$M$28:$M$1527,0)),""))</f>
        <v/>
      </c>
      <c r="T222" s="190">
        <f t="array" ref="T222">IF(ISNA(INDEX(AdmittedwithRecentDischarge!$I$28:$W$1527, (MATCH($F222&amp;$R222,AdmittedwithRecentDischarge!$I$28:$I$1527&amp;AdmittedwithRecentDischarge!$M$28:$M$1527,0)))),"",INDEX(AdmittedwithRecentDischarge!$I$28:$W$1527, (MATCH($F222&amp;$R222,AdmittedwithRecentDischarge!$I$28:$I$1527&amp;AdmittedwithRecentDischarge!$M$28:$M$1527,0)),9))</f>
        <v>0</v>
      </c>
      <c r="U222" s="191">
        <f t="array" ref="U222">IF(ISNA(INDEX(AdmittedwithRecentDischarge!$I$28:$W$1527, (MATCH($F222&amp;$R222,AdmittedwithRecentDischarge!$I$28:$I$1527&amp;AdmittedwithRecentDischarge!$M$28:$M$1527,0)))),"",INDEX(AdmittedwithRecentDischarge!$I$28:$W$1527, (MATCH($F222&amp;$R222,AdmittedwithRecentDischarge!$I$28:$I$1527&amp;AdmittedwithRecentDischarge!$M$28:$M$1527,0)),11))</f>
        <v>0</v>
      </c>
      <c r="V222" s="191">
        <f t="array" ref="V222">IF(ISNA(INDEX(AdmittedwithRecentDischarge!$I$28:$W$1527, (MATCH($F222&amp;$R222,AdmittedwithRecentDischarge!$I$28:$I$1527&amp;AdmittedwithRecentDischarge!$M$28:$M$1527,0)))),"",INDEX(AdmittedwithRecentDischarge!$I$28:$W$1527, (MATCH($F222&amp;$R222,AdmittedwithRecentDischarge!$I$28:$I$1527&amp;AdmittedwithRecentDischarge!$M$28:$M$1527,0)),15))</f>
        <v>0</v>
      </c>
      <c r="W222" s="228" t="b">
        <f t="shared" si="25"/>
        <v>0</v>
      </c>
      <c r="X222" s="224" t="str">
        <f t="array" ref="X222">IF(ISNA(VLOOKUP($F222, AdmittedwithRecentDischarge!$I$28:$I$1527,1,FALSE)),"",MAX(IF((AdmittedwithRecentDischarge!$I$28:$I$1527=$F222)*(AdmittedwithRecentDischarge!$K$28:$K$1527&lt;=TransferLog!$J222),AdmittedwithRecentDischarge!$K$28:$K$1527)))</f>
        <v/>
      </c>
      <c r="Y222" s="224" t="b">
        <f t="shared" si="26"/>
        <v>0</v>
      </c>
      <c r="Z222" s="208"/>
      <c r="AA222" s="207" t="str">
        <f t="shared" si="23"/>
        <v/>
      </c>
      <c r="AB222" s="212" t="b">
        <f t="shared" si="27"/>
        <v>0</v>
      </c>
      <c r="AC222" s="213">
        <f t="shared" si="24"/>
        <v>0</v>
      </c>
      <c r="AD222" s="298"/>
      <c r="AE222" s="299"/>
      <c r="AF222" s="21">
        <f t="shared" si="17"/>
        <v>0</v>
      </c>
    </row>
    <row r="223" spans="1:32" s="21" customFormat="1" ht="16.5" customHeight="1">
      <c r="A223" s="22"/>
      <c r="B223" s="22"/>
      <c r="C223" s="22"/>
      <c r="D223" s="115">
        <f t="shared" si="16"/>
        <v>203</v>
      </c>
      <c r="E223" s="248" t="str">
        <f t="array" ref="E223">IF($F223&lt;&gt;"",INDEX(DropDownLists!$K$10:$K$2516,MATCH($F223,DropDownLists!$L$10:$L$2516,0)),"")</f>
        <v/>
      </c>
      <c r="F223" s="116"/>
      <c r="G223" s="118"/>
      <c r="I223" s="144"/>
      <c r="J223" s="141"/>
      <c r="K223" s="145"/>
      <c r="L223" s="146"/>
      <c r="M223" s="195" t="str">
        <f t="array" ref="M223">IF($L223&lt;&gt;"",INDEX(DropDownLists!$H$10:$H$2516,MATCH($L223,DropDownLists!$I$10:$I$2516,0)),"")</f>
        <v/>
      </c>
      <c r="N223" s="148"/>
      <c r="O223" s="148"/>
      <c r="P223" s="146"/>
      <c r="Q223" s="148" t="s">
        <v>190</v>
      </c>
      <c r="R223" s="119" t="str">
        <f t="array" ref="R223">IF(ISNA(VLOOKUP($F223, AdmittedwithRecentDischarge!$I$28:$I$1527,1,FALSE)),"",MAX(IF((AdmittedwithRecentDischarge!$I$28:$I$1527=$F223)*(AdmittedwithRecentDischarge!$M$28:$M$1527&lt;=TransferLog!$J223),AdmittedwithRecentDischarge!$M$28:$M$1527)))</f>
        <v/>
      </c>
      <c r="S223" s="120" t="str">
        <f t="array" ref="S223">IF(ISNA(INDEX(AdmittedwithRecentDischarge!$AH$28:$AH$1527,MATCH($F223&amp;$R223,AdmittedwithRecentDischarge!$I$28:$I$1527&amp;AdmittedwithRecentDischarge!$M$28:$M$1527,0))),"", IF($R223&lt;&gt;"",INDEX(AdmittedwithRecentDischarge!$AH$28:$AH$1527,MATCH($F223&amp;$R223,AdmittedwithRecentDischarge!$I$28:$I$1527&amp;AdmittedwithRecentDischarge!$M$28:$M$1527,0)),""))</f>
        <v/>
      </c>
      <c r="T223" s="190">
        <f t="array" ref="T223">IF(ISNA(INDEX(AdmittedwithRecentDischarge!$I$28:$W$1527, (MATCH($F223&amp;$R223,AdmittedwithRecentDischarge!$I$28:$I$1527&amp;AdmittedwithRecentDischarge!$M$28:$M$1527,0)))),"",INDEX(AdmittedwithRecentDischarge!$I$28:$W$1527, (MATCH($F223&amp;$R223,AdmittedwithRecentDischarge!$I$28:$I$1527&amp;AdmittedwithRecentDischarge!$M$28:$M$1527,0)),9))</f>
        <v>0</v>
      </c>
      <c r="U223" s="191">
        <f t="array" ref="U223">IF(ISNA(INDEX(AdmittedwithRecentDischarge!$I$28:$W$1527, (MATCH($F223&amp;$R223,AdmittedwithRecentDischarge!$I$28:$I$1527&amp;AdmittedwithRecentDischarge!$M$28:$M$1527,0)))),"",INDEX(AdmittedwithRecentDischarge!$I$28:$W$1527, (MATCH($F223&amp;$R223,AdmittedwithRecentDischarge!$I$28:$I$1527&amp;AdmittedwithRecentDischarge!$M$28:$M$1527,0)),11))</f>
        <v>0</v>
      </c>
      <c r="V223" s="191">
        <f t="array" ref="V223">IF(ISNA(INDEX(AdmittedwithRecentDischarge!$I$28:$W$1527, (MATCH($F223&amp;$R223,AdmittedwithRecentDischarge!$I$28:$I$1527&amp;AdmittedwithRecentDischarge!$M$28:$M$1527,0)))),"",INDEX(AdmittedwithRecentDischarge!$I$28:$W$1527, (MATCH($F223&amp;$R223,AdmittedwithRecentDischarge!$I$28:$I$1527&amp;AdmittedwithRecentDischarge!$M$28:$M$1527,0)),15))</f>
        <v>0</v>
      </c>
      <c r="W223" s="228" t="b">
        <f t="shared" si="25"/>
        <v>0</v>
      </c>
      <c r="X223" s="224" t="str">
        <f t="array" ref="X223">IF(ISNA(VLOOKUP($F223, AdmittedwithRecentDischarge!$I$28:$I$1527,1,FALSE)),"",MAX(IF((AdmittedwithRecentDischarge!$I$28:$I$1527=$F223)*(AdmittedwithRecentDischarge!$K$28:$K$1527&lt;=TransferLog!$J223),AdmittedwithRecentDischarge!$K$28:$K$1527)))</f>
        <v/>
      </c>
      <c r="Y223" s="224" t="b">
        <f t="shared" si="26"/>
        <v>0</v>
      </c>
      <c r="Z223" s="208"/>
      <c r="AA223" s="207" t="str">
        <f t="shared" si="23"/>
        <v/>
      </c>
      <c r="AB223" s="212" t="b">
        <f t="shared" si="27"/>
        <v>0</v>
      </c>
      <c r="AC223" s="213">
        <f t="shared" si="24"/>
        <v>0</v>
      </c>
      <c r="AD223" s="298"/>
      <c r="AE223" s="299"/>
      <c r="AF223" s="21">
        <f t="shared" si="17"/>
        <v>0</v>
      </c>
    </row>
    <row r="224" spans="1:32" s="21" customFormat="1" ht="16.5" customHeight="1">
      <c r="A224" s="22"/>
      <c r="B224" s="22"/>
      <c r="C224" s="22"/>
      <c r="D224" s="115">
        <f t="shared" si="16"/>
        <v>204</v>
      </c>
      <c r="E224" s="248" t="str">
        <f t="array" ref="E224">IF($F224&lt;&gt;"",INDEX(DropDownLists!$K$10:$K$2516,MATCH($F224,DropDownLists!$L$10:$L$2516,0)),"")</f>
        <v/>
      </c>
      <c r="F224" s="116"/>
      <c r="G224" s="118"/>
      <c r="I224" s="144"/>
      <c r="J224" s="141"/>
      <c r="K224" s="145"/>
      <c r="L224" s="146"/>
      <c r="M224" s="195" t="str">
        <f t="array" ref="M224">IF($L224&lt;&gt;"",INDEX(DropDownLists!$H$10:$H$2516,MATCH($L224,DropDownLists!$I$10:$I$2516,0)),"")</f>
        <v/>
      </c>
      <c r="N224" s="148"/>
      <c r="O224" s="148"/>
      <c r="P224" s="146"/>
      <c r="Q224" s="148" t="s">
        <v>190</v>
      </c>
      <c r="R224" s="119" t="str">
        <f t="array" ref="R224">IF(ISNA(VLOOKUP($F224, AdmittedwithRecentDischarge!$I$28:$I$1527,1,FALSE)),"",MAX(IF((AdmittedwithRecentDischarge!$I$28:$I$1527=$F224)*(AdmittedwithRecentDischarge!$M$28:$M$1527&lt;=TransferLog!$J224),AdmittedwithRecentDischarge!$M$28:$M$1527)))</f>
        <v/>
      </c>
      <c r="S224" s="120" t="str">
        <f t="array" ref="S224">IF(ISNA(INDEX(AdmittedwithRecentDischarge!$AH$28:$AH$1527,MATCH($F224&amp;$R224,AdmittedwithRecentDischarge!$I$28:$I$1527&amp;AdmittedwithRecentDischarge!$M$28:$M$1527,0))),"", IF($R224&lt;&gt;"",INDEX(AdmittedwithRecentDischarge!$AH$28:$AH$1527,MATCH($F224&amp;$R224,AdmittedwithRecentDischarge!$I$28:$I$1527&amp;AdmittedwithRecentDischarge!$M$28:$M$1527,0)),""))</f>
        <v/>
      </c>
      <c r="T224" s="190">
        <f t="array" ref="T224">IF(ISNA(INDEX(AdmittedwithRecentDischarge!$I$28:$W$1527, (MATCH($F224&amp;$R224,AdmittedwithRecentDischarge!$I$28:$I$1527&amp;AdmittedwithRecentDischarge!$M$28:$M$1527,0)))),"",INDEX(AdmittedwithRecentDischarge!$I$28:$W$1527, (MATCH($F224&amp;$R224,AdmittedwithRecentDischarge!$I$28:$I$1527&amp;AdmittedwithRecentDischarge!$M$28:$M$1527,0)),9))</f>
        <v>0</v>
      </c>
      <c r="U224" s="191">
        <f t="array" ref="U224">IF(ISNA(INDEX(AdmittedwithRecentDischarge!$I$28:$W$1527, (MATCH($F224&amp;$R224,AdmittedwithRecentDischarge!$I$28:$I$1527&amp;AdmittedwithRecentDischarge!$M$28:$M$1527,0)))),"",INDEX(AdmittedwithRecentDischarge!$I$28:$W$1527, (MATCH($F224&amp;$R224,AdmittedwithRecentDischarge!$I$28:$I$1527&amp;AdmittedwithRecentDischarge!$M$28:$M$1527,0)),11))</f>
        <v>0</v>
      </c>
      <c r="V224" s="191">
        <f t="array" ref="V224">IF(ISNA(INDEX(AdmittedwithRecentDischarge!$I$28:$W$1527, (MATCH($F224&amp;$R224,AdmittedwithRecentDischarge!$I$28:$I$1527&amp;AdmittedwithRecentDischarge!$M$28:$M$1527,0)))),"",INDEX(AdmittedwithRecentDischarge!$I$28:$W$1527, (MATCH($F224&amp;$R224,AdmittedwithRecentDischarge!$I$28:$I$1527&amp;AdmittedwithRecentDischarge!$M$28:$M$1527,0)),15))</f>
        <v>0</v>
      </c>
      <c r="W224" s="228" t="b">
        <f t="shared" si="25"/>
        <v>0</v>
      </c>
      <c r="X224" s="224" t="str">
        <f t="array" ref="X224">IF(ISNA(VLOOKUP($F224, AdmittedwithRecentDischarge!$I$28:$I$1527,1,FALSE)),"",MAX(IF((AdmittedwithRecentDischarge!$I$28:$I$1527=$F224)*(AdmittedwithRecentDischarge!$K$28:$K$1527&lt;=TransferLog!$J224),AdmittedwithRecentDischarge!$K$28:$K$1527)))</f>
        <v/>
      </c>
      <c r="Y224" s="224" t="b">
        <f t="shared" si="26"/>
        <v>0</v>
      </c>
      <c r="Z224" s="208"/>
      <c r="AA224" s="207" t="str">
        <f t="shared" si="23"/>
        <v/>
      </c>
      <c r="AB224" s="212" t="b">
        <f t="shared" si="27"/>
        <v>0</v>
      </c>
      <c r="AC224" s="213">
        <f t="shared" si="24"/>
        <v>0</v>
      </c>
      <c r="AD224" s="298"/>
      <c r="AE224" s="299"/>
      <c r="AF224" s="21">
        <f t="shared" si="17"/>
        <v>0</v>
      </c>
    </row>
    <row r="225" spans="1:32" s="21" customFormat="1" ht="16.5" customHeight="1">
      <c r="A225" s="22"/>
      <c r="B225" s="22"/>
      <c r="C225" s="22"/>
      <c r="D225" s="115">
        <f t="shared" si="16"/>
        <v>205</v>
      </c>
      <c r="E225" s="248" t="str">
        <f t="array" ref="E225">IF($F225&lt;&gt;"",INDEX(DropDownLists!$K$10:$K$2516,MATCH($F225,DropDownLists!$L$10:$L$2516,0)),"")</f>
        <v/>
      </c>
      <c r="F225" s="116"/>
      <c r="G225" s="118"/>
      <c r="I225" s="144"/>
      <c r="J225" s="141"/>
      <c r="K225" s="145"/>
      <c r="L225" s="146"/>
      <c r="M225" s="195" t="str">
        <f t="array" ref="M225">IF($L225&lt;&gt;"",INDEX(DropDownLists!$H$10:$H$2516,MATCH($L225,DropDownLists!$I$10:$I$2516,0)),"")</f>
        <v/>
      </c>
      <c r="N225" s="148"/>
      <c r="O225" s="148"/>
      <c r="P225" s="146"/>
      <c r="Q225" s="148" t="s">
        <v>190</v>
      </c>
      <c r="R225" s="119" t="str">
        <f t="array" ref="R225">IF(ISNA(VLOOKUP($F225, AdmittedwithRecentDischarge!$I$28:$I$1527,1,FALSE)),"",MAX(IF((AdmittedwithRecentDischarge!$I$28:$I$1527=$F225)*(AdmittedwithRecentDischarge!$M$28:$M$1527&lt;=TransferLog!$J225),AdmittedwithRecentDischarge!$M$28:$M$1527)))</f>
        <v/>
      </c>
      <c r="S225" s="120" t="str">
        <f t="array" ref="S225">IF(ISNA(INDEX(AdmittedwithRecentDischarge!$AH$28:$AH$1527,MATCH($F225&amp;$R225,AdmittedwithRecentDischarge!$I$28:$I$1527&amp;AdmittedwithRecentDischarge!$M$28:$M$1527,0))),"", IF($R225&lt;&gt;"",INDEX(AdmittedwithRecentDischarge!$AH$28:$AH$1527,MATCH($F225&amp;$R225,AdmittedwithRecentDischarge!$I$28:$I$1527&amp;AdmittedwithRecentDischarge!$M$28:$M$1527,0)),""))</f>
        <v/>
      </c>
      <c r="T225" s="190">
        <f t="array" ref="T225">IF(ISNA(INDEX(AdmittedwithRecentDischarge!$I$28:$W$1527, (MATCH($F225&amp;$R225,AdmittedwithRecentDischarge!$I$28:$I$1527&amp;AdmittedwithRecentDischarge!$M$28:$M$1527,0)))),"",INDEX(AdmittedwithRecentDischarge!$I$28:$W$1527, (MATCH($F225&amp;$R225,AdmittedwithRecentDischarge!$I$28:$I$1527&amp;AdmittedwithRecentDischarge!$M$28:$M$1527,0)),9))</f>
        <v>0</v>
      </c>
      <c r="U225" s="191">
        <f t="array" ref="U225">IF(ISNA(INDEX(AdmittedwithRecentDischarge!$I$28:$W$1527, (MATCH($F225&amp;$R225,AdmittedwithRecentDischarge!$I$28:$I$1527&amp;AdmittedwithRecentDischarge!$M$28:$M$1527,0)))),"",INDEX(AdmittedwithRecentDischarge!$I$28:$W$1527, (MATCH($F225&amp;$R225,AdmittedwithRecentDischarge!$I$28:$I$1527&amp;AdmittedwithRecentDischarge!$M$28:$M$1527,0)),11))</f>
        <v>0</v>
      </c>
      <c r="V225" s="191">
        <f t="array" ref="V225">IF(ISNA(INDEX(AdmittedwithRecentDischarge!$I$28:$W$1527, (MATCH($F225&amp;$R225,AdmittedwithRecentDischarge!$I$28:$I$1527&amp;AdmittedwithRecentDischarge!$M$28:$M$1527,0)))),"",INDEX(AdmittedwithRecentDischarge!$I$28:$W$1527, (MATCH($F225&amp;$R225,AdmittedwithRecentDischarge!$I$28:$I$1527&amp;AdmittedwithRecentDischarge!$M$28:$M$1527,0)),15))</f>
        <v>0</v>
      </c>
      <c r="W225" s="228" t="b">
        <f t="shared" si="25"/>
        <v>0</v>
      </c>
      <c r="X225" s="224" t="str">
        <f t="array" ref="X225">IF(ISNA(VLOOKUP($F225, AdmittedwithRecentDischarge!$I$28:$I$1527,1,FALSE)),"",MAX(IF((AdmittedwithRecentDischarge!$I$28:$I$1527=$F225)*(AdmittedwithRecentDischarge!$K$28:$K$1527&lt;=TransferLog!$J225),AdmittedwithRecentDischarge!$K$28:$K$1527)))</f>
        <v/>
      </c>
      <c r="Y225" s="224" t="b">
        <f t="shared" si="26"/>
        <v>0</v>
      </c>
      <c r="Z225" s="208"/>
      <c r="AA225" s="207" t="str">
        <f t="shared" si="23"/>
        <v/>
      </c>
      <c r="AB225" s="212" t="b">
        <f t="shared" si="27"/>
        <v>0</v>
      </c>
      <c r="AC225" s="213">
        <f t="shared" si="24"/>
        <v>0</v>
      </c>
      <c r="AD225" s="298"/>
      <c r="AE225" s="299"/>
      <c r="AF225" s="21">
        <f t="shared" si="17"/>
        <v>0</v>
      </c>
    </row>
    <row r="226" spans="1:32" s="21" customFormat="1" ht="16.5" customHeight="1">
      <c r="A226" s="22"/>
      <c r="B226" s="22"/>
      <c r="C226" s="22"/>
      <c r="D226" s="115">
        <f t="shared" si="16"/>
        <v>206</v>
      </c>
      <c r="E226" s="248" t="str">
        <f t="array" ref="E226">IF($F226&lt;&gt;"",INDEX(DropDownLists!$K$10:$K$2516,MATCH($F226,DropDownLists!$L$10:$L$2516,0)),"")</f>
        <v/>
      </c>
      <c r="F226" s="116"/>
      <c r="G226" s="118"/>
      <c r="I226" s="144"/>
      <c r="J226" s="141"/>
      <c r="K226" s="145"/>
      <c r="L226" s="146"/>
      <c r="M226" s="195" t="str">
        <f t="array" ref="M226">IF($L226&lt;&gt;"",INDEX(DropDownLists!$H$10:$H$2516,MATCH($L226,DropDownLists!$I$10:$I$2516,0)),"")</f>
        <v/>
      </c>
      <c r="N226" s="148"/>
      <c r="O226" s="148"/>
      <c r="P226" s="146"/>
      <c r="Q226" s="148" t="s">
        <v>190</v>
      </c>
      <c r="R226" s="119" t="str">
        <f t="array" ref="R226">IF(ISNA(VLOOKUP($F226, AdmittedwithRecentDischarge!$I$28:$I$1527,1,FALSE)),"",MAX(IF((AdmittedwithRecentDischarge!$I$28:$I$1527=$F226)*(AdmittedwithRecentDischarge!$M$28:$M$1527&lt;=TransferLog!$J226),AdmittedwithRecentDischarge!$M$28:$M$1527)))</f>
        <v/>
      </c>
      <c r="S226" s="120" t="str">
        <f t="array" ref="S226">IF(ISNA(INDEX(AdmittedwithRecentDischarge!$AH$28:$AH$1527,MATCH($F226&amp;$R226,AdmittedwithRecentDischarge!$I$28:$I$1527&amp;AdmittedwithRecentDischarge!$M$28:$M$1527,0))),"", IF($R226&lt;&gt;"",INDEX(AdmittedwithRecentDischarge!$AH$28:$AH$1527,MATCH($F226&amp;$R226,AdmittedwithRecentDischarge!$I$28:$I$1527&amp;AdmittedwithRecentDischarge!$M$28:$M$1527,0)),""))</f>
        <v/>
      </c>
      <c r="T226" s="190">
        <f t="array" ref="T226">IF(ISNA(INDEX(AdmittedwithRecentDischarge!$I$28:$W$1527, (MATCH($F226&amp;$R226,AdmittedwithRecentDischarge!$I$28:$I$1527&amp;AdmittedwithRecentDischarge!$M$28:$M$1527,0)))),"",INDEX(AdmittedwithRecentDischarge!$I$28:$W$1527, (MATCH($F226&amp;$R226,AdmittedwithRecentDischarge!$I$28:$I$1527&amp;AdmittedwithRecentDischarge!$M$28:$M$1527,0)),9))</f>
        <v>0</v>
      </c>
      <c r="U226" s="191">
        <f t="array" ref="U226">IF(ISNA(INDEX(AdmittedwithRecentDischarge!$I$28:$W$1527, (MATCH($F226&amp;$R226,AdmittedwithRecentDischarge!$I$28:$I$1527&amp;AdmittedwithRecentDischarge!$M$28:$M$1527,0)))),"",INDEX(AdmittedwithRecentDischarge!$I$28:$W$1527, (MATCH($F226&amp;$R226,AdmittedwithRecentDischarge!$I$28:$I$1527&amp;AdmittedwithRecentDischarge!$M$28:$M$1527,0)),11))</f>
        <v>0</v>
      </c>
      <c r="V226" s="191">
        <f t="array" ref="V226">IF(ISNA(INDEX(AdmittedwithRecentDischarge!$I$28:$W$1527, (MATCH($F226&amp;$R226,AdmittedwithRecentDischarge!$I$28:$I$1527&amp;AdmittedwithRecentDischarge!$M$28:$M$1527,0)))),"",INDEX(AdmittedwithRecentDischarge!$I$28:$W$1527, (MATCH($F226&amp;$R226,AdmittedwithRecentDischarge!$I$28:$I$1527&amp;AdmittedwithRecentDischarge!$M$28:$M$1527,0)),15))</f>
        <v>0</v>
      </c>
      <c r="W226" s="228" t="b">
        <f t="shared" si="25"/>
        <v>0</v>
      </c>
      <c r="X226" s="224" t="str">
        <f t="array" ref="X226">IF(ISNA(VLOOKUP($F226, AdmittedwithRecentDischarge!$I$28:$I$1527,1,FALSE)),"",MAX(IF((AdmittedwithRecentDischarge!$I$28:$I$1527=$F226)*(AdmittedwithRecentDischarge!$K$28:$K$1527&lt;=TransferLog!$J226),AdmittedwithRecentDischarge!$K$28:$K$1527)))</f>
        <v/>
      </c>
      <c r="Y226" s="224" t="b">
        <f t="shared" si="26"/>
        <v>0</v>
      </c>
      <c r="Z226" s="208"/>
      <c r="AA226" s="207" t="str">
        <f t="shared" si="23"/>
        <v/>
      </c>
      <c r="AB226" s="212" t="b">
        <f t="shared" si="27"/>
        <v>0</v>
      </c>
      <c r="AC226" s="213">
        <f t="shared" si="24"/>
        <v>0</v>
      </c>
      <c r="AD226" s="298"/>
      <c r="AE226" s="299"/>
      <c r="AF226" s="21">
        <f t="shared" si="17"/>
        <v>0</v>
      </c>
    </row>
    <row r="227" spans="1:32" s="21" customFormat="1" ht="16.5" customHeight="1">
      <c r="A227" s="22"/>
      <c r="B227" s="22"/>
      <c r="C227" s="22"/>
      <c r="D227" s="115">
        <f t="shared" si="16"/>
        <v>207</v>
      </c>
      <c r="E227" s="248" t="str">
        <f t="array" ref="E227">IF($F227&lt;&gt;"",INDEX(DropDownLists!$K$10:$K$2516,MATCH($F227,DropDownLists!$L$10:$L$2516,0)),"")</f>
        <v/>
      </c>
      <c r="F227" s="116"/>
      <c r="G227" s="118"/>
      <c r="I227" s="144"/>
      <c r="J227" s="141"/>
      <c r="K227" s="145"/>
      <c r="L227" s="146"/>
      <c r="M227" s="195" t="str">
        <f t="array" ref="M227">IF($L227&lt;&gt;"",INDEX(DropDownLists!$H$10:$H$2516,MATCH($L227,DropDownLists!$I$10:$I$2516,0)),"")</f>
        <v/>
      </c>
      <c r="N227" s="148"/>
      <c r="O227" s="148"/>
      <c r="P227" s="146"/>
      <c r="Q227" s="148" t="s">
        <v>190</v>
      </c>
      <c r="R227" s="119" t="str">
        <f t="array" ref="R227">IF(ISNA(VLOOKUP($F227, AdmittedwithRecentDischarge!$I$28:$I$1527,1,FALSE)),"",MAX(IF((AdmittedwithRecentDischarge!$I$28:$I$1527=$F227)*(AdmittedwithRecentDischarge!$M$28:$M$1527&lt;=TransferLog!$J227),AdmittedwithRecentDischarge!$M$28:$M$1527)))</f>
        <v/>
      </c>
      <c r="S227" s="120" t="str">
        <f t="array" ref="S227">IF(ISNA(INDEX(AdmittedwithRecentDischarge!$AH$28:$AH$1527,MATCH($F227&amp;$R227,AdmittedwithRecentDischarge!$I$28:$I$1527&amp;AdmittedwithRecentDischarge!$M$28:$M$1527,0))),"", IF($R227&lt;&gt;"",INDEX(AdmittedwithRecentDischarge!$AH$28:$AH$1527,MATCH($F227&amp;$R227,AdmittedwithRecentDischarge!$I$28:$I$1527&amp;AdmittedwithRecentDischarge!$M$28:$M$1527,0)),""))</f>
        <v/>
      </c>
      <c r="T227" s="190">
        <f t="array" ref="T227">IF(ISNA(INDEX(AdmittedwithRecentDischarge!$I$28:$W$1527, (MATCH($F227&amp;$R227,AdmittedwithRecentDischarge!$I$28:$I$1527&amp;AdmittedwithRecentDischarge!$M$28:$M$1527,0)))),"",INDEX(AdmittedwithRecentDischarge!$I$28:$W$1527, (MATCH($F227&amp;$R227,AdmittedwithRecentDischarge!$I$28:$I$1527&amp;AdmittedwithRecentDischarge!$M$28:$M$1527,0)),9))</f>
        <v>0</v>
      </c>
      <c r="U227" s="191">
        <f t="array" ref="U227">IF(ISNA(INDEX(AdmittedwithRecentDischarge!$I$28:$W$1527, (MATCH($F227&amp;$R227,AdmittedwithRecentDischarge!$I$28:$I$1527&amp;AdmittedwithRecentDischarge!$M$28:$M$1527,0)))),"",INDEX(AdmittedwithRecentDischarge!$I$28:$W$1527, (MATCH($F227&amp;$R227,AdmittedwithRecentDischarge!$I$28:$I$1527&amp;AdmittedwithRecentDischarge!$M$28:$M$1527,0)),11))</f>
        <v>0</v>
      </c>
      <c r="V227" s="191">
        <f t="array" ref="V227">IF(ISNA(INDEX(AdmittedwithRecentDischarge!$I$28:$W$1527, (MATCH($F227&amp;$R227,AdmittedwithRecentDischarge!$I$28:$I$1527&amp;AdmittedwithRecentDischarge!$M$28:$M$1527,0)))),"",INDEX(AdmittedwithRecentDischarge!$I$28:$W$1527, (MATCH($F227&amp;$R227,AdmittedwithRecentDischarge!$I$28:$I$1527&amp;AdmittedwithRecentDischarge!$M$28:$M$1527,0)),15))</f>
        <v>0</v>
      </c>
      <c r="W227" s="228" t="b">
        <f t="shared" si="25"/>
        <v>0</v>
      </c>
      <c r="X227" s="224" t="str">
        <f t="array" ref="X227">IF(ISNA(VLOOKUP($F227, AdmittedwithRecentDischarge!$I$28:$I$1527,1,FALSE)),"",MAX(IF((AdmittedwithRecentDischarge!$I$28:$I$1527=$F227)*(AdmittedwithRecentDischarge!$K$28:$K$1527&lt;=TransferLog!$J227),AdmittedwithRecentDischarge!$K$28:$K$1527)))</f>
        <v/>
      </c>
      <c r="Y227" s="224" t="b">
        <f t="shared" si="26"/>
        <v>0</v>
      </c>
      <c r="Z227" s="208"/>
      <c r="AA227" s="207" t="str">
        <f t="shared" si="23"/>
        <v/>
      </c>
      <c r="AB227" s="212" t="b">
        <f t="shared" si="27"/>
        <v>0</v>
      </c>
      <c r="AC227" s="213">
        <f t="shared" si="24"/>
        <v>0</v>
      </c>
      <c r="AD227" s="298"/>
      <c r="AE227" s="299"/>
      <c r="AF227" s="21">
        <f t="shared" si="17"/>
        <v>0</v>
      </c>
    </row>
    <row r="228" spans="1:32" s="21" customFormat="1" ht="16.5" customHeight="1">
      <c r="A228" s="22"/>
      <c r="B228" s="22"/>
      <c r="C228" s="22"/>
      <c r="D228" s="115">
        <f t="shared" si="16"/>
        <v>208</v>
      </c>
      <c r="E228" s="248" t="str">
        <f t="array" ref="E228">IF($F228&lt;&gt;"",INDEX(DropDownLists!$K$10:$K$2516,MATCH($F228,DropDownLists!$L$10:$L$2516,0)),"")</f>
        <v/>
      </c>
      <c r="F228" s="116"/>
      <c r="G228" s="118"/>
      <c r="I228" s="144"/>
      <c r="J228" s="141"/>
      <c r="K228" s="145"/>
      <c r="L228" s="146"/>
      <c r="M228" s="195" t="str">
        <f t="array" ref="M228">IF($L228&lt;&gt;"",INDEX(DropDownLists!$H$10:$H$2516,MATCH($L228,DropDownLists!$I$10:$I$2516,0)),"")</f>
        <v/>
      </c>
      <c r="N228" s="148"/>
      <c r="O228" s="148"/>
      <c r="P228" s="146"/>
      <c r="Q228" s="148" t="s">
        <v>190</v>
      </c>
      <c r="R228" s="119" t="str">
        <f t="array" ref="R228">IF(ISNA(VLOOKUP($F228, AdmittedwithRecentDischarge!$I$28:$I$1527,1,FALSE)),"",MAX(IF((AdmittedwithRecentDischarge!$I$28:$I$1527=$F228)*(AdmittedwithRecentDischarge!$M$28:$M$1527&lt;=TransferLog!$J228),AdmittedwithRecentDischarge!$M$28:$M$1527)))</f>
        <v/>
      </c>
      <c r="S228" s="120" t="str">
        <f t="array" ref="S228">IF(ISNA(INDEX(AdmittedwithRecentDischarge!$AH$28:$AH$1527,MATCH($F228&amp;$R228,AdmittedwithRecentDischarge!$I$28:$I$1527&amp;AdmittedwithRecentDischarge!$M$28:$M$1527,0))),"", IF($R228&lt;&gt;"",INDEX(AdmittedwithRecentDischarge!$AH$28:$AH$1527,MATCH($F228&amp;$R228,AdmittedwithRecentDischarge!$I$28:$I$1527&amp;AdmittedwithRecentDischarge!$M$28:$M$1527,0)),""))</f>
        <v/>
      </c>
      <c r="T228" s="190">
        <f t="array" ref="T228">IF(ISNA(INDEX(AdmittedwithRecentDischarge!$I$28:$W$1527, (MATCH($F228&amp;$R228,AdmittedwithRecentDischarge!$I$28:$I$1527&amp;AdmittedwithRecentDischarge!$M$28:$M$1527,0)))),"",INDEX(AdmittedwithRecentDischarge!$I$28:$W$1527, (MATCH($F228&amp;$R228,AdmittedwithRecentDischarge!$I$28:$I$1527&amp;AdmittedwithRecentDischarge!$M$28:$M$1527,0)),9))</f>
        <v>0</v>
      </c>
      <c r="U228" s="191">
        <f t="array" ref="U228">IF(ISNA(INDEX(AdmittedwithRecentDischarge!$I$28:$W$1527, (MATCH($F228&amp;$R228,AdmittedwithRecentDischarge!$I$28:$I$1527&amp;AdmittedwithRecentDischarge!$M$28:$M$1527,0)))),"",INDEX(AdmittedwithRecentDischarge!$I$28:$W$1527, (MATCH($F228&amp;$R228,AdmittedwithRecentDischarge!$I$28:$I$1527&amp;AdmittedwithRecentDischarge!$M$28:$M$1527,0)),11))</f>
        <v>0</v>
      </c>
      <c r="V228" s="191">
        <f t="array" ref="V228">IF(ISNA(INDEX(AdmittedwithRecentDischarge!$I$28:$W$1527, (MATCH($F228&amp;$R228,AdmittedwithRecentDischarge!$I$28:$I$1527&amp;AdmittedwithRecentDischarge!$M$28:$M$1527,0)))),"",INDEX(AdmittedwithRecentDischarge!$I$28:$W$1527, (MATCH($F228&amp;$R228,AdmittedwithRecentDischarge!$I$28:$I$1527&amp;AdmittedwithRecentDischarge!$M$28:$M$1527,0)),15))</f>
        <v>0</v>
      </c>
      <c r="W228" s="228" t="b">
        <f t="shared" si="25"/>
        <v>0</v>
      </c>
      <c r="X228" s="224" t="str">
        <f t="array" ref="X228">IF(ISNA(VLOOKUP($F228, AdmittedwithRecentDischarge!$I$28:$I$1527,1,FALSE)),"",MAX(IF((AdmittedwithRecentDischarge!$I$28:$I$1527=$F228)*(AdmittedwithRecentDischarge!$K$28:$K$1527&lt;=TransferLog!$J228),AdmittedwithRecentDischarge!$K$28:$K$1527)))</f>
        <v/>
      </c>
      <c r="Y228" s="224" t="b">
        <f t="shared" si="26"/>
        <v>0</v>
      </c>
      <c r="Z228" s="208"/>
      <c r="AA228" s="207" t="str">
        <f t="shared" si="23"/>
        <v/>
      </c>
      <c r="AB228" s="212" t="b">
        <f t="shared" si="27"/>
        <v>0</v>
      </c>
      <c r="AC228" s="213">
        <f t="shared" si="24"/>
        <v>0</v>
      </c>
      <c r="AD228" s="298"/>
      <c r="AE228" s="299"/>
      <c r="AF228" s="21">
        <f t="shared" si="17"/>
        <v>0</v>
      </c>
    </row>
    <row r="229" spans="1:32" s="21" customFormat="1" ht="16.5" customHeight="1">
      <c r="A229" s="22"/>
      <c r="B229" s="22"/>
      <c r="C229" s="22"/>
      <c r="D229" s="115">
        <f t="shared" si="16"/>
        <v>209</v>
      </c>
      <c r="E229" s="248" t="str">
        <f t="array" ref="E229">IF($F229&lt;&gt;"",INDEX(DropDownLists!$K$10:$K$2516,MATCH($F229,DropDownLists!$L$10:$L$2516,0)),"")</f>
        <v/>
      </c>
      <c r="F229" s="116"/>
      <c r="G229" s="118"/>
      <c r="I229" s="144"/>
      <c r="J229" s="141"/>
      <c r="K229" s="145"/>
      <c r="L229" s="146"/>
      <c r="M229" s="195" t="str">
        <f t="array" ref="M229">IF($L229&lt;&gt;"",INDEX(DropDownLists!$H$10:$H$2516,MATCH($L229,DropDownLists!$I$10:$I$2516,0)),"")</f>
        <v/>
      </c>
      <c r="N229" s="148"/>
      <c r="O229" s="148"/>
      <c r="P229" s="146"/>
      <c r="Q229" s="148" t="s">
        <v>190</v>
      </c>
      <c r="R229" s="119" t="str">
        <f t="array" ref="R229">IF(ISNA(VLOOKUP($F229, AdmittedwithRecentDischarge!$I$28:$I$1527,1,FALSE)),"",MAX(IF((AdmittedwithRecentDischarge!$I$28:$I$1527=$F229)*(AdmittedwithRecentDischarge!$M$28:$M$1527&lt;=TransferLog!$J229),AdmittedwithRecentDischarge!$M$28:$M$1527)))</f>
        <v/>
      </c>
      <c r="S229" s="120" t="str">
        <f t="array" ref="S229">IF(ISNA(INDEX(AdmittedwithRecentDischarge!$AH$28:$AH$1527,MATCH($F229&amp;$R229,AdmittedwithRecentDischarge!$I$28:$I$1527&amp;AdmittedwithRecentDischarge!$M$28:$M$1527,0))),"", IF($R229&lt;&gt;"",INDEX(AdmittedwithRecentDischarge!$AH$28:$AH$1527,MATCH($F229&amp;$R229,AdmittedwithRecentDischarge!$I$28:$I$1527&amp;AdmittedwithRecentDischarge!$M$28:$M$1527,0)),""))</f>
        <v/>
      </c>
      <c r="T229" s="190">
        <f t="array" ref="T229">IF(ISNA(INDEX(AdmittedwithRecentDischarge!$I$28:$W$1527, (MATCH($F229&amp;$R229,AdmittedwithRecentDischarge!$I$28:$I$1527&amp;AdmittedwithRecentDischarge!$M$28:$M$1527,0)))),"",INDEX(AdmittedwithRecentDischarge!$I$28:$W$1527, (MATCH($F229&amp;$R229,AdmittedwithRecentDischarge!$I$28:$I$1527&amp;AdmittedwithRecentDischarge!$M$28:$M$1527,0)),9))</f>
        <v>0</v>
      </c>
      <c r="U229" s="191">
        <f t="array" ref="U229">IF(ISNA(INDEX(AdmittedwithRecentDischarge!$I$28:$W$1527, (MATCH($F229&amp;$R229,AdmittedwithRecentDischarge!$I$28:$I$1527&amp;AdmittedwithRecentDischarge!$M$28:$M$1527,0)))),"",INDEX(AdmittedwithRecentDischarge!$I$28:$W$1527, (MATCH($F229&amp;$R229,AdmittedwithRecentDischarge!$I$28:$I$1527&amp;AdmittedwithRecentDischarge!$M$28:$M$1527,0)),11))</f>
        <v>0</v>
      </c>
      <c r="V229" s="191">
        <f t="array" ref="V229">IF(ISNA(INDEX(AdmittedwithRecentDischarge!$I$28:$W$1527, (MATCH($F229&amp;$R229,AdmittedwithRecentDischarge!$I$28:$I$1527&amp;AdmittedwithRecentDischarge!$M$28:$M$1527,0)))),"",INDEX(AdmittedwithRecentDischarge!$I$28:$W$1527, (MATCH($F229&amp;$R229,AdmittedwithRecentDischarge!$I$28:$I$1527&amp;AdmittedwithRecentDischarge!$M$28:$M$1527,0)),15))</f>
        <v>0</v>
      </c>
      <c r="W229" s="228" t="b">
        <f t="shared" si="25"/>
        <v>0</v>
      </c>
      <c r="X229" s="224" t="str">
        <f t="array" ref="X229">IF(ISNA(VLOOKUP($F229, AdmittedwithRecentDischarge!$I$28:$I$1527,1,FALSE)),"",MAX(IF((AdmittedwithRecentDischarge!$I$28:$I$1527=$F229)*(AdmittedwithRecentDischarge!$K$28:$K$1527&lt;=TransferLog!$J229),AdmittedwithRecentDischarge!$K$28:$K$1527)))</f>
        <v/>
      </c>
      <c r="Y229" s="224" t="b">
        <f t="shared" si="26"/>
        <v>0</v>
      </c>
      <c r="Z229" s="208"/>
      <c r="AA229" s="207" t="str">
        <f t="shared" si="23"/>
        <v/>
      </c>
      <c r="AB229" s="212" t="b">
        <f t="shared" si="27"/>
        <v>0</v>
      </c>
      <c r="AC229" s="213">
        <f t="shared" si="24"/>
        <v>0</v>
      </c>
      <c r="AD229" s="298"/>
      <c r="AE229" s="299"/>
      <c r="AF229" s="21">
        <f t="shared" si="17"/>
        <v>0</v>
      </c>
    </row>
    <row r="230" spans="1:32" s="21" customFormat="1" ht="16.5" customHeight="1">
      <c r="A230" s="22"/>
      <c r="B230" s="22"/>
      <c r="C230" s="22"/>
      <c r="D230" s="115">
        <f t="shared" si="16"/>
        <v>210</v>
      </c>
      <c r="E230" s="248" t="str">
        <f t="array" ref="E230">IF($F230&lt;&gt;"",INDEX(DropDownLists!$K$10:$K$2516,MATCH($F230,DropDownLists!$L$10:$L$2516,0)),"")</f>
        <v/>
      </c>
      <c r="F230" s="116"/>
      <c r="G230" s="118"/>
      <c r="I230" s="144"/>
      <c r="J230" s="141"/>
      <c r="K230" s="145"/>
      <c r="L230" s="146"/>
      <c r="M230" s="195" t="str">
        <f t="array" ref="M230">IF($L230&lt;&gt;"",INDEX(DropDownLists!$H$10:$H$2516,MATCH($L230,DropDownLists!$I$10:$I$2516,0)),"")</f>
        <v/>
      </c>
      <c r="N230" s="148"/>
      <c r="O230" s="148"/>
      <c r="P230" s="146"/>
      <c r="Q230" s="148" t="s">
        <v>190</v>
      </c>
      <c r="R230" s="119" t="str">
        <f t="array" ref="R230">IF(ISNA(VLOOKUP($F230, AdmittedwithRecentDischarge!$I$28:$I$1527,1,FALSE)),"",MAX(IF((AdmittedwithRecentDischarge!$I$28:$I$1527=$F230)*(AdmittedwithRecentDischarge!$M$28:$M$1527&lt;=TransferLog!$J230),AdmittedwithRecentDischarge!$M$28:$M$1527)))</f>
        <v/>
      </c>
      <c r="S230" s="120" t="str">
        <f t="array" ref="S230">IF(ISNA(INDEX(AdmittedwithRecentDischarge!$AH$28:$AH$1527,MATCH($F230&amp;$R230,AdmittedwithRecentDischarge!$I$28:$I$1527&amp;AdmittedwithRecentDischarge!$M$28:$M$1527,0))),"", IF($R230&lt;&gt;"",INDEX(AdmittedwithRecentDischarge!$AH$28:$AH$1527,MATCH($F230&amp;$R230,AdmittedwithRecentDischarge!$I$28:$I$1527&amp;AdmittedwithRecentDischarge!$M$28:$M$1527,0)),""))</f>
        <v/>
      </c>
      <c r="T230" s="190">
        <f t="array" ref="T230">IF(ISNA(INDEX(AdmittedwithRecentDischarge!$I$28:$W$1527, (MATCH($F230&amp;$R230,AdmittedwithRecentDischarge!$I$28:$I$1527&amp;AdmittedwithRecentDischarge!$M$28:$M$1527,0)))),"",INDEX(AdmittedwithRecentDischarge!$I$28:$W$1527, (MATCH($F230&amp;$R230,AdmittedwithRecentDischarge!$I$28:$I$1527&amp;AdmittedwithRecentDischarge!$M$28:$M$1527,0)),9))</f>
        <v>0</v>
      </c>
      <c r="U230" s="191">
        <f t="array" ref="U230">IF(ISNA(INDEX(AdmittedwithRecentDischarge!$I$28:$W$1527, (MATCH($F230&amp;$R230,AdmittedwithRecentDischarge!$I$28:$I$1527&amp;AdmittedwithRecentDischarge!$M$28:$M$1527,0)))),"",INDEX(AdmittedwithRecentDischarge!$I$28:$W$1527, (MATCH($F230&amp;$R230,AdmittedwithRecentDischarge!$I$28:$I$1527&amp;AdmittedwithRecentDischarge!$M$28:$M$1527,0)),11))</f>
        <v>0</v>
      </c>
      <c r="V230" s="191">
        <f t="array" ref="V230">IF(ISNA(INDEX(AdmittedwithRecentDischarge!$I$28:$W$1527, (MATCH($F230&amp;$R230,AdmittedwithRecentDischarge!$I$28:$I$1527&amp;AdmittedwithRecentDischarge!$M$28:$M$1527,0)))),"",INDEX(AdmittedwithRecentDischarge!$I$28:$W$1527, (MATCH($F230&amp;$R230,AdmittedwithRecentDischarge!$I$28:$I$1527&amp;AdmittedwithRecentDischarge!$M$28:$M$1527,0)),15))</f>
        <v>0</v>
      </c>
      <c r="W230" s="228" t="b">
        <f t="shared" si="25"/>
        <v>0</v>
      </c>
      <c r="X230" s="224" t="str">
        <f t="array" ref="X230">IF(ISNA(VLOOKUP($F230, AdmittedwithRecentDischarge!$I$28:$I$1527,1,FALSE)),"",MAX(IF((AdmittedwithRecentDischarge!$I$28:$I$1527=$F230)*(AdmittedwithRecentDischarge!$K$28:$K$1527&lt;=TransferLog!$J230),AdmittedwithRecentDischarge!$K$28:$K$1527)))</f>
        <v/>
      </c>
      <c r="Y230" s="224" t="b">
        <f t="shared" si="26"/>
        <v>0</v>
      </c>
      <c r="Z230" s="208"/>
      <c r="AA230" s="207" t="str">
        <f t="shared" si="23"/>
        <v/>
      </c>
      <c r="AB230" s="212" t="b">
        <f t="shared" si="27"/>
        <v>0</v>
      </c>
      <c r="AC230" s="213">
        <f t="shared" si="24"/>
        <v>0</v>
      </c>
      <c r="AD230" s="298"/>
      <c r="AE230" s="299"/>
      <c r="AF230" s="21">
        <f t="shared" si="17"/>
        <v>0</v>
      </c>
    </row>
    <row r="231" spans="1:32" s="21" customFormat="1" ht="16.5" customHeight="1">
      <c r="A231" s="22"/>
      <c r="B231" s="22"/>
      <c r="C231" s="22"/>
      <c r="D231" s="115">
        <f t="shared" si="16"/>
        <v>211</v>
      </c>
      <c r="E231" s="248" t="str">
        <f t="array" ref="E231">IF($F231&lt;&gt;"",INDEX(DropDownLists!$K$10:$K$2516,MATCH($F231,DropDownLists!$L$10:$L$2516,0)),"")</f>
        <v/>
      </c>
      <c r="F231" s="116"/>
      <c r="G231" s="118"/>
      <c r="I231" s="144"/>
      <c r="J231" s="141"/>
      <c r="K231" s="145"/>
      <c r="L231" s="146"/>
      <c r="M231" s="195" t="str">
        <f t="array" ref="M231">IF($L231&lt;&gt;"",INDEX(DropDownLists!$H$10:$H$2516,MATCH($L231,DropDownLists!$I$10:$I$2516,0)),"")</f>
        <v/>
      </c>
      <c r="N231" s="148"/>
      <c r="O231" s="148"/>
      <c r="P231" s="146"/>
      <c r="Q231" s="148" t="s">
        <v>190</v>
      </c>
      <c r="R231" s="119" t="str">
        <f t="array" ref="R231">IF(ISNA(VLOOKUP($F231, AdmittedwithRecentDischarge!$I$28:$I$1527,1,FALSE)),"",MAX(IF((AdmittedwithRecentDischarge!$I$28:$I$1527=$F231)*(AdmittedwithRecentDischarge!$M$28:$M$1527&lt;=TransferLog!$J231),AdmittedwithRecentDischarge!$M$28:$M$1527)))</f>
        <v/>
      </c>
      <c r="S231" s="120" t="str">
        <f t="array" ref="S231">IF(ISNA(INDEX(AdmittedwithRecentDischarge!$AH$28:$AH$1527,MATCH($F231&amp;$R231,AdmittedwithRecentDischarge!$I$28:$I$1527&amp;AdmittedwithRecentDischarge!$M$28:$M$1527,0))),"", IF($R231&lt;&gt;"",INDEX(AdmittedwithRecentDischarge!$AH$28:$AH$1527,MATCH($F231&amp;$R231,AdmittedwithRecentDischarge!$I$28:$I$1527&amp;AdmittedwithRecentDischarge!$M$28:$M$1527,0)),""))</f>
        <v/>
      </c>
      <c r="T231" s="190">
        <f t="array" ref="T231">IF(ISNA(INDEX(AdmittedwithRecentDischarge!$I$28:$W$1527, (MATCH($F231&amp;$R231,AdmittedwithRecentDischarge!$I$28:$I$1527&amp;AdmittedwithRecentDischarge!$M$28:$M$1527,0)))),"",INDEX(AdmittedwithRecentDischarge!$I$28:$W$1527, (MATCH($F231&amp;$R231,AdmittedwithRecentDischarge!$I$28:$I$1527&amp;AdmittedwithRecentDischarge!$M$28:$M$1527,0)),9))</f>
        <v>0</v>
      </c>
      <c r="U231" s="191">
        <f t="array" ref="U231">IF(ISNA(INDEX(AdmittedwithRecentDischarge!$I$28:$W$1527, (MATCH($F231&amp;$R231,AdmittedwithRecentDischarge!$I$28:$I$1527&amp;AdmittedwithRecentDischarge!$M$28:$M$1527,0)))),"",INDEX(AdmittedwithRecentDischarge!$I$28:$W$1527, (MATCH($F231&amp;$R231,AdmittedwithRecentDischarge!$I$28:$I$1527&amp;AdmittedwithRecentDischarge!$M$28:$M$1527,0)),11))</f>
        <v>0</v>
      </c>
      <c r="V231" s="191">
        <f t="array" ref="V231">IF(ISNA(INDEX(AdmittedwithRecentDischarge!$I$28:$W$1527, (MATCH($F231&amp;$R231,AdmittedwithRecentDischarge!$I$28:$I$1527&amp;AdmittedwithRecentDischarge!$M$28:$M$1527,0)))),"",INDEX(AdmittedwithRecentDischarge!$I$28:$W$1527, (MATCH($F231&amp;$R231,AdmittedwithRecentDischarge!$I$28:$I$1527&amp;AdmittedwithRecentDischarge!$M$28:$M$1527,0)),15))</f>
        <v>0</v>
      </c>
      <c r="W231" s="228" t="b">
        <f t="shared" si="25"/>
        <v>0</v>
      </c>
      <c r="X231" s="224" t="str">
        <f t="array" ref="X231">IF(ISNA(VLOOKUP($F231, AdmittedwithRecentDischarge!$I$28:$I$1527,1,FALSE)),"",MAX(IF((AdmittedwithRecentDischarge!$I$28:$I$1527=$F231)*(AdmittedwithRecentDischarge!$K$28:$K$1527&lt;=TransferLog!$J231),AdmittedwithRecentDischarge!$K$28:$K$1527)))</f>
        <v/>
      </c>
      <c r="Y231" s="224" t="b">
        <f t="shared" si="26"/>
        <v>0</v>
      </c>
      <c r="Z231" s="208"/>
      <c r="AA231" s="207" t="str">
        <f t="shared" si="23"/>
        <v/>
      </c>
      <c r="AB231" s="212" t="b">
        <f t="shared" si="27"/>
        <v>0</v>
      </c>
      <c r="AC231" s="213">
        <f t="shared" si="24"/>
        <v>0</v>
      </c>
      <c r="AD231" s="298"/>
      <c r="AE231" s="299"/>
      <c r="AF231" s="21">
        <f t="shared" si="17"/>
        <v>0</v>
      </c>
    </row>
    <row r="232" spans="1:32" s="21" customFormat="1" ht="16.5" customHeight="1">
      <c r="A232" s="22"/>
      <c r="B232" s="22"/>
      <c r="C232" s="22"/>
      <c r="D232" s="115">
        <f t="shared" si="16"/>
        <v>212</v>
      </c>
      <c r="E232" s="248" t="str">
        <f t="array" ref="E232">IF($F232&lt;&gt;"",INDEX(DropDownLists!$K$10:$K$2516,MATCH($F232,DropDownLists!$L$10:$L$2516,0)),"")</f>
        <v/>
      </c>
      <c r="F232" s="116"/>
      <c r="G232" s="118"/>
      <c r="I232" s="144"/>
      <c r="J232" s="141"/>
      <c r="K232" s="145"/>
      <c r="L232" s="146"/>
      <c r="M232" s="195" t="str">
        <f t="array" ref="M232">IF($L232&lt;&gt;"",INDEX(DropDownLists!$H$10:$H$2516,MATCH($L232,DropDownLists!$I$10:$I$2516,0)),"")</f>
        <v/>
      </c>
      <c r="N232" s="148"/>
      <c r="O232" s="148"/>
      <c r="P232" s="146"/>
      <c r="Q232" s="148" t="s">
        <v>190</v>
      </c>
      <c r="R232" s="119" t="str">
        <f t="array" ref="R232">IF(ISNA(VLOOKUP($F232, AdmittedwithRecentDischarge!$I$28:$I$1527,1,FALSE)),"",MAX(IF((AdmittedwithRecentDischarge!$I$28:$I$1527=$F232)*(AdmittedwithRecentDischarge!$M$28:$M$1527&lt;=TransferLog!$J232),AdmittedwithRecentDischarge!$M$28:$M$1527)))</f>
        <v/>
      </c>
      <c r="S232" s="120" t="str">
        <f t="array" ref="S232">IF(ISNA(INDEX(AdmittedwithRecentDischarge!$AH$28:$AH$1527,MATCH($F232&amp;$R232,AdmittedwithRecentDischarge!$I$28:$I$1527&amp;AdmittedwithRecentDischarge!$M$28:$M$1527,0))),"", IF($R232&lt;&gt;"",INDEX(AdmittedwithRecentDischarge!$AH$28:$AH$1527,MATCH($F232&amp;$R232,AdmittedwithRecentDischarge!$I$28:$I$1527&amp;AdmittedwithRecentDischarge!$M$28:$M$1527,0)),""))</f>
        <v/>
      </c>
      <c r="T232" s="190">
        <f t="array" ref="T232">IF(ISNA(INDEX(AdmittedwithRecentDischarge!$I$28:$W$1527, (MATCH($F232&amp;$R232,AdmittedwithRecentDischarge!$I$28:$I$1527&amp;AdmittedwithRecentDischarge!$M$28:$M$1527,0)))),"",INDEX(AdmittedwithRecentDischarge!$I$28:$W$1527, (MATCH($F232&amp;$R232,AdmittedwithRecentDischarge!$I$28:$I$1527&amp;AdmittedwithRecentDischarge!$M$28:$M$1527,0)),9))</f>
        <v>0</v>
      </c>
      <c r="U232" s="191">
        <f t="array" ref="U232">IF(ISNA(INDEX(AdmittedwithRecentDischarge!$I$28:$W$1527, (MATCH($F232&amp;$R232,AdmittedwithRecentDischarge!$I$28:$I$1527&amp;AdmittedwithRecentDischarge!$M$28:$M$1527,0)))),"",INDEX(AdmittedwithRecentDischarge!$I$28:$W$1527, (MATCH($F232&amp;$R232,AdmittedwithRecentDischarge!$I$28:$I$1527&amp;AdmittedwithRecentDischarge!$M$28:$M$1527,0)),11))</f>
        <v>0</v>
      </c>
      <c r="V232" s="191">
        <f t="array" ref="V232">IF(ISNA(INDEX(AdmittedwithRecentDischarge!$I$28:$W$1527, (MATCH($F232&amp;$R232,AdmittedwithRecentDischarge!$I$28:$I$1527&amp;AdmittedwithRecentDischarge!$M$28:$M$1527,0)))),"",INDEX(AdmittedwithRecentDischarge!$I$28:$W$1527, (MATCH($F232&amp;$R232,AdmittedwithRecentDischarge!$I$28:$I$1527&amp;AdmittedwithRecentDischarge!$M$28:$M$1527,0)),15))</f>
        <v>0</v>
      </c>
      <c r="W232" s="228" t="b">
        <f t="shared" si="25"/>
        <v>0</v>
      </c>
      <c r="X232" s="224" t="str">
        <f t="array" ref="X232">IF(ISNA(VLOOKUP($F232, AdmittedwithRecentDischarge!$I$28:$I$1527,1,FALSE)),"",MAX(IF((AdmittedwithRecentDischarge!$I$28:$I$1527=$F232)*(AdmittedwithRecentDischarge!$K$28:$K$1527&lt;=TransferLog!$J232),AdmittedwithRecentDischarge!$K$28:$K$1527)))</f>
        <v/>
      </c>
      <c r="Y232" s="224" t="b">
        <f t="shared" si="26"/>
        <v>0</v>
      </c>
      <c r="Z232" s="208"/>
      <c r="AA232" s="207" t="str">
        <f t="shared" si="23"/>
        <v/>
      </c>
      <c r="AB232" s="212" t="b">
        <f t="shared" si="27"/>
        <v>0</v>
      </c>
      <c r="AC232" s="213">
        <f t="shared" si="24"/>
        <v>0</v>
      </c>
      <c r="AD232" s="298"/>
      <c r="AE232" s="299"/>
      <c r="AF232" s="21">
        <f t="shared" si="17"/>
        <v>0</v>
      </c>
    </row>
    <row r="233" spans="1:32" s="21" customFormat="1" ht="16.5" customHeight="1">
      <c r="A233" s="22"/>
      <c r="B233" s="22"/>
      <c r="C233" s="22"/>
      <c r="D233" s="115">
        <f t="shared" si="16"/>
        <v>213</v>
      </c>
      <c r="E233" s="248" t="str">
        <f t="array" ref="E233">IF($F233&lt;&gt;"",INDEX(DropDownLists!$K$10:$K$2516,MATCH($F233,DropDownLists!$L$10:$L$2516,0)),"")</f>
        <v/>
      </c>
      <c r="F233" s="116"/>
      <c r="G233" s="118"/>
      <c r="I233" s="144"/>
      <c r="J233" s="141"/>
      <c r="K233" s="145"/>
      <c r="L233" s="146"/>
      <c r="M233" s="195" t="str">
        <f t="array" ref="M233">IF($L233&lt;&gt;"",INDEX(DropDownLists!$H$10:$H$2516,MATCH($L233,DropDownLists!$I$10:$I$2516,0)),"")</f>
        <v/>
      </c>
      <c r="N233" s="148"/>
      <c r="O233" s="148"/>
      <c r="P233" s="146"/>
      <c r="Q233" s="148" t="s">
        <v>190</v>
      </c>
      <c r="R233" s="119" t="str">
        <f t="array" ref="R233">IF(ISNA(VLOOKUP($F233, AdmittedwithRecentDischarge!$I$28:$I$1527,1,FALSE)),"",MAX(IF((AdmittedwithRecentDischarge!$I$28:$I$1527=$F233)*(AdmittedwithRecentDischarge!$M$28:$M$1527&lt;=TransferLog!$J233),AdmittedwithRecentDischarge!$M$28:$M$1527)))</f>
        <v/>
      </c>
      <c r="S233" s="120" t="str">
        <f t="array" ref="S233">IF(ISNA(INDEX(AdmittedwithRecentDischarge!$AH$28:$AH$1527,MATCH($F233&amp;$R233,AdmittedwithRecentDischarge!$I$28:$I$1527&amp;AdmittedwithRecentDischarge!$M$28:$M$1527,0))),"", IF($R233&lt;&gt;"",INDEX(AdmittedwithRecentDischarge!$AH$28:$AH$1527,MATCH($F233&amp;$R233,AdmittedwithRecentDischarge!$I$28:$I$1527&amp;AdmittedwithRecentDischarge!$M$28:$M$1527,0)),""))</f>
        <v/>
      </c>
      <c r="T233" s="190">
        <f t="array" ref="T233">IF(ISNA(INDEX(AdmittedwithRecentDischarge!$I$28:$W$1527, (MATCH($F233&amp;$R233,AdmittedwithRecentDischarge!$I$28:$I$1527&amp;AdmittedwithRecentDischarge!$M$28:$M$1527,0)))),"",INDEX(AdmittedwithRecentDischarge!$I$28:$W$1527, (MATCH($F233&amp;$R233,AdmittedwithRecentDischarge!$I$28:$I$1527&amp;AdmittedwithRecentDischarge!$M$28:$M$1527,0)),9))</f>
        <v>0</v>
      </c>
      <c r="U233" s="191">
        <f t="array" ref="U233">IF(ISNA(INDEX(AdmittedwithRecentDischarge!$I$28:$W$1527, (MATCH($F233&amp;$R233,AdmittedwithRecentDischarge!$I$28:$I$1527&amp;AdmittedwithRecentDischarge!$M$28:$M$1527,0)))),"",INDEX(AdmittedwithRecentDischarge!$I$28:$W$1527, (MATCH($F233&amp;$R233,AdmittedwithRecentDischarge!$I$28:$I$1527&amp;AdmittedwithRecentDischarge!$M$28:$M$1527,0)),11))</f>
        <v>0</v>
      </c>
      <c r="V233" s="191">
        <f t="array" ref="V233">IF(ISNA(INDEX(AdmittedwithRecentDischarge!$I$28:$W$1527, (MATCH($F233&amp;$R233,AdmittedwithRecentDischarge!$I$28:$I$1527&amp;AdmittedwithRecentDischarge!$M$28:$M$1527,0)))),"",INDEX(AdmittedwithRecentDischarge!$I$28:$W$1527, (MATCH($F233&amp;$R233,AdmittedwithRecentDischarge!$I$28:$I$1527&amp;AdmittedwithRecentDischarge!$M$28:$M$1527,0)),15))</f>
        <v>0</v>
      </c>
      <c r="W233" s="228" t="b">
        <f t="shared" si="25"/>
        <v>0</v>
      </c>
      <c r="X233" s="224" t="str">
        <f t="array" ref="X233">IF(ISNA(VLOOKUP($F233, AdmittedwithRecentDischarge!$I$28:$I$1527,1,FALSE)),"",MAX(IF((AdmittedwithRecentDischarge!$I$28:$I$1527=$F233)*(AdmittedwithRecentDischarge!$K$28:$K$1527&lt;=TransferLog!$J233),AdmittedwithRecentDischarge!$K$28:$K$1527)))</f>
        <v/>
      </c>
      <c r="Y233" s="224" t="b">
        <f t="shared" si="26"/>
        <v>0</v>
      </c>
      <c r="Z233" s="208"/>
      <c r="AA233" s="207" t="str">
        <f t="shared" si="23"/>
        <v/>
      </c>
      <c r="AB233" s="212" t="b">
        <f t="shared" si="27"/>
        <v>0</v>
      </c>
      <c r="AC233" s="213">
        <f t="shared" si="24"/>
        <v>0</v>
      </c>
      <c r="AD233" s="298"/>
      <c r="AE233" s="299"/>
      <c r="AF233" s="21">
        <f t="shared" si="17"/>
        <v>0</v>
      </c>
    </row>
    <row r="234" spans="1:32" s="21" customFormat="1" ht="16.5" customHeight="1">
      <c r="A234" s="22"/>
      <c r="B234" s="22"/>
      <c r="C234" s="22"/>
      <c r="D234" s="115">
        <f t="shared" si="16"/>
        <v>214</v>
      </c>
      <c r="E234" s="248" t="str">
        <f t="array" ref="E234">IF($F234&lt;&gt;"",INDEX(DropDownLists!$K$10:$K$2516,MATCH($F234,DropDownLists!$L$10:$L$2516,0)),"")</f>
        <v/>
      </c>
      <c r="F234" s="116"/>
      <c r="G234" s="118"/>
      <c r="I234" s="144"/>
      <c r="J234" s="141"/>
      <c r="K234" s="145"/>
      <c r="L234" s="146"/>
      <c r="M234" s="195" t="str">
        <f t="array" ref="M234">IF($L234&lt;&gt;"",INDEX(DropDownLists!$H$10:$H$2516,MATCH($L234,DropDownLists!$I$10:$I$2516,0)),"")</f>
        <v/>
      </c>
      <c r="N234" s="148"/>
      <c r="O234" s="148"/>
      <c r="P234" s="146"/>
      <c r="Q234" s="148" t="s">
        <v>190</v>
      </c>
      <c r="R234" s="119" t="str">
        <f t="array" ref="R234">IF(ISNA(VLOOKUP($F234, AdmittedwithRecentDischarge!$I$28:$I$1527,1,FALSE)),"",MAX(IF((AdmittedwithRecentDischarge!$I$28:$I$1527=$F234)*(AdmittedwithRecentDischarge!$M$28:$M$1527&lt;=TransferLog!$J234),AdmittedwithRecentDischarge!$M$28:$M$1527)))</f>
        <v/>
      </c>
      <c r="S234" s="120" t="str">
        <f t="array" ref="S234">IF(ISNA(INDEX(AdmittedwithRecentDischarge!$AH$28:$AH$1527,MATCH($F234&amp;$R234,AdmittedwithRecentDischarge!$I$28:$I$1527&amp;AdmittedwithRecentDischarge!$M$28:$M$1527,0))),"", IF($R234&lt;&gt;"",INDEX(AdmittedwithRecentDischarge!$AH$28:$AH$1527,MATCH($F234&amp;$R234,AdmittedwithRecentDischarge!$I$28:$I$1527&amp;AdmittedwithRecentDischarge!$M$28:$M$1527,0)),""))</f>
        <v/>
      </c>
      <c r="T234" s="190">
        <f t="array" ref="T234">IF(ISNA(INDEX(AdmittedwithRecentDischarge!$I$28:$W$1527, (MATCH($F234&amp;$R234,AdmittedwithRecentDischarge!$I$28:$I$1527&amp;AdmittedwithRecentDischarge!$M$28:$M$1527,0)))),"",INDEX(AdmittedwithRecentDischarge!$I$28:$W$1527, (MATCH($F234&amp;$R234,AdmittedwithRecentDischarge!$I$28:$I$1527&amp;AdmittedwithRecentDischarge!$M$28:$M$1527,0)),9))</f>
        <v>0</v>
      </c>
      <c r="U234" s="191">
        <f t="array" ref="U234">IF(ISNA(INDEX(AdmittedwithRecentDischarge!$I$28:$W$1527, (MATCH($F234&amp;$R234,AdmittedwithRecentDischarge!$I$28:$I$1527&amp;AdmittedwithRecentDischarge!$M$28:$M$1527,0)))),"",INDEX(AdmittedwithRecentDischarge!$I$28:$W$1527, (MATCH($F234&amp;$R234,AdmittedwithRecentDischarge!$I$28:$I$1527&amp;AdmittedwithRecentDischarge!$M$28:$M$1527,0)),11))</f>
        <v>0</v>
      </c>
      <c r="V234" s="191">
        <f t="array" ref="V234">IF(ISNA(INDEX(AdmittedwithRecentDischarge!$I$28:$W$1527, (MATCH($F234&amp;$R234,AdmittedwithRecentDischarge!$I$28:$I$1527&amp;AdmittedwithRecentDischarge!$M$28:$M$1527,0)))),"",INDEX(AdmittedwithRecentDischarge!$I$28:$W$1527, (MATCH($F234&amp;$R234,AdmittedwithRecentDischarge!$I$28:$I$1527&amp;AdmittedwithRecentDischarge!$M$28:$M$1527,0)),15))</f>
        <v>0</v>
      </c>
      <c r="W234" s="228" t="b">
        <f t="shared" si="25"/>
        <v>0</v>
      </c>
      <c r="X234" s="224" t="str">
        <f t="array" ref="X234">IF(ISNA(VLOOKUP($F234, AdmittedwithRecentDischarge!$I$28:$I$1527,1,FALSE)),"",MAX(IF((AdmittedwithRecentDischarge!$I$28:$I$1527=$F234)*(AdmittedwithRecentDischarge!$K$28:$K$1527&lt;=TransferLog!$J234),AdmittedwithRecentDischarge!$K$28:$K$1527)))</f>
        <v/>
      </c>
      <c r="Y234" s="224" t="b">
        <f t="shared" si="26"/>
        <v>0</v>
      </c>
      <c r="Z234" s="208"/>
      <c r="AA234" s="207" t="str">
        <f t="shared" si="23"/>
        <v/>
      </c>
      <c r="AB234" s="212" t="b">
        <f t="shared" si="27"/>
        <v>0</v>
      </c>
      <c r="AC234" s="213">
        <f t="shared" si="24"/>
        <v>0</v>
      </c>
      <c r="AD234" s="298"/>
      <c r="AE234" s="299"/>
      <c r="AF234" s="21">
        <f t="shared" si="17"/>
        <v>0</v>
      </c>
    </row>
    <row r="235" spans="1:32" s="21" customFormat="1" ht="16.5" customHeight="1">
      <c r="A235" s="22"/>
      <c r="B235" s="22"/>
      <c r="C235" s="22"/>
      <c r="D235" s="115">
        <f t="shared" si="16"/>
        <v>215</v>
      </c>
      <c r="E235" s="248" t="str">
        <f t="array" ref="E235">IF($F235&lt;&gt;"",INDEX(DropDownLists!$K$10:$K$2516,MATCH($F235,DropDownLists!$L$10:$L$2516,0)),"")</f>
        <v/>
      </c>
      <c r="F235" s="116"/>
      <c r="G235" s="118"/>
      <c r="I235" s="144"/>
      <c r="J235" s="141"/>
      <c r="K235" s="145"/>
      <c r="L235" s="146"/>
      <c r="M235" s="195" t="str">
        <f t="array" ref="M235">IF($L235&lt;&gt;"",INDEX(DropDownLists!$H$10:$H$2516,MATCH($L235,DropDownLists!$I$10:$I$2516,0)),"")</f>
        <v/>
      </c>
      <c r="N235" s="148"/>
      <c r="O235" s="148"/>
      <c r="P235" s="146"/>
      <c r="Q235" s="148" t="s">
        <v>190</v>
      </c>
      <c r="R235" s="119" t="str">
        <f t="array" ref="R235">IF(ISNA(VLOOKUP($F235, AdmittedwithRecentDischarge!$I$28:$I$1527,1,FALSE)),"",MAX(IF((AdmittedwithRecentDischarge!$I$28:$I$1527=$F235)*(AdmittedwithRecentDischarge!$M$28:$M$1527&lt;=TransferLog!$J235),AdmittedwithRecentDischarge!$M$28:$M$1527)))</f>
        <v/>
      </c>
      <c r="S235" s="120" t="str">
        <f t="array" ref="S235">IF(ISNA(INDEX(AdmittedwithRecentDischarge!$AH$28:$AH$1527,MATCH($F235&amp;$R235,AdmittedwithRecentDischarge!$I$28:$I$1527&amp;AdmittedwithRecentDischarge!$M$28:$M$1527,0))),"", IF($R235&lt;&gt;"",INDEX(AdmittedwithRecentDischarge!$AH$28:$AH$1527,MATCH($F235&amp;$R235,AdmittedwithRecentDischarge!$I$28:$I$1527&amp;AdmittedwithRecentDischarge!$M$28:$M$1527,0)),""))</f>
        <v/>
      </c>
      <c r="T235" s="190">
        <f t="array" ref="T235">IF(ISNA(INDEX(AdmittedwithRecentDischarge!$I$28:$W$1527, (MATCH($F235&amp;$R235,AdmittedwithRecentDischarge!$I$28:$I$1527&amp;AdmittedwithRecentDischarge!$M$28:$M$1527,0)))),"",INDEX(AdmittedwithRecentDischarge!$I$28:$W$1527, (MATCH($F235&amp;$R235,AdmittedwithRecentDischarge!$I$28:$I$1527&amp;AdmittedwithRecentDischarge!$M$28:$M$1527,0)),9))</f>
        <v>0</v>
      </c>
      <c r="U235" s="191">
        <f t="array" ref="U235">IF(ISNA(INDEX(AdmittedwithRecentDischarge!$I$28:$W$1527, (MATCH($F235&amp;$R235,AdmittedwithRecentDischarge!$I$28:$I$1527&amp;AdmittedwithRecentDischarge!$M$28:$M$1527,0)))),"",INDEX(AdmittedwithRecentDischarge!$I$28:$W$1527, (MATCH($F235&amp;$R235,AdmittedwithRecentDischarge!$I$28:$I$1527&amp;AdmittedwithRecentDischarge!$M$28:$M$1527,0)),11))</f>
        <v>0</v>
      </c>
      <c r="V235" s="191">
        <f t="array" ref="V235">IF(ISNA(INDEX(AdmittedwithRecentDischarge!$I$28:$W$1527, (MATCH($F235&amp;$R235,AdmittedwithRecentDischarge!$I$28:$I$1527&amp;AdmittedwithRecentDischarge!$M$28:$M$1527,0)))),"",INDEX(AdmittedwithRecentDischarge!$I$28:$W$1527, (MATCH($F235&amp;$R235,AdmittedwithRecentDischarge!$I$28:$I$1527&amp;AdmittedwithRecentDischarge!$M$28:$M$1527,0)),15))</f>
        <v>0</v>
      </c>
      <c r="W235" s="228" t="b">
        <f t="shared" si="25"/>
        <v>0</v>
      </c>
      <c r="X235" s="224" t="str">
        <f t="array" ref="X235">IF(ISNA(VLOOKUP($F235, AdmittedwithRecentDischarge!$I$28:$I$1527,1,FALSE)),"",MAX(IF((AdmittedwithRecentDischarge!$I$28:$I$1527=$F235)*(AdmittedwithRecentDischarge!$K$28:$K$1527&lt;=TransferLog!$J235),AdmittedwithRecentDischarge!$K$28:$K$1527)))</f>
        <v/>
      </c>
      <c r="Y235" s="224" t="b">
        <f t="shared" si="26"/>
        <v>0</v>
      </c>
      <c r="Z235" s="208"/>
      <c r="AA235" s="207" t="str">
        <f t="shared" si="23"/>
        <v/>
      </c>
      <c r="AB235" s="212" t="b">
        <f t="shared" si="27"/>
        <v>0</v>
      </c>
      <c r="AC235" s="213">
        <f t="shared" si="24"/>
        <v>0</v>
      </c>
      <c r="AD235" s="298"/>
      <c r="AE235" s="299"/>
      <c r="AF235" s="21">
        <f t="shared" si="17"/>
        <v>0</v>
      </c>
    </row>
    <row r="236" spans="1:32" s="21" customFormat="1" ht="16.5" customHeight="1">
      <c r="A236" s="22"/>
      <c r="B236" s="22"/>
      <c r="C236" s="22"/>
      <c r="D236" s="115">
        <f t="shared" si="16"/>
        <v>216</v>
      </c>
      <c r="E236" s="248" t="str">
        <f t="array" ref="E236">IF($F236&lt;&gt;"",INDEX(DropDownLists!$K$10:$K$2516,MATCH($F236,DropDownLists!$L$10:$L$2516,0)),"")</f>
        <v/>
      </c>
      <c r="F236" s="116"/>
      <c r="G236" s="118"/>
      <c r="I236" s="144"/>
      <c r="J236" s="141"/>
      <c r="K236" s="145"/>
      <c r="L236" s="146"/>
      <c r="M236" s="195" t="str">
        <f t="array" ref="M236">IF($L236&lt;&gt;"",INDEX(DropDownLists!$H$10:$H$2516,MATCH($L236,DropDownLists!$I$10:$I$2516,0)),"")</f>
        <v/>
      </c>
      <c r="N236" s="148"/>
      <c r="O236" s="148"/>
      <c r="P236" s="146"/>
      <c r="Q236" s="148" t="s">
        <v>190</v>
      </c>
      <c r="R236" s="119" t="str">
        <f t="array" ref="R236">IF(ISNA(VLOOKUP($F236, AdmittedwithRecentDischarge!$I$28:$I$1527,1,FALSE)),"",MAX(IF((AdmittedwithRecentDischarge!$I$28:$I$1527=$F236)*(AdmittedwithRecentDischarge!$M$28:$M$1527&lt;=TransferLog!$J236),AdmittedwithRecentDischarge!$M$28:$M$1527)))</f>
        <v/>
      </c>
      <c r="S236" s="120" t="str">
        <f t="array" ref="S236">IF(ISNA(INDEX(AdmittedwithRecentDischarge!$AH$28:$AH$1527,MATCH($F236&amp;$R236,AdmittedwithRecentDischarge!$I$28:$I$1527&amp;AdmittedwithRecentDischarge!$M$28:$M$1527,0))),"", IF($R236&lt;&gt;"",INDEX(AdmittedwithRecentDischarge!$AH$28:$AH$1527,MATCH($F236&amp;$R236,AdmittedwithRecentDischarge!$I$28:$I$1527&amp;AdmittedwithRecentDischarge!$M$28:$M$1527,0)),""))</f>
        <v/>
      </c>
      <c r="T236" s="190">
        <f t="array" ref="T236">IF(ISNA(INDEX(AdmittedwithRecentDischarge!$I$28:$W$1527, (MATCH($F236&amp;$R236,AdmittedwithRecentDischarge!$I$28:$I$1527&amp;AdmittedwithRecentDischarge!$M$28:$M$1527,0)))),"",INDEX(AdmittedwithRecentDischarge!$I$28:$W$1527, (MATCH($F236&amp;$R236,AdmittedwithRecentDischarge!$I$28:$I$1527&amp;AdmittedwithRecentDischarge!$M$28:$M$1527,0)),9))</f>
        <v>0</v>
      </c>
      <c r="U236" s="191">
        <f t="array" ref="U236">IF(ISNA(INDEX(AdmittedwithRecentDischarge!$I$28:$W$1527, (MATCH($F236&amp;$R236,AdmittedwithRecentDischarge!$I$28:$I$1527&amp;AdmittedwithRecentDischarge!$M$28:$M$1527,0)))),"",INDEX(AdmittedwithRecentDischarge!$I$28:$W$1527, (MATCH($F236&amp;$R236,AdmittedwithRecentDischarge!$I$28:$I$1527&amp;AdmittedwithRecentDischarge!$M$28:$M$1527,0)),11))</f>
        <v>0</v>
      </c>
      <c r="V236" s="191">
        <f t="array" ref="V236">IF(ISNA(INDEX(AdmittedwithRecentDischarge!$I$28:$W$1527, (MATCH($F236&amp;$R236,AdmittedwithRecentDischarge!$I$28:$I$1527&amp;AdmittedwithRecentDischarge!$M$28:$M$1527,0)))),"",INDEX(AdmittedwithRecentDischarge!$I$28:$W$1527, (MATCH($F236&amp;$R236,AdmittedwithRecentDischarge!$I$28:$I$1527&amp;AdmittedwithRecentDischarge!$M$28:$M$1527,0)),15))</f>
        <v>0</v>
      </c>
      <c r="W236" s="228" t="b">
        <f t="shared" si="25"/>
        <v>0</v>
      </c>
      <c r="X236" s="224" t="str">
        <f t="array" ref="X236">IF(ISNA(VLOOKUP($F236, AdmittedwithRecentDischarge!$I$28:$I$1527,1,FALSE)),"",MAX(IF((AdmittedwithRecentDischarge!$I$28:$I$1527=$F236)*(AdmittedwithRecentDischarge!$K$28:$K$1527&lt;=TransferLog!$J236),AdmittedwithRecentDischarge!$K$28:$K$1527)))</f>
        <v/>
      </c>
      <c r="Y236" s="224" t="b">
        <f t="shared" si="26"/>
        <v>0</v>
      </c>
      <c r="Z236" s="208"/>
      <c r="AA236" s="207" t="str">
        <f t="shared" si="23"/>
        <v/>
      </c>
      <c r="AB236" s="212" t="b">
        <f t="shared" si="27"/>
        <v>0</v>
      </c>
      <c r="AC236" s="213">
        <f t="shared" si="24"/>
        <v>0</v>
      </c>
      <c r="AD236" s="298"/>
      <c r="AE236" s="299"/>
      <c r="AF236" s="21">
        <f t="shared" si="17"/>
        <v>0</v>
      </c>
    </row>
    <row r="237" spans="1:32" s="21" customFormat="1" ht="16.5" customHeight="1">
      <c r="A237" s="22"/>
      <c r="B237" s="22"/>
      <c r="C237" s="22"/>
      <c r="D237" s="115">
        <f t="shared" si="16"/>
        <v>217</v>
      </c>
      <c r="E237" s="248" t="str">
        <f t="array" ref="E237">IF($F237&lt;&gt;"",INDEX(DropDownLists!$K$10:$K$2516,MATCH($F237,DropDownLists!$L$10:$L$2516,0)),"")</f>
        <v/>
      </c>
      <c r="F237" s="116"/>
      <c r="G237" s="118"/>
      <c r="I237" s="144"/>
      <c r="J237" s="141"/>
      <c r="K237" s="145"/>
      <c r="L237" s="146"/>
      <c r="M237" s="195" t="str">
        <f t="array" ref="M237">IF($L237&lt;&gt;"",INDEX(DropDownLists!$H$10:$H$2516,MATCH($L237,DropDownLists!$I$10:$I$2516,0)),"")</f>
        <v/>
      </c>
      <c r="N237" s="148"/>
      <c r="O237" s="148"/>
      <c r="P237" s="146"/>
      <c r="Q237" s="148" t="s">
        <v>190</v>
      </c>
      <c r="R237" s="119" t="str">
        <f t="array" ref="R237">IF(ISNA(VLOOKUP($F237, AdmittedwithRecentDischarge!$I$28:$I$1527,1,FALSE)),"",MAX(IF((AdmittedwithRecentDischarge!$I$28:$I$1527=$F237)*(AdmittedwithRecentDischarge!$M$28:$M$1527&lt;=TransferLog!$J237),AdmittedwithRecentDischarge!$M$28:$M$1527)))</f>
        <v/>
      </c>
      <c r="S237" s="120" t="str">
        <f t="array" ref="S237">IF(ISNA(INDEX(AdmittedwithRecentDischarge!$AH$28:$AH$1527,MATCH($F237&amp;$R237,AdmittedwithRecentDischarge!$I$28:$I$1527&amp;AdmittedwithRecentDischarge!$M$28:$M$1527,0))),"", IF($R237&lt;&gt;"",INDEX(AdmittedwithRecentDischarge!$AH$28:$AH$1527,MATCH($F237&amp;$R237,AdmittedwithRecentDischarge!$I$28:$I$1527&amp;AdmittedwithRecentDischarge!$M$28:$M$1527,0)),""))</f>
        <v/>
      </c>
      <c r="T237" s="190">
        <f t="array" ref="T237">IF(ISNA(INDEX(AdmittedwithRecentDischarge!$I$28:$W$1527, (MATCH($F237&amp;$R237,AdmittedwithRecentDischarge!$I$28:$I$1527&amp;AdmittedwithRecentDischarge!$M$28:$M$1527,0)))),"",INDEX(AdmittedwithRecentDischarge!$I$28:$W$1527, (MATCH($F237&amp;$R237,AdmittedwithRecentDischarge!$I$28:$I$1527&amp;AdmittedwithRecentDischarge!$M$28:$M$1527,0)),9))</f>
        <v>0</v>
      </c>
      <c r="U237" s="191">
        <f t="array" ref="U237">IF(ISNA(INDEX(AdmittedwithRecentDischarge!$I$28:$W$1527, (MATCH($F237&amp;$R237,AdmittedwithRecentDischarge!$I$28:$I$1527&amp;AdmittedwithRecentDischarge!$M$28:$M$1527,0)))),"",INDEX(AdmittedwithRecentDischarge!$I$28:$W$1527, (MATCH($F237&amp;$R237,AdmittedwithRecentDischarge!$I$28:$I$1527&amp;AdmittedwithRecentDischarge!$M$28:$M$1527,0)),11))</f>
        <v>0</v>
      </c>
      <c r="V237" s="191">
        <f t="array" ref="V237">IF(ISNA(INDEX(AdmittedwithRecentDischarge!$I$28:$W$1527, (MATCH($F237&amp;$R237,AdmittedwithRecentDischarge!$I$28:$I$1527&amp;AdmittedwithRecentDischarge!$M$28:$M$1527,0)))),"",INDEX(AdmittedwithRecentDischarge!$I$28:$W$1527, (MATCH($F237&amp;$R237,AdmittedwithRecentDischarge!$I$28:$I$1527&amp;AdmittedwithRecentDischarge!$M$28:$M$1527,0)),15))</f>
        <v>0</v>
      </c>
      <c r="W237" s="228" t="b">
        <f t="shared" si="25"/>
        <v>0</v>
      </c>
      <c r="X237" s="224" t="str">
        <f t="array" ref="X237">IF(ISNA(VLOOKUP($F237, AdmittedwithRecentDischarge!$I$28:$I$1527,1,FALSE)),"",MAX(IF((AdmittedwithRecentDischarge!$I$28:$I$1527=$F237)*(AdmittedwithRecentDischarge!$K$28:$K$1527&lt;=TransferLog!$J237),AdmittedwithRecentDischarge!$K$28:$K$1527)))</f>
        <v/>
      </c>
      <c r="Y237" s="224" t="b">
        <f t="shared" si="26"/>
        <v>0</v>
      </c>
      <c r="Z237" s="208"/>
      <c r="AA237" s="207" t="str">
        <f t="shared" si="23"/>
        <v/>
      </c>
      <c r="AB237" s="212" t="b">
        <f t="shared" si="27"/>
        <v>0</v>
      </c>
      <c r="AC237" s="213">
        <f t="shared" si="24"/>
        <v>0</v>
      </c>
      <c r="AD237" s="298"/>
      <c r="AE237" s="299"/>
      <c r="AF237" s="21">
        <f t="shared" si="17"/>
        <v>0</v>
      </c>
    </row>
    <row r="238" spans="1:32" s="21" customFormat="1" ht="16.5" customHeight="1">
      <c r="A238" s="22"/>
      <c r="B238" s="22"/>
      <c r="C238" s="22"/>
      <c r="D238" s="115">
        <f t="shared" si="16"/>
        <v>218</v>
      </c>
      <c r="E238" s="248" t="str">
        <f t="array" ref="E238">IF($F238&lt;&gt;"",INDEX(DropDownLists!$K$10:$K$2516,MATCH($F238,DropDownLists!$L$10:$L$2516,0)),"")</f>
        <v/>
      </c>
      <c r="F238" s="116"/>
      <c r="G238" s="118"/>
      <c r="I238" s="144"/>
      <c r="J238" s="141"/>
      <c r="K238" s="145"/>
      <c r="L238" s="146"/>
      <c r="M238" s="195" t="str">
        <f t="array" ref="M238">IF($L238&lt;&gt;"",INDEX(DropDownLists!$H$10:$H$2516,MATCH($L238,DropDownLists!$I$10:$I$2516,0)),"")</f>
        <v/>
      </c>
      <c r="N238" s="148"/>
      <c r="O238" s="148"/>
      <c r="P238" s="146"/>
      <c r="Q238" s="148" t="s">
        <v>190</v>
      </c>
      <c r="R238" s="119" t="str">
        <f t="array" ref="R238">IF(ISNA(VLOOKUP($F238, AdmittedwithRecentDischarge!$I$28:$I$1527,1,FALSE)),"",MAX(IF((AdmittedwithRecentDischarge!$I$28:$I$1527=$F238)*(AdmittedwithRecentDischarge!$M$28:$M$1527&lt;=TransferLog!$J238),AdmittedwithRecentDischarge!$M$28:$M$1527)))</f>
        <v/>
      </c>
      <c r="S238" s="120" t="str">
        <f t="array" ref="S238">IF(ISNA(INDEX(AdmittedwithRecentDischarge!$AH$28:$AH$1527,MATCH($F238&amp;$R238,AdmittedwithRecentDischarge!$I$28:$I$1527&amp;AdmittedwithRecentDischarge!$M$28:$M$1527,0))),"", IF($R238&lt;&gt;"",INDEX(AdmittedwithRecentDischarge!$AH$28:$AH$1527,MATCH($F238&amp;$R238,AdmittedwithRecentDischarge!$I$28:$I$1527&amp;AdmittedwithRecentDischarge!$M$28:$M$1527,0)),""))</f>
        <v/>
      </c>
      <c r="T238" s="190">
        <f t="array" ref="T238">IF(ISNA(INDEX(AdmittedwithRecentDischarge!$I$28:$W$1527, (MATCH($F238&amp;$R238,AdmittedwithRecentDischarge!$I$28:$I$1527&amp;AdmittedwithRecentDischarge!$M$28:$M$1527,0)))),"",INDEX(AdmittedwithRecentDischarge!$I$28:$W$1527, (MATCH($F238&amp;$R238,AdmittedwithRecentDischarge!$I$28:$I$1527&amp;AdmittedwithRecentDischarge!$M$28:$M$1527,0)),9))</f>
        <v>0</v>
      </c>
      <c r="U238" s="191">
        <f t="array" ref="U238">IF(ISNA(INDEX(AdmittedwithRecentDischarge!$I$28:$W$1527, (MATCH($F238&amp;$R238,AdmittedwithRecentDischarge!$I$28:$I$1527&amp;AdmittedwithRecentDischarge!$M$28:$M$1527,0)))),"",INDEX(AdmittedwithRecentDischarge!$I$28:$W$1527, (MATCH($F238&amp;$R238,AdmittedwithRecentDischarge!$I$28:$I$1527&amp;AdmittedwithRecentDischarge!$M$28:$M$1527,0)),11))</f>
        <v>0</v>
      </c>
      <c r="V238" s="191">
        <f t="array" ref="V238">IF(ISNA(INDEX(AdmittedwithRecentDischarge!$I$28:$W$1527, (MATCH($F238&amp;$R238,AdmittedwithRecentDischarge!$I$28:$I$1527&amp;AdmittedwithRecentDischarge!$M$28:$M$1527,0)))),"",INDEX(AdmittedwithRecentDischarge!$I$28:$W$1527, (MATCH($F238&amp;$R238,AdmittedwithRecentDischarge!$I$28:$I$1527&amp;AdmittedwithRecentDischarge!$M$28:$M$1527,0)),15))</f>
        <v>0</v>
      </c>
      <c r="W238" s="228" t="b">
        <f t="shared" si="25"/>
        <v>0</v>
      </c>
      <c r="X238" s="224" t="str">
        <f t="array" ref="X238">IF(ISNA(VLOOKUP($F238, AdmittedwithRecentDischarge!$I$28:$I$1527,1,FALSE)),"",MAX(IF((AdmittedwithRecentDischarge!$I$28:$I$1527=$F238)*(AdmittedwithRecentDischarge!$K$28:$K$1527&lt;=TransferLog!$J238),AdmittedwithRecentDischarge!$K$28:$K$1527)))</f>
        <v/>
      </c>
      <c r="Y238" s="224" t="b">
        <f t="shared" si="26"/>
        <v>0</v>
      </c>
      <c r="Z238" s="208"/>
      <c r="AA238" s="207" t="str">
        <f t="shared" si="23"/>
        <v/>
      </c>
      <c r="AB238" s="212" t="b">
        <f t="shared" si="27"/>
        <v>0</v>
      </c>
      <c r="AC238" s="213">
        <f t="shared" si="24"/>
        <v>0</v>
      </c>
      <c r="AD238" s="298"/>
      <c r="AE238" s="299"/>
      <c r="AF238" s="21">
        <f t="shared" si="17"/>
        <v>0</v>
      </c>
    </row>
    <row r="239" spans="1:32" s="21" customFormat="1" ht="16.5" customHeight="1">
      <c r="A239" s="22"/>
      <c r="B239" s="22"/>
      <c r="C239" s="22"/>
      <c r="D239" s="115">
        <f t="shared" si="16"/>
        <v>219</v>
      </c>
      <c r="E239" s="248" t="str">
        <f t="array" ref="E239">IF($F239&lt;&gt;"",INDEX(DropDownLists!$K$10:$K$2516,MATCH($F239,DropDownLists!$L$10:$L$2516,0)),"")</f>
        <v/>
      </c>
      <c r="F239" s="116"/>
      <c r="G239" s="118"/>
      <c r="I239" s="144"/>
      <c r="J239" s="141"/>
      <c r="K239" s="145"/>
      <c r="L239" s="146"/>
      <c r="M239" s="195" t="str">
        <f t="array" ref="M239">IF($L239&lt;&gt;"",INDEX(DropDownLists!$H$10:$H$2516,MATCH($L239,DropDownLists!$I$10:$I$2516,0)),"")</f>
        <v/>
      </c>
      <c r="N239" s="148"/>
      <c r="O239" s="148"/>
      <c r="P239" s="146"/>
      <c r="Q239" s="148" t="s">
        <v>190</v>
      </c>
      <c r="R239" s="119" t="str">
        <f t="array" ref="R239">IF(ISNA(VLOOKUP($F239, AdmittedwithRecentDischarge!$I$28:$I$1527,1,FALSE)),"",MAX(IF((AdmittedwithRecentDischarge!$I$28:$I$1527=$F239)*(AdmittedwithRecentDischarge!$M$28:$M$1527&lt;=TransferLog!$J239),AdmittedwithRecentDischarge!$M$28:$M$1527)))</f>
        <v/>
      </c>
      <c r="S239" s="120" t="str">
        <f t="array" ref="S239">IF(ISNA(INDEX(AdmittedwithRecentDischarge!$AH$28:$AH$1527,MATCH($F239&amp;$R239,AdmittedwithRecentDischarge!$I$28:$I$1527&amp;AdmittedwithRecentDischarge!$M$28:$M$1527,0))),"", IF($R239&lt;&gt;"",INDEX(AdmittedwithRecentDischarge!$AH$28:$AH$1527,MATCH($F239&amp;$R239,AdmittedwithRecentDischarge!$I$28:$I$1527&amp;AdmittedwithRecentDischarge!$M$28:$M$1527,0)),""))</f>
        <v/>
      </c>
      <c r="T239" s="190">
        <f t="array" ref="T239">IF(ISNA(INDEX(AdmittedwithRecentDischarge!$I$28:$W$1527, (MATCH($F239&amp;$R239,AdmittedwithRecentDischarge!$I$28:$I$1527&amp;AdmittedwithRecentDischarge!$M$28:$M$1527,0)))),"",INDEX(AdmittedwithRecentDischarge!$I$28:$W$1527, (MATCH($F239&amp;$R239,AdmittedwithRecentDischarge!$I$28:$I$1527&amp;AdmittedwithRecentDischarge!$M$28:$M$1527,0)),9))</f>
        <v>0</v>
      </c>
      <c r="U239" s="191">
        <f t="array" ref="U239">IF(ISNA(INDEX(AdmittedwithRecentDischarge!$I$28:$W$1527, (MATCH($F239&amp;$R239,AdmittedwithRecentDischarge!$I$28:$I$1527&amp;AdmittedwithRecentDischarge!$M$28:$M$1527,0)))),"",INDEX(AdmittedwithRecentDischarge!$I$28:$W$1527, (MATCH($F239&amp;$R239,AdmittedwithRecentDischarge!$I$28:$I$1527&amp;AdmittedwithRecentDischarge!$M$28:$M$1527,0)),11))</f>
        <v>0</v>
      </c>
      <c r="V239" s="191">
        <f t="array" ref="V239">IF(ISNA(INDEX(AdmittedwithRecentDischarge!$I$28:$W$1527, (MATCH($F239&amp;$R239,AdmittedwithRecentDischarge!$I$28:$I$1527&amp;AdmittedwithRecentDischarge!$M$28:$M$1527,0)))),"",INDEX(AdmittedwithRecentDischarge!$I$28:$W$1527, (MATCH($F239&amp;$R239,AdmittedwithRecentDischarge!$I$28:$I$1527&amp;AdmittedwithRecentDischarge!$M$28:$M$1527,0)),15))</f>
        <v>0</v>
      </c>
      <c r="W239" s="228" t="b">
        <f t="shared" si="25"/>
        <v>0</v>
      </c>
      <c r="X239" s="224" t="str">
        <f t="array" ref="X239">IF(ISNA(VLOOKUP($F239, AdmittedwithRecentDischarge!$I$28:$I$1527,1,FALSE)),"",MAX(IF((AdmittedwithRecentDischarge!$I$28:$I$1527=$F239)*(AdmittedwithRecentDischarge!$K$28:$K$1527&lt;=TransferLog!$J239),AdmittedwithRecentDischarge!$K$28:$K$1527)))</f>
        <v/>
      </c>
      <c r="Y239" s="224" t="b">
        <f t="shared" si="26"/>
        <v>0</v>
      </c>
      <c r="Z239" s="208"/>
      <c r="AA239" s="207" t="str">
        <f t="shared" si="23"/>
        <v/>
      </c>
      <c r="AB239" s="212" t="b">
        <f t="shared" si="27"/>
        <v>0</v>
      </c>
      <c r="AC239" s="213">
        <f t="shared" si="24"/>
        <v>0</v>
      </c>
      <c r="AD239" s="298"/>
      <c r="AE239" s="299"/>
      <c r="AF239" s="21">
        <f t="shared" si="17"/>
        <v>0</v>
      </c>
    </row>
    <row r="240" spans="1:32" s="21" customFormat="1" ht="16.5" customHeight="1">
      <c r="A240" s="22"/>
      <c r="B240" s="22"/>
      <c r="C240" s="22"/>
      <c r="D240" s="115">
        <f t="shared" si="16"/>
        <v>220</v>
      </c>
      <c r="E240" s="248" t="str">
        <f t="array" ref="E240">IF($F240&lt;&gt;"",INDEX(DropDownLists!$K$10:$K$2516,MATCH($F240,DropDownLists!$L$10:$L$2516,0)),"")</f>
        <v/>
      </c>
      <c r="F240" s="116"/>
      <c r="G240" s="118"/>
      <c r="I240" s="144"/>
      <c r="J240" s="141"/>
      <c r="K240" s="145"/>
      <c r="L240" s="146"/>
      <c r="M240" s="195" t="str">
        <f t="array" ref="M240">IF($L240&lt;&gt;"",INDEX(DropDownLists!$H$10:$H$2516,MATCH($L240,DropDownLists!$I$10:$I$2516,0)),"")</f>
        <v/>
      </c>
      <c r="N240" s="148"/>
      <c r="O240" s="148"/>
      <c r="P240" s="146"/>
      <c r="Q240" s="148" t="s">
        <v>190</v>
      </c>
      <c r="R240" s="119" t="str">
        <f t="array" ref="R240">IF(ISNA(VLOOKUP($F240, AdmittedwithRecentDischarge!$I$28:$I$1527,1,FALSE)),"",MAX(IF((AdmittedwithRecentDischarge!$I$28:$I$1527=$F240)*(AdmittedwithRecentDischarge!$M$28:$M$1527&lt;=TransferLog!$J240),AdmittedwithRecentDischarge!$M$28:$M$1527)))</f>
        <v/>
      </c>
      <c r="S240" s="120" t="str">
        <f t="array" ref="S240">IF(ISNA(INDEX(AdmittedwithRecentDischarge!$AH$28:$AH$1527,MATCH($F240&amp;$R240,AdmittedwithRecentDischarge!$I$28:$I$1527&amp;AdmittedwithRecentDischarge!$M$28:$M$1527,0))),"", IF($R240&lt;&gt;"",INDEX(AdmittedwithRecentDischarge!$AH$28:$AH$1527,MATCH($F240&amp;$R240,AdmittedwithRecentDischarge!$I$28:$I$1527&amp;AdmittedwithRecentDischarge!$M$28:$M$1527,0)),""))</f>
        <v/>
      </c>
      <c r="T240" s="190">
        <f t="array" ref="T240">IF(ISNA(INDEX(AdmittedwithRecentDischarge!$I$28:$W$1527, (MATCH($F240&amp;$R240,AdmittedwithRecentDischarge!$I$28:$I$1527&amp;AdmittedwithRecentDischarge!$M$28:$M$1527,0)))),"",INDEX(AdmittedwithRecentDischarge!$I$28:$W$1527, (MATCH($F240&amp;$R240,AdmittedwithRecentDischarge!$I$28:$I$1527&amp;AdmittedwithRecentDischarge!$M$28:$M$1527,0)),9))</f>
        <v>0</v>
      </c>
      <c r="U240" s="191">
        <f t="array" ref="U240">IF(ISNA(INDEX(AdmittedwithRecentDischarge!$I$28:$W$1527, (MATCH($F240&amp;$R240,AdmittedwithRecentDischarge!$I$28:$I$1527&amp;AdmittedwithRecentDischarge!$M$28:$M$1527,0)))),"",INDEX(AdmittedwithRecentDischarge!$I$28:$W$1527, (MATCH($F240&amp;$R240,AdmittedwithRecentDischarge!$I$28:$I$1527&amp;AdmittedwithRecentDischarge!$M$28:$M$1527,0)),11))</f>
        <v>0</v>
      </c>
      <c r="V240" s="191">
        <f t="array" ref="V240">IF(ISNA(INDEX(AdmittedwithRecentDischarge!$I$28:$W$1527, (MATCH($F240&amp;$R240,AdmittedwithRecentDischarge!$I$28:$I$1527&amp;AdmittedwithRecentDischarge!$M$28:$M$1527,0)))),"",INDEX(AdmittedwithRecentDischarge!$I$28:$W$1527, (MATCH($F240&amp;$R240,AdmittedwithRecentDischarge!$I$28:$I$1527&amp;AdmittedwithRecentDischarge!$M$28:$M$1527,0)),15))</f>
        <v>0</v>
      </c>
      <c r="W240" s="228" t="b">
        <f t="shared" si="25"/>
        <v>0</v>
      </c>
      <c r="X240" s="224" t="str">
        <f t="array" ref="X240">IF(ISNA(VLOOKUP($F240, AdmittedwithRecentDischarge!$I$28:$I$1527,1,FALSE)),"",MAX(IF((AdmittedwithRecentDischarge!$I$28:$I$1527=$F240)*(AdmittedwithRecentDischarge!$K$28:$K$1527&lt;=TransferLog!$J240),AdmittedwithRecentDischarge!$K$28:$K$1527)))</f>
        <v/>
      </c>
      <c r="Y240" s="224" t="b">
        <f t="shared" si="26"/>
        <v>0</v>
      </c>
      <c r="Z240" s="208"/>
      <c r="AA240" s="207" t="str">
        <f t="shared" si="23"/>
        <v/>
      </c>
      <c r="AB240" s="212" t="b">
        <f t="shared" si="27"/>
        <v>0</v>
      </c>
      <c r="AC240" s="213">
        <f t="shared" si="24"/>
        <v>0</v>
      </c>
      <c r="AD240" s="298"/>
      <c r="AE240" s="299"/>
      <c r="AF240" s="21">
        <f t="shared" si="17"/>
        <v>0</v>
      </c>
    </row>
    <row r="241" spans="1:32" s="21" customFormat="1" ht="16.5" customHeight="1">
      <c r="A241" s="22"/>
      <c r="B241" s="22"/>
      <c r="C241" s="22"/>
      <c r="D241" s="115">
        <f t="shared" si="16"/>
        <v>221</v>
      </c>
      <c r="E241" s="248" t="str">
        <f t="array" ref="E241">IF($F241&lt;&gt;"",INDEX(DropDownLists!$K$10:$K$2516,MATCH($F241,DropDownLists!$L$10:$L$2516,0)),"")</f>
        <v/>
      </c>
      <c r="F241" s="116"/>
      <c r="G241" s="118"/>
      <c r="I241" s="144"/>
      <c r="J241" s="141"/>
      <c r="K241" s="145"/>
      <c r="L241" s="146"/>
      <c r="M241" s="195" t="str">
        <f t="array" ref="M241">IF($L241&lt;&gt;"",INDEX(DropDownLists!$H$10:$H$2516,MATCH($L241,DropDownLists!$I$10:$I$2516,0)),"")</f>
        <v/>
      </c>
      <c r="N241" s="148"/>
      <c r="O241" s="148"/>
      <c r="P241" s="146"/>
      <c r="Q241" s="148" t="s">
        <v>190</v>
      </c>
      <c r="R241" s="119" t="str">
        <f t="array" ref="R241">IF(ISNA(VLOOKUP($F241, AdmittedwithRecentDischarge!$I$28:$I$1527,1,FALSE)),"",MAX(IF((AdmittedwithRecentDischarge!$I$28:$I$1527=$F241)*(AdmittedwithRecentDischarge!$M$28:$M$1527&lt;=TransferLog!$J241),AdmittedwithRecentDischarge!$M$28:$M$1527)))</f>
        <v/>
      </c>
      <c r="S241" s="120" t="str">
        <f t="array" ref="S241">IF(ISNA(INDEX(AdmittedwithRecentDischarge!$AH$28:$AH$1527,MATCH($F241&amp;$R241,AdmittedwithRecentDischarge!$I$28:$I$1527&amp;AdmittedwithRecentDischarge!$M$28:$M$1527,0))),"", IF($R241&lt;&gt;"",INDEX(AdmittedwithRecentDischarge!$AH$28:$AH$1527,MATCH($F241&amp;$R241,AdmittedwithRecentDischarge!$I$28:$I$1527&amp;AdmittedwithRecentDischarge!$M$28:$M$1527,0)),""))</f>
        <v/>
      </c>
      <c r="T241" s="190">
        <f t="array" ref="T241">IF(ISNA(INDEX(AdmittedwithRecentDischarge!$I$28:$W$1527, (MATCH($F241&amp;$R241,AdmittedwithRecentDischarge!$I$28:$I$1527&amp;AdmittedwithRecentDischarge!$M$28:$M$1527,0)))),"",INDEX(AdmittedwithRecentDischarge!$I$28:$W$1527, (MATCH($F241&amp;$R241,AdmittedwithRecentDischarge!$I$28:$I$1527&amp;AdmittedwithRecentDischarge!$M$28:$M$1527,0)),9))</f>
        <v>0</v>
      </c>
      <c r="U241" s="191">
        <f t="array" ref="U241">IF(ISNA(INDEX(AdmittedwithRecentDischarge!$I$28:$W$1527, (MATCH($F241&amp;$R241,AdmittedwithRecentDischarge!$I$28:$I$1527&amp;AdmittedwithRecentDischarge!$M$28:$M$1527,0)))),"",INDEX(AdmittedwithRecentDischarge!$I$28:$W$1527, (MATCH($F241&amp;$R241,AdmittedwithRecentDischarge!$I$28:$I$1527&amp;AdmittedwithRecentDischarge!$M$28:$M$1527,0)),11))</f>
        <v>0</v>
      </c>
      <c r="V241" s="191">
        <f t="array" ref="V241">IF(ISNA(INDEX(AdmittedwithRecentDischarge!$I$28:$W$1527, (MATCH($F241&amp;$R241,AdmittedwithRecentDischarge!$I$28:$I$1527&amp;AdmittedwithRecentDischarge!$M$28:$M$1527,0)))),"",INDEX(AdmittedwithRecentDischarge!$I$28:$W$1527, (MATCH($F241&amp;$R241,AdmittedwithRecentDischarge!$I$28:$I$1527&amp;AdmittedwithRecentDischarge!$M$28:$M$1527,0)),15))</f>
        <v>0</v>
      </c>
      <c r="W241" s="228" t="b">
        <f t="shared" si="25"/>
        <v>0</v>
      </c>
      <c r="X241" s="224" t="str">
        <f t="array" ref="X241">IF(ISNA(VLOOKUP($F241, AdmittedwithRecentDischarge!$I$28:$I$1527,1,FALSE)),"",MAX(IF((AdmittedwithRecentDischarge!$I$28:$I$1527=$F241)*(AdmittedwithRecentDischarge!$K$28:$K$1527&lt;=TransferLog!$J241),AdmittedwithRecentDischarge!$K$28:$K$1527)))</f>
        <v/>
      </c>
      <c r="Y241" s="224" t="b">
        <f t="shared" si="26"/>
        <v>0</v>
      </c>
      <c r="Z241" s="208"/>
      <c r="AA241" s="207" t="str">
        <f t="shared" si="23"/>
        <v/>
      </c>
      <c r="AB241" s="212" t="b">
        <f t="shared" si="27"/>
        <v>0</v>
      </c>
      <c r="AC241" s="213">
        <f t="shared" si="24"/>
        <v>0</v>
      </c>
      <c r="AD241" s="298"/>
      <c r="AE241" s="299"/>
      <c r="AF241" s="21">
        <f t="shared" si="17"/>
        <v>0</v>
      </c>
    </row>
    <row r="242" spans="1:32" s="21" customFormat="1" ht="16.5" customHeight="1">
      <c r="A242" s="22"/>
      <c r="B242" s="22"/>
      <c r="C242" s="22"/>
      <c r="D242" s="115">
        <f t="shared" si="16"/>
        <v>222</v>
      </c>
      <c r="E242" s="248" t="str">
        <f t="array" ref="E242">IF($F242&lt;&gt;"",INDEX(DropDownLists!$K$10:$K$2516,MATCH($F242,DropDownLists!$L$10:$L$2516,0)),"")</f>
        <v/>
      </c>
      <c r="F242" s="116"/>
      <c r="G242" s="118"/>
      <c r="I242" s="144"/>
      <c r="J242" s="141"/>
      <c r="K242" s="145"/>
      <c r="L242" s="146"/>
      <c r="M242" s="195" t="str">
        <f t="array" ref="M242">IF($L242&lt;&gt;"",INDEX(DropDownLists!$H$10:$H$2516,MATCH($L242,DropDownLists!$I$10:$I$2516,0)),"")</f>
        <v/>
      </c>
      <c r="N242" s="148"/>
      <c r="O242" s="148"/>
      <c r="P242" s="146"/>
      <c r="Q242" s="148" t="s">
        <v>190</v>
      </c>
      <c r="R242" s="119" t="str">
        <f t="array" ref="R242">IF(ISNA(VLOOKUP($F242, AdmittedwithRecentDischarge!$I$28:$I$1527,1,FALSE)),"",MAX(IF((AdmittedwithRecentDischarge!$I$28:$I$1527=$F242)*(AdmittedwithRecentDischarge!$M$28:$M$1527&lt;=TransferLog!$J242),AdmittedwithRecentDischarge!$M$28:$M$1527)))</f>
        <v/>
      </c>
      <c r="S242" s="120" t="str">
        <f t="array" ref="S242">IF(ISNA(INDEX(AdmittedwithRecentDischarge!$AH$28:$AH$1527,MATCH($F242&amp;$R242,AdmittedwithRecentDischarge!$I$28:$I$1527&amp;AdmittedwithRecentDischarge!$M$28:$M$1527,0))),"", IF($R242&lt;&gt;"",INDEX(AdmittedwithRecentDischarge!$AH$28:$AH$1527,MATCH($F242&amp;$R242,AdmittedwithRecentDischarge!$I$28:$I$1527&amp;AdmittedwithRecentDischarge!$M$28:$M$1527,0)),""))</f>
        <v/>
      </c>
      <c r="T242" s="190">
        <f t="array" ref="T242">IF(ISNA(INDEX(AdmittedwithRecentDischarge!$I$28:$W$1527, (MATCH($F242&amp;$R242,AdmittedwithRecentDischarge!$I$28:$I$1527&amp;AdmittedwithRecentDischarge!$M$28:$M$1527,0)))),"",INDEX(AdmittedwithRecentDischarge!$I$28:$W$1527, (MATCH($F242&amp;$R242,AdmittedwithRecentDischarge!$I$28:$I$1527&amp;AdmittedwithRecentDischarge!$M$28:$M$1527,0)),9))</f>
        <v>0</v>
      </c>
      <c r="U242" s="191">
        <f t="array" ref="U242">IF(ISNA(INDEX(AdmittedwithRecentDischarge!$I$28:$W$1527, (MATCH($F242&amp;$R242,AdmittedwithRecentDischarge!$I$28:$I$1527&amp;AdmittedwithRecentDischarge!$M$28:$M$1527,0)))),"",INDEX(AdmittedwithRecentDischarge!$I$28:$W$1527, (MATCH($F242&amp;$R242,AdmittedwithRecentDischarge!$I$28:$I$1527&amp;AdmittedwithRecentDischarge!$M$28:$M$1527,0)),11))</f>
        <v>0</v>
      </c>
      <c r="V242" s="191">
        <f t="array" ref="V242">IF(ISNA(INDEX(AdmittedwithRecentDischarge!$I$28:$W$1527, (MATCH($F242&amp;$R242,AdmittedwithRecentDischarge!$I$28:$I$1527&amp;AdmittedwithRecentDischarge!$M$28:$M$1527,0)))),"",INDEX(AdmittedwithRecentDischarge!$I$28:$W$1527, (MATCH($F242&amp;$R242,AdmittedwithRecentDischarge!$I$28:$I$1527&amp;AdmittedwithRecentDischarge!$M$28:$M$1527,0)),15))</f>
        <v>0</v>
      </c>
      <c r="W242" s="228" t="b">
        <f t="shared" si="25"/>
        <v>0</v>
      </c>
      <c r="X242" s="224" t="str">
        <f t="array" ref="X242">IF(ISNA(VLOOKUP($F242, AdmittedwithRecentDischarge!$I$28:$I$1527,1,FALSE)),"",MAX(IF((AdmittedwithRecentDischarge!$I$28:$I$1527=$F242)*(AdmittedwithRecentDischarge!$K$28:$K$1527&lt;=TransferLog!$J242),AdmittedwithRecentDischarge!$K$28:$K$1527)))</f>
        <v/>
      </c>
      <c r="Y242" s="224" t="b">
        <f t="shared" si="26"/>
        <v>0</v>
      </c>
      <c r="Z242" s="208"/>
      <c r="AA242" s="207" t="str">
        <f t="shared" si="23"/>
        <v/>
      </c>
      <c r="AB242" s="212" t="b">
        <f t="shared" si="27"/>
        <v>0</v>
      </c>
      <c r="AC242" s="213">
        <f t="shared" si="24"/>
        <v>0</v>
      </c>
      <c r="AD242" s="298"/>
      <c r="AE242" s="299"/>
      <c r="AF242" s="21">
        <f t="shared" si="17"/>
        <v>0</v>
      </c>
    </row>
    <row r="243" spans="1:32" s="21" customFormat="1" ht="16.5" customHeight="1">
      <c r="A243" s="22"/>
      <c r="B243" s="22"/>
      <c r="C243" s="22"/>
      <c r="D243" s="115">
        <f t="shared" si="16"/>
        <v>223</v>
      </c>
      <c r="E243" s="248" t="str">
        <f t="array" ref="E243">IF($F243&lt;&gt;"",INDEX(DropDownLists!$K$10:$K$2516,MATCH($F243,DropDownLists!$L$10:$L$2516,0)),"")</f>
        <v/>
      </c>
      <c r="F243" s="116"/>
      <c r="G243" s="118"/>
      <c r="I243" s="144"/>
      <c r="J243" s="141"/>
      <c r="K243" s="145"/>
      <c r="L243" s="146"/>
      <c r="M243" s="195" t="str">
        <f t="array" ref="M243">IF($L243&lt;&gt;"",INDEX(DropDownLists!$H$10:$H$2516,MATCH($L243,DropDownLists!$I$10:$I$2516,0)),"")</f>
        <v/>
      </c>
      <c r="N243" s="148"/>
      <c r="O243" s="148"/>
      <c r="P243" s="146"/>
      <c r="Q243" s="148" t="s">
        <v>190</v>
      </c>
      <c r="R243" s="119" t="str">
        <f t="array" ref="R243">IF(ISNA(VLOOKUP($F243, AdmittedwithRecentDischarge!$I$28:$I$1527,1,FALSE)),"",MAX(IF((AdmittedwithRecentDischarge!$I$28:$I$1527=$F243)*(AdmittedwithRecentDischarge!$M$28:$M$1527&lt;=TransferLog!$J243),AdmittedwithRecentDischarge!$M$28:$M$1527)))</f>
        <v/>
      </c>
      <c r="S243" s="120" t="str">
        <f t="array" ref="S243">IF(ISNA(INDEX(AdmittedwithRecentDischarge!$AH$28:$AH$1527,MATCH($F243&amp;$R243,AdmittedwithRecentDischarge!$I$28:$I$1527&amp;AdmittedwithRecentDischarge!$M$28:$M$1527,0))),"", IF($R243&lt;&gt;"",INDEX(AdmittedwithRecentDischarge!$AH$28:$AH$1527,MATCH($F243&amp;$R243,AdmittedwithRecentDischarge!$I$28:$I$1527&amp;AdmittedwithRecentDischarge!$M$28:$M$1527,0)),""))</f>
        <v/>
      </c>
      <c r="T243" s="190">
        <f t="array" ref="T243">IF(ISNA(INDEX(AdmittedwithRecentDischarge!$I$28:$W$1527, (MATCH($F243&amp;$R243,AdmittedwithRecentDischarge!$I$28:$I$1527&amp;AdmittedwithRecentDischarge!$M$28:$M$1527,0)))),"",INDEX(AdmittedwithRecentDischarge!$I$28:$W$1527, (MATCH($F243&amp;$R243,AdmittedwithRecentDischarge!$I$28:$I$1527&amp;AdmittedwithRecentDischarge!$M$28:$M$1527,0)),9))</f>
        <v>0</v>
      </c>
      <c r="U243" s="191">
        <f t="array" ref="U243">IF(ISNA(INDEX(AdmittedwithRecentDischarge!$I$28:$W$1527, (MATCH($F243&amp;$R243,AdmittedwithRecentDischarge!$I$28:$I$1527&amp;AdmittedwithRecentDischarge!$M$28:$M$1527,0)))),"",INDEX(AdmittedwithRecentDischarge!$I$28:$W$1527, (MATCH($F243&amp;$R243,AdmittedwithRecentDischarge!$I$28:$I$1527&amp;AdmittedwithRecentDischarge!$M$28:$M$1527,0)),11))</f>
        <v>0</v>
      </c>
      <c r="V243" s="191">
        <f t="array" ref="V243">IF(ISNA(INDEX(AdmittedwithRecentDischarge!$I$28:$W$1527, (MATCH($F243&amp;$R243,AdmittedwithRecentDischarge!$I$28:$I$1527&amp;AdmittedwithRecentDischarge!$M$28:$M$1527,0)))),"",INDEX(AdmittedwithRecentDischarge!$I$28:$W$1527, (MATCH($F243&amp;$R243,AdmittedwithRecentDischarge!$I$28:$I$1527&amp;AdmittedwithRecentDischarge!$M$28:$M$1527,0)),15))</f>
        <v>0</v>
      </c>
      <c r="W243" s="228" t="b">
        <f t="shared" si="25"/>
        <v>0</v>
      </c>
      <c r="X243" s="224" t="str">
        <f t="array" ref="X243">IF(ISNA(VLOOKUP($F243, AdmittedwithRecentDischarge!$I$28:$I$1527,1,FALSE)),"",MAX(IF((AdmittedwithRecentDischarge!$I$28:$I$1527=$F243)*(AdmittedwithRecentDischarge!$K$28:$K$1527&lt;=TransferLog!$J243),AdmittedwithRecentDischarge!$K$28:$K$1527)))</f>
        <v/>
      </c>
      <c r="Y243" s="224" t="b">
        <f t="shared" si="26"/>
        <v>0</v>
      </c>
      <c r="Z243" s="208"/>
      <c r="AA243" s="207" t="str">
        <f t="shared" si="23"/>
        <v/>
      </c>
      <c r="AB243" s="212" t="b">
        <f t="shared" si="27"/>
        <v>0</v>
      </c>
      <c r="AC243" s="213">
        <f t="shared" si="24"/>
        <v>0</v>
      </c>
      <c r="AD243" s="298"/>
      <c r="AE243" s="299"/>
      <c r="AF243" s="21">
        <f t="shared" si="17"/>
        <v>0</v>
      </c>
    </row>
    <row r="244" spans="1:32" s="21" customFormat="1" ht="16.5" customHeight="1">
      <c r="A244" s="22"/>
      <c r="B244" s="22"/>
      <c r="C244" s="22"/>
      <c r="D244" s="115">
        <f t="shared" si="16"/>
        <v>224</v>
      </c>
      <c r="E244" s="248" t="str">
        <f t="array" ref="E244">IF($F244&lt;&gt;"",INDEX(DropDownLists!$K$10:$K$2516,MATCH($F244,DropDownLists!$L$10:$L$2516,0)),"")</f>
        <v/>
      </c>
      <c r="F244" s="116"/>
      <c r="G244" s="118"/>
      <c r="I244" s="144"/>
      <c r="J244" s="141"/>
      <c r="K244" s="145"/>
      <c r="L244" s="146"/>
      <c r="M244" s="195" t="str">
        <f t="array" ref="M244">IF($L244&lt;&gt;"",INDEX(DropDownLists!$H$10:$H$2516,MATCH($L244,DropDownLists!$I$10:$I$2516,0)),"")</f>
        <v/>
      </c>
      <c r="N244" s="148"/>
      <c r="O244" s="148"/>
      <c r="P244" s="146"/>
      <c r="Q244" s="148" t="s">
        <v>190</v>
      </c>
      <c r="R244" s="119" t="str">
        <f t="array" ref="R244">IF(ISNA(VLOOKUP($F244, AdmittedwithRecentDischarge!$I$28:$I$1527,1,FALSE)),"",MAX(IF((AdmittedwithRecentDischarge!$I$28:$I$1527=$F244)*(AdmittedwithRecentDischarge!$M$28:$M$1527&lt;=TransferLog!$J244),AdmittedwithRecentDischarge!$M$28:$M$1527)))</f>
        <v/>
      </c>
      <c r="S244" s="120" t="str">
        <f t="array" ref="S244">IF(ISNA(INDEX(AdmittedwithRecentDischarge!$AH$28:$AH$1527,MATCH($F244&amp;$R244,AdmittedwithRecentDischarge!$I$28:$I$1527&amp;AdmittedwithRecentDischarge!$M$28:$M$1527,0))),"", IF($R244&lt;&gt;"",INDEX(AdmittedwithRecentDischarge!$AH$28:$AH$1527,MATCH($F244&amp;$R244,AdmittedwithRecentDischarge!$I$28:$I$1527&amp;AdmittedwithRecentDischarge!$M$28:$M$1527,0)),""))</f>
        <v/>
      </c>
      <c r="T244" s="190">
        <f t="array" ref="T244">IF(ISNA(INDEX(AdmittedwithRecentDischarge!$I$28:$W$1527, (MATCH($F244&amp;$R244,AdmittedwithRecentDischarge!$I$28:$I$1527&amp;AdmittedwithRecentDischarge!$M$28:$M$1527,0)))),"",INDEX(AdmittedwithRecentDischarge!$I$28:$W$1527, (MATCH($F244&amp;$R244,AdmittedwithRecentDischarge!$I$28:$I$1527&amp;AdmittedwithRecentDischarge!$M$28:$M$1527,0)),9))</f>
        <v>0</v>
      </c>
      <c r="U244" s="191">
        <f t="array" ref="U244">IF(ISNA(INDEX(AdmittedwithRecentDischarge!$I$28:$W$1527, (MATCH($F244&amp;$R244,AdmittedwithRecentDischarge!$I$28:$I$1527&amp;AdmittedwithRecentDischarge!$M$28:$M$1527,0)))),"",INDEX(AdmittedwithRecentDischarge!$I$28:$W$1527, (MATCH($F244&amp;$R244,AdmittedwithRecentDischarge!$I$28:$I$1527&amp;AdmittedwithRecentDischarge!$M$28:$M$1527,0)),11))</f>
        <v>0</v>
      </c>
      <c r="V244" s="191">
        <f t="array" ref="V244">IF(ISNA(INDEX(AdmittedwithRecentDischarge!$I$28:$W$1527, (MATCH($F244&amp;$R244,AdmittedwithRecentDischarge!$I$28:$I$1527&amp;AdmittedwithRecentDischarge!$M$28:$M$1527,0)))),"",INDEX(AdmittedwithRecentDischarge!$I$28:$W$1527, (MATCH($F244&amp;$R244,AdmittedwithRecentDischarge!$I$28:$I$1527&amp;AdmittedwithRecentDischarge!$M$28:$M$1527,0)),15))</f>
        <v>0</v>
      </c>
      <c r="W244" s="228" t="b">
        <f t="shared" si="25"/>
        <v>0</v>
      </c>
      <c r="X244" s="224" t="str">
        <f t="array" ref="X244">IF(ISNA(VLOOKUP($F244, AdmittedwithRecentDischarge!$I$28:$I$1527,1,FALSE)),"",MAX(IF((AdmittedwithRecentDischarge!$I$28:$I$1527=$F244)*(AdmittedwithRecentDischarge!$K$28:$K$1527&lt;=TransferLog!$J244),AdmittedwithRecentDischarge!$K$28:$K$1527)))</f>
        <v/>
      </c>
      <c r="Y244" s="224" t="b">
        <f t="shared" si="26"/>
        <v>0</v>
      </c>
      <c r="Z244" s="208"/>
      <c r="AA244" s="207" t="str">
        <f t="shared" si="23"/>
        <v/>
      </c>
      <c r="AB244" s="212" t="b">
        <f t="shared" si="27"/>
        <v>0</v>
      </c>
      <c r="AC244" s="213">
        <f t="shared" si="24"/>
        <v>0</v>
      </c>
      <c r="AD244" s="298"/>
      <c r="AE244" s="299"/>
      <c r="AF244" s="21">
        <f t="shared" si="17"/>
        <v>0</v>
      </c>
    </row>
    <row r="245" spans="1:32" s="21" customFormat="1" ht="16.5" customHeight="1">
      <c r="A245" s="22"/>
      <c r="B245" s="22"/>
      <c r="C245" s="22"/>
      <c r="D245" s="115">
        <f t="shared" si="16"/>
        <v>225</v>
      </c>
      <c r="E245" s="248" t="str">
        <f t="array" ref="E245">IF($F245&lt;&gt;"",INDEX(DropDownLists!$K$10:$K$2516,MATCH($F245,DropDownLists!$L$10:$L$2516,0)),"")</f>
        <v/>
      </c>
      <c r="F245" s="116"/>
      <c r="G245" s="118"/>
      <c r="I245" s="144"/>
      <c r="J245" s="141"/>
      <c r="K245" s="145"/>
      <c r="L245" s="146"/>
      <c r="M245" s="195" t="str">
        <f t="array" ref="M245">IF($L245&lt;&gt;"",INDEX(DropDownLists!$H$10:$H$2516,MATCH($L245,DropDownLists!$I$10:$I$2516,0)),"")</f>
        <v/>
      </c>
      <c r="N245" s="148"/>
      <c r="O245" s="148"/>
      <c r="P245" s="146"/>
      <c r="Q245" s="148" t="s">
        <v>190</v>
      </c>
      <c r="R245" s="119" t="str">
        <f t="array" ref="R245">IF(ISNA(VLOOKUP($F245, AdmittedwithRecentDischarge!$I$28:$I$1527,1,FALSE)),"",MAX(IF((AdmittedwithRecentDischarge!$I$28:$I$1527=$F245)*(AdmittedwithRecentDischarge!$M$28:$M$1527&lt;=TransferLog!$J245),AdmittedwithRecentDischarge!$M$28:$M$1527)))</f>
        <v/>
      </c>
      <c r="S245" s="120" t="str">
        <f t="array" ref="S245">IF(ISNA(INDEX(AdmittedwithRecentDischarge!$AH$28:$AH$1527,MATCH($F245&amp;$R245,AdmittedwithRecentDischarge!$I$28:$I$1527&amp;AdmittedwithRecentDischarge!$M$28:$M$1527,0))),"", IF($R245&lt;&gt;"",INDEX(AdmittedwithRecentDischarge!$AH$28:$AH$1527,MATCH($F245&amp;$R245,AdmittedwithRecentDischarge!$I$28:$I$1527&amp;AdmittedwithRecentDischarge!$M$28:$M$1527,0)),""))</f>
        <v/>
      </c>
      <c r="T245" s="190">
        <f t="array" ref="T245">IF(ISNA(INDEX(AdmittedwithRecentDischarge!$I$28:$W$1527, (MATCH($F245&amp;$R245,AdmittedwithRecentDischarge!$I$28:$I$1527&amp;AdmittedwithRecentDischarge!$M$28:$M$1527,0)))),"",INDEX(AdmittedwithRecentDischarge!$I$28:$W$1527, (MATCH($F245&amp;$R245,AdmittedwithRecentDischarge!$I$28:$I$1527&amp;AdmittedwithRecentDischarge!$M$28:$M$1527,0)),9))</f>
        <v>0</v>
      </c>
      <c r="U245" s="191">
        <f t="array" ref="U245">IF(ISNA(INDEX(AdmittedwithRecentDischarge!$I$28:$W$1527, (MATCH($F245&amp;$R245,AdmittedwithRecentDischarge!$I$28:$I$1527&amp;AdmittedwithRecentDischarge!$M$28:$M$1527,0)))),"",INDEX(AdmittedwithRecentDischarge!$I$28:$W$1527, (MATCH($F245&amp;$R245,AdmittedwithRecentDischarge!$I$28:$I$1527&amp;AdmittedwithRecentDischarge!$M$28:$M$1527,0)),11))</f>
        <v>0</v>
      </c>
      <c r="V245" s="191">
        <f t="array" ref="V245">IF(ISNA(INDEX(AdmittedwithRecentDischarge!$I$28:$W$1527, (MATCH($F245&amp;$R245,AdmittedwithRecentDischarge!$I$28:$I$1527&amp;AdmittedwithRecentDischarge!$M$28:$M$1527,0)))),"",INDEX(AdmittedwithRecentDischarge!$I$28:$W$1527, (MATCH($F245&amp;$R245,AdmittedwithRecentDischarge!$I$28:$I$1527&amp;AdmittedwithRecentDischarge!$M$28:$M$1527,0)),15))</f>
        <v>0</v>
      </c>
      <c r="W245" s="228" t="b">
        <f t="shared" si="25"/>
        <v>0</v>
      </c>
      <c r="X245" s="224" t="str">
        <f t="array" ref="X245">IF(ISNA(VLOOKUP($F245, AdmittedwithRecentDischarge!$I$28:$I$1527,1,FALSE)),"",MAX(IF((AdmittedwithRecentDischarge!$I$28:$I$1527=$F245)*(AdmittedwithRecentDischarge!$K$28:$K$1527&lt;=TransferLog!$J245),AdmittedwithRecentDischarge!$K$28:$K$1527)))</f>
        <v/>
      </c>
      <c r="Y245" s="224" t="b">
        <f t="shared" si="26"/>
        <v>0</v>
      </c>
      <c r="Z245" s="208"/>
      <c r="AA245" s="207" t="str">
        <f t="shared" si="23"/>
        <v/>
      </c>
      <c r="AB245" s="212" t="b">
        <f t="shared" si="27"/>
        <v>0</v>
      </c>
      <c r="AC245" s="213">
        <f t="shared" si="24"/>
        <v>0</v>
      </c>
      <c r="AD245" s="298"/>
      <c r="AE245" s="299"/>
      <c r="AF245" s="21">
        <f t="shared" si="17"/>
        <v>0</v>
      </c>
    </row>
    <row r="246" spans="1:32" s="21" customFormat="1" ht="16.5" customHeight="1">
      <c r="A246" s="22"/>
      <c r="B246" s="22"/>
      <c r="C246" s="22"/>
      <c r="D246" s="115">
        <f t="shared" si="16"/>
        <v>226</v>
      </c>
      <c r="E246" s="248" t="str">
        <f t="array" ref="E246">IF($F246&lt;&gt;"",INDEX(DropDownLists!$K$10:$K$2516,MATCH($F246,DropDownLists!$L$10:$L$2516,0)),"")</f>
        <v/>
      </c>
      <c r="F246" s="116"/>
      <c r="G246" s="118"/>
      <c r="I246" s="144"/>
      <c r="J246" s="141"/>
      <c r="K246" s="145"/>
      <c r="L246" s="146"/>
      <c r="M246" s="195" t="str">
        <f t="array" ref="M246">IF($L246&lt;&gt;"",INDEX(DropDownLists!$H$10:$H$2516,MATCH($L246,DropDownLists!$I$10:$I$2516,0)),"")</f>
        <v/>
      </c>
      <c r="N246" s="148"/>
      <c r="O246" s="148"/>
      <c r="P246" s="146"/>
      <c r="Q246" s="148" t="s">
        <v>190</v>
      </c>
      <c r="R246" s="119" t="str">
        <f t="array" ref="R246">IF(ISNA(VLOOKUP($F246, AdmittedwithRecentDischarge!$I$28:$I$1527,1,FALSE)),"",MAX(IF((AdmittedwithRecentDischarge!$I$28:$I$1527=$F246)*(AdmittedwithRecentDischarge!$M$28:$M$1527&lt;=TransferLog!$J246),AdmittedwithRecentDischarge!$M$28:$M$1527)))</f>
        <v/>
      </c>
      <c r="S246" s="120" t="str">
        <f t="array" ref="S246">IF(ISNA(INDEX(AdmittedwithRecentDischarge!$AH$28:$AH$1527,MATCH($F246&amp;$R246,AdmittedwithRecentDischarge!$I$28:$I$1527&amp;AdmittedwithRecentDischarge!$M$28:$M$1527,0))),"", IF($R246&lt;&gt;"",INDEX(AdmittedwithRecentDischarge!$AH$28:$AH$1527,MATCH($F246&amp;$R246,AdmittedwithRecentDischarge!$I$28:$I$1527&amp;AdmittedwithRecentDischarge!$M$28:$M$1527,0)),""))</f>
        <v/>
      </c>
      <c r="T246" s="190">
        <f t="array" ref="T246">IF(ISNA(INDEX(AdmittedwithRecentDischarge!$I$28:$W$1527, (MATCH($F246&amp;$R246,AdmittedwithRecentDischarge!$I$28:$I$1527&amp;AdmittedwithRecentDischarge!$M$28:$M$1527,0)))),"",INDEX(AdmittedwithRecentDischarge!$I$28:$W$1527, (MATCH($F246&amp;$R246,AdmittedwithRecentDischarge!$I$28:$I$1527&amp;AdmittedwithRecentDischarge!$M$28:$M$1527,0)),9))</f>
        <v>0</v>
      </c>
      <c r="U246" s="191">
        <f t="array" ref="U246">IF(ISNA(INDEX(AdmittedwithRecentDischarge!$I$28:$W$1527, (MATCH($F246&amp;$R246,AdmittedwithRecentDischarge!$I$28:$I$1527&amp;AdmittedwithRecentDischarge!$M$28:$M$1527,0)))),"",INDEX(AdmittedwithRecentDischarge!$I$28:$W$1527, (MATCH($F246&amp;$R246,AdmittedwithRecentDischarge!$I$28:$I$1527&amp;AdmittedwithRecentDischarge!$M$28:$M$1527,0)),11))</f>
        <v>0</v>
      </c>
      <c r="V246" s="191">
        <f t="array" ref="V246">IF(ISNA(INDEX(AdmittedwithRecentDischarge!$I$28:$W$1527, (MATCH($F246&amp;$R246,AdmittedwithRecentDischarge!$I$28:$I$1527&amp;AdmittedwithRecentDischarge!$M$28:$M$1527,0)))),"",INDEX(AdmittedwithRecentDischarge!$I$28:$W$1527, (MATCH($F246&amp;$R246,AdmittedwithRecentDischarge!$I$28:$I$1527&amp;AdmittedwithRecentDischarge!$M$28:$M$1527,0)),15))</f>
        <v>0</v>
      </c>
      <c r="W246" s="228" t="b">
        <f t="shared" si="25"/>
        <v>0</v>
      </c>
      <c r="X246" s="224" t="str">
        <f t="array" ref="X246">IF(ISNA(VLOOKUP($F246, AdmittedwithRecentDischarge!$I$28:$I$1527,1,FALSE)),"",MAX(IF((AdmittedwithRecentDischarge!$I$28:$I$1527=$F246)*(AdmittedwithRecentDischarge!$K$28:$K$1527&lt;=TransferLog!$J246),AdmittedwithRecentDischarge!$K$28:$K$1527)))</f>
        <v/>
      </c>
      <c r="Y246" s="224" t="b">
        <f t="shared" si="26"/>
        <v>0</v>
      </c>
      <c r="Z246" s="208"/>
      <c r="AA246" s="207" t="str">
        <f t="shared" si="23"/>
        <v/>
      </c>
      <c r="AB246" s="212" t="b">
        <f t="shared" si="27"/>
        <v>0</v>
      </c>
      <c r="AC246" s="213">
        <f t="shared" si="24"/>
        <v>0</v>
      </c>
      <c r="AD246" s="298"/>
      <c r="AE246" s="299"/>
      <c r="AF246" s="21">
        <f t="shared" si="17"/>
        <v>0</v>
      </c>
    </row>
    <row r="247" spans="1:32" s="21" customFormat="1" ht="16.5" customHeight="1">
      <c r="A247" s="22"/>
      <c r="B247" s="22"/>
      <c r="C247" s="22"/>
      <c r="D247" s="115">
        <f t="shared" si="16"/>
        <v>227</v>
      </c>
      <c r="E247" s="248" t="str">
        <f t="array" ref="E247">IF($F247&lt;&gt;"",INDEX(DropDownLists!$K$10:$K$2516,MATCH($F247,DropDownLists!$L$10:$L$2516,0)),"")</f>
        <v/>
      </c>
      <c r="F247" s="116"/>
      <c r="G247" s="118"/>
      <c r="I247" s="144"/>
      <c r="J247" s="141"/>
      <c r="K247" s="145"/>
      <c r="L247" s="146"/>
      <c r="M247" s="195" t="str">
        <f t="array" ref="M247">IF($L247&lt;&gt;"",INDEX(DropDownLists!$H$10:$H$2516,MATCH($L247,DropDownLists!$I$10:$I$2516,0)),"")</f>
        <v/>
      </c>
      <c r="N247" s="148"/>
      <c r="O247" s="148"/>
      <c r="P247" s="146"/>
      <c r="Q247" s="148" t="s">
        <v>190</v>
      </c>
      <c r="R247" s="119" t="str">
        <f t="array" ref="R247">IF(ISNA(VLOOKUP($F247, AdmittedwithRecentDischarge!$I$28:$I$1527,1,FALSE)),"",MAX(IF((AdmittedwithRecentDischarge!$I$28:$I$1527=$F247)*(AdmittedwithRecentDischarge!$M$28:$M$1527&lt;=TransferLog!$J247),AdmittedwithRecentDischarge!$M$28:$M$1527)))</f>
        <v/>
      </c>
      <c r="S247" s="120" t="str">
        <f t="array" ref="S247">IF(ISNA(INDEX(AdmittedwithRecentDischarge!$AH$28:$AH$1527,MATCH($F247&amp;$R247,AdmittedwithRecentDischarge!$I$28:$I$1527&amp;AdmittedwithRecentDischarge!$M$28:$M$1527,0))),"", IF($R247&lt;&gt;"",INDEX(AdmittedwithRecentDischarge!$AH$28:$AH$1527,MATCH($F247&amp;$R247,AdmittedwithRecentDischarge!$I$28:$I$1527&amp;AdmittedwithRecentDischarge!$M$28:$M$1527,0)),""))</f>
        <v/>
      </c>
      <c r="T247" s="190">
        <f t="array" ref="T247">IF(ISNA(INDEX(AdmittedwithRecentDischarge!$I$28:$W$1527, (MATCH($F247&amp;$R247,AdmittedwithRecentDischarge!$I$28:$I$1527&amp;AdmittedwithRecentDischarge!$M$28:$M$1527,0)))),"",INDEX(AdmittedwithRecentDischarge!$I$28:$W$1527, (MATCH($F247&amp;$R247,AdmittedwithRecentDischarge!$I$28:$I$1527&amp;AdmittedwithRecentDischarge!$M$28:$M$1527,0)),9))</f>
        <v>0</v>
      </c>
      <c r="U247" s="191">
        <f t="array" ref="U247">IF(ISNA(INDEX(AdmittedwithRecentDischarge!$I$28:$W$1527, (MATCH($F247&amp;$R247,AdmittedwithRecentDischarge!$I$28:$I$1527&amp;AdmittedwithRecentDischarge!$M$28:$M$1527,0)))),"",INDEX(AdmittedwithRecentDischarge!$I$28:$W$1527, (MATCH($F247&amp;$R247,AdmittedwithRecentDischarge!$I$28:$I$1527&amp;AdmittedwithRecentDischarge!$M$28:$M$1527,0)),11))</f>
        <v>0</v>
      </c>
      <c r="V247" s="191">
        <f t="array" ref="V247">IF(ISNA(INDEX(AdmittedwithRecentDischarge!$I$28:$W$1527, (MATCH($F247&amp;$R247,AdmittedwithRecentDischarge!$I$28:$I$1527&amp;AdmittedwithRecentDischarge!$M$28:$M$1527,0)))),"",INDEX(AdmittedwithRecentDischarge!$I$28:$W$1527, (MATCH($F247&amp;$R247,AdmittedwithRecentDischarge!$I$28:$I$1527&amp;AdmittedwithRecentDischarge!$M$28:$M$1527,0)),15))</f>
        <v>0</v>
      </c>
      <c r="W247" s="228" t="b">
        <f t="shared" si="25"/>
        <v>0</v>
      </c>
      <c r="X247" s="224" t="str">
        <f t="array" ref="X247">IF(ISNA(VLOOKUP($F247, AdmittedwithRecentDischarge!$I$28:$I$1527,1,FALSE)),"",MAX(IF((AdmittedwithRecentDischarge!$I$28:$I$1527=$F247)*(AdmittedwithRecentDischarge!$K$28:$K$1527&lt;=TransferLog!$J247),AdmittedwithRecentDischarge!$K$28:$K$1527)))</f>
        <v/>
      </c>
      <c r="Y247" s="224" t="b">
        <f t="shared" si="26"/>
        <v>0</v>
      </c>
      <c r="Z247" s="208"/>
      <c r="AA247" s="207" t="str">
        <f t="shared" si="23"/>
        <v/>
      </c>
      <c r="AB247" s="212" t="b">
        <f t="shared" si="27"/>
        <v>0</v>
      </c>
      <c r="AC247" s="213">
        <f t="shared" si="24"/>
        <v>0</v>
      </c>
      <c r="AD247" s="298"/>
      <c r="AE247" s="299"/>
      <c r="AF247" s="21">
        <f t="shared" si="17"/>
        <v>0</v>
      </c>
    </row>
    <row r="248" spans="1:32" s="21" customFormat="1" ht="16.5" customHeight="1">
      <c r="A248" s="22"/>
      <c r="B248" s="22"/>
      <c r="C248" s="22"/>
      <c r="D248" s="115">
        <f t="shared" si="16"/>
        <v>228</v>
      </c>
      <c r="E248" s="248" t="str">
        <f t="array" ref="E248">IF($F248&lt;&gt;"",INDEX(DropDownLists!$K$10:$K$2516,MATCH($F248,DropDownLists!$L$10:$L$2516,0)),"")</f>
        <v/>
      </c>
      <c r="F248" s="116"/>
      <c r="G248" s="118"/>
      <c r="I248" s="144"/>
      <c r="J248" s="141"/>
      <c r="K248" s="145"/>
      <c r="L248" s="146"/>
      <c r="M248" s="195" t="str">
        <f t="array" ref="M248">IF($L248&lt;&gt;"",INDEX(DropDownLists!$H$10:$H$2516,MATCH($L248,DropDownLists!$I$10:$I$2516,0)),"")</f>
        <v/>
      </c>
      <c r="N248" s="148"/>
      <c r="O248" s="148"/>
      <c r="P248" s="146"/>
      <c r="Q248" s="148" t="s">
        <v>190</v>
      </c>
      <c r="R248" s="119" t="str">
        <f t="array" ref="R248">IF(ISNA(VLOOKUP($F248, AdmittedwithRecentDischarge!$I$28:$I$1527,1,FALSE)),"",MAX(IF((AdmittedwithRecentDischarge!$I$28:$I$1527=$F248)*(AdmittedwithRecentDischarge!$M$28:$M$1527&lt;=TransferLog!$J248),AdmittedwithRecentDischarge!$M$28:$M$1527)))</f>
        <v/>
      </c>
      <c r="S248" s="120" t="str">
        <f t="array" ref="S248">IF(ISNA(INDEX(AdmittedwithRecentDischarge!$AH$28:$AH$1527,MATCH($F248&amp;$R248,AdmittedwithRecentDischarge!$I$28:$I$1527&amp;AdmittedwithRecentDischarge!$M$28:$M$1527,0))),"", IF($R248&lt;&gt;"",INDEX(AdmittedwithRecentDischarge!$AH$28:$AH$1527,MATCH($F248&amp;$R248,AdmittedwithRecentDischarge!$I$28:$I$1527&amp;AdmittedwithRecentDischarge!$M$28:$M$1527,0)),""))</f>
        <v/>
      </c>
      <c r="T248" s="190">
        <f t="array" ref="T248">IF(ISNA(INDEX(AdmittedwithRecentDischarge!$I$28:$W$1527, (MATCH($F248&amp;$R248,AdmittedwithRecentDischarge!$I$28:$I$1527&amp;AdmittedwithRecentDischarge!$M$28:$M$1527,0)))),"",INDEX(AdmittedwithRecentDischarge!$I$28:$W$1527, (MATCH($F248&amp;$R248,AdmittedwithRecentDischarge!$I$28:$I$1527&amp;AdmittedwithRecentDischarge!$M$28:$M$1527,0)),9))</f>
        <v>0</v>
      </c>
      <c r="U248" s="191">
        <f t="array" ref="U248">IF(ISNA(INDEX(AdmittedwithRecentDischarge!$I$28:$W$1527, (MATCH($F248&amp;$R248,AdmittedwithRecentDischarge!$I$28:$I$1527&amp;AdmittedwithRecentDischarge!$M$28:$M$1527,0)))),"",INDEX(AdmittedwithRecentDischarge!$I$28:$W$1527, (MATCH($F248&amp;$R248,AdmittedwithRecentDischarge!$I$28:$I$1527&amp;AdmittedwithRecentDischarge!$M$28:$M$1527,0)),11))</f>
        <v>0</v>
      </c>
      <c r="V248" s="191">
        <f t="array" ref="V248">IF(ISNA(INDEX(AdmittedwithRecentDischarge!$I$28:$W$1527, (MATCH($F248&amp;$R248,AdmittedwithRecentDischarge!$I$28:$I$1527&amp;AdmittedwithRecentDischarge!$M$28:$M$1527,0)))),"",INDEX(AdmittedwithRecentDischarge!$I$28:$W$1527, (MATCH($F248&amp;$R248,AdmittedwithRecentDischarge!$I$28:$I$1527&amp;AdmittedwithRecentDischarge!$M$28:$M$1527,0)),15))</f>
        <v>0</v>
      </c>
      <c r="W248" s="228" t="b">
        <f t="shared" si="25"/>
        <v>0</v>
      </c>
      <c r="X248" s="224" t="str">
        <f t="array" ref="X248">IF(ISNA(VLOOKUP($F248, AdmittedwithRecentDischarge!$I$28:$I$1527,1,FALSE)),"",MAX(IF((AdmittedwithRecentDischarge!$I$28:$I$1527=$F248)*(AdmittedwithRecentDischarge!$K$28:$K$1527&lt;=TransferLog!$J248),AdmittedwithRecentDischarge!$K$28:$K$1527)))</f>
        <v/>
      </c>
      <c r="Y248" s="224" t="b">
        <f t="shared" si="26"/>
        <v>0</v>
      </c>
      <c r="Z248" s="208"/>
      <c r="AA248" s="207" t="str">
        <f t="shared" si="23"/>
        <v/>
      </c>
      <c r="AB248" s="212" t="b">
        <f t="shared" si="27"/>
        <v>0</v>
      </c>
      <c r="AC248" s="213">
        <f t="shared" si="24"/>
        <v>0</v>
      </c>
      <c r="AD248" s="298"/>
      <c r="AE248" s="299"/>
      <c r="AF248" s="21">
        <f t="shared" si="17"/>
        <v>0</v>
      </c>
    </row>
    <row r="249" spans="1:32" s="21" customFormat="1" ht="16.5" customHeight="1">
      <c r="A249" s="22"/>
      <c r="B249" s="22"/>
      <c r="C249" s="22"/>
      <c r="D249" s="115">
        <f t="shared" si="16"/>
        <v>229</v>
      </c>
      <c r="E249" s="248" t="str">
        <f t="array" ref="E249">IF($F249&lt;&gt;"",INDEX(DropDownLists!$K$10:$K$2516,MATCH($F249,DropDownLists!$L$10:$L$2516,0)),"")</f>
        <v/>
      </c>
      <c r="F249" s="116"/>
      <c r="G249" s="118"/>
      <c r="I249" s="144"/>
      <c r="J249" s="141"/>
      <c r="K249" s="145"/>
      <c r="L249" s="146"/>
      <c r="M249" s="195" t="str">
        <f t="array" ref="M249">IF($L249&lt;&gt;"",INDEX(DropDownLists!$H$10:$H$2516,MATCH($L249,DropDownLists!$I$10:$I$2516,0)),"")</f>
        <v/>
      </c>
      <c r="N249" s="148"/>
      <c r="O249" s="148"/>
      <c r="P249" s="146"/>
      <c r="Q249" s="148" t="s">
        <v>190</v>
      </c>
      <c r="R249" s="119" t="str">
        <f t="array" ref="R249">IF(ISNA(VLOOKUP($F249, AdmittedwithRecentDischarge!$I$28:$I$1527,1,FALSE)),"",MAX(IF((AdmittedwithRecentDischarge!$I$28:$I$1527=$F249)*(AdmittedwithRecentDischarge!$M$28:$M$1527&lt;=TransferLog!$J249),AdmittedwithRecentDischarge!$M$28:$M$1527)))</f>
        <v/>
      </c>
      <c r="S249" s="120" t="str">
        <f t="array" ref="S249">IF(ISNA(INDEX(AdmittedwithRecentDischarge!$AH$28:$AH$1527,MATCH($F249&amp;$R249,AdmittedwithRecentDischarge!$I$28:$I$1527&amp;AdmittedwithRecentDischarge!$M$28:$M$1527,0))),"", IF($R249&lt;&gt;"",INDEX(AdmittedwithRecentDischarge!$AH$28:$AH$1527,MATCH($F249&amp;$R249,AdmittedwithRecentDischarge!$I$28:$I$1527&amp;AdmittedwithRecentDischarge!$M$28:$M$1527,0)),""))</f>
        <v/>
      </c>
      <c r="T249" s="190">
        <f t="array" ref="T249">IF(ISNA(INDEX(AdmittedwithRecentDischarge!$I$28:$W$1527, (MATCH($F249&amp;$R249,AdmittedwithRecentDischarge!$I$28:$I$1527&amp;AdmittedwithRecentDischarge!$M$28:$M$1527,0)))),"",INDEX(AdmittedwithRecentDischarge!$I$28:$W$1527, (MATCH($F249&amp;$R249,AdmittedwithRecentDischarge!$I$28:$I$1527&amp;AdmittedwithRecentDischarge!$M$28:$M$1527,0)),9))</f>
        <v>0</v>
      </c>
      <c r="U249" s="191">
        <f t="array" ref="U249">IF(ISNA(INDEX(AdmittedwithRecentDischarge!$I$28:$W$1527, (MATCH($F249&amp;$R249,AdmittedwithRecentDischarge!$I$28:$I$1527&amp;AdmittedwithRecentDischarge!$M$28:$M$1527,0)))),"",INDEX(AdmittedwithRecentDischarge!$I$28:$W$1527, (MATCH($F249&amp;$R249,AdmittedwithRecentDischarge!$I$28:$I$1527&amp;AdmittedwithRecentDischarge!$M$28:$M$1527,0)),11))</f>
        <v>0</v>
      </c>
      <c r="V249" s="191">
        <f t="array" ref="V249">IF(ISNA(INDEX(AdmittedwithRecentDischarge!$I$28:$W$1527, (MATCH($F249&amp;$R249,AdmittedwithRecentDischarge!$I$28:$I$1527&amp;AdmittedwithRecentDischarge!$M$28:$M$1527,0)))),"",INDEX(AdmittedwithRecentDischarge!$I$28:$W$1527, (MATCH($F249&amp;$R249,AdmittedwithRecentDischarge!$I$28:$I$1527&amp;AdmittedwithRecentDischarge!$M$28:$M$1527,0)),15))</f>
        <v>0</v>
      </c>
      <c r="W249" s="228" t="b">
        <f t="shared" si="25"/>
        <v>0</v>
      </c>
      <c r="X249" s="224" t="str">
        <f t="array" ref="X249">IF(ISNA(VLOOKUP($F249, AdmittedwithRecentDischarge!$I$28:$I$1527,1,FALSE)),"",MAX(IF((AdmittedwithRecentDischarge!$I$28:$I$1527=$F249)*(AdmittedwithRecentDischarge!$K$28:$K$1527&lt;=TransferLog!$J249),AdmittedwithRecentDischarge!$K$28:$K$1527)))</f>
        <v/>
      </c>
      <c r="Y249" s="224" t="b">
        <f t="shared" si="26"/>
        <v>0</v>
      </c>
      <c r="Z249" s="208"/>
      <c r="AA249" s="207" t="str">
        <f t="shared" si="23"/>
        <v/>
      </c>
      <c r="AB249" s="212" t="b">
        <f t="shared" si="27"/>
        <v>0</v>
      </c>
      <c r="AC249" s="213">
        <f t="shared" si="24"/>
        <v>0</v>
      </c>
      <c r="AD249" s="298"/>
      <c r="AE249" s="299"/>
      <c r="AF249" s="21">
        <f t="shared" si="17"/>
        <v>0</v>
      </c>
    </row>
    <row r="250" spans="1:32" s="21" customFormat="1" ht="16.5" customHeight="1">
      <c r="A250" s="22"/>
      <c r="B250" s="22"/>
      <c r="C250" s="22"/>
      <c r="D250" s="115">
        <f t="shared" si="16"/>
        <v>230</v>
      </c>
      <c r="E250" s="248" t="str">
        <f t="array" ref="E250">IF($F250&lt;&gt;"",INDEX(DropDownLists!$K$10:$K$2516,MATCH($F250,DropDownLists!$L$10:$L$2516,0)),"")</f>
        <v/>
      </c>
      <c r="F250" s="116"/>
      <c r="G250" s="118"/>
      <c r="I250" s="144"/>
      <c r="J250" s="141"/>
      <c r="K250" s="145"/>
      <c r="L250" s="146"/>
      <c r="M250" s="195" t="str">
        <f t="array" ref="M250">IF($L250&lt;&gt;"",INDEX(DropDownLists!$H$10:$H$2516,MATCH($L250,DropDownLists!$I$10:$I$2516,0)),"")</f>
        <v/>
      </c>
      <c r="N250" s="148"/>
      <c r="O250" s="148"/>
      <c r="P250" s="146"/>
      <c r="Q250" s="148" t="s">
        <v>190</v>
      </c>
      <c r="R250" s="119" t="str">
        <f t="array" ref="R250">IF(ISNA(VLOOKUP($F250, AdmittedwithRecentDischarge!$I$28:$I$1527,1,FALSE)),"",MAX(IF((AdmittedwithRecentDischarge!$I$28:$I$1527=$F250)*(AdmittedwithRecentDischarge!$M$28:$M$1527&lt;=TransferLog!$J250),AdmittedwithRecentDischarge!$M$28:$M$1527)))</f>
        <v/>
      </c>
      <c r="S250" s="120" t="str">
        <f t="array" ref="S250">IF(ISNA(INDEX(AdmittedwithRecentDischarge!$AH$28:$AH$1527,MATCH($F250&amp;$R250,AdmittedwithRecentDischarge!$I$28:$I$1527&amp;AdmittedwithRecentDischarge!$M$28:$M$1527,0))),"", IF($R250&lt;&gt;"",INDEX(AdmittedwithRecentDischarge!$AH$28:$AH$1527,MATCH($F250&amp;$R250,AdmittedwithRecentDischarge!$I$28:$I$1527&amp;AdmittedwithRecentDischarge!$M$28:$M$1527,0)),""))</f>
        <v/>
      </c>
      <c r="T250" s="190">
        <f t="array" ref="T250">IF(ISNA(INDEX(AdmittedwithRecentDischarge!$I$28:$W$1527, (MATCH($F250&amp;$R250,AdmittedwithRecentDischarge!$I$28:$I$1527&amp;AdmittedwithRecentDischarge!$M$28:$M$1527,0)))),"",INDEX(AdmittedwithRecentDischarge!$I$28:$W$1527, (MATCH($F250&amp;$R250,AdmittedwithRecentDischarge!$I$28:$I$1527&amp;AdmittedwithRecentDischarge!$M$28:$M$1527,0)),9))</f>
        <v>0</v>
      </c>
      <c r="U250" s="191">
        <f t="array" ref="U250">IF(ISNA(INDEX(AdmittedwithRecentDischarge!$I$28:$W$1527, (MATCH($F250&amp;$R250,AdmittedwithRecentDischarge!$I$28:$I$1527&amp;AdmittedwithRecentDischarge!$M$28:$M$1527,0)))),"",INDEX(AdmittedwithRecentDischarge!$I$28:$W$1527, (MATCH($F250&amp;$R250,AdmittedwithRecentDischarge!$I$28:$I$1527&amp;AdmittedwithRecentDischarge!$M$28:$M$1527,0)),11))</f>
        <v>0</v>
      </c>
      <c r="V250" s="191">
        <f t="array" ref="V250">IF(ISNA(INDEX(AdmittedwithRecentDischarge!$I$28:$W$1527, (MATCH($F250&amp;$R250,AdmittedwithRecentDischarge!$I$28:$I$1527&amp;AdmittedwithRecentDischarge!$M$28:$M$1527,0)))),"",INDEX(AdmittedwithRecentDischarge!$I$28:$W$1527, (MATCH($F250&amp;$R250,AdmittedwithRecentDischarge!$I$28:$I$1527&amp;AdmittedwithRecentDischarge!$M$28:$M$1527,0)),15))</f>
        <v>0</v>
      </c>
      <c r="W250" s="228" t="b">
        <f t="shared" si="25"/>
        <v>0</v>
      </c>
      <c r="X250" s="224" t="str">
        <f t="array" ref="X250">IF(ISNA(VLOOKUP($F250, AdmittedwithRecentDischarge!$I$28:$I$1527,1,FALSE)),"",MAX(IF((AdmittedwithRecentDischarge!$I$28:$I$1527=$F250)*(AdmittedwithRecentDischarge!$K$28:$K$1527&lt;=TransferLog!$J250),AdmittedwithRecentDischarge!$K$28:$K$1527)))</f>
        <v/>
      </c>
      <c r="Y250" s="224" t="b">
        <f t="shared" si="26"/>
        <v>0</v>
      </c>
      <c r="Z250" s="208"/>
      <c r="AA250" s="207" t="str">
        <f t="shared" si="23"/>
        <v/>
      </c>
      <c r="AB250" s="212" t="b">
        <f t="shared" si="27"/>
        <v>0</v>
      </c>
      <c r="AC250" s="213">
        <f t="shared" si="24"/>
        <v>0</v>
      </c>
      <c r="AD250" s="298"/>
      <c r="AE250" s="299"/>
      <c r="AF250" s="21">
        <f t="shared" si="17"/>
        <v>0</v>
      </c>
    </row>
    <row r="251" spans="1:32" s="21" customFormat="1" ht="16.5" customHeight="1">
      <c r="A251" s="22"/>
      <c r="B251" s="22"/>
      <c r="C251" s="22"/>
      <c r="D251" s="115">
        <f t="shared" si="16"/>
        <v>231</v>
      </c>
      <c r="E251" s="248" t="str">
        <f t="array" ref="E251">IF($F251&lt;&gt;"",INDEX(DropDownLists!$K$10:$K$2516,MATCH($F251,DropDownLists!$L$10:$L$2516,0)),"")</f>
        <v/>
      </c>
      <c r="F251" s="116"/>
      <c r="G251" s="118"/>
      <c r="I251" s="144"/>
      <c r="J251" s="141"/>
      <c r="K251" s="145"/>
      <c r="L251" s="146"/>
      <c r="M251" s="195" t="str">
        <f t="array" ref="M251">IF($L251&lt;&gt;"",INDEX(DropDownLists!$H$10:$H$2516,MATCH($L251,DropDownLists!$I$10:$I$2516,0)),"")</f>
        <v/>
      </c>
      <c r="N251" s="148"/>
      <c r="O251" s="148"/>
      <c r="P251" s="146"/>
      <c r="Q251" s="148" t="s">
        <v>190</v>
      </c>
      <c r="R251" s="119" t="str">
        <f t="array" ref="R251">IF(ISNA(VLOOKUP($F251, AdmittedwithRecentDischarge!$I$28:$I$1527,1,FALSE)),"",MAX(IF((AdmittedwithRecentDischarge!$I$28:$I$1527=$F251)*(AdmittedwithRecentDischarge!$M$28:$M$1527&lt;=TransferLog!$J251),AdmittedwithRecentDischarge!$M$28:$M$1527)))</f>
        <v/>
      </c>
      <c r="S251" s="120" t="str">
        <f t="array" ref="S251">IF(ISNA(INDEX(AdmittedwithRecentDischarge!$AH$28:$AH$1527,MATCH($F251&amp;$R251,AdmittedwithRecentDischarge!$I$28:$I$1527&amp;AdmittedwithRecentDischarge!$M$28:$M$1527,0))),"", IF($R251&lt;&gt;"",INDEX(AdmittedwithRecentDischarge!$AH$28:$AH$1527,MATCH($F251&amp;$R251,AdmittedwithRecentDischarge!$I$28:$I$1527&amp;AdmittedwithRecentDischarge!$M$28:$M$1527,0)),""))</f>
        <v/>
      </c>
      <c r="T251" s="190">
        <f t="array" ref="T251">IF(ISNA(INDEX(AdmittedwithRecentDischarge!$I$28:$W$1527, (MATCH($F251&amp;$R251,AdmittedwithRecentDischarge!$I$28:$I$1527&amp;AdmittedwithRecentDischarge!$M$28:$M$1527,0)))),"",INDEX(AdmittedwithRecentDischarge!$I$28:$W$1527, (MATCH($F251&amp;$R251,AdmittedwithRecentDischarge!$I$28:$I$1527&amp;AdmittedwithRecentDischarge!$M$28:$M$1527,0)),9))</f>
        <v>0</v>
      </c>
      <c r="U251" s="191">
        <f t="array" ref="U251">IF(ISNA(INDEX(AdmittedwithRecentDischarge!$I$28:$W$1527, (MATCH($F251&amp;$R251,AdmittedwithRecentDischarge!$I$28:$I$1527&amp;AdmittedwithRecentDischarge!$M$28:$M$1527,0)))),"",INDEX(AdmittedwithRecentDischarge!$I$28:$W$1527, (MATCH($F251&amp;$R251,AdmittedwithRecentDischarge!$I$28:$I$1527&amp;AdmittedwithRecentDischarge!$M$28:$M$1527,0)),11))</f>
        <v>0</v>
      </c>
      <c r="V251" s="191">
        <f t="array" ref="V251">IF(ISNA(INDEX(AdmittedwithRecentDischarge!$I$28:$W$1527, (MATCH($F251&amp;$R251,AdmittedwithRecentDischarge!$I$28:$I$1527&amp;AdmittedwithRecentDischarge!$M$28:$M$1527,0)))),"",INDEX(AdmittedwithRecentDischarge!$I$28:$W$1527, (MATCH($F251&amp;$R251,AdmittedwithRecentDischarge!$I$28:$I$1527&amp;AdmittedwithRecentDischarge!$M$28:$M$1527,0)),15))</f>
        <v>0</v>
      </c>
      <c r="W251" s="228" t="b">
        <f t="shared" si="25"/>
        <v>0</v>
      </c>
      <c r="X251" s="224" t="str">
        <f t="array" ref="X251">IF(ISNA(VLOOKUP($F251, AdmittedwithRecentDischarge!$I$28:$I$1527,1,FALSE)),"",MAX(IF((AdmittedwithRecentDischarge!$I$28:$I$1527=$F251)*(AdmittedwithRecentDischarge!$K$28:$K$1527&lt;=TransferLog!$J251),AdmittedwithRecentDischarge!$K$28:$K$1527)))</f>
        <v/>
      </c>
      <c r="Y251" s="224" t="b">
        <f t="shared" si="26"/>
        <v>0</v>
      </c>
      <c r="Z251" s="208"/>
      <c r="AA251" s="207" t="str">
        <f t="shared" si="23"/>
        <v/>
      </c>
      <c r="AB251" s="212" t="b">
        <f t="shared" si="27"/>
        <v>0</v>
      </c>
      <c r="AC251" s="213">
        <f t="shared" si="24"/>
        <v>0</v>
      </c>
      <c r="AD251" s="298"/>
      <c r="AE251" s="299"/>
      <c r="AF251" s="21">
        <f t="shared" si="17"/>
        <v>0</v>
      </c>
    </row>
    <row r="252" spans="1:32" s="21" customFormat="1" ht="16.5" customHeight="1">
      <c r="A252" s="22"/>
      <c r="B252" s="22"/>
      <c r="C252" s="22"/>
      <c r="D252" s="115">
        <f t="shared" si="16"/>
        <v>232</v>
      </c>
      <c r="E252" s="248" t="str">
        <f t="array" ref="E252">IF($F252&lt;&gt;"",INDEX(DropDownLists!$K$10:$K$2516,MATCH($F252,DropDownLists!$L$10:$L$2516,0)),"")</f>
        <v/>
      </c>
      <c r="F252" s="116"/>
      <c r="G252" s="118"/>
      <c r="I252" s="144"/>
      <c r="J252" s="141"/>
      <c r="K252" s="145"/>
      <c r="L252" s="146"/>
      <c r="M252" s="195" t="str">
        <f t="array" ref="M252">IF($L252&lt;&gt;"",INDEX(DropDownLists!$H$10:$H$2516,MATCH($L252,DropDownLists!$I$10:$I$2516,0)),"")</f>
        <v/>
      </c>
      <c r="N252" s="148"/>
      <c r="O252" s="148"/>
      <c r="P252" s="146"/>
      <c r="Q252" s="148" t="s">
        <v>190</v>
      </c>
      <c r="R252" s="119" t="str">
        <f t="array" ref="R252">IF(ISNA(VLOOKUP($F252, AdmittedwithRecentDischarge!$I$28:$I$1527,1,FALSE)),"",MAX(IF((AdmittedwithRecentDischarge!$I$28:$I$1527=$F252)*(AdmittedwithRecentDischarge!$M$28:$M$1527&lt;=TransferLog!$J252),AdmittedwithRecentDischarge!$M$28:$M$1527)))</f>
        <v/>
      </c>
      <c r="S252" s="120" t="str">
        <f t="array" ref="S252">IF(ISNA(INDEX(AdmittedwithRecentDischarge!$AH$28:$AH$1527,MATCH($F252&amp;$R252,AdmittedwithRecentDischarge!$I$28:$I$1527&amp;AdmittedwithRecentDischarge!$M$28:$M$1527,0))),"", IF($R252&lt;&gt;"",INDEX(AdmittedwithRecentDischarge!$AH$28:$AH$1527,MATCH($F252&amp;$R252,AdmittedwithRecentDischarge!$I$28:$I$1527&amp;AdmittedwithRecentDischarge!$M$28:$M$1527,0)),""))</f>
        <v/>
      </c>
      <c r="T252" s="190">
        <f t="array" ref="T252">IF(ISNA(INDEX(AdmittedwithRecentDischarge!$I$28:$W$1527, (MATCH($F252&amp;$R252,AdmittedwithRecentDischarge!$I$28:$I$1527&amp;AdmittedwithRecentDischarge!$M$28:$M$1527,0)))),"",INDEX(AdmittedwithRecentDischarge!$I$28:$W$1527, (MATCH($F252&amp;$R252,AdmittedwithRecentDischarge!$I$28:$I$1527&amp;AdmittedwithRecentDischarge!$M$28:$M$1527,0)),9))</f>
        <v>0</v>
      </c>
      <c r="U252" s="191">
        <f t="array" ref="U252">IF(ISNA(INDEX(AdmittedwithRecentDischarge!$I$28:$W$1527, (MATCH($F252&amp;$R252,AdmittedwithRecentDischarge!$I$28:$I$1527&amp;AdmittedwithRecentDischarge!$M$28:$M$1527,0)))),"",INDEX(AdmittedwithRecentDischarge!$I$28:$W$1527, (MATCH($F252&amp;$R252,AdmittedwithRecentDischarge!$I$28:$I$1527&amp;AdmittedwithRecentDischarge!$M$28:$M$1527,0)),11))</f>
        <v>0</v>
      </c>
      <c r="V252" s="191">
        <f t="array" ref="V252">IF(ISNA(INDEX(AdmittedwithRecentDischarge!$I$28:$W$1527, (MATCH($F252&amp;$R252,AdmittedwithRecentDischarge!$I$28:$I$1527&amp;AdmittedwithRecentDischarge!$M$28:$M$1527,0)))),"",INDEX(AdmittedwithRecentDischarge!$I$28:$W$1527, (MATCH($F252&amp;$R252,AdmittedwithRecentDischarge!$I$28:$I$1527&amp;AdmittedwithRecentDischarge!$M$28:$M$1527,0)),15))</f>
        <v>0</v>
      </c>
      <c r="W252" s="228" t="b">
        <f t="shared" si="25"/>
        <v>0</v>
      </c>
      <c r="X252" s="224" t="str">
        <f t="array" ref="X252">IF(ISNA(VLOOKUP($F252, AdmittedwithRecentDischarge!$I$28:$I$1527,1,FALSE)),"",MAX(IF((AdmittedwithRecentDischarge!$I$28:$I$1527=$F252)*(AdmittedwithRecentDischarge!$K$28:$K$1527&lt;=TransferLog!$J252),AdmittedwithRecentDischarge!$K$28:$K$1527)))</f>
        <v/>
      </c>
      <c r="Y252" s="224" t="b">
        <f t="shared" si="26"/>
        <v>0</v>
      </c>
      <c r="Z252" s="208"/>
      <c r="AA252" s="207" t="str">
        <f t="shared" si="23"/>
        <v/>
      </c>
      <c r="AB252" s="212" t="b">
        <f t="shared" si="27"/>
        <v>0</v>
      </c>
      <c r="AC252" s="213">
        <f t="shared" si="24"/>
        <v>0</v>
      </c>
      <c r="AD252" s="298"/>
      <c r="AE252" s="299"/>
      <c r="AF252" s="21">
        <f t="shared" si="17"/>
        <v>0</v>
      </c>
    </row>
    <row r="253" spans="1:32" s="21" customFormat="1" ht="16.5" customHeight="1">
      <c r="A253" s="22"/>
      <c r="B253" s="22"/>
      <c r="C253" s="22"/>
      <c r="D253" s="115">
        <f t="shared" si="16"/>
        <v>233</v>
      </c>
      <c r="E253" s="248" t="str">
        <f t="array" ref="E253">IF($F253&lt;&gt;"",INDEX(DropDownLists!$K$10:$K$2516,MATCH($F253,DropDownLists!$L$10:$L$2516,0)),"")</f>
        <v/>
      </c>
      <c r="F253" s="116"/>
      <c r="G253" s="118"/>
      <c r="I253" s="144"/>
      <c r="J253" s="141"/>
      <c r="K253" s="145"/>
      <c r="L253" s="146"/>
      <c r="M253" s="195" t="str">
        <f t="array" ref="M253">IF($L253&lt;&gt;"",INDEX(DropDownLists!$H$10:$H$2516,MATCH($L253,DropDownLists!$I$10:$I$2516,0)),"")</f>
        <v/>
      </c>
      <c r="N253" s="148"/>
      <c r="O253" s="148"/>
      <c r="P253" s="146"/>
      <c r="Q253" s="148" t="s">
        <v>190</v>
      </c>
      <c r="R253" s="119" t="str">
        <f t="array" ref="R253">IF(ISNA(VLOOKUP($F253, AdmittedwithRecentDischarge!$I$28:$I$1527,1,FALSE)),"",MAX(IF((AdmittedwithRecentDischarge!$I$28:$I$1527=$F253)*(AdmittedwithRecentDischarge!$M$28:$M$1527&lt;=TransferLog!$J253),AdmittedwithRecentDischarge!$M$28:$M$1527)))</f>
        <v/>
      </c>
      <c r="S253" s="120" t="str">
        <f t="array" ref="S253">IF(ISNA(INDEX(AdmittedwithRecentDischarge!$AH$28:$AH$1527,MATCH($F253&amp;$R253,AdmittedwithRecentDischarge!$I$28:$I$1527&amp;AdmittedwithRecentDischarge!$M$28:$M$1527,0))),"", IF($R253&lt;&gt;"",INDEX(AdmittedwithRecentDischarge!$AH$28:$AH$1527,MATCH($F253&amp;$R253,AdmittedwithRecentDischarge!$I$28:$I$1527&amp;AdmittedwithRecentDischarge!$M$28:$M$1527,0)),""))</f>
        <v/>
      </c>
      <c r="T253" s="190">
        <f t="array" ref="T253">IF(ISNA(INDEX(AdmittedwithRecentDischarge!$I$28:$W$1527, (MATCH($F253&amp;$R253,AdmittedwithRecentDischarge!$I$28:$I$1527&amp;AdmittedwithRecentDischarge!$M$28:$M$1527,0)))),"",INDEX(AdmittedwithRecentDischarge!$I$28:$W$1527, (MATCH($F253&amp;$R253,AdmittedwithRecentDischarge!$I$28:$I$1527&amp;AdmittedwithRecentDischarge!$M$28:$M$1527,0)),9))</f>
        <v>0</v>
      </c>
      <c r="U253" s="191">
        <f t="array" ref="U253">IF(ISNA(INDEX(AdmittedwithRecentDischarge!$I$28:$W$1527, (MATCH($F253&amp;$R253,AdmittedwithRecentDischarge!$I$28:$I$1527&amp;AdmittedwithRecentDischarge!$M$28:$M$1527,0)))),"",INDEX(AdmittedwithRecentDischarge!$I$28:$W$1527, (MATCH($F253&amp;$R253,AdmittedwithRecentDischarge!$I$28:$I$1527&amp;AdmittedwithRecentDischarge!$M$28:$M$1527,0)),11))</f>
        <v>0</v>
      </c>
      <c r="V253" s="191">
        <f t="array" ref="V253">IF(ISNA(INDEX(AdmittedwithRecentDischarge!$I$28:$W$1527, (MATCH($F253&amp;$R253,AdmittedwithRecentDischarge!$I$28:$I$1527&amp;AdmittedwithRecentDischarge!$M$28:$M$1527,0)))),"",INDEX(AdmittedwithRecentDischarge!$I$28:$W$1527, (MATCH($F253&amp;$R253,AdmittedwithRecentDischarge!$I$28:$I$1527&amp;AdmittedwithRecentDischarge!$M$28:$M$1527,0)),15))</f>
        <v>0</v>
      </c>
      <c r="W253" s="228" t="b">
        <f t="shared" si="25"/>
        <v>0</v>
      </c>
      <c r="X253" s="224" t="str">
        <f t="array" ref="X253">IF(ISNA(VLOOKUP($F253, AdmittedwithRecentDischarge!$I$28:$I$1527,1,FALSE)),"",MAX(IF((AdmittedwithRecentDischarge!$I$28:$I$1527=$F253)*(AdmittedwithRecentDischarge!$K$28:$K$1527&lt;=TransferLog!$J253),AdmittedwithRecentDischarge!$K$28:$K$1527)))</f>
        <v/>
      </c>
      <c r="Y253" s="224" t="b">
        <f t="shared" si="26"/>
        <v>0</v>
      </c>
      <c r="Z253" s="208"/>
      <c r="AA253" s="207" t="str">
        <f t="shared" si="23"/>
        <v/>
      </c>
      <c r="AB253" s="212" t="b">
        <f t="shared" si="27"/>
        <v>0</v>
      </c>
      <c r="AC253" s="213">
        <f t="shared" si="24"/>
        <v>0</v>
      </c>
      <c r="AD253" s="298"/>
      <c r="AE253" s="299"/>
      <c r="AF253" s="21">
        <f t="shared" si="17"/>
        <v>0</v>
      </c>
    </row>
    <row r="254" spans="1:32" s="21" customFormat="1" ht="16.5" customHeight="1">
      <c r="A254" s="22"/>
      <c r="B254" s="22"/>
      <c r="C254" s="22"/>
      <c r="D254" s="115">
        <f t="shared" si="16"/>
        <v>234</v>
      </c>
      <c r="E254" s="248" t="str">
        <f t="array" ref="E254">IF($F254&lt;&gt;"",INDEX(DropDownLists!$K$10:$K$2516,MATCH($F254,DropDownLists!$L$10:$L$2516,0)),"")</f>
        <v/>
      </c>
      <c r="F254" s="116"/>
      <c r="G254" s="118"/>
      <c r="I254" s="144"/>
      <c r="J254" s="141"/>
      <c r="K254" s="145"/>
      <c r="L254" s="146"/>
      <c r="M254" s="195" t="str">
        <f t="array" ref="M254">IF($L254&lt;&gt;"",INDEX(DropDownLists!$H$10:$H$2516,MATCH($L254,DropDownLists!$I$10:$I$2516,0)),"")</f>
        <v/>
      </c>
      <c r="N254" s="148"/>
      <c r="O254" s="148"/>
      <c r="P254" s="146"/>
      <c r="Q254" s="148" t="s">
        <v>190</v>
      </c>
      <c r="R254" s="119" t="str">
        <f t="array" ref="R254">IF(ISNA(VLOOKUP($F254, AdmittedwithRecentDischarge!$I$28:$I$1527,1,FALSE)),"",MAX(IF((AdmittedwithRecentDischarge!$I$28:$I$1527=$F254)*(AdmittedwithRecentDischarge!$M$28:$M$1527&lt;=TransferLog!$J254),AdmittedwithRecentDischarge!$M$28:$M$1527)))</f>
        <v/>
      </c>
      <c r="S254" s="120" t="str">
        <f t="array" ref="S254">IF(ISNA(INDEX(AdmittedwithRecentDischarge!$AH$28:$AH$1527,MATCH($F254&amp;$R254,AdmittedwithRecentDischarge!$I$28:$I$1527&amp;AdmittedwithRecentDischarge!$M$28:$M$1527,0))),"", IF($R254&lt;&gt;"",INDEX(AdmittedwithRecentDischarge!$AH$28:$AH$1527,MATCH($F254&amp;$R254,AdmittedwithRecentDischarge!$I$28:$I$1527&amp;AdmittedwithRecentDischarge!$M$28:$M$1527,0)),""))</f>
        <v/>
      </c>
      <c r="T254" s="190">
        <f t="array" ref="T254">IF(ISNA(INDEX(AdmittedwithRecentDischarge!$I$28:$W$1527, (MATCH($F254&amp;$R254,AdmittedwithRecentDischarge!$I$28:$I$1527&amp;AdmittedwithRecentDischarge!$M$28:$M$1527,0)))),"",INDEX(AdmittedwithRecentDischarge!$I$28:$W$1527, (MATCH($F254&amp;$R254,AdmittedwithRecentDischarge!$I$28:$I$1527&amp;AdmittedwithRecentDischarge!$M$28:$M$1527,0)),9))</f>
        <v>0</v>
      </c>
      <c r="U254" s="191">
        <f t="array" ref="U254">IF(ISNA(INDEX(AdmittedwithRecentDischarge!$I$28:$W$1527, (MATCH($F254&amp;$R254,AdmittedwithRecentDischarge!$I$28:$I$1527&amp;AdmittedwithRecentDischarge!$M$28:$M$1527,0)))),"",INDEX(AdmittedwithRecentDischarge!$I$28:$W$1527, (MATCH($F254&amp;$R254,AdmittedwithRecentDischarge!$I$28:$I$1527&amp;AdmittedwithRecentDischarge!$M$28:$M$1527,0)),11))</f>
        <v>0</v>
      </c>
      <c r="V254" s="191">
        <f t="array" ref="V254">IF(ISNA(INDEX(AdmittedwithRecentDischarge!$I$28:$W$1527, (MATCH($F254&amp;$R254,AdmittedwithRecentDischarge!$I$28:$I$1527&amp;AdmittedwithRecentDischarge!$M$28:$M$1527,0)))),"",INDEX(AdmittedwithRecentDischarge!$I$28:$W$1527, (MATCH($F254&amp;$R254,AdmittedwithRecentDischarge!$I$28:$I$1527&amp;AdmittedwithRecentDischarge!$M$28:$M$1527,0)),15))</f>
        <v>0</v>
      </c>
      <c r="W254" s="228" t="b">
        <f t="shared" si="25"/>
        <v>0</v>
      </c>
      <c r="X254" s="224" t="str">
        <f t="array" ref="X254">IF(ISNA(VLOOKUP($F254, AdmittedwithRecentDischarge!$I$28:$I$1527,1,FALSE)),"",MAX(IF((AdmittedwithRecentDischarge!$I$28:$I$1527=$F254)*(AdmittedwithRecentDischarge!$K$28:$K$1527&lt;=TransferLog!$J254),AdmittedwithRecentDischarge!$K$28:$K$1527)))</f>
        <v/>
      </c>
      <c r="Y254" s="224" t="b">
        <f t="shared" si="26"/>
        <v>0</v>
      </c>
      <c r="Z254" s="208"/>
      <c r="AA254" s="207" t="str">
        <f t="shared" si="23"/>
        <v/>
      </c>
      <c r="AB254" s="212" t="b">
        <f t="shared" si="27"/>
        <v>0</v>
      </c>
      <c r="AC254" s="213">
        <f t="shared" si="24"/>
        <v>0</v>
      </c>
      <c r="AD254" s="298"/>
      <c r="AE254" s="299"/>
      <c r="AF254" s="21">
        <f t="shared" si="17"/>
        <v>0</v>
      </c>
    </row>
    <row r="255" spans="1:32" s="21" customFormat="1" ht="16.5" customHeight="1">
      <c r="A255" s="22"/>
      <c r="B255" s="22"/>
      <c r="C255" s="22"/>
      <c r="D255" s="115">
        <f t="shared" si="16"/>
        <v>235</v>
      </c>
      <c r="E255" s="248" t="str">
        <f t="array" ref="E255">IF($F255&lt;&gt;"",INDEX(DropDownLists!$K$10:$K$2516,MATCH($F255,DropDownLists!$L$10:$L$2516,0)),"")</f>
        <v/>
      </c>
      <c r="F255" s="116"/>
      <c r="G255" s="118"/>
      <c r="I255" s="144"/>
      <c r="J255" s="141"/>
      <c r="K255" s="145"/>
      <c r="L255" s="146"/>
      <c r="M255" s="195" t="str">
        <f t="array" ref="M255">IF($L255&lt;&gt;"",INDEX(DropDownLists!$H$10:$H$2516,MATCH($L255,DropDownLists!$I$10:$I$2516,0)),"")</f>
        <v/>
      </c>
      <c r="N255" s="148"/>
      <c r="O255" s="148"/>
      <c r="P255" s="146"/>
      <c r="Q255" s="148" t="s">
        <v>190</v>
      </c>
      <c r="R255" s="119" t="str">
        <f t="array" ref="R255">IF(ISNA(VLOOKUP($F255, AdmittedwithRecentDischarge!$I$28:$I$1527,1,FALSE)),"",MAX(IF((AdmittedwithRecentDischarge!$I$28:$I$1527=$F255)*(AdmittedwithRecentDischarge!$M$28:$M$1527&lt;=TransferLog!$J255),AdmittedwithRecentDischarge!$M$28:$M$1527)))</f>
        <v/>
      </c>
      <c r="S255" s="120" t="str">
        <f t="array" ref="S255">IF(ISNA(INDEX(AdmittedwithRecentDischarge!$AH$28:$AH$1527,MATCH($F255&amp;$R255,AdmittedwithRecentDischarge!$I$28:$I$1527&amp;AdmittedwithRecentDischarge!$M$28:$M$1527,0))),"", IF($R255&lt;&gt;"",INDEX(AdmittedwithRecentDischarge!$AH$28:$AH$1527,MATCH($F255&amp;$R255,AdmittedwithRecentDischarge!$I$28:$I$1527&amp;AdmittedwithRecentDischarge!$M$28:$M$1527,0)),""))</f>
        <v/>
      </c>
      <c r="T255" s="190">
        <f t="array" ref="T255">IF(ISNA(INDEX(AdmittedwithRecentDischarge!$I$28:$W$1527, (MATCH($F255&amp;$R255,AdmittedwithRecentDischarge!$I$28:$I$1527&amp;AdmittedwithRecentDischarge!$M$28:$M$1527,0)))),"",INDEX(AdmittedwithRecentDischarge!$I$28:$W$1527, (MATCH($F255&amp;$R255,AdmittedwithRecentDischarge!$I$28:$I$1527&amp;AdmittedwithRecentDischarge!$M$28:$M$1527,0)),9))</f>
        <v>0</v>
      </c>
      <c r="U255" s="191">
        <f t="array" ref="U255">IF(ISNA(INDEX(AdmittedwithRecentDischarge!$I$28:$W$1527, (MATCH($F255&amp;$R255,AdmittedwithRecentDischarge!$I$28:$I$1527&amp;AdmittedwithRecentDischarge!$M$28:$M$1527,0)))),"",INDEX(AdmittedwithRecentDischarge!$I$28:$W$1527, (MATCH($F255&amp;$R255,AdmittedwithRecentDischarge!$I$28:$I$1527&amp;AdmittedwithRecentDischarge!$M$28:$M$1527,0)),11))</f>
        <v>0</v>
      </c>
      <c r="V255" s="191">
        <f t="array" ref="V255">IF(ISNA(INDEX(AdmittedwithRecentDischarge!$I$28:$W$1527, (MATCH($F255&amp;$R255,AdmittedwithRecentDischarge!$I$28:$I$1527&amp;AdmittedwithRecentDischarge!$M$28:$M$1527,0)))),"",INDEX(AdmittedwithRecentDischarge!$I$28:$W$1527, (MATCH($F255&amp;$R255,AdmittedwithRecentDischarge!$I$28:$I$1527&amp;AdmittedwithRecentDischarge!$M$28:$M$1527,0)),15))</f>
        <v>0</v>
      </c>
      <c r="W255" s="228" t="b">
        <f t="shared" si="25"/>
        <v>0</v>
      </c>
      <c r="X255" s="224" t="str">
        <f t="array" ref="X255">IF(ISNA(VLOOKUP($F255, AdmittedwithRecentDischarge!$I$28:$I$1527,1,FALSE)),"",MAX(IF((AdmittedwithRecentDischarge!$I$28:$I$1527=$F255)*(AdmittedwithRecentDischarge!$K$28:$K$1527&lt;=TransferLog!$J255),AdmittedwithRecentDischarge!$K$28:$K$1527)))</f>
        <v/>
      </c>
      <c r="Y255" s="224" t="b">
        <f t="shared" si="26"/>
        <v>0</v>
      </c>
      <c r="Z255" s="208"/>
      <c r="AA255" s="207" t="str">
        <f t="shared" si="23"/>
        <v/>
      </c>
      <c r="AB255" s="212" t="b">
        <f t="shared" si="27"/>
        <v>0</v>
      </c>
      <c r="AC255" s="213">
        <f t="shared" si="24"/>
        <v>0</v>
      </c>
      <c r="AD255" s="298"/>
      <c r="AE255" s="299"/>
      <c r="AF255" s="21">
        <f t="shared" si="17"/>
        <v>0</v>
      </c>
    </row>
    <row r="256" spans="1:32" s="21" customFormat="1" ht="16.5" customHeight="1">
      <c r="A256" s="22"/>
      <c r="B256" s="22"/>
      <c r="C256" s="22"/>
      <c r="D256" s="115">
        <f t="shared" si="16"/>
        <v>236</v>
      </c>
      <c r="E256" s="248" t="str">
        <f t="array" ref="E256">IF($F256&lt;&gt;"",INDEX(DropDownLists!$K$10:$K$2516,MATCH($F256,DropDownLists!$L$10:$L$2516,0)),"")</f>
        <v/>
      </c>
      <c r="F256" s="116"/>
      <c r="G256" s="118"/>
      <c r="I256" s="144"/>
      <c r="J256" s="141"/>
      <c r="K256" s="145"/>
      <c r="L256" s="146"/>
      <c r="M256" s="195" t="str">
        <f t="array" ref="M256">IF($L256&lt;&gt;"",INDEX(DropDownLists!$H$10:$H$2516,MATCH($L256,DropDownLists!$I$10:$I$2516,0)),"")</f>
        <v/>
      </c>
      <c r="N256" s="148"/>
      <c r="O256" s="148"/>
      <c r="P256" s="146"/>
      <c r="Q256" s="148" t="s">
        <v>190</v>
      </c>
      <c r="R256" s="119" t="str">
        <f t="array" ref="R256">IF(ISNA(VLOOKUP($F256, AdmittedwithRecentDischarge!$I$28:$I$1527,1,FALSE)),"",MAX(IF((AdmittedwithRecentDischarge!$I$28:$I$1527=$F256)*(AdmittedwithRecentDischarge!$M$28:$M$1527&lt;=TransferLog!$J256),AdmittedwithRecentDischarge!$M$28:$M$1527)))</f>
        <v/>
      </c>
      <c r="S256" s="120" t="str">
        <f t="array" ref="S256">IF(ISNA(INDEX(AdmittedwithRecentDischarge!$AH$28:$AH$1527,MATCH($F256&amp;$R256,AdmittedwithRecentDischarge!$I$28:$I$1527&amp;AdmittedwithRecentDischarge!$M$28:$M$1527,0))),"", IF($R256&lt;&gt;"",INDEX(AdmittedwithRecentDischarge!$AH$28:$AH$1527,MATCH($F256&amp;$R256,AdmittedwithRecentDischarge!$I$28:$I$1527&amp;AdmittedwithRecentDischarge!$M$28:$M$1527,0)),""))</f>
        <v/>
      </c>
      <c r="T256" s="190">
        <f t="array" ref="T256">IF(ISNA(INDEX(AdmittedwithRecentDischarge!$I$28:$W$1527, (MATCH($F256&amp;$R256,AdmittedwithRecentDischarge!$I$28:$I$1527&amp;AdmittedwithRecentDischarge!$M$28:$M$1527,0)))),"",INDEX(AdmittedwithRecentDischarge!$I$28:$W$1527, (MATCH($F256&amp;$R256,AdmittedwithRecentDischarge!$I$28:$I$1527&amp;AdmittedwithRecentDischarge!$M$28:$M$1527,0)),9))</f>
        <v>0</v>
      </c>
      <c r="U256" s="191">
        <f t="array" ref="U256">IF(ISNA(INDEX(AdmittedwithRecentDischarge!$I$28:$W$1527, (MATCH($F256&amp;$R256,AdmittedwithRecentDischarge!$I$28:$I$1527&amp;AdmittedwithRecentDischarge!$M$28:$M$1527,0)))),"",INDEX(AdmittedwithRecentDischarge!$I$28:$W$1527, (MATCH($F256&amp;$R256,AdmittedwithRecentDischarge!$I$28:$I$1527&amp;AdmittedwithRecentDischarge!$M$28:$M$1527,0)),11))</f>
        <v>0</v>
      </c>
      <c r="V256" s="191">
        <f t="array" ref="V256">IF(ISNA(INDEX(AdmittedwithRecentDischarge!$I$28:$W$1527, (MATCH($F256&amp;$R256,AdmittedwithRecentDischarge!$I$28:$I$1527&amp;AdmittedwithRecentDischarge!$M$28:$M$1527,0)))),"",INDEX(AdmittedwithRecentDischarge!$I$28:$W$1527, (MATCH($F256&amp;$R256,AdmittedwithRecentDischarge!$I$28:$I$1527&amp;AdmittedwithRecentDischarge!$M$28:$M$1527,0)),15))</f>
        <v>0</v>
      </c>
      <c r="W256" s="228" t="b">
        <f t="shared" si="25"/>
        <v>0</v>
      </c>
      <c r="X256" s="224" t="str">
        <f t="array" ref="X256">IF(ISNA(VLOOKUP($F256, AdmittedwithRecentDischarge!$I$28:$I$1527,1,FALSE)),"",MAX(IF((AdmittedwithRecentDischarge!$I$28:$I$1527=$F256)*(AdmittedwithRecentDischarge!$K$28:$K$1527&lt;=TransferLog!$J256),AdmittedwithRecentDischarge!$K$28:$K$1527)))</f>
        <v/>
      </c>
      <c r="Y256" s="224" t="b">
        <f t="shared" si="26"/>
        <v>0</v>
      </c>
      <c r="Z256" s="208"/>
      <c r="AA256" s="207" t="str">
        <f t="shared" si="23"/>
        <v/>
      </c>
      <c r="AB256" s="212" t="b">
        <f t="shared" si="27"/>
        <v>0</v>
      </c>
      <c r="AC256" s="213">
        <f t="shared" si="24"/>
        <v>0</v>
      </c>
      <c r="AD256" s="298"/>
      <c r="AE256" s="299"/>
      <c r="AF256" s="21">
        <f t="shared" si="17"/>
        <v>0</v>
      </c>
    </row>
    <row r="257" spans="1:32" s="21" customFormat="1" ht="16.5" customHeight="1">
      <c r="A257" s="22"/>
      <c r="B257" s="22"/>
      <c r="C257" s="22"/>
      <c r="D257" s="115">
        <f t="shared" si="16"/>
        <v>237</v>
      </c>
      <c r="E257" s="248" t="str">
        <f t="array" ref="E257">IF($F257&lt;&gt;"",INDEX(DropDownLists!$K$10:$K$2516,MATCH($F257,DropDownLists!$L$10:$L$2516,0)),"")</f>
        <v/>
      </c>
      <c r="F257" s="116"/>
      <c r="G257" s="118"/>
      <c r="I257" s="144"/>
      <c r="J257" s="141"/>
      <c r="K257" s="145"/>
      <c r="L257" s="146"/>
      <c r="M257" s="195" t="str">
        <f t="array" ref="M257">IF($L257&lt;&gt;"",INDEX(DropDownLists!$H$10:$H$2516,MATCH($L257,DropDownLists!$I$10:$I$2516,0)),"")</f>
        <v/>
      </c>
      <c r="N257" s="148"/>
      <c r="O257" s="148"/>
      <c r="P257" s="146"/>
      <c r="Q257" s="148" t="s">
        <v>190</v>
      </c>
      <c r="R257" s="119" t="str">
        <f t="array" ref="R257">IF(ISNA(VLOOKUP($F257, AdmittedwithRecentDischarge!$I$28:$I$1527,1,FALSE)),"",MAX(IF((AdmittedwithRecentDischarge!$I$28:$I$1527=$F257)*(AdmittedwithRecentDischarge!$M$28:$M$1527&lt;=TransferLog!$J257),AdmittedwithRecentDischarge!$M$28:$M$1527)))</f>
        <v/>
      </c>
      <c r="S257" s="120" t="str">
        <f t="array" ref="S257">IF(ISNA(INDEX(AdmittedwithRecentDischarge!$AH$28:$AH$1527,MATCH($F257&amp;$R257,AdmittedwithRecentDischarge!$I$28:$I$1527&amp;AdmittedwithRecentDischarge!$M$28:$M$1527,0))),"", IF($R257&lt;&gt;"",INDEX(AdmittedwithRecentDischarge!$AH$28:$AH$1527,MATCH($F257&amp;$R257,AdmittedwithRecentDischarge!$I$28:$I$1527&amp;AdmittedwithRecentDischarge!$M$28:$M$1527,0)),""))</f>
        <v/>
      </c>
      <c r="T257" s="190">
        <f t="array" ref="T257">IF(ISNA(INDEX(AdmittedwithRecentDischarge!$I$28:$W$1527, (MATCH($F257&amp;$R257,AdmittedwithRecentDischarge!$I$28:$I$1527&amp;AdmittedwithRecentDischarge!$M$28:$M$1527,0)))),"",INDEX(AdmittedwithRecentDischarge!$I$28:$W$1527, (MATCH($F257&amp;$R257,AdmittedwithRecentDischarge!$I$28:$I$1527&amp;AdmittedwithRecentDischarge!$M$28:$M$1527,0)),9))</f>
        <v>0</v>
      </c>
      <c r="U257" s="191">
        <f t="array" ref="U257">IF(ISNA(INDEX(AdmittedwithRecentDischarge!$I$28:$W$1527, (MATCH($F257&amp;$R257,AdmittedwithRecentDischarge!$I$28:$I$1527&amp;AdmittedwithRecentDischarge!$M$28:$M$1527,0)))),"",INDEX(AdmittedwithRecentDischarge!$I$28:$W$1527, (MATCH($F257&amp;$R257,AdmittedwithRecentDischarge!$I$28:$I$1527&amp;AdmittedwithRecentDischarge!$M$28:$M$1527,0)),11))</f>
        <v>0</v>
      </c>
      <c r="V257" s="191">
        <f t="array" ref="V257">IF(ISNA(INDEX(AdmittedwithRecentDischarge!$I$28:$W$1527, (MATCH($F257&amp;$R257,AdmittedwithRecentDischarge!$I$28:$I$1527&amp;AdmittedwithRecentDischarge!$M$28:$M$1527,0)))),"",INDEX(AdmittedwithRecentDischarge!$I$28:$W$1527, (MATCH($F257&amp;$R257,AdmittedwithRecentDischarge!$I$28:$I$1527&amp;AdmittedwithRecentDischarge!$M$28:$M$1527,0)),15))</f>
        <v>0</v>
      </c>
      <c r="W257" s="228" t="b">
        <f t="shared" si="25"/>
        <v>0</v>
      </c>
      <c r="X257" s="224" t="str">
        <f t="array" ref="X257">IF(ISNA(VLOOKUP($F257, AdmittedwithRecentDischarge!$I$28:$I$1527,1,FALSE)),"",MAX(IF((AdmittedwithRecentDischarge!$I$28:$I$1527=$F257)*(AdmittedwithRecentDischarge!$K$28:$K$1527&lt;=TransferLog!$J257),AdmittedwithRecentDischarge!$K$28:$K$1527)))</f>
        <v/>
      </c>
      <c r="Y257" s="224" t="b">
        <f t="shared" si="26"/>
        <v>0</v>
      </c>
      <c r="Z257" s="208"/>
      <c r="AA257" s="207" t="str">
        <f t="shared" si="23"/>
        <v/>
      </c>
      <c r="AB257" s="212" t="b">
        <f t="shared" si="27"/>
        <v>0</v>
      </c>
      <c r="AC257" s="213">
        <f t="shared" si="24"/>
        <v>0</v>
      </c>
      <c r="AD257" s="298"/>
      <c r="AE257" s="299"/>
      <c r="AF257" s="21">
        <f t="shared" si="17"/>
        <v>0</v>
      </c>
    </row>
    <row r="258" spans="1:32" s="21" customFormat="1" ht="16.5" customHeight="1">
      <c r="A258" s="22"/>
      <c r="B258" s="22"/>
      <c r="C258" s="22"/>
      <c r="D258" s="115">
        <f t="shared" si="16"/>
        <v>238</v>
      </c>
      <c r="E258" s="248" t="str">
        <f t="array" ref="E258">IF($F258&lt;&gt;"",INDEX(DropDownLists!$K$10:$K$2516,MATCH($F258,DropDownLists!$L$10:$L$2516,0)),"")</f>
        <v/>
      </c>
      <c r="F258" s="116"/>
      <c r="G258" s="118"/>
      <c r="I258" s="144"/>
      <c r="J258" s="141"/>
      <c r="K258" s="145"/>
      <c r="L258" s="146"/>
      <c r="M258" s="195" t="str">
        <f t="array" ref="M258">IF($L258&lt;&gt;"",INDEX(DropDownLists!$H$10:$H$2516,MATCH($L258,DropDownLists!$I$10:$I$2516,0)),"")</f>
        <v/>
      </c>
      <c r="N258" s="148"/>
      <c r="O258" s="148"/>
      <c r="P258" s="146"/>
      <c r="Q258" s="148" t="s">
        <v>190</v>
      </c>
      <c r="R258" s="119" t="str">
        <f t="array" ref="R258">IF(ISNA(VLOOKUP($F258, AdmittedwithRecentDischarge!$I$28:$I$1527,1,FALSE)),"",MAX(IF((AdmittedwithRecentDischarge!$I$28:$I$1527=$F258)*(AdmittedwithRecentDischarge!$M$28:$M$1527&lt;=TransferLog!$J258),AdmittedwithRecentDischarge!$M$28:$M$1527)))</f>
        <v/>
      </c>
      <c r="S258" s="120" t="str">
        <f t="array" ref="S258">IF(ISNA(INDEX(AdmittedwithRecentDischarge!$AH$28:$AH$1527,MATCH($F258&amp;$R258,AdmittedwithRecentDischarge!$I$28:$I$1527&amp;AdmittedwithRecentDischarge!$M$28:$M$1527,0))),"", IF($R258&lt;&gt;"",INDEX(AdmittedwithRecentDischarge!$AH$28:$AH$1527,MATCH($F258&amp;$R258,AdmittedwithRecentDischarge!$I$28:$I$1527&amp;AdmittedwithRecentDischarge!$M$28:$M$1527,0)),""))</f>
        <v/>
      </c>
      <c r="T258" s="190">
        <f t="array" ref="T258">IF(ISNA(INDEX(AdmittedwithRecentDischarge!$I$28:$W$1527, (MATCH($F258&amp;$R258,AdmittedwithRecentDischarge!$I$28:$I$1527&amp;AdmittedwithRecentDischarge!$M$28:$M$1527,0)))),"",INDEX(AdmittedwithRecentDischarge!$I$28:$W$1527, (MATCH($F258&amp;$R258,AdmittedwithRecentDischarge!$I$28:$I$1527&amp;AdmittedwithRecentDischarge!$M$28:$M$1527,0)),9))</f>
        <v>0</v>
      </c>
      <c r="U258" s="191">
        <f t="array" ref="U258">IF(ISNA(INDEX(AdmittedwithRecentDischarge!$I$28:$W$1527, (MATCH($F258&amp;$R258,AdmittedwithRecentDischarge!$I$28:$I$1527&amp;AdmittedwithRecentDischarge!$M$28:$M$1527,0)))),"",INDEX(AdmittedwithRecentDischarge!$I$28:$W$1527, (MATCH($F258&amp;$R258,AdmittedwithRecentDischarge!$I$28:$I$1527&amp;AdmittedwithRecentDischarge!$M$28:$M$1527,0)),11))</f>
        <v>0</v>
      </c>
      <c r="V258" s="191">
        <f t="array" ref="V258">IF(ISNA(INDEX(AdmittedwithRecentDischarge!$I$28:$W$1527, (MATCH($F258&amp;$R258,AdmittedwithRecentDischarge!$I$28:$I$1527&amp;AdmittedwithRecentDischarge!$M$28:$M$1527,0)))),"",INDEX(AdmittedwithRecentDischarge!$I$28:$W$1527, (MATCH($F258&amp;$R258,AdmittedwithRecentDischarge!$I$28:$I$1527&amp;AdmittedwithRecentDischarge!$M$28:$M$1527,0)),15))</f>
        <v>0</v>
      </c>
      <c r="W258" s="228" t="b">
        <f t="shared" si="25"/>
        <v>0</v>
      </c>
      <c r="X258" s="224" t="str">
        <f t="array" ref="X258">IF(ISNA(VLOOKUP($F258, AdmittedwithRecentDischarge!$I$28:$I$1527,1,FALSE)),"",MAX(IF((AdmittedwithRecentDischarge!$I$28:$I$1527=$F258)*(AdmittedwithRecentDischarge!$K$28:$K$1527&lt;=TransferLog!$J258),AdmittedwithRecentDischarge!$K$28:$K$1527)))</f>
        <v/>
      </c>
      <c r="Y258" s="224" t="b">
        <f t="shared" si="26"/>
        <v>0</v>
      </c>
      <c r="Z258" s="208"/>
      <c r="AA258" s="207" t="str">
        <f t="shared" si="23"/>
        <v/>
      </c>
      <c r="AB258" s="212" t="b">
        <f t="shared" si="27"/>
        <v>0</v>
      </c>
      <c r="AC258" s="213">
        <f t="shared" si="24"/>
        <v>0</v>
      </c>
      <c r="AD258" s="298"/>
      <c r="AE258" s="299"/>
      <c r="AF258" s="21">
        <f t="shared" si="17"/>
        <v>0</v>
      </c>
    </row>
    <row r="259" spans="1:32" s="21" customFormat="1" ht="16.5" customHeight="1">
      <c r="A259" s="22"/>
      <c r="B259" s="22"/>
      <c r="C259" s="22"/>
      <c r="D259" s="115">
        <f t="shared" si="16"/>
        <v>239</v>
      </c>
      <c r="E259" s="248" t="str">
        <f t="array" ref="E259">IF($F259&lt;&gt;"",INDEX(DropDownLists!$K$10:$K$2516,MATCH($F259,DropDownLists!$L$10:$L$2516,0)),"")</f>
        <v/>
      </c>
      <c r="F259" s="116"/>
      <c r="G259" s="118"/>
      <c r="I259" s="144"/>
      <c r="J259" s="141"/>
      <c r="K259" s="145"/>
      <c r="L259" s="146"/>
      <c r="M259" s="195" t="str">
        <f t="array" ref="M259">IF($L259&lt;&gt;"",INDEX(DropDownLists!$H$10:$H$2516,MATCH($L259,DropDownLists!$I$10:$I$2516,0)),"")</f>
        <v/>
      </c>
      <c r="N259" s="148"/>
      <c r="O259" s="148"/>
      <c r="P259" s="146"/>
      <c r="Q259" s="148" t="s">
        <v>190</v>
      </c>
      <c r="R259" s="119" t="str">
        <f t="array" ref="R259">IF(ISNA(VLOOKUP($F259, AdmittedwithRecentDischarge!$I$28:$I$1527,1,FALSE)),"",MAX(IF((AdmittedwithRecentDischarge!$I$28:$I$1527=$F259)*(AdmittedwithRecentDischarge!$M$28:$M$1527&lt;=TransferLog!$J259),AdmittedwithRecentDischarge!$M$28:$M$1527)))</f>
        <v/>
      </c>
      <c r="S259" s="120" t="str">
        <f t="array" ref="S259">IF(ISNA(INDEX(AdmittedwithRecentDischarge!$AH$28:$AH$1527,MATCH($F259&amp;$R259,AdmittedwithRecentDischarge!$I$28:$I$1527&amp;AdmittedwithRecentDischarge!$M$28:$M$1527,0))),"", IF($R259&lt;&gt;"",INDEX(AdmittedwithRecentDischarge!$AH$28:$AH$1527,MATCH($F259&amp;$R259,AdmittedwithRecentDischarge!$I$28:$I$1527&amp;AdmittedwithRecentDischarge!$M$28:$M$1527,0)),""))</f>
        <v/>
      </c>
      <c r="T259" s="190">
        <f t="array" ref="T259">IF(ISNA(INDEX(AdmittedwithRecentDischarge!$I$28:$W$1527, (MATCH($F259&amp;$R259,AdmittedwithRecentDischarge!$I$28:$I$1527&amp;AdmittedwithRecentDischarge!$M$28:$M$1527,0)))),"",INDEX(AdmittedwithRecentDischarge!$I$28:$W$1527, (MATCH($F259&amp;$R259,AdmittedwithRecentDischarge!$I$28:$I$1527&amp;AdmittedwithRecentDischarge!$M$28:$M$1527,0)),9))</f>
        <v>0</v>
      </c>
      <c r="U259" s="191">
        <f t="array" ref="U259">IF(ISNA(INDEX(AdmittedwithRecentDischarge!$I$28:$W$1527, (MATCH($F259&amp;$R259,AdmittedwithRecentDischarge!$I$28:$I$1527&amp;AdmittedwithRecentDischarge!$M$28:$M$1527,0)))),"",INDEX(AdmittedwithRecentDischarge!$I$28:$W$1527, (MATCH($F259&amp;$R259,AdmittedwithRecentDischarge!$I$28:$I$1527&amp;AdmittedwithRecentDischarge!$M$28:$M$1527,0)),11))</f>
        <v>0</v>
      </c>
      <c r="V259" s="191">
        <f t="array" ref="V259">IF(ISNA(INDEX(AdmittedwithRecentDischarge!$I$28:$W$1527, (MATCH($F259&amp;$R259,AdmittedwithRecentDischarge!$I$28:$I$1527&amp;AdmittedwithRecentDischarge!$M$28:$M$1527,0)))),"",INDEX(AdmittedwithRecentDischarge!$I$28:$W$1527, (MATCH($F259&amp;$R259,AdmittedwithRecentDischarge!$I$28:$I$1527&amp;AdmittedwithRecentDischarge!$M$28:$M$1527,0)),15))</f>
        <v>0</v>
      </c>
      <c r="W259" s="228" t="b">
        <f t="shared" si="25"/>
        <v>0</v>
      </c>
      <c r="X259" s="224" t="str">
        <f t="array" ref="X259">IF(ISNA(VLOOKUP($F259, AdmittedwithRecentDischarge!$I$28:$I$1527,1,FALSE)),"",MAX(IF((AdmittedwithRecentDischarge!$I$28:$I$1527=$F259)*(AdmittedwithRecentDischarge!$K$28:$K$1527&lt;=TransferLog!$J259),AdmittedwithRecentDischarge!$K$28:$K$1527)))</f>
        <v/>
      </c>
      <c r="Y259" s="224" t="b">
        <f t="shared" si="26"/>
        <v>0</v>
      </c>
      <c r="Z259" s="208"/>
      <c r="AA259" s="207" t="str">
        <f t="shared" si="23"/>
        <v/>
      </c>
      <c r="AB259" s="212" t="b">
        <f t="shared" si="27"/>
        <v>0</v>
      </c>
      <c r="AC259" s="213">
        <f t="shared" si="24"/>
        <v>0</v>
      </c>
      <c r="AD259" s="298"/>
      <c r="AE259" s="299"/>
      <c r="AF259" s="21">
        <f t="shared" si="17"/>
        <v>0</v>
      </c>
    </row>
    <row r="260" spans="1:32" s="21" customFormat="1" ht="16.5" customHeight="1">
      <c r="A260" s="22"/>
      <c r="B260" s="22"/>
      <c r="C260" s="22"/>
      <c r="D260" s="115">
        <f t="shared" si="16"/>
        <v>240</v>
      </c>
      <c r="E260" s="248" t="str">
        <f t="array" ref="E260">IF($F260&lt;&gt;"",INDEX(DropDownLists!$K$10:$K$2516,MATCH($F260,DropDownLists!$L$10:$L$2516,0)),"")</f>
        <v/>
      </c>
      <c r="F260" s="116"/>
      <c r="G260" s="118"/>
      <c r="I260" s="144"/>
      <c r="J260" s="141"/>
      <c r="K260" s="145"/>
      <c r="L260" s="146"/>
      <c r="M260" s="195" t="str">
        <f t="array" ref="M260">IF($L260&lt;&gt;"",INDEX(DropDownLists!$H$10:$H$2516,MATCH($L260,DropDownLists!$I$10:$I$2516,0)),"")</f>
        <v/>
      </c>
      <c r="N260" s="148"/>
      <c r="O260" s="148"/>
      <c r="P260" s="146"/>
      <c r="Q260" s="148" t="s">
        <v>190</v>
      </c>
      <c r="R260" s="119" t="str">
        <f t="array" ref="R260">IF(ISNA(VLOOKUP($F260, AdmittedwithRecentDischarge!$I$28:$I$1527,1,FALSE)),"",MAX(IF((AdmittedwithRecentDischarge!$I$28:$I$1527=$F260)*(AdmittedwithRecentDischarge!$M$28:$M$1527&lt;=TransferLog!$J260),AdmittedwithRecentDischarge!$M$28:$M$1527)))</f>
        <v/>
      </c>
      <c r="S260" s="120" t="str">
        <f t="array" ref="S260">IF(ISNA(INDEX(AdmittedwithRecentDischarge!$AH$28:$AH$1527,MATCH($F260&amp;$R260,AdmittedwithRecentDischarge!$I$28:$I$1527&amp;AdmittedwithRecentDischarge!$M$28:$M$1527,0))),"", IF($R260&lt;&gt;"",INDEX(AdmittedwithRecentDischarge!$AH$28:$AH$1527,MATCH($F260&amp;$R260,AdmittedwithRecentDischarge!$I$28:$I$1527&amp;AdmittedwithRecentDischarge!$M$28:$M$1527,0)),""))</f>
        <v/>
      </c>
      <c r="T260" s="190">
        <f t="array" ref="T260">IF(ISNA(INDEX(AdmittedwithRecentDischarge!$I$28:$W$1527, (MATCH($F260&amp;$R260,AdmittedwithRecentDischarge!$I$28:$I$1527&amp;AdmittedwithRecentDischarge!$M$28:$M$1527,0)))),"",INDEX(AdmittedwithRecentDischarge!$I$28:$W$1527, (MATCH($F260&amp;$R260,AdmittedwithRecentDischarge!$I$28:$I$1527&amp;AdmittedwithRecentDischarge!$M$28:$M$1527,0)),9))</f>
        <v>0</v>
      </c>
      <c r="U260" s="191">
        <f t="array" ref="U260">IF(ISNA(INDEX(AdmittedwithRecentDischarge!$I$28:$W$1527, (MATCH($F260&amp;$R260,AdmittedwithRecentDischarge!$I$28:$I$1527&amp;AdmittedwithRecentDischarge!$M$28:$M$1527,0)))),"",INDEX(AdmittedwithRecentDischarge!$I$28:$W$1527, (MATCH($F260&amp;$R260,AdmittedwithRecentDischarge!$I$28:$I$1527&amp;AdmittedwithRecentDischarge!$M$28:$M$1527,0)),11))</f>
        <v>0</v>
      </c>
      <c r="V260" s="191">
        <f t="array" ref="V260">IF(ISNA(INDEX(AdmittedwithRecentDischarge!$I$28:$W$1527, (MATCH($F260&amp;$R260,AdmittedwithRecentDischarge!$I$28:$I$1527&amp;AdmittedwithRecentDischarge!$M$28:$M$1527,0)))),"",INDEX(AdmittedwithRecentDischarge!$I$28:$W$1527, (MATCH($F260&amp;$R260,AdmittedwithRecentDischarge!$I$28:$I$1527&amp;AdmittedwithRecentDischarge!$M$28:$M$1527,0)),15))</f>
        <v>0</v>
      </c>
      <c r="W260" s="228" t="b">
        <f t="shared" si="25"/>
        <v>0</v>
      </c>
      <c r="X260" s="224" t="str">
        <f t="array" ref="X260">IF(ISNA(VLOOKUP($F260, AdmittedwithRecentDischarge!$I$28:$I$1527,1,FALSE)),"",MAX(IF((AdmittedwithRecentDischarge!$I$28:$I$1527=$F260)*(AdmittedwithRecentDischarge!$K$28:$K$1527&lt;=TransferLog!$J260),AdmittedwithRecentDischarge!$K$28:$K$1527)))</f>
        <v/>
      </c>
      <c r="Y260" s="224" t="b">
        <f t="shared" si="26"/>
        <v>0</v>
      </c>
      <c r="Z260" s="208"/>
      <c r="AA260" s="207" t="str">
        <f t="shared" si="23"/>
        <v/>
      </c>
      <c r="AB260" s="212" t="b">
        <f t="shared" si="27"/>
        <v>0</v>
      </c>
      <c r="AC260" s="213">
        <f t="shared" si="24"/>
        <v>0</v>
      </c>
      <c r="AD260" s="298"/>
      <c r="AE260" s="299"/>
      <c r="AF260" s="21">
        <f t="shared" si="17"/>
        <v>0</v>
      </c>
    </row>
    <row r="261" spans="1:32" s="21" customFormat="1" ht="16.5" customHeight="1">
      <c r="A261" s="22"/>
      <c r="B261" s="22"/>
      <c r="C261" s="22"/>
      <c r="D261" s="115">
        <f t="shared" si="16"/>
        <v>241</v>
      </c>
      <c r="E261" s="248" t="str">
        <f t="array" ref="E261">IF($F261&lt;&gt;"",INDEX(DropDownLists!$K$10:$K$2516,MATCH($F261,DropDownLists!$L$10:$L$2516,0)),"")</f>
        <v/>
      </c>
      <c r="F261" s="116"/>
      <c r="G261" s="118"/>
      <c r="I261" s="144"/>
      <c r="J261" s="141"/>
      <c r="K261" s="145"/>
      <c r="L261" s="146"/>
      <c r="M261" s="195" t="str">
        <f t="array" ref="M261">IF($L261&lt;&gt;"",INDEX(DropDownLists!$H$10:$H$2516,MATCH($L261,DropDownLists!$I$10:$I$2516,0)),"")</f>
        <v/>
      </c>
      <c r="N261" s="148"/>
      <c r="O261" s="148"/>
      <c r="P261" s="146"/>
      <c r="Q261" s="148" t="s">
        <v>190</v>
      </c>
      <c r="R261" s="119" t="str">
        <f t="array" ref="R261">IF(ISNA(VLOOKUP($F261, AdmittedwithRecentDischarge!$I$28:$I$1527,1,FALSE)),"",MAX(IF((AdmittedwithRecentDischarge!$I$28:$I$1527=$F261)*(AdmittedwithRecentDischarge!$M$28:$M$1527&lt;=TransferLog!$J261),AdmittedwithRecentDischarge!$M$28:$M$1527)))</f>
        <v/>
      </c>
      <c r="S261" s="120" t="str">
        <f t="array" ref="S261">IF(ISNA(INDEX(AdmittedwithRecentDischarge!$AH$28:$AH$1527,MATCH($F261&amp;$R261,AdmittedwithRecentDischarge!$I$28:$I$1527&amp;AdmittedwithRecentDischarge!$M$28:$M$1527,0))),"", IF($R261&lt;&gt;"",INDEX(AdmittedwithRecentDischarge!$AH$28:$AH$1527,MATCH($F261&amp;$R261,AdmittedwithRecentDischarge!$I$28:$I$1527&amp;AdmittedwithRecentDischarge!$M$28:$M$1527,0)),""))</f>
        <v/>
      </c>
      <c r="T261" s="190">
        <f t="array" ref="T261">IF(ISNA(INDEX(AdmittedwithRecentDischarge!$I$28:$W$1527, (MATCH($F261&amp;$R261,AdmittedwithRecentDischarge!$I$28:$I$1527&amp;AdmittedwithRecentDischarge!$M$28:$M$1527,0)))),"",INDEX(AdmittedwithRecentDischarge!$I$28:$W$1527, (MATCH($F261&amp;$R261,AdmittedwithRecentDischarge!$I$28:$I$1527&amp;AdmittedwithRecentDischarge!$M$28:$M$1527,0)),9))</f>
        <v>0</v>
      </c>
      <c r="U261" s="191">
        <f t="array" ref="U261">IF(ISNA(INDEX(AdmittedwithRecentDischarge!$I$28:$W$1527, (MATCH($F261&amp;$R261,AdmittedwithRecentDischarge!$I$28:$I$1527&amp;AdmittedwithRecentDischarge!$M$28:$M$1527,0)))),"",INDEX(AdmittedwithRecentDischarge!$I$28:$W$1527, (MATCH($F261&amp;$R261,AdmittedwithRecentDischarge!$I$28:$I$1527&amp;AdmittedwithRecentDischarge!$M$28:$M$1527,0)),11))</f>
        <v>0</v>
      </c>
      <c r="V261" s="191">
        <f t="array" ref="V261">IF(ISNA(INDEX(AdmittedwithRecentDischarge!$I$28:$W$1527, (MATCH($F261&amp;$R261,AdmittedwithRecentDischarge!$I$28:$I$1527&amp;AdmittedwithRecentDischarge!$M$28:$M$1527,0)))),"",INDEX(AdmittedwithRecentDischarge!$I$28:$W$1527, (MATCH($F261&amp;$R261,AdmittedwithRecentDischarge!$I$28:$I$1527&amp;AdmittedwithRecentDischarge!$M$28:$M$1527,0)),15))</f>
        <v>0</v>
      </c>
      <c r="W261" s="228" t="b">
        <f t="shared" si="25"/>
        <v>0</v>
      </c>
      <c r="X261" s="224" t="str">
        <f t="array" ref="X261">IF(ISNA(VLOOKUP($F261, AdmittedwithRecentDischarge!$I$28:$I$1527,1,FALSE)),"",MAX(IF((AdmittedwithRecentDischarge!$I$28:$I$1527=$F261)*(AdmittedwithRecentDischarge!$K$28:$K$1527&lt;=TransferLog!$J261),AdmittedwithRecentDischarge!$K$28:$K$1527)))</f>
        <v/>
      </c>
      <c r="Y261" s="224" t="b">
        <f t="shared" si="26"/>
        <v>0</v>
      </c>
      <c r="Z261" s="208"/>
      <c r="AA261" s="207" t="str">
        <f t="shared" si="23"/>
        <v/>
      </c>
      <c r="AB261" s="212" t="b">
        <f t="shared" si="27"/>
        <v>0</v>
      </c>
      <c r="AC261" s="213">
        <f t="shared" si="24"/>
        <v>0</v>
      </c>
      <c r="AD261" s="298"/>
      <c r="AE261" s="299"/>
      <c r="AF261" s="21">
        <f t="shared" si="17"/>
        <v>0</v>
      </c>
    </row>
    <row r="262" spans="1:32" s="21" customFormat="1" ht="16.5" customHeight="1">
      <c r="A262" s="22"/>
      <c r="B262" s="22"/>
      <c r="C262" s="22"/>
      <c r="D262" s="115">
        <f t="shared" si="16"/>
        <v>242</v>
      </c>
      <c r="E262" s="248" t="str">
        <f t="array" ref="E262">IF($F262&lt;&gt;"",INDEX(DropDownLists!$K$10:$K$2516,MATCH($F262,DropDownLists!$L$10:$L$2516,0)),"")</f>
        <v/>
      </c>
      <c r="F262" s="116"/>
      <c r="G262" s="118"/>
      <c r="I262" s="144"/>
      <c r="J262" s="141"/>
      <c r="K262" s="145"/>
      <c r="L262" s="146"/>
      <c r="M262" s="195" t="str">
        <f t="array" ref="M262">IF($L262&lt;&gt;"",INDEX(DropDownLists!$H$10:$H$2516,MATCH($L262,DropDownLists!$I$10:$I$2516,0)),"")</f>
        <v/>
      </c>
      <c r="N262" s="148"/>
      <c r="O262" s="148"/>
      <c r="P262" s="146"/>
      <c r="Q262" s="148" t="s">
        <v>190</v>
      </c>
      <c r="R262" s="119" t="str">
        <f t="array" ref="R262">IF(ISNA(VLOOKUP($F262, AdmittedwithRecentDischarge!$I$28:$I$1527,1,FALSE)),"",MAX(IF((AdmittedwithRecentDischarge!$I$28:$I$1527=$F262)*(AdmittedwithRecentDischarge!$M$28:$M$1527&lt;=TransferLog!$J262),AdmittedwithRecentDischarge!$M$28:$M$1527)))</f>
        <v/>
      </c>
      <c r="S262" s="120" t="str">
        <f t="array" ref="S262">IF(ISNA(INDEX(AdmittedwithRecentDischarge!$AH$28:$AH$1527,MATCH($F262&amp;$R262,AdmittedwithRecentDischarge!$I$28:$I$1527&amp;AdmittedwithRecentDischarge!$M$28:$M$1527,0))),"", IF($R262&lt;&gt;"",INDEX(AdmittedwithRecentDischarge!$AH$28:$AH$1527,MATCH($F262&amp;$R262,AdmittedwithRecentDischarge!$I$28:$I$1527&amp;AdmittedwithRecentDischarge!$M$28:$M$1527,0)),""))</f>
        <v/>
      </c>
      <c r="T262" s="190">
        <f t="array" ref="T262">IF(ISNA(INDEX(AdmittedwithRecentDischarge!$I$28:$W$1527, (MATCH($F262&amp;$R262,AdmittedwithRecentDischarge!$I$28:$I$1527&amp;AdmittedwithRecentDischarge!$M$28:$M$1527,0)))),"",INDEX(AdmittedwithRecentDischarge!$I$28:$W$1527, (MATCH($F262&amp;$R262,AdmittedwithRecentDischarge!$I$28:$I$1527&amp;AdmittedwithRecentDischarge!$M$28:$M$1527,0)),9))</f>
        <v>0</v>
      </c>
      <c r="U262" s="191">
        <f t="array" ref="U262">IF(ISNA(INDEX(AdmittedwithRecentDischarge!$I$28:$W$1527, (MATCH($F262&amp;$R262,AdmittedwithRecentDischarge!$I$28:$I$1527&amp;AdmittedwithRecentDischarge!$M$28:$M$1527,0)))),"",INDEX(AdmittedwithRecentDischarge!$I$28:$W$1527, (MATCH($F262&amp;$R262,AdmittedwithRecentDischarge!$I$28:$I$1527&amp;AdmittedwithRecentDischarge!$M$28:$M$1527,0)),11))</f>
        <v>0</v>
      </c>
      <c r="V262" s="191">
        <f t="array" ref="V262">IF(ISNA(INDEX(AdmittedwithRecentDischarge!$I$28:$W$1527, (MATCH($F262&amp;$R262,AdmittedwithRecentDischarge!$I$28:$I$1527&amp;AdmittedwithRecentDischarge!$M$28:$M$1527,0)))),"",INDEX(AdmittedwithRecentDischarge!$I$28:$W$1527, (MATCH($F262&amp;$R262,AdmittedwithRecentDischarge!$I$28:$I$1527&amp;AdmittedwithRecentDischarge!$M$28:$M$1527,0)),15))</f>
        <v>0</v>
      </c>
      <c r="W262" s="228" t="b">
        <f t="shared" si="25"/>
        <v>0</v>
      </c>
      <c r="X262" s="224" t="str">
        <f t="array" ref="X262">IF(ISNA(VLOOKUP($F262, AdmittedwithRecentDischarge!$I$28:$I$1527,1,FALSE)),"",MAX(IF((AdmittedwithRecentDischarge!$I$28:$I$1527=$F262)*(AdmittedwithRecentDischarge!$K$28:$K$1527&lt;=TransferLog!$J262),AdmittedwithRecentDischarge!$K$28:$K$1527)))</f>
        <v/>
      </c>
      <c r="Y262" s="224" t="b">
        <f t="shared" si="26"/>
        <v>0</v>
      </c>
      <c r="Z262" s="208"/>
      <c r="AA262" s="207" t="str">
        <f t="shared" si="23"/>
        <v/>
      </c>
      <c r="AB262" s="212" t="b">
        <f t="shared" si="27"/>
        <v>0</v>
      </c>
      <c r="AC262" s="213">
        <f t="shared" si="24"/>
        <v>0</v>
      </c>
      <c r="AD262" s="298"/>
      <c r="AE262" s="299"/>
      <c r="AF262" s="21">
        <f t="shared" si="17"/>
        <v>0</v>
      </c>
    </row>
    <row r="263" spans="1:32" s="21" customFormat="1" ht="16.5" customHeight="1">
      <c r="A263" s="22"/>
      <c r="B263" s="22"/>
      <c r="C263" s="22"/>
      <c r="D263" s="115">
        <f t="shared" si="16"/>
        <v>243</v>
      </c>
      <c r="E263" s="248" t="str">
        <f t="array" ref="E263">IF($F263&lt;&gt;"",INDEX(DropDownLists!$K$10:$K$2516,MATCH($F263,DropDownLists!$L$10:$L$2516,0)),"")</f>
        <v/>
      </c>
      <c r="F263" s="116"/>
      <c r="G263" s="118"/>
      <c r="I263" s="144"/>
      <c r="J263" s="141"/>
      <c r="K263" s="145"/>
      <c r="L263" s="146"/>
      <c r="M263" s="195" t="str">
        <f t="array" ref="M263">IF($L263&lt;&gt;"",INDEX(DropDownLists!$H$10:$H$2516,MATCH($L263,DropDownLists!$I$10:$I$2516,0)),"")</f>
        <v/>
      </c>
      <c r="N263" s="148"/>
      <c r="O263" s="148"/>
      <c r="P263" s="146"/>
      <c r="Q263" s="148" t="s">
        <v>190</v>
      </c>
      <c r="R263" s="119" t="str">
        <f t="array" ref="R263">IF(ISNA(VLOOKUP($F263, AdmittedwithRecentDischarge!$I$28:$I$1527,1,FALSE)),"",MAX(IF((AdmittedwithRecentDischarge!$I$28:$I$1527=$F263)*(AdmittedwithRecentDischarge!$M$28:$M$1527&lt;=TransferLog!$J263),AdmittedwithRecentDischarge!$M$28:$M$1527)))</f>
        <v/>
      </c>
      <c r="S263" s="120" t="str">
        <f t="array" ref="S263">IF(ISNA(INDEX(AdmittedwithRecentDischarge!$AH$28:$AH$1527,MATCH($F263&amp;$R263,AdmittedwithRecentDischarge!$I$28:$I$1527&amp;AdmittedwithRecentDischarge!$M$28:$M$1527,0))),"", IF($R263&lt;&gt;"",INDEX(AdmittedwithRecentDischarge!$AH$28:$AH$1527,MATCH($F263&amp;$R263,AdmittedwithRecentDischarge!$I$28:$I$1527&amp;AdmittedwithRecentDischarge!$M$28:$M$1527,0)),""))</f>
        <v/>
      </c>
      <c r="T263" s="190">
        <f t="array" ref="T263">IF(ISNA(INDEX(AdmittedwithRecentDischarge!$I$28:$W$1527, (MATCH($F263&amp;$R263,AdmittedwithRecentDischarge!$I$28:$I$1527&amp;AdmittedwithRecentDischarge!$M$28:$M$1527,0)))),"",INDEX(AdmittedwithRecentDischarge!$I$28:$W$1527, (MATCH($F263&amp;$R263,AdmittedwithRecentDischarge!$I$28:$I$1527&amp;AdmittedwithRecentDischarge!$M$28:$M$1527,0)),9))</f>
        <v>0</v>
      </c>
      <c r="U263" s="191">
        <f t="array" ref="U263">IF(ISNA(INDEX(AdmittedwithRecentDischarge!$I$28:$W$1527, (MATCH($F263&amp;$R263,AdmittedwithRecentDischarge!$I$28:$I$1527&amp;AdmittedwithRecentDischarge!$M$28:$M$1527,0)))),"",INDEX(AdmittedwithRecentDischarge!$I$28:$W$1527, (MATCH($F263&amp;$R263,AdmittedwithRecentDischarge!$I$28:$I$1527&amp;AdmittedwithRecentDischarge!$M$28:$M$1527,0)),11))</f>
        <v>0</v>
      </c>
      <c r="V263" s="191">
        <f t="array" ref="V263">IF(ISNA(INDEX(AdmittedwithRecentDischarge!$I$28:$W$1527, (MATCH($F263&amp;$R263,AdmittedwithRecentDischarge!$I$28:$I$1527&amp;AdmittedwithRecentDischarge!$M$28:$M$1527,0)))),"",INDEX(AdmittedwithRecentDischarge!$I$28:$W$1527, (MATCH($F263&amp;$R263,AdmittedwithRecentDischarge!$I$28:$I$1527&amp;AdmittedwithRecentDischarge!$M$28:$M$1527,0)),15))</f>
        <v>0</v>
      </c>
      <c r="W263" s="228" t="b">
        <f t="shared" si="25"/>
        <v>0</v>
      </c>
      <c r="X263" s="224" t="str">
        <f t="array" ref="X263">IF(ISNA(VLOOKUP($F263, AdmittedwithRecentDischarge!$I$28:$I$1527,1,FALSE)),"",MAX(IF((AdmittedwithRecentDischarge!$I$28:$I$1527=$F263)*(AdmittedwithRecentDischarge!$K$28:$K$1527&lt;=TransferLog!$J263),AdmittedwithRecentDischarge!$K$28:$K$1527)))</f>
        <v/>
      </c>
      <c r="Y263" s="224" t="b">
        <f t="shared" si="26"/>
        <v>0</v>
      </c>
      <c r="Z263" s="208"/>
      <c r="AA263" s="207" t="str">
        <f t="shared" si="23"/>
        <v/>
      </c>
      <c r="AB263" s="212" t="b">
        <f t="shared" si="27"/>
        <v>0</v>
      </c>
      <c r="AC263" s="213">
        <f t="shared" si="24"/>
        <v>0</v>
      </c>
      <c r="AD263" s="298"/>
      <c r="AE263" s="299"/>
      <c r="AF263" s="21">
        <f t="shared" si="17"/>
        <v>0</v>
      </c>
    </row>
    <row r="264" spans="1:32" s="21" customFormat="1" ht="16.5" customHeight="1">
      <c r="A264" s="22"/>
      <c r="B264" s="22"/>
      <c r="C264" s="22"/>
      <c r="D264" s="115">
        <f t="shared" si="16"/>
        <v>244</v>
      </c>
      <c r="E264" s="248" t="str">
        <f t="array" ref="E264">IF($F264&lt;&gt;"",INDEX(DropDownLists!$K$10:$K$2516,MATCH($F264,DropDownLists!$L$10:$L$2516,0)),"")</f>
        <v/>
      </c>
      <c r="F264" s="116"/>
      <c r="G264" s="118"/>
      <c r="I264" s="144"/>
      <c r="J264" s="141"/>
      <c r="K264" s="145"/>
      <c r="L264" s="146"/>
      <c r="M264" s="195" t="str">
        <f t="array" ref="M264">IF($L264&lt;&gt;"",INDEX(DropDownLists!$H$10:$H$2516,MATCH($L264,DropDownLists!$I$10:$I$2516,0)),"")</f>
        <v/>
      </c>
      <c r="N264" s="148"/>
      <c r="O264" s="148"/>
      <c r="P264" s="146"/>
      <c r="Q264" s="148" t="s">
        <v>190</v>
      </c>
      <c r="R264" s="119" t="str">
        <f t="array" ref="R264">IF(ISNA(VLOOKUP($F264, AdmittedwithRecentDischarge!$I$28:$I$1527,1,FALSE)),"",MAX(IF((AdmittedwithRecentDischarge!$I$28:$I$1527=$F264)*(AdmittedwithRecentDischarge!$M$28:$M$1527&lt;=TransferLog!$J264),AdmittedwithRecentDischarge!$M$28:$M$1527)))</f>
        <v/>
      </c>
      <c r="S264" s="120" t="str">
        <f t="array" ref="S264">IF(ISNA(INDEX(AdmittedwithRecentDischarge!$AH$28:$AH$1527,MATCH($F264&amp;$R264,AdmittedwithRecentDischarge!$I$28:$I$1527&amp;AdmittedwithRecentDischarge!$M$28:$M$1527,0))),"", IF($R264&lt;&gt;"",INDEX(AdmittedwithRecentDischarge!$AH$28:$AH$1527,MATCH($F264&amp;$R264,AdmittedwithRecentDischarge!$I$28:$I$1527&amp;AdmittedwithRecentDischarge!$M$28:$M$1527,0)),""))</f>
        <v/>
      </c>
      <c r="T264" s="190">
        <f t="array" ref="T264">IF(ISNA(INDEX(AdmittedwithRecentDischarge!$I$28:$W$1527, (MATCH($F264&amp;$R264,AdmittedwithRecentDischarge!$I$28:$I$1527&amp;AdmittedwithRecentDischarge!$M$28:$M$1527,0)))),"",INDEX(AdmittedwithRecentDischarge!$I$28:$W$1527, (MATCH($F264&amp;$R264,AdmittedwithRecentDischarge!$I$28:$I$1527&amp;AdmittedwithRecentDischarge!$M$28:$M$1527,0)),9))</f>
        <v>0</v>
      </c>
      <c r="U264" s="191">
        <f t="array" ref="U264">IF(ISNA(INDEX(AdmittedwithRecentDischarge!$I$28:$W$1527, (MATCH($F264&amp;$R264,AdmittedwithRecentDischarge!$I$28:$I$1527&amp;AdmittedwithRecentDischarge!$M$28:$M$1527,0)))),"",INDEX(AdmittedwithRecentDischarge!$I$28:$W$1527, (MATCH($F264&amp;$R264,AdmittedwithRecentDischarge!$I$28:$I$1527&amp;AdmittedwithRecentDischarge!$M$28:$M$1527,0)),11))</f>
        <v>0</v>
      </c>
      <c r="V264" s="191">
        <f t="array" ref="V264">IF(ISNA(INDEX(AdmittedwithRecentDischarge!$I$28:$W$1527, (MATCH($F264&amp;$R264,AdmittedwithRecentDischarge!$I$28:$I$1527&amp;AdmittedwithRecentDischarge!$M$28:$M$1527,0)))),"",INDEX(AdmittedwithRecentDischarge!$I$28:$W$1527, (MATCH($F264&amp;$R264,AdmittedwithRecentDischarge!$I$28:$I$1527&amp;AdmittedwithRecentDischarge!$M$28:$M$1527,0)),15))</f>
        <v>0</v>
      </c>
      <c r="W264" s="228" t="b">
        <f t="shared" si="25"/>
        <v>0</v>
      </c>
      <c r="X264" s="224" t="str">
        <f t="array" ref="X264">IF(ISNA(VLOOKUP($F264, AdmittedwithRecentDischarge!$I$28:$I$1527,1,FALSE)),"",MAX(IF((AdmittedwithRecentDischarge!$I$28:$I$1527=$F264)*(AdmittedwithRecentDischarge!$K$28:$K$1527&lt;=TransferLog!$J264),AdmittedwithRecentDischarge!$K$28:$K$1527)))</f>
        <v/>
      </c>
      <c r="Y264" s="224" t="b">
        <f t="shared" si="26"/>
        <v>0</v>
      </c>
      <c r="Z264" s="208"/>
      <c r="AA264" s="207" t="str">
        <f t="shared" si="23"/>
        <v/>
      </c>
      <c r="AB264" s="212" t="b">
        <f t="shared" si="27"/>
        <v>0</v>
      </c>
      <c r="AC264" s="213">
        <f t="shared" si="24"/>
        <v>0</v>
      </c>
      <c r="AD264" s="298"/>
      <c r="AE264" s="299"/>
      <c r="AF264" s="21">
        <f t="shared" si="17"/>
        <v>0</v>
      </c>
    </row>
    <row r="265" spans="1:32" s="21" customFormat="1" ht="16.5" customHeight="1">
      <c r="A265" s="22"/>
      <c r="B265" s="22"/>
      <c r="C265" s="22"/>
      <c r="D265" s="115">
        <f t="shared" si="16"/>
        <v>245</v>
      </c>
      <c r="E265" s="248" t="str">
        <f t="array" ref="E265">IF($F265&lt;&gt;"",INDEX(DropDownLists!$K$10:$K$2516,MATCH($F265,DropDownLists!$L$10:$L$2516,0)),"")</f>
        <v/>
      </c>
      <c r="F265" s="116"/>
      <c r="G265" s="118"/>
      <c r="I265" s="144"/>
      <c r="J265" s="141"/>
      <c r="K265" s="145"/>
      <c r="L265" s="146"/>
      <c r="M265" s="195" t="str">
        <f t="array" ref="M265">IF($L265&lt;&gt;"",INDEX(DropDownLists!$H$10:$H$2516,MATCH($L265,DropDownLists!$I$10:$I$2516,0)),"")</f>
        <v/>
      </c>
      <c r="N265" s="148"/>
      <c r="O265" s="148"/>
      <c r="P265" s="146"/>
      <c r="Q265" s="148" t="s">
        <v>190</v>
      </c>
      <c r="R265" s="119" t="str">
        <f t="array" ref="R265">IF(ISNA(VLOOKUP($F265, AdmittedwithRecentDischarge!$I$28:$I$1527,1,FALSE)),"",MAX(IF((AdmittedwithRecentDischarge!$I$28:$I$1527=$F265)*(AdmittedwithRecentDischarge!$M$28:$M$1527&lt;=TransferLog!$J265),AdmittedwithRecentDischarge!$M$28:$M$1527)))</f>
        <v/>
      </c>
      <c r="S265" s="120" t="str">
        <f t="array" ref="S265">IF(ISNA(INDEX(AdmittedwithRecentDischarge!$AH$28:$AH$1527,MATCH($F265&amp;$R265,AdmittedwithRecentDischarge!$I$28:$I$1527&amp;AdmittedwithRecentDischarge!$M$28:$M$1527,0))),"", IF($R265&lt;&gt;"",INDEX(AdmittedwithRecentDischarge!$AH$28:$AH$1527,MATCH($F265&amp;$R265,AdmittedwithRecentDischarge!$I$28:$I$1527&amp;AdmittedwithRecentDischarge!$M$28:$M$1527,0)),""))</f>
        <v/>
      </c>
      <c r="T265" s="190">
        <f t="array" ref="T265">IF(ISNA(INDEX(AdmittedwithRecentDischarge!$I$28:$W$1527, (MATCH($F265&amp;$R265,AdmittedwithRecentDischarge!$I$28:$I$1527&amp;AdmittedwithRecentDischarge!$M$28:$M$1527,0)))),"",INDEX(AdmittedwithRecentDischarge!$I$28:$W$1527, (MATCH($F265&amp;$R265,AdmittedwithRecentDischarge!$I$28:$I$1527&amp;AdmittedwithRecentDischarge!$M$28:$M$1527,0)),9))</f>
        <v>0</v>
      </c>
      <c r="U265" s="191">
        <f t="array" ref="U265">IF(ISNA(INDEX(AdmittedwithRecentDischarge!$I$28:$W$1527, (MATCH($F265&amp;$R265,AdmittedwithRecentDischarge!$I$28:$I$1527&amp;AdmittedwithRecentDischarge!$M$28:$M$1527,0)))),"",INDEX(AdmittedwithRecentDischarge!$I$28:$W$1527, (MATCH($F265&amp;$R265,AdmittedwithRecentDischarge!$I$28:$I$1527&amp;AdmittedwithRecentDischarge!$M$28:$M$1527,0)),11))</f>
        <v>0</v>
      </c>
      <c r="V265" s="191">
        <f t="array" ref="V265">IF(ISNA(INDEX(AdmittedwithRecentDischarge!$I$28:$W$1527, (MATCH($F265&amp;$R265,AdmittedwithRecentDischarge!$I$28:$I$1527&amp;AdmittedwithRecentDischarge!$M$28:$M$1527,0)))),"",INDEX(AdmittedwithRecentDischarge!$I$28:$W$1527, (MATCH($F265&amp;$R265,AdmittedwithRecentDischarge!$I$28:$I$1527&amp;AdmittedwithRecentDischarge!$M$28:$M$1527,0)),15))</f>
        <v>0</v>
      </c>
      <c r="W265" s="228" t="b">
        <f t="shared" si="25"/>
        <v>0</v>
      </c>
      <c r="X265" s="224" t="str">
        <f t="array" ref="X265">IF(ISNA(VLOOKUP($F265, AdmittedwithRecentDischarge!$I$28:$I$1527,1,FALSE)),"",MAX(IF((AdmittedwithRecentDischarge!$I$28:$I$1527=$F265)*(AdmittedwithRecentDischarge!$K$28:$K$1527&lt;=TransferLog!$J265),AdmittedwithRecentDischarge!$K$28:$K$1527)))</f>
        <v/>
      </c>
      <c r="Y265" s="224" t="b">
        <f t="shared" si="26"/>
        <v>0</v>
      </c>
      <c r="Z265" s="208"/>
      <c r="AA265" s="207" t="str">
        <f t="shared" si="23"/>
        <v/>
      </c>
      <c r="AB265" s="212" t="b">
        <f t="shared" si="27"/>
        <v>0</v>
      </c>
      <c r="AC265" s="213">
        <f t="shared" si="24"/>
        <v>0</v>
      </c>
      <c r="AD265" s="298"/>
      <c r="AE265" s="299"/>
      <c r="AF265" s="21">
        <f t="shared" si="17"/>
        <v>0</v>
      </c>
    </row>
    <row r="266" spans="1:32" s="21" customFormat="1" ht="16.5" customHeight="1">
      <c r="A266" s="22"/>
      <c r="B266" s="22"/>
      <c r="C266" s="22"/>
      <c r="D266" s="115">
        <f t="shared" si="16"/>
        <v>246</v>
      </c>
      <c r="E266" s="248" t="str">
        <f t="array" ref="E266">IF($F266&lt;&gt;"",INDEX(DropDownLists!$K$10:$K$2516,MATCH($F266,DropDownLists!$L$10:$L$2516,0)),"")</f>
        <v/>
      </c>
      <c r="F266" s="116"/>
      <c r="G266" s="118"/>
      <c r="I266" s="144"/>
      <c r="J266" s="141"/>
      <c r="K266" s="145"/>
      <c r="L266" s="146"/>
      <c r="M266" s="195" t="str">
        <f t="array" ref="M266">IF($L266&lt;&gt;"",INDEX(DropDownLists!$H$10:$H$2516,MATCH($L266,DropDownLists!$I$10:$I$2516,0)),"")</f>
        <v/>
      </c>
      <c r="N266" s="148"/>
      <c r="O266" s="148"/>
      <c r="P266" s="146"/>
      <c r="Q266" s="148" t="s">
        <v>190</v>
      </c>
      <c r="R266" s="119" t="str">
        <f t="array" ref="R266">IF(ISNA(VLOOKUP($F266, AdmittedwithRecentDischarge!$I$28:$I$1527,1,FALSE)),"",MAX(IF((AdmittedwithRecentDischarge!$I$28:$I$1527=$F266)*(AdmittedwithRecentDischarge!$M$28:$M$1527&lt;=TransferLog!$J266),AdmittedwithRecentDischarge!$M$28:$M$1527)))</f>
        <v/>
      </c>
      <c r="S266" s="120" t="str">
        <f t="array" ref="S266">IF(ISNA(INDEX(AdmittedwithRecentDischarge!$AH$28:$AH$1527,MATCH($F266&amp;$R266,AdmittedwithRecentDischarge!$I$28:$I$1527&amp;AdmittedwithRecentDischarge!$M$28:$M$1527,0))),"", IF($R266&lt;&gt;"",INDEX(AdmittedwithRecentDischarge!$AH$28:$AH$1527,MATCH($F266&amp;$R266,AdmittedwithRecentDischarge!$I$28:$I$1527&amp;AdmittedwithRecentDischarge!$M$28:$M$1527,0)),""))</f>
        <v/>
      </c>
      <c r="T266" s="190">
        <f t="array" ref="T266">IF(ISNA(INDEX(AdmittedwithRecentDischarge!$I$28:$W$1527, (MATCH($F266&amp;$R266,AdmittedwithRecentDischarge!$I$28:$I$1527&amp;AdmittedwithRecentDischarge!$M$28:$M$1527,0)))),"",INDEX(AdmittedwithRecentDischarge!$I$28:$W$1527, (MATCH($F266&amp;$R266,AdmittedwithRecentDischarge!$I$28:$I$1527&amp;AdmittedwithRecentDischarge!$M$28:$M$1527,0)),9))</f>
        <v>0</v>
      </c>
      <c r="U266" s="191">
        <f t="array" ref="U266">IF(ISNA(INDEX(AdmittedwithRecentDischarge!$I$28:$W$1527, (MATCH($F266&amp;$R266,AdmittedwithRecentDischarge!$I$28:$I$1527&amp;AdmittedwithRecentDischarge!$M$28:$M$1527,0)))),"",INDEX(AdmittedwithRecentDischarge!$I$28:$W$1527, (MATCH($F266&amp;$R266,AdmittedwithRecentDischarge!$I$28:$I$1527&amp;AdmittedwithRecentDischarge!$M$28:$M$1527,0)),11))</f>
        <v>0</v>
      </c>
      <c r="V266" s="191">
        <f t="array" ref="V266">IF(ISNA(INDEX(AdmittedwithRecentDischarge!$I$28:$W$1527, (MATCH($F266&amp;$R266,AdmittedwithRecentDischarge!$I$28:$I$1527&amp;AdmittedwithRecentDischarge!$M$28:$M$1527,0)))),"",INDEX(AdmittedwithRecentDischarge!$I$28:$W$1527, (MATCH($F266&amp;$R266,AdmittedwithRecentDischarge!$I$28:$I$1527&amp;AdmittedwithRecentDischarge!$M$28:$M$1527,0)),15))</f>
        <v>0</v>
      </c>
      <c r="W266" s="228" t="b">
        <f t="shared" si="25"/>
        <v>0</v>
      </c>
      <c r="X266" s="224" t="str">
        <f t="array" ref="X266">IF(ISNA(VLOOKUP($F266, AdmittedwithRecentDischarge!$I$28:$I$1527,1,FALSE)),"",MAX(IF((AdmittedwithRecentDischarge!$I$28:$I$1527=$F266)*(AdmittedwithRecentDischarge!$K$28:$K$1527&lt;=TransferLog!$J266),AdmittedwithRecentDischarge!$K$28:$K$1527)))</f>
        <v/>
      </c>
      <c r="Y266" s="224" t="b">
        <f t="shared" si="26"/>
        <v>0</v>
      </c>
      <c r="Z266" s="208"/>
      <c r="AA266" s="207" t="str">
        <f t="shared" si="23"/>
        <v/>
      </c>
      <c r="AB266" s="212" t="b">
        <f t="shared" si="27"/>
        <v>0</v>
      </c>
      <c r="AC266" s="213">
        <f t="shared" si="24"/>
        <v>0</v>
      </c>
      <c r="AD266" s="298"/>
      <c r="AE266" s="299"/>
      <c r="AF266" s="21">
        <f t="shared" si="17"/>
        <v>0</v>
      </c>
    </row>
    <row r="267" spans="1:32" s="21" customFormat="1" ht="16.5" customHeight="1">
      <c r="A267" s="22"/>
      <c r="B267" s="22"/>
      <c r="C267" s="22"/>
      <c r="D267" s="115">
        <f t="shared" si="16"/>
        <v>247</v>
      </c>
      <c r="E267" s="248" t="str">
        <f t="array" ref="E267">IF($F267&lt;&gt;"",INDEX(DropDownLists!$K$10:$K$2516,MATCH($F267,DropDownLists!$L$10:$L$2516,0)),"")</f>
        <v/>
      </c>
      <c r="F267" s="116"/>
      <c r="G267" s="118"/>
      <c r="I267" s="144"/>
      <c r="J267" s="141"/>
      <c r="K267" s="145"/>
      <c r="L267" s="146"/>
      <c r="M267" s="195" t="str">
        <f t="array" ref="M267">IF($L267&lt;&gt;"",INDEX(DropDownLists!$H$10:$H$2516,MATCH($L267,DropDownLists!$I$10:$I$2516,0)),"")</f>
        <v/>
      </c>
      <c r="N267" s="148"/>
      <c r="O267" s="148"/>
      <c r="P267" s="146"/>
      <c r="Q267" s="148" t="s">
        <v>190</v>
      </c>
      <c r="R267" s="119" t="str">
        <f t="array" ref="R267">IF(ISNA(VLOOKUP($F267, AdmittedwithRecentDischarge!$I$28:$I$1527,1,FALSE)),"",MAX(IF((AdmittedwithRecentDischarge!$I$28:$I$1527=$F267)*(AdmittedwithRecentDischarge!$M$28:$M$1527&lt;=TransferLog!$J267),AdmittedwithRecentDischarge!$M$28:$M$1527)))</f>
        <v/>
      </c>
      <c r="S267" s="120" t="str">
        <f t="array" ref="S267">IF(ISNA(INDEX(AdmittedwithRecentDischarge!$AH$28:$AH$1527,MATCH($F267&amp;$R267,AdmittedwithRecentDischarge!$I$28:$I$1527&amp;AdmittedwithRecentDischarge!$M$28:$M$1527,0))),"", IF($R267&lt;&gt;"",INDEX(AdmittedwithRecentDischarge!$AH$28:$AH$1527,MATCH($F267&amp;$R267,AdmittedwithRecentDischarge!$I$28:$I$1527&amp;AdmittedwithRecentDischarge!$M$28:$M$1527,0)),""))</f>
        <v/>
      </c>
      <c r="T267" s="190">
        <f t="array" ref="T267">IF(ISNA(INDEX(AdmittedwithRecentDischarge!$I$28:$W$1527, (MATCH($F267&amp;$R267,AdmittedwithRecentDischarge!$I$28:$I$1527&amp;AdmittedwithRecentDischarge!$M$28:$M$1527,0)))),"",INDEX(AdmittedwithRecentDischarge!$I$28:$W$1527, (MATCH($F267&amp;$R267,AdmittedwithRecentDischarge!$I$28:$I$1527&amp;AdmittedwithRecentDischarge!$M$28:$M$1527,0)),9))</f>
        <v>0</v>
      </c>
      <c r="U267" s="191">
        <f t="array" ref="U267">IF(ISNA(INDEX(AdmittedwithRecentDischarge!$I$28:$W$1527, (MATCH($F267&amp;$R267,AdmittedwithRecentDischarge!$I$28:$I$1527&amp;AdmittedwithRecentDischarge!$M$28:$M$1527,0)))),"",INDEX(AdmittedwithRecentDischarge!$I$28:$W$1527, (MATCH($F267&amp;$R267,AdmittedwithRecentDischarge!$I$28:$I$1527&amp;AdmittedwithRecentDischarge!$M$28:$M$1527,0)),11))</f>
        <v>0</v>
      </c>
      <c r="V267" s="191">
        <f t="array" ref="V267">IF(ISNA(INDEX(AdmittedwithRecentDischarge!$I$28:$W$1527, (MATCH($F267&amp;$R267,AdmittedwithRecentDischarge!$I$28:$I$1527&amp;AdmittedwithRecentDischarge!$M$28:$M$1527,0)))),"",INDEX(AdmittedwithRecentDischarge!$I$28:$W$1527, (MATCH($F267&amp;$R267,AdmittedwithRecentDischarge!$I$28:$I$1527&amp;AdmittedwithRecentDischarge!$M$28:$M$1527,0)),15))</f>
        <v>0</v>
      </c>
      <c r="W267" s="228" t="b">
        <f t="shared" si="25"/>
        <v>0</v>
      </c>
      <c r="X267" s="224" t="str">
        <f t="array" ref="X267">IF(ISNA(VLOOKUP($F267, AdmittedwithRecentDischarge!$I$28:$I$1527,1,FALSE)),"",MAX(IF((AdmittedwithRecentDischarge!$I$28:$I$1527=$F267)*(AdmittedwithRecentDischarge!$K$28:$K$1527&lt;=TransferLog!$J267),AdmittedwithRecentDischarge!$K$28:$K$1527)))</f>
        <v/>
      </c>
      <c r="Y267" s="224" t="b">
        <f t="shared" si="26"/>
        <v>0</v>
      </c>
      <c r="Z267" s="208"/>
      <c r="AA267" s="207" t="str">
        <f t="shared" si="23"/>
        <v/>
      </c>
      <c r="AB267" s="212" t="b">
        <f t="shared" si="27"/>
        <v>0</v>
      </c>
      <c r="AC267" s="213">
        <f t="shared" si="24"/>
        <v>0</v>
      </c>
      <c r="AD267" s="298"/>
      <c r="AE267" s="299"/>
      <c r="AF267" s="21">
        <f t="shared" si="17"/>
        <v>0</v>
      </c>
    </row>
    <row r="268" spans="1:32" s="21" customFormat="1" ht="16.5" customHeight="1">
      <c r="A268" s="22"/>
      <c r="B268" s="22"/>
      <c r="C268" s="22"/>
      <c r="D268" s="115">
        <f t="shared" si="16"/>
        <v>248</v>
      </c>
      <c r="E268" s="248" t="str">
        <f t="array" ref="E268">IF($F268&lt;&gt;"",INDEX(DropDownLists!$K$10:$K$2516,MATCH($F268,DropDownLists!$L$10:$L$2516,0)),"")</f>
        <v/>
      </c>
      <c r="F268" s="116"/>
      <c r="G268" s="118"/>
      <c r="I268" s="144"/>
      <c r="J268" s="141"/>
      <c r="K268" s="145"/>
      <c r="L268" s="146"/>
      <c r="M268" s="195" t="str">
        <f t="array" ref="M268">IF($L268&lt;&gt;"",INDEX(DropDownLists!$H$10:$H$2516,MATCH($L268,DropDownLists!$I$10:$I$2516,0)),"")</f>
        <v/>
      </c>
      <c r="N268" s="148"/>
      <c r="O268" s="148"/>
      <c r="P268" s="146"/>
      <c r="Q268" s="148" t="s">
        <v>190</v>
      </c>
      <c r="R268" s="119" t="str">
        <f t="array" ref="R268">IF(ISNA(VLOOKUP($F268, AdmittedwithRecentDischarge!$I$28:$I$1527,1,FALSE)),"",MAX(IF((AdmittedwithRecentDischarge!$I$28:$I$1527=$F268)*(AdmittedwithRecentDischarge!$M$28:$M$1527&lt;=TransferLog!$J268),AdmittedwithRecentDischarge!$M$28:$M$1527)))</f>
        <v/>
      </c>
      <c r="S268" s="120" t="str">
        <f t="array" ref="S268">IF(ISNA(INDEX(AdmittedwithRecentDischarge!$AH$28:$AH$1527,MATCH($F268&amp;$R268,AdmittedwithRecentDischarge!$I$28:$I$1527&amp;AdmittedwithRecentDischarge!$M$28:$M$1527,0))),"", IF($R268&lt;&gt;"",INDEX(AdmittedwithRecentDischarge!$AH$28:$AH$1527,MATCH($F268&amp;$R268,AdmittedwithRecentDischarge!$I$28:$I$1527&amp;AdmittedwithRecentDischarge!$M$28:$M$1527,0)),""))</f>
        <v/>
      </c>
      <c r="T268" s="190">
        <f t="array" ref="T268">IF(ISNA(INDEX(AdmittedwithRecentDischarge!$I$28:$W$1527, (MATCH($F268&amp;$R268,AdmittedwithRecentDischarge!$I$28:$I$1527&amp;AdmittedwithRecentDischarge!$M$28:$M$1527,0)))),"",INDEX(AdmittedwithRecentDischarge!$I$28:$W$1527, (MATCH($F268&amp;$R268,AdmittedwithRecentDischarge!$I$28:$I$1527&amp;AdmittedwithRecentDischarge!$M$28:$M$1527,0)),9))</f>
        <v>0</v>
      </c>
      <c r="U268" s="191">
        <f t="array" ref="U268">IF(ISNA(INDEX(AdmittedwithRecentDischarge!$I$28:$W$1527, (MATCH($F268&amp;$R268,AdmittedwithRecentDischarge!$I$28:$I$1527&amp;AdmittedwithRecentDischarge!$M$28:$M$1527,0)))),"",INDEX(AdmittedwithRecentDischarge!$I$28:$W$1527, (MATCH($F268&amp;$R268,AdmittedwithRecentDischarge!$I$28:$I$1527&amp;AdmittedwithRecentDischarge!$M$28:$M$1527,0)),11))</f>
        <v>0</v>
      </c>
      <c r="V268" s="191">
        <f t="array" ref="V268">IF(ISNA(INDEX(AdmittedwithRecentDischarge!$I$28:$W$1527, (MATCH($F268&amp;$R268,AdmittedwithRecentDischarge!$I$28:$I$1527&amp;AdmittedwithRecentDischarge!$M$28:$M$1527,0)))),"",INDEX(AdmittedwithRecentDischarge!$I$28:$W$1527, (MATCH($F268&amp;$R268,AdmittedwithRecentDischarge!$I$28:$I$1527&amp;AdmittedwithRecentDischarge!$M$28:$M$1527,0)),15))</f>
        <v>0</v>
      </c>
      <c r="W268" s="228" t="b">
        <f t="shared" si="25"/>
        <v>0</v>
      </c>
      <c r="X268" s="224" t="str">
        <f t="array" ref="X268">IF(ISNA(VLOOKUP($F268, AdmittedwithRecentDischarge!$I$28:$I$1527,1,FALSE)),"",MAX(IF((AdmittedwithRecentDischarge!$I$28:$I$1527=$F268)*(AdmittedwithRecentDischarge!$K$28:$K$1527&lt;=TransferLog!$J268),AdmittedwithRecentDischarge!$K$28:$K$1527)))</f>
        <v/>
      </c>
      <c r="Y268" s="224" t="b">
        <f t="shared" si="26"/>
        <v>0</v>
      </c>
      <c r="Z268" s="208"/>
      <c r="AA268" s="207" t="str">
        <f t="shared" si="23"/>
        <v/>
      </c>
      <c r="AB268" s="212" t="b">
        <f t="shared" si="27"/>
        <v>0</v>
      </c>
      <c r="AC268" s="213">
        <f t="shared" si="24"/>
        <v>0</v>
      </c>
      <c r="AD268" s="298"/>
      <c r="AE268" s="299"/>
      <c r="AF268" s="21">
        <f t="shared" si="17"/>
        <v>0</v>
      </c>
    </row>
    <row r="269" spans="1:32" s="21" customFormat="1" ht="16.5" customHeight="1">
      <c r="A269" s="22"/>
      <c r="B269" s="22"/>
      <c r="C269" s="22"/>
      <c r="D269" s="115">
        <f t="shared" si="16"/>
        <v>249</v>
      </c>
      <c r="E269" s="248" t="str">
        <f t="array" ref="E269">IF($F269&lt;&gt;"",INDEX(DropDownLists!$K$10:$K$2516,MATCH($F269,DropDownLists!$L$10:$L$2516,0)),"")</f>
        <v/>
      </c>
      <c r="F269" s="116"/>
      <c r="G269" s="118"/>
      <c r="I269" s="144"/>
      <c r="J269" s="141"/>
      <c r="K269" s="145"/>
      <c r="L269" s="146"/>
      <c r="M269" s="195" t="str">
        <f t="array" ref="M269">IF($L269&lt;&gt;"",INDEX(DropDownLists!$H$10:$H$2516,MATCH($L269,DropDownLists!$I$10:$I$2516,0)),"")</f>
        <v/>
      </c>
      <c r="N269" s="148"/>
      <c r="O269" s="148"/>
      <c r="P269" s="146"/>
      <c r="Q269" s="148" t="s">
        <v>190</v>
      </c>
      <c r="R269" s="119" t="str">
        <f t="array" ref="R269">IF(ISNA(VLOOKUP($F269, AdmittedwithRecentDischarge!$I$28:$I$1527,1,FALSE)),"",MAX(IF((AdmittedwithRecentDischarge!$I$28:$I$1527=$F269)*(AdmittedwithRecentDischarge!$M$28:$M$1527&lt;=TransferLog!$J269),AdmittedwithRecentDischarge!$M$28:$M$1527)))</f>
        <v/>
      </c>
      <c r="S269" s="120" t="str">
        <f t="array" ref="S269">IF(ISNA(INDEX(AdmittedwithRecentDischarge!$AH$28:$AH$1527,MATCH($F269&amp;$R269,AdmittedwithRecentDischarge!$I$28:$I$1527&amp;AdmittedwithRecentDischarge!$M$28:$M$1527,0))),"", IF($R269&lt;&gt;"",INDEX(AdmittedwithRecentDischarge!$AH$28:$AH$1527,MATCH($F269&amp;$R269,AdmittedwithRecentDischarge!$I$28:$I$1527&amp;AdmittedwithRecentDischarge!$M$28:$M$1527,0)),""))</f>
        <v/>
      </c>
      <c r="T269" s="190">
        <f t="array" ref="T269">IF(ISNA(INDEX(AdmittedwithRecentDischarge!$I$28:$W$1527, (MATCH($F269&amp;$R269,AdmittedwithRecentDischarge!$I$28:$I$1527&amp;AdmittedwithRecentDischarge!$M$28:$M$1527,0)))),"",INDEX(AdmittedwithRecentDischarge!$I$28:$W$1527, (MATCH($F269&amp;$R269,AdmittedwithRecentDischarge!$I$28:$I$1527&amp;AdmittedwithRecentDischarge!$M$28:$M$1527,0)),9))</f>
        <v>0</v>
      </c>
      <c r="U269" s="191">
        <f t="array" ref="U269">IF(ISNA(INDEX(AdmittedwithRecentDischarge!$I$28:$W$1527, (MATCH($F269&amp;$R269,AdmittedwithRecentDischarge!$I$28:$I$1527&amp;AdmittedwithRecentDischarge!$M$28:$M$1527,0)))),"",INDEX(AdmittedwithRecentDischarge!$I$28:$W$1527, (MATCH($F269&amp;$R269,AdmittedwithRecentDischarge!$I$28:$I$1527&amp;AdmittedwithRecentDischarge!$M$28:$M$1527,0)),11))</f>
        <v>0</v>
      </c>
      <c r="V269" s="191">
        <f t="array" ref="V269">IF(ISNA(INDEX(AdmittedwithRecentDischarge!$I$28:$W$1527, (MATCH($F269&amp;$R269,AdmittedwithRecentDischarge!$I$28:$I$1527&amp;AdmittedwithRecentDischarge!$M$28:$M$1527,0)))),"",INDEX(AdmittedwithRecentDischarge!$I$28:$W$1527, (MATCH($F269&amp;$R269,AdmittedwithRecentDischarge!$I$28:$I$1527&amp;AdmittedwithRecentDischarge!$M$28:$M$1527,0)),15))</f>
        <v>0</v>
      </c>
      <c r="W269" s="228" t="b">
        <f t="shared" si="25"/>
        <v>0</v>
      </c>
      <c r="X269" s="224" t="str">
        <f t="array" ref="X269">IF(ISNA(VLOOKUP($F269, AdmittedwithRecentDischarge!$I$28:$I$1527,1,FALSE)),"",MAX(IF((AdmittedwithRecentDischarge!$I$28:$I$1527=$F269)*(AdmittedwithRecentDischarge!$K$28:$K$1527&lt;=TransferLog!$J269),AdmittedwithRecentDischarge!$K$28:$K$1527)))</f>
        <v/>
      </c>
      <c r="Y269" s="224" t="b">
        <f t="shared" si="26"/>
        <v>0</v>
      </c>
      <c r="Z269" s="208"/>
      <c r="AA269" s="207" t="str">
        <f t="shared" si="23"/>
        <v/>
      </c>
      <c r="AB269" s="212" t="b">
        <f t="shared" si="27"/>
        <v>0</v>
      </c>
      <c r="AC269" s="213">
        <f t="shared" si="24"/>
        <v>0</v>
      </c>
      <c r="AD269" s="298"/>
      <c r="AE269" s="299"/>
      <c r="AF269" s="21">
        <f t="shared" si="17"/>
        <v>0</v>
      </c>
    </row>
    <row r="270" spans="1:32" s="21" customFormat="1" ht="16.5" customHeight="1">
      <c r="A270" s="22"/>
      <c r="B270" s="22"/>
      <c r="C270" s="22"/>
      <c r="D270" s="115">
        <f t="shared" si="16"/>
        <v>250</v>
      </c>
      <c r="E270" s="248" t="str">
        <f t="array" ref="E270">IF($F270&lt;&gt;"",INDEX(DropDownLists!$K$10:$K$2516,MATCH($F270,DropDownLists!$L$10:$L$2516,0)),"")</f>
        <v/>
      </c>
      <c r="F270" s="116"/>
      <c r="G270" s="118"/>
      <c r="I270" s="144"/>
      <c r="J270" s="141"/>
      <c r="K270" s="145"/>
      <c r="L270" s="146"/>
      <c r="M270" s="195" t="str">
        <f t="array" ref="M270">IF($L270&lt;&gt;"",INDEX(DropDownLists!$H$10:$H$2516,MATCH($L270,DropDownLists!$I$10:$I$2516,0)),"")</f>
        <v/>
      </c>
      <c r="N270" s="148"/>
      <c r="O270" s="148"/>
      <c r="P270" s="146"/>
      <c r="Q270" s="148" t="s">
        <v>190</v>
      </c>
      <c r="R270" s="119" t="str">
        <f t="array" ref="R270">IF(ISNA(VLOOKUP($F270, AdmittedwithRecentDischarge!$I$28:$I$1527,1,FALSE)),"",MAX(IF((AdmittedwithRecentDischarge!$I$28:$I$1527=$F270)*(AdmittedwithRecentDischarge!$M$28:$M$1527&lt;=TransferLog!$J270),AdmittedwithRecentDischarge!$M$28:$M$1527)))</f>
        <v/>
      </c>
      <c r="S270" s="120" t="str">
        <f t="array" ref="S270">IF(ISNA(INDEX(AdmittedwithRecentDischarge!$AH$28:$AH$1527,MATCH($F270&amp;$R270,AdmittedwithRecentDischarge!$I$28:$I$1527&amp;AdmittedwithRecentDischarge!$M$28:$M$1527,0))),"", IF($R270&lt;&gt;"",INDEX(AdmittedwithRecentDischarge!$AH$28:$AH$1527,MATCH($F270&amp;$R270,AdmittedwithRecentDischarge!$I$28:$I$1527&amp;AdmittedwithRecentDischarge!$M$28:$M$1527,0)),""))</f>
        <v/>
      </c>
      <c r="T270" s="190">
        <f t="array" ref="T270">IF(ISNA(INDEX(AdmittedwithRecentDischarge!$I$28:$W$1527, (MATCH($F270&amp;$R270,AdmittedwithRecentDischarge!$I$28:$I$1527&amp;AdmittedwithRecentDischarge!$M$28:$M$1527,0)))),"",INDEX(AdmittedwithRecentDischarge!$I$28:$W$1527, (MATCH($F270&amp;$R270,AdmittedwithRecentDischarge!$I$28:$I$1527&amp;AdmittedwithRecentDischarge!$M$28:$M$1527,0)),9))</f>
        <v>0</v>
      </c>
      <c r="U270" s="191">
        <f t="array" ref="U270">IF(ISNA(INDEX(AdmittedwithRecentDischarge!$I$28:$W$1527, (MATCH($F270&amp;$R270,AdmittedwithRecentDischarge!$I$28:$I$1527&amp;AdmittedwithRecentDischarge!$M$28:$M$1527,0)))),"",INDEX(AdmittedwithRecentDischarge!$I$28:$W$1527, (MATCH($F270&amp;$R270,AdmittedwithRecentDischarge!$I$28:$I$1527&amp;AdmittedwithRecentDischarge!$M$28:$M$1527,0)),11))</f>
        <v>0</v>
      </c>
      <c r="V270" s="191">
        <f t="array" ref="V270">IF(ISNA(INDEX(AdmittedwithRecentDischarge!$I$28:$W$1527, (MATCH($F270&amp;$R270,AdmittedwithRecentDischarge!$I$28:$I$1527&amp;AdmittedwithRecentDischarge!$M$28:$M$1527,0)))),"",INDEX(AdmittedwithRecentDischarge!$I$28:$W$1527, (MATCH($F270&amp;$R270,AdmittedwithRecentDischarge!$I$28:$I$1527&amp;AdmittedwithRecentDischarge!$M$28:$M$1527,0)),15))</f>
        <v>0</v>
      </c>
      <c r="W270" s="228" t="b">
        <f t="shared" si="25"/>
        <v>0</v>
      </c>
      <c r="X270" s="224" t="str">
        <f t="array" ref="X270">IF(ISNA(VLOOKUP($F270, AdmittedwithRecentDischarge!$I$28:$I$1527,1,FALSE)),"",MAX(IF((AdmittedwithRecentDischarge!$I$28:$I$1527=$F270)*(AdmittedwithRecentDischarge!$K$28:$K$1527&lt;=TransferLog!$J270),AdmittedwithRecentDischarge!$K$28:$K$1527)))</f>
        <v/>
      </c>
      <c r="Y270" s="224" t="b">
        <f t="shared" si="26"/>
        <v>0</v>
      </c>
      <c r="Z270" s="208"/>
      <c r="AA270" s="207" t="str">
        <f t="shared" si="23"/>
        <v/>
      </c>
      <c r="AB270" s="212" t="b">
        <f t="shared" si="27"/>
        <v>0</v>
      </c>
      <c r="AC270" s="213">
        <f t="shared" si="24"/>
        <v>0</v>
      </c>
      <c r="AD270" s="298"/>
      <c r="AE270" s="299"/>
      <c r="AF270" s="21">
        <f t="shared" si="17"/>
        <v>0</v>
      </c>
    </row>
    <row r="271" spans="1:32" s="21" customFormat="1" ht="16.5" customHeight="1">
      <c r="A271" s="22"/>
      <c r="B271" s="22"/>
      <c r="C271" s="22"/>
      <c r="D271" s="115">
        <f t="shared" si="16"/>
        <v>251</v>
      </c>
      <c r="E271" s="248" t="str">
        <f t="array" ref="E271">IF($F271&lt;&gt;"",INDEX(DropDownLists!$K$10:$K$2516,MATCH($F271,DropDownLists!$L$10:$L$2516,0)),"")</f>
        <v/>
      </c>
      <c r="F271" s="116"/>
      <c r="G271" s="118"/>
      <c r="I271" s="144"/>
      <c r="J271" s="141"/>
      <c r="K271" s="145"/>
      <c r="L271" s="146"/>
      <c r="M271" s="195" t="str">
        <f t="array" ref="M271">IF($L271&lt;&gt;"",INDEX(DropDownLists!$H$10:$H$2516,MATCH($L271,DropDownLists!$I$10:$I$2516,0)),"")</f>
        <v/>
      </c>
      <c r="N271" s="148"/>
      <c r="O271" s="148"/>
      <c r="P271" s="146"/>
      <c r="Q271" s="148" t="s">
        <v>190</v>
      </c>
      <c r="R271" s="119" t="str">
        <f t="array" ref="R271">IF(ISNA(VLOOKUP($F271, AdmittedwithRecentDischarge!$I$28:$I$1527,1,FALSE)),"",MAX(IF((AdmittedwithRecentDischarge!$I$28:$I$1527=$F271)*(AdmittedwithRecentDischarge!$M$28:$M$1527&lt;=TransferLog!$J271),AdmittedwithRecentDischarge!$M$28:$M$1527)))</f>
        <v/>
      </c>
      <c r="S271" s="120" t="str">
        <f t="array" ref="S271">IF(ISNA(INDEX(AdmittedwithRecentDischarge!$AH$28:$AH$1527,MATCH($F271&amp;$R271,AdmittedwithRecentDischarge!$I$28:$I$1527&amp;AdmittedwithRecentDischarge!$M$28:$M$1527,0))),"", IF($R271&lt;&gt;"",INDEX(AdmittedwithRecentDischarge!$AH$28:$AH$1527,MATCH($F271&amp;$R271,AdmittedwithRecentDischarge!$I$28:$I$1527&amp;AdmittedwithRecentDischarge!$M$28:$M$1527,0)),""))</f>
        <v/>
      </c>
      <c r="T271" s="190">
        <f t="array" ref="T271">IF(ISNA(INDEX(AdmittedwithRecentDischarge!$I$28:$W$1527, (MATCH($F271&amp;$R271,AdmittedwithRecentDischarge!$I$28:$I$1527&amp;AdmittedwithRecentDischarge!$M$28:$M$1527,0)))),"",INDEX(AdmittedwithRecentDischarge!$I$28:$W$1527, (MATCH($F271&amp;$R271,AdmittedwithRecentDischarge!$I$28:$I$1527&amp;AdmittedwithRecentDischarge!$M$28:$M$1527,0)),9))</f>
        <v>0</v>
      </c>
      <c r="U271" s="191">
        <f t="array" ref="U271">IF(ISNA(INDEX(AdmittedwithRecentDischarge!$I$28:$W$1527, (MATCH($F271&amp;$R271,AdmittedwithRecentDischarge!$I$28:$I$1527&amp;AdmittedwithRecentDischarge!$M$28:$M$1527,0)))),"",INDEX(AdmittedwithRecentDischarge!$I$28:$W$1527, (MATCH($F271&amp;$R271,AdmittedwithRecentDischarge!$I$28:$I$1527&amp;AdmittedwithRecentDischarge!$M$28:$M$1527,0)),11))</f>
        <v>0</v>
      </c>
      <c r="V271" s="191">
        <f t="array" ref="V271">IF(ISNA(INDEX(AdmittedwithRecentDischarge!$I$28:$W$1527, (MATCH($F271&amp;$R271,AdmittedwithRecentDischarge!$I$28:$I$1527&amp;AdmittedwithRecentDischarge!$M$28:$M$1527,0)))),"",INDEX(AdmittedwithRecentDischarge!$I$28:$W$1527, (MATCH($F271&amp;$R271,AdmittedwithRecentDischarge!$I$28:$I$1527&amp;AdmittedwithRecentDischarge!$M$28:$M$1527,0)),15))</f>
        <v>0</v>
      </c>
      <c r="W271" s="228" t="b">
        <f t="shared" si="25"/>
        <v>0</v>
      </c>
      <c r="X271" s="224" t="str">
        <f t="array" ref="X271">IF(ISNA(VLOOKUP($F271, AdmittedwithRecentDischarge!$I$28:$I$1527,1,FALSE)),"",MAX(IF((AdmittedwithRecentDischarge!$I$28:$I$1527=$F271)*(AdmittedwithRecentDischarge!$K$28:$K$1527&lt;=TransferLog!$J271),AdmittedwithRecentDischarge!$K$28:$K$1527)))</f>
        <v/>
      </c>
      <c r="Y271" s="224" t="b">
        <f t="shared" si="26"/>
        <v>0</v>
      </c>
      <c r="Z271" s="208"/>
      <c r="AA271" s="207" t="str">
        <f t="shared" si="23"/>
        <v/>
      </c>
      <c r="AB271" s="212" t="b">
        <f t="shared" si="27"/>
        <v>0</v>
      </c>
      <c r="AC271" s="213">
        <f t="shared" si="24"/>
        <v>0</v>
      </c>
      <c r="AD271" s="298"/>
      <c r="AE271" s="299"/>
      <c r="AF271" s="21">
        <f t="shared" si="17"/>
        <v>0</v>
      </c>
    </row>
    <row r="272" spans="1:32" s="21" customFormat="1" ht="16.5" customHeight="1">
      <c r="A272" s="22"/>
      <c r="B272" s="22"/>
      <c r="C272" s="22"/>
      <c r="D272" s="115">
        <f t="shared" si="16"/>
        <v>252</v>
      </c>
      <c r="E272" s="248" t="str">
        <f t="array" ref="E272">IF($F272&lt;&gt;"",INDEX(DropDownLists!$K$10:$K$2516,MATCH($F272,DropDownLists!$L$10:$L$2516,0)),"")</f>
        <v/>
      </c>
      <c r="F272" s="116"/>
      <c r="G272" s="118"/>
      <c r="I272" s="144"/>
      <c r="J272" s="141"/>
      <c r="K272" s="145"/>
      <c r="L272" s="146"/>
      <c r="M272" s="195" t="str">
        <f t="array" ref="M272">IF($L272&lt;&gt;"",INDEX(DropDownLists!$H$10:$H$2516,MATCH($L272,DropDownLists!$I$10:$I$2516,0)),"")</f>
        <v/>
      </c>
      <c r="N272" s="148"/>
      <c r="O272" s="148"/>
      <c r="P272" s="146"/>
      <c r="Q272" s="148" t="s">
        <v>190</v>
      </c>
      <c r="R272" s="119" t="str">
        <f t="array" ref="R272">IF(ISNA(VLOOKUP($F272, AdmittedwithRecentDischarge!$I$28:$I$1527,1,FALSE)),"",MAX(IF((AdmittedwithRecentDischarge!$I$28:$I$1527=$F272)*(AdmittedwithRecentDischarge!$M$28:$M$1527&lt;=TransferLog!$J272),AdmittedwithRecentDischarge!$M$28:$M$1527)))</f>
        <v/>
      </c>
      <c r="S272" s="120" t="str">
        <f t="array" ref="S272">IF(ISNA(INDEX(AdmittedwithRecentDischarge!$AH$28:$AH$1527,MATCH($F272&amp;$R272,AdmittedwithRecentDischarge!$I$28:$I$1527&amp;AdmittedwithRecentDischarge!$M$28:$M$1527,0))),"", IF($R272&lt;&gt;"",INDEX(AdmittedwithRecentDischarge!$AH$28:$AH$1527,MATCH($F272&amp;$R272,AdmittedwithRecentDischarge!$I$28:$I$1527&amp;AdmittedwithRecentDischarge!$M$28:$M$1527,0)),""))</f>
        <v/>
      </c>
      <c r="T272" s="190">
        <f t="array" ref="T272">IF(ISNA(INDEX(AdmittedwithRecentDischarge!$I$28:$W$1527, (MATCH($F272&amp;$R272,AdmittedwithRecentDischarge!$I$28:$I$1527&amp;AdmittedwithRecentDischarge!$M$28:$M$1527,0)))),"",INDEX(AdmittedwithRecentDischarge!$I$28:$W$1527, (MATCH($F272&amp;$R272,AdmittedwithRecentDischarge!$I$28:$I$1527&amp;AdmittedwithRecentDischarge!$M$28:$M$1527,0)),9))</f>
        <v>0</v>
      </c>
      <c r="U272" s="191">
        <f t="array" ref="U272">IF(ISNA(INDEX(AdmittedwithRecentDischarge!$I$28:$W$1527, (MATCH($F272&amp;$R272,AdmittedwithRecentDischarge!$I$28:$I$1527&amp;AdmittedwithRecentDischarge!$M$28:$M$1527,0)))),"",INDEX(AdmittedwithRecentDischarge!$I$28:$W$1527, (MATCH($F272&amp;$R272,AdmittedwithRecentDischarge!$I$28:$I$1527&amp;AdmittedwithRecentDischarge!$M$28:$M$1527,0)),11))</f>
        <v>0</v>
      </c>
      <c r="V272" s="191">
        <f t="array" ref="V272">IF(ISNA(INDEX(AdmittedwithRecentDischarge!$I$28:$W$1527, (MATCH($F272&amp;$R272,AdmittedwithRecentDischarge!$I$28:$I$1527&amp;AdmittedwithRecentDischarge!$M$28:$M$1527,0)))),"",INDEX(AdmittedwithRecentDischarge!$I$28:$W$1527, (MATCH($F272&amp;$R272,AdmittedwithRecentDischarge!$I$28:$I$1527&amp;AdmittedwithRecentDischarge!$M$28:$M$1527,0)),15))</f>
        <v>0</v>
      </c>
      <c r="W272" s="228" t="b">
        <f t="shared" si="25"/>
        <v>0</v>
      </c>
      <c r="X272" s="224" t="str">
        <f t="array" ref="X272">IF(ISNA(VLOOKUP($F272, AdmittedwithRecentDischarge!$I$28:$I$1527,1,FALSE)),"",MAX(IF((AdmittedwithRecentDischarge!$I$28:$I$1527=$F272)*(AdmittedwithRecentDischarge!$K$28:$K$1527&lt;=TransferLog!$J272),AdmittedwithRecentDischarge!$K$28:$K$1527)))</f>
        <v/>
      </c>
      <c r="Y272" s="224" t="b">
        <f t="shared" si="26"/>
        <v>0</v>
      </c>
      <c r="Z272" s="208"/>
      <c r="AA272" s="207" t="str">
        <f t="shared" si="23"/>
        <v/>
      </c>
      <c r="AB272" s="212" t="b">
        <f t="shared" si="27"/>
        <v>0</v>
      </c>
      <c r="AC272" s="213">
        <f t="shared" si="24"/>
        <v>0</v>
      </c>
      <c r="AD272" s="298"/>
      <c r="AE272" s="299"/>
      <c r="AF272" s="21">
        <f t="shared" si="17"/>
        <v>0</v>
      </c>
    </row>
    <row r="273" spans="1:32" s="21" customFormat="1" ht="16.5" customHeight="1">
      <c r="A273" s="22"/>
      <c r="B273" s="22"/>
      <c r="C273" s="22"/>
      <c r="D273" s="115">
        <f t="shared" si="16"/>
        <v>253</v>
      </c>
      <c r="E273" s="248" t="str">
        <f t="array" ref="E273">IF($F273&lt;&gt;"",INDEX(DropDownLists!$K$10:$K$2516,MATCH($F273,DropDownLists!$L$10:$L$2516,0)),"")</f>
        <v/>
      </c>
      <c r="F273" s="116"/>
      <c r="G273" s="118"/>
      <c r="I273" s="144"/>
      <c r="J273" s="141"/>
      <c r="K273" s="145"/>
      <c r="L273" s="146"/>
      <c r="M273" s="195" t="str">
        <f t="array" ref="M273">IF($L273&lt;&gt;"",INDEX(DropDownLists!$H$10:$H$2516,MATCH($L273,DropDownLists!$I$10:$I$2516,0)),"")</f>
        <v/>
      </c>
      <c r="N273" s="148"/>
      <c r="O273" s="148"/>
      <c r="P273" s="146"/>
      <c r="Q273" s="148" t="s">
        <v>190</v>
      </c>
      <c r="R273" s="119" t="str">
        <f t="array" ref="R273">IF(ISNA(VLOOKUP($F273, AdmittedwithRecentDischarge!$I$28:$I$1527,1,FALSE)),"",MAX(IF((AdmittedwithRecentDischarge!$I$28:$I$1527=$F273)*(AdmittedwithRecentDischarge!$M$28:$M$1527&lt;=TransferLog!$J273),AdmittedwithRecentDischarge!$M$28:$M$1527)))</f>
        <v/>
      </c>
      <c r="S273" s="120" t="str">
        <f t="array" ref="S273">IF(ISNA(INDEX(AdmittedwithRecentDischarge!$AH$28:$AH$1527,MATCH($F273&amp;$R273,AdmittedwithRecentDischarge!$I$28:$I$1527&amp;AdmittedwithRecentDischarge!$M$28:$M$1527,0))),"", IF($R273&lt;&gt;"",INDEX(AdmittedwithRecentDischarge!$AH$28:$AH$1527,MATCH($F273&amp;$R273,AdmittedwithRecentDischarge!$I$28:$I$1527&amp;AdmittedwithRecentDischarge!$M$28:$M$1527,0)),""))</f>
        <v/>
      </c>
      <c r="T273" s="190">
        <f t="array" ref="T273">IF(ISNA(INDEX(AdmittedwithRecentDischarge!$I$28:$W$1527, (MATCH($F273&amp;$R273,AdmittedwithRecentDischarge!$I$28:$I$1527&amp;AdmittedwithRecentDischarge!$M$28:$M$1527,0)))),"",INDEX(AdmittedwithRecentDischarge!$I$28:$W$1527, (MATCH($F273&amp;$R273,AdmittedwithRecentDischarge!$I$28:$I$1527&amp;AdmittedwithRecentDischarge!$M$28:$M$1527,0)),9))</f>
        <v>0</v>
      </c>
      <c r="U273" s="191">
        <f t="array" ref="U273">IF(ISNA(INDEX(AdmittedwithRecentDischarge!$I$28:$W$1527, (MATCH($F273&amp;$R273,AdmittedwithRecentDischarge!$I$28:$I$1527&amp;AdmittedwithRecentDischarge!$M$28:$M$1527,0)))),"",INDEX(AdmittedwithRecentDischarge!$I$28:$W$1527, (MATCH($F273&amp;$R273,AdmittedwithRecentDischarge!$I$28:$I$1527&amp;AdmittedwithRecentDischarge!$M$28:$M$1527,0)),11))</f>
        <v>0</v>
      </c>
      <c r="V273" s="191">
        <f t="array" ref="V273">IF(ISNA(INDEX(AdmittedwithRecentDischarge!$I$28:$W$1527, (MATCH($F273&amp;$R273,AdmittedwithRecentDischarge!$I$28:$I$1527&amp;AdmittedwithRecentDischarge!$M$28:$M$1527,0)))),"",INDEX(AdmittedwithRecentDischarge!$I$28:$W$1527, (MATCH($F273&amp;$R273,AdmittedwithRecentDischarge!$I$28:$I$1527&amp;AdmittedwithRecentDischarge!$M$28:$M$1527,0)),15))</f>
        <v>0</v>
      </c>
      <c r="W273" s="228" t="b">
        <f t="shared" si="25"/>
        <v>0</v>
      </c>
      <c r="X273" s="224" t="str">
        <f t="array" ref="X273">IF(ISNA(VLOOKUP($F273, AdmittedwithRecentDischarge!$I$28:$I$1527,1,FALSE)),"",MAX(IF((AdmittedwithRecentDischarge!$I$28:$I$1527=$F273)*(AdmittedwithRecentDischarge!$K$28:$K$1527&lt;=TransferLog!$J273),AdmittedwithRecentDischarge!$K$28:$K$1527)))</f>
        <v/>
      </c>
      <c r="Y273" s="224" t="b">
        <f t="shared" si="26"/>
        <v>0</v>
      </c>
      <c r="Z273" s="208"/>
      <c r="AA273" s="207" t="str">
        <f t="shared" si="23"/>
        <v/>
      </c>
      <c r="AB273" s="212" t="b">
        <f t="shared" si="27"/>
        <v>0</v>
      </c>
      <c r="AC273" s="213">
        <f t="shared" si="24"/>
        <v>0</v>
      </c>
      <c r="AD273" s="298"/>
      <c r="AE273" s="299"/>
      <c r="AF273" s="21">
        <f t="shared" si="17"/>
        <v>0</v>
      </c>
    </row>
    <row r="274" spans="1:32" s="21" customFormat="1" ht="16.5" customHeight="1">
      <c r="A274" s="22"/>
      <c r="B274" s="22"/>
      <c r="C274" s="22"/>
      <c r="D274" s="115">
        <f t="shared" si="16"/>
        <v>254</v>
      </c>
      <c r="E274" s="248" t="str">
        <f t="array" ref="E274">IF($F274&lt;&gt;"",INDEX(DropDownLists!$K$10:$K$2516,MATCH($F274,DropDownLists!$L$10:$L$2516,0)),"")</f>
        <v/>
      </c>
      <c r="F274" s="116"/>
      <c r="G274" s="118"/>
      <c r="I274" s="144"/>
      <c r="J274" s="141"/>
      <c r="K274" s="145"/>
      <c r="L274" s="146"/>
      <c r="M274" s="195" t="str">
        <f t="array" ref="M274">IF($L274&lt;&gt;"",INDEX(DropDownLists!$H$10:$H$2516,MATCH($L274,DropDownLists!$I$10:$I$2516,0)),"")</f>
        <v/>
      </c>
      <c r="N274" s="148"/>
      <c r="O274" s="148"/>
      <c r="P274" s="146"/>
      <c r="Q274" s="148" t="s">
        <v>190</v>
      </c>
      <c r="R274" s="119" t="str">
        <f t="array" ref="R274">IF(ISNA(VLOOKUP($F274, AdmittedwithRecentDischarge!$I$28:$I$1527,1,FALSE)),"",MAX(IF((AdmittedwithRecentDischarge!$I$28:$I$1527=$F274)*(AdmittedwithRecentDischarge!$M$28:$M$1527&lt;=TransferLog!$J274),AdmittedwithRecentDischarge!$M$28:$M$1527)))</f>
        <v/>
      </c>
      <c r="S274" s="120" t="str">
        <f t="array" ref="S274">IF(ISNA(INDEX(AdmittedwithRecentDischarge!$AH$28:$AH$1527,MATCH($F274&amp;$R274,AdmittedwithRecentDischarge!$I$28:$I$1527&amp;AdmittedwithRecentDischarge!$M$28:$M$1527,0))),"", IF($R274&lt;&gt;"",INDEX(AdmittedwithRecentDischarge!$AH$28:$AH$1527,MATCH($F274&amp;$R274,AdmittedwithRecentDischarge!$I$28:$I$1527&amp;AdmittedwithRecentDischarge!$M$28:$M$1527,0)),""))</f>
        <v/>
      </c>
      <c r="T274" s="190">
        <f t="array" ref="T274">IF(ISNA(INDEX(AdmittedwithRecentDischarge!$I$28:$W$1527, (MATCH($F274&amp;$R274,AdmittedwithRecentDischarge!$I$28:$I$1527&amp;AdmittedwithRecentDischarge!$M$28:$M$1527,0)))),"",INDEX(AdmittedwithRecentDischarge!$I$28:$W$1527, (MATCH($F274&amp;$R274,AdmittedwithRecentDischarge!$I$28:$I$1527&amp;AdmittedwithRecentDischarge!$M$28:$M$1527,0)),9))</f>
        <v>0</v>
      </c>
      <c r="U274" s="191">
        <f t="array" ref="U274">IF(ISNA(INDEX(AdmittedwithRecentDischarge!$I$28:$W$1527, (MATCH($F274&amp;$R274,AdmittedwithRecentDischarge!$I$28:$I$1527&amp;AdmittedwithRecentDischarge!$M$28:$M$1527,0)))),"",INDEX(AdmittedwithRecentDischarge!$I$28:$W$1527, (MATCH($F274&amp;$R274,AdmittedwithRecentDischarge!$I$28:$I$1527&amp;AdmittedwithRecentDischarge!$M$28:$M$1527,0)),11))</f>
        <v>0</v>
      </c>
      <c r="V274" s="191">
        <f t="array" ref="V274">IF(ISNA(INDEX(AdmittedwithRecentDischarge!$I$28:$W$1527, (MATCH($F274&amp;$R274,AdmittedwithRecentDischarge!$I$28:$I$1527&amp;AdmittedwithRecentDischarge!$M$28:$M$1527,0)))),"",INDEX(AdmittedwithRecentDischarge!$I$28:$W$1527, (MATCH($F274&amp;$R274,AdmittedwithRecentDischarge!$I$28:$I$1527&amp;AdmittedwithRecentDischarge!$M$28:$M$1527,0)),15))</f>
        <v>0</v>
      </c>
      <c r="W274" s="228" t="b">
        <f t="shared" si="25"/>
        <v>0</v>
      </c>
      <c r="X274" s="224" t="str">
        <f t="array" ref="X274">IF(ISNA(VLOOKUP($F274, AdmittedwithRecentDischarge!$I$28:$I$1527,1,FALSE)),"",MAX(IF((AdmittedwithRecentDischarge!$I$28:$I$1527=$F274)*(AdmittedwithRecentDischarge!$K$28:$K$1527&lt;=TransferLog!$J274),AdmittedwithRecentDischarge!$K$28:$K$1527)))</f>
        <v/>
      </c>
      <c r="Y274" s="224" t="b">
        <f t="shared" si="26"/>
        <v>0</v>
      </c>
      <c r="Z274" s="208"/>
      <c r="AA274" s="207" t="str">
        <f t="shared" si="23"/>
        <v/>
      </c>
      <c r="AB274" s="212" t="b">
        <f t="shared" si="27"/>
        <v>0</v>
      </c>
      <c r="AC274" s="213">
        <f t="shared" si="24"/>
        <v>0</v>
      </c>
      <c r="AD274" s="298"/>
      <c r="AE274" s="299"/>
      <c r="AF274" s="21">
        <f t="shared" si="17"/>
        <v>0</v>
      </c>
    </row>
    <row r="275" spans="1:32" s="21" customFormat="1" ht="16.5" customHeight="1">
      <c r="A275" s="22"/>
      <c r="B275" s="22"/>
      <c r="C275" s="22"/>
      <c r="D275" s="115">
        <f t="shared" si="16"/>
        <v>255</v>
      </c>
      <c r="E275" s="248" t="str">
        <f t="array" ref="E275">IF($F275&lt;&gt;"",INDEX(DropDownLists!$K$10:$K$2516,MATCH($F275,DropDownLists!$L$10:$L$2516,0)),"")</f>
        <v/>
      </c>
      <c r="F275" s="116"/>
      <c r="G275" s="118"/>
      <c r="I275" s="144"/>
      <c r="J275" s="141"/>
      <c r="K275" s="145"/>
      <c r="L275" s="146"/>
      <c r="M275" s="195" t="str">
        <f t="array" ref="M275">IF($L275&lt;&gt;"",INDEX(DropDownLists!$H$10:$H$2516,MATCH($L275,DropDownLists!$I$10:$I$2516,0)),"")</f>
        <v/>
      </c>
      <c r="N275" s="148"/>
      <c r="O275" s="148"/>
      <c r="P275" s="146"/>
      <c r="Q275" s="148" t="s">
        <v>190</v>
      </c>
      <c r="R275" s="119" t="str">
        <f t="array" ref="R275">IF(ISNA(VLOOKUP($F275, AdmittedwithRecentDischarge!$I$28:$I$1527,1,FALSE)),"",MAX(IF((AdmittedwithRecentDischarge!$I$28:$I$1527=$F275)*(AdmittedwithRecentDischarge!$M$28:$M$1527&lt;=TransferLog!$J275),AdmittedwithRecentDischarge!$M$28:$M$1527)))</f>
        <v/>
      </c>
      <c r="S275" s="120" t="str">
        <f t="array" ref="S275">IF(ISNA(INDEX(AdmittedwithRecentDischarge!$AH$28:$AH$1527,MATCH($F275&amp;$R275,AdmittedwithRecentDischarge!$I$28:$I$1527&amp;AdmittedwithRecentDischarge!$M$28:$M$1527,0))),"", IF($R275&lt;&gt;"",INDEX(AdmittedwithRecentDischarge!$AH$28:$AH$1527,MATCH($F275&amp;$R275,AdmittedwithRecentDischarge!$I$28:$I$1527&amp;AdmittedwithRecentDischarge!$M$28:$M$1527,0)),""))</f>
        <v/>
      </c>
      <c r="T275" s="190">
        <f t="array" ref="T275">IF(ISNA(INDEX(AdmittedwithRecentDischarge!$I$28:$W$1527, (MATCH($F275&amp;$R275,AdmittedwithRecentDischarge!$I$28:$I$1527&amp;AdmittedwithRecentDischarge!$M$28:$M$1527,0)))),"",INDEX(AdmittedwithRecentDischarge!$I$28:$W$1527, (MATCH($F275&amp;$R275,AdmittedwithRecentDischarge!$I$28:$I$1527&amp;AdmittedwithRecentDischarge!$M$28:$M$1527,0)),9))</f>
        <v>0</v>
      </c>
      <c r="U275" s="191">
        <f t="array" ref="U275">IF(ISNA(INDEX(AdmittedwithRecentDischarge!$I$28:$W$1527, (MATCH($F275&amp;$R275,AdmittedwithRecentDischarge!$I$28:$I$1527&amp;AdmittedwithRecentDischarge!$M$28:$M$1527,0)))),"",INDEX(AdmittedwithRecentDischarge!$I$28:$W$1527, (MATCH($F275&amp;$R275,AdmittedwithRecentDischarge!$I$28:$I$1527&amp;AdmittedwithRecentDischarge!$M$28:$M$1527,0)),11))</f>
        <v>0</v>
      </c>
      <c r="V275" s="191">
        <f t="array" ref="V275">IF(ISNA(INDEX(AdmittedwithRecentDischarge!$I$28:$W$1527, (MATCH($F275&amp;$R275,AdmittedwithRecentDischarge!$I$28:$I$1527&amp;AdmittedwithRecentDischarge!$M$28:$M$1527,0)))),"",INDEX(AdmittedwithRecentDischarge!$I$28:$W$1527, (MATCH($F275&amp;$R275,AdmittedwithRecentDischarge!$I$28:$I$1527&amp;AdmittedwithRecentDischarge!$M$28:$M$1527,0)),15))</f>
        <v>0</v>
      </c>
      <c r="W275" s="228" t="b">
        <f t="shared" si="25"/>
        <v>0</v>
      </c>
      <c r="X275" s="224" t="str">
        <f t="array" ref="X275">IF(ISNA(VLOOKUP($F275, AdmittedwithRecentDischarge!$I$28:$I$1527,1,FALSE)),"",MAX(IF((AdmittedwithRecentDischarge!$I$28:$I$1527=$F275)*(AdmittedwithRecentDischarge!$K$28:$K$1527&lt;=TransferLog!$J275),AdmittedwithRecentDischarge!$K$28:$K$1527)))</f>
        <v/>
      </c>
      <c r="Y275" s="224" t="b">
        <f t="shared" si="26"/>
        <v>0</v>
      </c>
      <c r="Z275" s="208"/>
      <c r="AA275" s="207" t="str">
        <f t="shared" si="23"/>
        <v/>
      </c>
      <c r="AB275" s="212" t="b">
        <f t="shared" si="27"/>
        <v>0</v>
      </c>
      <c r="AC275" s="213">
        <f t="shared" si="24"/>
        <v>0</v>
      </c>
      <c r="AD275" s="298"/>
      <c r="AE275" s="299"/>
      <c r="AF275" s="21">
        <f t="shared" si="17"/>
        <v>0</v>
      </c>
    </row>
    <row r="276" spans="1:32" s="21" customFormat="1" ht="16.5" customHeight="1">
      <c r="A276" s="22"/>
      <c r="B276" s="22"/>
      <c r="C276" s="22"/>
      <c r="D276" s="115">
        <f t="shared" si="16"/>
        <v>256</v>
      </c>
      <c r="E276" s="248" t="str">
        <f t="array" ref="E276">IF($F276&lt;&gt;"",INDEX(DropDownLists!$K$10:$K$2516,MATCH($F276,DropDownLists!$L$10:$L$2516,0)),"")</f>
        <v/>
      </c>
      <c r="F276" s="116"/>
      <c r="G276" s="118"/>
      <c r="I276" s="144"/>
      <c r="J276" s="141"/>
      <c r="K276" s="145"/>
      <c r="L276" s="146"/>
      <c r="M276" s="195" t="str">
        <f t="array" ref="M276">IF($L276&lt;&gt;"",INDEX(DropDownLists!$H$10:$H$2516,MATCH($L276,DropDownLists!$I$10:$I$2516,0)),"")</f>
        <v/>
      </c>
      <c r="N276" s="148"/>
      <c r="O276" s="148"/>
      <c r="P276" s="146"/>
      <c r="Q276" s="148" t="s">
        <v>190</v>
      </c>
      <c r="R276" s="119" t="str">
        <f t="array" ref="R276">IF(ISNA(VLOOKUP($F276, AdmittedwithRecentDischarge!$I$28:$I$1527,1,FALSE)),"",MAX(IF((AdmittedwithRecentDischarge!$I$28:$I$1527=$F276)*(AdmittedwithRecentDischarge!$M$28:$M$1527&lt;=TransferLog!$J276),AdmittedwithRecentDischarge!$M$28:$M$1527)))</f>
        <v/>
      </c>
      <c r="S276" s="120" t="str">
        <f t="array" ref="S276">IF(ISNA(INDEX(AdmittedwithRecentDischarge!$AH$28:$AH$1527,MATCH($F276&amp;$R276,AdmittedwithRecentDischarge!$I$28:$I$1527&amp;AdmittedwithRecentDischarge!$M$28:$M$1527,0))),"", IF($R276&lt;&gt;"",INDEX(AdmittedwithRecentDischarge!$AH$28:$AH$1527,MATCH($F276&amp;$R276,AdmittedwithRecentDischarge!$I$28:$I$1527&amp;AdmittedwithRecentDischarge!$M$28:$M$1527,0)),""))</f>
        <v/>
      </c>
      <c r="T276" s="190">
        <f t="array" ref="T276">IF(ISNA(INDEX(AdmittedwithRecentDischarge!$I$28:$W$1527, (MATCH($F276&amp;$R276,AdmittedwithRecentDischarge!$I$28:$I$1527&amp;AdmittedwithRecentDischarge!$M$28:$M$1527,0)))),"",INDEX(AdmittedwithRecentDischarge!$I$28:$W$1527, (MATCH($F276&amp;$R276,AdmittedwithRecentDischarge!$I$28:$I$1527&amp;AdmittedwithRecentDischarge!$M$28:$M$1527,0)),9))</f>
        <v>0</v>
      </c>
      <c r="U276" s="191">
        <f t="array" ref="U276">IF(ISNA(INDEX(AdmittedwithRecentDischarge!$I$28:$W$1527, (MATCH($F276&amp;$R276,AdmittedwithRecentDischarge!$I$28:$I$1527&amp;AdmittedwithRecentDischarge!$M$28:$M$1527,0)))),"",INDEX(AdmittedwithRecentDischarge!$I$28:$W$1527, (MATCH($F276&amp;$R276,AdmittedwithRecentDischarge!$I$28:$I$1527&amp;AdmittedwithRecentDischarge!$M$28:$M$1527,0)),11))</f>
        <v>0</v>
      </c>
      <c r="V276" s="191">
        <f t="array" ref="V276">IF(ISNA(INDEX(AdmittedwithRecentDischarge!$I$28:$W$1527, (MATCH($F276&amp;$R276,AdmittedwithRecentDischarge!$I$28:$I$1527&amp;AdmittedwithRecentDischarge!$M$28:$M$1527,0)))),"",INDEX(AdmittedwithRecentDischarge!$I$28:$W$1527, (MATCH($F276&amp;$R276,AdmittedwithRecentDischarge!$I$28:$I$1527&amp;AdmittedwithRecentDischarge!$M$28:$M$1527,0)),15))</f>
        <v>0</v>
      </c>
      <c r="W276" s="228" t="b">
        <f t="shared" si="25"/>
        <v>0</v>
      </c>
      <c r="X276" s="224" t="str">
        <f t="array" ref="X276">IF(ISNA(VLOOKUP($F276, AdmittedwithRecentDischarge!$I$28:$I$1527,1,FALSE)),"",MAX(IF((AdmittedwithRecentDischarge!$I$28:$I$1527=$F276)*(AdmittedwithRecentDischarge!$K$28:$K$1527&lt;=TransferLog!$J276),AdmittedwithRecentDischarge!$K$28:$K$1527)))</f>
        <v/>
      </c>
      <c r="Y276" s="224" t="b">
        <f t="shared" si="26"/>
        <v>0</v>
      </c>
      <c r="Z276" s="208"/>
      <c r="AA276" s="207" t="str">
        <f t="shared" si="23"/>
        <v/>
      </c>
      <c r="AB276" s="212" t="b">
        <f t="shared" si="27"/>
        <v>0</v>
      </c>
      <c r="AC276" s="213">
        <f t="shared" si="24"/>
        <v>0</v>
      </c>
      <c r="AD276" s="298"/>
      <c r="AE276" s="299"/>
      <c r="AF276" s="21">
        <f t="shared" si="17"/>
        <v>0</v>
      </c>
    </row>
    <row r="277" spans="1:32" s="21" customFormat="1" ht="16.5" customHeight="1">
      <c r="A277" s="22"/>
      <c r="B277" s="22"/>
      <c r="C277" s="22"/>
      <c r="D277" s="115">
        <f t="shared" si="16"/>
        <v>257</v>
      </c>
      <c r="E277" s="248" t="str">
        <f t="array" ref="E277">IF($F277&lt;&gt;"",INDEX(DropDownLists!$K$10:$K$2516,MATCH($F277,DropDownLists!$L$10:$L$2516,0)),"")</f>
        <v/>
      </c>
      <c r="F277" s="116"/>
      <c r="G277" s="118"/>
      <c r="I277" s="144"/>
      <c r="J277" s="141"/>
      <c r="K277" s="145"/>
      <c r="L277" s="146"/>
      <c r="M277" s="195" t="str">
        <f t="array" ref="M277">IF($L277&lt;&gt;"",INDEX(DropDownLists!$H$10:$H$2516,MATCH($L277,DropDownLists!$I$10:$I$2516,0)),"")</f>
        <v/>
      </c>
      <c r="N277" s="148"/>
      <c r="O277" s="148"/>
      <c r="P277" s="146"/>
      <c r="Q277" s="148" t="s">
        <v>190</v>
      </c>
      <c r="R277" s="119" t="str">
        <f t="array" ref="R277">IF(ISNA(VLOOKUP($F277, AdmittedwithRecentDischarge!$I$28:$I$1527,1,FALSE)),"",MAX(IF((AdmittedwithRecentDischarge!$I$28:$I$1527=$F277)*(AdmittedwithRecentDischarge!$M$28:$M$1527&lt;=TransferLog!$J277),AdmittedwithRecentDischarge!$M$28:$M$1527)))</f>
        <v/>
      </c>
      <c r="S277" s="120" t="str">
        <f t="array" ref="S277">IF(ISNA(INDEX(AdmittedwithRecentDischarge!$AH$28:$AH$1527,MATCH($F277&amp;$R277,AdmittedwithRecentDischarge!$I$28:$I$1527&amp;AdmittedwithRecentDischarge!$M$28:$M$1527,0))),"", IF($R277&lt;&gt;"",INDEX(AdmittedwithRecentDischarge!$AH$28:$AH$1527,MATCH($F277&amp;$R277,AdmittedwithRecentDischarge!$I$28:$I$1527&amp;AdmittedwithRecentDischarge!$M$28:$M$1527,0)),""))</f>
        <v/>
      </c>
      <c r="T277" s="190">
        <f t="array" ref="T277">IF(ISNA(INDEX(AdmittedwithRecentDischarge!$I$28:$W$1527, (MATCH($F277&amp;$R277,AdmittedwithRecentDischarge!$I$28:$I$1527&amp;AdmittedwithRecentDischarge!$M$28:$M$1527,0)))),"",INDEX(AdmittedwithRecentDischarge!$I$28:$W$1527, (MATCH($F277&amp;$R277,AdmittedwithRecentDischarge!$I$28:$I$1527&amp;AdmittedwithRecentDischarge!$M$28:$M$1527,0)),9))</f>
        <v>0</v>
      </c>
      <c r="U277" s="191">
        <f t="array" ref="U277">IF(ISNA(INDEX(AdmittedwithRecentDischarge!$I$28:$W$1527, (MATCH($F277&amp;$R277,AdmittedwithRecentDischarge!$I$28:$I$1527&amp;AdmittedwithRecentDischarge!$M$28:$M$1527,0)))),"",INDEX(AdmittedwithRecentDischarge!$I$28:$W$1527, (MATCH($F277&amp;$R277,AdmittedwithRecentDischarge!$I$28:$I$1527&amp;AdmittedwithRecentDischarge!$M$28:$M$1527,0)),11))</f>
        <v>0</v>
      </c>
      <c r="V277" s="191">
        <f t="array" ref="V277">IF(ISNA(INDEX(AdmittedwithRecentDischarge!$I$28:$W$1527, (MATCH($F277&amp;$R277,AdmittedwithRecentDischarge!$I$28:$I$1527&amp;AdmittedwithRecentDischarge!$M$28:$M$1527,0)))),"",INDEX(AdmittedwithRecentDischarge!$I$28:$W$1527, (MATCH($F277&amp;$R277,AdmittedwithRecentDischarge!$I$28:$I$1527&amp;AdmittedwithRecentDischarge!$M$28:$M$1527,0)),15))</f>
        <v>0</v>
      </c>
      <c r="W277" s="228" t="b">
        <f t="shared" si="25"/>
        <v>0</v>
      </c>
      <c r="X277" s="224" t="str">
        <f t="array" ref="X277">IF(ISNA(VLOOKUP($F277, AdmittedwithRecentDischarge!$I$28:$I$1527,1,FALSE)),"",MAX(IF((AdmittedwithRecentDischarge!$I$28:$I$1527=$F277)*(AdmittedwithRecentDischarge!$K$28:$K$1527&lt;=TransferLog!$J277),AdmittedwithRecentDischarge!$K$28:$K$1527)))</f>
        <v/>
      </c>
      <c r="Y277" s="224" t="b">
        <f t="shared" si="26"/>
        <v>0</v>
      </c>
      <c r="Z277" s="208"/>
      <c r="AA277" s="207" t="str">
        <f t="shared" ref="AA277:AA340" si="28">IF(AND($J277&lt;&gt;"",$X277&lt;&gt;""),DATEDIF($X277,$J277,"d"),"")</f>
        <v/>
      </c>
      <c r="AB277" s="212" t="b">
        <f t="shared" si="27"/>
        <v>0</v>
      </c>
      <c r="AC277" s="213">
        <f t="shared" ref="AC277:AC340" si="29">IF(OR(($P277="Admitted, inpatient"), ($P277="Admitted, status uncertain")),1,0)</f>
        <v>0</v>
      </c>
      <c r="AD277" s="298"/>
      <c r="AE277" s="299"/>
      <c r="AF277" s="21">
        <f t="shared" si="17"/>
        <v>0</v>
      </c>
    </row>
    <row r="278" spans="1:32" s="21" customFormat="1" ht="16.5" customHeight="1">
      <c r="A278" s="22"/>
      <c r="B278" s="22"/>
      <c r="C278" s="22"/>
      <c r="D278" s="115">
        <f t="shared" si="16"/>
        <v>258</v>
      </c>
      <c r="E278" s="248" t="str">
        <f t="array" ref="E278">IF($F278&lt;&gt;"",INDEX(DropDownLists!$K$10:$K$2516,MATCH($F278,DropDownLists!$L$10:$L$2516,0)),"")</f>
        <v/>
      </c>
      <c r="F278" s="116"/>
      <c r="G278" s="118"/>
      <c r="I278" s="144"/>
      <c r="J278" s="141"/>
      <c r="K278" s="145"/>
      <c r="L278" s="146"/>
      <c r="M278" s="195" t="str">
        <f t="array" ref="M278">IF($L278&lt;&gt;"",INDEX(DropDownLists!$H$10:$H$2516,MATCH($L278,DropDownLists!$I$10:$I$2516,0)),"")</f>
        <v/>
      </c>
      <c r="N278" s="148"/>
      <c r="O278" s="148"/>
      <c r="P278" s="146"/>
      <c r="Q278" s="148" t="s">
        <v>190</v>
      </c>
      <c r="R278" s="119" t="str">
        <f t="array" ref="R278">IF(ISNA(VLOOKUP($F278, AdmittedwithRecentDischarge!$I$28:$I$1527,1,FALSE)),"",MAX(IF((AdmittedwithRecentDischarge!$I$28:$I$1527=$F278)*(AdmittedwithRecentDischarge!$M$28:$M$1527&lt;=TransferLog!$J278),AdmittedwithRecentDischarge!$M$28:$M$1527)))</f>
        <v/>
      </c>
      <c r="S278" s="120" t="str">
        <f t="array" ref="S278">IF(ISNA(INDEX(AdmittedwithRecentDischarge!$AH$28:$AH$1527,MATCH($F278&amp;$R278,AdmittedwithRecentDischarge!$I$28:$I$1527&amp;AdmittedwithRecentDischarge!$M$28:$M$1527,0))),"", IF($R278&lt;&gt;"",INDEX(AdmittedwithRecentDischarge!$AH$28:$AH$1527,MATCH($F278&amp;$R278,AdmittedwithRecentDischarge!$I$28:$I$1527&amp;AdmittedwithRecentDischarge!$M$28:$M$1527,0)),""))</f>
        <v/>
      </c>
      <c r="T278" s="190">
        <f t="array" ref="T278">IF(ISNA(INDEX(AdmittedwithRecentDischarge!$I$28:$W$1527, (MATCH($F278&amp;$R278,AdmittedwithRecentDischarge!$I$28:$I$1527&amp;AdmittedwithRecentDischarge!$M$28:$M$1527,0)))),"",INDEX(AdmittedwithRecentDischarge!$I$28:$W$1527, (MATCH($F278&amp;$R278,AdmittedwithRecentDischarge!$I$28:$I$1527&amp;AdmittedwithRecentDischarge!$M$28:$M$1527,0)),9))</f>
        <v>0</v>
      </c>
      <c r="U278" s="191">
        <f t="array" ref="U278">IF(ISNA(INDEX(AdmittedwithRecentDischarge!$I$28:$W$1527, (MATCH($F278&amp;$R278,AdmittedwithRecentDischarge!$I$28:$I$1527&amp;AdmittedwithRecentDischarge!$M$28:$M$1527,0)))),"",INDEX(AdmittedwithRecentDischarge!$I$28:$W$1527, (MATCH($F278&amp;$R278,AdmittedwithRecentDischarge!$I$28:$I$1527&amp;AdmittedwithRecentDischarge!$M$28:$M$1527,0)),11))</f>
        <v>0</v>
      </c>
      <c r="V278" s="191">
        <f t="array" ref="V278">IF(ISNA(INDEX(AdmittedwithRecentDischarge!$I$28:$W$1527, (MATCH($F278&amp;$R278,AdmittedwithRecentDischarge!$I$28:$I$1527&amp;AdmittedwithRecentDischarge!$M$28:$M$1527,0)))),"",INDEX(AdmittedwithRecentDischarge!$I$28:$W$1527, (MATCH($F278&amp;$R278,AdmittedwithRecentDischarge!$I$28:$I$1527&amp;AdmittedwithRecentDischarge!$M$28:$M$1527,0)),15))</f>
        <v>0</v>
      </c>
      <c r="W278" s="228" t="b">
        <f t="shared" ref="W278:W341" si="30">IF($R278&lt;&gt;"",$R278)</f>
        <v>0</v>
      </c>
      <c r="X278" s="224" t="str">
        <f t="array" ref="X278">IF(ISNA(VLOOKUP($F278, AdmittedwithRecentDischarge!$I$28:$I$1527,1,FALSE)),"",MAX(IF((AdmittedwithRecentDischarge!$I$28:$I$1527=$F278)*(AdmittedwithRecentDischarge!$K$28:$K$1527&lt;=TransferLog!$J278),AdmittedwithRecentDischarge!$K$28:$K$1527)))</f>
        <v/>
      </c>
      <c r="Y278" s="224" t="b">
        <f t="shared" ref="Y278:Y341" si="31">IF($X278&lt;&gt;"",$X278)</f>
        <v>0</v>
      </c>
      <c r="Z278" s="208"/>
      <c r="AA278" s="207" t="str">
        <f t="shared" si="28"/>
        <v/>
      </c>
      <c r="AB278" s="212" t="b">
        <f t="shared" ref="AB278:AB341" si="32">IF($AA278&lt;&gt;"",IF($AA278&lt;31,1,0))</f>
        <v>0</v>
      </c>
      <c r="AC278" s="213">
        <f t="shared" si="29"/>
        <v>0</v>
      </c>
      <c r="AD278" s="298"/>
      <c r="AE278" s="299"/>
      <c r="AF278" s="21">
        <f t="shared" si="17"/>
        <v>0</v>
      </c>
    </row>
    <row r="279" spans="1:32" s="21" customFormat="1" ht="16.5" customHeight="1">
      <c r="A279" s="22"/>
      <c r="B279" s="22"/>
      <c r="C279" s="22"/>
      <c r="D279" s="115">
        <f t="shared" si="16"/>
        <v>259</v>
      </c>
      <c r="E279" s="248" t="str">
        <f t="array" ref="E279">IF($F279&lt;&gt;"",INDEX(DropDownLists!$K$10:$K$2516,MATCH($F279,DropDownLists!$L$10:$L$2516,0)),"")</f>
        <v/>
      </c>
      <c r="F279" s="116"/>
      <c r="G279" s="118"/>
      <c r="I279" s="144"/>
      <c r="J279" s="141"/>
      <c r="K279" s="145"/>
      <c r="L279" s="146"/>
      <c r="M279" s="195" t="str">
        <f t="array" ref="M279">IF($L279&lt;&gt;"",INDEX(DropDownLists!$H$10:$H$2516,MATCH($L279,DropDownLists!$I$10:$I$2516,0)),"")</f>
        <v/>
      </c>
      <c r="N279" s="148"/>
      <c r="O279" s="148"/>
      <c r="P279" s="146"/>
      <c r="Q279" s="148" t="s">
        <v>190</v>
      </c>
      <c r="R279" s="119" t="str">
        <f t="array" ref="R279">IF(ISNA(VLOOKUP($F279, AdmittedwithRecentDischarge!$I$28:$I$1527,1,FALSE)),"",MAX(IF((AdmittedwithRecentDischarge!$I$28:$I$1527=$F279)*(AdmittedwithRecentDischarge!$M$28:$M$1527&lt;=TransferLog!$J279),AdmittedwithRecentDischarge!$M$28:$M$1527)))</f>
        <v/>
      </c>
      <c r="S279" s="120" t="str">
        <f t="array" ref="S279">IF(ISNA(INDEX(AdmittedwithRecentDischarge!$AH$28:$AH$1527,MATCH($F279&amp;$R279,AdmittedwithRecentDischarge!$I$28:$I$1527&amp;AdmittedwithRecentDischarge!$M$28:$M$1527,0))),"", IF($R279&lt;&gt;"",INDEX(AdmittedwithRecentDischarge!$AH$28:$AH$1527,MATCH($F279&amp;$R279,AdmittedwithRecentDischarge!$I$28:$I$1527&amp;AdmittedwithRecentDischarge!$M$28:$M$1527,0)),""))</f>
        <v/>
      </c>
      <c r="T279" s="190">
        <f t="array" ref="T279">IF(ISNA(INDEX(AdmittedwithRecentDischarge!$I$28:$W$1527, (MATCH($F279&amp;$R279,AdmittedwithRecentDischarge!$I$28:$I$1527&amp;AdmittedwithRecentDischarge!$M$28:$M$1527,0)))),"",INDEX(AdmittedwithRecentDischarge!$I$28:$W$1527, (MATCH($F279&amp;$R279,AdmittedwithRecentDischarge!$I$28:$I$1527&amp;AdmittedwithRecentDischarge!$M$28:$M$1527,0)),9))</f>
        <v>0</v>
      </c>
      <c r="U279" s="191">
        <f t="array" ref="U279">IF(ISNA(INDEX(AdmittedwithRecentDischarge!$I$28:$W$1527, (MATCH($F279&amp;$R279,AdmittedwithRecentDischarge!$I$28:$I$1527&amp;AdmittedwithRecentDischarge!$M$28:$M$1527,0)))),"",INDEX(AdmittedwithRecentDischarge!$I$28:$W$1527, (MATCH($F279&amp;$R279,AdmittedwithRecentDischarge!$I$28:$I$1527&amp;AdmittedwithRecentDischarge!$M$28:$M$1527,0)),11))</f>
        <v>0</v>
      </c>
      <c r="V279" s="191">
        <f t="array" ref="V279">IF(ISNA(INDEX(AdmittedwithRecentDischarge!$I$28:$W$1527, (MATCH($F279&amp;$R279,AdmittedwithRecentDischarge!$I$28:$I$1527&amp;AdmittedwithRecentDischarge!$M$28:$M$1527,0)))),"",INDEX(AdmittedwithRecentDischarge!$I$28:$W$1527, (MATCH($F279&amp;$R279,AdmittedwithRecentDischarge!$I$28:$I$1527&amp;AdmittedwithRecentDischarge!$M$28:$M$1527,0)),15))</f>
        <v>0</v>
      </c>
      <c r="W279" s="228" t="b">
        <f t="shared" si="30"/>
        <v>0</v>
      </c>
      <c r="X279" s="224" t="str">
        <f t="array" ref="X279">IF(ISNA(VLOOKUP($F279, AdmittedwithRecentDischarge!$I$28:$I$1527,1,FALSE)),"",MAX(IF((AdmittedwithRecentDischarge!$I$28:$I$1527=$F279)*(AdmittedwithRecentDischarge!$K$28:$K$1527&lt;=TransferLog!$J279),AdmittedwithRecentDischarge!$K$28:$K$1527)))</f>
        <v/>
      </c>
      <c r="Y279" s="224" t="b">
        <f t="shared" si="31"/>
        <v>0</v>
      </c>
      <c r="Z279" s="208"/>
      <c r="AA279" s="207" t="str">
        <f t="shared" si="28"/>
        <v/>
      </c>
      <c r="AB279" s="212" t="b">
        <f t="shared" si="32"/>
        <v>0</v>
      </c>
      <c r="AC279" s="213">
        <f t="shared" si="29"/>
        <v>0</v>
      </c>
      <c r="AD279" s="298"/>
      <c r="AE279" s="299"/>
      <c r="AF279" s="21">
        <f t="shared" si="17"/>
        <v>0</v>
      </c>
    </row>
    <row r="280" spans="1:32" s="21" customFormat="1" ht="16.5" customHeight="1">
      <c r="A280" s="22"/>
      <c r="B280" s="22"/>
      <c r="C280" s="22"/>
      <c r="D280" s="115">
        <f t="shared" si="16"/>
        <v>260</v>
      </c>
      <c r="E280" s="248" t="str">
        <f t="array" ref="E280">IF($F280&lt;&gt;"",INDEX(DropDownLists!$K$10:$K$2516,MATCH($F280,DropDownLists!$L$10:$L$2516,0)),"")</f>
        <v/>
      </c>
      <c r="F280" s="116"/>
      <c r="G280" s="118"/>
      <c r="I280" s="144"/>
      <c r="J280" s="141"/>
      <c r="K280" s="145"/>
      <c r="L280" s="146"/>
      <c r="M280" s="195" t="str">
        <f t="array" ref="M280">IF($L280&lt;&gt;"",INDEX(DropDownLists!$H$10:$H$2516,MATCH($L280,DropDownLists!$I$10:$I$2516,0)),"")</f>
        <v/>
      </c>
      <c r="N280" s="148"/>
      <c r="O280" s="148"/>
      <c r="P280" s="146"/>
      <c r="Q280" s="148" t="s">
        <v>190</v>
      </c>
      <c r="R280" s="119" t="str">
        <f t="array" ref="R280">IF(ISNA(VLOOKUP($F280, AdmittedwithRecentDischarge!$I$28:$I$1527,1,FALSE)),"",MAX(IF((AdmittedwithRecentDischarge!$I$28:$I$1527=$F280)*(AdmittedwithRecentDischarge!$M$28:$M$1527&lt;=TransferLog!$J280),AdmittedwithRecentDischarge!$M$28:$M$1527)))</f>
        <v/>
      </c>
      <c r="S280" s="120" t="str">
        <f t="array" ref="S280">IF(ISNA(INDEX(AdmittedwithRecentDischarge!$AH$28:$AH$1527,MATCH($F280&amp;$R280,AdmittedwithRecentDischarge!$I$28:$I$1527&amp;AdmittedwithRecentDischarge!$M$28:$M$1527,0))),"", IF($R280&lt;&gt;"",INDEX(AdmittedwithRecentDischarge!$AH$28:$AH$1527,MATCH($F280&amp;$R280,AdmittedwithRecentDischarge!$I$28:$I$1527&amp;AdmittedwithRecentDischarge!$M$28:$M$1527,0)),""))</f>
        <v/>
      </c>
      <c r="T280" s="190">
        <f t="array" ref="T280">IF(ISNA(INDEX(AdmittedwithRecentDischarge!$I$28:$W$1527, (MATCH($F280&amp;$R280,AdmittedwithRecentDischarge!$I$28:$I$1527&amp;AdmittedwithRecentDischarge!$M$28:$M$1527,0)))),"",INDEX(AdmittedwithRecentDischarge!$I$28:$W$1527, (MATCH($F280&amp;$R280,AdmittedwithRecentDischarge!$I$28:$I$1527&amp;AdmittedwithRecentDischarge!$M$28:$M$1527,0)),9))</f>
        <v>0</v>
      </c>
      <c r="U280" s="191">
        <f t="array" ref="U280">IF(ISNA(INDEX(AdmittedwithRecentDischarge!$I$28:$W$1527, (MATCH($F280&amp;$R280,AdmittedwithRecentDischarge!$I$28:$I$1527&amp;AdmittedwithRecentDischarge!$M$28:$M$1527,0)))),"",INDEX(AdmittedwithRecentDischarge!$I$28:$W$1527, (MATCH($F280&amp;$R280,AdmittedwithRecentDischarge!$I$28:$I$1527&amp;AdmittedwithRecentDischarge!$M$28:$M$1527,0)),11))</f>
        <v>0</v>
      </c>
      <c r="V280" s="191">
        <f t="array" ref="V280">IF(ISNA(INDEX(AdmittedwithRecentDischarge!$I$28:$W$1527, (MATCH($F280&amp;$R280,AdmittedwithRecentDischarge!$I$28:$I$1527&amp;AdmittedwithRecentDischarge!$M$28:$M$1527,0)))),"",INDEX(AdmittedwithRecentDischarge!$I$28:$W$1527, (MATCH($F280&amp;$R280,AdmittedwithRecentDischarge!$I$28:$I$1527&amp;AdmittedwithRecentDischarge!$M$28:$M$1527,0)),15))</f>
        <v>0</v>
      </c>
      <c r="W280" s="228" t="b">
        <f t="shared" si="30"/>
        <v>0</v>
      </c>
      <c r="X280" s="224" t="str">
        <f t="array" ref="X280">IF(ISNA(VLOOKUP($F280, AdmittedwithRecentDischarge!$I$28:$I$1527,1,FALSE)),"",MAX(IF((AdmittedwithRecentDischarge!$I$28:$I$1527=$F280)*(AdmittedwithRecentDischarge!$K$28:$K$1527&lt;=TransferLog!$J280),AdmittedwithRecentDischarge!$K$28:$K$1527)))</f>
        <v/>
      </c>
      <c r="Y280" s="224" t="b">
        <f t="shared" si="31"/>
        <v>0</v>
      </c>
      <c r="Z280" s="208"/>
      <c r="AA280" s="207" t="str">
        <f t="shared" si="28"/>
        <v/>
      </c>
      <c r="AB280" s="212" t="b">
        <f t="shared" si="32"/>
        <v>0</v>
      </c>
      <c r="AC280" s="213">
        <f t="shared" si="29"/>
        <v>0</v>
      </c>
      <c r="AD280" s="298"/>
      <c r="AE280" s="299"/>
      <c r="AF280" s="21">
        <f t="shared" si="17"/>
        <v>0</v>
      </c>
    </row>
    <row r="281" spans="1:32" s="21" customFormat="1" ht="16.5" customHeight="1">
      <c r="A281" s="22"/>
      <c r="B281" s="22"/>
      <c r="C281" s="22"/>
      <c r="D281" s="115">
        <f t="shared" si="16"/>
        <v>261</v>
      </c>
      <c r="E281" s="248" t="str">
        <f t="array" ref="E281">IF($F281&lt;&gt;"",INDEX(DropDownLists!$K$10:$K$2516,MATCH($F281,DropDownLists!$L$10:$L$2516,0)),"")</f>
        <v/>
      </c>
      <c r="F281" s="116"/>
      <c r="G281" s="118"/>
      <c r="I281" s="144"/>
      <c r="J281" s="141"/>
      <c r="K281" s="145"/>
      <c r="L281" s="146"/>
      <c r="M281" s="195" t="str">
        <f t="array" ref="M281">IF($L281&lt;&gt;"",INDEX(DropDownLists!$H$10:$H$2516,MATCH($L281,DropDownLists!$I$10:$I$2516,0)),"")</f>
        <v/>
      </c>
      <c r="N281" s="148"/>
      <c r="O281" s="148"/>
      <c r="P281" s="146"/>
      <c r="Q281" s="148" t="s">
        <v>190</v>
      </c>
      <c r="R281" s="119" t="str">
        <f t="array" ref="R281">IF(ISNA(VLOOKUP($F281, AdmittedwithRecentDischarge!$I$28:$I$1527,1,FALSE)),"",MAX(IF((AdmittedwithRecentDischarge!$I$28:$I$1527=$F281)*(AdmittedwithRecentDischarge!$M$28:$M$1527&lt;=TransferLog!$J281),AdmittedwithRecentDischarge!$M$28:$M$1527)))</f>
        <v/>
      </c>
      <c r="S281" s="120" t="str">
        <f t="array" ref="S281">IF(ISNA(INDEX(AdmittedwithRecentDischarge!$AH$28:$AH$1527,MATCH($F281&amp;$R281,AdmittedwithRecentDischarge!$I$28:$I$1527&amp;AdmittedwithRecentDischarge!$M$28:$M$1527,0))),"", IF($R281&lt;&gt;"",INDEX(AdmittedwithRecentDischarge!$AH$28:$AH$1527,MATCH($F281&amp;$R281,AdmittedwithRecentDischarge!$I$28:$I$1527&amp;AdmittedwithRecentDischarge!$M$28:$M$1527,0)),""))</f>
        <v/>
      </c>
      <c r="T281" s="190">
        <f t="array" ref="T281">IF(ISNA(INDEX(AdmittedwithRecentDischarge!$I$28:$W$1527, (MATCH($F281&amp;$R281,AdmittedwithRecentDischarge!$I$28:$I$1527&amp;AdmittedwithRecentDischarge!$M$28:$M$1527,0)))),"",INDEX(AdmittedwithRecentDischarge!$I$28:$W$1527, (MATCH($F281&amp;$R281,AdmittedwithRecentDischarge!$I$28:$I$1527&amp;AdmittedwithRecentDischarge!$M$28:$M$1527,0)),9))</f>
        <v>0</v>
      </c>
      <c r="U281" s="191">
        <f t="array" ref="U281">IF(ISNA(INDEX(AdmittedwithRecentDischarge!$I$28:$W$1527, (MATCH($F281&amp;$R281,AdmittedwithRecentDischarge!$I$28:$I$1527&amp;AdmittedwithRecentDischarge!$M$28:$M$1527,0)))),"",INDEX(AdmittedwithRecentDischarge!$I$28:$W$1527, (MATCH($F281&amp;$R281,AdmittedwithRecentDischarge!$I$28:$I$1527&amp;AdmittedwithRecentDischarge!$M$28:$M$1527,0)),11))</f>
        <v>0</v>
      </c>
      <c r="V281" s="191">
        <f t="array" ref="V281">IF(ISNA(INDEX(AdmittedwithRecentDischarge!$I$28:$W$1527, (MATCH($F281&amp;$R281,AdmittedwithRecentDischarge!$I$28:$I$1527&amp;AdmittedwithRecentDischarge!$M$28:$M$1527,0)))),"",INDEX(AdmittedwithRecentDischarge!$I$28:$W$1527, (MATCH($F281&amp;$R281,AdmittedwithRecentDischarge!$I$28:$I$1527&amp;AdmittedwithRecentDischarge!$M$28:$M$1527,0)),15))</f>
        <v>0</v>
      </c>
      <c r="W281" s="228" t="b">
        <f t="shared" si="30"/>
        <v>0</v>
      </c>
      <c r="X281" s="224" t="str">
        <f t="array" ref="X281">IF(ISNA(VLOOKUP($F281, AdmittedwithRecentDischarge!$I$28:$I$1527,1,FALSE)),"",MAX(IF((AdmittedwithRecentDischarge!$I$28:$I$1527=$F281)*(AdmittedwithRecentDischarge!$K$28:$K$1527&lt;=TransferLog!$J281),AdmittedwithRecentDischarge!$K$28:$K$1527)))</f>
        <v/>
      </c>
      <c r="Y281" s="224" t="b">
        <f t="shared" si="31"/>
        <v>0</v>
      </c>
      <c r="Z281" s="208"/>
      <c r="AA281" s="207" t="str">
        <f t="shared" si="28"/>
        <v/>
      </c>
      <c r="AB281" s="212" t="b">
        <f t="shared" si="32"/>
        <v>0</v>
      </c>
      <c r="AC281" s="213">
        <f t="shared" si="29"/>
        <v>0</v>
      </c>
      <c r="AD281" s="298"/>
      <c r="AE281" s="299"/>
      <c r="AF281" s="21">
        <f t="shared" si="17"/>
        <v>0</v>
      </c>
    </row>
    <row r="282" spans="1:32" s="21" customFormat="1" ht="16.5" customHeight="1">
      <c r="A282" s="22"/>
      <c r="B282" s="22"/>
      <c r="C282" s="22"/>
      <c r="D282" s="115">
        <f t="shared" si="16"/>
        <v>262</v>
      </c>
      <c r="E282" s="248" t="str">
        <f t="array" ref="E282">IF($F282&lt;&gt;"",INDEX(DropDownLists!$K$10:$K$2516,MATCH($F282,DropDownLists!$L$10:$L$2516,0)),"")</f>
        <v/>
      </c>
      <c r="F282" s="116"/>
      <c r="G282" s="118"/>
      <c r="I282" s="144"/>
      <c r="J282" s="141"/>
      <c r="K282" s="145"/>
      <c r="L282" s="146"/>
      <c r="M282" s="195" t="str">
        <f t="array" ref="M282">IF($L282&lt;&gt;"",INDEX(DropDownLists!$H$10:$H$2516,MATCH($L282,DropDownLists!$I$10:$I$2516,0)),"")</f>
        <v/>
      </c>
      <c r="N282" s="148"/>
      <c r="O282" s="148"/>
      <c r="P282" s="146"/>
      <c r="Q282" s="148" t="s">
        <v>190</v>
      </c>
      <c r="R282" s="119" t="str">
        <f t="array" ref="R282">IF(ISNA(VLOOKUP($F282, AdmittedwithRecentDischarge!$I$28:$I$1527,1,FALSE)),"",MAX(IF((AdmittedwithRecentDischarge!$I$28:$I$1527=$F282)*(AdmittedwithRecentDischarge!$M$28:$M$1527&lt;=TransferLog!$J282),AdmittedwithRecentDischarge!$M$28:$M$1527)))</f>
        <v/>
      </c>
      <c r="S282" s="120" t="str">
        <f t="array" ref="S282">IF(ISNA(INDEX(AdmittedwithRecentDischarge!$AH$28:$AH$1527,MATCH($F282&amp;$R282,AdmittedwithRecentDischarge!$I$28:$I$1527&amp;AdmittedwithRecentDischarge!$M$28:$M$1527,0))),"", IF($R282&lt;&gt;"",INDEX(AdmittedwithRecentDischarge!$AH$28:$AH$1527,MATCH($F282&amp;$R282,AdmittedwithRecentDischarge!$I$28:$I$1527&amp;AdmittedwithRecentDischarge!$M$28:$M$1527,0)),""))</f>
        <v/>
      </c>
      <c r="T282" s="190">
        <f t="array" ref="T282">IF(ISNA(INDEX(AdmittedwithRecentDischarge!$I$28:$W$1527, (MATCH($F282&amp;$R282,AdmittedwithRecentDischarge!$I$28:$I$1527&amp;AdmittedwithRecentDischarge!$M$28:$M$1527,0)))),"",INDEX(AdmittedwithRecentDischarge!$I$28:$W$1527, (MATCH($F282&amp;$R282,AdmittedwithRecentDischarge!$I$28:$I$1527&amp;AdmittedwithRecentDischarge!$M$28:$M$1527,0)),9))</f>
        <v>0</v>
      </c>
      <c r="U282" s="191">
        <f t="array" ref="U282">IF(ISNA(INDEX(AdmittedwithRecentDischarge!$I$28:$W$1527, (MATCH($F282&amp;$R282,AdmittedwithRecentDischarge!$I$28:$I$1527&amp;AdmittedwithRecentDischarge!$M$28:$M$1527,0)))),"",INDEX(AdmittedwithRecentDischarge!$I$28:$W$1527, (MATCH($F282&amp;$R282,AdmittedwithRecentDischarge!$I$28:$I$1527&amp;AdmittedwithRecentDischarge!$M$28:$M$1527,0)),11))</f>
        <v>0</v>
      </c>
      <c r="V282" s="191">
        <f t="array" ref="V282">IF(ISNA(INDEX(AdmittedwithRecentDischarge!$I$28:$W$1527, (MATCH($F282&amp;$R282,AdmittedwithRecentDischarge!$I$28:$I$1527&amp;AdmittedwithRecentDischarge!$M$28:$M$1527,0)))),"",INDEX(AdmittedwithRecentDischarge!$I$28:$W$1527, (MATCH($F282&amp;$R282,AdmittedwithRecentDischarge!$I$28:$I$1527&amp;AdmittedwithRecentDischarge!$M$28:$M$1527,0)),15))</f>
        <v>0</v>
      </c>
      <c r="W282" s="228" t="b">
        <f t="shared" si="30"/>
        <v>0</v>
      </c>
      <c r="X282" s="224" t="str">
        <f t="array" ref="X282">IF(ISNA(VLOOKUP($F282, AdmittedwithRecentDischarge!$I$28:$I$1527,1,FALSE)),"",MAX(IF((AdmittedwithRecentDischarge!$I$28:$I$1527=$F282)*(AdmittedwithRecentDischarge!$K$28:$K$1527&lt;=TransferLog!$J282),AdmittedwithRecentDischarge!$K$28:$K$1527)))</f>
        <v/>
      </c>
      <c r="Y282" s="224" t="b">
        <f t="shared" si="31"/>
        <v>0</v>
      </c>
      <c r="Z282" s="208"/>
      <c r="AA282" s="207" t="str">
        <f t="shared" si="28"/>
        <v/>
      </c>
      <c r="AB282" s="212" t="b">
        <f t="shared" si="32"/>
        <v>0</v>
      </c>
      <c r="AC282" s="213">
        <f t="shared" si="29"/>
        <v>0</v>
      </c>
      <c r="AD282" s="298"/>
      <c r="AE282" s="299"/>
      <c r="AF282" s="21">
        <f t="shared" si="17"/>
        <v>0</v>
      </c>
    </row>
    <row r="283" spans="1:32" s="21" customFormat="1" ht="16.5" customHeight="1">
      <c r="A283" s="22"/>
      <c r="B283" s="22"/>
      <c r="C283" s="22"/>
      <c r="D283" s="115">
        <f t="shared" si="16"/>
        <v>263</v>
      </c>
      <c r="E283" s="248" t="str">
        <f t="array" ref="E283">IF($F283&lt;&gt;"",INDEX(DropDownLists!$K$10:$K$2516,MATCH($F283,DropDownLists!$L$10:$L$2516,0)),"")</f>
        <v/>
      </c>
      <c r="F283" s="116"/>
      <c r="G283" s="118"/>
      <c r="I283" s="144"/>
      <c r="J283" s="141"/>
      <c r="K283" s="145"/>
      <c r="L283" s="146"/>
      <c r="M283" s="195" t="str">
        <f t="array" ref="M283">IF($L283&lt;&gt;"",INDEX(DropDownLists!$H$10:$H$2516,MATCH($L283,DropDownLists!$I$10:$I$2516,0)),"")</f>
        <v/>
      </c>
      <c r="N283" s="148"/>
      <c r="O283" s="148"/>
      <c r="P283" s="146"/>
      <c r="Q283" s="148" t="s">
        <v>190</v>
      </c>
      <c r="R283" s="119" t="str">
        <f t="array" ref="R283">IF(ISNA(VLOOKUP($F283, AdmittedwithRecentDischarge!$I$28:$I$1527,1,FALSE)),"",MAX(IF((AdmittedwithRecentDischarge!$I$28:$I$1527=$F283)*(AdmittedwithRecentDischarge!$M$28:$M$1527&lt;=TransferLog!$J283),AdmittedwithRecentDischarge!$M$28:$M$1527)))</f>
        <v/>
      </c>
      <c r="S283" s="120" t="str">
        <f t="array" ref="S283">IF(ISNA(INDEX(AdmittedwithRecentDischarge!$AH$28:$AH$1527,MATCH($F283&amp;$R283,AdmittedwithRecentDischarge!$I$28:$I$1527&amp;AdmittedwithRecentDischarge!$M$28:$M$1527,0))),"", IF($R283&lt;&gt;"",INDEX(AdmittedwithRecentDischarge!$AH$28:$AH$1527,MATCH($F283&amp;$R283,AdmittedwithRecentDischarge!$I$28:$I$1527&amp;AdmittedwithRecentDischarge!$M$28:$M$1527,0)),""))</f>
        <v/>
      </c>
      <c r="T283" s="190">
        <f t="array" ref="T283">IF(ISNA(INDEX(AdmittedwithRecentDischarge!$I$28:$W$1527, (MATCH($F283&amp;$R283,AdmittedwithRecentDischarge!$I$28:$I$1527&amp;AdmittedwithRecentDischarge!$M$28:$M$1527,0)))),"",INDEX(AdmittedwithRecentDischarge!$I$28:$W$1527, (MATCH($F283&amp;$R283,AdmittedwithRecentDischarge!$I$28:$I$1527&amp;AdmittedwithRecentDischarge!$M$28:$M$1527,0)),9))</f>
        <v>0</v>
      </c>
      <c r="U283" s="191">
        <f t="array" ref="U283">IF(ISNA(INDEX(AdmittedwithRecentDischarge!$I$28:$W$1527, (MATCH($F283&amp;$R283,AdmittedwithRecentDischarge!$I$28:$I$1527&amp;AdmittedwithRecentDischarge!$M$28:$M$1527,0)))),"",INDEX(AdmittedwithRecentDischarge!$I$28:$W$1527, (MATCH($F283&amp;$R283,AdmittedwithRecentDischarge!$I$28:$I$1527&amp;AdmittedwithRecentDischarge!$M$28:$M$1527,0)),11))</f>
        <v>0</v>
      </c>
      <c r="V283" s="191">
        <f t="array" ref="V283">IF(ISNA(INDEX(AdmittedwithRecentDischarge!$I$28:$W$1527, (MATCH($F283&amp;$R283,AdmittedwithRecentDischarge!$I$28:$I$1527&amp;AdmittedwithRecentDischarge!$M$28:$M$1527,0)))),"",INDEX(AdmittedwithRecentDischarge!$I$28:$W$1527, (MATCH($F283&amp;$R283,AdmittedwithRecentDischarge!$I$28:$I$1527&amp;AdmittedwithRecentDischarge!$M$28:$M$1527,0)),15))</f>
        <v>0</v>
      </c>
      <c r="W283" s="228" t="b">
        <f t="shared" si="30"/>
        <v>0</v>
      </c>
      <c r="X283" s="224" t="str">
        <f t="array" ref="X283">IF(ISNA(VLOOKUP($F283, AdmittedwithRecentDischarge!$I$28:$I$1527,1,FALSE)),"",MAX(IF((AdmittedwithRecentDischarge!$I$28:$I$1527=$F283)*(AdmittedwithRecentDischarge!$K$28:$K$1527&lt;=TransferLog!$J283),AdmittedwithRecentDischarge!$K$28:$K$1527)))</f>
        <v/>
      </c>
      <c r="Y283" s="224" t="b">
        <f t="shared" si="31"/>
        <v>0</v>
      </c>
      <c r="Z283" s="208"/>
      <c r="AA283" s="207" t="str">
        <f t="shared" si="28"/>
        <v/>
      </c>
      <c r="AB283" s="212" t="b">
        <f t="shared" si="32"/>
        <v>0</v>
      </c>
      <c r="AC283" s="213">
        <f t="shared" si="29"/>
        <v>0</v>
      </c>
      <c r="AD283" s="298"/>
      <c r="AE283" s="299"/>
      <c r="AF283" s="21">
        <f t="shared" si="17"/>
        <v>0</v>
      </c>
    </row>
    <row r="284" spans="1:32" s="21" customFormat="1" ht="16.5" customHeight="1">
      <c r="A284" s="22"/>
      <c r="B284" s="22"/>
      <c r="C284" s="22"/>
      <c r="D284" s="115">
        <f t="shared" si="16"/>
        <v>264</v>
      </c>
      <c r="E284" s="248" t="str">
        <f t="array" ref="E284">IF($F284&lt;&gt;"",INDEX(DropDownLists!$K$10:$K$2516,MATCH($F284,DropDownLists!$L$10:$L$2516,0)),"")</f>
        <v/>
      </c>
      <c r="F284" s="116"/>
      <c r="G284" s="118"/>
      <c r="I284" s="144"/>
      <c r="J284" s="141"/>
      <c r="K284" s="145"/>
      <c r="L284" s="146"/>
      <c r="M284" s="195" t="str">
        <f t="array" ref="M284">IF($L284&lt;&gt;"",INDEX(DropDownLists!$H$10:$H$2516,MATCH($L284,DropDownLists!$I$10:$I$2516,0)),"")</f>
        <v/>
      </c>
      <c r="N284" s="148"/>
      <c r="O284" s="148"/>
      <c r="P284" s="146"/>
      <c r="Q284" s="148" t="s">
        <v>190</v>
      </c>
      <c r="R284" s="119" t="str">
        <f t="array" ref="R284">IF(ISNA(VLOOKUP($F284, AdmittedwithRecentDischarge!$I$28:$I$1527,1,FALSE)),"",MAX(IF((AdmittedwithRecentDischarge!$I$28:$I$1527=$F284)*(AdmittedwithRecentDischarge!$M$28:$M$1527&lt;=TransferLog!$J284),AdmittedwithRecentDischarge!$M$28:$M$1527)))</f>
        <v/>
      </c>
      <c r="S284" s="120" t="str">
        <f t="array" ref="S284">IF(ISNA(INDEX(AdmittedwithRecentDischarge!$AH$28:$AH$1527,MATCH($F284&amp;$R284,AdmittedwithRecentDischarge!$I$28:$I$1527&amp;AdmittedwithRecentDischarge!$M$28:$M$1527,0))),"", IF($R284&lt;&gt;"",INDEX(AdmittedwithRecentDischarge!$AH$28:$AH$1527,MATCH($F284&amp;$R284,AdmittedwithRecentDischarge!$I$28:$I$1527&amp;AdmittedwithRecentDischarge!$M$28:$M$1527,0)),""))</f>
        <v/>
      </c>
      <c r="T284" s="190">
        <f t="array" ref="T284">IF(ISNA(INDEX(AdmittedwithRecentDischarge!$I$28:$W$1527, (MATCH($F284&amp;$R284,AdmittedwithRecentDischarge!$I$28:$I$1527&amp;AdmittedwithRecentDischarge!$M$28:$M$1527,0)))),"",INDEX(AdmittedwithRecentDischarge!$I$28:$W$1527, (MATCH($F284&amp;$R284,AdmittedwithRecentDischarge!$I$28:$I$1527&amp;AdmittedwithRecentDischarge!$M$28:$M$1527,0)),9))</f>
        <v>0</v>
      </c>
      <c r="U284" s="191">
        <f t="array" ref="U284">IF(ISNA(INDEX(AdmittedwithRecentDischarge!$I$28:$W$1527, (MATCH($F284&amp;$R284,AdmittedwithRecentDischarge!$I$28:$I$1527&amp;AdmittedwithRecentDischarge!$M$28:$M$1527,0)))),"",INDEX(AdmittedwithRecentDischarge!$I$28:$W$1527, (MATCH($F284&amp;$R284,AdmittedwithRecentDischarge!$I$28:$I$1527&amp;AdmittedwithRecentDischarge!$M$28:$M$1527,0)),11))</f>
        <v>0</v>
      </c>
      <c r="V284" s="191">
        <f t="array" ref="V284">IF(ISNA(INDEX(AdmittedwithRecentDischarge!$I$28:$W$1527, (MATCH($F284&amp;$R284,AdmittedwithRecentDischarge!$I$28:$I$1527&amp;AdmittedwithRecentDischarge!$M$28:$M$1527,0)))),"",INDEX(AdmittedwithRecentDischarge!$I$28:$W$1527, (MATCH($F284&amp;$R284,AdmittedwithRecentDischarge!$I$28:$I$1527&amp;AdmittedwithRecentDischarge!$M$28:$M$1527,0)),15))</f>
        <v>0</v>
      </c>
      <c r="W284" s="228" t="b">
        <f t="shared" si="30"/>
        <v>0</v>
      </c>
      <c r="X284" s="224" t="str">
        <f t="array" ref="X284">IF(ISNA(VLOOKUP($F284, AdmittedwithRecentDischarge!$I$28:$I$1527,1,FALSE)),"",MAX(IF((AdmittedwithRecentDischarge!$I$28:$I$1527=$F284)*(AdmittedwithRecentDischarge!$K$28:$K$1527&lt;=TransferLog!$J284),AdmittedwithRecentDischarge!$K$28:$K$1527)))</f>
        <v/>
      </c>
      <c r="Y284" s="224" t="b">
        <f t="shared" si="31"/>
        <v>0</v>
      </c>
      <c r="Z284" s="208"/>
      <c r="AA284" s="207" t="str">
        <f t="shared" si="28"/>
        <v/>
      </c>
      <c r="AB284" s="212" t="b">
        <f t="shared" si="32"/>
        <v>0</v>
      </c>
      <c r="AC284" s="213">
        <f t="shared" si="29"/>
        <v>0</v>
      </c>
      <c r="AD284" s="298"/>
      <c r="AE284" s="299"/>
      <c r="AF284" s="21">
        <f t="shared" si="17"/>
        <v>0</v>
      </c>
    </row>
    <row r="285" spans="1:32" s="21" customFormat="1" ht="16.5" customHeight="1">
      <c r="A285" s="22"/>
      <c r="B285" s="22"/>
      <c r="C285" s="22"/>
      <c r="D285" s="115">
        <f t="shared" si="16"/>
        <v>265</v>
      </c>
      <c r="E285" s="248" t="str">
        <f t="array" ref="E285">IF($F285&lt;&gt;"",INDEX(DropDownLists!$K$10:$K$2516,MATCH($F285,DropDownLists!$L$10:$L$2516,0)),"")</f>
        <v/>
      </c>
      <c r="F285" s="116"/>
      <c r="G285" s="118"/>
      <c r="I285" s="144"/>
      <c r="J285" s="141"/>
      <c r="K285" s="145"/>
      <c r="L285" s="146"/>
      <c r="M285" s="195" t="str">
        <f t="array" ref="M285">IF($L285&lt;&gt;"",INDEX(DropDownLists!$H$10:$H$2516,MATCH($L285,DropDownLists!$I$10:$I$2516,0)),"")</f>
        <v/>
      </c>
      <c r="N285" s="148"/>
      <c r="O285" s="148"/>
      <c r="P285" s="146"/>
      <c r="Q285" s="148" t="s">
        <v>190</v>
      </c>
      <c r="R285" s="119" t="str">
        <f t="array" ref="R285">IF(ISNA(VLOOKUP($F285, AdmittedwithRecentDischarge!$I$28:$I$1527,1,FALSE)),"",MAX(IF((AdmittedwithRecentDischarge!$I$28:$I$1527=$F285)*(AdmittedwithRecentDischarge!$M$28:$M$1527&lt;=TransferLog!$J285),AdmittedwithRecentDischarge!$M$28:$M$1527)))</f>
        <v/>
      </c>
      <c r="S285" s="120" t="str">
        <f t="array" ref="S285">IF(ISNA(INDEX(AdmittedwithRecentDischarge!$AH$28:$AH$1527,MATCH($F285&amp;$R285,AdmittedwithRecentDischarge!$I$28:$I$1527&amp;AdmittedwithRecentDischarge!$M$28:$M$1527,0))),"", IF($R285&lt;&gt;"",INDEX(AdmittedwithRecentDischarge!$AH$28:$AH$1527,MATCH($F285&amp;$R285,AdmittedwithRecentDischarge!$I$28:$I$1527&amp;AdmittedwithRecentDischarge!$M$28:$M$1527,0)),""))</f>
        <v/>
      </c>
      <c r="T285" s="190">
        <f t="array" ref="T285">IF(ISNA(INDEX(AdmittedwithRecentDischarge!$I$28:$W$1527, (MATCH($F285&amp;$R285,AdmittedwithRecentDischarge!$I$28:$I$1527&amp;AdmittedwithRecentDischarge!$M$28:$M$1527,0)))),"",INDEX(AdmittedwithRecentDischarge!$I$28:$W$1527, (MATCH($F285&amp;$R285,AdmittedwithRecentDischarge!$I$28:$I$1527&amp;AdmittedwithRecentDischarge!$M$28:$M$1527,0)),9))</f>
        <v>0</v>
      </c>
      <c r="U285" s="191">
        <f t="array" ref="U285">IF(ISNA(INDEX(AdmittedwithRecentDischarge!$I$28:$W$1527, (MATCH($F285&amp;$R285,AdmittedwithRecentDischarge!$I$28:$I$1527&amp;AdmittedwithRecentDischarge!$M$28:$M$1527,0)))),"",INDEX(AdmittedwithRecentDischarge!$I$28:$W$1527, (MATCH($F285&amp;$R285,AdmittedwithRecentDischarge!$I$28:$I$1527&amp;AdmittedwithRecentDischarge!$M$28:$M$1527,0)),11))</f>
        <v>0</v>
      </c>
      <c r="V285" s="191">
        <f t="array" ref="V285">IF(ISNA(INDEX(AdmittedwithRecentDischarge!$I$28:$W$1527, (MATCH($F285&amp;$R285,AdmittedwithRecentDischarge!$I$28:$I$1527&amp;AdmittedwithRecentDischarge!$M$28:$M$1527,0)))),"",INDEX(AdmittedwithRecentDischarge!$I$28:$W$1527, (MATCH($F285&amp;$R285,AdmittedwithRecentDischarge!$I$28:$I$1527&amp;AdmittedwithRecentDischarge!$M$28:$M$1527,0)),15))</f>
        <v>0</v>
      </c>
      <c r="W285" s="228" t="b">
        <f t="shared" si="30"/>
        <v>0</v>
      </c>
      <c r="X285" s="224" t="str">
        <f t="array" ref="X285">IF(ISNA(VLOOKUP($F285, AdmittedwithRecentDischarge!$I$28:$I$1527,1,FALSE)),"",MAX(IF((AdmittedwithRecentDischarge!$I$28:$I$1527=$F285)*(AdmittedwithRecentDischarge!$K$28:$K$1527&lt;=TransferLog!$J285),AdmittedwithRecentDischarge!$K$28:$K$1527)))</f>
        <v/>
      </c>
      <c r="Y285" s="224" t="b">
        <f t="shared" si="31"/>
        <v>0</v>
      </c>
      <c r="Z285" s="208"/>
      <c r="AA285" s="207" t="str">
        <f t="shared" si="28"/>
        <v/>
      </c>
      <c r="AB285" s="212" t="b">
        <f t="shared" si="32"/>
        <v>0</v>
      </c>
      <c r="AC285" s="213">
        <f t="shared" si="29"/>
        <v>0</v>
      </c>
      <c r="AD285" s="298"/>
      <c r="AE285" s="299"/>
      <c r="AF285" s="21">
        <f t="shared" si="17"/>
        <v>0</v>
      </c>
    </row>
    <row r="286" spans="1:32" s="21" customFormat="1" ht="16.5" customHeight="1">
      <c r="A286" s="22"/>
      <c r="B286" s="22"/>
      <c r="C286" s="22"/>
      <c r="D286" s="115">
        <f t="shared" si="16"/>
        <v>266</v>
      </c>
      <c r="E286" s="248" t="str">
        <f t="array" ref="E286">IF($F286&lt;&gt;"",INDEX(DropDownLists!$K$10:$K$2516,MATCH($F286,DropDownLists!$L$10:$L$2516,0)),"")</f>
        <v/>
      </c>
      <c r="F286" s="116"/>
      <c r="G286" s="118"/>
      <c r="I286" s="144"/>
      <c r="J286" s="141"/>
      <c r="K286" s="145"/>
      <c r="L286" s="146"/>
      <c r="M286" s="195" t="str">
        <f t="array" ref="M286">IF($L286&lt;&gt;"",INDEX(DropDownLists!$H$10:$H$2516,MATCH($L286,DropDownLists!$I$10:$I$2516,0)),"")</f>
        <v/>
      </c>
      <c r="N286" s="148"/>
      <c r="O286" s="148"/>
      <c r="P286" s="146"/>
      <c r="Q286" s="148" t="s">
        <v>190</v>
      </c>
      <c r="R286" s="119" t="str">
        <f t="array" ref="R286">IF(ISNA(VLOOKUP($F286, AdmittedwithRecentDischarge!$I$28:$I$1527,1,FALSE)),"",MAX(IF((AdmittedwithRecentDischarge!$I$28:$I$1527=$F286)*(AdmittedwithRecentDischarge!$M$28:$M$1527&lt;=TransferLog!$J286),AdmittedwithRecentDischarge!$M$28:$M$1527)))</f>
        <v/>
      </c>
      <c r="S286" s="120" t="str">
        <f t="array" ref="S286">IF(ISNA(INDEX(AdmittedwithRecentDischarge!$AH$28:$AH$1527,MATCH($F286&amp;$R286,AdmittedwithRecentDischarge!$I$28:$I$1527&amp;AdmittedwithRecentDischarge!$M$28:$M$1527,0))),"", IF($R286&lt;&gt;"",INDEX(AdmittedwithRecentDischarge!$AH$28:$AH$1527,MATCH($F286&amp;$R286,AdmittedwithRecentDischarge!$I$28:$I$1527&amp;AdmittedwithRecentDischarge!$M$28:$M$1527,0)),""))</f>
        <v/>
      </c>
      <c r="T286" s="190">
        <f t="array" ref="T286">IF(ISNA(INDEX(AdmittedwithRecentDischarge!$I$28:$W$1527, (MATCH($F286&amp;$R286,AdmittedwithRecentDischarge!$I$28:$I$1527&amp;AdmittedwithRecentDischarge!$M$28:$M$1527,0)))),"",INDEX(AdmittedwithRecentDischarge!$I$28:$W$1527, (MATCH($F286&amp;$R286,AdmittedwithRecentDischarge!$I$28:$I$1527&amp;AdmittedwithRecentDischarge!$M$28:$M$1527,0)),9))</f>
        <v>0</v>
      </c>
      <c r="U286" s="191">
        <f t="array" ref="U286">IF(ISNA(INDEX(AdmittedwithRecentDischarge!$I$28:$W$1527, (MATCH($F286&amp;$R286,AdmittedwithRecentDischarge!$I$28:$I$1527&amp;AdmittedwithRecentDischarge!$M$28:$M$1527,0)))),"",INDEX(AdmittedwithRecentDischarge!$I$28:$W$1527, (MATCH($F286&amp;$R286,AdmittedwithRecentDischarge!$I$28:$I$1527&amp;AdmittedwithRecentDischarge!$M$28:$M$1527,0)),11))</f>
        <v>0</v>
      </c>
      <c r="V286" s="191">
        <f t="array" ref="V286">IF(ISNA(INDEX(AdmittedwithRecentDischarge!$I$28:$W$1527, (MATCH($F286&amp;$R286,AdmittedwithRecentDischarge!$I$28:$I$1527&amp;AdmittedwithRecentDischarge!$M$28:$M$1527,0)))),"",INDEX(AdmittedwithRecentDischarge!$I$28:$W$1527, (MATCH($F286&amp;$R286,AdmittedwithRecentDischarge!$I$28:$I$1527&amp;AdmittedwithRecentDischarge!$M$28:$M$1527,0)),15))</f>
        <v>0</v>
      </c>
      <c r="W286" s="228" t="b">
        <f t="shared" si="30"/>
        <v>0</v>
      </c>
      <c r="X286" s="224" t="str">
        <f t="array" ref="X286">IF(ISNA(VLOOKUP($F286, AdmittedwithRecentDischarge!$I$28:$I$1527,1,FALSE)),"",MAX(IF((AdmittedwithRecentDischarge!$I$28:$I$1527=$F286)*(AdmittedwithRecentDischarge!$K$28:$K$1527&lt;=TransferLog!$J286),AdmittedwithRecentDischarge!$K$28:$K$1527)))</f>
        <v/>
      </c>
      <c r="Y286" s="224" t="b">
        <f t="shared" si="31"/>
        <v>0</v>
      </c>
      <c r="Z286" s="208"/>
      <c r="AA286" s="207" t="str">
        <f t="shared" si="28"/>
        <v/>
      </c>
      <c r="AB286" s="212" t="b">
        <f t="shared" si="32"/>
        <v>0</v>
      </c>
      <c r="AC286" s="213">
        <f t="shared" si="29"/>
        <v>0</v>
      </c>
      <c r="AD286" s="298"/>
      <c r="AE286" s="299"/>
      <c r="AF286" s="21">
        <f t="shared" si="17"/>
        <v>0</v>
      </c>
    </row>
    <row r="287" spans="1:32" s="21" customFormat="1" ht="16.5" customHeight="1">
      <c r="A287" s="22"/>
      <c r="B287" s="22"/>
      <c r="C287" s="22"/>
      <c r="D287" s="115">
        <f t="shared" si="16"/>
        <v>267</v>
      </c>
      <c r="E287" s="248" t="str">
        <f t="array" ref="E287">IF($F287&lt;&gt;"",INDEX(DropDownLists!$K$10:$K$2516,MATCH($F287,DropDownLists!$L$10:$L$2516,0)),"")</f>
        <v/>
      </c>
      <c r="F287" s="116"/>
      <c r="G287" s="118"/>
      <c r="I287" s="144"/>
      <c r="J287" s="141"/>
      <c r="K287" s="145"/>
      <c r="L287" s="146"/>
      <c r="M287" s="195" t="str">
        <f t="array" ref="M287">IF($L287&lt;&gt;"",INDEX(DropDownLists!$H$10:$H$2516,MATCH($L287,DropDownLists!$I$10:$I$2516,0)),"")</f>
        <v/>
      </c>
      <c r="N287" s="148"/>
      <c r="O287" s="148"/>
      <c r="P287" s="146"/>
      <c r="Q287" s="148" t="s">
        <v>190</v>
      </c>
      <c r="R287" s="119" t="str">
        <f t="array" ref="R287">IF(ISNA(VLOOKUP($F287, AdmittedwithRecentDischarge!$I$28:$I$1527,1,FALSE)),"",MAX(IF((AdmittedwithRecentDischarge!$I$28:$I$1527=$F287)*(AdmittedwithRecentDischarge!$M$28:$M$1527&lt;=TransferLog!$J287),AdmittedwithRecentDischarge!$M$28:$M$1527)))</f>
        <v/>
      </c>
      <c r="S287" s="120" t="str">
        <f t="array" ref="S287">IF(ISNA(INDEX(AdmittedwithRecentDischarge!$AH$28:$AH$1527,MATCH($F287&amp;$R287,AdmittedwithRecentDischarge!$I$28:$I$1527&amp;AdmittedwithRecentDischarge!$M$28:$M$1527,0))),"", IF($R287&lt;&gt;"",INDEX(AdmittedwithRecentDischarge!$AH$28:$AH$1527,MATCH($F287&amp;$R287,AdmittedwithRecentDischarge!$I$28:$I$1527&amp;AdmittedwithRecentDischarge!$M$28:$M$1527,0)),""))</f>
        <v/>
      </c>
      <c r="T287" s="190">
        <f t="array" ref="T287">IF(ISNA(INDEX(AdmittedwithRecentDischarge!$I$28:$W$1527, (MATCH($F287&amp;$R287,AdmittedwithRecentDischarge!$I$28:$I$1527&amp;AdmittedwithRecentDischarge!$M$28:$M$1527,0)))),"",INDEX(AdmittedwithRecentDischarge!$I$28:$W$1527, (MATCH($F287&amp;$R287,AdmittedwithRecentDischarge!$I$28:$I$1527&amp;AdmittedwithRecentDischarge!$M$28:$M$1527,0)),9))</f>
        <v>0</v>
      </c>
      <c r="U287" s="191">
        <f t="array" ref="U287">IF(ISNA(INDEX(AdmittedwithRecentDischarge!$I$28:$W$1527, (MATCH($F287&amp;$R287,AdmittedwithRecentDischarge!$I$28:$I$1527&amp;AdmittedwithRecentDischarge!$M$28:$M$1527,0)))),"",INDEX(AdmittedwithRecentDischarge!$I$28:$W$1527, (MATCH($F287&amp;$R287,AdmittedwithRecentDischarge!$I$28:$I$1527&amp;AdmittedwithRecentDischarge!$M$28:$M$1527,0)),11))</f>
        <v>0</v>
      </c>
      <c r="V287" s="191">
        <f t="array" ref="V287">IF(ISNA(INDEX(AdmittedwithRecentDischarge!$I$28:$W$1527, (MATCH($F287&amp;$R287,AdmittedwithRecentDischarge!$I$28:$I$1527&amp;AdmittedwithRecentDischarge!$M$28:$M$1527,0)))),"",INDEX(AdmittedwithRecentDischarge!$I$28:$W$1527, (MATCH($F287&amp;$R287,AdmittedwithRecentDischarge!$I$28:$I$1527&amp;AdmittedwithRecentDischarge!$M$28:$M$1527,0)),15))</f>
        <v>0</v>
      </c>
      <c r="W287" s="228" t="b">
        <f t="shared" si="30"/>
        <v>0</v>
      </c>
      <c r="X287" s="224" t="str">
        <f t="array" ref="X287">IF(ISNA(VLOOKUP($F287, AdmittedwithRecentDischarge!$I$28:$I$1527,1,FALSE)),"",MAX(IF((AdmittedwithRecentDischarge!$I$28:$I$1527=$F287)*(AdmittedwithRecentDischarge!$K$28:$K$1527&lt;=TransferLog!$J287),AdmittedwithRecentDischarge!$K$28:$K$1527)))</f>
        <v/>
      </c>
      <c r="Y287" s="224" t="b">
        <f t="shared" si="31"/>
        <v>0</v>
      </c>
      <c r="Z287" s="208"/>
      <c r="AA287" s="207" t="str">
        <f t="shared" si="28"/>
        <v/>
      </c>
      <c r="AB287" s="212" t="b">
        <f t="shared" si="32"/>
        <v>0</v>
      </c>
      <c r="AC287" s="213">
        <f t="shared" si="29"/>
        <v>0</v>
      </c>
      <c r="AD287" s="298"/>
      <c r="AE287" s="299"/>
      <c r="AF287" s="21">
        <f t="shared" si="17"/>
        <v>0</v>
      </c>
    </row>
    <row r="288" spans="1:32" s="21" customFormat="1" ht="16.5" customHeight="1">
      <c r="A288" s="22"/>
      <c r="B288" s="22"/>
      <c r="C288" s="22"/>
      <c r="D288" s="115">
        <f t="shared" si="16"/>
        <v>268</v>
      </c>
      <c r="E288" s="248" t="str">
        <f t="array" ref="E288">IF($F288&lt;&gt;"",INDEX(DropDownLists!$K$10:$K$2516,MATCH($F288,DropDownLists!$L$10:$L$2516,0)),"")</f>
        <v/>
      </c>
      <c r="F288" s="116"/>
      <c r="G288" s="118"/>
      <c r="I288" s="144"/>
      <c r="J288" s="141"/>
      <c r="K288" s="145"/>
      <c r="L288" s="146"/>
      <c r="M288" s="195" t="str">
        <f t="array" ref="M288">IF($L288&lt;&gt;"",INDEX(DropDownLists!$H$10:$H$2516,MATCH($L288,DropDownLists!$I$10:$I$2516,0)),"")</f>
        <v/>
      </c>
      <c r="N288" s="148"/>
      <c r="O288" s="148"/>
      <c r="P288" s="146"/>
      <c r="Q288" s="148" t="s">
        <v>190</v>
      </c>
      <c r="R288" s="119" t="str">
        <f t="array" ref="R288">IF(ISNA(VLOOKUP($F288, AdmittedwithRecentDischarge!$I$28:$I$1527,1,FALSE)),"",MAX(IF((AdmittedwithRecentDischarge!$I$28:$I$1527=$F288)*(AdmittedwithRecentDischarge!$M$28:$M$1527&lt;=TransferLog!$J288),AdmittedwithRecentDischarge!$M$28:$M$1527)))</f>
        <v/>
      </c>
      <c r="S288" s="120" t="str">
        <f t="array" ref="S288">IF(ISNA(INDEX(AdmittedwithRecentDischarge!$AH$28:$AH$1527,MATCH($F288&amp;$R288,AdmittedwithRecentDischarge!$I$28:$I$1527&amp;AdmittedwithRecentDischarge!$M$28:$M$1527,0))),"", IF($R288&lt;&gt;"",INDEX(AdmittedwithRecentDischarge!$AH$28:$AH$1527,MATCH($F288&amp;$R288,AdmittedwithRecentDischarge!$I$28:$I$1527&amp;AdmittedwithRecentDischarge!$M$28:$M$1527,0)),""))</f>
        <v/>
      </c>
      <c r="T288" s="190">
        <f t="array" ref="T288">IF(ISNA(INDEX(AdmittedwithRecentDischarge!$I$28:$W$1527, (MATCH($F288&amp;$R288,AdmittedwithRecentDischarge!$I$28:$I$1527&amp;AdmittedwithRecentDischarge!$M$28:$M$1527,0)))),"",INDEX(AdmittedwithRecentDischarge!$I$28:$W$1527, (MATCH($F288&amp;$R288,AdmittedwithRecentDischarge!$I$28:$I$1527&amp;AdmittedwithRecentDischarge!$M$28:$M$1527,0)),9))</f>
        <v>0</v>
      </c>
      <c r="U288" s="191">
        <f t="array" ref="U288">IF(ISNA(INDEX(AdmittedwithRecentDischarge!$I$28:$W$1527, (MATCH($F288&amp;$R288,AdmittedwithRecentDischarge!$I$28:$I$1527&amp;AdmittedwithRecentDischarge!$M$28:$M$1527,0)))),"",INDEX(AdmittedwithRecentDischarge!$I$28:$W$1527, (MATCH($F288&amp;$R288,AdmittedwithRecentDischarge!$I$28:$I$1527&amp;AdmittedwithRecentDischarge!$M$28:$M$1527,0)),11))</f>
        <v>0</v>
      </c>
      <c r="V288" s="191">
        <f t="array" ref="V288">IF(ISNA(INDEX(AdmittedwithRecentDischarge!$I$28:$W$1527, (MATCH($F288&amp;$R288,AdmittedwithRecentDischarge!$I$28:$I$1527&amp;AdmittedwithRecentDischarge!$M$28:$M$1527,0)))),"",INDEX(AdmittedwithRecentDischarge!$I$28:$W$1527, (MATCH($F288&amp;$R288,AdmittedwithRecentDischarge!$I$28:$I$1527&amp;AdmittedwithRecentDischarge!$M$28:$M$1527,0)),15))</f>
        <v>0</v>
      </c>
      <c r="W288" s="228" t="b">
        <f t="shared" si="30"/>
        <v>0</v>
      </c>
      <c r="X288" s="224" t="str">
        <f t="array" ref="X288">IF(ISNA(VLOOKUP($F288, AdmittedwithRecentDischarge!$I$28:$I$1527,1,FALSE)),"",MAX(IF((AdmittedwithRecentDischarge!$I$28:$I$1527=$F288)*(AdmittedwithRecentDischarge!$K$28:$K$1527&lt;=TransferLog!$J288),AdmittedwithRecentDischarge!$K$28:$K$1527)))</f>
        <v/>
      </c>
      <c r="Y288" s="224" t="b">
        <f t="shared" si="31"/>
        <v>0</v>
      </c>
      <c r="Z288" s="208"/>
      <c r="AA288" s="207" t="str">
        <f t="shared" si="28"/>
        <v/>
      </c>
      <c r="AB288" s="212" t="b">
        <f t="shared" si="32"/>
        <v>0</v>
      </c>
      <c r="AC288" s="213">
        <f t="shared" si="29"/>
        <v>0</v>
      </c>
      <c r="AD288" s="298"/>
      <c r="AE288" s="299"/>
      <c r="AF288" s="21">
        <f t="shared" si="17"/>
        <v>0</v>
      </c>
    </row>
    <row r="289" spans="1:32" s="21" customFormat="1" ht="16.5" customHeight="1">
      <c r="A289" s="22"/>
      <c r="B289" s="22"/>
      <c r="C289" s="22"/>
      <c r="D289" s="115">
        <f t="shared" si="16"/>
        <v>269</v>
      </c>
      <c r="E289" s="248" t="str">
        <f t="array" ref="E289">IF($F289&lt;&gt;"",INDEX(DropDownLists!$K$10:$K$2516,MATCH($F289,DropDownLists!$L$10:$L$2516,0)),"")</f>
        <v/>
      </c>
      <c r="F289" s="116"/>
      <c r="G289" s="118"/>
      <c r="I289" s="144"/>
      <c r="J289" s="141"/>
      <c r="K289" s="145"/>
      <c r="L289" s="146"/>
      <c r="M289" s="195" t="str">
        <f t="array" ref="M289">IF($L289&lt;&gt;"",INDEX(DropDownLists!$H$10:$H$2516,MATCH($L289,DropDownLists!$I$10:$I$2516,0)),"")</f>
        <v/>
      </c>
      <c r="N289" s="148"/>
      <c r="O289" s="148"/>
      <c r="P289" s="146"/>
      <c r="Q289" s="148" t="s">
        <v>190</v>
      </c>
      <c r="R289" s="119" t="str">
        <f t="array" ref="R289">IF(ISNA(VLOOKUP($F289, AdmittedwithRecentDischarge!$I$28:$I$1527,1,FALSE)),"",MAX(IF((AdmittedwithRecentDischarge!$I$28:$I$1527=$F289)*(AdmittedwithRecentDischarge!$M$28:$M$1527&lt;=TransferLog!$J289),AdmittedwithRecentDischarge!$M$28:$M$1527)))</f>
        <v/>
      </c>
      <c r="S289" s="120" t="str">
        <f t="array" ref="S289">IF(ISNA(INDEX(AdmittedwithRecentDischarge!$AH$28:$AH$1527,MATCH($F289&amp;$R289,AdmittedwithRecentDischarge!$I$28:$I$1527&amp;AdmittedwithRecentDischarge!$M$28:$M$1527,0))),"", IF($R289&lt;&gt;"",INDEX(AdmittedwithRecentDischarge!$AH$28:$AH$1527,MATCH($F289&amp;$R289,AdmittedwithRecentDischarge!$I$28:$I$1527&amp;AdmittedwithRecentDischarge!$M$28:$M$1527,0)),""))</f>
        <v/>
      </c>
      <c r="T289" s="190">
        <f t="array" ref="T289">IF(ISNA(INDEX(AdmittedwithRecentDischarge!$I$28:$W$1527, (MATCH($F289&amp;$R289,AdmittedwithRecentDischarge!$I$28:$I$1527&amp;AdmittedwithRecentDischarge!$M$28:$M$1527,0)))),"",INDEX(AdmittedwithRecentDischarge!$I$28:$W$1527, (MATCH($F289&amp;$R289,AdmittedwithRecentDischarge!$I$28:$I$1527&amp;AdmittedwithRecentDischarge!$M$28:$M$1527,0)),9))</f>
        <v>0</v>
      </c>
      <c r="U289" s="191">
        <f t="array" ref="U289">IF(ISNA(INDEX(AdmittedwithRecentDischarge!$I$28:$W$1527, (MATCH($F289&amp;$R289,AdmittedwithRecentDischarge!$I$28:$I$1527&amp;AdmittedwithRecentDischarge!$M$28:$M$1527,0)))),"",INDEX(AdmittedwithRecentDischarge!$I$28:$W$1527, (MATCH($F289&amp;$R289,AdmittedwithRecentDischarge!$I$28:$I$1527&amp;AdmittedwithRecentDischarge!$M$28:$M$1527,0)),11))</f>
        <v>0</v>
      </c>
      <c r="V289" s="191">
        <f t="array" ref="V289">IF(ISNA(INDEX(AdmittedwithRecentDischarge!$I$28:$W$1527, (MATCH($F289&amp;$R289,AdmittedwithRecentDischarge!$I$28:$I$1527&amp;AdmittedwithRecentDischarge!$M$28:$M$1527,0)))),"",INDEX(AdmittedwithRecentDischarge!$I$28:$W$1527, (MATCH($F289&amp;$R289,AdmittedwithRecentDischarge!$I$28:$I$1527&amp;AdmittedwithRecentDischarge!$M$28:$M$1527,0)),15))</f>
        <v>0</v>
      </c>
      <c r="W289" s="228" t="b">
        <f t="shared" si="30"/>
        <v>0</v>
      </c>
      <c r="X289" s="224" t="str">
        <f t="array" ref="X289">IF(ISNA(VLOOKUP($F289, AdmittedwithRecentDischarge!$I$28:$I$1527,1,FALSE)),"",MAX(IF((AdmittedwithRecentDischarge!$I$28:$I$1527=$F289)*(AdmittedwithRecentDischarge!$K$28:$K$1527&lt;=TransferLog!$J289),AdmittedwithRecentDischarge!$K$28:$K$1527)))</f>
        <v/>
      </c>
      <c r="Y289" s="224" t="b">
        <f t="shared" si="31"/>
        <v>0</v>
      </c>
      <c r="Z289" s="208"/>
      <c r="AA289" s="207" t="str">
        <f t="shared" si="28"/>
        <v/>
      </c>
      <c r="AB289" s="212" t="b">
        <f t="shared" si="32"/>
        <v>0</v>
      </c>
      <c r="AC289" s="213">
        <f t="shared" si="29"/>
        <v>0</v>
      </c>
      <c r="AD289" s="298"/>
      <c r="AE289" s="299"/>
      <c r="AF289" s="21">
        <f t="shared" si="17"/>
        <v>0</v>
      </c>
    </row>
    <row r="290" spans="1:32" s="21" customFormat="1" ht="16.5" customHeight="1">
      <c r="A290" s="22"/>
      <c r="B290" s="22"/>
      <c r="C290" s="22"/>
      <c r="D290" s="115">
        <f t="shared" si="16"/>
        <v>270</v>
      </c>
      <c r="E290" s="248" t="str">
        <f t="array" ref="E290">IF($F290&lt;&gt;"",INDEX(DropDownLists!$K$10:$K$2516,MATCH($F290,DropDownLists!$L$10:$L$2516,0)),"")</f>
        <v/>
      </c>
      <c r="F290" s="116"/>
      <c r="G290" s="118"/>
      <c r="I290" s="144"/>
      <c r="J290" s="141"/>
      <c r="K290" s="145"/>
      <c r="L290" s="146"/>
      <c r="M290" s="195" t="str">
        <f t="array" ref="M290">IF($L290&lt;&gt;"",INDEX(DropDownLists!$H$10:$H$2516,MATCH($L290,DropDownLists!$I$10:$I$2516,0)),"")</f>
        <v/>
      </c>
      <c r="N290" s="148"/>
      <c r="O290" s="148"/>
      <c r="P290" s="146"/>
      <c r="Q290" s="148" t="s">
        <v>190</v>
      </c>
      <c r="R290" s="119" t="str">
        <f t="array" ref="R290">IF(ISNA(VLOOKUP($F290, AdmittedwithRecentDischarge!$I$28:$I$1527,1,FALSE)),"",MAX(IF((AdmittedwithRecentDischarge!$I$28:$I$1527=$F290)*(AdmittedwithRecentDischarge!$M$28:$M$1527&lt;=TransferLog!$J290),AdmittedwithRecentDischarge!$M$28:$M$1527)))</f>
        <v/>
      </c>
      <c r="S290" s="120" t="str">
        <f t="array" ref="S290">IF(ISNA(INDEX(AdmittedwithRecentDischarge!$AH$28:$AH$1527,MATCH($F290&amp;$R290,AdmittedwithRecentDischarge!$I$28:$I$1527&amp;AdmittedwithRecentDischarge!$M$28:$M$1527,0))),"", IF($R290&lt;&gt;"",INDEX(AdmittedwithRecentDischarge!$AH$28:$AH$1527,MATCH($F290&amp;$R290,AdmittedwithRecentDischarge!$I$28:$I$1527&amp;AdmittedwithRecentDischarge!$M$28:$M$1527,0)),""))</f>
        <v/>
      </c>
      <c r="T290" s="190">
        <f t="array" ref="T290">IF(ISNA(INDEX(AdmittedwithRecentDischarge!$I$28:$W$1527, (MATCH($F290&amp;$R290,AdmittedwithRecentDischarge!$I$28:$I$1527&amp;AdmittedwithRecentDischarge!$M$28:$M$1527,0)))),"",INDEX(AdmittedwithRecentDischarge!$I$28:$W$1527, (MATCH($F290&amp;$R290,AdmittedwithRecentDischarge!$I$28:$I$1527&amp;AdmittedwithRecentDischarge!$M$28:$M$1527,0)),9))</f>
        <v>0</v>
      </c>
      <c r="U290" s="191">
        <f t="array" ref="U290">IF(ISNA(INDEX(AdmittedwithRecentDischarge!$I$28:$W$1527, (MATCH($F290&amp;$R290,AdmittedwithRecentDischarge!$I$28:$I$1527&amp;AdmittedwithRecentDischarge!$M$28:$M$1527,0)))),"",INDEX(AdmittedwithRecentDischarge!$I$28:$W$1527, (MATCH($F290&amp;$R290,AdmittedwithRecentDischarge!$I$28:$I$1527&amp;AdmittedwithRecentDischarge!$M$28:$M$1527,0)),11))</f>
        <v>0</v>
      </c>
      <c r="V290" s="191">
        <f t="array" ref="V290">IF(ISNA(INDEX(AdmittedwithRecentDischarge!$I$28:$W$1527, (MATCH($F290&amp;$R290,AdmittedwithRecentDischarge!$I$28:$I$1527&amp;AdmittedwithRecentDischarge!$M$28:$M$1527,0)))),"",INDEX(AdmittedwithRecentDischarge!$I$28:$W$1527, (MATCH($F290&amp;$R290,AdmittedwithRecentDischarge!$I$28:$I$1527&amp;AdmittedwithRecentDischarge!$M$28:$M$1527,0)),15))</f>
        <v>0</v>
      </c>
      <c r="W290" s="228" t="b">
        <f t="shared" si="30"/>
        <v>0</v>
      </c>
      <c r="X290" s="224" t="str">
        <f t="array" ref="X290">IF(ISNA(VLOOKUP($F290, AdmittedwithRecentDischarge!$I$28:$I$1527,1,FALSE)),"",MAX(IF((AdmittedwithRecentDischarge!$I$28:$I$1527=$F290)*(AdmittedwithRecentDischarge!$K$28:$K$1527&lt;=TransferLog!$J290),AdmittedwithRecentDischarge!$K$28:$K$1527)))</f>
        <v/>
      </c>
      <c r="Y290" s="224" t="b">
        <f t="shared" si="31"/>
        <v>0</v>
      </c>
      <c r="Z290" s="208"/>
      <c r="AA290" s="207" t="str">
        <f t="shared" si="28"/>
        <v/>
      </c>
      <c r="AB290" s="212" t="b">
        <f t="shared" si="32"/>
        <v>0</v>
      </c>
      <c r="AC290" s="213">
        <f t="shared" si="29"/>
        <v>0</v>
      </c>
      <c r="AD290" s="298"/>
      <c r="AE290" s="299"/>
      <c r="AF290" s="21">
        <f t="shared" si="17"/>
        <v>0</v>
      </c>
    </row>
    <row r="291" spans="1:32" s="21" customFormat="1" ht="16.5" customHeight="1">
      <c r="A291" s="22"/>
      <c r="B291" s="22"/>
      <c r="C291" s="22"/>
      <c r="D291" s="115">
        <f t="shared" si="16"/>
        <v>271</v>
      </c>
      <c r="E291" s="248" t="str">
        <f t="array" ref="E291">IF($F291&lt;&gt;"",INDEX(DropDownLists!$K$10:$K$2516,MATCH($F291,DropDownLists!$L$10:$L$2516,0)),"")</f>
        <v/>
      </c>
      <c r="F291" s="116"/>
      <c r="G291" s="118"/>
      <c r="I291" s="144"/>
      <c r="J291" s="141"/>
      <c r="K291" s="145"/>
      <c r="L291" s="146"/>
      <c r="M291" s="195" t="str">
        <f t="array" ref="M291">IF($L291&lt;&gt;"",INDEX(DropDownLists!$H$10:$H$2516,MATCH($L291,DropDownLists!$I$10:$I$2516,0)),"")</f>
        <v/>
      </c>
      <c r="N291" s="148"/>
      <c r="O291" s="148"/>
      <c r="P291" s="146"/>
      <c r="Q291" s="148" t="s">
        <v>190</v>
      </c>
      <c r="R291" s="119" t="str">
        <f t="array" ref="R291">IF(ISNA(VLOOKUP($F291, AdmittedwithRecentDischarge!$I$28:$I$1527,1,FALSE)),"",MAX(IF((AdmittedwithRecentDischarge!$I$28:$I$1527=$F291)*(AdmittedwithRecentDischarge!$M$28:$M$1527&lt;=TransferLog!$J291),AdmittedwithRecentDischarge!$M$28:$M$1527)))</f>
        <v/>
      </c>
      <c r="S291" s="120" t="str">
        <f t="array" ref="S291">IF(ISNA(INDEX(AdmittedwithRecentDischarge!$AH$28:$AH$1527,MATCH($F291&amp;$R291,AdmittedwithRecentDischarge!$I$28:$I$1527&amp;AdmittedwithRecentDischarge!$M$28:$M$1527,0))),"", IF($R291&lt;&gt;"",INDEX(AdmittedwithRecentDischarge!$AH$28:$AH$1527,MATCH($F291&amp;$R291,AdmittedwithRecentDischarge!$I$28:$I$1527&amp;AdmittedwithRecentDischarge!$M$28:$M$1527,0)),""))</f>
        <v/>
      </c>
      <c r="T291" s="190">
        <f t="array" ref="T291">IF(ISNA(INDEX(AdmittedwithRecentDischarge!$I$28:$W$1527, (MATCH($F291&amp;$R291,AdmittedwithRecentDischarge!$I$28:$I$1527&amp;AdmittedwithRecentDischarge!$M$28:$M$1527,0)))),"",INDEX(AdmittedwithRecentDischarge!$I$28:$W$1527, (MATCH($F291&amp;$R291,AdmittedwithRecentDischarge!$I$28:$I$1527&amp;AdmittedwithRecentDischarge!$M$28:$M$1527,0)),9))</f>
        <v>0</v>
      </c>
      <c r="U291" s="191">
        <f t="array" ref="U291">IF(ISNA(INDEX(AdmittedwithRecentDischarge!$I$28:$W$1527, (MATCH($F291&amp;$R291,AdmittedwithRecentDischarge!$I$28:$I$1527&amp;AdmittedwithRecentDischarge!$M$28:$M$1527,0)))),"",INDEX(AdmittedwithRecentDischarge!$I$28:$W$1527, (MATCH($F291&amp;$R291,AdmittedwithRecentDischarge!$I$28:$I$1527&amp;AdmittedwithRecentDischarge!$M$28:$M$1527,0)),11))</f>
        <v>0</v>
      </c>
      <c r="V291" s="191">
        <f t="array" ref="V291">IF(ISNA(INDEX(AdmittedwithRecentDischarge!$I$28:$W$1527, (MATCH($F291&amp;$R291,AdmittedwithRecentDischarge!$I$28:$I$1527&amp;AdmittedwithRecentDischarge!$M$28:$M$1527,0)))),"",INDEX(AdmittedwithRecentDischarge!$I$28:$W$1527, (MATCH($F291&amp;$R291,AdmittedwithRecentDischarge!$I$28:$I$1527&amp;AdmittedwithRecentDischarge!$M$28:$M$1527,0)),15))</f>
        <v>0</v>
      </c>
      <c r="W291" s="228" t="b">
        <f t="shared" si="30"/>
        <v>0</v>
      </c>
      <c r="X291" s="224" t="str">
        <f t="array" ref="X291">IF(ISNA(VLOOKUP($F291, AdmittedwithRecentDischarge!$I$28:$I$1527,1,FALSE)),"",MAX(IF((AdmittedwithRecentDischarge!$I$28:$I$1527=$F291)*(AdmittedwithRecentDischarge!$K$28:$K$1527&lt;=TransferLog!$J291),AdmittedwithRecentDischarge!$K$28:$K$1527)))</f>
        <v/>
      </c>
      <c r="Y291" s="224" t="b">
        <f t="shared" si="31"/>
        <v>0</v>
      </c>
      <c r="Z291" s="208"/>
      <c r="AA291" s="207" t="str">
        <f t="shared" si="28"/>
        <v/>
      </c>
      <c r="AB291" s="212" t="b">
        <f t="shared" si="32"/>
        <v>0</v>
      </c>
      <c r="AC291" s="213">
        <f t="shared" si="29"/>
        <v>0</v>
      </c>
      <c r="AD291" s="298"/>
      <c r="AE291" s="299"/>
      <c r="AF291" s="21">
        <f t="shared" si="17"/>
        <v>0</v>
      </c>
    </row>
    <row r="292" spans="1:32" s="21" customFormat="1" ht="16.5" customHeight="1">
      <c r="A292" s="22"/>
      <c r="B292" s="22"/>
      <c r="C292" s="22"/>
      <c r="D292" s="115">
        <f t="shared" si="16"/>
        <v>272</v>
      </c>
      <c r="E292" s="248" t="str">
        <f t="array" ref="E292">IF($F292&lt;&gt;"",INDEX(DropDownLists!$K$10:$K$2516,MATCH($F292,DropDownLists!$L$10:$L$2516,0)),"")</f>
        <v/>
      </c>
      <c r="F292" s="116"/>
      <c r="G292" s="118"/>
      <c r="I292" s="144"/>
      <c r="J292" s="141"/>
      <c r="K292" s="145"/>
      <c r="L292" s="146"/>
      <c r="M292" s="195" t="str">
        <f t="array" ref="M292">IF($L292&lt;&gt;"",INDEX(DropDownLists!$H$10:$H$2516,MATCH($L292,DropDownLists!$I$10:$I$2516,0)),"")</f>
        <v/>
      </c>
      <c r="N292" s="148"/>
      <c r="O292" s="148"/>
      <c r="P292" s="146"/>
      <c r="Q292" s="148" t="s">
        <v>190</v>
      </c>
      <c r="R292" s="119" t="str">
        <f t="array" ref="R292">IF(ISNA(VLOOKUP($F292, AdmittedwithRecentDischarge!$I$28:$I$1527,1,FALSE)),"",MAX(IF((AdmittedwithRecentDischarge!$I$28:$I$1527=$F292)*(AdmittedwithRecentDischarge!$M$28:$M$1527&lt;=TransferLog!$J292),AdmittedwithRecentDischarge!$M$28:$M$1527)))</f>
        <v/>
      </c>
      <c r="S292" s="120" t="str">
        <f t="array" ref="S292">IF(ISNA(INDEX(AdmittedwithRecentDischarge!$AH$28:$AH$1527,MATCH($F292&amp;$R292,AdmittedwithRecentDischarge!$I$28:$I$1527&amp;AdmittedwithRecentDischarge!$M$28:$M$1527,0))),"", IF($R292&lt;&gt;"",INDEX(AdmittedwithRecentDischarge!$AH$28:$AH$1527,MATCH($F292&amp;$R292,AdmittedwithRecentDischarge!$I$28:$I$1527&amp;AdmittedwithRecentDischarge!$M$28:$M$1527,0)),""))</f>
        <v/>
      </c>
      <c r="T292" s="190">
        <f t="array" ref="T292">IF(ISNA(INDEX(AdmittedwithRecentDischarge!$I$28:$W$1527, (MATCH($F292&amp;$R292,AdmittedwithRecentDischarge!$I$28:$I$1527&amp;AdmittedwithRecentDischarge!$M$28:$M$1527,0)))),"",INDEX(AdmittedwithRecentDischarge!$I$28:$W$1527, (MATCH($F292&amp;$R292,AdmittedwithRecentDischarge!$I$28:$I$1527&amp;AdmittedwithRecentDischarge!$M$28:$M$1527,0)),9))</f>
        <v>0</v>
      </c>
      <c r="U292" s="191">
        <f t="array" ref="U292">IF(ISNA(INDEX(AdmittedwithRecentDischarge!$I$28:$W$1527, (MATCH($F292&amp;$R292,AdmittedwithRecentDischarge!$I$28:$I$1527&amp;AdmittedwithRecentDischarge!$M$28:$M$1527,0)))),"",INDEX(AdmittedwithRecentDischarge!$I$28:$W$1527, (MATCH($F292&amp;$R292,AdmittedwithRecentDischarge!$I$28:$I$1527&amp;AdmittedwithRecentDischarge!$M$28:$M$1527,0)),11))</f>
        <v>0</v>
      </c>
      <c r="V292" s="191">
        <f t="array" ref="V292">IF(ISNA(INDEX(AdmittedwithRecentDischarge!$I$28:$W$1527, (MATCH($F292&amp;$R292,AdmittedwithRecentDischarge!$I$28:$I$1527&amp;AdmittedwithRecentDischarge!$M$28:$M$1527,0)))),"",INDEX(AdmittedwithRecentDischarge!$I$28:$W$1527, (MATCH($F292&amp;$R292,AdmittedwithRecentDischarge!$I$28:$I$1527&amp;AdmittedwithRecentDischarge!$M$28:$M$1527,0)),15))</f>
        <v>0</v>
      </c>
      <c r="W292" s="228" t="b">
        <f t="shared" si="30"/>
        <v>0</v>
      </c>
      <c r="X292" s="224" t="str">
        <f t="array" ref="X292">IF(ISNA(VLOOKUP($F292, AdmittedwithRecentDischarge!$I$28:$I$1527,1,FALSE)),"",MAX(IF((AdmittedwithRecentDischarge!$I$28:$I$1527=$F292)*(AdmittedwithRecentDischarge!$K$28:$K$1527&lt;=TransferLog!$J292),AdmittedwithRecentDischarge!$K$28:$K$1527)))</f>
        <v/>
      </c>
      <c r="Y292" s="224" t="b">
        <f t="shared" si="31"/>
        <v>0</v>
      </c>
      <c r="Z292" s="208"/>
      <c r="AA292" s="207" t="str">
        <f t="shared" si="28"/>
        <v/>
      </c>
      <c r="AB292" s="212" t="b">
        <f t="shared" si="32"/>
        <v>0</v>
      </c>
      <c r="AC292" s="213">
        <f t="shared" si="29"/>
        <v>0</v>
      </c>
      <c r="AD292" s="298"/>
      <c r="AE292" s="299"/>
      <c r="AF292" s="21">
        <f t="shared" si="17"/>
        <v>0</v>
      </c>
    </row>
    <row r="293" spans="1:32" s="21" customFormat="1" ht="16.5" customHeight="1">
      <c r="A293" s="22"/>
      <c r="B293" s="22"/>
      <c r="C293" s="22"/>
      <c r="D293" s="115">
        <f t="shared" si="16"/>
        <v>273</v>
      </c>
      <c r="E293" s="248" t="str">
        <f t="array" ref="E293">IF($F293&lt;&gt;"",INDEX(DropDownLists!$K$10:$K$2516,MATCH($F293,DropDownLists!$L$10:$L$2516,0)),"")</f>
        <v/>
      </c>
      <c r="F293" s="116"/>
      <c r="G293" s="118"/>
      <c r="I293" s="144"/>
      <c r="J293" s="141"/>
      <c r="K293" s="145"/>
      <c r="L293" s="146"/>
      <c r="M293" s="195" t="str">
        <f t="array" ref="M293">IF($L293&lt;&gt;"",INDEX(DropDownLists!$H$10:$H$2516,MATCH($L293,DropDownLists!$I$10:$I$2516,0)),"")</f>
        <v/>
      </c>
      <c r="N293" s="148"/>
      <c r="O293" s="148"/>
      <c r="P293" s="146"/>
      <c r="Q293" s="148" t="s">
        <v>190</v>
      </c>
      <c r="R293" s="119" t="str">
        <f t="array" ref="R293">IF(ISNA(VLOOKUP($F293, AdmittedwithRecentDischarge!$I$28:$I$1527,1,FALSE)),"",MAX(IF((AdmittedwithRecentDischarge!$I$28:$I$1527=$F293)*(AdmittedwithRecentDischarge!$M$28:$M$1527&lt;=TransferLog!$J293),AdmittedwithRecentDischarge!$M$28:$M$1527)))</f>
        <v/>
      </c>
      <c r="S293" s="120" t="str">
        <f t="array" ref="S293">IF(ISNA(INDEX(AdmittedwithRecentDischarge!$AH$28:$AH$1527,MATCH($F293&amp;$R293,AdmittedwithRecentDischarge!$I$28:$I$1527&amp;AdmittedwithRecentDischarge!$M$28:$M$1527,0))),"", IF($R293&lt;&gt;"",INDEX(AdmittedwithRecentDischarge!$AH$28:$AH$1527,MATCH($F293&amp;$R293,AdmittedwithRecentDischarge!$I$28:$I$1527&amp;AdmittedwithRecentDischarge!$M$28:$M$1527,0)),""))</f>
        <v/>
      </c>
      <c r="T293" s="190">
        <f t="array" ref="T293">IF(ISNA(INDEX(AdmittedwithRecentDischarge!$I$28:$W$1527, (MATCH($F293&amp;$R293,AdmittedwithRecentDischarge!$I$28:$I$1527&amp;AdmittedwithRecentDischarge!$M$28:$M$1527,0)))),"",INDEX(AdmittedwithRecentDischarge!$I$28:$W$1527, (MATCH($F293&amp;$R293,AdmittedwithRecentDischarge!$I$28:$I$1527&amp;AdmittedwithRecentDischarge!$M$28:$M$1527,0)),9))</f>
        <v>0</v>
      </c>
      <c r="U293" s="191">
        <f t="array" ref="U293">IF(ISNA(INDEX(AdmittedwithRecentDischarge!$I$28:$W$1527, (MATCH($F293&amp;$R293,AdmittedwithRecentDischarge!$I$28:$I$1527&amp;AdmittedwithRecentDischarge!$M$28:$M$1527,0)))),"",INDEX(AdmittedwithRecentDischarge!$I$28:$W$1527, (MATCH($F293&amp;$R293,AdmittedwithRecentDischarge!$I$28:$I$1527&amp;AdmittedwithRecentDischarge!$M$28:$M$1527,0)),11))</f>
        <v>0</v>
      </c>
      <c r="V293" s="191">
        <f t="array" ref="V293">IF(ISNA(INDEX(AdmittedwithRecentDischarge!$I$28:$W$1527, (MATCH($F293&amp;$R293,AdmittedwithRecentDischarge!$I$28:$I$1527&amp;AdmittedwithRecentDischarge!$M$28:$M$1527,0)))),"",INDEX(AdmittedwithRecentDischarge!$I$28:$W$1527, (MATCH($F293&amp;$R293,AdmittedwithRecentDischarge!$I$28:$I$1527&amp;AdmittedwithRecentDischarge!$M$28:$M$1527,0)),15))</f>
        <v>0</v>
      </c>
      <c r="W293" s="228" t="b">
        <f t="shared" si="30"/>
        <v>0</v>
      </c>
      <c r="X293" s="224" t="str">
        <f t="array" ref="X293">IF(ISNA(VLOOKUP($F293, AdmittedwithRecentDischarge!$I$28:$I$1527,1,FALSE)),"",MAX(IF((AdmittedwithRecentDischarge!$I$28:$I$1527=$F293)*(AdmittedwithRecentDischarge!$K$28:$K$1527&lt;=TransferLog!$J293),AdmittedwithRecentDischarge!$K$28:$K$1527)))</f>
        <v/>
      </c>
      <c r="Y293" s="224" t="b">
        <f t="shared" si="31"/>
        <v>0</v>
      </c>
      <c r="Z293" s="208"/>
      <c r="AA293" s="207" t="str">
        <f t="shared" si="28"/>
        <v/>
      </c>
      <c r="AB293" s="212" t="b">
        <f t="shared" si="32"/>
        <v>0</v>
      </c>
      <c r="AC293" s="213">
        <f t="shared" si="29"/>
        <v>0</v>
      </c>
      <c r="AD293" s="298"/>
      <c r="AE293" s="299"/>
      <c r="AF293" s="21">
        <f t="shared" si="17"/>
        <v>0</v>
      </c>
    </row>
    <row r="294" spans="1:32" s="21" customFormat="1" ht="16.5" customHeight="1">
      <c r="A294" s="22"/>
      <c r="B294" s="22"/>
      <c r="C294" s="22"/>
      <c r="D294" s="115">
        <f t="shared" si="16"/>
        <v>274</v>
      </c>
      <c r="E294" s="248" t="str">
        <f t="array" ref="E294">IF($F294&lt;&gt;"",INDEX(DropDownLists!$K$10:$K$2516,MATCH($F294,DropDownLists!$L$10:$L$2516,0)),"")</f>
        <v/>
      </c>
      <c r="F294" s="116"/>
      <c r="G294" s="118"/>
      <c r="I294" s="144"/>
      <c r="J294" s="141"/>
      <c r="K294" s="145"/>
      <c r="L294" s="146"/>
      <c r="M294" s="195" t="str">
        <f t="array" ref="M294">IF($L294&lt;&gt;"",INDEX(DropDownLists!$H$10:$H$2516,MATCH($L294,DropDownLists!$I$10:$I$2516,0)),"")</f>
        <v/>
      </c>
      <c r="N294" s="148"/>
      <c r="O294" s="148"/>
      <c r="P294" s="146"/>
      <c r="Q294" s="148" t="s">
        <v>190</v>
      </c>
      <c r="R294" s="119" t="str">
        <f t="array" ref="R294">IF(ISNA(VLOOKUP($F294, AdmittedwithRecentDischarge!$I$28:$I$1527,1,FALSE)),"",MAX(IF((AdmittedwithRecentDischarge!$I$28:$I$1527=$F294)*(AdmittedwithRecentDischarge!$M$28:$M$1527&lt;=TransferLog!$J294),AdmittedwithRecentDischarge!$M$28:$M$1527)))</f>
        <v/>
      </c>
      <c r="S294" s="120" t="str">
        <f t="array" ref="S294">IF(ISNA(INDEX(AdmittedwithRecentDischarge!$AH$28:$AH$1527,MATCH($F294&amp;$R294,AdmittedwithRecentDischarge!$I$28:$I$1527&amp;AdmittedwithRecentDischarge!$M$28:$M$1527,0))),"", IF($R294&lt;&gt;"",INDEX(AdmittedwithRecentDischarge!$AH$28:$AH$1527,MATCH($F294&amp;$R294,AdmittedwithRecentDischarge!$I$28:$I$1527&amp;AdmittedwithRecentDischarge!$M$28:$M$1527,0)),""))</f>
        <v/>
      </c>
      <c r="T294" s="190">
        <f t="array" ref="T294">IF(ISNA(INDEX(AdmittedwithRecentDischarge!$I$28:$W$1527, (MATCH($F294&amp;$R294,AdmittedwithRecentDischarge!$I$28:$I$1527&amp;AdmittedwithRecentDischarge!$M$28:$M$1527,0)))),"",INDEX(AdmittedwithRecentDischarge!$I$28:$W$1527, (MATCH($F294&amp;$R294,AdmittedwithRecentDischarge!$I$28:$I$1527&amp;AdmittedwithRecentDischarge!$M$28:$M$1527,0)),9))</f>
        <v>0</v>
      </c>
      <c r="U294" s="191">
        <f t="array" ref="U294">IF(ISNA(INDEX(AdmittedwithRecentDischarge!$I$28:$W$1527, (MATCH($F294&amp;$R294,AdmittedwithRecentDischarge!$I$28:$I$1527&amp;AdmittedwithRecentDischarge!$M$28:$M$1527,0)))),"",INDEX(AdmittedwithRecentDischarge!$I$28:$W$1527, (MATCH($F294&amp;$R294,AdmittedwithRecentDischarge!$I$28:$I$1527&amp;AdmittedwithRecentDischarge!$M$28:$M$1527,0)),11))</f>
        <v>0</v>
      </c>
      <c r="V294" s="191">
        <f t="array" ref="V294">IF(ISNA(INDEX(AdmittedwithRecentDischarge!$I$28:$W$1527, (MATCH($F294&amp;$R294,AdmittedwithRecentDischarge!$I$28:$I$1527&amp;AdmittedwithRecentDischarge!$M$28:$M$1527,0)))),"",INDEX(AdmittedwithRecentDischarge!$I$28:$W$1527, (MATCH($F294&amp;$R294,AdmittedwithRecentDischarge!$I$28:$I$1527&amp;AdmittedwithRecentDischarge!$M$28:$M$1527,0)),15))</f>
        <v>0</v>
      </c>
      <c r="W294" s="228" t="b">
        <f t="shared" si="30"/>
        <v>0</v>
      </c>
      <c r="X294" s="224" t="str">
        <f t="array" ref="X294">IF(ISNA(VLOOKUP($F294, AdmittedwithRecentDischarge!$I$28:$I$1527,1,FALSE)),"",MAX(IF((AdmittedwithRecentDischarge!$I$28:$I$1527=$F294)*(AdmittedwithRecentDischarge!$K$28:$K$1527&lt;=TransferLog!$J294),AdmittedwithRecentDischarge!$K$28:$K$1527)))</f>
        <v/>
      </c>
      <c r="Y294" s="224" t="b">
        <f t="shared" si="31"/>
        <v>0</v>
      </c>
      <c r="Z294" s="208"/>
      <c r="AA294" s="207" t="str">
        <f t="shared" si="28"/>
        <v/>
      </c>
      <c r="AB294" s="212" t="b">
        <f t="shared" si="32"/>
        <v>0</v>
      </c>
      <c r="AC294" s="213">
        <f t="shared" si="29"/>
        <v>0</v>
      </c>
      <c r="AD294" s="298"/>
      <c r="AE294" s="299"/>
      <c r="AF294" s="21">
        <f t="shared" si="17"/>
        <v>0</v>
      </c>
    </row>
    <row r="295" spans="1:32" s="21" customFormat="1" ht="16.5" customHeight="1">
      <c r="A295" s="22"/>
      <c r="B295" s="22"/>
      <c r="C295" s="22"/>
      <c r="D295" s="115">
        <f t="shared" si="16"/>
        <v>275</v>
      </c>
      <c r="E295" s="248" t="str">
        <f t="array" ref="E295">IF($F295&lt;&gt;"",INDEX(DropDownLists!$K$10:$K$2516,MATCH($F295,DropDownLists!$L$10:$L$2516,0)),"")</f>
        <v/>
      </c>
      <c r="F295" s="116"/>
      <c r="G295" s="118"/>
      <c r="I295" s="144"/>
      <c r="J295" s="141"/>
      <c r="K295" s="145"/>
      <c r="L295" s="146"/>
      <c r="M295" s="195" t="str">
        <f t="array" ref="M295">IF($L295&lt;&gt;"",INDEX(DropDownLists!$H$10:$H$2516,MATCH($L295,DropDownLists!$I$10:$I$2516,0)),"")</f>
        <v/>
      </c>
      <c r="N295" s="148"/>
      <c r="O295" s="148"/>
      <c r="P295" s="146"/>
      <c r="Q295" s="148" t="s">
        <v>190</v>
      </c>
      <c r="R295" s="119" t="str">
        <f t="array" ref="R295">IF(ISNA(VLOOKUP($F295, AdmittedwithRecentDischarge!$I$28:$I$1527,1,FALSE)),"",MAX(IF((AdmittedwithRecentDischarge!$I$28:$I$1527=$F295)*(AdmittedwithRecentDischarge!$M$28:$M$1527&lt;=TransferLog!$J295),AdmittedwithRecentDischarge!$M$28:$M$1527)))</f>
        <v/>
      </c>
      <c r="S295" s="120" t="str">
        <f t="array" ref="S295">IF(ISNA(INDEX(AdmittedwithRecentDischarge!$AH$28:$AH$1527,MATCH($F295&amp;$R295,AdmittedwithRecentDischarge!$I$28:$I$1527&amp;AdmittedwithRecentDischarge!$M$28:$M$1527,0))),"", IF($R295&lt;&gt;"",INDEX(AdmittedwithRecentDischarge!$AH$28:$AH$1527,MATCH($F295&amp;$R295,AdmittedwithRecentDischarge!$I$28:$I$1527&amp;AdmittedwithRecentDischarge!$M$28:$M$1527,0)),""))</f>
        <v/>
      </c>
      <c r="T295" s="190">
        <f t="array" ref="T295">IF(ISNA(INDEX(AdmittedwithRecentDischarge!$I$28:$W$1527, (MATCH($F295&amp;$R295,AdmittedwithRecentDischarge!$I$28:$I$1527&amp;AdmittedwithRecentDischarge!$M$28:$M$1527,0)))),"",INDEX(AdmittedwithRecentDischarge!$I$28:$W$1527, (MATCH($F295&amp;$R295,AdmittedwithRecentDischarge!$I$28:$I$1527&amp;AdmittedwithRecentDischarge!$M$28:$M$1527,0)),9))</f>
        <v>0</v>
      </c>
      <c r="U295" s="191">
        <f t="array" ref="U295">IF(ISNA(INDEX(AdmittedwithRecentDischarge!$I$28:$W$1527, (MATCH($F295&amp;$R295,AdmittedwithRecentDischarge!$I$28:$I$1527&amp;AdmittedwithRecentDischarge!$M$28:$M$1527,0)))),"",INDEX(AdmittedwithRecentDischarge!$I$28:$W$1527, (MATCH($F295&amp;$R295,AdmittedwithRecentDischarge!$I$28:$I$1527&amp;AdmittedwithRecentDischarge!$M$28:$M$1527,0)),11))</f>
        <v>0</v>
      </c>
      <c r="V295" s="191">
        <f t="array" ref="V295">IF(ISNA(INDEX(AdmittedwithRecentDischarge!$I$28:$W$1527, (MATCH($F295&amp;$R295,AdmittedwithRecentDischarge!$I$28:$I$1527&amp;AdmittedwithRecentDischarge!$M$28:$M$1527,0)))),"",INDEX(AdmittedwithRecentDischarge!$I$28:$W$1527, (MATCH($F295&amp;$R295,AdmittedwithRecentDischarge!$I$28:$I$1527&amp;AdmittedwithRecentDischarge!$M$28:$M$1527,0)),15))</f>
        <v>0</v>
      </c>
      <c r="W295" s="228" t="b">
        <f t="shared" si="30"/>
        <v>0</v>
      </c>
      <c r="X295" s="224" t="str">
        <f t="array" ref="X295">IF(ISNA(VLOOKUP($F295, AdmittedwithRecentDischarge!$I$28:$I$1527,1,FALSE)),"",MAX(IF((AdmittedwithRecentDischarge!$I$28:$I$1527=$F295)*(AdmittedwithRecentDischarge!$K$28:$K$1527&lt;=TransferLog!$J295),AdmittedwithRecentDischarge!$K$28:$K$1527)))</f>
        <v/>
      </c>
      <c r="Y295" s="224" t="b">
        <f t="shared" si="31"/>
        <v>0</v>
      </c>
      <c r="Z295" s="208"/>
      <c r="AA295" s="207" t="str">
        <f t="shared" si="28"/>
        <v/>
      </c>
      <c r="AB295" s="212" t="b">
        <f t="shared" si="32"/>
        <v>0</v>
      </c>
      <c r="AC295" s="213">
        <f t="shared" si="29"/>
        <v>0</v>
      </c>
      <c r="AD295" s="298"/>
      <c r="AE295" s="299"/>
      <c r="AF295" s="21">
        <f t="shared" si="17"/>
        <v>0</v>
      </c>
    </row>
    <row r="296" spans="1:32" s="21" customFormat="1" ht="16.5" customHeight="1">
      <c r="A296" s="22"/>
      <c r="B296" s="22"/>
      <c r="C296" s="22"/>
      <c r="D296" s="115">
        <f t="shared" si="16"/>
        <v>276</v>
      </c>
      <c r="E296" s="248" t="str">
        <f t="array" ref="E296">IF($F296&lt;&gt;"",INDEX(DropDownLists!$K$10:$K$2516,MATCH($F296,DropDownLists!$L$10:$L$2516,0)),"")</f>
        <v/>
      </c>
      <c r="F296" s="116"/>
      <c r="G296" s="118"/>
      <c r="I296" s="144"/>
      <c r="J296" s="141"/>
      <c r="K296" s="145"/>
      <c r="L296" s="146"/>
      <c r="M296" s="195" t="str">
        <f t="array" ref="M296">IF($L296&lt;&gt;"",INDEX(DropDownLists!$H$10:$H$2516,MATCH($L296,DropDownLists!$I$10:$I$2516,0)),"")</f>
        <v/>
      </c>
      <c r="N296" s="148"/>
      <c r="O296" s="148"/>
      <c r="P296" s="146"/>
      <c r="Q296" s="148" t="s">
        <v>190</v>
      </c>
      <c r="R296" s="119" t="str">
        <f t="array" ref="R296">IF(ISNA(VLOOKUP($F296, AdmittedwithRecentDischarge!$I$28:$I$1527,1,FALSE)),"",MAX(IF((AdmittedwithRecentDischarge!$I$28:$I$1527=$F296)*(AdmittedwithRecentDischarge!$M$28:$M$1527&lt;=TransferLog!$J296),AdmittedwithRecentDischarge!$M$28:$M$1527)))</f>
        <v/>
      </c>
      <c r="S296" s="120" t="str">
        <f t="array" ref="S296">IF(ISNA(INDEX(AdmittedwithRecentDischarge!$AH$28:$AH$1527,MATCH($F296&amp;$R296,AdmittedwithRecentDischarge!$I$28:$I$1527&amp;AdmittedwithRecentDischarge!$M$28:$M$1527,0))),"", IF($R296&lt;&gt;"",INDEX(AdmittedwithRecentDischarge!$AH$28:$AH$1527,MATCH($F296&amp;$R296,AdmittedwithRecentDischarge!$I$28:$I$1527&amp;AdmittedwithRecentDischarge!$M$28:$M$1527,0)),""))</f>
        <v/>
      </c>
      <c r="T296" s="190">
        <f t="array" ref="T296">IF(ISNA(INDEX(AdmittedwithRecentDischarge!$I$28:$W$1527, (MATCH($F296&amp;$R296,AdmittedwithRecentDischarge!$I$28:$I$1527&amp;AdmittedwithRecentDischarge!$M$28:$M$1527,0)))),"",INDEX(AdmittedwithRecentDischarge!$I$28:$W$1527, (MATCH($F296&amp;$R296,AdmittedwithRecentDischarge!$I$28:$I$1527&amp;AdmittedwithRecentDischarge!$M$28:$M$1527,0)),9))</f>
        <v>0</v>
      </c>
      <c r="U296" s="191">
        <f t="array" ref="U296">IF(ISNA(INDEX(AdmittedwithRecentDischarge!$I$28:$W$1527, (MATCH($F296&amp;$R296,AdmittedwithRecentDischarge!$I$28:$I$1527&amp;AdmittedwithRecentDischarge!$M$28:$M$1527,0)))),"",INDEX(AdmittedwithRecentDischarge!$I$28:$W$1527, (MATCH($F296&amp;$R296,AdmittedwithRecentDischarge!$I$28:$I$1527&amp;AdmittedwithRecentDischarge!$M$28:$M$1527,0)),11))</f>
        <v>0</v>
      </c>
      <c r="V296" s="191">
        <f t="array" ref="V296">IF(ISNA(INDEX(AdmittedwithRecentDischarge!$I$28:$W$1527, (MATCH($F296&amp;$R296,AdmittedwithRecentDischarge!$I$28:$I$1527&amp;AdmittedwithRecentDischarge!$M$28:$M$1527,0)))),"",INDEX(AdmittedwithRecentDischarge!$I$28:$W$1527, (MATCH($F296&amp;$R296,AdmittedwithRecentDischarge!$I$28:$I$1527&amp;AdmittedwithRecentDischarge!$M$28:$M$1527,0)),15))</f>
        <v>0</v>
      </c>
      <c r="W296" s="228" t="b">
        <f t="shared" si="30"/>
        <v>0</v>
      </c>
      <c r="X296" s="224" t="str">
        <f t="array" ref="X296">IF(ISNA(VLOOKUP($F296, AdmittedwithRecentDischarge!$I$28:$I$1527,1,FALSE)),"",MAX(IF((AdmittedwithRecentDischarge!$I$28:$I$1527=$F296)*(AdmittedwithRecentDischarge!$K$28:$K$1527&lt;=TransferLog!$J296),AdmittedwithRecentDischarge!$K$28:$K$1527)))</f>
        <v/>
      </c>
      <c r="Y296" s="224" t="b">
        <f t="shared" si="31"/>
        <v>0</v>
      </c>
      <c r="Z296" s="208"/>
      <c r="AA296" s="207" t="str">
        <f t="shared" si="28"/>
        <v/>
      </c>
      <c r="AB296" s="212" t="b">
        <f t="shared" si="32"/>
        <v>0</v>
      </c>
      <c r="AC296" s="213">
        <f t="shared" si="29"/>
        <v>0</v>
      </c>
      <c r="AD296" s="298"/>
      <c r="AE296" s="299"/>
      <c r="AF296" s="21">
        <f t="shared" si="17"/>
        <v>0</v>
      </c>
    </row>
    <row r="297" spans="1:32" s="21" customFormat="1" ht="16.5" customHeight="1">
      <c r="A297" s="22"/>
      <c r="B297" s="22"/>
      <c r="C297" s="22"/>
      <c r="D297" s="115">
        <f t="shared" si="16"/>
        <v>277</v>
      </c>
      <c r="E297" s="248" t="str">
        <f t="array" ref="E297">IF($F297&lt;&gt;"",INDEX(DropDownLists!$K$10:$K$2516,MATCH($F297,DropDownLists!$L$10:$L$2516,0)),"")</f>
        <v/>
      </c>
      <c r="F297" s="116"/>
      <c r="G297" s="118"/>
      <c r="I297" s="144"/>
      <c r="J297" s="141"/>
      <c r="K297" s="145"/>
      <c r="L297" s="146"/>
      <c r="M297" s="195" t="str">
        <f t="array" ref="M297">IF($L297&lt;&gt;"",INDEX(DropDownLists!$H$10:$H$2516,MATCH($L297,DropDownLists!$I$10:$I$2516,0)),"")</f>
        <v/>
      </c>
      <c r="N297" s="148"/>
      <c r="O297" s="148"/>
      <c r="P297" s="146"/>
      <c r="Q297" s="148" t="s">
        <v>190</v>
      </c>
      <c r="R297" s="119" t="str">
        <f t="array" ref="R297">IF(ISNA(VLOOKUP($F297, AdmittedwithRecentDischarge!$I$28:$I$1527,1,FALSE)),"",MAX(IF((AdmittedwithRecentDischarge!$I$28:$I$1527=$F297)*(AdmittedwithRecentDischarge!$M$28:$M$1527&lt;=TransferLog!$J297),AdmittedwithRecentDischarge!$M$28:$M$1527)))</f>
        <v/>
      </c>
      <c r="S297" s="120" t="str">
        <f t="array" ref="S297">IF(ISNA(INDEX(AdmittedwithRecentDischarge!$AH$28:$AH$1527,MATCH($F297&amp;$R297,AdmittedwithRecentDischarge!$I$28:$I$1527&amp;AdmittedwithRecentDischarge!$M$28:$M$1527,0))),"", IF($R297&lt;&gt;"",INDEX(AdmittedwithRecentDischarge!$AH$28:$AH$1527,MATCH($F297&amp;$R297,AdmittedwithRecentDischarge!$I$28:$I$1527&amp;AdmittedwithRecentDischarge!$M$28:$M$1527,0)),""))</f>
        <v/>
      </c>
      <c r="T297" s="190">
        <f t="array" ref="T297">IF(ISNA(INDEX(AdmittedwithRecentDischarge!$I$28:$W$1527, (MATCH($F297&amp;$R297,AdmittedwithRecentDischarge!$I$28:$I$1527&amp;AdmittedwithRecentDischarge!$M$28:$M$1527,0)))),"",INDEX(AdmittedwithRecentDischarge!$I$28:$W$1527, (MATCH($F297&amp;$R297,AdmittedwithRecentDischarge!$I$28:$I$1527&amp;AdmittedwithRecentDischarge!$M$28:$M$1527,0)),9))</f>
        <v>0</v>
      </c>
      <c r="U297" s="191">
        <f t="array" ref="U297">IF(ISNA(INDEX(AdmittedwithRecentDischarge!$I$28:$W$1527, (MATCH($F297&amp;$R297,AdmittedwithRecentDischarge!$I$28:$I$1527&amp;AdmittedwithRecentDischarge!$M$28:$M$1527,0)))),"",INDEX(AdmittedwithRecentDischarge!$I$28:$W$1527, (MATCH($F297&amp;$R297,AdmittedwithRecentDischarge!$I$28:$I$1527&amp;AdmittedwithRecentDischarge!$M$28:$M$1527,0)),11))</f>
        <v>0</v>
      </c>
      <c r="V297" s="191">
        <f t="array" ref="V297">IF(ISNA(INDEX(AdmittedwithRecentDischarge!$I$28:$W$1527, (MATCH($F297&amp;$R297,AdmittedwithRecentDischarge!$I$28:$I$1527&amp;AdmittedwithRecentDischarge!$M$28:$M$1527,0)))),"",INDEX(AdmittedwithRecentDischarge!$I$28:$W$1527, (MATCH($F297&amp;$R297,AdmittedwithRecentDischarge!$I$28:$I$1527&amp;AdmittedwithRecentDischarge!$M$28:$M$1527,0)),15))</f>
        <v>0</v>
      </c>
      <c r="W297" s="228" t="b">
        <f t="shared" si="30"/>
        <v>0</v>
      </c>
      <c r="X297" s="224" t="str">
        <f t="array" ref="X297">IF(ISNA(VLOOKUP($F297, AdmittedwithRecentDischarge!$I$28:$I$1527,1,FALSE)),"",MAX(IF((AdmittedwithRecentDischarge!$I$28:$I$1527=$F297)*(AdmittedwithRecentDischarge!$K$28:$K$1527&lt;=TransferLog!$J297),AdmittedwithRecentDischarge!$K$28:$K$1527)))</f>
        <v/>
      </c>
      <c r="Y297" s="224" t="b">
        <f t="shared" si="31"/>
        <v>0</v>
      </c>
      <c r="Z297" s="208"/>
      <c r="AA297" s="207" t="str">
        <f t="shared" si="28"/>
        <v/>
      </c>
      <c r="AB297" s="212" t="b">
        <f t="shared" si="32"/>
        <v>0</v>
      </c>
      <c r="AC297" s="213">
        <f t="shared" si="29"/>
        <v>0</v>
      </c>
      <c r="AD297" s="298"/>
      <c r="AE297" s="299"/>
      <c r="AF297" s="21">
        <f t="shared" si="17"/>
        <v>0</v>
      </c>
    </row>
    <row r="298" spans="1:32" s="21" customFormat="1" ht="16.5" customHeight="1">
      <c r="A298" s="22"/>
      <c r="B298" s="22"/>
      <c r="C298" s="22"/>
      <c r="D298" s="115">
        <f t="shared" si="16"/>
        <v>278</v>
      </c>
      <c r="E298" s="248" t="str">
        <f t="array" ref="E298">IF($F298&lt;&gt;"",INDEX(DropDownLists!$K$10:$K$2516,MATCH($F298,DropDownLists!$L$10:$L$2516,0)),"")</f>
        <v/>
      </c>
      <c r="F298" s="116"/>
      <c r="G298" s="118"/>
      <c r="I298" s="144"/>
      <c r="J298" s="141"/>
      <c r="K298" s="145"/>
      <c r="L298" s="146"/>
      <c r="M298" s="195" t="str">
        <f t="array" ref="M298">IF($L298&lt;&gt;"",INDEX(DropDownLists!$H$10:$H$2516,MATCH($L298,DropDownLists!$I$10:$I$2516,0)),"")</f>
        <v/>
      </c>
      <c r="N298" s="148"/>
      <c r="O298" s="148"/>
      <c r="P298" s="146"/>
      <c r="Q298" s="148" t="s">
        <v>190</v>
      </c>
      <c r="R298" s="119" t="str">
        <f t="array" ref="R298">IF(ISNA(VLOOKUP($F298, AdmittedwithRecentDischarge!$I$28:$I$1527,1,FALSE)),"",MAX(IF((AdmittedwithRecentDischarge!$I$28:$I$1527=$F298)*(AdmittedwithRecentDischarge!$M$28:$M$1527&lt;=TransferLog!$J298),AdmittedwithRecentDischarge!$M$28:$M$1527)))</f>
        <v/>
      </c>
      <c r="S298" s="120" t="str">
        <f t="array" ref="S298">IF(ISNA(INDEX(AdmittedwithRecentDischarge!$AH$28:$AH$1527,MATCH($F298&amp;$R298,AdmittedwithRecentDischarge!$I$28:$I$1527&amp;AdmittedwithRecentDischarge!$M$28:$M$1527,0))),"", IF($R298&lt;&gt;"",INDEX(AdmittedwithRecentDischarge!$AH$28:$AH$1527,MATCH($F298&amp;$R298,AdmittedwithRecentDischarge!$I$28:$I$1527&amp;AdmittedwithRecentDischarge!$M$28:$M$1527,0)),""))</f>
        <v/>
      </c>
      <c r="T298" s="190">
        <f t="array" ref="T298">IF(ISNA(INDEX(AdmittedwithRecentDischarge!$I$28:$W$1527, (MATCH($F298&amp;$R298,AdmittedwithRecentDischarge!$I$28:$I$1527&amp;AdmittedwithRecentDischarge!$M$28:$M$1527,0)))),"",INDEX(AdmittedwithRecentDischarge!$I$28:$W$1527, (MATCH($F298&amp;$R298,AdmittedwithRecentDischarge!$I$28:$I$1527&amp;AdmittedwithRecentDischarge!$M$28:$M$1527,0)),9))</f>
        <v>0</v>
      </c>
      <c r="U298" s="191">
        <f t="array" ref="U298">IF(ISNA(INDEX(AdmittedwithRecentDischarge!$I$28:$W$1527, (MATCH($F298&amp;$R298,AdmittedwithRecentDischarge!$I$28:$I$1527&amp;AdmittedwithRecentDischarge!$M$28:$M$1527,0)))),"",INDEX(AdmittedwithRecentDischarge!$I$28:$W$1527, (MATCH($F298&amp;$R298,AdmittedwithRecentDischarge!$I$28:$I$1527&amp;AdmittedwithRecentDischarge!$M$28:$M$1527,0)),11))</f>
        <v>0</v>
      </c>
      <c r="V298" s="191">
        <f t="array" ref="V298">IF(ISNA(INDEX(AdmittedwithRecentDischarge!$I$28:$W$1527, (MATCH($F298&amp;$R298,AdmittedwithRecentDischarge!$I$28:$I$1527&amp;AdmittedwithRecentDischarge!$M$28:$M$1527,0)))),"",INDEX(AdmittedwithRecentDischarge!$I$28:$W$1527, (MATCH($F298&amp;$R298,AdmittedwithRecentDischarge!$I$28:$I$1527&amp;AdmittedwithRecentDischarge!$M$28:$M$1527,0)),15))</f>
        <v>0</v>
      </c>
      <c r="W298" s="228" t="b">
        <f t="shared" si="30"/>
        <v>0</v>
      </c>
      <c r="X298" s="224" t="str">
        <f t="array" ref="X298">IF(ISNA(VLOOKUP($F298, AdmittedwithRecentDischarge!$I$28:$I$1527,1,FALSE)),"",MAX(IF((AdmittedwithRecentDischarge!$I$28:$I$1527=$F298)*(AdmittedwithRecentDischarge!$K$28:$K$1527&lt;=TransferLog!$J298),AdmittedwithRecentDischarge!$K$28:$K$1527)))</f>
        <v/>
      </c>
      <c r="Y298" s="224" t="b">
        <f t="shared" si="31"/>
        <v>0</v>
      </c>
      <c r="Z298" s="208"/>
      <c r="AA298" s="207" t="str">
        <f t="shared" si="28"/>
        <v/>
      </c>
      <c r="AB298" s="212" t="b">
        <f t="shared" si="32"/>
        <v>0</v>
      </c>
      <c r="AC298" s="213">
        <f t="shared" si="29"/>
        <v>0</v>
      </c>
      <c r="AD298" s="298"/>
      <c r="AE298" s="299"/>
      <c r="AF298" s="21">
        <f t="shared" si="17"/>
        <v>0</v>
      </c>
    </row>
    <row r="299" spans="1:32" s="21" customFormat="1" ht="16.5" customHeight="1">
      <c r="A299" s="22"/>
      <c r="B299" s="22"/>
      <c r="C299" s="22"/>
      <c r="D299" s="115">
        <f t="shared" si="16"/>
        <v>279</v>
      </c>
      <c r="E299" s="248" t="str">
        <f t="array" ref="E299">IF($F299&lt;&gt;"",INDEX(DropDownLists!$K$10:$K$2516,MATCH($F299,DropDownLists!$L$10:$L$2516,0)),"")</f>
        <v/>
      </c>
      <c r="F299" s="116"/>
      <c r="G299" s="118"/>
      <c r="I299" s="144"/>
      <c r="J299" s="141"/>
      <c r="K299" s="145"/>
      <c r="L299" s="146"/>
      <c r="M299" s="195" t="str">
        <f t="array" ref="M299">IF($L299&lt;&gt;"",INDEX(DropDownLists!$H$10:$H$2516,MATCH($L299,DropDownLists!$I$10:$I$2516,0)),"")</f>
        <v/>
      </c>
      <c r="N299" s="148"/>
      <c r="O299" s="148"/>
      <c r="P299" s="146"/>
      <c r="Q299" s="148" t="s">
        <v>190</v>
      </c>
      <c r="R299" s="119" t="str">
        <f t="array" ref="R299">IF(ISNA(VLOOKUP($F299, AdmittedwithRecentDischarge!$I$28:$I$1527,1,FALSE)),"",MAX(IF((AdmittedwithRecentDischarge!$I$28:$I$1527=$F299)*(AdmittedwithRecentDischarge!$M$28:$M$1527&lt;=TransferLog!$J299),AdmittedwithRecentDischarge!$M$28:$M$1527)))</f>
        <v/>
      </c>
      <c r="S299" s="120" t="str">
        <f t="array" ref="S299">IF(ISNA(INDEX(AdmittedwithRecentDischarge!$AH$28:$AH$1527,MATCH($F299&amp;$R299,AdmittedwithRecentDischarge!$I$28:$I$1527&amp;AdmittedwithRecentDischarge!$M$28:$M$1527,0))),"", IF($R299&lt;&gt;"",INDEX(AdmittedwithRecentDischarge!$AH$28:$AH$1527,MATCH($F299&amp;$R299,AdmittedwithRecentDischarge!$I$28:$I$1527&amp;AdmittedwithRecentDischarge!$M$28:$M$1527,0)),""))</f>
        <v/>
      </c>
      <c r="T299" s="190">
        <f t="array" ref="T299">IF(ISNA(INDEX(AdmittedwithRecentDischarge!$I$28:$W$1527, (MATCH($F299&amp;$R299,AdmittedwithRecentDischarge!$I$28:$I$1527&amp;AdmittedwithRecentDischarge!$M$28:$M$1527,0)))),"",INDEX(AdmittedwithRecentDischarge!$I$28:$W$1527, (MATCH($F299&amp;$R299,AdmittedwithRecentDischarge!$I$28:$I$1527&amp;AdmittedwithRecentDischarge!$M$28:$M$1527,0)),9))</f>
        <v>0</v>
      </c>
      <c r="U299" s="191">
        <f t="array" ref="U299">IF(ISNA(INDEX(AdmittedwithRecentDischarge!$I$28:$W$1527, (MATCH($F299&amp;$R299,AdmittedwithRecentDischarge!$I$28:$I$1527&amp;AdmittedwithRecentDischarge!$M$28:$M$1527,0)))),"",INDEX(AdmittedwithRecentDischarge!$I$28:$W$1527, (MATCH($F299&amp;$R299,AdmittedwithRecentDischarge!$I$28:$I$1527&amp;AdmittedwithRecentDischarge!$M$28:$M$1527,0)),11))</f>
        <v>0</v>
      </c>
      <c r="V299" s="191">
        <f t="array" ref="V299">IF(ISNA(INDEX(AdmittedwithRecentDischarge!$I$28:$W$1527, (MATCH($F299&amp;$R299,AdmittedwithRecentDischarge!$I$28:$I$1527&amp;AdmittedwithRecentDischarge!$M$28:$M$1527,0)))),"",INDEX(AdmittedwithRecentDischarge!$I$28:$W$1527, (MATCH($F299&amp;$R299,AdmittedwithRecentDischarge!$I$28:$I$1527&amp;AdmittedwithRecentDischarge!$M$28:$M$1527,0)),15))</f>
        <v>0</v>
      </c>
      <c r="W299" s="228" t="b">
        <f t="shared" si="30"/>
        <v>0</v>
      </c>
      <c r="X299" s="224" t="str">
        <f t="array" ref="X299">IF(ISNA(VLOOKUP($F299, AdmittedwithRecentDischarge!$I$28:$I$1527,1,FALSE)),"",MAX(IF((AdmittedwithRecentDischarge!$I$28:$I$1527=$F299)*(AdmittedwithRecentDischarge!$K$28:$K$1527&lt;=TransferLog!$J299),AdmittedwithRecentDischarge!$K$28:$K$1527)))</f>
        <v/>
      </c>
      <c r="Y299" s="224" t="b">
        <f t="shared" si="31"/>
        <v>0</v>
      </c>
      <c r="Z299" s="208"/>
      <c r="AA299" s="207" t="str">
        <f t="shared" si="28"/>
        <v/>
      </c>
      <c r="AB299" s="212" t="b">
        <f t="shared" si="32"/>
        <v>0</v>
      </c>
      <c r="AC299" s="213">
        <f t="shared" si="29"/>
        <v>0</v>
      </c>
      <c r="AD299" s="298"/>
      <c r="AE299" s="299"/>
      <c r="AF299" s="21">
        <f t="shared" si="17"/>
        <v>0</v>
      </c>
    </row>
    <row r="300" spans="1:32" s="21" customFormat="1" ht="16.5" customHeight="1">
      <c r="A300" s="22"/>
      <c r="B300" s="22"/>
      <c r="C300" s="22"/>
      <c r="D300" s="115">
        <f t="shared" si="16"/>
        <v>280</v>
      </c>
      <c r="E300" s="248" t="str">
        <f t="array" ref="E300">IF($F300&lt;&gt;"",INDEX(DropDownLists!$K$10:$K$2516,MATCH($F300,DropDownLists!$L$10:$L$2516,0)),"")</f>
        <v/>
      </c>
      <c r="F300" s="116"/>
      <c r="G300" s="118"/>
      <c r="I300" s="144"/>
      <c r="J300" s="141"/>
      <c r="K300" s="145"/>
      <c r="L300" s="146"/>
      <c r="M300" s="195" t="str">
        <f t="array" ref="M300">IF($L300&lt;&gt;"",INDEX(DropDownLists!$H$10:$H$2516,MATCH($L300,DropDownLists!$I$10:$I$2516,0)),"")</f>
        <v/>
      </c>
      <c r="N300" s="148"/>
      <c r="O300" s="148"/>
      <c r="P300" s="146"/>
      <c r="Q300" s="148" t="s">
        <v>190</v>
      </c>
      <c r="R300" s="119" t="str">
        <f t="array" ref="R300">IF(ISNA(VLOOKUP($F300, AdmittedwithRecentDischarge!$I$28:$I$1527,1,FALSE)),"",MAX(IF((AdmittedwithRecentDischarge!$I$28:$I$1527=$F300)*(AdmittedwithRecentDischarge!$M$28:$M$1527&lt;=TransferLog!$J300),AdmittedwithRecentDischarge!$M$28:$M$1527)))</f>
        <v/>
      </c>
      <c r="S300" s="120" t="str">
        <f t="array" ref="S300">IF(ISNA(INDEX(AdmittedwithRecentDischarge!$AH$28:$AH$1527,MATCH($F300&amp;$R300,AdmittedwithRecentDischarge!$I$28:$I$1527&amp;AdmittedwithRecentDischarge!$M$28:$M$1527,0))),"", IF($R300&lt;&gt;"",INDEX(AdmittedwithRecentDischarge!$AH$28:$AH$1527,MATCH($F300&amp;$R300,AdmittedwithRecentDischarge!$I$28:$I$1527&amp;AdmittedwithRecentDischarge!$M$28:$M$1527,0)),""))</f>
        <v/>
      </c>
      <c r="T300" s="190">
        <f t="array" ref="T300">IF(ISNA(INDEX(AdmittedwithRecentDischarge!$I$28:$W$1527, (MATCH($F300&amp;$R300,AdmittedwithRecentDischarge!$I$28:$I$1527&amp;AdmittedwithRecentDischarge!$M$28:$M$1527,0)))),"",INDEX(AdmittedwithRecentDischarge!$I$28:$W$1527, (MATCH($F300&amp;$R300,AdmittedwithRecentDischarge!$I$28:$I$1527&amp;AdmittedwithRecentDischarge!$M$28:$M$1527,0)),9))</f>
        <v>0</v>
      </c>
      <c r="U300" s="191">
        <f t="array" ref="U300">IF(ISNA(INDEX(AdmittedwithRecentDischarge!$I$28:$W$1527, (MATCH($F300&amp;$R300,AdmittedwithRecentDischarge!$I$28:$I$1527&amp;AdmittedwithRecentDischarge!$M$28:$M$1527,0)))),"",INDEX(AdmittedwithRecentDischarge!$I$28:$W$1527, (MATCH($F300&amp;$R300,AdmittedwithRecentDischarge!$I$28:$I$1527&amp;AdmittedwithRecentDischarge!$M$28:$M$1527,0)),11))</f>
        <v>0</v>
      </c>
      <c r="V300" s="191">
        <f t="array" ref="V300">IF(ISNA(INDEX(AdmittedwithRecentDischarge!$I$28:$W$1527, (MATCH($F300&amp;$R300,AdmittedwithRecentDischarge!$I$28:$I$1527&amp;AdmittedwithRecentDischarge!$M$28:$M$1527,0)))),"",INDEX(AdmittedwithRecentDischarge!$I$28:$W$1527, (MATCH($F300&amp;$R300,AdmittedwithRecentDischarge!$I$28:$I$1527&amp;AdmittedwithRecentDischarge!$M$28:$M$1527,0)),15))</f>
        <v>0</v>
      </c>
      <c r="W300" s="228" t="b">
        <f t="shared" si="30"/>
        <v>0</v>
      </c>
      <c r="X300" s="224" t="str">
        <f t="array" ref="X300">IF(ISNA(VLOOKUP($F300, AdmittedwithRecentDischarge!$I$28:$I$1527,1,FALSE)),"",MAX(IF((AdmittedwithRecentDischarge!$I$28:$I$1527=$F300)*(AdmittedwithRecentDischarge!$K$28:$K$1527&lt;=TransferLog!$J300),AdmittedwithRecentDischarge!$K$28:$K$1527)))</f>
        <v/>
      </c>
      <c r="Y300" s="224" t="b">
        <f t="shared" si="31"/>
        <v>0</v>
      </c>
      <c r="Z300" s="208"/>
      <c r="AA300" s="207" t="str">
        <f t="shared" si="28"/>
        <v/>
      </c>
      <c r="AB300" s="212" t="b">
        <f t="shared" si="32"/>
        <v>0</v>
      </c>
      <c r="AC300" s="213">
        <f t="shared" si="29"/>
        <v>0</v>
      </c>
      <c r="AD300" s="298"/>
      <c r="AE300" s="299"/>
      <c r="AF300" s="21">
        <f t="shared" si="17"/>
        <v>0</v>
      </c>
    </row>
    <row r="301" spans="1:32" s="21" customFormat="1" ht="16.5" customHeight="1">
      <c r="A301" s="22"/>
      <c r="B301" s="22"/>
      <c r="C301" s="22"/>
      <c r="D301" s="115">
        <f t="shared" si="16"/>
        <v>281</v>
      </c>
      <c r="E301" s="248" t="str">
        <f t="array" ref="E301">IF($F301&lt;&gt;"",INDEX(DropDownLists!$K$10:$K$2516,MATCH($F301,DropDownLists!$L$10:$L$2516,0)),"")</f>
        <v/>
      </c>
      <c r="F301" s="116"/>
      <c r="G301" s="118"/>
      <c r="I301" s="144"/>
      <c r="J301" s="141"/>
      <c r="K301" s="145"/>
      <c r="L301" s="146"/>
      <c r="M301" s="195" t="str">
        <f t="array" ref="M301">IF($L301&lt;&gt;"",INDEX(DropDownLists!$H$10:$H$2516,MATCH($L301,DropDownLists!$I$10:$I$2516,0)),"")</f>
        <v/>
      </c>
      <c r="N301" s="148"/>
      <c r="O301" s="148"/>
      <c r="P301" s="146"/>
      <c r="Q301" s="148" t="s">
        <v>190</v>
      </c>
      <c r="R301" s="119" t="str">
        <f t="array" ref="R301">IF(ISNA(VLOOKUP($F301, AdmittedwithRecentDischarge!$I$28:$I$1527,1,FALSE)),"",MAX(IF((AdmittedwithRecentDischarge!$I$28:$I$1527=$F301)*(AdmittedwithRecentDischarge!$M$28:$M$1527&lt;=TransferLog!$J301),AdmittedwithRecentDischarge!$M$28:$M$1527)))</f>
        <v/>
      </c>
      <c r="S301" s="120" t="str">
        <f t="array" ref="S301">IF(ISNA(INDEX(AdmittedwithRecentDischarge!$AH$28:$AH$1527,MATCH($F301&amp;$R301,AdmittedwithRecentDischarge!$I$28:$I$1527&amp;AdmittedwithRecentDischarge!$M$28:$M$1527,0))),"", IF($R301&lt;&gt;"",INDEX(AdmittedwithRecentDischarge!$AH$28:$AH$1527,MATCH($F301&amp;$R301,AdmittedwithRecentDischarge!$I$28:$I$1527&amp;AdmittedwithRecentDischarge!$M$28:$M$1527,0)),""))</f>
        <v/>
      </c>
      <c r="T301" s="190">
        <f t="array" ref="T301">IF(ISNA(INDEX(AdmittedwithRecentDischarge!$I$28:$W$1527, (MATCH($F301&amp;$R301,AdmittedwithRecentDischarge!$I$28:$I$1527&amp;AdmittedwithRecentDischarge!$M$28:$M$1527,0)))),"",INDEX(AdmittedwithRecentDischarge!$I$28:$W$1527, (MATCH($F301&amp;$R301,AdmittedwithRecentDischarge!$I$28:$I$1527&amp;AdmittedwithRecentDischarge!$M$28:$M$1527,0)),9))</f>
        <v>0</v>
      </c>
      <c r="U301" s="191">
        <f t="array" ref="U301">IF(ISNA(INDEX(AdmittedwithRecentDischarge!$I$28:$W$1527, (MATCH($F301&amp;$R301,AdmittedwithRecentDischarge!$I$28:$I$1527&amp;AdmittedwithRecentDischarge!$M$28:$M$1527,0)))),"",INDEX(AdmittedwithRecentDischarge!$I$28:$W$1527, (MATCH($F301&amp;$R301,AdmittedwithRecentDischarge!$I$28:$I$1527&amp;AdmittedwithRecentDischarge!$M$28:$M$1527,0)),11))</f>
        <v>0</v>
      </c>
      <c r="V301" s="191">
        <f t="array" ref="V301">IF(ISNA(INDEX(AdmittedwithRecentDischarge!$I$28:$W$1527, (MATCH($F301&amp;$R301,AdmittedwithRecentDischarge!$I$28:$I$1527&amp;AdmittedwithRecentDischarge!$M$28:$M$1527,0)))),"",INDEX(AdmittedwithRecentDischarge!$I$28:$W$1527, (MATCH($F301&amp;$R301,AdmittedwithRecentDischarge!$I$28:$I$1527&amp;AdmittedwithRecentDischarge!$M$28:$M$1527,0)),15))</f>
        <v>0</v>
      </c>
      <c r="W301" s="228" t="b">
        <f t="shared" si="30"/>
        <v>0</v>
      </c>
      <c r="X301" s="224" t="str">
        <f t="array" ref="X301">IF(ISNA(VLOOKUP($F301, AdmittedwithRecentDischarge!$I$28:$I$1527,1,FALSE)),"",MAX(IF((AdmittedwithRecentDischarge!$I$28:$I$1527=$F301)*(AdmittedwithRecentDischarge!$K$28:$K$1527&lt;=TransferLog!$J301),AdmittedwithRecentDischarge!$K$28:$K$1527)))</f>
        <v/>
      </c>
      <c r="Y301" s="224" t="b">
        <f t="shared" si="31"/>
        <v>0</v>
      </c>
      <c r="Z301" s="208"/>
      <c r="AA301" s="207" t="str">
        <f t="shared" si="28"/>
        <v/>
      </c>
      <c r="AB301" s="212" t="b">
        <f t="shared" si="32"/>
        <v>0</v>
      </c>
      <c r="AC301" s="213">
        <f t="shared" si="29"/>
        <v>0</v>
      </c>
      <c r="AD301" s="298"/>
      <c r="AE301" s="299"/>
      <c r="AF301" s="21">
        <f t="shared" si="17"/>
        <v>0</v>
      </c>
    </row>
    <row r="302" spans="1:32" s="21" customFormat="1" ht="16.5" customHeight="1">
      <c r="A302" s="22"/>
      <c r="B302" s="22"/>
      <c r="C302" s="22"/>
      <c r="D302" s="115">
        <f t="shared" si="16"/>
        <v>282</v>
      </c>
      <c r="E302" s="248" t="str">
        <f t="array" ref="E302">IF($F302&lt;&gt;"",INDEX(DropDownLists!$K$10:$K$2516,MATCH($F302,DropDownLists!$L$10:$L$2516,0)),"")</f>
        <v/>
      </c>
      <c r="F302" s="116"/>
      <c r="G302" s="118"/>
      <c r="I302" s="144"/>
      <c r="J302" s="141"/>
      <c r="K302" s="145"/>
      <c r="L302" s="146"/>
      <c r="M302" s="195" t="str">
        <f t="array" ref="M302">IF($L302&lt;&gt;"",INDEX(DropDownLists!$H$10:$H$2516,MATCH($L302,DropDownLists!$I$10:$I$2516,0)),"")</f>
        <v/>
      </c>
      <c r="N302" s="148"/>
      <c r="O302" s="148"/>
      <c r="P302" s="146"/>
      <c r="Q302" s="148" t="s">
        <v>190</v>
      </c>
      <c r="R302" s="119" t="str">
        <f t="array" ref="R302">IF(ISNA(VLOOKUP($F302, AdmittedwithRecentDischarge!$I$28:$I$1527,1,FALSE)),"",MAX(IF((AdmittedwithRecentDischarge!$I$28:$I$1527=$F302)*(AdmittedwithRecentDischarge!$M$28:$M$1527&lt;=TransferLog!$J302),AdmittedwithRecentDischarge!$M$28:$M$1527)))</f>
        <v/>
      </c>
      <c r="S302" s="120" t="str">
        <f t="array" ref="S302">IF(ISNA(INDEX(AdmittedwithRecentDischarge!$AH$28:$AH$1527,MATCH($F302&amp;$R302,AdmittedwithRecentDischarge!$I$28:$I$1527&amp;AdmittedwithRecentDischarge!$M$28:$M$1527,0))),"", IF($R302&lt;&gt;"",INDEX(AdmittedwithRecentDischarge!$AH$28:$AH$1527,MATCH($F302&amp;$R302,AdmittedwithRecentDischarge!$I$28:$I$1527&amp;AdmittedwithRecentDischarge!$M$28:$M$1527,0)),""))</f>
        <v/>
      </c>
      <c r="T302" s="190">
        <f t="array" ref="T302">IF(ISNA(INDEX(AdmittedwithRecentDischarge!$I$28:$W$1527, (MATCH($F302&amp;$R302,AdmittedwithRecentDischarge!$I$28:$I$1527&amp;AdmittedwithRecentDischarge!$M$28:$M$1527,0)))),"",INDEX(AdmittedwithRecentDischarge!$I$28:$W$1527, (MATCH($F302&amp;$R302,AdmittedwithRecentDischarge!$I$28:$I$1527&amp;AdmittedwithRecentDischarge!$M$28:$M$1527,0)),9))</f>
        <v>0</v>
      </c>
      <c r="U302" s="191">
        <f t="array" ref="U302">IF(ISNA(INDEX(AdmittedwithRecentDischarge!$I$28:$W$1527, (MATCH($F302&amp;$R302,AdmittedwithRecentDischarge!$I$28:$I$1527&amp;AdmittedwithRecentDischarge!$M$28:$M$1527,0)))),"",INDEX(AdmittedwithRecentDischarge!$I$28:$W$1527, (MATCH($F302&amp;$R302,AdmittedwithRecentDischarge!$I$28:$I$1527&amp;AdmittedwithRecentDischarge!$M$28:$M$1527,0)),11))</f>
        <v>0</v>
      </c>
      <c r="V302" s="191">
        <f t="array" ref="V302">IF(ISNA(INDEX(AdmittedwithRecentDischarge!$I$28:$W$1527, (MATCH($F302&amp;$R302,AdmittedwithRecentDischarge!$I$28:$I$1527&amp;AdmittedwithRecentDischarge!$M$28:$M$1527,0)))),"",INDEX(AdmittedwithRecentDischarge!$I$28:$W$1527, (MATCH($F302&amp;$R302,AdmittedwithRecentDischarge!$I$28:$I$1527&amp;AdmittedwithRecentDischarge!$M$28:$M$1527,0)),15))</f>
        <v>0</v>
      </c>
      <c r="W302" s="228" t="b">
        <f t="shared" si="30"/>
        <v>0</v>
      </c>
      <c r="X302" s="224" t="str">
        <f t="array" ref="X302">IF(ISNA(VLOOKUP($F302, AdmittedwithRecentDischarge!$I$28:$I$1527,1,FALSE)),"",MAX(IF((AdmittedwithRecentDischarge!$I$28:$I$1527=$F302)*(AdmittedwithRecentDischarge!$K$28:$K$1527&lt;=TransferLog!$J302),AdmittedwithRecentDischarge!$K$28:$K$1527)))</f>
        <v/>
      </c>
      <c r="Y302" s="224" t="b">
        <f t="shared" si="31"/>
        <v>0</v>
      </c>
      <c r="Z302" s="208"/>
      <c r="AA302" s="207" t="str">
        <f t="shared" si="28"/>
        <v/>
      </c>
      <c r="AB302" s="212" t="b">
        <f t="shared" si="32"/>
        <v>0</v>
      </c>
      <c r="AC302" s="213">
        <f t="shared" si="29"/>
        <v>0</v>
      </c>
      <c r="AD302" s="298"/>
      <c r="AE302" s="299"/>
      <c r="AF302" s="21">
        <f t="shared" si="17"/>
        <v>0</v>
      </c>
    </row>
    <row r="303" spans="1:32" s="21" customFormat="1" ht="16.5" customHeight="1">
      <c r="A303" s="22"/>
      <c r="B303" s="22"/>
      <c r="C303" s="22"/>
      <c r="D303" s="115">
        <f t="shared" si="16"/>
        <v>283</v>
      </c>
      <c r="E303" s="248" t="str">
        <f t="array" ref="E303">IF($F303&lt;&gt;"",INDEX(DropDownLists!$K$10:$K$2516,MATCH($F303,DropDownLists!$L$10:$L$2516,0)),"")</f>
        <v/>
      </c>
      <c r="F303" s="116"/>
      <c r="G303" s="118"/>
      <c r="I303" s="144"/>
      <c r="J303" s="141"/>
      <c r="K303" s="145"/>
      <c r="L303" s="146"/>
      <c r="M303" s="195" t="str">
        <f t="array" ref="M303">IF($L303&lt;&gt;"",INDEX(DropDownLists!$H$10:$H$2516,MATCH($L303,DropDownLists!$I$10:$I$2516,0)),"")</f>
        <v/>
      </c>
      <c r="N303" s="148"/>
      <c r="O303" s="148"/>
      <c r="P303" s="146"/>
      <c r="Q303" s="148" t="s">
        <v>190</v>
      </c>
      <c r="R303" s="119" t="str">
        <f t="array" ref="R303">IF(ISNA(VLOOKUP($F303, AdmittedwithRecentDischarge!$I$28:$I$1527,1,FALSE)),"",MAX(IF((AdmittedwithRecentDischarge!$I$28:$I$1527=$F303)*(AdmittedwithRecentDischarge!$M$28:$M$1527&lt;=TransferLog!$J303),AdmittedwithRecentDischarge!$M$28:$M$1527)))</f>
        <v/>
      </c>
      <c r="S303" s="120" t="str">
        <f t="array" ref="S303">IF(ISNA(INDEX(AdmittedwithRecentDischarge!$AH$28:$AH$1527,MATCH($F303&amp;$R303,AdmittedwithRecentDischarge!$I$28:$I$1527&amp;AdmittedwithRecentDischarge!$M$28:$M$1527,0))),"", IF($R303&lt;&gt;"",INDEX(AdmittedwithRecentDischarge!$AH$28:$AH$1527,MATCH($F303&amp;$R303,AdmittedwithRecentDischarge!$I$28:$I$1527&amp;AdmittedwithRecentDischarge!$M$28:$M$1527,0)),""))</f>
        <v/>
      </c>
      <c r="T303" s="190">
        <f t="array" ref="T303">IF(ISNA(INDEX(AdmittedwithRecentDischarge!$I$28:$W$1527, (MATCH($F303&amp;$R303,AdmittedwithRecentDischarge!$I$28:$I$1527&amp;AdmittedwithRecentDischarge!$M$28:$M$1527,0)))),"",INDEX(AdmittedwithRecentDischarge!$I$28:$W$1527, (MATCH($F303&amp;$R303,AdmittedwithRecentDischarge!$I$28:$I$1527&amp;AdmittedwithRecentDischarge!$M$28:$M$1527,0)),9))</f>
        <v>0</v>
      </c>
      <c r="U303" s="191">
        <f t="array" ref="U303">IF(ISNA(INDEX(AdmittedwithRecentDischarge!$I$28:$W$1527, (MATCH($F303&amp;$R303,AdmittedwithRecentDischarge!$I$28:$I$1527&amp;AdmittedwithRecentDischarge!$M$28:$M$1527,0)))),"",INDEX(AdmittedwithRecentDischarge!$I$28:$W$1527, (MATCH($F303&amp;$R303,AdmittedwithRecentDischarge!$I$28:$I$1527&amp;AdmittedwithRecentDischarge!$M$28:$M$1527,0)),11))</f>
        <v>0</v>
      </c>
      <c r="V303" s="191">
        <f t="array" ref="V303">IF(ISNA(INDEX(AdmittedwithRecentDischarge!$I$28:$W$1527, (MATCH($F303&amp;$R303,AdmittedwithRecentDischarge!$I$28:$I$1527&amp;AdmittedwithRecentDischarge!$M$28:$M$1527,0)))),"",INDEX(AdmittedwithRecentDischarge!$I$28:$W$1527, (MATCH($F303&amp;$R303,AdmittedwithRecentDischarge!$I$28:$I$1527&amp;AdmittedwithRecentDischarge!$M$28:$M$1527,0)),15))</f>
        <v>0</v>
      </c>
      <c r="W303" s="228" t="b">
        <f t="shared" si="30"/>
        <v>0</v>
      </c>
      <c r="X303" s="224" t="str">
        <f t="array" ref="X303">IF(ISNA(VLOOKUP($F303, AdmittedwithRecentDischarge!$I$28:$I$1527,1,FALSE)),"",MAX(IF((AdmittedwithRecentDischarge!$I$28:$I$1527=$F303)*(AdmittedwithRecentDischarge!$K$28:$K$1527&lt;=TransferLog!$J303),AdmittedwithRecentDischarge!$K$28:$K$1527)))</f>
        <v/>
      </c>
      <c r="Y303" s="224" t="b">
        <f t="shared" si="31"/>
        <v>0</v>
      </c>
      <c r="Z303" s="208"/>
      <c r="AA303" s="207" t="str">
        <f t="shared" si="28"/>
        <v/>
      </c>
      <c r="AB303" s="212" t="b">
        <f t="shared" si="32"/>
        <v>0</v>
      </c>
      <c r="AC303" s="213">
        <f t="shared" si="29"/>
        <v>0</v>
      </c>
      <c r="AD303" s="298"/>
      <c r="AE303" s="299"/>
      <c r="AF303" s="21">
        <f t="shared" si="17"/>
        <v>0</v>
      </c>
    </row>
    <row r="304" spans="1:32" s="21" customFormat="1" ht="16.5" customHeight="1">
      <c r="A304" s="22"/>
      <c r="B304" s="22"/>
      <c r="C304" s="22"/>
      <c r="D304" s="115">
        <f t="shared" si="16"/>
        <v>284</v>
      </c>
      <c r="E304" s="248" t="str">
        <f t="array" ref="E304">IF($F304&lt;&gt;"",INDEX(DropDownLists!$K$10:$K$2516,MATCH($F304,DropDownLists!$L$10:$L$2516,0)),"")</f>
        <v/>
      </c>
      <c r="F304" s="116"/>
      <c r="G304" s="118"/>
      <c r="I304" s="144"/>
      <c r="J304" s="141"/>
      <c r="K304" s="145"/>
      <c r="L304" s="146"/>
      <c r="M304" s="195" t="str">
        <f t="array" ref="M304">IF($L304&lt;&gt;"",INDEX(DropDownLists!$H$10:$H$2516,MATCH($L304,DropDownLists!$I$10:$I$2516,0)),"")</f>
        <v/>
      </c>
      <c r="N304" s="148"/>
      <c r="O304" s="148"/>
      <c r="P304" s="146"/>
      <c r="Q304" s="148" t="s">
        <v>190</v>
      </c>
      <c r="R304" s="119" t="str">
        <f t="array" ref="R304">IF(ISNA(VLOOKUP($F304, AdmittedwithRecentDischarge!$I$28:$I$1527,1,FALSE)),"",MAX(IF((AdmittedwithRecentDischarge!$I$28:$I$1527=$F304)*(AdmittedwithRecentDischarge!$M$28:$M$1527&lt;=TransferLog!$J304),AdmittedwithRecentDischarge!$M$28:$M$1527)))</f>
        <v/>
      </c>
      <c r="S304" s="120" t="str">
        <f t="array" ref="S304">IF(ISNA(INDEX(AdmittedwithRecentDischarge!$AH$28:$AH$1527,MATCH($F304&amp;$R304,AdmittedwithRecentDischarge!$I$28:$I$1527&amp;AdmittedwithRecentDischarge!$M$28:$M$1527,0))),"", IF($R304&lt;&gt;"",INDEX(AdmittedwithRecentDischarge!$AH$28:$AH$1527,MATCH($F304&amp;$R304,AdmittedwithRecentDischarge!$I$28:$I$1527&amp;AdmittedwithRecentDischarge!$M$28:$M$1527,0)),""))</f>
        <v/>
      </c>
      <c r="T304" s="190">
        <f t="array" ref="T304">IF(ISNA(INDEX(AdmittedwithRecentDischarge!$I$28:$W$1527, (MATCH($F304&amp;$R304,AdmittedwithRecentDischarge!$I$28:$I$1527&amp;AdmittedwithRecentDischarge!$M$28:$M$1527,0)))),"",INDEX(AdmittedwithRecentDischarge!$I$28:$W$1527, (MATCH($F304&amp;$R304,AdmittedwithRecentDischarge!$I$28:$I$1527&amp;AdmittedwithRecentDischarge!$M$28:$M$1527,0)),9))</f>
        <v>0</v>
      </c>
      <c r="U304" s="191">
        <f t="array" ref="U304">IF(ISNA(INDEX(AdmittedwithRecentDischarge!$I$28:$W$1527, (MATCH($F304&amp;$R304,AdmittedwithRecentDischarge!$I$28:$I$1527&amp;AdmittedwithRecentDischarge!$M$28:$M$1527,0)))),"",INDEX(AdmittedwithRecentDischarge!$I$28:$W$1527, (MATCH($F304&amp;$R304,AdmittedwithRecentDischarge!$I$28:$I$1527&amp;AdmittedwithRecentDischarge!$M$28:$M$1527,0)),11))</f>
        <v>0</v>
      </c>
      <c r="V304" s="191">
        <f t="array" ref="V304">IF(ISNA(INDEX(AdmittedwithRecentDischarge!$I$28:$W$1527, (MATCH($F304&amp;$R304,AdmittedwithRecentDischarge!$I$28:$I$1527&amp;AdmittedwithRecentDischarge!$M$28:$M$1527,0)))),"",INDEX(AdmittedwithRecentDischarge!$I$28:$W$1527, (MATCH($F304&amp;$R304,AdmittedwithRecentDischarge!$I$28:$I$1527&amp;AdmittedwithRecentDischarge!$M$28:$M$1527,0)),15))</f>
        <v>0</v>
      </c>
      <c r="W304" s="228" t="b">
        <f t="shared" si="30"/>
        <v>0</v>
      </c>
      <c r="X304" s="224" t="str">
        <f t="array" ref="X304">IF(ISNA(VLOOKUP($F304, AdmittedwithRecentDischarge!$I$28:$I$1527,1,FALSE)),"",MAX(IF((AdmittedwithRecentDischarge!$I$28:$I$1527=$F304)*(AdmittedwithRecentDischarge!$K$28:$K$1527&lt;=TransferLog!$J304),AdmittedwithRecentDischarge!$K$28:$K$1527)))</f>
        <v/>
      </c>
      <c r="Y304" s="224" t="b">
        <f t="shared" si="31"/>
        <v>0</v>
      </c>
      <c r="Z304" s="208"/>
      <c r="AA304" s="207" t="str">
        <f t="shared" si="28"/>
        <v/>
      </c>
      <c r="AB304" s="212" t="b">
        <f t="shared" si="32"/>
        <v>0</v>
      </c>
      <c r="AC304" s="213">
        <f t="shared" si="29"/>
        <v>0</v>
      </c>
      <c r="AD304" s="298"/>
      <c r="AE304" s="299"/>
      <c r="AF304" s="21">
        <f t="shared" si="17"/>
        <v>0</v>
      </c>
    </row>
    <row r="305" spans="1:32" s="21" customFormat="1" ht="16.5" customHeight="1">
      <c r="A305" s="22"/>
      <c r="B305" s="22"/>
      <c r="C305" s="22"/>
      <c r="D305" s="115">
        <f t="shared" si="16"/>
        <v>285</v>
      </c>
      <c r="E305" s="248" t="str">
        <f t="array" ref="E305">IF($F305&lt;&gt;"",INDEX(DropDownLists!$K$10:$K$2516,MATCH($F305,DropDownLists!$L$10:$L$2516,0)),"")</f>
        <v/>
      </c>
      <c r="F305" s="116"/>
      <c r="G305" s="118"/>
      <c r="I305" s="144"/>
      <c r="J305" s="141"/>
      <c r="K305" s="145"/>
      <c r="L305" s="146"/>
      <c r="M305" s="195" t="str">
        <f t="array" ref="M305">IF($L305&lt;&gt;"",INDEX(DropDownLists!$H$10:$H$2516,MATCH($L305,DropDownLists!$I$10:$I$2516,0)),"")</f>
        <v/>
      </c>
      <c r="N305" s="148"/>
      <c r="O305" s="148"/>
      <c r="P305" s="146"/>
      <c r="Q305" s="148" t="s">
        <v>190</v>
      </c>
      <c r="R305" s="119" t="str">
        <f t="array" ref="R305">IF(ISNA(VLOOKUP($F305, AdmittedwithRecentDischarge!$I$28:$I$1527,1,FALSE)),"",MAX(IF((AdmittedwithRecentDischarge!$I$28:$I$1527=$F305)*(AdmittedwithRecentDischarge!$M$28:$M$1527&lt;=TransferLog!$J305),AdmittedwithRecentDischarge!$M$28:$M$1527)))</f>
        <v/>
      </c>
      <c r="S305" s="120" t="str">
        <f t="array" ref="S305">IF(ISNA(INDEX(AdmittedwithRecentDischarge!$AH$28:$AH$1527,MATCH($F305&amp;$R305,AdmittedwithRecentDischarge!$I$28:$I$1527&amp;AdmittedwithRecentDischarge!$M$28:$M$1527,0))),"", IF($R305&lt;&gt;"",INDEX(AdmittedwithRecentDischarge!$AH$28:$AH$1527,MATCH($F305&amp;$R305,AdmittedwithRecentDischarge!$I$28:$I$1527&amp;AdmittedwithRecentDischarge!$M$28:$M$1527,0)),""))</f>
        <v/>
      </c>
      <c r="T305" s="190">
        <f t="array" ref="T305">IF(ISNA(INDEX(AdmittedwithRecentDischarge!$I$28:$W$1527, (MATCH($F305&amp;$R305,AdmittedwithRecentDischarge!$I$28:$I$1527&amp;AdmittedwithRecentDischarge!$M$28:$M$1527,0)))),"",INDEX(AdmittedwithRecentDischarge!$I$28:$W$1527, (MATCH($F305&amp;$R305,AdmittedwithRecentDischarge!$I$28:$I$1527&amp;AdmittedwithRecentDischarge!$M$28:$M$1527,0)),9))</f>
        <v>0</v>
      </c>
      <c r="U305" s="191">
        <f t="array" ref="U305">IF(ISNA(INDEX(AdmittedwithRecentDischarge!$I$28:$W$1527, (MATCH($F305&amp;$R305,AdmittedwithRecentDischarge!$I$28:$I$1527&amp;AdmittedwithRecentDischarge!$M$28:$M$1527,0)))),"",INDEX(AdmittedwithRecentDischarge!$I$28:$W$1527, (MATCH($F305&amp;$R305,AdmittedwithRecentDischarge!$I$28:$I$1527&amp;AdmittedwithRecentDischarge!$M$28:$M$1527,0)),11))</f>
        <v>0</v>
      </c>
      <c r="V305" s="191">
        <f t="array" ref="V305">IF(ISNA(INDEX(AdmittedwithRecentDischarge!$I$28:$W$1527, (MATCH($F305&amp;$R305,AdmittedwithRecentDischarge!$I$28:$I$1527&amp;AdmittedwithRecentDischarge!$M$28:$M$1527,0)))),"",INDEX(AdmittedwithRecentDischarge!$I$28:$W$1527, (MATCH($F305&amp;$R305,AdmittedwithRecentDischarge!$I$28:$I$1527&amp;AdmittedwithRecentDischarge!$M$28:$M$1527,0)),15))</f>
        <v>0</v>
      </c>
      <c r="W305" s="228" t="b">
        <f t="shared" si="30"/>
        <v>0</v>
      </c>
      <c r="X305" s="224" t="str">
        <f t="array" ref="X305">IF(ISNA(VLOOKUP($F305, AdmittedwithRecentDischarge!$I$28:$I$1527,1,FALSE)),"",MAX(IF((AdmittedwithRecentDischarge!$I$28:$I$1527=$F305)*(AdmittedwithRecentDischarge!$K$28:$K$1527&lt;=TransferLog!$J305),AdmittedwithRecentDischarge!$K$28:$K$1527)))</f>
        <v/>
      </c>
      <c r="Y305" s="224" t="b">
        <f t="shared" si="31"/>
        <v>0</v>
      </c>
      <c r="Z305" s="208"/>
      <c r="AA305" s="207" t="str">
        <f t="shared" si="28"/>
        <v/>
      </c>
      <c r="AB305" s="212" t="b">
        <f t="shared" si="32"/>
        <v>0</v>
      </c>
      <c r="AC305" s="213">
        <f t="shared" si="29"/>
        <v>0</v>
      </c>
      <c r="AD305" s="298"/>
      <c r="AE305" s="299"/>
      <c r="AF305" s="21">
        <f t="shared" si="17"/>
        <v>0</v>
      </c>
    </row>
    <row r="306" spans="1:32" s="21" customFormat="1" ht="16.5" customHeight="1">
      <c r="A306" s="22"/>
      <c r="B306" s="22"/>
      <c r="C306" s="22"/>
      <c r="D306" s="115">
        <f t="shared" si="16"/>
        <v>286</v>
      </c>
      <c r="E306" s="248" t="str">
        <f t="array" ref="E306">IF($F306&lt;&gt;"",INDEX(DropDownLists!$K$10:$K$2516,MATCH($F306,DropDownLists!$L$10:$L$2516,0)),"")</f>
        <v/>
      </c>
      <c r="F306" s="116"/>
      <c r="G306" s="118"/>
      <c r="I306" s="144"/>
      <c r="J306" s="141"/>
      <c r="K306" s="145"/>
      <c r="L306" s="146"/>
      <c r="M306" s="195" t="str">
        <f t="array" ref="M306">IF($L306&lt;&gt;"",INDEX(DropDownLists!$H$10:$H$2516,MATCH($L306,DropDownLists!$I$10:$I$2516,0)),"")</f>
        <v/>
      </c>
      <c r="N306" s="148"/>
      <c r="O306" s="148"/>
      <c r="P306" s="146"/>
      <c r="Q306" s="148" t="s">
        <v>190</v>
      </c>
      <c r="R306" s="119" t="str">
        <f t="array" ref="R306">IF(ISNA(VLOOKUP($F306, AdmittedwithRecentDischarge!$I$28:$I$1527,1,FALSE)),"",MAX(IF((AdmittedwithRecentDischarge!$I$28:$I$1527=$F306)*(AdmittedwithRecentDischarge!$M$28:$M$1527&lt;=TransferLog!$J306),AdmittedwithRecentDischarge!$M$28:$M$1527)))</f>
        <v/>
      </c>
      <c r="S306" s="120" t="str">
        <f t="array" ref="S306">IF(ISNA(INDEX(AdmittedwithRecentDischarge!$AH$28:$AH$1527,MATCH($F306&amp;$R306,AdmittedwithRecentDischarge!$I$28:$I$1527&amp;AdmittedwithRecentDischarge!$M$28:$M$1527,0))),"", IF($R306&lt;&gt;"",INDEX(AdmittedwithRecentDischarge!$AH$28:$AH$1527,MATCH($F306&amp;$R306,AdmittedwithRecentDischarge!$I$28:$I$1527&amp;AdmittedwithRecentDischarge!$M$28:$M$1527,0)),""))</f>
        <v/>
      </c>
      <c r="T306" s="190">
        <f t="array" ref="T306">IF(ISNA(INDEX(AdmittedwithRecentDischarge!$I$28:$W$1527, (MATCH($F306&amp;$R306,AdmittedwithRecentDischarge!$I$28:$I$1527&amp;AdmittedwithRecentDischarge!$M$28:$M$1527,0)))),"",INDEX(AdmittedwithRecentDischarge!$I$28:$W$1527, (MATCH($F306&amp;$R306,AdmittedwithRecentDischarge!$I$28:$I$1527&amp;AdmittedwithRecentDischarge!$M$28:$M$1527,0)),9))</f>
        <v>0</v>
      </c>
      <c r="U306" s="191">
        <f t="array" ref="U306">IF(ISNA(INDEX(AdmittedwithRecentDischarge!$I$28:$W$1527, (MATCH($F306&amp;$R306,AdmittedwithRecentDischarge!$I$28:$I$1527&amp;AdmittedwithRecentDischarge!$M$28:$M$1527,0)))),"",INDEX(AdmittedwithRecentDischarge!$I$28:$W$1527, (MATCH($F306&amp;$R306,AdmittedwithRecentDischarge!$I$28:$I$1527&amp;AdmittedwithRecentDischarge!$M$28:$M$1527,0)),11))</f>
        <v>0</v>
      </c>
      <c r="V306" s="191">
        <f t="array" ref="V306">IF(ISNA(INDEX(AdmittedwithRecentDischarge!$I$28:$W$1527, (MATCH($F306&amp;$R306,AdmittedwithRecentDischarge!$I$28:$I$1527&amp;AdmittedwithRecentDischarge!$M$28:$M$1527,0)))),"",INDEX(AdmittedwithRecentDischarge!$I$28:$W$1527, (MATCH($F306&amp;$R306,AdmittedwithRecentDischarge!$I$28:$I$1527&amp;AdmittedwithRecentDischarge!$M$28:$M$1527,0)),15))</f>
        <v>0</v>
      </c>
      <c r="W306" s="228" t="b">
        <f t="shared" si="30"/>
        <v>0</v>
      </c>
      <c r="X306" s="224" t="str">
        <f t="array" ref="X306">IF(ISNA(VLOOKUP($F306, AdmittedwithRecentDischarge!$I$28:$I$1527,1,FALSE)),"",MAX(IF((AdmittedwithRecentDischarge!$I$28:$I$1527=$F306)*(AdmittedwithRecentDischarge!$K$28:$K$1527&lt;=TransferLog!$J306),AdmittedwithRecentDischarge!$K$28:$K$1527)))</f>
        <v/>
      </c>
      <c r="Y306" s="224" t="b">
        <f t="shared" si="31"/>
        <v>0</v>
      </c>
      <c r="Z306" s="208"/>
      <c r="AA306" s="207" t="str">
        <f t="shared" si="28"/>
        <v/>
      </c>
      <c r="AB306" s="212" t="b">
        <f t="shared" si="32"/>
        <v>0</v>
      </c>
      <c r="AC306" s="213">
        <f t="shared" si="29"/>
        <v>0</v>
      </c>
      <c r="AD306" s="298"/>
      <c r="AE306" s="299"/>
      <c r="AF306" s="21">
        <f t="shared" si="17"/>
        <v>0</v>
      </c>
    </row>
    <row r="307" spans="1:32" s="21" customFormat="1" ht="16.5" customHeight="1">
      <c r="A307" s="22"/>
      <c r="B307" s="22"/>
      <c r="C307" s="22"/>
      <c r="D307" s="115">
        <f t="shared" ref="D307:D508" si="33">ROW()-20</f>
        <v>287</v>
      </c>
      <c r="E307" s="248" t="str">
        <f t="array" ref="E307">IF($F307&lt;&gt;"",INDEX(DropDownLists!$K$10:$K$2516,MATCH($F307,DropDownLists!$L$10:$L$2516,0)),"")</f>
        <v/>
      </c>
      <c r="F307" s="116"/>
      <c r="G307" s="118"/>
      <c r="I307" s="144"/>
      <c r="J307" s="141"/>
      <c r="K307" s="145"/>
      <c r="L307" s="146"/>
      <c r="M307" s="195" t="str">
        <f t="array" ref="M307">IF($L307&lt;&gt;"",INDEX(DropDownLists!$H$10:$H$2516,MATCH($L307,DropDownLists!$I$10:$I$2516,0)),"")</f>
        <v/>
      </c>
      <c r="N307" s="148"/>
      <c r="O307" s="148"/>
      <c r="P307" s="146"/>
      <c r="Q307" s="148" t="s">
        <v>190</v>
      </c>
      <c r="R307" s="119" t="str">
        <f t="array" ref="R307">IF(ISNA(VLOOKUP($F307, AdmittedwithRecentDischarge!$I$28:$I$1527,1,FALSE)),"",MAX(IF((AdmittedwithRecentDischarge!$I$28:$I$1527=$F307)*(AdmittedwithRecentDischarge!$M$28:$M$1527&lt;=TransferLog!$J307),AdmittedwithRecentDischarge!$M$28:$M$1527)))</f>
        <v/>
      </c>
      <c r="S307" s="120" t="str">
        <f t="array" ref="S307">IF(ISNA(INDEX(AdmittedwithRecentDischarge!$AH$28:$AH$1527,MATCH($F307&amp;$R307,AdmittedwithRecentDischarge!$I$28:$I$1527&amp;AdmittedwithRecentDischarge!$M$28:$M$1527,0))),"", IF($R307&lt;&gt;"",INDEX(AdmittedwithRecentDischarge!$AH$28:$AH$1527,MATCH($F307&amp;$R307,AdmittedwithRecentDischarge!$I$28:$I$1527&amp;AdmittedwithRecentDischarge!$M$28:$M$1527,0)),""))</f>
        <v/>
      </c>
      <c r="T307" s="190">
        <f t="array" ref="T307">IF(ISNA(INDEX(AdmittedwithRecentDischarge!$I$28:$W$1527, (MATCH($F307&amp;$R307,AdmittedwithRecentDischarge!$I$28:$I$1527&amp;AdmittedwithRecentDischarge!$M$28:$M$1527,0)))),"",INDEX(AdmittedwithRecentDischarge!$I$28:$W$1527, (MATCH($F307&amp;$R307,AdmittedwithRecentDischarge!$I$28:$I$1527&amp;AdmittedwithRecentDischarge!$M$28:$M$1527,0)),9))</f>
        <v>0</v>
      </c>
      <c r="U307" s="191">
        <f t="array" ref="U307">IF(ISNA(INDEX(AdmittedwithRecentDischarge!$I$28:$W$1527, (MATCH($F307&amp;$R307,AdmittedwithRecentDischarge!$I$28:$I$1527&amp;AdmittedwithRecentDischarge!$M$28:$M$1527,0)))),"",INDEX(AdmittedwithRecentDischarge!$I$28:$W$1527, (MATCH($F307&amp;$R307,AdmittedwithRecentDischarge!$I$28:$I$1527&amp;AdmittedwithRecentDischarge!$M$28:$M$1527,0)),11))</f>
        <v>0</v>
      </c>
      <c r="V307" s="191">
        <f t="array" ref="V307">IF(ISNA(INDEX(AdmittedwithRecentDischarge!$I$28:$W$1527, (MATCH($F307&amp;$R307,AdmittedwithRecentDischarge!$I$28:$I$1527&amp;AdmittedwithRecentDischarge!$M$28:$M$1527,0)))),"",INDEX(AdmittedwithRecentDischarge!$I$28:$W$1527, (MATCH($F307&amp;$R307,AdmittedwithRecentDischarge!$I$28:$I$1527&amp;AdmittedwithRecentDischarge!$M$28:$M$1527,0)),15))</f>
        <v>0</v>
      </c>
      <c r="W307" s="228" t="b">
        <f t="shared" si="30"/>
        <v>0</v>
      </c>
      <c r="X307" s="224" t="str">
        <f t="array" ref="X307">IF(ISNA(VLOOKUP($F307, AdmittedwithRecentDischarge!$I$28:$I$1527,1,FALSE)),"",MAX(IF((AdmittedwithRecentDischarge!$I$28:$I$1527=$F307)*(AdmittedwithRecentDischarge!$K$28:$K$1527&lt;=TransferLog!$J307),AdmittedwithRecentDischarge!$K$28:$K$1527)))</f>
        <v/>
      </c>
      <c r="Y307" s="224" t="b">
        <f t="shared" si="31"/>
        <v>0</v>
      </c>
      <c r="Z307" s="208"/>
      <c r="AA307" s="207" t="str">
        <f t="shared" si="28"/>
        <v/>
      </c>
      <c r="AB307" s="212" t="b">
        <f t="shared" si="32"/>
        <v>0</v>
      </c>
      <c r="AC307" s="213">
        <f t="shared" si="29"/>
        <v>0</v>
      </c>
      <c r="AD307" s="298"/>
      <c r="AE307" s="299"/>
      <c r="AF307" s="21">
        <f t="shared" ref="AF307:AF508" si="34">IF(OR(($P307="Admitted, inpatient"), ($P307="Admitted, status uncertain")),1,0)</f>
        <v>0</v>
      </c>
    </row>
    <row r="308" spans="1:32" s="21" customFormat="1" ht="16.5" customHeight="1">
      <c r="A308" s="22"/>
      <c r="B308" s="22"/>
      <c r="C308" s="22"/>
      <c r="D308" s="115">
        <f t="shared" si="33"/>
        <v>288</v>
      </c>
      <c r="E308" s="248" t="str">
        <f t="array" ref="E308">IF($F308&lt;&gt;"",INDEX(DropDownLists!$K$10:$K$2516,MATCH($F308,DropDownLists!$L$10:$L$2516,0)),"")</f>
        <v/>
      </c>
      <c r="F308" s="116"/>
      <c r="G308" s="118"/>
      <c r="I308" s="144"/>
      <c r="J308" s="141"/>
      <c r="K308" s="145"/>
      <c r="L308" s="146"/>
      <c r="M308" s="195" t="str">
        <f t="array" ref="M308">IF($L308&lt;&gt;"",INDEX(DropDownLists!$H$10:$H$2516,MATCH($L308,DropDownLists!$I$10:$I$2516,0)),"")</f>
        <v/>
      </c>
      <c r="N308" s="148"/>
      <c r="O308" s="148"/>
      <c r="P308" s="146"/>
      <c r="Q308" s="148" t="s">
        <v>190</v>
      </c>
      <c r="R308" s="119" t="str">
        <f t="array" ref="R308">IF(ISNA(VLOOKUP($F308, AdmittedwithRecentDischarge!$I$28:$I$1527,1,FALSE)),"",MAX(IF((AdmittedwithRecentDischarge!$I$28:$I$1527=$F308)*(AdmittedwithRecentDischarge!$M$28:$M$1527&lt;=TransferLog!$J308),AdmittedwithRecentDischarge!$M$28:$M$1527)))</f>
        <v/>
      </c>
      <c r="S308" s="120" t="str">
        <f t="array" ref="S308">IF(ISNA(INDEX(AdmittedwithRecentDischarge!$AH$28:$AH$1527,MATCH($F308&amp;$R308,AdmittedwithRecentDischarge!$I$28:$I$1527&amp;AdmittedwithRecentDischarge!$M$28:$M$1527,0))),"", IF($R308&lt;&gt;"",INDEX(AdmittedwithRecentDischarge!$AH$28:$AH$1527,MATCH($F308&amp;$R308,AdmittedwithRecentDischarge!$I$28:$I$1527&amp;AdmittedwithRecentDischarge!$M$28:$M$1527,0)),""))</f>
        <v/>
      </c>
      <c r="T308" s="190">
        <f t="array" ref="T308">IF(ISNA(INDEX(AdmittedwithRecentDischarge!$I$28:$W$1527, (MATCH($F308&amp;$R308,AdmittedwithRecentDischarge!$I$28:$I$1527&amp;AdmittedwithRecentDischarge!$M$28:$M$1527,0)))),"",INDEX(AdmittedwithRecentDischarge!$I$28:$W$1527, (MATCH($F308&amp;$R308,AdmittedwithRecentDischarge!$I$28:$I$1527&amp;AdmittedwithRecentDischarge!$M$28:$M$1527,0)),9))</f>
        <v>0</v>
      </c>
      <c r="U308" s="191">
        <f t="array" ref="U308">IF(ISNA(INDEX(AdmittedwithRecentDischarge!$I$28:$W$1527, (MATCH($F308&amp;$R308,AdmittedwithRecentDischarge!$I$28:$I$1527&amp;AdmittedwithRecentDischarge!$M$28:$M$1527,0)))),"",INDEX(AdmittedwithRecentDischarge!$I$28:$W$1527, (MATCH($F308&amp;$R308,AdmittedwithRecentDischarge!$I$28:$I$1527&amp;AdmittedwithRecentDischarge!$M$28:$M$1527,0)),11))</f>
        <v>0</v>
      </c>
      <c r="V308" s="191">
        <f t="array" ref="V308">IF(ISNA(INDEX(AdmittedwithRecentDischarge!$I$28:$W$1527, (MATCH($F308&amp;$R308,AdmittedwithRecentDischarge!$I$28:$I$1527&amp;AdmittedwithRecentDischarge!$M$28:$M$1527,0)))),"",INDEX(AdmittedwithRecentDischarge!$I$28:$W$1527, (MATCH($F308&amp;$R308,AdmittedwithRecentDischarge!$I$28:$I$1527&amp;AdmittedwithRecentDischarge!$M$28:$M$1527,0)),15))</f>
        <v>0</v>
      </c>
      <c r="W308" s="228" t="b">
        <f t="shared" si="30"/>
        <v>0</v>
      </c>
      <c r="X308" s="224" t="str">
        <f t="array" ref="X308">IF(ISNA(VLOOKUP($F308, AdmittedwithRecentDischarge!$I$28:$I$1527,1,FALSE)),"",MAX(IF((AdmittedwithRecentDischarge!$I$28:$I$1527=$F308)*(AdmittedwithRecentDischarge!$K$28:$K$1527&lt;=TransferLog!$J308),AdmittedwithRecentDischarge!$K$28:$K$1527)))</f>
        <v/>
      </c>
      <c r="Y308" s="224" t="b">
        <f t="shared" si="31"/>
        <v>0</v>
      </c>
      <c r="Z308" s="208"/>
      <c r="AA308" s="207" t="str">
        <f t="shared" si="28"/>
        <v/>
      </c>
      <c r="AB308" s="212" t="b">
        <f t="shared" si="32"/>
        <v>0</v>
      </c>
      <c r="AC308" s="213">
        <f t="shared" si="29"/>
        <v>0</v>
      </c>
      <c r="AD308" s="298"/>
      <c r="AE308" s="299"/>
      <c r="AF308" s="21">
        <f t="shared" si="34"/>
        <v>0</v>
      </c>
    </row>
    <row r="309" spans="1:32" s="21" customFormat="1" ht="16.5" customHeight="1">
      <c r="A309" s="22"/>
      <c r="B309" s="22"/>
      <c r="C309" s="22"/>
      <c r="D309" s="115">
        <f t="shared" si="33"/>
        <v>289</v>
      </c>
      <c r="E309" s="248" t="str">
        <f t="array" ref="E309">IF($F309&lt;&gt;"",INDEX(DropDownLists!$K$10:$K$2516,MATCH($F309,DropDownLists!$L$10:$L$2516,0)),"")</f>
        <v/>
      </c>
      <c r="F309" s="116"/>
      <c r="G309" s="118"/>
      <c r="I309" s="144"/>
      <c r="J309" s="141"/>
      <c r="K309" s="145"/>
      <c r="L309" s="146"/>
      <c r="M309" s="195" t="str">
        <f t="array" ref="M309">IF($L309&lt;&gt;"",INDEX(DropDownLists!$H$10:$H$2516,MATCH($L309,DropDownLists!$I$10:$I$2516,0)),"")</f>
        <v/>
      </c>
      <c r="N309" s="148"/>
      <c r="O309" s="148"/>
      <c r="P309" s="146"/>
      <c r="Q309" s="148" t="s">
        <v>190</v>
      </c>
      <c r="R309" s="119" t="str">
        <f t="array" ref="R309">IF(ISNA(VLOOKUP($F309, AdmittedwithRecentDischarge!$I$28:$I$1527,1,FALSE)),"",MAX(IF((AdmittedwithRecentDischarge!$I$28:$I$1527=$F309)*(AdmittedwithRecentDischarge!$M$28:$M$1527&lt;=TransferLog!$J309),AdmittedwithRecentDischarge!$M$28:$M$1527)))</f>
        <v/>
      </c>
      <c r="S309" s="120" t="str">
        <f t="array" ref="S309">IF(ISNA(INDEX(AdmittedwithRecentDischarge!$AH$28:$AH$1527,MATCH($F309&amp;$R309,AdmittedwithRecentDischarge!$I$28:$I$1527&amp;AdmittedwithRecentDischarge!$M$28:$M$1527,0))),"", IF($R309&lt;&gt;"",INDEX(AdmittedwithRecentDischarge!$AH$28:$AH$1527,MATCH($F309&amp;$R309,AdmittedwithRecentDischarge!$I$28:$I$1527&amp;AdmittedwithRecentDischarge!$M$28:$M$1527,0)),""))</f>
        <v/>
      </c>
      <c r="T309" s="190">
        <f t="array" ref="T309">IF(ISNA(INDEX(AdmittedwithRecentDischarge!$I$28:$W$1527, (MATCH($F309&amp;$R309,AdmittedwithRecentDischarge!$I$28:$I$1527&amp;AdmittedwithRecentDischarge!$M$28:$M$1527,0)))),"",INDEX(AdmittedwithRecentDischarge!$I$28:$W$1527, (MATCH($F309&amp;$R309,AdmittedwithRecentDischarge!$I$28:$I$1527&amp;AdmittedwithRecentDischarge!$M$28:$M$1527,0)),9))</f>
        <v>0</v>
      </c>
      <c r="U309" s="191">
        <f t="array" ref="U309">IF(ISNA(INDEX(AdmittedwithRecentDischarge!$I$28:$W$1527, (MATCH($F309&amp;$R309,AdmittedwithRecentDischarge!$I$28:$I$1527&amp;AdmittedwithRecentDischarge!$M$28:$M$1527,0)))),"",INDEX(AdmittedwithRecentDischarge!$I$28:$W$1527, (MATCH($F309&amp;$R309,AdmittedwithRecentDischarge!$I$28:$I$1527&amp;AdmittedwithRecentDischarge!$M$28:$M$1527,0)),11))</f>
        <v>0</v>
      </c>
      <c r="V309" s="191">
        <f t="array" ref="V309">IF(ISNA(INDEX(AdmittedwithRecentDischarge!$I$28:$W$1527, (MATCH($F309&amp;$R309,AdmittedwithRecentDischarge!$I$28:$I$1527&amp;AdmittedwithRecentDischarge!$M$28:$M$1527,0)))),"",INDEX(AdmittedwithRecentDischarge!$I$28:$W$1527, (MATCH($F309&amp;$R309,AdmittedwithRecentDischarge!$I$28:$I$1527&amp;AdmittedwithRecentDischarge!$M$28:$M$1527,0)),15))</f>
        <v>0</v>
      </c>
      <c r="W309" s="228" t="b">
        <f t="shared" si="30"/>
        <v>0</v>
      </c>
      <c r="X309" s="224" t="str">
        <f t="array" ref="X309">IF(ISNA(VLOOKUP($F309, AdmittedwithRecentDischarge!$I$28:$I$1527,1,FALSE)),"",MAX(IF((AdmittedwithRecentDischarge!$I$28:$I$1527=$F309)*(AdmittedwithRecentDischarge!$K$28:$K$1527&lt;=TransferLog!$J309),AdmittedwithRecentDischarge!$K$28:$K$1527)))</f>
        <v/>
      </c>
      <c r="Y309" s="224" t="b">
        <f t="shared" si="31"/>
        <v>0</v>
      </c>
      <c r="Z309" s="208"/>
      <c r="AA309" s="207" t="str">
        <f t="shared" si="28"/>
        <v/>
      </c>
      <c r="AB309" s="212" t="b">
        <f t="shared" si="32"/>
        <v>0</v>
      </c>
      <c r="AC309" s="213">
        <f t="shared" si="29"/>
        <v>0</v>
      </c>
      <c r="AD309" s="298"/>
      <c r="AE309" s="299"/>
      <c r="AF309" s="21">
        <f t="shared" si="34"/>
        <v>0</v>
      </c>
    </row>
    <row r="310" spans="1:32" s="21" customFormat="1" ht="16.5" customHeight="1">
      <c r="A310" s="22"/>
      <c r="B310" s="22"/>
      <c r="C310" s="22"/>
      <c r="D310" s="115">
        <f t="shared" si="33"/>
        <v>290</v>
      </c>
      <c r="E310" s="248" t="str">
        <f t="array" ref="E310">IF($F310&lt;&gt;"",INDEX(DropDownLists!$K$10:$K$2516,MATCH($F310,DropDownLists!$L$10:$L$2516,0)),"")</f>
        <v/>
      </c>
      <c r="F310" s="116"/>
      <c r="G310" s="118"/>
      <c r="I310" s="144"/>
      <c r="J310" s="141"/>
      <c r="K310" s="145"/>
      <c r="L310" s="146"/>
      <c r="M310" s="195" t="str">
        <f t="array" ref="M310">IF($L310&lt;&gt;"",INDEX(DropDownLists!$H$10:$H$2516,MATCH($L310,DropDownLists!$I$10:$I$2516,0)),"")</f>
        <v/>
      </c>
      <c r="N310" s="148"/>
      <c r="O310" s="148"/>
      <c r="P310" s="146"/>
      <c r="Q310" s="148" t="s">
        <v>190</v>
      </c>
      <c r="R310" s="119" t="str">
        <f t="array" ref="R310">IF(ISNA(VLOOKUP($F310, AdmittedwithRecentDischarge!$I$28:$I$1527,1,FALSE)),"",MAX(IF((AdmittedwithRecentDischarge!$I$28:$I$1527=$F310)*(AdmittedwithRecentDischarge!$M$28:$M$1527&lt;=TransferLog!$J310),AdmittedwithRecentDischarge!$M$28:$M$1527)))</f>
        <v/>
      </c>
      <c r="S310" s="120" t="str">
        <f t="array" ref="S310">IF(ISNA(INDEX(AdmittedwithRecentDischarge!$AH$28:$AH$1527,MATCH($F310&amp;$R310,AdmittedwithRecentDischarge!$I$28:$I$1527&amp;AdmittedwithRecentDischarge!$M$28:$M$1527,0))),"", IF($R310&lt;&gt;"",INDEX(AdmittedwithRecentDischarge!$AH$28:$AH$1527,MATCH($F310&amp;$R310,AdmittedwithRecentDischarge!$I$28:$I$1527&amp;AdmittedwithRecentDischarge!$M$28:$M$1527,0)),""))</f>
        <v/>
      </c>
      <c r="T310" s="190">
        <f t="array" ref="T310">IF(ISNA(INDEX(AdmittedwithRecentDischarge!$I$28:$W$1527, (MATCH($F310&amp;$R310,AdmittedwithRecentDischarge!$I$28:$I$1527&amp;AdmittedwithRecentDischarge!$M$28:$M$1527,0)))),"",INDEX(AdmittedwithRecentDischarge!$I$28:$W$1527, (MATCH($F310&amp;$R310,AdmittedwithRecentDischarge!$I$28:$I$1527&amp;AdmittedwithRecentDischarge!$M$28:$M$1527,0)),9))</f>
        <v>0</v>
      </c>
      <c r="U310" s="191">
        <f t="array" ref="U310">IF(ISNA(INDEX(AdmittedwithRecentDischarge!$I$28:$W$1527, (MATCH($F310&amp;$R310,AdmittedwithRecentDischarge!$I$28:$I$1527&amp;AdmittedwithRecentDischarge!$M$28:$M$1527,0)))),"",INDEX(AdmittedwithRecentDischarge!$I$28:$W$1527, (MATCH($F310&amp;$R310,AdmittedwithRecentDischarge!$I$28:$I$1527&amp;AdmittedwithRecentDischarge!$M$28:$M$1527,0)),11))</f>
        <v>0</v>
      </c>
      <c r="V310" s="191">
        <f t="array" ref="V310">IF(ISNA(INDEX(AdmittedwithRecentDischarge!$I$28:$W$1527, (MATCH($F310&amp;$R310,AdmittedwithRecentDischarge!$I$28:$I$1527&amp;AdmittedwithRecentDischarge!$M$28:$M$1527,0)))),"",INDEX(AdmittedwithRecentDischarge!$I$28:$W$1527, (MATCH($F310&amp;$R310,AdmittedwithRecentDischarge!$I$28:$I$1527&amp;AdmittedwithRecentDischarge!$M$28:$M$1527,0)),15))</f>
        <v>0</v>
      </c>
      <c r="W310" s="228" t="b">
        <f t="shared" si="30"/>
        <v>0</v>
      </c>
      <c r="X310" s="224" t="str">
        <f t="array" ref="X310">IF(ISNA(VLOOKUP($F310, AdmittedwithRecentDischarge!$I$28:$I$1527,1,FALSE)),"",MAX(IF((AdmittedwithRecentDischarge!$I$28:$I$1527=$F310)*(AdmittedwithRecentDischarge!$K$28:$K$1527&lt;=TransferLog!$J310),AdmittedwithRecentDischarge!$K$28:$K$1527)))</f>
        <v/>
      </c>
      <c r="Y310" s="224" t="b">
        <f t="shared" si="31"/>
        <v>0</v>
      </c>
      <c r="Z310" s="208"/>
      <c r="AA310" s="207" t="str">
        <f t="shared" si="28"/>
        <v/>
      </c>
      <c r="AB310" s="212" t="b">
        <f t="shared" si="32"/>
        <v>0</v>
      </c>
      <c r="AC310" s="213">
        <f t="shared" si="29"/>
        <v>0</v>
      </c>
      <c r="AD310" s="298"/>
      <c r="AE310" s="299"/>
      <c r="AF310" s="21">
        <f t="shared" si="34"/>
        <v>0</v>
      </c>
    </row>
    <row r="311" spans="1:32" s="21" customFormat="1" ht="16.5" customHeight="1">
      <c r="A311" s="22"/>
      <c r="B311" s="22"/>
      <c r="C311" s="22"/>
      <c r="D311" s="115">
        <f t="shared" si="33"/>
        <v>291</v>
      </c>
      <c r="E311" s="248" t="str">
        <f t="array" ref="E311">IF($F311&lt;&gt;"",INDEX(DropDownLists!$K$10:$K$2516,MATCH($F311,DropDownLists!$L$10:$L$2516,0)),"")</f>
        <v/>
      </c>
      <c r="F311" s="116"/>
      <c r="G311" s="118"/>
      <c r="I311" s="144"/>
      <c r="J311" s="141"/>
      <c r="K311" s="145"/>
      <c r="L311" s="146"/>
      <c r="M311" s="195" t="str">
        <f t="array" ref="M311">IF($L311&lt;&gt;"",INDEX(DropDownLists!$H$10:$H$2516,MATCH($L311,DropDownLists!$I$10:$I$2516,0)),"")</f>
        <v/>
      </c>
      <c r="N311" s="148"/>
      <c r="O311" s="148"/>
      <c r="P311" s="146"/>
      <c r="Q311" s="148" t="s">
        <v>190</v>
      </c>
      <c r="R311" s="119" t="str">
        <f t="array" ref="R311">IF(ISNA(VLOOKUP($F311, AdmittedwithRecentDischarge!$I$28:$I$1527,1,FALSE)),"",MAX(IF((AdmittedwithRecentDischarge!$I$28:$I$1527=$F311)*(AdmittedwithRecentDischarge!$M$28:$M$1527&lt;=TransferLog!$J311),AdmittedwithRecentDischarge!$M$28:$M$1527)))</f>
        <v/>
      </c>
      <c r="S311" s="120" t="str">
        <f t="array" ref="S311">IF(ISNA(INDEX(AdmittedwithRecentDischarge!$AH$28:$AH$1527,MATCH($F311&amp;$R311,AdmittedwithRecentDischarge!$I$28:$I$1527&amp;AdmittedwithRecentDischarge!$M$28:$M$1527,0))),"", IF($R311&lt;&gt;"",INDEX(AdmittedwithRecentDischarge!$AH$28:$AH$1527,MATCH($F311&amp;$R311,AdmittedwithRecentDischarge!$I$28:$I$1527&amp;AdmittedwithRecentDischarge!$M$28:$M$1527,0)),""))</f>
        <v/>
      </c>
      <c r="T311" s="190">
        <f t="array" ref="T311">IF(ISNA(INDEX(AdmittedwithRecentDischarge!$I$28:$W$1527, (MATCH($F311&amp;$R311,AdmittedwithRecentDischarge!$I$28:$I$1527&amp;AdmittedwithRecentDischarge!$M$28:$M$1527,0)))),"",INDEX(AdmittedwithRecentDischarge!$I$28:$W$1527, (MATCH($F311&amp;$R311,AdmittedwithRecentDischarge!$I$28:$I$1527&amp;AdmittedwithRecentDischarge!$M$28:$M$1527,0)),9))</f>
        <v>0</v>
      </c>
      <c r="U311" s="191">
        <f t="array" ref="U311">IF(ISNA(INDEX(AdmittedwithRecentDischarge!$I$28:$W$1527, (MATCH($F311&amp;$R311,AdmittedwithRecentDischarge!$I$28:$I$1527&amp;AdmittedwithRecentDischarge!$M$28:$M$1527,0)))),"",INDEX(AdmittedwithRecentDischarge!$I$28:$W$1527, (MATCH($F311&amp;$R311,AdmittedwithRecentDischarge!$I$28:$I$1527&amp;AdmittedwithRecentDischarge!$M$28:$M$1527,0)),11))</f>
        <v>0</v>
      </c>
      <c r="V311" s="191">
        <f t="array" ref="V311">IF(ISNA(INDEX(AdmittedwithRecentDischarge!$I$28:$W$1527, (MATCH($F311&amp;$R311,AdmittedwithRecentDischarge!$I$28:$I$1527&amp;AdmittedwithRecentDischarge!$M$28:$M$1527,0)))),"",INDEX(AdmittedwithRecentDischarge!$I$28:$W$1527, (MATCH($F311&amp;$R311,AdmittedwithRecentDischarge!$I$28:$I$1527&amp;AdmittedwithRecentDischarge!$M$28:$M$1527,0)),15))</f>
        <v>0</v>
      </c>
      <c r="W311" s="228" t="b">
        <f t="shared" si="30"/>
        <v>0</v>
      </c>
      <c r="X311" s="224" t="str">
        <f t="array" ref="X311">IF(ISNA(VLOOKUP($F311, AdmittedwithRecentDischarge!$I$28:$I$1527,1,FALSE)),"",MAX(IF((AdmittedwithRecentDischarge!$I$28:$I$1527=$F311)*(AdmittedwithRecentDischarge!$K$28:$K$1527&lt;=TransferLog!$J311),AdmittedwithRecentDischarge!$K$28:$K$1527)))</f>
        <v/>
      </c>
      <c r="Y311" s="224" t="b">
        <f t="shared" si="31"/>
        <v>0</v>
      </c>
      <c r="Z311" s="208"/>
      <c r="AA311" s="207" t="str">
        <f t="shared" si="28"/>
        <v/>
      </c>
      <c r="AB311" s="212" t="b">
        <f t="shared" si="32"/>
        <v>0</v>
      </c>
      <c r="AC311" s="213">
        <f t="shared" si="29"/>
        <v>0</v>
      </c>
      <c r="AD311" s="298"/>
      <c r="AE311" s="299"/>
      <c r="AF311" s="21">
        <f t="shared" si="34"/>
        <v>0</v>
      </c>
    </row>
    <row r="312" spans="1:32" s="21" customFormat="1" ht="16.5" customHeight="1">
      <c r="A312" s="22"/>
      <c r="B312" s="22"/>
      <c r="C312" s="22"/>
      <c r="D312" s="115">
        <f t="shared" si="33"/>
        <v>292</v>
      </c>
      <c r="E312" s="248" t="str">
        <f t="array" ref="E312">IF($F312&lt;&gt;"",INDEX(DropDownLists!$K$10:$K$2516,MATCH($F312,DropDownLists!$L$10:$L$2516,0)),"")</f>
        <v/>
      </c>
      <c r="F312" s="116"/>
      <c r="G312" s="118"/>
      <c r="I312" s="144"/>
      <c r="J312" s="141"/>
      <c r="K312" s="145"/>
      <c r="L312" s="146"/>
      <c r="M312" s="195" t="str">
        <f t="array" ref="M312">IF($L312&lt;&gt;"",INDEX(DropDownLists!$H$10:$H$2516,MATCH($L312,DropDownLists!$I$10:$I$2516,0)),"")</f>
        <v/>
      </c>
      <c r="N312" s="148"/>
      <c r="O312" s="148"/>
      <c r="P312" s="146"/>
      <c r="Q312" s="148" t="s">
        <v>190</v>
      </c>
      <c r="R312" s="119" t="str">
        <f t="array" ref="R312">IF(ISNA(VLOOKUP($F312, AdmittedwithRecentDischarge!$I$28:$I$1527,1,FALSE)),"",MAX(IF((AdmittedwithRecentDischarge!$I$28:$I$1527=$F312)*(AdmittedwithRecentDischarge!$M$28:$M$1527&lt;=TransferLog!$J312),AdmittedwithRecentDischarge!$M$28:$M$1527)))</f>
        <v/>
      </c>
      <c r="S312" s="120" t="str">
        <f t="array" ref="S312">IF(ISNA(INDEX(AdmittedwithRecentDischarge!$AH$28:$AH$1527,MATCH($F312&amp;$R312,AdmittedwithRecentDischarge!$I$28:$I$1527&amp;AdmittedwithRecentDischarge!$M$28:$M$1527,0))),"", IF($R312&lt;&gt;"",INDEX(AdmittedwithRecentDischarge!$AH$28:$AH$1527,MATCH($F312&amp;$R312,AdmittedwithRecentDischarge!$I$28:$I$1527&amp;AdmittedwithRecentDischarge!$M$28:$M$1527,0)),""))</f>
        <v/>
      </c>
      <c r="T312" s="190">
        <f t="array" ref="T312">IF(ISNA(INDEX(AdmittedwithRecentDischarge!$I$28:$W$1527, (MATCH($F312&amp;$R312,AdmittedwithRecentDischarge!$I$28:$I$1527&amp;AdmittedwithRecentDischarge!$M$28:$M$1527,0)))),"",INDEX(AdmittedwithRecentDischarge!$I$28:$W$1527, (MATCH($F312&amp;$R312,AdmittedwithRecentDischarge!$I$28:$I$1527&amp;AdmittedwithRecentDischarge!$M$28:$M$1527,0)),9))</f>
        <v>0</v>
      </c>
      <c r="U312" s="191">
        <f t="array" ref="U312">IF(ISNA(INDEX(AdmittedwithRecentDischarge!$I$28:$W$1527, (MATCH($F312&amp;$R312,AdmittedwithRecentDischarge!$I$28:$I$1527&amp;AdmittedwithRecentDischarge!$M$28:$M$1527,0)))),"",INDEX(AdmittedwithRecentDischarge!$I$28:$W$1527, (MATCH($F312&amp;$R312,AdmittedwithRecentDischarge!$I$28:$I$1527&amp;AdmittedwithRecentDischarge!$M$28:$M$1527,0)),11))</f>
        <v>0</v>
      </c>
      <c r="V312" s="191">
        <f t="array" ref="V312">IF(ISNA(INDEX(AdmittedwithRecentDischarge!$I$28:$W$1527, (MATCH($F312&amp;$R312,AdmittedwithRecentDischarge!$I$28:$I$1527&amp;AdmittedwithRecentDischarge!$M$28:$M$1527,0)))),"",INDEX(AdmittedwithRecentDischarge!$I$28:$W$1527, (MATCH($F312&amp;$R312,AdmittedwithRecentDischarge!$I$28:$I$1527&amp;AdmittedwithRecentDischarge!$M$28:$M$1527,0)),15))</f>
        <v>0</v>
      </c>
      <c r="W312" s="228" t="b">
        <f t="shared" si="30"/>
        <v>0</v>
      </c>
      <c r="X312" s="224" t="str">
        <f t="array" ref="X312">IF(ISNA(VLOOKUP($F312, AdmittedwithRecentDischarge!$I$28:$I$1527,1,FALSE)),"",MAX(IF((AdmittedwithRecentDischarge!$I$28:$I$1527=$F312)*(AdmittedwithRecentDischarge!$K$28:$K$1527&lt;=TransferLog!$J312),AdmittedwithRecentDischarge!$K$28:$K$1527)))</f>
        <v/>
      </c>
      <c r="Y312" s="224" t="b">
        <f t="shared" si="31"/>
        <v>0</v>
      </c>
      <c r="Z312" s="208"/>
      <c r="AA312" s="207" t="str">
        <f t="shared" si="28"/>
        <v/>
      </c>
      <c r="AB312" s="212" t="b">
        <f t="shared" si="32"/>
        <v>0</v>
      </c>
      <c r="AC312" s="213">
        <f t="shared" si="29"/>
        <v>0</v>
      </c>
      <c r="AD312" s="298"/>
      <c r="AE312" s="299"/>
      <c r="AF312" s="21">
        <f t="shared" si="34"/>
        <v>0</v>
      </c>
    </row>
    <row r="313" spans="1:32" s="21" customFormat="1" ht="16.5" customHeight="1">
      <c r="A313" s="22"/>
      <c r="B313" s="22"/>
      <c r="C313" s="22"/>
      <c r="D313" s="115">
        <f t="shared" si="33"/>
        <v>293</v>
      </c>
      <c r="E313" s="248" t="str">
        <f t="array" ref="E313">IF($F313&lt;&gt;"",INDEX(DropDownLists!$K$10:$K$2516,MATCH($F313,DropDownLists!$L$10:$L$2516,0)),"")</f>
        <v/>
      </c>
      <c r="F313" s="116"/>
      <c r="G313" s="118"/>
      <c r="I313" s="144"/>
      <c r="J313" s="141"/>
      <c r="K313" s="145"/>
      <c r="L313" s="146"/>
      <c r="M313" s="195" t="str">
        <f t="array" ref="M313">IF($L313&lt;&gt;"",INDEX(DropDownLists!$H$10:$H$2516,MATCH($L313,DropDownLists!$I$10:$I$2516,0)),"")</f>
        <v/>
      </c>
      <c r="N313" s="148"/>
      <c r="O313" s="148"/>
      <c r="P313" s="146"/>
      <c r="Q313" s="148" t="s">
        <v>190</v>
      </c>
      <c r="R313" s="119" t="str">
        <f t="array" ref="R313">IF(ISNA(VLOOKUP($F313, AdmittedwithRecentDischarge!$I$28:$I$1527,1,FALSE)),"",MAX(IF((AdmittedwithRecentDischarge!$I$28:$I$1527=$F313)*(AdmittedwithRecentDischarge!$M$28:$M$1527&lt;=TransferLog!$J313),AdmittedwithRecentDischarge!$M$28:$M$1527)))</f>
        <v/>
      </c>
      <c r="S313" s="120" t="str">
        <f t="array" ref="S313">IF(ISNA(INDEX(AdmittedwithRecentDischarge!$AH$28:$AH$1527,MATCH($F313&amp;$R313,AdmittedwithRecentDischarge!$I$28:$I$1527&amp;AdmittedwithRecentDischarge!$M$28:$M$1527,0))),"", IF($R313&lt;&gt;"",INDEX(AdmittedwithRecentDischarge!$AH$28:$AH$1527,MATCH($F313&amp;$R313,AdmittedwithRecentDischarge!$I$28:$I$1527&amp;AdmittedwithRecentDischarge!$M$28:$M$1527,0)),""))</f>
        <v/>
      </c>
      <c r="T313" s="190">
        <f t="array" ref="T313">IF(ISNA(INDEX(AdmittedwithRecentDischarge!$I$28:$W$1527, (MATCH($F313&amp;$R313,AdmittedwithRecentDischarge!$I$28:$I$1527&amp;AdmittedwithRecentDischarge!$M$28:$M$1527,0)))),"",INDEX(AdmittedwithRecentDischarge!$I$28:$W$1527, (MATCH($F313&amp;$R313,AdmittedwithRecentDischarge!$I$28:$I$1527&amp;AdmittedwithRecentDischarge!$M$28:$M$1527,0)),9))</f>
        <v>0</v>
      </c>
      <c r="U313" s="191">
        <f t="array" ref="U313">IF(ISNA(INDEX(AdmittedwithRecentDischarge!$I$28:$W$1527, (MATCH($F313&amp;$R313,AdmittedwithRecentDischarge!$I$28:$I$1527&amp;AdmittedwithRecentDischarge!$M$28:$M$1527,0)))),"",INDEX(AdmittedwithRecentDischarge!$I$28:$W$1527, (MATCH($F313&amp;$R313,AdmittedwithRecentDischarge!$I$28:$I$1527&amp;AdmittedwithRecentDischarge!$M$28:$M$1527,0)),11))</f>
        <v>0</v>
      </c>
      <c r="V313" s="191">
        <f t="array" ref="V313">IF(ISNA(INDEX(AdmittedwithRecentDischarge!$I$28:$W$1527, (MATCH($F313&amp;$R313,AdmittedwithRecentDischarge!$I$28:$I$1527&amp;AdmittedwithRecentDischarge!$M$28:$M$1527,0)))),"",INDEX(AdmittedwithRecentDischarge!$I$28:$W$1527, (MATCH($F313&amp;$R313,AdmittedwithRecentDischarge!$I$28:$I$1527&amp;AdmittedwithRecentDischarge!$M$28:$M$1527,0)),15))</f>
        <v>0</v>
      </c>
      <c r="W313" s="228" t="b">
        <f t="shared" si="30"/>
        <v>0</v>
      </c>
      <c r="X313" s="224" t="str">
        <f t="array" ref="X313">IF(ISNA(VLOOKUP($F313, AdmittedwithRecentDischarge!$I$28:$I$1527,1,FALSE)),"",MAX(IF((AdmittedwithRecentDischarge!$I$28:$I$1527=$F313)*(AdmittedwithRecentDischarge!$K$28:$K$1527&lt;=TransferLog!$J313),AdmittedwithRecentDischarge!$K$28:$K$1527)))</f>
        <v/>
      </c>
      <c r="Y313" s="224" t="b">
        <f t="shared" si="31"/>
        <v>0</v>
      </c>
      <c r="Z313" s="208"/>
      <c r="AA313" s="207" t="str">
        <f t="shared" si="28"/>
        <v/>
      </c>
      <c r="AB313" s="212" t="b">
        <f t="shared" si="32"/>
        <v>0</v>
      </c>
      <c r="AC313" s="213">
        <f t="shared" si="29"/>
        <v>0</v>
      </c>
      <c r="AD313" s="298"/>
      <c r="AE313" s="299"/>
      <c r="AF313" s="21">
        <f t="shared" si="34"/>
        <v>0</v>
      </c>
    </row>
    <row r="314" spans="1:32" s="21" customFormat="1" ht="16.5" customHeight="1">
      <c r="A314" s="22"/>
      <c r="B314" s="22"/>
      <c r="C314" s="22"/>
      <c r="D314" s="115">
        <f t="shared" si="33"/>
        <v>294</v>
      </c>
      <c r="E314" s="248" t="str">
        <f t="array" ref="E314">IF($F314&lt;&gt;"",INDEX(DropDownLists!$K$10:$K$2516,MATCH($F314,DropDownLists!$L$10:$L$2516,0)),"")</f>
        <v/>
      </c>
      <c r="F314" s="116"/>
      <c r="G314" s="118"/>
      <c r="I314" s="144"/>
      <c r="J314" s="141"/>
      <c r="K314" s="145"/>
      <c r="L314" s="146"/>
      <c r="M314" s="195" t="str">
        <f t="array" ref="M314">IF($L314&lt;&gt;"",INDEX(DropDownLists!$H$10:$H$2516,MATCH($L314,DropDownLists!$I$10:$I$2516,0)),"")</f>
        <v/>
      </c>
      <c r="N314" s="148"/>
      <c r="O314" s="148"/>
      <c r="P314" s="146"/>
      <c r="Q314" s="148" t="s">
        <v>190</v>
      </c>
      <c r="R314" s="119" t="str">
        <f t="array" ref="R314">IF(ISNA(VLOOKUP($F314, AdmittedwithRecentDischarge!$I$28:$I$1527,1,FALSE)),"",MAX(IF((AdmittedwithRecentDischarge!$I$28:$I$1527=$F314)*(AdmittedwithRecentDischarge!$M$28:$M$1527&lt;=TransferLog!$J314),AdmittedwithRecentDischarge!$M$28:$M$1527)))</f>
        <v/>
      </c>
      <c r="S314" s="120" t="str">
        <f t="array" ref="S314">IF(ISNA(INDEX(AdmittedwithRecentDischarge!$AH$28:$AH$1527,MATCH($F314&amp;$R314,AdmittedwithRecentDischarge!$I$28:$I$1527&amp;AdmittedwithRecentDischarge!$M$28:$M$1527,0))),"", IF($R314&lt;&gt;"",INDEX(AdmittedwithRecentDischarge!$AH$28:$AH$1527,MATCH($F314&amp;$R314,AdmittedwithRecentDischarge!$I$28:$I$1527&amp;AdmittedwithRecentDischarge!$M$28:$M$1527,0)),""))</f>
        <v/>
      </c>
      <c r="T314" s="190">
        <f t="array" ref="T314">IF(ISNA(INDEX(AdmittedwithRecentDischarge!$I$28:$W$1527, (MATCH($F314&amp;$R314,AdmittedwithRecentDischarge!$I$28:$I$1527&amp;AdmittedwithRecentDischarge!$M$28:$M$1527,0)))),"",INDEX(AdmittedwithRecentDischarge!$I$28:$W$1527, (MATCH($F314&amp;$R314,AdmittedwithRecentDischarge!$I$28:$I$1527&amp;AdmittedwithRecentDischarge!$M$28:$M$1527,0)),9))</f>
        <v>0</v>
      </c>
      <c r="U314" s="191">
        <f t="array" ref="U314">IF(ISNA(INDEX(AdmittedwithRecentDischarge!$I$28:$W$1527, (MATCH($F314&amp;$R314,AdmittedwithRecentDischarge!$I$28:$I$1527&amp;AdmittedwithRecentDischarge!$M$28:$M$1527,0)))),"",INDEX(AdmittedwithRecentDischarge!$I$28:$W$1527, (MATCH($F314&amp;$R314,AdmittedwithRecentDischarge!$I$28:$I$1527&amp;AdmittedwithRecentDischarge!$M$28:$M$1527,0)),11))</f>
        <v>0</v>
      </c>
      <c r="V314" s="191">
        <f t="array" ref="V314">IF(ISNA(INDEX(AdmittedwithRecentDischarge!$I$28:$W$1527, (MATCH($F314&amp;$R314,AdmittedwithRecentDischarge!$I$28:$I$1527&amp;AdmittedwithRecentDischarge!$M$28:$M$1527,0)))),"",INDEX(AdmittedwithRecentDischarge!$I$28:$W$1527, (MATCH($F314&amp;$R314,AdmittedwithRecentDischarge!$I$28:$I$1527&amp;AdmittedwithRecentDischarge!$M$28:$M$1527,0)),15))</f>
        <v>0</v>
      </c>
      <c r="W314" s="228" t="b">
        <f t="shared" si="30"/>
        <v>0</v>
      </c>
      <c r="X314" s="224" t="str">
        <f t="array" ref="X314">IF(ISNA(VLOOKUP($F314, AdmittedwithRecentDischarge!$I$28:$I$1527,1,FALSE)),"",MAX(IF((AdmittedwithRecentDischarge!$I$28:$I$1527=$F314)*(AdmittedwithRecentDischarge!$K$28:$K$1527&lt;=TransferLog!$J314),AdmittedwithRecentDischarge!$K$28:$K$1527)))</f>
        <v/>
      </c>
      <c r="Y314" s="224" t="b">
        <f t="shared" si="31"/>
        <v>0</v>
      </c>
      <c r="Z314" s="208"/>
      <c r="AA314" s="207" t="str">
        <f t="shared" si="28"/>
        <v/>
      </c>
      <c r="AB314" s="212" t="b">
        <f t="shared" si="32"/>
        <v>0</v>
      </c>
      <c r="AC314" s="213">
        <f t="shared" si="29"/>
        <v>0</v>
      </c>
      <c r="AD314" s="298"/>
      <c r="AE314" s="299"/>
      <c r="AF314" s="21">
        <f t="shared" si="34"/>
        <v>0</v>
      </c>
    </row>
    <row r="315" spans="1:32" s="21" customFormat="1" ht="16.5" customHeight="1">
      <c r="A315" s="22"/>
      <c r="B315" s="22"/>
      <c r="C315" s="22"/>
      <c r="D315" s="115">
        <f t="shared" si="33"/>
        <v>295</v>
      </c>
      <c r="E315" s="248" t="str">
        <f t="array" ref="E315">IF($F315&lt;&gt;"",INDEX(DropDownLists!$K$10:$K$2516,MATCH($F315,DropDownLists!$L$10:$L$2516,0)),"")</f>
        <v/>
      </c>
      <c r="F315" s="116"/>
      <c r="G315" s="118"/>
      <c r="I315" s="144"/>
      <c r="J315" s="141"/>
      <c r="K315" s="145"/>
      <c r="L315" s="146"/>
      <c r="M315" s="195" t="str">
        <f t="array" ref="M315">IF($L315&lt;&gt;"",INDEX(DropDownLists!$H$10:$H$2516,MATCH($L315,DropDownLists!$I$10:$I$2516,0)),"")</f>
        <v/>
      </c>
      <c r="N315" s="148"/>
      <c r="O315" s="148"/>
      <c r="P315" s="146"/>
      <c r="Q315" s="148" t="s">
        <v>190</v>
      </c>
      <c r="R315" s="119" t="str">
        <f t="array" ref="R315">IF(ISNA(VLOOKUP($F315, AdmittedwithRecentDischarge!$I$28:$I$1527,1,FALSE)),"",MAX(IF((AdmittedwithRecentDischarge!$I$28:$I$1527=$F315)*(AdmittedwithRecentDischarge!$M$28:$M$1527&lt;=TransferLog!$J315),AdmittedwithRecentDischarge!$M$28:$M$1527)))</f>
        <v/>
      </c>
      <c r="S315" s="120" t="str">
        <f t="array" ref="S315">IF(ISNA(INDEX(AdmittedwithRecentDischarge!$AH$28:$AH$1527,MATCH($F315&amp;$R315,AdmittedwithRecentDischarge!$I$28:$I$1527&amp;AdmittedwithRecentDischarge!$M$28:$M$1527,0))),"", IF($R315&lt;&gt;"",INDEX(AdmittedwithRecentDischarge!$AH$28:$AH$1527,MATCH($F315&amp;$R315,AdmittedwithRecentDischarge!$I$28:$I$1527&amp;AdmittedwithRecentDischarge!$M$28:$M$1527,0)),""))</f>
        <v/>
      </c>
      <c r="T315" s="190">
        <f t="array" ref="T315">IF(ISNA(INDEX(AdmittedwithRecentDischarge!$I$28:$W$1527, (MATCH($F315&amp;$R315,AdmittedwithRecentDischarge!$I$28:$I$1527&amp;AdmittedwithRecentDischarge!$M$28:$M$1527,0)))),"",INDEX(AdmittedwithRecentDischarge!$I$28:$W$1527, (MATCH($F315&amp;$R315,AdmittedwithRecentDischarge!$I$28:$I$1527&amp;AdmittedwithRecentDischarge!$M$28:$M$1527,0)),9))</f>
        <v>0</v>
      </c>
      <c r="U315" s="191">
        <f t="array" ref="U315">IF(ISNA(INDEX(AdmittedwithRecentDischarge!$I$28:$W$1527, (MATCH($F315&amp;$R315,AdmittedwithRecentDischarge!$I$28:$I$1527&amp;AdmittedwithRecentDischarge!$M$28:$M$1527,0)))),"",INDEX(AdmittedwithRecentDischarge!$I$28:$W$1527, (MATCH($F315&amp;$R315,AdmittedwithRecentDischarge!$I$28:$I$1527&amp;AdmittedwithRecentDischarge!$M$28:$M$1527,0)),11))</f>
        <v>0</v>
      </c>
      <c r="V315" s="191">
        <f t="array" ref="V315">IF(ISNA(INDEX(AdmittedwithRecentDischarge!$I$28:$W$1527, (MATCH($F315&amp;$R315,AdmittedwithRecentDischarge!$I$28:$I$1527&amp;AdmittedwithRecentDischarge!$M$28:$M$1527,0)))),"",INDEX(AdmittedwithRecentDischarge!$I$28:$W$1527, (MATCH($F315&amp;$R315,AdmittedwithRecentDischarge!$I$28:$I$1527&amp;AdmittedwithRecentDischarge!$M$28:$M$1527,0)),15))</f>
        <v>0</v>
      </c>
      <c r="W315" s="228" t="b">
        <f t="shared" si="30"/>
        <v>0</v>
      </c>
      <c r="X315" s="224" t="str">
        <f t="array" ref="X315">IF(ISNA(VLOOKUP($F315, AdmittedwithRecentDischarge!$I$28:$I$1527,1,FALSE)),"",MAX(IF((AdmittedwithRecentDischarge!$I$28:$I$1527=$F315)*(AdmittedwithRecentDischarge!$K$28:$K$1527&lt;=TransferLog!$J315),AdmittedwithRecentDischarge!$K$28:$K$1527)))</f>
        <v/>
      </c>
      <c r="Y315" s="224" t="b">
        <f t="shared" si="31"/>
        <v>0</v>
      </c>
      <c r="Z315" s="208"/>
      <c r="AA315" s="207" t="str">
        <f t="shared" si="28"/>
        <v/>
      </c>
      <c r="AB315" s="212" t="b">
        <f t="shared" si="32"/>
        <v>0</v>
      </c>
      <c r="AC315" s="213">
        <f t="shared" si="29"/>
        <v>0</v>
      </c>
      <c r="AD315" s="298"/>
      <c r="AE315" s="299"/>
      <c r="AF315" s="21">
        <f t="shared" si="34"/>
        <v>0</v>
      </c>
    </row>
    <row r="316" spans="1:32" s="21" customFormat="1" ht="16.5" customHeight="1">
      <c r="A316" s="22"/>
      <c r="B316" s="22"/>
      <c r="C316" s="22"/>
      <c r="D316" s="115">
        <f t="shared" si="33"/>
        <v>296</v>
      </c>
      <c r="E316" s="248" t="str">
        <f t="array" ref="E316">IF($F316&lt;&gt;"",INDEX(DropDownLists!$K$10:$K$2516,MATCH($F316,DropDownLists!$L$10:$L$2516,0)),"")</f>
        <v/>
      </c>
      <c r="F316" s="116"/>
      <c r="G316" s="118"/>
      <c r="I316" s="144"/>
      <c r="J316" s="141"/>
      <c r="K316" s="145"/>
      <c r="L316" s="146"/>
      <c r="M316" s="195" t="str">
        <f t="array" ref="M316">IF($L316&lt;&gt;"",INDEX(DropDownLists!$H$10:$H$2516,MATCH($L316,DropDownLists!$I$10:$I$2516,0)),"")</f>
        <v/>
      </c>
      <c r="N316" s="148"/>
      <c r="O316" s="148"/>
      <c r="P316" s="146"/>
      <c r="Q316" s="148" t="s">
        <v>190</v>
      </c>
      <c r="R316" s="119" t="str">
        <f t="array" ref="R316">IF(ISNA(VLOOKUP($F316, AdmittedwithRecentDischarge!$I$28:$I$1527,1,FALSE)),"",MAX(IF((AdmittedwithRecentDischarge!$I$28:$I$1527=$F316)*(AdmittedwithRecentDischarge!$M$28:$M$1527&lt;=TransferLog!$J316),AdmittedwithRecentDischarge!$M$28:$M$1527)))</f>
        <v/>
      </c>
      <c r="S316" s="120" t="str">
        <f t="array" ref="S316">IF(ISNA(INDEX(AdmittedwithRecentDischarge!$AH$28:$AH$1527,MATCH($F316&amp;$R316,AdmittedwithRecentDischarge!$I$28:$I$1527&amp;AdmittedwithRecentDischarge!$M$28:$M$1527,0))),"", IF($R316&lt;&gt;"",INDEX(AdmittedwithRecentDischarge!$AH$28:$AH$1527,MATCH($F316&amp;$R316,AdmittedwithRecentDischarge!$I$28:$I$1527&amp;AdmittedwithRecentDischarge!$M$28:$M$1527,0)),""))</f>
        <v/>
      </c>
      <c r="T316" s="190">
        <f t="array" ref="T316">IF(ISNA(INDEX(AdmittedwithRecentDischarge!$I$28:$W$1527, (MATCH($F316&amp;$R316,AdmittedwithRecentDischarge!$I$28:$I$1527&amp;AdmittedwithRecentDischarge!$M$28:$M$1527,0)))),"",INDEX(AdmittedwithRecentDischarge!$I$28:$W$1527, (MATCH($F316&amp;$R316,AdmittedwithRecentDischarge!$I$28:$I$1527&amp;AdmittedwithRecentDischarge!$M$28:$M$1527,0)),9))</f>
        <v>0</v>
      </c>
      <c r="U316" s="191">
        <f t="array" ref="U316">IF(ISNA(INDEX(AdmittedwithRecentDischarge!$I$28:$W$1527, (MATCH($F316&amp;$R316,AdmittedwithRecentDischarge!$I$28:$I$1527&amp;AdmittedwithRecentDischarge!$M$28:$M$1527,0)))),"",INDEX(AdmittedwithRecentDischarge!$I$28:$W$1527, (MATCH($F316&amp;$R316,AdmittedwithRecentDischarge!$I$28:$I$1527&amp;AdmittedwithRecentDischarge!$M$28:$M$1527,0)),11))</f>
        <v>0</v>
      </c>
      <c r="V316" s="191">
        <f t="array" ref="V316">IF(ISNA(INDEX(AdmittedwithRecentDischarge!$I$28:$W$1527, (MATCH($F316&amp;$R316,AdmittedwithRecentDischarge!$I$28:$I$1527&amp;AdmittedwithRecentDischarge!$M$28:$M$1527,0)))),"",INDEX(AdmittedwithRecentDischarge!$I$28:$W$1527, (MATCH($F316&amp;$R316,AdmittedwithRecentDischarge!$I$28:$I$1527&amp;AdmittedwithRecentDischarge!$M$28:$M$1527,0)),15))</f>
        <v>0</v>
      </c>
      <c r="W316" s="228" t="b">
        <f t="shared" si="30"/>
        <v>0</v>
      </c>
      <c r="X316" s="224" t="str">
        <f t="array" ref="X316">IF(ISNA(VLOOKUP($F316, AdmittedwithRecentDischarge!$I$28:$I$1527,1,FALSE)),"",MAX(IF((AdmittedwithRecentDischarge!$I$28:$I$1527=$F316)*(AdmittedwithRecentDischarge!$K$28:$K$1527&lt;=TransferLog!$J316),AdmittedwithRecentDischarge!$K$28:$K$1527)))</f>
        <v/>
      </c>
      <c r="Y316" s="224" t="b">
        <f t="shared" si="31"/>
        <v>0</v>
      </c>
      <c r="Z316" s="208"/>
      <c r="AA316" s="207" t="str">
        <f t="shared" si="28"/>
        <v/>
      </c>
      <c r="AB316" s="212" t="b">
        <f t="shared" si="32"/>
        <v>0</v>
      </c>
      <c r="AC316" s="213">
        <f t="shared" si="29"/>
        <v>0</v>
      </c>
      <c r="AD316" s="298"/>
      <c r="AE316" s="299"/>
      <c r="AF316" s="21">
        <f t="shared" si="34"/>
        <v>0</v>
      </c>
    </row>
    <row r="317" spans="1:32" s="21" customFormat="1" ht="16.5" customHeight="1">
      <c r="A317" s="22"/>
      <c r="B317" s="22"/>
      <c r="C317" s="22"/>
      <c r="D317" s="115">
        <f t="shared" si="33"/>
        <v>297</v>
      </c>
      <c r="E317" s="248" t="str">
        <f t="array" ref="E317">IF($F317&lt;&gt;"",INDEX(DropDownLists!$K$10:$K$2516,MATCH($F317,DropDownLists!$L$10:$L$2516,0)),"")</f>
        <v/>
      </c>
      <c r="F317" s="116"/>
      <c r="G317" s="118"/>
      <c r="I317" s="144"/>
      <c r="J317" s="141"/>
      <c r="K317" s="145"/>
      <c r="L317" s="146"/>
      <c r="M317" s="195" t="str">
        <f t="array" ref="M317">IF($L317&lt;&gt;"",INDEX(DropDownLists!$H$10:$H$2516,MATCH($L317,DropDownLists!$I$10:$I$2516,0)),"")</f>
        <v/>
      </c>
      <c r="N317" s="148"/>
      <c r="O317" s="148"/>
      <c r="P317" s="146"/>
      <c r="Q317" s="148" t="s">
        <v>190</v>
      </c>
      <c r="R317" s="119" t="str">
        <f t="array" ref="R317">IF(ISNA(VLOOKUP($F317, AdmittedwithRecentDischarge!$I$28:$I$1527,1,FALSE)),"",MAX(IF((AdmittedwithRecentDischarge!$I$28:$I$1527=$F317)*(AdmittedwithRecentDischarge!$M$28:$M$1527&lt;=TransferLog!$J317),AdmittedwithRecentDischarge!$M$28:$M$1527)))</f>
        <v/>
      </c>
      <c r="S317" s="120" t="str">
        <f t="array" ref="S317">IF(ISNA(INDEX(AdmittedwithRecentDischarge!$AH$28:$AH$1527,MATCH($F317&amp;$R317,AdmittedwithRecentDischarge!$I$28:$I$1527&amp;AdmittedwithRecentDischarge!$M$28:$M$1527,0))),"", IF($R317&lt;&gt;"",INDEX(AdmittedwithRecentDischarge!$AH$28:$AH$1527,MATCH($F317&amp;$R317,AdmittedwithRecentDischarge!$I$28:$I$1527&amp;AdmittedwithRecentDischarge!$M$28:$M$1527,0)),""))</f>
        <v/>
      </c>
      <c r="T317" s="190">
        <f t="array" ref="T317">IF(ISNA(INDEX(AdmittedwithRecentDischarge!$I$28:$W$1527, (MATCH($F317&amp;$R317,AdmittedwithRecentDischarge!$I$28:$I$1527&amp;AdmittedwithRecentDischarge!$M$28:$M$1527,0)))),"",INDEX(AdmittedwithRecentDischarge!$I$28:$W$1527, (MATCH($F317&amp;$R317,AdmittedwithRecentDischarge!$I$28:$I$1527&amp;AdmittedwithRecentDischarge!$M$28:$M$1527,0)),9))</f>
        <v>0</v>
      </c>
      <c r="U317" s="191">
        <f t="array" ref="U317">IF(ISNA(INDEX(AdmittedwithRecentDischarge!$I$28:$W$1527, (MATCH($F317&amp;$R317,AdmittedwithRecentDischarge!$I$28:$I$1527&amp;AdmittedwithRecentDischarge!$M$28:$M$1527,0)))),"",INDEX(AdmittedwithRecentDischarge!$I$28:$W$1527, (MATCH($F317&amp;$R317,AdmittedwithRecentDischarge!$I$28:$I$1527&amp;AdmittedwithRecentDischarge!$M$28:$M$1527,0)),11))</f>
        <v>0</v>
      </c>
      <c r="V317" s="191">
        <f t="array" ref="V317">IF(ISNA(INDEX(AdmittedwithRecentDischarge!$I$28:$W$1527, (MATCH($F317&amp;$R317,AdmittedwithRecentDischarge!$I$28:$I$1527&amp;AdmittedwithRecentDischarge!$M$28:$M$1527,0)))),"",INDEX(AdmittedwithRecentDischarge!$I$28:$W$1527, (MATCH($F317&amp;$R317,AdmittedwithRecentDischarge!$I$28:$I$1527&amp;AdmittedwithRecentDischarge!$M$28:$M$1527,0)),15))</f>
        <v>0</v>
      </c>
      <c r="W317" s="228" t="b">
        <f t="shared" si="30"/>
        <v>0</v>
      </c>
      <c r="X317" s="224" t="str">
        <f t="array" ref="X317">IF(ISNA(VLOOKUP($F317, AdmittedwithRecentDischarge!$I$28:$I$1527,1,FALSE)),"",MAX(IF((AdmittedwithRecentDischarge!$I$28:$I$1527=$F317)*(AdmittedwithRecentDischarge!$K$28:$K$1527&lt;=TransferLog!$J317),AdmittedwithRecentDischarge!$K$28:$K$1527)))</f>
        <v/>
      </c>
      <c r="Y317" s="224" t="b">
        <f t="shared" si="31"/>
        <v>0</v>
      </c>
      <c r="Z317" s="208"/>
      <c r="AA317" s="207" t="str">
        <f t="shared" si="28"/>
        <v/>
      </c>
      <c r="AB317" s="212" t="b">
        <f t="shared" si="32"/>
        <v>0</v>
      </c>
      <c r="AC317" s="213">
        <f t="shared" si="29"/>
        <v>0</v>
      </c>
      <c r="AD317" s="298"/>
      <c r="AE317" s="299"/>
      <c r="AF317" s="21">
        <f t="shared" si="34"/>
        <v>0</v>
      </c>
    </row>
    <row r="318" spans="1:32" s="21" customFormat="1" ht="16.5" customHeight="1">
      <c r="A318" s="22"/>
      <c r="B318" s="22"/>
      <c r="C318" s="22"/>
      <c r="D318" s="115">
        <f t="shared" si="33"/>
        <v>298</v>
      </c>
      <c r="E318" s="248" t="str">
        <f t="array" ref="E318">IF($F318&lt;&gt;"",INDEX(DropDownLists!$K$10:$K$2516,MATCH($F318,DropDownLists!$L$10:$L$2516,0)),"")</f>
        <v/>
      </c>
      <c r="F318" s="116"/>
      <c r="G318" s="118"/>
      <c r="I318" s="144"/>
      <c r="J318" s="141"/>
      <c r="K318" s="145"/>
      <c r="L318" s="146"/>
      <c r="M318" s="195" t="str">
        <f t="array" ref="M318">IF($L318&lt;&gt;"",INDEX(DropDownLists!$H$10:$H$2516,MATCH($L318,DropDownLists!$I$10:$I$2516,0)),"")</f>
        <v/>
      </c>
      <c r="N318" s="148"/>
      <c r="O318" s="148"/>
      <c r="P318" s="146"/>
      <c r="Q318" s="148" t="s">
        <v>190</v>
      </c>
      <c r="R318" s="119" t="str">
        <f t="array" ref="R318">IF(ISNA(VLOOKUP($F318, AdmittedwithRecentDischarge!$I$28:$I$1527,1,FALSE)),"",MAX(IF((AdmittedwithRecentDischarge!$I$28:$I$1527=$F318)*(AdmittedwithRecentDischarge!$M$28:$M$1527&lt;=TransferLog!$J318),AdmittedwithRecentDischarge!$M$28:$M$1527)))</f>
        <v/>
      </c>
      <c r="S318" s="120" t="str">
        <f t="array" ref="S318">IF(ISNA(INDEX(AdmittedwithRecentDischarge!$AH$28:$AH$1527,MATCH($F318&amp;$R318,AdmittedwithRecentDischarge!$I$28:$I$1527&amp;AdmittedwithRecentDischarge!$M$28:$M$1527,0))),"", IF($R318&lt;&gt;"",INDEX(AdmittedwithRecentDischarge!$AH$28:$AH$1527,MATCH($F318&amp;$R318,AdmittedwithRecentDischarge!$I$28:$I$1527&amp;AdmittedwithRecentDischarge!$M$28:$M$1527,0)),""))</f>
        <v/>
      </c>
      <c r="T318" s="190">
        <f t="array" ref="T318">IF(ISNA(INDEX(AdmittedwithRecentDischarge!$I$28:$W$1527, (MATCH($F318&amp;$R318,AdmittedwithRecentDischarge!$I$28:$I$1527&amp;AdmittedwithRecentDischarge!$M$28:$M$1527,0)))),"",INDEX(AdmittedwithRecentDischarge!$I$28:$W$1527, (MATCH($F318&amp;$R318,AdmittedwithRecentDischarge!$I$28:$I$1527&amp;AdmittedwithRecentDischarge!$M$28:$M$1527,0)),9))</f>
        <v>0</v>
      </c>
      <c r="U318" s="191">
        <f t="array" ref="U318">IF(ISNA(INDEX(AdmittedwithRecentDischarge!$I$28:$W$1527, (MATCH($F318&amp;$R318,AdmittedwithRecentDischarge!$I$28:$I$1527&amp;AdmittedwithRecentDischarge!$M$28:$M$1527,0)))),"",INDEX(AdmittedwithRecentDischarge!$I$28:$W$1527, (MATCH($F318&amp;$R318,AdmittedwithRecentDischarge!$I$28:$I$1527&amp;AdmittedwithRecentDischarge!$M$28:$M$1527,0)),11))</f>
        <v>0</v>
      </c>
      <c r="V318" s="191">
        <f t="array" ref="V318">IF(ISNA(INDEX(AdmittedwithRecentDischarge!$I$28:$W$1527, (MATCH($F318&amp;$R318,AdmittedwithRecentDischarge!$I$28:$I$1527&amp;AdmittedwithRecentDischarge!$M$28:$M$1527,0)))),"",INDEX(AdmittedwithRecentDischarge!$I$28:$W$1527, (MATCH($F318&amp;$R318,AdmittedwithRecentDischarge!$I$28:$I$1527&amp;AdmittedwithRecentDischarge!$M$28:$M$1527,0)),15))</f>
        <v>0</v>
      </c>
      <c r="W318" s="228" t="b">
        <f t="shared" si="30"/>
        <v>0</v>
      </c>
      <c r="X318" s="224" t="str">
        <f t="array" ref="X318">IF(ISNA(VLOOKUP($F318, AdmittedwithRecentDischarge!$I$28:$I$1527,1,FALSE)),"",MAX(IF((AdmittedwithRecentDischarge!$I$28:$I$1527=$F318)*(AdmittedwithRecentDischarge!$K$28:$K$1527&lt;=TransferLog!$J318),AdmittedwithRecentDischarge!$K$28:$K$1527)))</f>
        <v/>
      </c>
      <c r="Y318" s="224" t="b">
        <f t="shared" si="31"/>
        <v>0</v>
      </c>
      <c r="Z318" s="208"/>
      <c r="AA318" s="207" t="str">
        <f t="shared" si="28"/>
        <v/>
      </c>
      <c r="AB318" s="212" t="b">
        <f t="shared" si="32"/>
        <v>0</v>
      </c>
      <c r="AC318" s="213">
        <f t="shared" si="29"/>
        <v>0</v>
      </c>
      <c r="AD318" s="298"/>
      <c r="AE318" s="299"/>
      <c r="AF318" s="21">
        <f t="shared" si="34"/>
        <v>0</v>
      </c>
    </row>
    <row r="319" spans="1:32" s="21" customFormat="1" ht="16.5" customHeight="1">
      <c r="A319" s="22"/>
      <c r="B319" s="22"/>
      <c r="C319" s="22"/>
      <c r="D319" s="115">
        <f t="shared" si="33"/>
        <v>299</v>
      </c>
      <c r="E319" s="248" t="str">
        <f t="array" ref="E319">IF($F319&lt;&gt;"",INDEX(DropDownLists!$K$10:$K$2516,MATCH($F319,DropDownLists!$L$10:$L$2516,0)),"")</f>
        <v/>
      </c>
      <c r="F319" s="116"/>
      <c r="G319" s="118"/>
      <c r="I319" s="144"/>
      <c r="J319" s="141"/>
      <c r="K319" s="145"/>
      <c r="L319" s="146"/>
      <c r="M319" s="195" t="str">
        <f t="array" ref="M319">IF($L319&lt;&gt;"",INDEX(DropDownLists!$H$10:$H$2516,MATCH($L319,DropDownLists!$I$10:$I$2516,0)),"")</f>
        <v/>
      </c>
      <c r="N319" s="148"/>
      <c r="O319" s="148"/>
      <c r="P319" s="146"/>
      <c r="Q319" s="148" t="s">
        <v>190</v>
      </c>
      <c r="R319" s="119" t="str">
        <f t="array" ref="R319">IF(ISNA(VLOOKUP($F319, AdmittedwithRecentDischarge!$I$28:$I$1527,1,FALSE)),"",MAX(IF((AdmittedwithRecentDischarge!$I$28:$I$1527=$F319)*(AdmittedwithRecentDischarge!$M$28:$M$1527&lt;=TransferLog!$J319),AdmittedwithRecentDischarge!$M$28:$M$1527)))</f>
        <v/>
      </c>
      <c r="S319" s="120" t="str">
        <f t="array" ref="S319">IF(ISNA(INDEX(AdmittedwithRecentDischarge!$AH$28:$AH$1527,MATCH($F319&amp;$R319,AdmittedwithRecentDischarge!$I$28:$I$1527&amp;AdmittedwithRecentDischarge!$M$28:$M$1527,0))),"", IF($R319&lt;&gt;"",INDEX(AdmittedwithRecentDischarge!$AH$28:$AH$1527,MATCH($F319&amp;$R319,AdmittedwithRecentDischarge!$I$28:$I$1527&amp;AdmittedwithRecentDischarge!$M$28:$M$1527,0)),""))</f>
        <v/>
      </c>
      <c r="T319" s="190">
        <f t="array" ref="T319">IF(ISNA(INDEX(AdmittedwithRecentDischarge!$I$28:$W$1527, (MATCH($F319&amp;$R319,AdmittedwithRecentDischarge!$I$28:$I$1527&amp;AdmittedwithRecentDischarge!$M$28:$M$1527,0)))),"",INDEX(AdmittedwithRecentDischarge!$I$28:$W$1527, (MATCH($F319&amp;$R319,AdmittedwithRecentDischarge!$I$28:$I$1527&amp;AdmittedwithRecentDischarge!$M$28:$M$1527,0)),9))</f>
        <v>0</v>
      </c>
      <c r="U319" s="191">
        <f t="array" ref="U319">IF(ISNA(INDEX(AdmittedwithRecentDischarge!$I$28:$W$1527, (MATCH($F319&amp;$R319,AdmittedwithRecentDischarge!$I$28:$I$1527&amp;AdmittedwithRecentDischarge!$M$28:$M$1527,0)))),"",INDEX(AdmittedwithRecentDischarge!$I$28:$W$1527, (MATCH($F319&amp;$R319,AdmittedwithRecentDischarge!$I$28:$I$1527&amp;AdmittedwithRecentDischarge!$M$28:$M$1527,0)),11))</f>
        <v>0</v>
      </c>
      <c r="V319" s="191">
        <f t="array" ref="V319">IF(ISNA(INDEX(AdmittedwithRecentDischarge!$I$28:$W$1527, (MATCH($F319&amp;$R319,AdmittedwithRecentDischarge!$I$28:$I$1527&amp;AdmittedwithRecentDischarge!$M$28:$M$1527,0)))),"",INDEX(AdmittedwithRecentDischarge!$I$28:$W$1527, (MATCH($F319&amp;$R319,AdmittedwithRecentDischarge!$I$28:$I$1527&amp;AdmittedwithRecentDischarge!$M$28:$M$1527,0)),15))</f>
        <v>0</v>
      </c>
      <c r="W319" s="228" t="b">
        <f t="shared" si="30"/>
        <v>0</v>
      </c>
      <c r="X319" s="224" t="str">
        <f t="array" ref="X319">IF(ISNA(VLOOKUP($F319, AdmittedwithRecentDischarge!$I$28:$I$1527,1,FALSE)),"",MAX(IF((AdmittedwithRecentDischarge!$I$28:$I$1527=$F319)*(AdmittedwithRecentDischarge!$K$28:$K$1527&lt;=TransferLog!$J319),AdmittedwithRecentDischarge!$K$28:$K$1527)))</f>
        <v/>
      </c>
      <c r="Y319" s="224" t="b">
        <f t="shared" si="31"/>
        <v>0</v>
      </c>
      <c r="Z319" s="208"/>
      <c r="AA319" s="207" t="str">
        <f t="shared" si="28"/>
        <v/>
      </c>
      <c r="AB319" s="212" t="b">
        <f t="shared" si="32"/>
        <v>0</v>
      </c>
      <c r="AC319" s="213">
        <f t="shared" si="29"/>
        <v>0</v>
      </c>
      <c r="AD319" s="298"/>
      <c r="AE319" s="299"/>
      <c r="AF319" s="21">
        <f t="shared" si="34"/>
        <v>0</v>
      </c>
    </row>
    <row r="320" spans="1:32" s="21" customFormat="1" ht="16.5" customHeight="1">
      <c r="A320" s="22"/>
      <c r="B320" s="22"/>
      <c r="C320" s="22"/>
      <c r="D320" s="115">
        <f t="shared" si="33"/>
        <v>300</v>
      </c>
      <c r="E320" s="248" t="str">
        <f t="array" ref="E320">IF($F320&lt;&gt;"",INDEX(DropDownLists!$K$10:$K$2516,MATCH($F320,DropDownLists!$L$10:$L$2516,0)),"")</f>
        <v/>
      </c>
      <c r="F320" s="116"/>
      <c r="G320" s="118"/>
      <c r="I320" s="144"/>
      <c r="J320" s="141"/>
      <c r="K320" s="145"/>
      <c r="L320" s="146"/>
      <c r="M320" s="195" t="str">
        <f t="array" ref="M320">IF($L320&lt;&gt;"",INDEX(DropDownLists!$H$10:$H$2516,MATCH($L320,DropDownLists!$I$10:$I$2516,0)),"")</f>
        <v/>
      </c>
      <c r="N320" s="148"/>
      <c r="O320" s="148"/>
      <c r="P320" s="146"/>
      <c r="Q320" s="148" t="s">
        <v>190</v>
      </c>
      <c r="R320" s="119" t="str">
        <f t="array" ref="R320">IF(ISNA(VLOOKUP($F320, AdmittedwithRecentDischarge!$I$28:$I$1527,1,FALSE)),"",MAX(IF((AdmittedwithRecentDischarge!$I$28:$I$1527=$F320)*(AdmittedwithRecentDischarge!$M$28:$M$1527&lt;=TransferLog!$J320),AdmittedwithRecentDischarge!$M$28:$M$1527)))</f>
        <v/>
      </c>
      <c r="S320" s="120" t="str">
        <f t="array" ref="S320">IF(ISNA(INDEX(AdmittedwithRecentDischarge!$AH$28:$AH$1527,MATCH($F320&amp;$R320,AdmittedwithRecentDischarge!$I$28:$I$1527&amp;AdmittedwithRecentDischarge!$M$28:$M$1527,0))),"", IF($R320&lt;&gt;"",INDEX(AdmittedwithRecentDischarge!$AH$28:$AH$1527,MATCH($F320&amp;$R320,AdmittedwithRecentDischarge!$I$28:$I$1527&amp;AdmittedwithRecentDischarge!$M$28:$M$1527,0)),""))</f>
        <v/>
      </c>
      <c r="T320" s="190">
        <f t="array" ref="T320">IF(ISNA(INDEX(AdmittedwithRecentDischarge!$I$28:$W$1527, (MATCH($F320&amp;$R320,AdmittedwithRecentDischarge!$I$28:$I$1527&amp;AdmittedwithRecentDischarge!$M$28:$M$1527,0)))),"",INDEX(AdmittedwithRecentDischarge!$I$28:$W$1527, (MATCH($F320&amp;$R320,AdmittedwithRecentDischarge!$I$28:$I$1527&amp;AdmittedwithRecentDischarge!$M$28:$M$1527,0)),9))</f>
        <v>0</v>
      </c>
      <c r="U320" s="191">
        <f t="array" ref="U320">IF(ISNA(INDEX(AdmittedwithRecentDischarge!$I$28:$W$1527, (MATCH($F320&amp;$R320,AdmittedwithRecentDischarge!$I$28:$I$1527&amp;AdmittedwithRecentDischarge!$M$28:$M$1527,0)))),"",INDEX(AdmittedwithRecentDischarge!$I$28:$W$1527, (MATCH($F320&amp;$R320,AdmittedwithRecentDischarge!$I$28:$I$1527&amp;AdmittedwithRecentDischarge!$M$28:$M$1527,0)),11))</f>
        <v>0</v>
      </c>
      <c r="V320" s="191">
        <f t="array" ref="V320">IF(ISNA(INDEX(AdmittedwithRecentDischarge!$I$28:$W$1527, (MATCH($F320&amp;$R320,AdmittedwithRecentDischarge!$I$28:$I$1527&amp;AdmittedwithRecentDischarge!$M$28:$M$1527,0)))),"",INDEX(AdmittedwithRecentDischarge!$I$28:$W$1527, (MATCH($F320&amp;$R320,AdmittedwithRecentDischarge!$I$28:$I$1527&amp;AdmittedwithRecentDischarge!$M$28:$M$1527,0)),15))</f>
        <v>0</v>
      </c>
      <c r="W320" s="228" t="b">
        <f t="shared" si="30"/>
        <v>0</v>
      </c>
      <c r="X320" s="224" t="str">
        <f t="array" ref="X320">IF(ISNA(VLOOKUP($F320, AdmittedwithRecentDischarge!$I$28:$I$1527,1,FALSE)),"",MAX(IF((AdmittedwithRecentDischarge!$I$28:$I$1527=$F320)*(AdmittedwithRecentDischarge!$K$28:$K$1527&lt;=TransferLog!$J320),AdmittedwithRecentDischarge!$K$28:$K$1527)))</f>
        <v/>
      </c>
      <c r="Y320" s="224" t="b">
        <f t="shared" si="31"/>
        <v>0</v>
      </c>
      <c r="Z320" s="208"/>
      <c r="AA320" s="207" t="str">
        <f t="shared" si="28"/>
        <v/>
      </c>
      <c r="AB320" s="212" t="b">
        <f t="shared" si="32"/>
        <v>0</v>
      </c>
      <c r="AC320" s="213">
        <f t="shared" si="29"/>
        <v>0</v>
      </c>
      <c r="AD320" s="298"/>
      <c r="AE320" s="299"/>
      <c r="AF320" s="21">
        <f t="shared" si="34"/>
        <v>0</v>
      </c>
    </row>
    <row r="321" spans="1:32" s="21" customFormat="1" ht="16.5" customHeight="1">
      <c r="A321" s="22"/>
      <c r="B321" s="22"/>
      <c r="C321" s="22"/>
      <c r="D321" s="115">
        <f t="shared" si="33"/>
        <v>301</v>
      </c>
      <c r="E321" s="248" t="str">
        <f t="array" ref="E321">IF($F321&lt;&gt;"",INDEX(DropDownLists!$K$10:$K$2516,MATCH($F321,DropDownLists!$L$10:$L$2516,0)),"")</f>
        <v/>
      </c>
      <c r="F321" s="116"/>
      <c r="G321" s="118"/>
      <c r="I321" s="144"/>
      <c r="J321" s="141"/>
      <c r="K321" s="145"/>
      <c r="L321" s="146"/>
      <c r="M321" s="195" t="str">
        <f t="array" ref="M321">IF($L321&lt;&gt;"",INDEX(DropDownLists!$H$10:$H$2516,MATCH($L321,DropDownLists!$I$10:$I$2516,0)),"")</f>
        <v/>
      </c>
      <c r="N321" s="148"/>
      <c r="O321" s="148"/>
      <c r="P321" s="146"/>
      <c r="Q321" s="148" t="s">
        <v>190</v>
      </c>
      <c r="R321" s="119" t="str">
        <f t="array" ref="R321">IF(ISNA(VLOOKUP($F321, AdmittedwithRecentDischarge!$I$28:$I$1527,1,FALSE)),"",MAX(IF((AdmittedwithRecentDischarge!$I$28:$I$1527=$F321)*(AdmittedwithRecentDischarge!$M$28:$M$1527&lt;=TransferLog!$J321),AdmittedwithRecentDischarge!$M$28:$M$1527)))</f>
        <v/>
      </c>
      <c r="S321" s="120" t="str">
        <f t="array" ref="S321">IF(ISNA(INDEX(AdmittedwithRecentDischarge!$AH$28:$AH$1527,MATCH($F321&amp;$R321,AdmittedwithRecentDischarge!$I$28:$I$1527&amp;AdmittedwithRecentDischarge!$M$28:$M$1527,0))),"", IF($R321&lt;&gt;"",INDEX(AdmittedwithRecentDischarge!$AH$28:$AH$1527,MATCH($F321&amp;$R321,AdmittedwithRecentDischarge!$I$28:$I$1527&amp;AdmittedwithRecentDischarge!$M$28:$M$1527,0)),""))</f>
        <v/>
      </c>
      <c r="T321" s="190">
        <f t="array" ref="T321">IF(ISNA(INDEX(AdmittedwithRecentDischarge!$I$28:$W$1527, (MATCH($F321&amp;$R321,AdmittedwithRecentDischarge!$I$28:$I$1527&amp;AdmittedwithRecentDischarge!$M$28:$M$1527,0)))),"",INDEX(AdmittedwithRecentDischarge!$I$28:$W$1527, (MATCH($F321&amp;$R321,AdmittedwithRecentDischarge!$I$28:$I$1527&amp;AdmittedwithRecentDischarge!$M$28:$M$1527,0)),9))</f>
        <v>0</v>
      </c>
      <c r="U321" s="191">
        <f t="array" ref="U321">IF(ISNA(INDEX(AdmittedwithRecentDischarge!$I$28:$W$1527, (MATCH($F321&amp;$R321,AdmittedwithRecentDischarge!$I$28:$I$1527&amp;AdmittedwithRecentDischarge!$M$28:$M$1527,0)))),"",INDEX(AdmittedwithRecentDischarge!$I$28:$W$1527, (MATCH($F321&amp;$R321,AdmittedwithRecentDischarge!$I$28:$I$1527&amp;AdmittedwithRecentDischarge!$M$28:$M$1527,0)),11))</f>
        <v>0</v>
      </c>
      <c r="V321" s="191">
        <f t="array" ref="V321">IF(ISNA(INDEX(AdmittedwithRecentDischarge!$I$28:$W$1527, (MATCH($F321&amp;$R321,AdmittedwithRecentDischarge!$I$28:$I$1527&amp;AdmittedwithRecentDischarge!$M$28:$M$1527,0)))),"",INDEX(AdmittedwithRecentDischarge!$I$28:$W$1527, (MATCH($F321&amp;$R321,AdmittedwithRecentDischarge!$I$28:$I$1527&amp;AdmittedwithRecentDischarge!$M$28:$M$1527,0)),15))</f>
        <v>0</v>
      </c>
      <c r="W321" s="228" t="b">
        <f t="shared" si="30"/>
        <v>0</v>
      </c>
      <c r="X321" s="224" t="str">
        <f t="array" ref="X321">IF(ISNA(VLOOKUP($F321, AdmittedwithRecentDischarge!$I$28:$I$1527,1,FALSE)),"",MAX(IF((AdmittedwithRecentDischarge!$I$28:$I$1527=$F321)*(AdmittedwithRecentDischarge!$K$28:$K$1527&lt;=TransferLog!$J321),AdmittedwithRecentDischarge!$K$28:$K$1527)))</f>
        <v/>
      </c>
      <c r="Y321" s="224" t="b">
        <f t="shared" si="31"/>
        <v>0</v>
      </c>
      <c r="Z321" s="208"/>
      <c r="AA321" s="207" t="str">
        <f t="shared" si="28"/>
        <v/>
      </c>
      <c r="AB321" s="212" t="b">
        <f t="shared" si="32"/>
        <v>0</v>
      </c>
      <c r="AC321" s="213">
        <f t="shared" si="29"/>
        <v>0</v>
      </c>
      <c r="AD321" s="298"/>
      <c r="AE321" s="299"/>
      <c r="AF321" s="21">
        <f t="shared" si="34"/>
        <v>0</v>
      </c>
    </row>
    <row r="322" spans="1:32" s="21" customFormat="1" ht="16.5" customHeight="1">
      <c r="A322" s="22"/>
      <c r="B322" s="22"/>
      <c r="C322" s="22"/>
      <c r="D322" s="115">
        <f t="shared" si="33"/>
        <v>302</v>
      </c>
      <c r="E322" s="248" t="str">
        <f t="array" ref="E322">IF($F322&lt;&gt;"",INDEX(DropDownLists!$K$10:$K$2516,MATCH($F322,DropDownLists!$L$10:$L$2516,0)),"")</f>
        <v/>
      </c>
      <c r="F322" s="116"/>
      <c r="G322" s="118"/>
      <c r="I322" s="144"/>
      <c r="J322" s="141"/>
      <c r="K322" s="145"/>
      <c r="L322" s="146"/>
      <c r="M322" s="195" t="str">
        <f t="array" ref="M322">IF($L322&lt;&gt;"",INDEX(DropDownLists!$H$10:$H$2516,MATCH($L322,DropDownLists!$I$10:$I$2516,0)),"")</f>
        <v/>
      </c>
      <c r="N322" s="148"/>
      <c r="O322" s="148"/>
      <c r="P322" s="146"/>
      <c r="Q322" s="148" t="s">
        <v>190</v>
      </c>
      <c r="R322" s="119" t="str">
        <f t="array" ref="R322">IF(ISNA(VLOOKUP($F322, AdmittedwithRecentDischarge!$I$28:$I$1527,1,FALSE)),"",MAX(IF((AdmittedwithRecentDischarge!$I$28:$I$1527=$F322)*(AdmittedwithRecentDischarge!$M$28:$M$1527&lt;=TransferLog!$J322),AdmittedwithRecentDischarge!$M$28:$M$1527)))</f>
        <v/>
      </c>
      <c r="S322" s="120" t="str">
        <f t="array" ref="S322">IF(ISNA(INDEX(AdmittedwithRecentDischarge!$AH$28:$AH$1527,MATCH($F322&amp;$R322,AdmittedwithRecentDischarge!$I$28:$I$1527&amp;AdmittedwithRecentDischarge!$M$28:$M$1527,0))),"", IF($R322&lt;&gt;"",INDEX(AdmittedwithRecentDischarge!$AH$28:$AH$1527,MATCH($F322&amp;$R322,AdmittedwithRecentDischarge!$I$28:$I$1527&amp;AdmittedwithRecentDischarge!$M$28:$M$1527,0)),""))</f>
        <v/>
      </c>
      <c r="T322" s="190">
        <f t="array" ref="T322">IF(ISNA(INDEX(AdmittedwithRecentDischarge!$I$28:$W$1527, (MATCH($F322&amp;$R322,AdmittedwithRecentDischarge!$I$28:$I$1527&amp;AdmittedwithRecentDischarge!$M$28:$M$1527,0)))),"",INDEX(AdmittedwithRecentDischarge!$I$28:$W$1527, (MATCH($F322&amp;$R322,AdmittedwithRecentDischarge!$I$28:$I$1527&amp;AdmittedwithRecentDischarge!$M$28:$M$1527,0)),9))</f>
        <v>0</v>
      </c>
      <c r="U322" s="191">
        <f t="array" ref="U322">IF(ISNA(INDEX(AdmittedwithRecentDischarge!$I$28:$W$1527, (MATCH($F322&amp;$R322,AdmittedwithRecentDischarge!$I$28:$I$1527&amp;AdmittedwithRecentDischarge!$M$28:$M$1527,0)))),"",INDEX(AdmittedwithRecentDischarge!$I$28:$W$1527, (MATCH($F322&amp;$R322,AdmittedwithRecentDischarge!$I$28:$I$1527&amp;AdmittedwithRecentDischarge!$M$28:$M$1527,0)),11))</f>
        <v>0</v>
      </c>
      <c r="V322" s="191">
        <f t="array" ref="V322">IF(ISNA(INDEX(AdmittedwithRecentDischarge!$I$28:$W$1527, (MATCH($F322&amp;$R322,AdmittedwithRecentDischarge!$I$28:$I$1527&amp;AdmittedwithRecentDischarge!$M$28:$M$1527,0)))),"",INDEX(AdmittedwithRecentDischarge!$I$28:$W$1527, (MATCH($F322&amp;$R322,AdmittedwithRecentDischarge!$I$28:$I$1527&amp;AdmittedwithRecentDischarge!$M$28:$M$1527,0)),15))</f>
        <v>0</v>
      </c>
      <c r="W322" s="228" t="b">
        <f t="shared" si="30"/>
        <v>0</v>
      </c>
      <c r="X322" s="224" t="str">
        <f t="array" ref="X322">IF(ISNA(VLOOKUP($F322, AdmittedwithRecentDischarge!$I$28:$I$1527,1,FALSE)),"",MAX(IF((AdmittedwithRecentDischarge!$I$28:$I$1527=$F322)*(AdmittedwithRecentDischarge!$K$28:$K$1527&lt;=TransferLog!$J322),AdmittedwithRecentDischarge!$K$28:$K$1527)))</f>
        <v/>
      </c>
      <c r="Y322" s="224" t="b">
        <f t="shared" si="31"/>
        <v>0</v>
      </c>
      <c r="Z322" s="208"/>
      <c r="AA322" s="207" t="str">
        <f t="shared" si="28"/>
        <v/>
      </c>
      <c r="AB322" s="212" t="b">
        <f t="shared" si="32"/>
        <v>0</v>
      </c>
      <c r="AC322" s="213">
        <f t="shared" si="29"/>
        <v>0</v>
      </c>
      <c r="AD322" s="298"/>
      <c r="AE322" s="299"/>
      <c r="AF322" s="21">
        <f t="shared" si="34"/>
        <v>0</v>
      </c>
    </row>
    <row r="323" spans="1:32" s="21" customFormat="1" ht="16.5" customHeight="1">
      <c r="A323" s="22"/>
      <c r="B323" s="22"/>
      <c r="C323" s="22"/>
      <c r="D323" s="115">
        <f t="shared" si="33"/>
        <v>303</v>
      </c>
      <c r="E323" s="248" t="str">
        <f t="array" ref="E323">IF($F323&lt;&gt;"",INDEX(DropDownLists!$K$10:$K$2516,MATCH($F323,DropDownLists!$L$10:$L$2516,0)),"")</f>
        <v/>
      </c>
      <c r="F323" s="116"/>
      <c r="G323" s="118"/>
      <c r="I323" s="144"/>
      <c r="J323" s="141"/>
      <c r="K323" s="145"/>
      <c r="L323" s="146"/>
      <c r="M323" s="195" t="str">
        <f t="array" ref="M323">IF($L323&lt;&gt;"",INDEX(DropDownLists!$H$10:$H$2516,MATCH($L323,DropDownLists!$I$10:$I$2516,0)),"")</f>
        <v/>
      </c>
      <c r="N323" s="148"/>
      <c r="O323" s="148"/>
      <c r="P323" s="146"/>
      <c r="Q323" s="148" t="s">
        <v>190</v>
      </c>
      <c r="R323" s="119" t="str">
        <f t="array" ref="R323">IF(ISNA(VLOOKUP($F323, AdmittedwithRecentDischarge!$I$28:$I$1527,1,FALSE)),"",MAX(IF((AdmittedwithRecentDischarge!$I$28:$I$1527=$F323)*(AdmittedwithRecentDischarge!$M$28:$M$1527&lt;=TransferLog!$J323),AdmittedwithRecentDischarge!$M$28:$M$1527)))</f>
        <v/>
      </c>
      <c r="S323" s="120" t="str">
        <f t="array" ref="S323">IF(ISNA(INDEX(AdmittedwithRecentDischarge!$AH$28:$AH$1527,MATCH($F323&amp;$R323,AdmittedwithRecentDischarge!$I$28:$I$1527&amp;AdmittedwithRecentDischarge!$M$28:$M$1527,0))),"", IF($R323&lt;&gt;"",INDEX(AdmittedwithRecentDischarge!$AH$28:$AH$1527,MATCH($F323&amp;$R323,AdmittedwithRecentDischarge!$I$28:$I$1527&amp;AdmittedwithRecentDischarge!$M$28:$M$1527,0)),""))</f>
        <v/>
      </c>
      <c r="T323" s="190">
        <f t="array" ref="T323">IF(ISNA(INDEX(AdmittedwithRecentDischarge!$I$28:$W$1527, (MATCH($F323&amp;$R323,AdmittedwithRecentDischarge!$I$28:$I$1527&amp;AdmittedwithRecentDischarge!$M$28:$M$1527,0)))),"",INDEX(AdmittedwithRecentDischarge!$I$28:$W$1527, (MATCH($F323&amp;$R323,AdmittedwithRecentDischarge!$I$28:$I$1527&amp;AdmittedwithRecentDischarge!$M$28:$M$1527,0)),9))</f>
        <v>0</v>
      </c>
      <c r="U323" s="191">
        <f t="array" ref="U323">IF(ISNA(INDEX(AdmittedwithRecentDischarge!$I$28:$W$1527, (MATCH($F323&amp;$R323,AdmittedwithRecentDischarge!$I$28:$I$1527&amp;AdmittedwithRecentDischarge!$M$28:$M$1527,0)))),"",INDEX(AdmittedwithRecentDischarge!$I$28:$W$1527, (MATCH($F323&amp;$R323,AdmittedwithRecentDischarge!$I$28:$I$1527&amp;AdmittedwithRecentDischarge!$M$28:$M$1527,0)),11))</f>
        <v>0</v>
      </c>
      <c r="V323" s="191">
        <f t="array" ref="V323">IF(ISNA(INDEX(AdmittedwithRecentDischarge!$I$28:$W$1527, (MATCH($F323&amp;$R323,AdmittedwithRecentDischarge!$I$28:$I$1527&amp;AdmittedwithRecentDischarge!$M$28:$M$1527,0)))),"",INDEX(AdmittedwithRecentDischarge!$I$28:$W$1527, (MATCH($F323&amp;$R323,AdmittedwithRecentDischarge!$I$28:$I$1527&amp;AdmittedwithRecentDischarge!$M$28:$M$1527,0)),15))</f>
        <v>0</v>
      </c>
      <c r="W323" s="228" t="b">
        <f t="shared" si="30"/>
        <v>0</v>
      </c>
      <c r="X323" s="224" t="str">
        <f t="array" ref="X323">IF(ISNA(VLOOKUP($F323, AdmittedwithRecentDischarge!$I$28:$I$1527,1,FALSE)),"",MAX(IF((AdmittedwithRecentDischarge!$I$28:$I$1527=$F323)*(AdmittedwithRecentDischarge!$K$28:$K$1527&lt;=TransferLog!$J323),AdmittedwithRecentDischarge!$K$28:$K$1527)))</f>
        <v/>
      </c>
      <c r="Y323" s="224" t="b">
        <f t="shared" si="31"/>
        <v>0</v>
      </c>
      <c r="Z323" s="208"/>
      <c r="AA323" s="207" t="str">
        <f t="shared" si="28"/>
        <v/>
      </c>
      <c r="AB323" s="212" t="b">
        <f t="shared" si="32"/>
        <v>0</v>
      </c>
      <c r="AC323" s="213">
        <f t="shared" si="29"/>
        <v>0</v>
      </c>
      <c r="AD323" s="298"/>
      <c r="AE323" s="299"/>
      <c r="AF323" s="21">
        <f t="shared" si="34"/>
        <v>0</v>
      </c>
    </row>
    <row r="324" spans="1:32" s="21" customFormat="1" ht="16.5" customHeight="1">
      <c r="A324" s="22"/>
      <c r="B324" s="22"/>
      <c r="C324" s="22"/>
      <c r="D324" s="115">
        <f t="shared" si="33"/>
        <v>304</v>
      </c>
      <c r="E324" s="248" t="str">
        <f t="array" ref="E324">IF($F324&lt;&gt;"",INDEX(DropDownLists!$K$10:$K$2516,MATCH($F324,DropDownLists!$L$10:$L$2516,0)),"")</f>
        <v/>
      </c>
      <c r="F324" s="116"/>
      <c r="G324" s="118"/>
      <c r="I324" s="144"/>
      <c r="J324" s="141"/>
      <c r="K324" s="145"/>
      <c r="L324" s="146"/>
      <c r="M324" s="195" t="str">
        <f t="array" ref="M324">IF($L324&lt;&gt;"",INDEX(DropDownLists!$H$10:$H$2516,MATCH($L324,DropDownLists!$I$10:$I$2516,0)),"")</f>
        <v/>
      </c>
      <c r="N324" s="148"/>
      <c r="O324" s="148"/>
      <c r="P324" s="146"/>
      <c r="Q324" s="148" t="s">
        <v>190</v>
      </c>
      <c r="R324" s="119" t="str">
        <f t="array" ref="R324">IF(ISNA(VLOOKUP($F324, AdmittedwithRecentDischarge!$I$28:$I$1527,1,FALSE)),"",MAX(IF((AdmittedwithRecentDischarge!$I$28:$I$1527=$F324)*(AdmittedwithRecentDischarge!$M$28:$M$1527&lt;=TransferLog!$J324),AdmittedwithRecentDischarge!$M$28:$M$1527)))</f>
        <v/>
      </c>
      <c r="S324" s="120" t="str">
        <f t="array" ref="S324">IF(ISNA(INDEX(AdmittedwithRecentDischarge!$AH$28:$AH$1527,MATCH($F324&amp;$R324,AdmittedwithRecentDischarge!$I$28:$I$1527&amp;AdmittedwithRecentDischarge!$M$28:$M$1527,0))),"", IF($R324&lt;&gt;"",INDEX(AdmittedwithRecentDischarge!$AH$28:$AH$1527,MATCH($F324&amp;$R324,AdmittedwithRecentDischarge!$I$28:$I$1527&amp;AdmittedwithRecentDischarge!$M$28:$M$1527,0)),""))</f>
        <v/>
      </c>
      <c r="T324" s="190">
        <f t="array" ref="T324">IF(ISNA(INDEX(AdmittedwithRecentDischarge!$I$28:$W$1527, (MATCH($F324&amp;$R324,AdmittedwithRecentDischarge!$I$28:$I$1527&amp;AdmittedwithRecentDischarge!$M$28:$M$1527,0)))),"",INDEX(AdmittedwithRecentDischarge!$I$28:$W$1527, (MATCH($F324&amp;$R324,AdmittedwithRecentDischarge!$I$28:$I$1527&amp;AdmittedwithRecentDischarge!$M$28:$M$1527,0)),9))</f>
        <v>0</v>
      </c>
      <c r="U324" s="191">
        <f t="array" ref="U324">IF(ISNA(INDEX(AdmittedwithRecentDischarge!$I$28:$W$1527, (MATCH($F324&amp;$R324,AdmittedwithRecentDischarge!$I$28:$I$1527&amp;AdmittedwithRecentDischarge!$M$28:$M$1527,0)))),"",INDEX(AdmittedwithRecentDischarge!$I$28:$W$1527, (MATCH($F324&amp;$R324,AdmittedwithRecentDischarge!$I$28:$I$1527&amp;AdmittedwithRecentDischarge!$M$28:$M$1527,0)),11))</f>
        <v>0</v>
      </c>
      <c r="V324" s="191">
        <f t="array" ref="V324">IF(ISNA(INDEX(AdmittedwithRecentDischarge!$I$28:$W$1527, (MATCH($F324&amp;$R324,AdmittedwithRecentDischarge!$I$28:$I$1527&amp;AdmittedwithRecentDischarge!$M$28:$M$1527,0)))),"",INDEX(AdmittedwithRecentDischarge!$I$28:$W$1527, (MATCH($F324&amp;$R324,AdmittedwithRecentDischarge!$I$28:$I$1527&amp;AdmittedwithRecentDischarge!$M$28:$M$1527,0)),15))</f>
        <v>0</v>
      </c>
      <c r="W324" s="228" t="b">
        <f t="shared" si="30"/>
        <v>0</v>
      </c>
      <c r="X324" s="224" t="str">
        <f t="array" ref="X324">IF(ISNA(VLOOKUP($F324, AdmittedwithRecentDischarge!$I$28:$I$1527,1,FALSE)),"",MAX(IF((AdmittedwithRecentDischarge!$I$28:$I$1527=$F324)*(AdmittedwithRecentDischarge!$K$28:$K$1527&lt;=TransferLog!$J324),AdmittedwithRecentDischarge!$K$28:$K$1527)))</f>
        <v/>
      </c>
      <c r="Y324" s="224" t="b">
        <f t="shared" si="31"/>
        <v>0</v>
      </c>
      <c r="Z324" s="208"/>
      <c r="AA324" s="207" t="str">
        <f t="shared" si="28"/>
        <v/>
      </c>
      <c r="AB324" s="212" t="b">
        <f t="shared" si="32"/>
        <v>0</v>
      </c>
      <c r="AC324" s="213">
        <f t="shared" si="29"/>
        <v>0</v>
      </c>
      <c r="AD324" s="298"/>
      <c r="AE324" s="299"/>
      <c r="AF324" s="21">
        <f t="shared" si="34"/>
        <v>0</v>
      </c>
    </row>
    <row r="325" spans="1:32" s="21" customFormat="1" ht="16.5" customHeight="1">
      <c r="A325" s="22"/>
      <c r="B325" s="22"/>
      <c r="C325" s="22"/>
      <c r="D325" s="115">
        <f t="shared" si="33"/>
        <v>305</v>
      </c>
      <c r="E325" s="248" t="str">
        <f t="array" ref="E325">IF($F325&lt;&gt;"",INDEX(DropDownLists!$K$10:$K$2516,MATCH($F325,DropDownLists!$L$10:$L$2516,0)),"")</f>
        <v/>
      </c>
      <c r="F325" s="116"/>
      <c r="G325" s="118"/>
      <c r="I325" s="144"/>
      <c r="J325" s="141"/>
      <c r="K325" s="145"/>
      <c r="L325" s="146"/>
      <c r="M325" s="195" t="str">
        <f t="array" ref="M325">IF($L325&lt;&gt;"",INDEX(DropDownLists!$H$10:$H$2516,MATCH($L325,DropDownLists!$I$10:$I$2516,0)),"")</f>
        <v/>
      </c>
      <c r="N325" s="148"/>
      <c r="O325" s="148"/>
      <c r="P325" s="146"/>
      <c r="Q325" s="148" t="s">
        <v>190</v>
      </c>
      <c r="R325" s="119" t="str">
        <f t="array" ref="R325">IF(ISNA(VLOOKUP($F325, AdmittedwithRecentDischarge!$I$28:$I$1527,1,FALSE)),"",MAX(IF((AdmittedwithRecentDischarge!$I$28:$I$1527=$F325)*(AdmittedwithRecentDischarge!$M$28:$M$1527&lt;=TransferLog!$J325),AdmittedwithRecentDischarge!$M$28:$M$1527)))</f>
        <v/>
      </c>
      <c r="S325" s="120" t="str">
        <f t="array" ref="S325">IF(ISNA(INDEX(AdmittedwithRecentDischarge!$AH$28:$AH$1527,MATCH($F325&amp;$R325,AdmittedwithRecentDischarge!$I$28:$I$1527&amp;AdmittedwithRecentDischarge!$M$28:$M$1527,0))),"", IF($R325&lt;&gt;"",INDEX(AdmittedwithRecentDischarge!$AH$28:$AH$1527,MATCH($F325&amp;$R325,AdmittedwithRecentDischarge!$I$28:$I$1527&amp;AdmittedwithRecentDischarge!$M$28:$M$1527,0)),""))</f>
        <v/>
      </c>
      <c r="T325" s="190">
        <f t="array" ref="T325">IF(ISNA(INDEX(AdmittedwithRecentDischarge!$I$28:$W$1527, (MATCH($F325&amp;$R325,AdmittedwithRecentDischarge!$I$28:$I$1527&amp;AdmittedwithRecentDischarge!$M$28:$M$1527,0)))),"",INDEX(AdmittedwithRecentDischarge!$I$28:$W$1527, (MATCH($F325&amp;$R325,AdmittedwithRecentDischarge!$I$28:$I$1527&amp;AdmittedwithRecentDischarge!$M$28:$M$1527,0)),9))</f>
        <v>0</v>
      </c>
      <c r="U325" s="191">
        <f t="array" ref="U325">IF(ISNA(INDEX(AdmittedwithRecentDischarge!$I$28:$W$1527, (MATCH($F325&amp;$R325,AdmittedwithRecentDischarge!$I$28:$I$1527&amp;AdmittedwithRecentDischarge!$M$28:$M$1527,0)))),"",INDEX(AdmittedwithRecentDischarge!$I$28:$W$1527, (MATCH($F325&amp;$R325,AdmittedwithRecentDischarge!$I$28:$I$1527&amp;AdmittedwithRecentDischarge!$M$28:$M$1527,0)),11))</f>
        <v>0</v>
      </c>
      <c r="V325" s="191">
        <f t="array" ref="V325">IF(ISNA(INDEX(AdmittedwithRecentDischarge!$I$28:$W$1527, (MATCH($F325&amp;$R325,AdmittedwithRecentDischarge!$I$28:$I$1527&amp;AdmittedwithRecentDischarge!$M$28:$M$1527,0)))),"",INDEX(AdmittedwithRecentDischarge!$I$28:$W$1527, (MATCH($F325&amp;$R325,AdmittedwithRecentDischarge!$I$28:$I$1527&amp;AdmittedwithRecentDischarge!$M$28:$M$1527,0)),15))</f>
        <v>0</v>
      </c>
      <c r="W325" s="228" t="b">
        <f t="shared" si="30"/>
        <v>0</v>
      </c>
      <c r="X325" s="224" t="str">
        <f t="array" ref="X325">IF(ISNA(VLOOKUP($F325, AdmittedwithRecentDischarge!$I$28:$I$1527,1,FALSE)),"",MAX(IF((AdmittedwithRecentDischarge!$I$28:$I$1527=$F325)*(AdmittedwithRecentDischarge!$K$28:$K$1527&lt;=TransferLog!$J325),AdmittedwithRecentDischarge!$K$28:$K$1527)))</f>
        <v/>
      </c>
      <c r="Y325" s="224" t="b">
        <f t="shared" si="31"/>
        <v>0</v>
      </c>
      <c r="Z325" s="208"/>
      <c r="AA325" s="207" t="str">
        <f t="shared" si="28"/>
        <v/>
      </c>
      <c r="AB325" s="212" t="b">
        <f t="shared" si="32"/>
        <v>0</v>
      </c>
      <c r="AC325" s="213">
        <f t="shared" si="29"/>
        <v>0</v>
      </c>
      <c r="AD325" s="298"/>
      <c r="AE325" s="299"/>
      <c r="AF325" s="21">
        <f t="shared" si="34"/>
        <v>0</v>
      </c>
    </row>
    <row r="326" spans="1:32" s="21" customFormat="1" ht="16.5" customHeight="1">
      <c r="A326" s="22"/>
      <c r="B326" s="22"/>
      <c r="C326" s="22"/>
      <c r="D326" s="115">
        <f t="shared" si="33"/>
        <v>306</v>
      </c>
      <c r="E326" s="248" t="str">
        <f t="array" ref="E326">IF($F326&lt;&gt;"",INDEX(DropDownLists!$K$10:$K$2516,MATCH($F326,DropDownLists!$L$10:$L$2516,0)),"")</f>
        <v/>
      </c>
      <c r="F326" s="116"/>
      <c r="G326" s="118"/>
      <c r="I326" s="144"/>
      <c r="J326" s="141"/>
      <c r="K326" s="145"/>
      <c r="L326" s="146"/>
      <c r="M326" s="195" t="str">
        <f t="array" ref="M326">IF($L326&lt;&gt;"",INDEX(DropDownLists!$H$10:$H$2516,MATCH($L326,DropDownLists!$I$10:$I$2516,0)),"")</f>
        <v/>
      </c>
      <c r="N326" s="148"/>
      <c r="O326" s="148"/>
      <c r="P326" s="146"/>
      <c r="Q326" s="148" t="s">
        <v>190</v>
      </c>
      <c r="R326" s="119" t="str">
        <f t="array" ref="R326">IF(ISNA(VLOOKUP($F326, AdmittedwithRecentDischarge!$I$28:$I$1527,1,FALSE)),"",MAX(IF((AdmittedwithRecentDischarge!$I$28:$I$1527=$F326)*(AdmittedwithRecentDischarge!$M$28:$M$1527&lt;=TransferLog!$J326),AdmittedwithRecentDischarge!$M$28:$M$1527)))</f>
        <v/>
      </c>
      <c r="S326" s="120" t="str">
        <f t="array" ref="S326">IF(ISNA(INDEX(AdmittedwithRecentDischarge!$AH$28:$AH$1527,MATCH($F326&amp;$R326,AdmittedwithRecentDischarge!$I$28:$I$1527&amp;AdmittedwithRecentDischarge!$M$28:$M$1527,0))),"", IF($R326&lt;&gt;"",INDEX(AdmittedwithRecentDischarge!$AH$28:$AH$1527,MATCH($F326&amp;$R326,AdmittedwithRecentDischarge!$I$28:$I$1527&amp;AdmittedwithRecentDischarge!$M$28:$M$1527,0)),""))</f>
        <v/>
      </c>
      <c r="T326" s="190">
        <f t="array" ref="T326">IF(ISNA(INDEX(AdmittedwithRecentDischarge!$I$28:$W$1527, (MATCH($F326&amp;$R326,AdmittedwithRecentDischarge!$I$28:$I$1527&amp;AdmittedwithRecentDischarge!$M$28:$M$1527,0)))),"",INDEX(AdmittedwithRecentDischarge!$I$28:$W$1527, (MATCH($F326&amp;$R326,AdmittedwithRecentDischarge!$I$28:$I$1527&amp;AdmittedwithRecentDischarge!$M$28:$M$1527,0)),9))</f>
        <v>0</v>
      </c>
      <c r="U326" s="191">
        <f t="array" ref="U326">IF(ISNA(INDEX(AdmittedwithRecentDischarge!$I$28:$W$1527, (MATCH($F326&amp;$R326,AdmittedwithRecentDischarge!$I$28:$I$1527&amp;AdmittedwithRecentDischarge!$M$28:$M$1527,0)))),"",INDEX(AdmittedwithRecentDischarge!$I$28:$W$1527, (MATCH($F326&amp;$R326,AdmittedwithRecentDischarge!$I$28:$I$1527&amp;AdmittedwithRecentDischarge!$M$28:$M$1527,0)),11))</f>
        <v>0</v>
      </c>
      <c r="V326" s="191">
        <f t="array" ref="V326">IF(ISNA(INDEX(AdmittedwithRecentDischarge!$I$28:$W$1527, (MATCH($F326&amp;$R326,AdmittedwithRecentDischarge!$I$28:$I$1527&amp;AdmittedwithRecentDischarge!$M$28:$M$1527,0)))),"",INDEX(AdmittedwithRecentDischarge!$I$28:$W$1527, (MATCH($F326&amp;$R326,AdmittedwithRecentDischarge!$I$28:$I$1527&amp;AdmittedwithRecentDischarge!$M$28:$M$1527,0)),15))</f>
        <v>0</v>
      </c>
      <c r="W326" s="228" t="b">
        <f t="shared" si="30"/>
        <v>0</v>
      </c>
      <c r="X326" s="224" t="str">
        <f t="array" ref="X326">IF(ISNA(VLOOKUP($F326, AdmittedwithRecentDischarge!$I$28:$I$1527,1,FALSE)),"",MAX(IF((AdmittedwithRecentDischarge!$I$28:$I$1527=$F326)*(AdmittedwithRecentDischarge!$K$28:$K$1527&lt;=TransferLog!$J326),AdmittedwithRecentDischarge!$K$28:$K$1527)))</f>
        <v/>
      </c>
      <c r="Y326" s="224" t="b">
        <f t="shared" si="31"/>
        <v>0</v>
      </c>
      <c r="Z326" s="208"/>
      <c r="AA326" s="207" t="str">
        <f t="shared" si="28"/>
        <v/>
      </c>
      <c r="AB326" s="212" t="b">
        <f t="shared" si="32"/>
        <v>0</v>
      </c>
      <c r="AC326" s="213">
        <f t="shared" si="29"/>
        <v>0</v>
      </c>
      <c r="AD326" s="298"/>
      <c r="AE326" s="299"/>
      <c r="AF326" s="21">
        <f t="shared" si="34"/>
        <v>0</v>
      </c>
    </row>
    <row r="327" spans="1:32" s="21" customFormat="1" ht="16.5" customHeight="1">
      <c r="A327" s="22"/>
      <c r="B327" s="22"/>
      <c r="C327" s="22"/>
      <c r="D327" s="115">
        <f t="shared" si="33"/>
        <v>307</v>
      </c>
      <c r="E327" s="248" t="str">
        <f t="array" ref="E327">IF($F327&lt;&gt;"",INDEX(DropDownLists!$K$10:$K$2516,MATCH($F327,DropDownLists!$L$10:$L$2516,0)),"")</f>
        <v/>
      </c>
      <c r="F327" s="116"/>
      <c r="G327" s="118"/>
      <c r="I327" s="144"/>
      <c r="J327" s="141"/>
      <c r="K327" s="145"/>
      <c r="L327" s="146"/>
      <c r="M327" s="195" t="str">
        <f t="array" ref="M327">IF($L327&lt;&gt;"",INDEX(DropDownLists!$H$10:$H$2516,MATCH($L327,DropDownLists!$I$10:$I$2516,0)),"")</f>
        <v/>
      </c>
      <c r="N327" s="148"/>
      <c r="O327" s="148"/>
      <c r="P327" s="146"/>
      <c r="Q327" s="148" t="s">
        <v>190</v>
      </c>
      <c r="R327" s="119" t="str">
        <f t="array" ref="R327">IF(ISNA(VLOOKUP($F327, AdmittedwithRecentDischarge!$I$28:$I$1527,1,FALSE)),"",MAX(IF((AdmittedwithRecentDischarge!$I$28:$I$1527=$F327)*(AdmittedwithRecentDischarge!$M$28:$M$1527&lt;=TransferLog!$J327),AdmittedwithRecentDischarge!$M$28:$M$1527)))</f>
        <v/>
      </c>
      <c r="S327" s="120" t="str">
        <f t="array" ref="S327">IF(ISNA(INDEX(AdmittedwithRecentDischarge!$AH$28:$AH$1527,MATCH($F327&amp;$R327,AdmittedwithRecentDischarge!$I$28:$I$1527&amp;AdmittedwithRecentDischarge!$M$28:$M$1527,0))),"", IF($R327&lt;&gt;"",INDEX(AdmittedwithRecentDischarge!$AH$28:$AH$1527,MATCH($F327&amp;$R327,AdmittedwithRecentDischarge!$I$28:$I$1527&amp;AdmittedwithRecentDischarge!$M$28:$M$1527,0)),""))</f>
        <v/>
      </c>
      <c r="T327" s="190">
        <f t="array" ref="T327">IF(ISNA(INDEX(AdmittedwithRecentDischarge!$I$28:$W$1527, (MATCH($F327&amp;$R327,AdmittedwithRecentDischarge!$I$28:$I$1527&amp;AdmittedwithRecentDischarge!$M$28:$M$1527,0)))),"",INDEX(AdmittedwithRecentDischarge!$I$28:$W$1527, (MATCH($F327&amp;$R327,AdmittedwithRecentDischarge!$I$28:$I$1527&amp;AdmittedwithRecentDischarge!$M$28:$M$1527,0)),9))</f>
        <v>0</v>
      </c>
      <c r="U327" s="191">
        <f t="array" ref="U327">IF(ISNA(INDEX(AdmittedwithRecentDischarge!$I$28:$W$1527, (MATCH($F327&amp;$R327,AdmittedwithRecentDischarge!$I$28:$I$1527&amp;AdmittedwithRecentDischarge!$M$28:$M$1527,0)))),"",INDEX(AdmittedwithRecentDischarge!$I$28:$W$1527, (MATCH($F327&amp;$R327,AdmittedwithRecentDischarge!$I$28:$I$1527&amp;AdmittedwithRecentDischarge!$M$28:$M$1527,0)),11))</f>
        <v>0</v>
      </c>
      <c r="V327" s="191">
        <f t="array" ref="V327">IF(ISNA(INDEX(AdmittedwithRecentDischarge!$I$28:$W$1527, (MATCH($F327&amp;$R327,AdmittedwithRecentDischarge!$I$28:$I$1527&amp;AdmittedwithRecentDischarge!$M$28:$M$1527,0)))),"",INDEX(AdmittedwithRecentDischarge!$I$28:$W$1527, (MATCH($F327&amp;$R327,AdmittedwithRecentDischarge!$I$28:$I$1527&amp;AdmittedwithRecentDischarge!$M$28:$M$1527,0)),15))</f>
        <v>0</v>
      </c>
      <c r="W327" s="228" t="b">
        <f t="shared" si="30"/>
        <v>0</v>
      </c>
      <c r="X327" s="224" t="str">
        <f t="array" ref="X327">IF(ISNA(VLOOKUP($F327, AdmittedwithRecentDischarge!$I$28:$I$1527,1,FALSE)),"",MAX(IF((AdmittedwithRecentDischarge!$I$28:$I$1527=$F327)*(AdmittedwithRecentDischarge!$K$28:$K$1527&lt;=TransferLog!$J327),AdmittedwithRecentDischarge!$K$28:$K$1527)))</f>
        <v/>
      </c>
      <c r="Y327" s="224" t="b">
        <f t="shared" si="31"/>
        <v>0</v>
      </c>
      <c r="Z327" s="208"/>
      <c r="AA327" s="207" t="str">
        <f t="shared" si="28"/>
        <v/>
      </c>
      <c r="AB327" s="212" t="b">
        <f t="shared" si="32"/>
        <v>0</v>
      </c>
      <c r="AC327" s="213">
        <f t="shared" si="29"/>
        <v>0</v>
      </c>
      <c r="AD327" s="298"/>
      <c r="AE327" s="299"/>
      <c r="AF327" s="21">
        <f t="shared" si="34"/>
        <v>0</v>
      </c>
    </row>
    <row r="328" spans="1:32" s="21" customFormat="1" ht="16.5" customHeight="1">
      <c r="A328" s="22"/>
      <c r="B328" s="22"/>
      <c r="C328" s="22"/>
      <c r="D328" s="115">
        <f t="shared" si="33"/>
        <v>308</v>
      </c>
      <c r="E328" s="248" t="str">
        <f t="array" ref="E328">IF($F328&lt;&gt;"",INDEX(DropDownLists!$K$10:$K$2516,MATCH($F328,DropDownLists!$L$10:$L$2516,0)),"")</f>
        <v/>
      </c>
      <c r="F328" s="116"/>
      <c r="G328" s="118"/>
      <c r="I328" s="144"/>
      <c r="J328" s="141"/>
      <c r="K328" s="145"/>
      <c r="L328" s="146"/>
      <c r="M328" s="195" t="str">
        <f t="array" ref="M328">IF($L328&lt;&gt;"",INDEX(DropDownLists!$H$10:$H$2516,MATCH($L328,DropDownLists!$I$10:$I$2516,0)),"")</f>
        <v/>
      </c>
      <c r="N328" s="148"/>
      <c r="O328" s="148"/>
      <c r="P328" s="146"/>
      <c r="Q328" s="148" t="s">
        <v>190</v>
      </c>
      <c r="R328" s="119" t="str">
        <f t="array" ref="R328">IF(ISNA(VLOOKUP($F328, AdmittedwithRecentDischarge!$I$28:$I$1527,1,FALSE)),"",MAX(IF((AdmittedwithRecentDischarge!$I$28:$I$1527=$F328)*(AdmittedwithRecentDischarge!$M$28:$M$1527&lt;=TransferLog!$J328),AdmittedwithRecentDischarge!$M$28:$M$1527)))</f>
        <v/>
      </c>
      <c r="S328" s="120" t="str">
        <f t="array" ref="S328">IF(ISNA(INDEX(AdmittedwithRecentDischarge!$AH$28:$AH$1527,MATCH($F328&amp;$R328,AdmittedwithRecentDischarge!$I$28:$I$1527&amp;AdmittedwithRecentDischarge!$M$28:$M$1527,0))),"", IF($R328&lt;&gt;"",INDEX(AdmittedwithRecentDischarge!$AH$28:$AH$1527,MATCH($F328&amp;$R328,AdmittedwithRecentDischarge!$I$28:$I$1527&amp;AdmittedwithRecentDischarge!$M$28:$M$1527,0)),""))</f>
        <v/>
      </c>
      <c r="T328" s="190">
        <f t="array" ref="T328">IF(ISNA(INDEX(AdmittedwithRecentDischarge!$I$28:$W$1527, (MATCH($F328&amp;$R328,AdmittedwithRecentDischarge!$I$28:$I$1527&amp;AdmittedwithRecentDischarge!$M$28:$M$1527,0)))),"",INDEX(AdmittedwithRecentDischarge!$I$28:$W$1527, (MATCH($F328&amp;$R328,AdmittedwithRecentDischarge!$I$28:$I$1527&amp;AdmittedwithRecentDischarge!$M$28:$M$1527,0)),9))</f>
        <v>0</v>
      </c>
      <c r="U328" s="191">
        <f t="array" ref="U328">IF(ISNA(INDEX(AdmittedwithRecentDischarge!$I$28:$W$1527, (MATCH($F328&amp;$R328,AdmittedwithRecentDischarge!$I$28:$I$1527&amp;AdmittedwithRecentDischarge!$M$28:$M$1527,0)))),"",INDEX(AdmittedwithRecentDischarge!$I$28:$W$1527, (MATCH($F328&amp;$R328,AdmittedwithRecentDischarge!$I$28:$I$1527&amp;AdmittedwithRecentDischarge!$M$28:$M$1527,0)),11))</f>
        <v>0</v>
      </c>
      <c r="V328" s="191">
        <f t="array" ref="V328">IF(ISNA(INDEX(AdmittedwithRecentDischarge!$I$28:$W$1527, (MATCH($F328&amp;$R328,AdmittedwithRecentDischarge!$I$28:$I$1527&amp;AdmittedwithRecentDischarge!$M$28:$M$1527,0)))),"",INDEX(AdmittedwithRecentDischarge!$I$28:$W$1527, (MATCH($F328&amp;$R328,AdmittedwithRecentDischarge!$I$28:$I$1527&amp;AdmittedwithRecentDischarge!$M$28:$M$1527,0)),15))</f>
        <v>0</v>
      </c>
      <c r="W328" s="228" t="b">
        <f t="shared" si="30"/>
        <v>0</v>
      </c>
      <c r="X328" s="224" t="str">
        <f t="array" ref="X328">IF(ISNA(VLOOKUP($F328, AdmittedwithRecentDischarge!$I$28:$I$1527,1,FALSE)),"",MAX(IF((AdmittedwithRecentDischarge!$I$28:$I$1527=$F328)*(AdmittedwithRecentDischarge!$K$28:$K$1527&lt;=TransferLog!$J328),AdmittedwithRecentDischarge!$K$28:$K$1527)))</f>
        <v/>
      </c>
      <c r="Y328" s="224" t="b">
        <f t="shared" si="31"/>
        <v>0</v>
      </c>
      <c r="Z328" s="208"/>
      <c r="AA328" s="207" t="str">
        <f t="shared" si="28"/>
        <v/>
      </c>
      <c r="AB328" s="212" t="b">
        <f t="shared" si="32"/>
        <v>0</v>
      </c>
      <c r="AC328" s="213">
        <f t="shared" si="29"/>
        <v>0</v>
      </c>
      <c r="AD328" s="298"/>
      <c r="AE328" s="299"/>
      <c r="AF328" s="21">
        <f t="shared" si="34"/>
        <v>0</v>
      </c>
    </row>
    <row r="329" spans="1:32" s="21" customFormat="1" ht="16.5" customHeight="1">
      <c r="A329" s="22"/>
      <c r="B329" s="22"/>
      <c r="C329" s="22"/>
      <c r="D329" s="115">
        <f t="shared" si="33"/>
        <v>309</v>
      </c>
      <c r="E329" s="248" t="str">
        <f t="array" ref="E329">IF($F329&lt;&gt;"",INDEX(DropDownLists!$K$10:$K$2516,MATCH($F329,DropDownLists!$L$10:$L$2516,0)),"")</f>
        <v/>
      </c>
      <c r="F329" s="116"/>
      <c r="G329" s="118"/>
      <c r="I329" s="144"/>
      <c r="J329" s="141"/>
      <c r="K329" s="145"/>
      <c r="L329" s="146"/>
      <c r="M329" s="195" t="str">
        <f t="array" ref="M329">IF($L329&lt;&gt;"",INDEX(DropDownLists!$H$10:$H$2516,MATCH($L329,DropDownLists!$I$10:$I$2516,0)),"")</f>
        <v/>
      </c>
      <c r="N329" s="148"/>
      <c r="O329" s="148"/>
      <c r="P329" s="146"/>
      <c r="Q329" s="148" t="s">
        <v>190</v>
      </c>
      <c r="R329" s="119" t="str">
        <f t="array" ref="R329">IF(ISNA(VLOOKUP($F329, AdmittedwithRecentDischarge!$I$28:$I$1527,1,FALSE)),"",MAX(IF((AdmittedwithRecentDischarge!$I$28:$I$1527=$F329)*(AdmittedwithRecentDischarge!$M$28:$M$1527&lt;=TransferLog!$J329),AdmittedwithRecentDischarge!$M$28:$M$1527)))</f>
        <v/>
      </c>
      <c r="S329" s="120" t="str">
        <f t="array" ref="S329">IF(ISNA(INDEX(AdmittedwithRecentDischarge!$AH$28:$AH$1527,MATCH($F329&amp;$R329,AdmittedwithRecentDischarge!$I$28:$I$1527&amp;AdmittedwithRecentDischarge!$M$28:$M$1527,0))),"", IF($R329&lt;&gt;"",INDEX(AdmittedwithRecentDischarge!$AH$28:$AH$1527,MATCH($F329&amp;$R329,AdmittedwithRecentDischarge!$I$28:$I$1527&amp;AdmittedwithRecentDischarge!$M$28:$M$1527,0)),""))</f>
        <v/>
      </c>
      <c r="T329" s="190">
        <f t="array" ref="T329">IF(ISNA(INDEX(AdmittedwithRecentDischarge!$I$28:$W$1527, (MATCH($F329&amp;$R329,AdmittedwithRecentDischarge!$I$28:$I$1527&amp;AdmittedwithRecentDischarge!$M$28:$M$1527,0)))),"",INDEX(AdmittedwithRecentDischarge!$I$28:$W$1527, (MATCH($F329&amp;$R329,AdmittedwithRecentDischarge!$I$28:$I$1527&amp;AdmittedwithRecentDischarge!$M$28:$M$1527,0)),9))</f>
        <v>0</v>
      </c>
      <c r="U329" s="191">
        <f t="array" ref="U329">IF(ISNA(INDEX(AdmittedwithRecentDischarge!$I$28:$W$1527, (MATCH($F329&amp;$R329,AdmittedwithRecentDischarge!$I$28:$I$1527&amp;AdmittedwithRecentDischarge!$M$28:$M$1527,0)))),"",INDEX(AdmittedwithRecentDischarge!$I$28:$W$1527, (MATCH($F329&amp;$R329,AdmittedwithRecentDischarge!$I$28:$I$1527&amp;AdmittedwithRecentDischarge!$M$28:$M$1527,0)),11))</f>
        <v>0</v>
      </c>
      <c r="V329" s="191">
        <f t="array" ref="V329">IF(ISNA(INDEX(AdmittedwithRecentDischarge!$I$28:$W$1527, (MATCH($F329&amp;$R329,AdmittedwithRecentDischarge!$I$28:$I$1527&amp;AdmittedwithRecentDischarge!$M$28:$M$1527,0)))),"",INDEX(AdmittedwithRecentDischarge!$I$28:$W$1527, (MATCH($F329&amp;$R329,AdmittedwithRecentDischarge!$I$28:$I$1527&amp;AdmittedwithRecentDischarge!$M$28:$M$1527,0)),15))</f>
        <v>0</v>
      </c>
      <c r="W329" s="228" t="b">
        <f t="shared" si="30"/>
        <v>0</v>
      </c>
      <c r="X329" s="224" t="str">
        <f t="array" ref="X329">IF(ISNA(VLOOKUP($F329, AdmittedwithRecentDischarge!$I$28:$I$1527,1,FALSE)),"",MAX(IF((AdmittedwithRecentDischarge!$I$28:$I$1527=$F329)*(AdmittedwithRecentDischarge!$K$28:$K$1527&lt;=TransferLog!$J329),AdmittedwithRecentDischarge!$K$28:$K$1527)))</f>
        <v/>
      </c>
      <c r="Y329" s="224" t="b">
        <f t="shared" si="31"/>
        <v>0</v>
      </c>
      <c r="Z329" s="208"/>
      <c r="AA329" s="207" t="str">
        <f t="shared" si="28"/>
        <v/>
      </c>
      <c r="AB329" s="212" t="b">
        <f t="shared" si="32"/>
        <v>0</v>
      </c>
      <c r="AC329" s="213">
        <f t="shared" si="29"/>
        <v>0</v>
      </c>
      <c r="AD329" s="298"/>
      <c r="AE329" s="299"/>
      <c r="AF329" s="21">
        <f t="shared" si="34"/>
        <v>0</v>
      </c>
    </row>
    <row r="330" spans="1:32" s="21" customFormat="1" ht="16.5" customHeight="1">
      <c r="A330" s="22"/>
      <c r="B330" s="22"/>
      <c r="C330" s="22"/>
      <c r="D330" s="115">
        <f t="shared" si="33"/>
        <v>310</v>
      </c>
      <c r="E330" s="248" t="str">
        <f t="array" ref="E330">IF($F330&lt;&gt;"",INDEX(DropDownLists!$K$10:$K$2516,MATCH($F330,DropDownLists!$L$10:$L$2516,0)),"")</f>
        <v/>
      </c>
      <c r="F330" s="116"/>
      <c r="G330" s="118"/>
      <c r="I330" s="144"/>
      <c r="J330" s="141"/>
      <c r="K330" s="145"/>
      <c r="L330" s="146"/>
      <c r="M330" s="195" t="str">
        <f t="array" ref="M330">IF($L330&lt;&gt;"",INDEX(DropDownLists!$H$10:$H$2516,MATCH($L330,DropDownLists!$I$10:$I$2516,0)),"")</f>
        <v/>
      </c>
      <c r="N330" s="148"/>
      <c r="O330" s="148"/>
      <c r="P330" s="146"/>
      <c r="Q330" s="148" t="s">
        <v>190</v>
      </c>
      <c r="R330" s="119" t="str">
        <f t="array" ref="R330">IF(ISNA(VLOOKUP($F330, AdmittedwithRecentDischarge!$I$28:$I$1527,1,FALSE)),"",MAX(IF((AdmittedwithRecentDischarge!$I$28:$I$1527=$F330)*(AdmittedwithRecentDischarge!$M$28:$M$1527&lt;=TransferLog!$J330),AdmittedwithRecentDischarge!$M$28:$M$1527)))</f>
        <v/>
      </c>
      <c r="S330" s="120" t="str">
        <f t="array" ref="S330">IF(ISNA(INDEX(AdmittedwithRecentDischarge!$AH$28:$AH$1527,MATCH($F330&amp;$R330,AdmittedwithRecentDischarge!$I$28:$I$1527&amp;AdmittedwithRecentDischarge!$M$28:$M$1527,0))),"", IF($R330&lt;&gt;"",INDEX(AdmittedwithRecentDischarge!$AH$28:$AH$1527,MATCH($F330&amp;$R330,AdmittedwithRecentDischarge!$I$28:$I$1527&amp;AdmittedwithRecentDischarge!$M$28:$M$1527,0)),""))</f>
        <v/>
      </c>
      <c r="T330" s="190">
        <f t="array" ref="T330">IF(ISNA(INDEX(AdmittedwithRecentDischarge!$I$28:$W$1527, (MATCH($F330&amp;$R330,AdmittedwithRecentDischarge!$I$28:$I$1527&amp;AdmittedwithRecentDischarge!$M$28:$M$1527,0)))),"",INDEX(AdmittedwithRecentDischarge!$I$28:$W$1527, (MATCH($F330&amp;$R330,AdmittedwithRecentDischarge!$I$28:$I$1527&amp;AdmittedwithRecentDischarge!$M$28:$M$1527,0)),9))</f>
        <v>0</v>
      </c>
      <c r="U330" s="191">
        <f t="array" ref="U330">IF(ISNA(INDEX(AdmittedwithRecentDischarge!$I$28:$W$1527, (MATCH($F330&amp;$R330,AdmittedwithRecentDischarge!$I$28:$I$1527&amp;AdmittedwithRecentDischarge!$M$28:$M$1527,0)))),"",INDEX(AdmittedwithRecentDischarge!$I$28:$W$1527, (MATCH($F330&amp;$R330,AdmittedwithRecentDischarge!$I$28:$I$1527&amp;AdmittedwithRecentDischarge!$M$28:$M$1527,0)),11))</f>
        <v>0</v>
      </c>
      <c r="V330" s="191">
        <f t="array" ref="V330">IF(ISNA(INDEX(AdmittedwithRecentDischarge!$I$28:$W$1527, (MATCH($F330&amp;$R330,AdmittedwithRecentDischarge!$I$28:$I$1527&amp;AdmittedwithRecentDischarge!$M$28:$M$1527,0)))),"",INDEX(AdmittedwithRecentDischarge!$I$28:$W$1527, (MATCH($F330&amp;$R330,AdmittedwithRecentDischarge!$I$28:$I$1527&amp;AdmittedwithRecentDischarge!$M$28:$M$1527,0)),15))</f>
        <v>0</v>
      </c>
      <c r="W330" s="228" t="b">
        <f t="shared" si="30"/>
        <v>0</v>
      </c>
      <c r="X330" s="224" t="str">
        <f t="array" ref="X330">IF(ISNA(VLOOKUP($F330, AdmittedwithRecentDischarge!$I$28:$I$1527,1,FALSE)),"",MAX(IF((AdmittedwithRecentDischarge!$I$28:$I$1527=$F330)*(AdmittedwithRecentDischarge!$K$28:$K$1527&lt;=TransferLog!$J330),AdmittedwithRecentDischarge!$K$28:$K$1527)))</f>
        <v/>
      </c>
      <c r="Y330" s="224" t="b">
        <f t="shared" si="31"/>
        <v>0</v>
      </c>
      <c r="Z330" s="208"/>
      <c r="AA330" s="207" t="str">
        <f t="shared" si="28"/>
        <v/>
      </c>
      <c r="AB330" s="212" t="b">
        <f t="shared" si="32"/>
        <v>0</v>
      </c>
      <c r="AC330" s="213">
        <f t="shared" si="29"/>
        <v>0</v>
      </c>
      <c r="AD330" s="298"/>
      <c r="AE330" s="299"/>
      <c r="AF330" s="21">
        <f t="shared" si="34"/>
        <v>0</v>
      </c>
    </row>
    <row r="331" spans="1:32" s="21" customFormat="1" ht="16.5" customHeight="1">
      <c r="A331" s="22"/>
      <c r="B331" s="22"/>
      <c r="C331" s="22"/>
      <c r="D331" s="115">
        <f t="shared" si="33"/>
        <v>311</v>
      </c>
      <c r="E331" s="248" t="str">
        <f t="array" ref="E331">IF($F331&lt;&gt;"",INDEX(DropDownLists!$K$10:$K$2516,MATCH($F331,DropDownLists!$L$10:$L$2516,0)),"")</f>
        <v/>
      </c>
      <c r="F331" s="116"/>
      <c r="G331" s="118"/>
      <c r="I331" s="144"/>
      <c r="J331" s="141"/>
      <c r="K331" s="145"/>
      <c r="L331" s="146"/>
      <c r="M331" s="195" t="str">
        <f t="array" ref="M331">IF($L331&lt;&gt;"",INDEX(DropDownLists!$H$10:$H$2516,MATCH($L331,DropDownLists!$I$10:$I$2516,0)),"")</f>
        <v/>
      </c>
      <c r="N331" s="148"/>
      <c r="O331" s="148"/>
      <c r="P331" s="146"/>
      <c r="Q331" s="148" t="s">
        <v>190</v>
      </c>
      <c r="R331" s="119" t="str">
        <f t="array" ref="R331">IF(ISNA(VLOOKUP($F331, AdmittedwithRecentDischarge!$I$28:$I$1527,1,FALSE)),"",MAX(IF((AdmittedwithRecentDischarge!$I$28:$I$1527=$F331)*(AdmittedwithRecentDischarge!$M$28:$M$1527&lt;=TransferLog!$J331),AdmittedwithRecentDischarge!$M$28:$M$1527)))</f>
        <v/>
      </c>
      <c r="S331" s="120" t="str">
        <f t="array" ref="S331">IF(ISNA(INDEX(AdmittedwithRecentDischarge!$AH$28:$AH$1527,MATCH($F331&amp;$R331,AdmittedwithRecentDischarge!$I$28:$I$1527&amp;AdmittedwithRecentDischarge!$M$28:$M$1527,0))),"", IF($R331&lt;&gt;"",INDEX(AdmittedwithRecentDischarge!$AH$28:$AH$1527,MATCH($F331&amp;$R331,AdmittedwithRecentDischarge!$I$28:$I$1527&amp;AdmittedwithRecentDischarge!$M$28:$M$1527,0)),""))</f>
        <v/>
      </c>
      <c r="T331" s="190">
        <f t="array" ref="T331">IF(ISNA(INDEX(AdmittedwithRecentDischarge!$I$28:$W$1527, (MATCH($F331&amp;$R331,AdmittedwithRecentDischarge!$I$28:$I$1527&amp;AdmittedwithRecentDischarge!$M$28:$M$1527,0)))),"",INDEX(AdmittedwithRecentDischarge!$I$28:$W$1527, (MATCH($F331&amp;$R331,AdmittedwithRecentDischarge!$I$28:$I$1527&amp;AdmittedwithRecentDischarge!$M$28:$M$1527,0)),9))</f>
        <v>0</v>
      </c>
      <c r="U331" s="191">
        <f t="array" ref="U331">IF(ISNA(INDEX(AdmittedwithRecentDischarge!$I$28:$W$1527, (MATCH($F331&amp;$R331,AdmittedwithRecentDischarge!$I$28:$I$1527&amp;AdmittedwithRecentDischarge!$M$28:$M$1527,0)))),"",INDEX(AdmittedwithRecentDischarge!$I$28:$W$1527, (MATCH($F331&amp;$R331,AdmittedwithRecentDischarge!$I$28:$I$1527&amp;AdmittedwithRecentDischarge!$M$28:$M$1527,0)),11))</f>
        <v>0</v>
      </c>
      <c r="V331" s="191">
        <f t="array" ref="V331">IF(ISNA(INDEX(AdmittedwithRecentDischarge!$I$28:$W$1527, (MATCH($F331&amp;$R331,AdmittedwithRecentDischarge!$I$28:$I$1527&amp;AdmittedwithRecentDischarge!$M$28:$M$1527,0)))),"",INDEX(AdmittedwithRecentDischarge!$I$28:$W$1527, (MATCH($F331&amp;$R331,AdmittedwithRecentDischarge!$I$28:$I$1527&amp;AdmittedwithRecentDischarge!$M$28:$M$1527,0)),15))</f>
        <v>0</v>
      </c>
      <c r="W331" s="228" t="b">
        <f t="shared" si="30"/>
        <v>0</v>
      </c>
      <c r="X331" s="224" t="str">
        <f t="array" ref="X331">IF(ISNA(VLOOKUP($F331, AdmittedwithRecentDischarge!$I$28:$I$1527,1,FALSE)),"",MAX(IF((AdmittedwithRecentDischarge!$I$28:$I$1527=$F331)*(AdmittedwithRecentDischarge!$K$28:$K$1527&lt;=TransferLog!$J331),AdmittedwithRecentDischarge!$K$28:$K$1527)))</f>
        <v/>
      </c>
      <c r="Y331" s="224" t="b">
        <f t="shared" si="31"/>
        <v>0</v>
      </c>
      <c r="Z331" s="208"/>
      <c r="AA331" s="207" t="str">
        <f t="shared" si="28"/>
        <v/>
      </c>
      <c r="AB331" s="212" t="b">
        <f t="shared" si="32"/>
        <v>0</v>
      </c>
      <c r="AC331" s="213">
        <f t="shared" si="29"/>
        <v>0</v>
      </c>
      <c r="AD331" s="298"/>
      <c r="AE331" s="299"/>
      <c r="AF331" s="21">
        <f t="shared" si="34"/>
        <v>0</v>
      </c>
    </row>
    <row r="332" spans="1:32" s="21" customFormat="1" ht="16.5" customHeight="1">
      <c r="A332" s="22"/>
      <c r="B332" s="22"/>
      <c r="C332" s="22"/>
      <c r="D332" s="115">
        <f t="shared" si="33"/>
        <v>312</v>
      </c>
      <c r="E332" s="248" t="str">
        <f t="array" ref="E332">IF($F332&lt;&gt;"",INDEX(DropDownLists!$K$10:$K$2516,MATCH($F332,DropDownLists!$L$10:$L$2516,0)),"")</f>
        <v/>
      </c>
      <c r="F332" s="116"/>
      <c r="G332" s="118"/>
      <c r="I332" s="144"/>
      <c r="J332" s="141"/>
      <c r="K332" s="145"/>
      <c r="L332" s="146"/>
      <c r="M332" s="195" t="str">
        <f t="array" ref="M332">IF($L332&lt;&gt;"",INDEX(DropDownLists!$H$10:$H$2516,MATCH($L332,DropDownLists!$I$10:$I$2516,0)),"")</f>
        <v/>
      </c>
      <c r="N332" s="148"/>
      <c r="O332" s="148"/>
      <c r="P332" s="146"/>
      <c r="Q332" s="148" t="s">
        <v>190</v>
      </c>
      <c r="R332" s="119" t="str">
        <f t="array" ref="R332">IF(ISNA(VLOOKUP($F332, AdmittedwithRecentDischarge!$I$28:$I$1527,1,FALSE)),"",MAX(IF((AdmittedwithRecentDischarge!$I$28:$I$1527=$F332)*(AdmittedwithRecentDischarge!$M$28:$M$1527&lt;=TransferLog!$J332),AdmittedwithRecentDischarge!$M$28:$M$1527)))</f>
        <v/>
      </c>
      <c r="S332" s="120" t="str">
        <f t="array" ref="S332">IF(ISNA(INDEX(AdmittedwithRecentDischarge!$AH$28:$AH$1527,MATCH($F332&amp;$R332,AdmittedwithRecentDischarge!$I$28:$I$1527&amp;AdmittedwithRecentDischarge!$M$28:$M$1527,0))),"", IF($R332&lt;&gt;"",INDEX(AdmittedwithRecentDischarge!$AH$28:$AH$1527,MATCH($F332&amp;$R332,AdmittedwithRecentDischarge!$I$28:$I$1527&amp;AdmittedwithRecentDischarge!$M$28:$M$1527,0)),""))</f>
        <v/>
      </c>
      <c r="T332" s="190">
        <f t="array" ref="T332">IF(ISNA(INDEX(AdmittedwithRecentDischarge!$I$28:$W$1527, (MATCH($F332&amp;$R332,AdmittedwithRecentDischarge!$I$28:$I$1527&amp;AdmittedwithRecentDischarge!$M$28:$M$1527,0)))),"",INDEX(AdmittedwithRecentDischarge!$I$28:$W$1527, (MATCH($F332&amp;$R332,AdmittedwithRecentDischarge!$I$28:$I$1527&amp;AdmittedwithRecentDischarge!$M$28:$M$1527,0)),9))</f>
        <v>0</v>
      </c>
      <c r="U332" s="191">
        <f t="array" ref="U332">IF(ISNA(INDEX(AdmittedwithRecentDischarge!$I$28:$W$1527, (MATCH($F332&amp;$R332,AdmittedwithRecentDischarge!$I$28:$I$1527&amp;AdmittedwithRecentDischarge!$M$28:$M$1527,0)))),"",INDEX(AdmittedwithRecentDischarge!$I$28:$W$1527, (MATCH($F332&amp;$R332,AdmittedwithRecentDischarge!$I$28:$I$1527&amp;AdmittedwithRecentDischarge!$M$28:$M$1527,0)),11))</f>
        <v>0</v>
      </c>
      <c r="V332" s="191">
        <f t="array" ref="V332">IF(ISNA(INDEX(AdmittedwithRecentDischarge!$I$28:$W$1527, (MATCH($F332&amp;$R332,AdmittedwithRecentDischarge!$I$28:$I$1527&amp;AdmittedwithRecentDischarge!$M$28:$M$1527,0)))),"",INDEX(AdmittedwithRecentDischarge!$I$28:$W$1527, (MATCH($F332&amp;$R332,AdmittedwithRecentDischarge!$I$28:$I$1527&amp;AdmittedwithRecentDischarge!$M$28:$M$1527,0)),15))</f>
        <v>0</v>
      </c>
      <c r="W332" s="228" t="b">
        <f t="shared" si="30"/>
        <v>0</v>
      </c>
      <c r="X332" s="224" t="str">
        <f t="array" ref="X332">IF(ISNA(VLOOKUP($F332, AdmittedwithRecentDischarge!$I$28:$I$1527,1,FALSE)),"",MAX(IF((AdmittedwithRecentDischarge!$I$28:$I$1527=$F332)*(AdmittedwithRecentDischarge!$K$28:$K$1527&lt;=TransferLog!$J332),AdmittedwithRecentDischarge!$K$28:$K$1527)))</f>
        <v/>
      </c>
      <c r="Y332" s="224" t="b">
        <f t="shared" si="31"/>
        <v>0</v>
      </c>
      <c r="Z332" s="208"/>
      <c r="AA332" s="207" t="str">
        <f t="shared" si="28"/>
        <v/>
      </c>
      <c r="AB332" s="212" t="b">
        <f t="shared" si="32"/>
        <v>0</v>
      </c>
      <c r="AC332" s="213">
        <f t="shared" si="29"/>
        <v>0</v>
      </c>
      <c r="AD332" s="298"/>
      <c r="AE332" s="299"/>
      <c r="AF332" s="21">
        <f t="shared" si="34"/>
        <v>0</v>
      </c>
    </row>
    <row r="333" spans="1:32" s="21" customFormat="1" ht="16.5" customHeight="1">
      <c r="A333" s="22"/>
      <c r="B333" s="22"/>
      <c r="C333" s="22"/>
      <c r="D333" s="115">
        <f t="shared" si="33"/>
        <v>313</v>
      </c>
      <c r="E333" s="248" t="str">
        <f t="array" ref="E333">IF($F333&lt;&gt;"",INDEX(DropDownLists!$K$10:$K$2516,MATCH($F333,DropDownLists!$L$10:$L$2516,0)),"")</f>
        <v/>
      </c>
      <c r="F333" s="116"/>
      <c r="G333" s="118"/>
      <c r="I333" s="144"/>
      <c r="J333" s="141"/>
      <c r="K333" s="145"/>
      <c r="L333" s="146"/>
      <c r="M333" s="195" t="str">
        <f t="array" ref="M333">IF($L333&lt;&gt;"",INDEX(DropDownLists!$H$10:$H$2516,MATCH($L333,DropDownLists!$I$10:$I$2516,0)),"")</f>
        <v/>
      </c>
      <c r="N333" s="148"/>
      <c r="O333" s="148"/>
      <c r="P333" s="146"/>
      <c r="Q333" s="148" t="s">
        <v>190</v>
      </c>
      <c r="R333" s="119" t="str">
        <f t="array" ref="R333">IF(ISNA(VLOOKUP($F333, AdmittedwithRecentDischarge!$I$28:$I$1527,1,FALSE)),"",MAX(IF((AdmittedwithRecentDischarge!$I$28:$I$1527=$F333)*(AdmittedwithRecentDischarge!$M$28:$M$1527&lt;=TransferLog!$J333),AdmittedwithRecentDischarge!$M$28:$M$1527)))</f>
        <v/>
      </c>
      <c r="S333" s="120" t="str">
        <f t="array" ref="S333">IF(ISNA(INDEX(AdmittedwithRecentDischarge!$AH$28:$AH$1527,MATCH($F333&amp;$R333,AdmittedwithRecentDischarge!$I$28:$I$1527&amp;AdmittedwithRecentDischarge!$M$28:$M$1527,0))),"", IF($R333&lt;&gt;"",INDEX(AdmittedwithRecentDischarge!$AH$28:$AH$1527,MATCH($F333&amp;$R333,AdmittedwithRecentDischarge!$I$28:$I$1527&amp;AdmittedwithRecentDischarge!$M$28:$M$1527,0)),""))</f>
        <v/>
      </c>
      <c r="T333" s="190">
        <f t="array" ref="T333">IF(ISNA(INDEX(AdmittedwithRecentDischarge!$I$28:$W$1527, (MATCH($F333&amp;$R333,AdmittedwithRecentDischarge!$I$28:$I$1527&amp;AdmittedwithRecentDischarge!$M$28:$M$1527,0)))),"",INDEX(AdmittedwithRecentDischarge!$I$28:$W$1527, (MATCH($F333&amp;$R333,AdmittedwithRecentDischarge!$I$28:$I$1527&amp;AdmittedwithRecentDischarge!$M$28:$M$1527,0)),9))</f>
        <v>0</v>
      </c>
      <c r="U333" s="191">
        <f t="array" ref="U333">IF(ISNA(INDEX(AdmittedwithRecentDischarge!$I$28:$W$1527, (MATCH($F333&amp;$R333,AdmittedwithRecentDischarge!$I$28:$I$1527&amp;AdmittedwithRecentDischarge!$M$28:$M$1527,0)))),"",INDEX(AdmittedwithRecentDischarge!$I$28:$W$1527, (MATCH($F333&amp;$R333,AdmittedwithRecentDischarge!$I$28:$I$1527&amp;AdmittedwithRecentDischarge!$M$28:$M$1527,0)),11))</f>
        <v>0</v>
      </c>
      <c r="V333" s="191">
        <f t="array" ref="V333">IF(ISNA(INDEX(AdmittedwithRecentDischarge!$I$28:$W$1527, (MATCH($F333&amp;$R333,AdmittedwithRecentDischarge!$I$28:$I$1527&amp;AdmittedwithRecentDischarge!$M$28:$M$1527,0)))),"",INDEX(AdmittedwithRecentDischarge!$I$28:$W$1527, (MATCH($F333&amp;$R333,AdmittedwithRecentDischarge!$I$28:$I$1527&amp;AdmittedwithRecentDischarge!$M$28:$M$1527,0)),15))</f>
        <v>0</v>
      </c>
      <c r="W333" s="228" t="b">
        <f t="shared" si="30"/>
        <v>0</v>
      </c>
      <c r="X333" s="224" t="str">
        <f t="array" ref="X333">IF(ISNA(VLOOKUP($F333, AdmittedwithRecentDischarge!$I$28:$I$1527,1,FALSE)),"",MAX(IF((AdmittedwithRecentDischarge!$I$28:$I$1527=$F333)*(AdmittedwithRecentDischarge!$K$28:$K$1527&lt;=TransferLog!$J333),AdmittedwithRecentDischarge!$K$28:$K$1527)))</f>
        <v/>
      </c>
      <c r="Y333" s="224" t="b">
        <f t="shared" si="31"/>
        <v>0</v>
      </c>
      <c r="Z333" s="208"/>
      <c r="AA333" s="207" t="str">
        <f t="shared" si="28"/>
        <v/>
      </c>
      <c r="AB333" s="212" t="b">
        <f t="shared" si="32"/>
        <v>0</v>
      </c>
      <c r="AC333" s="213">
        <f t="shared" si="29"/>
        <v>0</v>
      </c>
      <c r="AD333" s="298"/>
      <c r="AE333" s="299"/>
      <c r="AF333" s="21">
        <f t="shared" si="34"/>
        <v>0</v>
      </c>
    </row>
    <row r="334" spans="1:32" s="21" customFormat="1" ht="16.5" customHeight="1">
      <c r="A334" s="22"/>
      <c r="B334" s="22"/>
      <c r="C334" s="22"/>
      <c r="D334" s="115">
        <f t="shared" si="33"/>
        <v>314</v>
      </c>
      <c r="E334" s="248" t="str">
        <f t="array" ref="E334">IF($F334&lt;&gt;"",INDEX(DropDownLists!$K$10:$K$2516,MATCH($F334,DropDownLists!$L$10:$L$2516,0)),"")</f>
        <v/>
      </c>
      <c r="F334" s="116"/>
      <c r="G334" s="118"/>
      <c r="I334" s="144"/>
      <c r="J334" s="141"/>
      <c r="K334" s="145"/>
      <c r="L334" s="146"/>
      <c r="M334" s="195" t="str">
        <f t="array" ref="M334">IF($L334&lt;&gt;"",INDEX(DropDownLists!$H$10:$H$2516,MATCH($L334,DropDownLists!$I$10:$I$2516,0)),"")</f>
        <v/>
      </c>
      <c r="N334" s="148"/>
      <c r="O334" s="148"/>
      <c r="P334" s="146"/>
      <c r="Q334" s="148" t="s">
        <v>190</v>
      </c>
      <c r="R334" s="119" t="str">
        <f t="array" ref="R334">IF(ISNA(VLOOKUP($F334, AdmittedwithRecentDischarge!$I$28:$I$1527,1,FALSE)),"",MAX(IF((AdmittedwithRecentDischarge!$I$28:$I$1527=$F334)*(AdmittedwithRecentDischarge!$M$28:$M$1527&lt;=TransferLog!$J334),AdmittedwithRecentDischarge!$M$28:$M$1527)))</f>
        <v/>
      </c>
      <c r="S334" s="120" t="str">
        <f t="array" ref="S334">IF(ISNA(INDEX(AdmittedwithRecentDischarge!$AH$28:$AH$1527,MATCH($F334&amp;$R334,AdmittedwithRecentDischarge!$I$28:$I$1527&amp;AdmittedwithRecentDischarge!$M$28:$M$1527,0))),"", IF($R334&lt;&gt;"",INDEX(AdmittedwithRecentDischarge!$AH$28:$AH$1527,MATCH($F334&amp;$R334,AdmittedwithRecentDischarge!$I$28:$I$1527&amp;AdmittedwithRecentDischarge!$M$28:$M$1527,0)),""))</f>
        <v/>
      </c>
      <c r="T334" s="190">
        <f t="array" ref="T334">IF(ISNA(INDEX(AdmittedwithRecentDischarge!$I$28:$W$1527, (MATCH($F334&amp;$R334,AdmittedwithRecentDischarge!$I$28:$I$1527&amp;AdmittedwithRecentDischarge!$M$28:$M$1527,0)))),"",INDEX(AdmittedwithRecentDischarge!$I$28:$W$1527, (MATCH($F334&amp;$R334,AdmittedwithRecentDischarge!$I$28:$I$1527&amp;AdmittedwithRecentDischarge!$M$28:$M$1527,0)),9))</f>
        <v>0</v>
      </c>
      <c r="U334" s="191">
        <f t="array" ref="U334">IF(ISNA(INDEX(AdmittedwithRecentDischarge!$I$28:$W$1527, (MATCH($F334&amp;$R334,AdmittedwithRecentDischarge!$I$28:$I$1527&amp;AdmittedwithRecentDischarge!$M$28:$M$1527,0)))),"",INDEX(AdmittedwithRecentDischarge!$I$28:$W$1527, (MATCH($F334&amp;$R334,AdmittedwithRecentDischarge!$I$28:$I$1527&amp;AdmittedwithRecentDischarge!$M$28:$M$1527,0)),11))</f>
        <v>0</v>
      </c>
      <c r="V334" s="191">
        <f t="array" ref="V334">IF(ISNA(INDEX(AdmittedwithRecentDischarge!$I$28:$W$1527, (MATCH($F334&amp;$R334,AdmittedwithRecentDischarge!$I$28:$I$1527&amp;AdmittedwithRecentDischarge!$M$28:$M$1527,0)))),"",INDEX(AdmittedwithRecentDischarge!$I$28:$W$1527, (MATCH($F334&amp;$R334,AdmittedwithRecentDischarge!$I$28:$I$1527&amp;AdmittedwithRecentDischarge!$M$28:$M$1527,0)),15))</f>
        <v>0</v>
      </c>
      <c r="W334" s="228" t="b">
        <f t="shared" si="30"/>
        <v>0</v>
      </c>
      <c r="X334" s="224" t="str">
        <f t="array" ref="X334">IF(ISNA(VLOOKUP($F334, AdmittedwithRecentDischarge!$I$28:$I$1527,1,FALSE)),"",MAX(IF((AdmittedwithRecentDischarge!$I$28:$I$1527=$F334)*(AdmittedwithRecentDischarge!$K$28:$K$1527&lt;=TransferLog!$J334),AdmittedwithRecentDischarge!$K$28:$K$1527)))</f>
        <v/>
      </c>
      <c r="Y334" s="224" t="b">
        <f t="shared" si="31"/>
        <v>0</v>
      </c>
      <c r="Z334" s="208"/>
      <c r="AA334" s="207" t="str">
        <f t="shared" si="28"/>
        <v/>
      </c>
      <c r="AB334" s="212" t="b">
        <f t="shared" si="32"/>
        <v>0</v>
      </c>
      <c r="AC334" s="213">
        <f t="shared" si="29"/>
        <v>0</v>
      </c>
      <c r="AD334" s="298"/>
      <c r="AE334" s="299"/>
      <c r="AF334" s="21">
        <f t="shared" si="34"/>
        <v>0</v>
      </c>
    </row>
    <row r="335" spans="1:32" s="21" customFormat="1" ht="16.5" customHeight="1">
      <c r="A335" s="22"/>
      <c r="B335" s="22"/>
      <c r="C335" s="22"/>
      <c r="D335" s="115">
        <f t="shared" si="33"/>
        <v>315</v>
      </c>
      <c r="E335" s="248" t="str">
        <f t="array" ref="E335">IF($F335&lt;&gt;"",INDEX(DropDownLists!$K$10:$K$2516,MATCH($F335,DropDownLists!$L$10:$L$2516,0)),"")</f>
        <v/>
      </c>
      <c r="F335" s="116"/>
      <c r="G335" s="118"/>
      <c r="I335" s="144"/>
      <c r="J335" s="141"/>
      <c r="K335" s="145"/>
      <c r="L335" s="146"/>
      <c r="M335" s="195" t="str">
        <f t="array" ref="M335">IF($L335&lt;&gt;"",INDEX(DropDownLists!$H$10:$H$2516,MATCH($L335,DropDownLists!$I$10:$I$2516,0)),"")</f>
        <v/>
      </c>
      <c r="N335" s="148"/>
      <c r="O335" s="148"/>
      <c r="P335" s="146"/>
      <c r="Q335" s="148" t="s">
        <v>190</v>
      </c>
      <c r="R335" s="119" t="str">
        <f t="array" ref="R335">IF(ISNA(VLOOKUP($F335, AdmittedwithRecentDischarge!$I$28:$I$1527,1,FALSE)),"",MAX(IF((AdmittedwithRecentDischarge!$I$28:$I$1527=$F335)*(AdmittedwithRecentDischarge!$M$28:$M$1527&lt;=TransferLog!$J335),AdmittedwithRecentDischarge!$M$28:$M$1527)))</f>
        <v/>
      </c>
      <c r="S335" s="120" t="str">
        <f t="array" ref="S335">IF(ISNA(INDEX(AdmittedwithRecentDischarge!$AH$28:$AH$1527,MATCH($F335&amp;$R335,AdmittedwithRecentDischarge!$I$28:$I$1527&amp;AdmittedwithRecentDischarge!$M$28:$M$1527,0))),"", IF($R335&lt;&gt;"",INDEX(AdmittedwithRecentDischarge!$AH$28:$AH$1527,MATCH($F335&amp;$R335,AdmittedwithRecentDischarge!$I$28:$I$1527&amp;AdmittedwithRecentDischarge!$M$28:$M$1527,0)),""))</f>
        <v/>
      </c>
      <c r="T335" s="190">
        <f t="array" ref="T335">IF(ISNA(INDEX(AdmittedwithRecentDischarge!$I$28:$W$1527, (MATCH($F335&amp;$R335,AdmittedwithRecentDischarge!$I$28:$I$1527&amp;AdmittedwithRecentDischarge!$M$28:$M$1527,0)))),"",INDEX(AdmittedwithRecentDischarge!$I$28:$W$1527, (MATCH($F335&amp;$R335,AdmittedwithRecentDischarge!$I$28:$I$1527&amp;AdmittedwithRecentDischarge!$M$28:$M$1527,0)),9))</f>
        <v>0</v>
      </c>
      <c r="U335" s="191">
        <f t="array" ref="U335">IF(ISNA(INDEX(AdmittedwithRecentDischarge!$I$28:$W$1527, (MATCH($F335&amp;$R335,AdmittedwithRecentDischarge!$I$28:$I$1527&amp;AdmittedwithRecentDischarge!$M$28:$M$1527,0)))),"",INDEX(AdmittedwithRecentDischarge!$I$28:$W$1527, (MATCH($F335&amp;$R335,AdmittedwithRecentDischarge!$I$28:$I$1527&amp;AdmittedwithRecentDischarge!$M$28:$M$1527,0)),11))</f>
        <v>0</v>
      </c>
      <c r="V335" s="191">
        <f t="array" ref="V335">IF(ISNA(INDEX(AdmittedwithRecentDischarge!$I$28:$W$1527, (MATCH($F335&amp;$R335,AdmittedwithRecentDischarge!$I$28:$I$1527&amp;AdmittedwithRecentDischarge!$M$28:$M$1527,0)))),"",INDEX(AdmittedwithRecentDischarge!$I$28:$W$1527, (MATCH($F335&amp;$R335,AdmittedwithRecentDischarge!$I$28:$I$1527&amp;AdmittedwithRecentDischarge!$M$28:$M$1527,0)),15))</f>
        <v>0</v>
      </c>
      <c r="W335" s="228" t="b">
        <f t="shared" si="30"/>
        <v>0</v>
      </c>
      <c r="X335" s="224" t="str">
        <f t="array" ref="X335">IF(ISNA(VLOOKUP($F335, AdmittedwithRecentDischarge!$I$28:$I$1527,1,FALSE)),"",MAX(IF((AdmittedwithRecentDischarge!$I$28:$I$1527=$F335)*(AdmittedwithRecentDischarge!$K$28:$K$1527&lt;=TransferLog!$J335),AdmittedwithRecentDischarge!$K$28:$K$1527)))</f>
        <v/>
      </c>
      <c r="Y335" s="224" t="b">
        <f t="shared" si="31"/>
        <v>0</v>
      </c>
      <c r="Z335" s="208"/>
      <c r="AA335" s="207" t="str">
        <f t="shared" si="28"/>
        <v/>
      </c>
      <c r="AB335" s="212" t="b">
        <f t="shared" si="32"/>
        <v>0</v>
      </c>
      <c r="AC335" s="213">
        <f t="shared" si="29"/>
        <v>0</v>
      </c>
      <c r="AD335" s="298"/>
      <c r="AE335" s="299"/>
      <c r="AF335" s="21">
        <f t="shared" si="34"/>
        <v>0</v>
      </c>
    </row>
    <row r="336" spans="1:32" s="21" customFormat="1" ht="16.5" customHeight="1">
      <c r="A336" s="22"/>
      <c r="B336" s="22"/>
      <c r="C336" s="22"/>
      <c r="D336" s="115">
        <f t="shared" si="33"/>
        <v>316</v>
      </c>
      <c r="E336" s="248" t="str">
        <f t="array" ref="E336">IF($F336&lt;&gt;"",INDEX(DropDownLists!$K$10:$K$2516,MATCH($F336,DropDownLists!$L$10:$L$2516,0)),"")</f>
        <v/>
      </c>
      <c r="F336" s="116"/>
      <c r="G336" s="118"/>
      <c r="I336" s="144"/>
      <c r="J336" s="141"/>
      <c r="K336" s="145"/>
      <c r="L336" s="146"/>
      <c r="M336" s="195" t="str">
        <f t="array" ref="M336">IF($L336&lt;&gt;"",INDEX(DropDownLists!$H$10:$H$2516,MATCH($L336,DropDownLists!$I$10:$I$2516,0)),"")</f>
        <v/>
      </c>
      <c r="N336" s="148"/>
      <c r="O336" s="148"/>
      <c r="P336" s="146"/>
      <c r="Q336" s="148" t="s">
        <v>190</v>
      </c>
      <c r="R336" s="119" t="str">
        <f t="array" ref="R336">IF(ISNA(VLOOKUP($F336, AdmittedwithRecentDischarge!$I$28:$I$1527,1,FALSE)),"",MAX(IF((AdmittedwithRecentDischarge!$I$28:$I$1527=$F336)*(AdmittedwithRecentDischarge!$M$28:$M$1527&lt;=TransferLog!$J336),AdmittedwithRecentDischarge!$M$28:$M$1527)))</f>
        <v/>
      </c>
      <c r="S336" s="120" t="str">
        <f t="array" ref="S336">IF(ISNA(INDEX(AdmittedwithRecentDischarge!$AH$28:$AH$1527,MATCH($F336&amp;$R336,AdmittedwithRecentDischarge!$I$28:$I$1527&amp;AdmittedwithRecentDischarge!$M$28:$M$1527,0))),"", IF($R336&lt;&gt;"",INDEX(AdmittedwithRecentDischarge!$AH$28:$AH$1527,MATCH($F336&amp;$R336,AdmittedwithRecentDischarge!$I$28:$I$1527&amp;AdmittedwithRecentDischarge!$M$28:$M$1527,0)),""))</f>
        <v/>
      </c>
      <c r="T336" s="190">
        <f t="array" ref="T336">IF(ISNA(INDEX(AdmittedwithRecentDischarge!$I$28:$W$1527, (MATCH($F336&amp;$R336,AdmittedwithRecentDischarge!$I$28:$I$1527&amp;AdmittedwithRecentDischarge!$M$28:$M$1527,0)))),"",INDEX(AdmittedwithRecentDischarge!$I$28:$W$1527, (MATCH($F336&amp;$R336,AdmittedwithRecentDischarge!$I$28:$I$1527&amp;AdmittedwithRecentDischarge!$M$28:$M$1527,0)),9))</f>
        <v>0</v>
      </c>
      <c r="U336" s="191">
        <f t="array" ref="U336">IF(ISNA(INDEX(AdmittedwithRecentDischarge!$I$28:$W$1527, (MATCH($F336&amp;$R336,AdmittedwithRecentDischarge!$I$28:$I$1527&amp;AdmittedwithRecentDischarge!$M$28:$M$1527,0)))),"",INDEX(AdmittedwithRecentDischarge!$I$28:$W$1527, (MATCH($F336&amp;$R336,AdmittedwithRecentDischarge!$I$28:$I$1527&amp;AdmittedwithRecentDischarge!$M$28:$M$1527,0)),11))</f>
        <v>0</v>
      </c>
      <c r="V336" s="191">
        <f t="array" ref="V336">IF(ISNA(INDEX(AdmittedwithRecentDischarge!$I$28:$W$1527, (MATCH($F336&amp;$R336,AdmittedwithRecentDischarge!$I$28:$I$1527&amp;AdmittedwithRecentDischarge!$M$28:$M$1527,0)))),"",INDEX(AdmittedwithRecentDischarge!$I$28:$W$1527, (MATCH($F336&amp;$R336,AdmittedwithRecentDischarge!$I$28:$I$1527&amp;AdmittedwithRecentDischarge!$M$28:$M$1527,0)),15))</f>
        <v>0</v>
      </c>
      <c r="W336" s="228" t="b">
        <f t="shared" si="30"/>
        <v>0</v>
      </c>
      <c r="X336" s="224" t="str">
        <f t="array" ref="X336">IF(ISNA(VLOOKUP($F336, AdmittedwithRecentDischarge!$I$28:$I$1527,1,FALSE)),"",MAX(IF((AdmittedwithRecentDischarge!$I$28:$I$1527=$F336)*(AdmittedwithRecentDischarge!$K$28:$K$1527&lt;=TransferLog!$J336),AdmittedwithRecentDischarge!$K$28:$K$1527)))</f>
        <v/>
      </c>
      <c r="Y336" s="224" t="b">
        <f t="shared" si="31"/>
        <v>0</v>
      </c>
      <c r="Z336" s="208"/>
      <c r="AA336" s="207" t="str">
        <f t="shared" si="28"/>
        <v/>
      </c>
      <c r="AB336" s="212" t="b">
        <f t="shared" si="32"/>
        <v>0</v>
      </c>
      <c r="AC336" s="213">
        <f t="shared" si="29"/>
        <v>0</v>
      </c>
      <c r="AD336" s="298"/>
      <c r="AE336" s="299"/>
      <c r="AF336" s="21">
        <f t="shared" si="34"/>
        <v>0</v>
      </c>
    </row>
    <row r="337" spans="1:32" s="21" customFormat="1" ht="16.5" customHeight="1">
      <c r="A337" s="22"/>
      <c r="B337" s="22"/>
      <c r="C337" s="22"/>
      <c r="D337" s="115">
        <f t="shared" si="33"/>
        <v>317</v>
      </c>
      <c r="E337" s="248" t="str">
        <f t="array" ref="E337">IF($F337&lt;&gt;"",INDEX(DropDownLists!$K$10:$K$2516,MATCH($F337,DropDownLists!$L$10:$L$2516,0)),"")</f>
        <v/>
      </c>
      <c r="F337" s="116"/>
      <c r="G337" s="118"/>
      <c r="I337" s="144"/>
      <c r="J337" s="141"/>
      <c r="K337" s="145"/>
      <c r="L337" s="146"/>
      <c r="M337" s="195" t="str">
        <f t="array" ref="M337">IF($L337&lt;&gt;"",INDEX(DropDownLists!$H$10:$H$2516,MATCH($L337,DropDownLists!$I$10:$I$2516,0)),"")</f>
        <v/>
      </c>
      <c r="N337" s="148"/>
      <c r="O337" s="148"/>
      <c r="P337" s="146"/>
      <c r="Q337" s="148" t="s">
        <v>190</v>
      </c>
      <c r="R337" s="119" t="str">
        <f t="array" ref="R337">IF(ISNA(VLOOKUP($F337, AdmittedwithRecentDischarge!$I$28:$I$1527,1,FALSE)),"",MAX(IF((AdmittedwithRecentDischarge!$I$28:$I$1527=$F337)*(AdmittedwithRecentDischarge!$M$28:$M$1527&lt;=TransferLog!$J337),AdmittedwithRecentDischarge!$M$28:$M$1527)))</f>
        <v/>
      </c>
      <c r="S337" s="120" t="str">
        <f t="array" ref="S337">IF(ISNA(INDEX(AdmittedwithRecentDischarge!$AH$28:$AH$1527,MATCH($F337&amp;$R337,AdmittedwithRecentDischarge!$I$28:$I$1527&amp;AdmittedwithRecentDischarge!$M$28:$M$1527,0))),"", IF($R337&lt;&gt;"",INDEX(AdmittedwithRecentDischarge!$AH$28:$AH$1527,MATCH($F337&amp;$R337,AdmittedwithRecentDischarge!$I$28:$I$1527&amp;AdmittedwithRecentDischarge!$M$28:$M$1527,0)),""))</f>
        <v/>
      </c>
      <c r="T337" s="190">
        <f t="array" ref="T337">IF(ISNA(INDEX(AdmittedwithRecentDischarge!$I$28:$W$1527, (MATCH($F337&amp;$R337,AdmittedwithRecentDischarge!$I$28:$I$1527&amp;AdmittedwithRecentDischarge!$M$28:$M$1527,0)))),"",INDEX(AdmittedwithRecentDischarge!$I$28:$W$1527, (MATCH($F337&amp;$R337,AdmittedwithRecentDischarge!$I$28:$I$1527&amp;AdmittedwithRecentDischarge!$M$28:$M$1527,0)),9))</f>
        <v>0</v>
      </c>
      <c r="U337" s="191">
        <f t="array" ref="U337">IF(ISNA(INDEX(AdmittedwithRecentDischarge!$I$28:$W$1527, (MATCH($F337&amp;$R337,AdmittedwithRecentDischarge!$I$28:$I$1527&amp;AdmittedwithRecentDischarge!$M$28:$M$1527,0)))),"",INDEX(AdmittedwithRecentDischarge!$I$28:$W$1527, (MATCH($F337&amp;$R337,AdmittedwithRecentDischarge!$I$28:$I$1527&amp;AdmittedwithRecentDischarge!$M$28:$M$1527,0)),11))</f>
        <v>0</v>
      </c>
      <c r="V337" s="191">
        <f t="array" ref="V337">IF(ISNA(INDEX(AdmittedwithRecentDischarge!$I$28:$W$1527, (MATCH($F337&amp;$R337,AdmittedwithRecentDischarge!$I$28:$I$1527&amp;AdmittedwithRecentDischarge!$M$28:$M$1527,0)))),"",INDEX(AdmittedwithRecentDischarge!$I$28:$W$1527, (MATCH($F337&amp;$R337,AdmittedwithRecentDischarge!$I$28:$I$1527&amp;AdmittedwithRecentDischarge!$M$28:$M$1527,0)),15))</f>
        <v>0</v>
      </c>
      <c r="W337" s="228" t="b">
        <f t="shared" si="30"/>
        <v>0</v>
      </c>
      <c r="X337" s="224" t="str">
        <f t="array" ref="X337">IF(ISNA(VLOOKUP($F337, AdmittedwithRecentDischarge!$I$28:$I$1527,1,FALSE)),"",MAX(IF((AdmittedwithRecentDischarge!$I$28:$I$1527=$F337)*(AdmittedwithRecentDischarge!$K$28:$K$1527&lt;=TransferLog!$J337),AdmittedwithRecentDischarge!$K$28:$K$1527)))</f>
        <v/>
      </c>
      <c r="Y337" s="224" t="b">
        <f t="shared" si="31"/>
        <v>0</v>
      </c>
      <c r="Z337" s="208"/>
      <c r="AA337" s="207" t="str">
        <f t="shared" si="28"/>
        <v/>
      </c>
      <c r="AB337" s="212" t="b">
        <f t="shared" si="32"/>
        <v>0</v>
      </c>
      <c r="AC337" s="213">
        <f t="shared" si="29"/>
        <v>0</v>
      </c>
      <c r="AD337" s="298"/>
      <c r="AE337" s="299"/>
      <c r="AF337" s="21">
        <f t="shared" si="34"/>
        <v>0</v>
      </c>
    </row>
    <row r="338" spans="1:32" s="21" customFormat="1" ht="16.5" customHeight="1">
      <c r="A338" s="22"/>
      <c r="B338" s="22"/>
      <c r="C338" s="22"/>
      <c r="D338" s="115">
        <f t="shared" si="33"/>
        <v>318</v>
      </c>
      <c r="E338" s="248" t="str">
        <f t="array" ref="E338">IF($F338&lt;&gt;"",INDEX(DropDownLists!$K$10:$K$2516,MATCH($F338,DropDownLists!$L$10:$L$2516,0)),"")</f>
        <v/>
      </c>
      <c r="F338" s="116"/>
      <c r="G338" s="118"/>
      <c r="I338" s="144"/>
      <c r="J338" s="141"/>
      <c r="K338" s="145"/>
      <c r="L338" s="146"/>
      <c r="M338" s="195" t="str">
        <f t="array" ref="M338">IF($L338&lt;&gt;"",INDEX(DropDownLists!$H$10:$H$2516,MATCH($L338,DropDownLists!$I$10:$I$2516,0)),"")</f>
        <v/>
      </c>
      <c r="N338" s="148"/>
      <c r="O338" s="148"/>
      <c r="P338" s="146"/>
      <c r="Q338" s="148" t="s">
        <v>190</v>
      </c>
      <c r="R338" s="119" t="str">
        <f t="array" ref="R338">IF(ISNA(VLOOKUP($F338, AdmittedwithRecentDischarge!$I$28:$I$1527,1,FALSE)),"",MAX(IF((AdmittedwithRecentDischarge!$I$28:$I$1527=$F338)*(AdmittedwithRecentDischarge!$M$28:$M$1527&lt;=TransferLog!$J338),AdmittedwithRecentDischarge!$M$28:$M$1527)))</f>
        <v/>
      </c>
      <c r="S338" s="120" t="str">
        <f t="array" ref="S338">IF(ISNA(INDEX(AdmittedwithRecentDischarge!$AH$28:$AH$1527,MATCH($F338&amp;$R338,AdmittedwithRecentDischarge!$I$28:$I$1527&amp;AdmittedwithRecentDischarge!$M$28:$M$1527,0))),"", IF($R338&lt;&gt;"",INDEX(AdmittedwithRecentDischarge!$AH$28:$AH$1527,MATCH($F338&amp;$R338,AdmittedwithRecentDischarge!$I$28:$I$1527&amp;AdmittedwithRecentDischarge!$M$28:$M$1527,0)),""))</f>
        <v/>
      </c>
      <c r="T338" s="190">
        <f t="array" ref="T338">IF(ISNA(INDEX(AdmittedwithRecentDischarge!$I$28:$W$1527, (MATCH($F338&amp;$R338,AdmittedwithRecentDischarge!$I$28:$I$1527&amp;AdmittedwithRecentDischarge!$M$28:$M$1527,0)))),"",INDEX(AdmittedwithRecentDischarge!$I$28:$W$1527, (MATCH($F338&amp;$R338,AdmittedwithRecentDischarge!$I$28:$I$1527&amp;AdmittedwithRecentDischarge!$M$28:$M$1527,0)),9))</f>
        <v>0</v>
      </c>
      <c r="U338" s="191">
        <f t="array" ref="U338">IF(ISNA(INDEX(AdmittedwithRecentDischarge!$I$28:$W$1527, (MATCH($F338&amp;$R338,AdmittedwithRecentDischarge!$I$28:$I$1527&amp;AdmittedwithRecentDischarge!$M$28:$M$1527,0)))),"",INDEX(AdmittedwithRecentDischarge!$I$28:$W$1527, (MATCH($F338&amp;$R338,AdmittedwithRecentDischarge!$I$28:$I$1527&amp;AdmittedwithRecentDischarge!$M$28:$M$1527,0)),11))</f>
        <v>0</v>
      </c>
      <c r="V338" s="191">
        <f t="array" ref="V338">IF(ISNA(INDEX(AdmittedwithRecentDischarge!$I$28:$W$1527, (MATCH($F338&amp;$R338,AdmittedwithRecentDischarge!$I$28:$I$1527&amp;AdmittedwithRecentDischarge!$M$28:$M$1527,0)))),"",INDEX(AdmittedwithRecentDischarge!$I$28:$W$1527, (MATCH($F338&amp;$R338,AdmittedwithRecentDischarge!$I$28:$I$1527&amp;AdmittedwithRecentDischarge!$M$28:$M$1527,0)),15))</f>
        <v>0</v>
      </c>
      <c r="W338" s="228" t="b">
        <f t="shared" si="30"/>
        <v>0</v>
      </c>
      <c r="X338" s="224" t="str">
        <f t="array" ref="X338">IF(ISNA(VLOOKUP($F338, AdmittedwithRecentDischarge!$I$28:$I$1527,1,FALSE)),"",MAX(IF((AdmittedwithRecentDischarge!$I$28:$I$1527=$F338)*(AdmittedwithRecentDischarge!$K$28:$K$1527&lt;=TransferLog!$J338),AdmittedwithRecentDischarge!$K$28:$K$1527)))</f>
        <v/>
      </c>
      <c r="Y338" s="224" t="b">
        <f t="shared" si="31"/>
        <v>0</v>
      </c>
      <c r="Z338" s="208"/>
      <c r="AA338" s="207" t="str">
        <f t="shared" si="28"/>
        <v/>
      </c>
      <c r="AB338" s="212" t="b">
        <f t="shared" si="32"/>
        <v>0</v>
      </c>
      <c r="AC338" s="213">
        <f t="shared" si="29"/>
        <v>0</v>
      </c>
      <c r="AD338" s="298"/>
      <c r="AE338" s="299"/>
      <c r="AF338" s="21">
        <f t="shared" si="34"/>
        <v>0</v>
      </c>
    </row>
    <row r="339" spans="1:32" s="21" customFormat="1" ht="16.5" customHeight="1">
      <c r="A339" s="22"/>
      <c r="B339" s="22"/>
      <c r="C339" s="22"/>
      <c r="D339" s="115">
        <f t="shared" si="33"/>
        <v>319</v>
      </c>
      <c r="E339" s="248" t="str">
        <f t="array" ref="E339">IF($F339&lt;&gt;"",INDEX(DropDownLists!$K$10:$K$2516,MATCH($F339,DropDownLists!$L$10:$L$2516,0)),"")</f>
        <v/>
      </c>
      <c r="F339" s="116"/>
      <c r="G339" s="118"/>
      <c r="I339" s="144"/>
      <c r="J339" s="141"/>
      <c r="K339" s="145"/>
      <c r="L339" s="146"/>
      <c r="M339" s="195" t="str">
        <f t="array" ref="M339">IF($L339&lt;&gt;"",INDEX(DropDownLists!$H$10:$H$2516,MATCH($L339,DropDownLists!$I$10:$I$2516,0)),"")</f>
        <v/>
      </c>
      <c r="N339" s="148"/>
      <c r="O339" s="148"/>
      <c r="P339" s="146"/>
      <c r="Q339" s="148" t="s">
        <v>190</v>
      </c>
      <c r="R339" s="119" t="str">
        <f t="array" ref="R339">IF(ISNA(VLOOKUP($F339, AdmittedwithRecentDischarge!$I$28:$I$1527,1,FALSE)),"",MAX(IF((AdmittedwithRecentDischarge!$I$28:$I$1527=$F339)*(AdmittedwithRecentDischarge!$M$28:$M$1527&lt;=TransferLog!$J339),AdmittedwithRecentDischarge!$M$28:$M$1527)))</f>
        <v/>
      </c>
      <c r="S339" s="120" t="str">
        <f t="array" ref="S339">IF(ISNA(INDEX(AdmittedwithRecentDischarge!$AH$28:$AH$1527,MATCH($F339&amp;$R339,AdmittedwithRecentDischarge!$I$28:$I$1527&amp;AdmittedwithRecentDischarge!$M$28:$M$1527,0))),"", IF($R339&lt;&gt;"",INDEX(AdmittedwithRecentDischarge!$AH$28:$AH$1527,MATCH($F339&amp;$R339,AdmittedwithRecentDischarge!$I$28:$I$1527&amp;AdmittedwithRecentDischarge!$M$28:$M$1527,0)),""))</f>
        <v/>
      </c>
      <c r="T339" s="190">
        <f t="array" ref="T339">IF(ISNA(INDEX(AdmittedwithRecentDischarge!$I$28:$W$1527, (MATCH($F339&amp;$R339,AdmittedwithRecentDischarge!$I$28:$I$1527&amp;AdmittedwithRecentDischarge!$M$28:$M$1527,0)))),"",INDEX(AdmittedwithRecentDischarge!$I$28:$W$1527, (MATCH($F339&amp;$R339,AdmittedwithRecentDischarge!$I$28:$I$1527&amp;AdmittedwithRecentDischarge!$M$28:$M$1527,0)),9))</f>
        <v>0</v>
      </c>
      <c r="U339" s="191">
        <f t="array" ref="U339">IF(ISNA(INDEX(AdmittedwithRecentDischarge!$I$28:$W$1527, (MATCH($F339&amp;$R339,AdmittedwithRecentDischarge!$I$28:$I$1527&amp;AdmittedwithRecentDischarge!$M$28:$M$1527,0)))),"",INDEX(AdmittedwithRecentDischarge!$I$28:$W$1527, (MATCH($F339&amp;$R339,AdmittedwithRecentDischarge!$I$28:$I$1527&amp;AdmittedwithRecentDischarge!$M$28:$M$1527,0)),11))</f>
        <v>0</v>
      </c>
      <c r="V339" s="191">
        <f t="array" ref="V339">IF(ISNA(INDEX(AdmittedwithRecentDischarge!$I$28:$W$1527, (MATCH($F339&amp;$R339,AdmittedwithRecentDischarge!$I$28:$I$1527&amp;AdmittedwithRecentDischarge!$M$28:$M$1527,0)))),"",INDEX(AdmittedwithRecentDischarge!$I$28:$W$1527, (MATCH($F339&amp;$R339,AdmittedwithRecentDischarge!$I$28:$I$1527&amp;AdmittedwithRecentDischarge!$M$28:$M$1527,0)),15))</f>
        <v>0</v>
      </c>
      <c r="W339" s="228" t="b">
        <f t="shared" si="30"/>
        <v>0</v>
      </c>
      <c r="X339" s="224" t="str">
        <f t="array" ref="X339">IF(ISNA(VLOOKUP($F339, AdmittedwithRecentDischarge!$I$28:$I$1527,1,FALSE)),"",MAX(IF((AdmittedwithRecentDischarge!$I$28:$I$1527=$F339)*(AdmittedwithRecentDischarge!$K$28:$K$1527&lt;=TransferLog!$J339),AdmittedwithRecentDischarge!$K$28:$K$1527)))</f>
        <v/>
      </c>
      <c r="Y339" s="224" t="b">
        <f t="shared" si="31"/>
        <v>0</v>
      </c>
      <c r="Z339" s="208"/>
      <c r="AA339" s="207" t="str">
        <f t="shared" si="28"/>
        <v/>
      </c>
      <c r="AB339" s="212" t="b">
        <f t="shared" si="32"/>
        <v>0</v>
      </c>
      <c r="AC339" s="213">
        <f t="shared" si="29"/>
        <v>0</v>
      </c>
      <c r="AD339" s="298"/>
      <c r="AE339" s="299"/>
      <c r="AF339" s="21">
        <f t="shared" si="34"/>
        <v>0</v>
      </c>
    </row>
    <row r="340" spans="1:32" s="21" customFormat="1" ht="16.5" customHeight="1">
      <c r="A340" s="22"/>
      <c r="B340" s="22"/>
      <c r="C340" s="22"/>
      <c r="D340" s="115">
        <f t="shared" si="33"/>
        <v>320</v>
      </c>
      <c r="E340" s="248" t="str">
        <f t="array" ref="E340">IF($F340&lt;&gt;"",INDEX(DropDownLists!$K$10:$K$2516,MATCH($F340,DropDownLists!$L$10:$L$2516,0)),"")</f>
        <v/>
      </c>
      <c r="F340" s="116"/>
      <c r="G340" s="118"/>
      <c r="I340" s="144"/>
      <c r="J340" s="141"/>
      <c r="K340" s="145"/>
      <c r="L340" s="146"/>
      <c r="M340" s="195" t="str">
        <f t="array" ref="M340">IF($L340&lt;&gt;"",INDEX(DropDownLists!$H$10:$H$2516,MATCH($L340,DropDownLists!$I$10:$I$2516,0)),"")</f>
        <v/>
      </c>
      <c r="N340" s="148"/>
      <c r="O340" s="148"/>
      <c r="P340" s="146"/>
      <c r="Q340" s="148" t="s">
        <v>190</v>
      </c>
      <c r="R340" s="119" t="str">
        <f t="array" ref="R340">IF(ISNA(VLOOKUP($F340, AdmittedwithRecentDischarge!$I$28:$I$1527,1,FALSE)),"",MAX(IF((AdmittedwithRecentDischarge!$I$28:$I$1527=$F340)*(AdmittedwithRecentDischarge!$M$28:$M$1527&lt;=TransferLog!$J340),AdmittedwithRecentDischarge!$M$28:$M$1527)))</f>
        <v/>
      </c>
      <c r="S340" s="120" t="str">
        <f t="array" ref="S340">IF(ISNA(INDEX(AdmittedwithRecentDischarge!$AH$28:$AH$1527,MATCH($F340&amp;$R340,AdmittedwithRecentDischarge!$I$28:$I$1527&amp;AdmittedwithRecentDischarge!$M$28:$M$1527,0))),"", IF($R340&lt;&gt;"",INDEX(AdmittedwithRecentDischarge!$AH$28:$AH$1527,MATCH($F340&amp;$R340,AdmittedwithRecentDischarge!$I$28:$I$1527&amp;AdmittedwithRecentDischarge!$M$28:$M$1527,0)),""))</f>
        <v/>
      </c>
      <c r="T340" s="190">
        <f t="array" ref="T340">IF(ISNA(INDEX(AdmittedwithRecentDischarge!$I$28:$W$1527, (MATCH($F340&amp;$R340,AdmittedwithRecentDischarge!$I$28:$I$1527&amp;AdmittedwithRecentDischarge!$M$28:$M$1527,0)))),"",INDEX(AdmittedwithRecentDischarge!$I$28:$W$1527, (MATCH($F340&amp;$R340,AdmittedwithRecentDischarge!$I$28:$I$1527&amp;AdmittedwithRecentDischarge!$M$28:$M$1527,0)),9))</f>
        <v>0</v>
      </c>
      <c r="U340" s="191">
        <f t="array" ref="U340">IF(ISNA(INDEX(AdmittedwithRecentDischarge!$I$28:$W$1527, (MATCH($F340&amp;$R340,AdmittedwithRecentDischarge!$I$28:$I$1527&amp;AdmittedwithRecentDischarge!$M$28:$M$1527,0)))),"",INDEX(AdmittedwithRecentDischarge!$I$28:$W$1527, (MATCH($F340&amp;$R340,AdmittedwithRecentDischarge!$I$28:$I$1527&amp;AdmittedwithRecentDischarge!$M$28:$M$1527,0)),11))</f>
        <v>0</v>
      </c>
      <c r="V340" s="191">
        <f t="array" ref="V340">IF(ISNA(INDEX(AdmittedwithRecentDischarge!$I$28:$W$1527, (MATCH($F340&amp;$R340,AdmittedwithRecentDischarge!$I$28:$I$1527&amp;AdmittedwithRecentDischarge!$M$28:$M$1527,0)))),"",INDEX(AdmittedwithRecentDischarge!$I$28:$W$1527, (MATCH($F340&amp;$R340,AdmittedwithRecentDischarge!$I$28:$I$1527&amp;AdmittedwithRecentDischarge!$M$28:$M$1527,0)),15))</f>
        <v>0</v>
      </c>
      <c r="W340" s="228" t="b">
        <f t="shared" si="30"/>
        <v>0</v>
      </c>
      <c r="X340" s="224" t="str">
        <f t="array" ref="X340">IF(ISNA(VLOOKUP($F340, AdmittedwithRecentDischarge!$I$28:$I$1527,1,FALSE)),"",MAX(IF((AdmittedwithRecentDischarge!$I$28:$I$1527=$F340)*(AdmittedwithRecentDischarge!$K$28:$K$1527&lt;=TransferLog!$J340),AdmittedwithRecentDischarge!$K$28:$K$1527)))</f>
        <v/>
      </c>
      <c r="Y340" s="224" t="b">
        <f t="shared" si="31"/>
        <v>0</v>
      </c>
      <c r="Z340" s="208"/>
      <c r="AA340" s="207" t="str">
        <f t="shared" si="28"/>
        <v/>
      </c>
      <c r="AB340" s="212" t="b">
        <f t="shared" si="32"/>
        <v>0</v>
      </c>
      <c r="AC340" s="213">
        <f t="shared" si="29"/>
        <v>0</v>
      </c>
      <c r="AD340" s="298"/>
      <c r="AE340" s="299"/>
      <c r="AF340" s="21">
        <f t="shared" si="34"/>
        <v>0</v>
      </c>
    </row>
    <row r="341" spans="1:32" s="21" customFormat="1" ht="16.5" customHeight="1">
      <c r="A341" s="22"/>
      <c r="B341" s="22"/>
      <c r="C341" s="22"/>
      <c r="D341" s="115">
        <f t="shared" si="33"/>
        <v>321</v>
      </c>
      <c r="E341" s="248" t="str">
        <f t="array" ref="E341">IF($F341&lt;&gt;"",INDEX(DropDownLists!$K$10:$K$2516,MATCH($F341,DropDownLists!$L$10:$L$2516,0)),"")</f>
        <v/>
      </c>
      <c r="F341" s="116"/>
      <c r="G341" s="118"/>
      <c r="I341" s="144"/>
      <c r="J341" s="141"/>
      <c r="K341" s="145"/>
      <c r="L341" s="146"/>
      <c r="M341" s="195" t="str">
        <f t="array" ref="M341">IF($L341&lt;&gt;"",INDEX(DropDownLists!$H$10:$H$2516,MATCH($L341,DropDownLists!$I$10:$I$2516,0)),"")</f>
        <v/>
      </c>
      <c r="N341" s="148"/>
      <c r="O341" s="148"/>
      <c r="P341" s="146"/>
      <c r="Q341" s="148" t="s">
        <v>190</v>
      </c>
      <c r="R341" s="119" t="str">
        <f t="array" ref="R341">IF(ISNA(VLOOKUP($F341, AdmittedwithRecentDischarge!$I$28:$I$1527,1,FALSE)),"",MAX(IF((AdmittedwithRecentDischarge!$I$28:$I$1527=$F341)*(AdmittedwithRecentDischarge!$M$28:$M$1527&lt;=TransferLog!$J341),AdmittedwithRecentDischarge!$M$28:$M$1527)))</f>
        <v/>
      </c>
      <c r="S341" s="120" t="str">
        <f t="array" ref="S341">IF(ISNA(INDEX(AdmittedwithRecentDischarge!$AH$28:$AH$1527,MATCH($F341&amp;$R341,AdmittedwithRecentDischarge!$I$28:$I$1527&amp;AdmittedwithRecentDischarge!$M$28:$M$1527,0))),"", IF($R341&lt;&gt;"",INDEX(AdmittedwithRecentDischarge!$AH$28:$AH$1527,MATCH($F341&amp;$R341,AdmittedwithRecentDischarge!$I$28:$I$1527&amp;AdmittedwithRecentDischarge!$M$28:$M$1527,0)),""))</f>
        <v/>
      </c>
      <c r="T341" s="190">
        <f t="array" ref="T341">IF(ISNA(INDEX(AdmittedwithRecentDischarge!$I$28:$W$1527, (MATCH($F341&amp;$R341,AdmittedwithRecentDischarge!$I$28:$I$1527&amp;AdmittedwithRecentDischarge!$M$28:$M$1527,0)))),"",INDEX(AdmittedwithRecentDischarge!$I$28:$W$1527, (MATCH($F341&amp;$R341,AdmittedwithRecentDischarge!$I$28:$I$1527&amp;AdmittedwithRecentDischarge!$M$28:$M$1527,0)),9))</f>
        <v>0</v>
      </c>
      <c r="U341" s="191">
        <f t="array" ref="U341">IF(ISNA(INDEX(AdmittedwithRecentDischarge!$I$28:$W$1527, (MATCH($F341&amp;$R341,AdmittedwithRecentDischarge!$I$28:$I$1527&amp;AdmittedwithRecentDischarge!$M$28:$M$1527,0)))),"",INDEX(AdmittedwithRecentDischarge!$I$28:$W$1527, (MATCH($F341&amp;$R341,AdmittedwithRecentDischarge!$I$28:$I$1527&amp;AdmittedwithRecentDischarge!$M$28:$M$1527,0)),11))</f>
        <v>0</v>
      </c>
      <c r="V341" s="191">
        <f t="array" ref="V341">IF(ISNA(INDEX(AdmittedwithRecentDischarge!$I$28:$W$1527, (MATCH($F341&amp;$R341,AdmittedwithRecentDischarge!$I$28:$I$1527&amp;AdmittedwithRecentDischarge!$M$28:$M$1527,0)))),"",INDEX(AdmittedwithRecentDischarge!$I$28:$W$1527, (MATCH($F341&amp;$R341,AdmittedwithRecentDischarge!$I$28:$I$1527&amp;AdmittedwithRecentDischarge!$M$28:$M$1527,0)),15))</f>
        <v>0</v>
      </c>
      <c r="W341" s="228" t="b">
        <f t="shared" si="30"/>
        <v>0</v>
      </c>
      <c r="X341" s="224" t="str">
        <f t="array" ref="X341">IF(ISNA(VLOOKUP($F341, AdmittedwithRecentDischarge!$I$28:$I$1527,1,FALSE)),"",MAX(IF((AdmittedwithRecentDischarge!$I$28:$I$1527=$F341)*(AdmittedwithRecentDischarge!$K$28:$K$1527&lt;=TransferLog!$J341),AdmittedwithRecentDischarge!$K$28:$K$1527)))</f>
        <v/>
      </c>
      <c r="Y341" s="224" t="b">
        <f t="shared" si="31"/>
        <v>0</v>
      </c>
      <c r="Z341" s="208"/>
      <c r="AA341" s="207" t="str">
        <f t="shared" ref="AA341:AA404" si="35">IF(AND($J341&lt;&gt;"",$X341&lt;&gt;""),DATEDIF($X341,$J341,"d"),"")</f>
        <v/>
      </c>
      <c r="AB341" s="212" t="b">
        <f t="shared" si="32"/>
        <v>0</v>
      </c>
      <c r="AC341" s="213">
        <f t="shared" ref="AC341:AC404" si="36">IF(OR(($P341="Admitted, inpatient"), ($P341="Admitted, status uncertain")),1,0)</f>
        <v>0</v>
      </c>
      <c r="AD341" s="298"/>
      <c r="AE341" s="299"/>
      <c r="AF341" s="21">
        <f t="shared" si="34"/>
        <v>0</v>
      </c>
    </row>
    <row r="342" spans="1:32" s="21" customFormat="1" ht="16.5" customHeight="1">
      <c r="A342" s="22"/>
      <c r="B342" s="22"/>
      <c r="C342" s="22"/>
      <c r="D342" s="115">
        <f t="shared" si="33"/>
        <v>322</v>
      </c>
      <c r="E342" s="248" t="str">
        <f t="array" ref="E342">IF($F342&lt;&gt;"",INDEX(DropDownLists!$K$10:$K$2516,MATCH($F342,DropDownLists!$L$10:$L$2516,0)),"")</f>
        <v/>
      </c>
      <c r="F342" s="116"/>
      <c r="G342" s="118"/>
      <c r="I342" s="144"/>
      <c r="J342" s="141"/>
      <c r="K342" s="145"/>
      <c r="L342" s="146"/>
      <c r="M342" s="195" t="str">
        <f t="array" ref="M342">IF($L342&lt;&gt;"",INDEX(DropDownLists!$H$10:$H$2516,MATCH($L342,DropDownLists!$I$10:$I$2516,0)),"")</f>
        <v/>
      </c>
      <c r="N342" s="148"/>
      <c r="O342" s="148"/>
      <c r="P342" s="146"/>
      <c r="Q342" s="148" t="s">
        <v>190</v>
      </c>
      <c r="R342" s="119" t="str">
        <f t="array" ref="R342">IF(ISNA(VLOOKUP($F342, AdmittedwithRecentDischarge!$I$28:$I$1527,1,FALSE)),"",MAX(IF((AdmittedwithRecentDischarge!$I$28:$I$1527=$F342)*(AdmittedwithRecentDischarge!$M$28:$M$1527&lt;=TransferLog!$J342),AdmittedwithRecentDischarge!$M$28:$M$1527)))</f>
        <v/>
      </c>
      <c r="S342" s="120" t="str">
        <f t="array" ref="S342">IF(ISNA(INDEX(AdmittedwithRecentDischarge!$AH$28:$AH$1527,MATCH($F342&amp;$R342,AdmittedwithRecentDischarge!$I$28:$I$1527&amp;AdmittedwithRecentDischarge!$M$28:$M$1527,0))),"", IF($R342&lt;&gt;"",INDEX(AdmittedwithRecentDischarge!$AH$28:$AH$1527,MATCH($F342&amp;$R342,AdmittedwithRecentDischarge!$I$28:$I$1527&amp;AdmittedwithRecentDischarge!$M$28:$M$1527,0)),""))</f>
        <v/>
      </c>
      <c r="T342" s="190">
        <f t="array" ref="T342">IF(ISNA(INDEX(AdmittedwithRecentDischarge!$I$28:$W$1527, (MATCH($F342&amp;$R342,AdmittedwithRecentDischarge!$I$28:$I$1527&amp;AdmittedwithRecentDischarge!$M$28:$M$1527,0)))),"",INDEX(AdmittedwithRecentDischarge!$I$28:$W$1527, (MATCH($F342&amp;$R342,AdmittedwithRecentDischarge!$I$28:$I$1527&amp;AdmittedwithRecentDischarge!$M$28:$M$1527,0)),9))</f>
        <v>0</v>
      </c>
      <c r="U342" s="191">
        <f t="array" ref="U342">IF(ISNA(INDEX(AdmittedwithRecentDischarge!$I$28:$W$1527, (MATCH($F342&amp;$R342,AdmittedwithRecentDischarge!$I$28:$I$1527&amp;AdmittedwithRecentDischarge!$M$28:$M$1527,0)))),"",INDEX(AdmittedwithRecentDischarge!$I$28:$W$1527, (MATCH($F342&amp;$R342,AdmittedwithRecentDischarge!$I$28:$I$1527&amp;AdmittedwithRecentDischarge!$M$28:$M$1527,0)),11))</f>
        <v>0</v>
      </c>
      <c r="V342" s="191">
        <f t="array" ref="V342">IF(ISNA(INDEX(AdmittedwithRecentDischarge!$I$28:$W$1527, (MATCH($F342&amp;$R342,AdmittedwithRecentDischarge!$I$28:$I$1527&amp;AdmittedwithRecentDischarge!$M$28:$M$1527,0)))),"",INDEX(AdmittedwithRecentDischarge!$I$28:$W$1527, (MATCH($F342&amp;$R342,AdmittedwithRecentDischarge!$I$28:$I$1527&amp;AdmittedwithRecentDischarge!$M$28:$M$1527,0)),15))</f>
        <v>0</v>
      </c>
      <c r="W342" s="228" t="b">
        <f t="shared" ref="W342:W405" si="37">IF($R342&lt;&gt;"",$R342)</f>
        <v>0</v>
      </c>
      <c r="X342" s="224" t="str">
        <f t="array" ref="X342">IF(ISNA(VLOOKUP($F342, AdmittedwithRecentDischarge!$I$28:$I$1527,1,FALSE)),"",MAX(IF((AdmittedwithRecentDischarge!$I$28:$I$1527=$F342)*(AdmittedwithRecentDischarge!$K$28:$K$1527&lt;=TransferLog!$J342),AdmittedwithRecentDischarge!$K$28:$K$1527)))</f>
        <v/>
      </c>
      <c r="Y342" s="224" t="b">
        <f t="shared" ref="Y342:Y405" si="38">IF($X342&lt;&gt;"",$X342)</f>
        <v>0</v>
      </c>
      <c r="Z342" s="208"/>
      <c r="AA342" s="207" t="str">
        <f t="shared" si="35"/>
        <v/>
      </c>
      <c r="AB342" s="212" t="b">
        <f t="shared" ref="AB342:AB405" si="39">IF($AA342&lt;&gt;"",IF($AA342&lt;31,1,0))</f>
        <v>0</v>
      </c>
      <c r="AC342" s="213">
        <f t="shared" si="36"/>
        <v>0</v>
      </c>
      <c r="AD342" s="298"/>
      <c r="AE342" s="299"/>
      <c r="AF342" s="21">
        <f t="shared" si="34"/>
        <v>0</v>
      </c>
    </row>
    <row r="343" spans="1:32" s="21" customFormat="1" ht="16.5" customHeight="1">
      <c r="A343" s="22"/>
      <c r="B343" s="22"/>
      <c r="C343" s="22"/>
      <c r="D343" s="115">
        <f t="shared" si="33"/>
        <v>323</v>
      </c>
      <c r="E343" s="248" t="str">
        <f t="array" ref="E343">IF($F343&lt;&gt;"",INDEX(DropDownLists!$K$10:$K$2516,MATCH($F343,DropDownLists!$L$10:$L$2516,0)),"")</f>
        <v/>
      </c>
      <c r="F343" s="116"/>
      <c r="G343" s="118"/>
      <c r="I343" s="144"/>
      <c r="J343" s="141"/>
      <c r="K343" s="145"/>
      <c r="L343" s="146"/>
      <c r="M343" s="195" t="str">
        <f t="array" ref="M343">IF($L343&lt;&gt;"",INDEX(DropDownLists!$H$10:$H$2516,MATCH($L343,DropDownLists!$I$10:$I$2516,0)),"")</f>
        <v/>
      </c>
      <c r="N343" s="148"/>
      <c r="O343" s="148"/>
      <c r="P343" s="146"/>
      <c r="Q343" s="148" t="s">
        <v>190</v>
      </c>
      <c r="R343" s="119" t="str">
        <f t="array" ref="R343">IF(ISNA(VLOOKUP($F343, AdmittedwithRecentDischarge!$I$28:$I$1527,1,FALSE)),"",MAX(IF((AdmittedwithRecentDischarge!$I$28:$I$1527=$F343)*(AdmittedwithRecentDischarge!$M$28:$M$1527&lt;=TransferLog!$J343),AdmittedwithRecentDischarge!$M$28:$M$1527)))</f>
        <v/>
      </c>
      <c r="S343" s="120" t="str">
        <f t="array" ref="S343">IF(ISNA(INDEX(AdmittedwithRecentDischarge!$AH$28:$AH$1527,MATCH($F343&amp;$R343,AdmittedwithRecentDischarge!$I$28:$I$1527&amp;AdmittedwithRecentDischarge!$M$28:$M$1527,0))),"", IF($R343&lt;&gt;"",INDEX(AdmittedwithRecentDischarge!$AH$28:$AH$1527,MATCH($F343&amp;$R343,AdmittedwithRecentDischarge!$I$28:$I$1527&amp;AdmittedwithRecentDischarge!$M$28:$M$1527,0)),""))</f>
        <v/>
      </c>
      <c r="T343" s="190">
        <f t="array" ref="T343">IF(ISNA(INDEX(AdmittedwithRecentDischarge!$I$28:$W$1527, (MATCH($F343&amp;$R343,AdmittedwithRecentDischarge!$I$28:$I$1527&amp;AdmittedwithRecentDischarge!$M$28:$M$1527,0)))),"",INDEX(AdmittedwithRecentDischarge!$I$28:$W$1527, (MATCH($F343&amp;$R343,AdmittedwithRecentDischarge!$I$28:$I$1527&amp;AdmittedwithRecentDischarge!$M$28:$M$1527,0)),9))</f>
        <v>0</v>
      </c>
      <c r="U343" s="191">
        <f t="array" ref="U343">IF(ISNA(INDEX(AdmittedwithRecentDischarge!$I$28:$W$1527, (MATCH($F343&amp;$R343,AdmittedwithRecentDischarge!$I$28:$I$1527&amp;AdmittedwithRecentDischarge!$M$28:$M$1527,0)))),"",INDEX(AdmittedwithRecentDischarge!$I$28:$W$1527, (MATCH($F343&amp;$R343,AdmittedwithRecentDischarge!$I$28:$I$1527&amp;AdmittedwithRecentDischarge!$M$28:$M$1527,0)),11))</f>
        <v>0</v>
      </c>
      <c r="V343" s="191">
        <f t="array" ref="V343">IF(ISNA(INDEX(AdmittedwithRecentDischarge!$I$28:$W$1527, (MATCH($F343&amp;$R343,AdmittedwithRecentDischarge!$I$28:$I$1527&amp;AdmittedwithRecentDischarge!$M$28:$M$1527,0)))),"",INDEX(AdmittedwithRecentDischarge!$I$28:$W$1527, (MATCH($F343&amp;$R343,AdmittedwithRecentDischarge!$I$28:$I$1527&amp;AdmittedwithRecentDischarge!$M$28:$M$1527,0)),15))</f>
        <v>0</v>
      </c>
      <c r="W343" s="228" t="b">
        <f t="shared" si="37"/>
        <v>0</v>
      </c>
      <c r="X343" s="224" t="str">
        <f t="array" ref="X343">IF(ISNA(VLOOKUP($F343, AdmittedwithRecentDischarge!$I$28:$I$1527,1,FALSE)),"",MAX(IF((AdmittedwithRecentDischarge!$I$28:$I$1527=$F343)*(AdmittedwithRecentDischarge!$K$28:$K$1527&lt;=TransferLog!$J343),AdmittedwithRecentDischarge!$K$28:$K$1527)))</f>
        <v/>
      </c>
      <c r="Y343" s="224" t="b">
        <f t="shared" si="38"/>
        <v>0</v>
      </c>
      <c r="Z343" s="208"/>
      <c r="AA343" s="207" t="str">
        <f t="shared" si="35"/>
        <v/>
      </c>
      <c r="AB343" s="212" t="b">
        <f t="shared" si="39"/>
        <v>0</v>
      </c>
      <c r="AC343" s="213">
        <f t="shared" si="36"/>
        <v>0</v>
      </c>
      <c r="AD343" s="298"/>
      <c r="AE343" s="299"/>
      <c r="AF343" s="21">
        <f t="shared" si="34"/>
        <v>0</v>
      </c>
    </row>
    <row r="344" spans="1:32" s="21" customFormat="1" ht="16.5" customHeight="1">
      <c r="A344" s="22"/>
      <c r="B344" s="22"/>
      <c r="C344" s="22"/>
      <c r="D344" s="115">
        <f t="shared" si="33"/>
        <v>324</v>
      </c>
      <c r="E344" s="248" t="str">
        <f t="array" ref="E344">IF($F344&lt;&gt;"",INDEX(DropDownLists!$K$10:$K$2516,MATCH($F344,DropDownLists!$L$10:$L$2516,0)),"")</f>
        <v/>
      </c>
      <c r="F344" s="116"/>
      <c r="G344" s="118"/>
      <c r="I344" s="144"/>
      <c r="J344" s="141"/>
      <c r="K344" s="145"/>
      <c r="L344" s="146"/>
      <c r="M344" s="195" t="str">
        <f t="array" ref="M344">IF($L344&lt;&gt;"",INDEX(DropDownLists!$H$10:$H$2516,MATCH($L344,DropDownLists!$I$10:$I$2516,0)),"")</f>
        <v/>
      </c>
      <c r="N344" s="148"/>
      <c r="O344" s="148"/>
      <c r="P344" s="146"/>
      <c r="Q344" s="148" t="s">
        <v>190</v>
      </c>
      <c r="R344" s="119" t="str">
        <f t="array" ref="R344">IF(ISNA(VLOOKUP($F344, AdmittedwithRecentDischarge!$I$28:$I$1527,1,FALSE)),"",MAX(IF((AdmittedwithRecentDischarge!$I$28:$I$1527=$F344)*(AdmittedwithRecentDischarge!$M$28:$M$1527&lt;=TransferLog!$J344),AdmittedwithRecentDischarge!$M$28:$M$1527)))</f>
        <v/>
      </c>
      <c r="S344" s="120" t="str">
        <f t="array" ref="S344">IF(ISNA(INDEX(AdmittedwithRecentDischarge!$AH$28:$AH$1527,MATCH($F344&amp;$R344,AdmittedwithRecentDischarge!$I$28:$I$1527&amp;AdmittedwithRecentDischarge!$M$28:$M$1527,0))),"", IF($R344&lt;&gt;"",INDEX(AdmittedwithRecentDischarge!$AH$28:$AH$1527,MATCH($F344&amp;$R344,AdmittedwithRecentDischarge!$I$28:$I$1527&amp;AdmittedwithRecentDischarge!$M$28:$M$1527,0)),""))</f>
        <v/>
      </c>
      <c r="T344" s="190">
        <f t="array" ref="T344">IF(ISNA(INDEX(AdmittedwithRecentDischarge!$I$28:$W$1527, (MATCH($F344&amp;$R344,AdmittedwithRecentDischarge!$I$28:$I$1527&amp;AdmittedwithRecentDischarge!$M$28:$M$1527,0)))),"",INDEX(AdmittedwithRecentDischarge!$I$28:$W$1527, (MATCH($F344&amp;$R344,AdmittedwithRecentDischarge!$I$28:$I$1527&amp;AdmittedwithRecentDischarge!$M$28:$M$1527,0)),9))</f>
        <v>0</v>
      </c>
      <c r="U344" s="191">
        <f t="array" ref="U344">IF(ISNA(INDEX(AdmittedwithRecentDischarge!$I$28:$W$1527, (MATCH($F344&amp;$R344,AdmittedwithRecentDischarge!$I$28:$I$1527&amp;AdmittedwithRecentDischarge!$M$28:$M$1527,0)))),"",INDEX(AdmittedwithRecentDischarge!$I$28:$W$1527, (MATCH($F344&amp;$R344,AdmittedwithRecentDischarge!$I$28:$I$1527&amp;AdmittedwithRecentDischarge!$M$28:$M$1527,0)),11))</f>
        <v>0</v>
      </c>
      <c r="V344" s="191">
        <f t="array" ref="V344">IF(ISNA(INDEX(AdmittedwithRecentDischarge!$I$28:$W$1527, (MATCH($F344&amp;$R344,AdmittedwithRecentDischarge!$I$28:$I$1527&amp;AdmittedwithRecentDischarge!$M$28:$M$1527,0)))),"",INDEX(AdmittedwithRecentDischarge!$I$28:$W$1527, (MATCH($F344&amp;$R344,AdmittedwithRecentDischarge!$I$28:$I$1527&amp;AdmittedwithRecentDischarge!$M$28:$M$1527,0)),15))</f>
        <v>0</v>
      </c>
      <c r="W344" s="228" t="b">
        <f t="shared" si="37"/>
        <v>0</v>
      </c>
      <c r="X344" s="224" t="str">
        <f t="array" ref="X344">IF(ISNA(VLOOKUP($F344, AdmittedwithRecentDischarge!$I$28:$I$1527,1,FALSE)),"",MAX(IF((AdmittedwithRecentDischarge!$I$28:$I$1527=$F344)*(AdmittedwithRecentDischarge!$K$28:$K$1527&lt;=TransferLog!$J344),AdmittedwithRecentDischarge!$K$28:$K$1527)))</f>
        <v/>
      </c>
      <c r="Y344" s="224" t="b">
        <f t="shared" si="38"/>
        <v>0</v>
      </c>
      <c r="Z344" s="208"/>
      <c r="AA344" s="207" t="str">
        <f t="shared" si="35"/>
        <v/>
      </c>
      <c r="AB344" s="212" t="b">
        <f t="shared" si="39"/>
        <v>0</v>
      </c>
      <c r="AC344" s="213">
        <f t="shared" si="36"/>
        <v>0</v>
      </c>
      <c r="AD344" s="298"/>
      <c r="AE344" s="299"/>
      <c r="AF344" s="21">
        <f t="shared" si="34"/>
        <v>0</v>
      </c>
    </row>
    <row r="345" spans="1:32" s="21" customFormat="1" ht="16.5" customHeight="1">
      <c r="A345" s="22"/>
      <c r="B345" s="22"/>
      <c r="C345" s="22"/>
      <c r="D345" s="115">
        <f t="shared" si="33"/>
        <v>325</v>
      </c>
      <c r="E345" s="248" t="str">
        <f t="array" ref="E345">IF($F345&lt;&gt;"",INDEX(DropDownLists!$K$10:$K$2516,MATCH($F345,DropDownLists!$L$10:$L$2516,0)),"")</f>
        <v/>
      </c>
      <c r="F345" s="116"/>
      <c r="G345" s="118"/>
      <c r="I345" s="144"/>
      <c r="J345" s="141"/>
      <c r="K345" s="145"/>
      <c r="L345" s="146"/>
      <c r="M345" s="195" t="str">
        <f t="array" ref="M345">IF($L345&lt;&gt;"",INDEX(DropDownLists!$H$10:$H$2516,MATCH($L345,DropDownLists!$I$10:$I$2516,0)),"")</f>
        <v/>
      </c>
      <c r="N345" s="148"/>
      <c r="O345" s="148"/>
      <c r="P345" s="146"/>
      <c r="Q345" s="148" t="s">
        <v>190</v>
      </c>
      <c r="R345" s="119" t="str">
        <f t="array" ref="R345">IF(ISNA(VLOOKUP($F345, AdmittedwithRecentDischarge!$I$28:$I$1527,1,FALSE)),"",MAX(IF((AdmittedwithRecentDischarge!$I$28:$I$1527=$F345)*(AdmittedwithRecentDischarge!$M$28:$M$1527&lt;=TransferLog!$J345),AdmittedwithRecentDischarge!$M$28:$M$1527)))</f>
        <v/>
      </c>
      <c r="S345" s="120" t="str">
        <f t="array" ref="S345">IF(ISNA(INDEX(AdmittedwithRecentDischarge!$AH$28:$AH$1527,MATCH($F345&amp;$R345,AdmittedwithRecentDischarge!$I$28:$I$1527&amp;AdmittedwithRecentDischarge!$M$28:$M$1527,0))),"", IF($R345&lt;&gt;"",INDEX(AdmittedwithRecentDischarge!$AH$28:$AH$1527,MATCH($F345&amp;$R345,AdmittedwithRecentDischarge!$I$28:$I$1527&amp;AdmittedwithRecentDischarge!$M$28:$M$1527,0)),""))</f>
        <v/>
      </c>
      <c r="T345" s="190">
        <f t="array" ref="T345">IF(ISNA(INDEX(AdmittedwithRecentDischarge!$I$28:$W$1527, (MATCH($F345&amp;$R345,AdmittedwithRecentDischarge!$I$28:$I$1527&amp;AdmittedwithRecentDischarge!$M$28:$M$1527,0)))),"",INDEX(AdmittedwithRecentDischarge!$I$28:$W$1527, (MATCH($F345&amp;$R345,AdmittedwithRecentDischarge!$I$28:$I$1527&amp;AdmittedwithRecentDischarge!$M$28:$M$1527,0)),9))</f>
        <v>0</v>
      </c>
      <c r="U345" s="191">
        <f t="array" ref="U345">IF(ISNA(INDEX(AdmittedwithRecentDischarge!$I$28:$W$1527, (MATCH($F345&amp;$R345,AdmittedwithRecentDischarge!$I$28:$I$1527&amp;AdmittedwithRecentDischarge!$M$28:$M$1527,0)))),"",INDEX(AdmittedwithRecentDischarge!$I$28:$W$1527, (MATCH($F345&amp;$R345,AdmittedwithRecentDischarge!$I$28:$I$1527&amp;AdmittedwithRecentDischarge!$M$28:$M$1527,0)),11))</f>
        <v>0</v>
      </c>
      <c r="V345" s="191">
        <f t="array" ref="V345">IF(ISNA(INDEX(AdmittedwithRecentDischarge!$I$28:$W$1527, (MATCH($F345&amp;$R345,AdmittedwithRecentDischarge!$I$28:$I$1527&amp;AdmittedwithRecentDischarge!$M$28:$M$1527,0)))),"",INDEX(AdmittedwithRecentDischarge!$I$28:$W$1527, (MATCH($F345&amp;$R345,AdmittedwithRecentDischarge!$I$28:$I$1527&amp;AdmittedwithRecentDischarge!$M$28:$M$1527,0)),15))</f>
        <v>0</v>
      </c>
      <c r="W345" s="228" t="b">
        <f t="shared" si="37"/>
        <v>0</v>
      </c>
      <c r="X345" s="224" t="str">
        <f t="array" ref="X345">IF(ISNA(VLOOKUP($F345, AdmittedwithRecentDischarge!$I$28:$I$1527,1,FALSE)),"",MAX(IF((AdmittedwithRecentDischarge!$I$28:$I$1527=$F345)*(AdmittedwithRecentDischarge!$K$28:$K$1527&lt;=TransferLog!$J345),AdmittedwithRecentDischarge!$K$28:$K$1527)))</f>
        <v/>
      </c>
      <c r="Y345" s="224" t="b">
        <f t="shared" si="38"/>
        <v>0</v>
      </c>
      <c r="Z345" s="208"/>
      <c r="AA345" s="207" t="str">
        <f t="shared" si="35"/>
        <v/>
      </c>
      <c r="AB345" s="212" t="b">
        <f t="shared" si="39"/>
        <v>0</v>
      </c>
      <c r="AC345" s="213">
        <f t="shared" si="36"/>
        <v>0</v>
      </c>
      <c r="AD345" s="298"/>
      <c r="AE345" s="299"/>
      <c r="AF345" s="21">
        <f t="shared" si="34"/>
        <v>0</v>
      </c>
    </row>
    <row r="346" spans="1:32" s="21" customFormat="1" ht="16.5" customHeight="1">
      <c r="A346" s="22"/>
      <c r="B346" s="22"/>
      <c r="C346" s="22"/>
      <c r="D346" s="115">
        <f t="shared" si="33"/>
        <v>326</v>
      </c>
      <c r="E346" s="248" t="str">
        <f t="array" ref="E346">IF($F346&lt;&gt;"",INDEX(DropDownLists!$K$10:$K$2516,MATCH($F346,DropDownLists!$L$10:$L$2516,0)),"")</f>
        <v/>
      </c>
      <c r="F346" s="116"/>
      <c r="G346" s="118"/>
      <c r="I346" s="144"/>
      <c r="J346" s="141"/>
      <c r="K346" s="145"/>
      <c r="L346" s="146"/>
      <c r="M346" s="195" t="str">
        <f t="array" ref="M346">IF($L346&lt;&gt;"",INDEX(DropDownLists!$H$10:$H$2516,MATCH($L346,DropDownLists!$I$10:$I$2516,0)),"")</f>
        <v/>
      </c>
      <c r="N346" s="148"/>
      <c r="O346" s="148"/>
      <c r="P346" s="146"/>
      <c r="Q346" s="148" t="s">
        <v>190</v>
      </c>
      <c r="R346" s="119" t="str">
        <f t="array" ref="R346">IF(ISNA(VLOOKUP($F346, AdmittedwithRecentDischarge!$I$28:$I$1527,1,FALSE)),"",MAX(IF((AdmittedwithRecentDischarge!$I$28:$I$1527=$F346)*(AdmittedwithRecentDischarge!$M$28:$M$1527&lt;=TransferLog!$J346),AdmittedwithRecentDischarge!$M$28:$M$1527)))</f>
        <v/>
      </c>
      <c r="S346" s="120" t="str">
        <f t="array" ref="S346">IF(ISNA(INDEX(AdmittedwithRecentDischarge!$AH$28:$AH$1527,MATCH($F346&amp;$R346,AdmittedwithRecentDischarge!$I$28:$I$1527&amp;AdmittedwithRecentDischarge!$M$28:$M$1527,0))),"", IF($R346&lt;&gt;"",INDEX(AdmittedwithRecentDischarge!$AH$28:$AH$1527,MATCH($F346&amp;$R346,AdmittedwithRecentDischarge!$I$28:$I$1527&amp;AdmittedwithRecentDischarge!$M$28:$M$1527,0)),""))</f>
        <v/>
      </c>
      <c r="T346" s="190">
        <f t="array" ref="T346">IF(ISNA(INDEX(AdmittedwithRecentDischarge!$I$28:$W$1527, (MATCH($F346&amp;$R346,AdmittedwithRecentDischarge!$I$28:$I$1527&amp;AdmittedwithRecentDischarge!$M$28:$M$1527,0)))),"",INDEX(AdmittedwithRecentDischarge!$I$28:$W$1527, (MATCH($F346&amp;$R346,AdmittedwithRecentDischarge!$I$28:$I$1527&amp;AdmittedwithRecentDischarge!$M$28:$M$1527,0)),9))</f>
        <v>0</v>
      </c>
      <c r="U346" s="191">
        <f t="array" ref="U346">IF(ISNA(INDEX(AdmittedwithRecentDischarge!$I$28:$W$1527, (MATCH($F346&amp;$R346,AdmittedwithRecentDischarge!$I$28:$I$1527&amp;AdmittedwithRecentDischarge!$M$28:$M$1527,0)))),"",INDEX(AdmittedwithRecentDischarge!$I$28:$W$1527, (MATCH($F346&amp;$R346,AdmittedwithRecentDischarge!$I$28:$I$1527&amp;AdmittedwithRecentDischarge!$M$28:$M$1527,0)),11))</f>
        <v>0</v>
      </c>
      <c r="V346" s="191">
        <f t="array" ref="V346">IF(ISNA(INDEX(AdmittedwithRecentDischarge!$I$28:$W$1527, (MATCH($F346&amp;$R346,AdmittedwithRecentDischarge!$I$28:$I$1527&amp;AdmittedwithRecentDischarge!$M$28:$M$1527,0)))),"",INDEX(AdmittedwithRecentDischarge!$I$28:$W$1527, (MATCH($F346&amp;$R346,AdmittedwithRecentDischarge!$I$28:$I$1527&amp;AdmittedwithRecentDischarge!$M$28:$M$1527,0)),15))</f>
        <v>0</v>
      </c>
      <c r="W346" s="228" t="b">
        <f t="shared" si="37"/>
        <v>0</v>
      </c>
      <c r="X346" s="224" t="str">
        <f t="array" ref="X346">IF(ISNA(VLOOKUP($F346, AdmittedwithRecentDischarge!$I$28:$I$1527,1,FALSE)),"",MAX(IF((AdmittedwithRecentDischarge!$I$28:$I$1527=$F346)*(AdmittedwithRecentDischarge!$K$28:$K$1527&lt;=TransferLog!$J346),AdmittedwithRecentDischarge!$K$28:$K$1527)))</f>
        <v/>
      </c>
      <c r="Y346" s="224" t="b">
        <f t="shared" si="38"/>
        <v>0</v>
      </c>
      <c r="Z346" s="208"/>
      <c r="AA346" s="207" t="str">
        <f t="shared" si="35"/>
        <v/>
      </c>
      <c r="AB346" s="212" t="b">
        <f t="shared" si="39"/>
        <v>0</v>
      </c>
      <c r="AC346" s="213">
        <f t="shared" si="36"/>
        <v>0</v>
      </c>
      <c r="AD346" s="298"/>
      <c r="AE346" s="299"/>
      <c r="AF346" s="21">
        <f t="shared" si="34"/>
        <v>0</v>
      </c>
    </row>
    <row r="347" spans="1:32" s="21" customFormat="1" ht="16.5" customHeight="1">
      <c r="A347" s="22"/>
      <c r="B347" s="22"/>
      <c r="C347" s="22"/>
      <c r="D347" s="115">
        <f t="shared" si="33"/>
        <v>327</v>
      </c>
      <c r="E347" s="248" t="str">
        <f t="array" ref="E347">IF($F347&lt;&gt;"",INDEX(DropDownLists!$K$10:$K$2516,MATCH($F347,DropDownLists!$L$10:$L$2516,0)),"")</f>
        <v/>
      </c>
      <c r="F347" s="116"/>
      <c r="G347" s="118"/>
      <c r="I347" s="144"/>
      <c r="J347" s="141"/>
      <c r="K347" s="145"/>
      <c r="L347" s="146"/>
      <c r="M347" s="195" t="str">
        <f t="array" ref="M347">IF($L347&lt;&gt;"",INDEX(DropDownLists!$H$10:$H$2516,MATCH($L347,DropDownLists!$I$10:$I$2516,0)),"")</f>
        <v/>
      </c>
      <c r="N347" s="148"/>
      <c r="O347" s="148"/>
      <c r="P347" s="146"/>
      <c r="Q347" s="148" t="s">
        <v>190</v>
      </c>
      <c r="R347" s="119" t="str">
        <f t="array" ref="R347">IF(ISNA(VLOOKUP($F347, AdmittedwithRecentDischarge!$I$28:$I$1527,1,FALSE)),"",MAX(IF((AdmittedwithRecentDischarge!$I$28:$I$1527=$F347)*(AdmittedwithRecentDischarge!$M$28:$M$1527&lt;=TransferLog!$J347),AdmittedwithRecentDischarge!$M$28:$M$1527)))</f>
        <v/>
      </c>
      <c r="S347" s="120" t="str">
        <f t="array" ref="S347">IF(ISNA(INDEX(AdmittedwithRecentDischarge!$AH$28:$AH$1527,MATCH($F347&amp;$R347,AdmittedwithRecentDischarge!$I$28:$I$1527&amp;AdmittedwithRecentDischarge!$M$28:$M$1527,0))),"", IF($R347&lt;&gt;"",INDEX(AdmittedwithRecentDischarge!$AH$28:$AH$1527,MATCH($F347&amp;$R347,AdmittedwithRecentDischarge!$I$28:$I$1527&amp;AdmittedwithRecentDischarge!$M$28:$M$1527,0)),""))</f>
        <v/>
      </c>
      <c r="T347" s="190">
        <f t="array" ref="T347">IF(ISNA(INDEX(AdmittedwithRecentDischarge!$I$28:$W$1527, (MATCH($F347&amp;$R347,AdmittedwithRecentDischarge!$I$28:$I$1527&amp;AdmittedwithRecentDischarge!$M$28:$M$1527,0)))),"",INDEX(AdmittedwithRecentDischarge!$I$28:$W$1527, (MATCH($F347&amp;$R347,AdmittedwithRecentDischarge!$I$28:$I$1527&amp;AdmittedwithRecentDischarge!$M$28:$M$1527,0)),9))</f>
        <v>0</v>
      </c>
      <c r="U347" s="191">
        <f t="array" ref="U347">IF(ISNA(INDEX(AdmittedwithRecentDischarge!$I$28:$W$1527, (MATCH($F347&amp;$R347,AdmittedwithRecentDischarge!$I$28:$I$1527&amp;AdmittedwithRecentDischarge!$M$28:$M$1527,0)))),"",INDEX(AdmittedwithRecentDischarge!$I$28:$W$1527, (MATCH($F347&amp;$R347,AdmittedwithRecentDischarge!$I$28:$I$1527&amp;AdmittedwithRecentDischarge!$M$28:$M$1527,0)),11))</f>
        <v>0</v>
      </c>
      <c r="V347" s="191">
        <f t="array" ref="V347">IF(ISNA(INDEX(AdmittedwithRecentDischarge!$I$28:$W$1527, (MATCH($F347&amp;$R347,AdmittedwithRecentDischarge!$I$28:$I$1527&amp;AdmittedwithRecentDischarge!$M$28:$M$1527,0)))),"",INDEX(AdmittedwithRecentDischarge!$I$28:$W$1527, (MATCH($F347&amp;$R347,AdmittedwithRecentDischarge!$I$28:$I$1527&amp;AdmittedwithRecentDischarge!$M$28:$M$1527,0)),15))</f>
        <v>0</v>
      </c>
      <c r="W347" s="228" t="b">
        <f t="shared" si="37"/>
        <v>0</v>
      </c>
      <c r="X347" s="224" t="str">
        <f t="array" ref="X347">IF(ISNA(VLOOKUP($F347, AdmittedwithRecentDischarge!$I$28:$I$1527,1,FALSE)),"",MAX(IF((AdmittedwithRecentDischarge!$I$28:$I$1527=$F347)*(AdmittedwithRecentDischarge!$K$28:$K$1527&lt;=TransferLog!$J347),AdmittedwithRecentDischarge!$K$28:$K$1527)))</f>
        <v/>
      </c>
      <c r="Y347" s="224" t="b">
        <f t="shared" si="38"/>
        <v>0</v>
      </c>
      <c r="Z347" s="208"/>
      <c r="AA347" s="207" t="str">
        <f t="shared" si="35"/>
        <v/>
      </c>
      <c r="AB347" s="212" t="b">
        <f t="shared" si="39"/>
        <v>0</v>
      </c>
      <c r="AC347" s="213">
        <f t="shared" si="36"/>
        <v>0</v>
      </c>
      <c r="AD347" s="298"/>
      <c r="AE347" s="299"/>
      <c r="AF347" s="21">
        <f t="shared" si="34"/>
        <v>0</v>
      </c>
    </row>
    <row r="348" spans="1:32" s="21" customFormat="1" ht="16.5" customHeight="1">
      <c r="A348" s="22"/>
      <c r="B348" s="22"/>
      <c r="C348" s="22"/>
      <c r="D348" s="115">
        <f t="shared" si="33"/>
        <v>328</v>
      </c>
      <c r="E348" s="248" t="str">
        <f t="array" ref="E348">IF($F348&lt;&gt;"",INDEX(DropDownLists!$K$10:$K$2516,MATCH($F348,DropDownLists!$L$10:$L$2516,0)),"")</f>
        <v/>
      </c>
      <c r="F348" s="116"/>
      <c r="G348" s="118"/>
      <c r="I348" s="144"/>
      <c r="J348" s="141"/>
      <c r="K348" s="145"/>
      <c r="L348" s="146"/>
      <c r="M348" s="195" t="str">
        <f t="array" ref="M348">IF($L348&lt;&gt;"",INDEX(DropDownLists!$H$10:$H$2516,MATCH($L348,DropDownLists!$I$10:$I$2516,0)),"")</f>
        <v/>
      </c>
      <c r="N348" s="148"/>
      <c r="O348" s="148"/>
      <c r="P348" s="146"/>
      <c r="Q348" s="148" t="s">
        <v>190</v>
      </c>
      <c r="R348" s="119" t="str">
        <f t="array" ref="R348">IF(ISNA(VLOOKUP($F348, AdmittedwithRecentDischarge!$I$28:$I$1527,1,FALSE)),"",MAX(IF((AdmittedwithRecentDischarge!$I$28:$I$1527=$F348)*(AdmittedwithRecentDischarge!$M$28:$M$1527&lt;=TransferLog!$J348),AdmittedwithRecentDischarge!$M$28:$M$1527)))</f>
        <v/>
      </c>
      <c r="S348" s="120" t="str">
        <f t="array" ref="S348">IF(ISNA(INDEX(AdmittedwithRecentDischarge!$AH$28:$AH$1527,MATCH($F348&amp;$R348,AdmittedwithRecentDischarge!$I$28:$I$1527&amp;AdmittedwithRecentDischarge!$M$28:$M$1527,0))),"", IF($R348&lt;&gt;"",INDEX(AdmittedwithRecentDischarge!$AH$28:$AH$1527,MATCH($F348&amp;$R348,AdmittedwithRecentDischarge!$I$28:$I$1527&amp;AdmittedwithRecentDischarge!$M$28:$M$1527,0)),""))</f>
        <v/>
      </c>
      <c r="T348" s="190">
        <f t="array" ref="T348">IF(ISNA(INDEX(AdmittedwithRecentDischarge!$I$28:$W$1527, (MATCH($F348&amp;$R348,AdmittedwithRecentDischarge!$I$28:$I$1527&amp;AdmittedwithRecentDischarge!$M$28:$M$1527,0)))),"",INDEX(AdmittedwithRecentDischarge!$I$28:$W$1527, (MATCH($F348&amp;$R348,AdmittedwithRecentDischarge!$I$28:$I$1527&amp;AdmittedwithRecentDischarge!$M$28:$M$1527,0)),9))</f>
        <v>0</v>
      </c>
      <c r="U348" s="191">
        <f t="array" ref="U348">IF(ISNA(INDEX(AdmittedwithRecentDischarge!$I$28:$W$1527, (MATCH($F348&amp;$R348,AdmittedwithRecentDischarge!$I$28:$I$1527&amp;AdmittedwithRecentDischarge!$M$28:$M$1527,0)))),"",INDEX(AdmittedwithRecentDischarge!$I$28:$W$1527, (MATCH($F348&amp;$R348,AdmittedwithRecentDischarge!$I$28:$I$1527&amp;AdmittedwithRecentDischarge!$M$28:$M$1527,0)),11))</f>
        <v>0</v>
      </c>
      <c r="V348" s="191">
        <f t="array" ref="V348">IF(ISNA(INDEX(AdmittedwithRecentDischarge!$I$28:$W$1527, (MATCH($F348&amp;$R348,AdmittedwithRecentDischarge!$I$28:$I$1527&amp;AdmittedwithRecentDischarge!$M$28:$M$1527,0)))),"",INDEX(AdmittedwithRecentDischarge!$I$28:$W$1527, (MATCH($F348&amp;$R348,AdmittedwithRecentDischarge!$I$28:$I$1527&amp;AdmittedwithRecentDischarge!$M$28:$M$1527,0)),15))</f>
        <v>0</v>
      </c>
      <c r="W348" s="228" t="b">
        <f t="shared" si="37"/>
        <v>0</v>
      </c>
      <c r="X348" s="224" t="str">
        <f t="array" ref="X348">IF(ISNA(VLOOKUP($F348, AdmittedwithRecentDischarge!$I$28:$I$1527,1,FALSE)),"",MAX(IF((AdmittedwithRecentDischarge!$I$28:$I$1527=$F348)*(AdmittedwithRecentDischarge!$K$28:$K$1527&lt;=TransferLog!$J348),AdmittedwithRecentDischarge!$K$28:$K$1527)))</f>
        <v/>
      </c>
      <c r="Y348" s="224" t="b">
        <f t="shared" si="38"/>
        <v>0</v>
      </c>
      <c r="Z348" s="208"/>
      <c r="AA348" s="207" t="str">
        <f t="shared" si="35"/>
        <v/>
      </c>
      <c r="AB348" s="212" t="b">
        <f t="shared" si="39"/>
        <v>0</v>
      </c>
      <c r="AC348" s="213">
        <f t="shared" si="36"/>
        <v>0</v>
      </c>
      <c r="AD348" s="298"/>
      <c r="AE348" s="299"/>
      <c r="AF348" s="21">
        <f t="shared" si="34"/>
        <v>0</v>
      </c>
    </row>
    <row r="349" spans="1:32" s="21" customFormat="1" ht="16.5" customHeight="1">
      <c r="A349" s="22"/>
      <c r="B349" s="22"/>
      <c r="C349" s="22"/>
      <c r="D349" s="115">
        <f t="shared" si="33"/>
        <v>329</v>
      </c>
      <c r="E349" s="248" t="str">
        <f t="array" ref="E349">IF($F349&lt;&gt;"",INDEX(DropDownLists!$K$10:$K$2516,MATCH($F349,DropDownLists!$L$10:$L$2516,0)),"")</f>
        <v/>
      </c>
      <c r="F349" s="116"/>
      <c r="G349" s="118"/>
      <c r="I349" s="144"/>
      <c r="J349" s="141"/>
      <c r="K349" s="145"/>
      <c r="L349" s="146"/>
      <c r="M349" s="195" t="str">
        <f t="array" ref="M349">IF($L349&lt;&gt;"",INDEX(DropDownLists!$H$10:$H$2516,MATCH($L349,DropDownLists!$I$10:$I$2516,0)),"")</f>
        <v/>
      </c>
      <c r="N349" s="148"/>
      <c r="O349" s="148"/>
      <c r="P349" s="146"/>
      <c r="Q349" s="148" t="s">
        <v>190</v>
      </c>
      <c r="R349" s="119" t="str">
        <f t="array" ref="R349">IF(ISNA(VLOOKUP($F349, AdmittedwithRecentDischarge!$I$28:$I$1527,1,FALSE)),"",MAX(IF((AdmittedwithRecentDischarge!$I$28:$I$1527=$F349)*(AdmittedwithRecentDischarge!$M$28:$M$1527&lt;=TransferLog!$J349),AdmittedwithRecentDischarge!$M$28:$M$1527)))</f>
        <v/>
      </c>
      <c r="S349" s="120" t="str">
        <f t="array" ref="S349">IF(ISNA(INDEX(AdmittedwithRecentDischarge!$AH$28:$AH$1527,MATCH($F349&amp;$R349,AdmittedwithRecentDischarge!$I$28:$I$1527&amp;AdmittedwithRecentDischarge!$M$28:$M$1527,0))),"", IF($R349&lt;&gt;"",INDEX(AdmittedwithRecentDischarge!$AH$28:$AH$1527,MATCH($F349&amp;$R349,AdmittedwithRecentDischarge!$I$28:$I$1527&amp;AdmittedwithRecentDischarge!$M$28:$M$1527,0)),""))</f>
        <v/>
      </c>
      <c r="T349" s="190">
        <f t="array" ref="T349">IF(ISNA(INDEX(AdmittedwithRecentDischarge!$I$28:$W$1527, (MATCH($F349&amp;$R349,AdmittedwithRecentDischarge!$I$28:$I$1527&amp;AdmittedwithRecentDischarge!$M$28:$M$1527,0)))),"",INDEX(AdmittedwithRecentDischarge!$I$28:$W$1527, (MATCH($F349&amp;$R349,AdmittedwithRecentDischarge!$I$28:$I$1527&amp;AdmittedwithRecentDischarge!$M$28:$M$1527,0)),9))</f>
        <v>0</v>
      </c>
      <c r="U349" s="191">
        <f t="array" ref="U349">IF(ISNA(INDEX(AdmittedwithRecentDischarge!$I$28:$W$1527, (MATCH($F349&amp;$R349,AdmittedwithRecentDischarge!$I$28:$I$1527&amp;AdmittedwithRecentDischarge!$M$28:$M$1527,0)))),"",INDEX(AdmittedwithRecentDischarge!$I$28:$W$1527, (MATCH($F349&amp;$R349,AdmittedwithRecentDischarge!$I$28:$I$1527&amp;AdmittedwithRecentDischarge!$M$28:$M$1527,0)),11))</f>
        <v>0</v>
      </c>
      <c r="V349" s="191">
        <f t="array" ref="V349">IF(ISNA(INDEX(AdmittedwithRecentDischarge!$I$28:$W$1527, (MATCH($F349&amp;$R349,AdmittedwithRecentDischarge!$I$28:$I$1527&amp;AdmittedwithRecentDischarge!$M$28:$M$1527,0)))),"",INDEX(AdmittedwithRecentDischarge!$I$28:$W$1527, (MATCH($F349&amp;$R349,AdmittedwithRecentDischarge!$I$28:$I$1527&amp;AdmittedwithRecentDischarge!$M$28:$M$1527,0)),15))</f>
        <v>0</v>
      </c>
      <c r="W349" s="228" t="b">
        <f t="shared" si="37"/>
        <v>0</v>
      </c>
      <c r="X349" s="224" t="str">
        <f t="array" ref="X349">IF(ISNA(VLOOKUP($F349, AdmittedwithRecentDischarge!$I$28:$I$1527,1,FALSE)),"",MAX(IF((AdmittedwithRecentDischarge!$I$28:$I$1527=$F349)*(AdmittedwithRecentDischarge!$K$28:$K$1527&lt;=TransferLog!$J349),AdmittedwithRecentDischarge!$K$28:$K$1527)))</f>
        <v/>
      </c>
      <c r="Y349" s="224" t="b">
        <f t="shared" si="38"/>
        <v>0</v>
      </c>
      <c r="Z349" s="208"/>
      <c r="AA349" s="207" t="str">
        <f t="shared" si="35"/>
        <v/>
      </c>
      <c r="AB349" s="212" t="b">
        <f t="shared" si="39"/>
        <v>0</v>
      </c>
      <c r="AC349" s="213">
        <f t="shared" si="36"/>
        <v>0</v>
      </c>
      <c r="AD349" s="298"/>
      <c r="AE349" s="299"/>
      <c r="AF349" s="21">
        <f t="shared" si="34"/>
        <v>0</v>
      </c>
    </row>
    <row r="350" spans="1:32" s="21" customFormat="1" ht="16.5" customHeight="1">
      <c r="A350" s="22"/>
      <c r="B350" s="22"/>
      <c r="C350" s="22"/>
      <c r="D350" s="115">
        <f t="shared" si="33"/>
        <v>330</v>
      </c>
      <c r="E350" s="248" t="str">
        <f t="array" ref="E350">IF($F350&lt;&gt;"",INDEX(DropDownLists!$K$10:$K$2516,MATCH($F350,DropDownLists!$L$10:$L$2516,0)),"")</f>
        <v/>
      </c>
      <c r="F350" s="116"/>
      <c r="G350" s="118"/>
      <c r="I350" s="144"/>
      <c r="J350" s="141"/>
      <c r="K350" s="145"/>
      <c r="L350" s="146"/>
      <c r="M350" s="195" t="str">
        <f t="array" ref="M350">IF($L350&lt;&gt;"",INDEX(DropDownLists!$H$10:$H$2516,MATCH($L350,DropDownLists!$I$10:$I$2516,0)),"")</f>
        <v/>
      </c>
      <c r="N350" s="148"/>
      <c r="O350" s="148"/>
      <c r="P350" s="146"/>
      <c r="Q350" s="148" t="s">
        <v>190</v>
      </c>
      <c r="R350" s="119" t="str">
        <f t="array" ref="R350">IF(ISNA(VLOOKUP($F350, AdmittedwithRecentDischarge!$I$28:$I$1527,1,FALSE)),"",MAX(IF((AdmittedwithRecentDischarge!$I$28:$I$1527=$F350)*(AdmittedwithRecentDischarge!$M$28:$M$1527&lt;=TransferLog!$J350),AdmittedwithRecentDischarge!$M$28:$M$1527)))</f>
        <v/>
      </c>
      <c r="S350" s="120" t="str">
        <f t="array" ref="S350">IF(ISNA(INDEX(AdmittedwithRecentDischarge!$AH$28:$AH$1527,MATCH($F350&amp;$R350,AdmittedwithRecentDischarge!$I$28:$I$1527&amp;AdmittedwithRecentDischarge!$M$28:$M$1527,0))),"", IF($R350&lt;&gt;"",INDEX(AdmittedwithRecentDischarge!$AH$28:$AH$1527,MATCH($F350&amp;$R350,AdmittedwithRecentDischarge!$I$28:$I$1527&amp;AdmittedwithRecentDischarge!$M$28:$M$1527,0)),""))</f>
        <v/>
      </c>
      <c r="T350" s="190">
        <f t="array" ref="T350">IF(ISNA(INDEX(AdmittedwithRecentDischarge!$I$28:$W$1527, (MATCH($F350&amp;$R350,AdmittedwithRecentDischarge!$I$28:$I$1527&amp;AdmittedwithRecentDischarge!$M$28:$M$1527,0)))),"",INDEX(AdmittedwithRecentDischarge!$I$28:$W$1527, (MATCH($F350&amp;$R350,AdmittedwithRecentDischarge!$I$28:$I$1527&amp;AdmittedwithRecentDischarge!$M$28:$M$1527,0)),9))</f>
        <v>0</v>
      </c>
      <c r="U350" s="191">
        <f t="array" ref="U350">IF(ISNA(INDEX(AdmittedwithRecentDischarge!$I$28:$W$1527, (MATCH($F350&amp;$R350,AdmittedwithRecentDischarge!$I$28:$I$1527&amp;AdmittedwithRecentDischarge!$M$28:$M$1527,0)))),"",INDEX(AdmittedwithRecentDischarge!$I$28:$W$1527, (MATCH($F350&amp;$R350,AdmittedwithRecentDischarge!$I$28:$I$1527&amp;AdmittedwithRecentDischarge!$M$28:$M$1527,0)),11))</f>
        <v>0</v>
      </c>
      <c r="V350" s="191">
        <f t="array" ref="V350">IF(ISNA(INDEX(AdmittedwithRecentDischarge!$I$28:$W$1527, (MATCH($F350&amp;$R350,AdmittedwithRecentDischarge!$I$28:$I$1527&amp;AdmittedwithRecentDischarge!$M$28:$M$1527,0)))),"",INDEX(AdmittedwithRecentDischarge!$I$28:$W$1527, (MATCH($F350&amp;$R350,AdmittedwithRecentDischarge!$I$28:$I$1527&amp;AdmittedwithRecentDischarge!$M$28:$M$1527,0)),15))</f>
        <v>0</v>
      </c>
      <c r="W350" s="228" t="b">
        <f t="shared" si="37"/>
        <v>0</v>
      </c>
      <c r="X350" s="224" t="str">
        <f t="array" ref="X350">IF(ISNA(VLOOKUP($F350, AdmittedwithRecentDischarge!$I$28:$I$1527,1,FALSE)),"",MAX(IF((AdmittedwithRecentDischarge!$I$28:$I$1527=$F350)*(AdmittedwithRecentDischarge!$K$28:$K$1527&lt;=TransferLog!$J350),AdmittedwithRecentDischarge!$K$28:$K$1527)))</f>
        <v/>
      </c>
      <c r="Y350" s="224" t="b">
        <f t="shared" si="38"/>
        <v>0</v>
      </c>
      <c r="Z350" s="208"/>
      <c r="AA350" s="207" t="str">
        <f t="shared" si="35"/>
        <v/>
      </c>
      <c r="AB350" s="212" t="b">
        <f t="shared" si="39"/>
        <v>0</v>
      </c>
      <c r="AC350" s="213">
        <f t="shared" si="36"/>
        <v>0</v>
      </c>
      <c r="AD350" s="298"/>
      <c r="AE350" s="299"/>
      <c r="AF350" s="21">
        <f t="shared" si="34"/>
        <v>0</v>
      </c>
    </row>
    <row r="351" spans="1:32" s="21" customFormat="1" ht="16.5" customHeight="1">
      <c r="A351" s="22"/>
      <c r="B351" s="22"/>
      <c r="C351" s="22"/>
      <c r="D351" s="115">
        <f t="shared" si="33"/>
        <v>331</v>
      </c>
      <c r="E351" s="248" t="str">
        <f t="array" ref="E351">IF($F351&lt;&gt;"",INDEX(DropDownLists!$K$10:$K$2516,MATCH($F351,DropDownLists!$L$10:$L$2516,0)),"")</f>
        <v/>
      </c>
      <c r="F351" s="116"/>
      <c r="G351" s="118"/>
      <c r="I351" s="144"/>
      <c r="J351" s="141"/>
      <c r="K351" s="145"/>
      <c r="L351" s="146"/>
      <c r="M351" s="195" t="str">
        <f t="array" ref="M351">IF($L351&lt;&gt;"",INDEX(DropDownLists!$H$10:$H$2516,MATCH($L351,DropDownLists!$I$10:$I$2516,0)),"")</f>
        <v/>
      </c>
      <c r="N351" s="148"/>
      <c r="O351" s="148"/>
      <c r="P351" s="146"/>
      <c r="Q351" s="148" t="s">
        <v>190</v>
      </c>
      <c r="R351" s="119" t="str">
        <f t="array" ref="R351">IF(ISNA(VLOOKUP($F351, AdmittedwithRecentDischarge!$I$28:$I$1527,1,FALSE)),"",MAX(IF((AdmittedwithRecentDischarge!$I$28:$I$1527=$F351)*(AdmittedwithRecentDischarge!$M$28:$M$1527&lt;=TransferLog!$J351),AdmittedwithRecentDischarge!$M$28:$M$1527)))</f>
        <v/>
      </c>
      <c r="S351" s="120" t="str">
        <f t="array" ref="S351">IF(ISNA(INDEX(AdmittedwithRecentDischarge!$AH$28:$AH$1527,MATCH($F351&amp;$R351,AdmittedwithRecentDischarge!$I$28:$I$1527&amp;AdmittedwithRecentDischarge!$M$28:$M$1527,0))),"", IF($R351&lt;&gt;"",INDEX(AdmittedwithRecentDischarge!$AH$28:$AH$1527,MATCH($F351&amp;$R351,AdmittedwithRecentDischarge!$I$28:$I$1527&amp;AdmittedwithRecentDischarge!$M$28:$M$1527,0)),""))</f>
        <v/>
      </c>
      <c r="T351" s="190">
        <f t="array" ref="T351">IF(ISNA(INDEX(AdmittedwithRecentDischarge!$I$28:$W$1527, (MATCH($F351&amp;$R351,AdmittedwithRecentDischarge!$I$28:$I$1527&amp;AdmittedwithRecentDischarge!$M$28:$M$1527,0)))),"",INDEX(AdmittedwithRecentDischarge!$I$28:$W$1527, (MATCH($F351&amp;$R351,AdmittedwithRecentDischarge!$I$28:$I$1527&amp;AdmittedwithRecentDischarge!$M$28:$M$1527,0)),9))</f>
        <v>0</v>
      </c>
      <c r="U351" s="191">
        <f t="array" ref="U351">IF(ISNA(INDEX(AdmittedwithRecentDischarge!$I$28:$W$1527, (MATCH($F351&amp;$R351,AdmittedwithRecentDischarge!$I$28:$I$1527&amp;AdmittedwithRecentDischarge!$M$28:$M$1527,0)))),"",INDEX(AdmittedwithRecentDischarge!$I$28:$W$1527, (MATCH($F351&amp;$R351,AdmittedwithRecentDischarge!$I$28:$I$1527&amp;AdmittedwithRecentDischarge!$M$28:$M$1527,0)),11))</f>
        <v>0</v>
      </c>
      <c r="V351" s="191">
        <f t="array" ref="V351">IF(ISNA(INDEX(AdmittedwithRecentDischarge!$I$28:$W$1527, (MATCH($F351&amp;$R351,AdmittedwithRecentDischarge!$I$28:$I$1527&amp;AdmittedwithRecentDischarge!$M$28:$M$1527,0)))),"",INDEX(AdmittedwithRecentDischarge!$I$28:$W$1527, (MATCH($F351&amp;$R351,AdmittedwithRecentDischarge!$I$28:$I$1527&amp;AdmittedwithRecentDischarge!$M$28:$M$1527,0)),15))</f>
        <v>0</v>
      </c>
      <c r="W351" s="228" t="b">
        <f t="shared" si="37"/>
        <v>0</v>
      </c>
      <c r="X351" s="224" t="str">
        <f t="array" ref="X351">IF(ISNA(VLOOKUP($F351, AdmittedwithRecentDischarge!$I$28:$I$1527,1,FALSE)),"",MAX(IF((AdmittedwithRecentDischarge!$I$28:$I$1527=$F351)*(AdmittedwithRecentDischarge!$K$28:$K$1527&lt;=TransferLog!$J351),AdmittedwithRecentDischarge!$K$28:$K$1527)))</f>
        <v/>
      </c>
      <c r="Y351" s="224" t="b">
        <f t="shared" si="38"/>
        <v>0</v>
      </c>
      <c r="Z351" s="208"/>
      <c r="AA351" s="207" t="str">
        <f t="shared" si="35"/>
        <v/>
      </c>
      <c r="AB351" s="212" t="b">
        <f t="shared" si="39"/>
        <v>0</v>
      </c>
      <c r="AC351" s="213">
        <f t="shared" si="36"/>
        <v>0</v>
      </c>
      <c r="AD351" s="298"/>
      <c r="AE351" s="299"/>
      <c r="AF351" s="21">
        <f t="shared" si="34"/>
        <v>0</v>
      </c>
    </row>
    <row r="352" spans="1:32" s="21" customFormat="1" ht="16.5" customHeight="1">
      <c r="A352" s="22"/>
      <c r="B352" s="22"/>
      <c r="C352" s="22"/>
      <c r="D352" s="115">
        <f t="shared" si="33"/>
        <v>332</v>
      </c>
      <c r="E352" s="248" t="str">
        <f t="array" ref="E352">IF($F352&lt;&gt;"",INDEX(DropDownLists!$K$10:$K$2516,MATCH($F352,DropDownLists!$L$10:$L$2516,0)),"")</f>
        <v/>
      </c>
      <c r="F352" s="116"/>
      <c r="G352" s="118"/>
      <c r="I352" s="144"/>
      <c r="J352" s="141"/>
      <c r="K352" s="145"/>
      <c r="L352" s="146"/>
      <c r="M352" s="195" t="str">
        <f t="array" ref="M352">IF($L352&lt;&gt;"",INDEX(DropDownLists!$H$10:$H$2516,MATCH($L352,DropDownLists!$I$10:$I$2516,0)),"")</f>
        <v/>
      </c>
      <c r="N352" s="148"/>
      <c r="O352" s="148"/>
      <c r="P352" s="146"/>
      <c r="Q352" s="148" t="s">
        <v>190</v>
      </c>
      <c r="R352" s="119" t="str">
        <f t="array" ref="R352">IF(ISNA(VLOOKUP($F352, AdmittedwithRecentDischarge!$I$28:$I$1527,1,FALSE)),"",MAX(IF((AdmittedwithRecentDischarge!$I$28:$I$1527=$F352)*(AdmittedwithRecentDischarge!$M$28:$M$1527&lt;=TransferLog!$J352),AdmittedwithRecentDischarge!$M$28:$M$1527)))</f>
        <v/>
      </c>
      <c r="S352" s="120" t="str">
        <f t="array" ref="S352">IF(ISNA(INDEX(AdmittedwithRecentDischarge!$AH$28:$AH$1527,MATCH($F352&amp;$R352,AdmittedwithRecentDischarge!$I$28:$I$1527&amp;AdmittedwithRecentDischarge!$M$28:$M$1527,0))),"", IF($R352&lt;&gt;"",INDEX(AdmittedwithRecentDischarge!$AH$28:$AH$1527,MATCH($F352&amp;$R352,AdmittedwithRecentDischarge!$I$28:$I$1527&amp;AdmittedwithRecentDischarge!$M$28:$M$1527,0)),""))</f>
        <v/>
      </c>
      <c r="T352" s="190">
        <f t="array" ref="T352">IF(ISNA(INDEX(AdmittedwithRecentDischarge!$I$28:$W$1527, (MATCH($F352&amp;$R352,AdmittedwithRecentDischarge!$I$28:$I$1527&amp;AdmittedwithRecentDischarge!$M$28:$M$1527,0)))),"",INDEX(AdmittedwithRecentDischarge!$I$28:$W$1527, (MATCH($F352&amp;$R352,AdmittedwithRecentDischarge!$I$28:$I$1527&amp;AdmittedwithRecentDischarge!$M$28:$M$1527,0)),9))</f>
        <v>0</v>
      </c>
      <c r="U352" s="191">
        <f t="array" ref="U352">IF(ISNA(INDEX(AdmittedwithRecentDischarge!$I$28:$W$1527, (MATCH($F352&amp;$R352,AdmittedwithRecentDischarge!$I$28:$I$1527&amp;AdmittedwithRecentDischarge!$M$28:$M$1527,0)))),"",INDEX(AdmittedwithRecentDischarge!$I$28:$W$1527, (MATCH($F352&amp;$R352,AdmittedwithRecentDischarge!$I$28:$I$1527&amp;AdmittedwithRecentDischarge!$M$28:$M$1527,0)),11))</f>
        <v>0</v>
      </c>
      <c r="V352" s="191">
        <f t="array" ref="V352">IF(ISNA(INDEX(AdmittedwithRecentDischarge!$I$28:$W$1527, (MATCH($F352&amp;$R352,AdmittedwithRecentDischarge!$I$28:$I$1527&amp;AdmittedwithRecentDischarge!$M$28:$M$1527,0)))),"",INDEX(AdmittedwithRecentDischarge!$I$28:$W$1527, (MATCH($F352&amp;$R352,AdmittedwithRecentDischarge!$I$28:$I$1527&amp;AdmittedwithRecentDischarge!$M$28:$M$1527,0)),15))</f>
        <v>0</v>
      </c>
      <c r="W352" s="228" t="b">
        <f t="shared" si="37"/>
        <v>0</v>
      </c>
      <c r="X352" s="224" t="str">
        <f t="array" ref="X352">IF(ISNA(VLOOKUP($F352, AdmittedwithRecentDischarge!$I$28:$I$1527,1,FALSE)),"",MAX(IF((AdmittedwithRecentDischarge!$I$28:$I$1527=$F352)*(AdmittedwithRecentDischarge!$K$28:$K$1527&lt;=TransferLog!$J352),AdmittedwithRecentDischarge!$K$28:$K$1527)))</f>
        <v/>
      </c>
      <c r="Y352" s="224" t="b">
        <f t="shared" si="38"/>
        <v>0</v>
      </c>
      <c r="Z352" s="208"/>
      <c r="AA352" s="207" t="str">
        <f t="shared" si="35"/>
        <v/>
      </c>
      <c r="AB352" s="212" t="b">
        <f t="shared" si="39"/>
        <v>0</v>
      </c>
      <c r="AC352" s="213">
        <f t="shared" si="36"/>
        <v>0</v>
      </c>
      <c r="AD352" s="298"/>
      <c r="AE352" s="299"/>
      <c r="AF352" s="21">
        <f t="shared" si="34"/>
        <v>0</v>
      </c>
    </row>
    <row r="353" spans="1:32" s="21" customFormat="1" ht="16.5" customHeight="1">
      <c r="A353" s="22"/>
      <c r="B353" s="22"/>
      <c r="C353" s="22"/>
      <c r="D353" s="115">
        <f t="shared" si="33"/>
        <v>333</v>
      </c>
      <c r="E353" s="248" t="str">
        <f t="array" ref="E353">IF($F353&lt;&gt;"",INDEX(DropDownLists!$K$10:$K$2516,MATCH($F353,DropDownLists!$L$10:$L$2516,0)),"")</f>
        <v/>
      </c>
      <c r="F353" s="116"/>
      <c r="G353" s="118"/>
      <c r="I353" s="144"/>
      <c r="J353" s="141"/>
      <c r="K353" s="145"/>
      <c r="L353" s="146"/>
      <c r="M353" s="195" t="str">
        <f t="array" ref="M353">IF($L353&lt;&gt;"",INDEX(DropDownLists!$H$10:$H$2516,MATCH($L353,DropDownLists!$I$10:$I$2516,0)),"")</f>
        <v/>
      </c>
      <c r="N353" s="148"/>
      <c r="O353" s="148"/>
      <c r="P353" s="146"/>
      <c r="Q353" s="148" t="s">
        <v>190</v>
      </c>
      <c r="R353" s="119" t="str">
        <f t="array" ref="R353">IF(ISNA(VLOOKUP($F353, AdmittedwithRecentDischarge!$I$28:$I$1527,1,FALSE)),"",MAX(IF((AdmittedwithRecentDischarge!$I$28:$I$1527=$F353)*(AdmittedwithRecentDischarge!$M$28:$M$1527&lt;=TransferLog!$J353),AdmittedwithRecentDischarge!$M$28:$M$1527)))</f>
        <v/>
      </c>
      <c r="S353" s="120" t="str">
        <f t="array" ref="S353">IF(ISNA(INDEX(AdmittedwithRecentDischarge!$AH$28:$AH$1527,MATCH($F353&amp;$R353,AdmittedwithRecentDischarge!$I$28:$I$1527&amp;AdmittedwithRecentDischarge!$M$28:$M$1527,0))),"", IF($R353&lt;&gt;"",INDEX(AdmittedwithRecentDischarge!$AH$28:$AH$1527,MATCH($F353&amp;$R353,AdmittedwithRecentDischarge!$I$28:$I$1527&amp;AdmittedwithRecentDischarge!$M$28:$M$1527,0)),""))</f>
        <v/>
      </c>
      <c r="T353" s="190">
        <f t="array" ref="T353">IF(ISNA(INDEX(AdmittedwithRecentDischarge!$I$28:$W$1527, (MATCH($F353&amp;$R353,AdmittedwithRecentDischarge!$I$28:$I$1527&amp;AdmittedwithRecentDischarge!$M$28:$M$1527,0)))),"",INDEX(AdmittedwithRecentDischarge!$I$28:$W$1527, (MATCH($F353&amp;$R353,AdmittedwithRecentDischarge!$I$28:$I$1527&amp;AdmittedwithRecentDischarge!$M$28:$M$1527,0)),9))</f>
        <v>0</v>
      </c>
      <c r="U353" s="191">
        <f t="array" ref="U353">IF(ISNA(INDEX(AdmittedwithRecentDischarge!$I$28:$W$1527, (MATCH($F353&amp;$R353,AdmittedwithRecentDischarge!$I$28:$I$1527&amp;AdmittedwithRecentDischarge!$M$28:$M$1527,0)))),"",INDEX(AdmittedwithRecentDischarge!$I$28:$W$1527, (MATCH($F353&amp;$R353,AdmittedwithRecentDischarge!$I$28:$I$1527&amp;AdmittedwithRecentDischarge!$M$28:$M$1527,0)),11))</f>
        <v>0</v>
      </c>
      <c r="V353" s="191">
        <f t="array" ref="V353">IF(ISNA(INDEX(AdmittedwithRecentDischarge!$I$28:$W$1527, (MATCH($F353&amp;$R353,AdmittedwithRecentDischarge!$I$28:$I$1527&amp;AdmittedwithRecentDischarge!$M$28:$M$1527,0)))),"",INDEX(AdmittedwithRecentDischarge!$I$28:$W$1527, (MATCH($F353&amp;$R353,AdmittedwithRecentDischarge!$I$28:$I$1527&amp;AdmittedwithRecentDischarge!$M$28:$M$1527,0)),15))</f>
        <v>0</v>
      </c>
      <c r="W353" s="228" t="b">
        <f t="shared" si="37"/>
        <v>0</v>
      </c>
      <c r="X353" s="224" t="str">
        <f t="array" ref="X353">IF(ISNA(VLOOKUP($F353, AdmittedwithRecentDischarge!$I$28:$I$1527,1,FALSE)),"",MAX(IF((AdmittedwithRecentDischarge!$I$28:$I$1527=$F353)*(AdmittedwithRecentDischarge!$K$28:$K$1527&lt;=TransferLog!$J353),AdmittedwithRecentDischarge!$K$28:$K$1527)))</f>
        <v/>
      </c>
      <c r="Y353" s="224" t="b">
        <f t="shared" si="38"/>
        <v>0</v>
      </c>
      <c r="Z353" s="208"/>
      <c r="AA353" s="207" t="str">
        <f t="shared" si="35"/>
        <v/>
      </c>
      <c r="AB353" s="212" t="b">
        <f t="shared" si="39"/>
        <v>0</v>
      </c>
      <c r="AC353" s="213">
        <f t="shared" si="36"/>
        <v>0</v>
      </c>
      <c r="AD353" s="298"/>
      <c r="AE353" s="299"/>
      <c r="AF353" s="21">
        <f t="shared" si="34"/>
        <v>0</v>
      </c>
    </row>
    <row r="354" spans="1:32" s="21" customFormat="1" ht="16.5" customHeight="1">
      <c r="A354" s="22"/>
      <c r="B354" s="22"/>
      <c r="C354" s="22"/>
      <c r="D354" s="115">
        <f t="shared" si="33"/>
        <v>334</v>
      </c>
      <c r="E354" s="248" t="str">
        <f t="array" ref="E354">IF($F354&lt;&gt;"",INDEX(DropDownLists!$K$10:$K$2516,MATCH($F354,DropDownLists!$L$10:$L$2516,0)),"")</f>
        <v/>
      </c>
      <c r="F354" s="116"/>
      <c r="G354" s="118"/>
      <c r="I354" s="144"/>
      <c r="J354" s="141"/>
      <c r="K354" s="145"/>
      <c r="L354" s="146"/>
      <c r="M354" s="195" t="str">
        <f t="array" ref="M354">IF($L354&lt;&gt;"",INDEX(DropDownLists!$H$10:$H$2516,MATCH($L354,DropDownLists!$I$10:$I$2516,0)),"")</f>
        <v/>
      </c>
      <c r="N354" s="148"/>
      <c r="O354" s="148"/>
      <c r="P354" s="146"/>
      <c r="Q354" s="148" t="s">
        <v>190</v>
      </c>
      <c r="R354" s="119" t="str">
        <f t="array" ref="R354">IF(ISNA(VLOOKUP($F354, AdmittedwithRecentDischarge!$I$28:$I$1527,1,FALSE)),"",MAX(IF((AdmittedwithRecentDischarge!$I$28:$I$1527=$F354)*(AdmittedwithRecentDischarge!$M$28:$M$1527&lt;=TransferLog!$J354),AdmittedwithRecentDischarge!$M$28:$M$1527)))</f>
        <v/>
      </c>
      <c r="S354" s="120" t="str">
        <f t="array" ref="S354">IF(ISNA(INDEX(AdmittedwithRecentDischarge!$AH$28:$AH$1527,MATCH($F354&amp;$R354,AdmittedwithRecentDischarge!$I$28:$I$1527&amp;AdmittedwithRecentDischarge!$M$28:$M$1527,0))),"", IF($R354&lt;&gt;"",INDEX(AdmittedwithRecentDischarge!$AH$28:$AH$1527,MATCH($F354&amp;$R354,AdmittedwithRecentDischarge!$I$28:$I$1527&amp;AdmittedwithRecentDischarge!$M$28:$M$1527,0)),""))</f>
        <v/>
      </c>
      <c r="T354" s="190">
        <f t="array" ref="T354">IF(ISNA(INDEX(AdmittedwithRecentDischarge!$I$28:$W$1527, (MATCH($F354&amp;$R354,AdmittedwithRecentDischarge!$I$28:$I$1527&amp;AdmittedwithRecentDischarge!$M$28:$M$1527,0)))),"",INDEX(AdmittedwithRecentDischarge!$I$28:$W$1527, (MATCH($F354&amp;$R354,AdmittedwithRecentDischarge!$I$28:$I$1527&amp;AdmittedwithRecentDischarge!$M$28:$M$1527,0)),9))</f>
        <v>0</v>
      </c>
      <c r="U354" s="191">
        <f t="array" ref="U354">IF(ISNA(INDEX(AdmittedwithRecentDischarge!$I$28:$W$1527, (MATCH($F354&amp;$R354,AdmittedwithRecentDischarge!$I$28:$I$1527&amp;AdmittedwithRecentDischarge!$M$28:$M$1527,0)))),"",INDEX(AdmittedwithRecentDischarge!$I$28:$W$1527, (MATCH($F354&amp;$R354,AdmittedwithRecentDischarge!$I$28:$I$1527&amp;AdmittedwithRecentDischarge!$M$28:$M$1527,0)),11))</f>
        <v>0</v>
      </c>
      <c r="V354" s="191">
        <f t="array" ref="V354">IF(ISNA(INDEX(AdmittedwithRecentDischarge!$I$28:$W$1527, (MATCH($F354&amp;$R354,AdmittedwithRecentDischarge!$I$28:$I$1527&amp;AdmittedwithRecentDischarge!$M$28:$M$1527,0)))),"",INDEX(AdmittedwithRecentDischarge!$I$28:$W$1527, (MATCH($F354&amp;$R354,AdmittedwithRecentDischarge!$I$28:$I$1527&amp;AdmittedwithRecentDischarge!$M$28:$M$1527,0)),15))</f>
        <v>0</v>
      </c>
      <c r="W354" s="228" t="b">
        <f t="shared" si="37"/>
        <v>0</v>
      </c>
      <c r="X354" s="224" t="str">
        <f t="array" ref="X354">IF(ISNA(VLOOKUP($F354, AdmittedwithRecentDischarge!$I$28:$I$1527,1,FALSE)),"",MAX(IF((AdmittedwithRecentDischarge!$I$28:$I$1527=$F354)*(AdmittedwithRecentDischarge!$K$28:$K$1527&lt;=TransferLog!$J354),AdmittedwithRecentDischarge!$K$28:$K$1527)))</f>
        <v/>
      </c>
      <c r="Y354" s="224" t="b">
        <f t="shared" si="38"/>
        <v>0</v>
      </c>
      <c r="Z354" s="208"/>
      <c r="AA354" s="207" t="str">
        <f t="shared" si="35"/>
        <v/>
      </c>
      <c r="AB354" s="212" t="b">
        <f t="shared" si="39"/>
        <v>0</v>
      </c>
      <c r="AC354" s="213">
        <f t="shared" si="36"/>
        <v>0</v>
      </c>
      <c r="AD354" s="298"/>
      <c r="AE354" s="299"/>
      <c r="AF354" s="21">
        <f t="shared" si="34"/>
        <v>0</v>
      </c>
    </row>
    <row r="355" spans="1:32" s="21" customFormat="1" ht="16.5" customHeight="1">
      <c r="A355" s="22"/>
      <c r="B355" s="22"/>
      <c r="C355" s="22"/>
      <c r="D355" s="115">
        <f t="shared" si="33"/>
        <v>335</v>
      </c>
      <c r="E355" s="248" t="str">
        <f t="array" ref="E355">IF($F355&lt;&gt;"",INDEX(DropDownLists!$K$10:$K$2516,MATCH($F355,DropDownLists!$L$10:$L$2516,0)),"")</f>
        <v/>
      </c>
      <c r="F355" s="116"/>
      <c r="G355" s="118"/>
      <c r="I355" s="144"/>
      <c r="J355" s="141"/>
      <c r="K355" s="145"/>
      <c r="L355" s="146"/>
      <c r="M355" s="195" t="str">
        <f t="array" ref="M355">IF($L355&lt;&gt;"",INDEX(DropDownLists!$H$10:$H$2516,MATCH($L355,DropDownLists!$I$10:$I$2516,0)),"")</f>
        <v/>
      </c>
      <c r="N355" s="148"/>
      <c r="O355" s="148"/>
      <c r="P355" s="146"/>
      <c r="Q355" s="148" t="s">
        <v>190</v>
      </c>
      <c r="R355" s="119" t="str">
        <f t="array" ref="R355">IF(ISNA(VLOOKUP($F355, AdmittedwithRecentDischarge!$I$28:$I$1527,1,FALSE)),"",MAX(IF((AdmittedwithRecentDischarge!$I$28:$I$1527=$F355)*(AdmittedwithRecentDischarge!$M$28:$M$1527&lt;=TransferLog!$J355),AdmittedwithRecentDischarge!$M$28:$M$1527)))</f>
        <v/>
      </c>
      <c r="S355" s="120" t="str">
        <f t="array" ref="S355">IF(ISNA(INDEX(AdmittedwithRecentDischarge!$AH$28:$AH$1527,MATCH($F355&amp;$R355,AdmittedwithRecentDischarge!$I$28:$I$1527&amp;AdmittedwithRecentDischarge!$M$28:$M$1527,0))),"", IF($R355&lt;&gt;"",INDEX(AdmittedwithRecentDischarge!$AH$28:$AH$1527,MATCH($F355&amp;$R355,AdmittedwithRecentDischarge!$I$28:$I$1527&amp;AdmittedwithRecentDischarge!$M$28:$M$1527,0)),""))</f>
        <v/>
      </c>
      <c r="T355" s="190">
        <f t="array" ref="T355">IF(ISNA(INDEX(AdmittedwithRecentDischarge!$I$28:$W$1527, (MATCH($F355&amp;$R355,AdmittedwithRecentDischarge!$I$28:$I$1527&amp;AdmittedwithRecentDischarge!$M$28:$M$1527,0)))),"",INDEX(AdmittedwithRecentDischarge!$I$28:$W$1527, (MATCH($F355&amp;$R355,AdmittedwithRecentDischarge!$I$28:$I$1527&amp;AdmittedwithRecentDischarge!$M$28:$M$1527,0)),9))</f>
        <v>0</v>
      </c>
      <c r="U355" s="191">
        <f t="array" ref="U355">IF(ISNA(INDEX(AdmittedwithRecentDischarge!$I$28:$W$1527, (MATCH($F355&amp;$R355,AdmittedwithRecentDischarge!$I$28:$I$1527&amp;AdmittedwithRecentDischarge!$M$28:$M$1527,0)))),"",INDEX(AdmittedwithRecentDischarge!$I$28:$W$1527, (MATCH($F355&amp;$R355,AdmittedwithRecentDischarge!$I$28:$I$1527&amp;AdmittedwithRecentDischarge!$M$28:$M$1527,0)),11))</f>
        <v>0</v>
      </c>
      <c r="V355" s="191">
        <f t="array" ref="V355">IF(ISNA(INDEX(AdmittedwithRecentDischarge!$I$28:$W$1527, (MATCH($F355&amp;$R355,AdmittedwithRecentDischarge!$I$28:$I$1527&amp;AdmittedwithRecentDischarge!$M$28:$M$1527,0)))),"",INDEX(AdmittedwithRecentDischarge!$I$28:$W$1527, (MATCH($F355&amp;$R355,AdmittedwithRecentDischarge!$I$28:$I$1527&amp;AdmittedwithRecentDischarge!$M$28:$M$1527,0)),15))</f>
        <v>0</v>
      </c>
      <c r="W355" s="228" t="b">
        <f t="shared" si="37"/>
        <v>0</v>
      </c>
      <c r="X355" s="224" t="str">
        <f t="array" ref="X355">IF(ISNA(VLOOKUP($F355, AdmittedwithRecentDischarge!$I$28:$I$1527,1,FALSE)),"",MAX(IF((AdmittedwithRecentDischarge!$I$28:$I$1527=$F355)*(AdmittedwithRecentDischarge!$K$28:$K$1527&lt;=TransferLog!$J355),AdmittedwithRecentDischarge!$K$28:$K$1527)))</f>
        <v/>
      </c>
      <c r="Y355" s="224" t="b">
        <f t="shared" si="38"/>
        <v>0</v>
      </c>
      <c r="Z355" s="208"/>
      <c r="AA355" s="207" t="str">
        <f t="shared" si="35"/>
        <v/>
      </c>
      <c r="AB355" s="212" t="b">
        <f t="shared" si="39"/>
        <v>0</v>
      </c>
      <c r="AC355" s="213">
        <f t="shared" si="36"/>
        <v>0</v>
      </c>
      <c r="AD355" s="298"/>
      <c r="AE355" s="299"/>
      <c r="AF355" s="21">
        <f t="shared" si="34"/>
        <v>0</v>
      </c>
    </row>
    <row r="356" spans="1:32" s="21" customFormat="1" ht="16.5" customHeight="1">
      <c r="A356" s="22"/>
      <c r="B356" s="22"/>
      <c r="C356" s="22"/>
      <c r="D356" s="115">
        <f t="shared" si="33"/>
        <v>336</v>
      </c>
      <c r="E356" s="248" t="str">
        <f t="array" ref="E356">IF($F356&lt;&gt;"",INDEX(DropDownLists!$K$10:$K$2516,MATCH($F356,DropDownLists!$L$10:$L$2516,0)),"")</f>
        <v/>
      </c>
      <c r="F356" s="116"/>
      <c r="G356" s="118"/>
      <c r="I356" s="144"/>
      <c r="J356" s="141"/>
      <c r="K356" s="145"/>
      <c r="L356" s="146"/>
      <c r="M356" s="195" t="str">
        <f t="array" ref="M356">IF($L356&lt;&gt;"",INDEX(DropDownLists!$H$10:$H$2516,MATCH($L356,DropDownLists!$I$10:$I$2516,0)),"")</f>
        <v/>
      </c>
      <c r="N356" s="148"/>
      <c r="O356" s="148"/>
      <c r="P356" s="146"/>
      <c r="Q356" s="148" t="s">
        <v>190</v>
      </c>
      <c r="R356" s="119" t="str">
        <f t="array" ref="R356">IF(ISNA(VLOOKUP($F356, AdmittedwithRecentDischarge!$I$28:$I$1527,1,FALSE)),"",MAX(IF((AdmittedwithRecentDischarge!$I$28:$I$1527=$F356)*(AdmittedwithRecentDischarge!$M$28:$M$1527&lt;=TransferLog!$J356),AdmittedwithRecentDischarge!$M$28:$M$1527)))</f>
        <v/>
      </c>
      <c r="S356" s="120" t="str">
        <f t="array" ref="S356">IF(ISNA(INDEX(AdmittedwithRecentDischarge!$AH$28:$AH$1527,MATCH($F356&amp;$R356,AdmittedwithRecentDischarge!$I$28:$I$1527&amp;AdmittedwithRecentDischarge!$M$28:$M$1527,0))),"", IF($R356&lt;&gt;"",INDEX(AdmittedwithRecentDischarge!$AH$28:$AH$1527,MATCH($F356&amp;$R356,AdmittedwithRecentDischarge!$I$28:$I$1527&amp;AdmittedwithRecentDischarge!$M$28:$M$1527,0)),""))</f>
        <v/>
      </c>
      <c r="T356" s="190">
        <f t="array" ref="T356">IF(ISNA(INDEX(AdmittedwithRecentDischarge!$I$28:$W$1527, (MATCH($F356&amp;$R356,AdmittedwithRecentDischarge!$I$28:$I$1527&amp;AdmittedwithRecentDischarge!$M$28:$M$1527,0)))),"",INDEX(AdmittedwithRecentDischarge!$I$28:$W$1527, (MATCH($F356&amp;$R356,AdmittedwithRecentDischarge!$I$28:$I$1527&amp;AdmittedwithRecentDischarge!$M$28:$M$1527,0)),9))</f>
        <v>0</v>
      </c>
      <c r="U356" s="191">
        <f t="array" ref="U356">IF(ISNA(INDEX(AdmittedwithRecentDischarge!$I$28:$W$1527, (MATCH($F356&amp;$R356,AdmittedwithRecentDischarge!$I$28:$I$1527&amp;AdmittedwithRecentDischarge!$M$28:$M$1527,0)))),"",INDEX(AdmittedwithRecentDischarge!$I$28:$W$1527, (MATCH($F356&amp;$R356,AdmittedwithRecentDischarge!$I$28:$I$1527&amp;AdmittedwithRecentDischarge!$M$28:$M$1527,0)),11))</f>
        <v>0</v>
      </c>
      <c r="V356" s="191">
        <f t="array" ref="V356">IF(ISNA(INDEX(AdmittedwithRecentDischarge!$I$28:$W$1527, (MATCH($F356&amp;$R356,AdmittedwithRecentDischarge!$I$28:$I$1527&amp;AdmittedwithRecentDischarge!$M$28:$M$1527,0)))),"",INDEX(AdmittedwithRecentDischarge!$I$28:$W$1527, (MATCH($F356&amp;$R356,AdmittedwithRecentDischarge!$I$28:$I$1527&amp;AdmittedwithRecentDischarge!$M$28:$M$1527,0)),15))</f>
        <v>0</v>
      </c>
      <c r="W356" s="228" t="b">
        <f t="shared" si="37"/>
        <v>0</v>
      </c>
      <c r="X356" s="224" t="str">
        <f t="array" ref="X356">IF(ISNA(VLOOKUP($F356, AdmittedwithRecentDischarge!$I$28:$I$1527,1,FALSE)),"",MAX(IF((AdmittedwithRecentDischarge!$I$28:$I$1527=$F356)*(AdmittedwithRecentDischarge!$K$28:$K$1527&lt;=TransferLog!$J356),AdmittedwithRecentDischarge!$K$28:$K$1527)))</f>
        <v/>
      </c>
      <c r="Y356" s="224" t="b">
        <f t="shared" si="38"/>
        <v>0</v>
      </c>
      <c r="Z356" s="208"/>
      <c r="AA356" s="207" t="str">
        <f t="shared" si="35"/>
        <v/>
      </c>
      <c r="AB356" s="212" t="b">
        <f t="shared" si="39"/>
        <v>0</v>
      </c>
      <c r="AC356" s="213">
        <f t="shared" si="36"/>
        <v>0</v>
      </c>
      <c r="AD356" s="298"/>
      <c r="AE356" s="299"/>
      <c r="AF356" s="21">
        <f t="shared" si="34"/>
        <v>0</v>
      </c>
    </row>
    <row r="357" spans="1:32" s="21" customFormat="1" ht="16.5" customHeight="1">
      <c r="A357" s="22"/>
      <c r="B357" s="22"/>
      <c r="C357" s="22"/>
      <c r="D357" s="115">
        <f t="shared" si="33"/>
        <v>337</v>
      </c>
      <c r="E357" s="248" t="str">
        <f t="array" ref="E357">IF($F357&lt;&gt;"",INDEX(DropDownLists!$K$10:$K$2516,MATCH($F357,DropDownLists!$L$10:$L$2516,0)),"")</f>
        <v/>
      </c>
      <c r="F357" s="116"/>
      <c r="G357" s="118"/>
      <c r="I357" s="144"/>
      <c r="J357" s="141"/>
      <c r="K357" s="145"/>
      <c r="L357" s="146"/>
      <c r="M357" s="195" t="str">
        <f t="array" ref="M357">IF($L357&lt;&gt;"",INDEX(DropDownLists!$H$10:$H$2516,MATCH($L357,DropDownLists!$I$10:$I$2516,0)),"")</f>
        <v/>
      </c>
      <c r="N357" s="148"/>
      <c r="O357" s="148"/>
      <c r="P357" s="146"/>
      <c r="Q357" s="148" t="s">
        <v>190</v>
      </c>
      <c r="R357" s="119" t="str">
        <f t="array" ref="R357">IF(ISNA(VLOOKUP($F357, AdmittedwithRecentDischarge!$I$28:$I$1527,1,FALSE)),"",MAX(IF((AdmittedwithRecentDischarge!$I$28:$I$1527=$F357)*(AdmittedwithRecentDischarge!$M$28:$M$1527&lt;=TransferLog!$J357),AdmittedwithRecentDischarge!$M$28:$M$1527)))</f>
        <v/>
      </c>
      <c r="S357" s="120" t="str">
        <f t="array" ref="S357">IF(ISNA(INDEX(AdmittedwithRecentDischarge!$AH$28:$AH$1527,MATCH($F357&amp;$R357,AdmittedwithRecentDischarge!$I$28:$I$1527&amp;AdmittedwithRecentDischarge!$M$28:$M$1527,0))),"", IF($R357&lt;&gt;"",INDEX(AdmittedwithRecentDischarge!$AH$28:$AH$1527,MATCH($F357&amp;$R357,AdmittedwithRecentDischarge!$I$28:$I$1527&amp;AdmittedwithRecentDischarge!$M$28:$M$1527,0)),""))</f>
        <v/>
      </c>
      <c r="T357" s="190">
        <f t="array" ref="T357">IF(ISNA(INDEX(AdmittedwithRecentDischarge!$I$28:$W$1527, (MATCH($F357&amp;$R357,AdmittedwithRecentDischarge!$I$28:$I$1527&amp;AdmittedwithRecentDischarge!$M$28:$M$1527,0)))),"",INDEX(AdmittedwithRecentDischarge!$I$28:$W$1527, (MATCH($F357&amp;$R357,AdmittedwithRecentDischarge!$I$28:$I$1527&amp;AdmittedwithRecentDischarge!$M$28:$M$1527,0)),9))</f>
        <v>0</v>
      </c>
      <c r="U357" s="191">
        <f t="array" ref="U357">IF(ISNA(INDEX(AdmittedwithRecentDischarge!$I$28:$W$1527, (MATCH($F357&amp;$R357,AdmittedwithRecentDischarge!$I$28:$I$1527&amp;AdmittedwithRecentDischarge!$M$28:$M$1527,0)))),"",INDEX(AdmittedwithRecentDischarge!$I$28:$W$1527, (MATCH($F357&amp;$R357,AdmittedwithRecentDischarge!$I$28:$I$1527&amp;AdmittedwithRecentDischarge!$M$28:$M$1527,0)),11))</f>
        <v>0</v>
      </c>
      <c r="V357" s="191">
        <f t="array" ref="V357">IF(ISNA(INDEX(AdmittedwithRecentDischarge!$I$28:$W$1527, (MATCH($F357&amp;$R357,AdmittedwithRecentDischarge!$I$28:$I$1527&amp;AdmittedwithRecentDischarge!$M$28:$M$1527,0)))),"",INDEX(AdmittedwithRecentDischarge!$I$28:$W$1527, (MATCH($F357&amp;$R357,AdmittedwithRecentDischarge!$I$28:$I$1527&amp;AdmittedwithRecentDischarge!$M$28:$M$1527,0)),15))</f>
        <v>0</v>
      </c>
      <c r="W357" s="228" t="b">
        <f t="shared" si="37"/>
        <v>0</v>
      </c>
      <c r="X357" s="224" t="str">
        <f t="array" ref="X357">IF(ISNA(VLOOKUP($F357, AdmittedwithRecentDischarge!$I$28:$I$1527,1,FALSE)),"",MAX(IF((AdmittedwithRecentDischarge!$I$28:$I$1527=$F357)*(AdmittedwithRecentDischarge!$K$28:$K$1527&lt;=TransferLog!$J357),AdmittedwithRecentDischarge!$K$28:$K$1527)))</f>
        <v/>
      </c>
      <c r="Y357" s="224" t="b">
        <f t="shared" si="38"/>
        <v>0</v>
      </c>
      <c r="Z357" s="208"/>
      <c r="AA357" s="207" t="str">
        <f t="shared" si="35"/>
        <v/>
      </c>
      <c r="AB357" s="212" t="b">
        <f t="shared" si="39"/>
        <v>0</v>
      </c>
      <c r="AC357" s="213">
        <f t="shared" si="36"/>
        <v>0</v>
      </c>
      <c r="AD357" s="298"/>
      <c r="AE357" s="299"/>
      <c r="AF357" s="21">
        <f t="shared" si="34"/>
        <v>0</v>
      </c>
    </row>
    <row r="358" spans="1:32" s="21" customFormat="1" ht="16.5" customHeight="1">
      <c r="A358" s="22"/>
      <c r="B358" s="22"/>
      <c r="C358" s="22"/>
      <c r="D358" s="115">
        <f t="shared" si="33"/>
        <v>338</v>
      </c>
      <c r="E358" s="248" t="str">
        <f t="array" ref="E358">IF($F358&lt;&gt;"",INDEX(DropDownLists!$K$10:$K$2516,MATCH($F358,DropDownLists!$L$10:$L$2516,0)),"")</f>
        <v/>
      </c>
      <c r="F358" s="116"/>
      <c r="G358" s="118"/>
      <c r="I358" s="144"/>
      <c r="J358" s="141"/>
      <c r="K358" s="145"/>
      <c r="L358" s="146"/>
      <c r="M358" s="195" t="str">
        <f t="array" ref="M358">IF($L358&lt;&gt;"",INDEX(DropDownLists!$H$10:$H$2516,MATCH($L358,DropDownLists!$I$10:$I$2516,0)),"")</f>
        <v/>
      </c>
      <c r="N358" s="148"/>
      <c r="O358" s="148"/>
      <c r="P358" s="146"/>
      <c r="Q358" s="148" t="s">
        <v>190</v>
      </c>
      <c r="R358" s="119" t="str">
        <f t="array" ref="R358">IF(ISNA(VLOOKUP($F358, AdmittedwithRecentDischarge!$I$28:$I$1527,1,FALSE)),"",MAX(IF((AdmittedwithRecentDischarge!$I$28:$I$1527=$F358)*(AdmittedwithRecentDischarge!$M$28:$M$1527&lt;=TransferLog!$J358),AdmittedwithRecentDischarge!$M$28:$M$1527)))</f>
        <v/>
      </c>
      <c r="S358" s="120" t="str">
        <f t="array" ref="S358">IF(ISNA(INDEX(AdmittedwithRecentDischarge!$AH$28:$AH$1527,MATCH($F358&amp;$R358,AdmittedwithRecentDischarge!$I$28:$I$1527&amp;AdmittedwithRecentDischarge!$M$28:$M$1527,0))),"", IF($R358&lt;&gt;"",INDEX(AdmittedwithRecentDischarge!$AH$28:$AH$1527,MATCH($F358&amp;$R358,AdmittedwithRecentDischarge!$I$28:$I$1527&amp;AdmittedwithRecentDischarge!$M$28:$M$1527,0)),""))</f>
        <v/>
      </c>
      <c r="T358" s="190">
        <f t="array" ref="T358">IF(ISNA(INDEX(AdmittedwithRecentDischarge!$I$28:$W$1527, (MATCH($F358&amp;$R358,AdmittedwithRecentDischarge!$I$28:$I$1527&amp;AdmittedwithRecentDischarge!$M$28:$M$1527,0)))),"",INDEX(AdmittedwithRecentDischarge!$I$28:$W$1527, (MATCH($F358&amp;$R358,AdmittedwithRecentDischarge!$I$28:$I$1527&amp;AdmittedwithRecentDischarge!$M$28:$M$1527,0)),9))</f>
        <v>0</v>
      </c>
      <c r="U358" s="191">
        <f t="array" ref="U358">IF(ISNA(INDEX(AdmittedwithRecentDischarge!$I$28:$W$1527, (MATCH($F358&amp;$R358,AdmittedwithRecentDischarge!$I$28:$I$1527&amp;AdmittedwithRecentDischarge!$M$28:$M$1527,0)))),"",INDEX(AdmittedwithRecentDischarge!$I$28:$W$1527, (MATCH($F358&amp;$R358,AdmittedwithRecentDischarge!$I$28:$I$1527&amp;AdmittedwithRecentDischarge!$M$28:$M$1527,0)),11))</f>
        <v>0</v>
      </c>
      <c r="V358" s="191">
        <f t="array" ref="V358">IF(ISNA(INDEX(AdmittedwithRecentDischarge!$I$28:$W$1527, (MATCH($F358&amp;$R358,AdmittedwithRecentDischarge!$I$28:$I$1527&amp;AdmittedwithRecentDischarge!$M$28:$M$1527,0)))),"",INDEX(AdmittedwithRecentDischarge!$I$28:$W$1527, (MATCH($F358&amp;$R358,AdmittedwithRecentDischarge!$I$28:$I$1527&amp;AdmittedwithRecentDischarge!$M$28:$M$1527,0)),15))</f>
        <v>0</v>
      </c>
      <c r="W358" s="228" t="b">
        <f t="shared" si="37"/>
        <v>0</v>
      </c>
      <c r="X358" s="224" t="str">
        <f t="array" ref="X358">IF(ISNA(VLOOKUP($F358, AdmittedwithRecentDischarge!$I$28:$I$1527,1,FALSE)),"",MAX(IF((AdmittedwithRecentDischarge!$I$28:$I$1527=$F358)*(AdmittedwithRecentDischarge!$K$28:$K$1527&lt;=TransferLog!$J358),AdmittedwithRecentDischarge!$K$28:$K$1527)))</f>
        <v/>
      </c>
      <c r="Y358" s="224" t="b">
        <f t="shared" si="38"/>
        <v>0</v>
      </c>
      <c r="Z358" s="208"/>
      <c r="AA358" s="207" t="str">
        <f t="shared" si="35"/>
        <v/>
      </c>
      <c r="AB358" s="212" t="b">
        <f t="shared" si="39"/>
        <v>0</v>
      </c>
      <c r="AC358" s="213">
        <f t="shared" si="36"/>
        <v>0</v>
      </c>
      <c r="AD358" s="298"/>
      <c r="AE358" s="299"/>
      <c r="AF358" s="21">
        <f t="shared" si="34"/>
        <v>0</v>
      </c>
    </row>
    <row r="359" spans="1:32" s="21" customFormat="1" ht="16.5" customHeight="1">
      <c r="A359" s="22"/>
      <c r="B359" s="22"/>
      <c r="C359" s="22"/>
      <c r="D359" s="115">
        <f t="shared" si="33"/>
        <v>339</v>
      </c>
      <c r="E359" s="248" t="str">
        <f t="array" ref="E359">IF($F359&lt;&gt;"",INDEX(DropDownLists!$K$10:$K$2516,MATCH($F359,DropDownLists!$L$10:$L$2516,0)),"")</f>
        <v/>
      </c>
      <c r="F359" s="116"/>
      <c r="G359" s="118"/>
      <c r="I359" s="144"/>
      <c r="J359" s="141"/>
      <c r="K359" s="145"/>
      <c r="L359" s="146"/>
      <c r="M359" s="195" t="str">
        <f t="array" ref="M359">IF($L359&lt;&gt;"",INDEX(DropDownLists!$H$10:$H$2516,MATCH($L359,DropDownLists!$I$10:$I$2516,0)),"")</f>
        <v/>
      </c>
      <c r="N359" s="148"/>
      <c r="O359" s="148"/>
      <c r="P359" s="146"/>
      <c r="Q359" s="148" t="s">
        <v>190</v>
      </c>
      <c r="R359" s="119" t="str">
        <f t="array" ref="R359">IF(ISNA(VLOOKUP($F359, AdmittedwithRecentDischarge!$I$28:$I$1527,1,FALSE)),"",MAX(IF((AdmittedwithRecentDischarge!$I$28:$I$1527=$F359)*(AdmittedwithRecentDischarge!$M$28:$M$1527&lt;=TransferLog!$J359),AdmittedwithRecentDischarge!$M$28:$M$1527)))</f>
        <v/>
      </c>
      <c r="S359" s="120" t="str">
        <f t="array" ref="S359">IF(ISNA(INDEX(AdmittedwithRecentDischarge!$AH$28:$AH$1527,MATCH($F359&amp;$R359,AdmittedwithRecentDischarge!$I$28:$I$1527&amp;AdmittedwithRecentDischarge!$M$28:$M$1527,0))),"", IF($R359&lt;&gt;"",INDEX(AdmittedwithRecentDischarge!$AH$28:$AH$1527,MATCH($F359&amp;$R359,AdmittedwithRecentDischarge!$I$28:$I$1527&amp;AdmittedwithRecentDischarge!$M$28:$M$1527,0)),""))</f>
        <v/>
      </c>
      <c r="T359" s="190">
        <f t="array" ref="T359">IF(ISNA(INDEX(AdmittedwithRecentDischarge!$I$28:$W$1527, (MATCH($F359&amp;$R359,AdmittedwithRecentDischarge!$I$28:$I$1527&amp;AdmittedwithRecentDischarge!$M$28:$M$1527,0)))),"",INDEX(AdmittedwithRecentDischarge!$I$28:$W$1527, (MATCH($F359&amp;$R359,AdmittedwithRecentDischarge!$I$28:$I$1527&amp;AdmittedwithRecentDischarge!$M$28:$M$1527,0)),9))</f>
        <v>0</v>
      </c>
      <c r="U359" s="191">
        <f t="array" ref="U359">IF(ISNA(INDEX(AdmittedwithRecentDischarge!$I$28:$W$1527, (MATCH($F359&amp;$R359,AdmittedwithRecentDischarge!$I$28:$I$1527&amp;AdmittedwithRecentDischarge!$M$28:$M$1527,0)))),"",INDEX(AdmittedwithRecentDischarge!$I$28:$W$1527, (MATCH($F359&amp;$R359,AdmittedwithRecentDischarge!$I$28:$I$1527&amp;AdmittedwithRecentDischarge!$M$28:$M$1527,0)),11))</f>
        <v>0</v>
      </c>
      <c r="V359" s="191">
        <f t="array" ref="V359">IF(ISNA(INDEX(AdmittedwithRecentDischarge!$I$28:$W$1527, (MATCH($F359&amp;$R359,AdmittedwithRecentDischarge!$I$28:$I$1527&amp;AdmittedwithRecentDischarge!$M$28:$M$1527,0)))),"",INDEX(AdmittedwithRecentDischarge!$I$28:$W$1527, (MATCH($F359&amp;$R359,AdmittedwithRecentDischarge!$I$28:$I$1527&amp;AdmittedwithRecentDischarge!$M$28:$M$1527,0)),15))</f>
        <v>0</v>
      </c>
      <c r="W359" s="228" t="b">
        <f t="shared" si="37"/>
        <v>0</v>
      </c>
      <c r="X359" s="224" t="str">
        <f t="array" ref="X359">IF(ISNA(VLOOKUP($F359, AdmittedwithRecentDischarge!$I$28:$I$1527,1,FALSE)),"",MAX(IF((AdmittedwithRecentDischarge!$I$28:$I$1527=$F359)*(AdmittedwithRecentDischarge!$K$28:$K$1527&lt;=TransferLog!$J359),AdmittedwithRecentDischarge!$K$28:$K$1527)))</f>
        <v/>
      </c>
      <c r="Y359" s="224" t="b">
        <f t="shared" si="38"/>
        <v>0</v>
      </c>
      <c r="Z359" s="208"/>
      <c r="AA359" s="207" t="str">
        <f t="shared" si="35"/>
        <v/>
      </c>
      <c r="AB359" s="212" t="b">
        <f t="shared" si="39"/>
        <v>0</v>
      </c>
      <c r="AC359" s="213">
        <f t="shared" si="36"/>
        <v>0</v>
      </c>
      <c r="AD359" s="298"/>
      <c r="AE359" s="299"/>
      <c r="AF359" s="21">
        <f t="shared" si="34"/>
        <v>0</v>
      </c>
    </row>
    <row r="360" spans="1:32" s="21" customFormat="1" ht="16.5" customHeight="1">
      <c r="A360" s="22"/>
      <c r="B360" s="22"/>
      <c r="C360" s="22"/>
      <c r="D360" s="115">
        <f t="shared" si="33"/>
        <v>340</v>
      </c>
      <c r="E360" s="248" t="str">
        <f t="array" ref="E360">IF($F360&lt;&gt;"",INDEX(DropDownLists!$K$10:$K$2516,MATCH($F360,DropDownLists!$L$10:$L$2516,0)),"")</f>
        <v/>
      </c>
      <c r="F360" s="116"/>
      <c r="G360" s="118"/>
      <c r="I360" s="144"/>
      <c r="J360" s="141"/>
      <c r="K360" s="145"/>
      <c r="L360" s="146"/>
      <c r="M360" s="195" t="str">
        <f t="array" ref="M360">IF($L360&lt;&gt;"",INDEX(DropDownLists!$H$10:$H$2516,MATCH($L360,DropDownLists!$I$10:$I$2516,0)),"")</f>
        <v/>
      </c>
      <c r="N360" s="148"/>
      <c r="O360" s="148"/>
      <c r="P360" s="146"/>
      <c r="Q360" s="148" t="s">
        <v>190</v>
      </c>
      <c r="R360" s="119" t="str">
        <f t="array" ref="R360">IF(ISNA(VLOOKUP($F360, AdmittedwithRecentDischarge!$I$28:$I$1527,1,FALSE)),"",MAX(IF((AdmittedwithRecentDischarge!$I$28:$I$1527=$F360)*(AdmittedwithRecentDischarge!$M$28:$M$1527&lt;=TransferLog!$J360),AdmittedwithRecentDischarge!$M$28:$M$1527)))</f>
        <v/>
      </c>
      <c r="S360" s="120" t="str">
        <f t="array" ref="S360">IF(ISNA(INDEX(AdmittedwithRecentDischarge!$AH$28:$AH$1527,MATCH($F360&amp;$R360,AdmittedwithRecentDischarge!$I$28:$I$1527&amp;AdmittedwithRecentDischarge!$M$28:$M$1527,0))),"", IF($R360&lt;&gt;"",INDEX(AdmittedwithRecentDischarge!$AH$28:$AH$1527,MATCH($F360&amp;$R360,AdmittedwithRecentDischarge!$I$28:$I$1527&amp;AdmittedwithRecentDischarge!$M$28:$M$1527,0)),""))</f>
        <v/>
      </c>
      <c r="T360" s="190">
        <f t="array" ref="T360">IF(ISNA(INDEX(AdmittedwithRecentDischarge!$I$28:$W$1527, (MATCH($F360&amp;$R360,AdmittedwithRecentDischarge!$I$28:$I$1527&amp;AdmittedwithRecentDischarge!$M$28:$M$1527,0)))),"",INDEX(AdmittedwithRecentDischarge!$I$28:$W$1527, (MATCH($F360&amp;$R360,AdmittedwithRecentDischarge!$I$28:$I$1527&amp;AdmittedwithRecentDischarge!$M$28:$M$1527,0)),9))</f>
        <v>0</v>
      </c>
      <c r="U360" s="191">
        <f t="array" ref="U360">IF(ISNA(INDEX(AdmittedwithRecentDischarge!$I$28:$W$1527, (MATCH($F360&amp;$R360,AdmittedwithRecentDischarge!$I$28:$I$1527&amp;AdmittedwithRecentDischarge!$M$28:$M$1527,0)))),"",INDEX(AdmittedwithRecentDischarge!$I$28:$W$1527, (MATCH($F360&amp;$R360,AdmittedwithRecentDischarge!$I$28:$I$1527&amp;AdmittedwithRecentDischarge!$M$28:$M$1527,0)),11))</f>
        <v>0</v>
      </c>
      <c r="V360" s="191">
        <f t="array" ref="V360">IF(ISNA(INDEX(AdmittedwithRecentDischarge!$I$28:$W$1527, (MATCH($F360&amp;$R360,AdmittedwithRecentDischarge!$I$28:$I$1527&amp;AdmittedwithRecentDischarge!$M$28:$M$1527,0)))),"",INDEX(AdmittedwithRecentDischarge!$I$28:$W$1527, (MATCH($F360&amp;$R360,AdmittedwithRecentDischarge!$I$28:$I$1527&amp;AdmittedwithRecentDischarge!$M$28:$M$1527,0)),15))</f>
        <v>0</v>
      </c>
      <c r="W360" s="228" t="b">
        <f t="shared" si="37"/>
        <v>0</v>
      </c>
      <c r="X360" s="224" t="str">
        <f t="array" ref="X360">IF(ISNA(VLOOKUP($F360, AdmittedwithRecentDischarge!$I$28:$I$1527,1,FALSE)),"",MAX(IF((AdmittedwithRecentDischarge!$I$28:$I$1527=$F360)*(AdmittedwithRecentDischarge!$K$28:$K$1527&lt;=TransferLog!$J360),AdmittedwithRecentDischarge!$K$28:$K$1527)))</f>
        <v/>
      </c>
      <c r="Y360" s="224" t="b">
        <f t="shared" si="38"/>
        <v>0</v>
      </c>
      <c r="Z360" s="208"/>
      <c r="AA360" s="207" t="str">
        <f t="shared" si="35"/>
        <v/>
      </c>
      <c r="AB360" s="212" t="b">
        <f t="shared" si="39"/>
        <v>0</v>
      </c>
      <c r="AC360" s="213">
        <f t="shared" si="36"/>
        <v>0</v>
      </c>
      <c r="AD360" s="298"/>
      <c r="AE360" s="299"/>
      <c r="AF360" s="21">
        <f t="shared" si="34"/>
        <v>0</v>
      </c>
    </row>
    <row r="361" spans="1:32" s="21" customFormat="1" ht="16.5" customHeight="1">
      <c r="A361" s="22"/>
      <c r="B361" s="22"/>
      <c r="C361" s="22"/>
      <c r="D361" s="115">
        <f t="shared" si="33"/>
        <v>341</v>
      </c>
      <c r="E361" s="248" t="str">
        <f t="array" ref="E361">IF($F361&lt;&gt;"",INDEX(DropDownLists!$K$10:$K$2516,MATCH($F361,DropDownLists!$L$10:$L$2516,0)),"")</f>
        <v/>
      </c>
      <c r="F361" s="116"/>
      <c r="G361" s="118"/>
      <c r="I361" s="144"/>
      <c r="J361" s="141"/>
      <c r="K361" s="145"/>
      <c r="L361" s="146"/>
      <c r="M361" s="195" t="str">
        <f t="array" ref="M361">IF($L361&lt;&gt;"",INDEX(DropDownLists!$H$10:$H$2516,MATCH($L361,DropDownLists!$I$10:$I$2516,0)),"")</f>
        <v/>
      </c>
      <c r="N361" s="148"/>
      <c r="O361" s="148"/>
      <c r="P361" s="146"/>
      <c r="Q361" s="148" t="s">
        <v>190</v>
      </c>
      <c r="R361" s="119" t="str">
        <f t="array" ref="R361">IF(ISNA(VLOOKUP($F361, AdmittedwithRecentDischarge!$I$28:$I$1527,1,FALSE)),"",MAX(IF((AdmittedwithRecentDischarge!$I$28:$I$1527=$F361)*(AdmittedwithRecentDischarge!$M$28:$M$1527&lt;=TransferLog!$J361),AdmittedwithRecentDischarge!$M$28:$M$1527)))</f>
        <v/>
      </c>
      <c r="S361" s="120" t="str">
        <f t="array" ref="S361">IF(ISNA(INDEX(AdmittedwithRecentDischarge!$AH$28:$AH$1527,MATCH($F361&amp;$R361,AdmittedwithRecentDischarge!$I$28:$I$1527&amp;AdmittedwithRecentDischarge!$M$28:$M$1527,0))),"", IF($R361&lt;&gt;"",INDEX(AdmittedwithRecentDischarge!$AH$28:$AH$1527,MATCH($F361&amp;$R361,AdmittedwithRecentDischarge!$I$28:$I$1527&amp;AdmittedwithRecentDischarge!$M$28:$M$1527,0)),""))</f>
        <v/>
      </c>
      <c r="T361" s="190">
        <f t="array" ref="T361">IF(ISNA(INDEX(AdmittedwithRecentDischarge!$I$28:$W$1527, (MATCH($F361&amp;$R361,AdmittedwithRecentDischarge!$I$28:$I$1527&amp;AdmittedwithRecentDischarge!$M$28:$M$1527,0)))),"",INDEX(AdmittedwithRecentDischarge!$I$28:$W$1527, (MATCH($F361&amp;$R361,AdmittedwithRecentDischarge!$I$28:$I$1527&amp;AdmittedwithRecentDischarge!$M$28:$M$1527,0)),9))</f>
        <v>0</v>
      </c>
      <c r="U361" s="191">
        <f t="array" ref="U361">IF(ISNA(INDEX(AdmittedwithRecentDischarge!$I$28:$W$1527, (MATCH($F361&amp;$R361,AdmittedwithRecentDischarge!$I$28:$I$1527&amp;AdmittedwithRecentDischarge!$M$28:$M$1527,0)))),"",INDEX(AdmittedwithRecentDischarge!$I$28:$W$1527, (MATCH($F361&amp;$R361,AdmittedwithRecentDischarge!$I$28:$I$1527&amp;AdmittedwithRecentDischarge!$M$28:$M$1527,0)),11))</f>
        <v>0</v>
      </c>
      <c r="V361" s="191">
        <f t="array" ref="V361">IF(ISNA(INDEX(AdmittedwithRecentDischarge!$I$28:$W$1527, (MATCH($F361&amp;$R361,AdmittedwithRecentDischarge!$I$28:$I$1527&amp;AdmittedwithRecentDischarge!$M$28:$M$1527,0)))),"",INDEX(AdmittedwithRecentDischarge!$I$28:$W$1527, (MATCH($F361&amp;$R361,AdmittedwithRecentDischarge!$I$28:$I$1527&amp;AdmittedwithRecentDischarge!$M$28:$M$1527,0)),15))</f>
        <v>0</v>
      </c>
      <c r="W361" s="228" t="b">
        <f t="shared" si="37"/>
        <v>0</v>
      </c>
      <c r="X361" s="224" t="str">
        <f t="array" ref="X361">IF(ISNA(VLOOKUP($F361, AdmittedwithRecentDischarge!$I$28:$I$1527,1,FALSE)),"",MAX(IF((AdmittedwithRecentDischarge!$I$28:$I$1527=$F361)*(AdmittedwithRecentDischarge!$K$28:$K$1527&lt;=TransferLog!$J361),AdmittedwithRecentDischarge!$K$28:$K$1527)))</f>
        <v/>
      </c>
      <c r="Y361" s="224" t="b">
        <f t="shared" si="38"/>
        <v>0</v>
      </c>
      <c r="Z361" s="208"/>
      <c r="AA361" s="207" t="str">
        <f t="shared" si="35"/>
        <v/>
      </c>
      <c r="AB361" s="212" t="b">
        <f t="shared" si="39"/>
        <v>0</v>
      </c>
      <c r="AC361" s="213">
        <f t="shared" si="36"/>
        <v>0</v>
      </c>
      <c r="AD361" s="298"/>
      <c r="AE361" s="299"/>
      <c r="AF361" s="21">
        <f t="shared" si="34"/>
        <v>0</v>
      </c>
    </row>
    <row r="362" spans="1:32" s="21" customFormat="1" ht="16.5" customHeight="1">
      <c r="A362" s="22"/>
      <c r="B362" s="22"/>
      <c r="C362" s="22"/>
      <c r="D362" s="115">
        <f t="shared" si="33"/>
        <v>342</v>
      </c>
      <c r="E362" s="248" t="str">
        <f t="array" ref="E362">IF($F362&lt;&gt;"",INDEX(DropDownLists!$K$10:$K$2516,MATCH($F362,DropDownLists!$L$10:$L$2516,0)),"")</f>
        <v/>
      </c>
      <c r="F362" s="116"/>
      <c r="G362" s="118"/>
      <c r="I362" s="144"/>
      <c r="J362" s="141"/>
      <c r="K362" s="145"/>
      <c r="L362" s="146"/>
      <c r="M362" s="195" t="str">
        <f t="array" ref="M362">IF($L362&lt;&gt;"",INDEX(DropDownLists!$H$10:$H$2516,MATCH($L362,DropDownLists!$I$10:$I$2516,0)),"")</f>
        <v/>
      </c>
      <c r="N362" s="148"/>
      <c r="O362" s="148"/>
      <c r="P362" s="146"/>
      <c r="Q362" s="148" t="s">
        <v>190</v>
      </c>
      <c r="R362" s="119" t="str">
        <f t="array" ref="R362">IF(ISNA(VLOOKUP($F362, AdmittedwithRecentDischarge!$I$28:$I$1527,1,FALSE)),"",MAX(IF((AdmittedwithRecentDischarge!$I$28:$I$1527=$F362)*(AdmittedwithRecentDischarge!$M$28:$M$1527&lt;=TransferLog!$J362),AdmittedwithRecentDischarge!$M$28:$M$1527)))</f>
        <v/>
      </c>
      <c r="S362" s="120" t="str">
        <f t="array" ref="S362">IF(ISNA(INDEX(AdmittedwithRecentDischarge!$AH$28:$AH$1527,MATCH($F362&amp;$R362,AdmittedwithRecentDischarge!$I$28:$I$1527&amp;AdmittedwithRecentDischarge!$M$28:$M$1527,0))),"", IF($R362&lt;&gt;"",INDEX(AdmittedwithRecentDischarge!$AH$28:$AH$1527,MATCH($F362&amp;$R362,AdmittedwithRecentDischarge!$I$28:$I$1527&amp;AdmittedwithRecentDischarge!$M$28:$M$1527,0)),""))</f>
        <v/>
      </c>
      <c r="T362" s="190">
        <f t="array" ref="T362">IF(ISNA(INDEX(AdmittedwithRecentDischarge!$I$28:$W$1527, (MATCH($F362&amp;$R362,AdmittedwithRecentDischarge!$I$28:$I$1527&amp;AdmittedwithRecentDischarge!$M$28:$M$1527,0)))),"",INDEX(AdmittedwithRecentDischarge!$I$28:$W$1527, (MATCH($F362&amp;$R362,AdmittedwithRecentDischarge!$I$28:$I$1527&amp;AdmittedwithRecentDischarge!$M$28:$M$1527,0)),9))</f>
        <v>0</v>
      </c>
      <c r="U362" s="191">
        <f t="array" ref="U362">IF(ISNA(INDEX(AdmittedwithRecentDischarge!$I$28:$W$1527, (MATCH($F362&amp;$R362,AdmittedwithRecentDischarge!$I$28:$I$1527&amp;AdmittedwithRecentDischarge!$M$28:$M$1527,0)))),"",INDEX(AdmittedwithRecentDischarge!$I$28:$W$1527, (MATCH($F362&amp;$R362,AdmittedwithRecentDischarge!$I$28:$I$1527&amp;AdmittedwithRecentDischarge!$M$28:$M$1527,0)),11))</f>
        <v>0</v>
      </c>
      <c r="V362" s="191">
        <f t="array" ref="V362">IF(ISNA(INDEX(AdmittedwithRecentDischarge!$I$28:$W$1527, (MATCH($F362&amp;$R362,AdmittedwithRecentDischarge!$I$28:$I$1527&amp;AdmittedwithRecentDischarge!$M$28:$M$1527,0)))),"",INDEX(AdmittedwithRecentDischarge!$I$28:$W$1527, (MATCH($F362&amp;$R362,AdmittedwithRecentDischarge!$I$28:$I$1527&amp;AdmittedwithRecentDischarge!$M$28:$M$1527,0)),15))</f>
        <v>0</v>
      </c>
      <c r="W362" s="228" t="b">
        <f t="shared" si="37"/>
        <v>0</v>
      </c>
      <c r="X362" s="224" t="str">
        <f t="array" ref="X362">IF(ISNA(VLOOKUP($F362, AdmittedwithRecentDischarge!$I$28:$I$1527,1,FALSE)),"",MAX(IF((AdmittedwithRecentDischarge!$I$28:$I$1527=$F362)*(AdmittedwithRecentDischarge!$K$28:$K$1527&lt;=TransferLog!$J362),AdmittedwithRecentDischarge!$K$28:$K$1527)))</f>
        <v/>
      </c>
      <c r="Y362" s="224" t="b">
        <f t="shared" si="38"/>
        <v>0</v>
      </c>
      <c r="Z362" s="208"/>
      <c r="AA362" s="207" t="str">
        <f t="shared" si="35"/>
        <v/>
      </c>
      <c r="AB362" s="212" t="b">
        <f t="shared" si="39"/>
        <v>0</v>
      </c>
      <c r="AC362" s="213">
        <f t="shared" si="36"/>
        <v>0</v>
      </c>
      <c r="AD362" s="298"/>
      <c r="AE362" s="299"/>
      <c r="AF362" s="21">
        <f t="shared" si="34"/>
        <v>0</v>
      </c>
    </row>
    <row r="363" spans="1:32" s="21" customFormat="1" ht="16.5" customHeight="1">
      <c r="A363" s="22"/>
      <c r="B363" s="22"/>
      <c r="C363" s="22"/>
      <c r="D363" s="115">
        <f t="shared" si="33"/>
        <v>343</v>
      </c>
      <c r="E363" s="248" t="str">
        <f t="array" ref="E363">IF($F363&lt;&gt;"",INDEX(DropDownLists!$K$10:$K$2516,MATCH($F363,DropDownLists!$L$10:$L$2516,0)),"")</f>
        <v/>
      </c>
      <c r="F363" s="116"/>
      <c r="G363" s="118"/>
      <c r="I363" s="144"/>
      <c r="J363" s="141"/>
      <c r="K363" s="145"/>
      <c r="L363" s="146"/>
      <c r="M363" s="195" t="str">
        <f t="array" ref="M363">IF($L363&lt;&gt;"",INDEX(DropDownLists!$H$10:$H$2516,MATCH($L363,DropDownLists!$I$10:$I$2516,0)),"")</f>
        <v/>
      </c>
      <c r="N363" s="148"/>
      <c r="O363" s="148"/>
      <c r="P363" s="146"/>
      <c r="Q363" s="148" t="s">
        <v>190</v>
      </c>
      <c r="R363" s="119" t="str">
        <f t="array" ref="R363">IF(ISNA(VLOOKUP($F363, AdmittedwithRecentDischarge!$I$28:$I$1527,1,FALSE)),"",MAX(IF((AdmittedwithRecentDischarge!$I$28:$I$1527=$F363)*(AdmittedwithRecentDischarge!$M$28:$M$1527&lt;=TransferLog!$J363),AdmittedwithRecentDischarge!$M$28:$M$1527)))</f>
        <v/>
      </c>
      <c r="S363" s="120" t="str">
        <f t="array" ref="S363">IF(ISNA(INDEX(AdmittedwithRecentDischarge!$AH$28:$AH$1527,MATCH($F363&amp;$R363,AdmittedwithRecentDischarge!$I$28:$I$1527&amp;AdmittedwithRecentDischarge!$M$28:$M$1527,0))),"", IF($R363&lt;&gt;"",INDEX(AdmittedwithRecentDischarge!$AH$28:$AH$1527,MATCH($F363&amp;$R363,AdmittedwithRecentDischarge!$I$28:$I$1527&amp;AdmittedwithRecentDischarge!$M$28:$M$1527,0)),""))</f>
        <v/>
      </c>
      <c r="T363" s="190">
        <f t="array" ref="T363">IF(ISNA(INDEX(AdmittedwithRecentDischarge!$I$28:$W$1527, (MATCH($F363&amp;$R363,AdmittedwithRecentDischarge!$I$28:$I$1527&amp;AdmittedwithRecentDischarge!$M$28:$M$1527,0)))),"",INDEX(AdmittedwithRecentDischarge!$I$28:$W$1527, (MATCH($F363&amp;$R363,AdmittedwithRecentDischarge!$I$28:$I$1527&amp;AdmittedwithRecentDischarge!$M$28:$M$1527,0)),9))</f>
        <v>0</v>
      </c>
      <c r="U363" s="191">
        <f t="array" ref="U363">IF(ISNA(INDEX(AdmittedwithRecentDischarge!$I$28:$W$1527, (MATCH($F363&amp;$R363,AdmittedwithRecentDischarge!$I$28:$I$1527&amp;AdmittedwithRecentDischarge!$M$28:$M$1527,0)))),"",INDEX(AdmittedwithRecentDischarge!$I$28:$W$1527, (MATCH($F363&amp;$R363,AdmittedwithRecentDischarge!$I$28:$I$1527&amp;AdmittedwithRecentDischarge!$M$28:$M$1527,0)),11))</f>
        <v>0</v>
      </c>
      <c r="V363" s="191">
        <f t="array" ref="V363">IF(ISNA(INDEX(AdmittedwithRecentDischarge!$I$28:$W$1527, (MATCH($F363&amp;$R363,AdmittedwithRecentDischarge!$I$28:$I$1527&amp;AdmittedwithRecentDischarge!$M$28:$M$1527,0)))),"",INDEX(AdmittedwithRecentDischarge!$I$28:$W$1527, (MATCH($F363&amp;$R363,AdmittedwithRecentDischarge!$I$28:$I$1527&amp;AdmittedwithRecentDischarge!$M$28:$M$1527,0)),15))</f>
        <v>0</v>
      </c>
      <c r="W363" s="228" t="b">
        <f t="shared" si="37"/>
        <v>0</v>
      </c>
      <c r="X363" s="224" t="str">
        <f t="array" ref="X363">IF(ISNA(VLOOKUP($F363, AdmittedwithRecentDischarge!$I$28:$I$1527,1,FALSE)),"",MAX(IF((AdmittedwithRecentDischarge!$I$28:$I$1527=$F363)*(AdmittedwithRecentDischarge!$K$28:$K$1527&lt;=TransferLog!$J363),AdmittedwithRecentDischarge!$K$28:$K$1527)))</f>
        <v/>
      </c>
      <c r="Y363" s="224" t="b">
        <f t="shared" si="38"/>
        <v>0</v>
      </c>
      <c r="Z363" s="208"/>
      <c r="AA363" s="207" t="str">
        <f t="shared" si="35"/>
        <v/>
      </c>
      <c r="AB363" s="212" t="b">
        <f t="shared" si="39"/>
        <v>0</v>
      </c>
      <c r="AC363" s="213">
        <f t="shared" si="36"/>
        <v>0</v>
      </c>
      <c r="AD363" s="298"/>
      <c r="AE363" s="299"/>
      <c r="AF363" s="21">
        <f t="shared" si="34"/>
        <v>0</v>
      </c>
    </row>
    <row r="364" spans="1:32" s="21" customFormat="1" ht="16.5" customHeight="1">
      <c r="A364" s="22"/>
      <c r="B364" s="22"/>
      <c r="C364" s="22"/>
      <c r="D364" s="115">
        <f t="shared" si="33"/>
        <v>344</v>
      </c>
      <c r="E364" s="248" t="str">
        <f t="array" ref="E364">IF($F364&lt;&gt;"",INDEX(DropDownLists!$K$10:$K$2516,MATCH($F364,DropDownLists!$L$10:$L$2516,0)),"")</f>
        <v/>
      </c>
      <c r="F364" s="116"/>
      <c r="G364" s="118"/>
      <c r="I364" s="144"/>
      <c r="J364" s="141"/>
      <c r="K364" s="145"/>
      <c r="L364" s="146"/>
      <c r="M364" s="195" t="str">
        <f t="array" ref="M364">IF($L364&lt;&gt;"",INDEX(DropDownLists!$H$10:$H$2516,MATCH($L364,DropDownLists!$I$10:$I$2516,0)),"")</f>
        <v/>
      </c>
      <c r="N364" s="148"/>
      <c r="O364" s="148"/>
      <c r="P364" s="146"/>
      <c r="Q364" s="148" t="s">
        <v>190</v>
      </c>
      <c r="R364" s="119" t="str">
        <f t="array" ref="R364">IF(ISNA(VLOOKUP($F364, AdmittedwithRecentDischarge!$I$28:$I$1527,1,FALSE)),"",MAX(IF((AdmittedwithRecentDischarge!$I$28:$I$1527=$F364)*(AdmittedwithRecentDischarge!$M$28:$M$1527&lt;=TransferLog!$J364),AdmittedwithRecentDischarge!$M$28:$M$1527)))</f>
        <v/>
      </c>
      <c r="S364" s="120" t="str">
        <f t="array" ref="S364">IF(ISNA(INDEX(AdmittedwithRecentDischarge!$AH$28:$AH$1527,MATCH($F364&amp;$R364,AdmittedwithRecentDischarge!$I$28:$I$1527&amp;AdmittedwithRecentDischarge!$M$28:$M$1527,0))),"", IF($R364&lt;&gt;"",INDEX(AdmittedwithRecentDischarge!$AH$28:$AH$1527,MATCH($F364&amp;$R364,AdmittedwithRecentDischarge!$I$28:$I$1527&amp;AdmittedwithRecentDischarge!$M$28:$M$1527,0)),""))</f>
        <v/>
      </c>
      <c r="T364" s="190">
        <f t="array" ref="T364">IF(ISNA(INDEX(AdmittedwithRecentDischarge!$I$28:$W$1527, (MATCH($F364&amp;$R364,AdmittedwithRecentDischarge!$I$28:$I$1527&amp;AdmittedwithRecentDischarge!$M$28:$M$1527,0)))),"",INDEX(AdmittedwithRecentDischarge!$I$28:$W$1527, (MATCH($F364&amp;$R364,AdmittedwithRecentDischarge!$I$28:$I$1527&amp;AdmittedwithRecentDischarge!$M$28:$M$1527,0)),9))</f>
        <v>0</v>
      </c>
      <c r="U364" s="191">
        <f t="array" ref="U364">IF(ISNA(INDEX(AdmittedwithRecentDischarge!$I$28:$W$1527, (MATCH($F364&amp;$R364,AdmittedwithRecentDischarge!$I$28:$I$1527&amp;AdmittedwithRecentDischarge!$M$28:$M$1527,0)))),"",INDEX(AdmittedwithRecentDischarge!$I$28:$W$1527, (MATCH($F364&amp;$R364,AdmittedwithRecentDischarge!$I$28:$I$1527&amp;AdmittedwithRecentDischarge!$M$28:$M$1527,0)),11))</f>
        <v>0</v>
      </c>
      <c r="V364" s="191">
        <f t="array" ref="V364">IF(ISNA(INDEX(AdmittedwithRecentDischarge!$I$28:$W$1527, (MATCH($F364&amp;$R364,AdmittedwithRecentDischarge!$I$28:$I$1527&amp;AdmittedwithRecentDischarge!$M$28:$M$1527,0)))),"",INDEX(AdmittedwithRecentDischarge!$I$28:$W$1527, (MATCH($F364&amp;$R364,AdmittedwithRecentDischarge!$I$28:$I$1527&amp;AdmittedwithRecentDischarge!$M$28:$M$1527,0)),15))</f>
        <v>0</v>
      </c>
      <c r="W364" s="228" t="b">
        <f t="shared" si="37"/>
        <v>0</v>
      </c>
      <c r="X364" s="224" t="str">
        <f t="array" ref="X364">IF(ISNA(VLOOKUP($F364, AdmittedwithRecentDischarge!$I$28:$I$1527,1,FALSE)),"",MAX(IF((AdmittedwithRecentDischarge!$I$28:$I$1527=$F364)*(AdmittedwithRecentDischarge!$K$28:$K$1527&lt;=TransferLog!$J364),AdmittedwithRecentDischarge!$K$28:$K$1527)))</f>
        <v/>
      </c>
      <c r="Y364" s="224" t="b">
        <f t="shared" si="38"/>
        <v>0</v>
      </c>
      <c r="Z364" s="208"/>
      <c r="AA364" s="207" t="str">
        <f t="shared" si="35"/>
        <v/>
      </c>
      <c r="AB364" s="212" t="b">
        <f t="shared" si="39"/>
        <v>0</v>
      </c>
      <c r="AC364" s="213">
        <f t="shared" si="36"/>
        <v>0</v>
      </c>
      <c r="AD364" s="298"/>
      <c r="AE364" s="299"/>
      <c r="AF364" s="21">
        <f t="shared" si="34"/>
        <v>0</v>
      </c>
    </row>
    <row r="365" spans="1:32" s="21" customFormat="1" ht="16.5" customHeight="1">
      <c r="A365" s="22"/>
      <c r="B365" s="22"/>
      <c r="C365" s="22"/>
      <c r="D365" s="115">
        <f t="shared" si="33"/>
        <v>345</v>
      </c>
      <c r="E365" s="248" t="str">
        <f t="array" ref="E365">IF($F365&lt;&gt;"",INDEX(DropDownLists!$K$10:$K$2516,MATCH($F365,DropDownLists!$L$10:$L$2516,0)),"")</f>
        <v/>
      </c>
      <c r="F365" s="116"/>
      <c r="G365" s="118"/>
      <c r="I365" s="144"/>
      <c r="J365" s="141"/>
      <c r="K365" s="145"/>
      <c r="L365" s="146"/>
      <c r="M365" s="195" t="str">
        <f t="array" ref="M365">IF($L365&lt;&gt;"",INDEX(DropDownLists!$H$10:$H$2516,MATCH($L365,DropDownLists!$I$10:$I$2516,0)),"")</f>
        <v/>
      </c>
      <c r="N365" s="148"/>
      <c r="O365" s="148"/>
      <c r="P365" s="146"/>
      <c r="Q365" s="148" t="s">
        <v>190</v>
      </c>
      <c r="R365" s="119" t="str">
        <f t="array" ref="R365">IF(ISNA(VLOOKUP($F365, AdmittedwithRecentDischarge!$I$28:$I$1527,1,FALSE)),"",MAX(IF((AdmittedwithRecentDischarge!$I$28:$I$1527=$F365)*(AdmittedwithRecentDischarge!$M$28:$M$1527&lt;=TransferLog!$J365),AdmittedwithRecentDischarge!$M$28:$M$1527)))</f>
        <v/>
      </c>
      <c r="S365" s="120" t="str">
        <f t="array" ref="S365">IF(ISNA(INDEX(AdmittedwithRecentDischarge!$AH$28:$AH$1527,MATCH($F365&amp;$R365,AdmittedwithRecentDischarge!$I$28:$I$1527&amp;AdmittedwithRecentDischarge!$M$28:$M$1527,0))),"", IF($R365&lt;&gt;"",INDEX(AdmittedwithRecentDischarge!$AH$28:$AH$1527,MATCH($F365&amp;$R365,AdmittedwithRecentDischarge!$I$28:$I$1527&amp;AdmittedwithRecentDischarge!$M$28:$M$1527,0)),""))</f>
        <v/>
      </c>
      <c r="T365" s="190">
        <f t="array" ref="T365">IF(ISNA(INDEX(AdmittedwithRecentDischarge!$I$28:$W$1527, (MATCH($F365&amp;$R365,AdmittedwithRecentDischarge!$I$28:$I$1527&amp;AdmittedwithRecentDischarge!$M$28:$M$1527,0)))),"",INDEX(AdmittedwithRecentDischarge!$I$28:$W$1527, (MATCH($F365&amp;$R365,AdmittedwithRecentDischarge!$I$28:$I$1527&amp;AdmittedwithRecentDischarge!$M$28:$M$1527,0)),9))</f>
        <v>0</v>
      </c>
      <c r="U365" s="191">
        <f t="array" ref="U365">IF(ISNA(INDEX(AdmittedwithRecentDischarge!$I$28:$W$1527, (MATCH($F365&amp;$R365,AdmittedwithRecentDischarge!$I$28:$I$1527&amp;AdmittedwithRecentDischarge!$M$28:$M$1527,0)))),"",INDEX(AdmittedwithRecentDischarge!$I$28:$W$1527, (MATCH($F365&amp;$R365,AdmittedwithRecentDischarge!$I$28:$I$1527&amp;AdmittedwithRecentDischarge!$M$28:$M$1527,0)),11))</f>
        <v>0</v>
      </c>
      <c r="V365" s="191">
        <f t="array" ref="V365">IF(ISNA(INDEX(AdmittedwithRecentDischarge!$I$28:$W$1527, (MATCH($F365&amp;$R365,AdmittedwithRecentDischarge!$I$28:$I$1527&amp;AdmittedwithRecentDischarge!$M$28:$M$1527,0)))),"",INDEX(AdmittedwithRecentDischarge!$I$28:$W$1527, (MATCH($F365&amp;$R365,AdmittedwithRecentDischarge!$I$28:$I$1527&amp;AdmittedwithRecentDischarge!$M$28:$M$1527,0)),15))</f>
        <v>0</v>
      </c>
      <c r="W365" s="228" t="b">
        <f t="shared" si="37"/>
        <v>0</v>
      </c>
      <c r="X365" s="224" t="str">
        <f t="array" ref="X365">IF(ISNA(VLOOKUP($F365, AdmittedwithRecentDischarge!$I$28:$I$1527,1,FALSE)),"",MAX(IF((AdmittedwithRecentDischarge!$I$28:$I$1527=$F365)*(AdmittedwithRecentDischarge!$K$28:$K$1527&lt;=TransferLog!$J365),AdmittedwithRecentDischarge!$K$28:$K$1527)))</f>
        <v/>
      </c>
      <c r="Y365" s="224" t="b">
        <f t="shared" si="38"/>
        <v>0</v>
      </c>
      <c r="Z365" s="208"/>
      <c r="AA365" s="207" t="str">
        <f t="shared" si="35"/>
        <v/>
      </c>
      <c r="AB365" s="212" t="b">
        <f t="shared" si="39"/>
        <v>0</v>
      </c>
      <c r="AC365" s="213">
        <f t="shared" si="36"/>
        <v>0</v>
      </c>
      <c r="AD365" s="298"/>
      <c r="AE365" s="299"/>
      <c r="AF365" s="21">
        <f t="shared" si="34"/>
        <v>0</v>
      </c>
    </row>
    <row r="366" spans="1:32" s="21" customFormat="1" ht="16.5" customHeight="1">
      <c r="A366" s="22"/>
      <c r="B366" s="22"/>
      <c r="C366" s="22"/>
      <c r="D366" s="115">
        <f t="shared" si="33"/>
        <v>346</v>
      </c>
      <c r="E366" s="248" t="str">
        <f t="array" ref="E366">IF($F366&lt;&gt;"",INDEX(DropDownLists!$K$10:$K$2516,MATCH($F366,DropDownLists!$L$10:$L$2516,0)),"")</f>
        <v/>
      </c>
      <c r="F366" s="116"/>
      <c r="G366" s="118"/>
      <c r="I366" s="144"/>
      <c r="J366" s="141"/>
      <c r="K366" s="145"/>
      <c r="L366" s="146"/>
      <c r="M366" s="195" t="str">
        <f t="array" ref="M366">IF($L366&lt;&gt;"",INDEX(DropDownLists!$H$10:$H$2516,MATCH($L366,DropDownLists!$I$10:$I$2516,0)),"")</f>
        <v/>
      </c>
      <c r="N366" s="148"/>
      <c r="O366" s="148"/>
      <c r="P366" s="146"/>
      <c r="Q366" s="148" t="s">
        <v>190</v>
      </c>
      <c r="R366" s="119" t="str">
        <f t="array" ref="R366">IF(ISNA(VLOOKUP($F366, AdmittedwithRecentDischarge!$I$28:$I$1527,1,FALSE)),"",MAX(IF((AdmittedwithRecentDischarge!$I$28:$I$1527=$F366)*(AdmittedwithRecentDischarge!$M$28:$M$1527&lt;=TransferLog!$J366),AdmittedwithRecentDischarge!$M$28:$M$1527)))</f>
        <v/>
      </c>
      <c r="S366" s="120" t="str">
        <f t="array" ref="S366">IF(ISNA(INDEX(AdmittedwithRecentDischarge!$AH$28:$AH$1527,MATCH($F366&amp;$R366,AdmittedwithRecentDischarge!$I$28:$I$1527&amp;AdmittedwithRecentDischarge!$M$28:$M$1527,0))),"", IF($R366&lt;&gt;"",INDEX(AdmittedwithRecentDischarge!$AH$28:$AH$1527,MATCH($F366&amp;$R366,AdmittedwithRecentDischarge!$I$28:$I$1527&amp;AdmittedwithRecentDischarge!$M$28:$M$1527,0)),""))</f>
        <v/>
      </c>
      <c r="T366" s="190">
        <f t="array" ref="T366">IF(ISNA(INDEX(AdmittedwithRecentDischarge!$I$28:$W$1527, (MATCH($F366&amp;$R366,AdmittedwithRecentDischarge!$I$28:$I$1527&amp;AdmittedwithRecentDischarge!$M$28:$M$1527,0)))),"",INDEX(AdmittedwithRecentDischarge!$I$28:$W$1527, (MATCH($F366&amp;$R366,AdmittedwithRecentDischarge!$I$28:$I$1527&amp;AdmittedwithRecentDischarge!$M$28:$M$1527,0)),9))</f>
        <v>0</v>
      </c>
      <c r="U366" s="191">
        <f t="array" ref="U366">IF(ISNA(INDEX(AdmittedwithRecentDischarge!$I$28:$W$1527, (MATCH($F366&amp;$R366,AdmittedwithRecentDischarge!$I$28:$I$1527&amp;AdmittedwithRecentDischarge!$M$28:$M$1527,0)))),"",INDEX(AdmittedwithRecentDischarge!$I$28:$W$1527, (MATCH($F366&amp;$R366,AdmittedwithRecentDischarge!$I$28:$I$1527&amp;AdmittedwithRecentDischarge!$M$28:$M$1527,0)),11))</f>
        <v>0</v>
      </c>
      <c r="V366" s="191">
        <f t="array" ref="V366">IF(ISNA(INDEX(AdmittedwithRecentDischarge!$I$28:$W$1527, (MATCH($F366&amp;$R366,AdmittedwithRecentDischarge!$I$28:$I$1527&amp;AdmittedwithRecentDischarge!$M$28:$M$1527,0)))),"",INDEX(AdmittedwithRecentDischarge!$I$28:$W$1527, (MATCH($F366&amp;$R366,AdmittedwithRecentDischarge!$I$28:$I$1527&amp;AdmittedwithRecentDischarge!$M$28:$M$1527,0)),15))</f>
        <v>0</v>
      </c>
      <c r="W366" s="228" t="b">
        <f t="shared" si="37"/>
        <v>0</v>
      </c>
      <c r="X366" s="224" t="str">
        <f t="array" ref="X366">IF(ISNA(VLOOKUP($F366, AdmittedwithRecentDischarge!$I$28:$I$1527,1,FALSE)),"",MAX(IF((AdmittedwithRecentDischarge!$I$28:$I$1527=$F366)*(AdmittedwithRecentDischarge!$K$28:$K$1527&lt;=TransferLog!$J366),AdmittedwithRecentDischarge!$K$28:$K$1527)))</f>
        <v/>
      </c>
      <c r="Y366" s="224" t="b">
        <f t="shared" si="38"/>
        <v>0</v>
      </c>
      <c r="Z366" s="208"/>
      <c r="AA366" s="207" t="str">
        <f t="shared" si="35"/>
        <v/>
      </c>
      <c r="AB366" s="212" t="b">
        <f t="shared" si="39"/>
        <v>0</v>
      </c>
      <c r="AC366" s="213">
        <f t="shared" si="36"/>
        <v>0</v>
      </c>
      <c r="AD366" s="298"/>
      <c r="AE366" s="299"/>
      <c r="AF366" s="21">
        <f t="shared" si="34"/>
        <v>0</v>
      </c>
    </row>
    <row r="367" spans="1:32" s="21" customFormat="1" ht="16.5" customHeight="1">
      <c r="A367" s="22"/>
      <c r="B367" s="22"/>
      <c r="C367" s="22"/>
      <c r="D367" s="115">
        <f t="shared" si="33"/>
        <v>347</v>
      </c>
      <c r="E367" s="248" t="str">
        <f t="array" ref="E367">IF($F367&lt;&gt;"",INDEX(DropDownLists!$K$10:$K$2516,MATCH($F367,DropDownLists!$L$10:$L$2516,0)),"")</f>
        <v/>
      </c>
      <c r="F367" s="116"/>
      <c r="G367" s="118"/>
      <c r="I367" s="144"/>
      <c r="J367" s="141"/>
      <c r="K367" s="145"/>
      <c r="L367" s="146"/>
      <c r="M367" s="195" t="str">
        <f t="array" ref="M367">IF($L367&lt;&gt;"",INDEX(DropDownLists!$H$10:$H$2516,MATCH($L367,DropDownLists!$I$10:$I$2516,0)),"")</f>
        <v/>
      </c>
      <c r="N367" s="148"/>
      <c r="O367" s="148"/>
      <c r="P367" s="146"/>
      <c r="Q367" s="148" t="s">
        <v>190</v>
      </c>
      <c r="R367" s="119" t="str">
        <f t="array" ref="R367">IF(ISNA(VLOOKUP($F367, AdmittedwithRecentDischarge!$I$28:$I$1527,1,FALSE)),"",MAX(IF((AdmittedwithRecentDischarge!$I$28:$I$1527=$F367)*(AdmittedwithRecentDischarge!$M$28:$M$1527&lt;=TransferLog!$J367),AdmittedwithRecentDischarge!$M$28:$M$1527)))</f>
        <v/>
      </c>
      <c r="S367" s="120" t="str">
        <f t="array" ref="S367">IF(ISNA(INDEX(AdmittedwithRecentDischarge!$AH$28:$AH$1527,MATCH($F367&amp;$R367,AdmittedwithRecentDischarge!$I$28:$I$1527&amp;AdmittedwithRecentDischarge!$M$28:$M$1527,0))),"", IF($R367&lt;&gt;"",INDEX(AdmittedwithRecentDischarge!$AH$28:$AH$1527,MATCH($F367&amp;$R367,AdmittedwithRecentDischarge!$I$28:$I$1527&amp;AdmittedwithRecentDischarge!$M$28:$M$1527,0)),""))</f>
        <v/>
      </c>
      <c r="T367" s="190">
        <f t="array" ref="T367">IF(ISNA(INDEX(AdmittedwithRecentDischarge!$I$28:$W$1527, (MATCH($F367&amp;$R367,AdmittedwithRecentDischarge!$I$28:$I$1527&amp;AdmittedwithRecentDischarge!$M$28:$M$1527,0)))),"",INDEX(AdmittedwithRecentDischarge!$I$28:$W$1527, (MATCH($F367&amp;$R367,AdmittedwithRecentDischarge!$I$28:$I$1527&amp;AdmittedwithRecentDischarge!$M$28:$M$1527,0)),9))</f>
        <v>0</v>
      </c>
      <c r="U367" s="191">
        <f t="array" ref="U367">IF(ISNA(INDEX(AdmittedwithRecentDischarge!$I$28:$W$1527, (MATCH($F367&amp;$R367,AdmittedwithRecentDischarge!$I$28:$I$1527&amp;AdmittedwithRecentDischarge!$M$28:$M$1527,0)))),"",INDEX(AdmittedwithRecentDischarge!$I$28:$W$1527, (MATCH($F367&amp;$R367,AdmittedwithRecentDischarge!$I$28:$I$1527&amp;AdmittedwithRecentDischarge!$M$28:$M$1527,0)),11))</f>
        <v>0</v>
      </c>
      <c r="V367" s="191">
        <f t="array" ref="V367">IF(ISNA(INDEX(AdmittedwithRecentDischarge!$I$28:$W$1527, (MATCH($F367&amp;$R367,AdmittedwithRecentDischarge!$I$28:$I$1527&amp;AdmittedwithRecentDischarge!$M$28:$M$1527,0)))),"",INDEX(AdmittedwithRecentDischarge!$I$28:$W$1527, (MATCH($F367&amp;$R367,AdmittedwithRecentDischarge!$I$28:$I$1527&amp;AdmittedwithRecentDischarge!$M$28:$M$1527,0)),15))</f>
        <v>0</v>
      </c>
      <c r="W367" s="228" t="b">
        <f t="shared" si="37"/>
        <v>0</v>
      </c>
      <c r="X367" s="224" t="str">
        <f t="array" ref="X367">IF(ISNA(VLOOKUP($F367, AdmittedwithRecentDischarge!$I$28:$I$1527,1,FALSE)),"",MAX(IF((AdmittedwithRecentDischarge!$I$28:$I$1527=$F367)*(AdmittedwithRecentDischarge!$K$28:$K$1527&lt;=TransferLog!$J367),AdmittedwithRecentDischarge!$K$28:$K$1527)))</f>
        <v/>
      </c>
      <c r="Y367" s="224" t="b">
        <f t="shared" si="38"/>
        <v>0</v>
      </c>
      <c r="Z367" s="208"/>
      <c r="AA367" s="207" t="str">
        <f t="shared" si="35"/>
        <v/>
      </c>
      <c r="AB367" s="212" t="b">
        <f t="shared" si="39"/>
        <v>0</v>
      </c>
      <c r="AC367" s="213">
        <f t="shared" si="36"/>
        <v>0</v>
      </c>
      <c r="AD367" s="298"/>
      <c r="AE367" s="299"/>
      <c r="AF367" s="21">
        <f t="shared" si="34"/>
        <v>0</v>
      </c>
    </row>
    <row r="368" spans="1:32" s="21" customFormat="1" ht="16.5" customHeight="1">
      <c r="A368" s="22"/>
      <c r="B368" s="22"/>
      <c r="C368" s="22"/>
      <c r="D368" s="115">
        <f t="shared" si="33"/>
        <v>348</v>
      </c>
      <c r="E368" s="248" t="str">
        <f t="array" ref="E368">IF($F368&lt;&gt;"",INDEX(DropDownLists!$K$10:$K$2516,MATCH($F368,DropDownLists!$L$10:$L$2516,0)),"")</f>
        <v/>
      </c>
      <c r="F368" s="116"/>
      <c r="G368" s="118"/>
      <c r="I368" s="144"/>
      <c r="J368" s="141"/>
      <c r="K368" s="145"/>
      <c r="L368" s="146"/>
      <c r="M368" s="195" t="str">
        <f t="array" ref="M368">IF($L368&lt;&gt;"",INDEX(DropDownLists!$H$10:$H$2516,MATCH($L368,DropDownLists!$I$10:$I$2516,0)),"")</f>
        <v/>
      </c>
      <c r="N368" s="148"/>
      <c r="O368" s="148"/>
      <c r="P368" s="146"/>
      <c r="Q368" s="148" t="s">
        <v>190</v>
      </c>
      <c r="R368" s="119" t="str">
        <f t="array" ref="R368">IF(ISNA(VLOOKUP($F368, AdmittedwithRecentDischarge!$I$28:$I$1527,1,FALSE)),"",MAX(IF((AdmittedwithRecentDischarge!$I$28:$I$1527=$F368)*(AdmittedwithRecentDischarge!$M$28:$M$1527&lt;=TransferLog!$J368),AdmittedwithRecentDischarge!$M$28:$M$1527)))</f>
        <v/>
      </c>
      <c r="S368" s="120" t="str">
        <f t="array" ref="S368">IF(ISNA(INDEX(AdmittedwithRecentDischarge!$AH$28:$AH$1527,MATCH($F368&amp;$R368,AdmittedwithRecentDischarge!$I$28:$I$1527&amp;AdmittedwithRecentDischarge!$M$28:$M$1527,0))),"", IF($R368&lt;&gt;"",INDEX(AdmittedwithRecentDischarge!$AH$28:$AH$1527,MATCH($F368&amp;$R368,AdmittedwithRecentDischarge!$I$28:$I$1527&amp;AdmittedwithRecentDischarge!$M$28:$M$1527,0)),""))</f>
        <v/>
      </c>
      <c r="T368" s="190">
        <f t="array" ref="T368">IF(ISNA(INDEX(AdmittedwithRecentDischarge!$I$28:$W$1527, (MATCH($F368&amp;$R368,AdmittedwithRecentDischarge!$I$28:$I$1527&amp;AdmittedwithRecentDischarge!$M$28:$M$1527,0)))),"",INDEX(AdmittedwithRecentDischarge!$I$28:$W$1527, (MATCH($F368&amp;$R368,AdmittedwithRecentDischarge!$I$28:$I$1527&amp;AdmittedwithRecentDischarge!$M$28:$M$1527,0)),9))</f>
        <v>0</v>
      </c>
      <c r="U368" s="191">
        <f t="array" ref="U368">IF(ISNA(INDEX(AdmittedwithRecentDischarge!$I$28:$W$1527, (MATCH($F368&amp;$R368,AdmittedwithRecentDischarge!$I$28:$I$1527&amp;AdmittedwithRecentDischarge!$M$28:$M$1527,0)))),"",INDEX(AdmittedwithRecentDischarge!$I$28:$W$1527, (MATCH($F368&amp;$R368,AdmittedwithRecentDischarge!$I$28:$I$1527&amp;AdmittedwithRecentDischarge!$M$28:$M$1527,0)),11))</f>
        <v>0</v>
      </c>
      <c r="V368" s="191">
        <f t="array" ref="V368">IF(ISNA(INDEX(AdmittedwithRecentDischarge!$I$28:$W$1527, (MATCH($F368&amp;$R368,AdmittedwithRecentDischarge!$I$28:$I$1527&amp;AdmittedwithRecentDischarge!$M$28:$M$1527,0)))),"",INDEX(AdmittedwithRecentDischarge!$I$28:$W$1527, (MATCH($F368&amp;$R368,AdmittedwithRecentDischarge!$I$28:$I$1527&amp;AdmittedwithRecentDischarge!$M$28:$M$1527,0)),15))</f>
        <v>0</v>
      </c>
      <c r="W368" s="228" t="b">
        <f t="shared" si="37"/>
        <v>0</v>
      </c>
      <c r="X368" s="224" t="str">
        <f t="array" ref="X368">IF(ISNA(VLOOKUP($F368, AdmittedwithRecentDischarge!$I$28:$I$1527,1,FALSE)),"",MAX(IF((AdmittedwithRecentDischarge!$I$28:$I$1527=$F368)*(AdmittedwithRecentDischarge!$K$28:$K$1527&lt;=TransferLog!$J368),AdmittedwithRecentDischarge!$K$28:$K$1527)))</f>
        <v/>
      </c>
      <c r="Y368" s="224" t="b">
        <f t="shared" si="38"/>
        <v>0</v>
      </c>
      <c r="Z368" s="208"/>
      <c r="AA368" s="207" t="str">
        <f t="shared" si="35"/>
        <v/>
      </c>
      <c r="AB368" s="212" t="b">
        <f t="shared" si="39"/>
        <v>0</v>
      </c>
      <c r="AC368" s="213">
        <f t="shared" si="36"/>
        <v>0</v>
      </c>
      <c r="AD368" s="298"/>
      <c r="AE368" s="299"/>
      <c r="AF368" s="21">
        <f t="shared" si="34"/>
        <v>0</v>
      </c>
    </row>
    <row r="369" spans="1:32" s="21" customFormat="1" ht="16.5" customHeight="1">
      <c r="A369" s="22"/>
      <c r="B369" s="22"/>
      <c r="C369" s="22"/>
      <c r="D369" s="115">
        <f t="shared" si="33"/>
        <v>349</v>
      </c>
      <c r="E369" s="248" t="str">
        <f t="array" ref="E369">IF($F369&lt;&gt;"",INDEX(DropDownLists!$K$10:$K$2516,MATCH($F369,DropDownLists!$L$10:$L$2516,0)),"")</f>
        <v/>
      </c>
      <c r="F369" s="116"/>
      <c r="G369" s="118"/>
      <c r="I369" s="144"/>
      <c r="J369" s="141"/>
      <c r="K369" s="145"/>
      <c r="L369" s="146"/>
      <c r="M369" s="195" t="str">
        <f t="array" ref="M369">IF($L369&lt;&gt;"",INDEX(DropDownLists!$H$10:$H$2516,MATCH($L369,DropDownLists!$I$10:$I$2516,0)),"")</f>
        <v/>
      </c>
      <c r="N369" s="148"/>
      <c r="O369" s="148"/>
      <c r="P369" s="146"/>
      <c r="Q369" s="148" t="s">
        <v>190</v>
      </c>
      <c r="R369" s="119" t="str">
        <f t="array" ref="R369">IF(ISNA(VLOOKUP($F369, AdmittedwithRecentDischarge!$I$28:$I$1527,1,FALSE)),"",MAX(IF((AdmittedwithRecentDischarge!$I$28:$I$1527=$F369)*(AdmittedwithRecentDischarge!$M$28:$M$1527&lt;=TransferLog!$J369),AdmittedwithRecentDischarge!$M$28:$M$1527)))</f>
        <v/>
      </c>
      <c r="S369" s="120" t="str">
        <f t="array" ref="S369">IF(ISNA(INDEX(AdmittedwithRecentDischarge!$AH$28:$AH$1527,MATCH($F369&amp;$R369,AdmittedwithRecentDischarge!$I$28:$I$1527&amp;AdmittedwithRecentDischarge!$M$28:$M$1527,0))),"", IF($R369&lt;&gt;"",INDEX(AdmittedwithRecentDischarge!$AH$28:$AH$1527,MATCH($F369&amp;$R369,AdmittedwithRecentDischarge!$I$28:$I$1527&amp;AdmittedwithRecentDischarge!$M$28:$M$1527,0)),""))</f>
        <v/>
      </c>
      <c r="T369" s="190">
        <f t="array" ref="T369">IF(ISNA(INDEX(AdmittedwithRecentDischarge!$I$28:$W$1527, (MATCH($F369&amp;$R369,AdmittedwithRecentDischarge!$I$28:$I$1527&amp;AdmittedwithRecentDischarge!$M$28:$M$1527,0)))),"",INDEX(AdmittedwithRecentDischarge!$I$28:$W$1527, (MATCH($F369&amp;$R369,AdmittedwithRecentDischarge!$I$28:$I$1527&amp;AdmittedwithRecentDischarge!$M$28:$M$1527,0)),9))</f>
        <v>0</v>
      </c>
      <c r="U369" s="191">
        <f t="array" ref="U369">IF(ISNA(INDEX(AdmittedwithRecentDischarge!$I$28:$W$1527, (MATCH($F369&amp;$R369,AdmittedwithRecentDischarge!$I$28:$I$1527&amp;AdmittedwithRecentDischarge!$M$28:$M$1527,0)))),"",INDEX(AdmittedwithRecentDischarge!$I$28:$W$1527, (MATCH($F369&amp;$R369,AdmittedwithRecentDischarge!$I$28:$I$1527&amp;AdmittedwithRecentDischarge!$M$28:$M$1527,0)),11))</f>
        <v>0</v>
      </c>
      <c r="V369" s="191">
        <f t="array" ref="V369">IF(ISNA(INDEX(AdmittedwithRecentDischarge!$I$28:$W$1527, (MATCH($F369&amp;$R369,AdmittedwithRecentDischarge!$I$28:$I$1527&amp;AdmittedwithRecentDischarge!$M$28:$M$1527,0)))),"",INDEX(AdmittedwithRecentDischarge!$I$28:$W$1527, (MATCH($F369&amp;$R369,AdmittedwithRecentDischarge!$I$28:$I$1527&amp;AdmittedwithRecentDischarge!$M$28:$M$1527,0)),15))</f>
        <v>0</v>
      </c>
      <c r="W369" s="228" t="b">
        <f t="shared" si="37"/>
        <v>0</v>
      </c>
      <c r="X369" s="224" t="str">
        <f t="array" ref="X369">IF(ISNA(VLOOKUP($F369, AdmittedwithRecentDischarge!$I$28:$I$1527,1,FALSE)),"",MAX(IF((AdmittedwithRecentDischarge!$I$28:$I$1527=$F369)*(AdmittedwithRecentDischarge!$K$28:$K$1527&lt;=TransferLog!$J369),AdmittedwithRecentDischarge!$K$28:$K$1527)))</f>
        <v/>
      </c>
      <c r="Y369" s="224" t="b">
        <f t="shared" si="38"/>
        <v>0</v>
      </c>
      <c r="Z369" s="208"/>
      <c r="AA369" s="207" t="str">
        <f t="shared" si="35"/>
        <v/>
      </c>
      <c r="AB369" s="212" t="b">
        <f t="shared" si="39"/>
        <v>0</v>
      </c>
      <c r="AC369" s="213">
        <f t="shared" si="36"/>
        <v>0</v>
      </c>
      <c r="AD369" s="298"/>
      <c r="AE369" s="299"/>
      <c r="AF369" s="21">
        <f t="shared" si="34"/>
        <v>0</v>
      </c>
    </row>
    <row r="370" spans="1:32" s="21" customFormat="1" ht="16.5" customHeight="1">
      <c r="A370" s="22"/>
      <c r="B370" s="22"/>
      <c r="C370" s="22"/>
      <c r="D370" s="115">
        <f t="shared" si="33"/>
        <v>350</v>
      </c>
      <c r="E370" s="248" t="str">
        <f t="array" ref="E370">IF($F370&lt;&gt;"",INDEX(DropDownLists!$K$10:$K$2516,MATCH($F370,DropDownLists!$L$10:$L$2516,0)),"")</f>
        <v/>
      </c>
      <c r="F370" s="116"/>
      <c r="G370" s="118"/>
      <c r="I370" s="144"/>
      <c r="J370" s="141"/>
      <c r="K370" s="145"/>
      <c r="L370" s="146"/>
      <c r="M370" s="195" t="str">
        <f t="array" ref="M370">IF($L370&lt;&gt;"",INDEX(DropDownLists!$H$10:$H$2516,MATCH($L370,DropDownLists!$I$10:$I$2516,0)),"")</f>
        <v/>
      </c>
      <c r="N370" s="148"/>
      <c r="O370" s="148"/>
      <c r="P370" s="146"/>
      <c r="Q370" s="148" t="s">
        <v>190</v>
      </c>
      <c r="R370" s="119" t="str">
        <f t="array" ref="R370">IF(ISNA(VLOOKUP($F370, AdmittedwithRecentDischarge!$I$28:$I$1527,1,FALSE)),"",MAX(IF((AdmittedwithRecentDischarge!$I$28:$I$1527=$F370)*(AdmittedwithRecentDischarge!$M$28:$M$1527&lt;=TransferLog!$J370),AdmittedwithRecentDischarge!$M$28:$M$1527)))</f>
        <v/>
      </c>
      <c r="S370" s="120" t="str">
        <f t="array" ref="S370">IF(ISNA(INDEX(AdmittedwithRecentDischarge!$AH$28:$AH$1527,MATCH($F370&amp;$R370,AdmittedwithRecentDischarge!$I$28:$I$1527&amp;AdmittedwithRecentDischarge!$M$28:$M$1527,0))),"", IF($R370&lt;&gt;"",INDEX(AdmittedwithRecentDischarge!$AH$28:$AH$1527,MATCH($F370&amp;$R370,AdmittedwithRecentDischarge!$I$28:$I$1527&amp;AdmittedwithRecentDischarge!$M$28:$M$1527,0)),""))</f>
        <v/>
      </c>
      <c r="T370" s="190">
        <f t="array" ref="T370">IF(ISNA(INDEX(AdmittedwithRecentDischarge!$I$28:$W$1527, (MATCH($F370&amp;$R370,AdmittedwithRecentDischarge!$I$28:$I$1527&amp;AdmittedwithRecentDischarge!$M$28:$M$1527,0)))),"",INDEX(AdmittedwithRecentDischarge!$I$28:$W$1527, (MATCH($F370&amp;$R370,AdmittedwithRecentDischarge!$I$28:$I$1527&amp;AdmittedwithRecentDischarge!$M$28:$M$1527,0)),9))</f>
        <v>0</v>
      </c>
      <c r="U370" s="191">
        <f t="array" ref="U370">IF(ISNA(INDEX(AdmittedwithRecentDischarge!$I$28:$W$1527, (MATCH($F370&amp;$R370,AdmittedwithRecentDischarge!$I$28:$I$1527&amp;AdmittedwithRecentDischarge!$M$28:$M$1527,0)))),"",INDEX(AdmittedwithRecentDischarge!$I$28:$W$1527, (MATCH($F370&amp;$R370,AdmittedwithRecentDischarge!$I$28:$I$1527&amp;AdmittedwithRecentDischarge!$M$28:$M$1527,0)),11))</f>
        <v>0</v>
      </c>
      <c r="V370" s="191">
        <f t="array" ref="V370">IF(ISNA(INDEX(AdmittedwithRecentDischarge!$I$28:$W$1527, (MATCH($F370&amp;$R370,AdmittedwithRecentDischarge!$I$28:$I$1527&amp;AdmittedwithRecentDischarge!$M$28:$M$1527,0)))),"",INDEX(AdmittedwithRecentDischarge!$I$28:$W$1527, (MATCH($F370&amp;$R370,AdmittedwithRecentDischarge!$I$28:$I$1527&amp;AdmittedwithRecentDischarge!$M$28:$M$1527,0)),15))</f>
        <v>0</v>
      </c>
      <c r="W370" s="228" t="b">
        <f t="shared" si="37"/>
        <v>0</v>
      </c>
      <c r="X370" s="224" t="str">
        <f t="array" ref="X370">IF(ISNA(VLOOKUP($F370, AdmittedwithRecentDischarge!$I$28:$I$1527,1,FALSE)),"",MAX(IF((AdmittedwithRecentDischarge!$I$28:$I$1527=$F370)*(AdmittedwithRecentDischarge!$K$28:$K$1527&lt;=TransferLog!$J370),AdmittedwithRecentDischarge!$K$28:$K$1527)))</f>
        <v/>
      </c>
      <c r="Y370" s="224" t="b">
        <f t="shared" si="38"/>
        <v>0</v>
      </c>
      <c r="Z370" s="208"/>
      <c r="AA370" s="207" t="str">
        <f t="shared" si="35"/>
        <v/>
      </c>
      <c r="AB370" s="212" t="b">
        <f t="shared" si="39"/>
        <v>0</v>
      </c>
      <c r="AC370" s="213">
        <f t="shared" si="36"/>
        <v>0</v>
      </c>
      <c r="AD370" s="298"/>
      <c r="AE370" s="299"/>
      <c r="AF370" s="21">
        <f t="shared" si="34"/>
        <v>0</v>
      </c>
    </row>
    <row r="371" spans="1:32" s="21" customFormat="1" ht="16.5" customHeight="1">
      <c r="A371" s="22"/>
      <c r="B371" s="22"/>
      <c r="C371" s="22"/>
      <c r="D371" s="115">
        <f t="shared" si="33"/>
        <v>351</v>
      </c>
      <c r="E371" s="248" t="str">
        <f t="array" ref="E371">IF($F371&lt;&gt;"",INDEX(DropDownLists!$K$10:$K$2516,MATCH($F371,DropDownLists!$L$10:$L$2516,0)),"")</f>
        <v/>
      </c>
      <c r="F371" s="116"/>
      <c r="G371" s="118"/>
      <c r="I371" s="144"/>
      <c r="J371" s="141"/>
      <c r="K371" s="145"/>
      <c r="L371" s="146"/>
      <c r="M371" s="195" t="str">
        <f t="array" ref="M371">IF($L371&lt;&gt;"",INDEX(DropDownLists!$H$10:$H$2516,MATCH($L371,DropDownLists!$I$10:$I$2516,0)),"")</f>
        <v/>
      </c>
      <c r="N371" s="148"/>
      <c r="O371" s="148"/>
      <c r="P371" s="146"/>
      <c r="Q371" s="148" t="s">
        <v>190</v>
      </c>
      <c r="R371" s="119" t="str">
        <f t="array" ref="R371">IF(ISNA(VLOOKUP($F371, AdmittedwithRecentDischarge!$I$28:$I$1527,1,FALSE)),"",MAX(IF((AdmittedwithRecentDischarge!$I$28:$I$1527=$F371)*(AdmittedwithRecentDischarge!$M$28:$M$1527&lt;=TransferLog!$J371),AdmittedwithRecentDischarge!$M$28:$M$1527)))</f>
        <v/>
      </c>
      <c r="S371" s="120" t="str">
        <f t="array" ref="S371">IF(ISNA(INDEX(AdmittedwithRecentDischarge!$AH$28:$AH$1527,MATCH($F371&amp;$R371,AdmittedwithRecentDischarge!$I$28:$I$1527&amp;AdmittedwithRecentDischarge!$M$28:$M$1527,0))),"", IF($R371&lt;&gt;"",INDEX(AdmittedwithRecentDischarge!$AH$28:$AH$1527,MATCH($F371&amp;$R371,AdmittedwithRecentDischarge!$I$28:$I$1527&amp;AdmittedwithRecentDischarge!$M$28:$M$1527,0)),""))</f>
        <v/>
      </c>
      <c r="T371" s="190">
        <f t="array" ref="T371">IF(ISNA(INDEX(AdmittedwithRecentDischarge!$I$28:$W$1527, (MATCH($F371&amp;$R371,AdmittedwithRecentDischarge!$I$28:$I$1527&amp;AdmittedwithRecentDischarge!$M$28:$M$1527,0)))),"",INDEX(AdmittedwithRecentDischarge!$I$28:$W$1527, (MATCH($F371&amp;$R371,AdmittedwithRecentDischarge!$I$28:$I$1527&amp;AdmittedwithRecentDischarge!$M$28:$M$1527,0)),9))</f>
        <v>0</v>
      </c>
      <c r="U371" s="191">
        <f t="array" ref="U371">IF(ISNA(INDEX(AdmittedwithRecentDischarge!$I$28:$W$1527, (MATCH($F371&amp;$R371,AdmittedwithRecentDischarge!$I$28:$I$1527&amp;AdmittedwithRecentDischarge!$M$28:$M$1527,0)))),"",INDEX(AdmittedwithRecentDischarge!$I$28:$W$1527, (MATCH($F371&amp;$R371,AdmittedwithRecentDischarge!$I$28:$I$1527&amp;AdmittedwithRecentDischarge!$M$28:$M$1527,0)),11))</f>
        <v>0</v>
      </c>
      <c r="V371" s="191">
        <f t="array" ref="V371">IF(ISNA(INDEX(AdmittedwithRecentDischarge!$I$28:$W$1527, (MATCH($F371&amp;$R371,AdmittedwithRecentDischarge!$I$28:$I$1527&amp;AdmittedwithRecentDischarge!$M$28:$M$1527,0)))),"",INDEX(AdmittedwithRecentDischarge!$I$28:$W$1527, (MATCH($F371&amp;$R371,AdmittedwithRecentDischarge!$I$28:$I$1527&amp;AdmittedwithRecentDischarge!$M$28:$M$1527,0)),15))</f>
        <v>0</v>
      </c>
      <c r="W371" s="228" t="b">
        <f t="shared" si="37"/>
        <v>0</v>
      </c>
      <c r="X371" s="224" t="str">
        <f t="array" ref="X371">IF(ISNA(VLOOKUP($F371, AdmittedwithRecentDischarge!$I$28:$I$1527,1,FALSE)),"",MAX(IF((AdmittedwithRecentDischarge!$I$28:$I$1527=$F371)*(AdmittedwithRecentDischarge!$K$28:$K$1527&lt;=TransferLog!$J371),AdmittedwithRecentDischarge!$K$28:$K$1527)))</f>
        <v/>
      </c>
      <c r="Y371" s="224" t="b">
        <f t="shared" si="38"/>
        <v>0</v>
      </c>
      <c r="Z371" s="208"/>
      <c r="AA371" s="207" t="str">
        <f t="shared" si="35"/>
        <v/>
      </c>
      <c r="AB371" s="212" t="b">
        <f t="shared" si="39"/>
        <v>0</v>
      </c>
      <c r="AC371" s="213">
        <f t="shared" si="36"/>
        <v>0</v>
      </c>
      <c r="AD371" s="298"/>
      <c r="AE371" s="299"/>
      <c r="AF371" s="21">
        <f t="shared" si="34"/>
        <v>0</v>
      </c>
    </row>
    <row r="372" spans="1:32" s="21" customFormat="1" ht="16.5" customHeight="1">
      <c r="A372" s="22"/>
      <c r="B372" s="22"/>
      <c r="C372" s="22"/>
      <c r="D372" s="115">
        <f t="shared" si="33"/>
        <v>352</v>
      </c>
      <c r="E372" s="248" t="str">
        <f t="array" ref="E372">IF($F372&lt;&gt;"",INDEX(DropDownLists!$K$10:$K$2516,MATCH($F372,DropDownLists!$L$10:$L$2516,0)),"")</f>
        <v/>
      </c>
      <c r="F372" s="116"/>
      <c r="G372" s="118"/>
      <c r="I372" s="144"/>
      <c r="J372" s="141"/>
      <c r="K372" s="145"/>
      <c r="L372" s="146"/>
      <c r="M372" s="195" t="str">
        <f t="array" ref="M372">IF($L372&lt;&gt;"",INDEX(DropDownLists!$H$10:$H$2516,MATCH($L372,DropDownLists!$I$10:$I$2516,0)),"")</f>
        <v/>
      </c>
      <c r="N372" s="148"/>
      <c r="O372" s="148"/>
      <c r="P372" s="146"/>
      <c r="Q372" s="148" t="s">
        <v>190</v>
      </c>
      <c r="R372" s="119" t="str">
        <f t="array" ref="R372">IF(ISNA(VLOOKUP($F372, AdmittedwithRecentDischarge!$I$28:$I$1527,1,FALSE)),"",MAX(IF((AdmittedwithRecentDischarge!$I$28:$I$1527=$F372)*(AdmittedwithRecentDischarge!$M$28:$M$1527&lt;=TransferLog!$J372),AdmittedwithRecentDischarge!$M$28:$M$1527)))</f>
        <v/>
      </c>
      <c r="S372" s="120" t="str">
        <f t="array" ref="S372">IF(ISNA(INDEX(AdmittedwithRecentDischarge!$AH$28:$AH$1527,MATCH($F372&amp;$R372,AdmittedwithRecentDischarge!$I$28:$I$1527&amp;AdmittedwithRecentDischarge!$M$28:$M$1527,0))),"", IF($R372&lt;&gt;"",INDEX(AdmittedwithRecentDischarge!$AH$28:$AH$1527,MATCH($F372&amp;$R372,AdmittedwithRecentDischarge!$I$28:$I$1527&amp;AdmittedwithRecentDischarge!$M$28:$M$1527,0)),""))</f>
        <v/>
      </c>
      <c r="T372" s="190">
        <f t="array" ref="T372">IF(ISNA(INDEX(AdmittedwithRecentDischarge!$I$28:$W$1527, (MATCH($F372&amp;$R372,AdmittedwithRecentDischarge!$I$28:$I$1527&amp;AdmittedwithRecentDischarge!$M$28:$M$1527,0)))),"",INDEX(AdmittedwithRecentDischarge!$I$28:$W$1527, (MATCH($F372&amp;$R372,AdmittedwithRecentDischarge!$I$28:$I$1527&amp;AdmittedwithRecentDischarge!$M$28:$M$1527,0)),9))</f>
        <v>0</v>
      </c>
      <c r="U372" s="191">
        <f t="array" ref="U372">IF(ISNA(INDEX(AdmittedwithRecentDischarge!$I$28:$W$1527, (MATCH($F372&amp;$R372,AdmittedwithRecentDischarge!$I$28:$I$1527&amp;AdmittedwithRecentDischarge!$M$28:$M$1527,0)))),"",INDEX(AdmittedwithRecentDischarge!$I$28:$W$1527, (MATCH($F372&amp;$R372,AdmittedwithRecentDischarge!$I$28:$I$1527&amp;AdmittedwithRecentDischarge!$M$28:$M$1527,0)),11))</f>
        <v>0</v>
      </c>
      <c r="V372" s="191">
        <f t="array" ref="V372">IF(ISNA(INDEX(AdmittedwithRecentDischarge!$I$28:$W$1527, (MATCH($F372&amp;$R372,AdmittedwithRecentDischarge!$I$28:$I$1527&amp;AdmittedwithRecentDischarge!$M$28:$M$1527,0)))),"",INDEX(AdmittedwithRecentDischarge!$I$28:$W$1527, (MATCH($F372&amp;$R372,AdmittedwithRecentDischarge!$I$28:$I$1527&amp;AdmittedwithRecentDischarge!$M$28:$M$1527,0)),15))</f>
        <v>0</v>
      </c>
      <c r="W372" s="228" t="b">
        <f t="shared" si="37"/>
        <v>0</v>
      </c>
      <c r="X372" s="224" t="str">
        <f t="array" ref="X372">IF(ISNA(VLOOKUP($F372, AdmittedwithRecentDischarge!$I$28:$I$1527,1,FALSE)),"",MAX(IF((AdmittedwithRecentDischarge!$I$28:$I$1527=$F372)*(AdmittedwithRecentDischarge!$K$28:$K$1527&lt;=TransferLog!$J372),AdmittedwithRecentDischarge!$K$28:$K$1527)))</f>
        <v/>
      </c>
      <c r="Y372" s="224" t="b">
        <f t="shared" si="38"/>
        <v>0</v>
      </c>
      <c r="Z372" s="208"/>
      <c r="AA372" s="207" t="str">
        <f t="shared" si="35"/>
        <v/>
      </c>
      <c r="AB372" s="212" t="b">
        <f t="shared" si="39"/>
        <v>0</v>
      </c>
      <c r="AC372" s="213">
        <f t="shared" si="36"/>
        <v>0</v>
      </c>
      <c r="AD372" s="298"/>
      <c r="AE372" s="299"/>
      <c r="AF372" s="21">
        <f t="shared" si="34"/>
        <v>0</v>
      </c>
    </row>
    <row r="373" spans="1:32" s="21" customFormat="1" ht="16.5" customHeight="1">
      <c r="A373" s="22"/>
      <c r="B373" s="22"/>
      <c r="C373" s="22"/>
      <c r="D373" s="115">
        <f t="shared" si="33"/>
        <v>353</v>
      </c>
      <c r="E373" s="248" t="str">
        <f t="array" ref="E373">IF($F373&lt;&gt;"",INDEX(DropDownLists!$K$10:$K$2516,MATCH($F373,DropDownLists!$L$10:$L$2516,0)),"")</f>
        <v/>
      </c>
      <c r="F373" s="116"/>
      <c r="G373" s="118"/>
      <c r="I373" s="144"/>
      <c r="J373" s="141"/>
      <c r="K373" s="145"/>
      <c r="L373" s="146"/>
      <c r="M373" s="195" t="str">
        <f t="array" ref="M373">IF($L373&lt;&gt;"",INDEX(DropDownLists!$H$10:$H$2516,MATCH($L373,DropDownLists!$I$10:$I$2516,0)),"")</f>
        <v/>
      </c>
      <c r="N373" s="148"/>
      <c r="O373" s="148"/>
      <c r="P373" s="146"/>
      <c r="Q373" s="148" t="s">
        <v>190</v>
      </c>
      <c r="R373" s="119" t="str">
        <f t="array" ref="R373">IF(ISNA(VLOOKUP($F373, AdmittedwithRecentDischarge!$I$28:$I$1527,1,FALSE)),"",MAX(IF((AdmittedwithRecentDischarge!$I$28:$I$1527=$F373)*(AdmittedwithRecentDischarge!$M$28:$M$1527&lt;=TransferLog!$J373),AdmittedwithRecentDischarge!$M$28:$M$1527)))</f>
        <v/>
      </c>
      <c r="S373" s="120" t="str">
        <f t="array" ref="S373">IF(ISNA(INDEX(AdmittedwithRecentDischarge!$AH$28:$AH$1527,MATCH($F373&amp;$R373,AdmittedwithRecentDischarge!$I$28:$I$1527&amp;AdmittedwithRecentDischarge!$M$28:$M$1527,0))),"", IF($R373&lt;&gt;"",INDEX(AdmittedwithRecentDischarge!$AH$28:$AH$1527,MATCH($F373&amp;$R373,AdmittedwithRecentDischarge!$I$28:$I$1527&amp;AdmittedwithRecentDischarge!$M$28:$M$1527,0)),""))</f>
        <v/>
      </c>
      <c r="T373" s="190">
        <f t="array" ref="T373">IF(ISNA(INDEX(AdmittedwithRecentDischarge!$I$28:$W$1527, (MATCH($F373&amp;$R373,AdmittedwithRecentDischarge!$I$28:$I$1527&amp;AdmittedwithRecentDischarge!$M$28:$M$1527,0)))),"",INDEX(AdmittedwithRecentDischarge!$I$28:$W$1527, (MATCH($F373&amp;$R373,AdmittedwithRecentDischarge!$I$28:$I$1527&amp;AdmittedwithRecentDischarge!$M$28:$M$1527,0)),9))</f>
        <v>0</v>
      </c>
      <c r="U373" s="191">
        <f t="array" ref="U373">IF(ISNA(INDEX(AdmittedwithRecentDischarge!$I$28:$W$1527, (MATCH($F373&amp;$R373,AdmittedwithRecentDischarge!$I$28:$I$1527&amp;AdmittedwithRecentDischarge!$M$28:$M$1527,0)))),"",INDEX(AdmittedwithRecentDischarge!$I$28:$W$1527, (MATCH($F373&amp;$R373,AdmittedwithRecentDischarge!$I$28:$I$1527&amp;AdmittedwithRecentDischarge!$M$28:$M$1527,0)),11))</f>
        <v>0</v>
      </c>
      <c r="V373" s="191">
        <f t="array" ref="V373">IF(ISNA(INDEX(AdmittedwithRecentDischarge!$I$28:$W$1527, (MATCH($F373&amp;$R373,AdmittedwithRecentDischarge!$I$28:$I$1527&amp;AdmittedwithRecentDischarge!$M$28:$M$1527,0)))),"",INDEX(AdmittedwithRecentDischarge!$I$28:$W$1527, (MATCH($F373&amp;$R373,AdmittedwithRecentDischarge!$I$28:$I$1527&amp;AdmittedwithRecentDischarge!$M$28:$M$1527,0)),15))</f>
        <v>0</v>
      </c>
      <c r="W373" s="228" t="b">
        <f t="shared" si="37"/>
        <v>0</v>
      </c>
      <c r="X373" s="224" t="str">
        <f t="array" ref="X373">IF(ISNA(VLOOKUP($F373, AdmittedwithRecentDischarge!$I$28:$I$1527,1,FALSE)),"",MAX(IF((AdmittedwithRecentDischarge!$I$28:$I$1527=$F373)*(AdmittedwithRecentDischarge!$K$28:$K$1527&lt;=TransferLog!$J373),AdmittedwithRecentDischarge!$K$28:$K$1527)))</f>
        <v/>
      </c>
      <c r="Y373" s="224" t="b">
        <f t="shared" si="38"/>
        <v>0</v>
      </c>
      <c r="Z373" s="208"/>
      <c r="AA373" s="207" t="str">
        <f t="shared" si="35"/>
        <v/>
      </c>
      <c r="AB373" s="212" t="b">
        <f t="shared" si="39"/>
        <v>0</v>
      </c>
      <c r="AC373" s="213">
        <f t="shared" si="36"/>
        <v>0</v>
      </c>
      <c r="AD373" s="298"/>
      <c r="AE373" s="299"/>
      <c r="AF373" s="21">
        <f t="shared" si="34"/>
        <v>0</v>
      </c>
    </row>
    <row r="374" spans="1:32" s="21" customFormat="1" ht="16.5" customHeight="1">
      <c r="A374" s="22"/>
      <c r="B374" s="22"/>
      <c r="C374" s="22"/>
      <c r="D374" s="115">
        <f t="shared" si="33"/>
        <v>354</v>
      </c>
      <c r="E374" s="248" t="str">
        <f t="array" ref="E374">IF($F374&lt;&gt;"",INDEX(DropDownLists!$K$10:$K$2516,MATCH($F374,DropDownLists!$L$10:$L$2516,0)),"")</f>
        <v/>
      </c>
      <c r="F374" s="116"/>
      <c r="G374" s="118"/>
      <c r="I374" s="144"/>
      <c r="J374" s="141"/>
      <c r="K374" s="145"/>
      <c r="L374" s="146"/>
      <c r="M374" s="195" t="str">
        <f t="array" ref="M374">IF($L374&lt;&gt;"",INDEX(DropDownLists!$H$10:$H$2516,MATCH($L374,DropDownLists!$I$10:$I$2516,0)),"")</f>
        <v/>
      </c>
      <c r="N374" s="148"/>
      <c r="O374" s="148"/>
      <c r="P374" s="146"/>
      <c r="Q374" s="148" t="s">
        <v>190</v>
      </c>
      <c r="R374" s="119" t="str">
        <f t="array" ref="R374">IF(ISNA(VLOOKUP($F374, AdmittedwithRecentDischarge!$I$28:$I$1527,1,FALSE)),"",MAX(IF((AdmittedwithRecentDischarge!$I$28:$I$1527=$F374)*(AdmittedwithRecentDischarge!$M$28:$M$1527&lt;=TransferLog!$J374),AdmittedwithRecentDischarge!$M$28:$M$1527)))</f>
        <v/>
      </c>
      <c r="S374" s="120" t="str">
        <f t="array" ref="S374">IF(ISNA(INDEX(AdmittedwithRecentDischarge!$AH$28:$AH$1527,MATCH($F374&amp;$R374,AdmittedwithRecentDischarge!$I$28:$I$1527&amp;AdmittedwithRecentDischarge!$M$28:$M$1527,0))),"", IF($R374&lt;&gt;"",INDEX(AdmittedwithRecentDischarge!$AH$28:$AH$1527,MATCH($F374&amp;$R374,AdmittedwithRecentDischarge!$I$28:$I$1527&amp;AdmittedwithRecentDischarge!$M$28:$M$1527,0)),""))</f>
        <v/>
      </c>
      <c r="T374" s="190">
        <f t="array" ref="T374">IF(ISNA(INDEX(AdmittedwithRecentDischarge!$I$28:$W$1527, (MATCH($F374&amp;$R374,AdmittedwithRecentDischarge!$I$28:$I$1527&amp;AdmittedwithRecentDischarge!$M$28:$M$1527,0)))),"",INDEX(AdmittedwithRecentDischarge!$I$28:$W$1527, (MATCH($F374&amp;$R374,AdmittedwithRecentDischarge!$I$28:$I$1527&amp;AdmittedwithRecentDischarge!$M$28:$M$1527,0)),9))</f>
        <v>0</v>
      </c>
      <c r="U374" s="191">
        <f t="array" ref="U374">IF(ISNA(INDEX(AdmittedwithRecentDischarge!$I$28:$W$1527, (MATCH($F374&amp;$R374,AdmittedwithRecentDischarge!$I$28:$I$1527&amp;AdmittedwithRecentDischarge!$M$28:$M$1527,0)))),"",INDEX(AdmittedwithRecentDischarge!$I$28:$W$1527, (MATCH($F374&amp;$R374,AdmittedwithRecentDischarge!$I$28:$I$1527&amp;AdmittedwithRecentDischarge!$M$28:$M$1527,0)),11))</f>
        <v>0</v>
      </c>
      <c r="V374" s="191">
        <f t="array" ref="V374">IF(ISNA(INDEX(AdmittedwithRecentDischarge!$I$28:$W$1527, (MATCH($F374&amp;$R374,AdmittedwithRecentDischarge!$I$28:$I$1527&amp;AdmittedwithRecentDischarge!$M$28:$M$1527,0)))),"",INDEX(AdmittedwithRecentDischarge!$I$28:$W$1527, (MATCH($F374&amp;$R374,AdmittedwithRecentDischarge!$I$28:$I$1527&amp;AdmittedwithRecentDischarge!$M$28:$M$1527,0)),15))</f>
        <v>0</v>
      </c>
      <c r="W374" s="228" t="b">
        <f t="shared" si="37"/>
        <v>0</v>
      </c>
      <c r="X374" s="224" t="str">
        <f t="array" ref="X374">IF(ISNA(VLOOKUP($F374, AdmittedwithRecentDischarge!$I$28:$I$1527,1,FALSE)),"",MAX(IF((AdmittedwithRecentDischarge!$I$28:$I$1527=$F374)*(AdmittedwithRecentDischarge!$K$28:$K$1527&lt;=TransferLog!$J374),AdmittedwithRecentDischarge!$K$28:$K$1527)))</f>
        <v/>
      </c>
      <c r="Y374" s="224" t="b">
        <f t="shared" si="38"/>
        <v>0</v>
      </c>
      <c r="Z374" s="208"/>
      <c r="AA374" s="207" t="str">
        <f t="shared" si="35"/>
        <v/>
      </c>
      <c r="AB374" s="212" t="b">
        <f t="shared" si="39"/>
        <v>0</v>
      </c>
      <c r="AC374" s="213">
        <f t="shared" si="36"/>
        <v>0</v>
      </c>
      <c r="AD374" s="298"/>
      <c r="AE374" s="299"/>
      <c r="AF374" s="21">
        <f t="shared" si="34"/>
        <v>0</v>
      </c>
    </row>
    <row r="375" spans="1:32" s="21" customFormat="1" ht="16.5" customHeight="1">
      <c r="A375" s="22"/>
      <c r="B375" s="22"/>
      <c r="C375" s="22"/>
      <c r="D375" s="115">
        <f t="shared" si="33"/>
        <v>355</v>
      </c>
      <c r="E375" s="248" t="str">
        <f t="array" ref="E375">IF($F375&lt;&gt;"",INDEX(DropDownLists!$K$10:$K$2516,MATCH($F375,DropDownLists!$L$10:$L$2516,0)),"")</f>
        <v/>
      </c>
      <c r="F375" s="116"/>
      <c r="G375" s="118"/>
      <c r="I375" s="144"/>
      <c r="J375" s="141"/>
      <c r="K375" s="145"/>
      <c r="L375" s="146"/>
      <c r="M375" s="195" t="str">
        <f t="array" ref="M375">IF($L375&lt;&gt;"",INDEX(DropDownLists!$H$10:$H$2516,MATCH($L375,DropDownLists!$I$10:$I$2516,0)),"")</f>
        <v/>
      </c>
      <c r="N375" s="148"/>
      <c r="O375" s="148"/>
      <c r="P375" s="146"/>
      <c r="Q375" s="148" t="s">
        <v>190</v>
      </c>
      <c r="R375" s="119" t="str">
        <f t="array" ref="R375">IF(ISNA(VLOOKUP($F375, AdmittedwithRecentDischarge!$I$28:$I$1527,1,FALSE)),"",MAX(IF((AdmittedwithRecentDischarge!$I$28:$I$1527=$F375)*(AdmittedwithRecentDischarge!$M$28:$M$1527&lt;=TransferLog!$J375),AdmittedwithRecentDischarge!$M$28:$M$1527)))</f>
        <v/>
      </c>
      <c r="S375" s="120" t="str">
        <f t="array" ref="S375">IF(ISNA(INDEX(AdmittedwithRecentDischarge!$AH$28:$AH$1527,MATCH($F375&amp;$R375,AdmittedwithRecentDischarge!$I$28:$I$1527&amp;AdmittedwithRecentDischarge!$M$28:$M$1527,0))),"", IF($R375&lt;&gt;"",INDEX(AdmittedwithRecentDischarge!$AH$28:$AH$1527,MATCH($F375&amp;$R375,AdmittedwithRecentDischarge!$I$28:$I$1527&amp;AdmittedwithRecentDischarge!$M$28:$M$1527,0)),""))</f>
        <v/>
      </c>
      <c r="T375" s="190">
        <f t="array" ref="T375">IF(ISNA(INDEX(AdmittedwithRecentDischarge!$I$28:$W$1527, (MATCH($F375&amp;$R375,AdmittedwithRecentDischarge!$I$28:$I$1527&amp;AdmittedwithRecentDischarge!$M$28:$M$1527,0)))),"",INDEX(AdmittedwithRecentDischarge!$I$28:$W$1527, (MATCH($F375&amp;$R375,AdmittedwithRecentDischarge!$I$28:$I$1527&amp;AdmittedwithRecentDischarge!$M$28:$M$1527,0)),9))</f>
        <v>0</v>
      </c>
      <c r="U375" s="191">
        <f t="array" ref="U375">IF(ISNA(INDEX(AdmittedwithRecentDischarge!$I$28:$W$1527, (MATCH($F375&amp;$R375,AdmittedwithRecentDischarge!$I$28:$I$1527&amp;AdmittedwithRecentDischarge!$M$28:$M$1527,0)))),"",INDEX(AdmittedwithRecentDischarge!$I$28:$W$1527, (MATCH($F375&amp;$R375,AdmittedwithRecentDischarge!$I$28:$I$1527&amp;AdmittedwithRecentDischarge!$M$28:$M$1527,0)),11))</f>
        <v>0</v>
      </c>
      <c r="V375" s="191">
        <f t="array" ref="V375">IF(ISNA(INDEX(AdmittedwithRecentDischarge!$I$28:$W$1527, (MATCH($F375&amp;$R375,AdmittedwithRecentDischarge!$I$28:$I$1527&amp;AdmittedwithRecentDischarge!$M$28:$M$1527,0)))),"",INDEX(AdmittedwithRecentDischarge!$I$28:$W$1527, (MATCH($F375&amp;$R375,AdmittedwithRecentDischarge!$I$28:$I$1527&amp;AdmittedwithRecentDischarge!$M$28:$M$1527,0)),15))</f>
        <v>0</v>
      </c>
      <c r="W375" s="228" t="b">
        <f t="shared" si="37"/>
        <v>0</v>
      </c>
      <c r="X375" s="224" t="str">
        <f t="array" ref="X375">IF(ISNA(VLOOKUP($F375, AdmittedwithRecentDischarge!$I$28:$I$1527,1,FALSE)),"",MAX(IF((AdmittedwithRecentDischarge!$I$28:$I$1527=$F375)*(AdmittedwithRecentDischarge!$K$28:$K$1527&lt;=TransferLog!$J375),AdmittedwithRecentDischarge!$K$28:$K$1527)))</f>
        <v/>
      </c>
      <c r="Y375" s="224" t="b">
        <f t="shared" si="38"/>
        <v>0</v>
      </c>
      <c r="Z375" s="208"/>
      <c r="AA375" s="207" t="str">
        <f t="shared" si="35"/>
        <v/>
      </c>
      <c r="AB375" s="212" t="b">
        <f t="shared" si="39"/>
        <v>0</v>
      </c>
      <c r="AC375" s="213">
        <f t="shared" si="36"/>
        <v>0</v>
      </c>
      <c r="AD375" s="298"/>
      <c r="AE375" s="299"/>
      <c r="AF375" s="21">
        <f t="shared" si="34"/>
        <v>0</v>
      </c>
    </row>
    <row r="376" spans="1:32" s="21" customFormat="1" ht="16.5" customHeight="1">
      <c r="A376" s="22"/>
      <c r="B376" s="22"/>
      <c r="C376" s="22"/>
      <c r="D376" s="115">
        <f t="shared" si="33"/>
        <v>356</v>
      </c>
      <c r="E376" s="248" t="str">
        <f t="array" ref="E376">IF($F376&lt;&gt;"",INDEX(DropDownLists!$K$10:$K$2516,MATCH($F376,DropDownLists!$L$10:$L$2516,0)),"")</f>
        <v/>
      </c>
      <c r="F376" s="116"/>
      <c r="G376" s="118"/>
      <c r="I376" s="144"/>
      <c r="J376" s="141"/>
      <c r="K376" s="145"/>
      <c r="L376" s="146"/>
      <c r="M376" s="195" t="str">
        <f t="array" ref="M376">IF($L376&lt;&gt;"",INDEX(DropDownLists!$H$10:$H$2516,MATCH($L376,DropDownLists!$I$10:$I$2516,0)),"")</f>
        <v/>
      </c>
      <c r="N376" s="148"/>
      <c r="O376" s="148"/>
      <c r="P376" s="146"/>
      <c r="Q376" s="148" t="s">
        <v>190</v>
      </c>
      <c r="R376" s="119" t="str">
        <f t="array" ref="R376">IF(ISNA(VLOOKUP($F376, AdmittedwithRecentDischarge!$I$28:$I$1527,1,FALSE)),"",MAX(IF((AdmittedwithRecentDischarge!$I$28:$I$1527=$F376)*(AdmittedwithRecentDischarge!$M$28:$M$1527&lt;=TransferLog!$J376),AdmittedwithRecentDischarge!$M$28:$M$1527)))</f>
        <v/>
      </c>
      <c r="S376" s="120" t="str">
        <f t="array" ref="S376">IF(ISNA(INDEX(AdmittedwithRecentDischarge!$AH$28:$AH$1527,MATCH($F376&amp;$R376,AdmittedwithRecentDischarge!$I$28:$I$1527&amp;AdmittedwithRecentDischarge!$M$28:$M$1527,0))),"", IF($R376&lt;&gt;"",INDEX(AdmittedwithRecentDischarge!$AH$28:$AH$1527,MATCH($F376&amp;$R376,AdmittedwithRecentDischarge!$I$28:$I$1527&amp;AdmittedwithRecentDischarge!$M$28:$M$1527,0)),""))</f>
        <v/>
      </c>
      <c r="T376" s="190">
        <f t="array" ref="T376">IF(ISNA(INDEX(AdmittedwithRecentDischarge!$I$28:$W$1527, (MATCH($F376&amp;$R376,AdmittedwithRecentDischarge!$I$28:$I$1527&amp;AdmittedwithRecentDischarge!$M$28:$M$1527,0)))),"",INDEX(AdmittedwithRecentDischarge!$I$28:$W$1527, (MATCH($F376&amp;$R376,AdmittedwithRecentDischarge!$I$28:$I$1527&amp;AdmittedwithRecentDischarge!$M$28:$M$1527,0)),9))</f>
        <v>0</v>
      </c>
      <c r="U376" s="191">
        <f t="array" ref="U376">IF(ISNA(INDEX(AdmittedwithRecentDischarge!$I$28:$W$1527, (MATCH($F376&amp;$R376,AdmittedwithRecentDischarge!$I$28:$I$1527&amp;AdmittedwithRecentDischarge!$M$28:$M$1527,0)))),"",INDEX(AdmittedwithRecentDischarge!$I$28:$W$1527, (MATCH($F376&amp;$R376,AdmittedwithRecentDischarge!$I$28:$I$1527&amp;AdmittedwithRecentDischarge!$M$28:$M$1527,0)),11))</f>
        <v>0</v>
      </c>
      <c r="V376" s="191">
        <f t="array" ref="V376">IF(ISNA(INDEX(AdmittedwithRecentDischarge!$I$28:$W$1527, (MATCH($F376&amp;$R376,AdmittedwithRecentDischarge!$I$28:$I$1527&amp;AdmittedwithRecentDischarge!$M$28:$M$1527,0)))),"",INDEX(AdmittedwithRecentDischarge!$I$28:$W$1527, (MATCH($F376&amp;$R376,AdmittedwithRecentDischarge!$I$28:$I$1527&amp;AdmittedwithRecentDischarge!$M$28:$M$1527,0)),15))</f>
        <v>0</v>
      </c>
      <c r="W376" s="228" t="b">
        <f t="shared" si="37"/>
        <v>0</v>
      </c>
      <c r="X376" s="224" t="str">
        <f t="array" ref="X376">IF(ISNA(VLOOKUP($F376, AdmittedwithRecentDischarge!$I$28:$I$1527,1,FALSE)),"",MAX(IF((AdmittedwithRecentDischarge!$I$28:$I$1527=$F376)*(AdmittedwithRecentDischarge!$K$28:$K$1527&lt;=TransferLog!$J376),AdmittedwithRecentDischarge!$K$28:$K$1527)))</f>
        <v/>
      </c>
      <c r="Y376" s="224" t="b">
        <f t="shared" si="38"/>
        <v>0</v>
      </c>
      <c r="Z376" s="208"/>
      <c r="AA376" s="207" t="str">
        <f t="shared" si="35"/>
        <v/>
      </c>
      <c r="AB376" s="212" t="b">
        <f t="shared" si="39"/>
        <v>0</v>
      </c>
      <c r="AC376" s="213">
        <f t="shared" si="36"/>
        <v>0</v>
      </c>
      <c r="AD376" s="298"/>
      <c r="AE376" s="299"/>
      <c r="AF376" s="21">
        <f t="shared" si="34"/>
        <v>0</v>
      </c>
    </row>
    <row r="377" spans="1:32" s="21" customFormat="1" ht="16.5" customHeight="1">
      <c r="A377" s="22"/>
      <c r="B377" s="22"/>
      <c r="C377" s="22"/>
      <c r="D377" s="115">
        <f t="shared" si="33"/>
        <v>357</v>
      </c>
      <c r="E377" s="248" t="str">
        <f t="array" ref="E377">IF($F377&lt;&gt;"",INDEX(DropDownLists!$K$10:$K$2516,MATCH($F377,DropDownLists!$L$10:$L$2516,0)),"")</f>
        <v/>
      </c>
      <c r="F377" s="116"/>
      <c r="G377" s="118"/>
      <c r="I377" s="144"/>
      <c r="J377" s="141"/>
      <c r="K377" s="145"/>
      <c r="L377" s="146"/>
      <c r="M377" s="195" t="str">
        <f t="array" ref="M377">IF($L377&lt;&gt;"",INDEX(DropDownLists!$H$10:$H$2516,MATCH($L377,DropDownLists!$I$10:$I$2516,0)),"")</f>
        <v/>
      </c>
      <c r="N377" s="148"/>
      <c r="O377" s="148"/>
      <c r="P377" s="146"/>
      <c r="Q377" s="148" t="s">
        <v>190</v>
      </c>
      <c r="R377" s="119" t="str">
        <f t="array" ref="R377">IF(ISNA(VLOOKUP($F377, AdmittedwithRecentDischarge!$I$28:$I$1527,1,FALSE)),"",MAX(IF((AdmittedwithRecentDischarge!$I$28:$I$1527=$F377)*(AdmittedwithRecentDischarge!$M$28:$M$1527&lt;=TransferLog!$J377),AdmittedwithRecentDischarge!$M$28:$M$1527)))</f>
        <v/>
      </c>
      <c r="S377" s="120" t="str">
        <f t="array" ref="S377">IF(ISNA(INDEX(AdmittedwithRecentDischarge!$AH$28:$AH$1527,MATCH($F377&amp;$R377,AdmittedwithRecentDischarge!$I$28:$I$1527&amp;AdmittedwithRecentDischarge!$M$28:$M$1527,0))),"", IF($R377&lt;&gt;"",INDEX(AdmittedwithRecentDischarge!$AH$28:$AH$1527,MATCH($F377&amp;$R377,AdmittedwithRecentDischarge!$I$28:$I$1527&amp;AdmittedwithRecentDischarge!$M$28:$M$1527,0)),""))</f>
        <v/>
      </c>
      <c r="T377" s="190">
        <f t="array" ref="T377">IF(ISNA(INDEX(AdmittedwithRecentDischarge!$I$28:$W$1527, (MATCH($F377&amp;$R377,AdmittedwithRecentDischarge!$I$28:$I$1527&amp;AdmittedwithRecentDischarge!$M$28:$M$1527,0)))),"",INDEX(AdmittedwithRecentDischarge!$I$28:$W$1527, (MATCH($F377&amp;$R377,AdmittedwithRecentDischarge!$I$28:$I$1527&amp;AdmittedwithRecentDischarge!$M$28:$M$1527,0)),9))</f>
        <v>0</v>
      </c>
      <c r="U377" s="191">
        <f t="array" ref="U377">IF(ISNA(INDEX(AdmittedwithRecentDischarge!$I$28:$W$1527, (MATCH($F377&amp;$R377,AdmittedwithRecentDischarge!$I$28:$I$1527&amp;AdmittedwithRecentDischarge!$M$28:$M$1527,0)))),"",INDEX(AdmittedwithRecentDischarge!$I$28:$W$1527, (MATCH($F377&amp;$R377,AdmittedwithRecentDischarge!$I$28:$I$1527&amp;AdmittedwithRecentDischarge!$M$28:$M$1527,0)),11))</f>
        <v>0</v>
      </c>
      <c r="V377" s="191">
        <f t="array" ref="V377">IF(ISNA(INDEX(AdmittedwithRecentDischarge!$I$28:$W$1527, (MATCH($F377&amp;$R377,AdmittedwithRecentDischarge!$I$28:$I$1527&amp;AdmittedwithRecentDischarge!$M$28:$M$1527,0)))),"",INDEX(AdmittedwithRecentDischarge!$I$28:$W$1527, (MATCH($F377&amp;$R377,AdmittedwithRecentDischarge!$I$28:$I$1527&amp;AdmittedwithRecentDischarge!$M$28:$M$1527,0)),15))</f>
        <v>0</v>
      </c>
      <c r="W377" s="228" t="b">
        <f t="shared" si="37"/>
        <v>0</v>
      </c>
      <c r="X377" s="224" t="str">
        <f t="array" ref="X377">IF(ISNA(VLOOKUP($F377, AdmittedwithRecentDischarge!$I$28:$I$1527,1,FALSE)),"",MAX(IF((AdmittedwithRecentDischarge!$I$28:$I$1527=$F377)*(AdmittedwithRecentDischarge!$K$28:$K$1527&lt;=TransferLog!$J377),AdmittedwithRecentDischarge!$K$28:$K$1527)))</f>
        <v/>
      </c>
      <c r="Y377" s="224" t="b">
        <f t="shared" si="38"/>
        <v>0</v>
      </c>
      <c r="Z377" s="208"/>
      <c r="AA377" s="207" t="str">
        <f t="shared" si="35"/>
        <v/>
      </c>
      <c r="AB377" s="212" t="b">
        <f t="shared" si="39"/>
        <v>0</v>
      </c>
      <c r="AC377" s="213">
        <f t="shared" si="36"/>
        <v>0</v>
      </c>
      <c r="AD377" s="298"/>
      <c r="AE377" s="299"/>
      <c r="AF377" s="21">
        <f t="shared" si="34"/>
        <v>0</v>
      </c>
    </row>
    <row r="378" spans="1:32" s="21" customFormat="1" ht="16.5" customHeight="1">
      <c r="A378" s="22"/>
      <c r="B378" s="22"/>
      <c r="C378" s="22"/>
      <c r="D378" s="115">
        <f t="shared" si="33"/>
        <v>358</v>
      </c>
      <c r="E378" s="248" t="str">
        <f t="array" ref="E378">IF($F378&lt;&gt;"",INDEX(DropDownLists!$K$10:$K$2516,MATCH($F378,DropDownLists!$L$10:$L$2516,0)),"")</f>
        <v/>
      </c>
      <c r="F378" s="116"/>
      <c r="G378" s="118"/>
      <c r="I378" s="144"/>
      <c r="J378" s="141"/>
      <c r="K378" s="145"/>
      <c r="L378" s="146"/>
      <c r="M378" s="195" t="str">
        <f t="array" ref="M378">IF($L378&lt;&gt;"",INDEX(DropDownLists!$H$10:$H$2516,MATCH($L378,DropDownLists!$I$10:$I$2516,0)),"")</f>
        <v/>
      </c>
      <c r="N378" s="148"/>
      <c r="O378" s="148"/>
      <c r="P378" s="146"/>
      <c r="Q378" s="148" t="s">
        <v>190</v>
      </c>
      <c r="R378" s="119" t="str">
        <f t="array" ref="R378">IF(ISNA(VLOOKUP($F378, AdmittedwithRecentDischarge!$I$28:$I$1527,1,FALSE)),"",MAX(IF((AdmittedwithRecentDischarge!$I$28:$I$1527=$F378)*(AdmittedwithRecentDischarge!$M$28:$M$1527&lt;=TransferLog!$J378),AdmittedwithRecentDischarge!$M$28:$M$1527)))</f>
        <v/>
      </c>
      <c r="S378" s="120" t="str">
        <f t="array" ref="S378">IF(ISNA(INDEX(AdmittedwithRecentDischarge!$AH$28:$AH$1527,MATCH($F378&amp;$R378,AdmittedwithRecentDischarge!$I$28:$I$1527&amp;AdmittedwithRecentDischarge!$M$28:$M$1527,0))),"", IF($R378&lt;&gt;"",INDEX(AdmittedwithRecentDischarge!$AH$28:$AH$1527,MATCH($F378&amp;$R378,AdmittedwithRecentDischarge!$I$28:$I$1527&amp;AdmittedwithRecentDischarge!$M$28:$M$1527,0)),""))</f>
        <v/>
      </c>
      <c r="T378" s="190">
        <f t="array" ref="T378">IF(ISNA(INDEX(AdmittedwithRecentDischarge!$I$28:$W$1527, (MATCH($F378&amp;$R378,AdmittedwithRecentDischarge!$I$28:$I$1527&amp;AdmittedwithRecentDischarge!$M$28:$M$1527,0)))),"",INDEX(AdmittedwithRecentDischarge!$I$28:$W$1527, (MATCH($F378&amp;$R378,AdmittedwithRecentDischarge!$I$28:$I$1527&amp;AdmittedwithRecentDischarge!$M$28:$M$1527,0)),9))</f>
        <v>0</v>
      </c>
      <c r="U378" s="191">
        <f t="array" ref="U378">IF(ISNA(INDEX(AdmittedwithRecentDischarge!$I$28:$W$1527, (MATCH($F378&amp;$R378,AdmittedwithRecentDischarge!$I$28:$I$1527&amp;AdmittedwithRecentDischarge!$M$28:$M$1527,0)))),"",INDEX(AdmittedwithRecentDischarge!$I$28:$W$1527, (MATCH($F378&amp;$R378,AdmittedwithRecentDischarge!$I$28:$I$1527&amp;AdmittedwithRecentDischarge!$M$28:$M$1527,0)),11))</f>
        <v>0</v>
      </c>
      <c r="V378" s="191">
        <f t="array" ref="V378">IF(ISNA(INDEX(AdmittedwithRecentDischarge!$I$28:$W$1527, (MATCH($F378&amp;$R378,AdmittedwithRecentDischarge!$I$28:$I$1527&amp;AdmittedwithRecentDischarge!$M$28:$M$1527,0)))),"",INDEX(AdmittedwithRecentDischarge!$I$28:$W$1527, (MATCH($F378&amp;$R378,AdmittedwithRecentDischarge!$I$28:$I$1527&amp;AdmittedwithRecentDischarge!$M$28:$M$1527,0)),15))</f>
        <v>0</v>
      </c>
      <c r="W378" s="228" t="b">
        <f t="shared" si="37"/>
        <v>0</v>
      </c>
      <c r="X378" s="224" t="str">
        <f t="array" ref="X378">IF(ISNA(VLOOKUP($F378, AdmittedwithRecentDischarge!$I$28:$I$1527,1,FALSE)),"",MAX(IF((AdmittedwithRecentDischarge!$I$28:$I$1527=$F378)*(AdmittedwithRecentDischarge!$K$28:$K$1527&lt;=TransferLog!$J378),AdmittedwithRecentDischarge!$K$28:$K$1527)))</f>
        <v/>
      </c>
      <c r="Y378" s="224" t="b">
        <f t="shared" si="38"/>
        <v>0</v>
      </c>
      <c r="Z378" s="208"/>
      <c r="AA378" s="207" t="str">
        <f t="shared" si="35"/>
        <v/>
      </c>
      <c r="AB378" s="212" t="b">
        <f t="shared" si="39"/>
        <v>0</v>
      </c>
      <c r="AC378" s="213">
        <f t="shared" si="36"/>
        <v>0</v>
      </c>
      <c r="AD378" s="298"/>
      <c r="AE378" s="299"/>
      <c r="AF378" s="21">
        <f t="shared" si="34"/>
        <v>0</v>
      </c>
    </row>
    <row r="379" spans="1:32" s="21" customFormat="1" ht="16.5" customHeight="1">
      <c r="A379" s="22"/>
      <c r="B379" s="22"/>
      <c r="C379" s="22"/>
      <c r="D379" s="115">
        <f t="shared" si="33"/>
        <v>359</v>
      </c>
      <c r="E379" s="248" t="str">
        <f t="array" ref="E379">IF($F379&lt;&gt;"",INDEX(DropDownLists!$K$10:$K$2516,MATCH($F379,DropDownLists!$L$10:$L$2516,0)),"")</f>
        <v/>
      </c>
      <c r="F379" s="116"/>
      <c r="G379" s="118"/>
      <c r="I379" s="144"/>
      <c r="J379" s="141"/>
      <c r="K379" s="145"/>
      <c r="L379" s="146"/>
      <c r="M379" s="195" t="str">
        <f t="array" ref="M379">IF($L379&lt;&gt;"",INDEX(DropDownLists!$H$10:$H$2516,MATCH($L379,DropDownLists!$I$10:$I$2516,0)),"")</f>
        <v/>
      </c>
      <c r="N379" s="148"/>
      <c r="O379" s="148"/>
      <c r="P379" s="146"/>
      <c r="Q379" s="148" t="s">
        <v>190</v>
      </c>
      <c r="R379" s="119" t="str">
        <f t="array" ref="R379">IF(ISNA(VLOOKUP($F379, AdmittedwithRecentDischarge!$I$28:$I$1527,1,FALSE)),"",MAX(IF((AdmittedwithRecentDischarge!$I$28:$I$1527=$F379)*(AdmittedwithRecentDischarge!$M$28:$M$1527&lt;=TransferLog!$J379),AdmittedwithRecentDischarge!$M$28:$M$1527)))</f>
        <v/>
      </c>
      <c r="S379" s="120" t="str">
        <f t="array" ref="S379">IF(ISNA(INDEX(AdmittedwithRecentDischarge!$AH$28:$AH$1527,MATCH($F379&amp;$R379,AdmittedwithRecentDischarge!$I$28:$I$1527&amp;AdmittedwithRecentDischarge!$M$28:$M$1527,0))),"", IF($R379&lt;&gt;"",INDEX(AdmittedwithRecentDischarge!$AH$28:$AH$1527,MATCH($F379&amp;$R379,AdmittedwithRecentDischarge!$I$28:$I$1527&amp;AdmittedwithRecentDischarge!$M$28:$M$1527,0)),""))</f>
        <v/>
      </c>
      <c r="T379" s="190">
        <f t="array" ref="T379">IF(ISNA(INDEX(AdmittedwithRecentDischarge!$I$28:$W$1527, (MATCH($F379&amp;$R379,AdmittedwithRecentDischarge!$I$28:$I$1527&amp;AdmittedwithRecentDischarge!$M$28:$M$1527,0)))),"",INDEX(AdmittedwithRecentDischarge!$I$28:$W$1527, (MATCH($F379&amp;$R379,AdmittedwithRecentDischarge!$I$28:$I$1527&amp;AdmittedwithRecentDischarge!$M$28:$M$1527,0)),9))</f>
        <v>0</v>
      </c>
      <c r="U379" s="191">
        <f t="array" ref="U379">IF(ISNA(INDEX(AdmittedwithRecentDischarge!$I$28:$W$1527, (MATCH($F379&amp;$R379,AdmittedwithRecentDischarge!$I$28:$I$1527&amp;AdmittedwithRecentDischarge!$M$28:$M$1527,0)))),"",INDEX(AdmittedwithRecentDischarge!$I$28:$W$1527, (MATCH($F379&amp;$R379,AdmittedwithRecentDischarge!$I$28:$I$1527&amp;AdmittedwithRecentDischarge!$M$28:$M$1527,0)),11))</f>
        <v>0</v>
      </c>
      <c r="V379" s="191">
        <f t="array" ref="V379">IF(ISNA(INDEX(AdmittedwithRecentDischarge!$I$28:$W$1527, (MATCH($F379&amp;$R379,AdmittedwithRecentDischarge!$I$28:$I$1527&amp;AdmittedwithRecentDischarge!$M$28:$M$1527,0)))),"",INDEX(AdmittedwithRecentDischarge!$I$28:$W$1527, (MATCH($F379&amp;$R379,AdmittedwithRecentDischarge!$I$28:$I$1527&amp;AdmittedwithRecentDischarge!$M$28:$M$1527,0)),15))</f>
        <v>0</v>
      </c>
      <c r="W379" s="228" t="b">
        <f t="shared" si="37"/>
        <v>0</v>
      </c>
      <c r="X379" s="224" t="str">
        <f t="array" ref="X379">IF(ISNA(VLOOKUP($F379, AdmittedwithRecentDischarge!$I$28:$I$1527,1,FALSE)),"",MAX(IF((AdmittedwithRecentDischarge!$I$28:$I$1527=$F379)*(AdmittedwithRecentDischarge!$K$28:$K$1527&lt;=TransferLog!$J379),AdmittedwithRecentDischarge!$K$28:$K$1527)))</f>
        <v/>
      </c>
      <c r="Y379" s="224" t="b">
        <f t="shared" si="38"/>
        <v>0</v>
      </c>
      <c r="Z379" s="208"/>
      <c r="AA379" s="207" t="str">
        <f t="shared" si="35"/>
        <v/>
      </c>
      <c r="AB379" s="212" t="b">
        <f t="shared" si="39"/>
        <v>0</v>
      </c>
      <c r="AC379" s="213">
        <f t="shared" si="36"/>
        <v>0</v>
      </c>
      <c r="AD379" s="298"/>
      <c r="AE379" s="299"/>
      <c r="AF379" s="21">
        <f t="shared" si="34"/>
        <v>0</v>
      </c>
    </row>
    <row r="380" spans="1:32" s="21" customFormat="1" ht="16.5" customHeight="1">
      <c r="A380" s="22"/>
      <c r="B380" s="22"/>
      <c r="C380" s="22"/>
      <c r="D380" s="115">
        <f t="shared" si="33"/>
        <v>360</v>
      </c>
      <c r="E380" s="248" t="str">
        <f t="array" ref="E380">IF($F380&lt;&gt;"",INDEX(DropDownLists!$K$10:$K$2516,MATCH($F380,DropDownLists!$L$10:$L$2516,0)),"")</f>
        <v/>
      </c>
      <c r="F380" s="116"/>
      <c r="G380" s="118"/>
      <c r="I380" s="144"/>
      <c r="J380" s="141"/>
      <c r="K380" s="145"/>
      <c r="L380" s="146"/>
      <c r="M380" s="195" t="str">
        <f t="array" ref="M380">IF($L380&lt;&gt;"",INDEX(DropDownLists!$H$10:$H$2516,MATCH($L380,DropDownLists!$I$10:$I$2516,0)),"")</f>
        <v/>
      </c>
      <c r="N380" s="148"/>
      <c r="O380" s="148"/>
      <c r="P380" s="146"/>
      <c r="Q380" s="148" t="s">
        <v>190</v>
      </c>
      <c r="R380" s="119" t="str">
        <f t="array" ref="R380">IF(ISNA(VLOOKUP($F380, AdmittedwithRecentDischarge!$I$28:$I$1527,1,FALSE)),"",MAX(IF((AdmittedwithRecentDischarge!$I$28:$I$1527=$F380)*(AdmittedwithRecentDischarge!$M$28:$M$1527&lt;=TransferLog!$J380),AdmittedwithRecentDischarge!$M$28:$M$1527)))</f>
        <v/>
      </c>
      <c r="S380" s="120" t="str">
        <f t="array" ref="S380">IF(ISNA(INDEX(AdmittedwithRecentDischarge!$AH$28:$AH$1527,MATCH($F380&amp;$R380,AdmittedwithRecentDischarge!$I$28:$I$1527&amp;AdmittedwithRecentDischarge!$M$28:$M$1527,0))),"", IF($R380&lt;&gt;"",INDEX(AdmittedwithRecentDischarge!$AH$28:$AH$1527,MATCH($F380&amp;$R380,AdmittedwithRecentDischarge!$I$28:$I$1527&amp;AdmittedwithRecentDischarge!$M$28:$M$1527,0)),""))</f>
        <v/>
      </c>
      <c r="T380" s="190">
        <f t="array" ref="T380">IF(ISNA(INDEX(AdmittedwithRecentDischarge!$I$28:$W$1527, (MATCH($F380&amp;$R380,AdmittedwithRecentDischarge!$I$28:$I$1527&amp;AdmittedwithRecentDischarge!$M$28:$M$1527,0)))),"",INDEX(AdmittedwithRecentDischarge!$I$28:$W$1527, (MATCH($F380&amp;$R380,AdmittedwithRecentDischarge!$I$28:$I$1527&amp;AdmittedwithRecentDischarge!$M$28:$M$1527,0)),9))</f>
        <v>0</v>
      </c>
      <c r="U380" s="191">
        <f t="array" ref="U380">IF(ISNA(INDEX(AdmittedwithRecentDischarge!$I$28:$W$1527, (MATCH($F380&amp;$R380,AdmittedwithRecentDischarge!$I$28:$I$1527&amp;AdmittedwithRecentDischarge!$M$28:$M$1527,0)))),"",INDEX(AdmittedwithRecentDischarge!$I$28:$W$1527, (MATCH($F380&amp;$R380,AdmittedwithRecentDischarge!$I$28:$I$1527&amp;AdmittedwithRecentDischarge!$M$28:$M$1527,0)),11))</f>
        <v>0</v>
      </c>
      <c r="V380" s="191">
        <f t="array" ref="V380">IF(ISNA(INDEX(AdmittedwithRecentDischarge!$I$28:$W$1527, (MATCH($F380&amp;$R380,AdmittedwithRecentDischarge!$I$28:$I$1527&amp;AdmittedwithRecentDischarge!$M$28:$M$1527,0)))),"",INDEX(AdmittedwithRecentDischarge!$I$28:$W$1527, (MATCH($F380&amp;$R380,AdmittedwithRecentDischarge!$I$28:$I$1527&amp;AdmittedwithRecentDischarge!$M$28:$M$1527,0)),15))</f>
        <v>0</v>
      </c>
      <c r="W380" s="228" t="b">
        <f t="shared" si="37"/>
        <v>0</v>
      </c>
      <c r="X380" s="224" t="str">
        <f t="array" ref="X380">IF(ISNA(VLOOKUP($F380, AdmittedwithRecentDischarge!$I$28:$I$1527,1,FALSE)),"",MAX(IF((AdmittedwithRecentDischarge!$I$28:$I$1527=$F380)*(AdmittedwithRecentDischarge!$K$28:$K$1527&lt;=TransferLog!$J380),AdmittedwithRecentDischarge!$K$28:$K$1527)))</f>
        <v/>
      </c>
      <c r="Y380" s="224" t="b">
        <f t="shared" si="38"/>
        <v>0</v>
      </c>
      <c r="Z380" s="208"/>
      <c r="AA380" s="207" t="str">
        <f t="shared" si="35"/>
        <v/>
      </c>
      <c r="AB380" s="212" t="b">
        <f t="shared" si="39"/>
        <v>0</v>
      </c>
      <c r="AC380" s="213">
        <f t="shared" si="36"/>
        <v>0</v>
      </c>
      <c r="AD380" s="298"/>
      <c r="AE380" s="299"/>
      <c r="AF380" s="21">
        <f t="shared" si="34"/>
        <v>0</v>
      </c>
    </row>
    <row r="381" spans="1:32" s="21" customFormat="1" ht="16.5" customHeight="1">
      <c r="A381" s="22"/>
      <c r="B381" s="22"/>
      <c r="C381" s="22"/>
      <c r="D381" s="115">
        <f t="shared" si="33"/>
        <v>361</v>
      </c>
      <c r="E381" s="248" t="str">
        <f t="array" ref="E381">IF($F381&lt;&gt;"",INDEX(DropDownLists!$K$10:$K$2516,MATCH($F381,DropDownLists!$L$10:$L$2516,0)),"")</f>
        <v/>
      </c>
      <c r="F381" s="116"/>
      <c r="G381" s="118"/>
      <c r="I381" s="144"/>
      <c r="J381" s="141"/>
      <c r="K381" s="145"/>
      <c r="L381" s="146"/>
      <c r="M381" s="195" t="str">
        <f t="array" ref="M381">IF($L381&lt;&gt;"",INDEX(DropDownLists!$H$10:$H$2516,MATCH($L381,DropDownLists!$I$10:$I$2516,0)),"")</f>
        <v/>
      </c>
      <c r="N381" s="148"/>
      <c r="O381" s="148"/>
      <c r="P381" s="146"/>
      <c r="Q381" s="148" t="s">
        <v>190</v>
      </c>
      <c r="R381" s="119" t="str">
        <f t="array" ref="R381">IF(ISNA(VLOOKUP($F381, AdmittedwithRecentDischarge!$I$28:$I$1527,1,FALSE)),"",MAX(IF((AdmittedwithRecentDischarge!$I$28:$I$1527=$F381)*(AdmittedwithRecentDischarge!$M$28:$M$1527&lt;=TransferLog!$J381),AdmittedwithRecentDischarge!$M$28:$M$1527)))</f>
        <v/>
      </c>
      <c r="S381" s="120" t="str">
        <f t="array" ref="S381">IF(ISNA(INDEX(AdmittedwithRecentDischarge!$AH$28:$AH$1527,MATCH($F381&amp;$R381,AdmittedwithRecentDischarge!$I$28:$I$1527&amp;AdmittedwithRecentDischarge!$M$28:$M$1527,0))),"", IF($R381&lt;&gt;"",INDEX(AdmittedwithRecentDischarge!$AH$28:$AH$1527,MATCH($F381&amp;$R381,AdmittedwithRecentDischarge!$I$28:$I$1527&amp;AdmittedwithRecentDischarge!$M$28:$M$1527,0)),""))</f>
        <v/>
      </c>
      <c r="T381" s="190">
        <f t="array" ref="T381">IF(ISNA(INDEX(AdmittedwithRecentDischarge!$I$28:$W$1527, (MATCH($F381&amp;$R381,AdmittedwithRecentDischarge!$I$28:$I$1527&amp;AdmittedwithRecentDischarge!$M$28:$M$1527,0)))),"",INDEX(AdmittedwithRecentDischarge!$I$28:$W$1527, (MATCH($F381&amp;$R381,AdmittedwithRecentDischarge!$I$28:$I$1527&amp;AdmittedwithRecentDischarge!$M$28:$M$1527,0)),9))</f>
        <v>0</v>
      </c>
      <c r="U381" s="191">
        <f t="array" ref="U381">IF(ISNA(INDEX(AdmittedwithRecentDischarge!$I$28:$W$1527, (MATCH($F381&amp;$R381,AdmittedwithRecentDischarge!$I$28:$I$1527&amp;AdmittedwithRecentDischarge!$M$28:$M$1527,0)))),"",INDEX(AdmittedwithRecentDischarge!$I$28:$W$1527, (MATCH($F381&amp;$R381,AdmittedwithRecentDischarge!$I$28:$I$1527&amp;AdmittedwithRecentDischarge!$M$28:$M$1527,0)),11))</f>
        <v>0</v>
      </c>
      <c r="V381" s="191">
        <f t="array" ref="V381">IF(ISNA(INDEX(AdmittedwithRecentDischarge!$I$28:$W$1527, (MATCH($F381&amp;$R381,AdmittedwithRecentDischarge!$I$28:$I$1527&amp;AdmittedwithRecentDischarge!$M$28:$M$1527,0)))),"",INDEX(AdmittedwithRecentDischarge!$I$28:$W$1527, (MATCH($F381&amp;$R381,AdmittedwithRecentDischarge!$I$28:$I$1527&amp;AdmittedwithRecentDischarge!$M$28:$M$1527,0)),15))</f>
        <v>0</v>
      </c>
      <c r="W381" s="228" t="b">
        <f t="shared" si="37"/>
        <v>0</v>
      </c>
      <c r="X381" s="224" t="str">
        <f t="array" ref="X381">IF(ISNA(VLOOKUP($F381, AdmittedwithRecentDischarge!$I$28:$I$1527,1,FALSE)),"",MAX(IF((AdmittedwithRecentDischarge!$I$28:$I$1527=$F381)*(AdmittedwithRecentDischarge!$K$28:$K$1527&lt;=TransferLog!$J381),AdmittedwithRecentDischarge!$K$28:$K$1527)))</f>
        <v/>
      </c>
      <c r="Y381" s="224" t="b">
        <f t="shared" si="38"/>
        <v>0</v>
      </c>
      <c r="Z381" s="208"/>
      <c r="AA381" s="207" t="str">
        <f t="shared" si="35"/>
        <v/>
      </c>
      <c r="AB381" s="212" t="b">
        <f t="shared" si="39"/>
        <v>0</v>
      </c>
      <c r="AC381" s="213">
        <f t="shared" si="36"/>
        <v>0</v>
      </c>
      <c r="AD381" s="298"/>
      <c r="AE381" s="299"/>
      <c r="AF381" s="21">
        <f t="shared" si="34"/>
        <v>0</v>
      </c>
    </row>
    <row r="382" spans="1:32" s="21" customFormat="1" ht="16.5" customHeight="1">
      <c r="A382" s="22"/>
      <c r="B382" s="22"/>
      <c r="C382" s="22"/>
      <c r="D382" s="115">
        <f t="shared" si="33"/>
        <v>362</v>
      </c>
      <c r="E382" s="248" t="str">
        <f t="array" ref="E382">IF($F382&lt;&gt;"",INDEX(DropDownLists!$K$10:$K$2516,MATCH($F382,DropDownLists!$L$10:$L$2516,0)),"")</f>
        <v/>
      </c>
      <c r="F382" s="116"/>
      <c r="G382" s="118"/>
      <c r="I382" s="144"/>
      <c r="J382" s="141"/>
      <c r="K382" s="145"/>
      <c r="L382" s="146"/>
      <c r="M382" s="195" t="str">
        <f t="array" ref="M382">IF($L382&lt;&gt;"",INDEX(DropDownLists!$H$10:$H$2516,MATCH($L382,DropDownLists!$I$10:$I$2516,0)),"")</f>
        <v/>
      </c>
      <c r="N382" s="148"/>
      <c r="O382" s="148"/>
      <c r="P382" s="146"/>
      <c r="Q382" s="148" t="s">
        <v>190</v>
      </c>
      <c r="R382" s="119" t="str">
        <f t="array" ref="R382">IF(ISNA(VLOOKUP($F382, AdmittedwithRecentDischarge!$I$28:$I$1527,1,FALSE)),"",MAX(IF((AdmittedwithRecentDischarge!$I$28:$I$1527=$F382)*(AdmittedwithRecentDischarge!$M$28:$M$1527&lt;=TransferLog!$J382),AdmittedwithRecentDischarge!$M$28:$M$1527)))</f>
        <v/>
      </c>
      <c r="S382" s="120" t="str">
        <f t="array" ref="S382">IF(ISNA(INDEX(AdmittedwithRecentDischarge!$AH$28:$AH$1527,MATCH($F382&amp;$R382,AdmittedwithRecentDischarge!$I$28:$I$1527&amp;AdmittedwithRecentDischarge!$M$28:$M$1527,0))),"", IF($R382&lt;&gt;"",INDEX(AdmittedwithRecentDischarge!$AH$28:$AH$1527,MATCH($F382&amp;$R382,AdmittedwithRecentDischarge!$I$28:$I$1527&amp;AdmittedwithRecentDischarge!$M$28:$M$1527,0)),""))</f>
        <v/>
      </c>
      <c r="T382" s="190">
        <f t="array" ref="T382">IF(ISNA(INDEX(AdmittedwithRecentDischarge!$I$28:$W$1527, (MATCH($F382&amp;$R382,AdmittedwithRecentDischarge!$I$28:$I$1527&amp;AdmittedwithRecentDischarge!$M$28:$M$1527,0)))),"",INDEX(AdmittedwithRecentDischarge!$I$28:$W$1527, (MATCH($F382&amp;$R382,AdmittedwithRecentDischarge!$I$28:$I$1527&amp;AdmittedwithRecentDischarge!$M$28:$M$1527,0)),9))</f>
        <v>0</v>
      </c>
      <c r="U382" s="191">
        <f t="array" ref="U382">IF(ISNA(INDEX(AdmittedwithRecentDischarge!$I$28:$W$1527, (MATCH($F382&amp;$R382,AdmittedwithRecentDischarge!$I$28:$I$1527&amp;AdmittedwithRecentDischarge!$M$28:$M$1527,0)))),"",INDEX(AdmittedwithRecentDischarge!$I$28:$W$1527, (MATCH($F382&amp;$R382,AdmittedwithRecentDischarge!$I$28:$I$1527&amp;AdmittedwithRecentDischarge!$M$28:$M$1527,0)),11))</f>
        <v>0</v>
      </c>
      <c r="V382" s="191">
        <f t="array" ref="V382">IF(ISNA(INDEX(AdmittedwithRecentDischarge!$I$28:$W$1527, (MATCH($F382&amp;$R382,AdmittedwithRecentDischarge!$I$28:$I$1527&amp;AdmittedwithRecentDischarge!$M$28:$M$1527,0)))),"",INDEX(AdmittedwithRecentDischarge!$I$28:$W$1527, (MATCH($F382&amp;$R382,AdmittedwithRecentDischarge!$I$28:$I$1527&amp;AdmittedwithRecentDischarge!$M$28:$M$1527,0)),15))</f>
        <v>0</v>
      </c>
      <c r="W382" s="228" t="b">
        <f t="shared" si="37"/>
        <v>0</v>
      </c>
      <c r="X382" s="224" t="str">
        <f t="array" ref="X382">IF(ISNA(VLOOKUP($F382, AdmittedwithRecentDischarge!$I$28:$I$1527,1,FALSE)),"",MAX(IF((AdmittedwithRecentDischarge!$I$28:$I$1527=$F382)*(AdmittedwithRecentDischarge!$K$28:$K$1527&lt;=TransferLog!$J382),AdmittedwithRecentDischarge!$K$28:$K$1527)))</f>
        <v/>
      </c>
      <c r="Y382" s="224" t="b">
        <f t="shared" si="38"/>
        <v>0</v>
      </c>
      <c r="Z382" s="208"/>
      <c r="AA382" s="207" t="str">
        <f t="shared" si="35"/>
        <v/>
      </c>
      <c r="AB382" s="212" t="b">
        <f t="shared" si="39"/>
        <v>0</v>
      </c>
      <c r="AC382" s="213">
        <f t="shared" si="36"/>
        <v>0</v>
      </c>
      <c r="AD382" s="298"/>
      <c r="AE382" s="299"/>
      <c r="AF382" s="21">
        <f t="shared" si="34"/>
        <v>0</v>
      </c>
    </row>
    <row r="383" spans="1:32" s="21" customFormat="1" ht="16.5" customHeight="1">
      <c r="A383" s="22"/>
      <c r="B383" s="22"/>
      <c r="C383" s="22"/>
      <c r="D383" s="115">
        <f t="shared" si="33"/>
        <v>363</v>
      </c>
      <c r="E383" s="248" t="str">
        <f t="array" ref="E383">IF($F383&lt;&gt;"",INDEX(DropDownLists!$K$10:$K$2516,MATCH($F383,DropDownLists!$L$10:$L$2516,0)),"")</f>
        <v/>
      </c>
      <c r="F383" s="116"/>
      <c r="G383" s="118"/>
      <c r="I383" s="144"/>
      <c r="J383" s="141"/>
      <c r="K383" s="145"/>
      <c r="L383" s="146"/>
      <c r="M383" s="195" t="str">
        <f t="array" ref="M383">IF($L383&lt;&gt;"",INDEX(DropDownLists!$H$10:$H$2516,MATCH($L383,DropDownLists!$I$10:$I$2516,0)),"")</f>
        <v/>
      </c>
      <c r="N383" s="148"/>
      <c r="O383" s="148"/>
      <c r="P383" s="146"/>
      <c r="Q383" s="148" t="s">
        <v>190</v>
      </c>
      <c r="R383" s="119" t="str">
        <f t="array" ref="R383">IF(ISNA(VLOOKUP($F383, AdmittedwithRecentDischarge!$I$28:$I$1527,1,FALSE)),"",MAX(IF((AdmittedwithRecentDischarge!$I$28:$I$1527=$F383)*(AdmittedwithRecentDischarge!$M$28:$M$1527&lt;=TransferLog!$J383),AdmittedwithRecentDischarge!$M$28:$M$1527)))</f>
        <v/>
      </c>
      <c r="S383" s="120" t="str">
        <f t="array" ref="S383">IF(ISNA(INDEX(AdmittedwithRecentDischarge!$AH$28:$AH$1527,MATCH($F383&amp;$R383,AdmittedwithRecentDischarge!$I$28:$I$1527&amp;AdmittedwithRecentDischarge!$M$28:$M$1527,0))),"", IF($R383&lt;&gt;"",INDEX(AdmittedwithRecentDischarge!$AH$28:$AH$1527,MATCH($F383&amp;$R383,AdmittedwithRecentDischarge!$I$28:$I$1527&amp;AdmittedwithRecentDischarge!$M$28:$M$1527,0)),""))</f>
        <v/>
      </c>
      <c r="T383" s="190">
        <f t="array" ref="T383">IF(ISNA(INDEX(AdmittedwithRecentDischarge!$I$28:$W$1527, (MATCH($F383&amp;$R383,AdmittedwithRecentDischarge!$I$28:$I$1527&amp;AdmittedwithRecentDischarge!$M$28:$M$1527,0)))),"",INDEX(AdmittedwithRecentDischarge!$I$28:$W$1527, (MATCH($F383&amp;$R383,AdmittedwithRecentDischarge!$I$28:$I$1527&amp;AdmittedwithRecentDischarge!$M$28:$M$1527,0)),9))</f>
        <v>0</v>
      </c>
      <c r="U383" s="191">
        <f t="array" ref="U383">IF(ISNA(INDEX(AdmittedwithRecentDischarge!$I$28:$W$1527, (MATCH($F383&amp;$R383,AdmittedwithRecentDischarge!$I$28:$I$1527&amp;AdmittedwithRecentDischarge!$M$28:$M$1527,0)))),"",INDEX(AdmittedwithRecentDischarge!$I$28:$W$1527, (MATCH($F383&amp;$R383,AdmittedwithRecentDischarge!$I$28:$I$1527&amp;AdmittedwithRecentDischarge!$M$28:$M$1527,0)),11))</f>
        <v>0</v>
      </c>
      <c r="V383" s="191">
        <f t="array" ref="V383">IF(ISNA(INDEX(AdmittedwithRecentDischarge!$I$28:$W$1527, (MATCH($F383&amp;$R383,AdmittedwithRecentDischarge!$I$28:$I$1527&amp;AdmittedwithRecentDischarge!$M$28:$M$1527,0)))),"",INDEX(AdmittedwithRecentDischarge!$I$28:$W$1527, (MATCH($F383&amp;$R383,AdmittedwithRecentDischarge!$I$28:$I$1527&amp;AdmittedwithRecentDischarge!$M$28:$M$1527,0)),15))</f>
        <v>0</v>
      </c>
      <c r="W383" s="228" t="b">
        <f t="shared" si="37"/>
        <v>0</v>
      </c>
      <c r="X383" s="224" t="str">
        <f t="array" ref="X383">IF(ISNA(VLOOKUP($F383, AdmittedwithRecentDischarge!$I$28:$I$1527,1,FALSE)),"",MAX(IF((AdmittedwithRecentDischarge!$I$28:$I$1527=$F383)*(AdmittedwithRecentDischarge!$K$28:$K$1527&lt;=TransferLog!$J383),AdmittedwithRecentDischarge!$K$28:$K$1527)))</f>
        <v/>
      </c>
      <c r="Y383" s="224" t="b">
        <f t="shared" si="38"/>
        <v>0</v>
      </c>
      <c r="Z383" s="208"/>
      <c r="AA383" s="207" t="str">
        <f t="shared" si="35"/>
        <v/>
      </c>
      <c r="AB383" s="212" t="b">
        <f t="shared" si="39"/>
        <v>0</v>
      </c>
      <c r="AC383" s="213">
        <f t="shared" si="36"/>
        <v>0</v>
      </c>
      <c r="AD383" s="298"/>
      <c r="AE383" s="299"/>
      <c r="AF383" s="21">
        <f t="shared" si="34"/>
        <v>0</v>
      </c>
    </row>
    <row r="384" spans="1:32" s="21" customFormat="1" ht="16.5" customHeight="1">
      <c r="A384" s="22"/>
      <c r="B384" s="22"/>
      <c r="C384" s="22"/>
      <c r="D384" s="115">
        <f t="shared" si="33"/>
        <v>364</v>
      </c>
      <c r="E384" s="248" t="str">
        <f t="array" ref="E384">IF($F384&lt;&gt;"",INDEX(DropDownLists!$K$10:$K$2516,MATCH($F384,DropDownLists!$L$10:$L$2516,0)),"")</f>
        <v/>
      </c>
      <c r="F384" s="116"/>
      <c r="G384" s="118"/>
      <c r="I384" s="144"/>
      <c r="J384" s="141"/>
      <c r="K384" s="145"/>
      <c r="L384" s="146"/>
      <c r="M384" s="195" t="str">
        <f t="array" ref="M384">IF($L384&lt;&gt;"",INDEX(DropDownLists!$H$10:$H$2516,MATCH($L384,DropDownLists!$I$10:$I$2516,0)),"")</f>
        <v/>
      </c>
      <c r="N384" s="148"/>
      <c r="O384" s="148"/>
      <c r="P384" s="146"/>
      <c r="Q384" s="148" t="s">
        <v>190</v>
      </c>
      <c r="R384" s="119" t="str">
        <f t="array" ref="R384">IF(ISNA(VLOOKUP($F384, AdmittedwithRecentDischarge!$I$28:$I$1527,1,FALSE)),"",MAX(IF((AdmittedwithRecentDischarge!$I$28:$I$1527=$F384)*(AdmittedwithRecentDischarge!$M$28:$M$1527&lt;=TransferLog!$J384),AdmittedwithRecentDischarge!$M$28:$M$1527)))</f>
        <v/>
      </c>
      <c r="S384" s="120" t="str">
        <f t="array" ref="S384">IF(ISNA(INDEX(AdmittedwithRecentDischarge!$AH$28:$AH$1527,MATCH($F384&amp;$R384,AdmittedwithRecentDischarge!$I$28:$I$1527&amp;AdmittedwithRecentDischarge!$M$28:$M$1527,0))),"", IF($R384&lt;&gt;"",INDEX(AdmittedwithRecentDischarge!$AH$28:$AH$1527,MATCH($F384&amp;$R384,AdmittedwithRecentDischarge!$I$28:$I$1527&amp;AdmittedwithRecentDischarge!$M$28:$M$1527,0)),""))</f>
        <v/>
      </c>
      <c r="T384" s="190">
        <f t="array" ref="T384">IF(ISNA(INDEX(AdmittedwithRecentDischarge!$I$28:$W$1527, (MATCH($F384&amp;$R384,AdmittedwithRecentDischarge!$I$28:$I$1527&amp;AdmittedwithRecentDischarge!$M$28:$M$1527,0)))),"",INDEX(AdmittedwithRecentDischarge!$I$28:$W$1527, (MATCH($F384&amp;$R384,AdmittedwithRecentDischarge!$I$28:$I$1527&amp;AdmittedwithRecentDischarge!$M$28:$M$1527,0)),9))</f>
        <v>0</v>
      </c>
      <c r="U384" s="191">
        <f t="array" ref="U384">IF(ISNA(INDEX(AdmittedwithRecentDischarge!$I$28:$W$1527, (MATCH($F384&amp;$R384,AdmittedwithRecentDischarge!$I$28:$I$1527&amp;AdmittedwithRecentDischarge!$M$28:$M$1527,0)))),"",INDEX(AdmittedwithRecentDischarge!$I$28:$W$1527, (MATCH($F384&amp;$R384,AdmittedwithRecentDischarge!$I$28:$I$1527&amp;AdmittedwithRecentDischarge!$M$28:$M$1527,0)),11))</f>
        <v>0</v>
      </c>
      <c r="V384" s="191">
        <f t="array" ref="V384">IF(ISNA(INDEX(AdmittedwithRecentDischarge!$I$28:$W$1527, (MATCH($F384&amp;$R384,AdmittedwithRecentDischarge!$I$28:$I$1527&amp;AdmittedwithRecentDischarge!$M$28:$M$1527,0)))),"",INDEX(AdmittedwithRecentDischarge!$I$28:$W$1527, (MATCH($F384&amp;$R384,AdmittedwithRecentDischarge!$I$28:$I$1527&amp;AdmittedwithRecentDischarge!$M$28:$M$1527,0)),15))</f>
        <v>0</v>
      </c>
      <c r="W384" s="228" t="b">
        <f t="shared" si="37"/>
        <v>0</v>
      </c>
      <c r="X384" s="224" t="str">
        <f t="array" ref="X384">IF(ISNA(VLOOKUP($F384, AdmittedwithRecentDischarge!$I$28:$I$1527,1,FALSE)),"",MAX(IF((AdmittedwithRecentDischarge!$I$28:$I$1527=$F384)*(AdmittedwithRecentDischarge!$K$28:$K$1527&lt;=TransferLog!$J384),AdmittedwithRecentDischarge!$K$28:$K$1527)))</f>
        <v/>
      </c>
      <c r="Y384" s="224" t="b">
        <f t="shared" si="38"/>
        <v>0</v>
      </c>
      <c r="Z384" s="208"/>
      <c r="AA384" s="207" t="str">
        <f t="shared" si="35"/>
        <v/>
      </c>
      <c r="AB384" s="212" t="b">
        <f t="shared" si="39"/>
        <v>0</v>
      </c>
      <c r="AC384" s="213">
        <f t="shared" si="36"/>
        <v>0</v>
      </c>
      <c r="AD384" s="298"/>
      <c r="AE384" s="299"/>
      <c r="AF384" s="21">
        <f t="shared" si="34"/>
        <v>0</v>
      </c>
    </row>
    <row r="385" spans="1:32" s="21" customFormat="1" ht="16.5" customHeight="1">
      <c r="A385" s="22"/>
      <c r="B385" s="22"/>
      <c r="C385" s="22"/>
      <c r="D385" s="115">
        <f t="shared" si="33"/>
        <v>365</v>
      </c>
      <c r="E385" s="248" t="str">
        <f t="array" ref="E385">IF($F385&lt;&gt;"",INDEX(DropDownLists!$K$10:$K$2516,MATCH($F385,DropDownLists!$L$10:$L$2516,0)),"")</f>
        <v/>
      </c>
      <c r="F385" s="116"/>
      <c r="G385" s="118"/>
      <c r="I385" s="144"/>
      <c r="J385" s="141"/>
      <c r="K385" s="145"/>
      <c r="L385" s="146"/>
      <c r="M385" s="195" t="str">
        <f t="array" ref="M385">IF($L385&lt;&gt;"",INDEX(DropDownLists!$H$10:$H$2516,MATCH($L385,DropDownLists!$I$10:$I$2516,0)),"")</f>
        <v/>
      </c>
      <c r="N385" s="148"/>
      <c r="O385" s="148"/>
      <c r="P385" s="146"/>
      <c r="Q385" s="148" t="s">
        <v>190</v>
      </c>
      <c r="R385" s="119" t="str">
        <f t="array" ref="R385">IF(ISNA(VLOOKUP($F385, AdmittedwithRecentDischarge!$I$28:$I$1527,1,FALSE)),"",MAX(IF((AdmittedwithRecentDischarge!$I$28:$I$1527=$F385)*(AdmittedwithRecentDischarge!$M$28:$M$1527&lt;=TransferLog!$J385),AdmittedwithRecentDischarge!$M$28:$M$1527)))</f>
        <v/>
      </c>
      <c r="S385" s="120" t="str">
        <f t="array" ref="S385">IF(ISNA(INDEX(AdmittedwithRecentDischarge!$AH$28:$AH$1527,MATCH($F385&amp;$R385,AdmittedwithRecentDischarge!$I$28:$I$1527&amp;AdmittedwithRecentDischarge!$M$28:$M$1527,0))),"", IF($R385&lt;&gt;"",INDEX(AdmittedwithRecentDischarge!$AH$28:$AH$1527,MATCH($F385&amp;$R385,AdmittedwithRecentDischarge!$I$28:$I$1527&amp;AdmittedwithRecentDischarge!$M$28:$M$1527,0)),""))</f>
        <v/>
      </c>
      <c r="T385" s="190">
        <f t="array" ref="T385">IF(ISNA(INDEX(AdmittedwithRecentDischarge!$I$28:$W$1527, (MATCH($F385&amp;$R385,AdmittedwithRecentDischarge!$I$28:$I$1527&amp;AdmittedwithRecentDischarge!$M$28:$M$1527,0)))),"",INDEX(AdmittedwithRecentDischarge!$I$28:$W$1527, (MATCH($F385&amp;$R385,AdmittedwithRecentDischarge!$I$28:$I$1527&amp;AdmittedwithRecentDischarge!$M$28:$M$1527,0)),9))</f>
        <v>0</v>
      </c>
      <c r="U385" s="191">
        <f t="array" ref="U385">IF(ISNA(INDEX(AdmittedwithRecentDischarge!$I$28:$W$1527, (MATCH($F385&amp;$R385,AdmittedwithRecentDischarge!$I$28:$I$1527&amp;AdmittedwithRecentDischarge!$M$28:$M$1527,0)))),"",INDEX(AdmittedwithRecentDischarge!$I$28:$W$1527, (MATCH($F385&amp;$R385,AdmittedwithRecentDischarge!$I$28:$I$1527&amp;AdmittedwithRecentDischarge!$M$28:$M$1527,0)),11))</f>
        <v>0</v>
      </c>
      <c r="V385" s="191">
        <f t="array" ref="V385">IF(ISNA(INDEX(AdmittedwithRecentDischarge!$I$28:$W$1527, (MATCH($F385&amp;$R385,AdmittedwithRecentDischarge!$I$28:$I$1527&amp;AdmittedwithRecentDischarge!$M$28:$M$1527,0)))),"",INDEX(AdmittedwithRecentDischarge!$I$28:$W$1527, (MATCH($F385&amp;$R385,AdmittedwithRecentDischarge!$I$28:$I$1527&amp;AdmittedwithRecentDischarge!$M$28:$M$1527,0)),15))</f>
        <v>0</v>
      </c>
      <c r="W385" s="228" t="b">
        <f t="shared" si="37"/>
        <v>0</v>
      </c>
      <c r="X385" s="224" t="str">
        <f t="array" ref="X385">IF(ISNA(VLOOKUP($F385, AdmittedwithRecentDischarge!$I$28:$I$1527,1,FALSE)),"",MAX(IF((AdmittedwithRecentDischarge!$I$28:$I$1527=$F385)*(AdmittedwithRecentDischarge!$K$28:$K$1527&lt;=TransferLog!$J385),AdmittedwithRecentDischarge!$K$28:$K$1527)))</f>
        <v/>
      </c>
      <c r="Y385" s="224" t="b">
        <f t="shared" si="38"/>
        <v>0</v>
      </c>
      <c r="Z385" s="208"/>
      <c r="AA385" s="207" t="str">
        <f t="shared" si="35"/>
        <v/>
      </c>
      <c r="AB385" s="212" t="b">
        <f t="shared" si="39"/>
        <v>0</v>
      </c>
      <c r="AC385" s="213">
        <f t="shared" si="36"/>
        <v>0</v>
      </c>
      <c r="AD385" s="298"/>
      <c r="AE385" s="299"/>
      <c r="AF385" s="21">
        <f t="shared" si="34"/>
        <v>0</v>
      </c>
    </row>
    <row r="386" spans="1:32" s="21" customFormat="1" ht="16.5" customHeight="1">
      <c r="A386" s="22"/>
      <c r="B386" s="22"/>
      <c r="C386" s="22"/>
      <c r="D386" s="115">
        <f t="shared" si="33"/>
        <v>366</v>
      </c>
      <c r="E386" s="248" t="str">
        <f t="array" ref="E386">IF($F386&lt;&gt;"",INDEX(DropDownLists!$K$10:$K$2516,MATCH($F386,DropDownLists!$L$10:$L$2516,0)),"")</f>
        <v/>
      </c>
      <c r="F386" s="116"/>
      <c r="G386" s="118"/>
      <c r="I386" s="144"/>
      <c r="J386" s="141"/>
      <c r="K386" s="145"/>
      <c r="L386" s="146"/>
      <c r="M386" s="195" t="str">
        <f t="array" ref="M386">IF($L386&lt;&gt;"",INDEX(DropDownLists!$H$10:$H$2516,MATCH($L386,DropDownLists!$I$10:$I$2516,0)),"")</f>
        <v/>
      </c>
      <c r="N386" s="148"/>
      <c r="O386" s="148"/>
      <c r="P386" s="146"/>
      <c r="Q386" s="148" t="s">
        <v>190</v>
      </c>
      <c r="R386" s="119" t="str">
        <f t="array" ref="R386">IF(ISNA(VLOOKUP($F386, AdmittedwithRecentDischarge!$I$28:$I$1527,1,FALSE)),"",MAX(IF((AdmittedwithRecentDischarge!$I$28:$I$1527=$F386)*(AdmittedwithRecentDischarge!$M$28:$M$1527&lt;=TransferLog!$J386),AdmittedwithRecentDischarge!$M$28:$M$1527)))</f>
        <v/>
      </c>
      <c r="S386" s="120" t="str">
        <f t="array" ref="S386">IF(ISNA(INDEX(AdmittedwithRecentDischarge!$AH$28:$AH$1527,MATCH($F386&amp;$R386,AdmittedwithRecentDischarge!$I$28:$I$1527&amp;AdmittedwithRecentDischarge!$M$28:$M$1527,0))),"", IF($R386&lt;&gt;"",INDEX(AdmittedwithRecentDischarge!$AH$28:$AH$1527,MATCH($F386&amp;$R386,AdmittedwithRecentDischarge!$I$28:$I$1527&amp;AdmittedwithRecentDischarge!$M$28:$M$1527,0)),""))</f>
        <v/>
      </c>
      <c r="T386" s="190">
        <f t="array" ref="T386">IF(ISNA(INDEX(AdmittedwithRecentDischarge!$I$28:$W$1527, (MATCH($F386&amp;$R386,AdmittedwithRecentDischarge!$I$28:$I$1527&amp;AdmittedwithRecentDischarge!$M$28:$M$1527,0)))),"",INDEX(AdmittedwithRecentDischarge!$I$28:$W$1527, (MATCH($F386&amp;$R386,AdmittedwithRecentDischarge!$I$28:$I$1527&amp;AdmittedwithRecentDischarge!$M$28:$M$1527,0)),9))</f>
        <v>0</v>
      </c>
      <c r="U386" s="191">
        <f t="array" ref="U386">IF(ISNA(INDEX(AdmittedwithRecentDischarge!$I$28:$W$1527, (MATCH($F386&amp;$R386,AdmittedwithRecentDischarge!$I$28:$I$1527&amp;AdmittedwithRecentDischarge!$M$28:$M$1527,0)))),"",INDEX(AdmittedwithRecentDischarge!$I$28:$W$1527, (MATCH($F386&amp;$R386,AdmittedwithRecentDischarge!$I$28:$I$1527&amp;AdmittedwithRecentDischarge!$M$28:$M$1527,0)),11))</f>
        <v>0</v>
      </c>
      <c r="V386" s="191">
        <f t="array" ref="V386">IF(ISNA(INDEX(AdmittedwithRecentDischarge!$I$28:$W$1527, (MATCH($F386&amp;$R386,AdmittedwithRecentDischarge!$I$28:$I$1527&amp;AdmittedwithRecentDischarge!$M$28:$M$1527,0)))),"",INDEX(AdmittedwithRecentDischarge!$I$28:$W$1527, (MATCH($F386&amp;$R386,AdmittedwithRecentDischarge!$I$28:$I$1527&amp;AdmittedwithRecentDischarge!$M$28:$M$1527,0)),15))</f>
        <v>0</v>
      </c>
      <c r="W386" s="228" t="b">
        <f t="shared" si="37"/>
        <v>0</v>
      </c>
      <c r="X386" s="224" t="str">
        <f t="array" ref="X386">IF(ISNA(VLOOKUP($F386, AdmittedwithRecentDischarge!$I$28:$I$1527,1,FALSE)),"",MAX(IF((AdmittedwithRecentDischarge!$I$28:$I$1527=$F386)*(AdmittedwithRecentDischarge!$K$28:$K$1527&lt;=TransferLog!$J386),AdmittedwithRecentDischarge!$K$28:$K$1527)))</f>
        <v/>
      </c>
      <c r="Y386" s="224" t="b">
        <f t="shared" si="38"/>
        <v>0</v>
      </c>
      <c r="Z386" s="208"/>
      <c r="AA386" s="207" t="str">
        <f t="shared" si="35"/>
        <v/>
      </c>
      <c r="AB386" s="212" t="b">
        <f t="shared" si="39"/>
        <v>0</v>
      </c>
      <c r="AC386" s="213">
        <f t="shared" si="36"/>
        <v>0</v>
      </c>
      <c r="AD386" s="298"/>
      <c r="AE386" s="299"/>
      <c r="AF386" s="21">
        <f t="shared" si="34"/>
        <v>0</v>
      </c>
    </row>
    <row r="387" spans="1:32" s="21" customFormat="1" ht="16.5" customHeight="1">
      <c r="A387" s="22"/>
      <c r="B387" s="22"/>
      <c r="C387" s="22"/>
      <c r="D387" s="115">
        <f t="shared" si="33"/>
        <v>367</v>
      </c>
      <c r="E387" s="248" t="str">
        <f t="array" ref="E387">IF($F387&lt;&gt;"",INDEX(DropDownLists!$K$10:$K$2516,MATCH($F387,DropDownLists!$L$10:$L$2516,0)),"")</f>
        <v/>
      </c>
      <c r="F387" s="116"/>
      <c r="G387" s="118"/>
      <c r="I387" s="144"/>
      <c r="J387" s="141"/>
      <c r="K387" s="145"/>
      <c r="L387" s="146"/>
      <c r="M387" s="195" t="str">
        <f t="array" ref="M387">IF($L387&lt;&gt;"",INDEX(DropDownLists!$H$10:$H$2516,MATCH($L387,DropDownLists!$I$10:$I$2516,0)),"")</f>
        <v/>
      </c>
      <c r="N387" s="148"/>
      <c r="O387" s="148"/>
      <c r="P387" s="146"/>
      <c r="Q387" s="148" t="s">
        <v>190</v>
      </c>
      <c r="R387" s="119" t="str">
        <f t="array" ref="R387">IF(ISNA(VLOOKUP($F387, AdmittedwithRecentDischarge!$I$28:$I$1527,1,FALSE)),"",MAX(IF((AdmittedwithRecentDischarge!$I$28:$I$1527=$F387)*(AdmittedwithRecentDischarge!$M$28:$M$1527&lt;=TransferLog!$J387),AdmittedwithRecentDischarge!$M$28:$M$1527)))</f>
        <v/>
      </c>
      <c r="S387" s="120" t="str">
        <f t="array" ref="S387">IF(ISNA(INDEX(AdmittedwithRecentDischarge!$AH$28:$AH$1527,MATCH($F387&amp;$R387,AdmittedwithRecentDischarge!$I$28:$I$1527&amp;AdmittedwithRecentDischarge!$M$28:$M$1527,0))),"", IF($R387&lt;&gt;"",INDEX(AdmittedwithRecentDischarge!$AH$28:$AH$1527,MATCH($F387&amp;$R387,AdmittedwithRecentDischarge!$I$28:$I$1527&amp;AdmittedwithRecentDischarge!$M$28:$M$1527,0)),""))</f>
        <v/>
      </c>
      <c r="T387" s="190">
        <f t="array" ref="T387">IF(ISNA(INDEX(AdmittedwithRecentDischarge!$I$28:$W$1527, (MATCH($F387&amp;$R387,AdmittedwithRecentDischarge!$I$28:$I$1527&amp;AdmittedwithRecentDischarge!$M$28:$M$1527,0)))),"",INDEX(AdmittedwithRecentDischarge!$I$28:$W$1527, (MATCH($F387&amp;$R387,AdmittedwithRecentDischarge!$I$28:$I$1527&amp;AdmittedwithRecentDischarge!$M$28:$M$1527,0)),9))</f>
        <v>0</v>
      </c>
      <c r="U387" s="191">
        <f t="array" ref="U387">IF(ISNA(INDEX(AdmittedwithRecentDischarge!$I$28:$W$1527, (MATCH($F387&amp;$R387,AdmittedwithRecentDischarge!$I$28:$I$1527&amp;AdmittedwithRecentDischarge!$M$28:$M$1527,0)))),"",INDEX(AdmittedwithRecentDischarge!$I$28:$W$1527, (MATCH($F387&amp;$R387,AdmittedwithRecentDischarge!$I$28:$I$1527&amp;AdmittedwithRecentDischarge!$M$28:$M$1527,0)),11))</f>
        <v>0</v>
      </c>
      <c r="V387" s="191">
        <f t="array" ref="V387">IF(ISNA(INDEX(AdmittedwithRecentDischarge!$I$28:$W$1527, (MATCH($F387&amp;$R387,AdmittedwithRecentDischarge!$I$28:$I$1527&amp;AdmittedwithRecentDischarge!$M$28:$M$1527,0)))),"",INDEX(AdmittedwithRecentDischarge!$I$28:$W$1527, (MATCH($F387&amp;$R387,AdmittedwithRecentDischarge!$I$28:$I$1527&amp;AdmittedwithRecentDischarge!$M$28:$M$1527,0)),15))</f>
        <v>0</v>
      </c>
      <c r="W387" s="228" t="b">
        <f t="shared" si="37"/>
        <v>0</v>
      </c>
      <c r="X387" s="224" t="str">
        <f t="array" ref="X387">IF(ISNA(VLOOKUP($F387, AdmittedwithRecentDischarge!$I$28:$I$1527,1,FALSE)),"",MAX(IF((AdmittedwithRecentDischarge!$I$28:$I$1527=$F387)*(AdmittedwithRecentDischarge!$K$28:$K$1527&lt;=TransferLog!$J387),AdmittedwithRecentDischarge!$K$28:$K$1527)))</f>
        <v/>
      </c>
      <c r="Y387" s="224" t="b">
        <f t="shared" si="38"/>
        <v>0</v>
      </c>
      <c r="Z387" s="208"/>
      <c r="AA387" s="207" t="str">
        <f t="shared" si="35"/>
        <v/>
      </c>
      <c r="AB387" s="212" t="b">
        <f t="shared" si="39"/>
        <v>0</v>
      </c>
      <c r="AC387" s="213">
        <f t="shared" si="36"/>
        <v>0</v>
      </c>
      <c r="AD387" s="298"/>
      <c r="AE387" s="299"/>
      <c r="AF387" s="21">
        <f t="shared" si="34"/>
        <v>0</v>
      </c>
    </row>
    <row r="388" spans="1:32" s="21" customFormat="1" ht="16.5" customHeight="1">
      <c r="A388" s="22"/>
      <c r="B388" s="22"/>
      <c r="C388" s="22"/>
      <c r="D388" s="115">
        <f t="shared" si="33"/>
        <v>368</v>
      </c>
      <c r="E388" s="248" t="str">
        <f t="array" ref="E388">IF($F388&lt;&gt;"",INDEX(DropDownLists!$K$10:$K$2516,MATCH($F388,DropDownLists!$L$10:$L$2516,0)),"")</f>
        <v/>
      </c>
      <c r="F388" s="116"/>
      <c r="G388" s="118"/>
      <c r="I388" s="144"/>
      <c r="J388" s="141"/>
      <c r="K388" s="145"/>
      <c r="L388" s="146"/>
      <c r="M388" s="195" t="str">
        <f t="array" ref="M388">IF($L388&lt;&gt;"",INDEX(DropDownLists!$H$10:$H$2516,MATCH($L388,DropDownLists!$I$10:$I$2516,0)),"")</f>
        <v/>
      </c>
      <c r="N388" s="148"/>
      <c r="O388" s="148"/>
      <c r="P388" s="146"/>
      <c r="Q388" s="148" t="s">
        <v>190</v>
      </c>
      <c r="R388" s="119" t="str">
        <f t="array" ref="R388">IF(ISNA(VLOOKUP($F388, AdmittedwithRecentDischarge!$I$28:$I$1527,1,FALSE)),"",MAX(IF((AdmittedwithRecentDischarge!$I$28:$I$1527=$F388)*(AdmittedwithRecentDischarge!$M$28:$M$1527&lt;=TransferLog!$J388),AdmittedwithRecentDischarge!$M$28:$M$1527)))</f>
        <v/>
      </c>
      <c r="S388" s="120" t="str">
        <f t="array" ref="S388">IF(ISNA(INDEX(AdmittedwithRecentDischarge!$AH$28:$AH$1527,MATCH($F388&amp;$R388,AdmittedwithRecentDischarge!$I$28:$I$1527&amp;AdmittedwithRecentDischarge!$M$28:$M$1527,0))),"", IF($R388&lt;&gt;"",INDEX(AdmittedwithRecentDischarge!$AH$28:$AH$1527,MATCH($F388&amp;$R388,AdmittedwithRecentDischarge!$I$28:$I$1527&amp;AdmittedwithRecentDischarge!$M$28:$M$1527,0)),""))</f>
        <v/>
      </c>
      <c r="T388" s="190">
        <f t="array" ref="T388">IF(ISNA(INDEX(AdmittedwithRecentDischarge!$I$28:$W$1527, (MATCH($F388&amp;$R388,AdmittedwithRecentDischarge!$I$28:$I$1527&amp;AdmittedwithRecentDischarge!$M$28:$M$1527,0)))),"",INDEX(AdmittedwithRecentDischarge!$I$28:$W$1527, (MATCH($F388&amp;$R388,AdmittedwithRecentDischarge!$I$28:$I$1527&amp;AdmittedwithRecentDischarge!$M$28:$M$1527,0)),9))</f>
        <v>0</v>
      </c>
      <c r="U388" s="191">
        <f t="array" ref="U388">IF(ISNA(INDEX(AdmittedwithRecentDischarge!$I$28:$W$1527, (MATCH($F388&amp;$R388,AdmittedwithRecentDischarge!$I$28:$I$1527&amp;AdmittedwithRecentDischarge!$M$28:$M$1527,0)))),"",INDEX(AdmittedwithRecentDischarge!$I$28:$W$1527, (MATCH($F388&amp;$R388,AdmittedwithRecentDischarge!$I$28:$I$1527&amp;AdmittedwithRecentDischarge!$M$28:$M$1527,0)),11))</f>
        <v>0</v>
      </c>
      <c r="V388" s="191">
        <f t="array" ref="V388">IF(ISNA(INDEX(AdmittedwithRecentDischarge!$I$28:$W$1527, (MATCH($F388&amp;$R388,AdmittedwithRecentDischarge!$I$28:$I$1527&amp;AdmittedwithRecentDischarge!$M$28:$M$1527,0)))),"",INDEX(AdmittedwithRecentDischarge!$I$28:$W$1527, (MATCH($F388&amp;$R388,AdmittedwithRecentDischarge!$I$28:$I$1527&amp;AdmittedwithRecentDischarge!$M$28:$M$1527,0)),15))</f>
        <v>0</v>
      </c>
      <c r="W388" s="228" t="b">
        <f t="shared" si="37"/>
        <v>0</v>
      </c>
      <c r="X388" s="224" t="str">
        <f t="array" ref="X388">IF(ISNA(VLOOKUP($F388, AdmittedwithRecentDischarge!$I$28:$I$1527,1,FALSE)),"",MAX(IF((AdmittedwithRecentDischarge!$I$28:$I$1527=$F388)*(AdmittedwithRecentDischarge!$K$28:$K$1527&lt;=TransferLog!$J388),AdmittedwithRecentDischarge!$K$28:$K$1527)))</f>
        <v/>
      </c>
      <c r="Y388" s="224" t="b">
        <f t="shared" si="38"/>
        <v>0</v>
      </c>
      <c r="Z388" s="208"/>
      <c r="AA388" s="207" t="str">
        <f t="shared" si="35"/>
        <v/>
      </c>
      <c r="AB388" s="212" t="b">
        <f t="shared" si="39"/>
        <v>0</v>
      </c>
      <c r="AC388" s="213">
        <f t="shared" si="36"/>
        <v>0</v>
      </c>
      <c r="AD388" s="298"/>
      <c r="AE388" s="299"/>
      <c r="AF388" s="21">
        <f t="shared" si="34"/>
        <v>0</v>
      </c>
    </row>
    <row r="389" spans="1:32" s="21" customFormat="1" ht="16.5" customHeight="1">
      <c r="A389" s="22"/>
      <c r="B389" s="22"/>
      <c r="C389" s="22"/>
      <c r="D389" s="115">
        <f t="shared" si="33"/>
        <v>369</v>
      </c>
      <c r="E389" s="248" t="str">
        <f t="array" ref="E389">IF($F389&lt;&gt;"",INDEX(DropDownLists!$K$10:$K$2516,MATCH($F389,DropDownLists!$L$10:$L$2516,0)),"")</f>
        <v/>
      </c>
      <c r="F389" s="116"/>
      <c r="G389" s="118"/>
      <c r="I389" s="144"/>
      <c r="J389" s="141"/>
      <c r="K389" s="145"/>
      <c r="L389" s="146"/>
      <c r="M389" s="195" t="str">
        <f t="array" ref="M389">IF($L389&lt;&gt;"",INDEX(DropDownLists!$H$10:$H$2516,MATCH($L389,DropDownLists!$I$10:$I$2516,0)),"")</f>
        <v/>
      </c>
      <c r="N389" s="148"/>
      <c r="O389" s="148"/>
      <c r="P389" s="146"/>
      <c r="Q389" s="148" t="s">
        <v>190</v>
      </c>
      <c r="R389" s="119" t="str">
        <f t="array" ref="R389">IF(ISNA(VLOOKUP($F389, AdmittedwithRecentDischarge!$I$28:$I$1527,1,FALSE)),"",MAX(IF((AdmittedwithRecentDischarge!$I$28:$I$1527=$F389)*(AdmittedwithRecentDischarge!$M$28:$M$1527&lt;=TransferLog!$J389),AdmittedwithRecentDischarge!$M$28:$M$1527)))</f>
        <v/>
      </c>
      <c r="S389" s="120" t="str">
        <f t="array" ref="S389">IF(ISNA(INDEX(AdmittedwithRecentDischarge!$AH$28:$AH$1527,MATCH($F389&amp;$R389,AdmittedwithRecentDischarge!$I$28:$I$1527&amp;AdmittedwithRecentDischarge!$M$28:$M$1527,0))),"", IF($R389&lt;&gt;"",INDEX(AdmittedwithRecentDischarge!$AH$28:$AH$1527,MATCH($F389&amp;$R389,AdmittedwithRecentDischarge!$I$28:$I$1527&amp;AdmittedwithRecentDischarge!$M$28:$M$1527,0)),""))</f>
        <v/>
      </c>
      <c r="T389" s="190">
        <f t="array" ref="T389">IF(ISNA(INDEX(AdmittedwithRecentDischarge!$I$28:$W$1527, (MATCH($F389&amp;$R389,AdmittedwithRecentDischarge!$I$28:$I$1527&amp;AdmittedwithRecentDischarge!$M$28:$M$1527,0)))),"",INDEX(AdmittedwithRecentDischarge!$I$28:$W$1527, (MATCH($F389&amp;$R389,AdmittedwithRecentDischarge!$I$28:$I$1527&amp;AdmittedwithRecentDischarge!$M$28:$M$1527,0)),9))</f>
        <v>0</v>
      </c>
      <c r="U389" s="191">
        <f t="array" ref="U389">IF(ISNA(INDEX(AdmittedwithRecentDischarge!$I$28:$W$1527, (MATCH($F389&amp;$R389,AdmittedwithRecentDischarge!$I$28:$I$1527&amp;AdmittedwithRecentDischarge!$M$28:$M$1527,0)))),"",INDEX(AdmittedwithRecentDischarge!$I$28:$W$1527, (MATCH($F389&amp;$R389,AdmittedwithRecentDischarge!$I$28:$I$1527&amp;AdmittedwithRecentDischarge!$M$28:$M$1527,0)),11))</f>
        <v>0</v>
      </c>
      <c r="V389" s="191">
        <f t="array" ref="V389">IF(ISNA(INDEX(AdmittedwithRecentDischarge!$I$28:$W$1527, (MATCH($F389&amp;$R389,AdmittedwithRecentDischarge!$I$28:$I$1527&amp;AdmittedwithRecentDischarge!$M$28:$M$1527,0)))),"",INDEX(AdmittedwithRecentDischarge!$I$28:$W$1527, (MATCH($F389&amp;$R389,AdmittedwithRecentDischarge!$I$28:$I$1527&amp;AdmittedwithRecentDischarge!$M$28:$M$1527,0)),15))</f>
        <v>0</v>
      </c>
      <c r="W389" s="228" t="b">
        <f t="shared" si="37"/>
        <v>0</v>
      </c>
      <c r="X389" s="224" t="str">
        <f t="array" ref="X389">IF(ISNA(VLOOKUP($F389, AdmittedwithRecentDischarge!$I$28:$I$1527,1,FALSE)),"",MAX(IF((AdmittedwithRecentDischarge!$I$28:$I$1527=$F389)*(AdmittedwithRecentDischarge!$K$28:$K$1527&lt;=TransferLog!$J389),AdmittedwithRecentDischarge!$K$28:$K$1527)))</f>
        <v/>
      </c>
      <c r="Y389" s="224" t="b">
        <f t="shared" si="38"/>
        <v>0</v>
      </c>
      <c r="Z389" s="208"/>
      <c r="AA389" s="207" t="str">
        <f t="shared" si="35"/>
        <v/>
      </c>
      <c r="AB389" s="212" t="b">
        <f t="shared" si="39"/>
        <v>0</v>
      </c>
      <c r="AC389" s="213">
        <f t="shared" si="36"/>
        <v>0</v>
      </c>
      <c r="AD389" s="298"/>
      <c r="AE389" s="299"/>
      <c r="AF389" s="21">
        <f t="shared" si="34"/>
        <v>0</v>
      </c>
    </row>
    <row r="390" spans="1:32" s="21" customFormat="1" ht="16.5" customHeight="1">
      <c r="A390" s="22"/>
      <c r="B390" s="22"/>
      <c r="C390" s="22"/>
      <c r="D390" s="115">
        <f t="shared" si="33"/>
        <v>370</v>
      </c>
      <c r="E390" s="248" t="str">
        <f t="array" ref="E390">IF($F390&lt;&gt;"",INDEX(DropDownLists!$K$10:$K$2516,MATCH($F390,DropDownLists!$L$10:$L$2516,0)),"")</f>
        <v/>
      </c>
      <c r="F390" s="116"/>
      <c r="G390" s="118"/>
      <c r="I390" s="144"/>
      <c r="J390" s="141"/>
      <c r="K390" s="145"/>
      <c r="L390" s="146"/>
      <c r="M390" s="195" t="str">
        <f t="array" ref="M390">IF($L390&lt;&gt;"",INDEX(DropDownLists!$H$10:$H$2516,MATCH($L390,DropDownLists!$I$10:$I$2516,0)),"")</f>
        <v/>
      </c>
      <c r="N390" s="148"/>
      <c r="O390" s="148"/>
      <c r="P390" s="146"/>
      <c r="Q390" s="148" t="s">
        <v>190</v>
      </c>
      <c r="R390" s="119" t="str">
        <f t="array" ref="R390">IF(ISNA(VLOOKUP($F390, AdmittedwithRecentDischarge!$I$28:$I$1527,1,FALSE)),"",MAX(IF((AdmittedwithRecentDischarge!$I$28:$I$1527=$F390)*(AdmittedwithRecentDischarge!$M$28:$M$1527&lt;=TransferLog!$J390),AdmittedwithRecentDischarge!$M$28:$M$1527)))</f>
        <v/>
      </c>
      <c r="S390" s="120" t="str">
        <f t="array" ref="S390">IF(ISNA(INDEX(AdmittedwithRecentDischarge!$AH$28:$AH$1527,MATCH($F390&amp;$R390,AdmittedwithRecentDischarge!$I$28:$I$1527&amp;AdmittedwithRecentDischarge!$M$28:$M$1527,0))),"", IF($R390&lt;&gt;"",INDEX(AdmittedwithRecentDischarge!$AH$28:$AH$1527,MATCH($F390&amp;$R390,AdmittedwithRecentDischarge!$I$28:$I$1527&amp;AdmittedwithRecentDischarge!$M$28:$M$1527,0)),""))</f>
        <v/>
      </c>
      <c r="T390" s="190">
        <f t="array" ref="T390">IF(ISNA(INDEX(AdmittedwithRecentDischarge!$I$28:$W$1527, (MATCH($F390&amp;$R390,AdmittedwithRecentDischarge!$I$28:$I$1527&amp;AdmittedwithRecentDischarge!$M$28:$M$1527,0)))),"",INDEX(AdmittedwithRecentDischarge!$I$28:$W$1527, (MATCH($F390&amp;$R390,AdmittedwithRecentDischarge!$I$28:$I$1527&amp;AdmittedwithRecentDischarge!$M$28:$M$1527,0)),9))</f>
        <v>0</v>
      </c>
      <c r="U390" s="191">
        <f t="array" ref="U390">IF(ISNA(INDEX(AdmittedwithRecentDischarge!$I$28:$W$1527, (MATCH($F390&amp;$R390,AdmittedwithRecentDischarge!$I$28:$I$1527&amp;AdmittedwithRecentDischarge!$M$28:$M$1527,0)))),"",INDEX(AdmittedwithRecentDischarge!$I$28:$W$1527, (MATCH($F390&amp;$R390,AdmittedwithRecentDischarge!$I$28:$I$1527&amp;AdmittedwithRecentDischarge!$M$28:$M$1527,0)),11))</f>
        <v>0</v>
      </c>
      <c r="V390" s="191">
        <f t="array" ref="V390">IF(ISNA(INDEX(AdmittedwithRecentDischarge!$I$28:$W$1527, (MATCH($F390&amp;$R390,AdmittedwithRecentDischarge!$I$28:$I$1527&amp;AdmittedwithRecentDischarge!$M$28:$M$1527,0)))),"",INDEX(AdmittedwithRecentDischarge!$I$28:$W$1527, (MATCH($F390&amp;$R390,AdmittedwithRecentDischarge!$I$28:$I$1527&amp;AdmittedwithRecentDischarge!$M$28:$M$1527,0)),15))</f>
        <v>0</v>
      </c>
      <c r="W390" s="228" t="b">
        <f t="shared" si="37"/>
        <v>0</v>
      </c>
      <c r="X390" s="224" t="str">
        <f t="array" ref="X390">IF(ISNA(VLOOKUP($F390, AdmittedwithRecentDischarge!$I$28:$I$1527,1,FALSE)),"",MAX(IF((AdmittedwithRecentDischarge!$I$28:$I$1527=$F390)*(AdmittedwithRecentDischarge!$K$28:$K$1527&lt;=TransferLog!$J390),AdmittedwithRecentDischarge!$K$28:$K$1527)))</f>
        <v/>
      </c>
      <c r="Y390" s="224" t="b">
        <f t="shared" si="38"/>
        <v>0</v>
      </c>
      <c r="Z390" s="208"/>
      <c r="AA390" s="207" t="str">
        <f t="shared" si="35"/>
        <v/>
      </c>
      <c r="AB390" s="212" t="b">
        <f t="shared" si="39"/>
        <v>0</v>
      </c>
      <c r="AC390" s="213">
        <f t="shared" si="36"/>
        <v>0</v>
      </c>
      <c r="AD390" s="298"/>
      <c r="AE390" s="299"/>
      <c r="AF390" s="21">
        <f t="shared" si="34"/>
        <v>0</v>
      </c>
    </row>
    <row r="391" spans="1:32" s="21" customFormat="1" ht="16.5" customHeight="1">
      <c r="A391" s="22"/>
      <c r="B391" s="22"/>
      <c r="C391" s="22"/>
      <c r="D391" s="115">
        <f t="shared" si="33"/>
        <v>371</v>
      </c>
      <c r="E391" s="248" t="str">
        <f t="array" ref="E391">IF($F391&lt;&gt;"",INDEX(DropDownLists!$K$10:$K$2516,MATCH($F391,DropDownLists!$L$10:$L$2516,0)),"")</f>
        <v/>
      </c>
      <c r="F391" s="116"/>
      <c r="G391" s="118"/>
      <c r="I391" s="144"/>
      <c r="J391" s="141"/>
      <c r="K391" s="145"/>
      <c r="L391" s="146"/>
      <c r="M391" s="195" t="str">
        <f t="array" ref="M391">IF($L391&lt;&gt;"",INDEX(DropDownLists!$H$10:$H$2516,MATCH($L391,DropDownLists!$I$10:$I$2516,0)),"")</f>
        <v/>
      </c>
      <c r="N391" s="148"/>
      <c r="O391" s="148"/>
      <c r="P391" s="146"/>
      <c r="Q391" s="148" t="s">
        <v>190</v>
      </c>
      <c r="R391" s="119" t="str">
        <f t="array" ref="R391">IF(ISNA(VLOOKUP($F391, AdmittedwithRecentDischarge!$I$28:$I$1527,1,FALSE)),"",MAX(IF((AdmittedwithRecentDischarge!$I$28:$I$1527=$F391)*(AdmittedwithRecentDischarge!$M$28:$M$1527&lt;=TransferLog!$J391),AdmittedwithRecentDischarge!$M$28:$M$1527)))</f>
        <v/>
      </c>
      <c r="S391" s="120" t="str">
        <f t="array" ref="S391">IF(ISNA(INDEX(AdmittedwithRecentDischarge!$AH$28:$AH$1527,MATCH($F391&amp;$R391,AdmittedwithRecentDischarge!$I$28:$I$1527&amp;AdmittedwithRecentDischarge!$M$28:$M$1527,0))),"", IF($R391&lt;&gt;"",INDEX(AdmittedwithRecentDischarge!$AH$28:$AH$1527,MATCH($F391&amp;$R391,AdmittedwithRecentDischarge!$I$28:$I$1527&amp;AdmittedwithRecentDischarge!$M$28:$M$1527,0)),""))</f>
        <v/>
      </c>
      <c r="T391" s="190">
        <f t="array" ref="T391">IF(ISNA(INDEX(AdmittedwithRecentDischarge!$I$28:$W$1527, (MATCH($F391&amp;$R391,AdmittedwithRecentDischarge!$I$28:$I$1527&amp;AdmittedwithRecentDischarge!$M$28:$M$1527,0)))),"",INDEX(AdmittedwithRecentDischarge!$I$28:$W$1527, (MATCH($F391&amp;$R391,AdmittedwithRecentDischarge!$I$28:$I$1527&amp;AdmittedwithRecentDischarge!$M$28:$M$1527,0)),9))</f>
        <v>0</v>
      </c>
      <c r="U391" s="191">
        <f t="array" ref="U391">IF(ISNA(INDEX(AdmittedwithRecentDischarge!$I$28:$W$1527, (MATCH($F391&amp;$R391,AdmittedwithRecentDischarge!$I$28:$I$1527&amp;AdmittedwithRecentDischarge!$M$28:$M$1527,0)))),"",INDEX(AdmittedwithRecentDischarge!$I$28:$W$1527, (MATCH($F391&amp;$R391,AdmittedwithRecentDischarge!$I$28:$I$1527&amp;AdmittedwithRecentDischarge!$M$28:$M$1527,0)),11))</f>
        <v>0</v>
      </c>
      <c r="V391" s="191">
        <f t="array" ref="V391">IF(ISNA(INDEX(AdmittedwithRecentDischarge!$I$28:$W$1527, (MATCH($F391&amp;$R391,AdmittedwithRecentDischarge!$I$28:$I$1527&amp;AdmittedwithRecentDischarge!$M$28:$M$1527,0)))),"",INDEX(AdmittedwithRecentDischarge!$I$28:$W$1527, (MATCH($F391&amp;$R391,AdmittedwithRecentDischarge!$I$28:$I$1527&amp;AdmittedwithRecentDischarge!$M$28:$M$1527,0)),15))</f>
        <v>0</v>
      </c>
      <c r="W391" s="228" t="b">
        <f t="shared" si="37"/>
        <v>0</v>
      </c>
      <c r="X391" s="224" t="str">
        <f t="array" ref="X391">IF(ISNA(VLOOKUP($F391, AdmittedwithRecentDischarge!$I$28:$I$1527,1,FALSE)),"",MAX(IF((AdmittedwithRecentDischarge!$I$28:$I$1527=$F391)*(AdmittedwithRecentDischarge!$K$28:$K$1527&lt;=TransferLog!$J391),AdmittedwithRecentDischarge!$K$28:$K$1527)))</f>
        <v/>
      </c>
      <c r="Y391" s="224" t="b">
        <f t="shared" si="38"/>
        <v>0</v>
      </c>
      <c r="Z391" s="208"/>
      <c r="AA391" s="207" t="str">
        <f t="shared" si="35"/>
        <v/>
      </c>
      <c r="AB391" s="212" t="b">
        <f t="shared" si="39"/>
        <v>0</v>
      </c>
      <c r="AC391" s="213">
        <f t="shared" si="36"/>
        <v>0</v>
      </c>
      <c r="AD391" s="298"/>
      <c r="AE391" s="299"/>
      <c r="AF391" s="21">
        <f t="shared" si="34"/>
        <v>0</v>
      </c>
    </row>
    <row r="392" spans="1:32" s="21" customFormat="1" ht="16.5" customHeight="1">
      <c r="A392" s="22"/>
      <c r="B392" s="22"/>
      <c r="C392" s="22"/>
      <c r="D392" s="115">
        <f t="shared" si="33"/>
        <v>372</v>
      </c>
      <c r="E392" s="248" t="str">
        <f t="array" ref="E392">IF($F392&lt;&gt;"",INDEX(DropDownLists!$K$10:$K$2516,MATCH($F392,DropDownLists!$L$10:$L$2516,0)),"")</f>
        <v/>
      </c>
      <c r="F392" s="116"/>
      <c r="G392" s="118"/>
      <c r="I392" s="144"/>
      <c r="J392" s="141"/>
      <c r="K392" s="145"/>
      <c r="L392" s="146"/>
      <c r="M392" s="195" t="str">
        <f t="array" ref="M392">IF($L392&lt;&gt;"",INDEX(DropDownLists!$H$10:$H$2516,MATCH($L392,DropDownLists!$I$10:$I$2516,0)),"")</f>
        <v/>
      </c>
      <c r="N392" s="148"/>
      <c r="O392" s="148"/>
      <c r="P392" s="146"/>
      <c r="Q392" s="148" t="s">
        <v>190</v>
      </c>
      <c r="R392" s="119" t="str">
        <f t="array" ref="R392">IF(ISNA(VLOOKUP($F392, AdmittedwithRecentDischarge!$I$28:$I$1527,1,FALSE)),"",MAX(IF((AdmittedwithRecentDischarge!$I$28:$I$1527=$F392)*(AdmittedwithRecentDischarge!$M$28:$M$1527&lt;=TransferLog!$J392),AdmittedwithRecentDischarge!$M$28:$M$1527)))</f>
        <v/>
      </c>
      <c r="S392" s="120" t="str">
        <f t="array" ref="S392">IF(ISNA(INDEX(AdmittedwithRecentDischarge!$AH$28:$AH$1527,MATCH($F392&amp;$R392,AdmittedwithRecentDischarge!$I$28:$I$1527&amp;AdmittedwithRecentDischarge!$M$28:$M$1527,0))),"", IF($R392&lt;&gt;"",INDEX(AdmittedwithRecentDischarge!$AH$28:$AH$1527,MATCH($F392&amp;$R392,AdmittedwithRecentDischarge!$I$28:$I$1527&amp;AdmittedwithRecentDischarge!$M$28:$M$1527,0)),""))</f>
        <v/>
      </c>
      <c r="T392" s="190">
        <f t="array" ref="T392">IF(ISNA(INDEX(AdmittedwithRecentDischarge!$I$28:$W$1527, (MATCH($F392&amp;$R392,AdmittedwithRecentDischarge!$I$28:$I$1527&amp;AdmittedwithRecentDischarge!$M$28:$M$1527,0)))),"",INDEX(AdmittedwithRecentDischarge!$I$28:$W$1527, (MATCH($F392&amp;$R392,AdmittedwithRecentDischarge!$I$28:$I$1527&amp;AdmittedwithRecentDischarge!$M$28:$M$1527,0)),9))</f>
        <v>0</v>
      </c>
      <c r="U392" s="191">
        <f t="array" ref="U392">IF(ISNA(INDEX(AdmittedwithRecentDischarge!$I$28:$W$1527, (MATCH($F392&amp;$R392,AdmittedwithRecentDischarge!$I$28:$I$1527&amp;AdmittedwithRecentDischarge!$M$28:$M$1527,0)))),"",INDEX(AdmittedwithRecentDischarge!$I$28:$W$1527, (MATCH($F392&amp;$R392,AdmittedwithRecentDischarge!$I$28:$I$1527&amp;AdmittedwithRecentDischarge!$M$28:$M$1527,0)),11))</f>
        <v>0</v>
      </c>
      <c r="V392" s="191">
        <f t="array" ref="V392">IF(ISNA(INDEX(AdmittedwithRecentDischarge!$I$28:$W$1527, (MATCH($F392&amp;$R392,AdmittedwithRecentDischarge!$I$28:$I$1527&amp;AdmittedwithRecentDischarge!$M$28:$M$1527,0)))),"",INDEX(AdmittedwithRecentDischarge!$I$28:$W$1527, (MATCH($F392&amp;$R392,AdmittedwithRecentDischarge!$I$28:$I$1527&amp;AdmittedwithRecentDischarge!$M$28:$M$1527,0)),15))</f>
        <v>0</v>
      </c>
      <c r="W392" s="228" t="b">
        <f t="shared" si="37"/>
        <v>0</v>
      </c>
      <c r="X392" s="224" t="str">
        <f t="array" ref="X392">IF(ISNA(VLOOKUP($F392, AdmittedwithRecentDischarge!$I$28:$I$1527,1,FALSE)),"",MAX(IF((AdmittedwithRecentDischarge!$I$28:$I$1527=$F392)*(AdmittedwithRecentDischarge!$K$28:$K$1527&lt;=TransferLog!$J392),AdmittedwithRecentDischarge!$K$28:$K$1527)))</f>
        <v/>
      </c>
      <c r="Y392" s="224" t="b">
        <f t="shared" si="38"/>
        <v>0</v>
      </c>
      <c r="Z392" s="208"/>
      <c r="AA392" s="207" t="str">
        <f t="shared" si="35"/>
        <v/>
      </c>
      <c r="AB392" s="212" t="b">
        <f t="shared" si="39"/>
        <v>0</v>
      </c>
      <c r="AC392" s="213">
        <f t="shared" si="36"/>
        <v>0</v>
      </c>
      <c r="AD392" s="298"/>
      <c r="AE392" s="299"/>
      <c r="AF392" s="21">
        <f t="shared" si="34"/>
        <v>0</v>
      </c>
    </row>
    <row r="393" spans="1:32" s="21" customFormat="1" ht="16.5" customHeight="1">
      <c r="A393" s="22"/>
      <c r="B393" s="22"/>
      <c r="C393" s="22"/>
      <c r="D393" s="115">
        <f t="shared" si="33"/>
        <v>373</v>
      </c>
      <c r="E393" s="248" t="str">
        <f t="array" ref="E393">IF($F393&lt;&gt;"",INDEX(DropDownLists!$K$10:$K$2516,MATCH($F393,DropDownLists!$L$10:$L$2516,0)),"")</f>
        <v/>
      </c>
      <c r="F393" s="116"/>
      <c r="G393" s="118"/>
      <c r="I393" s="144"/>
      <c r="J393" s="141"/>
      <c r="K393" s="145"/>
      <c r="L393" s="146"/>
      <c r="M393" s="195" t="str">
        <f t="array" ref="M393">IF($L393&lt;&gt;"",INDEX(DropDownLists!$H$10:$H$2516,MATCH($L393,DropDownLists!$I$10:$I$2516,0)),"")</f>
        <v/>
      </c>
      <c r="N393" s="148"/>
      <c r="O393" s="148"/>
      <c r="P393" s="146"/>
      <c r="Q393" s="148" t="s">
        <v>190</v>
      </c>
      <c r="R393" s="119" t="str">
        <f t="array" ref="R393">IF(ISNA(VLOOKUP($F393, AdmittedwithRecentDischarge!$I$28:$I$1527,1,FALSE)),"",MAX(IF((AdmittedwithRecentDischarge!$I$28:$I$1527=$F393)*(AdmittedwithRecentDischarge!$M$28:$M$1527&lt;=TransferLog!$J393),AdmittedwithRecentDischarge!$M$28:$M$1527)))</f>
        <v/>
      </c>
      <c r="S393" s="120" t="str">
        <f t="array" ref="S393">IF(ISNA(INDEX(AdmittedwithRecentDischarge!$AH$28:$AH$1527,MATCH($F393&amp;$R393,AdmittedwithRecentDischarge!$I$28:$I$1527&amp;AdmittedwithRecentDischarge!$M$28:$M$1527,0))),"", IF($R393&lt;&gt;"",INDEX(AdmittedwithRecentDischarge!$AH$28:$AH$1527,MATCH($F393&amp;$R393,AdmittedwithRecentDischarge!$I$28:$I$1527&amp;AdmittedwithRecentDischarge!$M$28:$M$1527,0)),""))</f>
        <v/>
      </c>
      <c r="T393" s="190">
        <f t="array" ref="T393">IF(ISNA(INDEX(AdmittedwithRecentDischarge!$I$28:$W$1527, (MATCH($F393&amp;$R393,AdmittedwithRecentDischarge!$I$28:$I$1527&amp;AdmittedwithRecentDischarge!$M$28:$M$1527,0)))),"",INDEX(AdmittedwithRecentDischarge!$I$28:$W$1527, (MATCH($F393&amp;$R393,AdmittedwithRecentDischarge!$I$28:$I$1527&amp;AdmittedwithRecentDischarge!$M$28:$M$1527,0)),9))</f>
        <v>0</v>
      </c>
      <c r="U393" s="191">
        <f t="array" ref="U393">IF(ISNA(INDEX(AdmittedwithRecentDischarge!$I$28:$W$1527, (MATCH($F393&amp;$R393,AdmittedwithRecentDischarge!$I$28:$I$1527&amp;AdmittedwithRecentDischarge!$M$28:$M$1527,0)))),"",INDEX(AdmittedwithRecentDischarge!$I$28:$W$1527, (MATCH($F393&amp;$R393,AdmittedwithRecentDischarge!$I$28:$I$1527&amp;AdmittedwithRecentDischarge!$M$28:$M$1527,0)),11))</f>
        <v>0</v>
      </c>
      <c r="V393" s="191">
        <f t="array" ref="V393">IF(ISNA(INDEX(AdmittedwithRecentDischarge!$I$28:$W$1527, (MATCH($F393&amp;$R393,AdmittedwithRecentDischarge!$I$28:$I$1527&amp;AdmittedwithRecentDischarge!$M$28:$M$1527,0)))),"",INDEX(AdmittedwithRecentDischarge!$I$28:$W$1527, (MATCH($F393&amp;$R393,AdmittedwithRecentDischarge!$I$28:$I$1527&amp;AdmittedwithRecentDischarge!$M$28:$M$1527,0)),15))</f>
        <v>0</v>
      </c>
      <c r="W393" s="228" t="b">
        <f t="shared" si="37"/>
        <v>0</v>
      </c>
      <c r="X393" s="224" t="str">
        <f t="array" ref="X393">IF(ISNA(VLOOKUP($F393, AdmittedwithRecentDischarge!$I$28:$I$1527,1,FALSE)),"",MAX(IF((AdmittedwithRecentDischarge!$I$28:$I$1527=$F393)*(AdmittedwithRecentDischarge!$K$28:$K$1527&lt;=TransferLog!$J393),AdmittedwithRecentDischarge!$K$28:$K$1527)))</f>
        <v/>
      </c>
      <c r="Y393" s="224" t="b">
        <f t="shared" si="38"/>
        <v>0</v>
      </c>
      <c r="Z393" s="208"/>
      <c r="AA393" s="207" t="str">
        <f t="shared" si="35"/>
        <v/>
      </c>
      <c r="AB393" s="212" t="b">
        <f t="shared" si="39"/>
        <v>0</v>
      </c>
      <c r="AC393" s="213">
        <f t="shared" si="36"/>
        <v>0</v>
      </c>
      <c r="AD393" s="298"/>
      <c r="AE393" s="299"/>
      <c r="AF393" s="21">
        <f t="shared" si="34"/>
        <v>0</v>
      </c>
    </row>
    <row r="394" spans="1:32" s="21" customFormat="1" ht="16.5" customHeight="1">
      <c r="A394" s="22"/>
      <c r="B394" s="22"/>
      <c r="C394" s="22"/>
      <c r="D394" s="115">
        <f t="shared" si="33"/>
        <v>374</v>
      </c>
      <c r="E394" s="248" t="str">
        <f t="array" ref="E394">IF($F394&lt;&gt;"",INDEX(DropDownLists!$K$10:$K$2516,MATCH($F394,DropDownLists!$L$10:$L$2516,0)),"")</f>
        <v/>
      </c>
      <c r="F394" s="116"/>
      <c r="G394" s="118"/>
      <c r="I394" s="144"/>
      <c r="J394" s="141"/>
      <c r="K394" s="145"/>
      <c r="L394" s="146"/>
      <c r="M394" s="195" t="str">
        <f t="array" ref="M394">IF($L394&lt;&gt;"",INDEX(DropDownLists!$H$10:$H$2516,MATCH($L394,DropDownLists!$I$10:$I$2516,0)),"")</f>
        <v/>
      </c>
      <c r="N394" s="148"/>
      <c r="O394" s="148"/>
      <c r="P394" s="146"/>
      <c r="Q394" s="148" t="s">
        <v>190</v>
      </c>
      <c r="R394" s="119" t="str">
        <f t="array" ref="R394">IF(ISNA(VLOOKUP($F394, AdmittedwithRecentDischarge!$I$28:$I$1527,1,FALSE)),"",MAX(IF((AdmittedwithRecentDischarge!$I$28:$I$1527=$F394)*(AdmittedwithRecentDischarge!$M$28:$M$1527&lt;=TransferLog!$J394),AdmittedwithRecentDischarge!$M$28:$M$1527)))</f>
        <v/>
      </c>
      <c r="S394" s="120" t="str">
        <f t="array" ref="S394">IF(ISNA(INDEX(AdmittedwithRecentDischarge!$AH$28:$AH$1527,MATCH($F394&amp;$R394,AdmittedwithRecentDischarge!$I$28:$I$1527&amp;AdmittedwithRecentDischarge!$M$28:$M$1527,0))),"", IF($R394&lt;&gt;"",INDEX(AdmittedwithRecentDischarge!$AH$28:$AH$1527,MATCH($F394&amp;$R394,AdmittedwithRecentDischarge!$I$28:$I$1527&amp;AdmittedwithRecentDischarge!$M$28:$M$1527,0)),""))</f>
        <v/>
      </c>
      <c r="T394" s="190">
        <f t="array" ref="T394">IF(ISNA(INDEX(AdmittedwithRecentDischarge!$I$28:$W$1527, (MATCH($F394&amp;$R394,AdmittedwithRecentDischarge!$I$28:$I$1527&amp;AdmittedwithRecentDischarge!$M$28:$M$1527,0)))),"",INDEX(AdmittedwithRecentDischarge!$I$28:$W$1527, (MATCH($F394&amp;$R394,AdmittedwithRecentDischarge!$I$28:$I$1527&amp;AdmittedwithRecentDischarge!$M$28:$M$1527,0)),9))</f>
        <v>0</v>
      </c>
      <c r="U394" s="191">
        <f t="array" ref="U394">IF(ISNA(INDEX(AdmittedwithRecentDischarge!$I$28:$W$1527, (MATCH($F394&amp;$R394,AdmittedwithRecentDischarge!$I$28:$I$1527&amp;AdmittedwithRecentDischarge!$M$28:$M$1527,0)))),"",INDEX(AdmittedwithRecentDischarge!$I$28:$W$1527, (MATCH($F394&amp;$R394,AdmittedwithRecentDischarge!$I$28:$I$1527&amp;AdmittedwithRecentDischarge!$M$28:$M$1527,0)),11))</f>
        <v>0</v>
      </c>
      <c r="V394" s="191">
        <f t="array" ref="V394">IF(ISNA(INDEX(AdmittedwithRecentDischarge!$I$28:$W$1527, (MATCH($F394&amp;$R394,AdmittedwithRecentDischarge!$I$28:$I$1527&amp;AdmittedwithRecentDischarge!$M$28:$M$1527,0)))),"",INDEX(AdmittedwithRecentDischarge!$I$28:$W$1527, (MATCH($F394&amp;$R394,AdmittedwithRecentDischarge!$I$28:$I$1527&amp;AdmittedwithRecentDischarge!$M$28:$M$1527,0)),15))</f>
        <v>0</v>
      </c>
      <c r="W394" s="228" t="b">
        <f t="shared" si="37"/>
        <v>0</v>
      </c>
      <c r="X394" s="224" t="str">
        <f t="array" ref="X394">IF(ISNA(VLOOKUP($F394, AdmittedwithRecentDischarge!$I$28:$I$1527,1,FALSE)),"",MAX(IF((AdmittedwithRecentDischarge!$I$28:$I$1527=$F394)*(AdmittedwithRecentDischarge!$K$28:$K$1527&lt;=TransferLog!$J394),AdmittedwithRecentDischarge!$K$28:$K$1527)))</f>
        <v/>
      </c>
      <c r="Y394" s="224" t="b">
        <f t="shared" si="38"/>
        <v>0</v>
      </c>
      <c r="Z394" s="208"/>
      <c r="AA394" s="207" t="str">
        <f t="shared" si="35"/>
        <v/>
      </c>
      <c r="AB394" s="212" t="b">
        <f t="shared" si="39"/>
        <v>0</v>
      </c>
      <c r="AC394" s="213">
        <f t="shared" si="36"/>
        <v>0</v>
      </c>
      <c r="AD394" s="298"/>
      <c r="AE394" s="299"/>
      <c r="AF394" s="21">
        <f t="shared" si="34"/>
        <v>0</v>
      </c>
    </row>
    <row r="395" spans="1:32" s="21" customFormat="1" ht="16.5" customHeight="1">
      <c r="A395" s="22"/>
      <c r="B395" s="22"/>
      <c r="C395" s="22"/>
      <c r="D395" s="115">
        <f t="shared" si="33"/>
        <v>375</v>
      </c>
      <c r="E395" s="248" t="str">
        <f t="array" ref="E395">IF($F395&lt;&gt;"",INDEX(DropDownLists!$K$10:$K$2516,MATCH($F395,DropDownLists!$L$10:$L$2516,0)),"")</f>
        <v/>
      </c>
      <c r="F395" s="116"/>
      <c r="G395" s="118"/>
      <c r="I395" s="144"/>
      <c r="J395" s="141"/>
      <c r="K395" s="145"/>
      <c r="L395" s="146"/>
      <c r="M395" s="195" t="str">
        <f t="array" ref="M395">IF($L395&lt;&gt;"",INDEX(DropDownLists!$H$10:$H$2516,MATCH($L395,DropDownLists!$I$10:$I$2516,0)),"")</f>
        <v/>
      </c>
      <c r="N395" s="148"/>
      <c r="O395" s="148"/>
      <c r="P395" s="146"/>
      <c r="Q395" s="148" t="s">
        <v>190</v>
      </c>
      <c r="R395" s="119" t="str">
        <f t="array" ref="R395">IF(ISNA(VLOOKUP($F395, AdmittedwithRecentDischarge!$I$28:$I$1527,1,FALSE)),"",MAX(IF((AdmittedwithRecentDischarge!$I$28:$I$1527=$F395)*(AdmittedwithRecentDischarge!$M$28:$M$1527&lt;=TransferLog!$J395),AdmittedwithRecentDischarge!$M$28:$M$1527)))</f>
        <v/>
      </c>
      <c r="S395" s="120" t="str">
        <f t="array" ref="S395">IF(ISNA(INDEX(AdmittedwithRecentDischarge!$AH$28:$AH$1527,MATCH($F395&amp;$R395,AdmittedwithRecentDischarge!$I$28:$I$1527&amp;AdmittedwithRecentDischarge!$M$28:$M$1527,0))),"", IF($R395&lt;&gt;"",INDEX(AdmittedwithRecentDischarge!$AH$28:$AH$1527,MATCH($F395&amp;$R395,AdmittedwithRecentDischarge!$I$28:$I$1527&amp;AdmittedwithRecentDischarge!$M$28:$M$1527,0)),""))</f>
        <v/>
      </c>
      <c r="T395" s="190">
        <f t="array" ref="T395">IF(ISNA(INDEX(AdmittedwithRecentDischarge!$I$28:$W$1527, (MATCH($F395&amp;$R395,AdmittedwithRecentDischarge!$I$28:$I$1527&amp;AdmittedwithRecentDischarge!$M$28:$M$1527,0)))),"",INDEX(AdmittedwithRecentDischarge!$I$28:$W$1527, (MATCH($F395&amp;$R395,AdmittedwithRecentDischarge!$I$28:$I$1527&amp;AdmittedwithRecentDischarge!$M$28:$M$1527,0)),9))</f>
        <v>0</v>
      </c>
      <c r="U395" s="191">
        <f t="array" ref="U395">IF(ISNA(INDEX(AdmittedwithRecentDischarge!$I$28:$W$1527, (MATCH($F395&amp;$R395,AdmittedwithRecentDischarge!$I$28:$I$1527&amp;AdmittedwithRecentDischarge!$M$28:$M$1527,0)))),"",INDEX(AdmittedwithRecentDischarge!$I$28:$W$1527, (MATCH($F395&amp;$R395,AdmittedwithRecentDischarge!$I$28:$I$1527&amp;AdmittedwithRecentDischarge!$M$28:$M$1527,0)),11))</f>
        <v>0</v>
      </c>
      <c r="V395" s="191">
        <f t="array" ref="V395">IF(ISNA(INDEX(AdmittedwithRecentDischarge!$I$28:$W$1527, (MATCH($F395&amp;$R395,AdmittedwithRecentDischarge!$I$28:$I$1527&amp;AdmittedwithRecentDischarge!$M$28:$M$1527,0)))),"",INDEX(AdmittedwithRecentDischarge!$I$28:$W$1527, (MATCH($F395&amp;$R395,AdmittedwithRecentDischarge!$I$28:$I$1527&amp;AdmittedwithRecentDischarge!$M$28:$M$1527,0)),15))</f>
        <v>0</v>
      </c>
      <c r="W395" s="228" t="b">
        <f t="shared" si="37"/>
        <v>0</v>
      </c>
      <c r="X395" s="224" t="str">
        <f t="array" ref="X395">IF(ISNA(VLOOKUP($F395, AdmittedwithRecentDischarge!$I$28:$I$1527,1,FALSE)),"",MAX(IF((AdmittedwithRecentDischarge!$I$28:$I$1527=$F395)*(AdmittedwithRecentDischarge!$K$28:$K$1527&lt;=TransferLog!$J395),AdmittedwithRecentDischarge!$K$28:$K$1527)))</f>
        <v/>
      </c>
      <c r="Y395" s="224" t="b">
        <f t="shared" si="38"/>
        <v>0</v>
      </c>
      <c r="Z395" s="208"/>
      <c r="AA395" s="207" t="str">
        <f t="shared" si="35"/>
        <v/>
      </c>
      <c r="AB395" s="212" t="b">
        <f t="shared" si="39"/>
        <v>0</v>
      </c>
      <c r="AC395" s="213">
        <f t="shared" si="36"/>
        <v>0</v>
      </c>
      <c r="AD395" s="298"/>
      <c r="AE395" s="299"/>
      <c r="AF395" s="21">
        <f t="shared" si="34"/>
        <v>0</v>
      </c>
    </row>
    <row r="396" spans="1:32" s="21" customFormat="1" ht="16.5" customHeight="1">
      <c r="A396" s="22"/>
      <c r="B396" s="22"/>
      <c r="C396" s="22"/>
      <c r="D396" s="115">
        <f t="shared" si="33"/>
        <v>376</v>
      </c>
      <c r="E396" s="248" t="str">
        <f t="array" ref="E396">IF($F396&lt;&gt;"",INDEX(DropDownLists!$K$10:$K$2516,MATCH($F396,DropDownLists!$L$10:$L$2516,0)),"")</f>
        <v/>
      </c>
      <c r="F396" s="116"/>
      <c r="G396" s="118"/>
      <c r="I396" s="144"/>
      <c r="J396" s="141"/>
      <c r="K396" s="145"/>
      <c r="L396" s="146"/>
      <c r="M396" s="195" t="str">
        <f t="array" ref="M396">IF($L396&lt;&gt;"",INDEX(DropDownLists!$H$10:$H$2516,MATCH($L396,DropDownLists!$I$10:$I$2516,0)),"")</f>
        <v/>
      </c>
      <c r="N396" s="148"/>
      <c r="O396" s="148"/>
      <c r="P396" s="146"/>
      <c r="Q396" s="148" t="s">
        <v>190</v>
      </c>
      <c r="R396" s="119" t="str">
        <f t="array" ref="R396">IF(ISNA(VLOOKUP($F396, AdmittedwithRecentDischarge!$I$28:$I$1527,1,FALSE)),"",MAX(IF((AdmittedwithRecentDischarge!$I$28:$I$1527=$F396)*(AdmittedwithRecentDischarge!$M$28:$M$1527&lt;=TransferLog!$J396),AdmittedwithRecentDischarge!$M$28:$M$1527)))</f>
        <v/>
      </c>
      <c r="S396" s="120" t="str">
        <f t="array" ref="S396">IF(ISNA(INDEX(AdmittedwithRecentDischarge!$AH$28:$AH$1527,MATCH($F396&amp;$R396,AdmittedwithRecentDischarge!$I$28:$I$1527&amp;AdmittedwithRecentDischarge!$M$28:$M$1527,0))),"", IF($R396&lt;&gt;"",INDEX(AdmittedwithRecentDischarge!$AH$28:$AH$1527,MATCH($F396&amp;$R396,AdmittedwithRecentDischarge!$I$28:$I$1527&amp;AdmittedwithRecentDischarge!$M$28:$M$1527,0)),""))</f>
        <v/>
      </c>
      <c r="T396" s="190">
        <f t="array" ref="T396">IF(ISNA(INDEX(AdmittedwithRecentDischarge!$I$28:$W$1527, (MATCH($F396&amp;$R396,AdmittedwithRecentDischarge!$I$28:$I$1527&amp;AdmittedwithRecentDischarge!$M$28:$M$1527,0)))),"",INDEX(AdmittedwithRecentDischarge!$I$28:$W$1527, (MATCH($F396&amp;$R396,AdmittedwithRecentDischarge!$I$28:$I$1527&amp;AdmittedwithRecentDischarge!$M$28:$M$1527,0)),9))</f>
        <v>0</v>
      </c>
      <c r="U396" s="191">
        <f t="array" ref="U396">IF(ISNA(INDEX(AdmittedwithRecentDischarge!$I$28:$W$1527, (MATCH($F396&amp;$R396,AdmittedwithRecentDischarge!$I$28:$I$1527&amp;AdmittedwithRecentDischarge!$M$28:$M$1527,0)))),"",INDEX(AdmittedwithRecentDischarge!$I$28:$W$1527, (MATCH($F396&amp;$R396,AdmittedwithRecentDischarge!$I$28:$I$1527&amp;AdmittedwithRecentDischarge!$M$28:$M$1527,0)),11))</f>
        <v>0</v>
      </c>
      <c r="V396" s="191">
        <f t="array" ref="V396">IF(ISNA(INDEX(AdmittedwithRecentDischarge!$I$28:$W$1527, (MATCH($F396&amp;$R396,AdmittedwithRecentDischarge!$I$28:$I$1527&amp;AdmittedwithRecentDischarge!$M$28:$M$1527,0)))),"",INDEX(AdmittedwithRecentDischarge!$I$28:$W$1527, (MATCH($F396&amp;$R396,AdmittedwithRecentDischarge!$I$28:$I$1527&amp;AdmittedwithRecentDischarge!$M$28:$M$1527,0)),15))</f>
        <v>0</v>
      </c>
      <c r="W396" s="228" t="b">
        <f t="shared" si="37"/>
        <v>0</v>
      </c>
      <c r="X396" s="224" t="str">
        <f t="array" ref="X396">IF(ISNA(VLOOKUP($F396, AdmittedwithRecentDischarge!$I$28:$I$1527,1,FALSE)),"",MAX(IF((AdmittedwithRecentDischarge!$I$28:$I$1527=$F396)*(AdmittedwithRecentDischarge!$K$28:$K$1527&lt;=TransferLog!$J396),AdmittedwithRecentDischarge!$K$28:$K$1527)))</f>
        <v/>
      </c>
      <c r="Y396" s="224" t="b">
        <f t="shared" si="38"/>
        <v>0</v>
      </c>
      <c r="Z396" s="208"/>
      <c r="AA396" s="207" t="str">
        <f t="shared" si="35"/>
        <v/>
      </c>
      <c r="AB396" s="212" t="b">
        <f t="shared" si="39"/>
        <v>0</v>
      </c>
      <c r="AC396" s="213">
        <f t="shared" si="36"/>
        <v>0</v>
      </c>
      <c r="AD396" s="298"/>
      <c r="AE396" s="299"/>
      <c r="AF396" s="21">
        <f t="shared" si="34"/>
        <v>0</v>
      </c>
    </row>
    <row r="397" spans="1:32" s="21" customFormat="1" ht="16.5" customHeight="1">
      <c r="A397" s="22"/>
      <c r="B397" s="22"/>
      <c r="C397" s="22"/>
      <c r="D397" s="115">
        <f t="shared" si="33"/>
        <v>377</v>
      </c>
      <c r="E397" s="248" t="str">
        <f t="array" ref="E397">IF($F397&lt;&gt;"",INDEX(DropDownLists!$K$10:$K$2516,MATCH($F397,DropDownLists!$L$10:$L$2516,0)),"")</f>
        <v/>
      </c>
      <c r="F397" s="116"/>
      <c r="G397" s="118"/>
      <c r="I397" s="144"/>
      <c r="J397" s="141"/>
      <c r="K397" s="145"/>
      <c r="L397" s="146"/>
      <c r="M397" s="195" t="str">
        <f t="array" ref="M397">IF($L397&lt;&gt;"",INDEX(DropDownLists!$H$10:$H$2516,MATCH($L397,DropDownLists!$I$10:$I$2516,0)),"")</f>
        <v/>
      </c>
      <c r="N397" s="148"/>
      <c r="O397" s="148"/>
      <c r="P397" s="146"/>
      <c r="Q397" s="148" t="s">
        <v>190</v>
      </c>
      <c r="R397" s="119" t="str">
        <f t="array" ref="R397">IF(ISNA(VLOOKUP($F397, AdmittedwithRecentDischarge!$I$28:$I$1527,1,FALSE)),"",MAX(IF((AdmittedwithRecentDischarge!$I$28:$I$1527=$F397)*(AdmittedwithRecentDischarge!$M$28:$M$1527&lt;=TransferLog!$J397),AdmittedwithRecentDischarge!$M$28:$M$1527)))</f>
        <v/>
      </c>
      <c r="S397" s="120" t="str">
        <f t="array" ref="S397">IF(ISNA(INDEX(AdmittedwithRecentDischarge!$AH$28:$AH$1527,MATCH($F397&amp;$R397,AdmittedwithRecentDischarge!$I$28:$I$1527&amp;AdmittedwithRecentDischarge!$M$28:$M$1527,0))),"", IF($R397&lt;&gt;"",INDEX(AdmittedwithRecentDischarge!$AH$28:$AH$1527,MATCH($F397&amp;$R397,AdmittedwithRecentDischarge!$I$28:$I$1527&amp;AdmittedwithRecentDischarge!$M$28:$M$1527,0)),""))</f>
        <v/>
      </c>
      <c r="T397" s="190">
        <f t="array" ref="T397">IF(ISNA(INDEX(AdmittedwithRecentDischarge!$I$28:$W$1527, (MATCH($F397&amp;$R397,AdmittedwithRecentDischarge!$I$28:$I$1527&amp;AdmittedwithRecentDischarge!$M$28:$M$1527,0)))),"",INDEX(AdmittedwithRecentDischarge!$I$28:$W$1527, (MATCH($F397&amp;$R397,AdmittedwithRecentDischarge!$I$28:$I$1527&amp;AdmittedwithRecentDischarge!$M$28:$M$1527,0)),9))</f>
        <v>0</v>
      </c>
      <c r="U397" s="191">
        <f t="array" ref="U397">IF(ISNA(INDEX(AdmittedwithRecentDischarge!$I$28:$W$1527, (MATCH($F397&amp;$R397,AdmittedwithRecentDischarge!$I$28:$I$1527&amp;AdmittedwithRecentDischarge!$M$28:$M$1527,0)))),"",INDEX(AdmittedwithRecentDischarge!$I$28:$W$1527, (MATCH($F397&amp;$R397,AdmittedwithRecentDischarge!$I$28:$I$1527&amp;AdmittedwithRecentDischarge!$M$28:$M$1527,0)),11))</f>
        <v>0</v>
      </c>
      <c r="V397" s="191">
        <f t="array" ref="V397">IF(ISNA(INDEX(AdmittedwithRecentDischarge!$I$28:$W$1527, (MATCH($F397&amp;$R397,AdmittedwithRecentDischarge!$I$28:$I$1527&amp;AdmittedwithRecentDischarge!$M$28:$M$1527,0)))),"",INDEX(AdmittedwithRecentDischarge!$I$28:$W$1527, (MATCH($F397&amp;$R397,AdmittedwithRecentDischarge!$I$28:$I$1527&amp;AdmittedwithRecentDischarge!$M$28:$M$1527,0)),15))</f>
        <v>0</v>
      </c>
      <c r="W397" s="228" t="b">
        <f t="shared" si="37"/>
        <v>0</v>
      </c>
      <c r="X397" s="224" t="str">
        <f t="array" ref="X397">IF(ISNA(VLOOKUP($F397, AdmittedwithRecentDischarge!$I$28:$I$1527,1,FALSE)),"",MAX(IF((AdmittedwithRecentDischarge!$I$28:$I$1527=$F397)*(AdmittedwithRecentDischarge!$K$28:$K$1527&lt;=TransferLog!$J397),AdmittedwithRecentDischarge!$K$28:$K$1527)))</f>
        <v/>
      </c>
      <c r="Y397" s="224" t="b">
        <f t="shared" si="38"/>
        <v>0</v>
      </c>
      <c r="Z397" s="208"/>
      <c r="AA397" s="207" t="str">
        <f t="shared" si="35"/>
        <v/>
      </c>
      <c r="AB397" s="212" t="b">
        <f t="shared" si="39"/>
        <v>0</v>
      </c>
      <c r="AC397" s="213">
        <f t="shared" si="36"/>
        <v>0</v>
      </c>
      <c r="AD397" s="298"/>
      <c r="AE397" s="299"/>
      <c r="AF397" s="21">
        <f t="shared" si="34"/>
        <v>0</v>
      </c>
    </row>
    <row r="398" spans="1:32" s="21" customFormat="1" ht="16.5" customHeight="1">
      <c r="A398" s="22"/>
      <c r="B398" s="22"/>
      <c r="C398" s="22"/>
      <c r="D398" s="115">
        <f t="shared" si="33"/>
        <v>378</v>
      </c>
      <c r="E398" s="248" t="str">
        <f t="array" ref="E398">IF($F398&lt;&gt;"",INDEX(DropDownLists!$K$10:$K$2516,MATCH($F398,DropDownLists!$L$10:$L$2516,0)),"")</f>
        <v/>
      </c>
      <c r="F398" s="116"/>
      <c r="G398" s="118"/>
      <c r="I398" s="144"/>
      <c r="J398" s="141"/>
      <c r="K398" s="145"/>
      <c r="L398" s="146"/>
      <c r="M398" s="195" t="str">
        <f t="array" ref="M398">IF($L398&lt;&gt;"",INDEX(DropDownLists!$H$10:$H$2516,MATCH($L398,DropDownLists!$I$10:$I$2516,0)),"")</f>
        <v/>
      </c>
      <c r="N398" s="148"/>
      <c r="O398" s="148"/>
      <c r="P398" s="146"/>
      <c r="Q398" s="148" t="s">
        <v>190</v>
      </c>
      <c r="R398" s="119" t="str">
        <f t="array" ref="R398">IF(ISNA(VLOOKUP($F398, AdmittedwithRecentDischarge!$I$28:$I$1527,1,FALSE)),"",MAX(IF((AdmittedwithRecentDischarge!$I$28:$I$1527=$F398)*(AdmittedwithRecentDischarge!$M$28:$M$1527&lt;=TransferLog!$J398),AdmittedwithRecentDischarge!$M$28:$M$1527)))</f>
        <v/>
      </c>
      <c r="S398" s="120" t="str">
        <f t="array" ref="S398">IF(ISNA(INDEX(AdmittedwithRecentDischarge!$AH$28:$AH$1527,MATCH($F398&amp;$R398,AdmittedwithRecentDischarge!$I$28:$I$1527&amp;AdmittedwithRecentDischarge!$M$28:$M$1527,0))),"", IF($R398&lt;&gt;"",INDEX(AdmittedwithRecentDischarge!$AH$28:$AH$1527,MATCH($F398&amp;$R398,AdmittedwithRecentDischarge!$I$28:$I$1527&amp;AdmittedwithRecentDischarge!$M$28:$M$1527,0)),""))</f>
        <v/>
      </c>
      <c r="T398" s="190">
        <f t="array" ref="T398">IF(ISNA(INDEX(AdmittedwithRecentDischarge!$I$28:$W$1527, (MATCH($F398&amp;$R398,AdmittedwithRecentDischarge!$I$28:$I$1527&amp;AdmittedwithRecentDischarge!$M$28:$M$1527,0)))),"",INDEX(AdmittedwithRecentDischarge!$I$28:$W$1527, (MATCH($F398&amp;$R398,AdmittedwithRecentDischarge!$I$28:$I$1527&amp;AdmittedwithRecentDischarge!$M$28:$M$1527,0)),9))</f>
        <v>0</v>
      </c>
      <c r="U398" s="191">
        <f t="array" ref="U398">IF(ISNA(INDEX(AdmittedwithRecentDischarge!$I$28:$W$1527, (MATCH($F398&amp;$R398,AdmittedwithRecentDischarge!$I$28:$I$1527&amp;AdmittedwithRecentDischarge!$M$28:$M$1527,0)))),"",INDEX(AdmittedwithRecentDischarge!$I$28:$W$1527, (MATCH($F398&amp;$R398,AdmittedwithRecentDischarge!$I$28:$I$1527&amp;AdmittedwithRecentDischarge!$M$28:$M$1527,0)),11))</f>
        <v>0</v>
      </c>
      <c r="V398" s="191">
        <f t="array" ref="V398">IF(ISNA(INDEX(AdmittedwithRecentDischarge!$I$28:$W$1527, (MATCH($F398&amp;$R398,AdmittedwithRecentDischarge!$I$28:$I$1527&amp;AdmittedwithRecentDischarge!$M$28:$M$1527,0)))),"",INDEX(AdmittedwithRecentDischarge!$I$28:$W$1527, (MATCH($F398&amp;$R398,AdmittedwithRecentDischarge!$I$28:$I$1527&amp;AdmittedwithRecentDischarge!$M$28:$M$1527,0)),15))</f>
        <v>0</v>
      </c>
      <c r="W398" s="228" t="b">
        <f t="shared" si="37"/>
        <v>0</v>
      </c>
      <c r="X398" s="224" t="str">
        <f t="array" ref="X398">IF(ISNA(VLOOKUP($F398, AdmittedwithRecentDischarge!$I$28:$I$1527,1,FALSE)),"",MAX(IF((AdmittedwithRecentDischarge!$I$28:$I$1527=$F398)*(AdmittedwithRecentDischarge!$K$28:$K$1527&lt;=TransferLog!$J398),AdmittedwithRecentDischarge!$K$28:$K$1527)))</f>
        <v/>
      </c>
      <c r="Y398" s="224" t="b">
        <f t="shared" si="38"/>
        <v>0</v>
      </c>
      <c r="Z398" s="208"/>
      <c r="AA398" s="207" t="str">
        <f t="shared" si="35"/>
        <v/>
      </c>
      <c r="AB398" s="212" t="b">
        <f t="shared" si="39"/>
        <v>0</v>
      </c>
      <c r="AC398" s="213">
        <f t="shared" si="36"/>
        <v>0</v>
      </c>
      <c r="AD398" s="298"/>
      <c r="AE398" s="299"/>
      <c r="AF398" s="21">
        <f t="shared" si="34"/>
        <v>0</v>
      </c>
    </row>
    <row r="399" spans="1:32" s="21" customFormat="1" ht="16.5" customHeight="1">
      <c r="A399" s="22"/>
      <c r="B399" s="22"/>
      <c r="C399" s="22"/>
      <c r="D399" s="115">
        <f t="shared" si="33"/>
        <v>379</v>
      </c>
      <c r="E399" s="248" t="str">
        <f t="array" ref="E399">IF($F399&lt;&gt;"",INDEX(DropDownLists!$K$10:$K$2516,MATCH($F399,DropDownLists!$L$10:$L$2516,0)),"")</f>
        <v/>
      </c>
      <c r="F399" s="116"/>
      <c r="G399" s="118"/>
      <c r="I399" s="144"/>
      <c r="J399" s="141"/>
      <c r="K399" s="145"/>
      <c r="L399" s="146"/>
      <c r="M399" s="195" t="str">
        <f t="array" ref="M399">IF($L399&lt;&gt;"",INDEX(DropDownLists!$H$10:$H$2516,MATCH($L399,DropDownLists!$I$10:$I$2516,0)),"")</f>
        <v/>
      </c>
      <c r="N399" s="148"/>
      <c r="O399" s="148"/>
      <c r="P399" s="146"/>
      <c r="Q399" s="148" t="s">
        <v>190</v>
      </c>
      <c r="R399" s="119" t="str">
        <f t="array" ref="R399">IF(ISNA(VLOOKUP($F399, AdmittedwithRecentDischarge!$I$28:$I$1527,1,FALSE)),"",MAX(IF((AdmittedwithRecentDischarge!$I$28:$I$1527=$F399)*(AdmittedwithRecentDischarge!$M$28:$M$1527&lt;=TransferLog!$J399),AdmittedwithRecentDischarge!$M$28:$M$1527)))</f>
        <v/>
      </c>
      <c r="S399" s="120" t="str">
        <f t="array" ref="S399">IF(ISNA(INDEX(AdmittedwithRecentDischarge!$AH$28:$AH$1527,MATCH($F399&amp;$R399,AdmittedwithRecentDischarge!$I$28:$I$1527&amp;AdmittedwithRecentDischarge!$M$28:$M$1527,0))),"", IF($R399&lt;&gt;"",INDEX(AdmittedwithRecentDischarge!$AH$28:$AH$1527,MATCH($F399&amp;$R399,AdmittedwithRecentDischarge!$I$28:$I$1527&amp;AdmittedwithRecentDischarge!$M$28:$M$1527,0)),""))</f>
        <v/>
      </c>
      <c r="T399" s="190">
        <f t="array" ref="T399">IF(ISNA(INDEX(AdmittedwithRecentDischarge!$I$28:$W$1527, (MATCH($F399&amp;$R399,AdmittedwithRecentDischarge!$I$28:$I$1527&amp;AdmittedwithRecentDischarge!$M$28:$M$1527,0)))),"",INDEX(AdmittedwithRecentDischarge!$I$28:$W$1527, (MATCH($F399&amp;$R399,AdmittedwithRecentDischarge!$I$28:$I$1527&amp;AdmittedwithRecentDischarge!$M$28:$M$1527,0)),9))</f>
        <v>0</v>
      </c>
      <c r="U399" s="191">
        <f t="array" ref="U399">IF(ISNA(INDEX(AdmittedwithRecentDischarge!$I$28:$W$1527, (MATCH($F399&amp;$R399,AdmittedwithRecentDischarge!$I$28:$I$1527&amp;AdmittedwithRecentDischarge!$M$28:$M$1527,0)))),"",INDEX(AdmittedwithRecentDischarge!$I$28:$W$1527, (MATCH($F399&amp;$R399,AdmittedwithRecentDischarge!$I$28:$I$1527&amp;AdmittedwithRecentDischarge!$M$28:$M$1527,0)),11))</f>
        <v>0</v>
      </c>
      <c r="V399" s="191">
        <f t="array" ref="V399">IF(ISNA(INDEX(AdmittedwithRecentDischarge!$I$28:$W$1527, (MATCH($F399&amp;$R399,AdmittedwithRecentDischarge!$I$28:$I$1527&amp;AdmittedwithRecentDischarge!$M$28:$M$1527,0)))),"",INDEX(AdmittedwithRecentDischarge!$I$28:$W$1527, (MATCH($F399&amp;$R399,AdmittedwithRecentDischarge!$I$28:$I$1527&amp;AdmittedwithRecentDischarge!$M$28:$M$1527,0)),15))</f>
        <v>0</v>
      </c>
      <c r="W399" s="228" t="b">
        <f t="shared" si="37"/>
        <v>0</v>
      </c>
      <c r="X399" s="224" t="str">
        <f t="array" ref="X399">IF(ISNA(VLOOKUP($F399, AdmittedwithRecentDischarge!$I$28:$I$1527,1,FALSE)),"",MAX(IF((AdmittedwithRecentDischarge!$I$28:$I$1527=$F399)*(AdmittedwithRecentDischarge!$K$28:$K$1527&lt;=TransferLog!$J399),AdmittedwithRecentDischarge!$K$28:$K$1527)))</f>
        <v/>
      </c>
      <c r="Y399" s="224" t="b">
        <f t="shared" si="38"/>
        <v>0</v>
      </c>
      <c r="Z399" s="208"/>
      <c r="AA399" s="207" t="str">
        <f t="shared" si="35"/>
        <v/>
      </c>
      <c r="AB399" s="212" t="b">
        <f t="shared" si="39"/>
        <v>0</v>
      </c>
      <c r="AC399" s="213">
        <f t="shared" si="36"/>
        <v>0</v>
      </c>
      <c r="AD399" s="298"/>
      <c r="AE399" s="299"/>
      <c r="AF399" s="21">
        <f t="shared" si="34"/>
        <v>0</v>
      </c>
    </row>
    <row r="400" spans="1:32" s="21" customFormat="1" ht="16.5" customHeight="1">
      <c r="A400" s="22"/>
      <c r="B400" s="22"/>
      <c r="C400" s="22"/>
      <c r="D400" s="115">
        <f t="shared" si="33"/>
        <v>380</v>
      </c>
      <c r="E400" s="248" t="str">
        <f t="array" ref="E400">IF($F400&lt;&gt;"",INDEX(DropDownLists!$K$10:$K$2516,MATCH($F400,DropDownLists!$L$10:$L$2516,0)),"")</f>
        <v/>
      </c>
      <c r="F400" s="116"/>
      <c r="G400" s="118"/>
      <c r="I400" s="144"/>
      <c r="J400" s="141"/>
      <c r="K400" s="145"/>
      <c r="L400" s="146"/>
      <c r="M400" s="195" t="str">
        <f t="array" ref="M400">IF($L400&lt;&gt;"",INDEX(DropDownLists!$H$10:$H$2516,MATCH($L400,DropDownLists!$I$10:$I$2516,0)),"")</f>
        <v/>
      </c>
      <c r="N400" s="148"/>
      <c r="O400" s="148"/>
      <c r="P400" s="146"/>
      <c r="Q400" s="148" t="s">
        <v>190</v>
      </c>
      <c r="R400" s="119" t="str">
        <f t="array" ref="R400">IF(ISNA(VLOOKUP($F400, AdmittedwithRecentDischarge!$I$28:$I$1527,1,FALSE)),"",MAX(IF((AdmittedwithRecentDischarge!$I$28:$I$1527=$F400)*(AdmittedwithRecentDischarge!$M$28:$M$1527&lt;=TransferLog!$J400),AdmittedwithRecentDischarge!$M$28:$M$1527)))</f>
        <v/>
      </c>
      <c r="S400" s="120" t="str">
        <f t="array" ref="S400">IF(ISNA(INDEX(AdmittedwithRecentDischarge!$AH$28:$AH$1527,MATCH($F400&amp;$R400,AdmittedwithRecentDischarge!$I$28:$I$1527&amp;AdmittedwithRecentDischarge!$M$28:$M$1527,0))),"", IF($R400&lt;&gt;"",INDEX(AdmittedwithRecentDischarge!$AH$28:$AH$1527,MATCH($F400&amp;$R400,AdmittedwithRecentDischarge!$I$28:$I$1527&amp;AdmittedwithRecentDischarge!$M$28:$M$1527,0)),""))</f>
        <v/>
      </c>
      <c r="T400" s="190">
        <f t="array" ref="T400">IF(ISNA(INDEX(AdmittedwithRecentDischarge!$I$28:$W$1527, (MATCH($F400&amp;$R400,AdmittedwithRecentDischarge!$I$28:$I$1527&amp;AdmittedwithRecentDischarge!$M$28:$M$1527,0)))),"",INDEX(AdmittedwithRecentDischarge!$I$28:$W$1527, (MATCH($F400&amp;$R400,AdmittedwithRecentDischarge!$I$28:$I$1527&amp;AdmittedwithRecentDischarge!$M$28:$M$1527,0)),9))</f>
        <v>0</v>
      </c>
      <c r="U400" s="191">
        <f t="array" ref="U400">IF(ISNA(INDEX(AdmittedwithRecentDischarge!$I$28:$W$1527, (MATCH($F400&amp;$R400,AdmittedwithRecentDischarge!$I$28:$I$1527&amp;AdmittedwithRecentDischarge!$M$28:$M$1527,0)))),"",INDEX(AdmittedwithRecentDischarge!$I$28:$W$1527, (MATCH($F400&amp;$R400,AdmittedwithRecentDischarge!$I$28:$I$1527&amp;AdmittedwithRecentDischarge!$M$28:$M$1527,0)),11))</f>
        <v>0</v>
      </c>
      <c r="V400" s="191">
        <f t="array" ref="V400">IF(ISNA(INDEX(AdmittedwithRecentDischarge!$I$28:$W$1527, (MATCH($F400&amp;$R400,AdmittedwithRecentDischarge!$I$28:$I$1527&amp;AdmittedwithRecentDischarge!$M$28:$M$1527,0)))),"",INDEX(AdmittedwithRecentDischarge!$I$28:$W$1527, (MATCH($F400&amp;$R400,AdmittedwithRecentDischarge!$I$28:$I$1527&amp;AdmittedwithRecentDischarge!$M$28:$M$1527,0)),15))</f>
        <v>0</v>
      </c>
      <c r="W400" s="228" t="b">
        <f t="shared" si="37"/>
        <v>0</v>
      </c>
      <c r="X400" s="224" t="str">
        <f t="array" ref="X400">IF(ISNA(VLOOKUP($F400, AdmittedwithRecentDischarge!$I$28:$I$1527,1,FALSE)),"",MAX(IF((AdmittedwithRecentDischarge!$I$28:$I$1527=$F400)*(AdmittedwithRecentDischarge!$K$28:$K$1527&lt;=TransferLog!$J400),AdmittedwithRecentDischarge!$K$28:$K$1527)))</f>
        <v/>
      </c>
      <c r="Y400" s="224" t="b">
        <f t="shared" si="38"/>
        <v>0</v>
      </c>
      <c r="Z400" s="208"/>
      <c r="AA400" s="207" t="str">
        <f t="shared" si="35"/>
        <v/>
      </c>
      <c r="AB400" s="212" t="b">
        <f t="shared" si="39"/>
        <v>0</v>
      </c>
      <c r="AC400" s="213">
        <f t="shared" si="36"/>
        <v>0</v>
      </c>
      <c r="AD400" s="298"/>
      <c r="AE400" s="299"/>
      <c r="AF400" s="21">
        <f t="shared" si="34"/>
        <v>0</v>
      </c>
    </row>
    <row r="401" spans="1:32" s="21" customFormat="1" ht="16.5" customHeight="1">
      <c r="A401" s="22"/>
      <c r="B401" s="22"/>
      <c r="C401" s="22"/>
      <c r="D401" s="115">
        <f t="shared" si="33"/>
        <v>381</v>
      </c>
      <c r="E401" s="248" t="str">
        <f t="array" ref="E401">IF($F401&lt;&gt;"",INDEX(DropDownLists!$K$10:$K$2516,MATCH($F401,DropDownLists!$L$10:$L$2516,0)),"")</f>
        <v/>
      </c>
      <c r="F401" s="116"/>
      <c r="G401" s="118"/>
      <c r="I401" s="144"/>
      <c r="J401" s="141"/>
      <c r="K401" s="145"/>
      <c r="L401" s="146"/>
      <c r="M401" s="195" t="str">
        <f t="array" ref="M401">IF($L401&lt;&gt;"",INDEX(DropDownLists!$H$10:$H$2516,MATCH($L401,DropDownLists!$I$10:$I$2516,0)),"")</f>
        <v/>
      </c>
      <c r="N401" s="148"/>
      <c r="O401" s="148"/>
      <c r="P401" s="146"/>
      <c r="Q401" s="148" t="s">
        <v>190</v>
      </c>
      <c r="R401" s="119" t="str">
        <f t="array" ref="R401">IF(ISNA(VLOOKUP($F401, AdmittedwithRecentDischarge!$I$28:$I$1527,1,FALSE)),"",MAX(IF((AdmittedwithRecentDischarge!$I$28:$I$1527=$F401)*(AdmittedwithRecentDischarge!$M$28:$M$1527&lt;=TransferLog!$J401),AdmittedwithRecentDischarge!$M$28:$M$1527)))</f>
        <v/>
      </c>
      <c r="S401" s="120" t="str">
        <f t="array" ref="S401">IF(ISNA(INDEX(AdmittedwithRecentDischarge!$AH$28:$AH$1527,MATCH($F401&amp;$R401,AdmittedwithRecentDischarge!$I$28:$I$1527&amp;AdmittedwithRecentDischarge!$M$28:$M$1527,0))),"", IF($R401&lt;&gt;"",INDEX(AdmittedwithRecentDischarge!$AH$28:$AH$1527,MATCH($F401&amp;$R401,AdmittedwithRecentDischarge!$I$28:$I$1527&amp;AdmittedwithRecentDischarge!$M$28:$M$1527,0)),""))</f>
        <v/>
      </c>
      <c r="T401" s="190">
        <f t="array" ref="T401">IF(ISNA(INDEX(AdmittedwithRecentDischarge!$I$28:$W$1527, (MATCH($F401&amp;$R401,AdmittedwithRecentDischarge!$I$28:$I$1527&amp;AdmittedwithRecentDischarge!$M$28:$M$1527,0)))),"",INDEX(AdmittedwithRecentDischarge!$I$28:$W$1527, (MATCH($F401&amp;$R401,AdmittedwithRecentDischarge!$I$28:$I$1527&amp;AdmittedwithRecentDischarge!$M$28:$M$1527,0)),9))</f>
        <v>0</v>
      </c>
      <c r="U401" s="191">
        <f t="array" ref="U401">IF(ISNA(INDEX(AdmittedwithRecentDischarge!$I$28:$W$1527, (MATCH($F401&amp;$R401,AdmittedwithRecentDischarge!$I$28:$I$1527&amp;AdmittedwithRecentDischarge!$M$28:$M$1527,0)))),"",INDEX(AdmittedwithRecentDischarge!$I$28:$W$1527, (MATCH($F401&amp;$R401,AdmittedwithRecentDischarge!$I$28:$I$1527&amp;AdmittedwithRecentDischarge!$M$28:$M$1527,0)),11))</f>
        <v>0</v>
      </c>
      <c r="V401" s="191">
        <f t="array" ref="V401">IF(ISNA(INDEX(AdmittedwithRecentDischarge!$I$28:$W$1527, (MATCH($F401&amp;$R401,AdmittedwithRecentDischarge!$I$28:$I$1527&amp;AdmittedwithRecentDischarge!$M$28:$M$1527,0)))),"",INDEX(AdmittedwithRecentDischarge!$I$28:$W$1527, (MATCH($F401&amp;$R401,AdmittedwithRecentDischarge!$I$28:$I$1527&amp;AdmittedwithRecentDischarge!$M$28:$M$1527,0)),15))</f>
        <v>0</v>
      </c>
      <c r="W401" s="228" t="b">
        <f t="shared" si="37"/>
        <v>0</v>
      </c>
      <c r="X401" s="224" t="str">
        <f t="array" ref="X401">IF(ISNA(VLOOKUP($F401, AdmittedwithRecentDischarge!$I$28:$I$1527,1,FALSE)),"",MAX(IF((AdmittedwithRecentDischarge!$I$28:$I$1527=$F401)*(AdmittedwithRecentDischarge!$K$28:$K$1527&lt;=TransferLog!$J401),AdmittedwithRecentDischarge!$K$28:$K$1527)))</f>
        <v/>
      </c>
      <c r="Y401" s="224" t="b">
        <f t="shared" si="38"/>
        <v>0</v>
      </c>
      <c r="Z401" s="208"/>
      <c r="AA401" s="207" t="str">
        <f t="shared" si="35"/>
        <v/>
      </c>
      <c r="AB401" s="212" t="b">
        <f t="shared" si="39"/>
        <v>0</v>
      </c>
      <c r="AC401" s="213">
        <f t="shared" si="36"/>
        <v>0</v>
      </c>
      <c r="AD401" s="298"/>
      <c r="AE401" s="299"/>
      <c r="AF401" s="21">
        <f t="shared" si="34"/>
        <v>0</v>
      </c>
    </row>
    <row r="402" spans="1:32" s="21" customFormat="1" ht="16.5" customHeight="1">
      <c r="A402" s="22"/>
      <c r="B402" s="22"/>
      <c r="C402" s="22"/>
      <c r="D402" s="115">
        <f t="shared" si="33"/>
        <v>382</v>
      </c>
      <c r="E402" s="248" t="str">
        <f t="array" ref="E402">IF($F402&lt;&gt;"",INDEX(DropDownLists!$K$10:$K$2516,MATCH($F402,DropDownLists!$L$10:$L$2516,0)),"")</f>
        <v/>
      </c>
      <c r="F402" s="116"/>
      <c r="G402" s="118"/>
      <c r="I402" s="144"/>
      <c r="J402" s="141"/>
      <c r="K402" s="145"/>
      <c r="L402" s="146"/>
      <c r="M402" s="195" t="str">
        <f t="array" ref="M402">IF($L402&lt;&gt;"",INDEX(DropDownLists!$H$10:$H$2516,MATCH($L402,DropDownLists!$I$10:$I$2516,0)),"")</f>
        <v/>
      </c>
      <c r="N402" s="148"/>
      <c r="O402" s="148"/>
      <c r="P402" s="146"/>
      <c r="Q402" s="148" t="s">
        <v>190</v>
      </c>
      <c r="R402" s="119" t="str">
        <f t="array" ref="R402">IF(ISNA(VLOOKUP($F402, AdmittedwithRecentDischarge!$I$28:$I$1527,1,FALSE)),"",MAX(IF((AdmittedwithRecentDischarge!$I$28:$I$1527=$F402)*(AdmittedwithRecentDischarge!$M$28:$M$1527&lt;=TransferLog!$J402),AdmittedwithRecentDischarge!$M$28:$M$1527)))</f>
        <v/>
      </c>
      <c r="S402" s="120" t="str">
        <f t="array" ref="S402">IF(ISNA(INDEX(AdmittedwithRecentDischarge!$AH$28:$AH$1527,MATCH($F402&amp;$R402,AdmittedwithRecentDischarge!$I$28:$I$1527&amp;AdmittedwithRecentDischarge!$M$28:$M$1527,0))),"", IF($R402&lt;&gt;"",INDEX(AdmittedwithRecentDischarge!$AH$28:$AH$1527,MATCH($F402&amp;$R402,AdmittedwithRecentDischarge!$I$28:$I$1527&amp;AdmittedwithRecentDischarge!$M$28:$M$1527,0)),""))</f>
        <v/>
      </c>
      <c r="T402" s="190">
        <f t="array" ref="T402">IF(ISNA(INDEX(AdmittedwithRecentDischarge!$I$28:$W$1527, (MATCH($F402&amp;$R402,AdmittedwithRecentDischarge!$I$28:$I$1527&amp;AdmittedwithRecentDischarge!$M$28:$M$1527,0)))),"",INDEX(AdmittedwithRecentDischarge!$I$28:$W$1527, (MATCH($F402&amp;$R402,AdmittedwithRecentDischarge!$I$28:$I$1527&amp;AdmittedwithRecentDischarge!$M$28:$M$1527,0)),9))</f>
        <v>0</v>
      </c>
      <c r="U402" s="191">
        <f t="array" ref="U402">IF(ISNA(INDEX(AdmittedwithRecentDischarge!$I$28:$W$1527, (MATCH($F402&amp;$R402,AdmittedwithRecentDischarge!$I$28:$I$1527&amp;AdmittedwithRecentDischarge!$M$28:$M$1527,0)))),"",INDEX(AdmittedwithRecentDischarge!$I$28:$W$1527, (MATCH($F402&amp;$R402,AdmittedwithRecentDischarge!$I$28:$I$1527&amp;AdmittedwithRecentDischarge!$M$28:$M$1527,0)),11))</f>
        <v>0</v>
      </c>
      <c r="V402" s="191">
        <f t="array" ref="V402">IF(ISNA(INDEX(AdmittedwithRecentDischarge!$I$28:$W$1527, (MATCH($F402&amp;$R402,AdmittedwithRecentDischarge!$I$28:$I$1527&amp;AdmittedwithRecentDischarge!$M$28:$M$1527,0)))),"",INDEX(AdmittedwithRecentDischarge!$I$28:$W$1527, (MATCH($F402&amp;$R402,AdmittedwithRecentDischarge!$I$28:$I$1527&amp;AdmittedwithRecentDischarge!$M$28:$M$1527,0)),15))</f>
        <v>0</v>
      </c>
      <c r="W402" s="228" t="b">
        <f t="shared" si="37"/>
        <v>0</v>
      </c>
      <c r="X402" s="224" t="str">
        <f t="array" ref="X402">IF(ISNA(VLOOKUP($F402, AdmittedwithRecentDischarge!$I$28:$I$1527,1,FALSE)),"",MAX(IF((AdmittedwithRecentDischarge!$I$28:$I$1527=$F402)*(AdmittedwithRecentDischarge!$K$28:$K$1527&lt;=TransferLog!$J402),AdmittedwithRecentDischarge!$K$28:$K$1527)))</f>
        <v/>
      </c>
      <c r="Y402" s="224" t="b">
        <f t="shared" si="38"/>
        <v>0</v>
      </c>
      <c r="Z402" s="208"/>
      <c r="AA402" s="207" t="str">
        <f t="shared" si="35"/>
        <v/>
      </c>
      <c r="AB402" s="212" t="b">
        <f t="shared" si="39"/>
        <v>0</v>
      </c>
      <c r="AC402" s="213">
        <f t="shared" si="36"/>
        <v>0</v>
      </c>
      <c r="AD402" s="298"/>
      <c r="AE402" s="299"/>
      <c r="AF402" s="21">
        <f t="shared" si="34"/>
        <v>0</v>
      </c>
    </row>
    <row r="403" spans="1:32" s="21" customFormat="1" ht="16.5" customHeight="1">
      <c r="A403" s="22"/>
      <c r="B403" s="22"/>
      <c r="C403" s="22"/>
      <c r="D403" s="115">
        <f t="shared" si="33"/>
        <v>383</v>
      </c>
      <c r="E403" s="248" t="str">
        <f t="array" ref="E403">IF($F403&lt;&gt;"",INDEX(DropDownLists!$K$10:$K$2516,MATCH($F403,DropDownLists!$L$10:$L$2516,0)),"")</f>
        <v/>
      </c>
      <c r="F403" s="116"/>
      <c r="G403" s="118"/>
      <c r="I403" s="144"/>
      <c r="J403" s="141"/>
      <c r="K403" s="145"/>
      <c r="L403" s="146"/>
      <c r="M403" s="195" t="str">
        <f t="array" ref="M403">IF($L403&lt;&gt;"",INDEX(DropDownLists!$H$10:$H$2516,MATCH($L403,DropDownLists!$I$10:$I$2516,0)),"")</f>
        <v/>
      </c>
      <c r="N403" s="148"/>
      <c r="O403" s="148"/>
      <c r="P403" s="146"/>
      <c r="Q403" s="148" t="s">
        <v>190</v>
      </c>
      <c r="R403" s="119" t="str">
        <f t="array" ref="R403">IF(ISNA(VLOOKUP($F403, AdmittedwithRecentDischarge!$I$28:$I$1527,1,FALSE)),"",MAX(IF((AdmittedwithRecentDischarge!$I$28:$I$1527=$F403)*(AdmittedwithRecentDischarge!$M$28:$M$1527&lt;=TransferLog!$J403),AdmittedwithRecentDischarge!$M$28:$M$1527)))</f>
        <v/>
      </c>
      <c r="S403" s="120" t="str">
        <f t="array" ref="S403">IF(ISNA(INDEX(AdmittedwithRecentDischarge!$AH$28:$AH$1527,MATCH($F403&amp;$R403,AdmittedwithRecentDischarge!$I$28:$I$1527&amp;AdmittedwithRecentDischarge!$M$28:$M$1527,0))),"", IF($R403&lt;&gt;"",INDEX(AdmittedwithRecentDischarge!$AH$28:$AH$1527,MATCH($F403&amp;$R403,AdmittedwithRecentDischarge!$I$28:$I$1527&amp;AdmittedwithRecentDischarge!$M$28:$M$1527,0)),""))</f>
        <v/>
      </c>
      <c r="T403" s="190">
        <f t="array" ref="T403">IF(ISNA(INDEX(AdmittedwithRecentDischarge!$I$28:$W$1527, (MATCH($F403&amp;$R403,AdmittedwithRecentDischarge!$I$28:$I$1527&amp;AdmittedwithRecentDischarge!$M$28:$M$1527,0)))),"",INDEX(AdmittedwithRecentDischarge!$I$28:$W$1527, (MATCH($F403&amp;$R403,AdmittedwithRecentDischarge!$I$28:$I$1527&amp;AdmittedwithRecentDischarge!$M$28:$M$1527,0)),9))</f>
        <v>0</v>
      </c>
      <c r="U403" s="191">
        <f t="array" ref="U403">IF(ISNA(INDEX(AdmittedwithRecentDischarge!$I$28:$W$1527, (MATCH($F403&amp;$R403,AdmittedwithRecentDischarge!$I$28:$I$1527&amp;AdmittedwithRecentDischarge!$M$28:$M$1527,0)))),"",INDEX(AdmittedwithRecentDischarge!$I$28:$W$1527, (MATCH($F403&amp;$R403,AdmittedwithRecentDischarge!$I$28:$I$1527&amp;AdmittedwithRecentDischarge!$M$28:$M$1527,0)),11))</f>
        <v>0</v>
      </c>
      <c r="V403" s="191">
        <f t="array" ref="V403">IF(ISNA(INDEX(AdmittedwithRecentDischarge!$I$28:$W$1527, (MATCH($F403&amp;$R403,AdmittedwithRecentDischarge!$I$28:$I$1527&amp;AdmittedwithRecentDischarge!$M$28:$M$1527,0)))),"",INDEX(AdmittedwithRecentDischarge!$I$28:$W$1527, (MATCH($F403&amp;$R403,AdmittedwithRecentDischarge!$I$28:$I$1527&amp;AdmittedwithRecentDischarge!$M$28:$M$1527,0)),15))</f>
        <v>0</v>
      </c>
      <c r="W403" s="228" t="b">
        <f t="shared" si="37"/>
        <v>0</v>
      </c>
      <c r="X403" s="224" t="str">
        <f t="array" ref="X403">IF(ISNA(VLOOKUP($F403, AdmittedwithRecentDischarge!$I$28:$I$1527,1,FALSE)),"",MAX(IF((AdmittedwithRecentDischarge!$I$28:$I$1527=$F403)*(AdmittedwithRecentDischarge!$K$28:$K$1527&lt;=TransferLog!$J403),AdmittedwithRecentDischarge!$K$28:$K$1527)))</f>
        <v/>
      </c>
      <c r="Y403" s="224" t="b">
        <f t="shared" si="38"/>
        <v>0</v>
      </c>
      <c r="Z403" s="208"/>
      <c r="AA403" s="207" t="str">
        <f t="shared" si="35"/>
        <v/>
      </c>
      <c r="AB403" s="212" t="b">
        <f t="shared" si="39"/>
        <v>0</v>
      </c>
      <c r="AC403" s="213">
        <f t="shared" si="36"/>
        <v>0</v>
      </c>
      <c r="AD403" s="298"/>
      <c r="AE403" s="299"/>
      <c r="AF403" s="21">
        <f t="shared" si="34"/>
        <v>0</v>
      </c>
    </row>
    <row r="404" spans="1:32" s="21" customFormat="1" ht="16.5" customHeight="1">
      <c r="A404" s="22"/>
      <c r="B404" s="22"/>
      <c r="C404" s="22"/>
      <c r="D404" s="115">
        <f t="shared" si="33"/>
        <v>384</v>
      </c>
      <c r="E404" s="248" t="str">
        <f t="array" ref="E404">IF($F404&lt;&gt;"",INDEX(DropDownLists!$K$10:$K$2516,MATCH($F404,DropDownLists!$L$10:$L$2516,0)),"")</f>
        <v/>
      </c>
      <c r="F404" s="116"/>
      <c r="G404" s="118"/>
      <c r="I404" s="144"/>
      <c r="J404" s="141"/>
      <c r="K404" s="145"/>
      <c r="L404" s="146"/>
      <c r="M404" s="195" t="str">
        <f t="array" ref="M404">IF($L404&lt;&gt;"",INDEX(DropDownLists!$H$10:$H$2516,MATCH($L404,DropDownLists!$I$10:$I$2516,0)),"")</f>
        <v/>
      </c>
      <c r="N404" s="148"/>
      <c r="O404" s="148"/>
      <c r="P404" s="146"/>
      <c r="Q404" s="148" t="s">
        <v>190</v>
      </c>
      <c r="R404" s="119" t="str">
        <f t="array" ref="R404">IF(ISNA(VLOOKUP($F404, AdmittedwithRecentDischarge!$I$28:$I$1527,1,FALSE)),"",MAX(IF((AdmittedwithRecentDischarge!$I$28:$I$1527=$F404)*(AdmittedwithRecentDischarge!$M$28:$M$1527&lt;=TransferLog!$J404),AdmittedwithRecentDischarge!$M$28:$M$1527)))</f>
        <v/>
      </c>
      <c r="S404" s="120" t="str">
        <f t="array" ref="S404">IF(ISNA(INDEX(AdmittedwithRecentDischarge!$AH$28:$AH$1527,MATCH($F404&amp;$R404,AdmittedwithRecentDischarge!$I$28:$I$1527&amp;AdmittedwithRecentDischarge!$M$28:$M$1527,0))),"", IF($R404&lt;&gt;"",INDEX(AdmittedwithRecentDischarge!$AH$28:$AH$1527,MATCH($F404&amp;$R404,AdmittedwithRecentDischarge!$I$28:$I$1527&amp;AdmittedwithRecentDischarge!$M$28:$M$1527,0)),""))</f>
        <v/>
      </c>
      <c r="T404" s="190">
        <f t="array" ref="T404">IF(ISNA(INDEX(AdmittedwithRecentDischarge!$I$28:$W$1527, (MATCH($F404&amp;$R404,AdmittedwithRecentDischarge!$I$28:$I$1527&amp;AdmittedwithRecentDischarge!$M$28:$M$1527,0)))),"",INDEX(AdmittedwithRecentDischarge!$I$28:$W$1527, (MATCH($F404&amp;$R404,AdmittedwithRecentDischarge!$I$28:$I$1527&amp;AdmittedwithRecentDischarge!$M$28:$M$1527,0)),9))</f>
        <v>0</v>
      </c>
      <c r="U404" s="191">
        <f t="array" ref="U404">IF(ISNA(INDEX(AdmittedwithRecentDischarge!$I$28:$W$1527, (MATCH($F404&amp;$R404,AdmittedwithRecentDischarge!$I$28:$I$1527&amp;AdmittedwithRecentDischarge!$M$28:$M$1527,0)))),"",INDEX(AdmittedwithRecentDischarge!$I$28:$W$1527, (MATCH($F404&amp;$R404,AdmittedwithRecentDischarge!$I$28:$I$1527&amp;AdmittedwithRecentDischarge!$M$28:$M$1527,0)),11))</f>
        <v>0</v>
      </c>
      <c r="V404" s="191">
        <f t="array" ref="V404">IF(ISNA(INDEX(AdmittedwithRecentDischarge!$I$28:$W$1527, (MATCH($F404&amp;$R404,AdmittedwithRecentDischarge!$I$28:$I$1527&amp;AdmittedwithRecentDischarge!$M$28:$M$1527,0)))),"",INDEX(AdmittedwithRecentDischarge!$I$28:$W$1527, (MATCH($F404&amp;$R404,AdmittedwithRecentDischarge!$I$28:$I$1527&amp;AdmittedwithRecentDischarge!$M$28:$M$1527,0)),15))</f>
        <v>0</v>
      </c>
      <c r="W404" s="228" t="b">
        <f t="shared" si="37"/>
        <v>0</v>
      </c>
      <c r="X404" s="224" t="str">
        <f t="array" ref="X404">IF(ISNA(VLOOKUP($F404, AdmittedwithRecentDischarge!$I$28:$I$1527,1,FALSE)),"",MAX(IF((AdmittedwithRecentDischarge!$I$28:$I$1527=$F404)*(AdmittedwithRecentDischarge!$K$28:$K$1527&lt;=TransferLog!$J404),AdmittedwithRecentDischarge!$K$28:$K$1527)))</f>
        <v/>
      </c>
      <c r="Y404" s="224" t="b">
        <f t="shared" si="38"/>
        <v>0</v>
      </c>
      <c r="Z404" s="208"/>
      <c r="AA404" s="207" t="str">
        <f t="shared" si="35"/>
        <v/>
      </c>
      <c r="AB404" s="212" t="b">
        <f t="shared" si="39"/>
        <v>0</v>
      </c>
      <c r="AC404" s="213">
        <f t="shared" si="36"/>
        <v>0</v>
      </c>
      <c r="AD404" s="298"/>
      <c r="AE404" s="299"/>
      <c r="AF404" s="21">
        <f t="shared" si="34"/>
        <v>0</v>
      </c>
    </row>
    <row r="405" spans="1:32" s="21" customFormat="1" ht="16.5" customHeight="1">
      <c r="A405" s="22"/>
      <c r="B405" s="22"/>
      <c r="C405" s="22"/>
      <c r="D405" s="115">
        <f t="shared" si="33"/>
        <v>385</v>
      </c>
      <c r="E405" s="248" t="str">
        <f t="array" ref="E405">IF($F405&lt;&gt;"",INDEX(DropDownLists!$K$10:$K$2516,MATCH($F405,DropDownLists!$L$10:$L$2516,0)),"")</f>
        <v/>
      </c>
      <c r="F405" s="116"/>
      <c r="G405" s="118"/>
      <c r="I405" s="144"/>
      <c r="J405" s="141"/>
      <c r="K405" s="145"/>
      <c r="L405" s="146"/>
      <c r="M405" s="195" t="str">
        <f t="array" ref="M405">IF($L405&lt;&gt;"",INDEX(DropDownLists!$H$10:$H$2516,MATCH($L405,DropDownLists!$I$10:$I$2516,0)),"")</f>
        <v/>
      </c>
      <c r="N405" s="148"/>
      <c r="O405" s="148"/>
      <c r="P405" s="146"/>
      <c r="Q405" s="148" t="s">
        <v>190</v>
      </c>
      <c r="R405" s="119" t="str">
        <f t="array" ref="R405">IF(ISNA(VLOOKUP($F405, AdmittedwithRecentDischarge!$I$28:$I$1527,1,FALSE)),"",MAX(IF((AdmittedwithRecentDischarge!$I$28:$I$1527=$F405)*(AdmittedwithRecentDischarge!$M$28:$M$1527&lt;=TransferLog!$J405),AdmittedwithRecentDischarge!$M$28:$M$1527)))</f>
        <v/>
      </c>
      <c r="S405" s="120" t="str">
        <f t="array" ref="S405">IF(ISNA(INDEX(AdmittedwithRecentDischarge!$AH$28:$AH$1527,MATCH($F405&amp;$R405,AdmittedwithRecentDischarge!$I$28:$I$1527&amp;AdmittedwithRecentDischarge!$M$28:$M$1527,0))),"", IF($R405&lt;&gt;"",INDEX(AdmittedwithRecentDischarge!$AH$28:$AH$1527,MATCH($F405&amp;$R405,AdmittedwithRecentDischarge!$I$28:$I$1527&amp;AdmittedwithRecentDischarge!$M$28:$M$1527,0)),""))</f>
        <v/>
      </c>
      <c r="T405" s="190">
        <f t="array" ref="T405">IF(ISNA(INDEX(AdmittedwithRecentDischarge!$I$28:$W$1527, (MATCH($F405&amp;$R405,AdmittedwithRecentDischarge!$I$28:$I$1527&amp;AdmittedwithRecentDischarge!$M$28:$M$1527,0)))),"",INDEX(AdmittedwithRecentDischarge!$I$28:$W$1527, (MATCH($F405&amp;$R405,AdmittedwithRecentDischarge!$I$28:$I$1527&amp;AdmittedwithRecentDischarge!$M$28:$M$1527,0)),9))</f>
        <v>0</v>
      </c>
      <c r="U405" s="191">
        <f t="array" ref="U405">IF(ISNA(INDEX(AdmittedwithRecentDischarge!$I$28:$W$1527, (MATCH($F405&amp;$R405,AdmittedwithRecentDischarge!$I$28:$I$1527&amp;AdmittedwithRecentDischarge!$M$28:$M$1527,0)))),"",INDEX(AdmittedwithRecentDischarge!$I$28:$W$1527, (MATCH($F405&amp;$R405,AdmittedwithRecentDischarge!$I$28:$I$1527&amp;AdmittedwithRecentDischarge!$M$28:$M$1527,0)),11))</f>
        <v>0</v>
      </c>
      <c r="V405" s="191">
        <f t="array" ref="V405">IF(ISNA(INDEX(AdmittedwithRecentDischarge!$I$28:$W$1527, (MATCH($F405&amp;$R405,AdmittedwithRecentDischarge!$I$28:$I$1527&amp;AdmittedwithRecentDischarge!$M$28:$M$1527,0)))),"",INDEX(AdmittedwithRecentDischarge!$I$28:$W$1527, (MATCH($F405&amp;$R405,AdmittedwithRecentDischarge!$I$28:$I$1527&amp;AdmittedwithRecentDischarge!$M$28:$M$1527,0)),15))</f>
        <v>0</v>
      </c>
      <c r="W405" s="228" t="b">
        <f t="shared" si="37"/>
        <v>0</v>
      </c>
      <c r="X405" s="224" t="str">
        <f t="array" ref="X405">IF(ISNA(VLOOKUP($F405, AdmittedwithRecentDischarge!$I$28:$I$1527,1,FALSE)),"",MAX(IF((AdmittedwithRecentDischarge!$I$28:$I$1527=$F405)*(AdmittedwithRecentDischarge!$K$28:$K$1527&lt;=TransferLog!$J405),AdmittedwithRecentDischarge!$K$28:$K$1527)))</f>
        <v/>
      </c>
      <c r="Y405" s="224" t="b">
        <f t="shared" si="38"/>
        <v>0</v>
      </c>
      <c r="Z405" s="208"/>
      <c r="AA405" s="207" t="str">
        <f t="shared" ref="AA405:AA468" si="40">IF(AND($J405&lt;&gt;"",$X405&lt;&gt;""),DATEDIF($X405,$J405,"d"),"")</f>
        <v/>
      </c>
      <c r="AB405" s="212" t="b">
        <f t="shared" si="39"/>
        <v>0</v>
      </c>
      <c r="AC405" s="213">
        <f t="shared" ref="AC405:AC468" si="41">IF(OR(($P405="Admitted, inpatient"), ($P405="Admitted, status uncertain")),1,0)</f>
        <v>0</v>
      </c>
      <c r="AD405" s="298"/>
      <c r="AE405" s="299"/>
      <c r="AF405" s="21">
        <f t="shared" si="34"/>
        <v>0</v>
      </c>
    </row>
    <row r="406" spans="1:32" s="21" customFormat="1" ht="16.5" customHeight="1">
      <c r="A406" s="22"/>
      <c r="B406" s="22"/>
      <c r="C406" s="22"/>
      <c r="D406" s="115">
        <f t="shared" si="33"/>
        <v>386</v>
      </c>
      <c r="E406" s="248" t="str">
        <f t="array" ref="E406">IF($F406&lt;&gt;"",INDEX(DropDownLists!$K$10:$K$2516,MATCH($F406,DropDownLists!$L$10:$L$2516,0)),"")</f>
        <v/>
      </c>
      <c r="F406" s="116"/>
      <c r="G406" s="118"/>
      <c r="I406" s="144"/>
      <c r="J406" s="141"/>
      <c r="K406" s="145"/>
      <c r="L406" s="146"/>
      <c r="M406" s="195" t="str">
        <f t="array" ref="M406">IF($L406&lt;&gt;"",INDEX(DropDownLists!$H$10:$H$2516,MATCH($L406,DropDownLists!$I$10:$I$2516,0)),"")</f>
        <v/>
      </c>
      <c r="N406" s="148"/>
      <c r="O406" s="148"/>
      <c r="P406" s="146"/>
      <c r="Q406" s="148" t="s">
        <v>190</v>
      </c>
      <c r="R406" s="119" t="str">
        <f t="array" ref="R406">IF(ISNA(VLOOKUP($F406, AdmittedwithRecentDischarge!$I$28:$I$1527,1,FALSE)),"",MAX(IF((AdmittedwithRecentDischarge!$I$28:$I$1527=$F406)*(AdmittedwithRecentDischarge!$M$28:$M$1527&lt;=TransferLog!$J406),AdmittedwithRecentDischarge!$M$28:$M$1527)))</f>
        <v/>
      </c>
      <c r="S406" s="120" t="str">
        <f t="array" ref="S406">IF(ISNA(INDEX(AdmittedwithRecentDischarge!$AH$28:$AH$1527,MATCH($F406&amp;$R406,AdmittedwithRecentDischarge!$I$28:$I$1527&amp;AdmittedwithRecentDischarge!$M$28:$M$1527,0))),"", IF($R406&lt;&gt;"",INDEX(AdmittedwithRecentDischarge!$AH$28:$AH$1527,MATCH($F406&amp;$R406,AdmittedwithRecentDischarge!$I$28:$I$1527&amp;AdmittedwithRecentDischarge!$M$28:$M$1527,0)),""))</f>
        <v/>
      </c>
      <c r="T406" s="190">
        <f t="array" ref="T406">IF(ISNA(INDEX(AdmittedwithRecentDischarge!$I$28:$W$1527, (MATCH($F406&amp;$R406,AdmittedwithRecentDischarge!$I$28:$I$1527&amp;AdmittedwithRecentDischarge!$M$28:$M$1527,0)))),"",INDEX(AdmittedwithRecentDischarge!$I$28:$W$1527, (MATCH($F406&amp;$R406,AdmittedwithRecentDischarge!$I$28:$I$1527&amp;AdmittedwithRecentDischarge!$M$28:$M$1527,0)),9))</f>
        <v>0</v>
      </c>
      <c r="U406" s="191">
        <f t="array" ref="U406">IF(ISNA(INDEX(AdmittedwithRecentDischarge!$I$28:$W$1527, (MATCH($F406&amp;$R406,AdmittedwithRecentDischarge!$I$28:$I$1527&amp;AdmittedwithRecentDischarge!$M$28:$M$1527,0)))),"",INDEX(AdmittedwithRecentDischarge!$I$28:$W$1527, (MATCH($F406&amp;$R406,AdmittedwithRecentDischarge!$I$28:$I$1527&amp;AdmittedwithRecentDischarge!$M$28:$M$1527,0)),11))</f>
        <v>0</v>
      </c>
      <c r="V406" s="191">
        <f t="array" ref="V406">IF(ISNA(INDEX(AdmittedwithRecentDischarge!$I$28:$W$1527, (MATCH($F406&amp;$R406,AdmittedwithRecentDischarge!$I$28:$I$1527&amp;AdmittedwithRecentDischarge!$M$28:$M$1527,0)))),"",INDEX(AdmittedwithRecentDischarge!$I$28:$W$1527, (MATCH($F406&amp;$R406,AdmittedwithRecentDischarge!$I$28:$I$1527&amp;AdmittedwithRecentDischarge!$M$28:$M$1527,0)),15))</f>
        <v>0</v>
      </c>
      <c r="W406" s="228" t="b">
        <f t="shared" ref="W406:W469" si="42">IF($R406&lt;&gt;"",$R406)</f>
        <v>0</v>
      </c>
      <c r="X406" s="224" t="str">
        <f t="array" ref="X406">IF(ISNA(VLOOKUP($F406, AdmittedwithRecentDischarge!$I$28:$I$1527,1,FALSE)),"",MAX(IF((AdmittedwithRecentDischarge!$I$28:$I$1527=$F406)*(AdmittedwithRecentDischarge!$K$28:$K$1527&lt;=TransferLog!$J406),AdmittedwithRecentDischarge!$K$28:$K$1527)))</f>
        <v/>
      </c>
      <c r="Y406" s="224" t="b">
        <f t="shared" ref="Y406:Y469" si="43">IF($X406&lt;&gt;"",$X406)</f>
        <v>0</v>
      </c>
      <c r="Z406" s="208"/>
      <c r="AA406" s="207" t="str">
        <f t="shared" si="40"/>
        <v/>
      </c>
      <c r="AB406" s="212" t="b">
        <f t="shared" ref="AB406:AB469" si="44">IF($AA406&lt;&gt;"",IF($AA406&lt;31,1,0))</f>
        <v>0</v>
      </c>
      <c r="AC406" s="213">
        <f t="shared" si="41"/>
        <v>0</v>
      </c>
      <c r="AD406" s="298"/>
      <c r="AE406" s="299"/>
      <c r="AF406" s="21">
        <f t="shared" si="34"/>
        <v>0</v>
      </c>
    </row>
    <row r="407" spans="1:32" s="21" customFormat="1" ht="16.5" customHeight="1">
      <c r="A407" s="22"/>
      <c r="B407" s="22"/>
      <c r="C407" s="22"/>
      <c r="D407" s="115">
        <f t="shared" si="33"/>
        <v>387</v>
      </c>
      <c r="E407" s="248" t="str">
        <f t="array" ref="E407">IF($F407&lt;&gt;"",INDEX(DropDownLists!$K$10:$K$2516,MATCH($F407,DropDownLists!$L$10:$L$2516,0)),"")</f>
        <v/>
      </c>
      <c r="F407" s="116"/>
      <c r="G407" s="118"/>
      <c r="I407" s="144"/>
      <c r="J407" s="141"/>
      <c r="K407" s="145"/>
      <c r="L407" s="146"/>
      <c r="M407" s="195" t="str">
        <f t="array" ref="M407">IF($L407&lt;&gt;"",INDEX(DropDownLists!$H$10:$H$2516,MATCH($L407,DropDownLists!$I$10:$I$2516,0)),"")</f>
        <v/>
      </c>
      <c r="N407" s="148"/>
      <c r="O407" s="148"/>
      <c r="P407" s="146"/>
      <c r="Q407" s="148" t="s">
        <v>190</v>
      </c>
      <c r="R407" s="119" t="str">
        <f t="array" ref="R407">IF(ISNA(VLOOKUP($F407, AdmittedwithRecentDischarge!$I$28:$I$1527,1,FALSE)),"",MAX(IF((AdmittedwithRecentDischarge!$I$28:$I$1527=$F407)*(AdmittedwithRecentDischarge!$M$28:$M$1527&lt;=TransferLog!$J407),AdmittedwithRecentDischarge!$M$28:$M$1527)))</f>
        <v/>
      </c>
      <c r="S407" s="120" t="str">
        <f t="array" ref="S407">IF(ISNA(INDEX(AdmittedwithRecentDischarge!$AH$28:$AH$1527,MATCH($F407&amp;$R407,AdmittedwithRecentDischarge!$I$28:$I$1527&amp;AdmittedwithRecentDischarge!$M$28:$M$1527,0))),"", IF($R407&lt;&gt;"",INDEX(AdmittedwithRecentDischarge!$AH$28:$AH$1527,MATCH($F407&amp;$R407,AdmittedwithRecentDischarge!$I$28:$I$1527&amp;AdmittedwithRecentDischarge!$M$28:$M$1527,0)),""))</f>
        <v/>
      </c>
      <c r="T407" s="190">
        <f t="array" ref="T407">IF(ISNA(INDEX(AdmittedwithRecentDischarge!$I$28:$W$1527, (MATCH($F407&amp;$R407,AdmittedwithRecentDischarge!$I$28:$I$1527&amp;AdmittedwithRecentDischarge!$M$28:$M$1527,0)))),"",INDEX(AdmittedwithRecentDischarge!$I$28:$W$1527, (MATCH($F407&amp;$R407,AdmittedwithRecentDischarge!$I$28:$I$1527&amp;AdmittedwithRecentDischarge!$M$28:$M$1527,0)),9))</f>
        <v>0</v>
      </c>
      <c r="U407" s="191">
        <f t="array" ref="U407">IF(ISNA(INDEX(AdmittedwithRecentDischarge!$I$28:$W$1527, (MATCH($F407&amp;$R407,AdmittedwithRecentDischarge!$I$28:$I$1527&amp;AdmittedwithRecentDischarge!$M$28:$M$1527,0)))),"",INDEX(AdmittedwithRecentDischarge!$I$28:$W$1527, (MATCH($F407&amp;$R407,AdmittedwithRecentDischarge!$I$28:$I$1527&amp;AdmittedwithRecentDischarge!$M$28:$M$1527,0)),11))</f>
        <v>0</v>
      </c>
      <c r="V407" s="191">
        <f t="array" ref="V407">IF(ISNA(INDEX(AdmittedwithRecentDischarge!$I$28:$W$1527, (MATCH($F407&amp;$R407,AdmittedwithRecentDischarge!$I$28:$I$1527&amp;AdmittedwithRecentDischarge!$M$28:$M$1527,0)))),"",INDEX(AdmittedwithRecentDischarge!$I$28:$W$1527, (MATCH($F407&amp;$R407,AdmittedwithRecentDischarge!$I$28:$I$1527&amp;AdmittedwithRecentDischarge!$M$28:$M$1527,0)),15))</f>
        <v>0</v>
      </c>
      <c r="W407" s="228" t="b">
        <f t="shared" si="42"/>
        <v>0</v>
      </c>
      <c r="X407" s="224" t="str">
        <f t="array" ref="X407">IF(ISNA(VLOOKUP($F407, AdmittedwithRecentDischarge!$I$28:$I$1527,1,FALSE)),"",MAX(IF((AdmittedwithRecentDischarge!$I$28:$I$1527=$F407)*(AdmittedwithRecentDischarge!$K$28:$K$1527&lt;=TransferLog!$J407),AdmittedwithRecentDischarge!$K$28:$K$1527)))</f>
        <v/>
      </c>
      <c r="Y407" s="224" t="b">
        <f t="shared" si="43"/>
        <v>0</v>
      </c>
      <c r="Z407" s="208"/>
      <c r="AA407" s="207" t="str">
        <f t="shared" si="40"/>
        <v/>
      </c>
      <c r="AB407" s="212" t="b">
        <f t="shared" si="44"/>
        <v>0</v>
      </c>
      <c r="AC407" s="213">
        <f t="shared" si="41"/>
        <v>0</v>
      </c>
      <c r="AD407" s="298"/>
      <c r="AE407" s="299"/>
      <c r="AF407" s="21">
        <f t="shared" si="34"/>
        <v>0</v>
      </c>
    </row>
    <row r="408" spans="1:32" s="21" customFormat="1" ht="16.5" customHeight="1">
      <c r="A408" s="22"/>
      <c r="B408" s="22"/>
      <c r="C408" s="22"/>
      <c r="D408" s="115">
        <f t="shared" si="33"/>
        <v>388</v>
      </c>
      <c r="E408" s="248" t="str">
        <f t="array" ref="E408">IF($F408&lt;&gt;"",INDEX(DropDownLists!$K$10:$K$2516,MATCH($F408,DropDownLists!$L$10:$L$2516,0)),"")</f>
        <v/>
      </c>
      <c r="F408" s="116"/>
      <c r="G408" s="118"/>
      <c r="I408" s="144"/>
      <c r="J408" s="141"/>
      <c r="K408" s="145"/>
      <c r="L408" s="146"/>
      <c r="M408" s="195" t="str">
        <f t="array" ref="M408">IF($L408&lt;&gt;"",INDEX(DropDownLists!$H$10:$H$2516,MATCH($L408,DropDownLists!$I$10:$I$2516,0)),"")</f>
        <v/>
      </c>
      <c r="N408" s="148"/>
      <c r="O408" s="148"/>
      <c r="P408" s="146"/>
      <c r="Q408" s="148" t="s">
        <v>190</v>
      </c>
      <c r="R408" s="119" t="str">
        <f t="array" ref="R408">IF(ISNA(VLOOKUP($F408, AdmittedwithRecentDischarge!$I$28:$I$1527,1,FALSE)),"",MAX(IF((AdmittedwithRecentDischarge!$I$28:$I$1527=$F408)*(AdmittedwithRecentDischarge!$M$28:$M$1527&lt;=TransferLog!$J408),AdmittedwithRecentDischarge!$M$28:$M$1527)))</f>
        <v/>
      </c>
      <c r="S408" s="120" t="str">
        <f t="array" ref="S408">IF(ISNA(INDEX(AdmittedwithRecentDischarge!$AH$28:$AH$1527,MATCH($F408&amp;$R408,AdmittedwithRecentDischarge!$I$28:$I$1527&amp;AdmittedwithRecentDischarge!$M$28:$M$1527,0))),"", IF($R408&lt;&gt;"",INDEX(AdmittedwithRecentDischarge!$AH$28:$AH$1527,MATCH($F408&amp;$R408,AdmittedwithRecentDischarge!$I$28:$I$1527&amp;AdmittedwithRecentDischarge!$M$28:$M$1527,0)),""))</f>
        <v/>
      </c>
      <c r="T408" s="190">
        <f t="array" ref="T408">IF(ISNA(INDEX(AdmittedwithRecentDischarge!$I$28:$W$1527, (MATCH($F408&amp;$R408,AdmittedwithRecentDischarge!$I$28:$I$1527&amp;AdmittedwithRecentDischarge!$M$28:$M$1527,0)))),"",INDEX(AdmittedwithRecentDischarge!$I$28:$W$1527, (MATCH($F408&amp;$R408,AdmittedwithRecentDischarge!$I$28:$I$1527&amp;AdmittedwithRecentDischarge!$M$28:$M$1527,0)),9))</f>
        <v>0</v>
      </c>
      <c r="U408" s="191">
        <f t="array" ref="U408">IF(ISNA(INDEX(AdmittedwithRecentDischarge!$I$28:$W$1527, (MATCH($F408&amp;$R408,AdmittedwithRecentDischarge!$I$28:$I$1527&amp;AdmittedwithRecentDischarge!$M$28:$M$1527,0)))),"",INDEX(AdmittedwithRecentDischarge!$I$28:$W$1527, (MATCH($F408&amp;$R408,AdmittedwithRecentDischarge!$I$28:$I$1527&amp;AdmittedwithRecentDischarge!$M$28:$M$1527,0)),11))</f>
        <v>0</v>
      </c>
      <c r="V408" s="191">
        <f t="array" ref="V408">IF(ISNA(INDEX(AdmittedwithRecentDischarge!$I$28:$W$1527, (MATCH($F408&amp;$R408,AdmittedwithRecentDischarge!$I$28:$I$1527&amp;AdmittedwithRecentDischarge!$M$28:$M$1527,0)))),"",INDEX(AdmittedwithRecentDischarge!$I$28:$W$1527, (MATCH($F408&amp;$R408,AdmittedwithRecentDischarge!$I$28:$I$1527&amp;AdmittedwithRecentDischarge!$M$28:$M$1527,0)),15))</f>
        <v>0</v>
      </c>
      <c r="W408" s="228" t="b">
        <f t="shared" si="42"/>
        <v>0</v>
      </c>
      <c r="X408" s="224" t="str">
        <f t="array" ref="X408">IF(ISNA(VLOOKUP($F408, AdmittedwithRecentDischarge!$I$28:$I$1527,1,FALSE)),"",MAX(IF((AdmittedwithRecentDischarge!$I$28:$I$1527=$F408)*(AdmittedwithRecentDischarge!$K$28:$K$1527&lt;=TransferLog!$J408),AdmittedwithRecentDischarge!$K$28:$K$1527)))</f>
        <v/>
      </c>
      <c r="Y408" s="224" t="b">
        <f t="shared" si="43"/>
        <v>0</v>
      </c>
      <c r="Z408" s="208"/>
      <c r="AA408" s="207" t="str">
        <f t="shared" si="40"/>
        <v/>
      </c>
      <c r="AB408" s="212" t="b">
        <f t="shared" si="44"/>
        <v>0</v>
      </c>
      <c r="AC408" s="213">
        <f t="shared" si="41"/>
        <v>0</v>
      </c>
      <c r="AD408" s="298"/>
      <c r="AE408" s="299"/>
      <c r="AF408" s="21">
        <f t="shared" si="34"/>
        <v>0</v>
      </c>
    </row>
    <row r="409" spans="1:32" s="21" customFormat="1" ht="16.5" customHeight="1">
      <c r="A409" s="22"/>
      <c r="B409" s="22"/>
      <c r="C409" s="22"/>
      <c r="D409" s="115">
        <f t="shared" si="33"/>
        <v>389</v>
      </c>
      <c r="E409" s="248" t="str">
        <f t="array" ref="E409">IF($F409&lt;&gt;"",INDEX(DropDownLists!$K$10:$K$2516,MATCH($F409,DropDownLists!$L$10:$L$2516,0)),"")</f>
        <v/>
      </c>
      <c r="F409" s="116"/>
      <c r="G409" s="118"/>
      <c r="I409" s="144"/>
      <c r="J409" s="141"/>
      <c r="K409" s="145"/>
      <c r="L409" s="146"/>
      <c r="M409" s="195" t="str">
        <f t="array" ref="M409">IF($L409&lt;&gt;"",INDEX(DropDownLists!$H$10:$H$2516,MATCH($L409,DropDownLists!$I$10:$I$2516,0)),"")</f>
        <v/>
      </c>
      <c r="N409" s="148"/>
      <c r="O409" s="148"/>
      <c r="P409" s="146"/>
      <c r="Q409" s="148" t="s">
        <v>190</v>
      </c>
      <c r="R409" s="119" t="str">
        <f t="array" ref="R409">IF(ISNA(VLOOKUP($F409, AdmittedwithRecentDischarge!$I$28:$I$1527,1,FALSE)),"",MAX(IF((AdmittedwithRecentDischarge!$I$28:$I$1527=$F409)*(AdmittedwithRecentDischarge!$M$28:$M$1527&lt;=TransferLog!$J409),AdmittedwithRecentDischarge!$M$28:$M$1527)))</f>
        <v/>
      </c>
      <c r="S409" s="120" t="str">
        <f t="array" ref="S409">IF(ISNA(INDEX(AdmittedwithRecentDischarge!$AH$28:$AH$1527,MATCH($F409&amp;$R409,AdmittedwithRecentDischarge!$I$28:$I$1527&amp;AdmittedwithRecentDischarge!$M$28:$M$1527,0))),"", IF($R409&lt;&gt;"",INDEX(AdmittedwithRecentDischarge!$AH$28:$AH$1527,MATCH($F409&amp;$R409,AdmittedwithRecentDischarge!$I$28:$I$1527&amp;AdmittedwithRecentDischarge!$M$28:$M$1527,0)),""))</f>
        <v/>
      </c>
      <c r="T409" s="190">
        <f t="array" ref="T409">IF(ISNA(INDEX(AdmittedwithRecentDischarge!$I$28:$W$1527, (MATCH($F409&amp;$R409,AdmittedwithRecentDischarge!$I$28:$I$1527&amp;AdmittedwithRecentDischarge!$M$28:$M$1527,0)))),"",INDEX(AdmittedwithRecentDischarge!$I$28:$W$1527, (MATCH($F409&amp;$R409,AdmittedwithRecentDischarge!$I$28:$I$1527&amp;AdmittedwithRecentDischarge!$M$28:$M$1527,0)),9))</f>
        <v>0</v>
      </c>
      <c r="U409" s="191">
        <f t="array" ref="U409">IF(ISNA(INDEX(AdmittedwithRecentDischarge!$I$28:$W$1527, (MATCH($F409&amp;$R409,AdmittedwithRecentDischarge!$I$28:$I$1527&amp;AdmittedwithRecentDischarge!$M$28:$M$1527,0)))),"",INDEX(AdmittedwithRecentDischarge!$I$28:$W$1527, (MATCH($F409&amp;$R409,AdmittedwithRecentDischarge!$I$28:$I$1527&amp;AdmittedwithRecentDischarge!$M$28:$M$1527,0)),11))</f>
        <v>0</v>
      </c>
      <c r="V409" s="191">
        <f t="array" ref="V409">IF(ISNA(INDEX(AdmittedwithRecentDischarge!$I$28:$W$1527, (MATCH($F409&amp;$R409,AdmittedwithRecentDischarge!$I$28:$I$1527&amp;AdmittedwithRecentDischarge!$M$28:$M$1527,0)))),"",INDEX(AdmittedwithRecentDischarge!$I$28:$W$1527, (MATCH($F409&amp;$R409,AdmittedwithRecentDischarge!$I$28:$I$1527&amp;AdmittedwithRecentDischarge!$M$28:$M$1527,0)),15))</f>
        <v>0</v>
      </c>
      <c r="W409" s="228" t="b">
        <f t="shared" si="42"/>
        <v>0</v>
      </c>
      <c r="X409" s="224" t="str">
        <f t="array" ref="X409">IF(ISNA(VLOOKUP($F409, AdmittedwithRecentDischarge!$I$28:$I$1527,1,FALSE)),"",MAX(IF((AdmittedwithRecentDischarge!$I$28:$I$1527=$F409)*(AdmittedwithRecentDischarge!$K$28:$K$1527&lt;=TransferLog!$J409),AdmittedwithRecentDischarge!$K$28:$K$1527)))</f>
        <v/>
      </c>
      <c r="Y409" s="224" t="b">
        <f t="shared" si="43"/>
        <v>0</v>
      </c>
      <c r="Z409" s="208"/>
      <c r="AA409" s="207" t="str">
        <f t="shared" si="40"/>
        <v/>
      </c>
      <c r="AB409" s="212" t="b">
        <f t="shared" si="44"/>
        <v>0</v>
      </c>
      <c r="AC409" s="213">
        <f t="shared" si="41"/>
        <v>0</v>
      </c>
      <c r="AD409" s="298"/>
      <c r="AE409" s="299"/>
      <c r="AF409" s="21">
        <f t="shared" si="34"/>
        <v>0</v>
      </c>
    </row>
    <row r="410" spans="1:32" s="21" customFormat="1" ht="16.5" customHeight="1">
      <c r="A410" s="22"/>
      <c r="B410" s="22"/>
      <c r="C410" s="22"/>
      <c r="D410" s="115">
        <f t="shared" si="33"/>
        <v>390</v>
      </c>
      <c r="E410" s="248" t="str">
        <f t="array" ref="E410">IF($F410&lt;&gt;"",INDEX(DropDownLists!$K$10:$K$2516,MATCH($F410,DropDownLists!$L$10:$L$2516,0)),"")</f>
        <v/>
      </c>
      <c r="F410" s="116"/>
      <c r="G410" s="118"/>
      <c r="I410" s="144"/>
      <c r="J410" s="141"/>
      <c r="K410" s="145"/>
      <c r="L410" s="146"/>
      <c r="M410" s="195" t="str">
        <f t="array" ref="M410">IF($L410&lt;&gt;"",INDEX(DropDownLists!$H$10:$H$2516,MATCH($L410,DropDownLists!$I$10:$I$2516,0)),"")</f>
        <v/>
      </c>
      <c r="N410" s="148"/>
      <c r="O410" s="148"/>
      <c r="P410" s="146"/>
      <c r="Q410" s="148" t="s">
        <v>190</v>
      </c>
      <c r="R410" s="119" t="str">
        <f t="array" ref="R410">IF(ISNA(VLOOKUP($F410, AdmittedwithRecentDischarge!$I$28:$I$1527,1,FALSE)),"",MAX(IF((AdmittedwithRecentDischarge!$I$28:$I$1527=$F410)*(AdmittedwithRecentDischarge!$M$28:$M$1527&lt;=TransferLog!$J410),AdmittedwithRecentDischarge!$M$28:$M$1527)))</f>
        <v/>
      </c>
      <c r="S410" s="120" t="str">
        <f t="array" ref="S410">IF(ISNA(INDEX(AdmittedwithRecentDischarge!$AH$28:$AH$1527,MATCH($F410&amp;$R410,AdmittedwithRecentDischarge!$I$28:$I$1527&amp;AdmittedwithRecentDischarge!$M$28:$M$1527,0))),"", IF($R410&lt;&gt;"",INDEX(AdmittedwithRecentDischarge!$AH$28:$AH$1527,MATCH($F410&amp;$R410,AdmittedwithRecentDischarge!$I$28:$I$1527&amp;AdmittedwithRecentDischarge!$M$28:$M$1527,0)),""))</f>
        <v/>
      </c>
      <c r="T410" s="190">
        <f t="array" ref="T410">IF(ISNA(INDEX(AdmittedwithRecentDischarge!$I$28:$W$1527, (MATCH($F410&amp;$R410,AdmittedwithRecentDischarge!$I$28:$I$1527&amp;AdmittedwithRecentDischarge!$M$28:$M$1527,0)))),"",INDEX(AdmittedwithRecentDischarge!$I$28:$W$1527, (MATCH($F410&amp;$R410,AdmittedwithRecentDischarge!$I$28:$I$1527&amp;AdmittedwithRecentDischarge!$M$28:$M$1527,0)),9))</f>
        <v>0</v>
      </c>
      <c r="U410" s="191">
        <f t="array" ref="U410">IF(ISNA(INDEX(AdmittedwithRecentDischarge!$I$28:$W$1527, (MATCH($F410&amp;$R410,AdmittedwithRecentDischarge!$I$28:$I$1527&amp;AdmittedwithRecentDischarge!$M$28:$M$1527,0)))),"",INDEX(AdmittedwithRecentDischarge!$I$28:$W$1527, (MATCH($F410&amp;$R410,AdmittedwithRecentDischarge!$I$28:$I$1527&amp;AdmittedwithRecentDischarge!$M$28:$M$1527,0)),11))</f>
        <v>0</v>
      </c>
      <c r="V410" s="191">
        <f t="array" ref="V410">IF(ISNA(INDEX(AdmittedwithRecentDischarge!$I$28:$W$1527, (MATCH($F410&amp;$R410,AdmittedwithRecentDischarge!$I$28:$I$1527&amp;AdmittedwithRecentDischarge!$M$28:$M$1527,0)))),"",INDEX(AdmittedwithRecentDischarge!$I$28:$W$1527, (MATCH($F410&amp;$R410,AdmittedwithRecentDischarge!$I$28:$I$1527&amp;AdmittedwithRecentDischarge!$M$28:$M$1527,0)),15))</f>
        <v>0</v>
      </c>
      <c r="W410" s="228" t="b">
        <f t="shared" si="42"/>
        <v>0</v>
      </c>
      <c r="X410" s="224" t="str">
        <f t="array" ref="X410">IF(ISNA(VLOOKUP($F410, AdmittedwithRecentDischarge!$I$28:$I$1527,1,FALSE)),"",MAX(IF((AdmittedwithRecentDischarge!$I$28:$I$1527=$F410)*(AdmittedwithRecentDischarge!$K$28:$K$1527&lt;=TransferLog!$J410),AdmittedwithRecentDischarge!$K$28:$K$1527)))</f>
        <v/>
      </c>
      <c r="Y410" s="224" t="b">
        <f t="shared" si="43"/>
        <v>0</v>
      </c>
      <c r="Z410" s="208"/>
      <c r="AA410" s="207" t="str">
        <f t="shared" si="40"/>
        <v/>
      </c>
      <c r="AB410" s="212" t="b">
        <f t="shared" si="44"/>
        <v>0</v>
      </c>
      <c r="AC410" s="213">
        <f t="shared" si="41"/>
        <v>0</v>
      </c>
      <c r="AD410" s="298"/>
      <c r="AE410" s="299"/>
      <c r="AF410" s="21">
        <f t="shared" si="34"/>
        <v>0</v>
      </c>
    </row>
    <row r="411" spans="1:32" s="21" customFormat="1" ht="16.5" customHeight="1">
      <c r="A411" s="22"/>
      <c r="B411" s="22"/>
      <c r="C411" s="22"/>
      <c r="D411" s="115">
        <f t="shared" si="33"/>
        <v>391</v>
      </c>
      <c r="E411" s="248" t="str">
        <f t="array" ref="E411">IF($F411&lt;&gt;"",INDEX(DropDownLists!$K$10:$K$2516,MATCH($F411,DropDownLists!$L$10:$L$2516,0)),"")</f>
        <v/>
      </c>
      <c r="F411" s="116"/>
      <c r="G411" s="118"/>
      <c r="I411" s="144"/>
      <c r="J411" s="141"/>
      <c r="K411" s="145"/>
      <c r="L411" s="146"/>
      <c r="M411" s="195" t="str">
        <f t="array" ref="M411">IF($L411&lt;&gt;"",INDEX(DropDownLists!$H$10:$H$2516,MATCH($L411,DropDownLists!$I$10:$I$2516,0)),"")</f>
        <v/>
      </c>
      <c r="N411" s="148"/>
      <c r="O411" s="148"/>
      <c r="P411" s="146"/>
      <c r="Q411" s="148" t="s">
        <v>190</v>
      </c>
      <c r="R411" s="119" t="str">
        <f t="array" ref="R411">IF(ISNA(VLOOKUP($F411, AdmittedwithRecentDischarge!$I$28:$I$1527,1,FALSE)),"",MAX(IF((AdmittedwithRecentDischarge!$I$28:$I$1527=$F411)*(AdmittedwithRecentDischarge!$M$28:$M$1527&lt;=TransferLog!$J411),AdmittedwithRecentDischarge!$M$28:$M$1527)))</f>
        <v/>
      </c>
      <c r="S411" s="120" t="str">
        <f t="array" ref="S411">IF(ISNA(INDEX(AdmittedwithRecentDischarge!$AH$28:$AH$1527,MATCH($F411&amp;$R411,AdmittedwithRecentDischarge!$I$28:$I$1527&amp;AdmittedwithRecentDischarge!$M$28:$M$1527,0))),"", IF($R411&lt;&gt;"",INDEX(AdmittedwithRecentDischarge!$AH$28:$AH$1527,MATCH($F411&amp;$R411,AdmittedwithRecentDischarge!$I$28:$I$1527&amp;AdmittedwithRecentDischarge!$M$28:$M$1527,0)),""))</f>
        <v/>
      </c>
      <c r="T411" s="190">
        <f t="array" ref="T411">IF(ISNA(INDEX(AdmittedwithRecentDischarge!$I$28:$W$1527, (MATCH($F411&amp;$R411,AdmittedwithRecentDischarge!$I$28:$I$1527&amp;AdmittedwithRecentDischarge!$M$28:$M$1527,0)))),"",INDEX(AdmittedwithRecentDischarge!$I$28:$W$1527, (MATCH($F411&amp;$R411,AdmittedwithRecentDischarge!$I$28:$I$1527&amp;AdmittedwithRecentDischarge!$M$28:$M$1527,0)),9))</f>
        <v>0</v>
      </c>
      <c r="U411" s="191">
        <f t="array" ref="U411">IF(ISNA(INDEX(AdmittedwithRecentDischarge!$I$28:$W$1527, (MATCH($F411&amp;$R411,AdmittedwithRecentDischarge!$I$28:$I$1527&amp;AdmittedwithRecentDischarge!$M$28:$M$1527,0)))),"",INDEX(AdmittedwithRecentDischarge!$I$28:$W$1527, (MATCH($F411&amp;$R411,AdmittedwithRecentDischarge!$I$28:$I$1527&amp;AdmittedwithRecentDischarge!$M$28:$M$1527,0)),11))</f>
        <v>0</v>
      </c>
      <c r="V411" s="191">
        <f t="array" ref="V411">IF(ISNA(INDEX(AdmittedwithRecentDischarge!$I$28:$W$1527, (MATCH($F411&amp;$R411,AdmittedwithRecentDischarge!$I$28:$I$1527&amp;AdmittedwithRecentDischarge!$M$28:$M$1527,0)))),"",INDEX(AdmittedwithRecentDischarge!$I$28:$W$1527, (MATCH($F411&amp;$R411,AdmittedwithRecentDischarge!$I$28:$I$1527&amp;AdmittedwithRecentDischarge!$M$28:$M$1527,0)),15))</f>
        <v>0</v>
      </c>
      <c r="W411" s="228" t="b">
        <f t="shared" si="42"/>
        <v>0</v>
      </c>
      <c r="X411" s="224" t="str">
        <f t="array" ref="X411">IF(ISNA(VLOOKUP($F411, AdmittedwithRecentDischarge!$I$28:$I$1527,1,FALSE)),"",MAX(IF((AdmittedwithRecentDischarge!$I$28:$I$1527=$F411)*(AdmittedwithRecentDischarge!$K$28:$K$1527&lt;=TransferLog!$J411),AdmittedwithRecentDischarge!$K$28:$K$1527)))</f>
        <v/>
      </c>
      <c r="Y411" s="224" t="b">
        <f t="shared" si="43"/>
        <v>0</v>
      </c>
      <c r="Z411" s="208"/>
      <c r="AA411" s="207" t="str">
        <f t="shared" si="40"/>
        <v/>
      </c>
      <c r="AB411" s="212" t="b">
        <f t="shared" si="44"/>
        <v>0</v>
      </c>
      <c r="AC411" s="213">
        <f t="shared" si="41"/>
        <v>0</v>
      </c>
      <c r="AD411" s="298"/>
      <c r="AE411" s="299"/>
      <c r="AF411" s="21">
        <f t="shared" si="34"/>
        <v>0</v>
      </c>
    </row>
    <row r="412" spans="1:32" s="21" customFormat="1" ht="16.5" customHeight="1">
      <c r="A412" s="22"/>
      <c r="B412" s="22"/>
      <c r="C412" s="22"/>
      <c r="D412" s="115">
        <f t="shared" si="33"/>
        <v>392</v>
      </c>
      <c r="E412" s="248" t="str">
        <f t="array" ref="E412">IF($F412&lt;&gt;"",INDEX(DropDownLists!$K$10:$K$2516,MATCH($F412,DropDownLists!$L$10:$L$2516,0)),"")</f>
        <v/>
      </c>
      <c r="F412" s="116"/>
      <c r="G412" s="118"/>
      <c r="I412" s="144"/>
      <c r="J412" s="141"/>
      <c r="K412" s="145"/>
      <c r="L412" s="146"/>
      <c r="M412" s="195" t="str">
        <f t="array" ref="M412">IF($L412&lt;&gt;"",INDEX(DropDownLists!$H$10:$H$2516,MATCH($L412,DropDownLists!$I$10:$I$2516,0)),"")</f>
        <v/>
      </c>
      <c r="N412" s="148"/>
      <c r="O412" s="148"/>
      <c r="P412" s="146"/>
      <c r="Q412" s="148" t="s">
        <v>190</v>
      </c>
      <c r="R412" s="119" t="str">
        <f t="array" ref="R412">IF(ISNA(VLOOKUP($F412, AdmittedwithRecentDischarge!$I$28:$I$1527,1,FALSE)),"",MAX(IF((AdmittedwithRecentDischarge!$I$28:$I$1527=$F412)*(AdmittedwithRecentDischarge!$M$28:$M$1527&lt;=TransferLog!$J412),AdmittedwithRecentDischarge!$M$28:$M$1527)))</f>
        <v/>
      </c>
      <c r="S412" s="120" t="str">
        <f t="array" ref="S412">IF(ISNA(INDEX(AdmittedwithRecentDischarge!$AH$28:$AH$1527,MATCH($F412&amp;$R412,AdmittedwithRecentDischarge!$I$28:$I$1527&amp;AdmittedwithRecentDischarge!$M$28:$M$1527,0))),"", IF($R412&lt;&gt;"",INDEX(AdmittedwithRecentDischarge!$AH$28:$AH$1527,MATCH($F412&amp;$R412,AdmittedwithRecentDischarge!$I$28:$I$1527&amp;AdmittedwithRecentDischarge!$M$28:$M$1527,0)),""))</f>
        <v/>
      </c>
      <c r="T412" s="190">
        <f t="array" ref="T412">IF(ISNA(INDEX(AdmittedwithRecentDischarge!$I$28:$W$1527, (MATCH($F412&amp;$R412,AdmittedwithRecentDischarge!$I$28:$I$1527&amp;AdmittedwithRecentDischarge!$M$28:$M$1527,0)))),"",INDEX(AdmittedwithRecentDischarge!$I$28:$W$1527, (MATCH($F412&amp;$R412,AdmittedwithRecentDischarge!$I$28:$I$1527&amp;AdmittedwithRecentDischarge!$M$28:$M$1527,0)),9))</f>
        <v>0</v>
      </c>
      <c r="U412" s="191">
        <f t="array" ref="U412">IF(ISNA(INDEX(AdmittedwithRecentDischarge!$I$28:$W$1527, (MATCH($F412&amp;$R412,AdmittedwithRecentDischarge!$I$28:$I$1527&amp;AdmittedwithRecentDischarge!$M$28:$M$1527,0)))),"",INDEX(AdmittedwithRecentDischarge!$I$28:$W$1527, (MATCH($F412&amp;$R412,AdmittedwithRecentDischarge!$I$28:$I$1527&amp;AdmittedwithRecentDischarge!$M$28:$M$1527,0)),11))</f>
        <v>0</v>
      </c>
      <c r="V412" s="191">
        <f t="array" ref="V412">IF(ISNA(INDEX(AdmittedwithRecentDischarge!$I$28:$W$1527, (MATCH($F412&amp;$R412,AdmittedwithRecentDischarge!$I$28:$I$1527&amp;AdmittedwithRecentDischarge!$M$28:$M$1527,0)))),"",INDEX(AdmittedwithRecentDischarge!$I$28:$W$1527, (MATCH($F412&amp;$R412,AdmittedwithRecentDischarge!$I$28:$I$1527&amp;AdmittedwithRecentDischarge!$M$28:$M$1527,0)),15))</f>
        <v>0</v>
      </c>
      <c r="W412" s="228" t="b">
        <f t="shared" si="42"/>
        <v>0</v>
      </c>
      <c r="X412" s="224" t="str">
        <f t="array" ref="X412">IF(ISNA(VLOOKUP($F412, AdmittedwithRecentDischarge!$I$28:$I$1527,1,FALSE)),"",MAX(IF((AdmittedwithRecentDischarge!$I$28:$I$1527=$F412)*(AdmittedwithRecentDischarge!$K$28:$K$1527&lt;=TransferLog!$J412),AdmittedwithRecentDischarge!$K$28:$K$1527)))</f>
        <v/>
      </c>
      <c r="Y412" s="224" t="b">
        <f t="shared" si="43"/>
        <v>0</v>
      </c>
      <c r="Z412" s="208"/>
      <c r="AA412" s="207" t="str">
        <f t="shared" si="40"/>
        <v/>
      </c>
      <c r="AB412" s="212" t="b">
        <f t="shared" si="44"/>
        <v>0</v>
      </c>
      <c r="AC412" s="213">
        <f t="shared" si="41"/>
        <v>0</v>
      </c>
      <c r="AD412" s="298"/>
      <c r="AE412" s="299"/>
      <c r="AF412" s="21">
        <f t="shared" si="34"/>
        <v>0</v>
      </c>
    </row>
    <row r="413" spans="1:32" s="21" customFormat="1" ht="16.5" customHeight="1">
      <c r="A413" s="22"/>
      <c r="B413" s="22"/>
      <c r="C413" s="22"/>
      <c r="D413" s="115">
        <f t="shared" si="33"/>
        <v>393</v>
      </c>
      <c r="E413" s="248" t="str">
        <f t="array" ref="E413">IF($F413&lt;&gt;"",INDEX(DropDownLists!$K$10:$K$2516,MATCH($F413,DropDownLists!$L$10:$L$2516,0)),"")</f>
        <v/>
      </c>
      <c r="F413" s="116"/>
      <c r="G413" s="118"/>
      <c r="I413" s="144"/>
      <c r="J413" s="141"/>
      <c r="K413" s="145"/>
      <c r="L413" s="146"/>
      <c r="M413" s="195" t="str">
        <f t="array" ref="M413">IF($L413&lt;&gt;"",INDEX(DropDownLists!$H$10:$H$2516,MATCH($L413,DropDownLists!$I$10:$I$2516,0)),"")</f>
        <v/>
      </c>
      <c r="N413" s="148"/>
      <c r="O413" s="148"/>
      <c r="P413" s="146"/>
      <c r="Q413" s="148" t="s">
        <v>190</v>
      </c>
      <c r="R413" s="119" t="str">
        <f t="array" ref="R413">IF(ISNA(VLOOKUP($F413, AdmittedwithRecentDischarge!$I$28:$I$1527,1,FALSE)),"",MAX(IF((AdmittedwithRecentDischarge!$I$28:$I$1527=$F413)*(AdmittedwithRecentDischarge!$M$28:$M$1527&lt;=TransferLog!$J413),AdmittedwithRecentDischarge!$M$28:$M$1527)))</f>
        <v/>
      </c>
      <c r="S413" s="120" t="str">
        <f t="array" ref="S413">IF(ISNA(INDEX(AdmittedwithRecentDischarge!$AH$28:$AH$1527,MATCH($F413&amp;$R413,AdmittedwithRecentDischarge!$I$28:$I$1527&amp;AdmittedwithRecentDischarge!$M$28:$M$1527,0))),"", IF($R413&lt;&gt;"",INDEX(AdmittedwithRecentDischarge!$AH$28:$AH$1527,MATCH($F413&amp;$R413,AdmittedwithRecentDischarge!$I$28:$I$1527&amp;AdmittedwithRecentDischarge!$M$28:$M$1527,0)),""))</f>
        <v/>
      </c>
      <c r="T413" s="190">
        <f t="array" ref="T413">IF(ISNA(INDEX(AdmittedwithRecentDischarge!$I$28:$W$1527, (MATCH($F413&amp;$R413,AdmittedwithRecentDischarge!$I$28:$I$1527&amp;AdmittedwithRecentDischarge!$M$28:$M$1527,0)))),"",INDEX(AdmittedwithRecentDischarge!$I$28:$W$1527, (MATCH($F413&amp;$R413,AdmittedwithRecentDischarge!$I$28:$I$1527&amp;AdmittedwithRecentDischarge!$M$28:$M$1527,0)),9))</f>
        <v>0</v>
      </c>
      <c r="U413" s="191">
        <f t="array" ref="U413">IF(ISNA(INDEX(AdmittedwithRecentDischarge!$I$28:$W$1527, (MATCH($F413&amp;$R413,AdmittedwithRecentDischarge!$I$28:$I$1527&amp;AdmittedwithRecentDischarge!$M$28:$M$1527,0)))),"",INDEX(AdmittedwithRecentDischarge!$I$28:$W$1527, (MATCH($F413&amp;$R413,AdmittedwithRecentDischarge!$I$28:$I$1527&amp;AdmittedwithRecentDischarge!$M$28:$M$1527,0)),11))</f>
        <v>0</v>
      </c>
      <c r="V413" s="191">
        <f t="array" ref="V413">IF(ISNA(INDEX(AdmittedwithRecentDischarge!$I$28:$W$1527, (MATCH($F413&amp;$R413,AdmittedwithRecentDischarge!$I$28:$I$1527&amp;AdmittedwithRecentDischarge!$M$28:$M$1527,0)))),"",INDEX(AdmittedwithRecentDischarge!$I$28:$W$1527, (MATCH($F413&amp;$R413,AdmittedwithRecentDischarge!$I$28:$I$1527&amp;AdmittedwithRecentDischarge!$M$28:$M$1527,0)),15))</f>
        <v>0</v>
      </c>
      <c r="W413" s="228" t="b">
        <f t="shared" si="42"/>
        <v>0</v>
      </c>
      <c r="X413" s="224" t="str">
        <f t="array" ref="X413">IF(ISNA(VLOOKUP($F413, AdmittedwithRecentDischarge!$I$28:$I$1527,1,FALSE)),"",MAX(IF((AdmittedwithRecentDischarge!$I$28:$I$1527=$F413)*(AdmittedwithRecentDischarge!$K$28:$K$1527&lt;=TransferLog!$J413),AdmittedwithRecentDischarge!$K$28:$K$1527)))</f>
        <v/>
      </c>
      <c r="Y413" s="224" t="b">
        <f t="shared" si="43"/>
        <v>0</v>
      </c>
      <c r="Z413" s="208"/>
      <c r="AA413" s="207" t="str">
        <f t="shared" si="40"/>
        <v/>
      </c>
      <c r="AB413" s="212" t="b">
        <f t="shared" si="44"/>
        <v>0</v>
      </c>
      <c r="AC413" s="213">
        <f t="shared" si="41"/>
        <v>0</v>
      </c>
      <c r="AD413" s="298"/>
      <c r="AE413" s="299"/>
      <c r="AF413" s="21">
        <f t="shared" si="34"/>
        <v>0</v>
      </c>
    </row>
    <row r="414" spans="1:32" s="21" customFormat="1" ht="16.5" customHeight="1">
      <c r="A414" s="22"/>
      <c r="B414" s="22"/>
      <c r="C414" s="22"/>
      <c r="D414" s="115">
        <f t="shared" si="33"/>
        <v>394</v>
      </c>
      <c r="E414" s="248" t="str">
        <f t="array" ref="E414">IF($F414&lt;&gt;"",INDEX(DropDownLists!$K$10:$K$2516,MATCH($F414,DropDownLists!$L$10:$L$2516,0)),"")</f>
        <v/>
      </c>
      <c r="F414" s="116"/>
      <c r="G414" s="118"/>
      <c r="I414" s="144"/>
      <c r="J414" s="141"/>
      <c r="K414" s="145"/>
      <c r="L414" s="146"/>
      <c r="M414" s="195" t="str">
        <f t="array" ref="M414">IF($L414&lt;&gt;"",INDEX(DropDownLists!$H$10:$H$2516,MATCH($L414,DropDownLists!$I$10:$I$2516,0)),"")</f>
        <v/>
      </c>
      <c r="N414" s="148"/>
      <c r="O414" s="148"/>
      <c r="P414" s="146"/>
      <c r="Q414" s="148" t="s">
        <v>190</v>
      </c>
      <c r="R414" s="119" t="str">
        <f t="array" ref="R414">IF(ISNA(VLOOKUP($F414, AdmittedwithRecentDischarge!$I$28:$I$1527,1,FALSE)),"",MAX(IF((AdmittedwithRecentDischarge!$I$28:$I$1527=$F414)*(AdmittedwithRecentDischarge!$M$28:$M$1527&lt;=TransferLog!$J414),AdmittedwithRecentDischarge!$M$28:$M$1527)))</f>
        <v/>
      </c>
      <c r="S414" s="120" t="str">
        <f t="array" ref="S414">IF(ISNA(INDEX(AdmittedwithRecentDischarge!$AH$28:$AH$1527,MATCH($F414&amp;$R414,AdmittedwithRecentDischarge!$I$28:$I$1527&amp;AdmittedwithRecentDischarge!$M$28:$M$1527,0))),"", IF($R414&lt;&gt;"",INDEX(AdmittedwithRecentDischarge!$AH$28:$AH$1527,MATCH($F414&amp;$R414,AdmittedwithRecentDischarge!$I$28:$I$1527&amp;AdmittedwithRecentDischarge!$M$28:$M$1527,0)),""))</f>
        <v/>
      </c>
      <c r="T414" s="190">
        <f t="array" ref="T414">IF(ISNA(INDEX(AdmittedwithRecentDischarge!$I$28:$W$1527, (MATCH($F414&amp;$R414,AdmittedwithRecentDischarge!$I$28:$I$1527&amp;AdmittedwithRecentDischarge!$M$28:$M$1527,0)))),"",INDEX(AdmittedwithRecentDischarge!$I$28:$W$1527, (MATCH($F414&amp;$R414,AdmittedwithRecentDischarge!$I$28:$I$1527&amp;AdmittedwithRecentDischarge!$M$28:$M$1527,0)),9))</f>
        <v>0</v>
      </c>
      <c r="U414" s="191">
        <f t="array" ref="U414">IF(ISNA(INDEX(AdmittedwithRecentDischarge!$I$28:$W$1527, (MATCH($F414&amp;$R414,AdmittedwithRecentDischarge!$I$28:$I$1527&amp;AdmittedwithRecentDischarge!$M$28:$M$1527,0)))),"",INDEX(AdmittedwithRecentDischarge!$I$28:$W$1527, (MATCH($F414&amp;$R414,AdmittedwithRecentDischarge!$I$28:$I$1527&amp;AdmittedwithRecentDischarge!$M$28:$M$1527,0)),11))</f>
        <v>0</v>
      </c>
      <c r="V414" s="191">
        <f t="array" ref="V414">IF(ISNA(INDEX(AdmittedwithRecentDischarge!$I$28:$W$1527, (MATCH($F414&amp;$R414,AdmittedwithRecentDischarge!$I$28:$I$1527&amp;AdmittedwithRecentDischarge!$M$28:$M$1527,0)))),"",INDEX(AdmittedwithRecentDischarge!$I$28:$W$1527, (MATCH($F414&amp;$R414,AdmittedwithRecentDischarge!$I$28:$I$1527&amp;AdmittedwithRecentDischarge!$M$28:$M$1527,0)),15))</f>
        <v>0</v>
      </c>
      <c r="W414" s="228" t="b">
        <f t="shared" si="42"/>
        <v>0</v>
      </c>
      <c r="X414" s="224" t="str">
        <f t="array" ref="X414">IF(ISNA(VLOOKUP($F414, AdmittedwithRecentDischarge!$I$28:$I$1527,1,FALSE)),"",MAX(IF((AdmittedwithRecentDischarge!$I$28:$I$1527=$F414)*(AdmittedwithRecentDischarge!$K$28:$K$1527&lt;=TransferLog!$J414),AdmittedwithRecentDischarge!$K$28:$K$1527)))</f>
        <v/>
      </c>
      <c r="Y414" s="224" t="b">
        <f t="shared" si="43"/>
        <v>0</v>
      </c>
      <c r="Z414" s="208"/>
      <c r="AA414" s="207" t="str">
        <f t="shared" si="40"/>
        <v/>
      </c>
      <c r="AB414" s="212" t="b">
        <f t="shared" si="44"/>
        <v>0</v>
      </c>
      <c r="AC414" s="213">
        <f t="shared" si="41"/>
        <v>0</v>
      </c>
      <c r="AD414" s="298"/>
      <c r="AE414" s="299"/>
      <c r="AF414" s="21">
        <f t="shared" si="34"/>
        <v>0</v>
      </c>
    </row>
    <row r="415" spans="1:32" s="21" customFormat="1" ht="16.5" customHeight="1">
      <c r="A415" s="22"/>
      <c r="B415" s="22"/>
      <c r="C415" s="22"/>
      <c r="D415" s="115">
        <f t="shared" si="33"/>
        <v>395</v>
      </c>
      <c r="E415" s="248" t="str">
        <f t="array" ref="E415">IF($F415&lt;&gt;"",INDEX(DropDownLists!$K$10:$K$2516,MATCH($F415,DropDownLists!$L$10:$L$2516,0)),"")</f>
        <v/>
      </c>
      <c r="F415" s="116"/>
      <c r="G415" s="118"/>
      <c r="I415" s="144"/>
      <c r="J415" s="141"/>
      <c r="K415" s="145"/>
      <c r="L415" s="146"/>
      <c r="M415" s="195" t="str">
        <f t="array" ref="M415">IF($L415&lt;&gt;"",INDEX(DropDownLists!$H$10:$H$2516,MATCH($L415,DropDownLists!$I$10:$I$2516,0)),"")</f>
        <v/>
      </c>
      <c r="N415" s="148"/>
      <c r="O415" s="148"/>
      <c r="P415" s="146"/>
      <c r="Q415" s="148" t="s">
        <v>190</v>
      </c>
      <c r="R415" s="119" t="str">
        <f t="array" ref="R415">IF(ISNA(VLOOKUP($F415, AdmittedwithRecentDischarge!$I$28:$I$1527,1,FALSE)),"",MAX(IF((AdmittedwithRecentDischarge!$I$28:$I$1527=$F415)*(AdmittedwithRecentDischarge!$M$28:$M$1527&lt;=TransferLog!$J415),AdmittedwithRecentDischarge!$M$28:$M$1527)))</f>
        <v/>
      </c>
      <c r="S415" s="120" t="str">
        <f t="array" ref="S415">IF(ISNA(INDEX(AdmittedwithRecentDischarge!$AH$28:$AH$1527,MATCH($F415&amp;$R415,AdmittedwithRecentDischarge!$I$28:$I$1527&amp;AdmittedwithRecentDischarge!$M$28:$M$1527,0))),"", IF($R415&lt;&gt;"",INDEX(AdmittedwithRecentDischarge!$AH$28:$AH$1527,MATCH($F415&amp;$R415,AdmittedwithRecentDischarge!$I$28:$I$1527&amp;AdmittedwithRecentDischarge!$M$28:$M$1527,0)),""))</f>
        <v/>
      </c>
      <c r="T415" s="190">
        <f t="array" ref="T415">IF(ISNA(INDEX(AdmittedwithRecentDischarge!$I$28:$W$1527, (MATCH($F415&amp;$R415,AdmittedwithRecentDischarge!$I$28:$I$1527&amp;AdmittedwithRecentDischarge!$M$28:$M$1527,0)))),"",INDEX(AdmittedwithRecentDischarge!$I$28:$W$1527, (MATCH($F415&amp;$R415,AdmittedwithRecentDischarge!$I$28:$I$1527&amp;AdmittedwithRecentDischarge!$M$28:$M$1527,0)),9))</f>
        <v>0</v>
      </c>
      <c r="U415" s="191">
        <f t="array" ref="U415">IF(ISNA(INDEX(AdmittedwithRecentDischarge!$I$28:$W$1527, (MATCH($F415&amp;$R415,AdmittedwithRecentDischarge!$I$28:$I$1527&amp;AdmittedwithRecentDischarge!$M$28:$M$1527,0)))),"",INDEX(AdmittedwithRecentDischarge!$I$28:$W$1527, (MATCH($F415&amp;$R415,AdmittedwithRecentDischarge!$I$28:$I$1527&amp;AdmittedwithRecentDischarge!$M$28:$M$1527,0)),11))</f>
        <v>0</v>
      </c>
      <c r="V415" s="191">
        <f t="array" ref="V415">IF(ISNA(INDEX(AdmittedwithRecentDischarge!$I$28:$W$1527, (MATCH($F415&amp;$R415,AdmittedwithRecentDischarge!$I$28:$I$1527&amp;AdmittedwithRecentDischarge!$M$28:$M$1527,0)))),"",INDEX(AdmittedwithRecentDischarge!$I$28:$W$1527, (MATCH($F415&amp;$R415,AdmittedwithRecentDischarge!$I$28:$I$1527&amp;AdmittedwithRecentDischarge!$M$28:$M$1527,0)),15))</f>
        <v>0</v>
      </c>
      <c r="W415" s="228" t="b">
        <f t="shared" si="42"/>
        <v>0</v>
      </c>
      <c r="X415" s="224" t="str">
        <f t="array" ref="X415">IF(ISNA(VLOOKUP($F415, AdmittedwithRecentDischarge!$I$28:$I$1527,1,FALSE)),"",MAX(IF((AdmittedwithRecentDischarge!$I$28:$I$1527=$F415)*(AdmittedwithRecentDischarge!$K$28:$K$1527&lt;=TransferLog!$J415),AdmittedwithRecentDischarge!$K$28:$K$1527)))</f>
        <v/>
      </c>
      <c r="Y415" s="224" t="b">
        <f t="shared" si="43"/>
        <v>0</v>
      </c>
      <c r="Z415" s="208"/>
      <c r="AA415" s="207" t="str">
        <f t="shared" si="40"/>
        <v/>
      </c>
      <c r="AB415" s="212" t="b">
        <f t="shared" si="44"/>
        <v>0</v>
      </c>
      <c r="AC415" s="213">
        <f t="shared" si="41"/>
        <v>0</v>
      </c>
      <c r="AD415" s="298"/>
      <c r="AE415" s="299"/>
      <c r="AF415" s="21">
        <f t="shared" si="34"/>
        <v>0</v>
      </c>
    </row>
    <row r="416" spans="1:32" s="21" customFormat="1" ht="16.5" customHeight="1">
      <c r="A416" s="22"/>
      <c r="B416" s="22"/>
      <c r="C416" s="22"/>
      <c r="D416" s="115">
        <f t="shared" si="33"/>
        <v>396</v>
      </c>
      <c r="E416" s="248" t="str">
        <f t="array" ref="E416">IF($F416&lt;&gt;"",INDEX(DropDownLists!$K$10:$K$2516,MATCH($F416,DropDownLists!$L$10:$L$2516,0)),"")</f>
        <v/>
      </c>
      <c r="F416" s="116"/>
      <c r="G416" s="118"/>
      <c r="I416" s="144"/>
      <c r="J416" s="141"/>
      <c r="K416" s="145"/>
      <c r="L416" s="146"/>
      <c r="M416" s="195" t="str">
        <f t="array" ref="M416">IF($L416&lt;&gt;"",INDEX(DropDownLists!$H$10:$H$2516,MATCH($L416,DropDownLists!$I$10:$I$2516,0)),"")</f>
        <v/>
      </c>
      <c r="N416" s="148"/>
      <c r="O416" s="148"/>
      <c r="P416" s="146"/>
      <c r="Q416" s="148" t="s">
        <v>190</v>
      </c>
      <c r="R416" s="119" t="str">
        <f t="array" ref="R416">IF(ISNA(VLOOKUP($F416, AdmittedwithRecentDischarge!$I$28:$I$1527,1,FALSE)),"",MAX(IF((AdmittedwithRecentDischarge!$I$28:$I$1527=$F416)*(AdmittedwithRecentDischarge!$M$28:$M$1527&lt;=TransferLog!$J416),AdmittedwithRecentDischarge!$M$28:$M$1527)))</f>
        <v/>
      </c>
      <c r="S416" s="120" t="str">
        <f t="array" ref="S416">IF(ISNA(INDEX(AdmittedwithRecentDischarge!$AH$28:$AH$1527,MATCH($F416&amp;$R416,AdmittedwithRecentDischarge!$I$28:$I$1527&amp;AdmittedwithRecentDischarge!$M$28:$M$1527,0))),"", IF($R416&lt;&gt;"",INDEX(AdmittedwithRecentDischarge!$AH$28:$AH$1527,MATCH($F416&amp;$R416,AdmittedwithRecentDischarge!$I$28:$I$1527&amp;AdmittedwithRecentDischarge!$M$28:$M$1527,0)),""))</f>
        <v/>
      </c>
      <c r="T416" s="190">
        <f t="array" ref="T416">IF(ISNA(INDEX(AdmittedwithRecentDischarge!$I$28:$W$1527, (MATCH($F416&amp;$R416,AdmittedwithRecentDischarge!$I$28:$I$1527&amp;AdmittedwithRecentDischarge!$M$28:$M$1527,0)))),"",INDEX(AdmittedwithRecentDischarge!$I$28:$W$1527, (MATCH($F416&amp;$R416,AdmittedwithRecentDischarge!$I$28:$I$1527&amp;AdmittedwithRecentDischarge!$M$28:$M$1527,0)),9))</f>
        <v>0</v>
      </c>
      <c r="U416" s="191">
        <f t="array" ref="U416">IF(ISNA(INDEX(AdmittedwithRecentDischarge!$I$28:$W$1527, (MATCH($F416&amp;$R416,AdmittedwithRecentDischarge!$I$28:$I$1527&amp;AdmittedwithRecentDischarge!$M$28:$M$1527,0)))),"",INDEX(AdmittedwithRecentDischarge!$I$28:$W$1527, (MATCH($F416&amp;$R416,AdmittedwithRecentDischarge!$I$28:$I$1527&amp;AdmittedwithRecentDischarge!$M$28:$M$1527,0)),11))</f>
        <v>0</v>
      </c>
      <c r="V416" s="191">
        <f t="array" ref="V416">IF(ISNA(INDEX(AdmittedwithRecentDischarge!$I$28:$W$1527, (MATCH($F416&amp;$R416,AdmittedwithRecentDischarge!$I$28:$I$1527&amp;AdmittedwithRecentDischarge!$M$28:$M$1527,0)))),"",INDEX(AdmittedwithRecentDischarge!$I$28:$W$1527, (MATCH($F416&amp;$R416,AdmittedwithRecentDischarge!$I$28:$I$1527&amp;AdmittedwithRecentDischarge!$M$28:$M$1527,0)),15))</f>
        <v>0</v>
      </c>
      <c r="W416" s="228" t="b">
        <f t="shared" si="42"/>
        <v>0</v>
      </c>
      <c r="X416" s="224" t="str">
        <f t="array" ref="X416">IF(ISNA(VLOOKUP($F416, AdmittedwithRecentDischarge!$I$28:$I$1527,1,FALSE)),"",MAX(IF((AdmittedwithRecentDischarge!$I$28:$I$1527=$F416)*(AdmittedwithRecentDischarge!$K$28:$K$1527&lt;=TransferLog!$J416),AdmittedwithRecentDischarge!$K$28:$K$1527)))</f>
        <v/>
      </c>
      <c r="Y416" s="224" t="b">
        <f t="shared" si="43"/>
        <v>0</v>
      </c>
      <c r="Z416" s="208"/>
      <c r="AA416" s="207" t="str">
        <f t="shared" si="40"/>
        <v/>
      </c>
      <c r="AB416" s="212" t="b">
        <f t="shared" si="44"/>
        <v>0</v>
      </c>
      <c r="AC416" s="213">
        <f t="shared" si="41"/>
        <v>0</v>
      </c>
      <c r="AD416" s="298"/>
      <c r="AE416" s="299"/>
      <c r="AF416" s="21">
        <f t="shared" si="34"/>
        <v>0</v>
      </c>
    </row>
    <row r="417" spans="1:32" s="21" customFormat="1" ht="16.5" customHeight="1">
      <c r="A417" s="22"/>
      <c r="B417" s="22"/>
      <c r="C417" s="22"/>
      <c r="D417" s="115">
        <f t="shared" si="33"/>
        <v>397</v>
      </c>
      <c r="E417" s="248" t="str">
        <f t="array" ref="E417">IF($F417&lt;&gt;"",INDEX(DropDownLists!$K$10:$K$2516,MATCH($F417,DropDownLists!$L$10:$L$2516,0)),"")</f>
        <v/>
      </c>
      <c r="F417" s="116"/>
      <c r="G417" s="118"/>
      <c r="I417" s="144"/>
      <c r="J417" s="141"/>
      <c r="K417" s="145"/>
      <c r="L417" s="146"/>
      <c r="M417" s="195" t="str">
        <f t="array" ref="M417">IF($L417&lt;&gt;"",INDEX(DropDownLists!$H$10:$H$2516,MATCH($L417,DropDownLists!$I$10:$I$2516,0)),"")</f>
        <v/>
      </c>
      <c r="N417" s="148"/>
      <c r="O417" s="148"/>
      <c r="P417" s="146"/>
      <c r="Q417" s="148" t="s">
        <v>190</v>
      </c>
      <c r="R417" s="119" t="str">
        <f t="array" ref="R417">IF(ISNA(VLOOKUP($F417, AdmittedwithRecentDischarge!$I$28:$I$1527,1,FALSE)),"",MAX(IF((AdmittedwithRecentDischarge!$I$28:$I$1527=$F417)*(AdmittedwithRecentDischarge!$M$28:$M$1527&lt;=TransferLog!$J417),AdmittedwithRecentDischarge!$M$28:$M$1527)))</f>
        <v/>
      </c>
      <c r="S417" s="120" t="str">
        <f t="array" ref="S417">IF(ISNA(INDEX(AdmittedwithRecentDischarge!$AH$28:$AH$1527,MATCH($F417&amp;$R417,AdmittedwithRecentDischarge!$I$28:$I$1527&amp;AdmittedwithRecentDischarge!$M$28:$M$1527,0))),"", IF($R417&lt;&gt;"",INDEX(AdmittedwithRecentDischarge!$AH$28:$AH$1527,MATCH($F417&amp;$R417,AdmittedwithRecentDischarge!$I$28:$I$1527&amp;AdmittedwithRecentDischarge!$M$28:$M$1527,0)),""))</f>
        <v/>
      </c>
      <c r="T417" s="190">
        <f t="array" ref="T417">IF(ISNA(INDEX(AdmittedwithRecentDischarge!$I$28:$W$1527, (MATCH($F417&amp;$R417,AdmittedwithRecentDischarge!$I$28:$I$1527&amp;AdmittedwithRecentDischarge!$M$28:$M$1527,0)))),"",INDEX(AdmittedwithRecentDischarge!$I$28:$W$1527, (MATCH($F417&amp;$R417,AdmittedwithRecentDischarge!$I$28:$I$1527&amp;AdmittedwithRecentDischarge!$M$28:$M$1527,0)),9))</f>
        <v>0</v>
      </c>
      <c r="U417" s="191">
        <f t="array" ref="U417">IF(ISNA(INDEX(AdmittedwithRecentDischarge!$I$28:$W$1527, (MATCH($F417&amp;$R417,AdmittedwithRecentDischarge!$I$28:$I$1527&amp;AdmittedwithRecentDischarge!$M$28:$M$1527,0)))),"",INDEX(AdmittedwithRecentDischarge!$I$28:$W$1527, (MATCH($F417&amp;$R417,AdmittedwithRecentDischarge!$I$28:$I$1527&amp;AdmittedwithRecentDischarge!$M$28:$M$1527,0)),11))</f>
        <v>0</v>
      </c>
      <c r="V417" s="191">
        <f t="array" ref="V417">IF(ISNA(INDEX(AdmittedwithRecentDischarge!$I$28:$W$1527, (MATCH($F417&amp;$R417,AdmittedwithRecentDischarge!$I$28:$I$1527&amp;AdmittedwithRecentDischarge!$M$28:$M$1527,0)))),"",INDEX(AdmittedwithRecentDischarge!$I$28:$W$1527, (MATCH($F417&amp;$R417,AdmittedwithRecentDischarge!$I$28:$I$1527&amp;AdmittedwithRecentDischarge!$M$28:$M$1527,0)),15))</f>
        <v>0</v>
      </c>
      <c r="W417" s="228" t="b">
        <f t="shared" si="42"/>
        <v>0</v>
      </c>
      <c r="X417" s="224" t="str">
        <f t="array" ref="X417">IF(ISNA(VLOOKUP($F417, AdmittedwithRecentDischarge!$I$28:$I$1527,1,FALSE)),"",MAX(IF((AdmittedwithRecentDischarge!$I$28:$I$1527=$F417)*(AdmittedwithRecentDischarge!$K$28:$K$1527&lt;=TransferLog!$J417),AdmittedwithRecentDischarge!$K$28:$K$1527)))</f>
        <v/>
      </c>
      <c r="Y417" s="224" t="b">
        <f t="shared" si="43"/>
        <v>0</v>
      </c>
      <c r="Z417" s="208"/>
      <c r="AA417" s="207" t="str">
        <f t="shared" si="40"/>
        <v/>
      </c>
      <c r="AB417" s="212" t="b">
        <f t="shared" si="44"/>
        <v>0</v>
      </c>
      <c r="AC417" s="213">
        <f t="shared" si="41"/>
        <v>0</v>
      </c>
      <c r="AD417" s="298"/>
      <c r="AE417" s="299"/>
      <c r="AF417" s="21">
        <f t="shared" si="34"/>
        <v>0</v>
      </c>
    </row>
    <row r="418" spans="1:32" s="21" customFormat="1" ht="16.5" customHeight="1">
      <c r="A418" s="22"/>
      <c r="B418" s="22"/>
      <c r="C418" s="22"/>
      <c r="D418" s="115">
        <f t="shared" si="33"/>
        <v>398</v>
      </c>
      <c r="E418" s="248" t="str">
        <f t="array" ref="E418">IF($F418&lt;&gt;"",INDEX(DropDownLists!$K$10:$K$2516,MATCH($F418,DropDownLists!$L$10:$L$2516,0)),"")</f>
        <v/>
      </c>
      <c r="F418" s="116"/>
      <c r="G418" s="118"/>
      <c r="I418" s="144"/>
      <c r="J418" s="141"/>
      <c r="K418" s="145"/>
      <c r="L418" s="146"/>
      <c r="M418" s="195" t="str">
        <f t="array" ref="M418">IF($L418&lt;&gt;"",INDEX(DropDownLists!$H$10:$H$2516,MATCH($L418,DropDownLists!$I$10:$I$2516,0)),"")</f>
        <v/>
      </c>
      <c r="N418" s="148"/>
      <c r="O418" s="148"/>
      <c r="P418" s="146"/>
      <c r="Q418" s="148" t="s">
        <v>190</v>
      </c>
      <c r="R418" s="119" t="str">
        <f t="array" ref="R418">IF(ISNA(VLOOKUP($F418, AdmittedwithRecentDischarge!$I$28:$I$1527,1,FALSE)),"",MAX(IF((AdmittedwithRecentDischarge!$I$28:$I$1527=$F418)*(AdmittedwithRecentDischarge!$M$28:$M$1527&lt;=TransferLog!$J418),AdmittedwithRecentDischarge!$M$28:$M$1527)))</f>
        <v/>
      </c>
      <c r="S418" s="120" t="str">
        <f t="array" ref="S418">IF(ISNA(INDEX(AdmittedwithRecentDischarge!$AH$28:$AH$1527,MATCH($F418&amp;$R418,AdmittedwithRecentDischarge!$I$28:$I$1527&amp;AdmittedwithRecentDischarge!$M$28:$M$1527,0))),"", IF($R418&lt;&gt;"",INDEX(AdmittedwithRecentDischarge!$AH$28:$AH$1527,MATCH($F418&amp;$R418,AdmittedwithRecentDischarge!$I$28:$I$1527&amp;AdmittedwithRecentDischarge!$M$28:$M$1527,0)),""))</f>
        <v/>
      </c>
      <c r="T418" s="190">
        <f t="array" ref="T418">IF(ISNA(INDEX(AdmittedwithRecentDischarge!$I$28:$W$1527, (MATCH($F418&amp;$R418,AdmittedwithRecentDischarge!$I$28:$I$1527&amp;AdmittedwithRecentDischarge!$M$28:$M$1527,0)))),"",INDEX(AdmittedwithRecentDischarge!$I$28:$W$1527, (MATCH($F418&amp;$R418,AdmittedwithRecentDischarge!$I$28:$I$1527&amp;AdmittedwithRecentDischarge!$M$28:$M$1527,0)),9))</f>
        <v>0</v>
      </c>
      <c r="U418" s="191">
        <f t="array" ref="U418">IF(ISNA(INDEX(AdmittedwithRecentDischarge!$I$28:$W$1527, (MATCH($F418&amp;$R418,AdmittedwithRecentDischarge!$I$28:$I$1527&amp;AdmittedwithRecentDischarge!$M$28:$M$1527,0)))),"",INDEX(AdmittedwithRecentDischarge!$I$28:$W$1527, (MATCH($F418&amp;$R418,AdmittedwithRecentDischarge!$I$28:$I$1527&amp;AdmittedwithRecentDischarge!$M$28:$M$1527,0)),11))</f>
        <v>0</v>
      </c>
      <c r="V418" s="191">
        <f t="array" ref="V418">IF(ISNA(INDEX(AdmittedwithRecentDischarge!$I$28:$W$1527, (MATCH($F418&amp;$R418,AdmittedwithRecentDischarge!$I$28:$I$1527&amp;AdmittedwithRecentDischarge!$M$28:$M$1527,0)))),"",INDEX(AdmittedwithRecentDischarge!$I$28:$W$1527, (MATCH($F418&amp;$R418,AdmittedwithRecentDischarge!$I$28:$I$1527&amp;AdmittedwithRecentDischarge!$M$28:$M$1527,0)),15))</f>
        <v>0</v>
      </c>
      <c r="W418" s="228" t="b">
        <f t="shared" si="42"/>
        <v>0</v>
      </c>
      <c r="X418" s="224" t="str">
        <f t="array" ref="X418">IF(ISNA(VLOOKUP($F418, AdmittedwithRecentDischarge!$I$28:$I$1527,1,FALSE)),"",MAX(IF((AdmittedwithRecentDischarge!$I$28:$I$1527=$F418)*(AdmittedwithRecentDischarge!$K$28:$K$1527&lt;=TransferLog!$J418),AdmittedwithRecentDischarge!$K$28:$K$1527)))</f>
        <v/>
      </c>
      <c r="Y418" s="224" t="b">
        <f t="shared" si="43"/>
        <v>0</v>
      </c>
      <c r="Z418" s="208"/>
      <c r="AA418" s="207" t="str">
        <f t="shared" si="40"/>
        <v/>
      </c>
      <c r="AB418" s="212" t="b">
        <f t="shared" si="44"/>
        <v>0</v>
      </c>
      <c r="AC418" s="213">
        <f t="shared" si="41"/>
        <v>0</v>
      </c>
      <c r="AD418" s="298"/>
      <c r="AE418" s="299"/>
      <c r="AF418" s="21">
        <f t="shared" si="34"/>
        <v>0</v>
      </c>
    </row>
    <row r="419" spans="1:32" s="21" customFormat="1" ht="16.5" customHeight="1">
      <c r="A419" s="22"/>
      <c r="B419" s="22"/>
      <c r="C419" s="22"/>
      <c r="D419" s="115">
        <f t="shared" si="33"/>
        <v>399</v>
      </c>
      <c r="E419" s="248" t="str">
        <f t="array" ref="E419">IF($F419&lt;&gt;"",INDEX(DropDownLists!$K$10:$K$2516,MATCH($F419,DropDownLists!$L$10:$L$2516,0)),"")</f>
        <v/>
      </c>
      <c r="F419" s="116"/>
      <c r="G419" s="118"/>
      <c r="I419" s="144"/>
      <c r="J419" s="141"/>
      <c r="K419" s="145"/>
      <c r="L419" s="146"/>
      <c r="M419" s="195" t="str">
        <f t="array" ref="M419">IF($L419&lt;&gt;"",INDEX(DropDownLists!$H$10:$H$2516,MATCH($L419,DropDownLists!$I$10:$I$2516,0)),"")</f>
        <v/>
      </c>
      <c r="N419" s="148"/>
      <c r="O419" s="148"/>
      <c r="P419" s="146"/>
      <c r="Q419" s="148" t="s">
        <v>190</v>
      </c>
      <c r="R419" s="119" t="str">
        <f t="array" ref="R419">IF(ISNA(VLOOKUP($F419, AdmittedwithRecentDischarge!$I$28:$I$1527,1,FALSE)),"",MAX(IF((AdmittedwithRecentDischarge!$I$28:$I$1527=$F419)*(AdmittedwithRecentDischarge!$M$28:$M$1527&lt;=TransferLog!$J419),AdmittedwithRecentDischarge!$M$28:$M$1527)))</f>
        <v/>
      </c>
      <c r="S419" s="120" t="str">
        <f t="array" ref="S419">IF(ISNA(INDEX(AdmittedwithRecentDischarge!$AH$28:$AH$1527,MATCH($F419&amp;$R419,AdmittedwithRecentDischarge!$I$28:$I$1527&amp;AdmittedwithRecentDischarge!$M$28:$M$1527,0))),"", IF($R419&lt;&gt;"",INDEX(AdmittedwithRecentDischarge!$AH$28:$AH$1527,MATCH($F419&amp;$R419,AdmittedwithRecentDischarge!$I$28:$I$1527&amp;AdmittedwithRecentDischarge!$M$28:$M$1527,0)),""))</f>
        <v/>
      </c>
      <c r="T419" s="190">
        <f t="array" ref="T419">IF(ISNA(INDEX(AdmittedwithRecentDischarge!$I$28:$W$1527, (MATCH($F419&amp;$R419,AdmittedwithRecentDischarge!$I$28:$I$1527&amp;AdmittedwithRecentDischarge!$M$28:$M$1527,0)))),"",INDEX(AdmittedwithRecentDischarge!$I$28:$W$1527, (MATCH($F419&amp;$R419,AdmittedwithRecentDischarge!$I$28:$I$1527&amp;AdmittedwithRecentDischarge!$M$28:$M$1527,0)),9))</f>
        <v>0</v>
      </c>
      <c r="U419" s="191">
        <f t="array" ref="U419">IF(ISNA(INDEX(AdmittedwithRecentDischarge!$I$28:$W$1527, (MATCH($F419&amp;$R419,AdmittedwithRecentDischarge!$I$28:$I$1527&amp;AdmittedwithRecentDischarge!$M$28:$M$1527,0)))),"",INDEX(AdmittedwithRecentDischarge!$I$28:$W$1527, (MATCH($F419&amp;$R419,AdmittedwithRecentDischarge!$I$28:$I$1527&amp;AdmittedwithRecentDischarge!$M$28:$M$1527,0)),11))</f>
        <v>0</v>
      </c>
      <c r="V419" s="191">
        <f t="array" ref="V419">IF(ISNA(INDEX(AdmittedwithRecentDischarge!$I$28:$W$1527, (MATCH($F419&amp;$R419,AdmittedwithRecentDischarge!$I$28:$I$1527&amp;AdmittedwithRecentDischarge!$M$28:$M$1527,0)))),"",INDEX(AdmittedwithRecentDischarge!$I$28:$W$1527, (MATCH($F419&amp;$R419,AdmittedwithRecentDischarge!$I$28:$I$1527&amp;AdmittedwithRecentDischarge!$M$28:$M$1527,0)),15))</f>
        <v>0</v>
      </c>
      <c r="W419" s="228" t="b">
        <f t="shared" si="42"/>
        <v>0</v>
      </c>
      <c r="X419" s="224" t="str">
        <f t="array" ref="X419">IF(ISNA(VLOOKUP($F419, AdmittedwithRecentDischarge!$I$28:$I$1527,1,FALSE)),"",MAX(IF((AdmittedwithRecentDischarge!$I$28:$I$1527=$F419)*(AdmittedwithRecentDischarge!$K$28:$K$1527&lt;=TransferLog!$J419),AdmittedwithRecentDischarge!$K$28:$K$1527)))</f>
        <v/>
      </c>
      <c r="Y419" s="224" t="b">
        <f t="shared" si="43"/>
        <v>0</v>
      </c>
      <c r="Z419" s="208"/>
      <c r="AA419" s="207" t="str">
        <f t="shared" si="40"/>
        <v/>
      </c>
      <c r="AB419" s="212" t="b">
        <f t="shared" si="44"/>
        <v>0</v>
      </c>
      <c r="AC419" s="213">
        <f t="shared" si="41"/>
        <v>0</v>
      </c>
      <c r="AD419" s="298"/>
      <c r="AE419" s="299"/>
      <c r="AF419" s="21">
        <f t="shared" si="34"/>
        <v>0</v>
      </c>
    </row>
    <row r="420" spans="1:32" s="21" customFormat="1" ht="16.5" customHeight="1">
      <c r="A420" s="22"/>
      <c r="B420" s="22"/>
      <c r="C420" s="22"/>
      <c r="D420" s="115">
        <f t="shared" si="33"/>
        <v>400</v>
      </c>
      <c r="E420" s="248" t="str">
        <f t="array" ref="E420">IF($F420&lt;&gt;"",INDEX(DropDownLists!$K$10:$K$2516,MATCH($F420,DropDownLists!$L$10:$L$2516,0)),"")</f>
        <v/>
      </c>
      <c r="F420" s="116"/>
      <c r="G420" s="118"/>
      <c r="I420" s="144"/>
      <c r="J420" s="141"/>
      <c r="K420" s="145"/>
      <c r="L420" s="146"/>
      <c r="M420" s="195" t="str">
        <f t="array" ref="M420">IF($L420&lt;&gt;"",INDEX(DropDownLists!$H$10:$H$2516,MATCH($L420,DropDownLists!$I$10:$I$2516,0)),"")</f>
        <v/>
      </c>
      <c r="N420" s="148"/>
      <c r="O420" s="148"/>
      <c r="P420" s="146"/>
      <c r="Q420" s="148" t="s">
        <v>190</v>
      </c>
      <c r="R420" s="119" t="str">
        <f t="array" ref="R420">IF(ISNA(VLOOKUP($F420, AdmittedwithRecentDischarge!$I$28:$I$1527,1,FALSE)),"",MAX(IF((AdmittedwithRecentDischarge!$I$28:$I$1527=$F420)*(AdmittedwithRecentDischarge!$M$28:$M$1527&lt;=TransferLog!$J420),AdmittedwithRecentDischarge!$M$28:$M$1527)))</f>
        <v/>
      </c>
      <c r="S420" s="120" t="str">
        <f t="array" ref="S420">IF(ISNA(INDEX(AdmittedwithRecentDischarge!$AH$28:$AH$1527,MATCH($F420&amp;$R420,AdmittedwithRecentDischarge!$I$28:$I$1527&amp;AdmittedwithRecentDischarge!$M$28:$M$1527,0))),"", IF($R420&lt;&gt;"",INDEX(AdmittedwithRecentDischarge!$AH$28:$AH$1527,MATCH($F420&amp;$R420,AdmittedwithRecentDischarge!$I$28:$I$1527&amp;AdmittedwithRecentDischarge!$M$28:$M$1527,0)),""))</f>
        <v/>
      </c>
      <c r="T420" s="190">
        <f t="array" ref="T420">IF(ISNA(INDEX(AdmittedwithRecentDischarge!$I$28:$W$1527, (MATCH($F420&amp;$R420,AdmittedwithRecentDischarge!$I$28:$I$1527&amp;AdmittedwithRecentDischarge!$M$28:$M$1527,0)))),"",INDEX(AdmittedwithRecentDischarge!$I$28:$W$1527, (MATCH($F420&amp;$R420,AdmittedwithRecentDischarge!$I$28:$I$1527&amp;AdmittedwithRecentDischarge!$M$28:$M$1527,0)),9))</f>
        <v>0</v>
      </c>
      <c r="U420" s="191">
        <f t="array" ref="U420">IF(ISNA(INDEX(AdmittedwithRecentDischarge!$I$28:$W$1527, (MATCH($F420&amp;$R420,AdmittedwithRecentDischarge!$I$28:$I$1527&amp;AdmittedwithRecentDischarge!$M$28:$M$1527,0)))),"",INDEX(AdmittedwithRecentDischarge!$I$28:$W$1527, (MATCH($F420&amp;$R420,AdmittedwithRecentDischarge!$I$28:$I$1527&amp;AdmittedwithRecentDischarge!$M$28:$M$1527,0)),11))</f>
        <v>0</v>
      </c>
      <c r="V420" s="191">
        <f t="array" ref="V420">IF(ISNA(INDEX(AdmittedwithRecentDischarge!$I$28:$W$1527, (MATCH($F420&amp;$R420,AdmittedwithRecentDischarge!$I$28:$I$1527&amp;AdmittedwithRecentDischarge!$M$28:$M$1527,0)))),"",INDEX(AdmittedwithRecentDischarge!$I$28:$W$1527, (MATCH($F420&amp;$R420,AdmittedwithRecentDischarge!$I$28:$I$1527&amp;AdmittedwithRecentDischarge!$M$28:$M$1527,0)),15))</f>
        <v>0</v>
      </c>
      <c r="W420" s="228" t="b">
        <f t="shared" si="42"/>
        <v>0</v>
      </c>
      <c r="X420" s="224" t="str">
        <f t="array" ref="X420">IF(ISNA(VLOOKUP($F420, AdmittedwithRecentDischarge!$I$28:$I$1527,1,FALSE)),"",MAX(IF((AdmittedwithRecentDischarge!$I$28:$I$1527=$F420)*(AdmittedwithRecentDischarge!$K$28:$K$1527&lt;=TransferLog!$J420),AdmittedwithRecentDischarge!$K$28:$K$1527)))</f>
        <v/>
      </c>
      <c r="Y420" s="224" t="b">
        <f t="shared" si="43"/>
        <v>0</v>
      </c>
      <c r="Z420" s="208"/>
      <c r="AA420" s="207" t="str">
        <f t="shared" si="40"/>
        <v/>
      </c>
      <c r="AB420" s="212" t="b">
        <f t="shared" si="44"/>
        <v>0</v>
      </c>
      <c r="AC420" s="213">
        <f t="shared" si="41"/>
        <v>0</v>
      </c>
      <c r="AD420" s="298"/>
      <c r="AE420" s="299"/>
      <c r="AF420" s="21">
        <f t="shared" si="34"/>
        <v>0</v>
      </c>
    </row>
    <row r="421" spans="1:32" s="21" customFormat="1" ht="16.5" customHeight="1">
      <c r="A421" s="22"/>
      <c r="B421" s="22"/>
      <c r="C421" s="22"/>
      <c r="D421" s="115">
        <f t="shared" si="33"/>
        <v>401</v>
      </c>
      <c r="E421" s="248" t="str">
        <f t="array" ref="E421">IF($F421&lt;&gt;"",INDEX(DropDownLists!$K$10:$K$2516,MATCH($F421,DropDownLists!$L$10:$L$2516,0)),"")</f>
        <v/>
      </c>
      <c r="F421" s="116"/>
      <c r="G421" s="118"/>
      <c r="I421" s="144"/>
      <c r="J421" s="141"/>
      <c r="K421" s="145"/>
      <c r="L421" s="146"/>
      <c r="M421" s="195" t="str">
        <f t="array" ref="M421">IF($L421&lt;&gt;"",INDEX(DropDownLists!$H$10:$H$2516,MATCH($L421,DropDownLists!$I$10:$I$2516,0)),"")</f>
        <v/>
      </c>
      <c r="N421" s="148"/>
      <c r="O421" s="148"/>
      <c r="P421" s="146"/>
      <c r="Q421" s="148" t="s">
        <v>190</v>
      </c>
      <c r="R421" s="119" t="str">
        <f t="array" ref="R421">IF(ISNA(VLOOKUP($F421, AdmittedwithRecentDischarge!$I$28:$I$1527,1,FALSE)),"",MAX(IF((AdmittedwithRecentDischarge!$I$28:$I$1527=$F421)*(AdmittedwithRecentDischarge!$M$28:$M$1527&lt;=TransferLog!$J421),AdmittedwithRecentDischarge!$M$28:$M$1527)))</f>
        <v/>
      </c>
      <c r="S421" s="120" t="str">
        <f t="array" ref="S421">IF(ISNA(INDEX(AdmittedwithRecentDischarge!$AH$28:$AH$1527,MATCH($F421&amp;$R421,AdmittedwithRecentDischarge!$I$28:$I$1527&amp;AdmittedwithRecentDischarge!$M$28:$M$1527,0))),"", IF($R421&lt;&gt;"",INDEX(AdmittedwithRecentDischarge!$AH$28:$AH$1527,MATCH($F421&amp;$R421,AdmittedwithRecentDischarge!$I$28:$I$1527&amp;AdmittedwithRecentDischarge!$M$28:$M$1527,0)),""))</f>
        <v/>
      </c>
      <c r="T421" s="190">
        <f t="array" ref="T421">IF(ISNA(INDEX(AdmittedwithRecentDischarge!$I$28:$W$1527, (MATCH($F421&amp;$R421,AdmittedwithRecentDischarge!$I$28:$I$1527&amp;AdmittedwithRecentDischarge!$M$28:$M$1527,0)))),"",INDEX(AdmittedwithRecentDischarge!$I$28:$W$1527, (MATCH($F421&amp;$R421,AdmittedwithRecentDischarge!$I$28:$I$1527&amp;AdmittedwithRecentDischarge!$M$28:$M$1527,0)),9))</f>
        <v>0</v>
      </c>
      <c r="U421" s="191">
        <f t="array" ref="U421">IF(ISNA(INDEX(AdmittedwithRecentDischarge!$I$28:$W$1527, (MATCH($F421&amp;$R421,AdmittedwithRecentDischarge!$I$28:$I$1527&amp;AdmittedwithRecentDischarge!$M$28:$M$1527,0)))),"",INDEX(AdmittedwithRecentDischarge!$I$28:$W$1527, (MATCH($F421&amp;$R421,AdmittedwithRecentDischarge!$I$28:$I$1527&amp;AdmittedwithRecentDischarge!$M$28:$M$1527,0)),11))</f>
        <v>0</v>
      </c>
      <c r="V421" s="191">
        <f t="array" ref="V421">IF(ISNA(INDEX(AdmittedwithRecentDischarge!$I$28:$W$1527, (MATCH($F421&amp;$R421,AdmittedwithRecentDischarge!$I$28:$I$1527&amp;AdmittedwithRecentDischarge!$M$28:$M$1527,0)))),"",INDEX(AdmittedwithRecentDischarge!$I$28:$W$1527, (MATCH($F421&amp;$R421,AdmittedwithRecentDischarge!$I$28:$I$1527&amp;AdmittedwithRecentDischarge!$M$28:$M$1527,0)),15))</f>
        <v>0</v>
      </c>
      <c r="W421" s="228" t="b">
        <f t="shared" si="42"/>
        <v>0</v>
      </c>
      <c r="X421" s="224" t="str">
        <f t="array" ref="X421">IF(ISNA(VLOOKUP($F421, AdmittedwithRecentDischarge!$I$28:$I$1527,1,FALSE)),"",MAX(IF((AdmittedwithRecentDischarge!$I$28:$I$1527=$F421)*(AdmittedwithRecentDischarge!$K$28:$K$1527&lt;=TransferLog!$J421),AdmittedwithRecentDischarge!$K$28:$K$1527)))</f>
        <v/>
      </c>
      <c r="Y421" s="224" t="b">
        <f t="shared" si="43"/>
        <v>0</v>
      </c>
      <c r="Z421" s="208"/>
      <c r="AA421" s="207" t="str">
        <f t="shared" si="40"/>
        <v/>
      </c>
      <c r="AB421" s="212" t="b">
        <f t="shared" si="44"/>
        <v>0</v>
      </c>
      <c r="AC421" s="213">
        <f t="shared" si="41"/>
        <v>0</v>
      </c>
      <c r="AD421" s="298"/>
      <c r="AE421" s="299"/>
      <c r="AF421" s="21">
        <f t="shared" si="34"/>
        <v>0</v>
      </c>
    </row>
    <row r="422" spans="1:32" s="21" customFormat="1" ht="16.5" customHeight="1">
      <c r="A422" s="22"/>
      <c r="B422" s="22"/>
      <c r="C422" s="22"/>
      <c r="D422" s="115">
        <f t="shared" si="33"/>
        <v>402</v>
      </c>
      <c r="E422" s="248" t="str">
        <f t="array" ref="E422">IF($F422&lt;&gt;"",INDEX(DropDownLists!$K$10:$K$2516,MATCH($F422,DropDownLists!$L$10:$L$2516,0)),"")</f>
        <v/>
      </c>
      <c r="F422" s="116"/>
      <c r="G422" s="118"/>
      <c r="I422" s="144"/>
      <c r="J422" s="141"/>
      <c r="K422" s="145"/>
      <c r="L422" s="146"/>
      <c r="M422" s="195" t="str">
        <f t="array" ref="M422">IF($L422&lt;&gt;"",INDEX(DropDownLists!$H$10:$H$2516,MATCH($L422,DropDownLists!$I$10:$I$2516,0)),"")</f>
        <v/>
      </c>
      <c r="N422" s="148"/>
      <c r="O422" s="148"/>
      <c r="P422" s="146"/>
      <c r="Q422" s="148" t="s">
        <v>190</v>
      </c>
      <c r="R422" s="119" t="str">
        <f t="array" ref="R422">IF(ISNA(VLOOKUP($F422, AdmittedwithRecentDischarge!$I$28:$I$1527,1,FALSE)),"",MAX(IF((AdmittedwithRecentDischarge!$I$28:$I$1527=$F422)*(AdmittedwithRecentDischarge!$M$28:$M$1527&lt;=TransferLog!$J422),AdmittedwithRecentDischarge!$M$28:$M$1527)))</f>
        <v/>
      </c>
      <c r="S422" s="120" t="str">
        <f t="array" ref="S422">IF(ISNA(INDEX(AdmittedwithRecentDischarge!$AH$28:$AH$1527,MATCH($F422&amp;$R422,AdmittedwithRecentDischarge!$I$28:$I$1527&amp;AdmittedwithRecentDischarge!$M$28:$M$1527,0))),"", IF($R422&lt;&gt;"",INDEX(AdmittedwithRecentDischarge!$AH$28:$AH$1527,MATCH($F422&amp;$R422,AdmittedwithRecentDischarge!$I$28:$I$1527&amp;AdmittedwithRecentDischarge!$M$28:$M$1527,0)),""))</f>
        <v/>
      </c>
      <c r="T422" s="190">
        <f t="array" ref="T422">IF(ISNA(INDEX(AdmittedwithRecentDischarge!$I$28:$W$1527, (MATCH($F422&amp;$R422,AdmittedwithRecentDischarge!$I$28:$I$1527&amp;AdmittedwithRecentDischarge!$M$28:$M$1527,0)))),"",INDEX(AdmittedwithRecentDischarge!$I$28:$W$1527, (MATCH($F422&amp;$R422,AdmittedwithRecentDischarge!$I$28:$I$1527&amp;AdmittedwithRecentDischarge!$M$28:$M$1527,0)),9))</f>
        <v>0</v>
      </c>
      <c r="U422" s="191">
        <f t="array" ref="U422">IF(ISNA(INDEX(AdmittedwithRecentDischarge!$I$28:$W$1527, (MATCH($F422&amp;$R422,AdmittedwithRecentDischarge!$I$28:$I$1527&amp;AdmittedwithRecentDischarge!$M$28:$M$1527,0)))),"",INDEX(AdmittedwithRecentDischarge!$I$28:$W$1527, (MATCH($F422&amp;$R422,AdmittedwithRecentDischarge!$I$28:$I$1527&amp;AdmittedwithRecentDischarge!$M$28:$M$1527,0)),11))</f>
        <v>0</v>
      </c>
      <c r="V422" s="191">
        <f t="array" ref="V422">IF(ISNA(INDEX(AdmittedwithRecentDischarge!$I$28:$W$1527, (MATCH($F422&amp;$R422,AdmittedwithRecentDischarge!$I$28:$I$1527&amp;AdmittedwithRecentDischarge!$M$28:$M$1527,0)))),"",INDEX(AdmittedwithRecentDischarge!$I$28:$W$1527, (MATCH($F422&amp;$R422,AdmittedwithRecentDischarge!$I$28:$I$1527&amp;AdmittedwithRecentDischarge!$M$28:$M$1527,0)),15))</f>
        <v>0</v>
      </c>
      <c r="W422" s="228" t="b">
        <f t="shared" si="42"/>
        <v>0</v>
      </c>
      <c r="X422" s="224" t="str">
        <f t="array" ref="X422">IF(ISNA(VLOOKUP($F422, AdmittedwithRecentDischarge!$I$28:$I$1527,1,FALSE)),"",MAX(IF((AdmittedwithRecentDischarge!$I$28:$I$1527=$F422)*(AdmittedwithRecentDischarge!$K$28:$K$1527&lt;=TransferLog!$J422),AdmittedwithRecentDischarge!$K$28:$K$1527)))</f>
        <v/>
      </c>
      <c r="Y422" s="224" t="b">
        <f t="shared" si="43"/>
        <v>0</v>
      </c>
      <c r="Z422" s="208"/>
      <c r="AA422" s="207" t="str">
        <f t="shared" si="40"/>
        <v/>
      </c>
      <c r="AB422" s="212" t="b">
        <f t="shared" si="44"/>
        <v>0</v>
      </c>
      <c r="AC422" s="213">
        <f t="shared" si="41"/>
        <v>0</v>
      </c>
      <c r="AD422" s="298"/>
      <c r="AE422" s="299"/>
      <c r="AF422" s="21">
        <f t="shared" si="34"/>
        <v>0</v>
      </c>
    </row>
    <row r="423" spans="1:32" s="21" customFormat="1" ht="16.5" customHeight="1">
      <c r="A423" s="22"/>
      <c r="B423" s="22"/>
      <c r="C423" s="22"/>
      <c r="D423" s="115">
        <f t="shared" si="33"/>
        <v>403</v>
      </c>
      <c r="E423" s="248" t="str">
        <f t="array" ref="E423">IF($F423&lt;&gt;"",INDEX(DropDownLists!$K$10:$K$2516,MATCH($F423,DropDownLists!$L$10:$L$2516,0)),"")</f>
        <v/>
      </c>
      <c r="F423" s="116"/>
      <c r="G423" s="118"/>
      <c r="I423" s="144"/>
      <c r="J423" s="141"/>
      <c r="K423" s="145"/>
      <c r="L423" s="146"/>
      <c r="M423" s="195" t="str">
        <f t="array" ref="M423">IF($L423&lt;&gt;"",INDEX(DropDownLists!$H$10:$H$2516,MATCH($L423,DropDownLists!$I$10:$I$2516,0)),"")</f>
        <v/>
      </c>
      <c r="N423" s="148"/>
      <c r="O423" s="148"/>
      <c r="P423" s="146"/>
      <c r="Q423" s="148" t="s">
        <v>190</v>
      </c>
      <c r="R423" s="119" t="str">
        <f t="array" ref="R423">IF(ISNA(VLOOKUP($F423, AdmittedwithRecentDischarge!$I$28:$I$1527,1,FALSE)),"",MAX(IF((AdmittedwithRecentDischarge!$I$28:$I$1527=$F423)*(AdmittedwithRecentDischarge!$M$28:$M$1527&lt;=TransferLog!$J423),AdmittedwithRecentDischarge!$M$28:$M$1527)))</f>
        <v/>
      </c>
      <c r="S423" s="120" t="str">
        <f t="array" ref="S423">IF(ISNA(INDEX(AdmittedwithRecentDischarge!$AH$28:$AH$1527,MATCH($F423&amp;$R423,AdmittedwithRecentDischarge!$I$28:$I$1527&amp;AdmittedwithRecentDischarge!$M$28:$M$1527,0))),"", IF($R423&lt;&gt;"",INDEX(AdmittedwithRecentDischarge!$AH$28:$AH$1527,MATCH($F423&amp;$R423,AdmittedwithRecentDischarge!$I$28:$I$1527&amp;AdmittedwithRecentDischarge!$M$28:$M$1527,0)),""))</f>
        <v/>
      </c>
      <c r="T423" s="190">
        <f t="array" ref="T423">IF(ISNA(INDEX(AdmittedwithRecentDischarge!$I$28:$W$1527, (MATCH($F423&amp;$R423,AdmittedwithRecentDischarge!$I$28:$I$1527&amp;AdmittedwithRecentDischarge!$M$28:$M$1527,0)))),"",INDEX(AdmittedwithRecentDischarge!$I$28:$W$1527, (MATCH($F423&amp;$R423,AdmittedwithRecentDischarge!$I$28:$I$1527&amp;AdmittedwithRecentDischarge!$M$28:$M$1527,0)),9))</f>
        <v>0</v>
      </c>
      <c r="U423" s="191">
        <f t="array" ref="U423">IF(ISNA(INDEX(AdmittedwithRecentDischarge!$I$28:$W$1527, (MATCH($F423&amp;$R423,AdmittedwithRecentDischarge!$I$28:$I$1527&amp;AdmittedwithRecentDischarge!$M$28:$M$1527,0)))),"",INDEX(AdmittedwithRecentDischarge!$I$28:$W$1527, (MATCH($F423&amp;$R423,AdmittedwithRecentDischarge!$I$28:$I$1527&amp;AdmittedwithRecentDischarge!$M$28:$M$1527,0)),11))</f>
        <v>0</v>
      </c>
      <c r="V423" s="191">
        <f t="array" ref="V423">IF(ISNA(INDEX(AdmittedwithRecentDischarge!$I$28:$W$1527, (MATCH($F423&amp;$R423,AdmittedwithRecentDischarge!$I$28:$I$1527&amp;AdmittedwithRecentDischarge!$M$28:$M$1527,0)))),"",INDEX(AdmittedwithRecentDischarge!$I$28:$W$1527, (MATCH($F423&amp;$R423,AdmittedwithRecentDischarge!$I$28:$I$1527&amp;AdmittedwithRecentDischarge!$M$28:$M$1527,0)),15))</f>
        <v>0</v>
      </c>
      <c r="W423" s="228" t="b">
        <f t="shared" si="42"/>
        <v>0</v>
      </c>
      <c r="X423" s="224" t="str">
        <f t="array" ref="X423">IF(ISNA(VLOOKUP($F423, AdmittedwithRecentDischarge!$I$28:$I$1527,1,FALSE)),"",MAX(IF((AdmittedwithRecentDischarge!$I$28:$I$1527=$F423)*(AdmittedwithRecentDischarge!$K$28:$K$1527&lt;=TransferLog!$J423),AdmittedwithRecentDischarge!$K$28:$K$1527)))</f>
        <v/>
      </c>
      <c r="Y423" s="224" t="b">
        <f t="shared" si="43"/>
        <v>0</v>
      </c>
      <c r="Z423" s="208"/>
      <c r="AA423" s="207" t="str">
        <f t="shared" si="40"/>
        <v/>
      </c>
      <c r="AB423" s="212" t="b">
        <f t="shared" si="44"/>
        <v>0</v>
      </c>
      <c r="AC423" s="213">
        <f t="shared" si="41"/>
        <v>0</v>
      </c>
      <c r="AD423" s="298"/>
      <c r="AE423" s="299"/>
      <c r="AF423" s="21">
        <f t="shared" si="34"/>
        <v>0</v>
      </c>
    </row>
    <row r="424" spans="1:32" s="21" customFormat="1" ht="16.5" customHeight="1">
      <c r="A424" s="22"/>
      <c r="B424" s="22"/>
      <c r="C424" s="22"/>
      <c r="D424" s="115">
        <f t="shared" si="33"/>
        <v>404</v>
      </c>
      <c r="E424" s="248" t="str">
        <f t="array" ref="E424">IF($F424&lt;&gt;"",INDEX(DropDownLists!$K$10:$K$2516,MATCH($F424,DropDownLists!$L$10:$L$2516,0)),"")</f>
        <v/>
      </c>
      <c r="F424" s="116"/>
      <c r="G424" s="118"/>
      <c r="I424" s="144"/>
      <c r="J424" s="141"/>
      <c r="K424" s="145"/>
      <c r="L424" s="146"/>
      <c r="M424" s="195" t="str">
        <f t="array" ref="M424">IF($L424&lt;&gt;"",INDEX(DropDownLists!$H$10:$H$2516,MATCH($L424,DropDownLists!$I$10:$I$2516,0)),"")</f>
        <v/>
      </c>
      <c r="N424" s="148"/>
      <c r="O424" s="148"/>
      <c r="P424" s="146"/>
      <c r="Q424" s="148" t="s">
        <v>190</v>
      </c>
      <c r="R424" s="119" t="str">
        <f t="array" ref="R424">IF(ISNA(VLOOKUP($F424, AdmittedwithRecentDischarge!$I$28:$I$1527,1,FALSE)),"",MAX(IF((AdmittedwithRecentDischarge!$I$28:$I$1527=$F424)*(AdmittedwithRecentDischarge!$M$28:$M$1527&lt;=TransferLog!$J424),AdmittedwithRecentDischarge!$M$28:$M$1527)))</f>
        <v/>
      </c>
      <c r="S424" s="120" t="str">
        <f t="array" ref="S424">IF(ISNA(INDEX(AdmittedwithRecentDischarge!$AH$28:$AH$1527,MATCH($F424&amp;$R424,AdmittedwithRecentDischarge!$I$28:$I$1527&amp;AdmittedwithRecentDischarge!$M$28:$M$1527,0))),"", IF($R424&lt;&gt;"",INDEX(AdmittedwithRecentDischarge!$AH$28:$AH$1527,MATCH($F424&amp;$R424,AdmittedwithRecentDischarge!$I$28:$I$1527&amp;AdmittedwithRecentDischarge!$M$28:$M$1527,0)),""))</f>
        <v/>
      </c>
      <c r="T424" s="190">
        <f t="array" ref="T424">IF(ISNA(INDEX(AdmittedwithRecentDischarge!$I$28:$W$1527, (MATCH($F424&amp;$R424,AdmittedwithRecentDischarge!$I$28:$I$1527&amp;AdmittedwithRecentDischarge!$M$28:$M$1527,0)))),"",INDEX(AdmittedwithRecentDischarge!$I$28:$W$1527, (MATCH($F424&amp;$R424,AdmittedwithRecentDischarge!$I$28:$I$1527&amp;AdmittedwithRecentDischarge!$M$28:$M$1527,0)),9))</f>
        <v>0</v>
      </c>
      <c r="U424" s="191">
        <f t="array" ref="U424">IF(ISNA(INDEX(AdmittedwithRecentDischarge!$I$28:$W$1527, (MATCH($F424&amp;$R424,AdmittedwithRecentDischarge!$I$28:$I$1527&amp;AdmittedwithRecentDischarge!$M$28:$M$1527,0)))),"",INDEX(AdmittedwithRecentDischarge!$I$28:$W$1527, (MATCH($F424&amp;$R424,AdmittedwithRecentDischarge!$I$28:$I$1527&amp;AdmittedwithRecentDischarge!$M$28:$M$1527,0)),11))</f>
        <v>0</v>
      </c>
      <c r="V424" s="191">
        <f t="array" ref="V424">IF(ISNA(INDEX(AdmittedwithRecentDischarge!$I$28:$W$1527, (MATCH($F424&amp;$R424,AdmittedwithRecentDischarge!$I$28:$I$1527&amp;AdmittedwithRecentDischarge!$M$28:$M$1527,0)))),"",INDEX(AdmittedwithRecentDischarge!$I$28:$W$1527, (MATCH($F424&amp;$R424,AdmittedwithRecentDischarge!$I$28:$I$1527&amp;AdmittedwithRecentDischarge!$M$28:$M$1527,0)),15))</f>
        <v>0</v>
      </c>
      <c r="W424" s="228" t="b">
        <f t="shared" si="42"/>
        <v>0</v>
      </c>
      <c r="X424" s="224" t="str">
        <f t="array" ref="X424">IF(ISNA(VLOOKUP($F424, AdmittedwithRecentDischarge!$I$28:$I$1527,1,FALSE)),"",MAX(IF((AdmittedwithRecentDischarge!$I$28:$I$1527=$F424)*(AdmittedwithRecentDischarge!$K$28:$K$1527&lt;=TransferLog!$J424),AdmittedwithRecentDischarge!$K$28:$K$1527)))</f>
        <v/>
      </c>
      <c r="Y424" s="224" t="b">
        <f t="shared" si="43"/>
        <v>0</v>
      </c>
      <c r="Z424" s="208"/>
      <c r="AA424" s="207" t="str">
        <f t="shared" si="40"/>
        <v/>
      </c>
      <c r="AB424" s="212" t="b">
        <f t="shared" si="44"/>
        <v>0</v>
      </c>
      <c r="AC424" s="213">
        <f t="shared" si="41"/>
        <v>0</v>
      </c>
      <c r="AD424" s="298"/>
      <c r="AE424" s="299"/>
      <c r="AF424" s="21">
        <f t="shared" si="34"/>
        <v>0</v>
      </c>
    </row>
    <row r="425" spans="1:32" s="21" customFormat="1" ht="16.5" customHeight="1">
      <c r="A425" s="22"/>
      <c r="B425" s="22"/>
      <c r="C425" s="22"/>
      <c r="D425" s="115">
        <f t="shared" si="33"/>
        <v>405</v>
      </c>
      <c r="E425" s="248" t="str">
        <f t="array" ref="E425">IF($F425&lt;&gt;"",INDEX(DropDownLists!$K$10:$K$2516,MATCH($F425,DropDownLists!$L$10:$L$2516,0)),"")</f>
        <v/>
      </c>
      <c r="F425" s="116"/>
      <c r="G425" s="118"/>
      <c r="I425" s="144"/>
      <c r="J425" s="141"/>
      <c r="K425" s="145"/>
      <c r="L425" s="146"/>
      <c r="M425" s="195" t="str">
        <f t="array" ref="M425">IF($L425&lt;&gt;"",INDEX(DropDownLists!$H$10:$H$2516,MATCH($L425,DropDownLists!$I$10:$I$2516,0)),"")</f>
        <v/>
      </c>
      <c r="N425" s="148"/>
      <c r="O425" s="148"/>
      <c r="P425" s="146"/>
      <c r="Q425" s="148" t="s">
        <v>190</v>
      </c>
      <c r="R425" s="119" t="str">
        <f t="array" ref="R425">IF(ISNA(VLOOKUP($F425, AdmittedwithRecentDischarge!$I$28:$I$1527,1,FALSE)),"",MAX(IF((AdmittedwithRecentDischarge!$I$28:$I$1527=$F425)*(AdmittedwithRecentDischarge!$M$28:$M$1527&lt;=TransferLog!$J425),AdmittedwithRecentDischarge!$M$28:$M$1527)))</f>
        <v/>
      </c>
      <c r="S425" s="120" t="str">
        <f t="array" ref="S425">IF(ISNA(INDEX(AdmittedwithRecentDischarge!$AH$28:$AH$1527,MATCH($F425&amp;$R425,AdmittedwithRecentDischarge!$I$28:$I$1527&amp;AdmittedwithRecentDischarge!$M$28:$M$1527,0))),"", IF($R425&lt;&gt;"",INDEX(AdmittedwithRecentDischarge!$AH$28:$AH$1527,MATCH($F425&amp;$R425,AdmittedwithRecentDischarge!$I$28:$I$1527&amp;AdmittedwithRecentDischarge!$M$28:$M$1527,0)),""))</f>
        <v/>
      </c>
      <c r="T425" s="190">
        <f t="array" ref="T425">IF(ISNA(INDEX(AdmittedwithRecentDischarge!$I$28:$W$1527, (MATCH($F425&amp;$R425,AdmittedwithRecentDischarge!$I$28:$I$1527&amp;AdmittedwithRecentDischarge!$M$28:$M$1527,0)))),"",INDEX(AdmittedwithRecentDischarge!$I$28:$W$1527, (MATCH($F425&amp;$R425,AdmittedwithRecentDischarge!$I$28:$I$1527&amp;AdmittedwithRecentDischarge!$M$28:$M$1527,0)),9))</f>
        <v>0</v>
      </c>
      <c r="U425" s="191">
        <f t="array" ref="U425">IF(ISNA(INDEX(AdmittedwithRecentDischarge!$I$28:$W$1527, (MATCH($F425&amp;$R425,AdmittedwithRecentDischarge!$I$28:$I$1527&amp;AdmittedwithRecentDischarge!$M$28:$M$1527,0)))),"",INDEX(AdmittedwithRecentDischarge!$I$28:$W$1527, (MATCH($F425&amp;$R425,AdmittedwithRecentDischarge!$I$28:$I$1527&amp;AdmittedwithRecentDischarge!$M$28:$M$1527,0)),11))</f>
        <v>0</v>
      </c>
      <c r="V425" s="191">
        <f t="array" ref="V425">IF(ISNA(INDEX(AdmittedwithRecentDischarge!$I$28:$W$1527, (MATCH($F425&amp;$R425,AdmittedwithRecentDischarge!$I$28:$I$1527&amp;AdmittedwithRecentDischarge!$M$28:$M$1527,0)))),"",INDEX(AdmittedwithRecentDischarge!$I$28:$W$1527, (MATCH($F425&amp;$R425,AdmittedwithRecentDischarge!$I$28:$I$1527&amp;AdmittedwithRecentDischarge!$M$28:$M$1527,0)),15))</f>
        <v>0</v>
      </c>
      <c r="W425" s="228" t="b">
        <f t="shared" si="42"/>
        <v>0</v>
      </c>
      <c r="X425" s="224" t="str">
        <f t="array" ref="X425">IF(ISNA(VLOOKUP($F425, AdmittedwithRecentDischarge!$I$28:$I$1527,1,FALSE)),"",MAX(IF((AdmittedwithRecentDischarge!$I$28:$I$1527=$F425)*(AdmittedwithRecentDischarge!$K$28:$K$1527&lt;=TransferLog!$J425),AdmittedwithRecentDischarge!$K$28:$K$1527)))</f>
        <v/>
      </c>
      <c r="Y425" s="224" t="b">
        <f t="shared" si="43"/>
        <v>0</v>
      </c>
      <c r="Z425" s="208"/>
      <c r="AA425" s="207" t="str">
        <f t="shared" si="40"/>
        <v/>
      </c>
      <c r="AB425" s="212" t="b">
        <f t="shared" si="44"/>
        <v>0</v>
      </c>
      <c r="AC425" s="213">
        <f t="shared" si="41"/>
        <v>0</v>
      </c>
      <c r="AD425" s="298"/>
      <c r="AE425" s="299"/>
      <c r="AF425" s="21">
        <f t="shared" si="34"/>
        <v>0</v>
      </c>
    </row>
    <row r="426" spans="1:32" s="21" customFormat="1" ht="16.5" customHeight="1">
      <c r="A426" s="22"/>
      <c r="B426" s="22"/>
      <c r="C426" s="22"/>
      <c r="D426" s="115">
        <f t="shared" si="33"/>
        <v>406</v>
      </c>
      <c r="E426" s="248" t="str">
        <f t="array" ref="E426">IF($F426&lt;&gt;"",INDEX(DropDownLists!$K$10:$K$2516,MATCH($F426,DropDownLists!$L$10:$L$2516,0)),"")</f>
        <v/>
      </c>
      <c r="F426" s="116"/>
      <c r="G426" s="118"/>
      <c r="I426" s="144"/>
      <c r="J426" s="141"/>
      <c r="K426" s="145"/>
      <c r="L426" s="146"/>
      <c r="M426" s="195" t="str">
        <f t="array" ref="M426">IF($L426&lt;&gt;"",INDEX(DropDownLists!$H$10:$H$2516,MATCH($L426,DropDownLists!$I$10:$I$2516,0)),"")</f>
        <v/>
      </c>
      <c r="N426" s="148"/>
      <c r="O426" s="148"/>
      <c r="P426" s="146"/>
      <c r="Q426" s="148" t="s">
        <v>190</v>
      </c>
      <c r="R426" s="119" t="str">
        <f t="array" ref="R426">IF(ISNA(VLOOKUP($F426, AdmittedwithRecentDischarge!$I$28:$I$1527,1,FALSE)),"",MAX(IF((AdmittedwithRecentDischarge!$I$28:$I$1527=$F426)*(AdmittedwithRecentDischarge!$M$28:$M$1527&lt;=TransferLog!$J426),AdmittedwithRecentDischarge!$M$28:$M$1527)))</f>
        <v/>
      </c>
      <c r="S426" s="120" t="str">
        <f t="array" ref="S426">IF(ISNA(INDEX(AdmittedwithRecentDischarge!$AH$28:$AH$1527,MATCH($F426&amp;$R426,AdmittedwithRecentDischarge!$I$28:$I$1527&amp;AdmittedwithRecentDischarge!$M$28:$M$1527,0))),"", IF($R426&lt;&gt;"",INDEX(AdmittedwithRecentDischarge!$AH$28:$AH$1527,MATCH($F426&amp;$R426,AdmittedwithRecentDischarge!$I$28:$I$1527&amp;AdmittedwithRecentDischarge!$M$28:$M$1527,0)),""))</f>
        <v/>
      </c>
      <c r="T426" s="190">
        <f t="array" ref="T426">IF(ISNA(INDEX(AdmittedwithRecentDischarge!$I$28:$W$1527, (MATCH($F426&amp;$R426,AdmittedwithRecentDischarge!$I$28:$I$1527&amp;AdmittedwithRecentDischarge!$M$28:$M$1527,0)))),"",INDEX(AdmittedwithRecentDischarge!$I$28:$W$1527, (MATCH($F426&amp;$R426,AdmittedwithRecentDischarge!$I$28:$I$1527&amp;AdmittedwithRecentDischarge!$M$28:$M$1527,0)),9))</f>
        <v>0</v>
      </c>
      <c r="U426" s="191">
        <f t="array" ref="U426">IF(ISNA(INDEX(AdmittedwithRecentDischarge!$I$28:$W$1527, (MATCH($F426&amp;$R426,AdmittedwithRecentDischarge!$I$28:$I$1527&amp;AdmittedwithRecentDischarge!$M$28:$M$1527,0)))),"",INDEX(AdmittedwithRecentDischarge!$I$28:$W$1527, (MATCH($F426&amp;$R426,AdmittedwithRecentDischarge!$I$28:$I$1527&amp;AdmittedwithRecentDischarge!$M$28:$M$1527,0)),11))</f>
        <v>0</v>
      </c>
      <c r="V426" s="191">
        <f t="array" ref="V426">IF(ISNA(INDEX(AdmittedwithRecentDischarge!$I$28:$W$1527, (MATCH($F426&amp;$R426,AdmittedwithRecentDischarge!$I$28:$I$1527&amp;AdmittedwithRecentDischarge!$M$28:$M$1527,0)))),"",INDEX(AdmittedwithRecentDischarge!$I$28:$W$1527, (MATCH($F426&amp;$R426,AdmittedwithRecentDischarge!$I$28:$I$1527&amp;AdmittedwithRecentDischarge!$M$28:$M$1527,0)),15))</f>
        <v>0</v>
      </c>
      <c r="W426" s="228" t="b">
        <f t="shared" si="42"/>
        <v>0</v>
      </c>
      <c r="X426" s="224" t="str">
        <f t="array" ref="X426">IF(ISNA(VLOOKUP($F426, AdmittedwithRecentDischarge!$I$28:$I$1527,1,FALSE)),"",MAX(IF((AdmittedwithRecentDischarge!$I$28:$I$1527=$F426)*(AdmittedwithRecentDischarge!$K$28:$K$1527&lt;=TransferLog!$J426),AdmittedwithRecentDischarge!$K$28:$K$1527)))</f>
        <v/>
      </c>
      <c r="Y426" s="224" t="b">
        <f t="shared" si="43"/>
        <v>0</v>
      </c>
      <c r="Z426" s="208"/>
      <c r="AA426" s="207" t="str">
        <f t="shared" si="40"/>
        <v/>
      </c>
      <c r="AB426" s="212" t="b">
        <f t="shared" si="44"/>
        <v>0</v>
      </c>
      <c r="AC426" s="213">
        <f t="shared" si="41"/>
        <v>0</v>
      </c>
      <c r="AD426" s="298"/>
      <c r="AE426" s="299"/>
      <c r="AF426" s="21">
        <f t="shared" si="34"/>
        <v>0</v>
      </c>
    </row>
    <row r="427" spans="1:32" s="21" customFormat="1" ht="16.5" customHeight="1">
      <c r="A427" s="22"/>
      <c r="B427" s="22"/>
      <c r="C427" s="22"/>
      <c r="D427" s="115">
        <f t="shared" si="33"/>
        <v>407</v>
      </c>
      <c r="E427" s="248" t="str">
        <f t="array" ref="E427">IF($F427&lt;&gt;"",INDEX(DropDownLists!$K$10:$K$2516,MATCH($F427,DropDownLists!$L$10:$L$2516,0)),"")</f>
        <v/>
      </c>
      <c r="F427" s="116"/>
      <c r="G427" s="118"/>
      <c r="I427" s="144"/>
      <c r="J427" s="141"/>
      <c r="K427" s="145"/>
      <c r="L427" s="146"/>
      <c r="M427" s="195" t="str">
        <f t="array" ref="M427">IF($L427&lt;&gt;"",INDEX(DropDownLists!$H$10:$H$2516,MATCH($L427,DropDownLists!$I$10:$I$2516,0)),"")</f>
        <v/>
      </c>
      <c r="N427" s="148"/>
      <c r="O427" s="148"/>
      <c r="P427" s="146"/>
      <c r="Q427" s="148" t="s">
        <v>190</v>
      </c>
      <c r="R427" s="119" t="str">
        <f t="array" ref="R427">IF(ISNA(VLOOKUP($F427, AdmittedwithRecentDischarge!$I$28:$I$1527,1,FALSE)),"",MAX(IF((AdmittedwithRecentDischarge!$I$28:$I$1527=$F427)*(AdmittedwithRecentDischarge!$M$28:$M$1527&lt;=TransferLog!$J427),AdmittedwithRecentDischarge!$M$28:$M$1527)))</f>
        <v/>
      </c>
      <c r="S427" s="120" t="str">
        <f t="array" ref="S427">IF(ISNA(INDEX(AdmittedwithRecentDischarge!$AH$28:$AH$1527,MATCH($F427&amp;$R427,AdmittedwithRecentDischarge!$I$28:$I$1527&amp;AdmittedwithRecentDischarge!$M$28:$M$1527,0))),"", IF($R427&lt;&gt;"",INDEX(AdmittedwithRecentDischarge!$AH$28:$AH$1527,MATCH($F427&amp;$R427,AdmittedwithRecentDischarge!$I$28:$I$1527&amp;AdmittedwithRecentDischarge!$M$28:$M$1527,0)),""))</f>
        <v/>
      </c>
      <c r="T427" s="190">
        <f t="array" ref="T427">IF(ISNA(INDEX(AdmittedwithRecentDischarge!$I$28:$W$1527, (MATCH($F427&amp;$R427,AdmittedwithRecentDischarge!$I$28:$I$1527&amp;AdmittedwithRecentDischarge!$M$28:$M$1527,0)))),"",INDEX(AdmittedwithRecentDischarge!$I$28:$W$1527, (MATCH($F427&amp;$R427,AdmittedwithRecentDischarge!$I$28:$I$1527&amp;AdmittedwithRecentDischarge!$M$28:$M$1527,0)),9))</f>
        <v>0</v>
      </c>
      <c r="U427" s="191">
        <f t="array" ref="U427">IF(ISNA(INDEX(AdmittedwithRecentDischarge!$I$28:$W$1527, (MATCH($F427&amp;$R427,AdmittedwithRecentDischarge!$I$28:$I$1527&amp;AdmittedwithRecentDischarge!$M$28:$M$1527,0)))),"",INDEX(AdmittedwithRecentDischarge!$I$28:$W$1527, (MATCH($F427&amp;$R427,AdmittedwithRecentDischarge!$I$28:$I$1527&amp;AdmittedwithRecentDischarge!$M$28:$M$1527,0)),11))</f>
        <v>0</v>
      </c>
      <c r="V427" s="191">
        <f t="array" ref="V427">IF(ISNA(INDEX(AdmittedwithRecentDischarge!$I$28:$W$1527, (MATCH($F427&amp;$R427,AdmittedwithRecentDischarge!$I$28:$I$1527&amp;AdmittedwithRecentDischarge!$M$28:$M$1527,0)))),"",INDEX(AdmittedwithRecentDischarge!$I$28:$W$1527, (MATCH($F427&amp;$R427,AdmittedwithRecentDischarge!$I$28:$I$1527&amp;AdmittedwithRecentDischarge!$M$28:$M$1527,0)),15))</f>
        <v>0</v>
      </c>
      <c r="W427" s="228" t="b">
        <f t="shared" si="42"/>
        <v>0</v>
      </c>
      <c r="X427" s="224" t="str">
        <f t="array" ref="X427">IF(ISNA(VLOOKUP($F427, AdmittedwithRecentDischarge!$I$28:$I$1527,1,FALSE)),"",MAX(IF((AdmittedwithRecentDischarge!$I$28:$I$1527=$F427)*(AdmittedwithRecentDischarge!$K$28:$K$1527&lt;=TransferLog!$J427),AdmittedwithRecentDischarge!$K$28:$K$1527)))</f>
        <v/>
      </c>
      <c r="Y427" s="224" t="b">
        <f t="shared" si="43"/>
        <v>0</v>
      </c>
      <c r="Z427" s="208"/>
      <c r="AA427" s="207" t="str">
        <f t="shared" si="40"/>
        <v/>
      </c>
      <c r="AB427" s="212" t="b">
        <f t="shared" si="44"/>
        <v>0</v>
      </c>
      <c r="AC427" s="213">
        <f t="shared" si="41"/>
        <v>0</v>
      </c>
      <c r="AD427" s="298"/>
      <c r="AE427" s="299"/>
      <c r="AF427" s="21">
        <f t="shared" si="34"/>
        <v>0</v>
      </c>
    </row>
    <row r="428" spans="1:32" s="21" customFormat="1" ht="16.5" customHeight="1">
      <c r="A428" s="22"/>
      <c r="B428" s="22"/>
      <c r="C428" s="22"/>
      <c r="D428" s="115">
        <f t="shared" si="33"/>
        <v>408</v>
      </c>
      <c r="E428" s="248" t="str">
        <f t="array" ref="E428">IF($F428&lt;&gt;"",INDEX(DropDownLists!$K$10:$K$2516,MATCH($F428,DropDownLists!$L$10:$L$2516,0)),"")</f>
        <v/>
      </c>
      <c r="F428" s="116"/>
      <c r="G428" s="118"/>
      <c r="I428" s="144"/>
      <c r="J428" s="141"/>
      <c r="K428" s="145"/>
      <c r="L428" s="146"/>
      <c r="M428" s="195" t="str">
        <f t="array" ref="M428">IF($L428&lt;&gt;"",INDEX(DropDownLists!$H$10:$H$2516,MATCH($L428,DropDownLists!$I$10:$I$2516,0)),"")</f>
        <v/>
      </c>
      <c r="N428" s="148"/>
      <c r="O428" s="148"/>
      <c r="P428" s="146"/>
      <c r="Q428" s="148" t="s">
        <v>190</v>
      </c>
      <c r="R428" s="119" t="str">
        <f t="array" ref="R428">IF(ISNA(VLOOKUP($F428, AdmittedwithRecentDischarge!$I$28:$I$1527,1,FALSE)),"",MAX(IF((AdmittedwithRecentDischarge!$I$28:$I$1527=$F428)*(AdmittedwithRecentDischarge!$M$28:$M$1527&lt;=TransferLog!$J428),AdmittedwithRecentDischarge!$M$28:$M$1527)))</f>
        <v/>
      </c>
      <c r="S428" s="120" t="str">
        <f t="array" ref="S428">IF(ISNA(INDEX(AdmittedwithRecentDischarge!$AH$28:$AH$1527,MATCH($F428&amp;$R428,AdmittedwithRecentDischarge!$I$28:$I$1527&amp;AdmittedwithRecentDischarge!$M$28:$M$1527,0))),"", IF($R428&lt;&gt;"",INDEX(AdmittedwithRecentDischarge!$AH$28:$AH$1527,MATCH($F428&amp;$R428,AdmittedwithRecentDischarge!$I$28:$I$1527&amp;AdmittedwithRecentDischarge!$M$28:$M$1527,0)),""))</f>
        <v/>
      </c>
      <c r="T428" s="190">
        <f t="array" ref="T428">IF(ISNA(INDEX(AdmittedwithRecentDischarge!$I$28:$W$1527, (MATCH($F428&amp;$R428,AdmittedwithRecentDischarge!$I$28:$I$1527&amp;AdmittedwithRecentDischarge!$M$28:$M$1527,0)))),"",INDEX(AdmittedwithRecentDischarge!$I$28:$W$1527, (MATCH($F428&amp;$R428,AdmittedwithRecentDischarge!$I$28:$I$1527&amp;AdmittedwithRecentDischarge!$M$28:$M$1527,0)),9))</f>
        <v>0</v>
      </c>
      <c r="U428" s="191">
        <f t="array" ref="U428">IF(ISNA(INDEX(AdmittedwithRecentDischarge!$I$28:$W$1527, (MATCH($F428&amp;$R428,AdmittedwithRecentDischarge!$I$28:$I$1527&amp;AdmittedwithRecentDischarge!$M$28:$M$1527,0)))),"",INDEX(AdmittedwithRecentDischarge!$I$28:$W$1527, (MATCH($F428&amp;$R428,AdmittedwithRecentDischarge!$I$28:$I$1527&amp;AdmittedwithRecentDischarge!$M$28:$M$1527,0)),11))</f>
        <v>0</v>
      </c>
      <c r="V428" s="191">
        <f t="array" ref="V428">IF(ISNA(INDEX(AdmittedwithRecentDischarge!$I$28:$W$1527, (MATCH($F428&amp;$R428,AdmittedwithRecentDischarge!$I$28:$I$1527&amp;AdmittedwithRecentDischarge!$M$28:$M$1527,0)))),"",INDEX(AdmittedwithRecentDischarge!$I$28:$W$1527, (MATCH($F428&amp;$R428,AdmittedwithRecentDischarge!$I$28:$I$1527&amp;AdmittedwithRecentDischarge!$M$28:$M$1527,0)),15))</f>
        <v>0</v>
      </c>
      <c r="W428" s="228" t="b">
        <f t="shared" si="42"/>
        <v>0</v>
      </c>
      <c r="X428" s="224" t="str">
        <f t="array" ref="X428">IF(ISNA(VLOOKUP($F428, AdmittedwithRecentDischarge!$I$28:$I$1527,1,FALSE)),"",MAX(IF((AdmittedwithRecentDischarge!$I$28:$I$1527=$F428)*(AdmittedwithRecentDischarge!$K$28:$K$1527&lt;=TransferLog!$J428),AdmittedwithRecentDischarge!$K$28:$K$1527)))</f>
        <v/>
      </c>
      <c r="Y428" s="224" t="b">
        <f t="shared" si="43"/>
        <v>0</v>
      </c>
      <c r="Z428" s="208"/>
      <c r="AA428" s="207" t="str">
        <f t="shared" si="40"/>
        <v/>
      </c>
      <c r="AB428" s="212" t="b">
        <f t="shared" si="44"/>
        <v>0</v>
      </c>
      <c r="AC428" s="213">
        <f t="shared" si="41"/>
        <v>0</v>
      </c>
      <c r="AD428" s="298"/>
      <c r="AE428" s="299"/>
      <c r="AF428" s="21">
        <f t="shared" si="34"/>
        <v>0</v>
      </c>
    </row>
    <row r="429" spans="1:32" s="21" customFormat="1" ht="16.5" customHeight="1">
      <c r="A429" s="22"/>
      <c r="B429" s="22"/>
      <c r="C429" s="22"/>
      <c r="D429" s="115">
        <f t="shared" si="33"/>
        <v>409</v>
      </c>
      <c r="E429" s="248" t="str">
        <f t="array" ref="E429">IF($F429&lt;&gt;"",INDEX(DropDownLists!$K$10:$K$2516,MATCH($F429,DropDownLists!$L$10:$L$2516,0)),"")</f>
        <v/>
      </c>
      <c r="F429" s="116"/>
      <c r="G429" s="118"/>
      <c r="I429" s="144"/>
      <c r="J429" s="141"/>
      <c r="K429" s="145"/>
      <c r="L429" s="146"/>
      <c r="M429" s="195" t="str">
        <f t="array" ref="M429">IF($L429&lt;&gt;"",INDEX(DropDownLists!$H$10:$H$2516,MATCH($L429,DropDownLists!$I$10:$I$2516,0)),"")</f>
        <v/>
      </c>
      <c r="N429" s="148"/>
      <c r="O429" s="148"/>
      <c r="P429" s="146"/>
      <c r="Q429" s="148" t="s">
        <v>190</v>
      </c>
      <c r="R429" s="119" t="str">
        <f t="array" ref="R429">IF(ISNA(VLOOKUP($F429, AdmittedwithRecentDischarge!$I$28:$I$1527,1,FALSE)),"",MAX(IF((AdmittedwithRecentDischarge!$I$28:$I$1527=$F429)*(AdmittedwithRecentDischarge!$M$28:$M$1527&lt;=TransferLog!$J429),AdmittedwithRecentDischarge!$M$28:$M$1527)))</f>
        <v/>
      </c>
      <c r="S429" s="120" t="str">
        <f t="array" ref="S429">IF(ISNA(INDEX(AdmittedwithRecentDischarge!$AH$28:$AH$1527,MATCH($F429&amp;$R429,AdmittedwithRecentDischarge!$I$28:$I$1527&amp;AdmittedwithRecentDischarge!$M$28:$M$1527,0))),"", IF($R429&lt;&gt;"",INDEX(AdmittedwithRecentDischarge!$AH$28:$AH$1527,MATCH($F429&amp;$R429,AdmittedwithRecentDischarge!$I$28:$I$1527&amp;AdmittedwithRecentDischarge!$M$28:$M$1527,0)),""))</f>
        <v/>
      </c>
      <c r="T429" s="190">
        <f t="array" ref="T429">IF(ISNA(INDEX(AdmittedwithRecentDischarge!$I$28:$W$1527, (MATCH($F429&amp;$R429,AdmittedwithRecentDischarge!$I$28:$I$1527&amp;AdmittedwithRecentDischarge!$M$28:$M$1527,0)))),"",INDEX(AdmittedwithRecentDischarge!$I$28:$W$1527, (MATCH($F429&amp;$R429,AdmittedwithRecentDischarge!$I$28:$I$1527&amp;AdmittedwithRecentDischarge!$M$28:$M$1527,0)),9))</f>
        <v>0</v>
      </c>
      <c r="U429" s="191">
        <f t="array" ref="U429">IF(ISNA(INDEX(AdmittedwithRecentDischarge!$I$28:$W$1527, (MATCH($F429&amp;$R429,AdmittedwithRecentDischarge!$I$28:$I$1527&amp;AdmittedwithRecentDischarge!$M$28:$M$1527,0)))),"",INDEX(AdmittedwithRecentDischarge!$I$28:$W$1527, (MATCH($F429&amp;$R429,AdmittedwithRecentDischarge!$I$28:$I$1527&amp;AdmittedwithRecentDischarge!$M$28:$M$1527,0)),11))</f>
        <v>0</v>
      </c>
      <c r="V429" s="191">
        <f t="array" ref="V429">IF(ISNA(INDEX(AdmittedwithRecentDischarge!$I$28:$W$1527, (MATCH($F429&amp;$R429,AdmittedwithRecentDischarge!$I$28:$I$1527&amp;AdmittedwithRecentDischarge!$M$28:$M$1527,0)))),"",INDEX(AdmittedwithRecentDischarge!$I$28:$W$1527, (MATCH($F429&amp;$R429,AdmittedwithRecentDischarge!$I$28:$I$1527&amp;AdmittedwithRecentDischarge!$M$28:$M$1527,0)),15))</f>
        <v>0</v>
      </c>
      <c r="W429" s="228" t="b">
        <f t="shared" si="42"/>
        <v>0</v>
      </c>
      <c r="X429" s="224" t="str">
        <f t="array" ref="X429">IF(ISNA(VLOOKUP($F429, AdmittedwithRecentDischarge!$I$28:$I$1527,1,FALSE)),"",MAX(IF((AdmittedwithRecentDischarge!$I$28:$I$1527=$F429)*(AdmittedwithRecentDischarge!$K$28:$K$1527&lt;=TransferLog!$J429),AdmittedwithRecentDischarge!$K$28:$K$1527)))</f>
        <v/>
      </c>
      <c r="Y429" s="224" t="b">
        <f t="shared" si="43"/>
        <v>0</v>
      </c>
      <c r="Z429" s="208"/>
      <c r="AA429" s="207" t="str">
        <f t="shared" si="40"/>
        <v/>
      </c>
      <c r="AB429" s="212" t="b">
        <f t="shared" si="44"/>
        <v>0</v>
      </c>
      <c r="AC429" s="213">
        <f t="shared" si="41"/>
        <v>0</v>
      </c>
      <c r="AD429" s="298"/>
      <c r="AE429" s="299"/>
      <c r="AF429" s="21">
        <f t="shared" si="34"/>
        <v>0</v>
      </c>
    </row>
    <row r="430" spans="1:32" s="21" customFormat="1" ht="16.5" customHeight="1">
      <c r="A430" s="22"/>
      <c r="B430" s="22"/>
      <c r="C430" s="22"/>
      <c r="D430" s="115">
        <f t="shared" si="33"/>
        <v>410</v>
      </c>
      <c r="E430" s="248" t="str">
        <f t="array" ref="E430">IF($F430&lt;&gt;"",INDEX(DropDownLists!$K$10:$K$2516,MATCH($F430,DropDownLists!$L$10:$L$2516,0)),"")</f>
        <v/>
      </c>
      <c r="F430" s="116"/>
      <c r="G430" s="118"/>
      <c r="I430" s="144"/>
      <c r="J430" s="141"/>
      <c r="K430" s="145"/>
      <c r="L430" s="146"/>
      <c r="M430" s="195" t="str">
        <f t="array" ref="M430">IF($L430&lt;&gt;"",INDEX(DropDownLists!$H$10:$H$2516,MATCH($L430,DropDownLists!$I$10:$I$2516,0)),"")</f>
        <v/>
      </c>
      <c r="N430" s="148"/>
      <c r="O430" s="148"/>
      <c r="P430" s="146"/>
      <c r="Q430" s="148" t="s">
        <v>190</v>
      </c>
      <c r="R430" s="119" t="str">
        <f t="array" ref="R430">IF(ISNA(VLOOKUP($F430, AdmittedwithRecentDischarge!$I$28:$I$1527,1,FALSE)),"",MAX(IF((AdmittedwithRecentDischarge!$I$28:$I$1527=$F430)*(AdmittedwithRecentDischarge!$M$28:$M$1527&lt;=TransferLog!$J430),AdmittedwithRecentDischarge!$M$28:$M$1527)))</f>
        <v/>
      </c>
      <c r="S430" s="120" t="str">
        <f t="array" ref="S430">IF(ISNA(INDEX(AdmittedwithRecentDischarge!$AH$28:$AH$1527,MATCH($F430&amp;$R430,AdmittedwithRecentDischarge!$I$28:$I$1527&amp;AdmittedwithRecentDischarge!$M$28:$M$1527,0))),"", IF($R430&lt;&gt;"",INDEX(AdmittedwithRecentDischarge!$AH$28:$AH$1527,MATCH($F430&amp;$R430,AdmittedwithRecentDischarge!$I$28:$I$1527&amp;AdmittedwithRecentDischarge!$M$28:$M$1527,0)),""))</f>
        <v/>
      </c>
      <c r="T430" s="190">
        <f t="array" ref="T430">IF(ISNA(INDEX(AdmittedwithRecentDischarge!$I$28:$W$1527, (MATCH($F430&amp;$R430,AdmittedwithRecentDischarge!$I$28:$I$1527&amp;AdmittedwithRecentDischarge!$M$28:$M$1527,0)))),"",INDEX(AdmittedwithRecentDischarge!$I$28:$W$1527, (MATCH($F430&amp;$R430,AdmittedwithRecentDischarge!$I$28:$I$1527&amp;AdmittedwithRecentDischarge!$M$28:$M$1527,0)),9))</f>
        <v>0</v>
      </c>
      <c r="U430" s="191">
        <f t="array" ref="U430">IF(ISNA(INDEX(AdmittedwithRecentDischarge!$I$28:$W$1527, (MATCH($F430&amp;$R430,AdmittedwithRecentDischarge!$I$28:$I$1527&amp;AdmittedwithRecentDischarge!$M$28:$M$1527,0)))),"",INDEX(AdmittedwithRecentDischarge!$I$28:$W$1527, (MATCH($F430&amp;$R430,AdmittedwithRecentDischarge!$I$28:$I$1527&amp;AdmittedwithRecentDischarge!$M$28:$M$1527,0)),11))</f>
        <v>0</v>
      </c>
      <c r="V430" s="191">
        <f t="array" ref="V430">IF(ISNA(INDEX(AdmittedwithRecentDischarge!$I$28:$W$1527, (MATCH($F430&amp;$R430,AdmittedwithRecentDischarge!$I$28:$I$1527&amp;AdmittedwithRecentDischarge!$M$28:$M$1527,0)))),"",INDEX(AdmittedwithRecentDischarge!$I$28:$W$1527, (MATCH($F430&amp;$R430,AdmittedwithRecentDischarge!$I$28:$I$1527&amp;AdmittedwithRecentDischarge!$M$28:$M$1527,0)),15))</f>
        <v>0</v>
      </c>
      <c r="W430" s="228" t="b">
        <f t="shared" si="42"/>
        <v>0</v>
      </c>
      <c r="X430" s="224" t="str">
        <f t="array" ref="X430">IF(ISNA(VLOOKUP($F430, AdmittedwithRecentDischarge!$I$28:$I$1527,1,FALSE)),"",MAX(IF((AdmittedwithRecentDischarge!$I$28:$I$1527=$F430)*(AdmittedwithRecentDischarge!$K$28:$K$1527&lt;=TransferLog!$J430),AdmittedwithRecentDischarge!$K$28:$K$1527)))</f>
        <v/>
      </c>
      <c r="Y430" s="224" t="b">
        <f t="shared" si="43"/>
        <v>0</v>
      </c>
      <c r="Z430" s="208"/>
      <c r="AA430" s="207" t="str">
        <f t="shared" si="40"/>
        <v/>
      </c>
      <c r="AB430" s="212" t="b">
        <f t="shared" si="44"/>
        <v>0</v>
      </c>
      <c r="AC430" s="213">
        <f t="shared" si="41"/>
        <v>0</v>
      </c>
      <c r="AD430" s="298"/>
      <c r="AE430" s="299"/>
      <c r="AF430" s="21">
        <f t="shared" si="34"/>
        <v>0</v>
      </c>
    </row>
    <row r="431" spans="1:32" s="21" customFormat="1" ht="16.5" customHeight="1">
      <c r="A431" s="22"/>
      <c r="B431" s="22"/>
      <c r="C431" s="22"/>
      <c r="D431" s="115">
        <f t="shared" si="33"/>
        <v>411</v>
      </c>
      <c r="E431" s="248" t="str">
        <f t="array" ref="E431">IF($F431&lt;&gt;"",INDEX(DropDownLists!$K$10:$K$2516,MATCH($F431,DropDownLists!$L$10:$L$2516,0)),"")</f>
        <v/>
      </c>
      <c r="F431" s="116"/>
      <c r="G431" s="118"/>
      <c r="I431" s="144"/>
      <c r="J431" s="141"/>
      <c r="K431" s="145"/>
      <c r="L431" s="146"/>
      <c r="M431" s="195" t="str">
        <f t="array" ref="M431">IF($L431&lt;&gt;"",INDEX(DropDownLists!$H$10:$H$2516,MATCH($L431,DropDownLists!$I$10:$I$2516,0)),"")</f>
        <v/>
      </c>
      <c r="N431" s="148"/>
      <c r="O431" s="148"/>
      <c r="P431" s="146"/>
      <c r="Q431" s="148" t="s">
        <v>190</v>
      </c>
      <c r="R431" s="119" t="str">
        <f t="array" ref="R431">IF(ISNA(VLOOKUP($F431, AdmittedwithRecentDischarge!$I$28:$I$1527,1,FALSE)),"",MAX(IF((AdmittedwithRecentDischarge!$I$28:$I$1527=$F431)*(AdmittedwithRecentDischarge!$M$28:$M$1527&lt;=TransferLog!$J431),AdmittedwithRecentDischarge!$M$28:$M$1527)))</f>
        <v/>
      </c>
      <c r="S431" s="120" t="str">
        <f t="array" ref="S431">IF(ISNA(INDEX(AdmittedwithRecentDischarge!$AH$28:$AH$1527,MATCH($F431&amp;$R431,AdmittedwithRecentDischarge!$I$28:$I$1527&amp;AdmittedwithRecentDischarge!$M$28:$M$1527,0))),"", IF($R431&lt;&gt;"",INDEX(AdmittedwithRecentDischarge!$AH$28:$AH$1527,MATCH($F431&amp;$R431,AdmittedwithRecentDischarge!$I$28:$I$1527&amp;AdmittedwithRecentDischarge!$M$28:$M$1527,0)),""))</f>
        <v/>
      </c>
      <c r="T431" s="190">
        <f t="array" ref="T431">IF(ISNA(INDEX(AdmittedwithRecentDischarge!$I$28:$W$1527, (MATCH($F431&amp;$R431,AdmittedwithRecentDischarge!$I$28:$I$1527&amp;AdmittedwithRecentDischarge!$M$28:$M$1527,0)))),"",INDEX(AdmittedwithRecentDischarge!$I$28:$W$1527, (MATCH($F431&amp;$R431,AdmittedwithRecentDischarge!$I$28:$I$1527&amp;AdmittedwithRecentDischarge!$M$28:$M$1527,0)),9))</f>
        <v>0</v>
      </c>
      <c r="U431" s="191">
        <f t="array" ref="U431">IF(ISNA(INDEX(AdmittedwithRecentDischarge!$I$28:$W$1527, (MATCH($F431&amp;$R431,AdmittedwithRecentDischarge!$I$28:$I$1527&amp;AdmittedwithRecentDischarge!$M$28:$M$1527,0)))),"",INDEX(AdmittedwithRecentDischarge!$I$28:$W$1527, (MATCH($F431&amp;$R431,AdmittedwithRecentDischarge!$I$28:$I$1527&amp;AdmittedwithRecentDischarge!$M$28:$M$1527,0)),11))</f>
        <v>0</v>
      </c>
      <c r="V431" s="191">
        <f t="array" ref="V431">IF(ISNA(INDEX(AdmittedwithRecentDischarge!$I$28:$W$1527, (MATCH($F431&amp;$R431,AdmittedwithRecentDischarge!$I$28:$I$1527&amp;AdmittedwithRecentDischarge!$M$28:$M$1527,0)))),"",INDEX(AdmittedwithRecentDischarge!$I$28:$W$1527, (MATCH($F431&amp;$R431,AdmittedwithRecentDischarge!$I$28:$I$1527&amp;AdmittedwithRecentDischarge!$M$28:$M$1527,0)),15))</f>
        <v>0</v>
      </c>
      <c r="W431" s="228" t="b">
        <f t="shared" si="42"/>
        <v>0</v>
      </c>
      <c r="X431" s="224" t="str">
        <f t="array" ref="X431">IF(ISNA(VLOOKUP($F431, AdmittedwithRecentDischarge!$I$28:$I$1527,1,FALSE)),"",MAX(IF((AdmittedwithRecentDischarge!$I$28:$I$1527=$F431)*(AdmittedwithRecentDischarge!$K$28:$K$1527&lt;=TransferLog!$J431),AdmittedwithRecentDischarge!$K$28:$K$1527)))</f>
        <v/>
      </c>
      <c r="Y431" s="224" t="b">
        <f t="shared" si="43"/>
        <v>0</v>
      </c>
      <c r="Z431" s="208"/>
      <c r="AA431" s="207" t="str">
        <f t="shared" si="40"/>
        <v/>
      </c>
      <c r="AB431" s="212" t="b">
        <f t="shared" si="44"/>
        <v>0</v>
      </c>
      <c r="AC431" s="213">
        <f t="shared" si="41"/>
        <v>0</v>
      </c>
      <c r="AD431" s="298"/>
      <c r="AE431" s="299"/>
      <c r="AF431" s="21">
        <f t="shared" si="34"/>
        <v>0</v>
      </c>
    </row>
    <row r="432" spans="1:32" s="21" customFormat="1" ht="16.5" customHeight="1">
      <c r="A432" s="22"/>
      <c r="B432" s="22"/>
      <c r="C432" s="22"/>
      <c r="D432" s="115">
        <f t="shared" si="33"/>
        <v>412</v>
      </c>
      <c r="E432" s="248" t="str">
        <f t="array" ref="E432">IF($F432&lt;&gt;"",INDEX(DropDownLists!$K$10:$K$2516,MATCH($F432,DropDownLists!$L$10:$L$2516,0)),"")</f>
        <v/>
      </c>
      <c r="F432" s="116"/>
      <c r="G432" s="118"/>
      <c r="I432" s="144"/>
      <c r="J432" s="141"/>
      <c r="K432" s="145"/>
      <c r="L432" s="146"/>
      <c r="M432" s="195" t="str">
        <f t="array" ref="M432">IF($L432&lt;&gt;"",INDEX(DropDownLists!$H$10:$H$2516,MATCH($L432,DropDownLists!$I$10:$I$2516,0)),"")</f>
        <v/>
      </c>
      <c r="N432" s="148"/>
      <c r="O432" s="148"/>
      <c r="P432" s="146"/>
      <c r="Q432" s="148" t="s">
        <v>190</v>
      </c>
      <c r="R432" s="119" t="str">
        <f t="array" ref="R432">IF(ISNA(VLOOKUP($F432, AdmittedwithRecentDischarge!$I$28:$I$1527,1,FALSE)),"",MAX(IF((AdmittedwithRecentDischarge!$I$28:$I$1527=$F432)*(AdmittedwithRecentDischarge!$M$28:$M$1527&lt;=TransferLog!$J432),AdmittedwithRecentDischarge!$M$28:$M$1527)))</f>
        <v/>
      </c>
      <c r="S432" s="120" t="str">
        <f t="array" ref="S432">IF(ISNA(INDEX(AdmittedwithRecentDischarge!$AH$28:$AH$1527,MATCH($F432&amp;$R432,AdmittedwithRecentDischarge!$I$28:$I$1527&amp;AdmittedwithRecentDischarge!$M$28:$M$1527,0))),"", IF($R432&lt;&gt;"",INDEX(AdmittedwithRecentDischarge!$AH$28:$AH$1527,MATCH($F432&amp;$R432,AdmittedwithRecentDischarge!$I$28:$I$1527&amp;AdmittedwithRecentDischarge!$M$28:$M$1527,0)),""))</f>
        <v/>
      </c>
      <c r="T432" s="190">
        <f t="array" ref="T432">IF(ISNA(INDEX(AdmittedwithRecentDischarge!$I$28:$W$1527, (MATCH($F432&amp;$R432,AdmittedwithRecentDischarge!$I$28:$I$1527&amp;AdmittedwithRecentDischarge!$M$28:$M$1527,0)))),"",INDEX(AdmittedwithRecentDischarge!$I$28:$W$1527, (MATCH($F432&amp;$R432,AdmittedwithRecentDischarge!$I$28:$I$1527&amp;AdmittedwithRecentDischarge!$M$28:$M$1527,0)),9))</f>
        <v>0</v>
      </c>
      <c r="U432" s="191">
        <f t="array" ref="U432">IF(ISNA(INDEX(AdmittedwithRecentDischarge!$I$28:$W$1527, (MATCH($F432&amp;$R432,AdmittedwithRecentDischarge!$I$28:$I$1527&amp;AdmittedwithRecentDischarge!$M$28:$M$1527,0)))),"",INDEX(AdmittedwithRecentDischarge!$I$28:$W$1527, (MATCH($F432&amp;$R432,AdmittedwithRecentDischarge!$I$28:$I$1527&amp;AdmittedwithRecentDischarge!$M$28:$M$1527,0)),11))</f>
        <v>0</v>
      </c>
      <c r="V432" s="191">
        <f t="array" ref="V432">IF(ISNA(INDEX(AdmittedwithRecentDischarge!$I$28:$W$1527, (MATCH($F432&amp;$R432,AdmittedwithRecentDischarge!$I$28:$I$1527&amp;AdmittedwithRecentDischarge!$M$28:$M$1527,0)))),"",INDEX(AdmittedwithRecentDischarge!$I$28:$W$1527, (MATCH($F432&amp;$R432,AdmittedwithRecentDischarge!$I$28:$I$1527&amp;AdmittedwithRecentDischarge!$M$28:$M$1527,0)),15))</f>
        <v>0</v>
      </c>
      <c r="W432" s="228" t="b">
        <f t="shared" si="42"/>
        <v>0</v>
      </c>
      <c r="X432" s="224" t="str">
        <f t="array" ref="X432">IF(ISNA(VLOOKUP($F432, AdmittedwithRecentDischarge!$I$28:$I$1527,1,FALSE)),"",MAX(IF((AdmittedwithRecentDischarge!$I$28:$I$1527=$F432)*(AdmittedwithRecentDischarge!$K$28:$K$1527&lt;=TransferLog!$J432),AdmittedwithRecentDischarge!$K$28:$K$1527)))</f>
        <v/>
      </c>
      <c r="Y432" s="224" t="b">
        <f t="shared" si="43"/>
        <v>0</v>
      </c>
      <c r="Z432" s="208"/>
      <c r="AA432" s="207" t="str">
        <f t="shared" si="40"/>
        <v/>
      </c>
      <c r="AB432" s="212" t="b">
        <f t="shared" si="44"/>
        <v>0</v>
      </c>
      <c r="AC432" s="213">
        <f t="shared" si="41"/>
        <v>0</v>
      </c>
      <c r="AD432" s="298"/>
      <c r="AE432" s="299"/>
      <c r="AF432" s="21">
        <f t="shared" si="34"/>
        <v>0</v>
      </c>
    </row>
    <row r="433" spans="1:32" s="21" customFormat="1" ht="16.5" customHeight="1">
      <c r="A433" s="22"/>
      <c r="B433" s="22"/>
      <c r="C433" s="22"/>
      <c r="D433" s="115">
        <f t="shared" si="33"/>
        <v>413</v>
      </c>
      <c r="E433" s="248" t="str">
        <f t="array" ref="E433">IF($F433&lt;&gt;"",INDEX(DropDownLists!$K$10:$K$2516,MATCH($F433,DropDownLists!$L$10:$L$2516,0)),"")</f>
        <v/>
      </c>
      <c r="F433" s="116"/>
      <c r="G433" s="118"/>
      <c r="I433" s="144"/>
      <c r="J433" s="141"/>
      <c r="K433" s="145"/>
      <c r="L433" s="146"/>
      <c r="M433" s="195" t="str">
        <f t="array" ref="M433">IF($L433&lt;&gt;"",INDEX(DropDownLists!$H$10:$H$2516,MATCH($L433,DropDownLists!$I$10:$I$2516,0)),"")</f>
        <v/>
      </c>
      <c r="N433" s="148"/>
      <c r="O433" s="148"/>
      <c r="P433" s="146"/>
      <c r="Q433" s="148" t="s">
        <v>190</v>
      </c>
      <c r="R433" s="119" t="str">
        <f t="array" ref="R433">IF(ISNA(VLOOKUP($F433, AdmittedwithRecentDischarge!$I$28:$I$1527,1,FALSE)),"",MAX(IF((AdmittedwithRecentDischarge!$I$28:$I$1527=$F433)*(AdmittedwithRecentDischarge!$M$28:$M$1527&lt;=TransferLog!$J433),AdmittedwithRecentDischarge!$M$28:$M$1527)))</f>
        <v/>
      </c>
      <c r="S433" s="120" t="str">
        <f t="array" ref="S433">IF(ISNA(INDEX(AdmittedwithRecentDischarge!$AH$28:$AH$1527,MATCH($F433&amp;$R433,AdmittedwithRecentDischarge!$I$28:$I$1527&amp;AdmittedwithRecentDischarge!$M$28:$M$1527,0))),"", IF($R433&lt;&gt;"",INDEX(AdmittedwithRecentDischarge!$AH$28:$AH$1527,MATCH($F433&amp;$R433,AdmittedwithRecentDischarge!$I$28:$I$1527&amp;AdmittedwithRecentDischarge!$M$28:$M$1527,0)),""))</f>
        <v/>
      </c>
      <c r="T433" s="190">
        <f t="array" ref="T433">IF(ISNA(INDEX(AdmittedwithRecentDischarge!$I$28:$W$1527, (MATCH($F433&amp;$R433,AdmittedwithRecentDischarge!$I$28:$I$1527&amp;AdmittedwithRecentDischarge!$M$28:$M$1527,0)))),"",INDEX(AdmittedwithRecentDischarge!$I$28:$W$1527, (MATCH($F433&amp;$R433,AdmittedwithRecentDischarge!$I$28:$I$1527&amp;AdmittedwithRecentDischarge!$M$28:$M$1527,0)),9))</f>
        <v>0</v>
      </c>
      <c r="U433" s="191">
        <f t="array" ref="U433">IF(ISNA(INDEX(AdmittedwithRecentDischarge!$I$28:$W$1527, (MATCH($F433&amp;$R433,AdmittedwithRecentDischarge!$I$28:$I$1527&amp;AdmittedwithRecentDischarge!$M$28:$M$1527,0)))),"",INDEX(AdmittedwithRecentDischarge!$I$28:$W$1527, (MATCH($F433&amp;$R433,AdmittedwithRecentDischarge!$I$28:$I$1527&amp;AdmittedwithRecentDischarge!$M$28:$M$1527,0)),11))</f>
        <v>0</v>
      </c>
      <c r="V433" s="191">
        <f t="array" ref="V433">IF(ISNA(INDEX(AdmittedwithRecentDischarge!$I$28:$W$1527, (MATCH($F433&amp;$R433,AdmittedwithRecentDischarge!$I$28:$I$1527&amp;AdmittedwithRecentDischarge!$M$28:$M$1527,0)))),"",INDEX(AdmittedwithRecentDischarge!$I$28:$W$1527, (MATCH($F433&amp;$R433,AdmittedwithRecentDischarge!$I$28:$I$1527&amp;AdmittedwithRecentDischarge!$M$28:$M$1527,0)),15))</f>
        <v>0</v>
      </c>
      <c r="W433" s="228" t="b">
        <f t="shared" si="42"/>
        <v>0</v>
      </c>
      <c r="X433" s="224" t="str">
        <f t="array" ref="X433">IF(ISNA(VLOOKUP($F433, AdmittedwithRecentDischarge!$I$28:$I$1527,1,FALSE)),"",MAX(IF((AdmittedwithRecentDischarge!$I$28:$I$1527=$F433)*(AdmittedwithRecentDischarge!$K$28:$K$1527&lt;=TransferLog!$J433),AdmittedwithRecentDischarge!$K$28:$K$1527)))</f>
        <v/>
      </c>
      <c r="Y433" s="224" t="b">
        <f t="shared" si="43"/>
        <v>0</v>
      </c>
      <c r="Z433" s="208"/>
      <c r="AA433" s="207" t="str">
        <f t="shared" si="40"/>
        <v/>
      </c>
      <c r="AB433" s="212" t="b">
        <f t="shared" si="44"/>
        <v>0</v>
      </c>
      <c r="AC433" s="213">
        <f t="shared" si="41"/>
        <v>0</v>
      </c>
      <c r="AD433" s="298"/>
      <c r="AE433" s="299"/>
      <c r="AF433" s="21">
        <f t="shared" si="34"/>
        <v>0</v>
      </c>
    </row>
    <row r="434" spans="1:32" s="21" customFormat="1" ht="16.5" customHeight="1">
      <c r="A434" s="22"/>
      <c r="B434" s="22"/>
      <c r="C434" s="22"/>
      <c r="D434" s="115">
        <f t="shared" si="33"/>
        <v>414</v>
      </c>
      <c r="E434" s="248" t="str">
        <f t="array" ref="E434">IF($F434&lt;&gt;"",INDEX(DropDownLists!$K$10:$K$2516,MATCH($F434,DropDownLists!$L$10:$L$2516,0)),"")</f>
        <v/>
      </c>
      <c r="F434" s="116"/>
      <c r="G434" s="118"/>
      <c r="I434" s="144"/>
      <c r="J434" s="141"/>
      <c r="K434" s="145"/>
      <c r="L434" s="146"/>
      <c r="M434" s="195" t="str">
        <f t="array" ref="M434">IF($L434&lt;&gt;"",INDEX(DropDownLists!$H$10:$H$2516,MATCH($L434,DropDownLists!$I$10:$I$2516,0)),"")</f>
        <v/>
      </c>
      <c r="N434" s="148"/>
      <c r="O434" s="148"/>
      <c r="P434" s="146"/>
      <c r="Q434" s="148" t="s">
        <v>190</v>
      </c>
      <c r="R434" s="119" t="str">
        <f t="array" ref="R434">IF(ISNA(VLOOKUP($F434, AdmittedwithRecentDischarge!$I$28:$I$1527,1,FALSE)),"",MAX(IF((AdmittedwithRecentDischarge!$I$28:$I$1527=$F434)*(AdmittedwithRecentDischarge!$M$28:$M$1527&lt;=TransferLog!$J434),AdmittedwithRecentDischarge!$M$28:$M$1527)))</f>
        <v/>
      </c>
      <c r="S434" s="120" t="str">
        <f t="array" ref="S434">IF(ISNA(INDEX(AdmittedwithRecentDischarge!$AH$28:$AH$1527,MATCH($F434&amp;$R434,AdmittedwithRecentDischarge!$I$28:$I$1527&amp;AdmittedwithRecentDischarge!$M$28:$M$1527,0))),"", IF($R434&lt;&gt;"",INDEX(AdmittedwithRecentDischarge!$AH$28:$AH$1527,MATCH($F434&amp;$R434,AdmittedwithRecentDischarge!$I$28:$I$1527&amp;AdmittedwithRecentDischarge!$M$28:$M$1527,0)),""))</f>
        <v/>
      </c>
      <c r="T434" s="190">
        <f t="array" ref="T434">IF(ISNA(INDEX(AdmittedwithRecentDischarge!$I$28:$W$1527, (MATCH($F434&amp;$R434,AdmittedwithRecentDischarge!$I$28:$I$1527&amp;AdmittedwithRecentDischarge!$M$28:$M$1527,0)))),"",INDEX(AdmittedwithRecentDischarge!$I$28:$W$1527, (MATCH($F434&amp;$R434,AdmittedwithRecentDischarge!$I$28:$I$1527&amp;AdmittedwithRecentDischarge!$M$28:$M$1527,0)),9))</f>
        <v>0</v>
      </c>
      <c r="U434" s="191">
        <f t="array" ref="U434">IF(ISNA(INDEX(AdmittedwithRecentDischarge!$I$28:$W$1527, (MATCH($F434&amp;$R434,AdmittedwithRecentDischarge!$I$28:$I$1527&amp;AdmittedwithRecentDischarge!$M$28:$M$1527,0)))),"",INDEX(AdmittedwithRecentDischarge!$I$28:$W$1527, (MATCH($F434&amp;$R434,AdmittedwithRecentDischarge!$I$28:$I$1527&amp;AdmittedwithRecentDischarge!$M$28:$M$1527,0)),11))</f>
        <v>0</v>
      </c>
      <c r="V434" s="191">
        <f t="array" ref="V434">IF(ISNA(INDEX(AdmittedwithRecentDischarge!$I$28:$W$1527, (MATCH($F434&amp;$R434,AdmittedwithRecentDischarge!$I$28:$I$1527&amp;AdmittedwithRecentDischarge!$M$28:$M$1527,0)))),"",INDEX(AdmittedwithRecentDischarge!$I$28:$W$1527, (MATCH($F434&amp;$R434,AdmittedwithRecentDischarge!$I$28:$I$1527&amp;AdmittedwithRecentDischarge!$M$28:$M$1527,0)),15))</f>
        <v>0</v>
      </c>
      <c r="W434" s="228" t="b">
        <f t="shared" si="42"/>
        <v>0</v>
      </c>
      <c r="X434" s="224" t="str">
        <f t="array" ref="X434">IF(ISNA(VLOOKUP($F434, AdmittedwithRecentDischarge!$I$28:$I$1527,1,FALSE)),"",MAX(IF((AdmittedwithRecentDischarge!$I$28:$I$1527=$F434)*(AdmittedwithRecentDischarge!$K$28:$K$1527&lt;=TransferLog!$J434),AdmittedwithRecentDischarge!$K$28:$K$1527)))</f>
        <v/>
      </c>
      <c r="Y434" s="224" t="b">
        <f t="shared" si="43"/>
        <v>0</v>
      </c>
      <c r="Z434" s="208"/>
      <c r="AA434" s="207" t="str">
        <f t="shared" si="40"/>
        <v/>
      </c>
      <c r="AB434" s="212" t="b">
        <f t="shared" si="44"/>
        <v>0</v>
      </c>
      <c r="AC434" s="213">
        <f t="shared" si="41"/>
        <v>0</v>
      </c>
      <c r="AD434" s="298"/>
      <c r="AE434" s="299"/>
      <c r="AF434" s="21">
        <f t="shared" si="34"/>
        <v>0</v>
      </c>
    </row>
    <row r="435" spans="1:32" s="21" customFormat="1" ht="16.5" customHeight="1">
      <c r="A435" s="22"/>
      <c r="B435" s="22"/>
      <c r="C435" s="22"/>
      <c r="D435" s="115">
        <f t="shared" si="33"/>
        <v>415</v>
      </c>
      <c r="E435" s="248" t="str">
        <f t="array" ref="E435">IF($F435&lt;&gt;"",INDEX(DropDownLists!$K$10:$K$2516,MATCH($F435,DropDownLists!$L$10:$L$2516,0)),"")</f>
        <v/>
      </c>
      <c r="F435" s="116"/>
      <c r="G435" s="118"/>
      <c r="I435" s="144"/>
      <c r="J435" s="141"/>
      <c r="K435" s="145"/>
      <c r="L435" s="146"/>
      <c r="M435" s="195" t="str">
        <f t="array" ref="M435">IF($L435&lt;&gt;"",INDEX(DropDownLists!$H$10:$H$2516,MATCH($L435,DropDownLists!$I$10:$I$2516,0)),"")</f>
        <v/>
      </c>
      <c r="N435" s="148"/>
      <c r="O435" s="148"/>
      <c r="P435" s="146"/>
      <c r="Q435" s="148" t="s">
        <v>190</v>
      </c>
      <c r="R435" s="119" t="str">
        <f t="array" ref="R435">IF(ISNA(VLOOKUP($F435, AdmittedwithRecentDischarge!$I$28:$I$1527,1,FALSE)),"",MAX(IF((AdmittedwithRecentDischarge!$I$28:$I$1527=$F435)*(AdmittedwithRecentDischarge!$M$28:$M$1527&lt;=TransferLog!$J435),AdmittedwithRecentDischarge!$M$28:$M$1527)))</f>
        <v/>
      </c>
      <c r="S435" s="120" t="str">
        <f t="array" ref="S435">IF(ISNA(INDEX(AdmittedwithRecentDischarge!$AH$28:$AH$1527,MATCH($F435&amp;$R435,AdmittedwithRecentDischarge!$I$28:$I$1527&amp;AdmittedwithRecentDischarge!$M$28:$M$1527,0))),"", IF($R435&lt;&gt;"",INDEX(AdmittedwithRecentDischarge!$AH$28:$AH$1527,MATCH($F435&amp;$R435,AdmittedwithRecentDischarge!$I$28:$I$1527&amp;AdmittedwithRecentDischarge!$M$28:$M$1527,0)),""))</f>
        <v/>
      </c>
      <c r="T435" s="190">
        <f t="array" ref="T435">IF(ISNA(INDEX(AdmittedwithRecentDischarge!$I$28:$W$1527, (MATCH($F435&amp;$R435,AdmittedwithRecentDischarge!$I$28:$I$1527&amp;AdmittedwithRecentDischarge!$M$28:$M$1527,0)))),"",INDEX(AdmittedwithRecentDischarge!$I$28:$W$1527, (MATCH($F435&amp;$R435,AdmittedwithRecentDischarge!$I$28:$I$1527&amp;AdmittedwithRecentDischarge!$M$28:$M$1527,0)),9))</f>
        <v>0</v>
      </c>
      <c r="U435" s="191">
        <f t="array" ref="U435">IF(ISNA(INDEX(AdmittedwithRecentDischarge!$I$28:$W$1527, (MATCH($F435&amp;$R435,AdmittedwithRecentDischarge!$I$28:$I$1527&amp;AdmittedwithRecentDischarge!$M$28:$M$1527,0)))),"",INDEX(AdmittedwithRecentDischarge!$I$28:$W$1527, (MATCH($F435&amp;$R435,AdmittedwithRecentDischarge!$I$28:$I$1527&amp;AdmittedwithRecentDischarge!$M$28:$M$1527,0)),11))</f>
        <v>0</v>
      </c>
      <c r="V435" s="191">
        <f t="array" ref="V435">IF(ISNA(INDEX(AdmittedwithRecentDischarge!$I$28:$W$1527, (MATCH($F435&amp;$R435,AdmittedwithRecentDischarge!$I$28:$I$1527&amp;AdmittedwithRecentDischarge!$M$28:$M$1527,0)))),"",INDEX(AdmittedwithRecentDischarge!$I$28:$W$1527, (MATCH($F435&amp;$R435,AdmittedwithRecentDischarge!$I$28:$I$1527&amp;AdmittedwithRecentDischarge!$M$28:$M$1527,0)),15))</f>
        <v>0</v>
      </c>
      <c r="W435" s="228" t="b">
        <f t="shared" si="42"/>
        <v>0</v>
      </c>
      <c r="X435" s="224" t="str">
        <f t="array" ref="X435">IF(ISNA(VLOOKUP($F435, AdmittedwithRecentDischarge!$I$28:$I$1527,1,FALSE)),"",MAX(IF((AdmittedwithRecentDischarge!$I$28:$I$1527=$F435)*(AdmittedwithRecentDischarge!$K$28:$K$1527&lt;=TransferLog!$J435),AdmittedwithRecentDischarge!$K$28:$K$1527)))</f>
        <v/>
      </c>
      <c r="Y435" s="224" t="b">
        <f t="shared" si="43"/>
        <v>0</v>
      </c>
      <c r="Z435" s="208"/>
      <c r="AA435" s="207" t="str">
        <f t="shared" si="40"/>
        <v/>
      </c>
      <c r="AB435" s="212" t="b">
        <f t="shared" si="44"/>
        <v>0</v>
      </c>
      <c r="AC435" s="213">
        <f t="shared" si="41"/>
        <v>0</v>
      </c>
      <c r="AD435" s="298"/>
      <c r="AE435" s="299"/>
      <c r="AF435" s="21">
        <f t="shared" si="34"/>
        <v>0</v>
      </c>
    </row>
    <row r="436" spans="1:32" s="21" customFormat="1" ht="16.5" customHeight="1">
      <c r="A436" s="22"/>
      <c r="B436" s="22"/>
      <c r="C436" s="22"/>
      <c r="D436" s="115">
        <f t="shared" si="33"/>
        <v>416</v>
      </c>
      <c r="E436" s="248" t="str">
        <f t="array" ref="E436">IF($F436&lt;&gt;"",INDEX(DropDownLists!$K$10:$K$2516,MATCH($F436,DropDownLists!$L$10:$L$2516,0)),"")</f>
        <v/>
      </c>
      <c r="F436" s="116"/>
      <c r="G436" s="118"/>
      <c r="I436" s="144"/>
      <c r="J436" s="141"/>
      <c r="K436" s="145"/>
      <c r="L436" s="146"/>
      <c r="M436" s="195" t="str">
        <f t="array" ref="M436">IF($L436&lt;&gt;"",INDEX(DropDownLists!$H$10:$H$2516,MATCH($L436,DropDownLists!$I$10:$I$2516,0)),"")</f>
        <v/>
      </c>
      <c r="N436" s="148"/>
      <c r="O436" s="148"/>
      <c r="P436" s="146"/>
      <c r="Q436" s="148" t="s">
        <v>190</v>
      </c>
      <c r="R436" s="119" t="str">
        <f t="array" ref="R436">IF(ISNA(VLOOKUP($F436, AdmittedwithRecentDischarge!$I$28:$I$1527,1,FALSE)),"",MAX(IF((AdmittedwithRecentDischarge!$I$28:$I$1527=$F436)*(AdmittedwithRecentDischarge!$M$28:$M$1527&lt;=TransferLog!$J436),AdmittedwithRecentDischarge!$M$28:$M$1527)))</f>
        <v/>
      </c>
      <c r="S436" s="120" t="str">
        <f t="array" ref="S436">IF(ISNA(INDEX(AdmittedwithRecentDischarge!$AH$28:$AH$1527,MATCH($F436&amp;$R436,AdmittedwithRecentDischarge!$I$28:$I$1527&amp;AdmittedwithRecentDischarge!$M$28:$M$1527,0))),"", IF($R436&lt;&gt;"",INDEX(AdmittedwithRecentDischarge!$AH$28:$AH$1527,MATCH($F436&amp;$R436,AdmittedwithRecentDischarge!$I$28:$I$1527&amp;AdmittedwithRecentDischarge!$M$28:$M$1527,0)),""))</f>
        <v/>
      </c>
      <c r="T436" s="190">
        <f t="array" ref="T436">IF(ISNA(INDEX(AdmittedwithRecentDischarge!$I$28:$W$1527, (MATCH($F436&amp;$R436,AdmittedwithRecentDischarge!$I$28:$I$1527&amp;AdmittedwithRecentDischarge!$M$28:$M$1527,0)))),"",INDEX(AdmittedwithRecentDischarge!$I$28:$W$1527, (MATCH($F436&amp;$R436,AdmittedwithRecentDischarge!$I$28:$I$1527&amp;AdmittedwithRecentDischarge!$M$28:$M$1527,0)),9))</f>
        <v>0</v>
      </c>
      <c r="U436" s="191">
        <f t="array" ref="U436">IF(ISNA(INDEX(AdmittedwithRecentDischarge!$I$28:$W$1527, (MATCH($F436&amp;$R436,AdmittedwithRecentDischarge!$I$28:$I$1527&amp;AdmittedwithRecentDischarge!$M$28:$M$1527,0)))),"",INDEX(AdmittedwithRecentDischarge!$I$28:$W$1527, (MATCH($F436&amp;$R436,AdmittedwithRecentDischarge!$I$28:$I$1527&amp;AdmittedwithRecentDischarge!$M$28:$M$1527,0)),11))</f>
        <v>0</v>
      </c>
      <c r="V436" s="191">
        <f t="array" ref="V436">IF(ISNA(INDEX(AdmittedwithRecentDischarge!$I$28:$W$1527, (MATCH($F436&amp;$R436,AdmittedwithRecentDischarge!$I$28:$I$1527&amp;AdmittedwithRecentDischarge!$M$28:$M$1527,0)))),"",INDEX(AdmittedwithRecentDischarge!$I$28:$W$1527, (MATCH($F436&amp;$R436,AdmittedwithRecentDischarge!$I$28:$I$1527&amp;AdmittedwithRecentDischarge!$M$28:$M$1527,0)),15))</f>
        <v>0</v>
      </c>
      <c r="W436" s="228" t="b">
        <f t="shared" si="42"/>
        <v>0</v>
      </c>
      <c r="X436" s="224" t="str">
        <f t="array" ref="X436">IF(ISNA(VLOOKUP($F436, AdmittedwithRecentDischarge!$I$28:$I$1527,1,FALSE)),"",MAX(IF((AdmittedwithRecentDischarge!$I$28:$I$1527=$F436)*(AdmittedwithRecentDischarge!$K$28:$K$1527&lt;=TransferLog!$J436),AdmittedwithRecentDischarge!$K$28:$K$1527)))</f>
        <v/>
      </c>
      <c r="Y436" s="224" t="b">
        <f t="shared" si="43"/>
        <v>0</v>
      </c>
      <c r="Z436" s="208"/>
      <c r="AA436" s="207" t="str">
        <f t="shared" si="40"/>
        <v/>
      </c>
      <c r="AB436" s="212" t="b">
        <f t="shared" si="44"/>
        <v>0</v>
      </c>
      <c r="AC436" s="213">
        <f t="shared" si="41"/>
        <v>0</v>
      </c>
      <c r="AD436" s="298"/>
      <c r="AE436" s="299"/>
      <c r="AF436" s="21">
        <f t="shared" si="34"/>
        <v>0</v>
      </c>
    </row>
    <row r="437" spans="1:32" s="21" customFormat="1" ht="16.5" customHeight="1">
      <c r="A437" s="22"/>
      <c r="B437" s="22"/>
      <c r="C437" s="22"/>
      <c r="D437" s="115">
        <f t="shared" si="33"/>
        <v>417</v>
      </c>
      <c r="E437" s="248" t="str">
        <f t="array" ref="E437">IF($F437&lt;&gt;"",INDEX(DropDownLists!$K$10:$K$2516,MATCH($F437,DropDownLists!$L$10:$L$2516,0)),"")</f>
        <v/>
      </c>
      <c r="F437" s="116"/>
      <c r="G437" s="118"/>
      <c r="I437" s="144"/>
      <c r="J437" s="141"/>
      <c r="K437" s="145"/>
      <c r="L437" s="146"/>
      <c r="M437" s="195" t="str">
        <f t="array" ref="M437">IF($L437&lt;&gt;"",INDEX(DropDownLists!$H$10:$H$2516,MATCH($L437,DropDownLists!$I$10:$I$2516,0)),"")</f>
        <v/>
      </c>
      <c r="N437" s="148"/>
      <c r="O437" s="148"/>
      <c r="P437" s="146"/>
      <c r="Q437" s="148" t="s">
        <v>190</v>
      </c>
      <c r="R437" s="119" t="str">
        <f t="array" ref="R437">IF(ISNA(VLOOKUP($F437, AdmittedwithRecentDischarge!$I$28:$I$1527,1,FALSE)),"",MAX(IF((AdmittedwithRecentDischarge!$I$28:$I$1527=$F437)*(AdmittedwithRecentDischarge!$M$28:$M$1527&lt;=TransferLog!$J437),AdmittedwithRecentDischarge!$M$28:$M$1527)))</f>
        <v/>
      </c>
      <c r="S437" s="120" t="str">
        <f t="array" ref="S437">IF(ISNA(INDEX(AdmittedwithRecentDischarge!$AH$28:$AH$1527,MATCH($F437&amp;$R437,AdmittedwithRecentDischarge!$I$28:$I$1527&amp;AdmittedwithRecentDischarge!$M$28:$M$1527,0))),"", IF($R437&lt;&gt;"",INDEX(AdmittedwithRecentDischarge!$AH$28:$AH$1527,MATCH($F437&amp;$R437,AdmittedwithRecentDischarge!$I$28:$I$1527&amp;AdmittedwithRecentDischarge!$M$28:$M$1527,0)),""))</f>
        <v/>
      </c>
      <c r="T437" s="190">
        <f t="array" ref="T437">IF(ISNA(INDEX(AdmittedwithRecentDischarge!$I$28:$W$1527, (MATCH($F437&amp;$R437,AdmittedwithRecentDischarge!$I$28:$I$1527&amp;AdmittedwithRecentDischarge!$M$28:$M$1527,0)))),"",INDEX(AdmittedwithRecentDischarge!$I$28:$W$1527, (MATCH($F437&amp;$R437,AdmittedwithRecentDischarge!$I$28:$I$1527&amp;AdmittedwithRecentDischarge!$M$28:$M$1527,0)),9))</f>
        <v>0</v>
      </c>
      <c r="U437" s="191">
        <f t="array" ref="U437">IF(ISNA(INDEX(AdmittedwithRecentDischarge!$I$28:$W$1527, (MATCH($F437&amp;$R437,AdmittedwithRecentDischarge!$I$28:$I$1527&amp;AdmittedwithRecentDischarge!$M$28:$M$1527,0)))),"",INDEX(AdmittedwithRecentDischarge!$I$28:$W$1527, (MATCH($F437&amp;$R437,AdmittedwithRecentDischarge!$I$28:$I$1527&amp;AdmittedwithRecentDischarge!$M$28:$M$1527,0)),11))</f>
        <v>0</v>
      </c>
      <c r="V437" s="191">
        <f t="array" ref="V437">IF(ISNA(INDEX(AdmittedwithRecentDischarge!$I$28:$W$1527, (MATCH($F437&amp;$R437,AdmittedwithRecentDischarge!$I$28:$I$1527&amp;AdmittedwithRecentDischarge!$M$28:$M$1527,0)))),"",INDEX(AdmittedwithRecentDischarge!$I$28:$W$1527, (MATCH($F437&amp;$R437,AdmittedwithRecentDischarge!$I$28:$I$1527&amp;AdmittedwithRecentDischarge!$M$28:$M$1527,0)),15))</f>
        <v>0</v>
      </c>
      <c r="W437" s="228" t="b">
        <f t="shared" si="42"/>
        <v>0</v>
      </c>
      <c r="X437" s="224" t="str">
        <f t="array" ref="X437">IF(ISNA(VLOOKUP($F437, AdmittedwithRecentDischarge!$I$28:$I$1527,1,FALSE)),"",MAX(IF((AdmittedwithRecentDischarge!$I$28:$I$1527=$F437)*(AdmittedwithRecentDischarge!$K$28:$K$1527&lt;=TransferLog!$J437),AdmittedwithRecentDischarge!$K$28:$K$1527)))</f>
        <v/>
      </c>
      <c r="Y437" s="224" t="b">
        <f t="shared" si="43"/>
        <v>0</v>
      </c>
      <c r="Z437" s="208"/>
      <c r="AA437" s="207" t="str">
        <f t="shared" si="40"/>
        <v/>
      </c>
      <c r="AB437" s="212" t="b">
        <f t="shared" si="44"/>
        <v>0</v>
      </c>
      <c r="AC437" s="213">
        <f t="shared" si="41"/>
        <v>0</v>
      </c>
      <c r="AD437" s="298"/>
      <c r="AE437" s="299"/>
      <c r="AF437" s="21">
        <f t="shared" si="34"/>
        <v>0</v>
      </c>
    </row>
    <row r="438" spans="1:32" s="21" customFormat="1" ht="16.5" customHeight="1">
      <c r="A438" s="22"/>
      <c r="B438" s="22"/>
      <c r="C438" s="22"/>
      <c r="D438" s="115">
        <f t="shared" si="33"/>
        <v>418</v>
      </c>
      <c r="E438" s="248" t="str">
        <f t="array" ref="E438">IF($F438&lt;&gt;"",INDEX(DropDownLists!$K$10:$K$2516,MATCH($F438,DropDownLists!$L$10:$L$2516,0)),"")</f>
        <v/>
      </c>
      <c r="F438" s="116"/>
      <c r="G438" s="118"/>
      <c r="I438" s="144"/>
      <c r="J438" s="141"/>
      <c r="K438" s="145"/>
      <c r="L438" s="146"/>
      <c r="M438" s="195" t="str">
        <f t="array" ref="M438">IF($L438&lt;&gt;"",INDEX(DropDownLists!$H$10:$H$2516,MATCH($L438,DropDownLists!$I$10:$I$2516,0)),"")</f>
        <v/>
      </c>
      <c r="N438" s="148"/>
      <c r="O438" s="148"/>
      <c r="P438" s="146"/>
      <c r="Q438" s="148" t="s">
        <v>190</v>
      </c>
      <c r="R438" s="119" t="str">
        <f t="array" ref="R438">IF(ISNA(VLOOKUP($F438, AdmittedwithRecentDischarge!$I$28:$I$1527,1,FALSE)),"",MAX(IF((AdmittedwithRecentDischarge!$I$28:$I$1527=$F438)*(AdmittedwithRecentDischarge!$M$28:$M$1527&lt;=TransferLog!$J438),AdmittedwithRecentDischarge!$M$28:$M$1527)))</f>
        <v/>
      </c>
      <c r="S438" s="120" t="str">
        <f t="array" ref="S438">IF(ISNA(INDEX(AdmittedwithRecentDischarge!$AH$28:$AH$1527,MATCH($F438&amp;$R438,AdmittedwithRecentDischarge!$I$28:$I$1527&amp;AdmittedwithRecentDischarge!$M$28:$M$1527,0))),"", IF($R438&lt;&gt;"",INDEX(AdmittedwithRecentDischarge!$AH$28:$AH$1527,MATCH($F438&amp;$R438,AdmittedwithRecentDischarge!$I$28:$I$1527&amp;AdmittedwithRecentDischarge!$M$28:$M$1527,0)),""))</f>
        <v/>
      </c>
      <c r="T438" s="190">
        <f t="array" ref="T438">IF(ISNA(INDEX(AdmittedwithRecentDischarge!$I$28:$W$1527, (MATCH($F438&amp;$R438,AdmittedwithRecentDischarge!$I$28:$I$1527&amp;AdmittedwithRecentDischarge!$M$28:$M$1527,0)))),"",INDEX(AdmittedwithRecentDischarge!$I$28:$W$1527, (MATCH($F438&amp;$R438,AdmittedwithRecentDischarge!$I$28:$I$1527&amp;AdmittedwithRecentDischarge!$M$28:$M$1527,0)),9))</f>
        <v>0</v>
      </c>
      <c r="U438" s="191">
        <f t="array" ref="U438">IF(ISNA(INDEX(AdmittedwithRecentDischarge!$I$28:$W$1527, (MATCH($F438&amp;$R438,AdmittedwithRecentDischarge!$I$28:$I$1527&amp;AdmittedwithRecentDischarge!$M$28:$M$1527,0)))),"",INDEX(AdmittedwithRecentDischarge!$I$28:$W$1527, (MATCH($F438&amp;$R438,AdmittedwithRecentDischarge!$I$28:$I$1527&amp;AdmittedwithRecentDischarge!$M$28:$M$1527,0)),11))</f>
        <v>0</v>
      </c>
      <c r="V438" s="191">
        <f t="array" ref="V438">IF(ISNA(INDEX(AdmittedwithRecentDischarge!$I$28:$W$1527, (MATCH($F438&amp;$R438,AdmittedwithRecentDischarge!$I$28:$I$1527&amp;AdmittedwithRecentDischarge!$M$28:$M$1527,0)))),"",INDEX(AdmittedwithRecentDischarge!$I$28:$W$1527, (MATCH($F438&amp;$R438,AdmittedwithRecentDischarge!$I$28:$I$1527&amp;AdmittedwithRecentDischarge!$M$28:$M$1527,0)),15))</f>
        <v>0</v>
      </c>
      <c r="W438" s="228" t="b">
        <f t="shared" si="42"/>
        <v>0</v>
      </c>
      <c r="X438" s="224" t="str">
        <f t="array" ref="X438">IF(ISNA(VLOOKUP($F438, AdmittedwithRecentDischarge!$I$28:$I$1527,1,FALSE)),"",MAX(IF((AdmittedwithRecentDischarge!$I$28:$I$1527=$F438)*(AdmittedwithRecentDischarge!$K$28:$K$1527&lt;=TransferLog!$J438),AdmittedwithRecentDischarge!$K$28:$K$1527)))</f>
        <v/>
      </c>
      <c r="Y438" s="224" t="b">
        <f t="shared" si="43"/>
        <v>0</v>
      </c>
      <c r="Z438" s="208"/>
      <c r="AA438" s="207" t="str">
        <f t="shared" si="40"/>
        <v/>
      </c>
      <c r="AB438" s="212" t="b">
        <f t="shared" si="44"/>
        <v>0</v>
      </c>
      <c r="AC438" s="213">
        <f t="shared" si="41"/>
        <v>0</v>
      </c>
      <c r="AD438" s="298"/>
      <c r="AE438" s="299"/>
      <c r="AF438" s="21">
        <f t="shared" si="34"/>
        <v>0</v>
      </c>
    </row>
    <row r="439" spans="1:32" s="21" customFormat="1" ht="16.5" customHeight="1">
      <c r="A439" s="22"/>
      <c r="B439" s="22"/>
      <c r="C439" s="22"/>
      <c r="D439" s="115">
        <f t="shared" si="33"/>
        <v>419</v>
      </c>
      <c r="E439" s="248" t="str">
        <f t="array" ref="E439">IF($F439&lt;&gt;"",INDEX(DropDownLists!$K$10:$K$2516,MATCH($F439,DropDownLists!$L$10:$L$2516,0)),"")</f>
        <v/>
      </c>
      <c r="F439" s="116"/>
      <c r="G439" s="118"/>
      <c r="I439" s="144"/>
      <c r="J439" s="141"/>
      <c r="K439" s="145"/>
      <c r="L439" s="146"/>
      <c r="M439" s="195" t="str">
        <f t="array" ref="M439">IF($L439&lt;&gt;"",INDEX(DropDownLists!$H$10:$H$2516,MATCH($L439,DropDownLists!$I$10:$I$2516,0)),"")</f>
        <v/>
      </c>
      <c r="N439" s="148"/>
      <c r="O439" s="148"/>
      <c r="P439" s="146"/>
      <c r="Q439" s="148" t="s">
        <v>190</v>
      </c>
      <c r="R439" s="119" t="str">
        <f t="array" ref="R439">IF(ISNA(VLOOKUP($F439, AdmittedwithRecentDischarge!$I$28:$I$1527,1,FALSE)),"",MAX(IF((AdmittedwithRecentDischarge!$I$28:$I$1527=$F439)*(AdmittedwithRecentDischarge!$M$28:$M$1527&lt;=TransferLog!$J439),AdmittedwithRecentDischarge!$M$28:$M$1527)))</f>
        <v/>
      </c>
      <c r="S439" s="120" t="str">
        <f t="array" ref="S439">IF(ISNA(INDEX(AdmittedwithRecentDischarge!$AH$28:$AH$1527,MATCH($F439&amp;$R439,AdmittedwithRecentDischarge!$I$28:$I$1527&amp;AdmittedwithRecentDischarge!$M$28:$M$1527,0))),"", IF($R439&lt;&gt;"",INDEX(AdmittedwithRecentDischarge!$AH$28:$AH$1527,MATCH($F439&amp;$R439,AdmittedwithRecentDischarge!$I$28:$I$1527&amp;AdmittedwithRecentDischarge!$M$28:$M$1527,0)),""))</f>
        <v/>
      </c>
      <c r="T439" s="190">
        <f t="array" ref="T439">IF(ISNA(INDEX(AdmittedwithRecentDischarge!$I$28:$W$1527, (MATCH($F439&amp;$R439,AdmittedwithRecentDischarge!$I$28:$I$1527&amp;AdmittedwithRecentDischarge!$M$28:$M$1527,0)))),"",INDEX(AdmittedwithRecentDischarge!$I$28:$W$1527, (MATCH($F439&amp;$R439,AdmittedwithRecentDischarge!$I$28:$I$1527&amp;AdmittedwithRecentDischarge!$M$28:$M$1527,0)),9))</f>
        <v>0</v>
      </c>
      <c r="U439" s="191">
        <f t="array" ref="U439">IF(ISNA(INDEX(AdmittedwithRecentDischarge!$I$28:$W$1527, (MATCH($F439&amp;$R439,AdmittedwithRecentDischarge!$I$28:$I$1527&amp;AdmittedwithRecentDischarge!$M$28:$M$1527,0)))),"",INDEX(AdmittedwithRecentDischarge!$I$28:$W$1527, (MATCH($F439&amp;$R439,AdmittedwithRecentDischarge!$I$28:$I$1527&amp;AdmittedwithRecentDischarge!$M$28:$M$1527,0)),11))</f>
        <v>0</v>
      </c>
      <c r="V439" s="191">
        <f t="array" ref="V439">IF(ISNA(INDEX(AdmittedwithRecentDischarge!$I$28:$W$1527, (MATCH($F439&amp;$R439,AdmittedwithRecentDischarge!$I$28:$I$1527&amp;AdmittedwithRecentDischarge!$M$28:$M$1527,0)))),"",INDEX(AdmittedwithRecentDischarge!$I$28:$W$1527, (MATCH($F439&amp;$R439,AdmittedwithRecentDischarge!$I$28:$I$1527&amp;AdmittedwithRecentDischarge!$M$28:$M$1527,0)),15))</f>
        <v>0</v>
      </c>
      <c r="W439" s="228" t="b">
        <f t="shared" si="42"/>
        <v>0</v>
      </c>
      <c r="X439" s="224" t="str">
        <f t="array" ref="X439">IF(ISNA(VLOOKUP($F439, AdmittedwithRecentDischarge!$I$28:$I$1527,1,FALSE)),"",MAX(IF((AdmittedwithRecentDischarge!$I$28:$I$1527=$F439)*(AdmittedwithRecentDischarge!$K$28:$K$1527&lt;=TransferLog!$J439),AdmittedwithRecentDischarge!$K$28:$K$1527)))</f>
        <v/>
      </c>
      <c r="Y439" s="224" t="b">
        <f t="shared" si="43"/>
        <v>0</v>
      </c>
      <c r="Z439" s="208"/>
      <c r="AA439" s="207" t="str">
        <f t="shared" si="40"/>
        <v/>
      </c>
      <c r="AB439" s="212" t="b">
        <f t="shared" si="44"/>
        <v>0</v>
      </c>
      <c r="AC439" s="213">
        <f t="shared" si="41"/>
        <v>0</v>
      </c>
      <c r="AD439" s="298"/>
      <c r="AE439" s="299"/>
      <c r="AF439" s="21">
        <f t="shared" si="34"/>
        <v>0</v>
      </c>
    </row>
    <row r="440" spans="1:32" s="21" customFormat="1" ht="16.5" customHeight="1">
      <c r="A440" s="22"/>
      <c r="B440" s="22"/>
      <c r="C440" s="22"/>
      <c r="D440" s="115">
        <f t="shared" si="33"/>
        <v>420</v>
      </c>
      <c r="E440" s="248" t="str">
        <f t="array" ref="E440">IF($F440&lt;&gt;"",INDEX(DropDownLists!$K$10:$K$2516,MATCH($F440,DropDownLists!$L$10:$L$2516,0)),"")</f>
        <v/>
      </c>
      <c r="F440" s="116"/>
      <c r="G440" s="118"/>
      <c r="I440" s="144"/>
      <c r="J440" s="141"/>
      <c r="K440" s="145"/>
      <c r="L440" s="146"/>
      <c r="M440" s="195" t="str">
        <f t="array" ref="M440">IF($L440&lt;&gt;"",INDEX(DropDownLists!$H$10:$H$2516,MATCH($L440,DropDownLists!$I$10:$I$2516,0)),"")</f>
        <v/>
      </c>
      <c r="N440" s="148"/>
      <c r="O440" s="148"/>
      <c r="P440" s="146"/>
      <c r="Q440" s="148" t="s">
        <v>190</v>
      </c>
      <c r="R440" s="119" t="str">
        <f t="array" ref="R440">IF(ISNA(VLOOKUP($F440, AdmittedwithRecentDischarge!$I$28:$I$1527,1,FALSE)),"",MAX(IF((AdmittedwithRecentDischarge!$I$28:$I$1527=$F440)*(AdmittedwithRecentDischarge!$M$28:$M$1527&lt;=TransferLog!$J440),AdmittedwithRecentDischarge!$M$28:$M$1527)))</f>
        <v/>
      </c>
      <c r="S440" s="120" t="str">
        <f t="array" ref="S440">IF(ISNA(INDEX(AdmittedwithRecentDischarge!$AH$28:$AH$1527,MATCH($F440&amp;$R440,AdmittedwithRecentDischarge!$I$28:$I$1527&amp;AdmittedwithRecentDischarge!$M$28:$M$1527,0))),"", IF($R440&lt;&gt;"",INDEX(AdmittedwithRecentDischarge!$AH$28:$AH$1527,MATCH($F440&amp;$R440,AdmittedwithRecentDischarge!$I$28:$I$1527&amp;AdmittedwithRecentDischarge!$M$28:$M$1527,0)),""))</f>
        <v/>
      </c>
      <c r="T440" s="190">
        <f t="array" ref="T440">IF(ISNA(INDEX(AdmittedwithRecentDischarge!$I$28:$W$1527, (MATCH($F440&amp;$R440,AdmittedwithRecentDischarge!$I$28:$I$1527&amp;AdmittedwithRecentDischarge!$M$28:$M$1527,0)))),"",INDEX(AdmittedwithRecentDischarge!$I$28:$W$1527, (MATCH($F440&amp;$R440,AdmittedwithRecentDischarge!$I$28:$I$1527&amp;AdmittedwithRecentDischarge!$M$28:$M$1527,0)),9))</f>
        <v>0</v>
      </c>
      <c r="U440" s="191">
        <f t="array" ref="U440">IF(ISNA(INDEX(AdmittedwithRecentDischarge!$I$28:$W$1527, (MATCH($F440&amp;$R440,AdmittedwithRecentDischarge!$I$28:$I$1527&amp;AdmittedwithRecentDischarge!$M$28:$M$1527,0)))),"",INDEX(AdmittedwithRecentDischarge!$I$28:$W$1527, (MATCH($F440&amp;$R440,AdmittedwithRecentDischarge!$I$28:$I$1527&amp;AdmittedwithRecentDischarge!$M$28:$M$1527,0)),11))</f>
        <v>0</v>
      </c>
      <c r="V440" s="191">
        <f t="array" ref="V440">IF(ISNA(INDEX(AdmittedwithRecentDischarge!$I$28:$W$1527, (MATCH($F440&amp;$R440,AdmittedwithRecentDischarge!$I$28:$I$1527&amp;AdmittedwithRecentDischarge!$M$28:$M$1527,0)))),"",INDEX(AdmittedwithRecentDischarge!$I$28:$W$1527, (MATCH($F440&amp;$R440,AdmittedwithRecentDischarge!$I$28:$I$1527&amp;AdmittedwithRecentDischarge!$M$28:$M$1527,0)),15))</f>
        <v>0</v>
      </c>
      <c r="W440" s="228" t="b">
        <f t="shared" si="42"/>
        <v>0</v>
      </c>
      <c r="X440" s="224" t="str">
        <f t="array" ref="X440">IF(ISNA(VLOOKUP($F440, AdmittedwithRecentDischarge!$I$28:$I$1527,1,FALSE)),"",MAX(IF((AdmittedwithRecentDischarge!$I$28:$I$1527=$F440)*(AdmittedwithRecentDischarge!$K$28:$K$1527&lt;=TransferLog!$J440),AdmittedwithRecentDischarge!$K$28:$K$1527)))</f>
        <v/>
      </c>
      <c r="Y440" s="224" t="b">
        <f t="shared" si="43"/>
        <v>0</v>
      </c>
      <c r="Z440" s="208"/>
      <c r="AA440" s="207" t="str">
        <f t="shared" si="40"/>
        <v/>
      </c>
      <c r="AB440" s="212" t="b">
        <f t="shared" si="44"/>
        <v>0</v>
      </c>
      <c r="AC440" s="213">
        <f t="shared" si="41"/>
        <v>0</v>
      </c>
      <c r="AD440" s="298"/>
      <c r="AE440" s="299"/>
      <c r="AF440" s="21">
        <f t="shared" si="34"/>
        <v>0</v>
      </c>
    </row>
    <row r="441" spans="1:32" s="21" customFormat="1" ht="16.5" customHeight="1">
      <c r="A441" s="22"/>
      <c r="B441" s="22"/>
      <c r="C441" s="22"/>
      <c r="D441" s="115">
        <f t="shared" si="33"/>
        <v>421</v>
      </c>
      <c r="E441" s="248" t="str">
        <f t="array" ref="E441">IF($F441&lt;&gt;"",INDEX(DropDownLists!$K$10:$K$2516,MATCH($F441,DropDownLists!$L$10:$L$2516,0)),"")</f>
        <v/>
      </c>
      <c r="F441" s="116"/>
      <c r="G441" s="118"/>
      <c r="I441" s="144"/>
      <c r="J441" s="141"/>
      <c r="K441" s="145"/>
      <c r="L441" s="146"/>
      <c r="M441" s="195" t="str">
        <f t="array" ref="M441">IF($L441&lt;&gt;"",INDEX(DropDownLists!$H$10:$H$2516,MATCH($L441,DropDownLists!$I$10:$I$2516,0)),"")</f>
        <v/>
      </c>
      <c r="N441" s="148"/>
      <c r="O441" s="148"/>
      <c r="P441" s="146"/>
      <c r="Q441" s="148" t="s">
        <v>190</v>
      </c>
      <c r="R441" s="119" t="str">
        <f t="array" ref="R441">IF(ISNA(VLOOKUP($F441, AdmittedwithRecentDischarge!$I$28:$I$1527,1,FALSE)),"",MAX(IF((AdmittedwithRecentDischarge!$I$28:$I$1527=$F441)*(AdmittedwithRecentDischarge!$M$28:$M$1527&lt;=TransferLog!$J441),AdmittedwithRecentDischarge!$M$28:$M$1527)))</f>
        <v/>
      </c>
      <c r="S441" s="120" t="str">
        <f t="array" ref="S441">IF(ISNA(INDEX(AdmittedwithRecentDischarge!$AH$28:$AH$1527,MATCH($F441&amp;$R441,AdmittedwithRecentDischarge!$I$28:$I$1527&amp;AdmittedwithRecentDischarge!$M$28:$M$1527,0))),"", IF($R441&lt;&gt;"",INDEX(AdmittedwithRecentDischarge!$AH$28:$AH$1527,MATCH($F441&amp;$R441,AdmittedwithRecentDischarge!$I$28:$I$1527&amp;AdmittedwithRecentDischarge!$M$28:$M$1527,0)),""))</f>
        <v/>
      </c>
      <c r="T441" s="190">
        <f t="array" ref="T441">IF(ISNA(INDEX(AdmittedwithRecentDischarge!$I$28:$W$1527, (MATCH($F441&amp;$R441,AdmittedwithRecentDischarge!$I$28:$I$1527&amp;AdmittedwithRecentDischarge!$M$28:$M$1527,0)))),"",INDEX(AdmittedwithRecentDischarge!$I$28:$W$1527, (MATCH($F441&amp;$R441,AdmittedwithRecentDischarge!$I$28:$I$1527&amp;AdmittedwithRecentDischarge!$M$28:$M$1527,0)),9))</f>
        <v>0</v>
      </c>
      <c r="U441" s="191">
        <f t="array" ref="U441">IF(ISNA(INDEX(AdmittedwithRecentDischarge!$I$28:$W$1527, (MATCH($F441&amp;$R441,AdmittedwithRecentDischarge!$I$28:$I$1527&amp;AdmittedwithRecentDischarge!$M$28:$M$1527,0)))),"",INDEX(AdmittedwithRecentDischarge!$I$28:$W$1527, (MATCH($F441&amp;$R441,AdmittedwithRecentDischarge!$I$28:$I$1527&amp;AdmittedwithRecentDischarge!$M$28:$M$1527,0)),11))</f>
        <v>0</v>
      </c>
      <c r="V441" s="191">
        <f t="array" ref="V441">IF(ISNA(INDEX(AdmittedwithRecentDischarge!$I$28:$W$1527, (MATCH($F441&amp;$R441,AdmittedwithRecentDischarge!$I$28:$I$1527&amp;AdmittedwithRecentDischarge!$M$28:$M$1527,0)))),"",INDEX(AdmittedwithRecentDischarge!$I$28:$W$1527, (MATCH($F441&amp;$R441,AdmittedwithRecentDischarge!$I$28:$I$1527&amp;AdmittedwithRecentDischarge!$M$28:$M$1527,0)),15))</f>
        <v>0</v>
      </c>
      <c r="W441" s="228" t="b">
        <f t="shared" si="42"/>
        <v>0</v>
      </c>
      <c r="X441" s="224" t="str">
        <f t="array" ref="X441">IF(ISNA(VLOOKUP($F441, AdmittedwithRecentDischarge!$I$28:$I$1527,1,FALSE)),"",MAX(IF((AdmittedwithRecentDischarge!$I$28:$I$1527=$F441)*(AdmittedwithRecentDischarge!$K$28:$K$1527&lt;=TransferLog!$J441),AdmittedwithRecentDischarge!$K$28:$K$1527)))</f>
        <v/>
      </c>
      <c r="Y441" s="224" t="b">
        <f t="shared" si="43"/>
        <v>0</v>
      </c>
      <c r="Z441" s="208"/>
      <c r="AA441" s="207" t="str">
        <f t="shared" si="40"/>
        <v/>
      </c>
      <c r="AB441" s="212" t="b">
        <f t="shared" si="44"/>
        <v>0</v>
      </c>
      <c r="AC441" s="213">
        <f t="shared" si="41"/>
        <v>0</v>
      </c>
      <c r="AD441" s="298"/>
      <c r="AE441" s="299"/>
      <c r="AF441" s="21">
        <f t="shared" si="34"/>
        <v>0</v>
      </c>
    </row>
    <row r="442" spans="1:32" s="21" customFormat="1" ht="16.5" customHeight="1">
      <c r="A442" s="22"/>
      <c r="B442" s="22"/>
      <c r="C442" s="22"/>
      <c r="D442" s="115">
        <f t="shared" si="33"/>
        <v>422</v>
      </c>
      <c r="E442" s="248" t="str">
        <f t="array" ref="E442">IF($F442&lt;&gt;"",INDEX(DropDownLists!$K$10:$K$2516,MATCH($F442,DropDownLists!$L$10:$L$2516,0)),"")</f>
        <v/>
      </c>
      <c r="F442" s="116"/>
      <c r="G442" s="118"/>
      <c r="I442" s="144"/>
      <c r="J442" s="141"/>
      <c r="K442" s="145"/>
      <c r="L442" s="146"/>
      <c r="M442" s="195" t="str">
        <f t="array" ref="M442">IF($L442&lt;&gt;"",INDEX(DropDownLists!$H$10:$H$2516,MATCH($L442,DropDownLists!$I$10:$I$2516,0)),"")</f>
        <v/>
      </c>
      <c r="N442" s="148"/>
      <c r="O442" s="148"/>
      <c r="P442" s="146"/>
      <c r="Q442" s="148" t="s">
        <v>190</v>
      </c>
      <c r="R442" s="119" t="str">
        <f t="array" ref="R442">IF(ISNA(VLOOKUP($F442, AdmittedwithRecentDischarge!$I$28:$I$1527,1,FALSE)),"",MAX(IF((AdmittedwithRecentDischarge!$I$28:$I$1527=$F442)*(AdmittedwithRecentDischarge!$M$28:$M$1527&lt;=TransferLog!$J442),AdmittedwithRecentDischarge!$M$28:$M$1527)))</f>
        <v/>
      </c>
      <c r="S442" s="120" t="str">
        <f t="array" ref="S442">IF(ISNA(INDEX(AdmittedwithRecentDischarge!$AH$28:$AH$1527,MATCH($F442&amp;$R442,AdmittedwithRecentDischarge!$I$28:$I$1527&amp;AdmittedwithRecentDischarge!$M$28:$M$1527,0))),"", IF($R442&lt;&gt;"",INDEX(AdmittedwithRecentDischarge!$AH$28:$AH$1527,MATCH($F442&amp;$R442,AdmittedwithRecentDischarge!$I$28:$I$1527&amp;AdmittedwithRecentDischarge!$M$28:$M$1527,0)),""))</f>
        <v/>
      </c>
      <c r="T442" s="190">
        <f t="array" ref="T442">IF(ISNA(INDEX(AdmittedwithRecentDischarge!$I$28:$W$1527, (MATCH($F442&amp;$R442,AdmittedwithRecentDischarge!$I$28:$I$1527&amp;AdmittedwithRecentDischarge!$M$28:$M$1527,0)))),"",INDEX(AdmittedwithRecentDischarge!$I$28:$W$1527, (MATCH($F442&amp;$R442,AdmittedwithRecentDischarge!$I$28:$I$1527&amp;AdmittedwithRecentDischarge!$M$28:$M$1527,0)),9))</f>
        <v>0</v>
      </c>
      <c r="U442" s="191">
        <f t="array" ref="U442">IF(ISNA(INDEX(AdmittedwithRecentDischarge!$I$28:$W$1527, (MATCH($F442&amp;$R442,AdmittedwithRecentDischarge!$I$28:$I$1527&amp;AdmittedwithRecentDischarge!$M$28:$M$1527,0)))),"",INDEX(AdmittedwithRecentDischarge!$I$28:$W$1527, (MATCH($F442&amp;$R442,AdmittedwithRecentDischarge!$I$28:$I$1527&amp;AdmittedwithRecentDischarge!$M$28:$M$1527,0)),11))</f>
        <v>0</v>
      </c>
      <c r="V442" s="191">
        <f t="array" ref="V442">IF(ISNA(INDEX(AdmittedwithRecentDischarge!$I$28:$W$1527, (MATCH($F442&amp;$R442,AdmittedwithRecentDischarge!$I$28:$I$1527&amp;AdmittedwithRecentDischarge!$M$28:$M$1527,0)))),"",INDEX(AdmittedwithRecentDischarge!$I$28:$W$1527, (MATCH($F442&amp;$R442,AdmittedwithRecentDischarge!$I$28:$I$1527&amp;AdmittedwithRecentDischarge!$M$28:$M$1527,0)),15))</f>
        <v>0</v>
      </c>
      <c r="W442" s="228" t="b">
        <f t="shared" si="42"/>
        <v>0</v>
      </c>
      <c r="X442" s="224" t="str">
        <f t="array" ref="X442">IF(ISNA(VLOOKUP($F442, AdmittedwithRecentDischarge!$I$28:$I$1527,1,FALSE)),"",MAX(IF((AdmittedwithRecentDischarge!$I$28:$I$1527=$F442)*(AdmittedwithRecentDischarge!$K$28:$K$1527&lt;=TransferLog!$J442),AdmittedwithRecentDischarge!$K$28:$K$1527)))</f>
        <v/>
      </c>
      <c r="Y442" s="224" t="b">
        <f t="shared" si="43"/>
        <v>0</v>
      </c>
      <c r="Z442" s="208"/>
      <c r="AA442" s="207" t="str">
        <f t="shared" si="40"/>
        <v/>
      </c>
      <c r="AB442" s="212" t="b">
        <f t="shared" si="44"/>
        <v>0</v>
      </c>
      <c r="AC442" s="213">
        <f t="shared" si="41"/>
        <v>0</v>
      </c>
      <c r="AD442" s="298"/>
      <c r="AE442" s="299"/>
      <c r="AF442" s="21">
        <f t="shared" si="34"/>
        <v>0</v>
      </c>
    </row>
    <row r="443" spans="1:32" s="21" customFormat="1" ht="16.5" customHeight="1">
      <c r="A443" s="22"/>
      <c r="B443" s="22"/>
      <c r="C443" s="22"/>
      <c r="D443" s="115">
        <f t="shared" si="33"/>
        <v>423</v>
      </c>
      <c r="E443" s="248" t="str">
        <f t="array" ref="E443">IF($F443&lt;&gt;"",INDEX(DropDownLists!$K$10:$K$2516,MATCH($F443,DropDownLists!$L$10:$L$2516,0)),"")</f>
        <v/>
      </c>
      <c r="F443" s="116"/>
      <c r="G443" s="118"/>
      <c r="I443" s="144"/>
      <c r="J443" s="141"/>
      <c r="K443" s="145"/>
      <c r="L443" s="146"/>
      <c r="M443" s="195" t="str">
        <f t="array" ref="M443">IF($L443&lt;&gt;"",INDEX(DropDownLists!$H$10:$H$2516,MATCH($L443,DropDownLists!$I$10:$I$2516,0)),"")</f>
        <v/>
      </c>
      <c r="N443" s="148"/>
      <c r="O443" s="148"/>
      <c r="P443" s="146"/>
      <c r="Q443" s="148" t="s">
        <v>190</v>
      </c>
      <c r="R443" s="119" t="str">
        <f t="array" ref="R443">IF(ISNA(VLOOKUP($F443, AdmittedwithRecentDischarge!$I$28:$I$1527,1,FALSE)),"",MAX(IF((AdmittedwithRecentDischarge!$I$28:$I$1527=$F443)*(AdmittedwithRecentDischarge!$M$28:$M$1527&lt;=TransferLog!$J443),AdmittedwithRecentDischarge!$M$28:$M$1527)))</f>
        <v/>
      </c>
      <c r="S443" s="120" t="str">
        <f t="array" ref="S443">IF(ISNA(INDEX(AdmittedwithRecentDischarge!$AH$28:$AH$1527,MATCH($F443&amp;$R443,AdmittedwithRecentDischarge!$I$28:$I$1527&amp;AdmittedwithRecentDischarge!$M$28:$M$1527,0))),"", IF($R443&lt;&gt;"",INDEX(AdmittedwithRecentDischarge!$AH$28:$AH$1527,MATCH($F443&amp;$R443,AdmittedwithRecentDischarge!$I$28:$I$1527&amp;AdmittedwithRecentDischarge!$M$28:$M$1527,0)),""))</f>
        <v/>
      </c>
      <c r="T443" s="190">
        <f t="array" ref="T443">IF(ISNA(INDEX(AdmittedwithRecentDischarge!$I$28:$W$1527, (MATCH($F443&amp;$R443,AdmittedwithRecentDischarge!$I$28:$I$1527&amp;AdmittedwithRecentDischarge!$M$28:$M$1527,0)))),"",INDEX(AdmittedwithRecentDischarge!$I$28:$W$1527, (MATCH($F443&amp;$R443,AdmittedwithRecentDischarge!$I$28:$I$1527&amp;AdmittedwithRecentDischarge!$M$28:$M$1527,0)),9))</f>
        <v>0</v>
      </c>
      <c r="U443" s="191">
        <f t="array" ref="U443">IF(ISNA(INDEX(AdmittedwithRecentDischarge!$I$28:$W$1527, (MATCH($F443&amp;$R443,AdmittedwithRecentDischarge!$I$28:$I$1527&amp;AdmittedwithRecentDischarge!$M$28:$M$1527,0)))),"",INDEX(AdmittedwithRecentDischarge!$I$28:$W$1527, (MATCH($F443&amp;$R443,AdmittedwithRecentDischarge!$I$28:$I$1527&amp;AdmittedwithRecentDischarge!$M$28:$M$1527,0)),11))</f>
        <v>0</v>
      </c>
      <c r="V443" s="191">
        <f t="array" ref="V443">IF(ISNA(INDEX(AdmittedwithRecentDischarge!$I$28:$W$1527, (MATCH($F443&amp;$R443,AdmittedwithRecentDischarge!$I$28:$I$1527&amp;AdmittedwithRecentDischarge!$M$28:$M$1527,0)))),"",INDEX(AdmittedwithRecentDischarge!$I$28:$W$1527, (MATCH($F443&amp;$R443,AdmittedwithRecentDischarge!$I$28:$I$1527&amp;AdmittedwithRecentDischarge!$M$28:$M$1527,0)),15))</f>
        <v>0</v>
      </c>
      <c r="W443" s="228" t="b">
        <f t="shared" si="42"/>
        <v>0</v>
      </c>
      <c r="X443" s="224" t="str">
        <f t="array" ref="X443">IF(ISNA(VLOOKUP($F443, AdmittedwithRecentDischarge!$I$28:$I$1527,1,FALSE)),"",MAX(IF((AdmittedwithRecentDischarge!$I$28:$I$1527=$F443)*(AdmittedwithRecentDischarge!$K$28:$K$1527&lt;=TransferLog!$J443),AdmittedwithRecentDischarge!$K$28:$K$1527)))</f>
        <v/>
      </c>
      <c r="Y443" s="224" t="b">
        <f t="shared" si="43"/>
        <v>0</v>
      </c>
      <c r="Z443" s="208"/>
      <c r="AA443" s="207" t="str">
        <f t="shared" si="40"/>
        <v/>
      </c>
      <c r="AB443" s="212" t="b">
        <f t="shared" si="44"/>
        <v>0</v>
      </c>
      <c r="AC443" s="213">
        <f t="shared" si="41"/>
        <v>0</v>
      </c>
      <c r="AD443" s="298"/>
      <c r="AE443" s="299"/>
      <c r="AF443" s="21">
        <f t="shared" si="34"/>
        <v>0</v>
      </c>
    </row>
    <row r="444" spans="1:32" s="21" customFormat="1" ht="16.5" customHeight="1">
      <c r="A444" s="22"/>
      <c r="B444" s="22"/>
      <c r="C444" s="22"/>
      <c r="D444" s="115">
        <f t="shared" si="33"/>
        <v>424</v>
      </c>
      <c r="E444" s="248" t="str">
        <f t="array" ref="E444">IF($F444&lt;&gt;"",INDEX(DropDownLists!$K$10:$K$2516,MATCH($F444,DropDownLists!$L$10:$L$2516,0)),"")</f>
        <v/>
      </c>
      <c r="F444" s="116"/>
      <c r="G444" s="118"/>
      <c r="I444" s="144"/>
      <c r="J444" s="141"/>
      <c r="K444" s="145"/>
      <c r="L444" s="146"/>
      <c r="M444" s="195" t="str">
        <f t="array" ref="M444">IF($L444&lt;&gt;"",INDEX(DropDownLists!$H$10:$H$2516,MATCH($L444,DropDownLists!$I$10:$I$2516,0)),"")</f>
        <v/>
      </c>
      <c r="N444" s="148"/>
      <c r="O444" s="148"/>
      <c r="P444" s="146"/>
      <c r="Q444" s="148" t="s">
        <v>190</v>
      </c>
      <c r="R444" s="119" t="str">
        <f t="array" ref="R444">IF(ISNA(VLOOKUP($F444, AdmittedwithRecentDischarge!$I$28:$I$1527,1,FALSE)),"",MAX(IF((AdmittedwithRecentDischarge!$I$28:$I$1527=$F444)*(AdmittedwithRecentDischarge!$M$28:$M$1527&lt;=TransferLog!$J444),AdmittedwithRecentDischarge!$M$28:$M$1527)))</f>
        <v/>
      </c>
      <c r="S444" s="120" t="str">
        <f t="array" ref="S444">IF(ISNA(INDEX(AdmittedwithRecentDischarge!$AH$28:$AH$1527,MATCH($F444&amp;$R444,AdmittedwithRecentDischarge!$I$28:$I$1527&amp;AdmittedwithRecentDischarge!$M$28:$M$1527,0))),"", IF($R444&lt;&gt;"",INDEX(AdmittedwithRecentDischarge!$AH$28:$AH$1527,MATCH($F444&amp;$R444,AdmittedwithRecentDischarge!$I$28:$I$1527&amp;AdmittedwithRecentDischarge!$M$28:$M$1527,0)),""))</f>
        <v/>
      </c>
      <c r="T444" s="190">
        <f t="array" ref="T444">IF(ISNA(INDEX(AdmittedwithRecentDischarge!$I$28:$W$1527, (MATCH($F444&amp;$R444,AdmittedwithRecentDischarge!$I$28:$I$1527&amp;AdmittedwithRecentDischarge!$M$28:$M$1527,0)))),"",INDEX(AdmittedwithRecentDischarge!$I$28:$W$1527, (MATCH($F444&amp;$R444,AdmittedwithRecentDischarge!$I$28:$I$1527&amp;AdmittedwithRecentDischarge!$M$28:$M$1527,0)),9))</f>
        <v>0</v>
      </c>
      <c r="U444" s="191">
        <f t="array" ref="U444">IF(ISNA(INDEX(AdmittedwithRecentDischarge!$I$28:$W$1527, (MATCH($F444&amp;$R444,AdmittedwithRecentDischarge!$I$28:$I$1527&amp;AdmittedwithRecentDischarge!$M$28:$M$1527,0)))),"",INDEX(AdmittedwithRecentDischarge!$I$28:$W$1527, (MATCH($F444&amp;$R444,AdmittedwithRecentDischarge!$I$28:$I$1527&amp;AdmittedwithRecentDischarge!$M$28:$M$1527,0)),11))</f>
        <v>0</v>
      </c>
      <c r="V444" s="191">
        <f t="array" ref="V444">IF(ISNA(INDEX(AdmittedwithRecentDischarge!$I$28:$W$1527, (MATCH($F444&amp;$R444,AdmittedwithRecentDischarge!$I$28:$I$1527&amp;AdmittedwithRecentDischarge!$M$28:$M$1527,0)))),"",INDEX(AdmittedwithRecentDischarge!$I$28:$W$1527, (MATCH($F444&amp;$R444,AdmittedwithRecentDischarge!$I$28:$I$1527&amp;AdmittedwithRecentDischarge!$M$28:$M$1527,0)),15))</f>
        <v>0</v>
      </c>
      <c r="W444" s="228" t="b">
        <f t="shared" si="42"/>
        <v>0</v>
      </c>
      <c r="X444" s="224" t="str">
        <f t="array" ref="X444">IF(ISNA(VLOOKUP($F444, AdmittedwithRecentDischarge!$I$28:$I$1527,1,FALSE)),"",MAX(IF((AdmittedwithRecentDischarge!$I$28:$I$1527=$F444)*(AdmittedwithRecentDischarge!$K$28:$K$1527&lt;=TransferLog!$J444),AdmittedwithRecentDischarge!$K$28:$K$1527)))</f>
        <v/>
      </c>
      <c r="Y444" s="224" t="b">
        <f t="shared" si="43"/>
        <v>0</v>
      </c>
      <c r="Z444" s="208"/>
      <c r="AA444" s="207" t="str">
        <f t="shared" si="40"/>
        <v/>
      </c>
      <c r="AB444" s="212" t="b">
        <f t="shared" si="44"/>
        <v>0</v>
      </c>
      <c r="AC444" s="213">
        <f t="shared" si="41"/>
        <v>0</v>
      </c>
      <c r="AD444" s="298"/>
      <c r="AE444" s="299"/>
      <c r="AF444" s="21">
        <f t="shared" si="34"/>
        <v>0</v>
      </c>
    </row>
    <row r="445" spans="1:32" s="21" customFormat="1" ht="16.5" customHeight="1">
      <c r="A445" s="22"/>
      <c r="B445" s="22"/>
      <c r="C445" s="22"/>
      <c r="D445" s="115">
        <f t="shared" si="33"/>
        <v>425</v>
      </c>
      <c r="E445" s="248" t="str">
        <f t="array" ref="E445">IF($F445&lt;&gt;"",INDEX(DropDownLists!$K$10:$K$2516,MATCH($F445,DropDownLists!$L$10:$L$2516,0)),"")</f>
        <v/>
      </c>
      <c r="F445" s="116"/>
      <c r="G445" s="118"/>
      <c r="I445" s="144"/>
      <c r="J445" s="141"/>
      <c r="K445" s="145"/>
      <c r="L445" s="146"/>
      <c r="M445" s="195" t="str">
        <f t="array" ref="M445">IF($L445&lt;&gt;"",INDEX(DropDownLists!$H$10:$H$2516,MATCH($L445,DropDownLists!$I$10:$I$2516,0)),"")</f>
        <v/>
      </c>
      <c r="N445" s="148"/>
      <c r="O445" s="148"/>
      <c r="P445" s="146"/>
      <c r="Q445" s="148" t="s">
        <v>190</v>
      </c>
      <c r="R445" s="119" t="str">
        <f t="array" ref="R445">IF(ISNA(VLOOKUP($F445, AdmittedwithRecentDischarge!$I$28:$I$1527,1,FALSE)),"",MAX(IF((AdmittedwithRecentDischarge!$I$28:$I$1527=$F445)*(AdmittedwithRecentDischarge!$M$28:$M$1527&lt;=TransferLog!$J445),AdmittedwithRecentDischarge!$M$28:$M$1527)))</f>
        <v/>
      </c>
      <c r="S445" s="120" t="str">
        <f t="array" ref="S445">IF(ISNA(INDEX(AdmittedwithRecentDischarge!$AH$28:$AH$1527,MATCH($F445&amp;$R445,AdmittedwithRecentDischarge!$I$28:$I$1527&amp;AdmittedwithRecentDischarge!$M$28:$M$1527,0))),"", IF($R445&lt;&gt;"",INDEX(AdmittedwithRecentDischarge!$AH$28:$AH$1527,MATCH($F445&amp;$R445,AdmittedwithRecentDischarge!$I$28:$I$1527&amp;AdmittedwithRecentDischarge!$M$28:$M$1527,0)),""))</f>
        <v/>
      </c>
      <c r="T445" s="190">
        <f t="array" ref="T445">IF(ISNA(INDEX(AdmittedwithRecentDischarge!$I$28:$W$1527, (MATCH($F445&amp;$R445,AdmittedwithRecentDischarge!$I$28:$I$1527&amp;AdmittedwithRecentDischarge!$M$28:$M$1527,0)))),"",INDEX(AdmittedwithRecentDischarge!$I$28:$W$1527, (MATCH($F445&amp;$R445,AdmittedwithRecentDischarge!$I$28:$I$1527&amp;AdmittedwithRecentDischarge!$M$28:$M$1527,0)),9))</f>
        <v>0</v>
      </c>
      <c r="U445" s="191">
        <f t="array" ref="U445">IF(ISNA(INDEX(AdmittedwithRecentDischarge!$I$28:$W$1527, (MATCH($F445&amp;$R445,AdmittedwithRecentDischarge!$I$28:$I$1527&amp;AdmittedwithRecentDischarge!$M$28:$M$1527,0)))),"",INDEX(AdmittedwithRecentDischarge!$I$28:$W$1527, (MATCH($F445&amp;$R445,AdmittedwithRecentDischarge!$I$28:$I$1527&amp;AdmittedwithRecentDischarge!$M$28:$M$1527,0)),11))</f>
        <v>0</v>
      </c>
      <c r="V445" s="191">
        <f t="array" ref="V445">IF(ISNA(INDEX(AdmittedwithRecentDischarge!$I$28:$W$1527, (MATCH($F445&amp;$R445,AdmittedwithRecentDischarge!$I$28:$I$1527&amp;AdmittedwithRecentDischarge!$M$28:$M$1527,0)))),"",INDEX(AdmittedwithRecentDischarge!$I$28:$W$1527, (MATCH($F445&amp;$R445,AdmittedwithRecentDischarge!$I$28:$I$1527&amp;AdmittedwithRecentDischarge!$M$28:$M$1527,0)),15))</f>
        <v>0</v>
      </c>
      <c r="W445" s="228" t="b">
        <f t="shared" si="42"/>
        <v>0</v>
      </c>
      <c r="X445" s="224" t="str">
        <f t="array" ref="X445">IF(ISNA(VLOOKUP($F445, AdmittedwithRecentDischarge!$I$28:$I$1527,1,FALSE)),"",MAX(IF((AdmittedwithRecentDischarge!$I$28:$I$1527=$F445)*(AdmittedwithRecentDischarge!$K$28:$K$1527&lt;=TransferLog!$J445),AdmittedwithRecentDischarge!$K$28:$K$1527)))</f>
        <v/>
      </c>
      <c r="Y445" s="224" t="b">
        <f t="shared" si="43"/>
        <v>0</v>
      </c>
      <c r="Z445" s="208"/>
      <c r="AA445" s="207" t="str">
        <f t="shared" si="40"/>
        <v/>
      </c>
      <c r="AB445" s="212" t="b">
        <f t="shared" si="44"/>
        <v>0</v>
      </c>
      <c r="AC445" s="213">
        <f t="shared" si="41"/>
        <v>0</v>
      </c>
      <c r="AD445" s="298"/>
      <c r="AE445" s="299"/>
      <c r="AF445" s="21">
        <f t="shared" si="34"/>
        <v>0</v>
      </c>
    </row>
    <row r="446" spans="1:32" s="21" customFormat="1" ht="16.5" customHeight="1">
      <c r="A446" s="22"/>
      <c r="B446" s="22"/>
      <c r="C446" s="22"/>
      <c r="D446" s="115">
        <f t="shared" si="33"/>
        <v>426</v>
      </c>
      <c r="E446" s="248" t="str">
        <f t="array" ref="E446">IF($F446&lt;&gt;"",INDEX(DropDownLists!$K$10:$K$2516,MATCH($F446,DropDownLists!$L$10:$L$2516,0)),"")</f>
        <v/>
      </c>
      <c r="F446" s="116"/>
      <c r="G446" s="118"/>
      <c r="I446" s="144"/>
      <c r="J446" s="141"/>
      <c r="K446" s="145"/>
      <c r="L446" s="146"/>
      <c r="M446" s="195" t="str">
        <f t="array" ref="M446">IF($L446&lt;&gt;"",INDEX(DropDownLists!$H$10:$H$2516,MATCH($L446,DropDownLists!$I$10:$I$2516,0)),"")</f>
        <v/>
      </c>
      <c r="N446" s="148"/>
      <c r="O446" s="148"/>
      <c r="P446" s="146"/>
      <c r="Q446" s="148" t="s">
        <v>190</v>
      </c>
      <c r="R446" s="119" t="str">
        <f t="array" ref="R446">IF(ISNA(VLOOKUP($F446, AdmittedwithRecentDischarge!$I$28:$I$1527,1,FALSE)),"",MAX(IF((AdmittedwithRecentDischarge!$I$28:$I$1527=$F446)*(AdmittedwithRecentDischarge!$M$28:$M$1527&lt;=TransferLog!$J446),AdmittedwithRecentDischarge!$M$28:$M$1527)))</f>
        <v/>
      </c>
      <c r="S446" s="120" t="str">
        <f t="array" ref="S446">IF(ISNA(INDEX(AdmittedwithRecentDischarge!$AH$28:$AH$1527,MATCH($F446&amp;$R446,AdmittedwithRecentDischarge!$I$28:$I$1527&amp;AdmittedwithRecentDischarge!$M$28:$M$1527,0))),"", IF($R446&lt;&gt;"",INDEX(AdmittedwithRecentDischarge!$AH$28:$AH$1527,MATCH($F446&amp;$R446,AdmittedwithRecentDischarge!$I$28:$I$1527&amp;AdmittedwithRecentDischarge!$M$28:$M$1527,0)),""))</f>
        <v/>
      </c>
      <c r="T446" s="190">
        <f t="array" ref="T446">IF(ISNA(INDEX(AdmittedwithRecentDischarge!$I$28:$W$1527, (MATCH($F446&amp;$R446,AdmittedwithRecentDischarge!$I$28:$I$1527&amp;AdmittedwithRecentDischarge!$M$28:$M$1527,0)))),"",INDEX(AdmittedwithRecentDischarge!$I$28:$W$1527, (MATCH($F446&amp;$R446,AdmittedwithRecentDischarge!$I$28:$I$1527&amp;AdmittedwithRecentDischarge!$M$28:$M$1527,0)),9))</f>
        <v>0</v>
      </c>
      <c r="U446" s="191">
        <f t="array" ref="U446">IF(ISNA(INDEX(AdmittedwithRecentDischarge!$I$28:$W$1527, (MATCH($F446&amp;$R446,AdmittedwithRecentDischarge!$I$28:$I$1527&amp;AdmittedwithRecentDischarge!$M$28:$M$1527,0)))),"",INDEX(AdmittedwithRecentDischarge!$I$28:$W$1527, (MATCH($F446&amp;$R446,AdmittedwithRecentDischarge!$I$28:$I$1527&amp;AdmittedwithRecentDischarge!$M$28:$M$1527,0)),11))</f>
        <v>0</v>
      </c>
      <c r="V446" s="191">
        <f t="array" ref="V446">IF(ISNA(INDEX(AdmittedwithRecentDischarge!$I$28:$W$1527, (MATCH($F446&amp;$R446,AdmittedwithRecentDischarge!$I$28:$I$1527&amp;AdmittedwithRecentDischarge!$M$28:$M$1527,0)))),"",INDEX(AdmittedwithRecentDischarge!$I$28:$W$1527, (MATCH($F446&amp;$R446,AdmittedwithRecentDischarge!$I$28:$I$1527&amp;AdmittedwithRecentDischarge!$M$28:$M$1527,0)),15))</f>
        <v>0</v>
      </c>
      <c r="W446" s="228" t="b">
        <f t="shared" si="42"/>
        <v>0</v>
      </c>
      <c r="X446" s="224" t="str">
        <f t="array" ref="X446">IF(ISNA(VLOOKUP($F446, AdmittedwithRecentDischarge!$I$28:$I$1527,1,FALSE)),"",MAX(IF((AdmittedwithRecentDischarge!$I$28:$I$1527=$F446)*(AdmittedwithRecentDischarge!$K$28:$K$1527&lt;=TransferLog!$J446),AdmittedwithRecentDischarge!$K$28:$K$1527)))</f>
        <v/>
      </c>
      <c r="Y446" s="224" t="b">
        <f t="shared" si="43"/>
        <v>0</v>
      </c>
      <c r="Z446" s="208"/>
      <c r="AA446" s="207" t="str">
        <f t="shared" si="40"/>
        <v/>
      </c>
      <c r="AB446" s="212" t="b">
        <f t="shared" si="44"/>
        <v>0</v>
      </c>
      <c r="AC446" s="213">
        <f t="shared" si="41"/>
        <v>0</v>
      </c>
      <c r="AD446" s="298"/>
      <c r="AE446" s="299"/>
      <c r="AF446" s="21">
        <f t="shared" si="34"/>
        <v>0</v>
      </c>
    </row>
    <row r="447" spans="1:32" s="21" customFormat="1" ht="16.5" customHeight="1">
      <c r="A447" s="22"/>
      <c r="B447" s="22"/>
      <c r="C447" s="22"/>
      <c r="D447" s="115">
        <f t="shared" si="33"/>
        <v>427</v>
      </c>
      <c r="E447" s="248" t="str">
        <f t="array" ref="E447">IF($F447&lt;&gt;"",INDEX(DropDownLists!$K$10:$K$2516,MATCH($F447,DropDownLists!$L$10:$L$2516,0)),"")</f>
        <v/>
      </c>
      <c r="F447" s="116"/>
      <c r="G447" s="118"/>
      <c r="I447" s="144"/>
      <c r="J447" s="141"/>
      <c r="K447" s="145"/>
      <c r="L447" s="146"/>
      <c r="M447" s="195" t="str">
        <f t="array" ref="M447">IF($L447&lt;&gt;"",INDEX(DropDownLists!$H$10:$H$2516,MATCH($L447,DropDownLists!$I$10:$I$2516,0)),"")</f>
        <v/>
      </c>
      <c r="N447" s="148"/>
      <c r="O447" s="148"/>
      <c r="P447" s="146"/>
      <c r="Q447" s="148" t="s">
        <v>190</v>
      </c>
      <c r="R447" s="119" t="str">
        <f t="array" ref="R447">IF(ISNA(VLOOKUP($F447, AdmittedwithRecentDischarge!$I$28:$I$1527,1,FALSE)),"",MAX(IF((AdmittedwithRecentDischarge!$I$28:$I$1527=$F447)*(AdmittedwithRecentDischarge!$M$28:$M$1527&lt;=TransferLog!$J447),AdmittedwithRecentDischarge!$M$28:$M$1527)))</f>
        <v/>
      </c>
      <c r="S447" s="120" t="str">
        <f t="array" ref="S447">IF(ISNA(INDEX(AdmittedwithRecentDischarge!$AH$28:$AH$1527,MATCH($F447&amp;$R447,AdmittedwithRecentDischarge!$I$28:$I$1527&amp;AdmittedwithRecentDischarge!$M$28:$M$1527,0))),"", IF($R447&lt;&gt;"",INDEX(AdmittedwithRecentDischarge!$AH$28:$AH$1527,MATCH($F447&amp;$R447,AdmittedwithRecentDischarge!$I$28:$I$1527&amp;AdmittedwithRecentDischarge!$M$28:$M$1527,0)),""))</f>
        <v/>
      </c>
      <c r="T447" s="190">
        <f t="array" ref="T447">IF(ISNA(INDEX(AdmittedwithRecentDischarge!$I$28:$W$1527, (MATCH($F447&amp;$R447,AdmittedwithRecentDischarge!$I$28:$I$1527&amp;AdmittedwithRecentDischarge!$M$28:$M$1527,0)))),"",INDEX(AdmittedwithRecentDischarge!$I$28:$W$1527, (MATCH($F447&amp;$R447,AdmittedwithRecentDischarge!$I$28:$I$1527&amp;AdmittedwithRecentDischarge!$M$28:$M$1527,0)),9))</f>
        <v>0</v>
      </c>
      <c r="U447" s="191">
        <f t="array" ref="U447">IF(ISNA(INDEX(AdmittedwithRecentDischarge!$I$28:$W$1527, (MATCH($F447&amp;$R447,AdmittedwithRecentDischarge!$I$28:$I$1527&amp;AdmittedwithRecentDischarge!$M$28:$M$1527,0)))),"",INDEX(AdmittedwithRecentDischarge!$I$28:$W$1527, (MATCH($F447&amp;$R447,AdmittedwithRecentDischarge!$I$28:$I$1527&amp;AdmittedwithRecentDischarge!$M$28:$M$1527,0)),11))</f>
        <v>0</v>
      </c>
      <c r="V447" s="191">
        <f t="array" ref="V447">IF(ISNA(INDEX(AdmittedwithRecentDischarge!$I$28:$W$1527, (MATCH($F447&amp;$R447,AdmittedwithRecentDischarge!$I$28:$I$1527&amp;AdmittedwithRecentDischarge!$M$28:$M$1527,0)))),"",INDEX(AdmittedwithRecentDischarge!$I$28:$W$1527, (MATCH($F447&amp;$R447,AdmittedwithRecentDischarge!$I$28:$I$1527&amp;AdmittedwithRecentDischarge!$M$28:$M$1527,0)),15))</f>
        <v>0</v>
      </c>
      <c r="W447" s="228" t="b">
        <f t="shared" si="42"/>
        <v>0</v>
      </c>
      <c r="X447" s="224" t="str">
        <f t="array" ref="X447">IF(ISNA(VLOOKUP($F447, AdmittedwithRecentDischarge!$I$28:$I$1527,1,FALSE)),"",MAX(IF((AdmittedwithRecentDischarge!$I$28:$I$1527=$F447)*(AdmittedwithRecentDischarge!$K$28:$K$1527&lt;=TransferLog!$J447),AdmittedwithRecentDischarge!$K$28:$K$1527)))</f>
        <v/>
      </c>
      <c r="Y447" s="224" t="b">
        <f t="shared" si="43"/>
        <v>0</v>
      </c>
      <c r="Z447" s="208"/>
      <c r="AA447" s="207" t="str">
        <f t="shared" si="40"/>
        <v/>
      </c>
      <c r="AB447" s="212" t="b">
        <f t="shared" si="44"/>
        <v>0</v>
      </c>
      <c r="AC447" s="213">
        <f t="shared" si="41"/>
        <v>0</v>
      </c>
      <c r="AD447" s="298"/>
      <c r="AE447" s="299"/>
      <c r="AF447" s="21">
        <f t="shared" si="34"/>
        <v>0</v>
      </c>
    </row>
    <row r="448" spans="1:32" s="21" customFormat="1" ht="16.5" customHeight="1">
      <c r="A448" s="22"/>
      <c r="B448" s="22"/>
      <c r="C448" s="22"/>
      <c r="D448" s="115">
        <f t="shared" si="33"/>
        <v>428</v>
      </c>
      <c r="E448" s="248" t="str">
        <f t="array" ref="E448">IF($F448&lt;&gt;"",INDEX(DropDownLists!$K$10:$K$2516,MATCH($F448,DropDownLists!$L$10:$L$2516,0)),"")</f>
        <v/>
      </c>
      <c r="F448" s="116"/>
      <c r="G448" s="118"/>
      <c r="I448" s="144"/>
      <c r="J448" s="141"/>
      <c r="K448" s="145"/>
      <c r="L448" s="146"/>
      <c r="M448" s="195" t="str">
        <f t="array" ref="M448">IF($L448&lt;&gt;"",INDEX(DropDownLists!$H$10:$H$2516,MATCH($L448,DropDownLists!$I$10:$I$2516,0)),"")</f>
        <v/>
      </c>
      <c r="N448" s="148"/>
      <c r="O448" s="148"/>
      <c r="P448" s="146"/>
      <c r="Q448" s="148" t="s">
        <v>190</v>
      </c>
      <c r="R448" s="119" t="str">
        <f t="array" ref="R448">IF(ISNA(VLOOKUP($F448, AdmittedwithRecentDischarge!$I$28:$I$1527,1,FALSE)),"",MAX(IF((AdmittedwithRecentDischarge!$I$28:$I$1527=$F448)*(AdmittedwithRecentDischarge!$M$28:$M$1527&lt;=TransferLog!$J448),AdmittedwithRecentDischarge!$M$28:$M$1527)))</f>
        <v/>
      </c>
      <c r="S448" s="120" t="str">
        <f t="array" ref="S448">IF(ISNA(INDEX(AdmittedwithRecentDischarge!$AH$28:$AH$1527,MATCH($F448&amp;$R448,AdmittedwithRecentDischarge!$I$28:$I$1527&amp;AdmittedwithRecentDischarge!$M$28:$M$1527,0))),"", IF($R448&lt;&gt;"",INDEX(AdmittedwithRecentDischarge!$AH$28:$AH$1527,MATCH($F448&amp;$R448,AdmittedwithRecentDischarge!$I$28:$I$1527&amp;AdmittedwithRecentDischarge!$M$28:$M$1527,0)),""))</f>
        <v/>
      </c>
      <c r="T448" s="190">
        <f t="array" ref="T448">IF(ISNA(INDEX(AdmittedwithRecentDischarge!$I$28:$W$1527, (MATCH($F448&amp;$R448,AdmittedwithRecentDischarge!$I$28:$I$1527&amp;AdmittedwithRecentDischarge!$M$28:$M$1527,0)))),"",INDEX(AdmittedwithRecentDischarge!$I$28:$W$1527, (MATCH($F448&amp;$R448,AdmittedwithRecentDischarge!$I$28:$I$1527&amp;AdmittedwithRecentDischarge!$M$28:$M$1527,0)),9))</f>
        <v>0</v>
      </c>
      <c r="U448" s="191">
        <f t="array" ref="U448">IF(ISNA(INDEX(AdmittedwithRecentDischarge!$I$28:$W$1527, (MATCH($F448&amp;$R448,AdmittedwithRecentDischarge!$I$28:$I$1527&amp;AdmittedwithRecentDischarge!$M$28:$M$1527,0)))),"",INDEX(AdmittedwithRecentDischarge!$I$28:$W$1527, (MATCH($F448&amp;$R448,AdmittedwithRecentDischarge!$I$28:$I$1527&amp;AdmittedwithRecentDischarge!$M$28:$M$1527,0)),11))</f>
        <v>0</v>
      </c>
      <c r="V448" s="191">
        <f t="array" ref="V448">IF(ISNA(INDEX(AdmittedwithRecentDischarge!$I$28:$W$1527, (MATCH($F448&amp;$R448,AdmittedwithRecentDischarge!$I$28:$I$1527&amp;AdmittedwithRecentDischarge!$M$28:$M$1527,0)))),"",INDEX(AdmittedwithRecentDischarge!$I$28:$W$1527, (MATCH($F448&amp;$R448,AdmittedwithRecentDischarge!$I$28:$I$1527&amp;AdmittedwithRecentDischarge!$M$28:$M$1527,0)),15))</f>
        <v>0</v>
      </c>
      <c r="W448" s="228" t="b">
        <f t="shared" si="42"/>
        <v>0</v>
      </c>
      <c r="X448" s="224" t="str">
        <f t="array" ref="X448">IF(ISNA(VLOOKUP($F448, AdmittedwithRecentDischarge!$I$28:$I$1527,1,FALSE)),"",MAX(IF((AdmittedwithRecentDischarge!$I$28:$I$1527=$F448)*(AdmittedwithRecentDischarge!$K$28:$K$1527&lt;=TransferLog!$J448),AdmittedwithRecentDischarge!$K$28:$K$1527)))</f>
        <v/>
      </c>
      <c r="Y448" s="224" t="b">
        <f t="shared" si="43"/>
        <v>0</v>
      </c>
      <c r="Z448" s="208"/>
      <c r="AA448" s="207" t="str">
        <f t="shared" si="40"/>
        <v/>
      </c>
      <c r="AB448" s="212" t="b">
        <f t="shared" si="44"/>
        <v>0</v>
      </c>
      <c r="AC448" s="213">
        <f t="shared" si="41"/>
        <v>0</v>
      </c>
      <c r="AD448" s="298"/>
      <c r="AE448" s="299"/>
      <c r="AF448" s="21">
        <f t="shared" si="34"/>
        <v>0</v>
      </c>
    </row>
    <row r="449" spans="1:32" s="21" customFormat="1" ht="16.5" customHeight="1">
      <c r="A449" s="22"/>
      <c r="B449" s="22"/>
      <c r="C449" s="22"/>
      <c r="D449" s="115">
        <f t="shared" si="33"/>
        <v>429</v>
      </c>
      <c r="E449" s="248" t="str">
        <f t="array" ref="E449">IF($F449&lt;&gt;"",INDEX(DropDownLists!$K$10:$K$2516,MATCH($F449,DropDownLists!$L$10:$L$2516,0)),"")</f>
        <v/>
      </c>
      <c r="F449" s="116"/>
      <c r="G449" s="118"/>
      <c r="I449" s="144"/>
      <c r="J449" s="141"/>
      <c r="K449" s="145"/>
      <c r="L449" s="146"/>
      <c r="M449" s="195" t="str">
        <f t="array" ref="M449">IF($L449&lt;&gt;"",INDEX(DropDownLists!$H$10:$H$2516,MATCH($L449,DropDownLists!$I$10:$I$2516,0)),"")</f>
        <v/>
      </c>
      <c r="N449" s="148"/>
      <c r="O449" s="148"/>
      <c r="P449" s="146"/>
      <c r="Q449" s="148" t="s">
        <v>190</v>
      </c>
      <c r="R449" s="119" t="str">
        <f t="array" ref="R449">IF(ISNA(VLOOKUP($F449, AdmittedwithRecentDischarge!$I$28:$I$1527,1,FALSE)),"",MAX(IF((AdmittedwithRecentDischarge!$I$28:$I$1527=$F449)*(AdmittedwithRecentDischarge!$M$28:$M$1527&lt;=TransferLog!$J449),AdmittedwithRecentDischarge!$M$28:$M$1527)))</f>
        <v/>
      </c>
      <c r="S449" s="120" t="str">
        <f t="array" ref="S449">IF(ISNA(INDEX(AdmittedwithRecentDischarge!$AH$28:$AH$1527,MATCH($F449&amp;$R449,AdmittedwithRecentDischarge!$I$28:$I$1527&amp;AdmittedwithRecentDischarge!$M$28:$M$1527,0))),"", IF($R449&lt;&gt;"",INDEX(AdmittedwithRecentDischarge!$AH$28:$AH$1527,MATCH($F449&amp;$R449,AdmittedwithRecentDischarge!$I$28:$I$1527&amp;AdmittedwithRecentDischarge!$M$28:$M$1527,0)),""))</f>
        <v/>
      </c>
      <c r="T449" s="190">
        <f t="array" ref="T449">IF(ISNA(INDEX(AdmittedwithRecentDischarge!$I$28:$W$1527, (MATCH($F449&amp;$R449,AdmittedwithRecentDischarge!$I$28:$I$1527&amp;AdmittedwithRecentDischarge!$M$28:$M$1527,0)))),"",INDEX(AdmittedwithRecentDischarge!$I$28:$W$1527, (MATCH($F449&amp;$R449,AdmittedwithRecentDischarge!$I$28:$I$1527&amp;AdmittedwithRecentDischarge!$M$28:$M$1527,0)),9))</f>
        <v>0</v>
      </c>
      <c r="U449" s="191">
        <f t="array" ref="U449">IF(ISNA(INDEX(AdmittedwithRecentDischarge!$I$28:$W$1527, (MATCH($F449&amp;$R449,AdmittedwithRecentDischarge!$I$28:$I$1527&amp;AdmittedwithRecentDischarge!$M$28:$M$1527,0)))),"",INDEX(AdmittedwithRecentDischarge!$I$28:$W$1527, (MATCH($F449&amp;$R449,AdmittedwithRecentDischarge!$I$28:$I$1527&amp;AdmittedwithRecentDischarge!$M$28:$M$1527,0)),11))</f>
        <v>0</v>
      </c>
      <c r="V449" s="191">
        <f t="array" ref="V449">IF(ISNA(INDEX(AdmittedwithRecentDischarge!$I$28:$W$1527, (MATCH($F449&amp;$R449,AdmittedwithRecentDischarge!$I$28:$I$1527&amp;AdmittedwithRecentDischarge!$M$28:$M$1527,0)))),"",INDEX(AdmittedwithRecentDischarge!$I$28:$W$1527, (MATCH($F449&amp;$R449,AdmittedwithRecentDischarge!$I$28:$I$1527&amp;AdmittedwithRecentDischarge!$M$28:$M$1527,0)),15))</f>
        <v>0</v>
      </c>
      <c r="W449" s="228" t="b">
        <f t="shared" si="42"/>
        <v>0</v>
      </c>
      <c r="X449" s="224" t="str">
        <f t="array" ref="X449">IF(ISNA(VLOOKUP($F449, AdmittedwithRecentDischarge!$I$28:$I$1527,1,FALSE)),"",MAX(IF((AdmittedwithRecentDischarge!$I$28:$I$1527=$F449)*(AdmittedwithRecentDischarge!$K$28:$K$1527&lt;=TransferLog!$J449),AdmittedwithRecentDischarge!$K$28:$K$1527)))</f>
        <v/>
      </c>
      <c r="Y449" s="224" t="b">
        <f t="shared" si="43"/>
        <v>0</v>
      </c>
      <c r="Z449" s="208"/>
      <c r="AA449" s="207" t="str">
        <f t="shared" si="40"/>
        <v/>
      </c>
      <c r="AB449" s="212" t="b">
        <f t="shared" si="44"/>
        <v>0</v>
      </c>
      <c r="AC449" s="213">
        <f t="shared" si="41"/>
        <v>0</v>
      </c>
      <c r="AD449" s="298"/>
      <c r="AE449" s="299"/>
      <c r="AF449" s="21">
        <f t="shared" si="34"/>
        <v>0</v>
      </c>
    </row>
    <row r="450" spans="1:32" s="21" customFormat="1" ht="16.5" customHeight="1">
      <c r="A450" s="22"/>
      <c r="B450" s="22"/>
      <c r="C450" s="22"/>
      <c r="D450" s="115">
        <f t="shared" si="33"/>
        <v>430</v>
      </c>
      <c r="E450" s="248" t="str">
        <f t="array" ref="E450">IF($F450&lt;&gt;"",INDEX(DropDownLists!$K$10:$K$2516,MATCH($F450,DropDownLists!$L$10:$L$2516,0)),"")</f>
        <v/>
      </c>
      <c r="F450" s="116"/>
      <c r="G450" s="118"/>
      <c r="I450" s="144"/>
      <c r="J450" s="141"/>
      <c r="K450" s="145"/>
      <c r="L450" s="146"/>
      <c r="M450" s="195" t="str">
        <f t="array" ref="M450">IF($L450&lt;&gt;"",INDEX(DropDownLists!$H$10:$H$2516,MATCH($L450,DropDownLists!$I$10:$I$2516,0)),"")</f>
        <v/>
      </c>
      <c r="N450" s="148"/>
      <c r="O450" s="148"/>
      <c r="P450" s="146"/>
      <c r="Q450" s="148" t="s">
        <v>190</v>
      </c>
      <c r="R450" s="119" t="str">
        <f t="array" ref="R450">IF(ISNA(VLOOKUP($F450, AdmittedwithRecentDischarge!$I$28:$I$1527,1,FALSE)),"",MAX(IF((AdmittedwithRecentDischarge!$I$28:$I$1527=$F450)*(AdmittedwithRecentDischarge!$M$28:$M$1527&lt;=TransferLog!$J450),AdmittedwithRecentDischarge!$M$28:$M$1527)))</f>
        <v/>
      </c>
      <c r="S450" s="120" t="str">
        <f t="array" ref="S450">IF(ISNA(INDEX(AdmittedwithRecentDischarge!$AH$28:$AH$1527,MATCH($F450&amp;$R450,AdmittedwithRecentDischarge!$I$28:$I$1527&amp;AdmittedwithRecentDischarge!$M$28:$M$1527,0))),"", IF($R450&lt;&gt;"",INDEX(AdmittedwithRecentDischarge!$AH$28:$AH$1527,MATCH($F450&amp;$R450,AdmittedwithRecentDischarge!$I$28:$I$1527&amp;AdmittedwithRecentDischarge!$M$28:$M$1527,0)),""))</f>
        <v/>
      </c>
      <c r="T450" s="190">
        <f t="array" ref="T450">IF(ISNA(INDEX(AdmittedwithRecentDischarge!$I$28:$W$1527, (MATCH($F450&amp;$R450,AdmittedwithRecentDischarge!$I$28:$I$1527&amp;AdmittedwithRecentDischarge!$M$28:$M$1527,0)))),"",INDEX(AdmittedwithRecentDischarge!$I$28:$W$1527, (MATCH($F450&amp;$R450,AdmittedwithRecentDischarge!$I$28:$I$1527&amp;AdmittedwithRecentDischarge!$M$28:$M$1527,0)),9))</f>
        <v>0</v>
      </c>
      <c r="U450" s="191">
        <f t="array" ref="U450">IF(ISNA(INDEX(AdmittedwithRecentDischarge!$I$28:$W$1527, (MATCH($F450&amp;$R450,AdmittedwithRecentDischarge!$I$28:$I$1527&amp;AdmittedwithRecentDischarge!$M$28:$M$1527,0)))),"",INDEX(AdmittedwithRecentDischarge!$I$28:$W$1527, (MATCH($F450&amp;$R450,AdmittedwithRecentDischarge!$I$28:$I$1527&amp;AdmittedwithRecentDischarge!$M$28:$M$1527,0)),11))</f>
        <v>0</v>
      </c>
      <c r="V450" s="191">
        <f t="array" ref="V450">IF(ISNA(INDEX(AdmittedwithRecentDischarge!$I$28:$W$1527, (MATCH($F450&amp;$R450,AdmittedwithRecentDischarge!$I$28:$I$1527&amp;AdmittedwithRecentDischarge!$M$28:$M$1527,0)))),"",INDEX(AdmittedwithRecentDischarge!$I$28:$W$1527, (MATCH($F450&amp;$R450,AdmittedwithRecentDischarge!$I$28:$I$1527&amp;AdmittedwithRecentDischarge!$M$28:$M$1527,0)),15))</f>
        <v>0</v>
      </c>
      <c r="W450" s="228" t="b">
        <f t="shared" si="42"/>
        <v>0</v>
      </c>
      <c r="X450" s="224" t="str">
        <f t="array" ref="X450">IF(ISNA(VLOOKUP($F450, AdmittedwithRecentDischarge!$I$28:$I$1527,1,FALSE)),"",MAX(IF((AdmittedwithRecentDischarge!$I$28:$I$1527=$F450)*(AdmittedwithRecentDischarge!$K$28:$K$1527&lt;=TransferLog!$J450),AdmittedwithRecentDischarge!$K$28:$K$1527)))</f>
        <v/>
      </c>
      <c r="Y450" s="224" t="b">
        <f t="shared" si="43"/>
        <v>0</v>
      </c>
      <c r="Z450" s="208"/>
      <c r="AA450" s="207" t="str">
        <f t="shared" si="40"/>
        <v/>
      </c>
      <c r="AB450" s="212" t="b">
        <f t="shared" si="44"/>
        <v>0</v>
      </c>
      <c r="AC450" s="213">
        <f t="shared" si="41"/>
        <v>0</v>
      </c>
      <c r="AD450" s="298"/>
      <c r="AE450" s="299"/>
      <c r="AF450" s="21">
        <f t="shared" si="34"/>
        <v>0</v>
      </c>
    </row>
    <row r="451" spans="1:32" s="21" customFormat="1" ht="16.5" customHeight="1">
      <c r="A451" s="22"/>
      <c r="B451" s="22"/>
      <c r="C451" s="22"/>
      <c r="D451" s="115">
        <f t="shared" si="33"/>
        <v>431</v>
      </c>
      <c r="E451" s="248" t="str">
        <f t="array" ref="E451">IF($F451&lt;&gt;"",INDEX(DropDownLists!$K$10:$K$2516,MATCH($F451,DropDownLists!$L$10:$L$2516,0)),"")</f>
        <v/>
      </c>
      <c r="F451" s="116"/>
      <c r="G451" s="118"/>
      <c r="I451" s="144"/>
      <c r="J451" s="141"/>
      <c r="K451" s="145"/>
      <c r="L451" s="146"/>
      <c r="M451" s="195" t="str">
        <f t="array" ref="M451">IF($L451&lt;&gt;"",INDEX(DropDownLists!$H$10:$H$2516,MATCH($L451,DropDownLists!$I$10:$I$2516,0)),"")</f>
        <v/>
      </c>
      <c r="N451" s="148"/>
      <c r="O451" s="148"/>
      <c r="P451" s="146"/>
      <c r="Q451" s="148" t="s">
        <v>190</v>
      </c>
      <c r="R451" s="119" t="str">
        <f t="array" ref="R451">IF(ISNA(VLOOKUP($F451, AdmittedwithRecentDischarge!$I$28:$I$1527,1,FALSE)),"",MAX(IF((AdmittedwithRecentDischarge!$I$28:$I$1527=$F451)*(AdmittedwithRecentDischarge!$M$28:$M$1527&lt;=TransferLog!$J451),AdmittedwithRecentDischarge!$M$28:$M$1527)))</f>
        <v/>
      </c>
      <c r="S451" s="120" t="str">
        <f t="array" ref="S451">IF(ISNA(INDEX(AdmittedwithRecentDischarge!$AH$28:$AH$1527,MATCH($F451&amp;$R451,AdmittedwithRecentDischarge!$I$28:$I$1527&amp;AdmittedwithRecentDischarge!$M$28:$M$1527,0))),"", IF($R451&lt;&gt;"",INDEX(AdmittedwithRecentDischarge!$AH$28:$AH$1527,MATCH($F451&amp;$R451,AdmittedwithRecentDischarge!$I$28:$I$1527&amp;AdmittedwithRecentDischarge!$M$28:$M$1527,0)),""))</f>
        <v/>
      </c>
      <c r="T451" s="190">
        <f t="array" ref="T451">IF(ISNA(INDEX(AdmittedwithRecentDischarge!$I$28:$W$1527, (MATCH($F451&amp;$R451,AdmittedwithRecentDischarge!$I$28:$I$1527&amp;AdmittedwithRecentDischarge!$M$28:$M$1527,0)))),"",INDEX(AdmittedwithRecentDischarge!$I$28:$W$1527, (MATCH($F451&amp;$R451,AdmittedwithRecentDischarge!$I$28:$I$1527&amp;AdmittedwithRecentDischarge!$M$28:$M$1527,0)),9))</f>
        <v>0</v>
      </c>
      <c r="U451" s="191">
        <f t="array" ref="U451">IF(ISNA(INDEX(AdmittedwithRecentDischarge!$I$28:$W$1527, (MATCH($F451&amp;$R451,AdmittedwithRecentDischarge!$I$28:$I$1527&amp;AdmittedwithRecentDischarge!$M$28:$M$1527,0)))),"",INDEX(AdmittedwithRecentDischarge!$I$28:$W$1527, (MATCH($F451&amp;$R451,AdmittedwithRecentDischarge!$I$28:$I$1527&amp;AdmittedwithRecentDischarge!$M$28:$M$1527,0)),11))</f>
        <v>0</v>
      </c>
      <c r="V451" s="191">
        <f t="array" ref="V451">IF(ISNA(INDEX(AdmittedwithRecentDischarge!$I$28:$W$1527, (MATCH($F451&amp;$R451,AdmittedwithRecentDischarge!$I$28:$I$1527&amp;AdmittedwithRecentDischarge!$M$28:$M$1527,0)))),"",INDEX(AdmittedwithRecentDischarge!$I$28:$W$1527, (MATCH($F451&amp;$R451,AdmittedwithRecentDischarge!$I$28:$I$1527&amp;AdmittedwithRecentDischarge!$M$28:$M$1527,0)),15))</f>
        <v>0</v>
      </c>
      <c r="W451" s="228" t="b">
        <f t="shared" si="42"/>
        <v>0</v>
      </c>
      <c r="X451" s="224" t="str">
        <f t="array" ref="X451">IF(ISNA(VLOOKUP($F451, AdmittedwithRecentDischarge!$I$28:$I$1527,1,FALSE)),"",MAX(IF((AdmittedwithRecentDischarge!$I$28:$I$1527=$F451)*(AdmittedwithRecentDischarge!$K$28:$K$1527&lt;=TransferLog!$J451),AdmittedwithRecentDischarge!$K$28:$K$1527)))</f>
        <v/>
      </c>
      <c r="Y451" s="224" t="b">
        <f t="shared" si="43"/>
        <v>0</v>
      </c>
      <c r="Z451" s="208"/>
      <c r="AA451" s="207" t="str">
        <f t="shared" si="40"/>
        <v/>
      </c>
      <c r="AB451" s="212" t="b">
        <f t="shared" si="44"/>
        <v>0</v>
      </c>
      <c r="AC451" s="213">
        <f t="shared" si="41"/>
        <v>0</v>
      </c>
      <c r="AD451" s="298"/>
      <c r="AE451" s="299"/>
      <c r="AF451" s="21">
        <f t="shared" si="34"/>
        <v>0</v>
      </c>
    </row>
    <row r="452" spans="1:32" s="21" customFormat="1" ht="16.5" customHeight="1">
      <c r="A452" s="22"/>
      <c r="B452" s="22"/>
      <c r="C452" s="22"/>
      <c r="D452" s="115">
        <f t="shared" si="33"/>
        <v>432</v>
      </c>
      <c r="E452" s="248" t="str">
        <f t="array" ref="E452">IF($F452&lt;&gt;"",INDEX(DropDownLists!$K$10:$K$2516,MATCH($F452,DropDownLists!$L$10:$L$2516,0)),"")</f>
        <v/>
      </c>
      <c r="F452" s="116"/>
      <c r="G452" s="118"/>
      <c r="I452" s="144"/>
      <c r="J452" s="141"/>
      <c r="K452" s="145"/>
      <c r="L452" s="146"/>
      <c r="M452" s="195" t="str">
        <f t="array" ref="M452">IF($L452&lt;&gt;"",INDEX(DropDownLists!$H$10:$H$2516,MATCH($L452,DropDownLists!$I$10:$I$2516,0)),"")</f>
        <v/>
      </c>
      <c r="N452" s="148"/>
      <c r="O452" s="148"/>
      <c r="P452" s="146"/>
      <c r="Q452" s="148" t="s">
        <v>190</v>
      </c>
      <c r="R452" s="119" t="str">
        <f t="array" ref="R452">IF(ISNA(VLOOKUP($F452, AdmittedwithRecentDischarge!$I$28:$I$1527,1,FALSE)),"",MAX(IF((AdmittedwithRecentDischarge!$I$28:$I$1527=$F452)*(AdmittedwithRecentDischarge!$M$28:$M$1527&lt;=TransferLog!$J452),AdmittedwithRecentDischarge!$M$28:$M$1527)))</f>
        <v/>
      </c>
      <c r="S452" s="120" t="str">
        <f t="array" ref="S452">IF(ISNA(INDEX(AdmittedwithRecentDischarge!$AH$28:$AH$1527,MATCH($F452&amp;$R452,AdmittedwithRecentDischarge!$I$28:$I$1527&amp;AdmittedwithRecentDischarge!$M$28:$M$1527,0))),"", IF($R452&lt;&gt;"",INDEX(AdmittedwithRecentDischarge!$AH$28:$AH$1527,MATCH($F452&amp;$R452,AdmittedwithRecentDischarge!$I$28:$I$1527&amp;AdmittedwithRecentDischarge!$M$28:$M$1527,0)),""))</f>
        <v/>
      </c>
      <c r="T452" s="190">
        <f t="array" ref="T452">IF(ISNA(INDEX(AdmittedwithRecentDischarge!$I$28:$W$1527, (MATCH($F452&amp;$R452,AdmittedwithRecentDischarge!$I$28:$I$1527&amp;AdmittedwithRecentDischarge!$M$28:$M$1527,0)))),"",INDEX(AdmittedwithRecentDischarge!$I$28:$W$1527, (MATCH($F452&amp;$R452,AdmittedwithRecentDischarge!$I$28:$I$1527&amp;AdmittedwithRecentDischarge!$M$28:$M$1527,0)),9))</f>
        <v>0</v>
      </c>
      <c r="U452" s="191">
        <f t="array" ref="U452">IF(ISNA(INDEX(AdmittedwithRecentDischarge!$I$28:$W$1527, (MATCH($F452&amp;$R452,AdmittedwithRecentDischarge!$I$28:$I$1527&amp;AdmittedwithRecentDischarge!$M$28:$M$1527,0)))),"",INDEX(AdmittedwithRecentDischarge!$I$28:$W$1527, (MATCH($F452&amp;$R452,AdmittedwithRecentDischarge!$I$28:$I$1527&amp;AdmittedwithRecentDischarge!$M$28:$M$1527,0)),11))</f>
        <v>0</v>
      </c>
      <c r="V452" s="191">
        <f t="array" ref="V452">IF(ISNA(INDEX(AdmittedwithRecentDischarge!$I$28:$W$1527, (MATCH($F452&amp;$R452,AdmittedwithRecentDischarge!$I$28:$I$1527&amp;AdmittedwithRecentDischarge!$M$28:$M$1527,0)))),"",INDEX(AdmittedwithRecentDischarge!$I$28:$W$1527, (MATCH($F452&amp;$R452,AdmittedwithRecentDischarge!$I$28:$I$1527&amp;AdmittedwithRecentDischarge!$M$28:$M$1527,0)),15))</f>
        <v>0</v>
      </c>
      <c r="W452" s="228" t="b">
        <f t="shared" si="42"/>
        <v>0</v>
      </c>
      <c r="X452" s="224" t="str">
        <f t="array" ref="X452">IF(ISNA(VLOOKUP($F452, AdmittedwithRecentDischarge!$I$28:$I$1527,1,FALSE)),"",MAX(IF((AdmittedwithRecentDischarge!$I$28:$I$1527=$F452)*(AdmittedwithRecentDischarge!$K$28:$K$1527&lt;=TransferLog!$J452),AdmittedwithRecentDischarge!$K$28:$K$1527)))</f>
        <v/>
      </c>
      <c r="Y452" s="224" t="b">
        <f t="shared" si="43"/>
        <v>0</v>
      </c>
      <c r="Z452" s="208"/>
      <c r="AA452" s="207" t="str">
        <f t="shared" si="40"/>
        <v/>
      </c>
      <c r="AB452" s="212" t="b">
        <f t="shared" si="44"/>
        <v>0</v>
      </c>
      <c r="AC452" s="213">
        <f t="shared" si="41"/>
        <v>0</v>
      </c>
      <c r="AD452" s="298"/>
      <c r="AE452" s="299"/>
      <c r="AF452" s="21">
        <f t="shared" si="34"/>
        <v>0</v>
      </c>
    </row>
    <row r="453" spans="1:32" s="21" customFormat="1" ht="16.5" customHeight="1">
      <c r="A453" s="22"/>
      <c r="B453" s="22"/>
      <c r="C453" s="22"/>
      <c r="D453" s="115">
        <f t="shared" si="33"/>
        <v>433</v>
      </c>
      <c r="E453" s="248" t="str">
        <f t="array" ref="E453">IF($F453&lt;&gt;"",INDEX(DropDownLists!$K$10:$K$2516,MATCH($F453,DropDownLists!$L$10:$L$2516,0)),"")</f>
        <v/>
      </c>
      <c r="F453" s="116"/>
      <c r="G453" s="118"/>
      <c r="I453" s="144"/>
      <c r="J453" s="141"/>
      <c r="K453" s="145"/>
      <c r="L453" s="146"/>
      <c r="M453" s="195" t="str">
        <f t="array" ref="M453">IF($L453&lt;&gt;"",INDEX(DropDownLists!$H$10:$H$2516,MATCH($L453,DropDownLists!$I$10:$I$2516,0)),"")</f>
        <v/>
      </c>
      <c r="N453" s="148"/>
      <c r="O453" s="148"/>
      <c r="P453" s="146"/>
      <c r="Q453" s="148" t="s">
        <v>190</v>
      </c>
      <c r="R453" s="119" t="str">
        <f t="array" ref="R453">IF(ISNA(VLOOKUP($F453, AdmittedwithRecentDischarge!$I$28:$I$1527,1,FALSE)),"",MAX(IF((AdmittedwithRecentDischarge!$I$28:$I$1527=$F453)*(AdmittedwithRecentDischarge!$M$28:$M$1527&lt;=TransferLog!$J453),AdmittedwithRecentDischarge!$M$28:$M$1527)))</f>
        <v/>
      </c>
      <c r="S453" s="120" t="str">
        <f t="array" ref="S453">IF(ISNA(INDEX(AdmittedwithRecentDischarge!$AH$28:$AH$1527,MATCH($F453&amp;$R453,AdmittedwithRecentDischarge!$I$28:$I$1527&amp;AdmittedwithRecentDischarge!$M$28:$M$1527,0))),"", IF($R453&lt;&gt;"",INDEX(AdmittedwithRecentDischarge!$AH$28:$AH$1527,MATCH($F453&amp;$R453,AdmittedwithRecentDischarge!$I$28:$I$1527&amp;AdmittedwithRecentDischarge!$M$28:$M$1527,0)),""))</f>
        <v/>
      </c>
      <c r="T453" s="190">
        <f t="array" ref="T453">IF(ISNA(INDEX(AdmittedwithRecentDischarge!$I$28:$W$1527, (MATCH($F453&amp;$R453,AdmittedwithRecentDischarge!$I$28:$I$1527&amp;AdmittedwithRecentDischarge!$M$28:$M$1527,0)))),"",INDEX(AdmittedwithRecentDischarge!$I$28:$W$1527, (MATCH($F453&amp;$R453,AdmittedwithRecentDischarge!$I$28:$I$1527&amp;AdmittedwithRecentDischarge!$M$28:$M$1527,0)),9))</f>
        <v>0</v>
      </c>
      <c r="U453" s="191">
        <f t="array" ref="U453">IF(ISNA(INDEX(AdmittedwithRecentDischarge!$I$28:$W$1527, (MATCH($F453&amp;$R453,AdmittedwithRecentDischarge!$I$28:$I$1527&amp;AdmittedwithRecentDischarge!$M$28:$M$1527,0)))),"",INDEX(AdmittedwithRecentDischarge!$I$28:$W$1527, (MATCH($F453&amp;$R453,AdmittedwithRecentDischarge!$I$28:$I$1527&amp;AdmittedwithRecentDischarge!$M$28:$M$1527,0)),11))</f>
        <v>0</v>
      </c>
      <c r="V453" s="191">
        <f t="array" ref="V453">IF(ISNA(INDEX(AdmittedwithRecentDischarge!$I$28:$W$1527, (MATCH($F453&amp;$R453,AdmittedwithRecentDischarge!$I$28:$I$1527&amp;AdmittedwithRecentDischarge!$M$28:$M$1527,0)))),"",INDEX(AdmittedwithRecentDischarge!$I$28:$W$1527, (MATCH($F453&amp;$R453,AdmittedwithRecentDischarge!$I$28:$I$1527&amp;AdmittedwithRecentDischarge!$M$28:$M$1527,0)),15))</f>
        <v>0</v>
      </c>
      <c r="W453" s="228" t="b">
        <f t="shared" si="42"/>
        <v>0</v>
      </c>
      <c r="X453" s="224" t="str">
        <f t="array" ref="X453">IF(ISNA(VLOOKUP($F453, AdmittedwithRecentDischarge!$I$28:$I$1527,1,FALSE)),"",MAX(IF((AdmittedwithRecentDischarge!$I$28:$I$1527=$F453)*(AdmittedwithRecentDischarge!$K$28:$K$1527&lt;=TransferLog!$J453),AdmittedwithRecentDischarge!$K$28:$K$1527)))</f>
        <v/>
      </c>
      <c r="Y453" s="224" t="b">
        <f t="shared" si="43"/>
        <v>0</v>
      </c>
      <c r="Z453" s="208"/>
      <c r="AA453" s="207" t="str">
        <f t="shared" si="40"/>
        <v/>
      </c>
      <c r="AB453" s="212" t="b">
        <f t="shared" si="44"/>
        <v>0</v>
      </c>
      <c r="AC453" s="213">
        <f t="shared" si="41"/>
        <v>0</v>
      </c>
      <c r="AD453" s="298"/>
      <c r="AE453" s="299"/>
      <c r="AF453" s="21">
        <f t="shared" si="34"/>
        <v>0</v>
      </c>
    </row>
    <row r="454" spans="1:32" s="21" customFormat="1" ht="16.5" customHeight="1">
      <c r="A454" s="22"/>
      <c r="B454" s="22"/>
      <c r="C454" s="22"/>
      <c r="D454" s="115">
        <f t="shared" si="33"/>
        <v>434</v>
      </c>
      <c r="E454" s="248" t="str">
        <f t="array" ref="E454">IF($F454&lt;&gt;"",INDEX(DropDownLists!$K$10:$K$2516,MATCH($F454,DropDownLists!$L$10:$L$2516,0)),"")</f>
        <v/>
      </c>
      <c r="F454" s="116"/>
      <c r="G454" s="118"/>
      <c r="I454" s="144"/>
      <c r="J454" s="141"/>
      <c r="K454" s="145"/>
      <c r="L454" s="146"/>
      <c r="M454" s="195" t="str">
        <f t="array" ref="M454">IF($L454&lt;&gt;"",INDEX(DropDownLists!$H$10:$H$2516,MATCH($L454,DropDownLists!$I$10:$I$2516,0)),"")</f>
        <v/>
      </c>
      <c r="N454" s="148"/>
      <c r="O454" s="148"/>
      <c r="P454" s="146"/>
      <c r="Q454" s="148" t="s">
        <v>190</v>
      </c>
      <c r="R454" s="119" t="str">
        <f t="array" ref="R454">IF(ISNA(VLOOKUP($F454, AdmittedwithRecentDischarge!$I$28:$I$1527,1,FALSE)),"",MAX(IF((AdmittedwithRecentDischarge!$I$28:$I$1527=$F454)*(AdmittedwithRecentDischarge!$M$28:$M$1527&lt;=TransferLog!$J454),AdmittedwithRecentDischarge!$M$28:$M$1527)))</f>
        <v/>
      </c>
      <c r="S454" s="120" t="str">
        <f t="array" ref="S454">IF(ISNA(INDEX(AdmittedwithRecentDischarge!$AH$28:$AH$1527,MATCH($F454&amp;$R454,AdmittedwithRecentDischarge!$I$28:$I$1527&amp;AdmittedwithRecentDischarge!$M$28:$M$1527,0))),"", IF($R454&lt;&gt;"",INDEX(AdmittedwithRecentDischarge!$AH$28:$AH$1527,MATCH($F454&amp;$R454,AdmittedwithRecentDischarge!$I$28:$I$1527&amp;AdmittedwithRecentDischarge!$M$28:$M$1527,0)),""))</f>
        <v/>
      </c>
      <c r="T454" s="190">
        <f t="array" ref="T454">IF(ISNA(INDEX(AdmittedwithRecentDischarge!$I$28:$W$1527, (MATCH($F454&amp;$R454,AdmittedwithRecentDischarge!$I$28:$I$1527&amp;AdmittedwithRecentDischarge!$M$28:$M$1527,0)))),"",INDEX(AdmittedwithRecentDischarge!$I$28:$W$1527, (MATCH($F454&amp;$R454,AdmittedwithRecentDischarge!$I$28:$I$1527&amp;AdmittedwithRecentDischarge!$M$28:$M$1527,0)),9))</f>
        <v>0</v>
      </c>
      <c r="U454" s="191">
        <f t="array" ref="U454">IF(ISNA(INDEX(AdmittedwithRecentDischarge!$I$28:$W$1527, (MATCH($F454&amp;$R454,AdmittedwithRecentDischarge!$I$28:$I$1527&amp;AdmittedwithRecentDischarge!$M$28:$M$1527,0)))),"",INDEX(AdmittedwithRecentDischarge!$I$28:$W$1527, (MATCH($F454&amp;$R454,AdmittedwithRecentDischarge!$I$28:$I$1527&amp;AdmittedwithRecentDischarge!$M$28:$M$1527,0)),11))</f>
        <v>0</v>
      </c>
      <c r="V454" s="191">
        <f t="array" ref="V454">IF(ISNA(INDEX(AdmittedwithRecentDischarge!$I$28:$W$1527, (MATCH($F454&amp;$R454,AdmittedwithRecentDischarge!$I$28:$I$1527&amp;AdmittedwithRecentDischarge!$M$28:$M$1527,0)))),"",INDEX(AdmittedwithRecentDischarge!$I$28:$W$1527, (MATCH($F454&amp;$R454,AdmittedwithRecentDischarge!$I$28:$I$1527&amp;AdmittedwithRecentDischarge!$M$28:$M$1527,0)),15))</f>
        <v>0</v>
      </c>
      <c r="W454" s="228" t="b">
        <f t="shared" si="42"/>
        <v>0</v>
      </c>
      <c r="X454" s="224" t="str">
        <f t="array" ref="X454">IF(ISNA(VLOOKUP($F454, AdmittedwithRecentDischarge!$I$28:$I$1527,1,FALSE)),"",MAX(IF((AdmittedwithRecentDischarge!$I$28:$I$1527=$F454)*(AdmittedwithRecentDischarge!$K$28:$K$1527&lt;=TransferLog!$J454),AdmittedwithRecentDischarge!$K$28:$K$1527)))</f>
        <v/>
      </c>
      <c r="Y454" s="224" t="b">
        <f t="shared" si="43"/>
        <v>0</v>
      </c>
      <c r="Z454" s="208"/>
      <c r="AA454" s="207" t="str">
        <f t="shared" si="40"/>
        <v/>
      </c>
      <c r="AB454" s="212" t="b">
        <f t="shared" si="44"/>
        <v>0</v>
      </c>
      <c r="AC454" s="213">
        <f t="shared" si="41"/>
        <v>0</v>
      </c>
      <c r="AD454" s="298"/>
      <c r="AE454" s="299"/>
      <c r="AF454" s="21">
        <f t="shared" si="34"/>
        <v>0</v>
      </c>
    </row>
    <row r="455" spans="1:32" s="21" customFormat="1" ht="16.5" customHeight="1">
      <c r="A455" s="22"/>
      <c r="B455" s="22"/>
      <c r="C455" s="22"/>
      <c r="D455" s="115">
        <f t="shared" si="33"/>
        <v>435</v>
      </c>
      <c r="E455" s="248" t="str">
        <f t="array" ref="E455">IF($F455&lt;&gt;"",INDEX(DropDownLists!$K$10:$K$2516,MATCH($F455,DropDownLists!$L$10:$L$2516,0)),"")</f>
        <v/>
      </c>
      <c r="F455" s="116"/>
      <c r="G455" s="118"/>
      <c r="I455" s="144"/>
      <c r="J455" s="141"/>
      <c r="K455" s="145"/>
      <c r="L455" s="146"/>
      <c r="M455" s="195" t="str">
        <f t="array" ref="M455">IF($L455&lt;&gt;"",INDEX(DropDownLists!$H$10:$H$2516,MATCH($L455,DropDownLists!$I$10:$I$2516,0)),"")</f>
        <v/>
      </c>
      <c r="N455" s="148"/>
      <c r="O455" s="148"/>
      <c r="P455" s="146"/>
      <c r="Q455" s="148" t="s">
        <v>190</v>
      </c>
      <c r="R455" s="119" t="str">
        <f t="array" ref="R455">IF(ISNA(VLOOKUP($F455, AdmittedwithRecentDischarge!$I$28:$I$1527,1,FALSE)),"",MAX(IF((AdmittedwithRecentDischarge!$I$28:$I$1527=$F455)*(AdmittedwithRecentDischarge!$M$28:$M$1527&lt;=TransferLog!$J455),AdmittedwithRecentDischarge!$M$28:$M$1527)))</f>
        <v/>
      </c>
      <c r="S455" s="120" t="str">
        <f t="array" ref="S455">IF(ISNA(INDEX(AdmittedwithRecentDischarge!$AH$28:$AH$1527,MATCH($F455&amp;$R455,AdmittedwithRecentDischarge!$I$28:$I$1527&amp;AdmittedwithRecentDischarge!$M$28:$M$1527,0))),"", IF($R455&lt;&gt;"",INDEX(AdmittedwithRecentDischarge!$AH$28:$AH$1527,MATCH($F455&amp;$R455,AdmittedwithRecentDischarge!$I$28:$I$1527&amp;AdmittedwithRecentDischarge!$M$28:$M$1527,0)),""))</f>
        <v/>
      </c>
      <c r="T455" s="190">
        <f t="array" ref="T455">IF(ISNA(INDEX(AdmittedwithRecentDischarge!$I$28:$W$1527, (MATCH($F455&amp;$R455,AdmittedwithRecentDischarge!$I$28:$I$1527&amp;AdmittedwithRecentDischarge!$M$28:$M$1527,0)))),"",INDEX(AdmittedwithRecentDischarge!$I$28:$W$1527, (MATCH($F455&amp;$R455,AdmittedwithRecentDischarge!$I$28:$I$1527&amp;AdmittedwithRecentDischarge!$M$28:$M$1527,0)),9))</f>
        <v>0</v>
      </c>
      <c r="U455" s="191">
        <f t="array" ref="U455">IF(ISNA(INDEX(AdmittedwithRecentDischarge!$I$28:$W$1527, (MATCH($F455&amp;$R455,AdmittedwithRecentDischarge!$I$28:$I$1527&amp;AdmittedwithRecentDischarge!$M$28:$M$1527,0)))),"",INDEX(AdmittedwithRecentDischarge!$I$28:$W$1527, (MATCH($F455&amp;$R455,AdmittedwithRecentDischarge!$I$28:$I$1527&amp;AdmittedwithRecentDischarge!$M$28:$M$1527,0)),11))</f>
        <v>0</v>
      </c>
      <c r="V455" s="191">
        <f t="array" ref="V455">IF(ISNA(INDEX(AdmittedwithRecentDischarge!$I$28:$W$1527, (MATCH($F455&amp;$R455,AdmittedwithRecentDischarge!$I$28:$I$1527&amp;AdmittedwithRecentDischarge!$M$28:$M$1527,0)))),"",INDEX(AdmittedwithRecentDischarge!$I$28:$W$1527, (MATCH($F455&amp;$R455,AdmittedwithRecentDischarge!$I$28:$I$1527&amp;AdmittedwithRecentDischarge!$M$28:$M$1527,0)),15))</f>
        <v>0</v>
      </c>
      <c r="W455" s="228" t="b">
        <f t="shared" si="42"/>
        <v>0</v>
      </c>
      <c r="X455" s="224" t="str">
        <f t="array" ref="X455">IF(ISNA(VLOOKUP($F455, AdmittedwithRecentDischarge!$I$28:$I$1527,1,FALSE)),"",MAX(IF((AdmittedwithRecentDischarge!$I$28:$I$1527=$F455)*(AdmittedwithRecentDischarge!$K$28:$K$1527&lt;=TransferLog!$J455),AdmittedwithRecentDischarge!$K$28:$K$1527)))</f>
        <v/>
      </c>
      <c r="Y455" s="224" t="b">
        <f t="shared" si="43"/>
        <v>0</v>
      </c>
      <c r="Z455" s="208"/>
      <c r="AA455" s="207" t="str">
        <f t="shared" si="40"/>
        <v/>
      </c>
      <c r="AB455" s="212" t="b">
        <f t="shared" si="44"/>
        <v>0</v>
      </c>
      <c r="AC455" s="213">
        <f t="shared" si="41"/>
        <v>0</v>
      </c>
      <c r="AD455" s="298"/>
      <c r="AE455" s="299"/>
      <c r="AF455" s="21">
        <f t="shared" si="34"/>
        <v>0</v>
      </c>
    </row>
    <row r="456" spans="1:32" s="21" customFormat="1" ht="16.5" customHeight="1">
      <c r="A456" s="22"/>
      <c r="B456" s="22"/>
      <c r="C456" s="22"/>
      <c r="D456" s="115">
        <f t="shared" si="33"/>
        <v>436</v>
      </c>
      <c r="E456" s="248" t="str">
        <f t="array" ref="E456">IF($F456&lt;&gt;"",INDEX(DropDownLists!$K$10:$K$2516,MATCH($F456,DropDownLists!$L$10:$L$2516,0)),"")</f>
        <v/>
      </c>
      <c r="F456" s="116"/>
      <c r="G456" s="118"/>
      <c r="I456" s="144"/>
      <c r="J456" s="141"/>
      <c r="K456" s="145"/>
      <c r="L456" s="146"/>
      <c r="M456" s="195" t="str">
        <f t="array" ref="M456">IF($L456&lt;&gt;"",INDEX(DropDownLists!$H$10:$H$2516,MATCH($L456,DropDownLists!$I$10:$I$2516,0)),"")</f>
        <v/>
      </c>
      <c r="N456" s="148"/>
      <c r="O456" s="148"/>
      <c r="P456" s="146"/>
      <c r="Q456" s="148" t="s">
        <v>190</v>
      </c>
      <c r="R456" s="119" t="str">
        <f t="array" ref="R456">IF(ISNA(VLOOKUP($F456, AdmittedwithRecentDischarge!$I$28:$I$1527,1,FALSE)),"",MAX(IF((AdmittedwithRecentDischarge!$I$28:$I$1527=$F456)*(AdmittedwithRecentDischarge!$M$28:$M$1527&lt;=TransferLog!$J456),AdmittedwithRecentDischarge!$M$28:$M$1527)))</f>
        <v/>
      </c>
      <c r="S456" s="120" t="str">
        <f t="array" ref="S456">IF(ISNA(INDEX(AdmittedwithRecentDischarge!$AH$28:$AH$1527,MATCH($F456&amp;$R456,AdmittedwithRecentDischarge!$I$28:$I$1527&amp;AdmittedwithRecentDischarge!$M$28:$M$1527,0))),"", IF($R456&lt;&gt;"",INDEX(AdmittedwithRecentDischarge!$AH$28:$AH$1527,MATCH($F456&amp;$R456,AdmittedwithRecentDischarge!$I$28:$I$1527&amp;AdmittedwithRecentDischarge!$M$28:$M$1527,0)),""))</f>
        <v/>
      </c>
      <c r="T456" s="190">
        <f t="array" ref="T456">IF(ISNA(INDEX(AdmittedwithRecentDischarge!$I$28:$W$1527, (MATCH($F456&amp;$R456,AdmittedwithRecentDischarge!$I$28:$I$1527&amp;AdmittedwithRecentDischarge!$M$28:$M$1527,0)))),"",INDEX(AdmittedwithRecentDischarge!$I$28:$W$1527, (MATCH($F456&amp;$R456,AdmittedwithRecentDischarge!$I$28:$I$1527&amp;AdmittedwithRecentDischarge!$M$28:$M$1527,0)),9))</f>
        <v>0</v>
      </c>
      <c r="U456" s="191">
        <f t="array" ref="U456">IF(ISNA(INDEX(AdmittedwithRecentDischarge!$I$28:$W$1527, (MATCH($F456&amp;$R456,AdmittedwithRecentDischarge!$I$28:$I$1527&amp;AdmittedwithRecentDischarge!$M$28:$M$1527,0)))),"",INDEX(AdmittedwithRecentDischarge!$I$28:$W$1527, (MATCH($F456&amp;$R456,AdmittedwithRecentDischarge!$I$28:$I$1527&amp;AdmittedwithRecentDischarge!$M$28:$M$1527,0)),11))</f>
        <v>0</v>
      </c>
      <c r="V456" s="191">
        <f t="array" ref="V456">IF(ISNA(INDEX(AdmittedwithRecentDischarge!$I$28:$W$1527, (MATCH($F456&amp;$R456,AdmittedwithRecentDischarge!$I$28:$I$1527&amp;AdmittedwithRecentDischarge!$M$28:$M$1527,0)))),"",INDEX(AdmittedwithRecentDischarge!$I$28:$W$1527, (MATCH($F456&amp;$R456,AdmittedwithRecentDischarge!$I$28:$I$1527&amp;AdmittedwithRecentDischarge!$M$28:$M$1527,0)),15))</f>
        <v>0</v>
      </c>
      <c r="W456" s="228" t="b">
        <f t="shared" si="42"/>
        <v>0</v>
      </c>
      <c r="X456" s="224" t="str">
        <f t="array" ref="X456">IF(ISNA(VLOOKUP($F456, AdmittedwithRecentDischarge!$I$28:$I$1527,1,FALSE)),"",MAX(IF((AdmittedwithRecentDischarge!$I$28:$I$1527=$F456)*(AdmittedwithRecentDischarge!$K$28:$K$1527&lt;=TransferLog!$J456),AdmittedwithRecentDischarge!$K$28:$K$1527)))</f>
        <v/>
      </c>
      <c r="Y456" s="224" t="b">
        <f t="shared" si="43"/>
        <v>0</v>
      </c>
      <c r="Z456" s="208"/>
      <c r="AA456" s="207" t="str">
        <f t="shared" si="40"/>
        <v/>
      </c>
      <c r="AB456" s="212" t="b">
        <f t="shared" si="44"/>
        <v>0</v>
      </c>
      <c r="AC456" s="213">
        <f t="shared" si="41"/>
        <v>0</v>
      </c>
      <c r="AD456" s="298"/>
      <c r="AE456" s="299"/>
      <c r="AF456" s="21">
        <f t="shared" si="34"/>
        <v>0</v>
      </c>
    </row>
    <row r="457" spans="1:32" s="21" customFormat="1" ht="16.5" customHeight="1">
      <c r="A457" s="22"/>
      <c r="B457" s="22"/>
      <c r="C457" s="22"/>
      <c r="D457" s="115">
        <f t="shared" si="33"/>
        <v>437</v>
      </c>
      <c r="E457" s="248" t="str">
        <f t="array" ref="E457">IF($F457&lt;&gt;"",INDEX(DropDownLists!$K$10:$K$2516,MATCH($F457,DropDownLists!$L$10:$L$2516,0)),"")</f>
        <v/>
      </c>
      <c r="F457" s="116"/>
      <c r="G457" s="118"/>
      <c r="I457" s="144"/>
      <c r="J457" s="141"/>
      <c r="K457" s="145"/>
      <c r="L457" s="146"/>
      <c r="M457" s="195" t="str">
        <f t="array" ref="M457">IF($L457&lt;&gt;"",INDEX(DropDownLists!$H$10:$H$2516,MATCH($L457,DropDownLists!$I$10:$I$2516,0)),"")</f>
        <v/>
      </c>
      <c r="N457" s="148"/>
      <c r="O457" s="148"/>
      <c r="P457" s="146"/>
      <c r="Q457" s="148" t="s">
        <v>190</v>
      </c>
      <c r="R457" s="119" t="str">
        <f t="array" ref="R457">IF(ISNA(VLOOKUP($F457, AdmittedwithRecentDischarge!$I$28:$I$1527,1,FALSE)),"",MAX(IF((AdmittedwithRecentDischarge!$I$28:$I$1527=$F457)*(AdmittedwithRecentDischarge!$M$28:$M$1527&lt;=TransferLog!$J457),AdmittedwithRecentDischarge!$M$28:$M$1527)))</f>
        <v/>
      </c>
      <c r="S457" s="120" t="str">
        <f t="array" ref="S457">IF(ISNA(INDEX(AdmittedwithRecentDischarge!$AH$28:$AH$1527,MATCH($F457&amp;$R457,AdmittedwithRecentDischarge!$I$28:$I$1527&amp;AdmittedwithRecentDischarge!$M$28:$M$1527,0))),"", IF($R457&lt;&gt;"",INDEX(AdmittedwithRecentDischarge!$AH$28:$AH$1527,MATCH($F457&amp;$R457,AdmittedwithRecentDischarge!$I$28:$I$1527&amp;AdmittedwithRecentDischarge!$M$28:$M$1527,0)),""))</f>
        <v/>
      </c>
      <c r="T457" s="190">
        <f t="array" ref="T457">IF(ISNA(INDEX(AdmittedwithRecentDischarge!$I$28:$W$1527, (MATCH($F457&amp;$R457,AdmittedwithRecentDischarge!$I$28:$I$1527&amp;AdmittedwithRecentDischarge!$M$28:$M$1527,0)))),"",INDEX(AdmittedwithRecentDischarge!$I$28:$W$1527, (MATCH($F457&amp;$R457,AdmittedwithRecentDischarge!$I$28:$I$1527&amp;AdmittedwithRecentDischarge!$M$28:$M$1527,0)),9))</f>
        <v>0</v>
      </c>
      <c r="U457" s="191">
        <f t="array" ref="U457">IF(ISNA(INDEX(AdmittedwithRecentDischarge!$I$28:$W$1527, (MATCH($F457&amp;$R457,AdmittedwithRecentDischarge!$I$28:$I$1527&amp;AdmittedwithRecentDischarge!$M$28:$M$1527,0)))),"",INDEX(AdmittedwithRecentDischarge!$I$28:$W$1527, (MATCH($F457&amp;$R457,AdmittedwithRecentDischarge!$I$28:$I$1527&amp;AdmittedwithRecentDischarge!$M$28:$M$1527,0)),11))</f>
        <v>0</v>
      </c>
      <c r="V457" s="191">
        <f t="array" ref="V457">IF(ISNA(INDEX(AdmittedwithRecentDischarge!$I$28:$W$1527, (MATCH($F457&amp;$R457,AdmittedwithRecentDischarge!$I$28:$I$1527&amp;AdmittedwithRecentDischarge!$M$28:$M$1527,0)))),"",INDEX(AdmittedwithRecentDischarge!$I$28:$W$1527, (MATCH($F457&amp;$R457,AdmittedwithRecentDischarge!$I$28:$I$1527&amp;AdmittedwithRecentDischarge!$M$28:$M$1527,0)),15))</f>
        <v>0</v>
      </c>
      <c r="W457" s="228" t="b">
        <f t="shared" si="42"/>
        <v>0</v>
      </c>
      <c r="X457" s="224" t="str">
        <f t="array" ref="X457">IF(ISNA(VLOOKUP($F457, AdmittedwithRecentDischarge!$I$28:$I$1527,1,FALSE)),"",MAX(IF((AdmittedwithRecentDischarge!$I$28:$I$1527=$F457)*(AdmittedwithRecentDischarge!$K$28:$K$1527&lt;=TransferLog!$J457),AdmittedwithRecentDischarge!$K$28:$K$1527)))</f>
        <v/>
      </c>
      <c r="Y457" s="224" t="b">
        <f t="shared" si="43"/>
        <v>0</v>
      </c>
      <c r="Z457" s="208"/>
      <c r="AA457" s="207" t="str">
        <f t="shared" si="40"/>
        <v/>
      </c>
      <c r="AB457" s="212" t="b">
        <f t="shared" si="44"/>
        <v>0</v>
      </c>
      <c r="AC457" s="213">
        <f t="shared" si="41"/>
        <v>0</v>
      </c>
      <c r="AD457" s="298"/>
      <c r="AE457" s="299"/>
      <c r="AF457" s="21">
        <f t="shared" si="34"/>
        <v>0</v>
      </c>
    </row>
    <row r="458" spans="1:32" s="21" customFormat="1" ht="16.5" customHeight="1">
      <c r="A458" s="22"/>
      <c r="B458" s="22"/>
      <c r="C458" s="22"/>
      <c r="D458" s="115">
        <f t="shared" si="33"/>
        <v>438</v>
      </c>
      <c r="E458" s="248" t="str">
        <f t="array" ref="E458">IF($F458&lt;&gt;"",INDEX(DropDownLists!$K$10:$K$2516,MATCH($F458,DropDownLists!$L$10:$L$2516,0)),"")</f>
        <v/>
      </c>
      <c r="F458" s="116"/>
      <c r="G458" s="118"/>
      <c r="I458" s="144"/>
      <c r="J458" s="141"/>
      <c r="K458" s="145"/>
      <c r="L458" s="146"/>
      <c r="M458" s="195" t="str">
        <f t="array" ref="M458">IF($L458&lt;&gt;"",INDEX(DropDownLists!$H$10:$H$2516,MATCH($L458,DropDownLists!$I$10:$I$2516,0)),"")</f>
        <v/>
      </c>
      <c r="N458" s="148"/>
      <c r="O458" s="148"/>
      <c r="P458" s="146"/>
      <c r="Q458" s="148" t="s">
        <v>190</v>
      </c>
      <c r="R458" s="119" t="str">
        <f t="array" ref="R458">IF(ISNA(VLOOKUP($F458, AdmittedwithRecentDischarge!$I$28:$I$1527,1,FALSE)),"",MAX(IF((AdmittedwithRecentDischarge!$I$28:$I$1527=$F458)*(AdmittedwithRecentDischarge!$M$28:$M$1527&lt;=TransferLog!$J458),AdmittedwithRecentDischarge!$M$28:$M$1527)))</f>
        <v/>
      </c>
      <c r="S458" s="120" t="str">
        <f t="array" ref="S458">IF(ISNA(INDEX(AdmittedwithRecentDischarge!$AH$28:$AH$1527,MATCH($F458&amp;$R458,AdmittedwithRecentDischarge!$I$28:$I$1527&amp;AdmittedwithRecentDischarge!$M$28:$M$1527,0))),"", IF($R458&lt;&gt;"",INDEX(AdmittedwithRecentDischarge!$AH$28:$AH$1527,MATCH($F458&amp;$R458,AdmittedwithRecentDischarge!$I$28:$I$1527&amp;AdmittedwithRecentDischarge!$M$28:$M$1527,0)),""))</f>
        <v/>
      </c>
      <c r="T458" s="190">
        <f t="array" ref="T458">IF(ISNA(INDEX(AdmittedwithRecentDischarge!$I$28:$W$1527, (MATCH($F458&amp;$R458,AdmittedwithRecentDischarge!$I$28:$I$1527&amp;AdmittedwithRecentDischarge!$M$28:$M$1527,0)))),"",INDEX(AdmittedwithRecentDischarge!$I$28:$W$1527, (MATCH($F458&amp;$R458,AdmittedwithRecentDischarge!$I$28:$I$1527&amp;AdmittedwithRecentDischarge!$M$28:$M$1527,0)),9))</f>
        <v>0</v>
      </c>
      <c r="U458" s="191">
        <f t="array" ref="U458">IF(ISNA(INDEX(AdmittedwithRecentDischarge!$I$28:$W$1527, (MATCH($F458&amp;$R458,AdmittedwithRecentDischarge!$I$28:$I$1527&amp;AdmittedwithRecentDischarge!$M$28:$M$1527,0)))),"",INDEX(AdmittedwithRecentDischarge!$I$28:$W$1527, (MATCH($F458&amp;$R458,AdmittedwithRecentDischarge!$I$28:$I$1527&amp;AdmittedwithRecentDischarge!$M$28:$M$1527,0)),11))</f>
        <v>0</v>
      </c>
      <c r="V458" s="191">
        <f t="array" ref="V458">IF(ISNA(INDEX(AdmittedwithRecentDischarge!$I$28:$W$1527, (MATCH($F458&amp;$R458,AdmittedwithRecentDischarge!$I$28:$I$1527&amp;AdmittedwithRecentDischarge!$M$28:$M$1527,0)))),"",INDEX(AdmittedwithRecentDischarge!$I$28:$W$1527, (MATCH($F458&amp;$R458,AdmittedwithRecentDischarge!$I$28:$I$1527&amp;AdmittedwithRecentDischarge!$M$28:$M$1527,0)),15))</f>
        <v>0</v>
      </c>
      <c r="W458" s="228" t="b">
        <f t="shared" si="42"/>
        <v>0</v>
      </c>
      <c r="X458" s="224" t="str">
        <f t="array" ref="X458">IF(ISNA(VLOOKUP($F458, AdmittedwithRecentDischarge!$I$28:$I$1527,1,FALSE)),"",MAX(IF((AdmittedwithRecentDischarge!$I$28:$I$1527=$F458)*(AdmittedwithRecentDischarge!$K$28:$K$1527&lt;=TransferLog!$J458),AdmittedwithRecentDischarge!$K$28:$K$1527)))</f>
        <v/>
      </c>
      <c r="Y458" s="224" t="b">
        <f t="shared" si="43"/>
        <v>0</v>
      </c>
      <c r="Z458" s="208"/>
      <c r="AA458" s="207" t="str">
        <f t="shared" si="40"/>
        <v/>
      </c>
      <c r="AB458" s="212" t="b">
        <f t="shared" si="44"/>
        <v>0</v>
      </c>
      <c r="AC458" s="213">
        <f t="shared" si="41"/>
        <v>0</v>
      </c>
      <c r="AD458" s="298"/>
      <c r="AE458" s="299"/>
      <c r="AF458" s="21">
        <f t="shared" si="34"/>
        <v>0</v>
      </c>
    </row>
    <row r="459" spans="1:32" s="21" customFormat="1" ht="16.5" customHeight="1">
      <c r="A459" s="22"/>
      <c r="B459" s="22"/>
      <c r="C459" s="22"/>
      <c r="D459" s="115">
        <f t="shared" si="33"/>
        <v>439</v>
      </c>
      <c r="E459" s="248" t="str">
        <f t="array" ref="E459">IF($F459&lt;&gt;"",INDEX(DropDownLists!$K$10:$K$2516,MATCH($F459,DropDownLists!$L$10:$L$2516,0)),"")</f>
        <v/>
      </c>
      <c r="F459" s="116"/>
      <c r="G459" s="118"/>
      <c r="I459" s="144"/>
      <c r="J459" s="141"/>
      <c r="K459" s="145"/>
      <c r="L459" s="146"/>
      <c r="M459" s="195" t="str">
        <f t="array" ref="M459">IF($L459&lt;&gt;"",INDEX(DropDownLists!$H$10:$H$2516,MATCH($L459,DropDownLists!$I$10:$I$2516,0)),"")</f>
        <v/>
      </c>
      <c r="N459" s="148"/>
      <c r="O459" s="148"/>
      <c r="P459" s="146"/>
      <c r="Q459" s="148" t="s">
        <v>190</v>
      </c>
      <c r="R459" s="119" t="str">
        <f t="array" ref="R459">IF(ISNA(VLOOKUP($F459, AdmittedwithRecentDischarge!$I$28:$I$1527,1,FALSE)),"",MAX(IF((AdmittedwithRecentDischarge!$I$28:$I$1527=$F459)*(AdmittedwithRecentDischarge!$M$28:$M$1527&lt;=TransferLog!$J459),AdmittedwithRecentDischarge!$M$28:$M$1527)))</f>
        <v/>
      </c>
      <c r="S459" s="120" t="str">
        <f t="array" ref="S459">IF(ISNA(INDEX(AdmittedwithRecentDischarge!$AH$28:$AH$1527,MATCH($F459&amp;$R459,AdmittedwithRecentDischarge!$I$28:$I$1527&amp;AdmittedwithRecentDischarge!$M$28:$M$1527,0))),"", IF($R459&lt;&gt;"",INDEX(AdmittedwithRecentDischarge!$AH$28:$AH$1527,MATCH($F459&amp;$R459,AdmittedwithRecentDischarge!$I$28:$I$1527&amp;AdmittedwithRecentDischarge!$M$28:$M$1527,0)),""))</f>
        <v/>
      </c>
      <c r="T459" s="190">
        <f t="array" ref="T459">IF(ISNA(INDEX(AdmittedwithRecentDischarge!$I$28:$W$1527, (MATCH($F459&amp;$R459,AdmittedwithRecentDischarge!$I$28:$I$1527&amp;AdmittedwithRecentDischarge!$M$28:$M$1527,0)))),"",INDEX(AdmittedwithRecentDischarge!$I$28:$W$1527, (MATCH($F459&amp;$R459,AdmittedwithRecentDischarge!$I$28:$I$1527&amp;AdmittedwithRecentDischarge!$M$28:$M$1527,0)),9))</f>
        <v>0</v>
      </c>
      <c r="U459" s="191">
        <f t="array" ref="U459">IF(ISNA(INDEX(AdmittedwithRecentDischarge!$I$28:$W$1527, (MATCH($F459&amp;$R459,AdmittedwithRecentDischarge!$I$28:$I$1527&amp;AdmittedwithRecentDischarge!$M$28:$M$1527,0)))),"",INDEX(AdmittedwithRecentDischarge!$I$28:$W$1527, (MATCH($F459&amp;$R459,AdmittedwithRecentDischarge!$I$28:$I$1527&amp;AdmittedwithRecentDischarge!$M$28:$M$1527,0)),11))</f>
        <v>0</v>
      </c>
      <c r="V459" s="191">
        <f t="array" ref="V459">IF(ISNA(INDEX(AdmittedwithRecentDischarge!$I$28:$W$1527, (MATCH($F459&amp;$R459,AdmittedwithRecentDischarge!$I$28:$I$1527&amp;AdmittedwithRecentDischarge!$M$28:$M$1527,0)))),"",INDEX(AdmittedwithRecentDischarge!$I$28:$W$1527, (MATCH($F459&amp;$R459,AdmittedwithRecentDischarge!$I$28:$I$1527&amp;AdmittedwithRecentDischarge!$M$28:$M$1527,0)),15))</f>
        <v>0</v>
      </c>
      <c r="W459" s="228" t="b">
        <f t="shared" si="42"/>
        <v>0</v>
      </c>
      <c r="X459" s="224" t="str">
        <f t="array" ref="X459">IF(ISNA(VLOOKUP($F459, AdmittedwithRecentDischarge!$I$28:$I$1527,1,FALSE)),"",MAX(IF((AdmittedwithRecentDischarge!$I$28:$I$1527=$F459)*(AdmittedwithRecentDischarge!$K$28:$K$1527&lt;=TransferLog!$J459),AdmittedwithRecentDischarge!$K$28:$K$1527)))</f>
        <v/>
      </c>
      <c r="Y459" s="224" t="b">
        <f t="shared" si="43"/>
        <v>0</v>
      </c>
      <c r="Z459" s="208"/>
      <c r="AA459" s="207" t="str">
        <f t="shared" si="40"/>
        <v/>
      </c>
      <c r="AB459" s="212" t="b">
        <f t="shared" si="44"/>
        <v>0</v>
      </c>
      <c r="AC459" s="213">
        <f t="shared" si="41"/>
        <v>0</v>
      </c>
      <c r="AD459" s="298"/>
      <c r="AE459" s="299"/>
      <c r="AF459" s="21">
        <f t="shared" si="34"/>
        <v>0</v>
      </c>
    </row>
    <row r="460" spans="1:32" s="21" customFormat="1" ht="16.5" customHeight="1">
      <c r="A460" s="22"/>
      <c r="B460" s="22"/>
      <c r="C460" s="22"/>
      <c r="D460" s="115">
        <f t="shared" si="33"/>
        <v>440</v>
      </c>
      <c r="E460" s="248" t="str">
        <f t="array" ref="E460">IF($F460&lt;&gt;"",INDEX(DropDownLists!$K$10:$K$2516,MATCH($F460,DropDownLists!$L$10:$L$2516,0)),"")</f>
        <v/>
      </c>
      <c r="F460" s="116"/>
      <c r="G460" s="118"/>
      <c r="I460" s="144"/>
      <c r="J460" s="141"/>
      <c r="K460" s="145"/>
      <c r="L460" s="146"/>
      <c r="M460" s="195" t="str">
        <f t="array" ref="M460">IF($L460&lt;&gt;"",INDEX(DropDownLists!$H$10:$H$2516,MATCH($L460,DropDownLists!$I$10:$I$2516,0)),"")</f>
        <v/>
      </c>
      <c r="N460" s="148"/>
      <c r="O460" s="148"/>
      <c r="P460" s="146"/>
      <c r="Q460" s="148" t="s">
        <v>190</v>
      </c>
      <c r="R460" s="119" t="str">
        <f t="array" ref="R460">IF(ISNA(VLOOKUP($F460, AdmittedwithRecentDischarge!$I$28:$I$1527,1,FALSE)),"",MAX(IF((AdmittedwithRecentDischarge!$I$28:$I$1527=$F460)*(AdmittedwithRecentDischarge!$M$28:$M$1527&lt;=TransferLog!$J460),AdmittedwithRecentDischarge!$M$28:$M$1527)))</f>
        <v/>
      </c>
      <c r="S460" s="120" t="str">
        <f t="array" ref="S460">IF(ISNA(INDEX(AdmittedwithRecentDischarge!$AH$28:$AH$1527,MATCH($F460&amp;$R460,AdmittedwithRecentDischarge!$I$28:$I$1527&amp;AdmittedwithRecentDischarge!$M$28:$M$1527,0))),"", IF($R460&lt;&gt;"",INDEX(AdmittedwithRecentDischarge!$AH$28:$AH$1527,MATCH($F460&amp;$R460,AdmittedwithRecentDischarge!$I$28:$I$1527&amp;AdmittedwithRecentDischarge!$M$28:$M$1527,0)),""))</f>
        <v/>
      </c>
      <c r="T460" s="190">
        <f t="array" ref="T460">IF(ISNA(INDEX(AdmittedwithRecentDischarge!$I$28:$W$1527, (MATCH($F460&amp;$R460,AdmittedwithRecentDischarge!$I$28:$I$1527&amp;AdmittedwithRecentDischarge!$M$28:$M$1527,0)))),"",INDEX(AdmittedwithRecentDischarge!$I$28:$W$1527, (MATCH($F460&amp;$R460,AdmittedwithRecentDischarge!$I$28:$I$1527&amp;AdmittedwithRecentDischarge!$M$28:$M$1527,0)),9))</f>
        <v>0</v>
      </c>
      <c r="U460" s="191">
        <f t="array" ref="U460">IF(ISNA(INDEX(AdmittedwithRecentDischarge!$I$28:$W$1527, (MATCH($F460&amp;$R460,AdmittedwithRecentDischarge!$I$28:$I$1527&amp;AdmittedwithRecentDischarge!$M$28:$M$1527,0)))),"",INDEX(AdmittedwithRecentDischarge!$I$28:$W$1527, (MATCH($F460&amp;$R460,AdmittedwithRecentDischarge!$I$28:$I$1527&amp;AdmittedwithRecentDischarge!$M$28:$M$1527,0)),11))</f>
        <v>0</v>
      </c>
      <c r="V460" s="191">
        <f t="array" ref="V460">IF(ISNA(INDEX(AdmittedwithRecentDischarge!$I$28:$W$1527, (MATCH($F460&amp;$R460,AdmittedwithRecentDischarge!$I$28:$I$1527&amp;AdmittedwithRecentDischarge!$M$28:$M$1527,0)))),"",INDEX(AdmittedwithRecentDischarge!$I$28:$W$1527, (MATCH($F460&amp;$R460,AdmittedwithRecentDischarge!$I$28:$I$1527&amp;AdmittedwithRecentDischarge!$M$28:$M$1527,0)),15))</f>
        <v>0</v>
      </c>
      <c r="W460" s="228" t="b">
        <f t="shared" si="42"/>
        <v>0</v>
      </c>
      <c r="X460" s="224" t="str">
        <f t="array" ref="X460">IF(ISNA(VLOOKUP($F460, AdmittedwithRecentDischarge!$I$28:$I$1527,1,FALSE)),"",MAX(IF((AdmittedwithRecentDischarge!$I$28:$I$1527=$F460)*(AdmittedwithRecentDischarge!$K$28:$K$1527&lt;=TransferLog!$J460),AdmittedwithRecentDischarge!$K$28:$K$1527)))</f>
        <v/>
      </c>
      <c r="Y460" s="224" t="b">
        <f t="shared" si="43"/>
        <v>0</v>
      </c>
      <c r="Z460" s="208"/>
      <c r="AA460" s="207" t="str">
        <f t="shared" si="40"/>
        <v/>
      </c>
      <c r="AB460" s="212" t="b">
        <f t="shared" si="44"/>
        <v>0</v>
      </c>
      <c r="AC460" s="213">
        <f t="shared" si="41"/>
        <v>0</v>
      </c>
      <c r="AD460" s="298"/>
      <c r="AE460" s="299"/>
      <c r="AF460" s="21">
        <f t="shared" si="34"/>
        <v>0</v>
      </c>
    </row>
    <row r="461" spans="1:32" s="21" customFormat="1" ht="16.5" customHeight="1">
      <c r="A461" s="22"/>
      <c r="B461" s="22"/>
      <c r="C461" s="22"/>
      <c r="D461" s="115">
        <f t="shared" si="33"/>
        <v>441</v>
      </c>
      <c r="E461" s="248" t="str">
        <f t="array" ref="E461">IF($F461&lt;&gt;"",INDEX(DropDownLists!$K$10:$K$2516,MATCH($F461,DropDownLists!$L$10:$L$2516,0)),"")</f>
        <v/>
      </c>
      <c r="F461" s="116"/>
      <c r="G461" s="118"/>
      <c r="I461" s="144"/>
      <c r="J461" s="141"/>
      <c r="K461" s="145"/>
      <c r="L461" s="146"/>
      <c r="M461" s="195" t="str">
        <f t="array" ref="M461">IF($L461&lt;&gt;"",INDEX(DropDownLists!$H$10:$H$2516,MATCH($L461,DropDownLists!$I$10:$I$2516,0)),"")</f>
        <v/>
      </c>
      <c r="N461" s="148"/>
      <c r="O461" s="148"/>
      <c r="P461" s="146"/>
      <c r="Q461" s="148" t="s">
        <v>190</v>
      </c>
      <c r="R461" s="119" t="str">
        <f t="array" ref="R461">IF(ISNA(VLOOKUP($F461, AdmittedwithRecentDischarge!$I$28:$I$1527,1,FALSE)),"",MAX(IF((AdmittedwithRecentDischarge!$I$28:$I$1527=$F461)*(AdmittedwithRecentDischarge!$M$28:$M$1527&lt;=TransferLog!$J461),AdmittedwithRecentDischarge!$M$28:$M$1527)))</f>
        <v/>
      </c>
      <c r="S461" s="120" t="str">
        <f t="array" ref="S461">IF(ISNA(INDEX(AdmittedwithRecentDischarge!$AH$28:$AH$1527,MATCH($F461&amp;$R461,AdmittedwithRecentDischarge!$I$28:$I$1527&amp;AdmittedwithRecentDischarge!$M$28:$M$1527,0))),"", IF($R461&lt;&gt;"",INDEX(AdmittedwithRecentDischarge!$AH$28:$AH$1527,MATCH($F461&amp;$R461,AdmittedwithRecentDischarge!$I$28:$I$1527&amp;AdmittedwithRecentDischarge!$M$28:$M$1527,0)),""))</f>
        <v/>
      </c>
      <c r="T461" s="190">
        <f t="array" ref="T461">IF(ISNA(INDEX(AdmittedwithRecentDischarge!$I$28:$W$1527, (MATCH($F461&amp;$R461,AdmittedwithRecentDischarge!$I$28:$I$1527&amp;AdmittedwithRecentDischarge!$M$28:$M$1527,0)))),"",INDEX(AdmittedwithRecentDischarge!$I$28:$W$1527, (MATCH($F461&amp;$R461,AdmittedwithRecentDischarge!$I$28:$I$1527&amp;AdmittedwithRecentDischarge!$M$28:$M$1527,0)),9))</f>
        <v>0</v>
      </c>
      <c r="U461" s="191">
        <f t="array" ref="U461">IF(ISNA(INDEX(AdmittedwithRecentDischarge!$I$28:$W$1527, (MATCH($F461&amp;$R461,AdmittedwithRecentDischarge!$I$28:$I$1527&amp;AdmittedwithRecentDischarge!$M$28:$M$1527,0)))),"",INDEX(AdmittedwithRecentDischarge!$I$28:$W$1527, (MATCH($F461&amp;$R461,AdmittedwithRecentDischarge!$I$28:$I$1527&amp;AdmittedwithRecentDischarge!$M$28:$M$1527,0)),11))</f>
        <v>0</v>
      </c>
      <c r="V461" s="191">
        <f t="array" ref="V461">IF(ISNA(INDEX(AdmittedwithRecentDischarge!$I$28:$W$1527, (MATCH($F461&amp;$R461,AdmittedwithRecentDischarge!$I$28:$I$1527&amp;AdmittedwithRecentDischarge!$M$28:$M$1527,0)))),"",INDEX(AdmittedwithRecentDischarge!$I$28:$W$1527, (MATCH($F461&amp;$R461,AdmittedwithRecentDischarge!$I$28:$I$1527&amp;AdmittedwithRecentDischarge!$M$28:$M$1527,0)),15))</f>
        <v>0</v>
      </c>
      <c r="W461" s="228" t="b">
        <f t="shared" si="42"/>
        <v>0</v>
      </c>
      <c r="X461" s="224" t="str">
        <f t="array" ref="X461">IF(ISNA(VLOOKUP($F461, AdmittedwithRecentDischarge!$I$28:$I$1527,1,FALSE)),"",MAX(IF((AdmittedwithRecentDischarge!$I$28:$I$1527=$F461)*(AdmittedwithRecentDischarge!$K$28:$K$1527&lt;=TransferLog!$J461),AdmittedwithRecentDischarge!$K$28:$K$1527)))</f>
        <v/>
      </c>
      <c r="Y461" s="224" t="b">
        <f t="shared" si="43"/>
        <v>0</v>
      </c>
      <c r="Z461" s="208"/>
      <c r="AA461" s="207" t="str">
        <f t="shared" si="40"/>
        <v/>
      </c>
      <c r="AB461" s="212" t="b">
        <f t="shared" si="44"/>
        <v>0</v>
      </c>
      <c r="AC461" s="213">
        <f t="shared" si="41"/>
        <v>0</v>
      </c>
      <c r="AD461" s="298"/>
      <c r="AE461" s="299"/>
      <c r="AF461" s="21">
        <f t="shared" si="34"/>
        <v>0</v>
      </c>
    </row>
    <row r="462" spans="1:32" s="21" customFormat="1" ht="16.5" customHeight="1">
      <c r="A462" s="22"/>
      <c r="B462" s="22"/>
      <c r="C462" s="22"/>
      <c r="D462" s="115">
        <f t="shared" si="33"/>
        <v>442</v>
      </c>
      <c r="E462" s="248" t="str">
        <f t="array" ref="E462">IF($F462&lt;&gt;"",INDEX(DropDownLists!$K$10:$K$2516,MATCH($F462,DropDownLists!$L$10:$L$2516,0)),"")</f>
        <v/>
      </c>
      <c r="F462" s="116"/>
      <c r="G462" s="118"/>
      <c r="I462" s="144"/>
      <c r="J462" s="141"/>
      <c r="K462" s="145"/>
      <c r="L462" s="146"/>
      <c r="M462" s="195" t="str">
        <f t="array" ref="M462">IF($L462&lt;&gt;"",INDEX(DropDownLists!$H$10:$H$2516,MATCH($L462,DropDownLists!$I$10:$I$2516,0)),"")</f>
        <v/>
      </c>
      <c r="N462" s="148"/>
      <c r="O462" s="148"/>
      <c r="P462" s="146"/>
      <c r="Q462" s="148" t="s">
        <v>190</v>
      </c>
      <c r="R462" s="119" t="str">
        <f t="array" ref="R462">IF(ISNA(VLOOKUP($F462, AdmittedwithRecentDischarge!$I$28:$I$1527,1,FALSE)),"",MAX(IF((AdmittedwithRecentDischarge!$I$28:$I$1527=$F462)*(AdmittedwithRecentDischarge!$M$28:$M$1527&lt;=TransferLog!$J462),AdmittedwithRecentDischarge!$M$28:$M$1527)))</f>
        <v/>
      </c>
      <c r="S462" s="120" t="str">
        <f t="array" ref="S462">IF(ISNA(INDEX(AdmittedwithRecentDischarge!$AH$28:$AH$1527,MATCH($F462&amp;$R462,AdmittedwithRecentDischarge!$I$28:$I$1527&amp;AdmittedwithRecentDischarge!$M$28:$M$1527,0))),"", IF($R462&lt;&gt;"",INDEX(AdmittedwithRecentDischarge!$AH$28:$AH$1527,MATCH($F462&amp;$R462,AdmittedwithRecentDischarge!$I$28:$I$1527&amp;AdmittedwithRecentDischarge!$M$28:$M$1527,0)),""))</f>
        <v/>
      </c>
      <c r="T462" s="190">
        <f t="array" ref="T462">IF(ISNA(INDEX(AdmittedwithRecentDischarge!$I$28:$W$1527, (MATCH($F462&amp;$R462,AdmittedwithRecentDischarge!$I$28:$I$1527&amp;AdmittedwithRecentDischarge!$M$28:$M$1527,0)))),"",INDEX(AdmittedwithRecentDischarge!$I$28:$W$1527, (MATCH($F462&amp;$R462,AdmittedwithRecentDischarge!$I$28:$I$1527&amp;AdmittedwithRecentDischarge!$M$28:$M$1527,0)),9))</f>
        <v>0</v>
      </c>
      <c r="U462" s="191">
        <f t="array" ref="U462">IF(ISNA(INDEX(AdmittedwithRecentDischarge!$I$28:$W$1527, (MATCH($F462&amp;$R462,AdmittedwithRecentDischarge!$I$28:$I$1527&amp;AdmittedwithRecentDischarge!$M$28:$M$1527,0)))),"",INDEX(AdmittedwithRecentDischarge!$I$28:$W$1527, (MATCH($F462&amp;$R462,AdmittedwithRecentDischarge!$I$28:$I$1527&amp;AdmittedwithRecentDischarge!$M$28:$M$1527,0)),11))</f>
        <v>0</v>
      </c>
      <c r="V462" s="191">
        <f t="array" ref="V462">IF(ISNA(INDEX(AdmittedwithRecentDischarge!$I$28:$W$1527, (MATCH($F462&amp;$R462,AdmittedwithRecentDischarge!$I$28:$I$1527&amp;AdmittedwithRecentDischarge!$M$28:$M$1527,0)))),"",INDEX(AdmittedwithRecentDischarge!$I$28:$W$1527, (MATCH($F462&amp;$R462,AdmittedwithRecentDischarge!$I$28:$I$1527&amp;AdmittedwithRecentDischarge!$M$28:$M$1527,0)),15))</f>
        <v>0</v>
      </c>
      <c r="W462" s="228" t="b">
        <f t="shared" si="42"/>
        <v>0</v>
      </c>
      <c r="X462" s="224" t="str">
        <f t="array" ref="X462">IF(ISNA(VLOOKUP($F462, AdmittedwithRecentDischarge!$I$28:$I$1527,1,FALSE)),"",MAX(IF((AdmittedwithRecentDischarge!$I$28:$I$1527=$F462)*(AdmittedwithRecentDischarge!$K$28:$K$1527&lt;=TransferLog!$J462),AdmittedwithRecentDischarge!$K$28:$K$1527)))</f>
        <v/>
      </c>
      <c r="Y462" s="224" t="b">
        <f t="shared" si="43"/>
        <v>0</v>
      </c>
      <c r="Z462" s="208"/>
      <c r="AA462" s="207" t="str">
        <f t="shared" si="40"/>
        <v/>
      </c>
      <c r="AB462" s="212" t="b">
        <f t="shared" si="44"/>
        <v>0</v>
      </c>
      <c r="AC462" s="213">
        <f t="shared" si="41"/>
        <v>0</v>
      </c>
      <c r="AD462" s="298"/>
      <c r="AE462" s="299"/>
      <c r="AF462" s="21">
        <f t="shared" si="34"/>
        <v>0</v>
      </c>
    </row>
    <row r="463" spans="1:32" s="21" customFormat="1" ht="16.5" customHeight="1">
      <c r="A463" s="22"/>
      <c r="B463" s="22"/>
      <c r="C463" s="22"/>
      <c r="D463" s="115">
        <f t="shared" si="33"/>
        <v>443</v>
      </c>
      <c r="E463" s="248" t="str">
        <f t="array" ref="E463">IF($F463&lt;&gt;"",INDEX(DropDownLists!$K$10:$K$2516,MATCH($F463,DropDownLists!$L$10:$L$2516,0)),"")</f>
        <v/>
      </c>
      <c r="F463" s="116"/>
      <c r="G463" s="118"/>
      <c r="I463" s="144"/>
      <c r="J463" s="141"/>
      <c r="K463" s="145"/>
      <c r="L463" s="146"/>
      <c r="M463" s="195" t="str">
        <f t="array" ref="M463">IF($L463&lt;&gt;"",INDEX(DropDownLists!$H$10:$H$2516,MATCH($L463,DropDownLists!$I$10:$I$2516,0)),"")</f>
        <v/>
      </c>
      <c r="N463" s="148"/>
      <c r="O463" s="148"/>
      <c r="P463" s="146"/>
      <c r="Q463" s="148" t="s">
        <v>190</v>
      </c>
      <c r="R463" s="119" t="str">
        <f t="array" ref="R463">IF(ISNA(VLOOKUP($F463, AdmittedwithRecentDischarge!$I$28:$I$1527,1,FALSE)),"",MAX(IF((AdmittedwithRecentDischarge!$I$28:$I$1527=$F463)*(AdmittedwithRecentDischarge!$M$28:$M$1527&lt;=TransferLog!$J463),AdmittedwithRecentDischarge!$M$28:$M$1527)))</f>
        <v/>
      </c>
      <c r="S463" s="120" t="str">
        <f t="array" ref="S463">IF(ISNA(INDEX(AdmittedwithRecentDischarge!$AH$28:$AH$1527,MATCH($F463&amp;$R463,AdmittedwithRecentDischarge!$I$28:$I$1527&amp;AdmittedwithRecentDischarge!$M$28:$M$1527,0))),"", IF($R463&lt;&gt;"",INDEX(AdmittedwithRecentDischarge!$AH$28:$AH$1527,MATCH($F463&amp;$R463,AdmittedwithRecentDischarge!$I$28:$I$1527&amp;AdmittedwithRecentDischarge!$M$28:$M$1527,0)),""))</f>
        <v/>
      </c>
      <c r="T463" s="190">
        <f t="array" ref="T463">IF(ISNA(INDEX(AdmittedwithRecentDischarge!$I$28:$W$1527, (MATCH($F463&amp;$R463,AdmittedwithRecentDischarge!$I$28:$I$1527&amp;AdmittedwithRecentDischarge!$M$28:$M$1527,0)))),"",INDEX(AdmittedwithRecentDischarge!$I$28:$W$1527, (MATCH($F463&amp;$R463,AdmittedwithRecentDischarge!$I$28:$I$1527&amp;AdmittedwithRecentDischarge!$M$28:$M$1527,0)),9))</f>
        <v>0</v>
      </c>
      <c r="U463" s="191">
        <f t="array" ref="U463">IF(ISNA(INDEX(AdmittedwithRecentDischarge!$I$28:$W$1527, (MATCH($F463&amp;$R463,AdmittedwithRecentDischarge!$I$28:$I$1527&amp;AdmittedwithRecentDischarge!$M$28:$M$1527,0)))),"",INDEX(AdmittedwithRecentDischarge!$I$28:$W$1527, (MATCH($F463&amp;$R463,AdmittedwithRecentDischarge!$I$28:$I$1527&amp;AdmittedwithRecentDischarge!$M$28:$M$1527,0)),11))</f>
        <v>0</v>
      </c>
      <c r="V463" s="191">
        <f t="array" ref="V463">IF(ISNA(INDEX(AdmittedwithRecentDischarge!$I$28:$W$1527, (MATCH($F463&amp;$R463,AdmittedwithRecentDischarge!$I$28:$I$1527&amp;AdmittedwithRecentDischarge!$M$28:$M$1527,0)))),"",INDEX(AdmittedwithRecentDischarge!$I$28:$W$1527, (MATCH($F463&amp;$R463,AdmittedwithRecentDischarge!$I$28:$I$1527&amp;AdmittedwithRecentDischarge!$M$28:$M$1527,0)),15))</f>
        <v>0</v>
      </c>
      <c r="W463" s="228" t="b">
        <f t="shared" si="42"/>
        <v>0</v>
      </c>
      <c r="X463" s="224" t="str">
        <f t="array" ref="X463">IF(ISNA(VLOOKUP($F463, AdmittedwithRecentDischarge!$I$28:$I$1527,1,FALSE)),"",MAX(IF((AdmittedwithRecentDischarge!$I$28:$I$1527=$F463)*(AdmittedwithRecentDischarge!$K$28:$K$1527&lt;=TransferLog!$J463),AdmittedwithRecentDischarge!$K$28:$K$1527)))</f>
        <v/>
      </c>
      <c r="Y463" s="224" t="b">
        <f t="shared" si="43"/>
        <v>0</v>
      </c>
      <c r="Z463" s="208"/>
      <c r="AA463" s="207" t="str">
        <f t="shared" si="40"/>
        <v/>
      </c>
      <c r="AB463" s="212" t="b">
        <f t="shared" si="44"/>
        <v>0</v>
      </c>
      <c r="AC463" s="213">
        <f t="shared" si="41"/>
        <v>0</v>
      </c>
      <c r="AD463" s="298"/>
      <c r="AE463" s="299"/>
      <c r="AF463" s="21">
        <f t="shared" si="34"/>
        <v>0</v>
      </c>
    </row>
    <row r="464" spans="1:32" s="21" customFormat="1" ht="16.5" customHeight="1">
      <c r="A464" s="22"/>
      <c r="B464" s="22"/>
      <c r="C464" s="22"/>
      <c r="D464" s="115">
        <f t="shared" si="33"/>
        <v>444</v>
      </c>
      <c r="E464" s="248" t="str">
        <f t="array" ref="E464">IF($F464&lt;&gt;"",INDEX(DropDownLists!$K$10:$K$2516,MATCH($F464,DropDownLists!$L$10:$L$2516,0)),"")</f>
        <v/>
      </c>
      <c r="F464" s="116"/>
      <c r="G464" s="118"/>
      <c r="I464" s="144"/>
      <c r="J464" s="141"/>
      <c r="K464" s="145"/>
      <c r="L464" s="146"/>
      <c r="M464" s="195" t="str">
        <f t="array" ref="M464">IF($L464&lt;&gt;"",INDEX(DropDownLists!$H$10:$H$2516,MATCH($L464,DropDownLists!$I$10:$I$2516,0)),"")</f>
        <v/>
      </c>
      <c r="N464" s="148"/>
      <c r="O464" s="148"/>
      <c r="P464" s="146"/>
      <c r="Q464" s="148" t="s">
        <v>190</v>
      </c>
      <c r="R464" s="119" t="str">
        <f t="array" ref="R464">IF(ISNA(VLOOKUP($F464, AdmittedwithRecentDischarge!$I$28:$I$1527,1,FALSE)),"",MAX(IF((AdmittedwithRecentDischarge!$I$28:$I$1527=$F464)*(AdmittedwithRecentDischarge!$M$28:$M$1527&lt;=TransferLog!$J464),AdmittedwithRecentDischarge!$M$28:$M$1527)))</f>
        <v/>
      </c>
      <c r="S464" s="120" t="str">
        <f t="array" ref="S464">IF(ISNA(INDEX(AdmittedwithRecentDischarge!$AH$28:$AH$1527,MATCH($F464&amp;$R464,AdmittedwithRecentDischarge!$I$28:$I$1527&amp;AdmittedwithRecentDischarge!$M$28:$M$1527,0))),"", IF($R464&lt;&gt;"",INDEX(AdmittedwithRecentDischarge!$AH$28:$AH$1527,MATCH($F464&amp;$R464,AdmittedwithRecentDischarge!$I$28:$I$1527&amp;AdmittedwithRecentDischarge!$M$28:$M$1527,0)),""))</f>
        <v/>
      </c>
      <c r="T464" s="190">
        <f t="array" ref="T464">IF(ISNA(INDEX(AdmittedwithRecentDischarge!$I$28:$W$1527, (MATCH($F464&amp;$R464,AdmittedwithRecentDischarge!$I$28:$I$1527&amp;AdmittedwithRecentDischarge!$M$28:$M$1527,0)))),"",INDEX(AdmittedwithRecentDischarge!$I$28:$W$1527, (MATCH($F464&amp;$R464,AdmittedwithRecentDischarge!$I$28:$I$1527&amp;AdmittedwithRecentDischarge!$M$28:$M$1527,0)),9))</f>
        <v>0</v>
      </c>
      <c r="U464" s="191">
        <f t="array" ref="U464">IF(ISNA(INDEX(AdmittedwithRecentDischarge!$I$28:$W$1527, (MATCH($F464&amp;$R464,AdmittedwithRecentDischarge!$I$28:$I$1527&amp;AdmittedwithRecentDischarge!$M$28:$M$1527,0)))),"",INDEX(AdmittedwithRecentDischarge!$I$28:$W$1527, (MATCH($F464&amp;$R464,AdmittedwithRecentDischarge!$I$28:$I$1527&amp;AdmittedwithRecentDischarge!$M$28:$M$1527,0)),11))</f>
        <v>0</v>
      </c>
      <c r="V464" s="191">
        <f t="array" ref="V464">IF(ISNA(INDEX(AdmittedwithRecentDischarge!$I$28:$W$1527, (MATCH($F464&amp;$R464,AdmittedwithRecentDischarge!$I$28:$I$1527&amp;AdmittedwithRecentDischarge!$M$28:$M$1527,0)))),"",INDEX(AdmittedwithRecentDischarge!$I$28:$W$1527, (MATCH($F464&amp;$R464,AdmittedwithRecentDischarge!$I$28:$I$1527&amp;AdmittedwithRecentDischarge!$M$28:$M$1527,0)),15))</f>
        <v>0</v>
      </c>
      <c r="W464" s="228" t="b">
        <f t="shared" si="42"/>
        <v>0</v>
      </c>
      <c r="X464" s="224" t="str">
        <f t="array" ref="X464">IF(ISNA(VLOOKUP($F464, AdmittedwithRecentDischarge!$I$28:$I$1527,1,FALSE)),"",MAX(IF((AdmittedwithRecentDischarge!$I$28:$I$1527=$F464)*(AdmittedwithRecentDischarge!$K$28:$K$1527&lt;=TransferLog!$J464),AdmittedwithRecentDischarge!$K$28:$K$1527)))</f>
        <v/>
      </c>
      <c r="Y464" s="224" t="b">
        <f t="shared" si="43"/>
        <v>0</v>
      </c>
      <c r="Z464" s="208"/>
      <c r="AA464" s="207" t="str">
        <f t="shared" si="40"/>
        <v/>
      </c>
      <c r="AB464" s="212" t="b">
        <f t="shared" si="44"/>
        <v>0</v>
      </c>
      <c r="AC464" s="213">
        <f t="shared" si="41"/>
        <v>0</v>
      </c>
      <c r="AD464" s="298"/>
      <c r="AE464" s="299"/>
      <c r="AF464" s="21">
        <f t="shared" si="34"/>
        <v>0</v>
      </c>
    </row>
    <row r="465" spans="1:32" s="21" customFormat="1" ht="16.5" customHeight="1">
      <c r="A465" s="22"/>
      <c r="B465" s="22"/>
      <c r="C465" s="22"/>
      <c r="D465" s="115">
        <f t="shared" si="33"/>
        <v>445</v>
      </c>
      <c r="E465" s="248" t="str">
        <f t="array" ref="E465">IF($F465&lt;&gt;"",INDEX(DropDownLists!$K$10:$K$2516,MATCH($F465,DropDownLists!$L$10:$L$2516,0)),"")</f>
        <v/>
      </c>
      <c r="F465" s="116"/>
      <c r="G465" s="118"/>
      <c r="I465" s="144"/>
      <c r="J465" s="141"/>
      <c r="K465" s="145"/>
      <c r="L465" s="146"/>
      <c r="M465" s="195" t="str">
        <f t="array" ref="M465">IF($L465&lt;&gt;"",INDEX(DropDownLists!$H$10:$H$2516,MATCH($L465,DropDownLists!$I$10:$I$2516,0)),"")</f>
        <v/>
      </c>
      <c r="N465" s="148"/>
      <c r="O465" s="148"/>
      <c r="P465" s="146"/>
      <c r="Q465" s="148" t="s">
        <v>190</v>
      </c>
      <c r="R465" s="119" t="str">
        <f t="array" ref="R465">IF(ISNA(VLOOKUP($F465, AdmittedwithRecentDischarge!$I$28:$I$1527,1,FALSE)),"",MAX(IF((AdmittedwithRecentDischarge!$I$28:$I$1527=$F465)*(AdmittedwithRecentDischarge!$M$28:$M$1527&lt;=TransferLog!$J465),AdmittedwithRecentDischarge!$M$28:$M$1527)))</f>
        <v/>
      </c>
      <c r="S465" s="120" t="str">
        <f t="array" ref="S465">IF(ISNA(INDEX(AdmittedwithRecentDischarge!$AH$28:$AH$1527,MATCH($F465&amp;$R465,AdmittedwithRecentDischarge!$I$28:$I$1527&amp;AdmittedwithRecentDischarge!$M$28:$M$1527,0))),"", IF($R465&lt;&gt;"",INDEX(AdmittedwithRecentDischarge!$AH$28:$AH$1527,MATCH($F465&amp;$R465,AdmittedwithRecentDischarge!$I$28:$I$1527&amp;AdmittedwithRecentDischarge!$M$28:$M$1527,0)),""))</f>
        <v/>
      </c>
      <c r="T465" s="190">
        <f t="array" ref="T465">IF(ISNA(INDEX(AdmittedwithRecentDischarge!$I$28:$W$1527, (MATCH($F465&amp;$R465,AdmittedwithRecentDischarge!$I$28:$I$1527&amp;AdmittedwithRecentDischarge!$M$28:$M$1527,0)))),"",INDEX(AdmittedwithRecentDischarge!$I$28:$W$1527, (MATCH($F465&amp;$R465,AdmittedwithRecentDischarge!$I$28:$I$1527&amp;AdmittedwithRecentDischarge!$M$28:$M$1527,0)),9))</f>
        <v>0</v>
      </c>
      <c r="U465" s="191">
        <f t="array" ref="U465">IF(ISNA(INDEX(AdmittedwithRecentDischarge!$I$28:$W$1527, (MATCH($F465&amp;$R465,AdmittedwithRecentDischarge!$I$28:$I$1527&amp;AdmittedwithRecentDischarge!$M$28:$M$1527,0)))),"",INDEX(AdmittedwithRecentDischarge!$I$28:$W$1527, (MATCH($F465&amp;$R465,AdmittedwithRecentDischarge!$I$28:$I$1527&amp;AdmittedwithRecentDischarge!$M$28:$M$1527,0)),11))</f>
        <v>0</v>
      </c>
      <c r="V465" s="191">
        <f t="array" ref="V465">IF(ISNA(INDEX(AdmittedwithRecentDischarge!$I$28:$W$1527, (MATCH($F465&amp;$R465,AdmittedwithRecentDischarge!$I$28:$I$1527&amp;AdmittedwithRecentDischarge!$M$28:$M$1527,0)))),"",INDEX(AdmittedwithRecentDischarge!$I$28:$W$1527, (MATCH($F465&amp;$R465,AdmittedwithRecentDischarge!$I$28:$I$1527&amp;AdmittedwithRecentDischarge!$M$28:$M$1527,0)),15))</f>
        <v>0</v>
      </c>
      <c r="W465" s="228" t="b">
        <f t="shared" si="42"/>
        <v>0</v>
      </c>
      <c r="X465" s="224" t="str">
        <f t="array" ref="X465">IF(ISNA(VLOOKUP($F465, AdmittedwithRecentDischarge!$I$28:$I$1527,1,FALSE)),"",MAX(IF((AdmittedwithRecentDischarge!$I$28:$I$1527=$F465)*(AdmittedwithRecentDischarge!$K$28:$K$1527&lt;=TransferLog!$J465),AdmittedwithRecentDischarge!$K$28:$K$1527)))</f>
        <v/>
      </c>
      <c r="Y465" s="224" t="b">
        <f t="shared" si="43"/>
        <v>0</v>
      </c>
      <c r="Z465" s="208"/>
      <c r="AA465" s="207" t="str">
        <f t="shared" si="40"/>
        <v/>
      </c>
      <c r="AB465" s="212" t="b">
        <f t="shared" si="44"/>
        <v>0</v>
      </c>
      <c r="AC465" s="213">
        <f t="shared" si="41"/>
        <v>0</v>
      </c>
      <c r="AD465" s="298"/>
      <c r="AE465" s="299"/>
      <c r="AF465" s="21">
        <f t="shared" si="34"/>
        <v>0</v>
      </c>
    </row>
    <row r="466" spans="1:32" s="21" customFormat="1" ht="16.5" customHeight="1">
      <c r="A466" s="22"/>
      <c r="B466" s="22"/>
      <c r="C466" s="22"/>
      <c r="D466" s="115">
        <f t="shared" si="33"/>
        <v>446</v>
      </c>
      <c r="E466" s="248" t="str">
        <f t="array" ref="E466">IF($F466&lt;&gt;"",INDEX(DropDownLists!$K$10:$K$2516,MATCH($F466,DropDownLists!$L$10:$L$2516,0)),"")</f>
        <v/>
      </c>
      <c r="F466" s="116"/>
      <c r="G466" s="118"/>
      <c r="I466" s="144"/>
      <c r="J466" s="141"/>
      <c r="K466" s="145"/>
      <c r="L466" s="146"/>
      <c r="M466" s="195" t="str">
        <f t="array" ref="M466">IF($L466&lt;&gt;"",INDEX(DropDownLists!$H$10:$H$2516,MATCH($L466,DropDownLists!$I$10:$I$2516,0)),"")</f>
        <v/>
      </c>
      <c r="N466" s="148"/>
      <c r="O466" s="148"/>
      <c r="P466" s="146"/>
      <c r="Q466" s="148" t="s">
        <v>190</v>
      </c>
      <c r="R466" s="119" t="str">
        <f t="array" ref="R466">IF(ISNA(VLOOKUP($F466, AdmittedwithRecentDischarge!$I$28:$I$1527,1,FALSE)),"",MAX(IF((AdmittedwithRecentDischarge!$I$28:$I$1527=$F466)*(AdmittedwithRecentDischarge!$M$28:$M$1527&lt;=TransferLog!$J466),AdmittedwithRecentDischarge!$M$28:$M$1527)))</f>
        <v/>
      </c>
      <c r="S466" s="120" t="str">
        <f t="array" ref="S466">IF(ISNA(INDEX(AdmittedwithRecentDischarge!$AH$28:$AH$1527,MATCH($F466&amp;$R466,AdmittedwithRecentDischarge!$I$28:$I$1527&amp;AdmittedwithRecentDischarge!$M$28:$M$1527,0))),"", IF($R466&lt;&gt;"",INDEX(AdmittedwithRecentDischarge!$AH$28:$AH$1527,MATCH($F466&amp;$R466,AdmittedwithRecentDischarge!$I$28:$I$1527&amp;AdmittedwithRecentDischarge!$M$28:$M$1527,0)),""))</f>
        <v/>
      </c>
      <c r="T466" s="190">
        <f t="array" ref="T466">IF(ISNA(INDEX(AdmittedwithRecentDischarge!$I$28:$W$1527, (MATCH($F466&amp;$R466,AdmittedwithRecentDischarge!$I$28:$I$1527&amp;AdmittedwithRecentDischarge!$M$28:$M$1527,0)))),"",INDEX(AdmittedwithRecentDischarge!$I$28:$W$1527, (MATCH($F466&amp;$R466,AdmittedwithRecentDischarge!$I$28:$I$1527&amp;AdmittedwithRecentDischarge!$M$28:$M$1527,0)),9))</f>
        <v>0</v>
      </c>
      <c r="U466" s="191">
        <f t="array" ref="U466">IF(ISNA(INDEX(AdmittedwithRecentDischarge!$I$28:$W$1527, (MATCH($F466&amp;$R466,AdmittedwithRecentDischarge!$I$28:$I$1527&amp;AdmittedwithRecentDischarge!$M$28:$M$1527,0)))),"",INDEX(AdmittedwithRecentDischarge!$I$28:$W$1527, (MATCH($F466&amp;$R466,AdmittedwithRecentDischarge!$I$28:$I$1527&amp;AdmittedwithRecentDischarge!$M$28:$M$1527,0)),11))</f>
        <v>0</v>
      </c>
      <c r="V466" s="191">
        <f t="array" ref="V466">IF(ISNA(INDEX(AdmittedwithRecentDischarge!$I$28:$W$1527, (MATCH($F466&amp;$R466,AdmittedwithRecentDischarge!$I$28:$I$1527&amp;AdmittedwithRecentDischarge!$M$28:$M$1527,0)))),"",INDEX(AdmittedwithRecentDischarge!$I$28:$W$1527, (MATCH($F466&amp;$R466,AdmittedwithRecentDischarge!$I$28:$I$1527&amp;AdmittedwithRecentDischarge!$M$28:$M$1527,0)),15))</f>
        <v>0</v>
      </c>
      <c r="W466" s="228" t="b">
        <f t="shared" si="42"/>
        <v>0</v>
      </c>
      <c r="X466" s="224" t="str">
        <f t="array" ref="X466">IF(ISNA(VLOOKUP($F466, AdmittedwithRecentDischarge!$I$28:$I$1527,1,FALSE)),"",MAX(IF((AdmittedwithRecentDischarge!$I$28:$I$1527=$F466)*(AdmittedwithRecentDischarge!$K$28:$K$1527&lt;=TransferLog!$J466),AdmittedwithRecentDischarge!$K$28:$K$1527)))</f>
        <v/>
      </c>
      <c r="Y466" s="224" t="b">
        <f t="shared" si="43"/>
        <v>0</v>
      </c>
      <c r="Z466" s="208"/>
      <c r="AA466" s="207" t="str">
        <f t="shared" si="40"/>
        <v/>
      </c>
      <c r="AB466" s="212" t="b">
        <f t="shared" si="44"/>
        <v>0</v>
      </c>
      <c r="AC466" s="213">
        <f t="shared" si="41"/>
        <v>0</v>
      </c>
      <c r="AD466" s="298"/>
      <c r="AE466" s="299"/>
      <c r="AF466" s="21">
        <f t="shared" si="34"/>
        <v>0</v>
      </c>
    </row>
    <row r="467" spans="1:32" s="21" customFormat="1" ht="16.5" customHeight="1">
      <c r="A467" s="22"/>
      <c r="B467" s="22"/>
      <c r="C467" s="22"/>
      <c r="D467" s="115">
        <f t="shared" si="33"/>
        <v>447</v>
      </c>
      <c r="E467" s="248" t="str">
        <f t="array" ref="E467">IF($F467&lt;&gt;"",INDEX(DropDownLists!$K$10:$K$2516,MATCH($F467,DropDownLists!$L$10:$L$2516,0)),"")</f>
        <v/>
      </c>
      <c r="F467" s="116"/>
      <c r="G467" s="118"/>
      <c r="I467" s="144"/>
      <c r="J467" s="141"/>
      <c r="K467" s="145"/>
      <c r="L467" s="146"/>
      <c r="M467" s="195" t="str">
        <f t="array" ref="M467">IF($L467&lt;&gt;"",INDEX(DropDownLists!$H$10:$H$2516,MATCH($L467,DropDownLists!$I$10:$I$2516,0)),"")</f>
        <v/>
      </c>
      <c r="N467" s="148"/>
      <c r="O467" s="148"/>
      <c r="P467" s="146"/>
      <c r="Q467" s="148" t="s">
        <v>190</v>
      </c>
      <c r="R467" s="119" t="str">
        <f t="array" ref="R467">IF(ISNA(VLOOKUP($F467, AdmittedwithRecentDischarge!$I$28:$I$1527,1,FALSE)),"",MAX(IF((AdmittedwithRecentDischarge!$I$28:$I$1527=$F467)*(AdmittedwithRecentDischarge!$M$28:$M$1527&lt;=TransferLog!$J467),AdmittedwithRecentDischarge!$M$28:$M$1527)))</f>
        <v/>
      </c>
      <c r="S467" s="120" t="str">
        <f t="array" ref="S467">IF(ISNA(INDEX(AdmittedwithRecentDischarge!$AH$28:$AH$1527,MATCH($F467&amp;$R467,AdmittedwithRecentDischarge!$I$28:$I$1527&amp;AdmittedwithRecentDischarge!$M$28:$M$1527,0))),"", IF($R467&lt;&gt;"",INDEX(AdmittedwithRecentDischarge!$AH$28:$AH$1527,MATCH($F467&amp;$R467,AdmittedwithRecentDischarge!$I$28:$I$1527&amp;AdmittedwithRecentDischarge!$M$28:$M$1527,0)),""))</f>
        <v/>
      </c>
      <c r="T467" s="190">
        <f t="array" ref="T467">IF(ISNA(INDEX(AdmittedwithRecentDischarge!$I$28:$W$1527, (MATCH($F467&amp;$R467,AdmittedwithRecentDischarge!$I$28:$I$1527&amp;AdmittedwithRecentDischarge!$M$28:$M$1527,0)))),"",INDEX(AdmittedwithRecentDischarge!$I$28:$W$1527, (MATCH($F467&amp;$R467,AdmittedwithRecentDischarge!$I$28:$I$1527&amp;AdmittedwithRecentDischarge!$M$28:$M$1527,0)),9))</f>
        <v>0</v>
      </c>
      <c r="U467" s="191">
        <f t="array" ref="U467">IF(ISNA(INDEX(AdmittedwithRecentDischarge!$I$28:$W$1527, (MATCH($F467&amp;$R467,AdmittedwithRecentDischarge!$I$28:$I$1527&amp;AdmittedwithRecentDischarge!$M$28:$M$1527,0)))),"",INDEX(AdmittedwithRecentDischarge!$I$28:$W$1527, (MATCH($F467&amp;$R467,AdmittedwithRecentDischarge!$I$28:$I$1527&amp;AdmittedwithRecentDischarge!$M$28:$M$1527,0)),11))</f>
        <v>0</v>
      </c>
      <c r="V467" s="191">
        <f t="array" ref="V467">IF(ISNA(INDEX(AdmittedwithRecentDischarge!$I$28:$W$1527, (MATCH($F467&amp;$R467,AdmittedwithRecentDischarge!$I$28:$I$1527&amp;AdmittedwithRecentDischarge!$M$28:$M$1527,0)))),"",INDEX(AdmittedwithRecentDischarge!$I$28:$W$1527, (MATCH($F467&amp;$R467,AdmittedwithRecentDischarge!$I$28:$I$1527&amp;AdmittedwithRecentDischarge!$M$28:$M$1527,0)),15))</f>
        <v>0</v>
      </c>
      <c r="W467" s="228" t="b">
        <f t="shared" si="42"/>
        <v>0</v>
      </c>
      <c r="X467" s="224" t="str">
        <f t="array" ref="X467">IF(ISNA(VLOOKUP($F467, AdmittedwithRecentDischarge!$I$28:$I$1527,1,FALSE)),"",MAX(IF((AdmittedwithRecentDischarge!$I$28:$I$1527=$F467)*(AdmittedwithRecentDischarge!$K$28:$K$1527&lt;=TransferLog!$J467),AdmittedwithRecentDischarge!$K$28:$K$1527)))</f>
        <v/>
      </c>
      <c r="Y467" s="224" t="b">
        <f t="shared" si="43"/>
        <v>0</v>
      </c>
      <c r="Z467" s="208"/>
      <c r="AA467" s="207" t="str">
        <f t="shared" si="40"/>
        <v/>
      </c>
      <c r="AB467" s="212" t="b">
        <f t="shared" si="44"/>
        <v>0</v>
      </c>
      <c r="AC467" s="213">
        <f t="shared" si="41"/>
        <v>0</v>
      </c>
      <c r="AD467" s="298"/>
      <c r="AE467" s="299"/>
      <c r="AF467" s="21">
        <f t="shared" si="34"/>
        <v>0</v>
      </c>
    </row>
    <row r="468" spans="1:32" s="21" customFormat="1" ht="16.5" customHeight="1">
      <c r="A468" s="22"/>
      <c r="B468" s="22"/>
      <c r="C468" s="22"/>
      <c r="D468" s="115">
        <f t="shared" si="33"/>
        <v>448</v>
      </c>
      <c r="E468" s="248" t="str">
        <f t="array" ref="E468">IF($F468&lt;&gt;"",INDEX(DropDownLists!$K$10:$K$2516,MATCH($F468,DropDownLists!$L$10:$L$2516,0)),"")</f>
        <v/>
      </c>
      <c r="F468" s="116"/>
      <c r="G468" s="118"/>
      <c r="I468" s="144"/>
      <c r="J468" s="141"/>
      <c r="K468" s="145"/>
      <c r="L468" s="146"/>
      <c r="M468" s="195" t="str">
        <f t="array" ref="M468">IF($L468&lt;&gt;"",INDEX(DropDownLists!$H$10:$H$2516,MATCH($L468,DropDownLists!$I$10:$I$2516,0)),"")</f>
        <v/>
      </c>
      <c r="N468" s="148"/>
      <c r="O468" s="148"/>
      <c r="P468" s="146"/>
      <c r="Q468" s="148" t="s">
        <v>190</v>
      </c>
      <c r="R468" s="119" t="str">
        <f t="array" ref="R468">IF(ISNA(VLOOKUP($F468, AdmittedwithRecentDischarge!$I$28:$I$1527,1,FALSE)),"",MAX(IF((AdmittedwithRecentDischarge!$I$28:$I$1527=$F468)*(AdmittedwithRecentDischarge!$M$28:$M$1527&lt;=TransferLog!$J468),AdmittedwithRecentDischarge!$M$28:$M$1527)))</f>
        <v/>
      </c>
      <c r="S468" s="120" t="str">
        <f t="array" ref="S468">IF(ISNA(INDEX(AdmittedwithRecentDischarge!$AH$28:$AH$1527,MATCH($F468&amp;$R468,AdmittedwithRecentDischarge!$I$28:$I$1527&amp;AdmittedwithRecentDischarge!$M$28:$M$1527,0))),"", IF($R468&lt;&gt;"",INDEX(AdmittedwithRecentDischarge!$AH$28:$AH$1527,MATCH($F468&amp;$R468,AdmittedwithRecentDischarge!$I$28:$I$1527&amp;AdmittedwithRecentDischarge!$M$28:$M$1527,0)),""))</f>
        <v/>
      </c>
      <c r="T468" s="190">
        <f t="array" ref="T468">IF(ISNA(INDEX(AdmittedwithRecentDischarge!$I$28:$W$1527, (MATCH($F468&amp;$R468,AdmittedwithRecentDischarge!$I$28:$I$1527&amp;AdmittedwithRecentDischarge!$M$28:$M$1527,0)))),"",INDEX(AdmittedwithRecentDischarge!$I$28:$W$1527, (MATCH($F468&amp;$R468,AdmittedwithRecentDischarge!$I$28:$I$1527&amp;AdmittedwithRecentDischarge!$M$28:$M$1527,0)),9))</f>
        <v>0</v>
      </c>
      <c r="U468" s="191">
        <f t="array" ref="U468">IF(ISNA(INDEX(AdmittedwithRecentDischarge!$I$28:$W$1527, (MATCH($F468&amp;$R468,AdmittedwithRecentDischarge!$I$28:$I$1527&amp;AdmittedwithRecentDischarge!$M$28:$M$1527,0)))),"",INDEX(AdmittedwithRecentDischarge!$I$28:$W$1527, (MATCH($F468&amp;$R468,AdmittedwithRecentDischarge!$I$28:$I$1527&amp;AdmittedwithRecentDischarge!$M$28:$M$1527,0)),11))</f>
        <v>0</v>
      </c>
      <c r="V468" s="191">
        <f t="array" ref="V468">IF(ISNA(INDEX(AdmittedwithRecentDischarge!$I$28:$W$1527, (MATCH($F468&amp;$R468,AdmittedwithRecentDischarge!$I$28:$I$1527&amp;AdmittedwithRecentDischarge!$M$28:$M$1527,0)))),"",INDEX(AdmittedwithRecentDischarge!$I$28:$W$1527, (MATCH($F468&amp;$R468,AdmittedwithRecentDischarge!$I$28:$I$1527&amp;AdmittedwithRecentDischarge!$M$28:$M$1527,0)),15))</f>
        <v>0</v>
      </c>
      <c r="W468" s="228" t="b">
        <f t="shared" si="42"/>
        <v>0</v>
      </c>
      <c r="X468" s="224" t="str">
        <f t="array" ref="X468">IF(ISNA(VLOOKUP($F468, AdmittedwithRecentDischarge!$I$28:$I$1527,1,FALSE)),"",MAX(IF((AdmittedwithRecentDischarge!$I$28:$I$1527=$F468)*(AdmittedwithRecentDischarge!$K$28:$K$1527&lt;=TransferLog!$J468),AdmittedwithRecentDischarge!$K$28:$K$1527)))</f>
        <v/>
      </c>
      <c r="Y468" s="224" t="b">
        <f t="shared" si="43"/>
        <v>0</v>
      </c>
      <c r="Z468" s="208"/>
      <c r="AA468" s="207" t="str">
        <f t="shared" si="40"/>
        <v/>
      </c>
      <c r="AB468" s="212" t="b">
        <f t="shared" si="44"/>
        <v>0</v>
      </c>
      <c r="AC468" s="213">
        <f t="shared" si="41"/>
        <v>0</v>
      </c>
      <c r="AD468" s="298"/>
      <c r="AE468" s="299"/>
      <c r="AF468" s="21">
        <f t="shared" si="34"/>
        <v>0</v>
      </c>
    </row>
    <row r="469" spans="1:32" s="21" customFormat="1" ht="16.5" customHeight="1">
      <c r="A469" s="22"/>
      <c r="B469" s="22"/>
      <c r="C469" s="22"/>
      <c r="D469" s="115">
        <f t="shared" si="33"/>
        <v>449</v>
      </c>
      <c r="E469" s="248" t="str">
        <f t="array" ref="E469">IF($F469&lt;&gt;"",INDEX(DropDownLists!$K$10:$K$2516,MATCH($F469,DropDownLists!$L$10:$L$2516,0)),"")</f>
        <v/>
      </c>
      <c r="F469" s="116"/>
      <c r="G469" s="118"/>
      <c r="I469" s="144"/>
      <c r="J469" s="141"/>
      <c r="K469" s="145"/>
      <c r="L469" s="146"/>
      <c r="M469" s="195" t="str">
        <f t="array" ref="M469">IF($L469&lt;&gt;"",INDEX(DropDownLists!$H$10:$H$2516,MATCH($L469,DropDownLists!$I$10:$I$2516,0)),"")</f>
        <v/>
      </c>
      <c r="N469" s="148"/>
      <c r="O469" s="148"/>
      <c r="P469" s="146"/>
      <c r="Q469" s="148" t="s">
        <v>190</v>
      </c>
      <c r="R469" s="119" t="str">
        <f t="array" ref="R469">IF(ISNA(VLOOKUP($F469, AdmittedwithRecentDischarge!$I$28:$I$1527,1,FALSE)),"",MAX(IF((AdmittedwithRecentDischarge!$I$28:$I$1527=$F469)*(AdmittedwithRecentDischarge!$M$28:$M$1527&lt;=TransferLog!$J469),AdmittedwithRecentDischarge!$M$28:$M$1527)))</f>
        <v/>
      </c>
      <c r="S469" s="120" t="str">
        <f t="array" ref="S469">IF(ISNA(INDEX(AdmittedwithRecentDischarge!$AH$28:$AH$1527,MATCH($F469&amp;$R469,AdmittedwithRecentDischarge!$I$28:$I$1527&amp;AdmittedwithRecentDischarge!$M$28:$M$1527,0))),"", IF($R469&lt;&gt;"",INDEX(AdmittedwithRecentDischarge!$AH$28:$AH$1527,MATCH($F469&amp;$R469,AdmittedwithRecentDischarge!$I$28:$I$1527&amp;AdmittedwithRecentDischarge!$M$28:$M$1527,0)),""))</f>
        <v/>
      </c>
      <c r="T469" s="190">
        <f t="array" ref="T469">IF(ISNA(INDEX(AdmittedwithRecentDischarge!$I$28:$W$1527, (MATCH($F469&amp;$R469,AdmittedwithRecentDischarge!$I$28:$I$1527&amp;AdmittedwithRecentDischarge!$M$28:$M$1527,0)))),"",INDEX(AdmittedwithRecentDischarge!$I$28:$W$1527, (MATCH($F469&amp;$R469,AdmittedwithRecentDischarge!$I$28:$I$1527&amp;AdmittedwithRecentDischarge!$M$28:$M$1527,0)),9))</f>
        <v>0</v>
      </c>
      <c r="U469" s="191">
        <f t="array" ref="U469">IF(ISNA(INDEX(AdmittedwithRecentDischarge!$I$28:$W$1527, (MATCH($F469&amp;$R469,AdmittedwithRecentDischarge!$I$28:$I$1527&amp;AdmittedwithRecentDischarge!$M$28:$M$1527,0)))),"",INDEX(AdmittedwithRecentDischarge!$I$28:$W$1527, (MATCH($F469&amp;$R469,AdmittedwithRecentDischarge!$I$28:$I$1527&amp;AdmittedwithRecentDischarge!$M$28:$M$1527,0)),11))</f>
        <v>0</v>
      </c>
      <c r="V469" s="191">
        <f t="array" ref="V469">IF(ISNA(INDEX(AdmittedwithRecentDischarge!$I$28:$W$1527, (MATCH($F469&amp;$R469,AdmittedwithRecentDischarge!$I$28:$I$1527&amp;AdmittedwithRecentDischarge!$M$28:$M$1527,0)))),"",INDEX(AdmittedwithRecentDischarge!$I$28:$W$1527, (MATCH($F469&amp;$R469,AdmittedwithRecentDischarge!$I$28:$I$1527&amp;AdmittedwithRecentDischarge!$M$28:$M$1527,0)),15))</f>
        <v>0</v>
      </c>
      <c r="W469" s="228" t="b">
        <f t="shared" si="42"/>
        <v>0</v>
      </c>
      <c r="X469" s="224" t="str">
        <f t="array" ref="X469">IF(ISNA(VLOOKUP($F469, AdmittedwithRecentDischarge!$I$28:$I$1527,1,FALSE)),"",MAX(IF((AdmittedwithRecentDischarge!$I$28:$I$1527=$F469)*(AdmittedwithRecentDischarge!$K$28:$K$1527&lt;=TransferLog!$J469),AdmittedwithRecentDischarge!$K$28:$K$1527)))</f>
        <v/>
      </c>
      <c r="Y469" s="224" t="b">
        <f t="shared" si="43"/>
        <v>0</v>
      </c>
      <c r="Z469" s="208"/>
      <c r="AA469" s="207" t="str">
        <f t="shared" ref="AA469:AA532" si="45">IF(AND($J469&lt;&gt;"",$X469&lt;&gt;""),DATEDIF($X469,$J469,"d"),"")</f>
        <v/>
      </c>
      <c r="AB469" s="212" t="b">
        <f t="shared" si="44"/>
        <v>0</v>
      </c>
      <c r="AC469" s="213">
        <f t="shared" ref="AC469:AC532" si="46">IF(OR(($P469="Admitted, inpatient"), ($P469="Admitted, status uncertain")),1,0)</f>
        <v>0</v>
      </c>
      <c r="AD469" s="298"/>
      <c r="AE469" s="299"/>
      <c r="AF469" s="21">
        <f t="shared" si="34"/>
        <v>0</v>
      </c>
    </row>
    <row r="470" spans="1:32" s="21" customFormat="1" ht="16.5" customHeight="1">
      <c r="A470" s="22"/>
      <c r="B470" s="22"/>
      <c r="C470" s="22"/>
      <c r="D470" s="115">
        <f t="shared" si="33"/>
        <v>450</v>
      </c>
      <c r="E470" s="248" t="str">
        <f t="array" ref="E470">IF($F470&lt;&gt;"",INDEX(DropDownLists!$K$10:$K$2516,MATCH($F470,DropDownLists!$L$10:$L$2516,0)),"")</f>
        <v/>
      </c>
      <c r="F470" s="116"/>
      <c r="G470" s="118"/>
      <c r="I470" s="144"/>
      <c r="J470" s="141"/>
      <c r="K470" s="145"/>
      <c r="L470" s="146"/>
      <c r="M470" s="195" t="str">
        <f t="array" ref="M470">IF($L470&lt;&gt;"",INDEX(DropDownLists!$H$10:$H$2516,MATCH($L470,DropDownLists!$I$10:$I$2516,0)),"")</f>
        <v/>
      </c>
      <c r="N470" s="148"/>
      <c r="O470" s="148"/>
      <c r="P470" s="146"/>
      <c r="Q470" s="148" t="s">
        <v>190</v>
      </c>
      <c r="R470" s="119" t="str">
        <f t="array" ref="R470">IF(ISNA(VLOOKUP($F470, AdmittedwithRecentDischarge!$I$28:$I$1527,1,FALSE)),"",MAX(IF((AdmittedwithRecentDischarge!$I$28:$I$1527=$F470)*(AdmittedwithRecentDischarge!$M$28:$M$1527&lt;=TransferLog!$J470),AdmittedwithRecentDischarge!$M$28:$M$1527)))</f>
        <v/>
      </c>
      <c r="S470" s="120" t="str">
        <f t="array" ref="S470">IF(ISNA(INDEX(AdmittedwithRecentDischarge!$AH$28:$AH$1527,MATCH($F470&amp;$R470,AdmittedwithRecentDischarge!$I$28:$I$1527&amp;AdmittedwithRecentDischarge!$M$28:$M$1527,0))),"", IF($R470&lt;&gt;"",INDEX(AdmittedwithRecentDischarge!$AH$28:$AH$1527,MATCH($F470&amp;$R470,AdmittedwithRecentDischarge!$I$28:$I$1527&amp;AdmittedwithRecentDischarge!$M$28:$M$1527,0)),""))</f>
        <v/>
      </c>
      <c r="T470" s="190">
        <f t="array" ref="T470">IF(ISNA(INDEX(AdmittedwithRecentDischarge!$I$28:$W$1527, (MATCH($F470&amp;$R470,AdmittedwithRecentDischarge!$I$28:$I$1527&amp;AdmittedwithRecentDischarge!$M$28:$M$1527,0)))),"",INDEX(AdmittedwithRecentDischarge!$I$28:$W$1527, (MATCH($F470&amp;$R470,AdmittedwithRecentDischarge!$I$28:$I$1527&amp;AdmittedwithRecentDischarge!$M$28:$M$1527,0)),9))</f>
        <v>0</v>
      </c>
      <c r="U470" s="191">
        <f t="array" ref="U470">IF(ISNA(INDEX(AdmittedwithRecentDischarge!$I$28:$W$1527, (MATCH($F470&amp;$R470,AdmittedwithRecentDischarge!$I$28:$I$1527&amp;AdmittedwithRecentDischarge!$M$28:$M$1527,0)))),"",INDEX(AdmittedwithRecentDischarge!$I$28:$W$1527, (MATCH($F470&amp;$R470,AdmittedwithRecentDischarge!$I$28:$I$1527&amp;AdmittedwithRecentDischarge!$M$28:$M$1527,0)),11))</f>
        <v>0</v>
      </c>
      <c r="V470" s="191">
        <f t="array" ref="V470">IF(ISNA(INDEX(AdmittedwithRecentDischarge!$I$28:$W$1527, (MATCH($F470&amp;$R470,AdmittedwithRecentDischarge!$I$28:$I$1527&amp;AdmittedwithRecentDischarge!$M$28:$M$1527,0)))),"",INDEX(AdmittedwithRecentDischarge!$I$28:$W$1527, (MATCH($F470&amp;$R470,AdmittedwithRecentDischarge!$I$28:$I$1527&amp;AdmittedwithRecentDischarge!$M$28:$M$1527,0)),15))</f>
        <v>0</v>
      </c>
      <c r="W470" s="228" t="b">
        <f t="shared" ref="W470:W533" si="47">IF($R470&lt;&gt;"",$R470)</f>
        <v>0</v>
      </c>
      <c r="X470" s="224" t="str">
        <f t="array" ref="X470">IF(ISNA(VLOOKUP($F470, AdmittedwithRecentDischarge!$I$28:$I$1527,1,FALSE)),"",MAX(IF((AdmittedwithRecentDischarge!$I$28:$I$1527=$F470)*(AdmittedwithRecentDischarge!$K$28:$K$1527&lt;=TransferLog!$J470),AdmittedwithRecentDischarge!$K$28:$K$1527)))</f>
        <v/>
      </c>
      <c r="Y470" s="224" t="b">
        <f t="shared" ref="Y470:Y533" si="48">IF($X470&lt;&gt;"",$X470)</f>
        <v>0</v>
      </c>
      <c r="Z470" s="208"/>
      <c r="AA470" s="207" t="str">
        <f t="shared" si="45"/>
        <v/>
      </c>
      <c r="AB470" s="212" t="b">
        <f t="shared" ref="AB470:AB533" si="49">IF($AA470&lt;&gt;"",IF($AA470&lt;31,1,0))</f>
        <v>0</v>
      </c>
      <c r="AC470" s="213">
        <f t="shared" si="46"/>
        <v>0</v>
      </c>
      <c r="AD470" s="298"/>
      <c r="AE470" s="299"/>
      <c r="AF470" s="21">
        <f t="shared" si="34"/>
        <v>0</v>
      </c>
    </row>
    <row r="471" spans="1:32" s="21" customFormat="1" ht="16.5" customHeight="1">
      <c r="A471" s="22"/>
      <c r="B471" s="22"/>
      <c r="C471" s="22"/>
      <c r="D471" s="115">
        <f t="shared" si="33"/>
        <v>451</v>
      </c>
      <c r="E471" s="248" t="str">
        <f t="array" ref="E471">IF($F471&lt;&gt;"",INDEX(DropDownLists!$K$10:$K$2516,MATCH($F471,DropDownLists!$L$10:$L$2516,0)),"")</f>
        <v/>
      </c>
      <c r="F471" s="116"/>
      <c r="G471" s="118"/>
      <c r="I471" s="144"/>
      <c r="J471" s="141"/>
      <c r="K471" s="145"/>
      <c r="L471" s="146"/>
      <c r="M471" s="195" t="str">
        <f t="array" ref="M471">IF($L471&lt;&gt;"",INDEX(DropDownLists!$H$10:$H$2516,MATCH($L471,DropDownLists!$I$10:$I$2516,0)),"")</f>
        <v/>
      </c>
      <c r="N471" s="148"/>
      <c r="O471" s="148"/>
      <c r="P471" s="146"/>
      <c r="Q471" s="148" t="s">
        <v>190</v>
      </c>
      <c r="R471" s="119" t="str">
        <f t="array" ref="R471">IF(ISNA(VLOOKUP($F471, AdmittedwithRecentDischarge!$I$28:$I$1527,1,FALSE)),"",MAX(IF((AdmittedwithRecentDischarge!$I$28:$I$1527=$F471)*(AdmittedwithRecentDischarge!$M$28:$M$1527&lt;=TransferLog!$J471),AdmittedwithRecentDischarge!$M$28:$M$1527)))</f>
        <v/>
      </c>
      <c r="S471" s="120" t="str">
        <f t="array" ref="S471">IF(ISNA(INDEX(AdmittedwithRecentDischarge!$AH$28:$AH$1527,MATCH($F471&amp;$R471,AdmittedwithRecentDischarge!$I$28:$I$1527&amp;AdmittedwithRecentDischarge!$M$28:$M$1527,0))),"", IF($R471&lt;&gt;"",INDEX(AdmittedwithRecentDischarge!$AH$28:$AH$1527,MATCH($F471&amp;$R471,AdmittedwithRecentDischarge!$I$28:$I$1527&amp;AdmittedwithRecentDischarge!$M$28:$M$1527,0)),""))</f>
        <v/>
      </c>
      <c r="T471" s="190">
        <f t="array" ref="T471">IF(ISNA(INDEX(AdmittedwithRecentDischarge!$I$28:$W$1527, (MATCH($F471&amp;$R471,AdmittedwithRecentDischarge!$I$28:$I$1527&amp;AdmittedwithRecentDischarge!$M$28:$M$1527,0)))),"",INDEX(AdmittedwithRecentDischarge!$I$28:$W$1527, (MATCH($F471&amp;$R471,AdmittedwithRecentDischarge!$I$28:$I$1527&amp;AdmittedwithRecentDischarge!$M$28:$M$1527,0)),9))</f>
        <v>0</v>
      </c>
      <c r="U471" s="191">
        <f t="array" ref="U471">IF(ISNA(INDEX(AdmittedwithRecentDischarge!$I$28:$W$1527, (MATCH($F471&amp;$R471,AdmittedwithRecentDischarge!$I$28:$I$1527&amp;AdmittedwithRecentDischarge!$M$28:$M$1527,0)))),"",INDEX(AdmittedwithRecentDischarge!$I$28:$W$1527, (MATCH($F471&amp;$R471,AdmittedwithRecentDischarge!$I$28:$I$1527&amp;AdmittedwithRecentDischarge!$M$28:$M$1527,0)),11))</f>
        <v>0</v>
      </c>
      <c r="V471" s="191">
        <f t="array" ref="V471">IF(ISNA(INDEX(AdmittedwithRecentDischarge!$I$28:$W$1527, (MATCH($F471&amp;$R471,AdmittedwithRecentDischarge!$I$28:$I$1527&amp;AdmittedwithRecentDischarge!$M$28:$M$1527,0)))),"",INDEX(AdmittedwithRecentDischarge!$I$28:$W$1527, (MATCH($F471&amp;$R471,AdmittedwithRecentDischarge!$I$28:$I$1527&amp;AdmittedwithRecentDischarge!$M$28:$M$1527,0)),15))</f>
        <v>0</v>
      </c>
      <c r="W471" s="228" t="b">
        <f t="shared" si="47"/>
        <v>0</v>
      </c>
      <c r="X471" s="224" t="str">
        <f t="array" ref="X471">IF(ISNA(VLOOKUP($F471, AdmittedwithRecentDischarge!$I$28:$I$1527,1,FALSE)),"",MAX(IF((AdmittedwithRecentDischarge!$I$28:$I$1527=$F471)*(AdmittedwithRecentDischarge!$K$28:$K$1527&lt;=TransferLog!$J471),AdmittedwithRecentDischarge!$K$28:$K$1527)))</f>
        <v/>
      </c>
      <c r="Y471" s="224" t="b">
        <f t="shared" si="48"/>
        <v>0</v>
      </c>
      <c r="Z471" s="208"/>
      <c r="AA471" s="207" t="str">
        <f t="shared" si="45"/>
        <v/>
      </c>
      <c r="AB471" s="212" t="b">
        <f t="shared" si="49"/>
        <v>0</v>
      </c>
      <c r="AC471" s="213">
        <f t="shared" si="46"/>
        <v>0</v>
      </c>
      <c r="AD471" s="298"/>
      <c r="AE471" s="299"/>
      <c r="AF471" s="21">
        <f t="shared" si="34"/>
        <v>0</v>
      </c>
    </row>
    <row r="472" spans="1:32" s="21" customFormat="1" ht="16.5" customHeight="1">
      <c r="A472" s="22"/>
      <c r="B472" s="22"/>
      <c r="C472" s="22"/>
      <c r="D472" s="115">
        <f t="shared" si="33"/>
        <v>452</v>
      </c>
      <c r="E472" s="248" t="str">
        <f t="array" ref="E472">IF($F472&lt;&gt;"",INDEX(DropDownLists!$K$10:$K$2516,MATCH($F472,DropDownLists!$L$10:$L$2516,0)),"")</f>
        <v/>
      </c>
      <c r="F472" s="116"/>
      <c r="G472" s="118"/>
      <c r="I472" s="144"/>
      <c r="J472" s="141"/>
      <c r="K472" s="145"/>
      <c r="L472" s="146"/>
      <c r="M472" s="195" t="str">
        <f t="array" ref="M472">IF($L472&lt;&gt;"",INDEX(DropDownLists!$H$10:$H$2516,MATCH($L472,DropDownLists!$I$10:$I$2516,0)),"")</f>
        <v/>
      </c>
      <c r="N472" s="148"/>
      <c r="O472" s="148"/>
      <c r="P472" s="146"/>
      <c r="Q472" s="148" t="s">
        <v>190</v>
      </c>
      <c r="R472" s="119" t="str">
        <f t="array" ref="R472">IF(ISNA(VLOOKUP($F472, AdmittedwithRecentDischarge!$I$28:$I$1527,1,FALSE)),"",MAX(IF((AdmittedwithRecentDischarge!$I$28:$I$1527=$F472)*(AdmittedwithRecentDischarge!$M$28:$M$1527&lt;=TransferLog!$J472),AdmittedwithRecentDischarge!$M$28:$M$1527)))</f>
        <v/>
      </c>
      <c r="S472" s="120" t="str">
        <f t="array" ref="S472">IF(ISNA(INDEX(AdmittedwithRecentDischarge!$AH$28:$AH$1527,MATCH($F472&amp;$R472,AdmittedwithRecentDischarge!$I$28:$I$1527&amp;AdmittedwithRecentDischarge!$M$28:$M$1527,0))),"", IF($R472&lt;&gt;"",INDEX(AdmittedwithRecentDischarge!$AH$28:$AH$1527,MATCH($F472&amp;$R472,AdmittedwithRecentDischarge!$I$28:$I$1527&amp;AdmittedwithRecentDischarge!$M$28:$M$1527,0)),""))</f>
        <v/>
      </c>
      <c r="T472" s="190">
        <f t="array" ref="T472">IF(ISNA(INDEX(AdmittedwithRecentDischarge!$I$28:$W$1527, (MATCH($F472&amp;$R472,AdmittedwithRecentDischarge!$I$28:$I$1527&amp;AdmittedwithRecentDischarge!$M$28:$M$1527,0)))),"",INDEX(AdmittedwithRecentDischarge!$I$28:$W$1527, (MATCH($F472&amp;$R472,AdmittedwithRecentDischarge!$I$28:$I$1527&amp;AdmittedwithRecentDischarge!$M$28:$M$1527,0)),9))</f>
        <v>0</v>
      </c>
      <c r="U472" s="191">
        <f t="array" ref="U472">IF(ISNA(INDEX(AdmittedwithRecentDischarge!$I$28:$W$1527, (MATCH($F472&amp;$R472,AdmittedwithRecentDischarge!$I$28:$I$1527&amp;AdmittedwithRecentDischarge!$M$28:$M$1527,0)))),"",INDEX(AdmittedwithRecentDischarge!$I$28:$W$1527, (MATCH($F472&amp;$R472,AdmittedwithRecentDischarge!$I$28:$I$1527&amp;AdmittedwithRecentDischarge!$M$28:$M$1527,0)),11))</f>
        <v>0</v>
      </c>
      <c r="V472" s="191">
        <f t="array" ref="V472">IF(ISNA(INDEX(AdmittedwithRecentDischarge!$I$28:$W$1527, (MATCH($F472&amp;$R472,AdmittedwithRecentDischarge!$I$28:$I$1527&amp;AdmittedwithRecentDischarge!$M$28:$M$1527,0)))),"",INDEX(AdmittedwithRecentDischarge!$I$28:$W$1527, (MATCH($F472&amp;$R472,AdmittedwithRecentDischarge!$I$28:$I$1527&amp;AdmittedwithRecentDischarge!$M$28:$M$1527,0)),15))</f>
        <v>0</v>
      </c>
      <c r="W472" s="228" t="b">
        <f t="shared" si="47"/>
        <v>0</v>
      </c>
      <c r="X472" s="224" t="str">
        <f t="array" ref="X472">IF(ISNA(VLOOKUP($F472, AdmittedwithRecentDischarge!$I$28:$I$1527,1,FALSE)),"",MAX(IF((AdmittedwithRecentDischarge!$I$28:$I$1527=$F472)*(AdmittedwithRecentDischarge!$K$28:$K$1527&lt;=TransferLog!$J472),AdmittedwithRecentDischarge!$K$28:$K$1527)))</f>
        <v/>
      </c>
      <c r="Y472" s="224" t="b">
        <f t="shared" si="48"/>
        <v>0</v>
      </c>
      <c r="Z472" s="208"/>
      <c r="AA472" s="207" t="str">
        <f t="shared" si="45"/>
        <v/>
      </c>
      <c r="AB472" s="212" t="b">
        <f t="shared" si="49"/>
        <v>0</v>
      </c>
      <c r="AC472" s="213">
        <f t="shared" si="46"/>
        <v>0</v>
      </c>
      <c r="AD472" s="298"/>
      <c r="AE472" s="299"/>
      <c r="AF472" s="21">
        <f t="shared" si="34"/>
        <v>0</v>
      </c>
    </row>
    <row r="473" spans="1:32" s="21" customFormat="1" ht="16.5" customHeight="1">
      <c r="A473" s="22"/>
      <c r="B473" s="22"/>
      <c r="C473" s="22"/>
      <c r="D473" s="115">
        <f t="shared" si="33"/>
        <v>453</v>
      </c>
      <c r="E473" s="248" t="str">
        <f t="array" ref="E473">IF($F473&lt;&gt;"",INDEX(DropDownLists!$K$10:$K$2516,MATCH($F473,DropDownLists!$L$10:$L$2516,0)),"")</f>
        <v/>
      </c>
      <c r="F473" s="116"/>
      <c r="G473" s="118"/>
      <c r="I473" s="144"/>
      <c r="J473" s="141"/>
      <c r="K473" s="145"/>
      <c r="L473" s="146"/>
      <c r="M473" s="195" t="str">
        <f t="array" ref="M473">IF($L473&lt;&gt;"",INDEX(DropDownLists!$H$10:$H$2516,MATCH($L473,DropDownLists!$I$10:$I$2516,0)),"")</f>
        <v/>
      </c>
      <c r="N473" s="148"/>
      <c r="O473" s="148"/>
      <c r="P473" s="146"/>
      <c r="Q473" s="148" t="s">
        <v>190</v>
      </c>
      <c r="R473" s="119" t="str">
        <f t="array" ref="R473">IF(ISNA(VLOOKUP($F473, AdmittedwithRecentDischarge!$I$28:$I$1527,1,FALSE)),"",MAX(IF((AdmittedwithRecentDischarge!$I$28:$I$1527=$F473)*(AdmittedwithRecentDischarge!$M$28:$M$1527&lt;=TransferLog!$J473),AdmittedwithRecentDischarge!$M$28:$M$1527)))</f>
        <v/>
      </c>
      <c r="S473" s="120" t="str">
        <f t="array" ref="S473">IF(ISNA(INDEX(AdmittedwithRecentDischarge!$AH$28:$AH$1527,MATCH($F473&amp;$R473,AdmittedwithRecentDischarge!$I$28:$I$1527&amp;AdmittedwithRecentDischarge!$M$28:$M$1527,0))),"", IF($R473&lt;&gt;"",INDEX(AdmittedwithRecentDischarge!$AH$28:$AH$1527,MATCH($F473&amp;$R473,AdmittedwithRecentDischarge!$I$28:$I$1527&amp;AdmittedwithRecentDischarge!$M$28:$M$1527,0)),""))</f>
        <v/>
      </c>
      <c r="T473" s="190">
        <f t="array" ref="T473">IF(ISNA(INDEX(AdmittedwithRecentDischarge!$I$28:$W$1527, (MATCH($F473&amp;$R473,AdmittedwithRecentDischarge!$I$28:$I$1527&amp;AdmittedwithRecentDischarge!$M$28:$M$1527,0)))),"",INDEX(AdmittedwithRecentDischarge!$I$28:$W$1527, (MATCH($F473&amp;$R473,AdmittedwithRecentDischarge!$I$28:$I$1527&amp;AdmittedwithRecentDischarge!$M$28:$M$1527,0)),9))</f>
        <v>0</v>
      </c>
      <c r="U473" s="191">
        <f t="array" ref="U473">IF(ISNA(INDEX(AdmittedwithRecentDischarge!$I$28:$W$1527, (MATCH($F473&amp;$R473,AdmittedwithRecentDischarge!$I$28:$I$1527&amp;AdmittedwithRecentDischarge!$M$28:$M$1527,0)))),"",INDEX(AdmittedwithRecentDischarge!$I$28:$W$1527, (MATCH($F473&amp;$R473,AdmittedwithRecentDischarge!$I$28:$I$1527&amp;AdmittedwithRecentDischarge!$M$28:$M$1527,0)),11))</f>
        <v>0</v>
      </c>
      <c r="V473" s="191">
        <f t="array" ref="V473">IF(ISNA(INDEX(AdmittedwithRecentDischarge!$I$28:$W$1527, (MATCH($F473&amp;$R473,AdmittedwithRecentDischarge!$I$28:$I$1527&amp;AdmittedwithRecentDischarge!$M$28:$M$1527,0)))),"",INDEX(AdmittedwithRecentDischarge!$I$28:$W$1527, (MATCH($F473&amp;$R473,AdmittedwithRecentDischarge!$I$28:$I$1527&amp;AdmittedwithRecentDischarge!$M$28:$M$1527,0)),15))</f>
        <v>0</v>
      </c>
      <c r="W473" s="228" t="b">
        <f t="shared" si="47"/>
        <v>0</v>
      </c>
      <c r="X473" s="224" t="str">
        <f t="array" ref="X473">IF(ISNA(VLOOKUP($F473, AdmittedwithRecentDischarge!$I$28:$I$1527,1,FALSE)),"",MAX(IF((AdmittedwithRecentDischarge!$I$28:$I$1527=$F473)*(AdmittedwithRecentDischarge!$K$28:$K$1527&lt;=TransferLog!$J473),AdmittedwithRecentDischarge!$K$28:$K$1527)))</f>
        <v/>
      </c>
      <c r="Y473" s="224" t="b">
        <f t="shared" si="48"/>
        <v>0</v>
      </c>
      <c r="Z473" s="208"/>
      <c r="AA473" s="207" t="str">
        <f t="shared" si="45"/>
        <v/>
      </c>
      <c r="AB473" s="212" t="b">
        <f t="shared" si="49"/>
        <v>0</v>
      </c>
      <c r="AC473" s="213">
        <f t="shared" si="46"/>
        <v>0</v>
      </c>
      <c r="AD473" s="298"/>
      <c r="AE473" s="299"/>
      <c r="AF473" s="21">
        <f t="shared" si="34"/>
        <v>0</v>
      </c>
    </row>
    <row r="474" spans="1:32" s="21" customFormat="1" ht="16.5" customHeight="1">
      <c r="A474" s="22"/>
      <c r="B474" s="22"/>
      <c r="C474" s="22"/>
      <c r="D474" s="115">
        <f t="shared" si="33"/>
        <v>454</v>
      </c>
      <c r="E474" s="248" t="str">
        <f t="array" ref="E474">IF($F474&lt;&gt;"",INDEX(DropDownLists!$K$10:$K$2516,MATCH($F474,DropDownLists!$L$10:$L$2516,0)),"")</f>
        <v/>
      </c>
      <c r="F474" s="116"/>
      <c r="G474" s="118"/>
      <c r="I474" s="144"/>
      <c r="J474" s="141"/>
      <c r="K474" s="145"/>
      <c r="L474" s="146"/>
      <c r="M474" s="195" t="str">
        <f t="array" ref="M474">IF($L474&lt;&gt;"",INDEX(DropDownLists!$H$10:$H$2516,MATCH($L474,DropDownLists!$I$10:$I$2516,0)),"")</f>
        <v/>
      </c>
      <c r="N474" s="148"/>
      <c r="O474" s="148"/>
      <c r="P474" s="146"/>
      <c r="Q474" s="148" t="s">
        <v>190</v>
      </c>
      <c r="R474" s="119" t="str">
        <f t="array" ref="R474">IF(ISNA(VLOOKUP($F474, AdmittedwithRecentDischarge!$I$28:$I$1527,1,FALSE)),"",MAX(IF((AdmittedwithRecentDischarge!$I$28:$I$1527=$F474)*(AdmittedwithRecentDischarge!$M$28:$M$1527&lt;=TransferLog!$J474),AdmittedwithRecentDischarge!$M$28:$M$1527)))</f>
        <v/>
      </c>
      <c r="S474" s="120" t="str">
        <f t="array" ref="S474">IF(ISNA(INDEX(AdmittedwithRecentDischarge!$AH$28:$AH$1527,MATCH($F474&amp;$R474,AdmittedwithRecentDischarge!$I$28:$I$1527&amp;AdmittedwithRecentDischarge!$M$28:$M$1527,0))),"", IF($R474&lt;&gt;"",INDEX(AdmittedwithRecentDischarge!$AH$28:$AH$1527,MATCH($F474&amp;$R474,AdmittedwithRecentDischarge!$I$28:$I$1527&amp;AdmittedwithRecentDischarge!$M$28:$M$1527,0)),""))</f>
        <v/>
      </c>
      <c r="T474" s="190">
        <f t="array" ref="T474">IF(ISNA(INDEX(AdmittedwithRecentDischarge!$I$28:$W$1527, (MATCH($F474&amp;$R474,AdmittedwithRecentDischarge!$I$28:$I$1527&amp;AdmittedwithRecentDischarge!$M$28:$M$1527,0)))),"",INDEX(AdmittedwithRecentDischarge!$I$28:$W$1527, (MATCH($F474&amp;$R474,AdmittedwithRecentDischarge!$I$28:$I$1527&amp;AdmittedwithRecentDischarge!$M$28:$M$1527,0)),9))</f>
        <v>0</v>
      </c>
      <c r="U474" s="191">
        <f t="array" ref="U474">IF(ISNA(INDEX(AdmittedwithRecentDischarge!$I$28:$W$1527, (MATCH($F474&amp;$R474,AdmittedwithRecentDischarge!$I$28:$I$1527&amp;AdmittedwithRecentDischarge!$M$28:$M$1527,0)))),"",INDEX(AdmittedwithRecentDischarge!$I$28:$W$1527, (MATCH($F474&amp;$R474,AdmittedwithRecentDischarge!$I$28:$I$1527&amp;AdmittedwithRecentDischarge!$M$28:$M$1527,0)),11))</f>
        <v>0</v>
      </c>
      <c r="V474" s="191">
        <f t="array" ref="V474">IF(ISNA(INDEX(AdmittedwithRecentDischarge!$I$28:$W$1527, (MATCH($F474&amp;$R474,AdmittedwithRecentDischarge!$I$28:$I$1527&amp;AdmittedwithRecentDischarge!$M$28:$M$1527,0)))),"",INDEX(AdmittedwithRecentDischarge!$I$28:$W$1527, (MATCH($F474&amp;$R474,AdmittedwithRecentDischarge!$I$28:$I$1527&amp;AdmittedwithRecentDischarge!$M$28:$M$1527,0)),15))</f>
        <v>0</v>
      </c>
      <c r="W474" s="228" t="b">
        <f t="shared" si="47"/>
        <v>0</v>
      </c>
      <c r="X474" s="224" t="str">
        <f t="array" ref="X474">IF(ISNA(VLOOKUP($F474, AdmittedwithRecentDischarge!$I$28:$I$1527,1,FALSE)),"",MAX(IF((AdmittedwithRecentDischarge!$I$28:$I$1527=$F474)*(AdmittedwithRecentDischarge!$K$28:$K$1527&lt;=TransferLog!$J474),AdmittedwithRecentDischarge!$K$28:$K$1527)))</f>
        <v/>
      </c>
      <c r="Y474" s="224" t="b">
        <f t="shared" si="48"/>
        <v>0</v>
      </c>
      <c r="Z474" s="208"/>
      <c r="AA474" s="207" t="str">
        <f t="shared" si="45"/>
        <v/>
      </c>
      <c r="AB474" s="212" t="b">
        <f t="shared" si="49"/>
        <v>0</v>
      </c>
      <c r="AC474" s="213">
        <f t="shared" si="46"/>
        <v>0</v>
      </c>
      <c r="AD474" s="298"/>
      <c r="AE474" s="299"/>
      <c r="AF474" s="21">
        <f t="shared" si="34"/>
        <v>0</v>
      </c>
    </row>
    <row r="475" spans="1:32" s="21" customFormat="1" ht="16.5" customHeight="1">
      <c r="A475" s="22"/>
      <c r="B475" s="22"/>
      <c r="C475" s="22"/>
      <c r="D475" s="115">
        <f t="shared" si="33"/>
        <v>455</v>
      </c>
      <c r="E475" s="248" t="str">
        <f t="array" ref="E475">IF($F475&lt;&gt;"",INDEX(DropDownLists!$K$10:$K$2516,MATCH($F475,DropDownLists!$L$10:$L$2516,0)),"")</f>
        <v/>
      </c>
      <c r="F475" s="116"/>
      <c r="G475" s="118"/>
      <c r="I475" s="144"/>
      <c r="J475" s="141"/>
      <c r="K475" s="145"/>
      <c r="L475" s="146"/>
      <c r="M475" s="195" t="str">
        <f t="array" ref="M475">IF($L475&lt;&gt;"",INDEX(DropDownLists!$H$10:$H$2516,MATCH($L475,DropDownLists!$I$10:$I$2516,0)),"")</f>
        <v/>
      </c>
      <c r="N475" s="148"/>
      <c r="O475" s="148"/>
      <c r="P475" s="146"/>
      <c r="Q475" s="148" t="s">
        <v>190</v>
      </c>
      <c r="R475" s="119" t="str">
        <f t="array" ref="R475">IF(ISNA(VLOOKUP($F475, AdmittedwithRecentDischarge!$I$28:$I$1527,1,FALSE)),"",MAX(IF((AdmittedwithRecentDischarge!$I$28:$I$1527=$F475)*(AdmittedwithRecentDischarge!$M$28:$M$1527&lt;=TransferLog!$J475),AdmittedwithRecentDischarge!$M$28:$M$1527)))</f>
        <v/>
      </c>
      <c r="S475" s="120" t="str">
        <f t="array" ref="S475">IF(ISNA(INDEX(AdmittedwithRecentDischarge!$AH$28:$AH$1527,MATCH($F475&amp;$R475,AdmittedwithRecentDischarge!$I$28:$I$1527&amp;AdmittedwithRecentDischarge!$M$28:$M$1527,0))),"", IF($R475&lt;&gt;"",INDEX(AdmittedwithRecentDischarge!$AH$28:$AH$1527,MATCH($F475&amp;$R475,AdmittedwithRecentDischarge!$I$28:$I$1527&amp;AdmittedwithRecentDischarge!$M$28:$M$1527,0)),""))</f>
        <v/>
      </c>
      <c r="T475" s="190">
        <f t="array" ref="T475">IF(ISNA(INDEX(AdmittedwithRecentDischarge!$I$28:$W$1527, (MATCH($F475&amp;$R475,AdmittedwithRecentDischarge!$I$28:$I$1527&amp;AdmittedwithRecentDischarge!$M$28:$M$1527,0)))),"",INDEX(AdmittedwithRecentDischarge!$I$28:$W$1527, (MATCH($F475&amp;$R475,AdmittedwithRecentDischarge!$I$28:$I$1527&amp;AdmittedwithRecentDischarge!$M$28:$M$1527,0)),9))</f>
        <v>0</v>
      </c>
      <c r="U475" s="191">
        <f t="array" ref="U475">IF(ISNA(INDEX(AdmittedwithRecentDischarge!$I$28:$W$1527, (MATCH($F475&amp;$R475,AdmittedwithRecentDischarge!$I$28:$I$1527&amp;AdmittedwithRecentDischarge!$M$28:$M$1527,0)))),"",INDEX(AdmittedwithRecentDischarge!$I$28:$W$1527, (MATCH($F475&amp;$R475,AdmittedwithRecentDischarge!$I$28:$I$1527&amp;AdmittedwithRecentDischarge!$M$28:$M$1527,0)),11))</f>
        <v>0</v>
      </c>
      <c r="V475" s="191">
        <f t="array" ref="V475">IF(ISNA(INDEX(AdmittedwithRecentDischarge!$I$28:$W$1527, (MATCH($F475&amp;$R475,AdmittedwithRecentDischarge!$I$28:$I$1527&amp;AdmittedwithRecentDischarge!$M$28:$M$1527,0)))),"",INDEX(AdmittedwithRecentDischarge!$I$28:$W$1527, (MATCH($F475&amp;$R475,AdmittedwithRecentDischarge!$I$28:$I$1527&amp;AdmittedwithRecentDischarge!$M$28:$M$1527,0)),15))</f>
        <v>0</v>
      </c>
      <c r="W475" s="228" t="b">
        <f t="shared" si="47"/>
        <v>0</v>
      </c>
      <c r="X475" s="224" t="str">
        <f t="array" ref="X475">IF(ISNA(VLOOKUP($F475, AdmittedwithRecentDischarge!$I$28:$I$1527,1,FALSE)),"",MAX(IF((AdmittedwithRecentDischarge!$I$28:$I$1527=$F475)*(AdmittedwithRecentDischarge!$K$28:$K$1527&lt;=TransferLog!$J475),AdmittedwithRecentDischarge!$K$28:$K$1527)))</f>
        <v/>
      </c>
      <c r="Y475" s="224" t="b">
        <f t="shared" si="48"/>
        <v>0</v>
      </c>
      <c r="Z475" s="208"/>
      <c r="AA475" s="207" t="str">
        <f t="shared" si="45"/>
        <v/>
      </c>
      <c r="AB475" s="212" t="b">
        <f t="shared" si="49"/>
        <v>0</v>
      </c>
      <c r="AC475" s="213">
        <f t="shared" si="46"/>
        <v>0</v>
      </c>
      <c r="AD475" s="298"/>
      <c r="AE475" s="299"/>
      <c r="AF475" s="21">
        <f t="shared" si="34"/>
        <v>0</v>
      </c>
    </row>
    <row r="476" spans="1:32" s="21" customFormat="1" ht="16.5" customHeight="1">
      <c r="A476" s="22"/>
      <c r="B476" s="22"/>
      <c r="C476" s="22"/>
      <c r="D476" s="115">
        <f t="shared" si="33"/>
        <v>456</v>
      </c>
      <c r="E476" s="248" t="str">
        <f t="array" ref="E476">IF($F476&lt;&gt;"",INDEX(DropDownLists!$K$10:$K$2516,MATCH($F476,DropDownLists!$L$10:$L$2516,0)),"")</f>
        <v/>
      </c>
      <c r="F476" s="116"/>
      <c r="G476" s="118"/>
      <c r="I476" s="144"/>
      <c r="J476" s="141"/>
      <c r="K476" s="145"/>
      <c r="L476" s="146"/>
      <c r="M476" s="195" t="str">
        <f t="array" ref="M476">IF($L476&lt;&gt;"",INDEX(DropDownLists!$H$10:$H$2516,MATCH($L476,DropDownLists!$I$10:$I$2516,0)),"")</f>
        <v/>
      </c>
      <c r="N476" s="148"/>
      <c r="O476" s="148"/>
      <c r="P476" s="146"/>
      <c r="Q476" s="148" t="s">
        <v>190</v>
      </c>
      <c r="R476" s="119" t="str">
        <f t="array" ref="R476">IF(ISNA(VLOOKUP($F476, AdmittedwithRecentDischarge!$I$28:$I$1527,1,FALSE)),"",MAX(IF((AdmittedwithRecentDischarge!$I$28:$I$1527=$F476)*(AdmittedwithRecentDischarge!$M$28:$M$1527&lt;=TransferLog!$J476),AdmittedwithRecentDischarge!$M$28:$M$1527)))</f>
        <v/>
      </c>
      <c r="S476" s="120" t="str">
        <f t="array" ref="S476">IF(ISNA(INDEX(AdmittedwithRecentDischarge!$AH$28:$AH$1527,MATCH($F476&amp;$R476,AdmittedwithRecentDischarge!$I$28:$I$1527&amp;AdmittedwithRecentDischarge!$M$28:$M$1527,0))),"", IF($R476&lt;&gt;"",INDEX(AdmittedwithRecentDischarge!$AH$28:$AH$1527,MATCH($F476&amp;$R476,AdmittedwithRecentDischarge!$I$28:$I$1527&amp;AdmittedwithRecentDischarge!$M$28:$M$1527,0)),""))</f>
        <v/>
      </c>
      <c r="T476" s="190">
        <f t="array" ref="T476">IF(ISNA(INDEX(AdmittedwithRecentDischarge!$I$28:$W$1527, (MATCH($F476&amp;$R476,AdmittedwithRecentDischarge!$I$28:$I$1527&amp;AdmittedwithRecentDischarge!$M$28:$M$1527,0)))),"",INDEX(AdmittedwithRecentDischarge!$I$28:$W$1527, (MATCH($F476&amp;$R476,AdmittedwithRecentDischarge!$I$28:$I$1527&amp;AdmittedwithRecentDischarge!$M$28:$M$1527,0)),9))</f>
        <v>0</v>
      </c>
      <c r="U476" s="191">
        <f t="array" ref="U476">IF(ISNA(INDEX(AdmittedwithRecentDischarge!$I$28:$W$1527, (MATCH($F476&amp;$R476,AdmittedwithRecentDischarge!$I$28:$I$1527&amp;AdmittedwithRecentDischarge!$M$28:$M$1527,0)))),"",INDEX(AdmittedwithRecentDischarge!$I$28:$W$1527, (MATCH($F476&amp;$R476,AdmittedwithRecentDischarge!$I$28:$I$1527&amp;AdmittedwithRecentDischarge!$M$28:$M$1527,0)),11))</f>
        <v>0</v>
      </c>
      <c r="V476" s="191">
        <f t="array" ref="V476">IF(ISNA(INDEX(AdmittedwithRecentDischarge!$I$28:$W$1527, (MATCH($F476&amp;$R476,AdmittedwithRecentDischarge!$I$28:$I$1527&amp;AdmittedwithRecentDischarge!$M$28:$M$1527,0)))),"",INDEX(AdmittedwithRecentDischarge!$I$28:$W$1527, (MATCH($F476&amp;$R476,AdmittedwithRecentDischarge!$I$28:$I$1527&amp;AdmittedwithRecentDischarge!$M$28:$M$1527,0)),15))</f>
        <v>0</v>
      </c>
      <c r="W476" s="228" t="b">
        <f t="shared" si="47"/>
        <v>0</v>
      </c>
      <c r="X476" s="224" t="str">
        <f t="array" ref="X476">IF(ISNA(VLOOKUP($F476, AdmittedwithRecentDischarge!$I$28:$I$1527,1,FALSE)),"",MAX(IF((AdmittedwithRecentDischarge!$I$28:$I$1527=$F476)*(AdmittedwithRecentDischarge!$K$28:$K$1527&lt;=TransferLog!$J476),AdmittedwithRecentDischarge!$K$28:$K$1527)))</f>
        <v/>
      </c>
      <c r="Y476" s="224" t="b">
        <f t="shared" si="48"/>
        <v>0</v>
      </c>
      <c r="Z476" s="208"/>
      <c r="AA476" s="207" t="str">
        <f t="shared" si="45"/>
        <v/>
      </c>
      <c r="AB476" s="212" t="b">
        <f t="shared" si="49"/>
        <v>0</v>
      </c>
      <c r="AC476" s="213">
        <f t="shared" si="46"/>
        <v>0</v>
      </c>
      <c r="AD476" s="298"/>
      <c r="AE476" s="299"/>
      <c r="AF476" s="21">
        <f t="shared" si="34"/>
        <v>0</v>
      </c>
    </row>
    <row r="477" spans="1:32" s="21" customFormat="1" ht="16.5" customHeight="1">
      <c r="A477" s="22"/>
      <c r="B477" s="22"/>
      <c r="C477" s="22"/>
      <c r="D477" s="115">
        <f t="shared" si="33"/>
        <v>457</v>
      </c>
      <c r="E477" s="248" t="str">
        <f t="array" ref="E477">IF($F477&lt;&gt;"",INDEX(DropDownLists!$K$10:$K$2516,MATCH($F477,DropDownLists!$L$10:$L$2516,0)),"")</f>
        <v/>
      </c>
      <c r="F477" s="116"/>
      <c r="G477" s="118"/>
      <c r="I477" s="144"/>
      <c r="J477" s="141"/>
      <c r="K477" s="145"/>
      <c r="L477" s="146"/>
      <c r="M477" s="195" t="str">
        <f t="array" ref="M477">IF($L477&lt;&gt;"",INDEX(DropDownLists!$H$10:$H$2516,MATCH($L477,DropDownLists!$I$10:$I$2516,0)),"")</f>
        <v/>
      </c>
      <c r="N477" s="148"/>
      <c r="O477" s="148"/>
      <c r="P477" s="146"/>
      <c r="Q477" s="148" t="s">
        <v>190</v>
      </c>
      <c r="R477" s="119" t="str">
        <f t="array" ref="R477">IF(ISNA(VLOOKUP($F477, AdmittedwithRecentDischarge!$I$28:$I$1527,1,FALSE)),"",MAX(IF((AdmittedwithRecentDischarge!$I$28:$I$1527=$F477)*(AdmittedwithRecentDischarge!$M$28:$M$1527&lt;=TransferLog!$J477),AdmittedwithRecentDischarge!$M$28:$M$1527)))</f>
        <v/>
      </c>
      <c r="S477" s="120" t="str">
        <f t="array" ref="S477">IF(ISNA(INDEX(AdmittedwithRecentDischarge!$AH$28:$AH$1527,MATCH($F477&amp;$R477,AdmittedwithRecentDischarge!$I$28:$I$1527&amp;AdmittedwithRecentDischarge!$M$28:$M$1527,0))),"", IF($R477&lt;&gt;"",INDEX(AdmittedwithRecentDischarge!$AH$28:$AH$1527,MATCH($F477&amp;$R477,AdmittedwithRecentDischarge!$I$28:$I$1527&amp;AdmittedwithRecentDischarge!$M$28:$M$1527,0)),""))</f>
        <v/>
      </c>
      <c r="T477" s="190">
        <f t="array" ref="T477">IF(ISNA(INDEX(AdmittedwithRecentDischarge!$I$28:$W$1527, (MATCH($F477&amp;$R477,AdmittedwithRecentDischarge!$I$28:$I$1527&amp;AdmittedwithRecentDischarge!$M$28:$M$1527,0)))),"",INDEX(AdmittedwithRecentDischarge!$I$28:$W$1527, (MATCH($F477&amp;$R477,AdmittedwithRecentDischarge!$I$28:$I$1527&amp;AdmittedwithRecentDischarge!$M$28:$M$1527,0)),9))</f>
        <v>0</v>
      </c>
      <c r="U477" s="191">
        <f t="array" ref="U477">IF(ISNA(INDEX(AdmittedwithRecentDischarge!$I$28:$W$1527, (MATCH($F477&amp;$R477,AdmittedwithRecentDischarge!$I$28:$I$1527&amp;AdmittedwithRecentDischarge!$M$28:$M$1527,0)))),"",INDEX(AdmittedwithRecentDischarge!$I$28:$W$1527, (MATCH($F477&amp;$R477,AdmittedwithRecentDischarge!$I$28:$I$1527&amp;AdmittedwithRecentDischarge!$M$28:$M$1527,0)),11))</f>
        <v>0</v>
      </c>
      <c r="V477" s="191">
        <f t="array" ref="V477">IF(ISNA(INDEX(AdmittedwithRecentDischarge!$I$28:$W$1527, (MATCH($F477&amp;$R477,AdmittedwithRecentDischarge!$I$28:$I$1527&amp;AdmittedwithRecentDischarge!$M$28:$M$1527,0)))),"",INDEX(AdmittedwithRecentDischarge!$I$28:$W$1527, (MATCH($F477&amp;$R477,AdmittedwithRecentDischarge!$I$28:$I$1527&amp;AdmittedwithRecentDischarge!$M$28:$M$1527,0)),15))</f>
        <v>0</v>
      </c>
      <c r="W477" s="228" t="b">
        <f t="shared" si="47"/>
        <v>0</v>
      </c>
      <c r="X477" s="224" t="str">
        <f t="array" ref="X477">IF(ISNA(VLOOKUP($F477, AdmittedwithRecentDischarge!$I$28:$I$1527,1,FALSE)),"",MAX(IF((AdmittedwithRecentDischarge!$I$28:$I$1527=$F477)*(AdmittedwithRecentDischarge!$K$28:$K$1527&lt;=TransferLog!$J477),AdmittedwithRecentDischarge!$K$28:$K$1527)))</f>
        <v/>
      </c>
      <c r="Y477" s="224" t="b">
        <f t="shared" si="48"/>
        <v>0</v>
      </c>
      <c r="Z477" s="208"/>
      <c r="AA477" s="207" t="str">
        <f t="shared" si="45"/>
        <v/>
      </c>
      <c r="AB477" s="212" t="b">
        <f t="shared" si="49"/>
        <v>0</v>
      </c>
      <c r="AC477" s="213">
        <f t="shared" si="46"/>
        <v>0</v>
      </c>
      <c r="AD477" s="298"/>
      <c r="AE477" s="299"/>
      <c r="AF477" s="21">
        <f t="shared" si="34"/>
        <v>0</v>
      </c>
    </row>
    <row r="478" spans="1:32" s="21" customFormat="1" ht="16.5" customHeight="1">
      <c r="A478" s="22"/>
      <c r="B478" s="22"/>
      <c r="C478" s="22"/>
      <c r="D478" s="115">
        <f t="shared" si="33"/>
        <v>458</v>
      </c>
      <c r="E478" s="248" t="str">
        <f t="array" ref="E478">IF($F478&lt;&gt;"",INDEX(DropDownLists!$K$10:$K$2516,MATCH($F478,DropDownLists!$L$10:$L$2516,0)),"")</f>
        <v/>
      </c>
      <c r="F478" s="116"/>
      <c r="G478" s="118"/>
      <c r="I478" s="144"/>
      <c r="J478" s="141"/>
      <c r="K478" s="145"/>
      <c r="L478" s="146"/>
      <c r="M478" s="195" t="str">
        <f t="array" ref="M478">IF($L478&lt;&gt;"",INDEX(DropDownLists!$H$10:$H$2516,MATCH($L478,DropDownLists!$I$10:$I$2516,0)),"")</f>
        <v/>
      </c>
      <c r="N478" s="148"/>
      <c r="O478" s="148"/>
      <c r="P478" s="146"/>
      <c r="Q478" s="148" t="s">
        <v>190</v>
      </c>
      <c r="R478" s="119" t="str">
        <f t="array" ref="R478">IF(ISNA(VLOOKUP($F478, AdmittedwithRecentDischarge!$I$28:$I$1527,1,FALSE)),"",MAX(IF((AdmittedwithRecentDischarge!$I$28:$I$1527=$F478)*(AdmittedwithRecentDischarge!$M$28:$M$1527&lt;=TransferLog!$J478),AdmittedwithRecentDischarge!$M$28:$M$1527)))</f>
        <v/>
      </c>
      <c r="S478" s="120" t="str">
        <f t="array" ref="S478">IF(ISNA(INDEX(AdmittedwithRecentDischarge!$AH$28:$AH$1527,MATCH($F478&amp;$R478,AdmittedwithRecentDischarge!$I$28:$I$1527&amp;AdmittedwithRecentDischarge!$M$28:$M$1527,0))),"", IF($R478&lt;&gt;"",INDEX(AdmittedwithRecentDischarge!$AH$28:$AH$1527,MATCH($F478&amp;$R478,AdmittedwithRecentDischarge!$I$28:$I$1527&amp;AdmittedwithRecentDischarge!$M$28:$M$1527,0)),""))</f>
        <v/>
      </c>
      <c r="T478" s="190">
        <f t="array" ref="T478">IF(ISNA(INDEX(AdmittedwithRecentDischarge!$I$28:$W$1527, (MATCH($F478&amp;$R478,AdmittedwithRecentDischarge!$I$28:$I$1527&amp;AdmittedwithRecentDischarge!$M$28:$M$1527,0)))),"",INDEX(AdmittedwithRecentDischarge!$I$28:$W$1527, (MATCH($F478&amp;$R478,AdmittedwithRecentDischarge!$I$28:$I$1527&amp;AdmittedwithRecentDischarge!$M$28:$M$1527,0)),9))</f>
        <v>0</v>
      </c>
      <c r="U478" s="191">
        <f t="array" ref="U478">IF(ISNA(INDEX(AdmittedwithRecentDischarge!$I$28:$W$1527, (MATCH($F478&amp;$R478,AdmittedwithRecentDischarge!$I$28:$I$1527&amp;AdmittedwithRecentDischarge!$M$28:$M$1527,0)))),"",INDEX(AdmittedwithRecentDischarge!$I$28:$W$1527, (MATCH($F478&amp;$R478,AdmittedwithRecentDischarge!$I$28:$I$1527&amp;AdmittedwithRecentDischarge!$M$28:$M$1527,0)),11))</f>
        <v>0</v>
      </c>
      <c r="V478" s="191">
        <f t="array" ref="V478">IF(ISNA(INDEX(AdmittedwithRecentDischarge!$I$28:$W$1527, (MATCH($F478&amp;$R478,AdmittedwithRecentDischarge!$I$28:$I$1527&amp;AdmittedwithRecentDischarge!$M$28:$M$1527,0)))),"",INDEX(AdmittedwithRecentDischarge!$I$28:$W$1527, (MATCH($F478&amp;$R478,AdmittedwithRecentDischarge!$I$28:$I$1527&amp;AdmittedwithRecentDischarge!$M$28:$M$1527,0)),15))</f>
        <v>0</v>
      </c>
      <c r="W478" s="228" t="b">
        <f t="shared" si="47"/>
        <v>0</v>
      </c>
      <c r="X478" s="224" t="str">
        <f t="array" ref="X478">IF(ISNA(VLOOKUP($F478, AdmittedwithRecentDischarge!$I$28:$I$1527,1,FALSE)),"",MAX(IF((AdmittedwithRecentDischarge!$I$28:$I$1527=$F478)*(AdmittedwithRecentDischarge!$K$28:$K$1527&lt;=TransferLog!$J478),AdmittedwithRecentDischarge!$K$28:$K$1527)))</f>
        <v/>
      </c>
      <c r="Y478" s="224" t="b">
        <f t="shared" si="48"/>
        <v>0</v>
      </c>
      <c r="Z478" s="208"/>
      <c r="AA478" s="207" t="str">
        <f t="shared" si="45"/>
        <v/>
      </c>
      <c r="AB478" s="212" t="b">
        <f t="shared" si="49"/>
        <v>0</v>
      </c>
      <c r="AC478" s="213">
        <f t="shared" si="46"/>
        <v>0</v>
      </c>
      <c r="AD478" s="298"/>
      <c r="AE478" s="299"/>
      <c r="AF478" s="21">
        <f t="shared" si="34"/>
        <v>0</v>
      </c>
    </row>
    <row r="479" spans="1:32" s="21" customFormat="1" ht="16.5" customHeight="1">
      <c r="A479" s="22"/>
      <c r="B479" s="22"/>
      <c r="C479" s="22"/>
      <c r="D479" s="115">
        <f t="shared" si="33"/>
        <v>459</v>
      </c>
      <c r="E479" s="248" t="str">
        <f t="array" ref="E479">IF($F479&lt;&gt;"",INDEX(DropDownLists!$K$10:$K$2516,MATCH($F479,DropDownLists!$L$10:$L$2516,0)),"")</f>
        <v/>
      </c>
      <c r="F479" s="116"/>
      <c r="G479" s="118"/>
      <c r="I479" s="144"/>
      <c r="J479" s="141"/>
      <c r="K479" s="145"/>
      <c r="L479" s="146"/>
      <c r="M479" s="195" t="str">
        <f t="array" ref="M479">IF($L479&lt;&gt;"",INDEX(DropDownLists!$H$10:$H$2516,MATCH($L479,DropDownLists!$I$10:$I$2516,0)),"")</f>
        <v/>
      </c>
      <c r="N479" s="148"/>
      <c r="O479" s="148"/>
      <c r="P479" s="146"/>
      <c r="Q479" s="148" t="s">
        <v>190</v>
      </c>
      <c r="R479" s="119" t="str">
        <f t="array" ref="R479">IF(ISNA(VLOOKUP($F479, AdmittedwithRecentDischarge!$I$28:$I$1527,1,FALSE)),"",MAX(IF((AdmittedwithRecentDischarge!$I$28:$I$1527=$F479)*(AdmittedwithRecentDischarge!$M$28:$M$1527&lt;=TransferLog!$J479),AdmittedwithRecentDischarge!$M$28:$M$1527)))</f>
        <v/>
      </c>
      <c r="S479" s="120" t="str">
        <f t="array" ref="S479">IF(ISNA(INDEX(AdmittedwithRecentDischarge!$AH$28:$AH$1527,MATCH($F479&amp;$R479,AdmittedwithRecentDischarge!$I$28:$I$1527&amp;AdmittedwithRecentDischarge!$M$28:$M$1527,0))),"", IF($R479&lt;&gt;"",INDEX(AdmittedwithRecentDischarge!$AH$28:$AH$1527,MATCH($F479&amp;$R479,AdmittedwithRecentDischarge!$I$28:$I$1527&amp;AdmittedwithRecentDischarge!$M$28:$M$1527,0)),""))</f>
        <v/>
      </c>
      <c r="T479" s="190">
        <f t="array" ref="T479">IF(ISNA(INDEX(AdmittedwithRecentDischarge!$I$28:$W$1527, (MATCH($F479&amp;$R479,AdmittedwithRecentDischarge!$I$28:$I$1527&amp;AdmittedwithRecentDischarge!$M$28:$M$1527,0)))),"",INDEX(AdmittedwithRecentDischarge!$I$28:$W$1527, (MATCH($F479&amp;$R479,AdmittedwithRecentDischarge!$I$28:$I$1527&amp;AdmittedwithRecentDischarge!$M$28:$M$1527,0)),9))</f>
        <v>0</v>
      </c>
      <c r="U479" s="191">
        <f t="array" ref="U479">IF(ISNA(INDEX(AdmittedwithRecentDischarge!$I$28:$W$1527, (MATCH($F479&amp;$R479,AdmittedwithRecentDischarge!$I$28:$I$1527&amp;AdmittedwithRecentDischarge!$M$28:$M$1527,0)))),"",INDEX(AdmittedwithRecentDischarge!$I$28:$W$1527, (MATCH($F479&amp;$R479,AdmittedwithRecentDischarge!$I$28:$I$1527&amp;AdmittedwithRecentDischarge!$M$28:$M$1527,0)),11))</f>
        <v>0</v>
      </c>
      <c r="V479" s="191">
        <f t="array" ref="V479">IF(ISNA(INDEX(AdmittedwithRecentDischarge!$I$28:$W$1527, (MATCH($F479&amp;$R479,AdmittedwithRecentDischarge!$I$28:$I$1527&amp;AdmittedwithRecentDischarge!$M$28:$M$1527,0)))),"",INDEX(AdmittedwithRecentDischarge!$I$28:$W$1527, (MATCH($F479&amp;$R479,AdmittedwithRecentDischarge!$I$28:$I$1527&amp;AdmittedwithRecentDischarge!$M$28:$M$1527,0)),15))</f>
        <v>0</v>
      </c>
      <c r="W479" s="228" t="b">
        <f t="shared" si="47"/>
        <v>0</v>
      </c>
      <c r="X479" s="224" t="str">
        <f t="array" ref="X479">IF(ISNA(VLOOKUP($F479, AdmittedwithRecentDischarge!$I$28:$I$1527,1,FALSE)),"",MAX(IF((AdmittedwithRecentDischarge!$I$28:$I$1527=$F479)*(AdmittedwithRecentDischarge!$K$28:$K$1527&lt;=TransferLog!$J479),AdmittedwithRecentDischarge!$K$28:$K$1527)))</f>
        <v/>
      </c>
      <c r="Y479" s="224" t="b">
        <f t="shared" si="48"/>
        <v>0</v>
      </c>
      <c r="Z479" s="208"/>
      <c r="AA479" s="207" t="str">
        <f t="shared" si="45"/>
        <v/>
      </c>
      <c r="AB479" s="212" t="b">
        <f t="shared" si="49"/>
        <v>0</v>
      </c>
      <c r="AC479" s="213">
        <f t="shared" si="46"/>
        <v>0</v>
      </c>
      <c r="AD479" s="298"/>
      <c r="AE479" s="299"/>
      <c r="AF479" s="21">
        <f t="shared" si="34"/>
        <v>0</v>
      </c>
    </row>
    <row r="480" spans="1:32" s="21" customFormat="1" ht="16.5" customHeight="1">
      <c r="A480" s="22"/>
      <c r="B480" s="22"/>
      <c r="C480" s="22"/>
      <c r="D480" s="115">
        <f t="shared" si="33"/>
        <v>460</v>
      </c>
      <c r="E480" s="248" t="str">
        <f t="array" ref="E480">IF($F480&lt;&gt;"",INDEX(DropDownLists!$K$10:$K$2516,MATCH($F480,DropDownLists!$L$10:$L$2516,0)),"")</f>
        <v/>
      </c>
      <c r="F480" s="116"/>
      <c r="G480" s="118"/>
      <c r="I480" s="144"/>
      <c r="J480" s="141"/>
      <c r="K480" s="145"/>
      <c r="L480" s="146"/>
      <c r="M480" s="195" t="str">
        <f t="array" ref="M480">IF($L480&lt;&gt;"",INDEX(DropDownLists!$H$10:$H$2516,MATCH($L480,DropDownLists!$I$10:$I$2516,0)),"")</f>
        <v/>
      </c>
      <c r="N480" s="148"/>
      <c r="O480" s="148"/>
      <c r="P480" s="146"/>
      <c r="Q480" s="148" t="s">
        <v>190</v>
      </c>
      <c r="R480" s="119" t="str">
        <f t="array" ref="R480">IF(ISNA(VLOOKUP($F480, AdmittedwithRecentDischarge!$I$28:$I$1527,1,FALSE)),"",MAX(IF((AdmittedwithRecentDischarge!$I$28:$I$1527=$F480)*(AdmittedwithRecentDischarge!$M$28:$M$1527&lt;=TransferLog!$J480),AdmittedwithRecentDischarge!$M$28:$M$1527)))</f>
        <v/>
      </c>
      <c r="S480" s="120" t="str">
        <f t="array" ref="S480">IF(ISNA(INDEX(AdmittedwithRecentDischarge!$AH$28:$AH$1527,MATCH($F480&amp;$R480,AdmittedwithRecentDischarge!$I$28:$I$1527&amp;AdmittedwithRecentDischarge!$M$28:$M$1527,0))),"", IF($R480&lt;&gt;"",INDEX(AdmittedwithRecentDischarge!$AH$28:$AH$1527,MATCH($F480&amp;$R480,AdmittedwithRecentDischarge!$I$28:$I$1527&amp;AdmittedwithRecentDischarge!$M$28:$M$1527,0)),""))</f>
        <v/>
      </c>
      <c r="T480" s="190">
        <f t="array" ref="T480">IF(ISNA(INDEX(AdmittedwithRecentDischarge!$I$28:$W$1527, (MATCH($F480&amp;$R480,AdmittedwithRecentDischarge!$I$28:$I$1527&amp;AdmittedwithRecentDischarge!$M$28:$M$1527,0)))),"",INDEX(AdmittedwithRecentDischarge!$I$28:$W$1527, (MATCH($F480&amp;$R480,AdmittedwithRecentDischarge!$I$28:$I$1527&amp;AdmittedwithRecentDischarge!$M$28:$M$1527,0)),9))</f>
        <v>0</v>
      </c>
      <c r="U480" s="191">
        <f t="array" ref="U480">IF(ISNA(INDEX(AdmittedwithRecentDischarge!$I$28:$W$1527, (MATCH($F480&amp;$R480,AdmittedwithRecentDischarge!$I$28:$I$1527&amp;AdmittedwithRecentDischarge!$M$28:$M$1527,0)))),"",INDEX(AdmittedwithRecentDischarge!$I$28:$W$1527, (MATCH($F480&amp;$R480,AdmittedwithRecentDischarge!$I$28:$I$1527&amp;AdmittedwithRecentDischarge!$M$28:$M$1527,0)),11))</f>
        <v>0</v>
      </c>
      <c r="V480" s="191">
        <f t="array" ref="V480">IF(ISNA(INDEX(AdmittedwithRecentDischarge!$I$28:$W$1527, (MATCH($F480&amp;$R480,AdmittedwithRecentDischarge!$I$28:$I$1527&amp;AdmittedwithRecentDischarge!$M$28:$M$1527,0)))),"",INDEX(AdmittedwithRecentDischarge!$I$28:$W$1527, (MATCH($F480&amp;$R480,AdmittedwithRecentDischarge!$I$28:$I$1527&amp;AdmittedwithRecentDischarge!$M$28:$M$1527,0)),15))</f>
        <v>0</v>
      </c>
      <c r="W480" s="228" t="b">
        <f t="shared" si="47"/>
        <v>0</v>
      </c>
      <c r="X480" s="224" t="str">
        <f t="array" ref="X480">IF(ISNA(VLOOKUP($F480, AdmittedwithRecentDischarge!$I$28:$I$1527,1,FALSE)),"",MAX(IF((AdmittedwithRecentDischarge!$I$28:$I$1527=$F480)*(AdmittedwithRecentDischarge!$K$28:$K$1527&lt;=TransferLog!$J480),AdmittedwithRecentDischarge!$K$28:$K$1527)))</f>
        <v/>
      </c>
      <c r="Y480" s="224" t="b">
        <f t="shared" si="48"/>
        <v>0</v>
      </c>
      <c r="Z480" s="208"/>
      <c r="AA480" s="207" t="str">
        <f t="shared" si="45"/>
        <v/>
      </c>
      <c r="AB480" s="212" t="b">
        <f t="shared" si="49"/>
        <v>0</v>
      </c>
      <c r="AC480" s="213">
        <f t="shared" si="46"/>
        <v>0</v>
      </c>
      <c r="AD480" s="298"/>
      <c r="AE480" s="299"/>
      <c r="AF480" s="21">
        <f t="shared" si="34"/>
        <v>0</v>
      </c>
    </row>
    <row r="481" spans="1:32" s="21" customFormat="1" ht="16.5" customHeight="1">
      <c r="A481" s="22"/>
      <c r="B481" s="22"/>
      <c r="C481" s="22"/>
      <c r="D481" s="115">
        <f t="shared" si="33"/>
        <v>461</v>
      </c>
      <c r="E481" s="248" t="str">
        <f t="array" ref="E481">IF($F481&lt;&gt;"",INDEX(DropDownLists!$K$10:$K$2516,MATCH($F481,DropDownLists!$L$10:$L$2516,0)),"")</f>
        <v/>
      </c>
      <c r="F481" s="116"/>
      <c r="G481" s="118"/>
      <c r="I481" s="144"/>
      <c r="J481" s="141"/>
      <c r="K481" s="145"/>
      <c r="L481" s="146"/>
      <c r="M481" s="195" t="str">
        <f t="array" ref="M481">IF($L481&lt;&gt;"",INDEX(DropDownLists!$H$10:$H$2516,MATCH($L481,DropDownLists!$I$10:$I$2516,0)),"")</f>
        <v/>
      </c>
      <c r="N481" s="148"/>
      <c r="O481" s="148"/>
      <c r="P481" s="146"/>
      <c r="Q481" s="148" t="s">
        <v>190</v>
      </c>
      <c r="R481" s="119" t="str">
        <f t="array" ref="R481">IF(ISNA(VLOOKUP($F481, AdmittedwithRecentDischarge!$I$28:$I$1527,1,FALSE)),"",MAX(IF((AdmittedwithRecentDischarge!$I$28:$I$1527=$F481)*(AdmittedwithRecentDischarge!$M$28:$M$1527&lt;=TransferLog!$J481),AdmittedwithRecentDischarge!$M$28:$M$1527)))</f>
        <v/>
      </c>
      <c r="S481" s="120" t="str">
        <f t="array" ref="S481">IF(ISNA(INDEX(AdmittedwithRecentDischarge!$AH$28:$AH$1527,MATCH($F481&amp;$R481,AdmittedwithRecentDischarge!$I$28:$I$1527&amp;AdmittedwithRecentDischarge!$M$28:$M$1527,0))),"", IF($R481&lt;&gt;"",INDEX(AdmittedwithRecentDischarge!$AH$28:$AH$1527,MATCH($F481&amp;$R481,AdmittedwithRecentDischarge!$I$28:$I$1527&amp;AdmittedwithRecentDischarge!$M$28:$M$1527,0)),""))</f>
        <v/>
      </c>
      <c r="T481" s="190">
        <f t="array" ref="T481">IF(ISNA(INDEX(AdmittedwithRecentDischarge!$I$28:$W$1527, (MATCH($F481&amp;$R481,AdmittedwithRecentDischarge!$I$28:$I$1527&amp;AdmittedwithRecentDischarge!$M$28:$M$1527,0)))),"",INDEX(AdmittedwithRecentDischarge!$I$28:$W$1527, (MATCH($F481&amp;$R481,AdmittedwithRecentDischarge!$I$28:$I$1527&amp;AdmittedwithRecentDischarge!$M$28:$M$1527,0)),9))</f>
        <v>0</v>
      </c>
      <c r="U481" s="191">
        <f t="array" ref="U481">IF(ISNA(INDEX(AdmittedwithRecentDischarge!$I$28:$W$1527, (MATCH($F481&amp;$R481,AdmittedwithRecentDischarge!$I$28:$I$1527&amp;AdmittedwithRecentDischarge!$M$28:$M$1527,0)))),"",INDEX(AdmittedwithRecentDischarge!$I$28:$W$1527, (MATCH($F481&amp;$R481,AdmittedwithRecentDischarge!$I$28:$I$1527&amp;AdmittedwithRecentDischarge!$M$28:$M$1527,0)),11))</f>
        <v>0</v>
      </c>
      <c r="V481" s="191">
        <f t="array" ref="V481">IF(ISNA(INDEX(AdmittedwithRecentDischarge!$I$28:$W$1527, (MATCH($F481&amp;$R481,AdmittedwithRecentDischarge!$I$28:$I$1527&amp;AdmittedwithRecentDischarge!$M$28:$M$1527,0)))),"",INDEX(AdmittedwithRecentDischarge!$I$28:$W$1527, (MATCH($F481&amp;$R481,AdmittedwithRecentDischarge!$I$28:$I$1527&amp;AdmittedwithRecentDischarge!$M$28:$M$1527,0)),15))</f>
        <v>0</v>
      </c>
      <c r="W481" s="228" t="b">
        <f t="shared" si="47"/>
        <v>0</v>
      </c>
      <c r="X481" s="224" t="str">
        <f t="array" ref="X481">IF(ISNA(VLOOKUP($F481, AdmittedwithRecentDischarge!$I$28:$I$1527,1,FALSE)),"",MAX(IF((AdmittedwithRecentDischarge!$I$28:$I$1527=$F481)*(AdmittedwithRecentDischarge!$K$28:$K$1527&lt;=TransferLog!$J481),AdmittedwithRecentDischarge!$K$28:$K$1527)))</f>
        <v/>
      </c>
      <c r="Y481" s="224" t="b">
        <f t="shared" si="48"/>
        <v>0</v>
      </c>
      <c r="Z481" s="208"/>
      <c r="AA481" s="207" t="str">
        <f t="shared" si="45"/>
        <v/>
      </c>
      <c r="AB481" s="212" t="b">
        <f t="shared" si="49"/>
        <v>0</v>
      </c>
      <c r="AC481" s="213">
        <f t="shared" si="46"/>
        <v>0</v>
      </c>
      <c r="AD481" s="298"/>
      <c r="AE481" s="299"/>
      <c r="AF481" s="21">
        <f t="shared" si="34"/>
        <v>0</v>
      </c>
    </row>
    <row r="482" spans="1:32" s="21" customFormat="1" ht="16.5" customHeight="1">
      <c r="A482" s="22"/>
      <c r="B482" s="22"/>
      <c r="C482" s="22"/>
      <c r="D482" s="115">
        <f t="shared" si="33"/>
        <v>462</v>
      </c>
      <c r="E482" s="248" t="str">
        <f t="array" ref="E482">IF($F482&lt;&gt;"",INDEX(DropDownLists!$K$10:$K$2516,MATCH($F482,DropDownLists!$L$10:$L$2516,0)),"")</f>
        <v/>
      </c>
      <c r="F482" s="116"/>
      <c r="G482" s="118"/>
      <c r="I482" s="144"/>
      <c r="J482" s="141"/>
      <c r="K482" s="145"/>
      <c r="L482" s="146"/>
      <c r="M482" s="195" t="str">
        <f t="array" ref="M482">IF($L482&lt;&gt;"",INDEX(DropDownLists!$H$10:$H$2516,MATCH($L482,DropDownLists!$I$10:$I$2516,0)),"")</f>
        <v/>
      </c>
      <c r="N482" s="148"/>
      <c r="O482" s="148"/>
      <c r="P482" s="146"/>
      <c r="Q482" s="148" t="s">
        <v>190</v>
      </c>
      <c r="R482" s="119" t="str">
        <f t="array" ref="R482">IF(ISNA(VLOOKUP($F482, AdmittedwithRecentDischarge!$I$28:$I$1527,1,FALSE)),"",MAX(IF((AdmittedwithRecentDischarge!$I$28:$I$1527=$F482)*(AdmittedwithRecentDischarge!$M$28:$M$1527&lt;=TransferLog!$J482),AdmittedwithRecentDischarge!$M$28:$M$1527)))</f>
        <v/>
      </c>
      <c r="S482" s="120" t="str">
        <f t="array" ref="S482">IF(ISNA(INDEX(AdmittedwithRecentDischarge!$AH$28:$AH$1527,MATCH($F482&amp;$R482,AdmittedwithRecentDischarge!$I$28:$I$1527&amp;AdmittedwithRecentDischarge!$M$28:$M$1527,0))),"", IF($R482&lt;&gt;"",INDEX(AdmittedwithRecentDischarge!$AH$28:$AH$1527,MATCH($F482&amp;$R482,AdmittedwithRecentDischarge!$I$28:$I$1527&amp;AdmittedwithRecentDischarge!$M$28:$M$1527,0)),""))</f>
        <v/>
      </c>
      <c r="T482" s="190">
        <f t="array" ref="T482">IF(ISNA(INDEX(AdmittedwithRecentDischarge!$I$28:$W$1527, (MATCH($F482&amp;$R482,AdmittedwithRecentDischarge!$I$28:$I$1527&amp;AdmittedwithRecentDischarge!$M$28:$M$1527,0)))),"",INDEX(AdmittedwithRecentDischarge!$I$28:$W$1527, (MATCH($F482&amp;$R482,AdmittedwithRecentDischarge!$I$28:$I$1527&amp;AdmittedwithRecentDischarge!$M$28:$M$1527,0)),9))</f>
        <v>0</v>
      </c>
      <c r="U482" s="191">
        <f t="array" ref="U482">IF(ISNA(INDEX(AdmittedwithRecentDischarge!$I$28:$W$1527, (MATCH($F482&amp;$R482,AdmittedwithRecentDischarge!$I$28:$I$1527&amp;AdmittedwithRecentDischarge!$M$28:$M$1527,0)))),"",INDEX(AdmittedwithRecentDischarge!$I$28:$W$1527, (MATCH($F482&amp;$R482,AdmittedwithRecentDischarge!$I$28:$I$1527&amp;AdmittedwithRecentDischarge!$M$28:$M$1527,0)),11))</f>
        <v>0</v>
      </c>
      <c r="V482" s="191">
        <f t="array" ref="V482">IF(ISNA(INDEX(AdmittedwithRecentDischarge!$I$28:$W$1527, (MATCH($F482&amp;$R482,AdmittedwithRecentDischarge!$I$28:$I$1527&amp;AdmittedwithRecentDischarge!$M$28:$M$1527,0)))),"",INDEX(AdmittedwithRecentDischarge!$I$28:$W$1527, (MATCH($F482&amp;$R482,AdmittedwithRecentDischarge!$I$28:$I$1527&amp;AdmittedwithRecentDischarge!$M$28:$M$1527,0)),15))</f>
        <v>0</v>
      </c>
      <c r="W482" s="228" t="b">
        <f t="shared" si="47"/>
        <v>0</v>
      </c>
      <c r="X482" s="224" t="str">
        <f t="array" ref="X482">IF(ISNA(VLOOKUP($F482, AdmittedwithRecentDischarge!$I$28:$I$1527,1,FALSE)),"",MAX(IF((AdmittedwithRecentDischarge!$I$28:$I$1527=$F482)*(AdmittedwithRecentDischarge!$K$28:$K$1527&lt;=TransferLog!$J482),AdmittedwithRecentDischarge!$K$28:$K$1527)))</f>
        <v/>
      </c>
      <c r="Y482" s="224" t="b">
        <f t="shared" si="48"/>
        <v>0</v>
      </c>
      <c r="Z482" s="208"/>
      <c r="AA482" s="207" t="str">
        <f t="shared" si="45"/>
        <v/>
      </c>
      <c r="AB482" s="212" t="b">
        <f t="shared" si="49"/>
        <v>0</v>
      </c>
      <c r="AC482" s="213">
        <f t="shared" si="46"/>
        <v>0</v>
      </c>
      <c r="AD482" s="298"/>
      <c r="AE482" s="299"/>
      <c r="AF482" s="21">
        <f t="shared" si="34"/>
        <v>0</v>
      </c>
    </row>
    <row r="483" spans="1:32" s="21" customFormat="1" ht="16.5" customHeight="1">
      <c r="A483" s="22"/>
      <c r="B483" s="22"/>
      <c r="C483" s="22"/>
      <c r="D483" s="115">
        <f t="shared" si="33"/>
        <v>463</v>
      </c>
      <c r="E483" s="248" t="str">
        <f t="array" ref="E483">IF($F483&lt;&gt;"",INDEX(DropDownLists!$K$10:$K$2516,MATCH($F483,DropDownLists!$L$10:$L$2516,0)),"")</f>
        <v/>
      </c>
      <c r="F483" s="116"/>
      <c r="G483" s="118"/>
      <c r="I483" s="144"/>
      <c r="J483" s="141"/>
      <c r="K483" s="145"/>
      <c r="L483" s="146"/>
      <c r="M483" s="195" t="str">
        <f t="array" ref="M483">IF($L483&lt;&gt;"",INDEX(DropDownLists!$H$10:$H$2516,MATCH($L483,DropDownLists!$I$10:$I$2516,0)),"")</f>
        <v/>
      </c>
      <c r="N483" s="148"/>
      <c r="O483" s="148"/>
      <c r="P483" s="146"/>
      <c r="Q483" s="148" t="s">
        <v>190</v>
      </c>
      <c r="R483" s="119" t="str">
        <f t="array" ref="R483">IF(ISNA(VLOOKUP($F483, AdmittedwithRecentDischarge!$I$28:$I$1527,1,FALSE)),"",MAX(IF((AdmittedwithRecentDischarge!$I$28:$I$1527=$F483)*(AdmittedwithRecentDischarge!$M$28:$M$1527&lt;=TransferLog!$J483),AdmittedwithRecentDischarge!$M$28:$M$1527)))</f>
        <v/>
      </c>
      <c r="S483" s="120" t="str">
        <f t="array" ref="S483">IF(ISNA(INDEX(AdmittedwithRecentDischarge!$AH$28:$AH$1527,MATCH($F483&amp;$R483,AdmittedwithRecentDischarge!$I$28:$I$1527&amp;AdmittedwithRecentDischarge!$M$28:$M$1527,0))),"", IF($R483&lt;&gt;"",INDEX(AdmittedwithRecentDischarge!$AH$28:$AH$1527,MATCH($F483&amp;$R483,AdmittedwithRecentDischarge!$I$28:$I$1527&amp;AdmittedwithRecentDischarge!$M$28:$M$1527,0)),""))</f>
        <v/>
      </c>
      <c r="T483" s="190">
        <f t="array" ref="T483">IF(ISNA(INDEX(AdmittedwithRecentDischarge!$I$28:$W$1527, (MATCH($F483&amp;$R483,AdmittedwithRecentDischarge!$I$28:$I$1527&amp;AdmittedwithRecentDischarge!$M$28:$M$1527,0)))),"",INDEX(AdmittedwithRecentDischarge!$I$28:$W$1527, (MATCH($F483&amp;$R483,AdmittedwithRecentDischarge!$I$28:$I$1527&amp;AdmittedwithRecentDischarge!$M$28:$M$1527,0)),9))</f>
        <v>0</v>
      </c>
      <c r="U483" s="191">
        <f t="array" ref="U483">IF(ISNA(INDEX(AdmittedwithRecentDischarge!$I$28:$W$1527, (MATCH($F483&amp;$R483,AdmittedwithRecentDischarge!$I$28:$I$1527&amp;AdmittedwithRecentDischarge!$M$28:$M$1527,0)))),"",INDEX(AdmittedwithRecentDischarge!$I$28:$W$1527, (MATCH($F483&amp;$R483,AdmittedwithRecentDischarge!$I$28:$I$1527&amp;AdmittedwithRecentDischarge!$M$28:$M$1527,0)),11))</f>
        <v>0</v>
      </c>
      <c r="V483" s="191">
        <f t="array" ref="V483">IF(ISNA(INDEX(AdmittedwithRecentDischarge!$I$28:$W$1527, (MATCH($F483&amp;$R483,AdmittedwithRecentDischarge!$I$28:$I$1527&amp;AdmittedwithRecentDischarge!$M$28:$M$1527,0)))),"",INDEX(AdmittedwithRecentDischarge!$I$28:$W$1527, (MATCH($F483&amp;$R483,AdmittedwithRecentDischarge!$I$28:$I$1527&amp;AdmittedwithRecentDischarge!$M$28:$M$1527,0)),15))</f>
        <v>0</v>
      </c>
      <c r="W483" s="228" t="b">
        <f t="shared" si="47"/>
        <v>0</v>
      </c>
      <c r="X483" s="224" t="str">
        <f t="array" ref="X483">IF(ISNA(VLOOKUP($F483, AdmittedwithRecentDischarge!$I$28:$I$1527,1,FALSE)),"",MAX(IF((AdmittedwithRecentDischarge!$I$28:$I$1527=$F483)*(AdmittedwithRecentDischarge!$K$28:$K$1527&lt;=TransferLog!$J483),AdmittedwithRecentDischarge!$K$28:$K$1527)))</f>
        <v/>
      </c>
      <c r="Y483" s="224" t="b">
        <f t="shared" si="48"/>
        <v>0</v>
      </c>
      <c r="Z483" s="208"/>
      <c r="AA483" s="207" t="str">
        <f t="shared" si="45"/>
        <v/>
      </c>
      <c r="AB483" s="212" t="b">
        <f t="shared" si="49"/>
        <v>0</v>
      </c>
      <c r="AC483" s="213">
        <f t="shared" si="46"/>
        <v>0</v>
      </c>
      <c r="AD483" s="298"/>
      <c r="AE483" s="299"/>
      <c r="AF483" s="21">
        <f t="shared" si="34"/>
        <v>0</v>
      </c>
    </row>
    <row r="484" spans="1:32" s="21" customFormat="1" ht="16.5" customHeight="1">
      <c r="A484" s="22"/>
      <c r="B484" s="22"/>
      <c r="C484" s="22"/>
      <c r="D484" s="115">
        <f t="shared" si="33"/>
        <v>464</v>
      </c>
      <c r="E484" s="248" t="str">
        <f t="array" ref="E484">IF($F484&lt;&gt;"",INDEX(DropDownLists!$K$10:$K$2516,MATCH($F484,DropDownLists!$L$10:$L$2516,0)),"")</f>
        <v/>
      </c>
      <c r="F484" s="116"/>
      <c r="G484" s="118"/>
      <c r="I484" s="144"/>
      <c r="J484" s="141"/>
      <c r="K484" s="145"/>
      <c r="L484" s="146"/>
      <c r="M484" s="195" t="str">
        <f t="array" ref="M484">IF($L484&lt;&gt;"",INDEX(DropDownLists!$H$10:$H$2516,MATCH($L484,DropDownLists!$I$10:$I$2516,0)),"")</f>
        <v/>
      </c>
      <c r="N484" s="148"/>
      <c r="O484" s="148"/>
      <c r="P484" s="146"/>
      <c r="Q484" s="148" t="s">
        <v>190</v>
      </c>
      <c r="R484" s="119" t="str">
        <f t="array" ref="R484">IF(ISNA(VLOOKUP($F484, AdmittedwithRecentDischarge!$I$28:$I$1527,1,FALSE)),"",MAX(IF((AdmittedwithRecentDischarge!$I$28:$I$1527=$F484)*(AdmittedwithRecentDischarge!$M$28:$M$1527&lt;=TransferLog!$J484),AdmittedwithRecentDischarge!$M$28:$M$1527)))</f>
        <v/>
      </c>
      <c r="S484" s="120" t="str">
        <f t="array" ref="S484">IF(ISNA(INDEX(AdmittedwithRecentDischarge!$AH$28:$AH$1527,MATCH($F484&amp;$R484,AdmittedwithRecentDischarge!$I$28:$I$1527&amp;AdmittedwithRecentDischarge!$M$28:$M$1527,0))),"", IF($R484&lt;&gt;"",INDEX(AdmittedwithRecentDischarge!$AH$28:$AH$1527,MATCH($F484&amp;$R484,AdmittedwithRecentDischarge!$I$28:$I$1527&amp;AdmittedwithRecentDischarge!$M$28:$M$1527,0)),""))</f>
        <v/>
      </c>
      <c r="T484" s="190">
        <f t="array" ref="T484">IF(ISNA(INDEX(AdmittedwithRecentDischarge!$I$28:$W$1527, (MATCH($F484&amp;$R484,AdmittedwithRecentDischarge!$I$28:$I$1527&amp;AdmittedwithRecentDischarge!$M$28:$M$1527,0)))),"",INDEX(AdmittedwithRecentDischarge!$I$28:$W$1527, (MATCH($F484&amp;$R484,AdmittedwithRecentDischarge!$I$28:$I$1527&amp;AdmittedwithRecentDischarge!$M$28:$M$1527,0)),9))</f>
        <v>0</v>
      </c>
      <c r="U484" s="191">
        <f t="array" ref="U484">IF(ISNA(INDEX(AdmittedwithRecentDischarge!$I$28:$W$1527, (MATCH($F484&amp;$R484,AdmittedwithRecentDischarge!$I$28:$I$1527&amp;AdmittedwithRecentDischarge!$M$28:$M$1527,0)))),"",INDEX(AdmittedwithRecentDischarge!$I$28:$W$1527, (MATCH($F484&amp;$R484,AdmittedwithRecentDischarge!$I$28:$I$1527&amp;AdmittedwithRecentDischarge!$M$28:$M$1527,0)),11))</f>
        <v>0</v>
      </c>
      <c r="V484" s="191">
        <f t="array" ref="V484">IF(ISNA(INDEX(AdmittedwithRecentDischarge!$I$28:$W$1527, (MATCH($F484&amp;$R484,AdmittedwithRecentDischarge!$I$28:$I$1527&amp;AdmittedwithRecentDischarge!$M$28:$M$1527,0)))),"",INDEX(AdmittedwithRecentDischarge!$I$28:$W$1527, (MATCH($F484&amp;$R484,AdmittedwithRecentDischarge!$I$28:$I$1527&amp;AdmittedwithRecentDischarge!$M$28:$M$1527,0)),15))</f>
        <v>0</v>
      </c>
      <c r="W484" s="228" t="b">
        <f t="shared" si="47"/>
        <v>0</v>
      </c>
      <c r="X484" s="224" t="str">
        <f t="array" ref="X484">IF(ISNA(VLOOKUP($F484, AdmittedwithRecentDischarge!$I$28:$I$1527,1,FALSE)),"",MAX(IF((AdmittedwithRecentDischarge!$I$28:$I$1527=$F484)*(AdmittedwithRecentDischarge!$K$28:$K$1527&lt;=TransferLog!$J484),AdmittedwithRecentDischarge!$K$28:$K$1527)))</f>
        <v/>
      </c>
      <c r="Y484" s="224" t="b">
        <f t="shared" si="48"/>
        <v>0</v>
      </c>
      <c r="Z484" s="208"/>
      <c r="AA484" s="207" t="str">
        <f t="shared" si="45"/>
        <v/>
      </c>
      <c r="AB484" s="212" t="b">
        <f t="shared" si="49"/>
        <v>0</v>
      </c>
      <c r="AC484" s="213">
        <f t="shared" si="46"/>
        <v>0</v>
      </c>
      <c r="AD484" s="298"/>
      <c r="AE484" s="299"/>
      <c r="AF484" s="21">
        <f t="shared" si="34"/>
        <v>0</v>
      </c>
    </row>
    <row r="485" spans="1:32" s="21" customFormat="1" ht="16.5" customHeight="1">
      <c r="A485" s="22"/>
      <c r="B485" s="22"/>
      <c r="C485" s="22"/>
      <c r="D485" s="115">
        <f t="shared" si="33"/>
        <v>465</v>
      </c>
      <c r="E485" s="248" t="str">
        <f t="array" ref="E485">IF($F485&lt;&gt;"",INDEX(DropDownLists!$K$10:$K$2516,MATCH($F485,DropDownLists!$L$10:$L$2516,0)),"")</f>
        <v/>
      </c>
      <c r="F485" s="116"/>
      <c r="G485" s="118"/>
      <c r="I485" s="144"/>
      <c r="J485" s="141"/>
      <c r="K485" s="145"/>
      <c r="L485" s="146"/>
      <c r="M485" s="195" t="str">
        <f t="array" ref="M485">IF($L485&lt;&gt;"",INDEX(DropDownLists!$H$10:$H$2516,MATCH($L485,DropDownLists!$I$10:$I$2516,0)),"")</f>
        <v/>
      </c>
      <c r="N485" s="148"/>
      <c r="O485" s="148"/>
      <c r="P485" s="146"/>
      <c r="Q485" s="148" t="s">
        <v>190</v>
      </c>
      <c r="R485" s="119" t="str">
        <f t="array" ref="R485">IF(ISNA(VLOOKUP($F485, AdmittedwithRecentDischarge!$I$28:$I$1527,1,FALSE)),"",MAX(IF((AdmittedwithRecentDischarge!$I$28:$I$1527=$F485)*(AdmittedwithRecentDischarge!$M$28:$M$1527&lt;=TransferLog!$J485),AdmittedwithRecentDischarge!$M$28:$M$1527)))</f>
        <v/>
      </c>
      <c r="S485" s="120" t="str">
        <f t="array" ref="S485">IF(ISNA(INDEX(AdmittedwithRecentDischarge!$AH$28:$AH$1527,MATCH($F485&amp;$R485,AdmittedwithRecentDischarge!$I$28:$I$1527&amp;AdmittedwithRecentDischarge!$M$28:$M$1527,0))),"", IF($R485&lt;&gt;"",INDEX(AdmittedwithRecentDischarge!$AH$28:$AH$1527,MATCH($F485&amp;$R485,AdmittedwithRecentDischarge!$I$28:$I$1527&amp;AdmittedwithRecentDischarge!$M$28:$M$1527,0)),""))</f>
        <v/>
      </c>
      <c r="T485" s="190">
        <f t="array" ref="T485">IF(ISNA(INDEX(AdmittedwithRecentDischarge!$I$28:$W$1527, (MATCH($F485&amp;$R485,AdmittedwithRecentDischarge!$I$28:$I$1527&amp;AdmittedwithRecentDischarge!$M$28:$M$1527,0)))),"",INDEX(AdmittedwithRecentDischarge!$I$28:$W$1527, (MATCH($F485&amp;$R485,AdmittedwithRecentDischarge!$I$28:$I$1527&amp;AdmittedwithRecentDischarge!$M$28:$M$1527,0)),9))</f>
        <v>0</v>
      </c>
      <c r="U485" s="191">
        <f t="array" ref="U485">IF(ISNA(INDEX(AdmittedwithRecentDischarge!$I$28:$W$1527, (MATCH($F485&amp;$R485,AdmittedwithRecentDischarge!$I$28:$I$1527&amp;AdmittedwithRecentDischarge!$M$28:$M$1527,0)))),"",INDEX(AdmittedwithRecentDischarge!$I$28:$W$1527, (MATCH($F485&amp;$R485,AdmittedwithRecentDischarge!$I$28:$I$1527&amp;AdmittedwithRecentDischarge!$M$28:$M$1527,0)),11))</f>
        <v>0</v>
      </c>
      <c r="V485" s="191">
        <f t="array" ref="V485">IF(ISNA(INDEX(AdmittedwithRecentDischarge!$I$28:$W$1527, (MATCH($F485&amp;$R485,AdmittedwithRecentDischarge!$I$28:$I$1527&amp;AdmittedwithRecentDischarge!$M$28:$M$1527,0)))),"",INDEX(AdmittedwithRecentDischarge!$I$28:$W$1527, (MATCH($F485&amp;$R485,AdmittedwithRecentDischarge!$I$28:$I$1527&amp;AdmittedwithRecentDischarge!$M$28:$M$1527,0)),15))</f>
        <v>0</v>
      </c>
      <c r="W485" s="228" t="b">
        <f t="shared" si="47"/>
        <v>0</v>
      </c>
      <c r="X485" s="224" t="str">
        <f t="array" ref="X485">IF(ISNA(VLOOKUP($F485, AdmittedwithRecentDischarge!$I$28:$I$1527,1,FALSE)),"",MAX(IF((AdmittedwithRecentDischarge!$I$28:$I$1527=$F485)*(AdmittedwithRecentDischarge!$K$28:$K$1527&lt;=TransferLog!$J485),AdmittedwithRecentDischarge!$K$28:$K$1527)))</f>
        <v/>
      </c>
      <c r="Y485" s="224" t="b">
        <f t="shared" si="48"/>
        <v>0</v>
      </c>
      <c r="Z485" s="208"/>
      <c r="AA485" s="207" t="str">
        <f t="shared" si="45"/>
        <v/>
      </c>
      <c r="AB485" s="212" t="b">
        <f t="shared" si="49"/>
        <v>0</v>
      </c>
      <c r="AC485" s="213">
        <f t="shared" si="46"/>
        <v>0</v>
      </c>
      <c r="AD485" s="298"/>
      <c r="AE485" s="299"/>
      <c r="AF485" s="21">
        <f t="shared" si="34"/>
        <v>0</v>
      </c>
    </row>
    <row r="486" spans="1:32" s="21" customFormat="1" ht="16.5" customHeight="1">
      <c r="A486" s="22"/>
      <c r="B486" s="22"/>
      <c r="C486" s="22"/>
      <c r="D486" s="115">
        <f t="shared" si="33"/>
        <v>466</v>
      </c>
      <c r="E486" s="248" t="str">
        <f t="array" ref="E486">IF($F486&lt;&gt;"",INDEX(DropDownLists!$K$10:$K$2516,MATCH($F486,DropDownLists!$L$10:$L$2516,0)),"")</f>
        <v/>
      </c>
      <c r="F486" s="116"/>
      <c r="G486" s="118"/>
      <c r="I486" s="144"/>
      <c r="J486" s="141"/>
      <c r="K486" s="145"/>
      <c r="L486" s="146"/>
      <c r="M486" s="195" t="str">
        <f t="array" ref="M486">IF($L486&lt;&gt;"",INDEX(DropDownLists!$H$10:$H$2516,MATCH($L486,DropDownLists!$I$10:$I$2516,0)),"")</f>
        <v/>
      </c>
      <c r="N486" s="148"/>
      <c r="O486" s="148"/>
      <c r="P486" s="146"/>
      <c r="Q486" s="148" t="s">
        <v>190</v>
      </c>
      <c r="R486" s="119" t="str">
        <f t="array" ref="R486">IF(ISNA(VLOOKUP($F486, AdmittedwithRecentDischarge!$I$28:$I$1527,1,FALSE)),"",MAX(IF((AdmittedwithRecentDischarge!$I$28:$I$1527=$F486)*(AdmittedwithRecentDischarge!$M$28:$M$1527&lt;=TransferLog!$J486),AdmittedwithRecentDischarge!$M$28:$M$1527)))</f>
        <v/>
      </c>
      <c r="S486" s="120" t="str">
        <f t="array" ref="S486">IF(ISNA(INDEX(AdmittedwithRecentDischarge!$AH$28:$AH$1527,MATCH($F486&amp;$R486,AdmittedwithRecentDischarge!$I$28:$I$1527&amp;AdmittedwithRecentDischarge!$M$28:$M$1527,0))),"", IF($R486&lt;&gt;"",INDEX(AdmittedwithRecentDischarge!$AH$28:$AH$1527,MATCH($F486&amp;$R486,AdmittedwithRecentDischarge!$I$28:$I$1527&amp;AdmittedwithRecentDischarge!$M$28:$M$1527,0)),""))</f>
        <v/>
      </c>
      <c r="T486" s="190">
        <f t="array" ref="T486">IF(ISNA(INDEX(AdmittedwithRecentDischarge!$I$28:$W$1527, (MATCH($F486&amp;$R486,AdmittedwithRecentDischarge!$I$28:$I$1527&amp;AdmittedwithRecentDischarge!$M$28:$M$1527,0)))),"",INDEX(AdmittedwithRecentDischarge!$I$28:$W$1527, (MATCH($F486&amp;$R486,AdmittedwithRecentDischarge!$I$28:$I$1527&amp;AdmittedwithRecentDischarge!$M$28:$M$1527,0)),9))</f>
        <v>0</v>
      </c>
      <c r="U486" s="191">
        <f t="array" ref="U486">IF(ISNA(INDEX(AdmittedwithRecentDischarge!$I$28:$W$1527, (MATCH($F486&amp;$R486,AdmittedwithRecentDischarge!$I$28:$I$1527&amp;AdmittedwithRecentDischarge!$M$28:$M$1527,0)))),"",INDEX(AdmittedwithRecentDischarge!$I$28:$W$1527, (MATCH($F486&amp;$R486,AdmittedwithRecentDischarge!$I$28:$I$1527&amp;AdmittedwithRecentDischarge!$M$28:$M$1527,0)),11))</f>
        <v>0</v>
      </c>
      <c r="V486" s="191">
        <f t="array" ref="V486">IF(ISNA(INDEX(AdmittedwithRecentDischarge!$I$28:$W$1527, (MATCH($F486&amp;$R486,AdmittedwithRecentDischarge!$I$28:$I$1527&amp;AdmittedwithRecentDischarge!$M$28:$M$1527,0)))),"",INDEX(AdmittedwithRecentDischarge!$I$28:$W$1527, (MATCH($F486&amp;$R486,AdmittedwithRecentDischarge!$I$28:$I$1527&amp;AdmittedwithRecentDischarge!$M$28:$M$1527,0)),15))</f>
        <v>0</v>
      </c>
      <c r="W486" s="228" t="b">
        <f t="shared" si="47"/>
        <v>0</v>
      </c>
      <c r="X486" s="224" t="str">
        <f t="array" ref="X486">IF(ISNA(VLOOKUP($F486, AdmittedwithRecentDischarge!$I$28:$I$1527,1,FALSE)),"",MAX(IF((AdmittedwithRecentDischarge!$I$28:$I$1527=$F486)*(AdmittedwithRecentDischarge!$K$28:$K$1527&lt;=TransferLog!$J486),AdmittedwithRecentDischarge!$K$28:$K$1527)))</f>
        <v/>
      </c>
      <c r="Y486" s="224" t="b">
        <f t="shared" si="48"/>
        <v>0</v>
      </c>
      <c r="Z486" s="208"/>
      <c r="AA486" s="207" t="str">
        <f t="shared" si="45"/>
        <v/>
      </c>
      <c r="AB486" s="212" t="b">
        <f t="shared" si="49"/>
        <v>0</v>
      </c>
      <c r="AC486" s="213">
        <f t="shared" si="46"/>
        <v>0</v>
      </c>
      <c r="AD486" s="298"/>
      <c r="AE486" s="299"/>
      <c r="AF486" s="21">
        <f t="shared" si="34"/>
        <v>0</v>
      </c>
    </row>
    <row r="487" spans="1:32" s="21" customFormat="1" ht="16.5" customHeight="1">
      <c r="A487" s="22"/>
      <c r="B487" s="22"/>
      <c r="C487" s="22"/>
      <c r="D487" s="115">
        <f t="shared" si="33"/>
        <v>467</v>
      </c>
      <c r="E487" s="248" t="str">
        <f t="array" ref="E487">IF($F487&lt;&gt;"",INDEX(DropDownLists!$K$10:$K$2516,MATCH($F487,DropDownLists!$L$10:$L$2516,0)),"")</f>
        <v/>
      </c>
      <c r="F487" s="116"/>
      <c r="G487" s="118"/>
      <c r="I487" s="144"/>
      <c r="J487" s="141"/>
      <c r="K487" s="145"/>
      <c r="L487" s="146"/>
      <c r="M487" s="195" t="str">
        <f t="array" ref="M487">IF($L487&lt;&gt;"",INDEX(DropDownLists!$H$10:$H$2516,MATCH($L487,DropDownLists!$I$10:$I$2516,0)),"")</f>
        <v/>
      </c>
      <c r="N487" s="148"/>
      <c r="O487" s="148"/>
      <c r="P487" s="146"/>
      <c r="Q487" s="148" t="s">
        <v>190</v>
      </c>
      <c r="R487" s="119" t="str">
        <f t="array" ref="R487">IF(ISNA(VLOOKUP($F487, AdmittedwithRecentDischarge!$I$28:$I$1527,1,FALSE)),"",MAX(IF((AdmittedwithRecentDischarge!$I$28:$I$1527=$F487)*(AdmittedwithRecentDischarge!$M$28:$M$1527&lt;=TransferLog!$J487),AdmittedwithRecentDischarge!$M$28:$M$1527)))</f>
        <v/>
      </c>
      <c r="S487" s="120" t="str">
        <f t="array" ref="S487">IF(ISNA(INDEX(AdmittedwithRecentDischarge!$AH$28:$AH$1527,MATCH($F487&amp;$R487,AdmittedwithRecentDischarge!$I$28:$I$1527&amp;AdmittedwithRecentDischarge!$M$28:$M$1527,0))),"", IF($R487&lt;&gt;"",INDEX(AdmittedwithRecentDischarge!$AH$28:$AH$1527,MATCH($F487&amp;$R487,AdmittedwithRecentDischarge!$I$28:$I$1527&amp;AdmittedwithRecentDischarge!$M$28:$M$1527,0)),""))</f>
        <v/>
      </c>
      <c r="T487" s="190">
        <f t="array" ref="T487">IF(ISNA(INDEX(AdmittedwithRecentDischarge!$I$28:$W$1527, (MATCH($F487&amp;$R487,AdmittedwithRecentDischarge!$I$28:$I$1527&amp;AdmittedwithRecentDischarge!$M$28:$M$1527,0)))),"",INDEX(AdmittedwithRecentDischarge!$I$28:$W$1527, (MATCH($F487&amp;$R487,AdmittedwithRecentDischarge!$I$28:$I$1527&amp;AdmittedwithRecentDischarge!$M$28:$M$1527,0)),9))</f>
        <v>0</v>
      </c>
      <c r="U487" s="191">
        <f t="array" ref="U487">IF(ISNA(INDEX(AdmittedwithRecentDischarge!$I$28:$W$1527, (MATCH($F487&amp;$R487,AdmittedwithRecentDischarge!$I$28:$I$1527&amp;AdmittedwithRecentDischarge!$M$28:$M$1527,0)))),"",INDEX(AdmittedwithRecentDischarge!$I$28:$W$1527, (MATCH($F487&amp;$R487,AdmittedwithRecentDischarge!$I$28:$I$1527&amp;AdmittedwithRecentDischarge!$M$28:$M$1527,0)),11))</f>
        <v>0</v>
      </c>
      <c r="V487" s="191">
        <f t="array" ref="V487">IF(ISNA(INDEX(AdmittedwithRecentDischarge!$I$28:$W$1527, (MATCH($F487&amp;$R487,AdmittedwithRecentDischarge!$I$28:$I$1527&amp;AdmittedwithRecentDischarge!$M$28:$M$1527,0)))),"",INDEX(AdmittedwithRecentDischarge!$I$28:$W$1527, (MATCH($F487&amp;$R487,AdmittedwithRecentDischarge!$I$28:$I$1527&amp;AdmittedwithRecentDischarge!$M$28:$M$1527,0)),15))</f>
        <v>0</v>
      </c>
      <c r="W487" s="228" t="b">
        <f t="shared" si="47"/>
        <v>0</v>
      </c>
      <c r="X487" s="224" t="str">
        <f t="array" ref="X487">IF(ISNA(VLOOKUP($F487, AdmittedwithRecentDischarge!$I$28:$I$1527,1,FALSE)),"",MAX(IF((AdmittedwithRecentDischarge!$I$28:$I$1527=$F487)*(AdmittedwithRecentDischarge!$K$28:$K$1527&lt;=TransferLog!$J487),AdmittedwithRecentDischarge!$K$28:$K$1527)))</f>
        <v/>
      </c>
      <c r="Y487" s="224" t="b">
        <f t="shared" si="48"/>
        <v>0</v>
      </c>
      <c r="Z487" s="208"/>
      <c r="AA487" s="207" t="str">
        <f t="shared" si="45"/>
        <v/>
      </c>
      <c r="AB487" s="212" t="b">
        <f t="shared" si="49"/>
        <v>0</v>
      </c>
      <c r="AC487" s="213">
        <f t="shared" si="46"/>
        <v>0</v>
      </c>
      <c r="AD487" s="298"/>
      <c r="AE487" s="299"/>
      <c r="AF487" s="21">
        <f t="shared" si="34"/>
        <v>0</v>
      </c>
    </row>
    <row r="488" spans="1:32" s="21" customFormat="1" ht="16.5" customHeight="1">
      <c r="A488" s="22"/>
      <c r="B488" s="22"/>
      <c r="C488" s="22"/>
      <c r="D488" s="115">
        <f t="shared" si="33"/>
        <v>468</v>
      </c>
      <c r="E488" s="248" t="str">
        <f t="array" ref="E488">IF($F488&lt;&gt;"",INDEX(DropDownLists!$K$10:$K$2516,MATCH($F488,DropDownLists!$L$10:$L$2516,0)),"")</f>
        <v/>
      </c>
      <c r="F488" s="116"/>
      <c r="G488" s="118"/>
      <c r="I488" s="144"/>
      <c r="J488" s="141"/>
      <c r="K488" s="145"/>
      <c r="L488" s="146"/>
      <c r="M488" s="195" t="str">
        <f t="array" ref="M488">IF($L488&lt;&gt;"",INDEX(DropDownLists!$H$10:$H$2516,MATCH($L488,DropDownLists!$I$10:$I$2516,0)),"")</f>
        <v/>
      </c>
      <c r="N488" s="148"/>
      <c r="O488" s="148"/>
      <c r="P488" s="146"/>
      <c r="Q488" s="148" t="s">
        <v>190</v>
      </c>
      <c r="R488" s="119" t="str">
        <f t="array" ref="R488">IF(ISNA(VLOOKUP($F488, AdmittedwithRecentDischarge!$I$28:$I$1527,1,FALSE)),"",MAX(IF((AdmittedwithRecentDischarge!$I$28:$I$1527=$F488)*(AdmittedwithRecentDischarge!$M$28:$M$1527&lt;=TransferLog!$J488),AdmittedwithRecentDischarge!$M$28:$M$1527)))</f>
        <v/>
      </c>
      <c r="S488" s="120" t="str">
        <f t="array" ref="S488">IF(ISNA(INDEX(AdmittedwithRecentDischarge!$AH$28:$AH$1527,MATCH($F488&amp;$R488,AdmittedwithRecentDischarge!$I$28:$I$1527&amp;AdmittedwithRecentDischarge!$M$28:$M$1527,0))),"", IF($R488&lt;&gt;"",INDEX(AdmittedwithRecentDischarge!$AH$28:$AH$1527,MATCH($F488&amp;$R488,AdmittedwithRecentDischarge!$I$28:$I$1527&amp;AdmittedwithRecentDischarge!$M$28:$M$1527,0)),""))</f>
        <v/>
      </c>
      <c r="T488" s="190">
        <f t="array" ref="T488">IF(ISNA(INDEX(AdmittedwithRecentDischarge!$I$28:$W$1527, (MATCH($F488&amp;$R488,AdmittedwithRecentDischarge!$I$28:$I$1527&amp;AdmittedwithRecentDischarge!$M$28:$M$1527,0)))),"",INDEX(AdmittedwithRecentDischarge!$I$28:$W$1527, (MATCH($F488&amp;$R488,AdmittedwithRecentDischarge!$I$28:$I$1527&amp;AdmittedwithRecentDischarge!$M$28:$M$1527,0)),9))</f>
        <v>0</v>
      </c>
      <c r="U488" s="191">
        <f t="array" ref="U488">IF(ISNA(INDEX(AdmittedwithRecentDischarge!$I$28:$W$1527, (MATCH($F488&amp;$R488,AdmittedwithRecentDischarge!$I$28:$I$1527&amp;AdmittedwithRecentDischarge!$M$28:$M$1527,0)))),"",INDEX(AdmittedwithRecentDischarge!$I$28:$W$1527, (MATCH($F488&amp;$R488,AdmittedwithRecentDischarge!$I$28:$I$1527&amp;AdmittedwithRecentDischarge!$M$28:$M$1527,0)),11))</f>
        <v>0</v>
      </c>
      <c r="V488" s="191">
        <f t="array" ref="V488">IF(ISNA(INDEX(AdmittedwithRecentDischarge!$I$28:$W$1527, (MATCH($F488&amp;$R488,AdmittedwithRecentDischarge!$I$28:$I$1527&amp;AdmittedwithRecentDischarge!$M$28:$M$1527,0)))),"",INDEX(AdmittedwithRecentDischarge!$I$28:$W$1527, (MATCH($F488&amp;$R488,AdmittedwithRecentDischarge!$I$28:$I$1527&amp;AdmittedwithRecentDischarge!$M$28:$M$1527,0)),15))</f>
        <v>0</v>
      </c>
      <c r="W488" s="228" t="b">
        <f t="shared" si="47"/>
        <v>0</v>
      </c>
      <c r="X488" s="224" t="str">
        <f t="array" ref="X488">IF(ISNA(VLOOKUP($F488, AdmittedwithRecentDischarge!$I$28:$I$1527,1,FALSE)),"",MAX(IF((AdmittedwithRecentDischarge!$I$28:$I$1527=$F488)*(AdmittedwithRecentDischarge!$K$28:$K$1527&lt;=TransferLog!$J488),AdmittedwithRecentDischarge!$K$28:$K$1527)))</f>
        <v/>
      </c>
      <c r="Y488" s="224" t="b">
        <f t="shared" si="48"/>
        <v>0</v>
      </c>
      <c r="Z488" s="208"/>
      <c r="AA488" s="207" t="str">
        <f t="shared" si="45"/>
        <v/>
      </c>
      <c r="AB488" s="212" t="b">
        <f t="shared" si="49"/>
        <v>0</v>
      </c>
      <c r="AC488" s="213">
        <f t="shared" si="46"/>
        <v>0</v>
      </c>
      <c r="AD488" s="298"/>
      <c r="AE488" s="299"/>
      <c r="AF488" s="21">
        <f t="shared" si="34"/>
        <v>0</v>
      </c>
    </row>
    <row r="489" spans="1:32" s="21" customFormat="1" ht="16.5" customHeight="1">
      <c r="A489" s="22"/>
      <c r="B489" s="22"/>
      <c r="C489" s="22"/>
      <c r="D489" s="115">
        <f t="shared" si="33"/>
        <v>469</v>
      </c>
      <c r="E489" s="248" t="str">
        <f t="array" ref="E489">IF($F489&lt;&gt;"",INDEX(DropDownLists!$K$10:$K$2516,MATCH($F489,DropDownLists!$L$10:$L$2516,0)),"")</f>
        <v/>
      </c>
      <c r="F489" s="116"/>
      <c r="G489" s="118"/>
      <c r="I489" s="144"/>
      <c r="J489" s="141"/>
      <c r="K489" s="145"/>
      <c r="L489" s="146"/>
      <c r="M489" s="195" t="str">
        <f t="array" ref="M489">IF($L489&lt;&gt;"",INDEX(DropDownLists!$H$10:$H$2516,MATCH($L489,DropDownLists!$I$10:$I$2516,0)),"")</f>
        <v/>
      </c>
      <c r="N489" s="148"/>
      <c r="O489" s="148"/>
      <c r="P489" s="146"/>
      <c r="Q489" s="148" t="s">
        <v>190</v>
      </c>
      <c r="R489" s="119" t="str">
        <f t="array" ref="R489">IF(ISNA(VLOOKUP($F489, AdmittedwithRecentDischarge!$I$28:$I$1527,1,FALSE)),"",MAX(IF((AdmittedwithRecentDischarge!$I$28:$I$1527=$F489)*(AdmittedwithRecentDischarge!$M$28:$M$1527&lt;=TransferLog!$J489),AdmittedwithRecentDischarge!$M$28:$M$1527)))</f>
        <v/>
      </c>
      <c r="S489" s="120" t="str">
        <f t="array" ref="S489">IF(ISNA(INDEX(AdmittedwithRecentDischarge!$AH$28:$AH$1527,MATCH($F489&amp;$R489,AdmittedwithRecentDischarge!$I$28:$I$1527&amp;AdmittedwithRecentDischarge!$M$28:$M$1527,0))),"", IF($R489&lt;&gt;"",INDEX(AdmittedwithRecentDischarge!$AH$28:$AH$1527,MATCH($F489&amp;$R489,AdmittedwithRecentDischarge!$I$28:$I$1527&amp;AdmittedwithRecentDischarge!$M$28:$M$1527,0)),""))</f>
        <v/>
      </c>
      <c r="T489" s="190">
        <f t="array" ref="T489">IF(ISNA(INDEX(AdmittedwithRecentDischarge!$I$28:$W$1527, (MATCH($F489&amp;$R489,AdmittedwithRecentDischarge!$I$28:$I$1527&amp;AdmittedwithRecentDischarge!$M$28:$M$1527,0)))),"",INDEX(AdmittedwithRecentDischarge!$I$28:$W$1527, (MATCH($F489&amp;$R489,AdmittedwithRecentDischarge!$I$28:$I$1527&amp;AdmittedwithRecentDischarge!$M$28:$M$1527,0)),9))</f>
        <v>0</v>
      </c>
      <c r="U489" s="191">
        <f t="array" ref="U489">IF(ISNA(INDEX(AdmittedwithRecentDischarge!$I$28:$W$1527, (MATCH($F489&amp;$R489,AdmittedwithRecentDischarge!$I$28:$I$1527&amp;AdmittedwithRecentDischarge!$M$28:$M$1527,0)))),"",INDEX(AdmittedwithRecentDischarge!$I$28:$W$1527, (MATCH($F489&amp;$R489,AdmittedwithRecentDischarge!$I$28:$I$1527&amp;AdmittedwithRecentDischarge!$M$28:$M$1527,0)),11))</f>
        <v>0</v>
      </c>
      <c r="V489" s="191">
        <f t="array" ref="V489">IF(ISNA(INDEX(AdmittedwithRecentDischarge!$I$28:$W$1527, (MATCH($F489&amp;$R489,AdmittedwithRecentDischarge!$I$28:$I$1527&amp;AdmittedwithRecentDischarge!$M$28:$M$1527,0)))),"",INDEX(AdmittedwithRecentDischarge!$I$28:$W$1527, (MATCH($F489&amp;$R489,AdmittedwithRecentDischarge!$I$28:$I$1527&amp;AdmittedwithRecentDischarge!$M$28:$M$1527,0)),15))</f>
        <v>0</v>
      </c>
      <c r="W489" s="228" t="b">
        <f t="shared" si="47"/>
        <v>0</v>
      </c>
      <c r="X489" s="224" t="str">
        <f t="array" ref="X489">IF(ISNA(VLOOKUP($F489, AdmittedwithRecentDischarge!$I$28:$I$1527,1,FALSE)),"",MAX(IF((AdmittedwithRecentDischarge!$I$28:$I$1527=$F489)*(AdmittedwithRecentDischarge!$K$28:$K$1527&lt;=TransferLog!$J489),AdmittedwithRecentDischarge!$K$28:$K$1527)))</f>
        <v/>
      </c>
      <c r="Y489" s="224" t="b">
        <f t="shared" si="48"/>
        <v>0</v>
      </c>
      <c r="Z489" s="208"/>
      <c r="AA489" s="207" t="str">
        <f t="shared" si="45"/>
        <v/>
      </c>
      <c r="AB489" s="212" t="b">
        <f t="shared" si="49"/>
        <v>0</v>
      </c>
      <c r="AC489" s="213">
        <f t="shared" si="46"/>
        <v>0</v>
      </c>
      <c r="AD489" s="298"/>
      <c r="AE489" s="299"/>
      <c r="AF489" s="21">
        <f t="shared" si="34"/>
        <v>0</v>
      </c>
    </row>
    <row r="490" spans="1:32" s="21" customFormat="1" ht="16.5" customHeight="1">
      <c r="A490" s="22"/>
      <c r="B490" s="22"/>
      <c r="C490" s="22"/>
      <c r="D490" s="115">
        <f t="shared" si="33"/>
        <v>470</v>
      </c>
      <c r="E490" s="248" t="str">
        <f t="array" ref="E490">IF($F490&lt;&gt;"",INDEX(DropDownLists!$K$10:$K$2516,MATCH($F490,DropDownLists!$L$10:$L$2516,0)),"")</f>
        <v/>
      </c>
      <c r="F490" s="116"/>
      <c r="G490" s="118"/>
      <c r="I490" s="144"/>
      <c r="J490" s="141"/>
      <c r="K490" s="145"/>
      <c r="L490" s="146"/>
      <c r="M490" s="195" t="str">
        <f t="array" ref="M490">IF($L490&lt;&gt;"",INDEX(DropDownLists!$H$10:$H$2516,MATCH($L490,DropDownLists!$I$10:$I$2516,0)),"")</f>
        <v/>
      </c>
      <c r="N490" s="148"/>
      <c r="O490" s="148"/>
      <c r="P490" s="146"/>
      <c r="Q490" s="148" t="s">
        <v>190</v>
      </c>
      <c r="R490" s="119" t="str">
        <f t="array" ref="R490">IF(ISNA(VLOOKUP($F490, AdmittedwithRecentDischarge!$I$28:$I$1527,1,FALSE)),"",MAX(IF((AdmittedwithRecentDischarge!$I$28:$I$1527=$F490)*(AdmittedwithRecentDischarge!$M$28:$M$1527&lt;=TransferLog!$J490),AdmittedwithRecentDischarge!$M$28:$M$1527)))</f>
        <v/>
      </c>
      <c r="S490" s="120" t="str">
        <f t="array" ref="S490">IF(ISNA(INDEX(AdmittedwithRecentDischarge!$AH$28:$AH$1527,MATCH($F490&amp;$R490,AdmittedwithRecentDischarge!$I$28:$I$1527&amp;AdmittedwithRecentDischarge!$M$28:$M$1527,0))),"", IF($R490&lt;&gt;"",INDEX(AdmittedwithRecentDischarge!$AH$28:$AH$1527,MATCH($F490&amp;$R490,AdmittedwithRecentDischarge!$I$28:$I$1527&amp;AdmittedwithRecentDischarge!$M$28:$M$1527,0)),""))</f>
        <v/>
      </c>
      <c r="T490" s="190">
        <f t="array" ref="T490">IF(ISNA(INDEX(AdmittedwithRecentDischarge!$I$28:$W$1527, (MATCH($F490&amp;$R490,AdmittedwithRecentDischarge!$I$28:$I$1527&amp;AdmittedwithRecentDischarge!$M$28:$M$1527,0)))),"",INDEX(AdmittedwithRecentDischarge!$I$28:$W$1527, (MATCH($F490&amp;$R490,AdmittedwithRecentDischarge!$I$28:$I$1527&amp;AdmittedwithRecentDischarge!$M$28:$M$1527,0)),9))</f>
        <v>0</v>
      </c>
      <c r="U490" s="191">
        <f t="array" ref="U490">IF(ISNA(INDEX(AdmittedwithRecentDischarge!$I$28:$W$1527, (MATCH($F490&amp;$R490,AdmittedwithRecentDischarge!$I$28:$I$1527&amp;AdmittedwithRecentDischarge!$M$28:$M$1527,0)))),"",INDEX(AdmittedwithRecentDischarge!$I$28:$W$1527, (MATCH($F490&amp;$R490,AdmittedwithRecentDischarge!$I$28:$I$1527&amp;AdmittedwithRecentDischarge!$M$28:$M$1527,0)),11))</f>
        <v>0</v>
      </c>
      <c r="V490" s="191">
        <f t="array" ref="V490">IF(ISNA(INDEX(AdmittedwithRecentDischarge!$I$28:$W$1527, (MATCH($F490&amp;$R490,AdmittedwithRecentDischarge!$I$28:$I$1527&amp;AdmittedwithRecentDischarge!$M$28:$M$1527,0)))),"",INDEX(AdmittedwithRecentDischarge!$I$28:$W$1527, (MATCH($F490&amp;$R490,AdmittedwithRecentDischarge!$I$28:$I$1527&amp;AdmittedwithRecentDischarge!$M$28:$M$1527,0)),15))</f>
        <v>0</v>
      </c>
      <c r="W490" s="228" t="b">
        <f t="shared" si="47"/>
        <v>0</v>
      </c>
      <c r="X490" s="224" t="str">
        <f t="array" ref="X490">IF(ISNA(VLOOKUP($F490, AdmittedwithRecentDischarge!$I$28:$I$1527,1,FALSE)),"",MAX(IF((AdmittedwithRecentDischarge!$I$28:$I$1527=$F490)*(AdmittedwithRecentDischarge!$K$28:$K$1527&lt;=TransferLog!$J490),AdmittedwithRecentDischarge!$K$28:$K$1527)))</f>
        <v/>
      </c>
      <c r="Y490" s="224" t="b">
        <f t="shared" si="48"/>
        <v>0</v>
      </c>
      <c r="Z490" s="208"/>
      <c r="AA490" s="207" t="str">
        <f t="shared" si="45"/>
        <v/>
      </c>
      <c r="AB490" s="212" t="b">
        <f t="shared" si="49"/>
        <v>0</v>
      </c>
      <c r="AC490" s="213">
        <f t="shared" si="46"/>
        <v>0</v>
      </c>
      <c r="AD490" s="298"/>
      <c r="AE490" s="299"/>
      <c r="AF490" s="21">
        <f t="shared" si="34"/>
        <v>0</v>
      </c>
    </row>
    <row r="491" spans="1:32" s="21" customFormat="1" ht="16.5" customHeight="1">
      <c r="A491" s="22"/>
      <c r="B491" s="22"/>
      <c r="C491" s="22"/>
      <c r="D491" s="115">
        <f t="shared" si="33"/>
        <v>471</v>
      </c>
      <c r="E491" s="248" t="str">
        <f t="array" ref="E491">IF($F491&lt;&gt;"",INDEX(DropDownLists!$K$10:$K$2516,MATCH($F491,DropDownLists!$L$10:$L$2516,0)),"")</f>
        <v/>
      </c>
      <c r="F491" s="116"/>
      <c r="G491" s="118"/>
      <c r="I491" s="144"/>
      <c r="J491" s="141"/>
      <c r="K491" s="145"/>
      <c r="L491" s="146"/>
      <c r="M491" s="195" t="str">
        <f t="array" ref="M491">IF($L491&lt;&gt;"",INDEX(DropDownLists!$H$10:$H$2516,MATCH($L491,DropDownLists!$I$10:$I$2516,0)),"")</f>
        <v/>
      </c>
      <c r="N491" s="148"/>
      <c r="O491" s="148"/>
      <c r="P491" s="146"/>
      <c r="Q491" s="148" t="s">
        <v>190</v>
      </c>
      <c r="R491" s="119" t="str">
        <f t="array" ref="R491">IF(ISNA(VLOOKUP($F491, AdmittedwithRecentDischarge!$I$28:$I$1527,1,FALSE)),"",MAX(IF((AdmittedwithRecentDischarge!$I$28:$I$1527=$F491)*(AdmittedwithRecentDischarge!$M$28:$M$1527&lt;=TransferLog!$J491),AdmittedwithRecentDischarge!$M$28:$M$1527)))</f>
        <v/>
      </c>
      <c r="S491" s="120" t="str">
        <f t="array" ref="S491">IF(ISNA(INDEX(AdmittedwithRecentDischarge!$AH$28:$AH$1527,MATCH($F491&amp;$R491,AdmittedwithRecentDischarge!$I$28:$I$1527&amp;AdmittedwithRecentDischarge!$M$28:$M$1527,0))),"", IF($R491&lt;&gt;"",INDEX(AdmittedwithRecentDischarge!$AH$28:$AH$1527,MATCH($F491&amp;$R491,AdmittedwithRecentDischarge!$I$28:$I$1527&amp;AdmittedwithRecentDischarge!$M$28:$M$1527,0)),""))</f>
        <v/>
      </c>
      <c r="T491" s="190">
        <f t="array" ref="T491">IF(ISNA(INDEX(AdmittedwithRecentDischarge!$I$28:$W$1527, (MATCH($F491&amp;$R491,AdmittedwithRecentDischarge!$I$28:$I$1527&amp;AdmittedwithRecentDischarge!$M$28:$M$1527,0)))),"",INDEX(AdmittedwithRecentDischarge!$I$28:$W$1527, (MATCH($F491&amp;$R491,AdmittedwithRecentDischarge!$I$28:$I$1527&amp;AdmittedwithRecentDischarge!$M$28:$M$1527,0)),9))</f>
        <v>0</v>
      </c>
      <c r="U491" s="191">
        <f t="array" ref="U491">IF(ISNA(INDEX(AdmittedwithRecentDischarge!$I$28:$W$1527, (MATCH($F491&amp;$R491,AdmittedwithRecentDischarge!$I$28:$I$1527&amp;AdmittedwithRecentDischarge!$M$28:$M$1527,0)))),"",INDEX(AdmittedwithRecentDischarge!$I$28:$W$1527, (MATCH($F491&amp;$R491,AdmittedwithRecentDischarge!$I$28:$I$1527&amp;AdmittedwithRecentDischarge!$M$28:$M$1527,0)),11))</f>
        <v>0</v>
      </c>
      <c r="V491" s="191">
        <f t="array" ref="V491">IF(ISNA(INDEX(AdmittedwithRecentDischarge!$I$28:$W$1527, (MATCH($F491&amp;$R491,AdmittedwithRecentDischarge!$I$28:$I$1527&amp;AdmittedwithRecentDischarge!$M$28:$M$1527,0)))),"",INDEX(AdmittedwithRecentDischarge!$I$28:$W$1527, (MATCH($F491&amp;$R491,AdmittedwithRecentDischarge!$I$28:$I$1527&amp;AdmittedwithRecentDischarge!$M$28:$M$1527,0)),15))</f>
        <v>0</v>
      </c>
      <c r="W491" s="228" t="b">
        <f t="shared" si="47"/>
        <v>0</v>
      </c>
      <c r="X491" s="224" t="str">
        <f t="array" ref="X491">IF(ISNA(VLOOKUP($F491, AdmittedwithRecentDischarge!$I$28:$I$1527,1,FALSE)),"",MAX(IF((AdmittedwithRecentDischarge!$I$28:$I$1527=$F491)*(AdmittedwithRecentDischarge!$K$28:$K$1527&lt;=TransferLog!$J491),AdmittedwithRecentDischarge!$K$28:$K$1527)))</f>
        <v/>
      </c>
      <c r="Y491" s="224" t="b">
        <f t="shared" si="48"/>
        <v>0</v>
      </c>
      <c r="Z491" s="208"/>
      <c r="AA491" s="207" t="str">
        <f t="shared" si="45"/>
        <v/>
      </c>
      <c r="AB491" s="212" t="b">
        <f t="shared" si="49"/>
        <v>0</v>
      </c>
      <c r="AC491" s="213">
        <f t="shared" si="46"/>
        <v>0</v>
      </c>
      <c r="AD491" s="298"/>
      <c r="AE491" s="299"/>
      <c r="AF491" s="21">
        <f t="shared" si="34"/>
        <v>0</v>
      </c>
    </row>
    <row r="492" spans="1:32" s="21" customFormat="1" ht="16.5" customHeight="1">
      <c r="A492" s="22"/>
      <c r="B492" s="22"/>
      <c r="C492" s="22"/>
      <c r="D492" s="115">
        <f t="shared" si="33"/>
        <v>472</v>
      </c>
      <c r="E492" s="248" t="str">
        <f t="array" ref="E492">IF($F492&lt;&gt;"",INDEX(DropDownLists!$K$10:$K$2516,MATCH($F492,DropDownLists!$L$10:$L$2516,0)),"")</f>
        <v/>
      </c>
      <c r="F492" s="116"/>
      <c r="G492" s="118"/>
      <c r="I492" s="144"/>
      <c r="J492" s="141"/>
      <c r="K492" s="145"/>
      <c r="L492" s="146"/>
      <c r="M492" s="195" t="str">
        <f t="array" ref="M492">IF($L492&lt;&gt;"",INDEX(DropDownLists!$H$10:$H$2516,MATCH($L492,DropDownLists!$I$10:$I$2516,0)),"")</f>
        <v/>
      </c>
      <c r="N492" s="148"/>
      <c r="O492" s="148"/>
      <c r="P492" s="146"/>
      <c r="Q492" s="148" t="s">
        <v>190</v>
      </c>
      <c r="R492" s="119" t="str">
        <f t="array" ref="R492">IF(ISNA(VLOOKUP($F492, AdmittedwithRecentDischarge!$I$28:$I$1527,1,FALSE)),"",MAX(IF((AdmittedwithRecentDischarge!$I$28:$I$1527=$F492)*(AdmittedwithRecentDischarge!$M$28:$M$1527&lt;=TransferLog!$J492),AdmittedwithRecentDischarge!$M$28:$M$1527)))</f>
        <v/>
      </c>
      <c r="S492" s="120" t="str">
        <f t="array" ref="S492">IF(ISNA(INDEX(AdmittedwithRecentDischarge!$AH$28:$AH$1527,MATCH($F492&amp;$R492,AdmittedwithRecentDischarge!$I$28:$I$1527&amp;AdmittedwithRecentDischarge!$M$28:$M$1527,0))),"", IF($R492&lt;&gt;"",INDEX(AdmittedwithRecentDischarge!$AH$28:$AH$1527,MATCH($F492&amp;$R492,AdmittedwithRecentDischarge!$I$28:$I$1527&amp;AdmittedwithRecentDischarge!$M$28:$M$1527,0)),""))</f>
        <v/>
      </c>
      <c r="T492" s="190">
        <f t="array" ref="T492">IF(ISNA(INDEX(AdmittedwithRecentDischarge!$I$28:$W$1527, (MATCH($F492&amp;$R492,AdmittedwithRecentDischarge!$I$28:$I$1527&amp;AdmittedwithRecentDischarge!$M$28:$M$1527,0)))),"",INDEX(AdmittedwithRecentDischarge!$I$28:$W$1527, (MATCH($F492&amp;$R492,AdmittedwithRecentDischarge!$I$28:$I$1527&amp;AdmittedwithRecentDischarge!$M$28:$M$1527,0)),9))</f>
        <v>0</v>
      </c>
      <c r="U492" s="191">
        <f t="array" ref="U492">IF(ISNA(INDEX(AdmittedwithRecentDischarge!$I$28:$W$1527, (MATCH($F492&amp;$R492,AdmittedwithRecentDischarge!$I$28:$I$1527&amp;AdmittedwithRecentDischarge!$M$28:$M$1527,0)))),"",INDEX(AdmittedwithRecentDischarge!$I$28:$W$1527, (MATCH($F492&amp;$R492,AdmittedwithRecentDischarge!$I$28:$I$1527&amp;AdmittedwithRecentDischarge!$M$28:$M$1527,0)),11))</f>
        <v>0</v>
      </c>
      <c r="V492" s="191">
        <f t="array" ref="V492">IF(ISNA(INDEX(AdmittedwithRecentDischarge!$I$28:$W$1527, (MATCH($F492&amp;$R492,AdmittedwithRecentDischarge!$I$28:$I$1527&amp;AdmittedwithRecentDischarge!$M$28:$M$1527,0)))),"",INDEX(AdmittedwithRecentDischarge!$I$28:$W$1527, (MATCH($F492&amp;$R492,AdmittedwithRecentDischarge!$I$28:$I$1527&amp;AdmittedwithRecentDischarge!$M$28:$M$1527,0)),15))</f>
        <v>0</v>
      </c>
      <c r="W492" s="228" t="b">
        <f t="shared" si="47"/>
        <v>0</v>
      </c>
      <c r="X492" s="224" t="str">
        <f t="array" ref="X492">IF(ISNA(VLOOKUP($F492, AdmittedwithRecentDischarge!$I$28:$I$1527,1,FALSE)),"",MAX(IF((AdmittedwithRecentDischarge!$I$28:$I$1527=$F492)*(AdmittedwithRecentDischarge!$K$28:$K$1527&lt;=TransferLog!$J492),AdmittedwithRecentDischarge!$K$28:$K$1527)))</f>
        <v/>
      </c>
      <c r="Y492" s="224" t="b">
        <f t="shared" si="48"/>
        <v>0</v>
      </c>
      <c r="Z492" s="208"/>
      <c r="AA492" s="207" t="str">
        <f t="shared" si="45"/>
        <v/>
      </c>
      <c r="AB492" s="212" t="b">
        <f t="shared" si="49"/>
        <v>0</v>
      </c>
      <c r="AC492" s="213">
        <f t="shared" si="46"/>
        <v>0</v>
      </c>
      <c r="AD492" s="298"/>
      <c r="AE492" s="299"/>
      <c r="AF492" s="21">
        <f t="shared" si="34"/>
        <v>0</v>
      </c>
    </row>
    <row r="493" spans="1:32" s="21" customFormat="1" ht="16.5" customHeight="1">
      <c r="A493" s="22"/>
      <c r="B493" s="22"/>
      <c r="C493" s="22"/>
      <c r="D493" s="115">
        <f t="shared" si="33"/>
        <v>473</v>
      </c>
      <c r="E493" s="248" t="str">
        <f t="array" ref="E493">IF($F493&lt;&gt;"",INDEX(DropDownLists!$K$10:$K$2516,MATCH($F493,DropDownLists!$L$10:$L$2516,0)),"")</f>
        <v/>
      </c>
      <c r="F493" s="116"/>
      <c r="G493" s="118"/>
      <c r="I493" s="144"/>
      <c r="J493" s="141"/>
      <c r="K493" s="145"/>
      <c r="L493" s="146"/>
      <c r="M493" s="195" t="str">
        <f t="array" ref="M493">IF($L493&lt;&gt;"",INDEX(DropDownLists!$H$10:$H$2516,MATCH($L493,DropDownLists!$I$10:$I$2516,0)),"")</f>
        <v/>
      </c>
      <c r="N493" s="148"/>
      <c r="O493" s="148"/>
      <c r="P493" s="146"/>
      <c r="Q493" s="148" t="s">
        <v>190</v>
      </c>
      <c r="R493" s="119" t="str">
        <f t="array" ref="R493">IF(ISNA(VLOOKUP($F493, AdmittedwithRecentDischarge!$I$28:$I$1527,1,FALSE)),"",MAX(IF((AdmittedwithRecentDischarge!$I$28:$I$1527=$F493)*(AdmittedwithRecentDischarge!$M$28:$M$1527&lt;=TransferLog!$J493),AdmittedwithRecentDischarge!$M$28:$M$1527)))</f>
        <v/>
      </c>
      <c r="S493" s="120" t="str">
        <f t="array" ref="S493">IF(ISNA(INDEX(AdmittedwithRecentDischarge!$AH$28:$AH$1527,MATCH($F493&amp;$R493,AdmittedwithRecentDischarge!$I$28:$I$1527&amp;AdmittedwithRecentDischarge!$M$28:$M$1527,0))),"", IF($R493&lt;&gt;"",INDEX(AdmittedwithRecentDischarge!$AH$28:$AH$1527,MATCH($F493&amp;$R493,AdmittedwithRecentDischarge!$I$28:$I$1527&amp;AdmittedwithRecentDischarge!$M$28:$M$1527,0)),""))</f>
        <v/>
      </c>
      <c r="T493" s="190">
        <f t="array" ref="T493">IF(ISNA(INDEX(AdmittedwithRecentDischarge!$I$28:$W$1527, (MATCH($F493&amp;$R493,AdmittedwithRecentDischarge!$I$28:$I$1527&amp;AdmittedwithRecentDischarge!$M$28:$M$1527,0)))),"",INDEX(AdmittedwithRecentDischarge!$I$28:$W$1527, (MATCH($F493&amp;$R493,AdmittedwithRecentDischarge!$I$28:$I$1527&amp;AdmittedwithRecentDischarge!$M$28:$M$1527,0)),9))</f>
        <v>0</v>
      </c>
      <c r="U493" s="191">
        <f t="array" ref="U493">IF(ISNA(INDEX(AdmittedwithRecentDischarge!$I$28:$W$1527, (MATCH($F493&amp;$R493,AdmittedwithRecentDischarge!$I$28:$I$1527&amp;AdmittedwithRecentDischarge!$M$28:$M$1527,0)))),"",INDEX(AdmittedwithRecentDischarge!$I$28:$W$1527, (MATCH($F493&amp;$R493,AdmittedwithRecentDischarge!$I$28:$I$1527&amp;AdmittedwithRecentDischarge!$M$28:$M$1527,0)),11))</f>
        <v>0</v>
      </c>
      <c r="V493" s="191">
        <f t="array" ref="V493">IF(ISNA(INDEX(AdmittedwithRecentDischarge!$I$28:$W$1527, (MATCH($F493&amp;$R493,AdmittedwithRecentDischarge!$I$28:$I$1527&amp;AdmittedwithRecentDischarge!$M$28:$M$1527,0)))),"",INDEX(AdmittedwithRecentDischarge!$I$28:$W$1527, (MATCH($F493&amp;$R493,AdmittedwithRecentDischarge!$I$28:$I$1527&amp;AdmittedwithRecentDischarge!$M$28:$M$1527,0)),15))</f>
        <v>0</v>
      </c>
      <c r="W493" s="228" t="b">
        <f t="shared" si="47"/>
        <v>0</v>
      </c>
      <c r="X493" s="224" t="str">
        <f t="array" ref="X493">IF(ISNA(VLOOKUP($F493, AdmittedwithRecentDischarge!$I$28:$I$1527,1,FALSE)),"",MAX(IF((AdmittedwithRecentDischarge!$I$28:$I$1527=$F493)*(AdmittedwithRecentDischarge!$K$28:$K$1527&lt;=TransferLog!$J493),AdmittedwithRecentDischarge!$K$28:$K$1527)))</f>
        <v/>
      </c>
      <c r="Y493" s="224" t="b">
        <f t="shared" si="48"/>
        <v>0</v>
      </c>
      <c r="Z493" s="208"/>
      <c r="AA493" s="207" t="str">
        <f t="shared" si="45"/>
        <v/>
      </c>
      <c r="AB493" s="212" t="b">
        <f t="shared" si="49"/>
        <v>0</v>
      </c>
      <c r="AC493" s="213">
        <f t="shared" si="46"/>
        <v>0</v>
      </c>
      <c r="AD493" s="298"/>
      <c r="AE493" s="299"/>
      <c r="AF493" s="21">
        <f t="shared" si="34"/>
        <v>0</v>
      </c>
    </row>
    <row r="494" spans="1:32" s="21" customFormat="1" ht="16.5" customHeight="1">
      <c r="A494" s="22"/>
      <c r="B494" s="22"/>
      <c r="C494" s="22"/>
      <c r="D494" s="115">
        <f t="shared" si="33"/>
        <v>474</v>
      </c>
      <c r="E494" s="248" t="str">
        <f t="array" ref="E494">IF($F494&lt;&gt;"",INDEX(DropDownLists!$K$10:$K$2516,MATCH($F494,DropDownLists!$L$10:$L$2516,0)),"")</f>
        <v/>
      </c>
      <c r="F494" s="116"/>
      <c r="G494" s="118"/>
      <c r="I494" s="144"/>
      <c r="J494" s="141"/>
      <c r="K494" s="145"/>
      <c r="L494" s="146"/>
      <c r="M494" s="195" t="str">
        <f t="array" ref="M494">IF($L494&lt;&gt;"",INDEX(DropDownLists!$H$10:$H$2516,MATCH($L494,DropDownLists!$I$10:$I$2516,0)),"")</f>
        <v/>
      </c>
      <c r="N494" s="148"/>
      <c r="O494" s="148"/>
      <c r="P494" s="146"/>
      <c r="Q494" s="148" t="s">
        <v>190</v>
      </c>
      <c r="R494" s="119" t="str">
        <f t="array" ref="R494">IF(ISNA(VLOOKUP($F494, AdmittedwithRecentDischarge!$I$28:$I$1527,1,FALSE)),"",MAX(IF((AdmittedwithRecentDischarge!$I$28:$I$1527=$F494)*(AdmittedwithRecentDischarge!$M$28:$M$1527&lt;=TransferLog!$J494),AdmittedwithRecentDischarge!$M$28:$M$1527)))</f>
        <v/>
      </c>
      <c r="S494" s="120" t="str">
        <f t="array" ref="S494">IF(ISNA(INDEX(AdmittedwithRecentDischarge!$AH$28:$AH$1527,MATCH($F494&amp;$R494,AdmittedwithRecentDischarge!$I$28:$I$1527&amp;AdmittedwithRecentDischarge!$M$28:$M$1527,0))),"", IF($R494&lt;&gt;"",INDEX(AdmittedwithRecentDischarge!$AH$28:$AH$1527,MATCH($F494&amp;$R494,AdmittedwithRecentDischarge!$I$28:$I$1527&amp;AdmittedwithRecentDischarge!$M$28:$M$1527,0)),""))</f>
        <v/>
      </c>
      <c r="T494" s="190">
        <f t="array" ref="T494">IF(ISNA(INDEX(AdmittedwithRecentDischarge!$I$28:$W$1527, (MATCH($F494&amp;$R494,AdmittedwithRecentDischarge!$I$28:$I$1527&amp;AdmittedwithRecentDischarge!$M$28:$M$1527,0)))),"",INDEX(AdmittedwithRecentDischarge!$I$28:$W$1527, (MATCH($F494&amp;$R494,AdmittedwithRecentDischarge!$I$28:$I$1527&amp;AdmittedwithRecentDischarge!$M$28:$M$1527,0)),9))</f>
        <v>0</v>
      </c>
      <c r="U494" s="191">
        <f t="array" ref="U494">IF(ISNA(INDEX(AdmittedwithRecentDischarge!$I$28:$W$1527, (MATCH($F494&amp;$R494,AdmittedwithRecentDischarge!$I$28:$I$1527&amp;AdmittedwithRecentDischarge!$M$28:$M$1527,0)))),"",INDEX(AdmittedwithRecentDischarge!$I$28:$W$1527, (MATCH($F494&amp;$R494,AdmittedwithRecentDischarge!$I$28:$I$1527&amp;AdmittedwithRecentDischarge!$M$28:$M$1527,0)),11))</f>
        <v>0</v>
      </c>
      <c r="V494" s="191">
        <f t="array" ref="V494">IF(ISNA(INDEX(AdmittedwithRecentDischarge!$I$28:$W$1527, (MATCH($F494&amp;$R494,AdmittedwithRecentDischarge!$I$28:$I$1527&amp;AdmittedwithRecentDischarge!$M$28:$M$1527,0)))),"",INDEX(AdmittedwithRecentDischarge!$I$28:$W$1527, (MATCH($F494&amp;$R494,AdmittedwithRecentDischarge!$I$28:$I$1527&amp;AdmittedwithRecentDischarge!$M$28:$M$1527,0)),15))</f>
        <v>0</v>
      </c>
      <c r="W494" s="228" t="b">
        <f t="shared" si="47"/>
        <v>0</v>
      </c>
      <c r="X494" s="224" t="str">
        <f t="array" ref="X494">IF(ISNA(VLOOKUP($F494, AdmittedwithRecentDischarge!$I$28:$I$1527,1,FALSE)),"",MAX(IF((AdmittedwithRecentDischarge!$I$28:$I$1527=$F494)*(AdmittedwithRecentDischarge!$K$28:$K$1527&lt;=TransferLog!$J494),AdmittedwithRecentDischarge!$K$28:$K$1527)))</f>
        <v/>
      </c>
      <c r="Y494" s="224" t="b">
        <f t="shared" si="48"/>
        <v>0</v>
      </c>
      <c r="Z494" s="208"/>
      <c r="AA494" s="207" t="str">
        <f t="shared" si="45"/>
        <v/>
      </c>
      <c r="AB494" s="212" t="b">
        <f t="shared" si="49"/>
        <v>0</v>
      </c>
      <c r="AC494" s="213">
        <f t="shared" si="46"/>
        <v>0</v>
      </c>
      <c r="AD494" s="298"/>
      <c r="AE494" s="299"/>
      <c r="AF494" s="21">
        <f t="shared" si="34"/>
        <v>0</v>
      </c>
    </row>
    <row r="495" spans="1:32" s="21" customFormat="1" ht="16.5" customHeight="1">
      <c r="A495" s="22"/>
      <c r="B495" s="22"/>
      <c r="C495" s="22"/>
      <c r="D495" s="115">
        <f t="shared" si="33"/>
        <v>475</v>
      </c>
      <c r="E495" s="248" t="str">
        <f t="array" ref="E495">IF($F495&lt;&gt;"",INDEX(DropDownLists!$K$10:$K$2516,MATCH($F495,DropDownLists!$L$10:$L$2516,0)),"")</f>
        <v/>
      </c>
      <c r="F495" s="116"/>
      <c r="G495" s="118"/>
      <c r="I495" s="144"/>
      <c r="J495" s="141"/>
      <c r="K495" s="145"/>
      <c r="L495" s="146"/>
      <c r="M495" s="195" t="str">
        <f t="array" ref="M495">IF($L495&lt;&gt;"",INDEX(DropDownLists!$H$10:$H$2516,MATCH($L495,DropDownLists!$I$10:$I$2516,0)),"")</f>
        <v/>
      </c>
      <c r="N495" s="148"/>
      <c r="O495" s="148"/>
      <c r="P495" s="146"/>
      <c r="Q495" s="148" t="s">
        <v>190</v>
      </c>
      <c r="R495" s="119" t="str">
        <f t="array" ref="R495">IF(ISNA(VLOOKUP($F495, AdmittedwithRecentDischarge!$I$28:$I$1527,1,FALSE)),"",MAX(IF((AdmittedwithRecentDischarge!$I$28:$I$1527=$F495)*(AdmittedwithRecentDischarge!$M$28:$M$1527&lt;=TransferLog!$J495),AdmittedwithRecentDischarge!$M$28:$M$1527)))</f>
        <v/>
      </c>
      <c r="S495" s="120" t="str">
        <f t="array" ref="S495">IF(ISNA(INDEX(AdmittedwithRecentDischarge!$AH$28:$AH$1527,MATCH($F495&amp;$R495,AdmittedwithRecentDischarge!$I$28:$I$1527&amp;AdmittedwithRecentDischarge!$M$28:$M$1527,0))),"", IF($R495&lt;&gt;"",INDEX(AdmittedwithRecentDischarge!$AH$28:$AH$1527,MATCH($F495&amp;$R495,AdmittedwithRecentDischarge!$I$28:$I$1527&amp;AdmittedwithRecentDischarge!$M$28:$M$1527,0)),""))</f>
        <v/>
      </c>
      <c r="T495" s="190">
        <f t="array" ref="T495">IF(ISNA(INDEX(AdmittedwithRecentDischarge!$I$28:$W$1527, (MATCH($F495&amp;$R495,AdmittedwithRecentDischarge!$I$28:$I$1527&amp;AdmittedwithRecentDischarge!$M$28:$M$1527,0)))),"",INDEX(AdmittedwithRecentDischarge!$I$28:$W$1527, (MATCH($F495&amp;$R495,AdmittedwithRecentDischarge!$I$28:$I$1527&amp;AdmittedwithRecentDischarge!$M$28:$M$1527,0)),9))</f>
        <v>0</v>
      </c>
      <c r="U495" s="191">
        <f t="array" ref="U495">IF(ISNA(INDEX(AdmittedwithRecentDischarge!$I$28:$W$1527, (MATCH($F495&amp;$R495,AdmittedwithRecentDischarge!$I$28:$I$1527&amp;AdmittedwithRecentDischarge!$M$28:$M$1527,0)))),"",INDEX(AdmittedwithRecentDischarge!$I$28:$W$1527, (MATCH($F495&amp;$R495,AdmittedwithRecentDischarge!$I$28:$I$1527&amp;AdmittedwithRecentDischarge!$M$28:$M$1527,0)),11))</f>
        <v>0</v>
      </c>
      <c r="V495" s="191">
        <f t="array" ref="V495">IF(ISNA(INDEX(AdmittedwithRecentDischarge!$I$28:$W$1527, (MATCH($F495&amp;$R495,AdmittedwithRecentDischarge!$I$28:$I$1527&amp;AdmittedwithRecentDischarge!$M$28:$M$1527,0)))),"",INDEX(AdmittedwithRecentDischarge!$I$28:$W$1527, (MATCH($F495&amp;$R495,AdmittedwithRecentDischarge!$I$28:$I$1527&amp;AdmittedwithRecentDischarge!$M$28:$M$1527,0)),15))</f>
        <v>0</v>
      </c>
      <c r="W495" s="228" t="b">
        <f t="shared" si="47"/>
        <v>0</v>
      </c>
      <c r="X495" s="224" t="str">
        <f t="array" ref="X495">IF(ISNA(VLOOKUP($F495, AdmittedwithRecentDischarge!$I$28:$I$1527,1,FALSE)),"",MAX(IF((AdmittedwithRecentDischarge!$I$28:$I$1527=$F495)*(AdmittedwithRecentDischarge!$K$28:$K$1527&lt;=TransferLog!$J495),AdmittedwithRecentDischarge!$K$28:$K$1527)))</f>
        <v/>
      </c>
      <c r="Y495" s="224" t="b">
        <f t="shared" si="48"/>
        <v>0</v>
      </c>
      <c r="Z495" s="208"/>
      <c r="AA495" s="207" t="str">
        <f t="shared" si="45"/>
        <v/>
      </c>
      <c r="AB495" s="212" t="b">
        <f t="shared" si="49"/>
        <v>0</v>
      </c>
      <c r="AC495" s="213">
        <f t="shared" si="46"/>
        <v>0</v>
      </c>
      <c r="AD495" s="298"/>
      <c r="AE495" s="299"/>
      <c r="AF495" s="21">
        <f t="shared" si="34"/>
        <v>0</v>
      </c>
    </row>
    <row r="496" spans="1:32" s="21" customFormat="1" ht="16.5" customHeight="1">
      <c r="A496" s="22"/>
      <c r="B496" s="22"/>
      <c r="C496" s="22"/>
      <c r="D496" s="115">
        <f t="shared" si="33"/>
        <v>476</v>
      </c>
      <c r="E496" s="248" t="str">
        <f t="array" ref="E496">IF($F496&lt;&gt;"",INDEX(DropDownLists!$K$10:$K$2516,MATCH($F496,DropDownLists!$L$10:$L$2516,0)),"")</f>
        <v/>
      </c>
      <c r="F496" s="116"/>
      <c r="G496" s="118"/>
      <c r="I496" s="144"/>
      <c r="J496" s="141"/>
      <c r="K496" s="145"/>
      <c r="L496" s="146"/>
      <c r="M496" s="195" t="str">
        <f t="array" ref="M496">IF($L496&lt;&gt;"",INDEX(DropDownLists!$H$10:$H$2516,MATCH($L496,DropDownLists!$I$10:$I$2516,0)),"")</f>
        <v/>
      </c>
      <c r="N496" s="148"/>
      <c r="O496" s="148"/>
      <c r="P496" s="146"/>
      <c r="Q496" s="148" t="s">
        <v>190</v>
      </c>
      <c r="R496" s="119" t="str">
        <f t="array" ref="R496">IF(ISNA(VLOOKUP($F496, AdmittedwithRecentDischarge!$I$28:$I$1527,1,FALSE)),"",MAX(IF((AdmittedwithRecentDischarge!$I$28:$I$1527=$F496)*(AdmittedwithRecentDischarge!$M$28:$M$1527&lt;=TransferLog!$J496),AdmittedwithRecentDischarge!$M$28:$M$1527)))</f>
        <v/>
      </c>
      <c r="S496" s="120" t="str">
        <f t="array" ref="S496">IF(ISNA(INDEX(AdmittedwithRecentDischarge!$AH$28:$AH$1527,MATCH($F496&amp;$R496,AdmittedwithRecentDischarge!$I$28:$I$1527&amp;AdmittedwithRecentDischarge!$M$28:$M$1527,0))),"", IF($R496&lt;&gt;"",INDEX(AdmittedwithRecentDischarge!$AH$28:$AH$1527,MATCH($F496&amp;$R496,AdmittedwithRecentDischarge!$I$28:$I$1527&amp;AdmittedwithRecentDischarge!$M$28:$M$1527,0)),""))</f>
        <v/>
      </c>
      <c r="T496" s="190">
        <f t="array" ref="T496">IF(ISNA(INDEX(AdmittedwithRecentDischarge!$I$28:$W$1527, (MATCH($F496&amp;$R496,AdmittedwithRecentDischarge!$I$28:$I$1527&amp;AdmittedwithRecentDischarge!$M$28:$M$1527,0)))),"",INDEX(AdmittedwithRecentDischarge!$I$28:$W$1527, (MATCH($F496&amp;$R496,AdmittedwithRecentDischarge!$I$28:$I$1527&amp;AdmittedwithRecentDischarge!$M$28:$M$1527,0)),9))</f>
        <v>0</v>
      </c>
      <c r="U496" s="191">
        <f t="array" ref="U496">IF(ISNA(INDEX(AdmittedwithRecentDischarge!$I$28:$W$1527, (MATCH($F496&amp;$R496,AdmittedwithRecentDischarge!$I$28:$I$1527&amp;AdmittedwithRecentDischarge!$M$28:$M$1527,0)))),"",INDEX(AdmittedwithRecentDischarge!$I$28:$W$1527, (MATCH($F496&amp;$R496,AdmittedwithRecentDischarge!$I$28:$I$1527&amp;AdmittedwithRecentDischarge!$M$28:$M$1527,0)),11))</f>
        <v>0</v>
      </c>
      <c r="V496" s="191">
        <f t="array" ref="V496">IF(ISNA(INDEX(AdmittedwithRecentDischarge!$I$28:$W$1527, (MATCH($F496&amp;$R496,AdmittedwithRecentDischarge!$I$28:$I$1527&amp;AdmittedwithRecentDischarge!$M$28:$M$1527,0)))),"",INDEX(AdmittedwithRecentDischarge!$I$28:$W$1527, (MATCH($F496&amp;$R496,AdmittedwithRecentDischarge!$I$28:$I$1527&amp;AdmittedwithRecentDischarge!$M$28:$M$1527,0)),15))</f>
        <v>0</v>
      </c>
      <c r="W496" s="228" t="b">
        <f t="shared" si="47"/>
        <v>0</v>
      </c>
      <c r="X496" s="224" t="str">
        <f t="array" ref="X496">IF(ISNA(VLOOKUP($F496, AdmittedwithRecentDischarge!$I$28:$I$1527,1,FALSE)),"",MAX(IF((AdmittedwithRecentDischarge!$I$28:$I$1527=$F496)*(AdmittedwithRecentDischarge!$K$28:$K$1527&lt;=TransferLog!$J496),AdmittedwithRecentDischarge!$K$28:$K$1527)))</f>
        <v/>
      </c>
      <c r="Y496" s="224" t="b">
        <f t="shared" si="48"/>
        <v>0</v>
      </c>
      <c r="Z496" s="208"/>
      <c r="AA496" s="207" t="str">
        <f t="shared" si="45"/>
        <v/>
      </c>
      <c r="AB496" s="212" t="b">
        <f t="shared" si="49"/>
        <v>0</v>
      </c>
      <c r="AC496" s="213">
        <f t="shared" si="46"/>
        <v>0</v>
      </c>
      <c r="AD496" s="298"/>
      <c r="AE496" s="299"/>
      <c r="AF496" s="21">
        <f t="shared" si="34"/>
        <v>0</v>
      </c>
    </row>
    <row r="497" spans="1:32" s="21" customFormat="1" ht="16.5" customHeight="1">
      <c r="A497" s="22"/>
      <c r="B497" s="22"/>
      <c r="C497" s="22"/>
      <c r="D497" s="115">
        <f t="shared" si="33"/>
        <v>477</v>
      </c>
      <c r="E497" s="248" t="str">
        <f t="array" ref="E497">IF($F497&lt;&gt;"",INDEX(DropDownLists!$K$10:$K$2516,MATCH($F497,DropDownLists!$L$10:$L$2516,0)),"")</f>
        <v/>
      </c>
      <c r="F497" s="116"/>
      <c r="G497" s="118"/>
      <c r="I497" s="144"/>
      <c r="J497" s="141"/>
      <c r="K497" s="145"/>
      <c r="L497" s="146"/>
      <c r="M497" s="195" t="str">
        <f t="array" ref="M497">IF($L497&lt;&gt;"",INDEX(DropDownLists!$H$10:$H$2516,MATCH($L497,DropDownLists!$I$10:$I$2516,0)),"")</f>
        <v/>
      </c>
      <c r="N497" s="148"/>
      <c r="O497" s="148"/>
      <c r="P497" s="146"/>
      <c r="Q497" s="148" t="s">
        <v>190</v>
      </c>
      <c r="R497" s="119" t="str">
        <f t="array" ref="R497">IF(ISNA(VLOOKUP($F497, AdmittedwithRecentDischarge!$I$28:$I$1527,1,FALSE)),"",MAX(IF((AdmittedwithRecentDischarge!$I$28:$I$1527=$F497)*(AdmittedwithRecentDischarge!$M$28:$M$1527&lt;=TransferLog!$J497),AdmittedwithRecentDischarge!$M$28:$M$1527)))</f>
        <v/>
      </c>
      <c r="S497" s="120" t="str">
        <f t="array" ref="S497">IF(ISNA(INDEX(AdmittedwithRecentDischarge!$AH$28:$AH$1527,MATCH($F497&amp;$R497,AdmittedwithRecentDischarge!$I$28:$I$1527&amp;AdmittedwithRecentDischarge!$M$28:$M$1527,0))),"", IF($R497&lt;&gt;"",INDEX(AdmittedwithRecentDischarge!$AH$28:$AH$1527,MATCH($F497&amp;$R497,AdmittedwithRecentDischarge!$I$28:$I$1527&amp;AdmittedwithRecentDischarge!$M$28:$M$1527,0)),""))</f>
        <v/>
      </c>
      <c r="T497" s="190">
        <f t="array" ref="T497">IF(ISNA(INDEX(AdmittedwithRecentDischarge!$I$28:$W$1527, (MATCH($F497&amp;$R497,AdmittedwithRecentDischarge!$I$28:$I$1527&amp;AdmittedwithRecentDischarge!$M$28:$M$1527,0)))),"",INDEX(AdmittedwithRecentDischarge!$I$28:$W$1527, (MATCH($F497&amp;$R497,AdmittedwithRecentDischarge!$I$28:$I$1527&amp;AdmittedwithRecentDischarge!$M$28:$M$1527,0)),9))</f>
        <v>0</v>
      </c>
      <c r="U497" s="191">
        <f t="array" ref="U497">IF(ISNA(INDEX(AdmittedwithRecentDischarge!$I$28:$W$1527, (MATCH($F497&amp;$R497,AdmittedwithRecentDischarge!$I$28:$I$1527&amp;AdmittedwithRecentDischarge!$M$28:$M$1527,0)))),"",INDEX(AdmittedwithRecentDischarge!$I$28:$W$1527, (MATCH($F497&amp;$R497,AdmittedwithRecentDischarge!$I$28:$I$1527&amp;AdmittedwithRecentDischarge!$M$28:$M$1527,0)),11))</f>
        <v>0</v>
      </c>
      <c r="V497" s="191">
        <f t="array" ref="V497">IF(ISNA(INDEX(AdmittedwithRecentDischarge!$I$28:$W$1527, (MATCH($F497&amp;$R497,AdmittedwithRecentDischarge!$I$28:$I$1527&amp;AdmittedwithRecentDischarge!$M$28:$M$1527,0)))),"",INDEX(AdmittedwithRecentDischarge!$I$28:$W$1527, (MATCH($F497&amp;$R497,AdmittedwithRecentDischarge!$I$28:$I$1527&amp;AdmittedwithRecentDischarge!$M$28:$M$1527,0)),15))</f>
        <v>0</v>
      </c>
      <c r="W497" s="228" t="b">
        <f t="shared" si="47"/>
        <v>0</v>
      </c>
      <c r="X497" s="224" t="str">
        <f t="array" ref="X497">IF(ISNA(VLOOKUP($F497, AdmittedwithRecentDischarge!$I$28:$I$1527,1,FALSE)),"",MAX(IF((AdmittedwithRecentDischarge!$I$28:$I$1527=$F497)*(AdmittedwithRecentDischarge!$K$28:$K$1527&lt;=TransferLog!$J497),AdmittedwithRecentDischarge!$K$28:$K$1527)))</f>
        <v/>
      </c>
      <c r="Y497" s="224" t="b">
        <f t="shared" si="48"/>
        <v>0</v>
      </c>
      <c r="Z497" s="208"/>
      <c r="AA497" s="207" t="str">
        <f t="shared" si="45"/>
        <v/>
      </c>
      <c r="AB497" s="212" t="b">
        <f t="shared" si="49"/>
        <v>0</v>
      </c>
      <c r="AC497" s="213">
        <f t="shared" si="46"/>
        <v>0</v>
      </c>
      <c r="AD497" s="298"/>
      <c r="AE497" s="299"/>
      <c r="AF497" s="21">
        <f t="shared" si="34"/>
        <v>0</v>
      </c>
    </row>
    <row r="498" spans="1:32" s="21" customFormat="1" ht="16.5" customHeight="1">
      <c r="A498" s="22"/>
      <c r="B498" s="22"/>
      <c r="C498" s="22"/>
      <c r="D498" s="115">
        <f t="shared" si="33"/>
        <v>478</v>
      </c>
      <c r="E498" s="248" t="str">
        <f t="array" ref="E498">IF($F498&lt;&gt;"",INDEX(DropDownLists!$K$10:$K$2516,MATCH($F498,DropDownLists!$L$10:$L$2516,0)),"")</f>
        <v/>
      </c>
      <c r="F498" s="116"/>
      <c r="G498" s="118"/>
      <c r="I498" s="144"/>
      <c r="J498" s="141"/>
      <c r="K498" s="145"/>
      <c r="L498" s="146"/>
      <c r="M498" s="195" t="str">
        <f t="array" ref="M498">IF($L498&lt;&gt;"",INDEX(DropDownLists!$H$10:$H$2516,MATCH($L498,DropDownLists!$I$10:$I$2516,0)),"")</f>
        <v/>
      </c>
      <c r="N498" s="148"/>
      <c r="O498" s="148"/>
      <c r="P498" s="146"/>
      <c r="Q498" s="148" t="s">
        <v>190</v>
      </c>
      <c r="R498" s="119" t="str">
        <f t="array" ref="R498">IF(ISNA(VLOOKUP($F498, AdmittedwithRecentDischarge!$I$28:$I$1527,1,FALSE)),"",MAX(IF((AdmittedwithRecentDischarge!$I$28:$I$1527=$F498)*(AdmittedwithRecentDischarge!$M$28:$M$1527&lt;=TransferLog!$J498),AdmittedwithRecentDischarge!$M$28:$M$1527)))</f>
        <v/>
      </c>
      <c r="S498" s="120" t="str">
        <f t="array" ref="S498">IF(ISNA(INDEX(AdmittedwithRecentDischarge!$AH$28:$AH$1527,MATCH($F498&amp;$R498,AdmittedwithRecentDischarge!$I$28:$I$1527&amp;AdmittedwithRecentDischarge!$M$28:$M$1527,0))),"", IF($R498&lt;&gt;"",INDEX(AdmittedwithRecentDischarge!$AH$28:$AH$1527,MATCH($F498&amp;$R498,AdmittedwithRecentDischarge!$I$28:$I$1527&amp;AdmittedwithRecentDischarge!$M$28:$M$1527,0)),""))</f>
        <v/>
      </c>
      <c r="T498" s="190">
        <f t="array" ref="T498">IF(ISNA(INDEX(AdmittedwithRecentDischarge!$I$28:$W$1527, (MATCH($F498&amp;$R498,AdmittedwithRecentDischarge!$I$28:$I$1527&amp;AdmittedwithRecentDischarge!$M$28:$M$1527,0)))),"",INDEX(AdmittedwithRecentDischarge!$I$28:$W$1527, (MATCH($F498&amp;$R498,AdmittedwithRecentDischarge!$I$28:$I$1527&amp;AdmittedwithRecentDischarge!$M$28:$M$1527,0)),9))</f>
        <v>0</v>
      </c>
      <c r="U498" s="191">
        <f t="array" ref="U498">IF(ISNA(INDEX(AdmittedwithRecentDischarge!$I$28:$W$1527, (MATCH($F498&amp;$R498,AdmittedwithRecentDischarge!$I$28:$I$1527&amp;AdmittedwithRecentDischarge!$M$28:$M$1527,0)))),"",INDEX(AdmittedwithRecentDischarge!$I$28:$W$1527, (MATCH($F498&amp;$R498,AdmittedwithRecentDischarge!$I$28:$I$1527&amp;AdmittedwithRecentDischarge!$M$28:$M$1527,0)),11))</f>
        <v>0</v>
      </c>
      <c r="V498" s="191">
        <f t="array" ref="V498">IF(ISNA(INDEX(AdmittedwithRecentDischarge!$I$28:$W$1527, (MATCH($F498&amp;$R498,AdmittedwithRecentDischarge!$I$28:$I$1527&amp;AdmittedwithRecentDischarge!$M$28:$M$1527,0)))),"",INDEX(AdmittedwithRecentDischarge!$I$28:$W$1527, (MATCH($F498&amp;$R498,AdmittedwithRecentDischarge!$I$28:$I$1527&amp;AdmittedwithRecentDischarge!$M$28:$M$1527,0)),15))</f>
        <v>0</v>
      </c>
      <c r="W498" s="228" t="b">
        <f t="shared" si="47"/>
        <v>0</v>
      </c>
      <c r="X498" s="224" t="str">
        <f t="array" ref="X498">IF(ISNA(VLOOKUP($F498, AdmittedwithRecentDischarge!$I$28:$I$1527,1,FALSE)),"",MAX(IF((AdmittedwithRecentDischarge!$I$28:$I$1527=$F498)*(AdmittedwithRecentDischarge!$K$28:$K$1527&lt;=TransferLog!$J498),AdmittedwithRecentDischarge!$K$28:$K$1527)))</f>
        <v/>
      </c>
      <c r="Y498" s="224" t="b">
        <f t="shared" si="48"/>
        <v>0</v>
      </c>
      <c r="Z498" s="208"/>
      <c r="AA498" s="207" t="str">
        <f t="shared" si="45"/>
        <v/>
      </c>
      <c r="AB498" s="212" t="b">
        <f t="shared" si="49"/>
        <v>0</v>
      </c>
      <c r="AC498" s="213">
        <f t="shared" si="46"/>
        <v>0</v>
      </c>
      <c r="AD498" s="298"/>
      <c r="AE498" s="299"/>
      <c r="AF498" s="21">
        <f t="shared" si="34"/>
        <v>0</v>
      </c>
    </row>
    <row r="499" spans="1:32" s="21" customFormat="1" ht="16.5" customHeight="1">
      <c r="A499" s="22"/>
      <c r="B499" s="22"/>
      <c r="C499" s="22"/>
      <c r="D499" s="115">
        <f t="shared" si="33"/>
        <v>479</v>
      </c>
      <c r="E499" s="248" t="str">
        <f t="array" ref="E499">IF($F499&lt;&gt;"",INDEX(DropDownLists!$K$10:$K$2516,MATCH($F499,DropDownLists!$L$10:$L$2516,0)),"")</f>
        <v/>
      </c>
      <c r="F499" s="116"/>
      <c r="G499" s="118"/>
      <c r="I499" s="144"/>
      <c r="J499" s="141"/>
      <c r="K499" s="145"/>
      <c r="L499" s="146"/>
      <c r="M499" s="195" t="str">
        <f t="array" ref="M499">IF($L499&lt;&gt;"",INDEX(DropDownLists!$H$10:$H$2516,MATCH($L499,DropDownLists!$I$10:$I$2516,0)),"")</f>
        <v/>
      </c>
      <c r="N499" s="148"/>
      <c r="O499" s="148"/>
      <c r="P499" s="146"/>
      <c r="Q499" s="148" t="s">
        <v>190</v>
      </c>
      <c r="R499" s="119" t="str">
        <f t="array" ref="R499">IF(ISNA(VLOOKUP($F499, AdmittedwithRecentDischarge!$I$28:$I$1527,1,FALSE)),"",MAX(IF((AdmittedwithRecentDischarge!$I$28:$I$1527=$F499)*(AdmittedwithRecentDischarge!$M$28:$M$1527&lt;=TransferLog!$J499),AdmittedwithRecentDischarge!$M$28:$M$1527)))</f>
        <v/>
      </c>
      <c r="S499" s="120" t="str">
        <f t="array" ref="S499">IF(ISNA(INDEX(AdmittedwithRecentDischarge!$AH$28:$AH$1527,MATCH($F499&amp;$R499,AdmittedwithRecentDischarge!$I$28:$I$1527&amp;AdmittedwithRecentDischarge!$M$28:$M$1527,0))),"", IF($R499&lt;&gt;"",INDEX(AdmittedwithRecentDischarge!$AH$28:$AH$1527,MATCH($F499&amp;$R499,AdmittedwithRecentDischarge!$I$28:$I$1527&amp;AdmittedwithRecentDischarge!$M$28:$M$1527,0)),""))</f>
        <v/>
      </c>
      <c r="T499" s="190">
        <f t="array" ref="T499">IF(ISNA(INDEX(AdmittedwithRecentDischarge!$I$28:$W$1527, (MATCH($F499&amp;$R499,AdmittedwithRecentDischarge!$I$28:$I$1527&amp;AdmittedwithRecentDischarge!$M$28:$M$1527,0)))),"",INDEX(AdmittedwithRecentDischarge!$I$28:$W$1527, (MATCH($F499&amp;$R499,AdmittedwithRecentDischarge!$I$28:$I$1527&amp;AdmittedwithRecentDischarge!$M$28:$M$1527,0)),9))</f>
        <v>0</v>
      </c>
      <c r="U499" s="191">
        <f t="array" ref="U499">IF(ISNA(INDEX(AdmittedwithRecentDischarge!$I$28:$W$1527, (MATCH($F499&amp;$R499,AdmittedwithRecentDischarge!$I$28:$I$1527&amp;AdmittedwithRecentDischarge!$M$28:$M$1527,0)))),"",INDEX(AdmittedwithRecentDischarge!$I$28:$W$1527, (MATCH($F499&amp;$R499,AdmittedwithRecentDischarge!$I$28:$I$1527&amp;AdmittedwithRecentDischarge!$M$28:$M$1527,0)),11))</f>
        <v>0</v>
      </c>
      <c r="V499" s="191">
        <f t="array" ref="V499">IF(ISNA(INDEX(AdmittedwithRecentDischarge!$I$28:$W$1527, (MATCH($F499&amp;$R499,AdmittedwithRecentDischarge!$I$28:$I$1527&amp;AdmittedwithRecentDischarge!$M$28:$M$1527,0)))),"",INDEX(AdmittedwithRecentDischarge!$I$28:$W$1527, (MATCH($F499&amp;$R499,AdmittedwithRecentDischarge!$I$28:$I$1527&amp;AdmittedwithRecentDischarge!$M$28:$M$1527,0)),15))</f>
        <v>0</v>
      </c>
      <c r="W499" s="228" t="b">
        <f t="shared" si="47"/>
        <v>0</v>
      </c>
      <c r="X499" s="224" t="str">
        <f t="array" ref="X499">IF(ISNA(VLOOKUP($F499, AdmittedwithRecentDischarge!$I$28:$I$1527,1,FALSE)),"",MAX(IF((AdmittedwithRecentDischarge!$I$28:$I$1527=$F499)*(AdmittedwithRecentDischarge!$K$28:$K$1527&lt;=TransferLog!$J499),AdmittedwithRecentDischarge!$K$28:$K$1527)))</f>
        <v/>
      </c>
      <c r="Y499" s="224" t="b">
        <f t="shared" si="48"/>
        <v>0</v>
      </c>
      <c r="Z499" s="208"/>
      <c r="AA499" s="207" t="str">
        <f t="shared" si="45"/>
        <v/>
      </c>
      <c r="AB499" s="212" t="b">
        <f t="shared" si="49"/>
        <v>0</v>
      </c>
      <c r="AC499" s="213">
        <f t="shared" si="46"/>
        <v>0</v>
      </c>
      <c r="AD499" s="298"/>
      <c r="AE499" s="299"/>
      <c r="AF499" s="21">
        <f t="shared" si="34"/>
        <v>0</v>
      </c>
    </row>
    <row r="500" spans="1:32" s="21" customFormat="1" ht="16.5" customHeight="1">
      <c r="A500" s="22"/>
      <c r="B500" s="22"/>
      <c r="C500" s="22"/>
      <c r="D500" s="115">
        <f t="shared" si="33"/>
        <v>480</v>
      </c>
      <c r="E500" s="248" t="str">
        <f t="array" ref="E500">IF($F500&lt;&gt;"",INDEX(DropDownLists!$K$10:$K$2516,MATCH($F500,DropDownLists!$L$10:$L$2516,0)),"")</f>
        <v/>
      </c>
      <c r="F500" s="116"/>
      <c r="G500" s="118"/>
      <c r="I500" s="144"/>
      <c r="J500" s="141"/>
      <c r="K500" s="145"/>
      <c r="L500" s="146"/>
      <c r="M500" s="195" t="str">
        <f t="array" ref="M500">IF($L500&lt;&gt;"",INDEX(DropDownLists!$H$10:$H$2516,MATCH($L500,DropDownLists!$I$10:$I$2516,0)),"")</f>
        <v/>
      </c>
      <c r="N500" s="148"/>
      <c r="O500" s="148"/>
      <c r="P500" s="146"/>
      <c r="Q500" s="148" t="s">
        <v>190</v>
      </c>
      <c r="R500" s="119" t="str">
        <f t="array" ref="R500">IF(ISNA(VLOOKUP($F500, AdmittedwithRecentDischarge!$I$28:$I$1527,1,FALSE)),"",MAX(IF((AdmittedwithRecentDischarge!$I$28:$I$1527=$F500)*(AdmittedwithRecentDischarge!$M$28:$M$1527&lt;=TransferLog!$J500),AdmittedwithRecentDischarge!$M$28:$M$1527)))</f>
        <v/>
      </c>
      <c r="S500" s="120" t="str">
        <f t="array" ref="S500">IF(ISNA(INDEX(AdmittedwithRecentDischarge!$AH$28:$AH$1527,MATCH($F500&amp;$R500,AdmittedwithRecentDischarge!$I$28:$I$1527&amp;AdmittedwithRecentDischarge!$M$28:$M$1527,0))),"", IF($R500&lt;&gt;"",INDEX(AdmittedwithRecentDischarge!$AH$28:$AH$1527,MATCH($F500&amp;$R500,AdmittedwithRecentDischarge!$I$28:$I$1527&amp;AdmittedwithRecentDischarge!$M$28:$M$1527,0)),""))</f>
        <v/>
      </c>
      <c r="T500" s="190">
        <f t="array" ref="T500">IF(ISNA(INDEX(AdmittedwithRecentDischarge!$I$28:$W$1527, (MATCH($F500&amp;$R500,AdmittedwithRecentDischarge!$I$28:$I$1527&amp;AdmittedwithRecentDischarge!$M$28:$M$1527,0)))),"",INDEX(AdmittedwithRecentDischarge!$I$28:$W$1527, (MATCH($F500&amp;$R500,AdmittedwithRecentDischarge!$I$28:$I$1527&amp;AdmittedwithRecentDischarge!$M$28:$M$1527,0)),9))</f>
        <v>0</v>
      </c>
      <c r="U500" s="191">
        <f t="array" ref="U500">IF(ISNA(INDEX(AdmittedwithRecentDischarge!$I$28:$W$1527, (MATCH($F500&amp;$R500,AdmittedwithRecentDischarge!$I$28:$I$1527&amp;AdmittedwithRecentDischarge!$M$28:$M$1527,0)))),"",INDEX(AdmittedwithRecentDischarge!$I$28:$W$1527, (MATCH($F500&amp;$R500,AdmittedwithRecentDischarge!$I$28:$I$1527&amp;AdmittedwithRecentDischarge!$M$28:$M$1527,0)),11))</f>
        <v>0</v>
      </c>
      <c r="V500" s="191">
        <f t="array" ref="V500">IF(ISNA(INDEX(AdmittedwithRecentDischarge!$I$28:$W$1527, (MATCH($F500&amp;$R500,AdmittedwithRecentDischarge!$I$28:$I$1527&amp;AdmittedwithRecentDischarge!$M$28:$M$1527,0)))),"",INDEX(AdmittedwithRecentDischarge!$I$28:$W$1527, (MATCH($F500&amp;$R500,AdmittedwithRecentDischarge!$I$28:$I$1527&amp;AdmittedwithRecentDischarge!$M$28:$M$1527,0)),15))</f>
        <v>0</v>
      </c>
      <c r="W500" s="228" t="b">
        <f t="shared" si="47"/>
        <v>0</v>
      </c>
      <c r="X500" s="224" t="str">
        <f t="array" ref="X500">IF(ISNA(VLOOKUP($F500, AdmittedwithRecentDischarge!$I$28:$I$1527,1,FALSE)),"",MAX(IF((AdmittedwithRecentDischarge!$I$28:$I$1527=$F500)*(AdmittedwithRecentDischarge!$K$28:$K$1527&lt;=TransferLog!$J500),AdmittedwithRecentDischarge!$K$28:$K$1527)))</f>
        <v/>
      </c>
      <c r="Y500" s="224" t="b">
        <f t="shared" si="48"/>
        <v>0</v>
      </c>
      <c r="Z500" s="208"/>
      <c r="AA500" s="207" t="str">
        <f t="shared" si="45"/>
        <v/>
      </c>
      <c r="AB500" s="212" t="b">
        <f t="shared" si="49"/>
        <v>0</v>
      </c>
      <c r="AC500" s="213">
        <f t="shared" si="46"/>
        <v>0</v>
      </c>
      <c r="AD500" s="298"/>
      <c r="AE500" s="299"/>
      <c r="AF500" s="21">
        <f t="shared" si="34"/>
        <v>0</v>
      </c>
    </row>
    <row r="501" spans="1:32" s="21" customFormat="1" ht="16.5" customHeight="1">
      <c r="A501" s="22"/>
      <c r="B501" s="22"/>
      <c r="C501" s="22"/>
      <c r="D501" s="115">
        <f t="shared" si="33"/>
        <v>481</v>
      </c>
      <c r="E501" s="248" t="str">
        <f t="array" ref="E501">IF($F501&lt;&gt;"",INDEX(DropDownLists!$K$10:$K$2516,MATCH($F501,DropDownLists!$L$10:$L$2516,0)),"")</f>
        <v/>
      </c>
      <c r="F501" s="116"/>
      <c r="G501" s="118"/>
      <c r="I501" s="144"/>
      <c r="J501" s="141"/>
      <c r="K501" s="145"/>
      <c r="L501" s="146"/>
      <c r="M501" s="195" t="str">
        <f t="array" ref="M501">IF($L501&lt;&gt;"",INDEX(DropDownLists!$H$10:$H$2516,MATCH($L501,DropDownLists!$I$10:$I$2516,0)),"")</f>
        <v/>
      </c>
      <c r="N501" s="148"/>
      <c r="O501" s="148"/>
      <c r="P501" s="146"/>
      <c r="Q501" s="148" t="s">
        <v>190</v>
      </c>
      <c r="R501" s="119" t="str">
        <f t="array" ref="R501">IF(ISNA(VLOOKUP($F501, AdmittedwithRecentDischarge!$I$28:$I$1527,1,FALSE)),"",MAX(IF((AdmittedwithRecentDischarge!$I$28:$I$1527=$F501)*(AdmittedwithRecentDischarge!$M$28:$M$1527&lt;=TransferLog!$J501),AdmittedwithRecentDischarge!$M$28:$M$1527)))</f>
        <v/>
      </c>
      <c r="S501" s="120" t="str">
        <f t="array" ref="S501">IF(ISNA(INDEX(AdmittedwithRecentDischarge!$AH$28:$AH$1527,MATCH($F501&amp;$R501,AdmittedwithRecentDischarge!$I$28:$I$1527&amp;AdmittedwithRecentDischarge!$M$28:$M$1527,0))),"", IF($R501&lt;&gt;"",INDEX(AdmittedwithRecentDischarge!$AH$28:$AH$1527,MATCH($F501&amp;$R501,AdmittedwithRecentDischarge!$I$28:$I$1527&amp;AdmittedwithRecentDischarge!$M$28:$M$1527,0)),""))</f>
        <v/>
      </c>
      <c r="T501" s="190">
        <f t="array" ref="T501">IF(ISNA(INDEX(AdmittedwithRecentDischarge!$I$28:$W$1527, (MATCH($F501&amp;$R501,AdmittedwithRecentDischarge!$I$28:$I$1527&amp;AdmittedwithRecentDischarge!$M$28:$M$1527,0)))),"",INDEX(AdmittedwithRecentDischarge!$I$28:$W$1527, (MATCH($F501&amp;$R501,AdmittedwithRecentDischarge!$I$28:$I$1527&amp;AdmittedwithRecentDischarge!$M$28:$M$1527,0)),9))</f>
        <v>0</v>
      </c>
      <c r="U501" s="191">
        <f t="array" ref="U501">IF(ISNA(INDEX(AdmittedwithRecentDischarge!$I$28:$W$1527, (MATCH($F501&amp;$R501,AdmittedwithRecentDischarge!$I$28:$I$1527&amp;AdmittedwithRecentDischarge!$M$28:$M$1527,0)))),"",INDEX(AdmittedwithRecentDischarge!$I$28:$W$1527, (MATCH($F501&amp;$R501,AdmittedwithRecentDischarge!$I$28:$I$1527&amp;AdmittedwithRecentDischarge!$M$28:$M$1527,0)),11))</f>
        <v>0</v>
      </c>
      <c r="V501" s="191">
        <f t="array" ref="V501">IF(ISNA(INDEX(AdmittedwithRecentDischarge!$I$28:$W$1527, (MATCH($F501&amp;$R501,AdmittedwithRecentDischarge!$I$28:$I$1527&amp;AdmittedwithRecentDischarge!$M$28:$M$1527,0)))),"",INDEX(AdmittedwithRecentDischarge!$I$28:$W$1527, (MATCH($F501&amp;$R501,AdmittedwithRecentDischarge!$I$28:$I$1527&amp;AdmittedwithRecentDischarge!$M$28:$M$1527,0)),15))</f>
        <v>0</v>
      </c>
      <c r="W501" s="228" t="b">
        <f t="shared" si="47"/>
        <v>0</v>
      </c>
      <c r="X501" s="224" t="str">
        <f t="array" ref="X501">IF(ISNA(VLOOKUP($F501, AdmittedwithRecentDischarge!$I$28:$I$1527,1,FALSE)),"",MAX(IF((AdmittedwithRecentDischarge!$I$28:$I$1527=$F501)*(AdmittedwithRecentDischarge!$K$28:$K$1527&lt;=TransferLog!$J501),AdmittedwithRecentDischarge!$K$28:$K$1527)))</f>
        <v/>
      </c>
      <c r="Y501" s="224" t="b">
        <f t="shared" si="48"/>
        <v>0</v>
      </c>
      <c r="Z501" s="208"/>
      <c r="AA501" s="207" t="str">
        <f t="shared" si="45"/>
        <v/>
      </c>
      <c r="AB501" s="212" t="b">
        <f t="shared" si="49"/>
        <v>0</v>
      </c>
      <c r="AC501" s="213">
        <f t="shared" si="46"/>
        <v>0</v>
      </c>
      <c r="AD501" s="298"/>
      <c r="AE501" s="299"/>
      <c r="AF501" s="21">
        <f t="shared" si="34"/>
        <v>0</v>
      </c>
    </row>
    <row r="502" spans="1:32" s="21" customFormat="1" ht="16.5" customHeight="1">
      <c r="A502" s="22"/>
      <c r="B502" s="22"/>
      <c r="C502" s="22"/>
      <c r="D502" s="115">
        <f t="shared" si="33"/>
        <v>482</v>
      </c>
      <c r="E502" s="248" t="str">
        <f t="array" ref="E502">IF($F502&lt;&gt;"",INDEX(DropDownLists!$K$10:$K$2516,MATCH($F502,DropDownLists!$L$10:$L$2516,0)),"")</f>
        <v/>
      </c>
      <c r="F502" s="116"/>
      <c r="G502" s="118"/>
      <c r="I502" s="144"/>
      <c r="J502" s="141"/>
      <c r="K502" s="145"/>
      <c r="L502" s="146"/>
      <c r="M502" s="195" t="str">
        <f t="array" ref="M502">IF($L502&lt;&gt;"",INDEX(DropDownLists!$H$10:$H$2516,MATCH($L502,DropDownLists!$I$10:$I$2516,0)),"")</f>
        <v/>
      </c>
      <c r="N502" s="148"/>
      <c r="O502" s="148"/>
      <c r="P502" s="146"/>
      <c r="Q502" s="148" t="s">
        <v>190</v>
      </c>
      <c r="R502" s="119" t="str">
        <f t="array" ref="R502">IF(ISNA(VLOOKUP($F502, AdmittedwithRecentDischarge!$I$28:$I$1527,1,FALSE)),"",MAX(IF((AdmittedwithRecentDischarge!$I$28:$I$1527=$F502)*(AdmittedwithRecentDischarge!$M$28:$M$1527&lt;=TransferLog!$J502),AdmittedwithRecentDischarge!$M$28:$M$1527)))</f>
        <v/>
      </c>
      <c r="S502" s="120" t="str">
        <f t="array" ref="S502">IF(ISNA(INDEX(AdmittedwithRecentDischarge!$AH$28:$AH$1527,MATCH($F502&amp;$R502,AdmittedwithRecentDischarge!$I$28:$I$1527&amp;AdmittedwithRecentDischarge!$M$28:$M$1527,0))),"", IF($R502&lt;&gt;"",INDEX(AdmittedwithRecentDischarge!$AH$28:$AH$1527,MATCH($F502&amp;$R502,AdmittedwithRecentDischarge!$I$28:$I$1527&amp;AdmittedwithRecentDischarge!$M$28:$M$1527,0)),""))</f>
        <v/>
      </c>
      <c r="T502" s="190">
        <f t="array" ref="T502">IF(ISNA(INDEX(AdmittedwithRecentDischarge!$I$28:$W$1527, (MATCH($F502&amp;$R502,AdmittedwithRecentDischarge!$I$28:$I$1527&amp;AdmittedwithRecentDischarge!$M$28:$M$1527,0)))),"",INDEX(AdmittedwithRecentDischarge!$I$28:$W$1527, (MATCH($F502&amp;$R502,AdmittedwithRecentDischarge!$I$28:$I$1527&amp;AdmittedwithRecentDischarge!$M$28:$M$1527,0)),9))</f>
        <v>0</v>
      </c>
      <c r="U502" s="191">
        <f t="array" ref="U502">IF(ISNA(INDEX(AdmittedwithRecentDischarge!$I$28:$W$1527, (MATCH($F502&amp;$R502,AdmittedwithRecentDischarge!$I$28:$I$1527&amp;AdmittedwithRecentDischarge!$M$28:$M$1527,0)))),"",INDEX(AdmittedwithRecentDischarge!$I$28:$W$1527, (MATCH($F502&amp;$R502,AdmittedwithRecentDischarge!$I$28:$I$1527&amp;AdmittedwithRecentDischarge!$M$28:$M$1527,0)),11))</f>
        <v>0</v>
      </c>
      <c r="V502" s="191">
        <f t="array" ref="V502">IF(ISNA(INDEX(AdmittedwithRecentDischarge!$I$28:$W$1527, (MATCH($F502&amp;$R502,AdmittedwithRecentDischarge!$I$28:$I$1527&amp;AdmittedwithRecentDischarge!$M$28:$M$1527,0)))),"",INDEX(AdmittedwithRecentDischarge!$I$28:$W$1527, (MATCH($F502&amp;$R502,AdmittedwithRecentDischarge!$I$28:$I$1527&amp;AdmittedwithRecentDischarge!$M$28:$M$1527,0)),15))</f>
        <v>0</v>
      </c>
      <c r="W502" s="228" t="b">
        <f t="shared" si="47"/>
        <v>0</v>
      </c>
      <c r="X502" s="224" t="str">
        <f t="array" ref="X502">IF(ISNA(VLOOKUP($F502, AdmittedwithRecentDischarge!$I$28:$I$1527,1,FALSE)),"",MAX(IF((AdmittedwithRecentDischarge!$I$28:$I$1527=$F502)*(AdmittedwithRecentDischarge!$K$28:$K$1527&lt;=TransferLog!$J502),AdmittedwithRecentDischarge!$K$28:$K$1527)))</f>
        <v/>
      </c>
      <c r="Y502" s="224" t="b">
        <f t="shared" si="48"/>
        <v>0</v>
      </c>
      <c r="Z502" s="208"/>
      <c r="AA502" s="207" t="str">
        <f t="shared" si="45"/>
        <v/>
      </c>
      <c r="AB502" s="212" t="b">
        <f t="shared" si="49"/>
        <v>0</v>
      </c>
      <c r="AC502" s="213">
        <f t="shared" si="46"/>
        <v>0</v>
      </c>
      <c r="AD502" s="298"/>
      <c r="AE502" s="299"/>
      <c r="AF502" s="21">
        <f t="shared" si="34"/>
        <v>0</v>
      </c>
    </row>
    <row r="503" spans="1:32" s="21" customFormat="1" ht="16.5" customHeight="1">
      <c r="A503" s="22"/>
      <c r="B503" s="22"/>
      <c r="C503" s="22"/>
      <c r="D503" s="115">
        <f t="shared" si="33"/>
        <v>483</v>
      </c>
      <c r="E503" s="248" t="str">
        <f t="array" ref="E503">IF($F503&lt;&gt;"",INDEX(DropDownLists!$K$10:$K$2516,MATCH($F503,DropDownLists!$L$10:$L$2516,0)),"")</f>
        <v/>
      </c>
      <c r="F503" s="116"/>
      <c r="G503" s="118"/>
      <c r="I503" s="144"/>
      <c r="J503" s="141"/>
      <c r="K503" s="145"/>
      <c r="L503" s="146"/>
      <c r="M503" s="195" t="str">
        <f t="array" ref="M503">IF($L503&lt;&gt;"",INDEX(DropDownLists!$H$10:$H$2516,MATCH($L503,DropDownLists!$I$10:$I$2516,0)),"")</f>
        <v/>
      </c>
      <c r="N503" s="148"/>
      <c r="O503" s="148"/>
      <c r="P503" s="146"/>
      <c r="Q503" s="148" t="s">
        <v>190</v>
      </c>
      <c r="R503" s="119" t="str">
        <f t="array" ref="R503">IF(ISNA(VLOOKUP($F503, AdmittedwithRecentDischarge!$I$28:$I$1527,1,FALSE)),"",MAX(IF((AdmittedwithRecentDischarge!$I$28:$I$1527=$F503)*(AdmittedwithRecentDischarge!$M$28:$M$1527&lt;=TransferLog!$J503),AdmittedwithRecentDischarge!$M$28:$M$1527)))</f>
        <v/>
      </c>
      <c r="S503" s="120" t="str">
        <f t="array" ref="S503">IF(ISNA(INDEX(AdmittedwithRecentDischarge!$AH$28:$AH$1527,MATCH($F503&amp;$R503,AdmittedwithRecentDischarge!$I$28:$I$1527&amp;AdmittedwithRecentDischarge!$M$28:$M$1527,0))),"", IF($R503&lt;&gt;"",INDEX(AdmittedwithRecentDischarge!$AH$28:$AH$1527,MATCH($F503&amp;$R503,AdmittedwithRecentDischarge!$I$28:$I$1527&amp;AdmittedwithRecentDischarge!$M$28:$M$1527,0)),""))</f>
        <v/>
      </c>
      <c r="T503" s="190">
        <f t="array" ref="T503">IF(ISNA(INDEX(AdmittedwithRecentDischarge!$I$28:$W$1527, (MATCH($F503&amp;$R503,AdmittedwithRecentDischarge!$I$28:$I$1527&amp;AdmittedwithRecentDischarge!$M$28:$M$1527,0)))),"",INDEX(AdmittedwithRecentDischarge!$I$28:$W$1527, (MATCH($F503&amp;$R503,AdmittedwithRecentDischarge!$I$28:$I$1527&amp;AdmittedwithRecentDischarge!$M$28:$M$1527,0)),9))</f>
        <v>0</v>
      </c>
      <c r="U503" s="191">
        <f t="array" ref="U503">IF(ISNA(INDEX(AdmittedwithRecentDischarge!$I$28:$W$1527, (MATCH($F503&amp;$R503,AdmittedwithRecentDischarge!$I$28:$I$1527&amp;AdmittedwithRecentDischarge!$M$28:$M$1527,0)))),"",INDEX(AdmittedwithRecentDischarge!$I$28:$W$1527, (MATCH($F503&amp;$R503,AdmittedwithRecentDischarge!$I$28:$I$1527&amp;AdmittedwithRecentDischarge!$M$28:$M$1527,0)),11))</f>
        <v>0</v>
      </c>
      <c r="V503" s="191">
        <f t="array" ref="V503">IF(ISNA(INDEX(AdmittedwithRecentDischarge!$I$28:$W$1527, (MATCH($F503&amp;$R503,AdmittedwithRecentDischarge!$I$28:$I$1527&amp;AdmittedwithRecentDischarge!$M$28:$M$1527,0)))),"",INDEX(AdmittedwithRecentDischarge!$I$28:$W$1527, (MATCH($F503&amp;$R503,AdmittedwithRecentDischarge!$I$28:$I$1527&amp;AdmittedwithRecentDischarge!$M$28:$M$1527,0)),15))</f>
        <v>0</v>
      </c>
      <c r="W503" s="228" t="b">
        <f t="shared" si="47"/>
        <v>0</v>
      </c>
      <c r="X503" s="224" t="str">
        <f t="array" ref="X503">IF(ISNA(VLOOKUP($F503, AdmittedwithRecentDischarge!$I$28:$I$1527,1,FALSE)),"",MAX(IF((AdmittedwithRecentDischarge!$I$28:$I$1527=$F503)*(AdmittedwithRecentDischarge!$K$28:$K$1527&lt;=TransferLog!$J503),AdmittedwithRecentDischarge!$K$28:$K$1527)))</f>
        <v/>
      </c>
      <c r="Y503" s="224" t="b">
        <f t="shared" si="48"/>
        <v>0</v>
      </c>
      <c r="Z503" s="208"/>
      <c r="AA503" s="207" t="str">
        <f t="shared" si="45"/>
        <v/>
      </c>
      <c r="AB503" s="212" t="b">
        <f t="shared" si="49"/>
        <v>0</v>
      </c>
      <c r="AC503" s="213">
        <f t="shared" si="46"/>
        <v>0</v>
      </c>
      <c r="AD503" s="298"/>
      <c r="AE503" s="299"/>
      <c r="AF503" s="21">
        <f t="shared" si="34"/>
        <v>0</v>
      </c>
    </row>
    <row r="504" spans="1:32" s="21" customFormat="1" ht="16.5" customHeight="1">
      <c r="A504" s="22"/>
      <c r="B504" s="22"/>
      <c r="C504" s="22"/>
      <c r="D504" s="115">
        <f t="shared" si="33"/>
        <v>484</v>
      </c>
      <c r="E504" s="248" t="str">
        <f t="array" ref="E504">IF($F504&lt;&gt;"",INDEX(DropDownLists!$K$10:$K$2516,MATCH($F504,DropDownLists!$L$10:$L$2516,0)),"")</f>
        <v/>
      </c>
      <c r="F504" s="116"/>
      <c r="G504" s="118"/>
      <c r="I504" s="144"/>
      <c r="J504" s="141"/>
      <c r="K504" s="145"/>
      <c r="L504" s="146"/>
      <c r="M504" s="195" t="str">
        <f t="array" ref="M504">IF($L504&lt;&gt;"",INDEX(DropDownLists!$H$10:$H$2516,MATCH($L504,DropDownLists!$I$10:$I$2516,0)),"")</f>
        <v/>
      </c>
      <c r="N504" s="148"/>
      <c r="O504" s="148"/>
      <c r="P504" s="146"/>
      <c r="Q504" s="148" t="s">
        <v>190</v>
      </c>
      <c r="R504" s="119" t="str">
        <f t="array" ref="R504">IF(ISNA(VLOOKUP($F504, AdmittedwithRecentDischarge!$I$28:$I$1527,1,FALSE)),"",MAX(IF((AdmittedwithRecentDischarge!$I$28:$I$1527=$F504)*(AdmittedwithRecentDischarge!$M$28:$M$1527&lt;=TransferLog!$J504),AdmittedwithRecentDischarge!$M$28:$M$1527)))</f>
        <v/>
      </c>
      <c r="S504" s="120" t="str">
        <f t="array" ref="S504">IF(ISNA(INDEX(AdmittedwithRecentDischarge!$AH$28:$AH$1527,MATCH($F504&amp;$R504,AdmittedwithRecentDischarge!$I$28:$I$1527&amp;AdmittedwithRecentDischarge!$M$28:$M$1527,0))),"", IF($R504&lt;&gt;"",INDEX(AdmittedwithRecentDischarge!$AH$28:$AH$1527,MATCH($F504&amp;$R504,AdmittedwithRecentDischarge!$I$28:$I$1527&amp;AdmittedwithRecentDischarge!$M$28:$M$1527,0)),""))</f>
        <v/>
      </c>
      <c r="T504" s="190">
        <f t="array" ref="T504">IF(ISNA(INDEX(AdmittedwithRecentDischarge!$I$28:$W$1527, (MATCH($F504&amp;$R504,AdmittedwithRecentDischarge!$I$28:$I$1527&amp;AdmittedwithRecentDischarge!$M$28:$M$1527,0)))),"",INDEX(AdmittedwithRecentDischarge!$I$28:$W$1527, (MATCH($F504&amp;$R504,AdmittedwithRecentDischarge!$I$28:$I$1527&amp;AdmittedwithRecentDischarge!$M$28:$M$1527,0)),9))</f>
        <v>0</v>
      </c>
      <c r="U504" s="191">
        <f t="array" ref="U504">IF(ISNA(INDEX(AdmittedwithRecentDischarge!$I$28:$W$1527, (MATCH($F504&amp;$R504,AdmittedwithRecentDischarge!$I$28:$I$1527&amp;AdmittedwithRecentDischarge!$M$28:$M$1527,0)))),"",INDEX(AdmittedwithRecentDischarge!$I$28:$W$1527, (MATCH($F504&amp;$R504,AdmittedwithRecentDischarge!$I$28:$I$1527&amp;AdmittedwithRecentDischarge!$M$28:$M$1527,0)),11))</f>
        <v>0</v>
      </c>
      <c r="V504" s="191">
        <f t="array" ref="V504">IF(ISNA(INDEX(AdmittedwithRecentDischarge!$I$28:$W$1527, (MATCH($F504&amp;$R504,AdmittedwithRecentDischarge!$I$28:$I$1527&amp;AdmittedwithRecentDischarge!$M$28:$M$1527,0)))),"",INDEX(AdmittedwithRecentDischarge!$I$28:$W$1527, (MATCH($F504&amp;$R504,AdmittedwithRecentDischarge!$I$28:$I$1527&amp;AdmittedwithRecentDischarge!$M$28:$M$1527,0)),15))</f>
        <v>0</v>
      </c>
      <c r="W504" s="228" t="b">
        <f t="shared" si="47"/>
        <v>0</v>
      </c>
      <c r="X504" s="224" t="str">
        <f t="array" ref="X504">IF(ISNA(VLOOKUP($F504, AdmittedwithRecentDischarge!$I$28:$I$1527,1,FALSE)),"",MAX(IF((AdmittedwithRecentDischarge!$I$28:$I$1527=$F504)*(AdmittedwithRecentDischarge!$K$28:$K$1527&lt;=TransferLog!$J504),AdmittedwithRecentDischarge!$K$28:$K$1527)))</f>
        <v/>
      </c>
      <c r="Y504" s="224" t="b">
        <f t="shared" si="48"/>
        <v>0</v>
      </c>
      <c r="Z504" s="208"/>
      <c r="AA504" s="207" t="str">
        <f t="shared" si="45"/>
        <v/>
      </c>
      <c r="AB504" s="212" t="b">
        <f t="shared" si="49"/>
        <v>0</v>
      </c>
      <c r="AC504" s="213">
        <f t="shared" si="46"/>
        <v>0</v>
      </c>
      <c r="AD504" s="298"/>
      <c r="AE504" s="299"/>
      <c r="AF504" s="21">
        <f t="shared" si="34"/>
        <v>0</v>
      </c>
    </row>
    <row r="505" spans="1:32" s="21" customFormat="1" ht="16.5" customHeight="1">
      <c r="A505" s="22"/>
      <c r="B505" s="22"/>
      <c r="C505" s="22"/>
      <c r="D505" s="115">
        <f t="shared" si="33"/>
        <v>485</v>
      </c>
      <c r="E505" s="248" t="str">
        <f t="array" ref="E505">IF($F505&lt;&gt;"",INDEX(DropDownLists!$K$10:$K$2516,MATCH($F505,DropDownLists!$L$10:$L$2516,0)),"")</f>
        <v/>
      </c>
      <c r="F505" s="116"/>
      <c r="G505" s="118"/>
      <c r="I505" s="144"/>
      <c r="J505" s="141"/>
      <c r="K505" s="145"/>
      <c r="L505" s="146"/>
      <c r="M505" s="195" t="str">
        <f t="array" ref="M505">IF($L505&lt;&gt;"",INDEX(DropDownLists!$H$10:$H$2516,MATCH($L505,DropDownLists!$I$10:$I$2516,0)),"")</f>
        <v/>
      </c>
      <c r="N505" s="148"/>
      <c r="O505" s="148"/>
      <c r="P505" s="146"/>
      <c r="Q505" s="148" t="s">
        <v>190</v>
      </c>
      <c r="R505" s="119" t="str">
        <f t="array" ref="R505">IF(ISNA(VLOOKUP($F505, AdmittedwithRecentDischarge!$I$28:$I$1527,1,FALSE)),"",MAX(IF((AdmittedwithRecentDischarge!$I$28:$I$1527=$F505)*(AdmittedwithRecentDischarge!$M$28:$M$1527&lt;=TransferLog!$J505),AdmittedwithRecentDischarge!$M$28:$M$1527)))</f>
        <v/>
      </c>
      <c r="S505" s="120" t="str">
        <f t="array" ref="S505">IF(ISNA(INDEX(AdmittedwithRecentDischarge!$AH$28:$AH$1527,MATCH($F505&amp;$R505,AdmittedwithRecentDischarge!$I$28:$I$1527&amp;AdmittedwithRecentDischarge!$M$28:$M$1527,0))),"", IF($R505&lt;&gt;"",INDEX(AdmittedwithRecentDischarge!$AH$28:$AH$1527,MATCH($F505&amp;$R505,AdmittedwithRecentDischarge!$I$28:$I$1527&amp;AdmittedwithRecentDischarge!$M$28:$M$1527,0)),""))</f>
        <v/>
      </c>
      <c r="T505" s="190">
        <f t="array" ref="T505">IF(ISNA(INDEX(AdmittedwithRecentDischarge!$I$28:$W$1527, (MATCH($F505&amp;$R505,AdmittedwithRecentDischarge!$I$28:$I$1527&amp;AdmittedwithRecentDischarge!$M$28:$M$1527,0)))),"",INDEX(AdmittedwithRecentDischarge!$I$28:$W$1527, (MATCH($F505&amp;$R505,AdmittedwithRecentDischarge!$I$28:$I$1527&amp;AdmittedwithRecentDischarge!$M$28:$M$1527,0)),9))</f>
        <v>0</v>
      </c>
      <c r="U505" s="191">
        <f t="array" ref="U505">IF(ISNA(INDEX(AdmittedwithRecentDischarge!$I$28:$W$1527, (MATCH($F505&amp;$R505,AdmittedwithRecentDischarge!$I$28:$I$1527&amp;AdmittedwithRecentDischarge!$M$28:$M$1527,0)))),"",INDEX(AdmittedwithRecentDischarge!$I$28:$W$1527, (MATCH($F505&amp;$R505,AdmittedwithRecentDischarge!$I$28:$I$1527&amp;AdmittedwithRecentDischarge!$M$28:$M$1527,0)),11))</f>
        <v>0</v>
      </c>
      <c r="V505" s="191">
        <f t="array" ref="V505">IF(ISNA(INDEX(AdmittedwithRecentDischarge!$I$28:$W$1527, (MATCH($F505&amp;$R505,AdmittedwithRecentDischarge!$I$28:$I$1527&amp;AdmittedwithRecentDischarge!$M$28:$M$1527,0)))),"",INDEX(AdmittedwithRecentDischarge!$I$28:$W$1527, (MATCH($F505&amp;$R505,AdmittedwithRecentDischarge!$I$28:$I$1527&amp;AdmittedwithRecentDischarge!$M$28:$M$1527,0)),15))</f>
        <v>0</v>
      </c>
      <c r="W505" s="228" t="b">
        <f t="shared" si="47"/>
        <v>0</v>
      </c>
      <c r="X505" s="224" t="str">
        <f t="array" ref="X505">IF(ISNA(VLOOKUP($F505, AdmittedwithRecentDischarge!$I$28:$I$1527,1,FALSE)),"",MAX(IF((AdmittedwithRecentDischarge!$I$28:$I$1527=$F505)*(AdmittedwithRecentDischarge!$K$28:$K$1527&lt;=TransferLog!$J505),AdmittedwithRecentDischarge!$K$28:$K$1527)))</f>
        <v/>
      </c>
      <c r="Y505" s="224" t="b">
        <f t="shared" si="48"/>
        <v>0</v>
      </c>
      <c r="Z505" s="208"/>
      <c r="AA505" s="207" t="str">
        <f t="shared" si="45"/>
        <v/>
      </c>
      <c r="AB505" s="212" t="b">
        <f t="shared" si="49"/>
        <v>0</v>
      </c>
      <c r="AC505" s="213">
        <f t="shared" si="46"/>
        <v>0</v>
      </c>
      <c r="AD505" s="298"/>
      <c r="AE505" s="299"/>
      <c r="AF505" s="21">
        <f t="shared" si="34"/>
        <v>0</v>
      </c>
    </row>
    <row r="506" spans="1:32" s="21" customFormat="1" ht="16.5" customHeight="1">
      <c r="A506" s="22"/>
      <c r="B506" s="22"/>
      <c r="C506" s="22"/>
      <c r="D506" s="115">
        <f t="shared" si="33"/>
        <v>486</v>
      </c>
      <c r="E506" s="248" t="str">
        <f t="array" ref="E506">IF($F506&lt;&gt;"",INDEX(DropDownLists!$K$10:$K$2516,MATCH($F506,DropDownLists!$L$10:$L$2516,0)),"")</f>
        <v/>
      </c>
      <c r="F506" s="116"/>
      <c r="G506" s="118"/>
      <c r="I506" s="144"/>
      <c r="J506" s="141"/>
      <c r="K506" s="145"/>
      <c r="L506" s="146"/>
      <c r="M506" s="195" t="str">
        <f t="array" ref="M506">IF($L506&lt;&gt;"",INDEX(DropDownLists!$H$10:$H$2516,MATCH($L506,DropDownLists!$I$10:$I$2516,0)),"")</f>
        <v/>
      </c>
      <c r="N506" s="148"/>
      <c r="O506" s="148"/>
      <c r="P506" s="146"/>
      <c r="Q506" s="148" t="s">
        <v>190</v>
      </c>
      <c r="R506" s="119" t="str">
        <f t="array" ref="R506">IF(ISNA(VLOOKUP($F506, AdmittedwithRecentDischarge!$I$28:$I$1527,1,FALSE)),"",MAX(IF((AdmittedwithRecentDischarge!$I$28:$I$1527=$F506)*(AdmittedwithRecentDischarge!$M$28:$M$1527&lt;=TransferLog!$J506),AdmittedwithRecentDischarge!$M$28:$M$1527)))</f>
        <v/>
      </c>
      <c r="S506" s="120" t="str">
        <f t="array" ref="S506">IF(ISNA(INDEX(AdmittedwithRecentDischarge!$AH$28:$AH$1527,MATCH($F506&amp;$R506,AdmittedwithRecentDischarge!$I$28:$I$1527&amp;AdmittedwithRecentDischarge!$M$28:$M$1527,0))),"", IF($R506&lt;&gt;"",INDEX(AdmittedwithRecentDischarge!$AH$28:$AH$1527,MATCH($F506&amp;$R506,AdmittedwithRecentDischarge!$I$28:$I$1527&amp;AdmittedwithRecentDischarge!$M$28:$M$1527,0)),""))</f>
        <v/>
      </c>
      <c r="T506" s="190">
        <f t="array" ref="T506">IF(ISNA(INDEX(AdmittedwithRecentDischarge!$I$28:$W$1527, (MATCH($F506&amp;$R506,AdmittedwithRecentDischarge!$I$28:$I$1527&amp;AdmittedwithRecentDischarge!$M$28:$M$1527,0)))),"",INDEX(AdmittedwithRecentDischarge!$I$28:$W$1527, (MATCH($F506&amp;$R506,AdmittedwithRecentDischarge!$I$28:$I$1527&amp;AdmittedwithRecentDischarge!$M$28:$M$1527,0)),9))</f>
        <v>0</v>
      </c>
      <c r="U506" s="191">
        <f t="array" ref="U506">IF(ISNA(INDEX(AdmittedwithRecentDischarge!$I$28:$W$1527, (MATCH($F506&amp;$R506,AdmittedwithRecentDischarge!$I$28:$I$1527&amp;AdmittedwithRecentDischarge!$M$28:$M$1527,0)))),"",INDEX(AdmittedwithRecentDischarge!$I$28:$W$1527, (MATCH($F506&amp;$R506,AdmittedwithRecentDischarge!$I$28:$I$1527&amp;AdmittedwithRecentDischarge!$M$28:$M$1527,0)),11))</f>
        <v>0</v>
      </c>
      <c r="V506" s="191">
        <f t="array" ref="V506">IF(ISNA(INDEX(AdmittedwithRecentDischarge!$I$28:$W$1527, (MATCH($F506&amp;$R506,AdmittedwithRecentDischarge!$I$28:$I$1527&amp;AdmittedwithRecentDischarge!$M$28:$M$1527,0)))),"",INDEX(AdmittedwithRecentDischarge!$I$28:$W$1527, (MATCH($F506&amp;$R506,AdmittedwithRecentDischarge!$I$28:$I$1527&amp;AdmittedwithRecentDischarge!$M$28:$M$1527,0)),15))</f>
        <v>0</v>
      </c>
      <c r="W506" s="228" t="b">
        <f t="shared" si="47"/>
        <v>0</v>
      </c>
      <c r="X506" s="224" t="str">
        <f t="array" ref="X506">IF(ISNA(VLOOKUP($F506, AdmittedwithRecentDischarge!$I$28:$I$1527,1,FALSE)),"",MAX(IF((AdmittedwithRecentDischarge!$I$28:$I$1527=$F506)*(AdmittedwithRecentDischarge!$K$28:$K$1527&lt;=TransferLog!$J506),AdmittedwithRecentDischarge!$K$28:$K$1527)))</f>
        <v/>
      </c>
      <c r="Y506" s="224" t="b">
        <f t="shared" si="48"/>
        <v>0</v>
      </c>
      <c r="Z506" s="208"/>
      <c r="AA506" s="207" t="str">
        <f t="shared" si="45"/>
        <v/>
      </c>
      <c r="AB506" s="212" t="b">
        <f t="shared" si="49"/>
        <v>0</v>
      </c>
      <c r="AC506" s="213">
        <f t="shared" si="46"/>
        <v>0</v>
      </c>
      <c r="AD506" s="298"/>
      <c r="AE506" s="299"/>
      <c r="AF506" s="21">
        <f t="shared" si="34"/>
        <v>0</v>
      </c>
    </row>
    <row r="507" spans="1:32" s="21" customFormat="1" ht="16.5" customHeight="1">
      <c r="A507" s="22"/>
      <c r="B507" s="22"/>
      <c r="C507" s="22"/>
      <c r="D507" s="115">
        <f t="shared" si="33"/>
        <v>487</v>
      </c>
      <c r="E507" s="248" t="str">
        <f t="array" ref="E507">IF($F507&lt;&gt;"",INDEX(DropDownLists!$K$10:$K$2516,MATCH($F507,DropDownLists!$L$10:$L$2516,0)),"")</f>
        <v/>
      </c>
      <c r="F507" s="116"/>
      <c r="G507" s="118"/>
      <c r="I507" s="144"/>
      <c r="J507" s="141"/>
      <c r="K507" s="145"/>
      <c r="L507" s="146"/>
      <c r="M507" s="195" t="str">
        <f t="array" ref="M507">IF($L507&lt;&gt;"",INDEX(DropDownLists!$H$10:$H$2516,MATCH($L507,DropDownLists!$I$10:$I$2516,0)),"")</f>
        <v/>
      </c>
      <c r="N507" s="148"/>
      <c r="O507" s="148"/>
      <c r="P507" s="146"/>
      <c r="Q507" s="148" t="s">
        <v>190</v>
      </c>
      <c r="R507" s="119" t="str">
        <f t="array" ref="R507">IF(ISNA(VLOOKUP($F507, AdmittedwithRecentDischarge!$I$28:$I$1527,1,FALSE)),"",MAX(IF((AdmittedwithRecentDischarge!$I$28:$I$1527=$F507)*(AdmittedwithRecentDischarge!$M$28:$M$1527&lt;=TransferLog!$J507),AdmittedwithRecentDischarge!$M$28:$M$1527)))</f>
        <v/>
      </c>
      <c r="S507" s="120" t="str">
        <f t="array" ref="S507">IF(ISNA(INDEX(AdmittedwithRecentDischarge!$AH$28:$AH$1527,MATCH($F507&amp;$R507,AdmittedwithRecentDischarge!$I$28:$I$1527&amp;AdmittedwithRecentDischarge!$M$28:$M$1527,0))),"", IF($R507&lt;&gt;"",INDEX(AdmittedwithRecentDischarge!$AH$28:$AH$1527,MATCH($F507&amp;$R507,AdmittedwithRecentDischarge!$I$28:$I$1527&amp;AdmittedwithRecentDischarge!$M$28:$M$1527,0)),""))</f>
        <v/>
      </c>
      <c r="T507" s="190">
        <f t="array" ref="T507">IF(ISNA(INDEX(AdmittedwithRecentDischarge!$I$28:$W$1527, (MATCH($F507&amp;$R507,AdmittedwithRecentDischarge!$I$28:$I$1527&amp;AdmittedwithRecentDischarge!$M$28:$M$1527,0)))),"",INDEX(AdmittedwithRecentDischarge!$I$28:$W$1527, (MATCH($F507&amp;$R507,AdmittedwithRecentDischarge!$I$28:$I$1527&amp;AdmittedwithRecentDischarge!$M$28:$M$1527,0)),9))</f>
        <v>0</v>
      </c>
      <c r="U507" s="191">
        <f t="array" ref="U507">IF(ISNA(INDEX(AdmittedwithRecentDischarge!$I$28:$W$1527, (MATCH($F507&amp;$R507,AdmittedwithRecentDischarge!$I$28:$I$1527&amp;AdmittedwithRecentDischarge!$M$28:$M$1527,0)))),"",INDEX(AdmittedwithRecentDischarge!$I$28:$W$1527, (MATCH($F507&amp;$R507,AdmittedwithRecentDischarge!$I$28:$I$1527&amp;AdmittedwithRecentDischarge!$M$28:$M$1527,0)),11))</f>
        <v>0</v>
      </c>
      <c r="V507" s="191">
        <f t="array" ref="V507">IF(ISNA(INDEX(AdmittedwithRecentDischarge!$I$28:$W$1527, (MATCH($F507&amp;$R507,AdmittedwithRecentDischarge!$I$28:$I$1527&amp;AdmittedwithRecentDischarge!$M$28:$M$1527,0)))),"",INDEX(AdmittedwithRecentDischarge!$I$28:$W$1527, (MATCH($F507&amp;$R507,AdmittedwithRecentDischarge!$I$28:$I$1527&amp;AdmittedwithRecentDischarge!$M$28:$M$1527,0)),15))</f>
        <v>0</v>
      </c>
      <c r="W507" s="228" t="b">
        <f t="shared" si="47"/>
        <v>0</v>
      </c>
      <c r="X507" s="224" t="str">
        <f t="array" ref="X507">IF(ISNA(VLOOKUP($F507, AdmittedwithRecentDischarge!$I$28:$I$1527,1,FALSE)),"",MAX(IF((AdmittedwithRecentDischarge!$I$28:$I$1527=$F507)*(AdmittedwithRecentDischarge!$K$28:$K$1527&lt;=TransferLog!$J507),AdmittedwithRecentDischarge!$K$28:$K$1527)))</f>
        <v/>
      </c>
      <c r="Y507" s="224" t="b">
        <f t="shared" si="48"/>
        <v>0</v>
      </c>
      <c r="Z507" s="208"/>
      <c r="AA507" s="207" t="str">
        <f t="shared" si="45"/>
        <v/>
      </c>
      <c r="AB507" s="212" t="b">
        <f t="shared" si="49"/>
        <v>0</v>
      </c>
      <c r="AC507" s="213">
        <f t="shared" si="46"/>
        <v>0</v>
      </c>
      <c r="AD507" s="298"/>
      <c r="AE507" s="299"/>
      <c r="AF507" s="21">
        <f t="shared" si="34"/>
        <v>0</v>
      </c>
    </row>
    <row r="508" spans="1:32" s="21" customFormat="1" ht="16.5" customHeight="1">
      <c r="A508" s="22"/>
      <c r="B508" s="22"/>
      <c r="C508" s="22"/>
      <c r="D508" s="115">
        <f t="shared" si="33"/>
        <v>488</v>
      </c>
      <c r="E508" s="248" t="str">
        <f t="array" ref="E508">IF($F508&lt;&gt;"",INDEX(DropDownLists!$K$10:$K$2516,MATCH($F508,DropDownLists!$L$10:$L$2516,0)),"")</f>
        <v/>
      </c>
      <c r="F508" s="116"/>
      <c r="G508" s="118"/>
      <c r="I508" s="144"/>
      <c r="J508" s="141"/>
      <c r="K508" s="145"/>
      <c r="L508" s="146"/>
      <c r="M508" s="195" t="str">
        <f t="array" ref="M508">IF($L508&lt;&gt;"",INDEX(DropDownLists!$H$10:$H$2516,MATCH($L508,DropDownLists!$I$10:$I$2516,0)),"")</f>
        <v/>
      </c>
      <c r="N508" s="148"/>
      <c r="O508" s="148"/>
      <c r="P508" s="146"/>
      <c r="Q508" s="148" t="s">
        <v>190</v>
      </c>
      <c r="R508" s="119" t="str">
        <f t="array" ref="R508">IF(ISNA(VLOOKUP($F508, AdmittedwithRecentDischarge!$I$28:$I$1527,1,FALSE)),"",MAX(IF((AdmittedwithRecentDischarge!$I$28:$I$1527=$F508)*(AdmittedwithRecentDischarge!$M$28:$M$1527&lt;=TransferLog!$J508),AdmittedwithRecentDischarge!$M$28:$M$1527)))</f>
        <v/>
      </c>
      <c r="S508" s="120" t="str">
        <f t="array" ref="S508">IF(ISNA(INDEX(AdmittedwithRecentDischarge!$AH$28:$AH$1527,MATCH($F508&amp;$R508,AdmittedwithRecentDischarge!$I$28:$I$1527&amp;AdmittedwithRecentDischarge!$M$28:$M$1527,0))),"", IF($R508&lt;&gt;"",INDEX(AdmittedwithRecentDischarge!$AH$28:$AH$1527,MATCH($F508&amp;$R508,AdmittedwithRecentDischarge!$I$28:$I$1527&amp;AdmittedwithRecentDischarge!$M$28:$M$1527,0)),""))</f>
        <v/>
      </c>
      <c r="T508" s="190">
        <f t="array" ref="T508">IF(ISNA(INDEX(AdmittedwithRecentDischarge!$I$28:$W$1527, (MATCH($F508&amp;$R508,AdmittedwithRecentDischarge!$I$28:$I$1527&amp;AdmittedwithRecentDischarge!$M$28:$M$1527,0)))),"",INDEX(AdmittedwithRecentDischarge!$I$28:$W$1527, (MATCH($F508&amp;$R508,AdmittedwithRecentDischarge!$I$28:$I$1527&amp;AdmittedwithRecentDischarge!$M$28:$M$1527,0)),9))</f>
        <v>0</v>
      </c>
      <c r="U508" s="191">
        <f t="array" ref="U508">IF(ISNA(INDEX(AdmittedwithRecentDischarge!$I$28:$W$1527, (MATCH($F508&amp;$R508,AdmittedwithRecentDischarge!$I$28:$I$1527&amp;AdmittedwithRecentDischarge!$M$28:$M$1527,0)))),"",INDEX(AdmittedwithRecentDischarge!$I$28:$W$1527, (MATCH($F508&amp;$R508,AdmittedwithRecentDischarge!$I$28:$I$1527&amp;AdmittedwithRecentDischarge!$M$28:$M$1527,0)),11))</f>
        <v>0</v>
      </c>
      <c r="V508" s="191">
        <f t="array" ref="V508">IF(ISNA(INDEX(AdmittedwithRecentDischarge!$I$28:$W$1527, (MATCH($F508&amp;$R508,AdmittedwithRecentDischarge!$I$28:$I$1527&amp;AdmittedwithRecentDischarge!$M$28:$M$1527,0)))),"",INDEX(AdmittedwithRecentDischarge!$I$28:$W$1527, (MATCH($F508&amp;$R508,AdmittedwithRecentDischarge!$I$28:$I$1527&amp;AdmittedwithRecentDischarge!$M$28:$M$1527,0)),15))</f>
        <v>0</v>
      </c>
      <c r="W508" s="228" t="b">
        <f t="shared" si="47"/>
        <v>0</v>
      </c>
      <c r="X508" s="224" t="str">
        <f t="array" ref="X508">IF(ISNA(VLOOKUP($F508, AdmittedwithRecentDischarge!$I$28:$I$1527,1,FALSE)),"",MAX(IF((AdmittedwithRecentDischarge!$I$28:$I$1527=$F508)*(AdmittedwithRecentDischarge!$K$28:$K$1527&lt;=TransferLog!$J508),AdmittedwithRecentDischarge!$K$28:$K$1527)))</f>
        <v/>
      </c>
      <c r="Y508" s="224" t="b">
        <f t="shared" si="48"/>
        <v>0</v>
      </c>
      <c r="Z508" s="208"/>
      <c r="AA508" s="207" t="str">
        <f t="shared" si="45"/>
        <v/>
      </c>
      <c r="AB508" s="212" t="b">
        <f t="shared" si="49"/>
        <v>0</v>
      </c>
      <c r="AC508" s="213">
        <f t="shared" si="46"/>
        <v>0</v>
      </c>
      <c r="AD508" s="298"/>
      <c r="AE508" s="299"/>
      <c r="AF508" s="21">
        <f t="shared" si="34"/>
        <v>0</v>
      </c>
    </row>
    <row r="509" spans="1:32" s="21" customFormat="1" ht="16.5" customHeight="1">
      <c r="A509" s="22"/>
      <c r="B509" s="22"/>
      <c r="C509" s="22"/>
      <c r="D509" s="115">
        <f t="shared" ref="D509:D706" si="50">ROW()-20</f>
        <v>489</v>
      </c>
      <c r="E509" s="248" t="str">
        <f t="array" ref="E509">IF($F509&lt;&gt;"",INDEX(DropDownLists!$K$10:$K$2516,MATCH($F509,DropDownLists!$L$10:$L$2516,0)),"")</f>
        <v/>
      </c>
      <c r="F509" s="116"/>
      <c r="G509" s="118"/>
      <c r="I509" s="144"/>
      <c r="J509" s="141"/>
      <c r="K509" s="145"/>
      <c r="L509" s="146"/>
      <c r="M509" s="195" t="str">
        <f t="array" ref="M509">IF($L509&lt;&gt;"",INDEX(DropDownLists!$H$10:$H$2516,MATCH($L509,DropDownLists!$I$10:$I$2516,0)),"")</f>
        <v/>
      </c>
      <c r="N509" s="148"/>
      <c r="O509" s="148"/>
      <c r="P509" s="146"/>
      <c r="Q509" s="148" t="s">
        <v>190</v>
      </c>
      <c r="R509" s="119" t="str">
        <f t="array" ref="R509">IF(ISNA(VLOOKUP($F509, AdmittedwithRecentDischarge!$I$28:$I$1527,1,FALSE)),"",MAX(IF((AdmittedwithRecentDischarge!$I$28:$I$1527=$F509)*(AdmittedwithRecentDischarge!$M$28:$M$1527&lt;=TransferLog!$J509),AdmittedwithRecentDischarge!$M$28:$M$1527)))</f>
        <v/>
      </c>
      <c r="S509" s="120" t="str">
        <f t="array" ref="S509">IF(ISNA(INDEX(AdmittedwithRecentDischarge!$AH$28:$AH$1527,MATCH($F509&amp;$R509,AdmittedwithRecentDischarge!$I$28:$I$1527&amp;AdmittedwithRecentDischarge!$M$28:$M$1527,0))),"", IF($R509&lt;&gt;"",INDEX(AdmittedwithRecentDischarge!$AH$28:$AH$1527,MATCH($F509&amp;$R509,AdmittedwithRecentDischarge!$I$28:$I$1527&amp;AdmittedwithRecentDischarge!$M$28:$M$1527,0)),""))</f>
        <v/>
      </c>
      <c r="T509" s="190">
        <f t="array" ref="T509">IF(ISNA(INDEX(AdmittedwithRecentDischarge!$I$28:$W$1527, (MATCH($F509&amp;$R509,AdmittedwithRecentDischarge!$I$28:$I$1527&amp;AdmittedwithRecentDischarge!$M$28:$M$1527,0)))),"",INDEX(AdmittedwithRecentDischarge!$I$28:$W$1527, (MATCH($F509&amp;$R509,AdmittedwithRecentDischarge!$I$28:$I$1527&amp;AdmittedwithRecentDischarge!$M$28:$M$1527,0)),9))</f>
        <v>0</v>
      </c>
      <c r="U509" s="191">
        <f t="array" ref="U509">IF(ISNA(INDEX(AdmittedwithRecentDischarge!$I$28:$W$1527, (MATCH($F509&amp;$R509,AdmittedwithRecentDischarge!$I$28:$I$1527&amp;AdmittedwithRecentDischarge!$M$28:$M$1527,0)))),"",INDEX(AdmittedwithRecentDischarge!$I$28:$W$1527, (MATCH($F509&amp;$R509,AdmittedwithRecentDischarge!$I$28:$I$1527&amp;AdmittedwithRecentDischarge!$M$28:$M$1527,0)),11))</f>
        <v>0</v>
      </c>
      <c r="V509" s="191">
        <f t="array" ref="V509">IF(ISNA(INDEX(AdmittedwithRecentDischarge!$I$28:$W$1527, (MATCH($F509&amp;$R509,AdmittedwithRecentDischarge!$I$28:$I$1527&amp;AdmittedwithRecentDischarge!$M$28:$M$1527,0)))),"",INDEX(AdmittedwithRecentDischarge!$I$28:$W$1527, (MATCH($F509&amp;$R509,AdmittedwithRecentDischarge!$I$28:$I$1527&amp;AdmittedwithRecentDischarge!$M$28:$M$1527,0)),15))</f>
        <v>0</v>
      </c>
      <c r="W509" s="228" t="b">
        <f t="shared" si="47"/>
        <v>0</v>
      </c>
      <c r="X509" s="224" t="str">
        <f t="array" ref="X509">IF(ISNA(VLOOKUP($F509, AdmittedwithRecentDischarge!$I$28:$I$1527,1,FALSE)),"",MAX(IF((AdmittedwithRecentDischarge!$I$28:$I$1527=$F509)*(AdmittedwithRecentDischarge!$K$28:$K$1527&lt;=TransferLog!$J509),AdmittedwithRecentDischarge!$K$28:$K$1527)))</f>
        <v/>
      </c>
      <c r="Y509" s="224" t="b">
        <f t="shared" si="48"/>
        <v>0</v>
      </c>
      <c r="Z509" s="208"/>
      <c r="AA509" s="207" t="str">
        <f t="shared" si="45"/>
        <v/>
      </c>
      <c r="AB509" s="212" t="b">
        <f t="shared" si="49"/>
        <v>0</v>
      </c>
      <c r="AC509" s="213">
        <f t="shared" si="46"/>
        <v>0</v>
      </c>
      <c r="AD509" s="298"/>
      <c r="AE509" s="299"/>
      <c r="AF509" s="21">
        <f t="shared" ref="AF509:AF706" si="51">IF(OR(($P509="Admitted, inpatient"), ($P509="Admitted, status uncertain")),1,0)</f>
        <v>0</v>
      </c>
    </row>
    <row r="510" spans="1:32" s="21" customFormat="1" ht="16.5" customHeight="1">
      <c r="A510" s="22"/>
      <c r="B510" s="22"/>
      <c r="C510" s="22"/>
      <c r="D510" s="115">
        <f t="shared" si="50"/>
        <v>490</v>
      </c>
      <c r="E510" s="248" t="str">
        <f t="array" ref="E510">IF($F510&lt;&gt;"",INDEX(DropDownLists!$K$10:$K$2516,MATCH($F510,DropDownLists!$L$10:$L$2516,0)),"")</f>
        <v/>
      </c>
      <c r="F510" s="116"/>
      <c r="G510" s="118"/>
      <c r="I510" s="144"/>
      <c r="J510" s="141"/>
      <c r="K510" s="145"/>
      <c r="L510" s="146"/>
      <c r="M510" s="195" t="str">
        <f t="array" ref="M510">IF($L510&lt;&gt;"",INDEX(DropDownLists!$H$10:$H$2516,MATCH($L510,DropDownLists!$I$10:$I$2516,0)),"")</f>
        <v/>
      </c>
      <c r="N510" s="148"/>
      <c r="O510" s="148"/>
      <c r="P510" s="146"/>
      <c r="Q510" s="148" t="s">
        <v>190</v>
      </c>
      <c r="R510" s="119" t="str">
        <f t="array" ref="R510">IF(ISNA(VLOOKUP($F510, AdmittedwithRecentDischarge!$I$28:$I$1527,1,FALSE)),"",MAX(IF((AdmittedwithRecentDischarge!$I$28:$I$1527=$F510)*(AdmittedwithRecentDischarge!$M$28:$M$1527&lt;=TransferLog!$J510),AdmittedwithRecentDischarge!$M$28:$M$1527)))</f>
        <v/>
      </c>
      <c r="S510" s="120" t="str">
        <f t="array" ref="S510">IF(ISNA(INDEX(AdmittedwithRecentDischarge!$AH$28:$AH$1527,MATCH($F510&amp;$R510,AdmittedwithRecentDischarge!$I$28:$I$1527&amp;AdmittedwithRecentDischarge!$M$28:$M$1527,0))),"", IF($R510&lt;&gt;"",INDEX(AdmittedwithRecentDischarge!$AH$28:$AH$1527,MATCH($F510&amp;$R510,AdmittedwithRecentDischarge!$I$28:$I$1527&amp;AdmittedwithRecentDischarge!$M$28:$M$1527,0)),""))</f>
        <v/>
      </c>
      <c r="T510" s="190">
        <f t="array" ref="T510">IF(ISNA(INDEX(AdmittedwithRecentDischarge!$I$28:$W$1527, (MATCH($F510&amp;$R510,AdmittedwithRecentDischarge!$I$28:$I$1527&amp;AdmittedwithRecentDischarge!$M$28:$M$1527,0)))),"",INDEX(AdmittedwithRecentDischarge!$I$28:$W$1527, (MATCH($F510&amp;$R510,AdmittedwithRecentDischarge!$I$28:$I$1527&amp;AdmittedwithRecentDischarge!$M$28:$M$1527,0)),9))</f>
        <v>0</v>
      </c>
      <c r="U510" s="191">
        <f t="array" ref="U510">IF(ISNA(INDEX(AdmittedwithRecentDischarge!$I$28:$W$1527, (MATCH($F510&amp;$R510,AdmittedwithRecentDischarge!$I$28:$I$1527&amp;AdmittedwithRecentDischarge!$M$28:$M$1527,0)))),"",INDEX(AdmittedwithRecentDischarge!$I$28:$W$1527, (MATCH($F510&amp;$R510,AdmittedwithRecentDischarge!$I$28:$I$1527&amp;AdmittedwithRecentDischarge!$M$28:$M$1527,0)),11))</f>
        <v>0</v>
      </c>
      <c r="V510" s="191">
        <f t="array" ref="V510">IF(ISNA(INDEX(AdmittedwithRecentDischarge!$I$28:$W$1527, (MATCH($F510&amp;$R510,AdmittedwithRecentDischarge!$I$28:$I$1527&amp;AdmittedwithRecentDischarge!$M$28:$M$1527,0)))),"",INDEX(AdmittedwithRecentDischarge!$I$28:$W$1527, (MATCH($F510&amp;$R510,AdmittedwithRecentDischarge!$I$28:$I$1527&amp;AdmittedwithRecentDischarge!$M$28:$M$1527,0)),15))</f>
        <v>0</v>
      </c>
      <c r="W510" s="228" t="b">
        <f t="shared" si="47"/>
        <v>0</v>
      </c>
      <c r="X510" s="224" t="str">
        <f t="array" ref="X510">IF(ISNA(VLOOKUP($F510, AdmittedwithRecentDischarge!$I$28:$I$1527,1,FALSE)),"",MAX(IF((AdmittedwithRecentDischarge!$I$28:$I$1527=$F510)*(AdmittedwithRecentDischarge!$K$28:$K$1527&lt;=TransferLog!$J510),AdmittedwithRecentDischarge!$K$28:$K$1527)))</f>
        <v/>
      </c>
      <c r="Y510" s="224" t="b">
        <f t="shared" si="48"/>
        <v>0</v>
      </c>
      <c r="Z510" s="208"/>
      <c r="AA510" s="207" t="str">
        <f t="shared" si="45"/>
        <v/>
      </c>
      <c r="AB510" s="212" t="b">
        <f t="shared" si="49"/>
        <v>0</v>
      </c>
      <c r="AC510" s="213">
        <f t="shared" si="46"/>
        <v>0</v>
      </c>
      <c r="AD510" s="298"/>
      <c r="AE510" s="299"/>
      <c r="AF510" s="21">
        <f t="shared" si="51"/>
        <v>0</v>
      </c>
    </row>
    <row r="511" spans="1:32" s="21" customFormat="1" ht="16.5" customHeight="1">
      <c r="A511" s="22"/>
      <c r="B511" s="22"/>
      <c r="C511" s="22"/>
      <c r="D511" s="115">
        <f t="shared" si="50"/>
        <v>491</v>
      </c>
      <c r="E511" s="248" t="str">
        <f t="array" ref="E511">IF($F511&lt;&gt;"",INDEX(DropDownLists!$K$10:$K$2516,MATCH($F511,DropDownLists!$L$10:$L$2516,0)),"")</f>
        <v/>
      </c>
      <c r="F511" s="116"/>
      <c r="G511" s="118"/>
      <c r="I511" s="144"/>
      <c r="J511" s="141"/>
      <c r="K511" s="145"/>
      <c r="L511" s="146"/>
      <c r="M511" s="195" t="str">
        <f t="array" ref="M511">IF($L511&lt;&gt;"",INDEX(DropDownLists!$H$10:$H$2516,MATCH($L511,DropDownLists!$I$10:$I$2516,0)),"")</f>
        <v/>
      </c>
      <c r="N511" s="148"/>
      <c r="O511" s="148"/>
      <c r="P511" s="146"/>
      <c r="Q511" s="148" t="s">
        <v>190</v>
      </c>
      <c r="R511" s="119" t="str">
        <f t="array" ref="R511">IF(ISNA(VLOOKUP($F511, AdmittedwithRecentDischarge!$I$28:$I$1527,1,FALSE)),"",MAX(IF((AdmittedwithRecentDischarge!$I$28:$I$1527=$F511)*(AdmittedwithRecentDischarge!$M$28:$M$1527&lt;=TransferLog!$J511),AdmittedwithRecentDischarge!$M$28:$M$1527)))</f>
        <v/>
      </c>
      <c r="S511" s="120" t="str">
        <f t="array" ref="S511">IF(ISNA(INDEX(AdmittedwithRecentDischarge!$AH$28:$AH$1527,MATCH($F511&amp;$R511,AdmittedwithRecentDischarge!$I$28:$I$1527&amp;AdmittedwithRecentDischarge!$M$28:$M$1527,0))),"", IF($R511&lt;&gt;"",INDEX(AdmittedwithRecentDischarge!$AH$28:$AH$1527,MATCH($F511&amp;$R511,AdmittedwithRecentDischarge!$I$28:$I$1527&amp;AdmittedwithRecentDischarge!$M$28:$M$1527,0)),""))</f>
        <v/>
      </c>
      <c r="T511" s="190">
        <f t="array" ref="T511">IF(ISNA(INDEX(AdmittedwithRecentDischarge!$I$28:$W$1527, (MATCH($F511&amp;$R511,AdmittedwithRecentDischarge!$I$28:$I$1527&amp;AdmittedwithRecentDischarge!$M$28:$M$1527,0)))),"",INDEX(AdmittedwithRecentDischarge!$I$28:$W$1527, (MATCH($F511&amp;$R511,AdmittedwithRecentDischarge!$I$28:$I$1527&amp;AdmittedwithRecentDischarge!$M$28:$M$1527,0)),9))</f>
        <v>0</v>
      </c>
      <c r="U511" s="191">
        <f t="array" ref="U511">IF(ISNA(INDEX(AdmittedwithRecentDischarge!$I$28:$W$1527, (MATCH($F511&amp;$R511,AdmittedwithRecentDischarge!$I$28:$I$1527&amp;AdmittedwithRecentDischarge!$M$28:$M$1527,0)))),"",INDEX(AdmittedwithRecentDischarge!$I$28:$W$1527, (MATCH($F511&amp;$R511,AdmittedwithRecentDischarge!$I$28:$I$1527&amp;AdmittedwithRecentDischarge!$M$28:$M$1527,0)),11))</f>
        <v>0</v>
      </c>
      <c r="V511" s="191">
        <f t="array" ref="V511">IF(ISNA(INDEX(AdmittedwithRecentDischarge!$I$28:$W$1527, (MATCH($F511&amp;$R511,AdmittedwithRecentDischarge!$I$28:$I$1527&amp;AdmittedwithRecentDischarge!$M$28:$M$1527,0)))),"",INDEX(AdmittedwithRecentDischarge!$I$28:$W$1527, (MATCH($F511&amp;$R511,AdmittedwithRecentDischarge!$I$28:$I$1527&amp;AdmittedwithRecentDischarge!$M$28:$M$1527,0)),15))</f>
        <v>0</v>
      </c>
      <c r="W511" s="228" t="b">
        <f t="shared" si="47"/>
        <v>0</v>
      </c>
      <c r="X511" s="224" t="str">
        <f t="array" ref="X511">IF(ISNA(VLOOKUP($F511, AdmittedwithRecentDischarge!$I$28:$I$1527,1,FALSE)),"",MAX(IF((AdmittedwithRecentDischarge!$I$28:$I$1527=$F511)*(AdmittedwithRecentDischarge!$K$28:$K$1527&lt;=TransferLog!$J511),AdmittedwithRecentDischarge!$K$28:$K$1527)))</f>
        <v/>
      </c>
      <c r="Y511" s="224" t="b">
        <f t="shared" si="48"/>
        <v>0</v>
      </c>
      <c r="Z511" s="208"/>
      <c r="AA511" s="207" t="str">
        <f t="shared" si="45"/>
        <v/>
      </c>
      <c r="AB511" s="212" t="b">
        <f t="shared" si="49"/>
        <v>0</v>
      </c>
      <c r="AC511" s="213">
        <f t="shared" si="46"/>
        <v>0</v>
      </c>
      <c r="AD511" s="298"/>
      <c r="AE511" s="299"/>
      <c r="AF511" s="21">
        <f t="shared" si="51"/>
        <v>0</v>
      </c>
    </row>
    <row r="512" spans="1:32" s="21" customFormat="1" ht="16.5" customHeight="1">
      <c r="A512" s="22"/>
      <c r="B512" s="22"/>
      <c r="C512" s="22"/>
      <c r="D512" s="115">
        <f t="shared" si="50"/>
        <v>492</v>
      </c>
      <c r="E512" s="248" t="str">
        <f t="array" ref="E512">IF($F512&lt;&gt;"",INDEX(DropDownLists!$K$10:$K$2516,MATCH($F512,DropDownLists!$L$10:$L$2516,0)),"")</f>
        <v/>
      </c>
      <c r="F512" s="116"/>
      <c r="G512" s="118"/>
      <c r="I512" s="144"/>
      <c r="J512" s="141"/>
      <c r="K512" s="145"/>
      <c r="L512" s="146"/>
      <c r="M512" s="195" t="str">
        <f t="array" ref="M512">IF($L512&lt;&gt;"",INDEX(DropDownLists!$H$10:$H$2516,MATCH($L512,DropDownLists!$I$10:$I$2516,0)),"")</f>
        <v/>
      </c>
      <c r="N512" s="148"/>
      <c r="O512" s="148"/>
      <c r="P512" s="146"/>
      <c r="Q512" s="148" t="s">
        <v>190</v>
      </c>
      <c r="R512" s="119" t="str">
        <f t="array" ref="R512">IF(ISNA(VLOOKUP($F512, AdmittedwithRecentDischarge!$I$28:$I$1527,1,FALSE)),"",MAX(IF((AdmittedwithRecentDischarge!$I$28:$I$1527=$F512)*(AdmittedwithRecentDischarge!$M$28:$M$1527&lt;=TransferLog!$J512),AdmittedwithRecentDischarge!$M$28:$M$1527)))</f>
        <v/>
      </c>
      <c r="S512" s="120" t="str">
        <f t="array" ref="S512">IF(ISNA(INDEX(AdmittedwithRecentDischarge!$AH$28:$AH$1527,MATCH($F512&amp;$R512,AdmittedwithRecentDischarge!$I$28:$I$1527&amp;AdmittedwithRecentDischarge!$M$28:$M$1527,0))),"", IF($R512&lt;&gt;"",INDEX(AdmittedwithRecentDischarge!$AH$28:$AH$1527,MATCH($F512&amp;$R512,AdmittedwithRecentDischarge!$I$28:$I$1527&amp;AdmittedwithRecentDischarge!$M$28:$M$1527,0)),""))</f>
        <v/>
      </c>
      <c r="T512" s="190">
        <f t="array" ref="T512">IF(ISNA(INDEX(AdmittedwithRecentDischarge!$I$28:$W$1527, (MATCH($F512&amp;$R512,AdmittedwithRecentDischarge!$I$28:$I$1527&amp;AdmittedwithRecentDischarge!$M$28:$M$1527,0)))),"",INDEX(AdmittedwithRecentDischarge!$I$28:$W$1527, (MATCH($F512&amp;$R512,AdmittedwithRecentDischarge!$I$28:$I$1527&amp;AdmittedwithRecentDischarge!$M$28:$M$1527,0)),9))</f>
        <v>0</v>
      </c>
      <c r="U512" s="191">
        <f t="array" ref="U512">IF(ISNA(INDEX(AdmittedwithRecentDischarge!$I$28:$W$1527, (MATCH($F512&amp;$R512,AdmittedwithRecentDischarge!$I$28:$I$1527&amp;AdmittedwithRecentDischarge!$M$28:$M$1527,0)))),"",INDEX(AdmittedwithRecentDischarge!$I$28:$W$1527, (MATCH($F512&amp;$R512,AdmittedwithRecentDischarge!$I$28:$I$1527&amp;AdmittedwithRecentDischarge!$M$28:$M$1527,0)),11))</f>
        <v>0</v>
      </c>
      <c r="V512" s="191">
        <f t="array" ref="V512">IF(ISNA(INDEX(AdmittedwithRecentDischarge!$I$28:$W$1527, (MATCH($F512&amp;$R512,AdmittedwithRecentDischarge!$I$28:$I$1527&amp;AdmittedwithRecentDischarge!$M$28:$M$1527,0)))),"",INDEX(AdmittedwithRecentDischarge!$I$28:$W$1527, (MATCH($F512&amp;$R512,AdmittedwithRecentDischarge!$I$28:$I$1527&amp;AdmittedwithRecentDischarge!$M$28:$M$1527,0)),15))</f>
        <v>0</v>
      </c>
      <c r="W512" s="228" t="b">
        <f t="shared" si="47"/>
        <v>0</v>
      </c>
      <c r="X512" s="224" t="str">
        <f t="array" ref="X512">IF(ISNA(VLOOKUP($F512, AdmittedwithRecentDischarge!$I$28:$I$1527,1,FALSE)),"",MAX(IF((AdmittedwithRecentDischarge!$I$28:$I$1527=$F512)*(AdmittedwithRecentDischarge!$K$28:$K$1527&lt;=TransferLog!$J512),AdmittedwithRecentDischarge!$K$28:$K$1527)))</f>
        <v/>
      </c>
      <c r="Y512" s="224" t="b">
        <f t="shared" si="48"/>
        <v>0</v>
      </c>
      <c r="Z512" s="208"/>
      <c r="AA512" s="207" t="str">
        <f t="shared" si="45"/>
        <v/>
      </c>
      <c r="AB512" s="212" t="b">
        <f t="shared" si="49"/>
        <v>0</v>
      </c>
      <c r="AC512" s="213">
        <f t="shared" si="46"/>
        <v>0</v>
      </c>
      <c r="AD512" s="298"/>
      <c r="AE512" s="299"/>
      <c r="AF512" s="21">
        <f t="shared" si="51"/>
        <v>0</v>
      </c>
    </row>
    <row r="513" spans="1:32" s="21" customFormat="1" ht="16.5" customHeight="1">
      <c r="A513" s="22"/>
      <c r="B513" s="22"/>
      <c r="C513" s="22"/>
      <c r="D513" s="115">
        <f t="shared" si="50"/>
        <v>493</v>
      </c>
      <c r="E513" s="248" t="str">
        <f t="array" ref="E513">IF($F513&lt;&gt;"",INDEX(DropDownLists!$K$10:$K$2516,MATCH($F513,DropDownLists!$L$10:$L$2516,0)),"")</f>
        <v/>
      </c>
      <c r="F513" s="116"/>
      <c r="G513" s="118"/>
      <c r="I513" s="144"/>
      <c r="J513" s="141"/>
      <c r="K513" s="145"/>
      <c r="L513" s="146"/>
      <c r="M513" s="195" t="str">
        <f t="array" ref="M513">IF($L513&lt;&gt;"",INDEX(DropDownLists!$H$10:$H$2516,MATCH($L513,DropDownLists!$I$10:$I$2516,0)),"")</f>
        <v/>
      </c>
      <c r="N513" s="148"/>
      <c r="O513" s="148"/>
      <c r="P513" s="146"/>
      <c r="Q513" s="148" t="s">
        <v>190</v>
      </c>
      <c r="R513" s="119" t="str">
        <f t="array" ref="R513">IF(ISNA(VLOOKUP($F513, AdmittedwithRecentDischarge!$I$28:$I$1527,1,FALSE)),"",MAX(IF((AdmittedwithRecentDischarge!$I$28:$I$1527=$F513)*(AdmittedwithRecentDischarge!$M$28:$M$1527&lt;=TransferLog!$J513),AdmittedwithRecentDischarge!$M$28:$M$1527)))</f>
        <v/>
      </c>
      <c r="S513" s="120" t="str">
        <f t="array" ref="S513">IF(ISNA(INDEX(AdmittedwithRecentDischarge!$AH$28:$AH$1527,MATCH($F513&amp;$R513,AdmittedwithRecentDischarge!$I$28:$I$1527&amp;AdmittedwithRecentDischarge!$M$28:$M$1527,0))),"", IF($R513&lt;&gt;"",INDEX(AdmittedwithRecentDischarge!$AH$28:$AH$1527,MATCH($F513&amp;$R513,AdmittedwithRecentDischarge!$I$28:$I$1527&amp;AdmittedwithRecentDischarge!$M$28:$M$1527,0)),""))</f>
        <v/>
      </c>
      <c r="T513" s="190">
        <f t="array" ref="T513">IF(ISNA(INDEX(AdmittedwithRecentDischarge!$I$28:$W$1527, (MATCH($F513&amp;$R513,AdmittedwithRecentDischarge!$I$28:$I$1527&amp;AdmittedwithRecentDischarge!$M$28:$M$1527,0)))),"",INDEX(AdmittedwithRecentDischarge!$I$28:$W$1527, (MATCH($F513&amp;$R513,AdmittedwithRecentDischarge!$I$28:$I$1527&amp;AdmittedwithRecentDischarge!$M$28:$M$1527,0)),9))</f>
        <v>0</v>
      </c>
      <c r="U513" s="191">
        <f t="array" ref="U513">IF(ISNA(INDEX(AdmittedwithRecentDischarge!$I$28:$W$1527, (MATCH($F513&amp;$R513,AdmittedwithRecentDischarge!$I$28:$I$1527&amp;AdmittedwithRecentDischarge!$M$28:$M$1527,0)))),"",INDEX(AdmittedwithRecentDischarge!$I$28:$W$1527, (MATCH($F513&amp;$R513,AdmittedwithRecentDischarge!$I$28:$I$1527&amp;AdmittedwithRecentDischarge!$M$28:$M$1527,0)),11))</f>
        <v>0</v>
      </c>
      <c r="V513" s="191">
        <f t="array" ref="V513">IF(ISNA(INDEX(AdmittedwithRecentDischarge!$I$28:$W$1527, (MATCH($F513&amp;$R513,AdmittedwithRecentDischarge!$I$28:$I$1527&amp;AdmittedwithRecentDischarge!$M$28:$M$1527,0)))),"",INDEX(AdmittedwithRecentDischarge!$I$28:$W$1527, (MATCH($F513&amp;$R513,AdmittedwithRecentDischarge!$I$28:$I$1527&amp;AdmittedwithRecentDischarge!$M$28:$M$1527,0)),15))</f>
        <v>0</v>
      </c>
      <c r="W513" s="228" t="b">
        <f t="shared" si="47"/>
        <v>0</v>
      </c>
      <c r="X513" s="224" t="str">
        <f t="array" ref="X513">IF(ISNA(VLOOKUP($F513, AdmittedwithRecentDischarge!$I$28:$I$1527,1,FALSE)),"",MAX(IF((AdmittedwithRecentDischarge!$I$28:$I$1527=$F513)*(AdmittedwithRecentDischarge!$K$28:$K$1527&lt;=TransferLog!$J513),AdmittedwithRecentDischarge!$K$28:$K$1527)))</f>
        <v/>
      </c>
      <c r="Y513" s="224" t="b">
        <f t="shared" si="48"/>
        <v>0</v>
      </c>
      <c r="Z513" s="208"/>
      <c r="AA513" s="207" t="str">
        <f t="shared" si="45"/>
        <v/>
      </c>
      <c r="AB513" s="212" t="b">
        <f t="shared" si="49"/>
        <v>0</v>
      </c>
      <c r="AC513" s="213">
        <f t="shared" si="46"/>
        <v>0</v>
      </c>
      <c r="AD513" s="298"/>
      <c r="AE513" s="299"/>
      <c r="AF513" s="21">
        <f t="shared" si="51"/>
        <v>0</v>
      </c>
    </row>
    <row r="514" spans="1:32" s="21" customFormat="1" ht="16.5" customHeight="1">
      <c r="A514" s="22"/>
      <c r="B514" s="22"/>
      <c r="C514" s="22"/>
      <c r="D514" s="115">
        <f t="shared" si="50"/>
        <v>494</v>
      </c>
      <c r="E514" s="248" t="str">
        <f t="array" ref="E514">IF($F514&lt;&gt;"",INDEX(DropDownLists!$K$10:$K$2516,MATCH($F514,DropDownLists!$L$10:$L$2516,0)),"")</f>
        <v/>
      </c>
      <c r="F514" s="116"/>
      <c r="G514" s="118"/>
      <c r="I514" s="144"/>
      <c r="J514" s="141"/>
      <c r="K514" s="145"/>
      <c r="L514" s="146"/>
      <c r="M514" s="195" t="str">
        <f t="array" ref="M514">IF($L514&lt;&gt;"",INDEX(DropDownLists!$H$10:$H$2516,MATCH($L514,DropDownLists!$I$10:$I$2516,0)),"")</f>
        <v/>
      </c>
      <c r="N514" s="148"/>
      <c r="O514" s="148"/>
      <c r="P514" s="146"/>
      <c r="Q514" s="148" t="s">
        <v>190</v>
      </c>
      <c r="R514" s="119" t="str">
        <f t="array" ref="R514">IF(ISNA(VLOOKUP($F514, AdmittedwithRecentDischarge!$I$28:$I$1527,1,FALSE)),"",MAX(IF((AdmittedwithRecentDischarge!$I$28:$I$1527=$F514)*(AdmittedwithRecentDischarge!$M$28:$M$1527&lt;=TransferLog!$J514),AdmittedwithRecentDischarge!$M$28:$M$1527)))</f>
        <v/>
      </c>
      <c r="S514" s="120" t="str">
        <f t="array" ref="S514">IF(ISNA(INDEX(AdmittedwithRecentDischarge!$AH$28:$AH$1527,MATCH($F514&amp;$R514,AdmittedwithRecentDischarge!$I$28:$I$1527&amp;AdmittedwithRecentDischarge!$M$28:$M$1527,0))),"", IF($R514&lt;&gt;"",INDEX(AdmittedwithRecentDischarge!$AH$28:$AH$1527,MATCH($F514&amp;$R514,AdmittedwithRecentDischarge!$I$28:$I$1527&amp;AdmittedwithRecentDischarge!$M$28:$M$1527,0)),""))</f>
        <v/>
      </c>
      <c r="T514" s="190">
        <f t="array" ref="T514">IF(ISNA(INDEX(AdmittedwithRecentDischarge!$I$28:$W$1527, (MATCH($F514&amp;$R514,AdmittedwithRecentDischarge!$I$28:$I$1527&amp;AdmittedwithRecentDischarge!$M$28:$M$1527,0)))),"",INDEX(AdmittedwithRecentDischarge!$I$28:$W$1527, (MATCH($F514&amp;$R514,AdmittedwithRecentDischarge!$I$28:$I$1527&amp;AdmittedwithRecentDischarge!$M$28:$M$1527,0)),9))</f>
        <v>0</v>
      </c>
      <c r="U514" s="191">
        <f t="array" ref="U514">IF(ISNA(INDEX(AdmittedwithRecentDischarge!$I$28:$W$1527, (MATCH($F514&amp;$R514,AdmittedwithRecentDischarge!$I$28:$I$1527&amp;AdmittedwithRecentDischarge!$M$28:$M$1527,0)))),"",INDEX(AdmittedwithRecentDischarge!$I$28:$W$1527, (MATCH($F514&amp;$R514,AdmittedwithRecentDischarge!$I$28:$I$1527&amp;AdmittedwithRecentDischarge!$M$28:$M$1527,0)),11))</f>
        <v>0</v>
      </c>
      <c r="V514" s="191">
        <f t="array" ref="V514">IF(ISNA(INDEX(AdmittedwithRecentDischarge!$I$28:$W$1527, (MATCH($F514&amp;$R514,AdmittedwithRecentDischarge!$I$28:$I$1527&amp;AdmittedwithRecentDischarge!$M$28:$M$1527,0)))),"",INDEX(AdmittedwithRecentDischarge!$I$28:$W$1527, (MATCH($F514&amp;$R514,AdmittedwithRecentDischarge!$I$28:$I$1527&amp;AdmittedwithRecentDischarge!$M$28:$M$1527,0)),15))</f>
        <v>0</v>
      </c>
      <c r="W514" s="228" t="b">
        <f t="shared" si="47"/>
        <v>0</v>
      </c>
      <c r="X514" s="224" t="str">
        <f t="array" ref="X514">IF(ISNA(VLOOKUP($F514, AdmittedwithRecentDischarge!$I$28:$I$1527,1,FALSE)),"",MAX(IF((AdmittedwithRecentDischarge!$I$28:$I$1527=$F514)*(AdmittedwithRecentDischarge!$K$28:$K$1527&lt;=TransferLog!$J514),AdmittedwithRecentDischarge!$K$28:$K$1527)))</f>
        <v/>
      </c>
      <c r="Y514" s="224" t="b">
        <f t="shared" si="48"/>
        <v>0</v>
      </c>
      <c r="Z514" s="208"/>
      <c r="AA514" s="207" t="str">
        <f t="shared" si="45"/>
        <v/>
      </c>
      <c r="AB514" s="212" t="b">
        <f t="shared" si="49"/>
        <v>0</v>
      </c>
      <c r="AC514" s="213">
        <f t="shared" si="46"/>
        <v>0</v>
      </c>
      <c r="AD514" s="298"/>
      <c r="AE514" s="299"/>
      <c r="AF514" s="21">
        <f t="shared" si="51"/>
        <v>0</v>
      </c>
    </row>
    <row r="515" spans="1:32" s="21" customFormat="1" ht="16.5" customHeight="1">
      <c r="A515" s="22"/>
      <c r="B515" s="22"/>
      <c r="C515" s="22"/>
      <c r="D515" s="115">
        <f t="shared" si="50"/>
        <v>495</v>
      </c>
      <c r="E515" s="248" t="str">
        <f t="array" ref="E515">IF($F515&lt;&gt;"",INDEX(DropDownLists!$K$10:$K$2516,MATCH($F515,DropDownLists!$L$10:$L$2516,0)),"")</f>
        <v/>
      </c>
      <c r="F515" s="116"/>
      <c r="G515" s="118"/>
      <c r="I515" s="144"/>
      <c r="J515" s="141"/>
      <c r="K515" s="145"/>
      <c r="L515" s="146"/>
      <c r="M515" s="195" t="str">
        <f t="array" ref="M515">IF($L515&lt;&gt;"",INDEX(DropDownLists!$H$10:$H$2516,MATCH($L515,DropDownLists!$I$10:$I$2516,0)),"")</f>
        <v/>
      </c>
      <c r="N515" s="148"/>
      <c r="O515" s="148"/>
      <c r="P515" s="146"/>
      <c r="Q515" s="148" t="s">
        <v>190</v>
      </c>
      <c r="R515" s="119" t="str">
        <f t="array" ref="R515">IF(ISNA(VLOOKUP($F515, AdmittedwithRecentDischarge!$I$28:$I$1527,1,FALSE)),"",MAX(IF((AdmittedwithRecentDischarge!$I$28:$I$1527=$F515)*(AdmittedwithRecentDischarge!$M$28:$M$1527&lt;=TransferLog!$J515),AdmittedwithRecentDischarge!$M$28:$M$1527)))</f>
        <v/>
      </c>
      <c r="S515" s="120" t="str">
        <f t="array" ref="S515">IF(ISNA(INDEX(AdmittedwithRecentDischarge!$AH$28:$AH$1527,MATCH($F515&amp;$R515,AdmittedwithRecentDischarge!$I$28:$I$1527&amp;AdmittedwithRecentDischarge!$M$28:$M$1527,0))),"", IF($R515&lt;&gt;"",INDEX(AdmittedwithRecentDischarge!$AH$28:$AH$1527,MATCH($F515&amp;$R515,AdmittedwithRecentDischarge!$I$28:$I$1527&amp;AdmittedwithRecentDischarge!$M$28:$M$1527,0)),""))</f>
        <v/>
      </c>
      <c r="T515" s="190">
        <f t="array" ref="T515">IF(ISNA(INDEX(AdmittedwithRecentDischarge!$I$28:$W$1527, (MATCH($F515&amp;$R515,AdmittedwithRecentDischarge!$I$28:$I$1527&amp;AdmittedwithRecentDischarge!$M$28:$M$1527,0)))),"",INDEX(AdmittedwithRecentDischarge!$I$28:$W$1527, (MATCH($F515&amp;$R515,AdmittedwithRecentDischarge!$I$28:$I$1527&amp;AdmittedwithRecentDischarge!$M$28:$M$1527,0)),9))</f>
        <v>0</v>
      </c>
      <c r="U515" s="191">
        <f t="array" ref="U515">IF(ISNA(INDEX(AdmittedwithRecentDischarge!$I$28:$W$1527, (MATCH($F515&amp;$R515,AdmittedwithRecentDischarge!$I$28:$I$1527&amp;AdmittedwithRecentDischarge!$M$28:$M$1527,0)))),"",INDEX(AdmittedwithRecentDischarge!$I$28:$W$1527, (MATCH($F515&amp;$R515,AdmittedwithRecentDischarge!$I$28:$I$1527&amp;AdmittedwithRecentDischarge!$M$28:$M$1527,0)),11))</f>
        <v>0</v>
      </c>
      <c r="V515" s="191">
        <f t="array" ref="V515">IF(ISNA(INDEX(AdmittedwithRecentDischarge!$I$28:$W$1527, (MATCH($F515&amp;$R515,AdmittedwithRecentDischarge!$I$28:$I$1527&amp;AdmittedwithRecentDischarge!$M$28:$M$1527,0)))),"",INDEX(AdmittedwithRecentDischarge!$I$28:$W$1527, (MATCH($F515&amp;$R515,AdmittedwithRecentDischarge!$I$28:$I$1527&amp;AdmittedwithRecentDischarge!$M$28:$M$1527,0)),15))</f>
        <v>0</v>
      </c>
      <c r="W515" s="228" t="b">
        <f t="shared" si="47"/>
        <v>0</v>
      </c>
      <c r="X515" s="224" t="str">
        <f t="array" ref="X515">IF(ISNA(VLOOKUP($F515, AdmittedwithRecentDischarge!$I$28:$I$1527,1,FALSE)),"",MAX(IF((AdmittedwithRecentDischarge!$I$28:$I$1527=$F515)*(AdmittedwithRecentDischarge!$K$28:$K$1527&lt;=TransferLog!$J515),AdmittedwithRecentDischarge!$K$28:$K$1527)))</f>
        <v/>
      </c>
      <c r="Y515" s="224" t="b">
        <f t="shared" si="48"/>
        <v>0</v>
      </c>
      <c r="Z515" s="208"/>
      <c r="AA515" s="207" t="str">
        <f t="shared" si="45"/>
        <v/>
      </c>
      <c r="AB515" s="212" t="b">
        <f t="shared" si="49"/>
        <v>0</v>
      </c>
      <c r="AC515" s="213">
        <f t="shared" si="46"/>
        <v>0</v>
      </c>
      <c r="AD515" s="298"/>
      <c r="AE515" s="299"/>
      <c r="AF515" s="21">
        <f t="shared" si="51"/>
        <v>0</v>
      </c>
    </row>
    <row r="516" spans="1:32" s="21" customFormat="1" ht="16.5" customHeight="1">
      <c r="A516" s="22"/>
      <c r="B516" s="22"/>
      <c r="C516" s="22"/>
      <c r="D516" s="115">
        <f t="shared" si="50"/>
        <v>496</v>
      </c>
      <c r="E516" s="248" t="str">
        <f t="array" ref="E516">IF($F516&lt;&gt;"",INDEX(DropDownLists!$K$10:$K$2516,MATCH($F516,DropDownLists!$L$10:$L$2516,0)),"")</f>
        <v/>
      </c>
      <c r="F516" s="116"/>
      <c r="G516" s="118"/>
      <c r="I516" s="144"/>
      <c r="J516" s="141"/>
      <c r="K516" s="145"/>
      <c r="L516" s="146"/>
      <c r="M516" s="195" t="str">
        <f t="array" ref="M516">IF($L516&lt;&gt;"",INDEX(DropDownLists!$H$10:$H$2516,MATCH($L516,DropDownLists!$I$10:$I$2516,0)),"")</f>
        <v/>
      </c>
      <c r="N516" s="148"/>
      <c r="O516" s="148"/>
      <c r="P516" s="146"/>
      <c r="Q516" s="148" t="s">
        <v>190</v>
      </c>
      <c r="R516" s="119" t="str">
        <f t="array" ref="R516">IF(ISNA(VLOOKUP($F516, AdmittedwithRecentDischarge!$I$28:$I$1527,1,FALSE)),"",MAX(IF((AdmittedwithRecentDischarge!$I$28:$I$1527=$F516)*(AdmittedwithRecentDischarge!$M$28:$M$1527&lt;=TransferLog!$J516),AdmittedwithRecentDischarge!$M$28:$M$1527)))</f>
        <v/>
      </c>
      <c r="S516" s="120" t="str">
        <f t="array" ref="S516">IF(ISNA(INDEX(AdmittedwithRecentDischarge!$AH$28:$AH$1527,MATCH($F516&amp;$R516,AdmittedwithRecentDischarge!$I$28:$I$1527&amp;AdmittedwithRecentDischarge!$M$28:$M$1527,0))),"", IF($R516&lt;&gt;"",INDEX(AdmittedwithRecentDischarge!$AH$28:$AH$1527,MATCH($F516&amp;$R516,AdmittedwithRecentDischarge!$I$28:$I$1527&amp;AdmittedwithRecentDischarge!$M$28:$M$1527,0)),""))</f>
        <v/>
      </c>
      <c r="T516" s="190">
        <f t="array" ref="T516">IF(ISNA(INDEX(AdmittedwithRecentDischarge!$I$28:$W$1527, (MATCH($F516&amp;$R516,AdmittedwithRecentDischarge!$I$28:$I$1527&amp;AdmittedwithRecentDischarge!$M$28:$M$1527,0)))),"",INDEX(AdmittedwithRecentDischarge!$I$28:$W$1527, (MATCH($F516&amp;$R516,AdmittedwithRecentDischarge!$I$28:$I$1527&amp;AdmittedwithRecentDischarge!$M$28:$M$1527,0)),9))</f>
        <v>0</v>
      </c>
      <c r="U516" s="191">
        <f t="array" ref="U516">IF(ISNA(INDEX(AdmittedwithRecentDischarge!$I$28:$W$1527, (MATCH($F516&amp;$R516,AdmittedwithRecentDischarge!$I$28:$I$1527&amp;AdmittedwithRecentDischarge!$M$28:$M$1527,0)))),"",INDEX(AdmittedwithRecentDischarge!$I$28:$W$1527, (MATCH($F516&amp;$R516,AdmittedwithRecentDischarge!$I$28:$I$1527&amp;AdmittedwithRecentDischarge!$M$28:$M$1527,0)),11))</f>
        <v>0</v>
      </c>
      <c r="V516" s="191">
        <f t="array" ref="V516">IF(ISNA(INDEX(AdmittedwithRecentDischarge!$I$28:$W$1527, (MATCH($F516&amp;$R516,AdmittedwithRecentDischarge!$I$28:$I$1527&amp;AdmittedwithRecentDischarge!$M$28:$M$1527,0)))),"",INDEX(AdmittedwithRecentDischarge!$I$28:$W$1527, (MATCH($F516&amp;$R516,AdmittedwithRecentDischarge!$I$28:$I$1527&amp;AdmittedwithRecentDischarge!$M$28:$M$1527,0)),15))</f>
        <v>0</v>
      </c>
      <c r="W516" s="228" t="b">
        <f t="shared" si="47"/>
        <v>0</v>
      </c>
      <c r="X516" s="224" t="str">
        <f t="array" ref="X516">IF(ISNA(VLOOKUP($F516, AdmittedwithRecentDischarge!$I$28:$I$1527,1,FALSE)),"",MAX(IF((AdmittedwithRecentDischarge!$I$28:$I$1527=$F516)*(AdmittedwithRecentDischarge!$K$28:$K$1527&lt;=TransferLog!$J516),AdmittedwithRecentDischarge!$K$28:$K$1527)))</f>
        <v/>
      </c>
      <c r="Y516" s="224" t="b">
        <f t="shared" si="48"/>
        <v>0</v>
      </c>
      <c r="Z516" s="208"/>
      <c r="AA516" s="207" t="str">
        <f t="shared" si="45"/>
        <v/>
      </c>
      <c r="AB516" s="212" t="b">
        <f t="shared" si="49"/>
        <v>0</v>
      </c>
      <c r="AC516" s="213">
        <f t="shared" si="46"/>
        <v>0</v>
      </c>
      <c r="AD516" s="298"/>
      <c r="AE516" s="299"/>
      <c r="AF516" s="21">
        <f t="shared" si="51"/>
        <v>0</v>
      </c>
    </row>
    <row r="517" spans="1:32" s="21" customFormat="1" ht="16.5" customHeight="1">
      <c r="A517" s="22"/>
      <c r="B517" s="22"/>
      <c r="C517" s="22"/>
      <c r="D517" s="115">
        <f t="shared" si="50"/>
        <v>497</v>
      </c>
      <c r="E517" s="248" t="str">
        <f t="array" ref="E517">IF($F517&lt;&gt;"",INDEX(DropDownLists!$K$10:$K$2516,MATCH($F517,DropDownLists!$L$10:$L$2516,0)),"")</f>
        <v/>
      </c>
      <c r="F517" s="116"/>
      <c r="G517" s="118"/>
      <c r="I517" s="144"/>
      <c r="J517" s="141"/>
      <c r="K517" s="145"/>
      <c r="L517" s="146"/>
      <c r="M517" s="195" t="str">
        <f t="array" ref="M517">IF($L517&lt;&gt;"",INDEX(DropDownLists!$H$10:$H$2516,MATCH($L517,DropDownLists!$I$10:$I$2516,0)),"")</f>
        <v/>
      </c>
      <c r="N517" s="148"/>
      <c r="O517" s="148"/>
      <c r="P517" s="146"/>
      <c r="Q517" s="148" t="s">
        <v>190</v>
      </c>
      <c r="R517" s="119" t="str">
        <f t="array" ref="R517">IF(ISNA(VLOOKUP($F517, AdmittedwithRecentDischarge!$I$28:$I$1527,1,FALSE)),"",MAX(IF((AdmittedwithRecentDischarge!$I$28:$I$1527=$F517)*(AdmittedwithRecentDischarge!$M$28:$M$1527&lt;=TransferLog!$J517),AdmittedwithRecentDischarge!$M$28:$M$1527)))</f>
        <v/>
      </c>
      <c r="S517" s="120" t="str">
        <f t="array" ref="S517">IF(ISNA(INDEX(AdmittedwithRecentDischarge!$AH$28:$AH$1527,MATCH($F517&amp;$R517,AdmittedwithRecentDischarge!$I$28:$I$1527&amp;AdmittedwithRecentDischarge!$M$28:$M$1527,0))),"", IF($R517&lt;&gt;"",INDEX(AdmittedwithRecentDischarge!$AH$28:$AH$1527,MATCH($F517&amp;$R517,AdmittedwithRecentDischarge!$I$28:$I$1527&amp;AdmittedwithRecentDischarge!$M$28:$M$1527,0)),""))</f>
        <v/>
      </c>
      <c r="T517" s="190">
        <f t="array" ref="T517">IF(ISNA(INDEX(AdmittedwithRecentDischarge!$I$28:$W$1527, (MATCH($F517&amp;$R517,AdmittedwithRecentDischarge!$I$28:$I$1527&amp;AdmittedwithRecentDischarge!$M$28:$M$1527,0)))),"",INDEX(AdmittedwithRecentDischarge!$I$28:$W$1527, (MATCH($F517&amp;$R517,AdmittedwithRecentDischarge!$I$28:$I$1527&amp;AdmittedwithRecentDischarge!$M$28:$M$1527,0)),9))</f>
        <v>0</v>
      </c>
      <c r="U517" s="191">
        <f t="array" ref="U517">IF(ISNA(INDEX(AdmittedwithRecentDischarge!$I$28:$W$1527, (MATCH($F517&amp;$R517,AdmittedwithRecentDischarge!$I$28:$I$1527&amp;AdmittedwithRecentDischarge!$M$28:$M$1527,0)))),"",INDEX(AdmittedwithRecentDischarge!$I$28:$W$1527, (MATCH($F517&amp;$R517,AdmittedwithRecentDischarge!$I$28:$I$1527&amp;AdmittedwithRecentDischarge!$M$28:$M$1527,0)),11))</f>
        <v>0</v>
      </c>
      <c r="V517" s="191">
        <f t="array" ref="V517">IF(ISNA(INDEX(AdmittedwithRecentDischarge!$I$28:$W$1527, (MATCH($F517&amp;$R517,AdmittedwithRecentDischarge!$I$28:$I$1527&amp;AdmittedwithRecentDischarge!$M$28:$M$1527,0)))),"",INDEX(AdmittedwithRecentDischarge!$I$28:$W$1527, (MATCH($F517&amp;$R517,AdmittedwithRecentDischarge!$I$28:$I$1527&amp;AdmittedwithRecentDischarge!$M$28:$M$1527,0)),15))</f>
        <v>0</v>
      </c>
      <c r="W517" s="228" t="b">
        <f t="shared" si="47"/>
        <v>0</v>
      </c>
      <c r="X517" s="224" t="str">
        <f t="array" ref="X517">IF(ISNA(VLOOKUP($F517, AdmittedwithRecentDischarge!$I$28:$I$1527,1,FALSE)),"",MAX(IF((AdmittedwithRecentDischarge!$I$28:$I$1527=$F517)*(AdmittedwithRecentDischarge!$K$28:$K$1527&lt;=TransferLog!$J517),AdmittedwithRecentDischarge!$K$28:$K$1527)))</f>
        <v/>
      </c>
      <c r="Y517" s="224" t="b">
        <f t="shared" si="48"/>
        <v>0</v>
      </c>
      <c r="Z517" s="208"/>
      <c r="AA517" s="207" t="str">
        <f t="shared" si="45"/>
        <v/>
      </c>
      <c r="AB517" s="212" t="b">
        <f t="shared" si="49"/>
        <v>0</v>
      </c>
      <c r="AC517" s="213">
        <f t="shared" si="46"/>
        <v>0</v>
      </c>
      <c r="AD517" s="298"/>
      <c r="AE517" s="299"/>
      <c r="AF517" s="21">
        <f t="shared" si="51"/>
        <v>0</v>
      </c>
    </row>
    <row r="518" spans="1:32" s="21" customFormat="1" ht="16.5" customHeight="1">
      <c r="A518" s="22"/>
      <c r="B518" s="22"/>
      <c r="C518" s="22"/>
      <c r="D518" s="115">
        <f t="shared" si="50"/>
        <v>498</v>
      </c>
      <c r="E518" s="248" t="str">
        <f t="array" ref="E518">IF($F518&lt;&gt;"",INDEX(DropDownLists!$K$10:$K$2516,MATCH($F518,DropDownLists!$L$10:$L$2516,0)),"")</f>
        <v/>
      </c>
      <c r="F518" s="116"/>
      <c r="G518" s="118"/>
      <c r="I518" s="144"/>
      <c r="J518" s="141"/>
      <c r="K518" s="145"/>
      <c r="L518" s="146"/>
      <c r="M518" s="195" t="str">
        <f t="array" ref="M518">IF($L518&lt;&gt;"",INDEX(DropDownLists!$H$10:$H$2516,MATCH($L518,DropDownLists!$I$10:$I$2516,0)),"")</f>
        <v/>
      </c>
      <c r="N518" s="148"/>
      <c r="O518" s="148"/>
      <c r="P518" s="146"/>
      <c r="Q518" s="148" t="s">
        <v>190</v>
      </c>
      <c r="R518" s="119" t="str">
        <f t="array" ref="R518">IF(ISNA(VLOOKUP($F518, AdmittedwithRecentDischarge!$I$28:$I$1527,1,FALSE)),"",MAX(IF((AdmittedwithRecentDischarge!$I$28:$I$1527=$F518)*(AdmittedwithRecentDischarge!$M$28:$M$1527&lt;=TransferLog!$J518),AdmittedwithRecentDischarge!$M$28:$M$1527)))</f>
        <v/>
      </c>
      <c r="S518" s="120" t="str">
        <f t="array" ref="S518">IF(ISNA(INDEX(AdmittedwithRecentDischarge!$AH$28:$AH$1527,MATCH($F518&amp;$R518,AdmittedwithRecentDischarge!$I$28:$I$1527&amp;AdmittedwithRecentDischarge!$M$28:$M$1527,0))),"", IF($R518&lt;&gt;"",INDEX(AdmittedwithRecentDischarge!$AH$28:$AH$1527,MATCH($F518&amp;$R518,AdmittedwithRecentDischarge!$I$28:$I$1527&amp;AdmittedwithRecentDischarge!$M$28:$M$1527,0)),""))</f>
        <v/>
      </c>
      <c r="T518" s="190">
        <f t="array" ref="T518">IF(ISNA(INDEX(AdmittedwithRecentDischarge!$I$28:$W$1527, (MATCH($F518&amp;$R518,AdmittedwithRecentDischarge!$I$28:$I$1527&amp;AdmittedwithRecentDischarge!$M$28:$M$1527,0)))),"",INDEX(AdmittedwithRecentDischarge!$I$28:$W$1527, (MATCH($F518&amp;$R518,AdmittedwithRecentDischarge!$I$28:$I$1527&amp;AdmittedwithRecentDischarge!$M$28:$M$1527,0)),9))</f>
        <v>0</v>
      </c>
      <c r="U518" s="191">
        <f t="array" ref="U518">IF(ISNA(INDEX(AdmittedwithRecentDischarge!$I$28:$W$1527, (MATCH($F518&amp;$R518,AdmittedwithRecentDischarge!$I$28:$I$1527&amp;AdmittedwithRecentDischarge!$M$28:$M$1527,0)))),"",INDEX(AdmittedwithRecentDischarge!$I$28:$W$1527, (MATCH($F518&amp;$R518,AdmittedwithRecentDischarge!$I$28:$I$1527&amp;AdmittedwithRecentDischarge!$M$28:$M$1527,0)),11))</f>
        <v>0</v>
      </c>
      <c r="V518" s="191">
        <f t="array" ref="V518">IF(ISNA(INDEX(AdmittedwithRecentDischarge!$I$28:$W$1527, (MATCH($F518&amp;$R518,AdmittedwithRecentDischarge!$I$28:$I$1527&amp;AdmittedwithRecentDischarge!$M$28:$M$1527,0)))),"",INDEX(AdmittedwithRecentDischarge!$I$28:$W$1527, (MATCH($F518&amp;$R518,AdmittedwithRecentDischarge!$I$28:$I$1527&amp;AdmittedwithRecentDischarge!$M$28:$M$1527,0)),15))</f>
        <v>0</v>
      </c>
      <c r="W518" s="228" t="b">
        <f t="shared" si="47"/>
        <v>0</v>
      </c>
      <c r="X518" s="224" t="str">
        <f t="array" ref="X518">IF(ISNA(VLOOKUP($F518, AdmittedwithRecentDischarge!$I$28:$I$1527,1,FALSE)),"",MAX(IF((AdmittedwithRecentDischarge!$I$28:$I$1527=$F518)*(AdmittedwithRecentDischarge!$K$28:$K$1527&lt;=TransferLog!$J518),AdmittedwithRecentDischarge!$K$28:$K$1527)))</f>
        <v/>
      </c>
      <c r="Y518" s="224" t="b">
        <f t="shared" si="48"/>
        <v>0</v>
      </c>
      <c r="Z518" s="208"/>
      <c r="AA518" s="207" t="str">
        <f t="shared" si="45"/>
        <v/>
      </c>
      <c r="AB518" s="212" t="b">
        <f t="shared" si="49"/>
        <v>0</v>
      </c>
      <c r="AC518" s="213">
        <f t="shared" si="46"/>
        <v>0</v>
      </c>
      <c r="AD518" s="298"/>
      <c r="AE518" s="299"/>
      <c r="AF518" s="21">
        <f t="shared" si="51"/>
        <v>0</v>
      </c>
    </row>
    <row r="519" spans="1:32" s="21" customFormat="1" ht="16.5" customHeight="1">
      <c r="A519" s="22"/>
      <c r="B519" s="22"/>
      <c r="C519" s="22"/>
      <c r="D519" s="115">
        <f t="shared" si="50"/>
        <v>499</v>
      </c>
      <c r="E519" s="248" t="str">
        <f t="array" ref="E519">IF($F519&lt;&gt;"",INDEX(DropDownLists!$K$10:$K$2516,MATCH($F519,DropDownLists!$L$10:$L$2516,0)),"")</f>
        <v/>
      </c>
      <c r="F519" s="116"/>
      <c r="G519" s="118"/>
      <c r="I519" s="144"/>
      <c r="J519" s="141"/>
      <c r="K519" s="145"/>
      <c r="L519" s="146"/>
      <c r="M519" s="195" t="str">
        <f t="array" ref="M519">IF($L519&lt;&gt;"",INDEX(DropDownLists!$H$10:$H$2516,MATCH($L519,DropDownLists!$I$10:$I$2516,0)),"")</f>
        <v/>
      </c>
      <c r="N519" s="148"/>
      <c r="O519" s="148"/>
      <c r="P519" s="146"/>
      <c r="Q519" s="148" t="s">
        <v>190</v>
      </c>
      <c r="R519" s="119" t="str">
        <f t="array" ref="R519">IF(ISNA(VLOOKUP($F519, AdmittedwithRecentDischarge!$I$28:$I$1527,1,FALSE)),"",MAX(IF((AdmittedwithRecentDischarge!$I$28:$I$1527=$F519)*(AdmittedwithRecentDischarge!$M$28:$M$1527&lt;=TransferLog!$J519),AdmittedwithRecentDischarge!$M$28:$M$1527)))</f>
        <v/>
      </c>
      <c r="S519" s="120" t="str">
        <f t="array" ref="S519">IF(ISNA(INDEX(AdmittedwithRecentDischarge!$AH$28:$AH$1527,MATCH($F519&amp;$R519,AdmittedwithRecentDischarge!$I$28:$I$1527&amp;AdmittedwithRecentDischarge!$M$28:$M$1527,0))),"", IF($R519&lt;&gt;"",INDEX(AdmittedwithRecentDischarge!$AH$28:$AH$1527,MATCH($F519&amp;$R519,AdmittedwithRecentDischarge!$I$28:$I$1527&amp;AdmittedwithRecentDischarge!$M$28:$M$1527,0)),""))</f>
        <v/>
      </c>
      <c r="T519" s="190">
        <f t="array" ref="T519">IF(ISNA(INDEX(AdmittedwithRecentDischarge!$I$28:$W$1527, (MATCH($F519&amp;$R519,AdmittedwithRecentDischarge!$I$28:$I$1527&amp;AdmittedwithRecentDischarge!$M$28:$M$1527,0)))),"",INDEX(AdmittedwithRecentDischarge!$I$28:$W$1527, (MATCH($F519&amp;$R519,AdmittedwithRecentDischarge!$I$28:$I$1527&amp;AdmittedwithRecentDischarge!$M$28:$M$1527,0)),9))</f>
        <v>0</v>
      </c>
      <c r="U519" s="191">
        <f t="array" ref="U519">IF(ISNA(INDEX(AdmittedwithRecentDischarge!$I$28:$W$1527, (MATCH($F519&amp;$R519,AdmittedwithRecentDischarge!$I$28:$I$1527&amp;AdmittedwithRecentDischarge!$M$28:$M$1527,0)))),"",INDEX(AdmittedwithRecentDischarge!$I$28:$W$1527, (MATCH($F519&amp;$R519,AdmittedwithRecentDischarge!$I$28:$I$1527&amp;AdmittedwithRecentDischarge!$M$28:$M$1527,0)),11))</f>
        <v>0</v>
      </c>
      <c r="V519" s="191">
        <f t="array" ref="V519">IF(ISNA(INDEX(AdmittedwithRecentDischarge!$I$28:$W$1527, (MATCH($F519&amp;$R519,AdmittedwithRecentDischarge!$I$28:$I$1527&amp;AdmittedwithRecentDischarge!$M$28:$M$1527,0)))),"",INDEX(AdmittedwithRecentDischarge!$I$28:$W$1527, (MATCH($F519&amp;$R519,AdmittedwithRecentDischarge!$I$28:$I$1527&amp;AdmittedwithRecentDischarge!$M$28:$M$1527,0)),15))</f>
        <v>0</v>
      </c>
      <c r="W519" s="228" t="b">
        <f t="shared" si="47"/>
        <v>0</v>
      </c>
      <c r="X519" s="224" t="str">
        <f t="array" ref="X519">IF(ISNA(VLOOKUP($F519, AdmittedwithRecentDischarge!$I$28:$I$1527,1,FALSE)),"",MAX(IF((AdmittedwithRecentDischarge!$I$28:$I$1527=$F519)*(AdmittedwithRecentDischarge!$K$28:$K$1527&lt;=TransferLog!$J519),AdmittedwithRecentDischarge!$K$28:$K$1527)))</f>
        <v/>
      </c>
      <c r="Y519" s="224" t="b">
        <f t="shared" si="48"/>
        <v>0</v>
      </c>
      <c r="Z519" s="208"/>
      <c r="AA519" s="207" t="str">
        <f t="shared" si="45"/>
        <v/>
      </c>
      <c r="AB519" s="212" t="b">
        <f t="shared" si="49"/>
        <v>0</v>
      </c>
      <c r="AC519" s="213">
        <f t="shared" si="46"/>
        <v>0</v>
      </c>
      <c r="AD519" s="298"/>
      <c r="AE519" s="299"/>
      <c r="AF519" s="21">
        <f t="shared" si="51"/>
        <v>0</v>
      </c>
    </row>
    <row r="520" spans="1:32" s="21" customFormat="1" ht="16.5" customHeight="1">
      <c r="A520" s="22"/>
      <c r="B520" s="22"/>
      <c r="C520" s="22"/>
      <c r="D520" s="115">
        <f t="shared" si="50"/>
        <v>500</v>
      </c>
      <c r="E520" s="248" t="str">
        <f t="array" ref="E520">IF($F520&lt;&gt;"",INDEX(DropDownLists!$K$10:$K$2516,MATCH($F520,DropDownLists!$L$10:$L$2516,0)),"")</f>
        <v/>
      </c>
      <c r="F520" s="116"/>
      <c r="G520" s="118"/>
      <c r="I520" s="144"/>
      <c r="J520" s="141"/>
      <c r="K520" s="145"/>
      <c r="L520" s="146"/>
      <c r="M520" s="195" t="str">
        <f t="array" ref="M520">IF($L520&lt;&gt;"",INDEX(DropDownLists!$H$10:$H$2516,MATCH($L520,DropDownLists!$I$10:$I$2516,0)),"")</f>
        <v/>
      </c>
      <c r="N520" s="148"/>
      <c r="O520" s="148"/>
      <c r="P520" s="146"/>
      <c r="Q520" s="148" t="s">
        <v>190</v>
      </c>
      <c r="R520" s="119" t="str">
        <f t="array" ref="R520">IF(ISNA(VLOOKUP($F520, AdmittedwithRecentDischarge!$I$28:$I$1527,1,FALSE)),"",MAX(IF((AdmittedwithRecentDischarge!$I$28:$I$1527=$F520)*(AdmittedwithRecentDischarge!$M$28:$M$1527&lt;=TransferLog!$J520),AdmittedwithRecentDischarge!$M$28:$M$1527)))</f>
        <v/>
      </c>
      <c r="S520" s="120" t="str">
        <f t="array" ref="S520">IF(ISNA(INDEX(AdmittedwithRecentDischarge!$AH$28:$AH$1527,MATCH($F520&amp;$R520,AdmittedwithRecentDischarge!$I$28:$I$1527&amp;AdmittedwithRecentDischarge!$M$28:$M$1527,0))),"", IF($R520&lt;&gt;"",INDEX(AdmittedwithRecentDischarge!$AH$28:$AH$1527,MATCH($F520&amp;$R520,AdmittedwithRecentDischarge!$I$28:$I$1527&amp;AdmittedwithRecentDischarge!$M$28:$M$1527,0)),""))</f>
        <v/>
      </c>
      <c r="T520" s="190">
        <f t="array" ref="T520">IF(ISNA(INDEX(AdmittedwithRecentDischarge!$I$28:$W$1527, (MATCH($F520&amp;$R520,AdmittedwithRecentDischarge!$I$28:$I$1527&amp;AdmittedwithRecentDischarge!$M$28:$M$1527,0)))),"",INDEX(AdmittedwithRecentDischarge!$I$28:$W$1527, (MATCH($F520&amp;$R520,AdmittedwithRecentDischarge!$I$28:$I$1527&amp;AdmittedwithRecentDischarge!$M$28:$M$1527,0)),9))</f>
        <v>0</v>
      </c>
      <c r="U520" s="191">
        <f t="array" ref="U520">IF(ISNA(INDEX(AdmittedwithRecentDischarge!$I$28:$W$1527, (MATCH($F520&amp;$R520,AdmittedwithRecentDischarge!$I$28:$I$1527&amp;AdmittedwithRecentDischarge!$M$28:$M$1527,0)))),"",INDEX(AdmittedwithRecentDischarge!$I$28:$W$1527, (MATCH($F520&amp;$R520,AdmittedwithRecentDischarge!$I$28:$I$1527&amp;AdmittedwithRecentDischarge!$M$28:$M$1527,0)),11))</f>
        <v>0</v>
      </c>
      <c r="V520" s="191">
        <f t="array" ref="V520">IF(ISNA(INDEX(AdmittedwithRecentDischarge!$I$28:$W$1527, (MATCH($F520&amp;$R520,AdmittedwithRecentDischarge!$I$28:$I$1527&amp;AdmittedwithRecentDischarge!$M$28:$M$1527,0)))),"",INDEX(AdmittedwithRecentDischarge!$I$28:$W$1527, (MATCH($F520&amp;$R520,AdmittedwithRecentDischarge!$I$28:$I$1527&amp;AdmittedwithRecentDischarge!$M$28:$M$1527,0)),15))</f>
        <v>0</v>
      </c>
      <c r="W520" s="228" t="b">
        <f t="shared" si="47"/>
        <v>0</v>
      </c>
      <c r="X520" s="224" t="str">
        <f t="array" ref="X520">IF(ISNA(VLOOKUP($F520, AdmittedwithRecentDischarge!$I$28:$I$1527,1,FALSE)),"",MAX(IF((AdmittedwithRecentDischarge!$I$28:$I$1527=$F520)*(AdmittedwithRecentDischarge!$K$28:$K$1527&lt;=TransferLog!$J520),AdmittedwithRecentDischarge!$K$28:$K$1527)))</f>
        <v/>
      </c>
      <c r="Y520" s="224" t="b">
        <f t="shared" si="48"/>
        <v>0</v>
      </c>
      <c r="Z520" s="208"/>
      <c r="AA520" s="207" t="str">
        <f t="shared" si="45"/>
        <v/>
      </c>
      <c r="AB520" s="212" t="b">
        <f t="shared" si="49"/>
        <v>0</v>
      </c>
      <c r="AC520" s="213">
        <f t="shared" si="46"/>
        <v>0</v>
      </c>
      <c r="AD520" s="298"/>
      <c r="AE520" s="299"/>
      <c r="AF520" s="21">
        <f t="shared" si="51"/>
        <v>0</v>
      </c>
    </row>
    <row r="521" spans="1:32" s="21" customFormat="1" ht="16.5" customHeight="1">
      <c r="A521" s="22"/>
      <c r="B521" s="22"/>
      <c r="C521" s="22"/>
      <c r="D521" s="115">
        <f t="shared" si="50"/>
        <v>501</v>
      </c>
      <c r="E521" s="248" t="str">
        <f t="array" ref="E521">IF($F521&lt;&gt;"",INDEX(DropDownLists!$K$10:$K$2516,MATCH($F521,DropDownLists!$L$10:$L$2516,0)),"")</f>
        <v/>
      </c>
      <c r="F521" s="116"/>
      <c r="G521" s="118"/>
      <c r="I521" s="144"/>
      <c r="J521" s="141"/>
      <c r="K521" s="145"/>
      <c r="L521" s="146"/>
      <c r="M521" s="195" t="str">
        <f t="array" ref="M521">IF($L521&lt;&gt;"",INDEX(DropDownLists!$H$10:$H$2516,MATCH($L521,DropDownLists!$I$10:$I$2516,0)),"")</f>
        <v/>
      </c>
      <c r="N521" s="148"/>
      <c r="O521" s="148"/>
      <c r="P521" s="146"/>
      <c r="Q521" s="148" t="s">
        <v>190</v>
      </c>
      <c r="R521" s="119" t="str">
        <f t="array" ref="R521">IF(ISNA(VLOOKUP($F521, AdmittedwithRecentDischarge!$I$28:$I$1527,1,FALSE)),"",MAX(IF((AdmittedwithRecentDischarge!$I$28:$I$1527=$F521)*(AdmittedwithRecentDischarge!$M$28:$M$1527&lt;=TransferLog!$J521),AdmittedwithRecentDischarge!$M$28:$M$1527)))</f>
        <v/>
      </c>
      <c r="S521" s="120" t="str">
        <f t="array" ref="S521">IF(ISNA(INDEX(AdmittedwithRecentDischarge!$AH$28:$AH$1527,MATCH($F521&amp;$R521,AdmittedwithRecentDischarge!$I$28:$I$1527&amp;AdmittedwithRecentDischarge!$M$28:$M$1527,0))),"", IF($R521&lt;&gt;"",INDEX(AdmittedwithRecentDischarge!$AH$28:$AH$1527,MATCH($F521&amp;$R521,AdmittedwithRecentDischarge!$I$28:$I$1527&amp;AdmittedwithRecentDischarge!$M$28:$M$1527,0)),""))</f>
        <v/>
      </c>
      <c r="T521" s="190">
        <f t="array" ref="T521">IF(ISNA(INDEX(AdmittedwithRecentDischarge!$I$28:$W$1527, (MATCH($F521&amp;$R521,AdmittedwithRecentDischarge!$I$28:$I$1527&amp;AdmittedwithRecentDischarge!$M$28:$M$1527,0)))),"",INDEX(AdmittedwithRecentDischarge!$I$28:$W$1527, (MATCH($F521&amp;$R521,AdmittedwithRecentDischarge!$I$28:$I$1527&amp;AdmittedwithRecentDischarge!$M$28:$M$1527,0)),9))</f>
        <v>0</v>
      </c>
      <c r="U521" s="191">
        <f t="array" ref="U521">IF(ISNA(INDEX(AdmittedwithRecentDischarge!$I$28:$W$1527, (MATCH($F521&amp;$R521,AdmittedwithRecentDischarge!$I$28:$I$1527&amp;AdmittedwithRecentDischarge!$M$28:$M$1527,0)))),"",INDEX(AdmittedwithRecentDischarge!$I$28:$W$1527, (MATCH($F521&amp;$R521,AdmittedwithRecentDischarge!$I$28:$I$1527&amp;AdmittedwithRecentDischarge!$M$28:$M$1527,0)),11))</f>
        <v>0</v>
      </c>
      <c r="V521" s="191">
        <f t="array" ref="V521">IF(ISNA(INDEX(AdmittedwithRecentDischarge!$I$28:$W$1527, (MATCH($F521&amp;$R521,AdmittedwithRecentDischarge!$I$28:$I$1527&amp;AdmittedwithRecentDischarge!$M$28:$M$1527,0)))),"",INDEX(AdmittedwithRecentDischarge!$I$28:$W$1527, (MATCH($F521&amp;$R521,AdmittedwithRecentDischarge!$I$28:$I$1527&amp;AdmittedwithRecentDischarge!$M$28:$M$1527,0)),15))</f>
        <v>0</v>
      </c>
      <c r="W521" s="228" t="b">
        <f t="shared" si="47"/>
        <v>0</v>
      </c>
      <c r="X521" s="224" t="str">
        <f t="array" ref="X521">IF(ISNA(VLOOKUP($F521, AdmittedwithRecentDischarge!$I$28:$I$1527,1,FALSE)),"",MAX(IF((AdmittedwithRecentDischarge!$I$28:$I$1527=$F521)*(AdmittedwithRecentDischarge!$K$28:$K$1527&lt;=TransferLog!$J521),AdmittedwithRecentDischarge!$K$28:$K$1527)))</f>
        <v/>
      </c>
      <c r="Y521" s="224" t="b">
        <f t="shared" si="48"/>
        <v>0</v>
      </c>
      <c r="Z521" s="208"/>
      <c r="AA521" s="207" t="str">
        <f t="shared" si="45"/>
        <v/>
      </c>
      <c r="AB521" s="212" t="b">
        <f t="shared" si="49"/>
        <v>0</v>
      </c>
      <c r="AC521" s="213">
        <f t="shared" si="46"/>
        <v>0</v>
      </c>
      <c r="AD521" s="298"/>
      <c r="AE521" s="299"/>
      <c r="AF521" s="21">
        <f t="shared" si="51"/>
        <v>0</v>
      </c>
    </row>
    <row r="522" spans="1:32" s="21" customFormat="1" ht="16.5" customHeight="1">
      <c r="A522" s="22"/>
      <c r="B522" s="22"/>
      <c r="C522" s="22"/>
      <c r="D522" s="115">
        <f t="shared" si="50"/>
        <v>502</v>
      </c>
      <c r="E522" s="248" t="str">
        <f t="array" ref="E522">IF($F522&lt;&gt;"",INDEX(DropDownLists!$K$10:$K$2516,MATCH($F522,DropDownLists!$L$10:$L$2516,0)),"")</f>
        <v/>
      </c>
      <c r="F522" s="116"/>
      <c r="G522" s="118"/>
      <c r="I522" s="144"/>
      <c r="J522" s="141"/>
      <c r="K522" s="145"/>
      <c r="L522" s="146"/>
      <c r="M522" s="195" t="str">
        <f t="array" ref="M522">IF($L522&lt;&gt;"",INDEX(DropDownLists!$H$10:$H$2516,MATCH($L522,DropDownLists!$I$10:$I$2516,0)),"")</f>
        <v/>
      </c>
      <c r="N522" s="148"/>
      <c r="O522" s="148"/>
      <c r="P522" s="146"/>
      <c r="Q522" s="148" t="s">
        <v>190</v>
      </c>
      <c r="R522" s="119" t="str">
        <f t="array" ref="R522">IF(ISNA(VLOOKUP($F522, AdmittedwithRecentDischarge!$I$28:$I$1527,1,FALSE)),"",MAX(IF((AdmittedwithRecentDischarge!$I$28:$I$1527=$F522)*(AdmittedwithRecentDischarge!$M$28:$M$1527&lt;=TransferLog!$J522),AdmittedwithRecentDischarge!$M$28:$M$1527)))</f>
        <v/>
      </c>
      <c r="S522" s="120" t="str">
        <f t="array" ref="S522">IF(ISNA(INDEX(AdmittedwithRecentDischarge!$AH$28:$AH$1527,MATCH($F522&amp;$R522,AdmittedwithRecentDischarge!$I$28:$I$1527&amp;AdmittedwithRecentDischarge!$M$28:$M$1527,0))),"", IF($R522&lt;&gt;"",INDEX(AdmittedwithRecentDischarge!$AH$28:$AH$1527,MATCH($F522&amp;$R522,AdmittedwithRecentDischarge!$I$28:$I$1527&amp;AdmittedwithRecentDischarge!$M$28:$M$1527,0)),""))</f>
        <v/>
      </c>
      <c r="T522" s="190">
        <f t="array" ref="T522">IF(ISNA(INDEX(AdmittedwithRecentDischarge!$I$28:$W$1527, (MATCH($F522&amp;$R522,AdmittedwithRecentDischarge!$I$28:$I$1527&amp;AdmittedwithRecentDischarge!$M$28:$M$1527,0)))),"",INDEX(AdmittedwithRecentDischarge!$I$28:$W$1527, (MATCH($F522&amp;$R522,AdmittedwithRecentDischarge!$I$28:$I$1527&amp;AdmittedwithRecentDischarge!$M$28:$M$1527,0)),9))</f>
        <v>0</v>
      </c>
      <c r="U522" s="191">
        <f t="array" ref="U522">IF(ISNA(INDEX(AdmittedwithRecentDischarge!$I$28:$W$1527, (MATCH($F522&amp;$R522,AdmittedwithRecentDischarge!$I$28:$I$1527&amp;AdmittedwithRecentDischarge!$M$28:$M$1527,0)))),"",INDEX(AdmittedwithRecentDischarge!$I$28:$W$1527, (MATCH($F522&amp;$R522,AdmittedwithRecentDischarge!$I$28:$I$1527&amp;AdmittedwithRecentDischarge!$M$28:$M$1527,0)),11))</f>
        <v>0</v>
      </c>
      <c r="V522" s="191">
        <f t="array" ref="V522">IF(ISNA(INDEX(AdmittedwithRecentDischarge!$I$28:$W$1527, (MATCH($F522&amp;$R522,AdmittedwithRecentDischarge!$I$28:$I$1527&amp;AdmittedwithRecentDischarge!$M$28:$M$1527,0)))),"",INDEX(AdmittedwithRecentDischarge!$I$28:$W$1527, (MATCH($F522&amp;$R522,AdmittedwithRecentDischarge!$I$28:$I$1527&amp;AdmittedwithRecentDischarge!$M$28:$M$1527,0)),15))</f>
        <v>0</v>
      </c>
      <c r="W522" s="228" t="b">
        <f t="shared" si="47"/>
        <v>0</v>
      </c>
      <c r="X522" s="224" t="str">
        <f t="array" ref="X522">IF(ISNA(VLOOKUP($F522, AdmittedwithRecentDischarge!$I$28:$I$1527,1,FALSE)),"",MAX(IF((AdmittedwithRecentDischarge!$I$28:$I$1527=$F522)*(AdmittedwithRecentDischarge!$K$28:$K$1527&lt;=TransferLog!$J522),AdmittedwithRecentDischarge!$K$28:$K$1527)))</f>
        <v/>
      </c>
      <c r="Y522" s="224" t="b">
        <f t="shared" si="48"/>
        <v>0</v>
      </c>
      <c r="Z522" s="208"/>
      <c r="AA522" s="207" t="str">
        <f t="shared" si="45"/>
        <v/>
      </c>
      <c r="AB522" s="212" t="b">
        <f t="shared" si="49"/>
        <v>0</v>
      </c>
      <c r="AC522" s="213">
        <f t="shared" si="46"/>
        <v>0</v>
      </c>
      <c r="AD522" s="298"/>
      <c r="AE522" s="299"/>
      <c r="AF522" s="21">
        <f t="shared" si="51"/>
        <v>0</v>
      </c>
    </row>
    <row r="523" spans="1:32" s="21" customFormat="1" ht="16.5" customHeight="1">
      <c r="A523" s="22"/>
      <c r="B523" s="22"/>
      <c r="C523" s="22"/>
      <c r="D523" s="115">
        <f t="shared" si="50"/>
        <v>503</v>
      </c>
      <c r="E523" s="248" t="str">
        <f t="array" ref="E523">IF($F523&lt;&gt;"",INDEX(DropDownLists!$K$10:$K$2516,MATCH($F523,DropDownLists!$L$10:$L$2516,0)),"")</f>
        <v/>
      </c>
      <c r="F523" s="116"/>
      <c r="G523" s="118"/>
      <c r="I523" s="144"/>
      <c r="J523" s="141"/>
      <c r="K523" s="145"/>
      <c r="L523" s="146"/>
      <c r="M523" s="195" t="str">
        <f t="array" ref="M523">IF($L523&lt;&gt;"",INDEX(DropDownLists!$H$10:$H$2516,MATCH($L523,DropDownLists!$I$10:$I$2516,0)),"")</f>
        <v/>
      </c>
      <c r="N523" s="148"/>
      <c r="O523" s="148"/>
      <c r="P523" s="146"/>
      <c r="Q523" s="148" t="s">
        <v>190</v>
      </c>
      <c r="R523" s="119" t="str">
        <f t="array" ref="R523">IF(ISNA(VLOOKUP($F523, AdmittedwithRecentDischarge!$I$28:$I$1527,1,FALSE)),"",MAX(IF((AdmittedwithRecentDischarge!$I$28:$I$1527=$F523)*(AdmittedwithRecentDischarge!$M$28:$M$1527&lt;=TransferLog!$J523),AdmittedwithRecentDischarge!$M$28:$M$1527)))</f>
        <v/>
      </c>
      <c r="S523" s="120" t="str">
        <f t="array" ref="S523">IF(ISNA(INDEX(AdmittedwithRecentDischarge!$AH$28:$AH$1527,MATCH($F523&amp;$R523,AdmittedwithRecentDischarge!$I$28:$I$1527&amp;AdmittedwithRecentDischarge!$M$28:$M$1527,0))),"", IF($R523&lt;&gt;"",INDEX(AdmittedwithRecentDischarge!$AH$28:$AH$1527,MATCH($F523&amp;$R523,AdmittedwithRecentDischarge!$I$28:$I$1527&amp;AdmittedwithRecentDischarge!$M$28:$M$1527,0)),""))</f>
        <v/>
      </c>
      <c r="T523" s="190">
        <f t="array" ref="T523">IF(ISNA(INDEX(AdmittedwithRecentDischarge!$I$28:$W$1527, (MATCH($F523&amp;$R523,AdmittedwithRecentDischarge!$I$28:$I$1527&amp;AdmittedwithRecentDischarge!$M$28:$M$1527,0)))),"",INDEX(AdmittedwithRecentDischarge!$I$28:$W$1527, (MATCH($F523&amp;$R523,AdmittedwithRecentDischarge!$I$28:$I$1527&amp;AdmittedwithRecentDischarge!$M$28:$M$1527,0)),9))</f>
        <v>0</v>
      </c>
      <c r="U523" s="191">
        <f t="array" ref="U523">IF(ISNA(INDEX(AdmittedwithRecentDischarge!$I$28:$W$1527, (MATCH($F523&amp;$R523,AdmittedwithRecentDischarge!$I$28:$I$1527&amp;AdmittedwithRecentDischarge!$M$28:$M$1527,0)))),"",INDEX(AdmittedwithRecentDischarge!$I$28:$W$1527, (MATCH($F523&amp;$R523,AdmittedwithRecentDischarge!$I$28:$I$1527&amp;AdmittedwithRecentDischarge!$M$28:$M$1527,0)),11))</f>
        <v>0</v>
      </c>
      <c r="V523" s="191">
        <f t="array" ref="V523">IF(ISNA(INDEX(AdmittedwithRecentDischarge!$I$28:$W$1527, (MATCH($F523&amp;$R523,AdmittedwithRecentDischarge!$I$28:$I$1527&amp;AdmittedwithRecentDischarge!$M$28:$M$1527,0)))),"",INDEX(AdmittedwithRecentDischarge!$I$28:$W$1527, (MATCH($F523&amp;$R523,AdmittedwithRecentDischarge!$I$28:$I$1527&amp;AdmittedwithRecentDischarge!$M$28:$M$1527,0)),15))</f>
        <v>0</v>
      </c>
      <c r="W523" s="228" t="b">
        <f t="shared" si="47"/>
        <v>0</v>
      </c>
      <c r="X523" s="224" t="str">
        <f t="array" ref="X523">IF(ISNA(VLOOKUP($F523, AdmittedwithRecentDischarge!$I$28:$I$1527,1,FALSE)),"",MAX(IF((AdmittedwithRecentDischarge!$I$28:$I$1527=$F523)*(AdmittedwithRecentDischarge!$K$28:$K$1527&lt;=TransferLog!$J523),AdmittedwithRecentDischarge!$K$28:$K$1527)))</f>
        <v/>
      </c>
      <c r="Y523" s="224" t="b">
        <f t="shared" si="48"/>
        <v>0</v>
      </c>
      <c r="Z523" s="208"/>
      <c r="AA523" s="207" t="str">
        <f t="shared" si="45"/>
        <v/>
      </c>
      <c r="AB523" s="212" t="b">
        <f t="shared" si="49"/>
        <v>0</v>
      </c>
      <c r="AC523" s="213">
        <f t="shared" si="46"/>
        <v>0</v>
      </c>
      <c r="AD523" s="298"/>
      <c r="AE523" s="299"/>
      <c r="AF523" s="21">
        <f t="shared" si="51"/>
        <v>0</v>
      </c>
    </row>
    <row r="524" spans="1:32" s="21" customFormat="1" ht="16.5" customHeight="1">
      <c r="A524" s="22"/>
      <c r="B524" s="22"/>
      <c r="C524" s="22"/>
      <c r="D524" s="115">
        <f t="shared" si="50"/>
        <v>504</v>
      </c>
      <c r="E524" s="248" t="str">
        <f t="array" ref="E524">IF($F524&lt;&gt;"",INDEX(DropDownLists!$K$10:$K$2516,MATCH($F524,DropDownLists!$L$10:$L$2516,0)),"")</f>
        <v/>
      </c>
      <c r="F524" s="116"/>
      <c r="G524" s="118"/>
      <c r="I524" s="144"/>
      <c r="J524" s="141"/>
      <c r="K524" s="145"/>
      <c r="L524" s="146"/>
      <c r="M524" s="195" t="str">
        <f t="array" ref="M524">IF($L524&lt;&gt;"",INDEX(DropDownLists!$H$10:$H$2516,MATCH($L524,DropDownLists!$I$10:$I$2516,0)),"")</f>
        <v/>
      </c>
      <c r="N524" s="148"/>
      <c r="O524" s="148"/>
      <c r="P524" s="146"/>
      <c r="Q524" s="148" t="s">
        <v>190</v>
      </c>
      <c r="R524" s="119" t="str">
        <f t="array" ref="R524">IF(ISNA(VLOOKUP($F524, AdmittedwithRecentDischarge!$I$28:$I$1527,1,FALSE)),"",MAX(IF((AdmittedwithRecentDischarge!$I$28:$I$1527=$F524)*(AdmittedwithRecentDischarge!$M$28:$M$1527&lt;=TransferLog!$J524),AdmittedwithRecentDischarge!$M$28:$M$1527)))</f>
        <v/>
      </c>
      <c r="S524" s="120" t="str">
        <f t="array" ref="S524">IF(ISNA(INDEX(AdmittedwithRecentDischarge!$AH$28:$AH$1527,MATCH($F524&amp;$R524,AdmittedwithRecentDischarge!$I$28:$I$1527&amp;AdmittedwithRecentDischarge!$M$28:$M$1527,0))),"", IF($R524&lt;&gt;"",INDEX(AdmittedwithRecentDischarge!$AH$28:$AH$1527,MATCH($F524&amp;$R524,AdmittedwithRecentDischarge!$I$28:$I$1527&amp;AdmittedwithRecentDischarge!$M$28:$M$1527,0)),""))</f>
        <v/>
      </c>
      <c r="T524" s="190">
        <f t="array" ref="T524">IF(ISNA(INDEX(AdmittedwithRecentDischarge!$I$28:$W$1527, (MATCH($F524&amp;$R524,AdmittedwithRecentDischarge!$I$28:$I$1527&amp;AdmittedwithRecentDischarge!$M$28:$M$1527,0)))),"",INDEX(AdmittedwithRecentDischarge!$I$28:$W$1527, (MATCH($F524&amp;$R524,AdmittedwithRecentDischarge!$I$28:$I$1527&amp;AdmittedwithRecentDischarge!$M$28:$M$1527,0)),9))</f>
        <v>0</v>
      </c>
      <c r="U524" s="191">
        <f t="array" ref="U524">IF(ISNA(INDEX(AdmittedwithRecentDischarge!$I$28:$W$1527, (MATCH($F524&amp;$R524,AdmittedwithRecentDischarge!$I$28:$I$1527&amp;AdmittedwithRecentDischarge!$M$28:$M$1527,0)))),"",INDEX(AdmittedwithRecentDischarge!$I$28:$W$1527, (MATCH($F524&amp;$R524,AdmittedwithRecentDischarge!$I$28:$I$1527&amp;AdmittedwithRecentDischarge!$M$28:$M$1527,0)),11))</f>
        <v>0</v>
      </c>
      <c r="V524" s="191">
        <f t="array" ref="V524">IF(ISNA(INDEX(AdmittedwithRecentDischarge!$I$28:$W$1527, (MATCH($F524&amp;$R524,AdmittedwithRecentDischarge!$I$28:$I$1527&amp;AdmittedwithRecentDischarge!$M$28:$M$1527,0)))),"",INDEX(AdmittedwithRecentDischarge!$I$28:$W$1527, (MATCH($F524&amp;$R524,AdmittedwithRecentDischarge!$I$28:$I$1527&amp;AdmittedwithRecentDischarge!$M$28:$M$1527,0)),15))</f>
        <v>0</v>
      </c>
      <c r="W524" s="228" t="b">
        <f t="shared" si="47"/>
        <v>0</v>
      </c>
      <c r="X524" s="224" t="str">
        <f t="array" ref="X524">IF(ISNA(VLOOKUP($F524, AdmittedwithRecentDischarge!$I$28:$I$1527,1,FALSE)),"",MAX(IF((AdmittedwithRecentDischarge!$I$28:$I$1527=$F524)*(AdmittedwithRecentDischarge!$K$28:$K$1527&lt;=TransferLog!$J524),AdmittedwithRecentDischarge!$K$28:$K$1527)))</f>
        <v/>
      </c>
      <c r="Y524" s="224" t="b">
        <f t="shared" si="48"/>
        <v>0</v>
      </c>
      <c r="Z524" s="208"/>
      <c r="AA524" s="207" t="str">
        <f t="shared" si="45"/>
        <v/>
      </c>
      <c r="AB524" s="212" t="b">
        <f t="shared" si="49"/>
        <v>0</v>
      </c>
      <c r="AC524" s="213">
        <f t="shared" si="46"/>
        <v>0</v>
      </c>
      <c r="AD524" s="298"/>
      <c r="AE524" s="299"/>
      <c r="AF524" s="21">
        <f t="shared" si="51"/>
        <v>0</v>
      </c>
    </row>
    <row r="525" spans="1:32" s="21" customFormat="1" ht="16.5" customHeight="1">
      <c r="A525" s="22"/>
      <c r="B525" s="22"/>
      <c r="C525" s="22"/>
      <c r="D525" s="115">
        <f t="shared" si="50"/>
        <v>505</v>
      </c>
      <c r="E525" s="248" t="str">
        <f t="array" ref="E525">IF($F525&lt;&gt;"",INDEX(DropDownLists!$K$10:$K$2516,MATCH($F525,DropDownLists!$L$10:$L$2516,0)),"")</f>
        <v/>
      </c>
      <c r="F525" s="116"/>
      <c r="G525" s="118"/>
      <c r="I525" s="144"/>
      <c r="J525" s="141"/>
      <c r="K525" s="145"/>
      <c r="L525" s="146"/>
      <c r="M525" s="195" t="str">
        <f t="array" ref="M525">IF($L525&lt;&gt;"",INDEX(DropDownLists!$H$10:$H$2516,MATCH($L525,DropDownLists!$I$10:$I$2516,0)),"")</f>
        <v/>
      </c>
      <c r="N525" s="148"/>
      <c r="O525" s="148"/>
      <c r="P525" s="146"/>
      <c r="Q525" s="148" t="s">
        <v>190</v>
      </c>
      <c r="R525" s="119" t="str">
        <f t="array" ref="R525">IF(ISNA(VLOOKUP($F525, AdmittedwithRecentDischarge!$I$28:$I$1527,1,FALSE)),"",MAX(IF((AdmittedwithRecentDischarge!$I$28:$I$1527=$F525)*(AdmittedwithRecentDischarge!$M$28:$M$1527&lt;=TransferLog!$J525),AdmittedwithRecentDischarge!$M$28:$M$1527)))</f>
        <v/>
      </c>
      <c r="S525" s="120" t="str">
        <f t="array" ref="S525">IF(ISNA(INDEX(AdmittedwithRecentDischarge!$AH$28:$AH$1527,MATCH($F525&amp;$R525,AdmittedwithRecentDischarge!$I$28:$I$1527&amp;AdmittedwithRecentDischarge!$M$28:$M$1527,0))),"", IF($R525&lt;&gt;"",INDEX(AdmittedwithRecentDischarge!$AH$28:$AH$1527,MATCH($F525&amp;$R525,AdmittedwithRecentDischarge!$I$28:$I$1527&amp;AdmittedwithRecentDischarge!$M$28:$M$1527,0)),""))</f>
        <v/>
      </c>
      <c r="T525" s="190">
        <f t="array" ref="T525">IF(ISNA(INDEX(AdmittedwithRecentDischarge!$I$28:$W$1527, (MATCH($F525&amp;$R525,AdmittedwithRecentDischarge!$I$28:$I$1527&amp;AdmittedwithRecentDischarge!$M$28:$M$1527,0)))),"",INDEX(AdmittedwithRecentDischarge!$I$28:$W$1527, (MATCH($F525&amp;$R525,AdmittedwithRecentDischarge!$I$28:$I$1527&amp;AdmittedwithRecentDischarge!$M$28:$M$1527,0)),9))</f>
        <v>0</v>
      </c>
      <c r="U525" s="191">
        <f t="array" ref="U525">IF(ISNA(INDEX(AdmittedwithRecentDischarge!$I$28:$W$1527, (MATCH($F525&amp;$R525,AdmittedwithRecentDischarge!$I$28:$I$1527&amp;AdmittedwithRecentDischarge!$M$28:$M$1527,0)))),"",INDEX(AdmittedwithRecentDischarge!$I$28:$W$1527, (MATCH($F525&amp;$R525,AdmittedwithRecentDischarge!$I$28:$I$1527&amp;AdmittedwithRecentDischarge!$M$28:$M$1527,0)),11))</f>
        <v>0</v>
      </c>
      <c r="V525" s="191">
        <f t="array" ref="V525">IF(ISNA(INDEX(AdmittedwithRecentDischarge!$I$28:$W$1527, (MATCH($F525&amp;$R525,AdmittedwithRecentDischarge!$I$28:$I$1527&amp;AdmittedwithRecentDischarge!$M$28:$M$1527,0)))),"",INDEX(AdmittedwithRecentDischarge!$I$28:$W$1527, (MATCH($F525&amp;$R525,AdmittedwithRecentDischarge!$I$28:$I$1527&amp;AdmittedwithRecentDischarge!$M$28:$M$1527,0)),15))</f>
        <v>0</v>
      </c>
      <c r="W525" s="228" t="b">
        <f t="shared" si="47"/>
        <v>0</v>
      </c>
      <c r="X525" s="224" t="str">
        <f t="array" ref="X525">IF(ISNA(VLOOKUP($F525, AdmittedwithRecentDischarge!$I$28:$I$1527,1,FALSE)),"",MAX(IF((AdmittedwithRecentDischarge!$I$28:$I$1527=$F525)*(AdmittedwithRecentDischarge!$K$28:$K$1527&lt;=TransferLog!$J525),AdmittedwithRecentDischarge!$K$28:$K$1527)))</f>
        <v/>
      </c>
      <c r="Y525" s="224" t="b">
        <f t="shared" si="48"/>
        <v>0</v>
      </c>
      <c r="Z525" s="208"/>
      <c r="AA525" s="207" t="str">
        <f t="shared" si="45"/>
        <v/>
      </c>
      <c r="AB525" s="212" t="b">
        <f t="shared" si="49"/>
        <v>0</v>
      </c>
      <c r="AC525" s="213">
        <f t="shared" si="46"/>
        <v>0</v>
      </c>
      <c r="AD525" s="298"/>
      <c r="AE525" s="299"/>
      <c r="AF525" s="21">
        <f t="shared" si="51"/>
        <v>0</v>
      </c>
    </row>
    <row r="526" spans="1:32" s="21" customFormat="1" ht="16.5" customHeight="1">
      <c r="A526" s="22"/>
      <c r="B526" s="22"/>
      <c r="C526" s="22"/>
      <c r="D526" s="115">
        <f t="shared" si="50"/>
        <v>506</v>
      </c>
      <c r="E526" s="248" t="str">
        <f t="array" ref="E526">IF($F526&lt;&gt;"",INDEX(DropDownLists!$K$10:$K$2516,MATCH($F526,DropDownLists!$L$10:$L$2516,0)),"")</f>
        <v/>
      </c>
      <c r="F526" s="116"/>
      <c r="G526" s="118"/>
      <c r="I526" s="144"/>
      <c r="J526" s="141"/>
      <c r="K526" s="145"/>
      <c r="L526" s="146"/>
      <c r="M526" s="195" t="str">
        <f t="array" ref="M526">IF($L526&lt;&gt;"",INDEX(DropDownLists!$H$10:$H$2516,MATCH($L526,DropDownLists!$I$10:$I$2516,0)),"")</f>
        <v/>
      </c>
      <c r="N526" s="148"/>
      <c r="O526" s="148"/>
      <c r="P526" s="146"/>
      <c r="Q526" s="148" t="s">
        <v>190</v>
      </c>
      <c r="R526" s="119" t="str">
        <f t="array" ref="R526">IF(ISNA(VLOOKUP($F526, AdmittedwithRecentDischarge!$I$28:$I$1527,1,FALSE)),"",MAX(IF((AdmittedwithRecentDischarge!$I$28:$I$1527=$F526)*(AdmittedwithRecentDischarge!$M$28:$M$1527&lt;=TransferLog!$J526),AdmittedwithRecentDischarge!$M$28:$M$1527)))</f>
        <v/>
      </c>
      <c r="S526" s="120" t="str">
        <f t="array" ref="S526">IF(ISNA(INDEX(AdmittedwithRecentDischarge!$AH$28:$AH$1527,MATCH($F526&amp;$R526,AdmittedwithRecentDischarge!$I$28:$I$1527&amp;AdmittedwithRecentDischarge!$M$28:$M$1527,0))),"", IF($R526&lt;&gt;"",INDEX(AdmittedwithRecentDischarge!$AH$28:$AH$1527,MATCH($F526&amp;$R526,AdmittedwithRecentDischarge!$I$28:$I$1527&amp;AdmittedwithRecentDischarge!$M$28:$M$1527,0)),""))</f>
        <v/>
      </c>
      <c r="T526" s="190">
        <f t="array" ref="T526">IF(ISNA(INDEX(AdmittedwithRecentDischarge!$I$28:$W$1527, (MATCH($F526&amp;$R526,AdmittedwithRecentDischarge!$I$28:$I$1527&amp;AdmittedwithRecentDischarge!$M$28:$M$1527,0)))),"",INDEX(AdmittedwithRecentDischarge!$I$28:$W$1527, (MATCH($F526&amp;$R526,AdmittedwithRecentDischarge!$I$28:$I$1527&amp;AdmittedwithRecentDischarge!$M$28:$M$1527,0)),9))</f>
        <v>0</v>
      </c>
      <c r="U526" s="191">
        <f t="array" ref="U526">IF(ISNA(INDEX(AdmittedwithRecentDischarge!$I$28:$W$1527, (MATCH($F526&amp;$R526,AdmittedwithRecentDischarge!$I$28:$I$1527&amp;AdmittedwithRecentDischarge!$M$28:$M$1527,0)))),"",INDEX(AdmittedwithRecentDischarge!$I$28:$W$1527, (MATCH($F526&amp;$R526,AdmittedwithRecentDischarge!$I$28:$I$1527&amp;AdmittedwithRecentDischarge!$M$28:$M$1527,0)),11))</f>
        <v>0</v>
      </c>
      <c r="V526" s="191">
        <f t="array" ref="V526">IF(ISNA(INDEX(AdmittedwithRecentDischarge!$I$28:$W$1527, (MATCH($F526&amp;$R526,AdmittedwithRecentDischarge!$I$28:$I$1527&amp;AdmittedwithRecentDischarge!$M$28:$M$1527,0)))),"",INDEX(AdmittedwithRecentDischarge!$I$28:$W$1527, (MATCH($F526&amp;$R526,AdmittedwithRecentDischarge!$I$28:$I$1527&amp;AdmittedwithRecentDischarge!$M$28:$M$1527,0)),15))</f>
        <v>0</v>
      </c>
      <c r="W526" s="228" t="b">
        <f t="shared" si="47"/>
        <v>0</v>
      </c>
      <c r="X526" s="224" t="str">
        <f t="array" ref="X526">IF(ISNA(VLOOKUP($F526, AdmittedwithRecentDischarge!$I$28:$I$1527,1,FALSE)),"",MAX(IF((AdmittedwithRecentDischarge!$I$28:$I$1527=$F526)*(AdmittedwithRecentDischarge!$K$28:$K$1527&lt;=TransferLog!$J526),AdmittedwithRecentDischarge!$K$28:$K$1527)))</f>
        <v/>
      </c>
      <c r="Y526" s="224" t="b">
        <f t="shared" si="48"/>
        <v>0</v>
      </c>
      <c r="Z526" s="208"/>
      <c r="AA526" s="207" t="str">
        <f t="shared" si="45"/>
        <v/>
      </c>
      <c r="AB526" s="212" t="b">
        <f t="shared" si="49"/>
        <v>0</v>
      </c>
      <c r="AC526" s="213">
        <f t="shared" si="46"/>
        <v>0</v>
      </c>
      <c r="AD526" s="298"/>
      <c r="AE526" s="299"/>
      <c r="AF526" s="21">
        <f t="shared" si="51"/>
        <v>0</v>
      </c>
    </row>
    <row r="527" spans="1:32" s="21" customFormat="1" ht="16.5" customHeight="1">
      <c r="A527" s="22"/>
      <c r="B527" s="22"/>
      <c r="C527" s="22"/>
      <c r="D527" s="115">
        <f t="shared" si="50"/>
        <v>507</v>
      </c>
      <c r="E527" s="248" t="str">
        <f t="array" ref="E527">IF($F527&lt;&gt;"",INDEX(DropDownLists!$K$10:$K$2516,MATCH($F527,DropDownLists!$L$10:$L$2516,0)),"")</f>
        <v/>
      </c>
      <c r="F527" s="116"/>
      <c r="G527" s="118"/>
      <c r="I527" s="144"/>
      <c r="J527" s="141"/>
      <c r="K527" s="145"/>
      <c r="L527" s="146"/>
      <c r="M527" s="195" t="str">
        <f t="array" ref="M527">IF($L527&lt;&gt;"",INDEX(DropDownLists!$H$10:$H$2516,MATCH($L527,DropDownLists!$I$10:$I$2516,0)),"")</f>
        <v/>
      </c>
      <c r="N527" s="148"/>
      <c r="O527" s="148"/>
      <c r="P527" s="146"/>
      <c r="Q527" s="148" t="s">
        <v>190</v>
      </c>
      <c r="R527" s="119" t="str">
        <f t="array" ref="R527">IF(ISNA(VLOOKUP($F527, AdmittedwithRecentDischarge!$I$28:$I$1527,1,FALSE)),"",MAX(IF((AdmittedwithRecentDischarge!$I$28:$I$1527=$F527)*(AdmittedwithRecentDischarge!$M$28:$M$1527&lt;=TransferLog!$J527),AdmittedwithRecentDischarge!$M$28:$M$1527)))</f>
        <v/>
      </c>
      <c r="S527" s="120" t="str">
        <f t="array" ref="S527">IF(ISNA(INDEX(AdmittedwithRecentDischarge!$AH$28:$AH$1527,MATCH($F527&amp;$R527,AdmittedwithRecentDischarge!$I$28:$I$1527&amp;AdmittedwithRecentDischarge!$M$28:$M$1527,0))),"", IF($R527&lt;&gt;"",INDEX(AdmittedwithRecentDischarge!$AH$28:$AH$1527,MATCH($F527&amp;$R527,AdmittedwithRecentDischarge!$I$28:$I$1527&amp;AdmittedwithRecentDischarge!$M$28:$M$1527,0)),""))</f>
        <v/>
      </c>
      <c r="T527" s="190">
        <f t="array" ref="T527">IF(ISNA(INDEX(AdmittedwithRecentDischarge!$I$28:$W$1527, (MATCH($F527&amp;$R527,AdmittedwithRecentDischarge!$I$28:$I$1527&amp;AdmittedwithRecentDischarge!$M$28:$M$1527,0)))),"",INDEX(AdmittedwithRecentDischarge!$I$28:$W$1527, (MATCH($F527&amp;$R527,AdmittedwithRecentDischarge!$I$28:$I$1527&amp;AdmittedwithRecentDischarge!$M$28:$M$1527,0)),9))</f>
        <v>0</v>
      </c>
      <c r="U527" s="191">
        <f t="array" ref="U527">IF(ISNA(INDEX(AdmittedwithRecentDischarge!$I$28:$W$1527, (MATCH($F527&amp;$R527,AdmittedwithRecentDischarge!$I$28:$I$1527&amp;AdmittedwithRecentDischarge!$M$28:$M$1527,0)))),"",INDEX(AdmittedwithRecentDischarge!$I$28:$W$1527, (MATCH($F527&amp;$R527,AdmittedwithRecentDischarge!$I$28:$I$1527&amp;AdmittedwithRecentDischarge!$M$28:$M$1527,0)),11))</f>
        <v>0</v>
      </c>
      <c r="V527" s="191">
        <f t="array" ref="V527">IF(ISNA(INDEX(AdmittedwithRecentDischarge!$I$28:$W$1527, (MATCH($F527&amp;$R527,AdmittedwithRecentDischarge!$I$28:$I$1527&amp;AdmittedwithRecentDischarge!$M$28:$M$1527,0)))),"",INDEX(AdmittedwithRecentDischarge!$I$28:$W$1527, (MATCH($F527&amp;$R527,AdmittedwithRecentDischarge!$I$28:$I$1527&amp;AdmittedwithRecentDischarge!$M$28:$M$1527,0)),15))</f>
        <v>0</v>
      </c>
      <c r="W527" s="228" t="b">
        <f t="shared" si="47"/>
        <v>0</v>
      </c>
      <c r="X527" s="224" t="str">
        <f t="array" ref="X527">IF(ISNA(VLOOKUP($F527, AdmittedwithRecentDischarge!$I$28:$I$1527,1,FALSE)),"",MAX(IF((AdmittedwithRecentDischarge!$I$28:$I$1527=$F527)*(AdmittedwithRecentDischarge!$K$28:$K$1527&lt;=TransferLog!$J527),AdmittedwithRecentDischarge!$K$28:$K$1527)))</f>
        <v/>
      </c>
      <c r="Y527" s="224" t="b">
        <f t="shared" si="48"/>
        <v>0</v>
      </c>
      <c r="Z527" s="208"/>
      <c r="AA527" s="207" t="str">
        <f t="shared" si="45"/>
        <v/>
      </c>
      <c r="AB527" s="212" t="b">
        <f t="shared" si="49"/>
        <v>0</v>
      </c>
      <c r="AC527" s="213">
        <f t="shared" si="46"/>
        <v>0</v>
      </c>
      <c r="AD527" s="298"/>
      <c r="AE527" s="299"/>
      <c r="AF527" s="21">
        <f t="shared" si="51"/>
        <v>0</v>
      </c>
    </row>
    <row r="528" spans="1:32" s="21" customFormat="1" ht="16.5" customHeight="1">
      <c r="A528" s="22"/>
      <c r="B528" s="22"/>
      <c r="C528" s="22"/>
      <c r="D528" s="115">
        <f t="shared" si="50"/>
        <v>508</v>
      </c>
      <c r="E528" s="248" t="str">
        <f t="array" ref="E528">IF($F528&lt;&gt;"",INDEX(DropDownLists!$K$10:$K$2516,MATCH($F528,DropDownLists!$L$10:$L$2516,0)),"")</f>
        <v/>
      </c>
      <c r="F528" s="116"/>
      <c r="G528" s="118"/>
      <c r="I528" s="144"/>
      <c r="J528" s="141"/>
      <c r="K528" s="145"/>
      <c r="L528" s="146"/>
      <c r="M528" s="195" t="str">
        <f t="array" ref="M528">IF($L528&lt;&gt;"",INDEX(DropDownLists!$H$10:$H$2516,MATCH($L528,DropDownLists!$I$10:$I$2516,0)),"")</f>
        <v/>
      </c>
      <c r="N528" s="148"/>
      <c r="O528" s="148"/>
      <c r="P528" s="146"/>
      <c r="Q528" s="148" t="s">
        <v>190</v>
      </c>
      <c r="R528" s="119" t="str">
        <f t="array" ref="R528">IF(ISNA(VLOOKUP($F528, AdmittedwithRecentDischarge!$I$28:$I$1527,1,FALSE)),"",MAX(IF((AdmittedwithRecentDischarge!$I$28:$I$1527=$F528)*(AdmittedwithRecentDischarge!$M$28:$M$1527&lt;=TransferLog!$J528),AdmittedwithRecentDischarge!$M$28:$M$1527)))</f>
        <v/>
      </c>
      <c r="S528" s="120" t="str">
        <f t="array" ref="S528">IF(ISNA(INDEX(AdmittedwithRecentDischarge!$AH$28:$AH$1527,MATCH($F528&amp;$R528,AdmittedwithRecentDischarge!$I$28:$I$1527&amp;AdmittedwithRecentDischarge!$M$28:$M$1527,0))),"", IF($R528&lt;&gt;"",INDEX(AdmittedwithRecentDischarge!$AH$28:$AH$1527,MATCH($F528&amp;$R528,AdmittedwithRecentDischarge!$I$28:$I$1527&amp;AdmittedwithRecentDischarge!$M$28:$M$1527,0)),""))</f>
        <v/>
      </c>
      <c r="T528" s="190">
        <f t="array" ref="T528">IF(ISNA(INDEX(AdmittedwithRecentDischarge!$I$28:$W$1527, (MATCH($F528&amp;$R528,AdmittedwithRecentDischarge!$I$28:$I$1527&amp;AdmittedwithRecentDischarge!$M$28:$M$1527,0)))),"",INDEX(AdmittedwithRecentDischarge!$I$28:$W$1527, (MATCH($F528&amp;$R528,AdmittedwithRecentDischarge!$I$28:$I$1527&amp;AdmittedwithRecentDischarge!$M$28:$M$1527,0)),9))</f>
        <v>0</v>
      </c>
      <c r="U528" s="191">
        <f t="array" ref="U528">IF(ISNA(INDEX(AdmittedwithRecentDischarge!$I$28:$W$1527, (MATCH($F528&amp;$R528,AdmittedwithRecentDischarge!$I$28:$I$1527&amp;AdmittedwithRecentDischarge!$M$28:$M$1527,0)))),"",INDEX(AdmittedwithRecentDischarge!$I$28:$W$1527, (MATCH($F528&amp;$R528,AdmittedwithRecentDischarge!$I$28:$I$1527&amp;AdmittedwithRecentDischarge!$M$28:$M$1527,0)),11))</f>
        <v>0</v>
      </c>
      <c r="V528" s="191">
        <f t="array" ref="V528">IF(ISNA(INDEX(AdmittedwithRecentDischarge!$I$28:$W$1527, (MATCH($F528&amp;$R528,AdmittedwithRecentDischarge!$I$28:$I$1527&amp;AdmittedwithRecentDischarge!$M$28:$M$1527,0)))),"",INDEX(AdmittedwithRecentDischarge!$I$28:$W$1527, (MATCH($F528&amp;$R528,AdmittedwithRecentDischarge!$I$28:$I$1527&amp;AdmittedwithRecentDischarge!$M$28:$M$1527,0)),15))</f>
        <v>0</v>
      </c>
      <c r="W528" s="228" t="b">
        <f t="shared" si="47"/>
        <v>0</v>
      </c>
      <c r="X528" s="224" t="str">
        <f t="array" ref="X528">IF(ISNA(VLOOKUP($F528, AdmittedwithRecentDischarge!$I$28:$I$1527,1,FALSE)),"",MAX(IF((AdmittedwithRecentDischarge!$I$28:$I$1527=$F528)*(AdmittedwithRecentDischarge!$K$28:$K$1527&lt;=TransferLog!$J528),AdmittedwithRecentDischarge!$K$28:$K$1527)))</f>
        <v/>
      </c>
      <c r="Y528" s="224" t="b">
        <f t="shared" si="48"/>
        <v>0</v>
      </c>
      <c r="Z528" s="208"/>
      <c r="AA528" s="207" t="str">
        <f t="shared" si="45"/>
        <v/>
      </c>
      <c r="AB528" s="212" t="b">
        <f t="shared" si="49"/>
        <v>0</v>
      </c>
      <c r="AC528" s="213">
        <f t="shared" si="46"/>
        <v>0</v>
      </c>
      <c r="AD528" s="298"/>
      <c r="AE528" s="299"/>
      <c r="AF528" s="21">
        <f t="shared" si="51"/>
        <v>0</v>
      </c>
    </row>
    <row r="529" spans="1:32" s="21" customFormat="1" ht="16.5" customHeight="1">
      <c r="A529" s="22"/>
      <c r="B529" s="22"/>
      <c r="C529" s="22"/>
      <c r="D529" s="115">
        <f t="shared" si="50"/>
        <v>509</v>
      </c>
      <c r="E529" s="248" t="str">
        <f t="array" ref="E529">IF($F529&lt;&gt;"",INDEX(DropDownLists!$K$10:$K$2516,MATCH($F529,DropDownLists!$L$10:$L$2516,0)),"")</f>
        <v/>
      </c>
      <c r="F529" s="116"/>
      <c r="G529" s="118"/>
      <c r="I529" s="144"/>
      <c r="J529" s="141"/>
      <c r="K529" s="145"/>
      <c r="L529" s="146"/>
      <c r="M529" s="195" t="str">
        <f t="array" ref="M529">IF($L529&lt;&gt;"",INDEX(DropDownLists!$H$10:$H$2516,MATCH($L529,DropDownLists!$I$10:$I$2516,0)),"")</f>
        <v/>
      </c>
      <c r="N529" s="148"/>
      <c r="O529" s="148"/>
      <c r="P529" s="146"/>
      <c r="Q529" s="148" t="s">
        <v>190</v>
      </c>
      <c r="R529" s="119" t="str">
        <f t="array" ref="R529">IF(ISNA(VLOOKUP($F529, AdmittedwithRecentDischarge!$I$28:$I$1527,1,FALSE)),"",MAX(IF((AdmittedwithRecentDischarge!$I$28:$I$1527=$F529)*(AdmittedwithRecentDischarge!$M$28:$M$1527&lt;=TransferLog!$J529),AdmittedwithRecentDischarge!$M$28:$M$1527)))</f>
        <v/>
      </c>
      <c r="S529" s="120" t="str">
        <f t="array" ref="S529">IF(ISNA(INDEX(AdmittedwithRecentDischarge!$AH$28:$AH$1527,MATCH($F529&amp;$R529,AdmittedwithRecentDischarge!$I$28:$I$1527&amp;AdmittedwithRecentDischarge!$M$28:$M$1527,0))),"", IF($R529&lt;&gt;"",INDEX(AdmittedwithRecentDischarge!$AH$28:$AH$1527,MATCH($F529&amp;$R529,AdmittedwithRecentDischarge!$I$28:$I$1527&amp;AdmittedwithRecentDischarge!$M$28:$M$1527,0)),""))</f>
        <v/>
      </c>
      <c r="T529" s="190">
        <f t="array" ref="T529">IF(ISNA(INDEX(AdmittedwithRecentDischarge!$I$28:$W$1527, (MATCH($F529&amp;$R529,AdmittedwithRecentDischarge!$I$28:$I$1527&amp;AdmittedwithRecentDischarge!$M$28:$M$1527,0)))),"",INDEX(AdmittedwithRecentDischarge!$I$28:$W$1527, (MATCH($F529&amp;$R529,AdmittedwithRecentDischarge!$I$28:$I$1527&amp;AdmittedwithRecentDischarge!$M$28:$M$1527,0)),9))</f>
        <v>0</v>
      </c>
      <c r="U529" s="191">
        <f t="array" ref="U529">IF(ISNA(INDEX(AdmittedwithRecentDischarge!$I$28:$W$1527, (MATCH($F529&amp;$R529,AdmittedwithRecentDischarge!$I$28:$I$1527&amp;AdmittedwithRecentDischarge!$M$28:$M$1527,0)))),"",INDEX(AdmittedwithRecentDischarge!$I$28:$W$1527, (MATCH($F529&amp;$R529,AdmittedwithRecentDischarge!$I$28:$I$1527&amp;AdmittedwithRecentDischarge!$M$28:$M$1527,0)),11))</f>
        <v>0</v>
      </c>
      <c r="V529" s="191">
        <f t="array" ref="V529">IF(ISNA(INDEX(AdmittedwithRecentDischarge!$I$28:$W$1527, (MATCH($F529&amp;$R529,AdmittedwithRecentDischarge!$I$28:$I$1527&amp;AdmittedwithRecentDischarge!$M$28:$M$1527,0)))),"",INDEX(AdmittedwithRecentDischarge!$I$28:$W$1527, (MATCH($F529&amp;$R529,AdmittedwithRecentDischarge!$I$28:$I$1527&amp;AdmittedwithRecentDischarge!$M$28:$M$1527,0)),15))</f>
        <v>0</v>
      </c>
      <c r="W529" s="228" t="b">
        <f t="shared" si="47"/>
        <v>0</v>
      </c>
      <c r="X529" s="224" t="str">
        <f t="array" ref="X529">IF(ISNA(VLOOKUP($F529, AdmittedwithRecentDischarge!$I$28:$I$1527,1,FALSE)),"",MAX(IF((AdmittedwithRecentDischarge!$I$28:$I$1527=$F529)*(AdmittedwithRecentDischarge!$K$28:$K$1527&lt;=TransferLog!$J529),AdmittedwithRecentDischarge!$K$28:$K$1527)))</f>
        <v/>
      </c>
      <c r="Y529" s="224" t="b">
        <f t="shared" si="48"/>
        <v>0</v>
      </c>
      <c r="Z529" s="208"/>
      <c r="AA529" s="207" t="str">
        <f t="shared" si="45"/>
        <v/>
      </c>
      <c r="AB529" s="212" t="b">
        <f t="shared" si="49"/>
        <v>0</v>
      </c>
      <c r="AC529" s="213">
        <f t="shared" si="46"/>
        <v>0</v>
      </c>
      <c r="AD529" s="298"/>
      <c r="AE529" s="299"/>
      <c r="AF529" s="21">
        <f t="shared" si="51"/>
        <v>0</v>
      </c>
    </row>
    <row r="530" spans="1:32" s="21" customFormat="1" ht="16.5" customHeight="1">
      <c r="A530" s="22"/>
      <c r="B530" s="22"/>
      <c r="C530" s="22"/>
      <c r="D530" s="115">
        <f t="shared" si="50"/>
        <v>510</v>
      </c>
      <c r="E530" s="248" t="str">
        <f t="array" ref="E530">IF($F530&lt;&gt;"",INDEX(DropDownLists!$K$10:$K$2516,MATCH($F530,DropDownLists!$L$10:$L$2516,0)),"")</f>
        <v/>
      </c>
      <c r="F530" s="116"/>
      <c r="G530" s="118"/>
      <c r="I530" s="144"/>
      <c r="J530" s="141"/>
      <c r="K530" s="145"/>
      <c r="L530" s="146"/>
      <c r="M530" s="195" t="str">
        <f t="array" ref="M530">IF($L530&lt;&gt;"",INDEX(DropDownLists!$H$10:$H$2516,MATCH($L530,DropDownLists!$I$10:$I$2516,0)),"")</f>
        <v/>
      </c>
      <c r="N530" s="148"/>
      <c r="O530" s="148"/>
      <c r="P530" s="146"/>
      <c r="Q530" s="148" t="s">
        <v>190</v>
      </c>
      <c r="R530" s="119" t="str">
        <f t="array" ref="R530">IF(ISNA(VLOOKUP($F530, AdmittedwithRecentDischarge!$I$28:$I$1527,1,FALSE)),"",MAX(IF((AdmittedwithRecentDischarge!$I$28:$I$1527=$F530)*(AdmittedwithRecentDischarge!$M$28:$M$1527&lt;=TransferLog!$J530),AdmittedwithRecentDischarge!$M$28:$M$1527)))</f>
        <v/>
      </c>
      <c r="S530" s="120" t="str">
        <f t="array" ref="S530">IF(ISNA(INDEX(AdmittedwithRecentDischarge!$AH$28:$AH$1527,MATCH($F530&amp;$R530,AdmittedwithRecentDischarge!$I$28:$I$1527&amp;AdmittedwithRecentDischarge!$M$28:$M$1527,0))),"", IF($R530&lt;&gt;"",INDEX(AdmittedwithRecentDischarge!$AH$28:$AH$1527,MATCH($F530&amp;$R530,AdmittedwithRecentDischarge!$I$28:$I$1527&amp;AdmittedwithRecentDischarge!$M$28:$M$1527,0)),""))</f>
        <v/>
      </c>
      <c r="T530" s="190">
        <f t="array" ref="T530">IF(ISNA(INDEX(AdmittedwithRecentDischarge!$I$28:$W$1527, (MATCH($F530&amp;$R530,AdmittedwithRecentDischarge!$I$28:$I$1527&amp;AdmittedwithRecentDischarge!$M$28:$M$1527,0)))),"",INDEX(AdmittedwithRecentDischarge!$I$28:$W$1527, (MATCH($F530&amp;$R530,AdmittedwithRecentDischarge!$I$28:$I$1527&amp;AdmittedwithRecentDischarge!$M$28:$M$1527,0)),9))</f>
        <v>0</v>
      </c>
      <c r="U530" s="191">
        <f t="array" ref="U530">IF(ISNA(INDEX(AdmittedwithRecentDischarge!$I$28:$W$1527, (MATCH($F530&amp;$R530,AdmittedwithRecentDischarge!$I$28:$I$1527&amp;AdmittedwithRecentDischarge!$M$28:$M$1527,0)))),"",INDEX(AdmittedwithRecentDischarge!$I$28:$W$1527, (MATCH($F530&amp;$R530,AdmittedwithRecentDischarge!$I$28:$I$1527&amp;AdmittedwithRecentDischarge!$M$28:$M$1527,0)),11))</f>
        <v>0</v>
      </c>
      <c r="V530" s="191">
        <f t="array" ref="V530">IF(ISNA(INDEX(AdmittedwithRecentDischarge!$I$28:$W$1527, (MATCH($F530&amp;$R530,AdmittedwithRecentDischarge!$I$28:$I$1527&amp;AdmittedwithRecentDischarge!$M$28:$M$1527,0)))),"",INDEX(AdmittedwithRecentDischarge!$I$28:$W$1527, (MATCH($F530&amp;$R530,AdmittedwithRecentDischarge!$I$28:$I$1527&amp;AdmittedwithRecentDischarge!$M$28:$M$1527,0)),15))</f>
        <v>0</v>
      </c>
      <c r="W530" s="228" t="b">
        <f t="shared" si="47"/>
        <v>0</v>
      </c>
      <c r="X530" s="224" t="str">
        <f t="array" ref="X530">IF(ISNA(VLOOKUP($F530, AdmittedwithRecentDischarge!$I$28:$I$1527,1,FALSE)),"",MAX(IF((AdmittedwithRecentDischarge!$I$28:$I$1527=$F530)*(AdmittedwithRecentDischarge!$K$28:$K$1527&lt;=TransferLog!$J530),AdmittedwithRecentDischarge!$K$28:$K$1527)))</f>
        <v/>
      </c>
      <c r="Y530" s="224" t="b">
        <f t="shared" si="48"/>
        <v>0</v>
      </c>
      <c r="Z530" s="208"/>
      <c r="AA530" s="207" t="str">
        <f t="shared" si="45"/>
        <v/>
      </c>
      <c r="AB530" s="212" t="b">
        <f t="shared" si="49"/>
        <v>0</v>
      </c>
      <c r="AC530" s="213">
        <f t="shared" si="46"/>
        <v>0</v>
      </c>
      <c r="AD530" s="298"/>
      <c r="AE530" s="299"/>
      <c r="AF530" s="21">
        <f t="shared" si="51"/>
        <v>0</v>
      </c>
    </row>
    <row r="531" spans="1:32" s="21" customFormat="1" ht="16.5" customHeight="1">
      <c r="A531" s="22"/>
      <c r="B531" s="22"/>
      <c r="C531" s="22"/>
      <c r="D531" s="115">
        <f t="shared" si="50"/>
        <v>511</v>
      </c>
      <c r="E531" s="248" t="str">
        <f t="array" ref="E531">IF($F531&lt;&gt;"",INDEX(DropDownLists!$K$10:$K$2516,MATCH($F531,DropDownLists!$L$10:$L$2516,0)),"")</f>
        <v/>
      </c>
      <c r="F531" s="116"/>
      <c r="G531" s="118"/>
      <c r="I531" s="144"/>
      <c r="J531" s="141"/>
      <c r="K531" s="145"/>
      <c r="L531" s="146"/>
      <c r="M531" s="195" t="str">
        <f t="array" ref="M531">IF($L531&lt;&gt;"",INDEX(DropDownLists!$H$10:$H$2516,MATCH($L531,DropDownLists!$I$10:$I$2516,0)),"")</f>
        <v/>
      </c>
      <c r="N531" s="148"/>
      <c r="O531" s="148"/>
      <c r="P531" s="146"/>
      <c r="Q531" s="148" t="s">
        <v>190</v>
      </c>
      <c r="R531" s="119" t="str">
        <f t="array" ref="R531">IF(ISNA(VLOOKUP($F531, AdmittedwithRecentDischarge!$I$28:$I$1527,1,FALSE)),"",MAX(IF((AdmittedwithRecentDischarge!$I$28:$I$1527=$F531)*(AdmittedwithRecentDischarge!$M$28:$M$1527&lt;=TransferLog!$J531),AdmittedwithRecentDischarge!$M$28:$M$1527)))</f>
        <v/>
      </c>
      <c r="S531" s="120" t="str">
        <f t="array" ref="S531">IF(ISNA(INDEX(AdmittedwithRecentDischarge!$AH$28:$AH$1527,MATCH($F531&amp;$R531,AdmittedwithRecentDischarge!$I$28:$I$1527&amp;AdmittedwithRecentDischarge!$M$28:$M$1527,0))),"", IF($R531&lt;&gt;"",INDEX(AdmittedwithRecentDischarge!$AH$28:$AH$1527,MATCH($F531&amp;$R531,AdmittedwithRecentDischarge!$I$28:$I$1527&amp;AdmittedwithRecentDischarge!$M$28:$M$1527,0)),""))</f>
        <v/>
      </c>
      <c r="T531" s="190">
        <f t="array" ref="T531">IF(ISNA(INDEX(AdmittedwithRecentDischarge!$I$28:$W$1527, (MATCH($F531&amp;$R531,AdmittedwithRecentDischarge!$I$28:$I$1527&amp;AdmittedwithRecentDischarge!$M$28:$M$1527,0)))),"",INDEX(AdmittedwithRecentDischarge!$I$28:$W$1527, (MATCH($F531&amp;$R531,AdmittedwithRecentDischarge!$I$28:$I$1527&amp;AdmittedwithRecentDischarge!$M$28:$M$1527,0)),9))</f>
        <v>0</v>
      </c>
      <c r="U531" s="191">
        <f t="array" ref="U531">IF(ISNA(INDEX(AdmittedwithRecentDischarge!$I$28:$W$1527, (MATCH($F531&amp;$R531,AdmittedwithRecentDischarge!$I$28:$I$1527&amp;AdmittedwithRecentDischarge!$M$28:$M$1527,0)))),"",INDEX(AdmittedwithRecentDischarge!$I$28:$W$1527, (MATCH($F531&amp;$R531,AdmittedwithRecentDischarge!$I$28:$I$1527&amp;AdmittedwithRecentDischarge!$M$28:$M$1527,0)),11))</f>
        <v>0</v>
      </c>
      <c r="V531" s="191">
        <f t="array" ref="V531">IF(ISNA(INDEX(AdmittedwithRecentDischarge!$I$28:$W$1527, (MATCH($F531&amp;$R531,AdmittedwithRecentDischarge!$I$28:$I$1527&amp;AdmittedwithRecentDischarge!$M$28:$M$1527,0)))),"",INDEX(AdmittedwithRecentDischarge!$I$28:$W$1527, (MATCH($F531&amp;$R531,AdmittedwithRecentDischarge!$I$28:$I$1527&amp;AdmittedwithRecentDischarge!$M$28:$M$1527,0)),15))</f>
        <v>0</v>
      </c>
      <c r="W531" s="228" t="b">
        <f t="shared" si="47"/>
        <v>0</v>
      </c>
      <c r="X531" s="224" t="str">
        <f t="array" ref="X531">IF(ISNA(VLOOKUP($F531, AdmittedwithRecentDischarge!$I$28:$I$1527,1,FALSE)),"",MAX(IF((AdmittedwithRecentDischarge!$I$28:$I$1527=$F531)*(AdmittedwithRecentDischarge!$K$28:$K$1527&lt;=TransferLog!$J531),AdmittedwithRecentDischarge!$K$28:$K$1527)))</f>
        <v/>
      </c>
      <c r="Y531" s="224" t="b">
        <f t="shared" si="48"/>
        <v>0</v>
      </c>
      <c r="Z531" s="208"/>
      <c r="AA531" s="207" t="str">
        <f t="shared" si="45"/>
        <v/>
      </c>
      <c r="AB531" s="212" t="b">
        <f t="shared" si="49"/>
        <v>0</v>
      </c>
      <c r="AC531" s="213">
        <f t="shared" si="46"/>
        <v>0</v>
      </c>
      <c r="AD531" s="298"/>
      <c r="AE531" s="299"/>
      <c r="AF531" s="21">
        <f t="shared" si="51"/>
        <v>0</v>
      </c>
    </row>
    <row r="532" spans="1:32" s="21" customFormat="1" ht="16.5" customHeight="1">
      <c r="A532" s="22"/>
      <c r="B532" s="22"/>
      <c r="C532" s="22"/>
      <c r="D532" s="115">
        <f t="shared" si="50"/>
        <v>512</v>
      </c>
      <c r="E532" s="248" t="str">
        <f t="array" ref="E532">IF($F532&lt;&gt;"",INDEX(DropDownLists!$K$10:$K$2516,MATCH($F532,DropDownLists!$L$10:$L$2516,0)),"")</f>
        <v/>
      </c>
      <c r="F532" s="116"/>
      <c r="G532" s="118"/>
      <c r="I532" s="144"/>
      <c r="J532" s="141"/>
      <c r="K532" s="145"/>
      <c r="L532" s="146"/>
      <c r="M532" s="195" t="str">
        <f t="array" ref="M532">IF($L532&lt;&gt;"",INDEX(DropDownLists!$H$10:$H$2516,MATCH($L532,DropDownLists!$I$10:$I$2516,0)),"")</f>
        <v/>
      </c>
      <c r="N532" s="148"/>
      <c r="O532" s="148"/>
      <c r="P532" s="146"/>
      <c r="Q532" s="148" t="s">
        <v>190</v>
      </c>
      <c r="R532" s="119" t="str">
        <f t="array" ref="R532">IF(ISNA(VLOOKUP($F532, AdmittedwithRecentDischarge!$I$28:$I$1527,1,FALSE)),"",MAX(IF((AdmittedwithRecentDischarge!$I$28:$I$1527=$F532)*(AdmittedwithRecentDischarge!$M$28:$M$1527&lt;=TransferLog!$J532),AdmittedwithRecentDischarge!$M$28:$M$1527)))</f>
        <v/>
      </c>
      <c r="S532" s="120" t="str">
        <f t="array" ref="S532">IF(ISNA(INDEX(AdmittedwithRecentDischarge!$AH$28:$AH$1527,MATCH($F532&amp;$R532,AdmittedwithRecentDischarge!$I$28:$I$1527&amp;AdmittedwithRecentDischarge!$M$28:$M$1527,0))),"", IF($R532&lt;&gt;"",INDEX(AdmittedwithRecentDischarge!$AH$28:$AH$1527,MATCH($F532&amp;$R532,AdmittedwithRecentDischarge!$I$28:$I$1527&amp;AdmittedwithRecentDischarge!$M$28:$M$1527,0)),""))</f>
        <v/>
      </c>
      <c r="T532" s="190">
        <f t="array" ref="T532">IF(ISNA(INDEX(AdmittedwithRecentDischarge!$I$28:$W$1527, (MATCH($F532&amp;$R532,AdmittedwithRecentDischarge!$I$28:$I$1527&amp;AdmittedwithRecentDischarge!$M$28:$M$1527,0)))),"",INDEX(AdmittedwithRecentDischarge!$I$28:$W$1527, (MATCH($F532&amp;$R532,AdmittedwithRecentDischarge!$I$28:$I$1527&amp;AdmittedwithRecentDischarge!$M$28:$M$1527,0)),9))</f>
        <v>0</v>
      </c>
      <c r="U532" s="191">
        <f t="array" ref="U532">IF(ISNA(INDEX(AdmittedwithRecentDischarge!$I$28:$W$1527, (MATCH($F532&amp;$R532,AdmittedwithRecentDischarge!$I$28:$I$1527&amp;AdmittedwithRecentDischarge!$M$28:$M$1527,0)))),"",INDEX(AdmittedwithRecentDischarge!$I$28:$W$1527, (MATCH($F532&amp;$R532,AdmittedwithRecentDischarge!$I$28:$I$1527&amp;AdmittedwithRecentDischarge!$M$28:$M$1527,0)),11))</f>
        <v>0</v>
      </c>
      <c r="V532" s="191">
        <f t="array" ref="V532">IF(ISNA(INDEX(AdmittedwithRecentDischarge!$I$28:$W$1527, (MATCH($F532&amp;$R532,AdmittedwithRecentDischarge!$I$28:$I$1527&amp;AdmittedwithRecentDischarge!$M$28:$M$1527,0)))),"",INDEX(AdmittedwithRecentDischarge!$I$28:$W$1527, (MATCH($F532&amp;$R532,AdmittedwithRecentDischarge!$I$28:$I$1527&amp;AdmittedwithRecentDischarge!$M$28:$M$1527,0)),15))</f>
        <v>0</v>
      </c>
      <c r="W532" s="228" t="b">
        <f t="shared" si="47"/>
        <v>0</v>
      </c>
      <c r="X532" s="224" t="str">
        <f t="array" ref="X532">IF(ISNA(VLOOKUP($F532, AdmittedwithRecentDischarge!$I$28:$I$1527,1,FALSE)),"",MAX(IF((AdmittedwithRecentDischarge!$I$28:$I$1527=$F532)*(AdmittedwithRecentDischarge!$K$28:$K$1527&lt;=TransferLog!$J532),AdmittedwithRecentDischarge!$K$28:$K$1527)))</f>
        <v/>
      </c>
      <c r="Y532" s="224" t="b">
        <f t="shared" si="48"/>
        <v>0</v>
      </c>
      <c r="Z532" s="208"/>
      <c r="AA532" s="207" t="str">
        <f t="shared" si="45"/>
        <v/>
      </c>
      <c r="AB532" s="212" t="b">
        <f t="shared" si="49"/>
        <v>0</v>
      </c>
      <c r="AC532" s="213">
        <f t="shared" si="46"/>
        <v>0</v>
      </c>
      <c r="AD532" s="298"/>
      <c r="AE532" s="299"/>
      <c r="AF532" s="21">
        <f t="shared" si="51"/>
        <v>0</v>
      </c>
    </row>
    <row r="533" spans="1:32" s="21" customFormat="1" ht="16.5" customHeight="1">
      <c r="A533" s="22"/>
      <c r="B533" s="22"/>
      <c r="C533" s="22"/>
      <c r="D533" s="115">
        <f t="shared" si="50"/>
        <v>513</v>
      </c>
      <c r="E533" s="248" t="str">
        <f t="array" ref="E533">IF($F533&lt;&gt;"",INDEX(DropDownLists!$K$10:$K$2516,MATCH($F533,DropDownLists!$L$10:$L$2516,0)),"")</f>
        <v/>
      </c>
      <c r="F533" s="116"/>
      <c r="G533" s="118"/>
      <c r="I533" s="144"/>
      <c r="J533" s="141"/>
      <c r="K533" s="145"/>
      <c r="L533" s="146"/>
      <c r="M533" s="195" t="str">
        <f t="array" ref="M533">IF($L533&lt;&gt;"",INDEX(DropDownLists!$H$10:$H$2516,MATCH($L533,DropDownLists!$I$10:$I$2516,0)),"")</f>
        <v/>
      </c>
      <c r="N533" s="148"/>
      <c r="O533" s="148"/>
      <c r="P533" s="146"/>
      <c r="Q533" s="148" t="s">
        <v>190</v>
      </c>
      <c r="R533" s="119" t="str">
        <f t="array" ref="R533">IF(ISNA(VLOOKUP($F533, AdmittedwithRecentDischarge!$I$28:$I$1527,1,FALSE)),"",MAX(IF((AdmittedwithRecentDischarge!$I$28:$I$1527=$F533)*(AdmittedwithRecentDischarge!$M$28:$M$1527&lt;=TransferLog!$J533),AdmittedwithRecentDischarge!$M$28:$M$1527)))</f>
        <v/>
      </c>
      <c r="S533" s="120" t="str">
        <f t="array" ref="S533">IF(ISNA(INDEX(AdmittedwithRecentDischarge!$AH$28:$AH$1527,MATCH($F533&amp;$R533,AdmittedwithRecentDischarge!$I$28:$I$1527&amp;AdmittedwithRecentDischarge!$M$28:$M$1527,0))),"", IF($R533&lt;&gt;"",INDEX(AdmittedwithRecentDischarge!$AH$28:$AH$1527,MATCH($F533&amp;$R533,AdmittedwithRecentDischarge!$I$28:$I$1527&amp;AdmittedwithRecentDischarge!$M$28:$M$1527,0)),""))</f>
        <v/>
      </c>
      <c r="T533" s="190">
        <f t="array" ref="T533">IF(ISNA(INDEX(AdmittedwithRecentDischarge!$I$28:$W$1527, (MATCH($F533&amp;$R533,AdmittedwithRecentDischarge!$I$28:$I$1527&amp;AdmittedwithRecentDischarge!$M$28:$M$1527,0)))),"",INDEX(AdmittedwithRecentDischarge!$I$28:$W$1527, (MATCH($F533&amp;$R533,AdmittedwithRecentDischarge!$I$28:$I$1527&amp;AdmittedwithRecentDischarge!$M$28:$M$1527,0)),9))</f>
        <v>0</v>
      </c>
      <c r="U533" s="191">
        <f t="array" ref="U533">IF(ISNA(INDEX(AdmittedwithRecentDischarge!$I$28:$W$1527, (MATCH($F533&amp;$R533,AdmittedwithRecentDischarge!$I$28:$I$1527&amp;AdmittedwithRecentDischarge!$M$28:$M$1527,0)))),"",INDEX(AdmittedwithRecentDischarge!$I$28:$W$1527, (MATCH($F533&amp;$R533,AdmittedwithRecentDischarge!$I$28:$I$1527&amp;AdmittedwithRecentDischarge!$M$28:$M$1527,0)),11))</f>
        <v>0</v>
      </c>
      <c r="V533" s="191">
        <f t="array" ref="V533">IF(ISNA(INDEX(AdmittedwithRecentDischarge!$I$28:$W$1527, (MATCH($F533&amp;$R533,AdmittedwithRecentDischarge!$I$28:$I$1527&amp;AdmittedwithRecentDischarge!$M$28:$M$1527,0)))),"",INDEX(AdmittedwithRecentDischarge!$I$28:$W$1527, (MATCH($F533&amp;$R533,AdmittedwithRecentDischarge!$I$28:$I$1527&amp;AdmittedwithRecentDischarge!$M$28:$M$1527,0)),15))</f>
        <v>0</v>
      </c>
      <c r="W533" s="228" t="b">
        <f t="shared" si="47"/>
        <v>0</v>
      </c>
      <c r="X533" s="224" t="str">
        <f t="array" ref="X533">IF(ISNA(VLOOKUP($F533, AdmittedwithRecentDischarge!$I$28:$I$1527,1,FALSE)),"",MAX(IF((AdmittedwithRecentDischarge!$I$28:$I$1527=$F533)*(AdmittedwithRecentDischarge!$K$28:$K$1527&lt;=TransferLog!$J533),AdmittedwithRecentDischarge!$K$28:$K$1527)))</f>
        <v/>
      </c>
      <c r="Y533" s="224" t="b">
        <f t="shared" si="48"/>
        <v>0</v>
      </c>
      <c r="Z533" s="208"/>
      <c r="AA533" s="207" t="str">
        <f t="shared" ref="AA533:AA596" si="52">IF(AND($J533&lt;&gt;"",$X533&lt;&gt;""),DATEDIF($X533,$J533,"d"),"")</f>
        <v/>
      </c>
      <c r="AB533" s="212" t="b">
        <f t="shared" si="49"/>
        <v>0</v>
      </c>
      <c r="AC533" s="213">
        <f t="shared" ref="AC533:AC596" si="53">IF(OR(($P533="Admitted, inpatient"), ($P533="Admitted, status uncertain")),1,0)</f>
        <v>0</v>
      </c>
      <c r="AD533" s="298"/>
      <c r="AE533" s="299"/>
      <c r="AF533" s="21">
        <f t="shared" si="51"/>
        <v>0</v>
      </c>
    </row>
    <row r="534" spans="1:32" s="21" customFormat="1" ht="16.5" customHeight="1">
      <c r="A534" s="22"/>
      <c r="B534" s="22"/>
      <c r="C534" s="22"/>
      <c r="D534" s="115">
        <f t="shared" si="50"/>
        <v>514</v>
      </c>
      <c r="E534" s="248" t="str">
        <f t="array" ref="E534">IF($F534&lt;&gt;"",INDEX(DropDownLists!$K$10:$K$2516,MATCH($F534,DropDownLists!$L$10:$L$2516,0)),"")</f>
        <v/>
      </c>
      <c r="F534" s="116"/>
      <c r="G534" s="118"/>
      <c r="I534" s="144"/>
      <c r="J534" s="141"/>
      <c r="K534" s="145"/>
      <c r="L534" s="146"/>
      <c r="M534" s="195" t="str">
        <f t="array" ref="M534">IF($L534&lt;&gt;"",INDEX(DropDownLists!$H$10:$H$2516,MATCH($L534,DropDownLists!$I$10:$I$2516,0)),"")</f>
        <v/>
      </c>
      <c r="N534" s="148"/>
      <c r="O534" s="148"/>
      <c r="P534" s="146"/>
      <c r="Q534" s="148" t="s">
        <v>190</v>
      </c>
      <c r="R534" s="119" t="str">
        <f t="array" ref="R534">IF(ISNA(VLOOKUP($F534, AdmittedwithRecentDischarge!$I$28:$I$1527,1,FALSE)),"",MAX(IF((AdmittedwithRecentDischarge!$I$28:$I$1527=$F534)*(AdmittedwithRecentDischarge!$M$28:$M$1527&lt;=TransferLog!$J534),AdmittedwithRecentDischarge!$M$28:$M$1527)))</f>
        <v/>
      </c>
      <c r="S534" s="120" t="str">
        <f t="array" ref="S534">IF(ISNA(INDEX(AdmittedwithRecentDischarge!$AH$28:$AH$1527,MATCH($F534&amp;$R534,AdmittedwithRecentDischarge!$I$28:$I$1527&amp;AdmittedwithRecentDischarge!$M$28:$M$1527,0))),"", IF($R534&lt;&gt;"",INDEX(AdmittedwithRecentDischarge!$AH$28:$AH$1527,MATCH($F534&amp;$R534,AdmittedwithRecentDischarge!$I$28:$I$1527&amp;AdmittedwithRecentDischarge!$M$28:$M$1527,0)),""))</f>
        <v/>
      </c>
      <c r="T534" s="190">
        <f t="array" ref="T534">IF(ISNA(INDEX(AdmittedwithRecentDischarge!$I$28:$W$1527, (MATCH($F534&amp;$R534,AdmittedwithRecentDischarge!$I$28:$I$1527&amp;AdmittedwithRecentDischarge!$M$28:$M$1527,0)))),"",INDEX(AdmittedwithRecentDischarge!$I$28:$W$1527, (MATCH($F534&amp;$R534,AdmittedwithRecentDischarge!$I$28:$I$1527&amp;AdmittedwithRecentDischarge!$M$28:$M$1527,0)),9))</f>
        <v>0</v>
      </c>
      <c r="U534" s="191">
        <f t="array" ref="U534">IF(ISNA(INDEX(AdmittedwithRecentDischarge!$I$28:$W$1527, (MATCH($F534&amp;$R534,AdmittedwithRecentDischarge!$I$28:$I$1527&amp;AdmittedwithRecentDischarge!$M$28:$M$1527,0)))),"",INDEX(AdmittedwithRecentDischarge!$I$28:$W$1527, (MATCH($F534&amp;$R534,AdmittedwithRecentDischarge!$I$28:$I$1527&amp;AdmittedwithRecentDischarge!$M$28:$M$1527,0)),11))</f>
        <v>0</v>
      </c>
      <c r="V534" s="191">
        <f t="array" ref="V534">IF(ISNA(INDEX(AdmittedwithRecentDischarge!$I$28:$W$1527, (MATCH($F534&amp;$R534,AdmittedwithRecentDischarge!$I$28:$I$1527&amp;AdmittedwithRecentDischarge!$M$28:$M$1527,0)))),"",INDEX(AdmittedwithRecentDischarge!$I$28:$W$1527, (MATCH($F534&amp;$R534,AdmittedwithRecentDischarge!$I$28:$I$1527&amp;AdmittedwithRecentDischarge!$M$28:$M$1527,0)),15))</f>
        <v>0</v>
      </c>
      <c r="W534" s="228" t="b">
        <f t="shared" ref="W534:W597" si="54">IF($R534&lt;&gt;"",$R534)</f>
        <v>0</v>
      </c>
      <c r="X534" s="224" t="str">
        <f t="array" ref="X534">IF(ISNA(VLOOKUP($F534, AdmittedwithRecentDischarge!$I$28:$I$1527,1,FALSE)),"",MAX(IF((AdmittedwithRecentDischarge!$I$28:$I$1527=$F534)*(AdmittedwithRecentDischarge!$K$28:$K$1527&lt;=TransferLog!$J534),AdmittedwithRecentDischarge!$K$28:$K$1527)))</f>
        <v/>
      </c>
      <c r="Y534" s="224" t="b">
        <f t="shared" ref="Y534:Y597" si="55">IF($X534&lt;&gt;"",$X534)</f>
        <v>0</v>
      </c>
      <c r="Z534" s="208"/>
      <c r="AA534" s="207" t="str">
        <f t="shared" si="52"/>
        <v/>
      </c>
      <c r="AB534" s="212" t="b">
        <f t="shared" ref="AB534:AB597" si="56">IF($AA534&lt;&gt;"",IF($AA534&lt;31,1,0))</f>
        <v>0</v>
      </c>
      <c r="AC534" s="213">
        <f t="shared" si="53"/>
        <v>0</v>
      </c>
      <c r="AD534" s="298"/>
      <c r="AE534" s="299"/>
      <c r="AF534" s="21">
        <f t="shared" si="51"/>
        <v>0</v>
      </c>
    </row>
    <row r="535" spans="1:32" s="21" customFormat="1" ht="16.5" customHeight="1">
      <c r="A535" s="22"/>
      <c r="B535" s="22"/>
      <c r="C535" s="22"/>
      <c r="D535" s="115">
        <f t="shared" si="50"/>
        <v>515</v>
      </c>
      <c r="E535" s="248" t="str">
        <f t="array" ref="E535">IF($F535&lt;&gt;"",INDEX(DropDownLists!$K$10:$K$2516,MATCH($F535,DropDownLists!$L$10:$L$2516,0)),"")</f>
        <v/>
      </c>
      <c r="F535" s="116"/>
      <c r="G535" s="118"/>
      <c r="I535" s="144"/>
      <c r="J535" s="141"/>
      <c r="K535" s="145"/>
      <c r="L535" s="146"/>
      <c r="M535" s="195" t="str">
        <f t="array" ref="M535">IF($L535&lt;&gt;"",INDEX(DropDownLists!$H$10:$H$2516,MATCH($L535,DropDownLists!$I$10:$I$2516,0)),"")</f>
        <v/>
      </c>
      <c r="N535" s="148"/>
      <c r="O535" s="148"/>
      <c r="P535" s="146"/>
      <c r="Q535" s="148" t="s">
        <v>190</v>
      </c>
      <c r="R535" s="119" t="str">
        <f t="array" ref="R535">IF(ISNA(VLOOKUP($F535, AdmittedwithRecentDischarge!$I$28:$I$1527,1,FALSE)),"",MAX(IF((AdmittedwithRecentDischarge!$I$28:$I$1527=$F535)*(AdmittedwithRecentDischarge!$M$28:$M$1527&lt;=TransferLog!$J535),AdmittedwithRecentDischarge!$M$28:$M$1527)))</f>
        <v/>
      </c>
      <c r="S535" s="120" t="str">
        <f t="array" ref="S535">IF(ISNA(INDEX(AdmittedwithRecentDischarge!$AH$28:$AH$1527,MATCH($F535&amp;$R535,AdmittedwithRecentDischarge!$I$28:$I$1527&amp;AdmittedwithRecentDischarge!$M$28:$M$1527,0))),"", IF($R535&lt;&gt;"",INDEX(AdmittedwithRecentDischarge!$AH$28:$AH$1527,MATCH($F535&amp;$R535,AdmittedwithRecentDischarge!$I$28:$I$1527&amp;AdmittedwithRecentDischarge!$M$28:$M$1527,0)),""))</f>
        <v/>
      </c>
      <c r="T535" s="190">
        <f t="array" ref="T535">IF(ISNA(INDEX(AdmittedwithRecentDischarge!$I$28:$W$1527, (MATCH($F535&amp;$R535,AdmittedwithRecentDischarge!$I$28:$I$1527&amp;AdmittedwithRecentDischarge!$M$28:$M$1527,0)))),"",INDEX(AdmittedwithRecentDischarge!$I$28:$W$1527, (MATCH($F535&amp;$R535,AdmittedwithRecentDischarge!$I$28:$I$1527&amp;AdmittedwithRecentDischarge!$M$28:$M$1527,0)),9))</f>
        <v>0</v>
      </c>
      <c r="U535" s="191">
        <f t="array" ref="U535">IF(ISNA(INDEX(AdmittedwithRecentDischarge!$I$28:$W$1527, (MATCH($F535&amp;$R535,AdmittedwithRecentDischarge!$I$28:$I$1527&amp;AdmittedwithRecentDischarge!$M$28:$M$1527,0)))),"",INDEX(AdmittedwithRecentDischarge!$I$28:$W$1527, (MATCH($F535&amp;$R535,AdmittedwithRecentDischarge!$I$28:$I$1527&amp;AdmittedwithRecentDischarge!$M$28:$M$1527,0)),11))</f>
        <v>0</v>
      </c>
      <c r="V535" s="191">
        <f t="array" ref="V535">IF(ISNA(INDEX(AdmittedwithRecentDischarge!$I$28:$W$1527, (MATCH($F535&amp;$R535,AdmittedwithRecentDischarge!$I$28:$I$1527&amp;AdmittedwithRecentDischarge!$M$28:$M$1527,0)))),"",INDEX(AdmittedwithRecentDischarge!$I$28:$W$1527, (MATCH($F535&amp;$R535,AdmittedwithRecentDischarge!$I$28:$I$1527&amp;AdmittedwithRecentDischarge!$M$28:$M$1527,0)),15))</f>
        <v>0</v>
      </c>
      <c r="W535" s="228" t="b">
        <f t="shared" si="54"/>
        <v>0</v>
      </c>
      <c r="X535" s="224" t="str">
        <f t="array" ref="X535">IF(ISNA(VLOOKUP($F535, AdmittedwithRecentDischarge!$I$28:$I$1527,1,FALSE)),"",MAX(IF((AdmittedwithRecentDischarge!$I$28:$I$1527=$F535)*(AdmittedwithRecentDischarge!$K$28:$K$1527&lt;=TransferLog!$J535),AdmittedwithRecentDischarge!$K$28:$K$1527)))</f>
        <v/>
      </c>
      <c r="Y535" s="224" t="b">
        <f t="shared" si="55"/>
        <v>0</v>
      </c>
      <c r="Z535" s="208"/>
      <c r="AA535" s="207" t="str">
        <f t="shared" si="52"/>
        <v/>
      </c>
      <c r="AB535" s="212" t="b">
        <f t="shared" si="56"/>
        <v>0</v>
      </c>
      <c r="AC535" s="213">
        <f t="shared" si="53"/>
        <v>0</v>
      </c>
      <c r="AD535" s="298"/>
      <c r="AE535" s="299"/>
      <c r="AF535" s="21">
        <f t="shared" si="51"/>
        <v>0</v>
      </c>
    </row>
    <row r="536" spans="1:32" s="21" customFormat="1" ht="16.5" customHeight="1">
      <c r="A536" s="22"/>
      <c r="B536" s="22"/>
      <c r="C536" s="22"/>
      <c r="D536" s="115">
        <f t="shared" si="50"/>
        <v>516</v>
      </c>
      <c r="E536" s="248" t="str">
        <f t="array" ref="E536">IF($F536&lt;&gt;"",INDEX(DropDownLists!$K$10:$K$2516,MATCH($F536,DropDownLists!$L$10:$L$2516,0)),"")</f>
        <v/>
      </c>
      <c r="F536" s="116"/>
      <c r="G536" s="118"/>
      <c r="I536" s="144"/>
      <c r="J536" s="141"/>
      <c r="K536" s="145"/>
      <c r="L536" s="146"/>
      <c r="M536" s="195" t="str">
        <f t="array" ref="M536">IF($L536&lt;&gt;"",INDEX(DropDownLists!$H$10:$H$2516,MATCH($L536,DropDownLists!$I$10:$I$2516,0)),"")</f>
        <v/>
      </c>
      <c r="N536" s="148"/>
      <c r="O536" s="148"/>
      <c r="P536" s="146"/>
      <c r="Q536" s="148" t="s">
        <v>190</v>
      </c>
      <c r="R536" s="119" t="str">
        <f t="array" ref="R536">IF(ISNA(VLOOKUP($F536, AdmittedwithRecentDischarge!$I$28:$I$1527,1,FALSE)),"",MAX(IF((AdmittedwithRecentDischarge!$I$28:$I$1527=$F536)*(AdmittedwithRecentDischarge!$M$28:$M$1527&lt;=TransferLog!$J536),AdmittedwithRecentDischarge!$M$28:$M$1527)))</f>
        <v/>
      </c>
      <c r="S536" s="120" t="str">
        <f t="array" ref="S536">IF(ISNA(INDEX(AdmittedwithRecentDischarge!$AH$28:$AH$1527,MATCH($F536&amp;$R536,AdmittedwithRecentDischarge!$I$28:$I$1527&amp;AdmittedwithRecentDischarge!$M$28:$M$1527,0))),"", IF($R536&lt;&gt;"",INDEX(AdmittedwithRecentDischarge!$AH$28:$AH$1527,MATCH($F536&amp;$R536,AdmittedwithRecentDischarge!$I$28:$I$1527&amp;AdmittedwithRecentDischarge!$M$28:$M$1527,0)),""))</f>
        <v/>
      </c>
      <c r="T536" s="190">
        <f t="array" ref="T536">IF(ISNA(INDEX(AdmittedwithRecentDischarge!$I$28:$W$1527, (MATCH($F536&amp;$R536,AdmittedwithRecentDischarge!$I$28:$I$1527&amp;AdmittedwithRecentDischarge!$M$28:$M$1527,0)))),"",INDEX(AdmittedwithRecentDischarge!$I$28:$W$1527, (MATCH($F536&amp;$R536,AdmittedwithRecentDischarge!$I$28:$I$1527&amp;AdmittedwithRecentDischarge!$M$28:$M$1527,0)),9))</f>
        <v>0</v>
      </c>
      <c r="U536" s="191">
        <f t="array" ref="U536">IF(ISNA(INDEX(AdmittedwithRecentDischarge!$I$28:$W$1527, (MATCH($F536&amp;$R536,AdmittedwithRecentDischarge!$I$28:$I$1527&amp;AdmittedwithRecentDischarge!$M$28:$M$1527,0)))),"",INDEX(AdmittedwithRecentDischarge!$I$28:$W$1527, (MATCH($F536&amp;$R536,AdmittedwithRecentDischarge!$I$28:$I$1527&amp;AdmittedwithRecentDischarge!$M$28:$M$1527,0)),11))</f>
        <v>0</v>
      </c>
      <c r="V536" s="191">
        <f t="array" ref="V536">IF(ISNA(INDEX(AdmittedwithRecentDischarge!$I$28:$W$1527, (MATCH($F536&amp;$R536,AdmittedwithRecentDischarge!$I$28:$I$1527&amp;AdmittedwithRecentDischarge!$M$28:$M$1527,0)))),"",INDEX(AdmittedwithRecentDischarge!$I$28:$W$1527, (MATCH($F536&amp;$R536,AdmittedwithRecentDischarge!$I$28:$I$1527&amp;AdmittedwithRecentDischarge!$M$28:$M$1527,0)),15))</f>
        <v>0</v>
      </c>
      <c r="W536" s="228" t="b">
        <f t="shared" si="54"/>
        <v>0</v>
      </c>
      <c r="X536" s="224" t="str">
        <f t="array" ref="X536">IF(ISNA(VLOOKUP($F536, AdmittedwithRecentDischarge!$I$28:$I$1527,1,FALSE)),"",MAX(IF((AdmittedwithRecentDischarge!$I$28:$I$1527=$F536)*(AdmittedwithRecentDischarge!$K$28:$K$1527&lt;=TransferLog!$J536),AdmittedwithRecentDischarge!$K$28:$K$1527)))</f>
        <v/>
      </c>
      <c r="Y536" s="224" t="b">
        <f t="shared" si="55"/>
        <v>0</v>
      </c>
      <c r="Z536" s="208"/>
      <c r="AA536" s="207" t="str">
        <f t="shared" si="52"/>
        <v/>
      </c>
      <c r="AB536" s="212" t="b">
        <f t="shared" si="56"/>
        <v>0</v>
      </c>
      <c r="AC536" s="213">
        <f t="shared" si="53"/>
        <v>0</v>
      </c>
      <c r="AD536" s="298"/>
      <c r="AE536" s="299"/>
      <c r="AF536" s="21">
        <f t="shared" si="51"/>
        <v>0</v>
      </c>
    </row>
    <row r="537" spans="1:32" s="21" customFormat="1" ht="16.5" customHeight="1">
      <c r="A537" s="22"/>
      <c r="B537" s="22"/>
      <c r="C537" s="22"/>
      <c r="D537" s="115">
        <f t="shared" si="50"/>
        <v>517</v>
      </c>
      <c r="E537" s="248" t="str">
        <f t="array" ref="E537">IF($F537&lt;&gt;"",INDEX(DropDownLists!$K$10:$K$2516,MATCH($F537,DropDownLists!$L$10:$L$2516,0)),"")</f>
        <v/>
      </c>
      <c r="F537" s="116"/>
      <c r="G537" s="118"/>
      <c r="I537" s="144"/>
      <c r="J537" s="141"/>
      <c r="K537" s="145"/>
      <c r="L537" s="146"/>
      <c r="M537" s="195" t="str">
        <f t="array" ref="M537">IF($L537&lt;&gt;"",INDEX(DropDownLists!$H$10:$H$2516,MATCH($L537,DropDownLists!$I$10:$I$2516,0)),"")</f>
        <v/>
      </c>
      <c r="N537" s="148"/>
      <c r="O537" s="148"/>
      <c r="P537" s="146"/>
      <c r="Q537" s="148" t="s">
        <v>190</v>
      </c>
      <c r="R537" s="119" t="str">
        <f t="array" ref="R537">IF(ISNA(VLOOKUP($F537, AdmittedwithRecentDischarge!$I$28:$I$1527,1,FALSE)),"",MAX(IF((AdmittedwithRecentDischarge!$I$28:$I$1527=$F537)*(AdmittedwithRecentDischarge!$M$28:$M$1527&lt;=TransferLog!$J537),AdmittedwithRecentDischarge!$M$28:$M$1527)))</f>
        <v/>
      </c>
      <c r="S537" s="120" t="str">
        <f t="array" ref="S537">IF(ISNA(INDEX(AdmittedwithRecentDischarge!$AH$28:$AH$1527,MATCH($F537&amp;$R537,AdmittedwithRecentDischarge!$I$28:$I$1527&amp;AdmittedwithRecentDischarge!$M$28:$M$1527,0))),"", IF($R537&lt;&gt;"",INDEX(AdmittedwithRecentDischarge!$AH$28:$AH$1527,MATCH($F537&amp;$R537,AdmittedwithRecentDischarge!$I$28:$I$1527&amp;AdmittedwithRecentDischarge!$M$28:$M$1527,0)),""))</f>
        <v/>
      </c>
      <c r="T537" s="190">
        <f t="array" ref="T537">IF(ISNA(INDEX(AdmittedwithRecentDischarge!$I$28:$W$1527, (MATCH($F537&amp;$R537,AdmittedwithRecentDischarge!$I$28:$I$1527&amp;AdmittedwithRecentDischarge!$M$28:$M$1527,0)))),"",INDEX(AdmittedwithRecentDischarge!$I$28:$W$1527, (MATCH($F537&amp;$R537,AdmittedwithRecentDischarge!$I$28:$I$1527&amp;AdmittedwithRecentDischarge!$M$28:$M$1527,0)),9))</f>
        <v>0</v>
      </c>
      <c r="U537" s="191">
        <f t="array" ref="U537">IF(ISNA(INDEX(AdmittedwithRecentDischarge!$I$28:$W$1527, (MATCH($F537&amp;$R537,AdmittedwithRecentDischarge!$I$28:$I$1527&amp;AdmittedwithRecentDischarge!$M$28:$M$1527,0)))),"",INDEX(AdmittedwithRecentDischarge!$I$28:$W$1527, (MATCH($F537&amp;$R537,AdmittedwithRecentDischarge!$I$28:$I$1527&amp;AdmittedwithRecentDischarge!$M$28:$M$1527,0)),11))</f>
        <v>0</v>
      </c>
      <c r="V537" s="191">
        <f t="array" ref="V537">IF(ISNA(INDEX(AdmittedwithRecentDischarge!$I$28:$W$1527, (MATCH($F537&amp;$R537,AdmittedwithRecentDischarge!$I$28:$I$1527&amp;AdmittedwithRecentDischarge!$M$28:$M$1527,0)))),"",INDEX(AdmittedwithRecentDischarge!$I$28:$W$1527, (MATCH($F537&amp;$R537,AdmittedwithRecentDischarge!$I$28:$I$1527&amp;AdmittedwithRecentDischarge!$M$28:$M$1527,0)),15))</f>
        <v>0</v>
      </c>
      <c r="W537" s="228" t="b">
        <f t="shared" si="54"/>
        <v>0</v>
      </c>
      <c r="X537" s="224" t="str">
        <f t="array" ref="X537">IF(ISNA(VLOOKUP($F537, AdmittedwithRecentDischarge!$I$28:$I$1527,1,FALSE)),"",MAX(IF((AdmittedwithRecentDischarge!$I$28:$I$1527=$F537)*(AdmittedwithRecentDischarge!$K$28:$K$1527&lt;=TransferLog!$J537),AdmittedwithRecentDischarge!$K$28:$K$1527)))</f>
        <v/>
      </c>
      <c r="Y537" s="224" t="b">
        <f t="shared" si="55"/>
        <v>0</v>
      </c>
      <c r="Z537" s="208"/>
      <c r="AA537" s="207" t="str">
        <f t="shared" si="52"/>
        <v/>
      </c>
      <c r="AB537" s="212" t="b">
        <f t="shared" si="56"/>
        <v>0</v>
      </c>
      <c r="AC537" s="213">
        <f t="shared" si="53"/>
        <v>0</v>
      </c>
      <c r="AD537" s="298"/>
      <c r="AE537" s="299"/>
      <c r="AF537" s="21">
        <f t="shared" si="51"/>
        <v>0</v>
      </c>
    </row>
    <row r="538" spans="1:32" s="21" customFormat="1" ht="16.5" customHeight="1">
      <c r="A538" s="22"/>
      <c r="B538" s="22"/>
      <c r="C538" s="22"/>
      <c r="D538" s="115">
        <f t="shared" si="50"/>
        <v>518</v>
      </c>
      <c r="E538" s="248" t="str">
        <f t="array" ref="E538">IF($F538&lt;&gt;"",INDEX(DropDownLists!$K$10:$K$2516,MATCH($F538,DropDownLists!$L$10:$L$2516,0)),"")</f>
        <v/>
      </c>
      <c r="F538" s="116"/>
      <c r="G538" s="118"/>
      <c r="I538" s="144"/>
      <c r="J538" s="141"/>
      <c r="K538" s="145"/>
      <c r="L538" s="146"/>
      <c r="M538" s="195" t="str">
        <f t="array" ref="M538">IF($L538&lt;&gt;"",INDEX(DropDownLists!$H$10:$H$2516,MATCH($L538,DropDownLists!$I$10:$I$2516,0)),"")</f>
        <v/>
      </c>
      <c r="N538" s="148"/>
      <c r="O538" s="148"/>
      <c r="P538" s="146"/>
      <c r="Q538" s="148" t="s">
        <v>190</v>
      </c>
      <c r="R538" s="119" t="str">
        <f t="array" ref="R538">IF(ISNA(VLOOKUP($F538, AdmittedwithRecentDischarge!$I$28:$I$1527,1,FALSE)),"",MAX(IF((AdmittedwithRecentDischarge!$I$28:$I$1527=$F538)*(AdmittedwithRecentDischarge!$M$28:$M$1527&lt;=TransferLog!$J538),AdmittedwithRecentDischarge!$M$28:$M$1527)))</f>
        <v/>
      </c>
      <c r="S538" s="120" t="str">
        <f t="array" ref="S538">IF(ISNA(INDEX(AdmittedwithRecentDischarge!$AH$28:$AH$1527,MATCH($F538&amp;$R538,AdmittedwithRecentDischarge!$I$28:$I$1527&amp;AdmittedwithRecentDischarge!$M$28:$M$1527,0))),"", IF($R538&lt;&gt;"",INDEX(AdmittedwithRecentDischarge!$AH$28:$AH$1527,MATCH($F538&amp;$R538,AdmittedwithRecentDischarge!$I$28:$I$1527&amp;AdmittedwithRecentDischarge!$M$28:$M$1527,0)),""))</f>
        <v/>
      </c>
      <c r="T538" s="190">
        <f t="array" ref="T538">IF(ISNA(INDEX(AdmittedwithRecentDischarge!$I$28:$W$1527, (MATCH($F538&amp;$R538,AdmittedwithRecentDischarge!$I$28:$I$1527&amp;AdmittedwithRecentDischarge!$M$28:$M$1527,0)))),"",INDEX(AdmittedwithRecentDischarge!$I$28:$W$1527, (MATCH($F538&amp;$R538,AdmittedwithRecentDischarge!$I$28:$I$1527&amp;AdmittedwithRecentDischarge!$M$28:$M$1527,0)),9))</f>
        <v>0</v>
      </c>
      <c r="U538" s="191">
        <f t="array" ref="U538">IF(ISNA(INDEX(AdmittedwithRecentDischarge!$I$28:$W$1527, (MATCH($F538&amp;$R538,AdmittedwithRecentDischarge!$I$28:$I$1527&amp;AdmittedwithRecentDischarge!$M$28:$M$1527,0)))),"",INDEX(AdmittedwithRecentDischarge!$I$28:$W$1527, (MATCH($F538&amp;$R538,AdmittedwithRecentDischarge!$I$28:$I$1527&amp;AdmittedwithRecentDischarge!$M$28:$M$1527,0)),11))</f>
        <v>0</v>
      </c>
      <c r="V538" s="191">
        <f t="array" ref="V538">IF(ISNA(INDEX(AdmittedwithRecentDischarge!$I$28:$W$1527, (MATCH($F538&amp;$R538,AdmittedwithRecentDischarge!$I$28:$I$1527&amp;AdmittedwithRecentDischarge!$M$28:$M$1527,0)))),"",INDEX(AdmittedwithRecentDischarge!$I$28:$W$1527, (MATCH($F538&amp;$R538,AdmittedwithRecentDischarge!$I$28:$I$1527&amp;AdmittedwithRecentDischarge!$M$28:$M$1527,0)),15))</f>
        <v>0</v>
      </c>
      <c r="W538" s="228" t="b">
        <f t="shared" si="54"/>
        <v>0</v>
      </c>
      <c r="X538" s="224" t="str">
        <f t="array" ref="X538">IF(ISNA(VLOOKUP($F538, AdmittedwithRecentDischarge!$I$28:$I$1527,1,FALSE)),"",MAX(IF((AdmittedwithRecentDischarge!$I$28:$I$1527=$F538)*(AdmittedwithRecentDischarge!$K$28:$K$1527&lt;=TransferLog!$J538),AdmittedwithRecentDischarge!$K$28:$K$1527)))</f>
        <v/>
      </c>
      <c r="Y538" s="224" t="b">
        <f t="shared" si="55"/>
        <v>0</v>
      </c>
      <c r="Z538" s="208"/>
      <c r="AA538" s="207" t="str">
        <f t="shared" si="52"/>
        <v/>
      </c>
      <c r="AB538" s="212" t="b">
        <f t="shared" si="56"/>
        <v>0</v>
      </c>
      <c r="AC538" s="213">
        <f t="shared" si="53"/>
        <v>0</v>
      </c>
      <c r="AD538" s="298"/>
      <c r="AE538" s="299"/>
      <c r="AF538" s="21">
        <f t="shared" si="51"/>
        <v>0</v>
      </c>
    </row>
    <row r="539" spans="1:32" s="21" customFormat="1" ht="16.5" customHeight="1">
      <c r="A539" s="22"/>
      <c r="B539" s="22"/>
      <c r="C539" s="22"/>
      <c r="D539" s="115">
        <f t="shared" si="50"/>
        <v>519</v>
      </c>
      <c r="E539" s="248" t="str">
        <f t="array" ref="E539">IF($F539&lt;&gt;"",INDEX(DropDownLists!$K$10:$K$2516,MATCH($F539,DropDownLists!$L$10:$L$2516,0)),"")</f>
        <v/>
      </c>
      <c r="F539" s="116"/>
      <c r="G539" s="118"/>
      <c r="I539" s="144"/>
      <c r="J539" s="141"/>
      <c r="K539" s="145"/>
      <c r="L539" s="146"/>
      <c r="M539" s="195" t="str">
        <f t="array" ref="M539">IF($L539&lt;&gt;"",INDEX(DropDownLists!$H$10:$H$2516,MATCH($L539,DropDownLists!$I$10:$I$2516,0)),"")</f>
        <v/>
      </c>
      <c r="N539" s="148"/>
      <c r="O539" s="148"/>
      <c r="P539" s="146"/>
      <c r="Q539" s="148" t="s">
        <v>190</v>
      </c>
      <c r="R539" s="119" t="str">
        <f t="array" ref="R539">IF(ISNA(VLOOKUP($F539, AdmittedwithRecentDischarge!$I$28:$I$1527,1,FALSE)),"",MAX(IF((AdmittedwithRecentDischarge!$I$28:$I$1527=$F539)*(AdmittedwithRecentDischarge!$M$28:$M$1527&lt;=TransferLog!$J539),AdmittedwithRecentDischarge!$M$28:$M$1527)))</f>
        <v/>
      </c>
      <c r="S539" s="120" t="str">
        <f t="array" ref="S539">IF(ISNA(INDEX(AdmittedwithRecentDischarge!$AH$28:$AH$1527,MATCH($F539&amp;$R539,AdmittedwithRecentDischarge!$I$28:$I$1527&amp;AdmittedwithRecentDischarge!$M$28:$M$1527,0))),"", IF($R539&lt;&gt;"",INDEX(AdmittedwithRecentDischarge!$AH$28:$AH$1527,MATCH($F539&amp;$R539,AdmittedwithRecentDischarge!$I$28:$I$1527&amp;AdmittedwithRecentDischarge!$M$28:$M$1527,0)),""))</f>
        <v/>
      </c>
      <c r="T539" s="190">
        <f t="array" ref="T539">IF(ISNA(INDEX(AdmittedwithRecentDischarge!$I$28:$W$1527, (MATCH($F539&amp;$R539,AdmittedwithRecentDischarge!$I$28:$I$1527&amp;AdmittedwithRecentDischarge!$M$28:$M$1527,0)))),"",INDEX(AdmittedwithRecentDischarge!$I$28:$W$1527, (MATCH($F539&amp;$R539,AdmittedwithRecentDischarge!$I$28:$I$1527&amp;AdmittedwithRecentDischarge!$M$28:$M$1527,0)),9))</f>
        <v>0</v>
      </c>
      <c r="U539" s="191">
        <f t="array" ref="U539">IF(ISNA(INDEX(AdmittedwithRecentDischarge!$I$28:$W$1527, (MATCH($F539&amp;$R539,AdmittedwithRecentDischarge!$I$28:$I$1527&amp;AdmittedwithRecentDischarge!$M$28:$M$1527,0)))),"",INDEX(AdmittedwithRecentDischarge!$I$28:$W$1527, (MATCH($F539&amp;$R539,AdmittedwithRecentDischarge!$I$28:$I$1527&amp;AdmittedwithRecentDischarge!$M$28:$M$1527,0)),11))</f>
        <v>0</v>
      </c>
      <c r="V539" s="191">
        <f t="array" ref="V539">IF(ISNA(INDEX(AdmittedwithRecentDischarge!$I$28:$W$1527, (MATCH($F539&amp;$R539,AdmittedwithRecentDischarge!$I$28:$I$1527&amp;AdmittedwithRecentDischarge!$M$28:$M$1527,0)))),"",INDEX(AdmittedwithRecentDischarge!$I$28:$W$1527, (MATCH($F539&amp;$R539,AdmittedwithRecentDischarge!$I$28:$I$1527&amp;AdmittedwithRecentDischarge!$M$28:$M$1527,0)),15))</f>
        <v>0</v>
      </c>
      <c r="W539" s="228" t="b">
        <f t="shared" si="54"/>
        <v>0</v>
      </c>
      <c r="X539" s="224" t="str">
        <f t="array" ref="X539">IF(ISNA(VLOOKUP($F539, AdmittedwithRecentDischarge!$I$28:$I$1527,1,FALSE)),"",MAX(IF((AdmittedwithRecentDischarge!$I$28:$I$1527=$F539)*(AdmittedwithRecentDischarge!$K$28:$K$1527&lt;=TransferLog!$J539),AdmittedwithRecentDischarge!$K$28:$K$1527)))</f>
        <v/>
      </c>
      <c r="Y539" s="224" t="b">
        <f t="shared" si="55"/>
        <v>0</v>
      </c>
      <c r="Z539" s="208"/>
      <c r="AA539" s="207" t="str">
        <f t="shared" si="52"/>
        <v/>
      </c>
      <c r="AB539" s="212" t="b">
        <f t="shared" si="56"/>
        <v>0</v>
      </c>
      <c r="AC539" s="213">
        <f t="shared" si="53"/>
        <v>0</v>
      </c>
      <c r="AD539" s="298"/>
      <c r="AE539" s="299"/>
      <c r="AF539" s="21">
        <f t="shared" si="51"/>
        <v>0</v>
      </c>
    </row>
    <row r="540" spans="1:32" s="21" customFormat="1" ht="16.5" customHeight="1">
      <c r="A540" s="22"/>
      <c r="B540" s="22"/>
      <c r="C540" s="22"/>
      <c r="D540" s="115">
        <f t="shared" si="50"/>
        <v>520</v>
      </c>
      <c r="E540" s="248" t="str">
        <f t="array" ref="E540">IF($F540&lt;&gt;"",INDEX(DropDownLists!$K$10:$K$2516,MATCH($F540,DropDownLists!$L$10:$L$2516,0)),"")</f>
        <v/>
      </c>
      <c r="F540" s="116"/>
      <c r="G540" s="118"/>
      <c r="I540" s="144"/>
      <c r="J540" s="141"/>
      <c r="K540" s="145"/>
      <c r="L540" s="146"/>
      <c r="M540" s="195" t="str">
        <f t="array" ref="M540">IF($L540&lt;&gt;"",INDEX(DropDownLists!$H$10:$H$2516,MATCH($L540,DropDownLists!$I$10:$I$2516,0)),"")</f>
        <v/>
      </c>
      <c r="N540" s="148"/>
      <c r="O540" s="148"/>
      <c r="P540" s="146"/>
      <c r="Q540" s="148" t="s">
        <v>190</v>
      </c>
      <c r="R540" s="119" t="str">
        <f t="array" ref="R540">IF(ISNA(VLOOKUP($F540, AdmittedwithRecentDischarge!$I$28:$I$1527,1,FALSE)),"",MAX(IF((AdmittedwithRecentDischarge!$I$28:$I$1527=$F540)*(AdmittedwithRecentDischarge!$M$28:$M$1527&lt;=TransferLog!$J540),AdmittedwithRecentDischarge!$M$28:$M$1527)))</f>
        <v/>
      </c>
      <c r="S540" s="120" t="str">
        <f t="array" ref="S540">IF(ISNA(INDEX(AdmittedwithRecentDischarge!$AH$28:$AH$1527,MATCH($F540&amp;$R540,AdmittedwithRecentDischarge!$I$28:$I$1527&amp;AdmittedwithRecentDischarge!$M$28:$M$1527,0))),"", IF($R540&lt;&gt;"",INDEX(AdmittedwithRecentDischarge!$AH$28:$AH$1527,MATCH($F540&amp;$R540,AdmittedwithRecentDischarge!$I$28:$I$1527&amp;AdmittedwithRecentDischarge!$M$28:$M$1527,0)),""))</f>
        <v/>
      </c>
      <c r="T540" s="190">
        <f t="array" ref="T540">IF(ISNA(INDEX(AdmittedwithRecentDischarge!$I$28:$W$1527, (MATCH($F540&amp;$R540,AdmittedwithRecentDischarge!$I$28:$I$1527&amp;AdmittedwithRecentDischarge!$M$28:$M$1527,0)))),"",INDEX(AdmittedwithRecentDischarge!$I$28:$W$1527, (MATCH($F540&amp;$R540,AdmittedwithRecentDischarge!$I$28:$I$1527&amp;AdmittedwithRecentDischarge!$M$28:$M$1527,0)),9))</f>
        <v>0</v>
      </c>
      <c r="U540" s="191">
        <f t="array" ref="U540">IF(ISNA(INDEX(AdmittedwithRecentDischarge!$I$28:$W$1527, (MATCH($F540&amp;$R540,AdmittedwithRecentDischarge!$I$28:$I$1527&amp;AdmittedwithRecentDischarge!$M$28:$M$1527,0)))),"",INDEX(AdmittedwithRecentDischarge!$I$28:$W$1527, (MATCH($F540&amp;$R540,AdmittedwithRecentDischarge!$I$28:$I$1527&amp;AdmittedwithRecentDischarge!$M$28:$M$1527,0)),11))</f>
        <v>0</v>
      </c>
      <c r="V540" s="191">
        <f t="array" ref="V540">IF(ISNA(INDEX(AdmittedwithRecentDischarge!$I$28:$W$1527, (MATCH($F540&amp;$R540,AdmittedwithRecentDischarge!$I$28:$I$1527&amp;AdmittedwithRecentDischarge!$M$28:$M$1527,0)))),"",INDEX(AdmittedwithRecentDischarge!$I$28:$W$1527, (MATCH($F540&amp;$R540,AdmittedwithRecentDischarge!$I$28:$I$1527&amp;AdmittedwithRecentDischarge!$M$28:$M$1527,0)),15))</f>
        <v>0</v>
      </c>
      <c r="W540" s="228" t="b">
        <f t="shared" si="54"/>
        <v>0</v>
      </c>
      <c r="X540" s="224" t="str">
        <f t="array" ref="X540">IF(ISNA(VLOOKUP($F540, AdmittedwithRecentDischarge!$I$28:$I$1527,1,FALSE)),"",MAX(IF((AdmittedwithRecentDischarge!$I$28:$I$1527=$F540)*(AdmittedwithRecentDischarge!$K$28:$K$1527&lt;=TransferLog!$J540),AdmittedwithRecentDischarge!$K$28:$K$1527)))</f>
        <v/>
      </c>
      <c r="Y540" s="224" t="b">
        <f t="shared" si="55"/>
        <v>0</v>
      </c>
      <c r="Z540" s="208"/>
      <c r="AA540" s="207" t="str">
        <f t="shared" si="52"/>
        <v/>
      </c>
      <c r="AB540" s="212" t="b">
        <f t="shared" si="56"/>
        <v>0</v>
      </c>
      <c r="AC540" s="213">
        <f t="shared" si="53"/>
        <v>0</v>
      </c>
      <c r="AD540" s="298"/>
      <c r="AE540" s="299"/>
      <c r="AF540" s="21">
        <f t="shared" si="51"/>
        <v>0</v>
      </c>
    </row>
    <row r="541" spans="1:32" s="21" customFormat="1" ht="16.5" customHeight="1">
      <c r="A541" s="22"/>
      <c r="B541" s="22"/>
      <c r="C541" s="22"/>
      <c r="D541" s="115">
        <f t="shared" si="50"/>
        <v>521</v>
      </c>
      <c r="E541" s="248" t="str">
        <f t="array" ref="E541">IF($F541&lt;&gt;"",INDEX(DropDownLists!$K$10:$K$2516,MATCH($F541,DropDownLists!$L$10:$L$2516,0)),"")</f>
        <v/>
      </c>
      <c r="F541" s="116"/>
      <c r="G541" s="118"/>
      <c r="I541" s="144"/>
      <c r="J541" s="141"/>
      <c r="K541" s="145"/>
      <c r="L541" s="146"/>
      <c r="M541" s="195" t="str">
        <f t="array" ref="M541">IF($L541&lt;&gt;"",INDEX(DropDownLists!$H$10:$H$2516,MATCH($L541,DropDownLists!$I$10:$I$2516,0)),"")</f>
        <v/>
      </c>
      <c r="N541" s="148"/>
      <c r="O541" s="148"/>
      <c r="P541" s="146"/>
      <c r="Q541" s="148" t="s">
        <v>190</v>
      </c>
      <c r="R541" s="119" t="str">
        <f t="array" ref="R541">IF(ISNA(VLOOKUP($F541, AdmittedwithRecentDischarge!$I$28:$I$1527,1,FALSE)),"",MAX(IF((AdmittedwithRecentDischarge!$I$28:$I$1527=$F541)*(AdmittedwithRecentDischarge!$M$28:$M$1527&lt;=TransferLog!$J541),AdmittedwithRecentDischarge!$M$28:$M$1527)))</f>
        <v/>
      </c>
      <c r="S541" s="120" t="str">
        <f t="array" ref="S541">IF(ISNA(INDEX(AdmittedwithRecentDischarge!$AH$28:$AH$1527,MATCH($F541&amp;$R541,AdmittedwithRecentDischarge!$I$28:$I$1527&amp;AdmittedwithRecentDischarge!$M$28:$M$1527,0))),"", IF($R541&lt;&gt;"",INDEX(AdmittedwithRecentDischarge!$AH$28:$AH$1527,MATCH($F541&amp;$R541,AdmittedwithRecentDischarge!$I$28:$I$1527&amp;AdmittedwithRecentDischarge!$M$28:$M$1527,0)),""))</f>
        <v/>
      </c>
      <c r="T541" s="190">
        <f t="array" ref="T541">IF(ISNA(INDEX(AdmittedwithRecentDischarge!$I$28:$W$1527, (MATCH($F541&amp;$R541,AdmittedwithRecentDischarge!$I$28:$I$1527&amp;AdmittedwithRecentDischarge!$M$28:$M$1527,0)))),"",INDEX(AdmittedwithRecentDischarge!$I$28:$W$1527, (MATCH($F541&amp;$R541,AdmittedwithRecentDischarge!$I$28:$I$1527&amp;AdmittedwithRecentDischarge!$M$28:$M$1527,0)),9))</f>
        <v>0</v>
      </c>
      <c r="U541" s="191">
        <f t="array" ref="U541">IF(ISNA(INDEX(AdmittedwithRecentDischarge!$I$28:$W$1527, (MATCH($F541&amp;$R541,AdmittedwithRecentDischarge!$I$28:$I$1527&amp;AdmittedwithRecentDischarge!$M$28:$M$1527,0)))),"",INDEX(AdmittedwithRecentDischarge!$I$28:$W$1527, (MATCH($F541&amp;$R541,AdmittedwithRecentDischarge!$I$28:$I$1527&amp;AdmittedwithRecentDischarge!$M$28:$M$1527,0)),11))</f>
        <v>0</v>
      </c>
      <c r="V541" s="191">
        <f t="array" ref="V541">IF(ISNA(INDEX(AdmittedwithRecentDischarge!$I$28:$W$1527, (MATCH($F541&amp;$R541,AdmittedwithRecentDischarge!$I$28:$I$1527&amp;AdmittedwithRecentDischarge!$M$28:$M$1527,0)))),"",INDEX(AdmittedwithRecentDischarge!$I$28:$W$1527, (MATCH($F541&amp;$R541,AdmittedwithRecentDischarge!$I$28:$I$1527&amp;AdmittedwithRecentDischarge!$M$28:$M$1527,0)),15))</f>
        <v>0</v>
      </c>
      <c r="W541" s="228" t="b">
        <f t="shared" si="54"/>
        <v>0</v>
      </c>
      <c r="X541" s="224" t="str">
        <f t="array" ref="X541">IF(ISNA(VLOOKUP($F541, AdmittedwithRecentDischarge!$I$28:$I$1527,1,FALSE)),"",MAX(IF((AdmittedwithRecentDischarge!$I$28:$I$1527=$F541)*(AdmittedwithRecentDischarge!$K$28:$K$1527&lt;=TransferLog!$J541),AdmittedwithRecentDischarge!$K$28:$K$1527)))</f>
        <v/>
      </c>
      <c r="Y541" s="224" t="b">
        <f t="shared" si="55"/>
        <v>0</v>
      </c>
      <c r="Z541" s="208"/>
      <c r="AA541" s="207" t="str">
        <f t="shared" si="52"/>
        <v/>
      </c>
      <c r="AB541" s="212" t="b">
        <f t="shared" si="56"/>
        <v>0</v>
      </c>
      <c r="AC541" s="213">
        <f t="shared" si="53"/>
        <v>0</v>
      </c>
      <c r="AD541" s="298"/>
      <c r="AE541" s="299"/>
      <c r="AF541" s="21">
        <f t="shared" si="51"/>
        <v>0</v>
      </c>
    </row>
    <row r="542" spans="1:32" s="21" customFormat="1" ht="16.5" customHeight="1">
      <c r="A542" s="22"/>
      <c r="B542" s="22"/>
      <c r="C542" s="22"/>
      <c r="D542" s="115">
        <f t="shared" si="50"/>
        <v>522</v>
      </c>
      <c r="E542" s="248" t="str">
        <f t="array" ref="E542">IF($F542&lt;&gt;"",INDEX(DropDownLists!$K$10:$K$2516,MATCH($F542,DropDownLists!$L$10:$L$2516,0)),"")</f>
        <v/>
      </c>
      <c r="F542" s="116"/>
      <c r="G542" s="118"/>
      <c r="I542" s="144"/>
      <c r="J542" s="141"/>
      <c r="K542" s="145"/>
      <c r="L542" s="146"/>
      <c r="M542" s="195" t="str">
        <f t="array" ref="M542">IF($L542&lt;&gt;"",INDEX(DropDownLists!$H$10:$H$2516,MATCH($L542,DropDownLists!$I$10:$I$2516,0)),"")</f>
        <v/>
      </c>
      <c r="N542" s="148"/>
      <c r="O542" s="148"/>
      <c r="P542" s="146"/>
      <c r="Q542" s="148" t="s">
        <v>190</v>
      </c>
      <c r="R542" s="119" t="str">
        <f t="array" ref="R542">IF(ISNA(VLOOKUP($F542, AdmittedwithRecentDischarge!$I$28:$I$1527,1,FALSE)),"",MAX(IF((AdmittedwithRecentDischarge!$I$28:$I$1527=$F542)*(AdmittedwithRecentDischarge!$M$28:$M$1527&lt;=TransferLog!$J542),AdmittedwithRecentDischarge!$M$28:$M$1527)))</f>
        <v/>
      </c>
      <c r="S542" s="120" t="str">
        <f t="array" ref="S542">IF(ISNA(INDEX(AdmittedwithRecentDischarge!$AH$28:$AH$1527,MATCH($F542&amp;$R542,AdmittedwithRecentDischarge!$I$28:$I$1527&amp;AdmittedwithRecentDischarge!$M$28:$M$1527,0))),"", IF($R542&lt;&gt;"",INDEX(AdmittedwithRecentDischarge!$AH$28:$AH$1527,MATCH($F542&amp;$R542,AdmittedwithRecentDischarge!$I$28:$I$1527&amp;AdmittedwithRecentDischarge!$M$28:$M$1527,0)),""))</f>
        <v/>
      </c>
      <c r="T542" s="190">
        <f t="array" ref="T542">IF(ISNA(INDEX(AdmittedwithRecentDischarge!$I$28:$W$1527, (MATCH($F542&amp;$R542,AdmittedwithRecentDischarge!$I$28:$I$1527&amp;AdmittedwithRecentDischarge!$M$28:$M$1527,0)))),"",INDEX(AdmittedwithRecentDischarge!$I$28:$W$1527, (MATCH($F542&amp;$R542,AdmittedwithRecentDischarge!$I$28:$I$1527&amp;AdmittedwithRecentDischarge!$M$28:$M$1527,0)),9))</f>
        <v>0</v>
      </c>
      <c r="U542" s="191">
        <f t="array" ref="U542">IF(ISNA(INDEX(AdmittedwithRecentDischarge!$I$28:$W$1527, (MATCH($F542&amp;$R542,AdmittedwithRecentDischarge!$I$28:$I$1527&amp;AdmittedwithRecentDischarge!$M$28:$M$1527,0)))),"",INDEX(AdmittedwithRecentDischarge!$I$28:$W$1527, (MATCH($F542&amp;$R542,AdmittedwithRecentDischarge!$I$28:$I$1527&amp;AdmittedwithRecentDischarge!$M$28:$M$1527,0)),11))</f>
        <v>0</v>
      </c>
      <c r="V542" s="191">
        <f t="array" ref="V542">IF(ISNA(INDEX(AdmittedwithRecentDischarge!$I$28:$W$1527, (MATCH($F542&amp;$R542,AdmittedwithRecentDischarge!$I$28:$I$1527&amp;AdmittedwithRecentDischarge!$M$28:$M$1527,0)))),"",INDEX(AdmittedwithRecentDischarge!$I$28:$W$1527, (MATCH($F542&amp;$R542,AdmittedwithRecentDischarge!$I$28:$I$1527&amp;AdmittedwithRecentDischarge!$M$28:$M$1527,0)),15))</f>
        <v>0</v>
      </c>
      <c r="W542" s="228" t="b">
        <f t="shared" si="54"/>
        <v>0</v>
      </c>
      <c r="X542" s="224" t="str">
        <f t="array" ref="X542">IF(ISNA(VLOOKUP($F542, AdmittedwithRecentDischarge!$I$28:$I$1527,1,FALSE)),"",MAX(IF((AdmittedwithRecentDischarge!$I$28:$I$1527=$F542)*(AdmittedwithRecentDischarge!$K$28:$K$1527&lt;=TransferLog!$J542),AdmittedwithRecentDischarge!$K$28:$K$1527)))</f>
        <v/>
      </c>
      <c r="Y542" s="224" t="b">
        <f t="shared" si="55"/>
        <v>0</v>
      </c>
      <c r="Z542" s="208"/>
      <c r="AA542" s="207" t="str">
        <f t="shared" si="52"/>
        <v/>
      </c>
      <c r="AB542" s="212" t="b">
        <f t="shared" si="56"/>
        <v>0</v>
      </c>
      <c r="AC542" s="213">
        <f t="shared" si="53"/>
        <v>0</v>
      </c>
      <c r="AD542" s="298"/>
      <c r="AE542" s="299"/>
      <c r="AF542" s="21">
        <f t="shared" si="51"/>
        <v>0</v>
      </c>
    </row>
    <row r="543" spans="1:32" s="21" customFormat="1" ht="16.5" customHeight="1">
      <c r="A543" s="22"/>
      <c r="B543" s="22"/>
      <c r="C543" s="22"/>
      <c r="D543" s="115">
        <f t="shared" si="50"/>
        <v>523</v>
      </c>
      <c r="E543" s="248" t="str">
        <f t="array" ref="E543">IF($F543&lt;&gt;"",INDEX(DropDownLists!$K$10:$K$2516,MATCH($F543,DropDownLists!$L$10:$L$2516,0)),"")</f>
        <v/>
      </c>
      <c r="F543" s="116"/>
      <c r="G543" s="118"/>
      <c r="I543" s="144"/>
      <c r="J543" s="141"/>
      <c r="K543" s="145"/>
      <c r="L543" s="146"/>
      <c r="M543" s="195" t="str">
        <f t="array" ref="M543">IF($L543&lt;&gt;"",INDEX(DropDownLists!$H$10:$H$2516,MATCH($L543,DropDownLists!$I$10:$I$2516,0)),"")</f>
        <v/>
      </c>
      <c r="N543" s="148"/>
      <c r="O543" s="148"/>
      <c r="P543" s="146"/>
      <c r="Q543" s="148" t="s">
        <v>190</v>
      </c>
      <c r="R543" s="119" t="str">
        <f t="array" ref="R543">IF(ISNA(VLOOKUP($F543, AdmittedwithRecentDischarge!$I$28:$I$1527,1,FALSE)),"",MAX(IF((AdmittedwithRecentDischarge!$I$28:$I$1527=$F543)*(AdmittedwithRecentDischarge!$M$28:$M$1527&lt;=TransferLog!$J543),AdmittedwithRecentDischarge!$M$28:$M$1527)))</f>
        <v/>
      </c>
      <c r="S543" s="120" t="str">
        <f t="array" ref="S543">IF(ISNA(INDEX(AdmittedwithRecentDischarge!$AH$28:$AH$1527,MATCH($F543&amp;$R543,AdmittedwithRecentDischarge!$I$28:$I$1527&amp;AdmittedwithRecentDischarge!$M$28:$M$1527,0))),"", IF($R543&lt;&gt;"",INDEX(AdmittedwithRecentDischarge!$AH$28:$AH$1527,MATCH($F543&amp;$R543,AdmittedwithRecentDischarge!$I$28:$I$1527&amp;AdmittedwithRecentDischarge!$M$28:$M$1527,0)),""))</f>
        <v/>
      </c>
      <c r="T543" s="190">
        <f t="array" ref="T543">IF(ISNA(INDEX(AdmittedwithRecentDischarge!$I$28:$W$1527, (MATCH($F543&amp;$R543,AdmittedwithRecentDischarge!$I$28:$I$1527&amp;AdmittedwithRecentDischarge!$M$28:$M$1527,0)))),"",INDEX(AdmittedwithRecentDischarge!$I$28:$W$1527, (MATCH($F543&amp;$R543,AdmittedwithRecentDischarge!$I$28:$I$1527&amp;AdmittedwithRecentDischarge!$M$28:$M$1527,0)),9))</f>
        <v>0</v>
      </c>
      <c r="U543" s="191">
        <f t="array" ref="U543">IF(ISNA(INDEX(AdmittedwithRecentDischarge!$I$28:$W$1527, (MATCH($F543&amp;$R543,AdmittedwithRecentDischarge!$I$28:$I$1527&amp;AdmittedwithRecentDischarge!$M$28:$M$1527,0)))),"",INDEX(AdmittedwithRecentDischarge!$I$28:$W$1527, (MATCH($F543&amp;$R543,AdmittedwithRecentDischarge!$I$28:$I$1527&amp;AdmittedwithRecentDischarge!$M$28:$M$1527,0)),11))</f>
        <v>0</v>
      </c>
      <c r="V543" s="191">
        <f t="array" ref="V543">IF(ISNA(INDEX(AdmittedwithRecentDischarge!$I$28:$W$1527, (MATCH($F543&amp;$R543,AdmittedwithRecentDischarge!$I$28:$I$1527&amp;AdmittedwithRecentDischarge!$M$28:$M$1527,0)))),"",INDEX(AdmittedwithRecentDischarge!$I$28:$W$1527, (MATCH($F543&amp;$R543,AdmittedwithRecentDischarge!$I$28:$I$1527&amp;AdmittedwithRecentDischarge!$M$28:$M$1527,0)),15))</f>
        <v>0</v>
      </c>
      <c r="W543" s="228" t="b">
        <f t="shared" si="54"/>
        <v>0</v>
      </c>
      <c r="X543" s="224" t="str">
        <f t="array" ref="X543">IF(ISNA(VLOOKUP($F543, AdmittedwithRecentDischarge!$I$28:$I$1527,1,FALSE)),"",MAX(IF((AdmittedwithRecentDischarge!$I$28:$I$1527=$F543)*(AdmittedwithRecentDischarge!$K$28:$K$1527&lt;=TransferLog!$J543),AdmittedwithRecentDischarge!$K$28:$K$1527)))</f>
        <v/>
      </c>
      <c r="Y543" s="224" t="b">
        <f t="shared" si="55"/>
        <v>0</v>
      </c>
      <c r="Z543" s="208"/>
      <c r="AA543" s="207" t="str">
        <f t="shared" si="52"/>
        <v/>
      </c>
      <c r="AB543" s="212" t="b">
        <f t="shared" si="56"/>
        <v>0</v>
      </c>
      <c r="AC543" s="213">
        <f t="shared" si="53"/>
        <v>0</v>
      </c>
      <c r="AD543" s="298"/>
      <c r="AE543" s="299"/>
      <c r="AF543" s="21">
        <f t="shared" si="51"/>
        <v>0</v>
      </c>
    </row>
    <row r="544" spans="1:32" s="21" customFormat="1" ht="16.5" customHeight="1">
      <c r="A544" s="22"/>
      <c r="B544" s="22"/>
      <c r="C544" s="22"/>
      <c r="D544" s="115">
        <f t="shared" si="50"/>
        <v>524</v>
      </c>
      <c r="E544" s="248" t="str">
        <f t="array" ref="E544">IF($F544&lt;&gt;"",INDEX(DropDownLists!$K$10:$K$2516,MATCH($F544,DropDownLists!$L$10:$L$2516,0)),"")</f>
        <v/>
      </c>
      <c r="F544" s="116"/>
      <c r="G544" s="118"/>
      <c r="I544" s="144"/>
      <c r="J544" s="141"/>
      <c r="K544" s="145"/>
      <c r="L544" s="146"/>
      <c r="M544" s="195" t="str">
        <f t="array" ref="M544">IF($L544&lt;&gt;"",INDEX(DropDownLists!$H$10:$H$2516,MATCH($L544,DropDownLists!$I$10:$I$2516,0)),"")</f>
        <v/>
      </c>
      <c r="N544" s="148"/>
      <c r="O544" s="148"/>
      <c r="P544" s="146"/>
      <c r="Q544" s="148" t="s">
        <v>190</v>
      </c>
      <c r="R544" s="119" t="str">
        <f t="array" ref="R544">IF(ISNA(VLOOKUP($F544, AdmittedwithRecentDischarge!$I$28:$I$1527,1,FALSE)),"",MAX(IF((AdmittedwithRecentDischarge!$I$28:$I$1527=$F544)*(AdmittedwithRecentDischarge!$M$28:$M$1527&lt;=TransferLog!$J544),AdmittedwithRecentDischarge!$M$28:$M$1527)))</f>
        <v/>
      </c>
      <c r="S544" s="120" t="str">
        <f t="array" ref="S544">IF(ISNA(INDEX(AdmittedwithRecentDischarge!$AH$28:$AH$1527,MATCH($F544&amp;$R544,AdmittedwithRecentDischarge!$I$28:$I$1527&amp;AdmittedwithRecentDischarge!$M$28:$M$1527,0))),"", IF($R544&lt;&gt;"",INDEX(AdmittedwithRecentDischarge!$AH$28:$AH$1527,MATCH($F544&amp;$R544,AdmittedwithRecentDischarge!$I$28:$I$1527&amp;AdmittedwithRecentDischarge!$M$28:$M$1527,0)),""))</f>
        <v/>
      </c>
      <c r="T544" s="190">
        <f t="array" ref="T544">IF(ISNA(INDEX(AdmittedwithRecentDischarge!$I$28:$W$1527, (MATCH($F544&amp;$R544,AdmittedwithRecentDischarge!$I$28:$I$1527&amp;AdmittedwithRecentDischarge!$M$28:$M$1527,0)))),"",INDEX(AdmittedwithRecentDischarge!$I$28:$W$1527, (MATCH($F544&amp;$R544,AdmittedwithRecentDischarge!$I$28:$I$1527&amp;AdmittedwithRecentDischarge!$M$28:$M$1527,0)),9))</f>
        <v>0</v>
      </c>
      <c r="U544" s="191">
        <f t="array" ref="U544">IF(ISNA(INDEX(AdmittedwithRecentDischarge!$I$28:$W$1527, (MATCH($F544&amp;$R544,AdmittedwithRecentDischarge!$I$28:$I$1527&amp;AdmittedwithRecentDischarge!$M$28:$M$1527,0)))),"",INDEX(AdmittedwithRecentDischarge!$I$28:$W$1527, (MATCH($F544&amp;$R544,AdmittedwithRecentDischarge!$I$28:$I$1527&amp;AdmittedwithRecentDischarge!$M$28:$M$1527,0)),11))</f>
        <v>0</v>
      </c>
      <c r="V544" s="191">
        <f t="array" ref="V544">IF(ISNA(INDEX(AdmittedwithRecentDischarge!$I$28:$W$1527, (MATCH($F544&amp;$R544,AdmittedwithRecentDischarge!$I$28:$I$1527&amp;AdmittedwithRecentDischarge!$M$28:$M$1527,0)))),"",INDEX(AdmittedwithRecentDischarge!$I$28:$W$1527, (MATCH($F544&amp;$R544,AdmittedwithRecentDischarge!$I$28:$I$1527&amp;AdmittedwithRecentDischarge!$M$28:$M$1527,0)),15))</f>
        <v>0</v>
      </c>
      <c r="W544" s="228" t="b">
        <f t="shared" si="54"/>
        <v>0</v>
      </c>
      <c r="X544" s="224" t="str">
        <f t="array" ref="X544">IF(ISNA(VLOOKUP($F544, AdmittedwithRecentDischarge!$I$28:$I$1527,1,FALSE)),"",MAX(IF((AdmittedwithRecentDischarge!$I$28:$I$1527=$F544)*(AdmittedwithRecentDischarge!$K$28:$K$1527&lt;=TransferLog!$J544),AdmittedwithRecentDischarge!$K$28:$K$1527)))</f>
        <v/>
      </c>
      <c r="Y544" s="224" t="b">
        <f t="shared" si="55"/>
        <v>0</v>
      </c>
      <c r="Z544" s="208"/>
      <c r="AA544" s="207" t="str">
        <f t="shared" si="52"/>
        <v/>
      </c>
      <c r="AB544" s="212" t="b">
        <f t="shared" si="56"/>
        <v>0</v>
      </c>
      <c r="AC544" s="213">
        <f t="shared" si="53"/>
        <v>0</v>
      </c>
      <c r="AD544" s="298"/>
      <c r="AE544" s="299"/>
      <c r="AF544" s="21">
        <f t="shared" si="51"/>
        <v>0</v>
      </c>
    </row>
    <row r="545" spans="1:32" s="21" customFormat="1" ht="16.5" customHeight="1">
      <c r="A545" s="22"/>
      <c r="B545" s="22"/>
      <c r="C545" s="22"/>
      <c r="D545" s="115">
        <f t="shared" si="50"/>
        <v>525</v>
      </c>
      <c r="E545" s="248" t="str">
        <f t="array" ref="E545">IF($F545&lt;&gt;"",INDEX(DropDownLists!$K$10:$K$2516,MATCH($F545,DropDownLists!$L$10:$L$2516,0)),"")</f>
        <v/>
      </c>
      <c r="F545" s="116"/>
      <c r="G545" s="118"/>
      <c r="I545" s="144"/>
      <c r="J545" s="141"/>
      <c r="K545" s="145"/>
      <c r="L545" s="146"/>
      <c r="M545" s="195" t="str">
        <f t="array" ref="M545">IF($L545&lt;&gt;"",INDEX(DropDownLists!$H$10:$H$2516,MATCH($L545,DropDownLists!$I$10:$I$2516,0)),"")</f>
        <v/>
      </c>
      <c r="N545" s="148"/>
      <c r="O545" s="148"/>
      <c r="P545" s="146"/>
      <c r="Q545" s="148" t="s">
        <v>190</v>
      </c>
      <c r="R545" s="119" t="str">
        <f t="array" ref="R545">IF(ISNA(VLOOKUP($F545, AdmittedwithRecentDischarge!$I$28:$I$1527,1,FALSE)),"",MAX(IF((AdmittedwithRecentDischarge!$I$28:$I$1527=$F545)*(AdmittedwithRecentDischarge!$M$28:$M$1527&lt;=TransferLog!$J545),AdmittedwithRecentDischarge!$M$28:$M$1527)))</f>
        <v/>
      </c>
      <c r="S545" s="120" t="str">
        <f t="array" ref="S545">IF(ISNA(INDEX(AdmittedwithRecentDischarge!$AH$28:$AH$1527,MATCH($F545&amp;$R545,AdmittedwithRecentDischarge!$I$28:$I$1527&amp;AdmittedwithRecentDischarge!$M$28:$M$1527,0))),"", IF($R545&lt;&gt;"",INDEX(AdmittedwithRecentDischarge!$AH$28:$AH$1527,MATCH($F545&amp;$R545,AdmittedwithRecentDischarge!$I$28:$I$1527&amp;AdmittedwithRecentDischarge!$M$28:$M$1527,0)),""))</f>
        <v/>
      </c>
      <c r="T545" s="190">
        <f t="array" ref="T545">IF(ISNA(INDEX(AdmittedwithRecentDischarge!$I$28:$W$1527, (MATCH($F545&amp;$R545,AdmittedwithRecentDischarge!$I$28:$I$1527&amp;AdmittedwithRecentDischarge!$M$28:$M$1527,0)))),"",INDEX(AdmittedwithRecentDischarge!$I$28:$W$1527, (MATCH($F545&amp;$R545,AdmittedwithRecentDischarge!$I$28:$I$1527&amp;AdmittedwithRecentDischarge!$M$28:$M$1527,0)),9))</f>
        <v>0</v>
      </c>
      <c r="U545" s="191">
        <f t="array" ref="U545">IF(ISNA(INDEX(AdmittedwithRecentDischarge!$I$28:$W$1527, (MATCH($F545&amp;$R545,AdmittedwithRecentDischarge!$I$28:$I$1527&amp;AdmittedwithRecentDischarge!$M$28:$M$1527,0)))),"",INDEX(AdmittedwithRecentDischarge!$I$28:$W$1527, (MATCH($F545&amp;$R545,AdmittedwithRecentDischarge!$I$28:$I$1527&amp;AdmittedwithRecentDischarge!$M$28:$M$1527,0)),11))</f>
        <v>0</v>
      </c>
      <c r="V545" s="191">
        <f t="array" ref="V545">IF(ISNA(INDEX(AdmittedwithRecentDischarge!$I$28:$W$1527, (MATCH($F545&amp;$R545,AdmittedwithRecentDischarge!$I$28:$I$1527&amp;AdmittedwithRecentDischarge!$M$28:$M$1527,0)))),"",INDEX(AdmittedwithRecentDischarge!$I$28:$W$1527, (MATCH($F545&amp;$R545,AdmittedwithRecentDischarge!$I$28:$I$1527&amp;AdmittedwithRecentDischarge!$M$28:$M$1527,0)),15))</f>
        <v>0</v>
      </c>
      <c r="W545" s="228" t="b">
        <f t="shared" si="54"/>
        <v>0</v>
      </c>
      <c r="X545" s="224" t="str">
        <f t="array" ref="X545">IF(ISNA(VLOOKUP($F545, AdmittedwithRecentDischarge!$I$28:$I$1527,1,FALSE)),"",MAX(IF((AdmittedwithRecentDischarge!$I$28:$I$1527=$F545)*(AdmittedwithRecentDischarge!$K$28:$K$1527&lt;=TransferLog!$J545),AdmittedwithRecentDischarge!$K$28:$K$1527)))</f>
        <v/>
      </c>
      <c r="Y545" s="224" t="b">
        <f t="shared" si="55"/>
        <v>0</v>
      </c>
      <c r="Z545" s="208"/>
      <c r="AA545" s="207" t="str">
        <f t="shared" si="52"/>
        <v/>
      </c>
      <c r="AB545" s="212" t="b">
        <f t="shared" si="56"/>
        <v>0</v>
      </c>
      <c r="AC545" s="213">
        <f t="shared" si="53"/>
        <v>0</v>
      </c>
      <c r="AD545" s="298"/>
      <c r="AE545" s="299"/>
      <c r="AF545" s="21">
        <f t="shared" si="51"/>
        <v>0</v>
      </c>
    </row>
    <row r="546" spans="1:32" s="21" customFormat="1" ht="16.5" customHeight="1">
      <c r="A546" s="22"/>
      <c r="B546" s="22"/>
      <c r="C546" s="22"/>
      <c r="D546" s="115">
        <f t="shared" si="50"/>
        <v>526</v>
      </c>
      <c r="E546" s="248" t="str">
        <f t="array" ref="E546">IF($F546&lt;&gt;"",INDEX(DropDownLists!$K$10:$K$2516,MATCH($F546,DropDownLists!$L$10:$L$2516,0)),"")</f>
        <v/>
      </c>
      <c r="F546" s="116"/>
      <c r="G546" s="118"/>
      <c r="I546" s="144"/>
      <c r="J546" s="141"/>
      <c r="K546" s="145"/>
      <c r="L546" s="146"/>
      <c r="M546" s="195" t="str">
        <f t="array" ref="M546">IF($L546&lt;&gt;"",INDEX(DropDownLists!$H$10:$H$2516,MATCH($L546,DropDownLists!$I$10:$I$2516,0)),"")</f>
        <v/>
      </c>
      <c r="N546" s="148"/>
      <c r="O546" s="148"/>
      <c r="P546" s="146"/>
      <c r="Q546" s="148" t="s">
        <v>190</v>
      </c>
      <c r="R546" s="119" t="str">
        <f t="array" ref="R546">IF(ISNA(VLOOKUP($F546, AdmittedwithRecentDischarge!$I$28:$I$1527,1,FALSE)),"",MAX(IF((AdmittedwithRecentDischarge!$I$28:$I$1527=$F546)*(AdmittedwithRecentDischarge!$M$28:$M$1527&lt;=TransferLog!$J546),AdmittedwithRecentDischarge!$M$28:$M$1527)))</f>
        <v/>
      </c>
      <c r="S546" s="120" t="str">
        <f t="array" ref="S546">IF(ISNA(INDEX(AdmittedwithRecentDischarge!$AH$28:$AH$1527,MATCH($F546&amp;$R546,AdmittedwithRecentDischarge!$I$28:$I$1527&amp;AdmittedwithRecentDischarge!$M$28:$M$1527,0))),"", IF($R546&lt;&gt;"",INDEX(AdmittedwithRecentDischarge!$AH$28:$AH$1527,MATCH($F546&amp;$R546,AdmittedwithRecentDischarge!$I$28:$I$1527&amp;AdmittedwithRecentDischarge!$M$28:$M$1527,0)),""))</f>
        <v/>
      </c>
      <c r="T546" s="190">
        <f t="array" ref="T546">IF(ISNA(INDEX(AdmittedwithRecentDischarge!$I$28:$W$1527, (MATCH($F546&amp;$R546,AdmittedwithRecentDischarge!$I$28:$I$1527&amp;AdmittedwithRecentDischarge!$M$28:$M$1527,0)))),"",INDEX(AdmittedwithRecentDischarge!$I$28:$W$1527, (MATCH($F546&amp;$R546,AdmittedwithRecentDischarge!$I$28:$I$1527&amp;AdmittedwithRecentDischarge!$M$28:$M$1527,0)),9))</f>
        <v>0</v>
      </c>
      <c r="U546" s="191">
        <f t="array" ref="U546">IF(ISNA(INDEX(AdmittedwithRecentDischarge!$I$28:$W$1527, (MATCH($F546&amp;$R546,AdmittedwithRecentDischarge!$I$28:$I$1527&amp;AdmittedwithRecentDischarge!$M$28:$M$1527,0)))),"",INDEX(AdmittedwithRecentDischarge!$I$28:$W$1527, (MATCH($F546&amp;$R546,AdmittedwithRecentDischarge!$I$28:$I$1527&amp;AdmittedwithRecentDischarge!$M$28:$M$1527,0)),11))</f>
        <v>0</v>
      </c>
      <c r="V546" s="191">
        <f t="array" ref="V546">IF(ISNA(INDEX(AdmittedwithRecentDischarge!$I$28:$W$1527, (MATCH($F546&amp;$R546,AdmittedwithRecentDischarge!$I$28:$I$1527&amp;AdmittedwithRecentDischarge!$M$28:$M$1527,0)))),"",INDEX(AdmittedwithRecentDischarge!$I$28:$W$1527, (MATCH($F546&amp;$R546,AdmittedwithRecentDischarge!$I$28:$I$1527&amp;AdmittedwithRecentDischarge!$M$28:$M$1527,0)),15))</f>
        <v>0</v>
      </c>
      <c r="W546" s="228" t="b">
        <f t="shared" si="54"/>
        <v>0</v>
      </c>
      <c r="X546" s="224" t="str">
        <f t="array" ref="X546">IF(ISNA(VLOOKUP($F546, AdmittedwithRecentDischarge!$I$28:$I$1527,1,FALSE)),"",MAX(IF((AdmittedwithRecentDischarge!$I$28:$I$1527=$F546)*(AdmittedwithRecentDischarge!$K$28:$K$1527&lt;=TransferLog!$J546),AdmittedwithRecentDischarge!$K$28:$K$1527)))</f>
        <v/>
      </c>
      <c r="Y546" s="224" t="b">
        <f t="shared" si="55"/>
        <v>0</v>
      </c>
      <c r="Z546" s="208"/>
      <c r="AA546" s="207" t="str">
        <f t="shared" si="52"/>
        <v/>
      </c>
      <c r="AB546" s="212" t="b">
        <f t="shared" si="56"/>
        <v>0</v>
      </c>
      <c r="AC546" s="213">
        <f t="shared" si="53"/>
        <v>0</v>
      </c>
      <c r="AD546" s="298"/>
      <c r="AE546" s="299"/>
      <c r="AF546" s="21">
        <f t="shared" si="51"/>
        <v>0</v>
      </c>
    </row>
    <row r="547" spans="1:32" s="21" customFormat="1" ht="16.5" customHeight="1">
      <c r="A547" s="22"/>
      <c r="B547" s="22"/>
      <c r="C547" s="22"/>
      <c r="D547" s="115">
        <f t="shared" si="50"/>
        <v>527</v>
      </c>
      <c r="E547" s="248" t="str">
        <f t="array" ref="E547">IF($F547&lt;&gt;"",INDEX(DropDownLists!$K$10:$K$2516,MATCH($F547,DropDownLists!$L$10:$L$2516,0)),"")</f>
        <v/>
      </c>
      <c r="F547" s="116"/>
      <c r="G547" s="118"/>
      <c r="I547" s="144"/>
      <c r="J547" s="141"/>
      <c r="K547" s="145"/>
      <c r="L547" s="146"/>
      <c r="M547" s="195" t="str">
        <f t="array" ref="M547">IF($L547&lt;&gt;"",INDEX(DropDownLists!$H$10:$H$2516,MATCH($L547,DropDownLists!$I$10:$I$2516,0)),"")</f>
        <v/>
      </c>
      <c r="N547" s="148"/>
      <c r="O547" s="148"/>
      <c r="P547" s="146"/>
      <c r="Q547" s="148" t="s">
        <v>190</v>
      </c>
      <c r="R547" s="119" t="str">
        <f t="array" ref="R547">IF(ISNA(VLOOKUP($F547, AdmittedwithRecentDischarge!$I$28:$I$1527,1,FALSE)),"",MAX(IF((AdmittedwithRecentDischarge!$I$28:$I$1527=$F547)*(AdmittedwithRecentDischarge!$M$28:$M$1527&lt;=TransferLog!$J547),AdmittedwithRecentDischarge!$M$28:$M$1527)))</f>
        <v/>
      </c>
      <c r="S547" s="120" t="str">
        <f t="array" ref="S547">IF(ISNA(INDEX(AdmittedwithRecentDischarge!$AH$28:$AH$1527,MATCH($F547&amp;$R547,AdmittedwithRecentDischarge!$I$28:$I$1527&amp;AdmittedwithRecentDischarge!$M$28:$M$1527,0))),"", IF($R547&lt;&gt;"",INDEX(AdmittedwithRecentDischarge!$AH$28:$AH$1527,MATCH($F547&amp;$R547,AdmittedwithRecentDischarge!$I$28:$I$1527&amp;AdmittedwithRecentDischarge!$M$28:$M$1527,0)),""))</f>
        <v/>
      </c>
      <c r="T547" s="190">
        <f t="array" ref="T547">IF(ISNA(INDEX(AdmittedwithRecentDischarge!$I$28:$W$1527, (MATCH($F547&amp;$R547,AdmittedwithRecentDischarge!$I$28:$I$1527&amp;AdmittedwithRecentDischarge!$M$28:$M$1527,0)))),"",INDEX(AdmittedwithRecentDischarge!$I$28:$W$1527, (MATCH($F547&amp;$R547,AdmittedwithRecentDischarge!$I$28:$I$1527&amp;AdmittedwithRecentDischarge!$M$28:$M$1527,0)),9))</f>
        <v>0</v>
      </c>
      <c r="U547" s="191">
        <f t="array" ref="U547">IF(ISNA(INDEX(AdmittedwithRecentDischarge!$I$28:$W$1527, (MATCH($F547&amp;$R547,AdmittedwithRecentDischarge!$I$28:$I$1527&amp;AdmittedwithRecentDischarge!$M$28:$M$1527,0)))),"",INDEX(AdmittedwithRecentDischarge!$I$28:$W$1527, (MATCH($F547&amp;$R547,AdmittedwithRecentDischarge!$I$28:$I$1527&amp;AdmittedwithRecentDischarge!$M$28:$M$1527,0)),11))</f>
        <v>0</v>
      </c>
      <c r="V547" s="191">
        <f t="array" ref="V547">IF(ISNA(INDEX(AdmittedwithRecentDischarge!$I$28:$W$1527, (MATCH($F547&amp;$R547,AdmittedwithRecentDischarge!$I$28:$I$1527&amp;AdmittedwithRecentDischarge!$M$28:$M$1527,0)))),"",INDEX(AdmittedwithRecentDischarge!$I$28:$W$1527, (MATCH($F547&amp;$R547,AdmittedwithRecentDischarge!$I$28:$I$1527&amp;AdmittedwithRecentDischarge!$M$28:$M$1527,0)),15))</f>
        <v>0</v>
      </c>
      <c r="W547" s="228" t="b">
        <f t="shared" si="54"/>
        <v>0</v>
      </c>
      <c r="X547" s="224" t="str">
        <f t="array" ref="X547">IF(ISNA(VLOOKUP($F547, AdmittedwithRecentDischarge!$I$28:$I$1527,1,FALSE)),"",MAX(IF((AdmittedwithRecentDischarge!$I$28:$I$1527=$F547)*(AdmittedwithRecentDischarge!$K$28:$K$1527&lt;=TransferLog!$J547),AdmittedwithRecentDischarge!$K$28:$K$1527)))</f>
        <v/>
      </c>
      <c r="Y547" s="224" t="b">
        <f t="shared" si="55"/>
        <v>0</v>
      </c>
      <c r="Z547" s="208"/>
      <c r="AA547" s="207" t="str">
        <f t="shared" si="52"/>
        <v/>
      </c>
      <c r="AB547" s="212" t="b">
        <f t="shared" si="56"/>
        <v>0</v>
      </c>
      <c r="AC547" s="213">
        <f t="shared" si="53"/>
        <v>0</v>
      </c>
      <c r="AD547" s="298"/>
      <c r="AE547" s="299"/>
      <c r="AF547" s="21">
        <f t="shared" si="51"/>
        <v>0</v>
      </c>
    </row>
    <row r="548" spans="1:32" s="21" customFormat="1" ht="16.5" customHeight="1">
      <c r="A548" s="22"/>
      <c r="B548" s="22"/>
      <c r="C548" s="22"/>
      <c r="D548" s="115">
        <f t="shared" si="50"/>
        <v>528</v>
      </c>
      <c r="E548" s="248" t="str">
        <f t="array" ref="E548">IF($F548&lt;&gt;"",INDEX(DropDownLists!$K$10:$K$2516,MATCH($F548,DropDownLists!$L$10:$L$2516,0)),"")</f>
        <v/>
      </c>
      <c r="F548" s="116"/>
      <c r="G548" s="118"/>
      <c r="I548" s="144"/>
      <c r="J548" s="141"/>
      <c r="K548" s="145"/>
      <c r="L548" s="146"/>
      <c r="M548" s="195" t="str">
        <f t="array" ref="M548">IF($L548&lt;&gt;"",INDEX(DropDownLists!$H$10:$H$2516,MATCH($L548,DropDownLists!$I$10:$I$2516,0)),"")</f>
        <v/>
      </c>
      <c r="N548" s="148"/>
      <c r="O548" s="148"/>
      <c r="P548" s="146"/>
      <c r="Q548" s="148" t="s">
        <v>190</v>
      </c>
      <c r="R548" s="119" t="str">
        <f t="array" ref="R548">IF(ISNA(VLOOKUP($F548, AdmittedwithRecentDischarge!$I$28:$I$1527,1,FALSE)),"",MAX(IF((AdmittedwithRecentDischarge!$I$28:$I$1527=$F548)*(AdmittedwithRecentDischarge!$M$28:$M$1527&lt;=TransferLog!$J548),AdmittedwithRecentDischarge!$M$28:$M$1527)))</f>
        <v/>
      </c>
      <c r="S548" s="120" t="str">
        <f t="array" ref="S548">IF(ISNA(INDEX(AdmittedwithRecentDischarge!$AH$28:$AH$1527,MATCH($F548&amp;$R548,AdmittedwithRecentDischarge!$I$28:$I$1527&amp;AdmittedwithRecentDischarge!$M$28:$M$1527,0))),"", IF($R548&lt;&gt;"",INDEX(AdmittedwithRecentDischarge!$AH$28:$AH$1527,MATCH($F548&amp;$R548,AdmittedwithRecentDischarge!$I$28:$I$1527&amp;AdmittedwithRecentDischarge!$M$28:$M$1527,0)),""))</f>
        <v/>
      </c>
      <c r="T548" s="190">
        <f t="array" ref="T548">IF(ISNA(INDEX(AdmittedwithRecentDischarge!$I$28:$W$1527, (MATCH($F548&amp;$R548,AdmittedwithRecentDischarge!$I$28:$I$1527&amp;AdmittedwithRecentDischarge!$M$28:$M$1527,0)))),"",INDEX(AdmittedwithRecentDischarge!$I$28:$W$1527, (MATCH($F548&amp;$R548,AdmittedwithRecentDischarge!$I$28:$I$1527&amp;AdmittedwithRecentDischarge!$M$28:$M$1527,0)),9))</f>
        <v>0</v>
      </c>
      <c r="U548" s="191">
        <f t="array" ref="U548">IF(ISNA(INDEX(AdmittedwithRecentDischarge!$I$28:$W$1527, (MATCH($F548&amp;$R548,AdmittedwithRecentDischarge!$I$28:$I$1527&amp;AdmittedwithRecentDischarge!$M$28:$M$1527,0)))),"",INDEX(AdmittedwithRecentDischarge!$I$28:$W$1527, (MATCH($F548&amp;$R548,AdmittedwithRecentDischarge!$I$28:$I$1527&amp;AdmittedwithRecentDischarge!$M$28:$M$1527,0)),11))</f>
        <v>0</v>
      </c>
      <c r="V548" s="191">
        <f t="array" ref="V548">IF(ISNA(INDEX(AdmittedwithRecentDischarge!$I$28:$W$1527, (MATCH($F548&amp;$R548,AdmittedwithRecentDischarge!$I$28:$I$1527&amp;AdmittedwithRecentDischarge!$M$28:$M$1527,0)))),"",INDEX(AdmittedwithRecentDischarge!$I$28:$W$1527, (MATCH($F548&amp;$R548,AdmittedwithRecentDischarge!$I$28:$I$1527&amp;AdmittedwithRecentDischarge!$M$28:$M$1527,0)),15))</f>
        <v>0</v>
      </c>
      <c r="W548" s="228" t="b">
        <f t="shared" si="54"/>
        <v>0</v>
      </c>
      <c r="X548" s="224" t="str">
        <f t="array" ref="X548">IF(ISNA(VLOOKUP($F548, AdmittedwithRecentDischarge!$I$28:$I$1527,1,FALSE)),"",MAX(IF((AdmittedwithRecentDischarge!$I$28:$I$1527=$F548)*(AdmittedwithRecentDischarge!$K$28:$K$1527&lt;=TransferLog!$J548),AdmittedwithRecentDischarge!$K$28:$K$1527)))</f>
        <v/>
      </c>
      <c r="Y548" s="224" t="b">
        <f t="shared" si="55"/>
        <v>0</v>
      </c>
      <c r="Z548" s="208"/>
      <c r="AA548" s="207" t="str">
        <f t="shared" si="52"/>
        <v/>
      </c>
      <c r="AB548" s="212" t="b">
        <f t="shared" si="56"/>
        <v>0</v>
      </c>
      <c r="AC548" s="213">
        <f t="shared" si="53"/>
        <v>0</v>
      </c>
      <c r="AD548" s="298"/>
      <c r="AE548" s="299"/>
      <c r="AF548" s="21">
        <f t="shared" si="51"/>
        <v>0</v>
      </c>
    </row>
    <row r="549" spans="1:32" s="21" customFormat="1" ht="16.5" customHeight="1">
      <c r="A549" s="22"/>
      <c r="B549" s="22"/>
      <c r="C549" s="22"/>
      <c r="D549" s="115">
        <f t="shared" si="50"/>
        <v>529</v>
      </c>
      <c r="E549" s="248" t="str">
        <f t="array" ref="E549">IF($F549&lt;&gt;"",INDEX(DropDownLists!$K$10:$K$2516,MATCH($F549,DropDownLists!$L$10:$L$2516,0)),"")</f>
        <v/>
      </c>
      <c r="F549" s="116"/>
      <c r="G549" s="118"/>
      <c r="I549" s="144"/>
      <c r="J549" s="141"/>
      <c r="K549" s="145"/>
      <c r="L549" s="146"/>
      <c r="M549" s="195" t="str">
        <f t="array" ref="M549">IF($L549&lt;&gt;"",INDEX(DropDownLists!$H$10:$H$2516,MATCH($L549,DropDownLists!$I$10:$I$2516,0)),"")</f>
        <v/>
      </c>
      <c r="N549" s="148"/>
      <c r="O549" s="148"/>
      <c r="P549" s="146"/>
      <c r="Q549" s="148" t="s">
        <v>190</v>
      </c>
      <c r="R549" s="119" t="str">
        <f t="array" ref="R549">IF(ISNA(VLOOKUP($F549, AdmittedwithRecentDischarge!$I$28:$I$1527,1,FALSE)),"",MAX(IF((AdmittedwithRecentDischarge!$I$28:$I$1527=$F549)*(AdmittedwithRecentDischarge!$M$28:$M$1527&lt;=TransferLog!$J549),AdmittedwithRecentDischarge!$M$28:$M$1527)))</f>
        <v/>
      </c>
      <c r="S549" s="120" t="str">
        <f t="array" ref="S549">IF(ISNA(INDEX(AdmittedwithRecentDischarge!$AH$28:$AH$1527,MATCH($F549&amp;$R549,AdmittedwithRecentDischarge!$I$28:$I$1527&amp;AdmittedwithRecentDischarge!$M$28:$M$1527,0))),"", IF($R549&lt;&gt;"",INDEX(AdmittedwithRecentDischarge!$AH$28:$AH$1527,MATCH($F549&amp;$R549,AdmittedwithRecentDischarge!$I$28:$I$1527&amp;AdmittedwithRecentDischarge!$M$28:$M$1527,0)),""))</f>
        <v/>
      </c>
      <c r="T549" s="190">
        <f t="array" ref="T549">IF(ISNA(INDEX(AdmittedwithRecentDischarge!$I$28:$W$1527, (MATCH($F549&amp;$R549,AdmittedwithRecentDischarge!$I$28:$I$1527&amp;AdmittedwithRecentDischarge!$M$28:$M$1527,0)))),"",INDEX(AdmittedwithRecentDischarge!$I$28:$W$1527, (MATCH($F549&amp;$R549,AdmittedwithRecentDischarge!$I$28:$I$1527&amp;AdmittedwithRecentDischarge!$M$28:$M$1527,0)),9))</f>
        <v>0</v>
      </c>
      <c r="U549" s="191">
        <f t="array" ref="U549">IF(ISNA(INDEX(AdmittedwithRecentDischarge!$I$28:$W$1527, (MATCH($F549&amp;$R549,AdmittedwithRecentDischarge!$I$28:$I$1527&amp;AdmittedwithRecentDischarge!$M$28:$M$1527,0)))),"",INDEX(AdmittedwithRecentDischarge!$I$28:$W$1527, (MATCH($F549&amp;$R549,AdmittedwithRecentDischarge!$I$28:$I$1527&amp;AdmittedwithRecentDischarge!$M$28:$M$1527,0)),11))</f>
        <v>0</v>
      </c>
      <c r="V549" s="191">
        <f t="array" ref="V549">IF(ISNA(INDEX(AdmittedwithRecentDischarge!$I$28:$W$1527, (MATCH($F549&amp;$R549,AdmittedwithRecentDischarge!$I$28:$I$1527&amp;AdmittedwithRecentDischarge!$M$28:$M$1527,0)))),"",INDEX(AdmittedwithRecentDischarge!$I$28:$W$1527, (MATCH($F549&amp;$R549,AdmittedwithRecentDischarge!$I$28:$I$1527&amp;AdmittedwithRecentDischarge!$M$28:$M$1527,0)),15))</f>
        <v>0</v>
      </c>
      <c r="W549" s="228" t="b">
        <f t="shared" si="54"/>
        <v>0</v>
      </c>
      <c r="X549" s="224" t="str">
        <f t="array" ref="X549">IF(ISNA(VLOOKUP($F549, AdmittedwithRecentDischarge!$I$28:$I$1527,1,FALSE)),"",MAX(IF((AdmittedwithRecentDischarge!$I$28:$I$1527=$F549)*(AdmittedwithRecentDischarge!$K$28:$K$1527&lt;=TransferLog!$J549),AdmittedwithRecentDischarge!$K$28:$K$1527)))</f>
        <v/>
      </c>
      <c r="Y549" s="224" t="b">
        <f t="shared" si="55"/>
        <v>0</v>
      </c>
      <c r="Z549" s="208"/>
      <c r="AA549" s="207" t="str">
        <f t="shared" si="52"/>
        <v/>
      </c>
      <c r="AB549" s="212" t="b">
        <f t="shared" si="56"/>
        <v>0</v>
      </c>
      <c r="AC549" s="213">
        <f t="shared" si="53"/>
        <v>0</v>
      </c>
      <c r="AD549" s="298"/>
      <c r="AE549" s="299"/>
      <c r="AF549" s="21">
        <f t="shared" si="51"/>
        <v>0</v>
      </c>
    </row>
    <row r="550" spans="1:32" s="21" customFormat="1" ht="16.5" customHeight="1">
      <c r="A550" s="22"/>
      <c r="B550" s="22"/>
      <c r="C550" s="22"/>
      <c r="D550" s="115">
        <f t="shared" si="50"/>
        <v>530</v>
      </c>
      <c r="E550" s="248" t="str">
        <f t="array" ref="E550">IF($F550&lt;&gt;"",INDEX(DropDownLists!$K$10:$K$2516,MATCH($F550,DropDownLists!$L$10:$L$2516,0)),"")</f>
        <v/>
      </c>
      <c r="F550" s="116"/>
      <c r="G550" s="118"/>
      <c r="I550" s="144"/>
      <c r="J550" s="141"/>
      <c r="K550" s="145"/>
      <c r="L550" s="146"/>
      <c r="M550" s="195" t="str">
        <f t="array" ref="M550">IF($L550&lt;&gt;"",INDEX(DropDownLists!$H$10:$H$2516,MATCH($L550,DropDownLists!$I$10:$I$2516,0)),"")</f>
        <v/>
      </c>
      <c r="N550" s="148"/>
      <c r="O550" s="148"/>
      <c r="P550" s="146"/>
      <c r="Q550" s="148" t="s">
        <v>190</v>
      </c>
      <c r="R550" s="119" t="str">
        <f t="array" ref="R550">IF(ISNA(VLOOKUP($F550, AdmittedwithRecentDischarge!$I$28:$I$1527,1,FALSE)),"",MAX(IF((AdmittedwithRecentDischarge!$I$28:$I$1527=$F550)*(AdmittedwithRecentDischarge!$M$28:$M$1527&lt;=TransferLog!$J550),AdmittedwithRecentDischarge!$M$28:$M$1527)))</f>
        <v/>
      </c>
      <c r="S550" s="120" t="str">
        <f t="array" ref="S550">IF(ISNA(INDEX(AdmittedwithRecentDischarge!$AH$28:$AH$1527,MATCH($F550&amp;$R550,AdmittedwithRecentDischarge!$I$28:$I$1527&amp;AdmittedwithRecentDischarge!$M$28:$M$1527,0))),"", IF($R550&lt;&gt;"",INDEX(AdmittedwithRecentDischarge!$AH$28:$AH$1527,MATCH($F550&amp;$R550,AdmittedwithRecentDischarge!$I$28:$I$1527&amp;AdmittedwithRecentDischarge!$M$28:$M$1527,0)),""))</f>
        <v/>
      </c>
      <c r="T550" s="190">
        <f t="array" ref="T550">IF(ISNA(INDEX(AdmittedwithRecentDischarge!$I$28:$W$1527, (MATCH($F550&amp;$R550,AdmittedwithRecentDischarge!$I$28:$I$1527&amp;AdmittedwithRecentDischarge!$M$28:$M$1527,0)))),"",INDEX(AdmittedwithRecentDischarge!$I$28:$W$1527, (MATCH($F550&amp;$R550,AdmittedwithRecentDischarge!$I$28:$I$1527&amp;AdmittedwithRecentDischarge!$M$28:$M$1527,0)),9))</f>
        <v>0</v>
      </c>
      <c r="U550" s="191">
        <f t="array" ref="U550">IF(ISNA(INDEX(AdmittedwithRecentDischarge!$I$28:$W$1527, (MATCH($F550&amp;$R550,AdmittedwithRecentDischarge!$I$28:$I$1527&amp;AdmittedwithRecentDischarge!$M$28:$M$1527,0)))),"",INDEX(AdmittedwithRecentDischarge!$I$28:$W$1527, (MATCH($F550&amp;$R550,AdmittedwithRecentDischarge!$I$28:$I$1527&amp;AdmittedwithRecentDischarge!$M$28:$M$1527,0)),11))</f>
        <v>0</v>
      </c>
      <c r="V550" s="191">
        <f t="array" ref="V550">IF(ISNA(INDEX(AdmittedwithRecentDischarge!$I$28:$W$1527, (MATCH($F550&amp;$R550,AdmittedwithRecentDischarge!$I$28:$I$1527&amp;AdmittedwithRecentDischarge!$M$28:$M$1527,0)))),"",INDEX(AdmittedwithRecentDischarge!$I$28:$W$1527, (MATCH($F550&amp;$R550,AdmittedwithRecentDischarge!$I$28:$I$1527&amp;AdmittedwithRecentDischarge!$M$28:$M$1527,0)),15))</f>
        <v>0</v>
      </c>
      <c r="W550" s="228" t="b">
        <f t="shared" si="54"/>
        <v>0</v>
      </c>
      <c r="X550" s="224" t="str">
        <f t="array" ref="X550">IF(ISNA(VLOOKUP($F550, AdmittedwithRecentDischarge!$I$28:$I$1527,1,FALSE)),"",MAX(IF((AdmittedwithRecentDischarge!$I$28:$I$1527=$F550)*(AdmittedwithRecentDischarge!$K$28:$K$1527&lt;=TransferLog!$J550),AdmittedwithRecentDischarge!$K$28:$K$1527)))</f>
        <v/>
      </c>
      <c r="Y550" s="224" t="b">
        <f t="shared" si="55"/>
        <v>0</v>
      </c>
      <c r="Z550" s="208"/>
      <c r="AA550" s="207" t="str">
        <f t="shared" si="52"/>
        <v/>
      </c>
      <c r="AB550" s="212" t="b">
        <f t="shared" si="56"/>
        <v>0</v>
      </c>
      <c r="AC550" s="213">
        <f t="shared" si="53"/>
        <v>0</v>
      </c>
      <c r="AD550" s="298"/>
      <c r="AE550" s="299"/>
      <c r="AF550" s="21">
        <f t="shared" si="51"/>
        <v>0</v>
      </c>
    </row>
    <row r="551" spans="1:32" s="21" customFormat="1" ht="16.5" customHeight="1">
      <c r="A551" s="22"/>
      <c r="B551" s="22"/>
      <c r="C551" s="22"/>
      <c r="D551" s="115">
        <f t="shared" si="50"/>
        <v>531</v>
      </c>
      <c r="E551" s="248" t="str">
        <f t="array" ref="E551">IF($F551&lt;&gt;"",INDEX(DropDownLists!$K$10:$K$2516,MATCH($F551,DropDownLists!$L$10:$L$2516,0)),"")</f>
        <v/>
      </c>
      <c r="F551" s="116"/>
      <c r="G551" s="118"/>
      <c r="I551" s="144"/>
      <c r="J551" s="141"/>
      <c r="K551" s="145"/>
      <c r="L551" s="146"/>
      <c r="M551" s="195" t="str">
        <f t="array" ref="M551">IF($L551&lt;&gt;"",INDEX(DropDownLists!$H$10:$H$2516,MATCH($L551,DropDownLists!$I$10:$I$2516,0)),"")</f>
        <v/>
      </c>
      <c r="N551" s="148"/>
      <c r="O551" s="148"/>
      <c r="P551" s="146"/>
      <c r="Q551" s="148" t="s">
        <v>190</v>
      </c>
      <c r="R551" s="119" t="str">
        <f t="array" ref="R551">IF(ISNA(VLOOKUP($F551, AdmittedwithRecentDischarge!$I$28:$I$1527,1,FALSE)),"",MAX(IF((AdmittedwithRecentDischarge!$I$28:$I$1527=$F551)*(AdmittedwithRecentDischarge!$M$28:$M$1527&lt;=TransferLog!$J551),AdmittedwithRecentDischarge!$M$28:$M$1527)))</f>
        <v/>
      </c>
      <c r="S551" s="120" t="str">
        <f t="array" ref="S551">IF(ISNA(INDEX(AdmittedwithRecentDischarge!$AH$28:$AH$1527,MATCH($F551&amp;$R551,AdmittedwithRecentDischarge!$I$28:$I$1527&amp;AdmittedwithRecentDischarge!$M$28:$M$1527,0))),"", IF($R551&lt;&gt;"",INDEX(AdmittedwithRecentDischarge!$AH$28:$AH$1527,MATCH($F551&amp;$R551,AdmittedwithRecentDischarge!$I$28:$I$1527&amp;AdmittedwithRecentDischarge!$M$28:$M$1527,0)),""))</f>
        <v/>
      </c>
      <c r="T551" s="190">
        <f t="array" ref="T551">IF(ISNA(INDEX(AdmittedwithRecentDischarge!$I$28:$W$1527, (MATCH($F551&amp;$R551,AdmittedwithRecentDischarge!$I$28:$I$1527&amp;AdmittedwithRecentDischarge!$M$28:$M$1527,0)))),"",INDEX(AdmittedwithRecentDischarge!$I$28:$W$1527, (MATCH($F551&amp;$R551,AdmittedwithRecentDischarge!$I$28:$I$1527&amp;AdmittedwithRecentDischarge!$M$28:$M$1527,0)),9))</f>
        <v>0</v>
      </c>
      <c r="U551" s="191">
        <f t="array" ref="U551">IF(ISNA(INDEX(AdmittedwithRecentDischarge!$I$28:$W$1527, (MATCH($F551&amp;$R551,AdmittedwithRecentDischarge!$I$28:$I$1527&amp;AdmittedwithRecentDischarge!$M$28:$M$1527,0)))),"",INDEX(AdmittedwithRecentDischarge!$I$28:$W$1527, (MATCH($F551&amp;$R551,AdmittedwithRecentDischarge!$I$28:$I$1527&amp;AdmittedwithRecentDischarge!$M$28:$M$1527,0)),11))</f>
        <v>0</v>
      </c>
      <c r="V551" s="191">
        <f t="array" ref="V551">IF(ISNA(INDEX(AdmittedwithRecentDischarge!$I$28:$W$1527, (MATCH($F551&amp;$R551,AdmittedwithRecentDischarge!$I$28:$I$1527&amp;AdmittedwithRecentDischarge!$M$28:$M$1527,0)))),"",INDEX(AdmittedwithRecentDischarge!$I$28:$W$1527, (MATCH($F551&amp;$R551,AdmittedwithRecentDischarge!$I$28:$I$1527&amp;AdmittedwithRecentDischarge!$M$28:$M$1527,0)),15))</f>
        <v>0</v>
      </c>
      <c r="W551" s="228" t="b">
        <f t="shared" si="54"/>
        <v>0</v>
      </c>
      <c r="X551" s="224" t="str">
        <f t="array" ref="X551">IF(ISNA(VLOOKUP($F551, AdmittedwithRecentDischarge!$I$28:$I$1527,1,FALSE)),"",MAX(IF((AdmittedwithRecentDischarge!$I$28:$I$1527=$F551)*(AdmittedwithRecentDischarge!$K$28:$K$1527&lt;=TransferLog!$J551),AdmittedwithRecentDischarge!$K$28:$K$1527)))</f>
        <v/>
      </c>
      <c r="Y551" s="224" t="b">
        <f t="shared" si="55"/>
        <v>0</v>
      </c>
      <c r="Z551" s="208"/>
      <c r="AA551" s="207" t="str">
        <f t="shared" si="52"/>
        <v/>
      </c>
      <c r="AB551" s="212" t="b">
        <f t="shared" si="56"/>
        <v>0</v>
      </c>
      <c r="AC551" s="213">
        <f t="shared" si="53"/>
        <v>0</v>
      </c>
      <c r="AD551" s="298"/>
      <c r="AE551" s="299"/>
      <c r="AF551" s="21">
        <f t="shared" si="51"/>
        <v>0</v>
      </c>
    </row>
    <row r="552" spans="1:32" s="21" customFormat="1" ht="16.5" customHeight="1">
      <c r="A552" s="22"/>
      <c r="B552" s="22"/>
      <c r="C552" s="22"/>
      <c r="D552" s="115">
        <f t="shared" si="50"/>
        <v>532</v>
      </c>
      <c r="E552" s="248" t="str">
        <f t="array" ref="E552">IF($F552&lt;&gt;"",INDEX(DropDownLists!$K$10:$K$2516,MATCH($F552,DropDownLists!$L$10:$L$2516,0)),"")</f>
        <v/>
      </c>
      <c r="F552" s="116"/>
      <c r="G552" s="118"/>
      <c r="I552" s="144"/>
      <c r="J552" s="141"/>
      <c r="K552" s="145"/>
      <c r="L552" s="146"/>
      <c r="M552" s="195" t="str">
        <f t="array" ref="M552">IF($L552&lt;&gt;"",INDEX(DropDownLists!$H$10:$H$2516,MATCH($L552,DropDownLists!$I$10:$I$2516,0)),"")</f>
        <v/>
      </c>
      <c r="N552" s="148"/>
      <c r="O552" s="148"/>
      <c r="P552" s="146"/>
      <c r="Q552" s="148" t="s">
        <v>190</v>
      </c>
      <c r="R552" s="119" t="str">
        <f t="array" ref="R552">IF(ISNA(VLOOKUP($F552, AdmittedwithRecentDischarge!$I$28:$I$1527,1,FALSE)),"",MAX(IF((AdmittedwithRecentDischarge!$I$28:$I$1527=$F552)*(AdmittedwithRecentDischarge!$M$28:$M$1527&lt;=TransferLog!$J552),AdmittedwithRecentDischarge!$M$28:$M$1527)))</f>
        <v/>
      </c>
      <c r="S552" s="120" t="str">
        <f t="array" ref="S552">IF(ISNA(INDEX(AdmittedwithRecentDischarge!$AH$28:$AH$1527,MATCH($F552&amp;$R552,AdmittedwithRecentDischarge!$I$28:$I$1527&amp;AdmittedwithRecentDischarge!$M$28:$M$1527,0))),"", IF($R552&lt;&gt;"",INDEX(AdmittedwithRecentDischarge!$AH$28:$AH$1527,MATCH($F552&amp;$R552,AdmittedwithRecentDischarge!$I$28:$I$1527&amp;AdmittedwithRecentDischarge!$M$28:$M$1527,0)),""))</f>
        <v/>
      </c>
      <c r="T552" s="190">
        <f t="array" ref="T552">IF(ISNA(INDEX(AdmittedwithRecentDischarge!$I$28:$W$1527, (MATCH($F552&amp;$R552,AdmittedwithRecentDischarge!$I$28:$I$1527&amp;AdmittedwithRecentDischarge!$M$28:$M$1527,0)))),"",INDEX(AdmittedwithRecentDischarge!$I$28:$W$1527, (MATCH($F552&amp;$R552,AdmittedwithRecentDischarge!$I$28:$I$1527&amp;AdmittedwithRecentDischarge!$M$28:$M$1527,0)),9))</f>
        <v>0</v>
      </c>
      <c r="U552" s="191">
        <f t="array" ref="U552">IF(ISNA(INDEX(AdmittedwithRecentDischarge!$I$28:$W$1527, (MATCH($F552&amp;$R552,AdmittedwithRecentDischarge!$I$28:$I$1527&amp;AdmittedwithRecentDischarge!$M$28:$M$1527,0)))),"",INDEX(AdmittedwithRecentDischarge!$I$28:$W$1527, (MATCH($F552&amp;$R552,AdmittedwithRecentDischarge!$I$28:$I$1527&amp;AdmittedwithRecentDischarge!$M$28:$M$1527,0)),11))</f>
        <v>0</v>
      </c>
      <c r="V552" s="191">
        <f t="array" ref="V552">IF(ISNA(INDEX(AdmittedwithRecentDischarge!$I$28:$W$1527, (MATCH($F552&amp;$R552,AdmittedwithRecentDischarge!$I$28:$I$1527&amp;AdmittedwithRecentDischarge!$M$28:$M$1527,0)))),"",INDEX(AdmittedwithRecentDischarge!$I$28:$W$1527, (MATCH($F552&amp;$R552,AdmittedwithRecentDischarge!$I$28:$I$1527&amp;AdmittedwithRecentDischarge!$M$28:$M$1527,0)),15))</f>
        <v>0</v>
      </c>
      <c r="W552" s="228" t="b">
        <f t="shared" si="54"/>
        <v>0</v>
      </c>
      <c r="X552" s="224" t="str">
        <f t="array" ref="X552">IF(ISNA(VLOOKUP($F552, AdmittedwithRecentDischarge!$I$28:$I$1527,1,FALSE)),"",MAX(IF((AdmittedwithRecentDischarge!$I$28:$I$1527=$F552)*(AdmittedwithRecentDischarge!$K$28:$K$1527&lt;=TransferLog!$J552),AdmittedwithRecentDischarge!$K$28:$K$1527)))</f>
        <v/>
      </c>
      <c r="Y552" s="224" t="b">
        <f t="shared" si="55"/>
        <v>0</v>
      </c>
      <c r="Z552" s="208"/>
      <c r="AA552" s="207" t="str">
        <f t="shared" si="52"/>
        <v/>
      </c>
      <c r="AB552" s="212" t="b">
        <f t="shared" si="56"/>
        <v>0</v>
      </c>
      <c r="AC552" s="213">
        <f t="shared" si="53"/>
        <v>0</v>
      </c>
      <c r="AD552" s="298"/>
      <c r="AE552" s="299"/>
      <c r="AF552" s="21">
        <f t="shared" si="51"/>
        <v>0</v>
      </c>
    </row>
    <row r="553" spans="1:32" s="21" customFormat="1" ht="16.5" customHeight="1">
      <c r="A553" s="22"/>
      <c r="B553" s="22"/>
      <c r="C553" s="22"/>
      <c r="D553" s="115">
        <f t="shared" si="50"/>
        <v>533</v>
      </c>
      <c r="E553" s="248" t="str">
        <f t="array" ref="E553">IF($F553&lt;&gt;"",INDEX(DropDownLists!$K$10:$K$2516,MATCH($F553,DropDownLists!$L$10:$L$2516,0)),"")</f>
        <v/>
      </c>
      <c r="F553" s="116"/>
      <c r="G553" s="118"/>
      <c r="I553" s="144"/>
      <c r="J553" s="141"/>
      <c r="K553" s="145"/>
      <c r="L553" s="146"/>
      <c r="M553" s="195" t="str">
        <f t="array" ref="M553">IF($L553&lt;&gt;"",INDEX(DropDownLists!$H$10:$H$2516,MATCH($L553,DropDownLists!$I$10:$I$2516,0)),"")</f>
        <v/>
      </c>
      <c r="N553" s="148"/>
      <c r="O553" s="148"/>
      <c r="P553" s="146"/>
      <c r="Q553" s="148" t="s">
        <v>190</v>
      </c>
      <c r="R553" s="119" t="str">
        <f t="array" ref="R553">IF(ISNA(VLOOKUP($F553, AdmittedwithRecentDischarge!$I$28:$I$1527,1,FALSE)),"",MAX(IF((AdmittedwithRecentDischarge!$I$28:$I$1527=$F553)*(AdmittedwithRecentDischarge!$M$28:$M$1527&lt;=TransferLog!$J553),AdmittedwithRecentDischarge!$M$28:$M$1527)))</f>
        <v/>
      </c>
      <c r="S553" s="120" t="str">
        <f t="array" ref="S553">IF(ISNA(INDEX(AdmittedwithRecentDischarge!$AH$28:$AH$1527,MATCH($F553&amp;$R553,AdmittedwithRecentDischarge!$I$28:$I$1527&amp;AdmittedwithRecentDischarge!$M$28:$M$1527,0))),"", IF($R553&lt;&gt;"",INDEX(AdmittedwithRecentDischarge!$AH$28:$AH$1527,MATCH($F553&amp;$R553,AdmittedwithRecentDischarge!$I$28:$I$1527&amp;AdmittedwithRecentDischarge!$M$28:$M$1527,0)),""))</f>
        <v/>
      </c>
      <c r="T553" s="190">
        <f t="array" ref="T553">IF(ISNA(INDEX(AdmittedwithRecentDischarge!$I$28:$W$1527, (MATCH($F553&amp;$R553,AdmittedwithRecentDischarge!$I$28:$I$1527&amp;AdmittedwithRecentDischarge!$M$28:$M$1527,0)))),"",INDEX(AdmittedwithRecentDischarge!$I$28:$W$1527, (MATCH($F553&amp;$R553,AdmittedwithRecentDischarge!$I$28:$I$1527&amp;AdmittedwithRecentDischarge!$M$28:$M$1527,0)),9))</f>
        <v>0</v>
      </c>
      <c r="U553" s="191">
        <f t="array" ref="U553">IF(ISNA(INDEX(AdmittedwithRecentDischarge!$I$28:$W$1527, (MATCH($F553&amp;$R553,AdmittedwithRecentDischarge!$I$28:$I$1527&amp;AdmittedwithRecentDischarge!$M$28:$M$1527,0)))),"",INDEX(AdmittedwithRecentDischarge!$I$28:$W$1527, (MATCH($F553&amp;$R553,AdmittedwithRecentDischarge!$I$28:$I$1527&amp;AdmittedwithRecentDischarge!$M$28:$M$1527,0)),11))</f>
        <v>0</v>
      </c>
      <c r="V553" s="191">
        <f t="array" ref="V553">IF(ISNA(INDEX(AdmittedwithRecentDischarge!$I$28:$W$1527, (MATCH($F553&amp;$R553,AdmittedwithRecentDischarge!$I$28:$I$1527&amp;AdmittedwithRecentDischarge!$M$28:$M$1527,0)))),"",INDEX(AdmittedwithRecentDischarge!$I$28:$W$1527, (MATCH($F553&amp;$R553,AdmittedwithRecentDischarge!$I$28:$I$1527&amp;AdmittedwithRecentDischarge!$M$28:$M$1527,0)),15))</f>
        <v>0</v>
      </c>
      <c r="W553" s="228" t="b">
        <f t="shared" si="54"/>
        <v>0</v>
      </c>
      <c r="X553" s="224" t="str">
        <f t="array" ref="X553">IF(ISNA(VLOOKUP($F553, AdmittedwithRecentDischarge!$I$28:$I$1527,1,FALSE)),"",MAX(IF((AdmittedwithRecentDischarge!$I$28:$I$1527=$F553)*(AdmittedwithRecentDischarge!$K$28:$K$1527&lt;=TransferLog!$J553),AdmittedwithRecentDischarge!$K$28:$K$1527)))</f>
        <v/>
      </c>
      <c r="Y553" s="224" t="b">
        <f t="shared" si="55"/>
        <v>0</v>
      </c>
      <c r="Z553" s="208"/>
      <c r="AA553" s="207" t="str">
        <f t="shared" si="52"/>
        <v/>
      </c>
      <c r="AB553" s="212" t="b">
        <f t="shared" si="56"/>
        <v>0</v>
      </c>
      <c r="AC553" s="213">
        <f t="shared" si="53"/>
        <v>0</v>
      </c>
      <c r="AD553" s="298"/>
      <c r="AE553" s="299"/>
      <c r="AF553" s="21">
        <f t="shared" si="51"/>
        <v>0</v>
      </c>
    </row>
    <row r="554" spans="1:32" s="21" customFormat="1" ht="16.5" customHeight="1">
      <c r="A554" s="22"/>
      <c r="B554" s="22"/>
      <c r="C554" s="22"/>
      <c r="D554" s="115">
        <f t="shared" si="50"/>
        <v>534</v>
      </c>
      <c r="E554" s="248" t="str">
        <f t="array" ref="E554">IF($F554&lt;&gt;"",INDEX(DropDownLists!$K$10:$K$2516,MATCH($F554,DropDownLists!$L$10:$L$2516,0)),"")</f>
        <v/>
      </c>
      <c r="F554" s="116"/>
      <c r="G554" s="118"/>
      <c r="I554" s="144"/>
      <c r="J554" s="141"/>
      <c r="K554" s="145"/>
      <c r="L554" s="146"/>
      <c r="M554" s="195" t="str">
        <f t="array" ref="M554">IF($L554&lt;&gt;"",INDEX(DropDownLists!$H$10:$H$2516,MATCH($L554,DropDownLists!$I$10:$I$2516,0)),"")</f>
        <v/>
      </c>
      <c r="N554" s="148"/>
      <c r="O554" s="148"/>
      <c r="P554" s="146"/>
      <c r="Q554" s="148" t="s">
        <v>190</v>
      </c>
      <c r="R554" s="119" t="str">
        <f t="array" ref="R554">IF(ISNA(VLOOKUP($F554, AdmittedwithRecentDischarge!$I$28:$I$1527,1,FALSE)),"",MAX(IF((AdmittedwithRecentDischarge!$I$28:$I$1527=$F554)*(AdmittedwithRecentDischarge!$M$28:$M$1527&lt;=TransferLog!$J554),AdmittedwithRecentDischarge!$M$28:$M$1527)))</f>
        <v/>
      </c>
      <c r="S554" s="120" t="str">
        <f t="array" ref="S554">IF(ISNA(INDEX(AdmittedwithRecentDischarge!$AH$28:$AH$1527,MATCH($F554&amp;$R554,AdmittedwithRecentDischarge!$I$28:$I$1527&amp;AdmittedwithRecentDischarge!$M$28:$M$1527,0))),"", IF($R554&lt;&gt;"",INDEX(AdmittedwithRecentDischarge!$AH$28:$AH$1527,MATCH($F554&amp;$R554,AdmittedwithRecentDischarge!$I$28:$I$1527&amp;AdmittedwithRecentDischarge!$M$28:$M$1527,0)),""))</f>
        <v/>
      </c>
      <c r="T554" s="190">
        <f t="array" ref="T554">IF(ISNA(INDEX(AdmittedwithRecentDischarge!$I$28:$W$1527, (MATCH($F554&amp;$R554,AdmittedwithRecentDischarge!$I$28:$I$1527&amp;AdmittedwithRecentDischarge!$M$28:$M$1527,0)))),"",INDEX(AdmittedwithRecentDischarge!$I$28:$W$1527, (MATCH($F554&amp;$R554,AdmittedwithRecentDischarge!$I$28:$I$1527&amp;AdmittedwithRecentDischarge!$M$28:$M$1527,0)),9))</f>
        <v>0</v>
      </c>
      <c r="U554" s="191">
        <f t="array" ref="U554">IF(ISNA(INDEX(AdmittedwithRecentDischarge!$I$28:$W$1527, (MATCH($F554&amp;$R554,AdmittedwithRecentDischarge!$I$28:$I$1527&amp;AdmittedwithRecentDischarge!$M$28:$M$1527,0)))),"",INDEX(AdmittedwithRecentDischarge!$I$28:$W$1527, (MATCH($F554&amp;$R554,AdmittedwithRecentDischarge!$I$28:$I$1527&amp;AdmittedwithRecentDischarge!$M$28:$M$1527,0)),11))</f>
        <v>0</v>
      </c>
      <c r="V554" s="191">
        <f t="array" ref="V554">IF(ISNA(INDEX(AdmittedwithRecentDischarge!$I$28:$W$1527, (MATCH($F554&amp;$R554,AdmittedwithRecentDischarge!$I$28:$I$1527&amp;AdmittedwithRecentDischarge!$M$28:$M$1527,0)))),"",INDEX(AdmittedwithRecentDischarge!$I$28:$W$1527, (MATCH($F554&amp;$R554,AdmittedwithRecentDischarge!$I$28:$I$1527&amp;AdmittedwithRecentDischarge!$M$28:$M$1527,0)),15))</f>
        <v>0</v>
      </c>
      <c r="W554" s="228" t="b">
        <f t="shared" si="54"/>
        <v>0</v>
      </c>
      <c r="X554" s="224" t="str">
        <f t="array" ref="X554">IF(ISNA(VLOOKUP($F554, AdmittedwithRecentDischarge!$I$28:$I$1527,1,FALSE)),"",MAX(IF((AdmittedwithRecentDischarge!$I$28:$I$1527=$F554)*(AdmittedwithRecentDischarge!$K$28:$K$1527&lt;=TransferLog!$J554),AdmittedwithRecentDischarge!$K$28:$K$1527)))</f>
        <v/>
      </c>
      <c r="Y554" s="224" t="b">
        <f t="shared" si="55"/>
        <v>0</v>
      </c>
      <c r="Z554" s="208"/>
      <c r="AA554" s="207" t="str">
        <f t="shared" si="52"/>
        <v/>
      </c>
      <c r="AB554" s="212" t="b">
        <f t="shared" si="56"/>
        <v>0</v>
      </c>
      <c r="AC554" s="213">
        <f t="shared" si="53"/>
        <v>0</v>
      </c>
      <c r="AD554" s="298"/>
      <c r="AE554" s="299"/>
      <c r="AF554" s="21">
        <f t="shared" si="51"/>
        <v>0</v>
      </c>
    </row>
    <row r="555" spans="1:32" s="21" customFormat="1" ht="16.5" customHeight="1">
      <c r="A555" s="22"/>
      <c r="B555" s="22"/>
      <c r="C555" s="22"/>
      <c r="D555" s="115">
        <f t="shared" si="50"/>
        <v>535</v>
      </c>
      <c r="E555" s="248" t="str">
        <f t="array" ref="E555">IF($F555&lt;&gt;"",INDEX(DropDownLists!$K$10:$K$2516,MATCH($F555,DropDownLists!$L$10:$L$2516,0)),"")</f>
        <v/>
      </c>
      <c r="F555" s="116"/>
      <c r="G555" s="118"/>
      <c r="I555" s="144"/>
      <c r="J555" s="141"/>
      <c r="K555" s="145"/>
      <c r="L555" s="146"/>
      <c r="M555" s="195" t="str">
        <f t="array" ref="M555">IF($L555&lt;&gt;"",INDEX(DropDownLists!$H$10:$H$2516,MATCH($L555,DropDownLists!$I$10:$I$2516,0)),"")</f>
        <v/>
      </c>
      <c r="N555" s="148"/>
      <c r="O555" s="148"/>
      <c r="P555" s="146"/>
      <c r="Q555" s="148" t="s">
        <v>190</v>
      </c>
      <c r="R555" s="119" t="str">
        <f t="array" ref="R555">IF(ISNA(VLOOKUP($F555, AdmittedwithRecentDischarge!$I$28:$I$1527,1,FALSE)),"",MAX(IF((AdmittedwithRecentDischarge!$I$28:$I$1527=$F555)*(AdmittedwithRecentDischarge!$M$28:$M$1527&lt;=TransferLog!$J555),AdmittedwithRecentDischarge!$M$28:$M$1527)))</f>
        <v/>
      </c>
      <c r="S555" s="120" t="str">
        <f t="array" ref="S555">IF(ISNA(INDEX(AdmittedwithRecentDischarge!$AH$28:$AH$1527,MATCH($F555&amp;$R555,AdmittedwithRecentDischarge!$I$28:$I$1527&amp;AdmittedwithRecentDischarge!$M$28:$M$1527,0))),"", IF($R555&lt;&gt;"",INDEX(AdmittedwithRecentDischarge!$AH$28:$AH$1527,MATCH($F555&amp;$R555,AdmittedwithRecentDischarge!$I$28:$I$1527&amp;AdmittedwithRecentDischarge!$M$28:$M$1527,0)),""))</f>
        <v/>
      </c>
      <c r="T555" s="190">
        <f t="array" ref="T555">IF(ISNA(INDEX(AdmittedwithRecentDischarge!$I$28:$W$1527, (MATCH($F555&amp;$R555,AdmittedwithRecentDischarge!$I$28:$I$1527&amp;AdmittedwithRecentDischarge!$M$28:$M$1527,0)))),"",INDEX(AdmittedwithRecentDischarge!$I$28:$W$1527, (MATCH($F555&amp;$R555,AdmittedwithRecentDischarge!$I$28:$I$1527&amp;AdmittedwithRecentDischarge!$M$28:$M$1527,0)),9))</f>
        <v>0</v>
      </c>
      <c r="U555" s="191">
        <f t="array" ref="U555">IF(ISNA(INDEX(AdmittedwithRecentDischarge!$I$28:$W$1527, (MATCH($F555&amp;$R555,AdmittedwithRecentDischarge!$I$28:$I$1527&amp;AdmittedwithRecentDischarge!$M$28:$M$1527,0)))),"",INDEX(AdmittedwithRecentDischarge!$I$28:$W$1527, (MATCH($F555&amp;$R555,AdmittedwithRecentDischarge!$I$28:$I$1527&amp;AdmittedwithRecentDischarge!$M$28:$M$1527,0)),11))</f>
        <v>0</v>
      </c>
      <c r="V555" s="191">
        <f t="array" ref="V555">IF(ISNA(INDEX(AdmittedwithRecentDischarge!$I$28:$W$1527, (MATCH($F555&amp;$R555,AdmittedwithRecentDischarge!$I$28:$I$1527&amp;AdmittedwithRecentDischarge!$M$28:$M$1527,0)))),"",INDEX(AdmittedwithRecentDischarge!$I$28:$W$1527, (MATCH($F555&amp;$R555,AdmittedwithRecentDischarge!$I$28:$I$1527&amp;AdmittedwithRecentDischarge!$M$28:$M$1527,0)),15))</f>
        <v>0</v>
      </c>
      <c r="W555" s="228" t="b">
        <f t="shared" si="54"/>
        <v>0</v>
      </c>
      <c r="X555" s="224" t="str">
        <f t="array" ref="X555">IF(ISNA(VLOOKUP($F555, AdmittedwithRecentDischarge!$I$28:$I$1527,1,FALSE)),"",MAX(IF((AdmittedwithRecentDischarge!$I$28:$I$1527=$F555)*(AdmittedwithRecentDischarge!$K$28:$K$1527&lt;=TransferLog!$J555),AdmittedwithRecentDischarge!$K$28:$K$1527)))</f>
        <v/>
      </c>
      <c r="Y555" s="224" t="b">
        <f t="shared" si="55"/>
        <v>0</v>
      </c>
      <c r="Z555" s="208"/>
      <c r="AA555" s="207" t="str">
        <f t="shared" si="52"/>
        <v/>
      </c>
      <c r="AB555" s="212" t="b">
        <f t="shared" si="56"/>
        <v>0</v>
      </c>
      <c r="AC555" s="213">
        <f t="shared" si="53"/>
        <v>0</v>
      </c>
      <c r="AD555" s="298"/>
      <c r="AE555" s="299"/>
      <c r="AF555" s="21">
        <f t="shared" si="51"/>
        <v>0</v>
      </c>
    </row>
    <row r="556" spans="1:32" s="21" customFormat="1" ht="16.5" customHeight="1">
      <c r="A556" s="22"/>
      <c r="B556" s="22"/>
      <c r="C556" s="22"/>
      <c r="D556" s="115">
        <f t="shared" si="50"/>
        <v>536</v>
      </c>
      <c r="E556" s="248" t="str">
        <f t="array" ref="E556">IF($F556&lt;&gt;"",INDEX(DropDownLists!$K$10:$K$2516,MATCH($F556,DropDownLists!$L$10:$L$2516,0)),"")</f>
        <v/>
      </c>
      <c r="F556" s="116"/>
      <c r="G556" s="118"/>
      <c r="I556" s="144"/>
      <c r="J556" s="141"/>
      <c r="K556" s="145"/>
      <c r="L556" s="146"/>
      <c r="M556" s="195" t="str">
        <f t="array" ref="M556">IF($L556&lt;&gt;"",INDEX(DropDownLists!$H$10:$H$2516,MATCH($L556,DropDownLists!$I$10:$I$2516,0)),"")</f>
        <v/>
      </c>
      <c r="N556" s="148"/>
      <c r="O556" s="148"/>
      <c r="P556" s="146"/>
      <c r="Q556" s="148" t="s">
        <v>190</v>
      </c>
      <c r="R556" s="119" t="str">
        <f t="array" ref="R556">IF(ISNA(VLOOKUP($F556, AdmittedwithRecentDischarge!$I$28:$I$1527,1,FALSE)),"",MAX(IF((AdmittedwithRecentDischarge!$I$28:$I$1527=$F556)*(AdmittedwithRecentDischarge!$M$28:$M$1527&lt;=TransferLog!$J556),AdmittedwithRecentDischarge!$M$28:$M$1527)))</f>
        <v/>
      </c>
      <c r="S556" s="120" t="str">
        <f t="array" ref="S556">IF(ISNA(INDEX(AdmittedwithRecentDischarge!$AH$28:$AH$1527,MATCH($F556&amp;$R556,AdmittedwithRecentDischarge!$I$28:$I$1527&amp;AdmittedwithRecentDischarge!$M$28:$M$1527,0))),"", IF($R556&lt;&gt;"",INDEX(AdmittedwithRecentDischarge!$AH$28:$AH$1527,MATCH($F556&amp;$R556,AdmittedwithRecentDischarge!$I$28:$I$1527&amp;AdmittedwithRecentDischarge!$M$28:$M$1527,0)),""))</f>
        <v/>
      </c>
      <c r="T556" s="190">
        <f t="array" ref="T556">IF(ISNA(INDEX(AdmittedwithRecentDischarge!$I$28:$W$1527, (MATCH($F556&amp;$R556,AdmittedwithRecentDischarge!$I$28:$I$1527&amp;AdmittedwithRecentDischarge!$M$28:$M$1527,0)))),"",INDEX(AdmittedwithRecentDischarge!$I$28:$W$1527, (MATCH($F556&amp;$R556,AdmittedwithRecentDischarge!$I$28:$I$1527&amp;AdmittedwithRecentDischarge!$M$28:$M$1527,0)),9))</f>
        <v>0</v>
      </c>
      <c r="U556" s="191">
        <f t="array" ref="U556">IF(ISNA(INDEX(AdmittedwithRecentDischarge!$I$28:$W$1527, (MATCH($F556&amp;$R556,AdmittedwithRecentDischarge!$I$28:$I$1527&amp;AdmittedwithRecentDischarge!$M$28:$M$1527,0)))),"",INDEX(AdmittedwithRecentDischarge!$I$28:$W$1527, (MATCH($F556&amp;$R556,AdmittedwithRecentDischarge!$I$28:$I$1527&amp;AdmittedwithRecentDischarge!$M$28:$M$1527,0)),11))</f>
        <v>0</v>
      </c>
      <c r="V556" s="191">
        <f t="array" ref="V556">IF(ISNA(INDEX(AdmittedwithRecentDischarge!$I$28:$W$1527, (MATCH($F556&amp;$R556,AdmittedwithRecentDischarge!$I$28:$I$1527&amp;AdmittedwithRecentDischarge!$M$28:$M$1527,0)))),"",INDEX(AdmittedwithRecentDischarge!$I$28:$W$1527, (MATCH($F556&amp;$R556,AdmittedwithRecentDischarge!$I$28:$I$1527&amp;AdmittedwithRecentDischarge!$M$28:$M$1527,0)),15))</f>
        <v>0</v>
      </c>
      <c r="W556" s="228" t="b">
        <f t="shared" si="54"/>
        <v>0</v>
      </c>
      <c r="X556" s="224" t="str">
        <f t="array" ref="X556">IF(ISNA(VLOOKUP($F556, AdmittedwithRecentDischarge!$I$28:$I$1527,1,FALSE)),"",MAX(IF((AdmittedwithRecentDischarge!$I$28:$I$1527=$F556)*(AdmittedwithRecentDischarge!$K$28:$K$1527&lt;=TransferLog!$J556),AdmittedwithRecentDischarge!$K$28:$K$1527)))</f>
        <v/>
      </c>
      <c r="Y556" s="224" t="b">
        <f t="shared" si="55"/>
        <v>0</v>
      </c>
      <c r="Z556" s="208"/>
      <c r="AA556" s="207" t="str">
        <f t="shared" si="52"/>
        <v/>
      </c>
      <c r="AB556" s="212" t="b">
        <f t="shared" si="56"/>
        <v>0</v>
      </c>
      <c r="AC556" s="213">
        <f t="shared" si="53"/>
        <v>0</v>
      </c>
      <c r="AD556" s="298"/>
      <c r="AE556" s="299"/>
      <c r="AF556" s="21">
        <f t="shared" si="51"/>
        <v>0</v>
      </c>
    </row>
    <row r="557" spans="1:32" s="21" customFormat="1" ht="16.5" customHeight="1">
      <c r="A557" s="22"/>
      <c r="B557" s="22"/>
      <c r="C557" s="22"/>
      <c r="D557" s="115">
        <f t="shared" si="50"/>
        <v>537</v>
      </c>
      <c r="E557" s="248" t="str">
        <f t="array" ref="E557">IF($F557&lt;&gt;"",INDEX(DropDownLists!$K$10:$K$2516,MATCH($F557,DropDownLists!$L$10:$L$2516,0)),"")</f>
        <v/>
      </c>
      <c r="F557" s="116"/>
      <c r="G557" s="118"/>
      <c r="I557" s="144"/>
      <c r="J557" s="141"/>
      <c r="K557" s="145"/>
      <c r="L557" s="146"/>
      <c r="M557" s="195" t="str">
        <f t="array" ref="M557">IF($L557&lt;&gt;"",INDEX(DropDownLists!$H$10:$H$2516,MATCH($L557,DropDownLists!$I$10:$I$2516,0)),"")</f>
        <v/>
      </c>
      <c r="N557" s="148"/>
      <c r="O557" s="148"/>
      <c r="P557" s="146"/>
      <c r="Q557" s="148" t="s">
        <v>190</v>
      </c>
      <c r="R557" s="119" t="str">
        <f t="array" ref="R557">IF(ISNA(VLOOKUP($F557, AdmittedwithRecentDischarge!$I$28:$I$1527,1,FALSE)),"",MAX(IF((AdmittedwithRecentDischarge!$I$28:$I$1527=$F557)*(AdmittedwithRecentDischarge!$M$28:$M$1527&lt;=TransferLog!$J557),AdmittedwithRecentDischarge!$M$28:$M$1527)))</f>
        <v/>
      </c>
      <c r="S557" s="120" t="str">
        <f t="array" ref="S557">IF(ISNA(INDEX(AdmittedwithRecentDischarge!$AH$28:$AH$1527,MATCH($F557&amp;$R557,AdmittedwithRecentDischarge!$I$28:$I$1527&amp;AdmittedwithRecentDischarge!$M$28:$M$1527,0))),"", IF($R557&lt;&gt;"",INDEX(AdmittedwithRecentDischarge!$AH$28:$AH$1527,MATCH($F557&amp;$R557,AdmittedwithRecentDischarge!$I$28:$I$1527&amp;AdmittedwithRecentDischarge!$M$28:$M$1527,0)),""))</f>
        <v/>
      </c>
      <c r="T557" s="190">
        <f t="array" ref="T557">IF(ISNA(INDEX(AdmittedwithRecentDischarge!$I$28:$W$1527, (MATCH($F557&amp;$R557,AdmittedwithRecentDischarge!$I$28:$I$1527&amp;AdmittedwithRecentDischarge!$M$28:$M$1527,0)))),"",INDEX(AdmittedwithRecentDischarge!$I$28:$W$1527, (MATCH($F557&amp;$R557,AdmittedwithRecentDischarge!$I$28:$I$1527&amp;AdmittedwithRecentDischarge!$M$28:$M$1527,0)),9))</f>
        <v>0</v>
      </c>
      <c r="U557" s="191">
        <f t="array" ref="U557">IF(ISNA(INDEX(AdmittedwithRecentDischarge!$I$28:$W$1527, (MATCH($F557&amp;$R557,AdmittedwithRecentDischarge!$I$28:$I$1527&amp;AdmittedwithRecentDischarge!$M$28:$M$1527,0)))),"",INDEX(AdmittedwithRecentDischarge!$I$28:$W$1527, (MATCH($F557&amp;$R557,AdmittedwithRecentDischarge!$I$28:$I$1527&amp;AdmittedwithRecentDischarge!$M$28:$M$1527,0)),11))</f>
        <v>0</v>
      </c>
      <c r="V557" s="191">
        <f t="array" ref="V557">IF(ISNA(INDEX(AdmittedwithRecentDischarge!$I$28:$W$1527, (MATCH($F557&amp;$R557,AdmittedwithRecentDischarge!$I$28:$I$1527&amp;AdmittedwithRecentDischarge!$M$28:$M$1527,0)))),"",INDEX(AdmittedwithRecentDischarge!$I$28:$W$1527, (MATCH($F557&amp;$R557,AdmittedwithRecentDischarge!$I$28:$I$1527&amp;AdmittedwithRecentDischarge!$M$28:$M$1527,0)),15))</f>
        <v>0</v>
      </c>
      <c r="W557" s="228" t="b">
        <f t="shared" si="54"/>
        <v>0</v>
      </c>
      <c r="X557" s="224" t="str">
        <f t="array" ref="X557">IF(ISNA(VLOOKUP($F557, AdmittedwithRecentDischarge!$I$28:$I$1527,1,FALSE)),"",MAX(IF((AdmittedwithRecentDischarge!$I$28:$I$1527=$F557)*(AdmittedwithRecentDischarge!$K$28:$K$1527&lt;=TransferLog!$J557),AdmittedwithRecentDischarge!$K$28:$K$1527)))</f>
        <v/>
      </c>
      <c r="Y557" s="224" t="b">
        <f t="shared" si="55"/>
        <v>0</v>
      </c>
      <c r="Z557" s="208"/>
      <c r="AA557" s="207" t="str">
        <f t="shared" si="52"/>
        <v/>
      </c>
      <c r="AB557" s="212" t="b">
        <f t="shared" si="56"/>
        <v>0</v>
      </c>
      <c r="AC557" s="213">
        <f t="shared" si="53"/>
        <v>0</v>
      </c>
      <c r="AD557" s="298"/>
      <c r="AE557" s="299"/>
      <c r="AF557" s="21">
        <f t="shared" si="51"/>
        <v>0</v>
      </c>
    </row>
    <row r="558" spans="1:32" s="21" customFormat="1" ht="16.5" customHeight="1">
      <c r="A558" s="22"/>
      <c r="B558" s="22"/>
      <c r="C558" s="22"/>
      <c r="D558" s="115">
        <f t="shared" si="50"/>
        <v>538</v>
      </c>
      <c r="E558" s="248" t="str">
        <f t="array" ref="E558">IF($F558&lt;&gt;"",INDEX(DropDownLists!$K$10:$K$2516,MATCH($F558,DropDownLists!$L$10:$L$2516,0)),"")</f>
        <v/>
      </c>
      <c r="F558" s="116"/>
      <c r="G558" s="118"/>
      <c r="I558" s="144"/>
      <c r="J558" s="141"/>
      <c r="K558" s="145"/>
      <c r="L558" s="146"/>
      <c r="M558" s="195" t="str">
        <f t="array" ref="M558">IF($L558&lt;&gt;"",INDEX(DropDownLists!$H$10:$H$2516,MATCH($L558,DropDownLists!$I$10:$I$2516,0)),"")</f>
        <v/>
      </c>
      <c r="N558" s="148"/>
      <c r="O558" s="148"/>
      <c r="P558" s="146"/>
      <c r="Q558" s="148" t="s">
        <v>190</v>
      </c>
      <c r="R558" s="119" t="str">
        <f t="array" ref="R558">IF(ISNA(VLOOKUP($F558, AdmittedwithRecentDischarge!$I$28:$I$1527,1,FALSE)),"",MAX(IF((AdmittedwithRecentDischarge!$I$28:$I$1527=$F558)*(AdmittedwithRecentDischarge!$M$28:$M$1527&lt;=TransferLog!$J558),AdmittedwithRecentDischarge!$M$28:$M$1527)))</f>
        <v/>
      </c>
      <c r="S558" s="120" t="str">
        <f t="array" ref="S558">IF(ISNA(INDEX(AdmittedwithRecentDischarge!$AH$28:$AH$1527,MATCH($F558&amp;$R558,AdmittedwithRecentDischarge!$I$28:$I$1527&amp;AdmittedwithRecentDischarge!$M$28:$M$1527,0))),"", IF($R558&lt;&gt;"",INDEX(AdmittedwithRecentDischarge!$AH$28:$AH$1527,MATCH($F558&amp;$R558,AdmittedwithRecentDischarge!$I$28:$I$1527&amp;AdmittedwithRecentDischarge!$M$28:$M$1527,0)),""))</f>
        <v/>
      </c>
      <c r="T558" s="190">
        <f t="array" ref="T558">IF(ISNA(INDEX(AdmittedwithRecentDischarge!$I$28:$W$1527, (MATCH($F558&amp;$R558,AdmittedwithRecentDischarge!$I$28:$I$1527&amp;AdmittedwithRecentDischarge!$M$28:$M$1527,0)))),"",INDEX(AdmittedwithRecentDischarge!$I$28:$W$1527, (MATCH($F558&amp;$R558,AdmittedwithRecentDischarge!$I$28:$I$1527&amp;AdmittedwithRecentDischarge!$M$28:$M$1527,0)),9))</f>
        <v>0</v>
      </c>
      <c r="U558" s="191">
        <f t="array" ref="U558">IF(ISNA(INDEX(AdmittedwithRecentDischarge!$I$28:$W$1527, (MATCH($F558&amp;$R558,AdmittedwithRecentDischarge!$I$28:$I$1527&amp;AdmittedwithRecentDischarge!$M$28:$M$1527,0)))),"",INDEX(AdmittedwithRecentDischarge!$I$28:$W$1527, (MATCH($F558&amp;$R558,AdmittedwithRecentDischarge!$I$28:$I$1527&amp;AdmittedwithRecentDischarge!$M$28:$M$1527,0)),11))</f>
        <v>0</v>
      </c>
      <c r="V558" s="191">
        <f t="array" ref="V558">IF(ISNA(INDEX(AdmittedwithRecentDischarge!$I$28:$W$1527, (MATCH($F558&amp;$R558,AdmittedwithRecentDischarge!$I$28:$I$1527&amp;AdmittedwithRecentDischarge!$M$28:$M$1527,0)))),"",INDEX(AdmittedwithRecentDischarge!$I$28:$W$1527, (MATCH($F558&amp;$R558,AdmittedwithRecentDischarge!$I$28:$I$1527&amp;AdmittedwithRecentDischarge!$M$28:$M$1527,0)),15))</f>
        <v>0</v>
      </c>
      <c r="W558" s="228" t="b">
        <f t="shared" si="54"/>
        <v>0</v>
      </c>
      <c r="X558" s="224" t="str">
        <f t="array" ref="X558">IF(ISNA(VLOOKUP($F558, AdmittedwithRecentDischarge!$I$28:$I$1527,1,FALSE)),"",MAX(IF((AdmittedwithRecentDischarge!$I$28:$I$1527=$F558)*(AdmittedwithRecentDischarge!$K$28:$K$1527&lt;=TransferLog!$J558),AdmittedwithRecentDischarge!$K$28:$K$1527)))</f>
        <v/>
      </c>
      <c r="Y558" s="224" t="b">
        <f t="shared" si="55"/>
        <v>0</v>
      </c>
      <c r="Z558" s="208"/>
      <c r="AA558" s="207" t="str">
        <f t="shared" si="52"/>
        <v/>
      </c>
      <c r="AB558" s="212" t="b">
        <f t="shared" si="56"/>
        <v>0</v>
      </c>
      <c r="AC558" s="213">
        <f t="shared" si="53"/>
        <v>0</v>
      </c>
      <c r="AD558" s="298"/>
      <c r="AE558" s="299"/>
      <c r="AF558" s="21">
        <f t="shared" si="51"/>
        <v>0</v>
      </c>
    </row>
    <row r="559" spans="1:32" s="21" customFormat="1" ht="16.5" customHeight="1">
      <c r="A559" s="22"/>
      <c r="B559" s="22"/>
      <c r="C559" s="22"/>
      <c r="D559" s="115">
        <f t="shared" si="50"/>
        <v>539</v>
      </c>
      <c r="E559" s="248" t="str">
        <f t="array" ref="E559">IF($F559&lt;&gt;"",INDEX(DropDownLists!$K$10:$K$2516,MATCH($F559,DropDownLists!$L$10:$L$2516,0)),"")</f>
        <v/>
      </c>
      <c r="F559" s="116"/>
      <c r="G559" s="118"/>
      <c r="I559" s="144"/>
      <c r="J559" s="141"/>
      <c r="K559" s="145"/>
      <c r="L559" s="146"/>
      <c r="M559" s="195" t="str">
        <f t="array" ref="M559">IF($L559&lt;&gt;"",INDEX(DropDownLists!$H$10:$H$2516,MATCH($L559,DropDownLists!$I$10:$I$2516,0)),"")</f>
        <v/>
      </c>
      <c r="N559" s="148"/>
      <c r="O559" s="148"/>
      <c r="P559" s="146"/>
      <c r="Q559" s="148" t="s">
        <v>190</v>
      </c>
      <c r="R559" s="119" t="str">
        <f t="array" ref="R559">IF(ISNA(VLOOKUP($F559, AdmittedwithRecentDischarge!$I$28:$I$1527,1,FALSE)),"",MAX(IF((AdmittedwithRecentDischarge!$I$28:$I$1527=$F559)*(AdmittedwithRecentDischarge!$M$28:$M$1527&lt;=TransferLog!$J559),AdmittedwithRecentDischarge!$M$28:$M$1527)))</f>
        <v/>
      </c>
      <c r="S559" s="120" t="str">
        <f t="array" ref="S559">IF(ISNA(INDEX(AdmittedwithRecentDischarge!$AH$28:$AH$1527,MATCH($F559&amp;$R559,AdmittedwithRecentDischarge!$I$28:$I$1527&amp;AdmittedwithRecentDischarge!$M$28:$M$1527,0))),"", IF($R559&lt;&gt;"",INDEX(AdmittedwithRecentDischarge!$AH$28:$AH$1527,MATCH($F559&amp;$R559,AdmittedwithRecentDischarge!$I$28:$I$1527&amp;AdmittedwithRecentDischarge!$M$28:$M$1527,0)),""))</f>
        <v/>
      </c>
      <c r="T559" s="190">
        <f t="array" ref="T559">IF(ISNA(INDEX(AdmittedwithRecentDischarge!$I$28:$W$1527, (MATCH($F559&amp;$R559,AdmittedwithRecentDischarge!$I$28:$I$1527&amp;AdmittedwithRecentDischarge!$M$28:$M$1527,0)))),"",INDEX(AdmittedwithRecentDischarge!$I$28:$W$1527, (MATCH($F559&amp;$R559,AdmittedwithRecentDischarge!$I$28:$I$1527&amp;AdmittedwithRecentDischarge!$M$28:$M$1527,0)),9))</f>
        <v>0</v>
      </c>
      <c r="U559" s="191">
        <f t="array" ref="U559">IF(ISNA(INDEX(AdmittedwithRecentDischarge!$I$28:$W$1527, (MATCH($F559&amp;$R559,AdmittedwithRecentDischarge!$I$28:$I$1527&amp;AdmittedwithRecentDischarge!$M$28:$M$1527,0)))),"",INDEX(AdmittedwithRecentDischarge!$I$28:$W$1527, (MATCH($F559&amp;$R559,AdmittedwithRecentDischarge!$I$28:$I$1527&amp;AdmittedwithRecentDischarge!$M$28:$M$1527,0)),11))</f>
        <v>0</v>
      </c>
      <c r="V559" s="191">
        <f t="array" ref="V559">IF(ISNA(INDEX(AdmittedwithRecentDischarge!$I$28:$W$1527, (MATCH($F559&amp;$R559,AdmittedwithRecentDischarge!$I$28:$I$1527&amp;AdmittedwithRecentDischarge!$M$28:$M$1527,0)))),"",INDEX(AdmittedwithRecentDischarge!$I$28:$W$1527, (MATCH($F559&amp;$R559,AdmittedwithRecentDischarge!$I$28:$I$1527&amp;AdmittedwithRecentDischarge!$M$28:$M$1527,0)),15))</f>
        <v>0</v>
      </c>
      <c r="W559" s="228" t="b">
        <f t="shared" si="54"/>
        <v>0</v>
      </c>
      <c r="X559" s="224" t="str">
        <f t="array" ref="X559">IF(ISNA(VLOOKUP($F559, AdmittedwithRecentDischarge!$I$28:$I$1527,1,FALSE)),"",MAX(IF((AdmittedwithRecentDischarge!$I$28:$I$1527=$F559)*(AdmittedwithRecentDischarge!$K$28:$K$1527&lt;=TransferLog!$J559),AdmittedwithRecentDischarge!$K$28:$K$1527)))</f>
        <v/>
      </c>
      <c r="Y559" s="224" t="b">
        <f t="shared" si="55"/>
        <v>0</v>
      </c>
      <c r="Z559" s="208"/>
      <c r="AA559" s="207" t="str">
        <f t="shared" si="52"/>
        <v/>
      </c>
      <c r="AB559" s="212" t="b">
        <f t="shared" si="56"/>
        <v>0</v>
      </c>
      <c r="AC559" s="213">
        <f t="shared" si="53"/>
        <v>0</v>
      </c>
      <c r="AD559" s="298"/>
      <c r="AE559" s="299"/>
      <c r="AF559" s="21">
        <f t="shared" si="51"/>
        <v>0</v>
      </c>
    </row>
    <row r="560" spans="1:32" s="21" customFormat="1" ht="16.5" customHeight="1">
      <c r="A560" s="22"/>
      <c r="B560" s="22"/>
      <c r="C560" s="22"/>
      <c r="D560" s="115">
        <f t="shared" si="50"/>
        <v>540</v>
      </c>
      <c r="E560" s="248" t="str">
        <f t="array" ref="E560">IF($F560&lt;&gt;"",INDEX(DropDownLists!$K$10:$K$2516,MATCH($F560,DropDownLists!$L$10:$L$2516,0)),"")</f>
        <v/>
      </c>
      <c r="F560" s="116"/>
      <c r="G560" s="118"/>
      <c r="I560" s="144"/>
      <c r="J560" s="141"/>
      <c r="K560" s="145"/>
      <c r="L560" s="146"/>
      <c r="M560" s="195" t="str">
        <f t="array" ref="M560">IF($L560&lt;&gt;"",INDEX(DropDownLists!$H$10:$H$2516,MATCH($L560,DropDownLists!$I$10:$I$2516,0)),"")</f>
        <v/>
      </c>
      <c r="N560" s="148"/>
      <c r="O560" s="148"/>
      <c r="P560" s="146"/>
      <c r="Q560" s="148" t="s">
        <v>190</v>
      </c>
      <c r="R560" s="119" t="str">
        <f t="array" ref="R560">IF(ISNA(VLOOKUP($F560, AdmittedwithRecentDischarge!$I$28:$I$1527,1,FALSE)),"",MAX(IF((AdmittedwithRecentDischarge!$I$28:$I$1527=$F560)*(AdmittedwithRecentDischarge!$M$28:$M$1527&lt;=TransferLog!$J560),AdmittedwithRecentDischarge!$M$28:$M$1527)))</f>
        <v/>
      </c>
      <c r="S560" s="120" t="str">
        <f t="array" ref="S560">IF(ISNA(INDEX(AdmittedwithRecentDischarge!$AH$28:$AH$1527,MATCH($F560&amp;$R560,AdmittedwithRecentDischarge!$I$28:$I$1527&amp;AdmittedwithRecentDischarge!$M$28:$M$1527,0))),"", IF($R560&lt;&gt;"",INDEX(AdmittedwithRecentDischarge!$AH$28:$AH$1527,MATCH($F560&amp;$R560,AdmittedwithRecentDischarge!$I$28:$I$1527&amp;AdmittedwithRecentDischarge!$M$28:$M$1527,0)),""))</f>
        <v/>
      </c>
      <c r="T560" s="190">
        <f t="array" ref="T560">IF(ISNA(INDEX(AdmittedwithRecentDischarge!$I$28:$W$1527, (MATCH($F560&amp;$R560,AdmittedwithRecentDischarge!$I$28:$I$1527&amp;AdmittedwithRecentDischarge!$M$28:$M$1527,0)))),"",INDEX(AdmittedwithRecentDischarge!$I$28:$W$1527, (MATCH($F560&amp;$R560,AdmittedwithRecentDischarge!$I$28:$I$1527&amp;AdmittedwithRecentDischarge!$M$28:$M$1527,0)),9))</f>
        <v>0</v>
      </c>
      <c r="U560" s="191">
        <f t="array" ref="U560">IF(ISNA(INDEX(AdmittedwithRecentDischarge!$I$28:$W$1527, (MATCH($F560&amp;$R560,AdmittedwithRecentDischarge!$I$28:$I$1527&amp;AdmittedwithRecentDischarge!$M$28:$M$1527,0)))),"",INDEX(AdmittedwithRecentDischarge!$I$28:$W$1527, (MATCH($F560&amp;$R560,AdmittedwithRecentDischarge!$I$28:$I$1527&amp;AdmittedwithRecentDischarge!$M$28:$M$1527,0)),11))</f>
        <v>0</v>
      </c>
      <c r="V560" s="191">
        <f t="array" ref="V560">IF(ISNA(INDEX(AdmittedwithRecentDischarge!$I$28:$W$1527, (MATCH($F560&amp;$R560,AdmittedwithRecentDischarge!$I$28:$I$1527&amp;AdmittedwithRecentDischarge!$M$28:$M$1527,0)))),"",INDEX(AdmittedwithRecentDischarge!$I$28:$W$1527, (MATCH($F560&amp;$R560,AdmittedwithRecentDischarge!$I$28:$I$1527&amp;AdmittedwithRecentDischarge!$M$28:$M$1527,0)),15))</f>
        <v>0</v>
      </c>
      <c r="W560" s="228" t="b">
        <f t="shared" si="54"/>
        <v>0</v>
      </c>
      <c r="X560" s="224" t="str">
        <f t="array" ref="X560">IF(ISNA(VLOOKUP($F560, AdmittedwithRecentDischarge!$I$28:$I$1527,1,FALSE)),"",MAX(IF((AdmittedwithRecentDischarge!$I$28:$I$1527=$F560)*(AdmittedwithRecentDischarge!$K$28:$K$1527&lt;=TransferLog!$J560),AdmittedwithRecentDischarge!$K$28:$K$1527)))</f>
        <v/>
      </c>
      <c r="Y560" s="224" t="b">
        <f t="shared" si="55"/>
        <v>0</v>
      </c>
      <c r="Z560" s="208"/>
      <c r="AA560" s="207" t="str">
        <f t="shared" si="52"/>
        <v/>
      </c>
      <c r="AB560" s="212" t="b">
        <f t="shared" si="56"/>
        <v>0</v>
      </c>
      <c r="AC560" s="213">
        <f t="shared" si="53"/>
        <v>0</v>
      </c>
      <c r="AD560" s="298"/>
      <c r="AE560" s="299"/>
      <c r="AF560" s="21">
        <f t="shared" si="51"/>
        <v>0</v>
      </c>
    </row>
    <row r="561" spans="1:32" s="21" customFormat="1" ht="16.5" customHeight="1">
      <c r="A561" s="22"/>
      <c r="B561" s="22"/>
      <c r="C561" s="22"/>
      <c r="D561" s="115">
        <f t="shared" si="50"/>
        <v>541</v>
      </c>
      <c r="E561" s="248" t="str">
        <f t="array" ref="E561">IF($F561&lt;&gt;"",INDEX(DropDownLists!$K$10:$K$2516,MATCH($F561,DropDownLists!$L$10:$L$2516,0)),"")</f>
        <v/>
      </c>
      <c r="F561" s="116"/>
      <c r="G561" s="118"/>
      <c r="I561" s="144"/>
      <c r="J561" s="141"/>
      <c r="K561" s="145"/>
      <c r="L561" s="146"/>
      <c r="M561" s="195" t="str">
        <f t="array" ref="M561">IF($L561&lt;&gt;"",INDEX(DropDownLists!$H$10:$H$2516,MATCH($L561,DropDownLists!$I$10:$I$2516,0)),"")</f>
        <v/>
      </c>
      <c r="N561" s="148"/>
      <c r="O561" s="148"/>
      <c r="P561" s="146"/>
      <c r="Q561" s="148" t="s">
        <v>190</v>
      </c>
      <c r="R561" s="119" t="str">
        <f t="array" ref="R561">IF(ISNA(VLOOKUP($F561, AdmittedwithRecentDischarge!$I$28:$I$1527,1,FALSE)),"",MAX(IF((AdmittedwithRecentDischarge!$I$28:$I$1527=$F561)*(AdmittedwithRecentDischarge!$M$28:$M$1527&lt;=TransferLog!$J561),AdmittedwithRecentDischarge!$M$28:$M$1527)))</f>
        <v/>
      </c>
      <c r="S561" s="120" t="str">
        <f t="array" ref="S561">IF(ISNA(INDEX(AdmittedwithRecentDischarge!$AH$28:$AH$1527,MATCH($F561&amp;$R561,AdmittedwithRecentDischarge!$I$28:$I$1527&amp;AdmittedwithRecentDischarge!$M$28:$M$1527,0))),"", IF($R561&lt;&gt;"",INDEX(AdmittedwithRecentDischarge!$AH$28:$AH$1527,MATCH($F561&amp;$R561,AdmittedwithRecentDischarge!$I$28:$I$1527&amp;AdmittedwithRecentDischarge!$M$28:$M$1527,0)),""))</f>
        <v/>
      </c>
      <c r="T561" s="190">
        <f t="array" ref="T561">IF(ISNA(INDEX(AdmittedwithRecentDischarge!$I$28:$W$1527, (MATCH($F561&amp;$R561,AdmittedwithRecentDischarge!$I$28:$I$1527&amp;AdmittedwithRecentDischarge!$M$28:$M$1527,0)))),"",INDEX(AdmittedwithRecentDischarge!$I$28:$W$1527, (MATCH($F561&amp;$R561,AdmittedwithRecentDischarge!$I$28:$I$1527&amp;AdmittedwithRecentDischarge!$M$28:$M$1527,0)),9))</f>
        <v>0</v>
      </c>
      <c r="U561" s="191">
        <f t="array" ref="U561">IF(ISNA(INDEX(AdmittedwithRecentDischarge!$I$28:$W$1527, (MATCH($F561&amp;$R561,AdmittedwithRecentDischarge!$I$28:$I$1527&amp;AdmittedwithRecentDischarge!$M$28:$M$1527,0)))),"",INDEX(AdmittedwithRecentDischarge!$I$28:$W$1527, (MATCH($F561&amp;$R561,AdmittedwithRecentDischarge!$I$28:$I$1527&amp;AdmittedwithRecentDischarge!$M$28:$M$1527,0)),11))</f>
        <v>0</v>
      </c>
      <c r="V561" s="191">
        <f t="array" ref="V561">IF(ISNA(INDEX(AdmittedwithRecentDischarge!$I$28:$W$1527, (MATCH($F561&amp;$R561,AdmittedwithRecentDischarge!$I$28:$I$1527&amp;AdmittedwithRecentDischarge!$M$28:$M$1527,0)))),"",INDEX(AdmittedwithRecentDischarge!$I$28:$W$1527, (MATCH($F561&amp;$R561,AdmittedwithRecentDischarge!$I$28:$I$1527&amp;AdmittedwithRecentDischarge!$M$28:$M$1527,0)),15))</f>
        <v>0</v>
      </c>
      <c r="W561" s="228" t="b">
        <f t="shared" si="54"/>
        <v>0</v>
      </c>
      <c r="X561" s="224" t="str">
        <f t="array" ref="X561">IF(ISNA(VLOOKUP($F561, AdmittedwithRecentDischarge!$I$28:$I$1527,1,FALSE)),"",MAX(IF((AdmittedwithRecentDischarge!$I$28:$I$1527=$F561)*(AdmittedwithRecentDischarge!$K$28:$K$1527&lt;=TransferLog!$J561),AdmittedwithRecentDischarge!$K$28:$K$1527)))</f>
        <v/>
      </c>
      <c r="Y561" s="224" t="b">
        <f t="shared" si="55"/>
        <v>0</v>
      </c>
      <c r="Z561" s="208"/>
      <c r="AA561" s="207" t="str">
        <f t="shared" si="52"/>
        <v/>
      </c>
      <c r="AB561" s="212" t="b">
        <f t="shared" si="56"/>
        <v>0</v>
      </c>
      <c r="AC561" s="213">
        <f t="shared" si="53"/>
        <v>0</v>
      </c>
      <c r="AD561" s="298"/>
      <c r="AE561" s="299"/>
      <c r="AF561" s="21">
        <f t="shared" si="51"/>
        <v>0</v>
      </c>
    </row>
    <row r="562" spans="1:32" s="21" customFormat="1" ht="16.5" customHeight="1">
      <c r="A562" s="22"/>
      <c r="B562" s="22"/>
      <c r="C562" s="22"/>
      <c r="D562" s="115">
        <f t="shared" si="50"/>
        <v>542</v>
      </c>
      <c r="E562" s="248" t="str">
        <f t="array" ref="E562">IF($F562&lt;&gt;"",INDEX(DropDownLists!$K$10:$K$2516,MATCH($F562,DropDownLists!$L$10:$L$2516,0)),"")</f>
        <v/>
      </c>
      <c r="F562" s="116"/>
      <c r="G562" s="118"/>
      <c r="I562" s="144"/>
      <c r="J562" s="141"/>
      <c r="K562" s="145"/>
      <c r="L562" s="146"/>
      <c r="M562" s="195" t="str">
        <f t="array" ref="M562">IF($L562&lt;&gt;"",INDEX(DropDownLists!$H$10:$H$2516,MATCH($L562,DropDownLists!$I$10:$I$2516,0)),"")</f>
        <v/>
      </c>
      <c r="N562" s="148"/>
      <c r="O562" s="148"/>
      <c r="P562" s="146"/>
      <c r="Q562" s="148" t="s">
        <v>190</v>
      </c>
      <c r="R562" s="119" t="str">
        <f t="array" ref="R562">IF(ISNA(VLOOKUP($F562, AdmittedwithRecentDischarge!$I$28:$I$1527,1,FALSE)),"",MAX(IF((AdmittedwithRecentDischarge!$I$28:$I$1527=$F562)*(AdmittedwithRecentDischarge!$M$28:$M$1527&lt;=TransferLog!$J562),AdmittedwithRecentDischarge!$M$28:$M$1527)))</f>
        <v/>
      </c>
      <c r="S562" s="120" t="str">
        <f t="array" ref="S562">IF(ISNA(INDEX(AdmittedwithRecentDischarge!$AH$28:$AH$1527,MATCH($F562&amp;$R562,AdmittedwithRecentDischarge!$I$28:$I$1527&amp;AdmittedwithRecentDischarge!$M$28:$M$1527,0))),"", IF($R562&lt;&gt;"",INDEX(AdmittedwithRecentDischarge!$AH$28:$AH$1527,MATCH($F562&amp;$R562,AdmittedwithRecentDischarge!$I$28:$I$1527&amp;AdmittedwithRecentDischarge!$M$28:$M$1527,0)),""))</f>
        <v/>
      </c>
      <c r="T562" s="190">
        <f t="array" ref="T562">IF(ISNA(INDEX(AdmittedwithRecentDischarge!$I$28:$W$1527, (MATCH($F562&amp;$R562,AdmittedwithRecentDischarge!$I$28:$I$1527&amp;AdmittedwithRecentDischarge!$M$28:$M$1527,0)))),"",INDEX(AdmittedwithRecentDischarge!$I$28:$W$1527, (MATCH($F562&amp;$R562,AdmittedwithRecentDischarge!$I$28:$I$1527&amp;AdmittedwithRecentDischarge!$M$28:$M$1527,0)),9))</f>
        <v>0</v>
      </c>
      <c r="U562" s="191">
        <f t="array" ref="U562">IF(ISNA(INDEX(AdmittedwithRecentDischarge!$I$28:$W$1527, (MATCH($F562&amp;$R562,AdmittedwithRecentDischarge!$I$28:$I$1527&amp;AdmittedwithRecentDischarge!$M$28:$M$1527,0)))),"",INDEX(AdmittedwithRecentDischarge!$I$28:$W$1527, (MATCH($F562&amp;$R562,AdmittedwithRecentDischarge!$I$28:$I$1527&amp;AdmittedwithRecentDischarge!$M$28:$M$1527,0)),11))</f>
        <v>0</v>
      </c>
      <c r="V562" s="191">
        <f t="array" ref="V562">IF(ISNA(INDEX(AdmittedwithRecentDischarge!$I$28:$W$1527, (MATCH($F562&amp;$R562,AdmittedwithRecentDischarge!$I$28:$I$1527&amp;AdmittedwithRecentDischarge!$M$28:$M$1527,0)))),"",INDEX(AdmittedwithRecentDischarge!$I$28:$W$1527, (MATCH($F562&amp;$R562,AdmittedwithRecentDischarge!$I$28:$I$1527&amp;AdmittedwithRecentDischarge!$M$28:$M$1527,0)),15))</f>
        <v>0</v>
      </c>
      <c r="W562" s="228" t="b">
        <f t="shared" si="54"/>
        <v>0</v>
      </c>
      <c r="X562" s="224" t="str">
        <f t="array" ref="X562">IF(ISNA(VLOOKUP($F562, AdmittedwithRecentDischarge!$I$28:$I$1527,1,FALSE)),"",MAX(IF((AdmittedwithRecentDischarge!$I$28:$I$1527=$F562)*(AdmittedwithRecentDischarge!$K$28:$K$1527&lt;=TransferLog!$J562),AdmittedwithRecentDischarge!$K$28:$K$1527)))</f>
        <v/>
      </c>
      <c r="Y562" s="224" t="b">
        <f t="shared" si="55"/>
        <v>0</v>
      </c>
      <c r="Z562" s="208"/>
      <c r="AA562" s="207" t="str">
        <f t="shared" si="52"/>
        <v/>
      </c>
      <c r="AB562" s="212" t="b">
        <f t="shared" si="56"/>
        <v>0</v>
      </c>
      <c r="AC562" s="213">
        <f t="shared" si="53"/>
        <v>0</v>
      </c>
      <c r="AD562" s="298"/>
      <c r="AE562" s="299"/>
      <c r="AF562" s="21">
        <f t="shared" si="51"/>
        <v>0</v>
      </c>
    </row>
    <row r="563" spans="1:32" s="21" customFormat="1" ht="16.5" customHeight="1">
      <c r="A563" s="22"/>
      <c r="B563" s="22"/>
      <c r="C563" s="22"/>
      <c r="D563" s="115">
        <f t="shared" si="50"/>
        <v>543</v>
      </c>
      <c r="E563" s="248" t="str">
        <f t="array" ref="E563">IF($F563&lt;&gt;"",INDEX(DropDownLists!$K$10:$K$2516,MATCH($F563,DropDownLists!$L$10:$L$2516,0)),"")</f>
        <v/>
      </c>
      <c r="F563" s="116"/>
      <c r="G563" s="118"/>
      <c r="I563" s="144"/>
      <c r="J563" s="141"/>
      <c r="K563" s="145"/>
      <c r="L563" s="146"/>
      <c r="M563" s="195" t="str">
        <f t="array" ref="M563">IF($L563&lt;&gt;"",INDEX(DropDownLists!$H$10:$H$2516,MATCH($L563,DropDownLists!$I$10:$I$2516,0)),"")</f>
        <v/>
      </c>
      <c r="N563" s="148"/>
      <c r="O563" s="148"/>
      <c r="P563" s="146"/>
      <c r="Q563" s="148" t="s">
        <v>190</v>
      </c>
      <c r="R563" s="119" t="str">
        <f t="array" ref="R563">IF(ISNA(VLOOKUP($F563, AdmittedwithRecentDischarge!$I$28:$I$1527,1,FALSE)),"",MAX(IF((AdmittedwithRecentDischarge!$I$28:$I$1527=$F563)*(AdmittedwithRecentDischarge!$M$28:$M$1527&lt;=TransferLog!$J563),AdmittedwithRecentDischarge!$M$28:$M$1527)))</f>
        <v/>
      </c>
      <c r="S563" s="120" t="str">
        <f t="array" ref="S563">IF(ISNA(INDEX(AdmittedwithRecentDischarge!$AH$28:$AH$1527,MATCH($F563&amp;$R563,AdmittedwithRecentDischarge!$I$28:$I$1527&amp;AdmittedwithRecentDischarge!$M$28:$M$1527,0))),"", IF($R563&lt;&gt;"",INDEX(AdmittedwithRecentDischarge!$AH$28:$AH$1527,MATCH($F563&amp;$R563,AdmittedwithRecentDischarge!$I$28:$I$1527&amp;AdmittedwithRecentDischarge!$M$28:$M$1527,0)),""))</f>
        <v/>
      </c>
      <c r="T563" s="190">
        <f t="array" ref="T563">IF(ISNA(INDEX(AdmittedwithRecentDischarge!$I$28:$W$1527, (MATCH($F563&amp;$R563,AdmittedwithRecentDischarge!$I$28:$I$1527&amp;AdmittedwithRecentDischarge!$M$28:$M$1527,0)))),"",INDEX(AdmittedwithRecentDischarge!$I$28:$W$1527, (MATCH($F563&amp;$R563,AdmittedwithRecentDischarge!$I$28:$I$1527&amp;AdmittedwithRecentDischarge!$M$28:$M$1527,0)),9))</f>
        <v>0</v>
      </c>
      <c r="U563" s="191">
        <f t="array" ref="U563">IF(ISNA(INDEX(AdmittedwithRecentDischarge!$I$28:$W$1527, (MATCH($F563&amp;$R563,AdmittedwithRecentDischarge!$I$28:$I$1527&amp;AdmittedwithRecentDischarge!$M$28:$M$1527,0)))),"",INDEX(AdmittedwithRecentDischarge!$I$28:$W$1527, (MATCH($F563&amp;$R563,AdmittedwithRecentDischarge!$I$28:$I$1527&amp;AdmittedwithRecentDischarge!$M$28:$M$1527,0)),11))</f>
        <v>0</v>
      </c>
      <c r="V563" s="191">
        <f t="array" ref="V563">IF(ISNA(INDEX(AdmittedwithRecentDischarge!$I$28:$W$1527, (MATCH($F563&amp;$R563,AdmittedwithRecentDischarge!$I$28:$I$1527&amp;AdmittedwithRecentDischarge!$M$28:$M$1527,0)))),"",INDEX(AdmittedwithRecentDischarge!$I$28:$W$1527, (MATCH($F563&amp;$R563,AdmittedwithRecentDischarge!$I$28:$I$1527&amp;AdmittedwithRecentDischarge!$M$28:$M$1527,0)),15))</f>
        <v>0</v>
      </c>
      <c r="W563" s="228" t="b">
        <f t="shared" si="54"/>
        <v>0</v>
      </c>
      <c r="X563" s="224" t="str">
        <f t="array" ref="X563">IF(ISNA(VLOOKUP($F563, AdmittedwithRecentDischarge!$I$28:$I$1527,1,FALSE)),"",MAX(IF((AdmittedwithRecentDischarge!$I$28:$I$1527=$F563)*(AdmittedwithRecentDischarge!$K$28:$K$1527&lt;=TransferLog!$J563),AdmittedwithRecentDischarge!$K$28:$K$1527)))</f>
        <v/>
      </c>
      <c r="Y563" s="224" t="b">
        <f t="shared" si="55"/>
        <v>0</v>
      </c>
      <c r="Z563" s="208"/>
      <c r="AA563" s="207" t="str">
        <f t="shared" si="52"/>
        <v/>
      </c>
      <c r="AB563" s="212" t="b">
        <f t="shared" si="56"/>
        <v>0</v>
      </c>
      <c r="AC563" s="213">
        <f t="shared" si="53"/>
        <v>0</v>
      </c>
      <c r="AD563" s="298"/>
      <c r="AE563" s="299"/>
      <c r="AF563" s="21">
        <f t="shared" si="51"/>
        <v>0</v>
      </c>
    </row>
    <row r="564" spans="1:32" s="21" customFormat="1" ht="16.5" customHeight="1">
      <c r="A564" s="22"/>
      <c r="B564" s="22"/>
      <c r="C564" s="22"/>
      <c r="D564" s="115">
        <f t="shared" si="50"/>
        <v>544</v>
      </c>
      <c r="E564" s="248" t="str">
        <f t="array" ref="E564">IF($F564&lt;&gt;"",INDEX(DropDownLists!$K$10:$K$2516,MATCH($F564,DropDownLists!$L$10:$L$2516,0)),"")</f>
        <v/>
      </c>
      <c r="F564" s="116"/>
      <c r="G564" s="118"/>
      <c r="I564" s="144"/>
      <c r="J564" s="141"/>
      <c r="K564" s="145"/>
      <c r="L564" s="146"/>
      <c r="M564" s="195" t="str">
        <f t="array" ref="M564">IF($L564&lt;&gt;"",INDEX(DropDownLists!$H$10:$H$2516,MATCH($L564,DropDownLists!$I$10:$I$2516,0)),"")</f>
        <v/>
      </c>
      <c r="N564" s="148"/>
      <c r="O564" s="148"/>
      <c r="P564" s="146"/>
      <c r="Q564" s="148" t="s">
        <v>190</v>
      </c>
      <c r="R564" s="119" t="str">
        <f t="array" ref="R564">IF(ISNA(VLOOKUP($F564, AdmittedwithRecentDischarge!$I$28:$I$1527,1,FALSE)),"",MAX(IF((AdmittedwithRecentDischarge!$I$28:$I$1527=$F564)*(AdmittedwithRecentDischarge!$M$28:$M$1527&lt;=TransferLog!$J564),AdmittedwithRecentDischarge!$M$28:$M$1527)))</f>
        <v/>
      </c>
      <c r="S564" s="120" t="str">
        <f t="array" ref="S564">IF(ISNA(INDEX(AdmittedwithRecentDischarge!$AH$28:$AH$1527,MATCH($F564&amp;$R564,AdmittedwithRecentDischarge!$I$28:$I$1527&amp;AdmittedwithRecentDischarge!$M$28:$M$1527,0))),"", IF($R564&lt;&gt;"",INDEX(AdmittedwithRecentDischarge!$AH$28:$AH$1527,MATCH($F564&amp;$R564,AdmittedwithRecentDischarge!$I$28:$I$1527&amp;AdmittedwithRecentDischarge!$M$28:$M$1527,0)),""))</f>
        <v/>
      </c>
      <c r="T564" s="190">
        <f t="array" ref="T564">IF(ISNA(INDEX(AdmittedwithRecentDischarge!$I$28:$W$1527, (MATCH($F564&amp;$R564,AdmittedwithRecentDischarge!$I$28:$I$1527&amp;AdmittedwithRecentDischarge!$M$28:$M$1527,0)))),"",INDEX(AdmittedwithRecentDischarge!$I$28:$W$1527, (MATCH($F564&amp;$R564,AdmittedwithRecentDischarge!$I$28:$I$1527&amp;AdmittedwithRecentDischarge!$M$28:$M$1527,0)),9))</f>
        <v>0</v>
      </c>
      <c r="U564" s="191">
        <f t="array" ref="U564">IF(ISNA(INDEX(AdmittedwithRecentDischarge!$I$28:$W$1527, (MATCH($F564&amp;$R564,AdmittedwithRecentDischarge!$I$28:$I$1527&amp;AdmittedwithRecentDischarge!$M$28:$M$1527,0)))),"",INDEX(AdmittedwithRecentDischarge!$I$28:$W$1527, (MATCH($F564&amp;$R564,AdmittedwithRecentDischarge!$I$28:$I$1527&amp;AdmittedwithRecentDischarge!$M$28:$M$1527,0)),11))</f>
        <v>0</v>
      </c>
      <c r="V564" s="191">
        <f t="array" ref="V564">IF(ISNA(INDEX(AdmittedwithRecentDischarge!$I$28:$W$1527, (MATCH($F564&amp;$R564,AdmittedwithRecentDischarge!$I$28:$I$1527&amp;AdmittedwithRecentDischarge!$M$28:$M$1527,0)))),"",INDEX(AdmittedwithRecentDischarge!$I$28:$W$1527, (MATCH($F564&amp;$R564,AdmittedwithRecentDischarge!$I$28:$I$1527&amp;AdmittedwithRecentDischarge!$M$28:$M$1527,0)),15))</f>
        <v>0</v>
      </c>
      <c r="W564" s="228" t="b">
        <f t="shared" si="54"/>
        <v>0</v>
      </c>
      <c r="X564" s="224" t="str">
        <f t="array" ref="X564">IF(ISNA(VLOOKUP($F564, AdmittedwithRecentDischarge!$I$28:$I$1527,1,FALSE)),"",MAX(IF((AdmittedwithRecentDischarge!$I$28:$I$1527=$F564)*(AdmittedwithRecentDischarge!$K$28:$K$1527&lt;=TransferLog!$J564),AdmittedwithRecentDischarge!$K$28:$K$1527)))</f>
        <v/>
      </c>
      <c r="Y564" s="224" t="b">
        <f t="shared" si="55"/>
        <v>0</v>
      </c>
      <c r="Z564" s="208"/>
      <c r="AA564" s="207" t="str">
        <f t="shared" si="52"/>
        <v/>
      </c>
      <c r="AB564" s="212" t="b">
        <f t="shared" si="56"/>
        <v>0</v>
      </c>
      <c r="AC564" s="213">
        <f t="shared" si="53"/>
        <v>0</v>
      </c>
      <c r="AD564" s="298"/>
      <c r="AE564" s="299"/>
      <c r="AF564" s="21">
        <f t="shared" si="51"/>
        <v>0</v>
      </c>
    </row>
    <row r="565" spans="1:32" s="21" customFormat="1" ht="16.5" customHeight="1">
      <c r="A565" s="22"/>
      <c r="B565" s="22"/>
      <c r="C565" s="22"/>
      <c r="D565" s="115">
        <f t="shared" si="50"/>
        <v>545</v>
      </c>
      <c r="E565" s="248" t="str">
        <f t="array" ref="E565">IF($F565&lt;&gt;"",INDEX(DropDownLists!$K$10:$K$2516,MATCH($F565,DropDownLists!$L$10:$L$2516,0)),"")</f>
        <v/>
      </c>
      <c r="F565" s="116"/>
      <c r="G565" s="118"/>
      <c r="I565" s="144"/>
      <c r="J565" s="141"/>
      <c r="K565" s="145"/>
      <c r="L565" s="146"/>
      <c r="M565" s="195" t="str">
        <f t="array" ref="M565">IF($L565&lt;&gt;"",INDEX(DropDownLists!$H$10:$H$2516,MATCH($L565,DropDownLists!$I$10:$I$2516,0)),"")</f>
        <v/>
      </c>
      <c r="N565" s="148"/>
      <c r="O565" s="148"/>
      <c r="P565" s="146"/>
      <c r="Q565" s="148" t="s">
        <v>190</v>
      </c>
      <c r="R565" s="119" t="str">
        <f t="array" ref="R565">IF(ISNA(VLOOKUP($F565, AdmittedwithRecentDischarge!$I$28:$I$1527,1,FALSE)),"",MAX(IF((AdmittedwithRecentDischarge!$I$28:$I$1527=$F565)*(AdmittedwithRecentDischarge!$M$28:$M$1527&lt;=TransferLog!$J565),AdmittedwithRecentDischarge!$M$28:$M$1527)))</f>
        <v/>
      </c>
      <c r="S565" s="120" t="str">
        <f t="array" ref="S565">IF(ISNA(INDEX(AdmittedwithRecentDischarge!$AH$28:$AH$1527,MATCH($F565&amp;$R565,AdmittedwithRecentDischarge!$I$28:$I$1527&amp;AdmittedwithRecentDischarge!$M$28:$M$1527,0))),"", IF($R565&lt;&gt;"",INDEX(AdmittedwithRecentDischarge!$AH$28:$AH$1527,MATCH($F565&amp;$R565,AdmittedwithRecentDischarge!$I$28:$I$1527&amp;AdmittedwithRecentDischarge!$M$28:$M$1527,0)),""))</f>
        <v/>
      </c>
      <c r="T565" s="190">
        <f t="array" ref="T565">IF(ISNA(INDEX(AdmittedwithRecentDischarge!$I$28:$W$1527, (MATCH($F565&amp;$R565,AdmittedwithRecentDischarge!$I$28:$I$1527&amp;AdmittedwithRecentDischarge!$M$28:$M$1527,0)))),"",INDEX(AdmittedwithRecentDischarge!$I$28:$W$1527, (MATCH($F565&amp;$R565,AdmittedwithRecentDischarge!$I$28:$I$1527&amp;AdmittedwithRecentDischarge!$M$28:$M$1527,0)),9))</f>
        <v>0</v>
      </c>
      <c r="U565" s="191">
        <f t="array" ref="U565">IF(ISNA(INDEX(AdmittedwithRecentDischarge!$I$28:$W$1527, (MATCH($F565&amp;$R565,AdmittedwithRecentDischarge!$I$28:$I$1527&amp;AdmittedwithRecentDischarge!$M$28:$M$1527,0)))),"",INDEX(AdmittedwithRecentDischarge!$I$28:$W$1527, (MATCH($F565&amp;$R565,AdmittedwithRecentDischarge!$I$28:$I$1527&amp;AdmittedwithRecentDischarge!$M$28:$M$1527,0)),11))</f>
        <v>0</v>
      </c>
      <c r="V565" s="191">
        <f t="array" ref="V565">IF(ISNA(INDEX(AdmittedwithRecentDischarge!$I$28:$W$1527, (MATCH($F565&amp;$R565,AdmittedwithRecentDischarge!$I$28:$I$1527&amp;AdmittedwithRecentDischarge!$M$28:$M$1527,0)))),"",INDEX(AdmittedwithRecentDischarge!$I$28:$W$1527, (MATCH($F565&amp;$R565,AdmittedwithRecentDischarge!$I$28:$I$1527&amp;AdmittedwithRecentDischarge!$M$28:$M$1527,0)),15))</f>
        <v>0</v>
      </c>
      <c r="W565" s="228" t="b">
        <f t="shared" si="54"/>
        <v>0</v>
      </c>
      <c r="X565" s="224" t="str">
        <f t="array" ref="X565">IF(ISNA(VLOOKUP($F565, AdmittedwithRecentDischarge!$I$28:$I$1527,1,FALSE)),"",MAX(IF((AdmittedwithRecentDischarge!$I$28:$I$1527=$F565)*(AdmittedwithRecentDischarge!$K$28:$K$1527&lt;=TransferLog!$J565),AdmittedwithRecentDischarge!$K$28:$K$1527)))</f>
        <v/>
      </c>
      <c r="Y565" s="224" t="b">
        <f t="shared" si="55"/>
        <v>0</v>
      </c>
      <c r="Z565" s="208"/>
      <c r="AA565" s="207" t="str">
        <f t="shared" si="52"/>
        <v/>
      </c>
      <c r="AB565" s="212" t="b">
        <f t="shared" si="56"/>
        <v>0</v>
      </c>
      <c r="AC565" s="213">
        <f t="shared" si="53"/>
        <v>0</v>
      </c>
      <c r="AD565" s="298"/>
      <c r="AE565" s="299"/>
      <c r="AF565" s="21">
        <f t="shared" si="51"/>
        <v>0</v>
      </c>
    </row>
    <row r="566" spans="1:32" s="21" customFormat="1" ht="16.5" customHeight="1">
      <c r="A566" s="22"/>
      <c r="B566" s="22"/>
      <c r="C566" s="22"/>
      <c r="D566" s="115">
        <f t="shared" si="50"/>
        <v>546</v>
      </c>
      <c r="E566" s="248" t="str">
        <f t="array" ref="E566">IF($F566&lt;&gt;"",INDEX(DropDownLists!$K$10:$K$2516,MATCH($F566,DropDownLists!$L$10:$L$2516,0)),"")</f>
        <v/>
      </c>
      <c r="F566" s="116"/>
      <c r="G566" s="118"/>
      <c r="I566" s="144"/>
      <c r="J566" s="141"/>
      <c r="K566" s="145"/>
      <c r="L566" s="146"/>
      <c r="M566" s="195" t="str">
        <f t="array" ref="M566">IF($L566&lt;&gt;"",INDEX(DropDownLists!$H$10:$H$2516,MATCH($L566,DropDownLists!$I$10:$I$2516,0)),"")</f>
        <v/>
      </c>
      <c r="N566" s="148"/>
      <c r="O566" s="148"/>
      <c r="P566" s="146"/>
      <c r="Q566" s="148" t="s">
        <v>190</v>
      </c>
      <c r="R566" s="119" t="str">
        <f t="array" ref="R566">IF(ISNA(VLOOKUP($F566, AdmittedwithRecentDischarge!$I$28:$I$1527,1,FALSE)),"",MAX(IF((AdmittedwithRecentDischarge!$I$28:$I$1527=$F566)*(AdmittedwithRecentDischarge!$M$28:$M$1527&lt;=TransferLog!$J566),AdmittedwithRecentDischarge!$M$28:$M$1527)))</f>
        <v/>
      </c>
      <c r="S566" s="120" t="str">
        <f t="array" ref="S566">IF(ISNA(INDEX(AdmittedwithRecentDischarge!$AH$28:$AH$1527,MATCH($F566&amp;$R566,AdmittedwithRecentDischarge!$I$28:$I$1527&amp;AdmittedwithRecentDischarge!$M$28:$M$1527,0))),"", IF($R566&lt;&gt;"",INDEX(AdmittedwithRecentDischarge!$AH$28:$AH$1527,MATCH($F566&amp;$R566,AdmittedwithRecentDischarge!$I$28:$I$1527&amp;AdmittedwithRecentDischarge!$M$28:$M$1527,0)),""))</f>
        <v/>
      </c>
      <c r="T566" s="190">
        <f t="array" ref="T566">IF(ISNA(INDEX(AdmittedwithRecentDischarge!$I$28:$W$1527, (MATCH($F566&amp;$R566,AdmittedwithRecentDischarge!$I$28:$I$1527&amp;AdmittedwithRecentDischarge!$M$28:$M$1527,0)))),"",INDEX(AdmittedwithRecentDischarge!$I$28:$W$1527, (MATCH($F566&amp;$R566,AdmittedwithRecentDischarge!$I$28:$I$1527&amp;AdmittedwithRecentDischarge!$M$28:$M$1527,0)),9))</f>
        <v>0</v>
      </c>
      <c r="U566" s="191">
        <f t="array" ref="U566">IF(ISNA(INDEX(AdmittedwithRecentDischarge!$I$28:$W$1527, (MATCH($F566&amp;$R566,AdmittedwithRecentDischarge!$I$28:$I$1527&amp;AdmittedwithRecentDischarge!$M$28:$M$1527,0)))),"",INDEX(AdmittedwithRecentDischarge!$I$28:$W$1527, (MATCH($F566&amp;$R566,AdmittedwithRecentDischarge!$I$28:$I$1527&amp;AdmittedwithRecentDischarge!$M$28:$M$1527,0)),11))</f>
        <v>0</v>
      </c>
      <c r="V566" s="191">
        <f t="array" ref="V566">IF(ISNA(INDEX(AdmittedwithRecentDischarge!$I$28:$W$1527, (MATCH($F566&amp;$R566,AdmittedwithRecentDischarge!$I$28:$I$1527&amp;AdmittedwithRecentDischarge!$M$28:$M$1527,0)))),"",INDEX(AdmittedwithRecentDischarge!$I$28:$W$1527, (MATCH($F566&amp;$R566,AdmittedwithRecentDischarge!$I$28:$I$1527&amp;AdmittedwithRecentDischarge!$M$28:$M$1527,0)),15))</f>
        <v>0</v>
      </c>
      <c r="W566" s="228" t="b">
        <f t="shared" si="54"/>
        <v>0</v>
      </c>
      <c r="X566" s="224" t="str">
        <f t="array" ref="X566">IF(ISNA(VLOOKUP($F566, AdmittedwithRecentDischarge!$I$28:$I$1527,1,FALSE)),"",MAX(IF((AdmittedwithRecentDischarge!$I$28:$I$1527=$F566)*(AdmittedwithRecentDischarge!$K$28:$K$1527&lt;=TransferLog!$J566),AdmittedwithRecentDischarge!$K$28:$K$1527)))</f>
        <v/>
      </c>
      <c r="Y566" s="224" t="b">
        <f t="shared" si="55"/>
        <v>0</v>
      </c>
      <c r="Z566" s="208"/>
      <c r="AA566" s="207" t="str">
        <f t="shared" si="52"/>
        <v/>
      </c>
      <c r="AB566" s="212" t="b">
        <f t="shared" si="56"/>
        <v>0</v>
      </c>
      <c r="AC566" s="213">
        <f t="shared" si="53"/>
        <v>0</v>
      </c>
      <c r="AD566" s="298"/>
      <c r="AE566" s="299"/>
      <c r="AF566" s="21">
        <f t="shared" si="51"/>
        <v>0</v>
      </c>
    </row>
    <row r="567" spans="1:32" s="21" customFormat="1" ht="16.5" customHeight="1">
      <c r="A567" s="22"/>
      <c r="B567" s="22"/>
      <c r="C567" s="22"/>
      <c r="D567" s="115">
        <f t="shared" si="50"/>
        <v>547</v>
      </c>
      <c r="E567" s="248" t="str">
        <f t="array" ref="E567">IF($F567&lt;&gt;"",INDEX(DropDownLists!$K$10:$K$2516,MATCH($F567,DropDownLists!$L$10:$L$2516,0)),"")</f>
        <v/>
      </c>
      <c r="F567" s="116"/>
      <c r="G567" s="118"/>
      <c r="I567" s="144"/>
      <c r="J567" s="141"/>
      <c r="K567" s="145"/>
      <c r="L567" s="146"/>
      <c r="M567" s="195" t="str">
        <f t="array" ref="M567">IF($L567&lt;&gt;"",INDEX(DropDownLists!$H$10:$H$2516,MATCH($L567,DropDownLists!$I$10:$I$2516,0)),"")</f>
        <v/>
      </c>
      <c r="N567" s="148"/>
      <c r="O567" s="148"/>
      <c r="P567" s="146"/>
      <c r="Q567" s="148" t="s">
        <v>190</v>
      </c>
      <c r="R567" s="119" t="str">
        <f t="array" ref="R567">IF(ISNA(VLOOKUP($F567, AdmittedwithRecentDischarge!$I$28:$I$1527,1,FALSE)),"",MAX(IF((AdmittedwithRecentDischarge!$I$28:$I$1527=$F567)*(AdmittedwithRecentDischarge!$M$28:$M$1527&lt;=TransferLog!$J567),AdmittedwithRecentDischarge!$M$28:$M$1527)))</f>
        <v/>
      </c>
      <c r="S567" s="120" t="str">
        <f t="array" ref="S567">IF(ISNA(INDEX(AdmittedwithRecentDischarge!$AH$28:$AH$1527,MATCH($F567&amp;$R567,AdmittedwithRecentDischarge!$I$28:$I$1527&amp;AdmittedwithRecentDischarge!$M$28:$M$1527,0))),"", IF($R567&lt;&gt;"",INDEX(AdmittedwithRecentDischarge!$AH$28:$AH$1527,MATCH($F567&amp;$R567,AdmittedwithRecentDischarge!$I$28:$I$1527&amp;AdmittedwithRecentDischarge!$M$28:$M$1527,0)),""))</f>
        <v/>
      </c>
      <c r="T567" s="190">
        <f t="array" ref="T567">IF(ISNA(INDEX(AdmittedwithRecentDischarge!$I$28:$W$1527, (MATCH($F567&amp;$R567,AdmittedwithRecentDischarge!$I$28:$I$1527&amp;AdmittedwithRecentDischarge!$M$28:$M$1527,0)))),"",INDEX(AdmittedwithRecentDischarge!$I$28:$W$1527, (MATCH($F567&amp;$R567,AdmittedwithRecentDischarge!$I$28:$I$1527&amp;AdmittedwithRecentDischarge!$M$28:$M$1527,0)),9))</f>
        <v>0</v>
      </c>
      <c r="U567" s="191">
        <f t="array" ref="U567">IF(ISNA(INDEX(AdmittedwithRecentDischarge!$I$28:$W$1527, (MATCH($F567&amp;$R567,AdmittedwithRecentDischarge!$I$28:$I$1527&amp;AdmittedwithRecentDischarge!$M$28:$M$1527,0)))),"",INDEX(AdmittedwithRecentDischarge!$I$28:$W$1527, (MATCH($F567&amp;$R567,AdmittedwithRecentDischarge!$I$28:$I$1527&amp;AdmittedwithRecentDischarge!$M$28:$M$1527,0)),11))</f>
        <v>0</v>
      </c>
      <c r="V567" s="191">
        <f t="array" ref="V567">IF(ISNA(INDEX(AdmittedwithRecentDischarge!$I$28:$W$1527, (MATCH($F567&amp;$R567,AdmittedwithRecentDischarge!$I$28:$I$1527&amp;AdmittedwithRecentDischarge!$M$28:$M$1527,0)))),"",INDEX(AdmittedwithRecentDischarge!$I$28:$W$1527, (MATCH($F567&amp;$R567,AdmittedwithRecentDischarge!$I$28:$I$1527&amp;AdmittedwithRecentDischarge!$M$28:$M$1527,0)),15))</f>
        <v>0</v>
      </c>
      <c r="W567" s="228" t="b">
        <f t="shared" si="54"/>
        <v>0</v>
      </c>
      <c r="X567" s="224" t="str">
        <f t="array" ref="X567">IF(ISNA(VLOOKUP($F567, AdmittedwithRecentDischarge!$I$28:$I$1527,1,FALSE)),"",MAX(IF((AdmittedwithRecentDischarge!$I$28:$I$1527=$F567)*(AdmittedwithRecentDischarge!$K$28:$K$1527&lt;=TransferLog!$J567),AdmittedwithRecentDischarge!$K$28:$K$1527)))</f>
        <v/>
      </c>
      <c r="Y567" s="224" t="b">
        <f t="shared" si="55"/>
        <v>0</v>
      </c>
      <c r="Z567" s="208"/>
      <c r="AA567" s="207" t="str">
        <f t="shared" si="52"/>
        <v/>
      </c>
      <c r="AB567" s="212" t="b">
        <f t="shared" si="56"/>
        <v>0</v>
      </c>
      <c r="AC567" s="213">
        <f t="shared" si="53"/>
        <v>0</v>
      </c>
      <c r="AD567" s="298"/>
      <c r="AE567" s="299"/>
      <c r="AF567" s="21">
        <f t="shared" si="51"/>
        <v>0</v>
      </c>
    </row>
    <row r="568" spans="1:32" s="21" customFormat="1" ht="16.5" customHeight="1">
      <c r="A568" s="22"/>
      <c r="B568" s="22"/>
      <c r="C568" s="22"/>
      <c r="D568" s="115">
        <f t="shared" si="50"/>
        <v>548</v>
      </c>
      <c r="E568" s="248" t="str">
        <f t="array" ref="E568">IF($F568&lt;&gt;"",INDEX(DropDownLists!$K$10:$K$2516,MATCH($F568,DropDownLists!$L$10:$L$2516,0)),"")</f>
        <v/>
      </c>
      <c r="F568" s="116"/>
      <c r="G568" s="118"/>
      <c r="I568" s="144"/>
      <c r="J568" s="141"/>
      <c r="K568" s="145"/>
      <c r="L568" s="146"/>
      <c r="M568" s="195" t="str">
        <f t="array" ref="M568">IF($L568&lt;&gt;"",INDEX(DropDownLists!$H$10:$H$2516,MATCH($L568,DropDownLists!$I$10:$I$2516,0)),"")</f>
        <v/>
      </c>
      <c r="N568" s="148"/>
      <c r="O568" s="148"/>
      <c r="P568" s="146"/>
      <c r="Q568" s="148" t="s">
        <v>190</v>
      </c>
      <c r="R568" s="119" t="str">
        <f t="array" ref="R568">IF(ISNA(VLOOKUP($F568, AdmittedwithRecentDischarge!$I$28:$I$1527,1,FALSE)),"",MAX(IF((AdmittedwithRecentDischarge!$I$28:$I$1527=$F568)*(AdmittedwithRecentDischarge!$M$28:$M$1527&lt;=TransferLog!$J568),AdmittedwithRecentDischarge!$M$28:$M$1527)))</f>
        <v/>
      </c>
      <c r="S568" s="120" t="str">
        <f t="array" ref="S568">IF(ISNA(INDEX(AdmittedwithRecentDischarge!$AH$28:$AH$1527,MATCH($F568&amp;$R568,AdmittedwithRecentDischarge!$I$28:$I$1527&amp;AdmittedwithRecentDischarge!$M$28:$M$1527,0))),"", IF($R568&lt;&gt;"",INDEX(AdmittedwithRecentDischarge!$AH$28:$AH$1527,MATCH($F568&amp;$R568,AdmittedwithRecentDischarge!$I$28:$I$1527&amp;AdmittedwithRecentDischarge!$M$28:$M$1527,0)),""))</f>
        <v/>
      </c>
      <c r="T568" s="190">
        <f t="array" ref="T568">IF(ISNA(INDEX(AdmittedwithRecentDischarge!$I$28:$W$1527, (MATCH($F568&amp;$R568,AdmittedwithRecentDischarge!$I$28:$I$1527&amp;AdmittedwithRecentDischarge!$M$28:$M$1527,0)))),"",INDEX(AdmittedwithRecentDischarge!$I$28:$W$1527, (MATCH($F568&amp;$R568,AdmittedwithRecentDischarge!$I$28:$I$1527&amp;AdmittedwithRecentDischarge!$M$28:$M$1527,0)),9))</f>
        <v>0</v>
      </c>
      <c r="U568" s="191">
        <f t="array" ref="U568">IF(ISNA(INDEX(AdmittedwithRecentDischarge!$I$28:$W$1527, (MATCH($F568&amp;$R568,AdmittedwithRecentDischarge!$I$28:$I$1527&amp;AdmittedwithRecentDischarge!$M$28:$M$1527,0)))),"",INDEX(AdmittedwithRecentDischarge!$I$28:$W$1527, (MATCH($F568&amp;$R568,AdmittedwithRecentDischarge!$I$28:$I$1527&amp;AdmittedwithRecentDischarge!$M$28:$M$1527,0)),11))</f>
        <v>0</v>
      </c>
      <c r="V568" s="191">
        <f t="array" ref="V568">IF(ISNA(INDEX(AdmittedwithRecentDischarge!$I$28:$W$1527, (MATCH($F568&amp;$R568,AdmittedwithRecentDischarge!$I$28:$I$1527&amp;AdmittedwithRecentDischarge!$M$28:$M$1527,0)))),"",INDEX(AdmittedwithRecentDischarge!$I$28:$W$1527, (MATCH($F568&amp;$R568,AdmittedwithRecentDischarge!$I$28:$I$1527&amp;AdmittedwithRecentDischarge!$M$28:$M$1527,0)),15))</f>
        <v>0</v>
      </c>
      <c r="W568" s="228" t="b">
        <f t="shared" si="54"/>
        <v>0</v>
      </c>
      <c r="X568" s="224" t="str">
        <f t="array" ref="X568">IF(ISNA(VLOOKUP($F568, AdmittedwithRecentDischarge!$I$28:$I$1527,1,FALSE)),"",MAX(IF((AdmittedwithRecentDischarge!$I$28:$I$1527=$F568)*(AdmittedwithRecentDischarge!$K$28:$K$1527&lt;=TransferLog!$J568),AdmittedwithRecentDischarge!$K$28:$K$1527)))</f>
        <v/>
      </c>
      <c r="Y568" s="224" t="b">
        <f t="shared" si="55"/>
        <v>0</v>
      </c>
      <c r="Z568" s="208"/>
      <c r="AA568" s="207" t="str">
        <f t="shared" si="52"/>
        <v/>
      </c>
      <c r="AB568" s="212" t="b">
        <f t="shared" si="56"/>
        <v>0</v>
      </c>
      <c r="AC568" s="213">
        <f t="shared" si="53"/>
        <v>0</v>
      </c>
      <c r="AD568" s="298"/>
      <c r="AE568" s="299"/>
      <c r="AF568" s="21">
        <f t="shared" si="51"/>
        <v>0</v>
      </c>
    </row>
    <row r="569" spans="1:32" s="21" customFormat="1" ht="16.5" customHeight="1">
      <c r="A569" s="22"/>
      <c r="B569" s="22"/>
      <c r="C569" s="22"/>
      <c r="D569" s="115">
        <f t="shared" si="50"/>
        <v>549</v>
      </c>
      <c r="E569" s="248" t="str">
        <f t="array" ref="E569">IF($F569&lt;&gt;"",INDEX(DropDownLists!$K$10:$K$2516,MATCH($F569,DropDownLists!$L$10:$L$2516,0)),"")</f>
        <v/>
      </c>
      <c r="F569" s="116"/>
      <c r="G569" s="118"/>
      <c r="I569" s="144"/>
      <c r="J569" s="141"/>
      <c r="K569" s="145"/>
      <c r="L569" s="146"/>
      <c r="M569" s="195" t="str">
        <f t="array" ref="M569">IF($L569&lt;&gt;"",INDEX(DropDownLists!$H$10:$H$2516,MATCH($L569,DropDownLists!$I$10:$I$2516,0)),"")</f>
        <v/>
      </c>
      <c r="N569" s="148"/>
      <c r="O569" s="148"/>
      <c r="P569" s="146"/>
      <c r="Q569" s="148" t="s">
        <v>190</v>
      </c>
      <c r="R569" s="119" t="str">
        <f t="array" ref="R569">IF(ISNA(VLOOKUP($F569, AdmittedwithRecentDischarge!$I$28:$I$1527,1,FALSE)),"",MAX(IF((AdmittedwithRecentDischarge!$I$28:$I$1527=$F569)*(AdmittedwithRecentDischarge!$M$28:$M$1527&lt;=TransferLog!$J569),AdmittedwithRecentDischarge!$M$28:$M$1527)))</f>
        <v/>
      </c>
      <c r="S569" s="120" t="str">
        <f t="array" ref="S569">IF(ISNA(INDEX(AdmittedwithRecentDischarge!$AH$28:$AH$1527,MATCH($F569&amp;$R569,AdmittedwithRecentDischarge!$I$28:$I$1527&amp;AdmittedwithRecentDischarge!$M$28:$M$1527,0))),"", IF($R569&lt;&gt;"",INDEX(AdmittedwithRecentDischarge!$AH$28:$AH$1527,MATCH($F569&amp;$R569,AdmittedwithRecentDischarge!$I$28:$I$1527&amp;AdmittedwithRecentDischarge!$M$28:$M$1527,0)),""))</f>
        <v/>
      </c>
      <c r="T569" s="190">
        <f t="array" ref="T569">IF(ISNA(INDEX(AdmittedwithRecentDischarge!$I$28:$W$1527, (MATCH($F569&amp;$R569,AdmittedwithRecentDischarge!$I$28:$I$1527&amp;AdmittedwithRecentDischarge!$M$28:$M$1527,0)))),"",INDEX(AdmittedwithRecentDischarge!$I$28:$W$1527, (MATCH($F569&amp;$R569,AdmittedwithRecentDischarge!$I$28:$I$1527&amp;AdmittedwithRecentDischarge!$M$28:$M$1527,0)),9))</f>
        <v>0</v>
      </c>
      <c r="U569" s="191">
        <f t="array" ref="U569">IF(ISNA(INDEX(AdmittedwithRecentDischarge!$I$28:$W$1527, (MATCH($F569&amp;$R569,AdmittedwithRecentDischarge!$I$28:$I$1527&amp;AdmittedwithRecentDischarge!$M$28:$M$1527,0)))),"",INDEX(AdmittedwithRecentDischarge!$I$28:$W$1527, (MATCH($F569&amp;$R569,AdmittedwithRecentDischarge!$I$28:$I$1527&amp;AdmittedwithRecentDischarge!$M$28:$M$1527,0)),11))</f>
        <v>0</v>
      </c>
      <c r="V569" s="191">
        <f t="array" ref="V569">IF(ISNA(INDEX(AdmittedwithRecentDischarge!$I$28:$W$1527, (MATCH($F569&amp;$R569,AdmittedwithRecentDischarge!$I$28:$I$1527&amp;AdmittedwithRecentDischarge!$M$28:$M$1527,0)))),"",INDEX(AdmittedwithRecentDischarge!$I$28:$W$1527, (MATCH($F569&amp;$R569,AdmittedwithRecentDischarge!$I$28:$I$1527&amp;AdmittedwithRecentDischarge!$M$28:$M$1527,0)),15))</f>
        <v>0</v>
      </c>
      <c r="W569" s="228" t="b">
        <f t="shared" si="54"/>
        <v>0</v>
      </c>
      <c r="X569" s="224" t="str">
        <f t="array" ref="X569">IF(ISNA(VLOOKUP($F569, AdmittedwithRecentDischarge!$I$28:$I$1527,1,FALSE)),"",MAX(IF((AdmittedwithRecentDischarge!$I$28:$I$1527=$F569)*(AdmittedwithRecentDischarge!$K$28:$K$1527&lt;=TransferLog!$J569),AdmittedwithRecentDischarge!$K$28:$K$1527)))</f>
        <v/>
      </c>
      <c r="Y569" s="224" t="b">
        <f t="shared" si="55"/>
        <v>0</v>
      </c>
      <c r="Z569" s="208"/>
      <c r="AA569" s="207" t="str">
        <f t="shared" si="52"/>
        <v/>
      </c>
      <c r="AB569" s="212" t="b">
        <f t="shared" si="56"/>
        <v>0</v>
      </c>
      <c r="AC569" s="213">
        <f t="shared" si="53"/>
        <v>0</v>
      </c>
      <c r="AD569" s="298"/>
      <c r="AE569" s="299"/>
      <c r="AF569" s="21">
        <f t="shared" si="51"/>
        <v>0</v>
      </c>
    </row>
    <row r="570" spans="1:32" s="21" customFormat="1" ht="16.5" customHeight="1">
      <c r="A570" s="22"/>
      <c r="B570" s="22"/>
      <c r="C570" s="22"/>
      <c r="D570" s="115">
        <f t="shared" si="50"/>
        <v>550</v>
      </c>
      <c r="E570" s="248" t="str">
        <f t="array" ref="E570">IF($F570&lt;&gt;"",INDEX(DropDownLists!$K$10:$K$2516,MATCH($F570,DropDownLists!$L$10:$L$2516,0)),"")</f>
        <v/>
      </c>
      <c r="F570" s="116"/>
      <c r="G570" s="118"/>
      <c r="I570" s="144"/>
      <c r="J570" s="141"/>
      <c r="K570" s="145"/>
      <c r="L570" s="146"/>
      <c r="M570" s="195" t="str">
        <f t="array" ref="M570">IF($L570&lt;&gt;"",INDEX(DropDownLists!$H$10:$H$2516,MATCH($L570,DropDownLists!$I$10:$I$2516,0)),"")</f>
        <v/>
      </c>
      <c r="N570" s="148"/>
      <c r="O570" s="148"/>
      <c r="P570" s="146"/>
      <c r="Q570" s="148" t="s">
        <v>190</v>
      </c>
      <c r="R570" s="119" t="str">
        <f t="array" ref="R570">IF(ISNA(VLOOKUP($F570, AdmittedwithRecentDischarge!$I$28:$I$1527,1,FALSE)),"",MAX(IF((AdmittedwithRecentDischarge!$I$28:$I$1527=$F570)*(AdmittedwithRecentDischarge!$M$28:$M$1527&lt;=TransferLog!$J570),AdmittedwithRecentDischarge!$M$28:$M$1527)))</f>
        <v/>
      </c>
      <c r="S570" s="120" t="str">
        <f t="array" ref="S570">IF(ISNA(INDEX(AdmittedwithRecentDischarge!$AH$28:$AH$1527,MATCH($F570&amp;$R570,AdmittedwithRecentDischarge!$I$28:$I$1527&amp;AdmittedwithRecentDischarge!$M$28:$M$1527,0))),"", IF($R570&lt;&gt;"",INDEX(AdmittedwithRecentDischarge!$AH$28:$AH$1527,MATCH($F570&amp;$R570,AdmittedwithRecentDischarge!$I$28:$I$1527&amp;AdmittedwithRecentDischarge!$M$28:$M$1527,0)),""))</f>
        <v/>
      </c>
      <c r="T570" s="190">
        <f t="array" ref="T570">IF(ISNA(INDEX(AdmittedwithRecentDischarge!$I$28:$W$1527, (MATCH($F570&amp;$R570,AdmittedwithRecentDischarge!$I$28:$I$1527&amp;AdmittedwithRecentDischarge!$M$28:$M$1527,0)))),"",INDEX(AdmittedwithRecentDischarge!$I$28:$W$1527, (MATCH($F570&amp;$R570,AdmittedwithRecentDischarge!$I$28:$I$1527&amp;AdmittedwithRecentDischarge!$M$28:$M$1527,0)),9))</f>
        <v>0</v>
      </c>
      <c r="U570" s="191">
        <f t="array" ref="U570">IF(ISNA(INDEX(AdmittedwithRecentDischarge!$I$28:$W$1527, (MATCH($F570&amp;$R570,AdmittedwithRecentDischarge!$I$28:$I$1527&amp;AdmittedwithRecentDischarge!$M$28:$M$1527,0)))),"",INDEX(AdmittedwithRecentDischarge!$I$28:$W$1527, (MATCH($F570&amp;$R570,AdmittedwithRecentDischarge!$I$28:$I$1527&amp;AdmittedwithRecentDischarge!$M$28:$M$1527,0)),11))</f>
        <v>0</v>
      </c>
      <c r="V570" s="191">
        <f t="array" ref="V570">IF(ISNA(INDEX(AdmittedwithRecentDischarge!$I$28:$W$1527, (MATCH($F570&amp;$R570,AdmittedwithRecentDischarge!$I$28:$I$1527&amp;AdmittedwithRecentDischarge!$M$28:$M$1527,0)))),"",INDEX(AdmittedwithRecentDischarge!$I$28:$W$1527, (MATCH($F570&amp;$R570,AdmittedwithRecentDischarge!$I$28:$I$1527&amp;AdmittedwithRecentDischarge!$M$28:$M$1527,0)),15))</f>
        <v>0</v>
      </c>
      <c r="W570" s="228" t="b">
        <f t="shared" si="54"/>
        <v>0</v>
      </c>
      <c r="X570" s="224" t="str">
        <f t="array" ref="X570">IF(ISNA(VLOOKUP($F570, AdmittedwithRecentDischarge!$I$28:$I$1527,1,FALSE)),"",MAX(IF((AdmittedwithRecentDischarge!$I$28:$I$1527=$F570)*(AdmittedwithRecentDischarge!$K$28:$K$1527&lt;=TransferLog!$J570),AdmittedwithRecentDischarge!$K$28:$K$1527)))</f>
        <v/>
      </c>
      <c r="Y570" s="224" t="b">
        <f t="shared" si="55"/>
        <v>0</v>
      </c>
      <c r="Z570" s="208"/>
      <c r="AA570" s="207" t="str">
        <f t="shared" si="52"/>
        <v/>
      </c>
      <c r="AB570" s="212" t="b">
        <f t="shared" si="56"/>
        <v>0</v>
      </c>
      <c r="AC570" s="213">
        <f t="shared" si="53"/>
        <v>0</v>
      </c>
      <c r="AD570" s="298"/>
      <c r="AE570" s="299"/>
      <c r="AF570" s="21">
        <f t="shared" si="51"/>
        <v>0</v>
      </c>
    </row>
    <row r="571" spans="1:32" s="21" customFormat="1" ht="16.5" customHeight="1">
      <c r="A571" s="22"/>
      <c r="B571" s="22"/>
      <c r="C571" s="22"/>
      <c r="D571" s="115">
        <f t="shared" si="50"/>
        <v>551</v>
      </c>
      <c r="E571" s="248" t="str">
        <f t="array" ref="E571">IF($F571&lt;&gt;"",INDEX(DropDownLists!$K$10:$K$2516,MATCH($F571,DropDownLists!$L$10:$L$2516,0)),"")</f>
        <v/>
      </c>
      <c r="F571" s="116"/>
      <c r="G571" s="118"/>
      <c r="I571" s="144"/>
      <c r="J571" s="141"/>
      <c r="K571" s="145"/>
      <c r="L571" s="146"/>
      <c r="M571" s="195" t="str">
        <f t="array" ref="M571">IF($L571&lt;&gt;"",INDEX(DropDownLists!$H$10:$H$2516,MATCH($L571,DropDownLists!$I$10:$I$2516,0)),"")</f>
        <v/>
      </c>
      <c r="N571" s="148"/>
      <c r="O571" s="148"/>
      <c r="P571" s="146"/>
      <c r="Q571" s="148" t="s">
        <v>190</v>
      </c>
      <c r="R571" s="119" t="str">
        <f t="array" ref="R571">IF(ISNA(VLOOKUP($F571, AdmittedwithRecentDischarge!$I$28:$I$1527,1,FALSE)),"",MAX(IF((AdmittedwithRecentDischarge!$I$28:$I$1527=$F571)*(AdmittedwithRecentDischarge!$M$28:$M$1527&lt;=TransferLog!$J571),AdmittedwithRecentDischarge!$M$28:$M$1527)))</f>
        <v/>
      </c>
      <c r="S571" s="120" t="str">
        <f t="array" ref="S571">IF(ISNA(INDEX(AdmittedwithRecentDischarge!$AH$28:$AH$1527,MATCH($F571&amp;$R571,AdmittedwithRecentDischarge!$I$28:$I$1527&amp;AdmittedwithRecentDischarge!$M$28:$M$1527,0))),"", IF($R571&lt;&gt;"",INDEX(AdmittedwithRecentDischarge!$AH$28:$AH$1527,MATCH($F571&amp;$R571,AdmittedwithRecentDischarge!$I$28:$I$1527&amp;AdmittedwithRecentDischarge!$M$28:$M$1527,0)),""))</f>
        <v/>
      </c>
      <c r="T571" s="190">
        <f t="array" ref="T571">IF(ISNA(INDEX(AdmittedwithRecentDischarge!$I$28:$W$1527, (MATCH($F571&amp;$R571,AdmittedwithRecentDischarge!$I$28:$I$1527&amp;AdmittedwithRecentDischarge!$M$28:$M$1527,0)))),"",INDEX(AdmittedwithRecentDischarge!$I$28:$W$1527, (MATCH($F571&amp;$R571,AdmittedwithRecentDischarge!$I$28:$I$1527&amp;AdmittedwithRecentDischarge!$M$28:$M$1527,0)),9))</f>
        <v>0</v>
      </c>
      <c r="U571" s="191">
        <f t="array" ref="U571">IF(ISNA(INDEX(AdmittedwithRecentDischarge!$I$28:$W$1527, (MATCH($F571&amp;$R571,AdmittedwithRecentDischarge!$I$28:$I$1527&amp;AdmittedwithRecentDischarge!$M$28:$M$1527,0)))),"",INDEX(AdmittedwithRecentDischarge!$I$28:$W$1527, (MATCH($F571&amp;$R571,AdmittedwithRecentDischarge!$I$28:$I$1527&amp;AdmittedwithRecentDischarge!$M$28:$M$1527,0)),11))</f>
        <v>0</v>
      </c>
      <c r="V571" s="191">
        <f t="array" ref="V571">IF(ISNA(INDEX(AdmittedwithRecentDischarge!$I$28:$W$1527, (MATCH($F571&amp;$R571,AdmittedwithRecentDischarge!$I$28:$I$1527&amp;AdmittedwithRecentDischarge!$M$28:$M$1527,0)))),"",INDEX(AdmittedwithRecentDischarge!$I$28:$W$1527, (MATCH($F571&amp;$R571,AdmittedwithRecentDischarge!$I$28:$I$1527&amp;AdmittedwithRecentDischarge!$M$28:$M$1527,0)),15))</f>
        <v>0</v>
      </c>
      <c r="W571" s="228" t="b">
        <f t="shared" si="54"/>
        <v>0</v>
      </c>
      <c r="X571" s="224" t="str">
        <f t="array" ref="X571">IF(ISNA(VLOOKUP($F571, AdmittedwithRecentDischarge!$I$28:$I$1527,1,FALSE)),"",MAX(IF((AdmittedwithRecentDischarge!$I$28:$I$1527=$F571)*(AdmittedwithRecentDischarge!$K$28:$K$1527&lt;=TransferLog!$J571),AdmittedwithRecentDischarge!$K$28:$K$1527)))</f>
        <v/>
      </c>
      <c r="Y571" s="224" t="b">
        <f t="shared" si="55"/>
        <v>0</v>
      </c>
      <c r="Z571" s="208"/>
      <c r="AA571" s="207" t="str">
        <f t="shared" si="52"/>
        <v/>
      </c>
      <c r="AB571" s="212" t="b">
        <f t="shared" si="56"/>
        <v>0</v>
      </c>
      <c r="AC571" s="213">
        <f t="shared" si="53"/>
        <v>0</v>
      </c>
      <c r="AD571" s="298"/>
      <c r="AE571" s="299"/>
      <c r="AF571" s="21">
        <f t="shared" si="51"/>
        <v>0</v>
      </c>
    </row>
    <row r="572" spans="1:32" s="21" customFormat="1" ht="16.5" customHeight="1">
      <c r="A572" s="22"/>
      <c r="B572" s="22"/>
      <c r="C572" s="22"/>
      <c r="D572" s="115">
        <f t="shared" si="50"/>
        <v>552</v>
      </c>
      <c r="E572" s="248" t="str">
        <f t="array" ref="E572">IF($F572&lt;&gt;"",INDEX(DropDownLists!$K$10:$K$2516,MATCH($F572,DropDownLists!$L$10:$L$2516,0)),"")</f>
        <v/>
      </c>
      <c r="F572" s="116"/>
      <c r="G572" s="118"/>
      <c r="I572" s="144"/>
      <c r="J572" s="141"/>
      <c r="K572" s="145"/>
      <c r="L572" s="146"/>
      <c r="M572" s="195" t="str">
        <f t="array" ref="M572">IF($L572&lt;&gt;"",INDEX(DropDownLists!$H$10:$H$2516,MATCH($L572,DropDownLists!$I$10:$I$2516,0)),"")</f>
        <v/>
      </c>
      <c r="N572" s="148"/>
      <c r="O572" s="148"/>
      <c r="P572" s="146"/>
      <c r="Q572" s="148" t="s">
        <v>190</v>
      </c>
      <c r="R572" s="119" t="str">
        <f t="array" ref="R572">IF(ISNA(VLOOKUP($F572, AdmittedwithRecentDischarge!$I$28:$I$1527,1,FALSE)),"",MAX(IF((AdmittedwithRecentDischarge!$I$28:$I$1527=$F572)*(AdmittedwithRecentDischarge!$M$28:$M$1527&lt;=TransferLog!$J572),AdmittedwithRecentDischarge!$M$28:$M$1527)))</f>
        <v/>
      </c>
      <c r="S572" s="120" t="str">
        <f t="array" ref="S572">IF(ISNA(INDEX(AdmittedwithRecentDischarge!$AH$28:$AH$1527,MATCH($F572&amp;$R572,AdmittedwithRecentDischarge!$I$28:$I$1527&amp;AdmittedwithRecentDischarge!$M$28:$M$1527,0))),"", IF($R572&lt;&gt;"",INDEX(AdmittedwithRecentDischarge!$AH$28:$AH$1527,MATCH($F572&amp;$R572,AdmittedwithRecentDischarge!$I$28:$I$1527&amp;AdmittedwithRecentDischarge!$M$28:$M$1527,0)),""))</f>
        <v/>
      </c>
      <c r="T572" s="190">
        <f t="array" ref="T572">IF(ISNA(INDEX(AdmittedwithRecentDischarge!$I$28:$W$1527, (MATCH($F572&amp;$R572,AdmittedwithRecentDischarge!$I$28:$I$1527&amp;AdmittedwithRecentDischarge!$M$28:$M$1527,0)))),"",INDEX(AdmittedwithRecentDischarge!$I$28:$W$1527, (MATCH($F572&amp;$R572,AdmittedwithRecentDischarge!$I$28:$I$1527&amp;AdmittedwithRecentDischarge!$M$28:$M$1527,0)),9))</f>
        <v>0</v>
      </c>
      <c r="U572" s="191">
        <f t="array" ref="U572">IF(ISNA(INDEX(AdmittedwithRecentDischarge!$I$28:$W$1527, (MATCH($F572&amp;$R572,AdmittedwithRecentDischarge!$I$28:$I$1527&amp;AdmittedwithRecentDischarge!$M$28:$M$1527,0)))),"",INDEX(AdmittedwithRecentDischarge!$I$28:$W$1527, (MATCH($F572&amp;$R572,AdmittedwithRecentDischarge!$I$28:$I$1527&amp;AdmittedwithRecentDischarge!$M$28:$M$1527,0)),11))</f>
        <v>0</v>
      </c>
      <c r="V572" s="191">
        <f t="array" ref="V572">IF(ISNA(INDEX(AdmittedwithRecentDischarge!$I$28:$W$1527, (MATCH($F572&amp;$R572,AdmittedwithRecentDischarge!$I$28:$I$1527&amp;AdmittedwithRecentDischarge!$M$28:$M$1527,0)))),"",INDEX(AdmittedwithRecentDischarge!$I$28:$W$1527, (MATCH($F572&amp;$R572,AdmittedwithRecentDischarge!$I$28:$I$1527&amp;AdmittedwithRecentDischarge!$M$28:$M$1527,0)),15))</f>
        <v>0</v>
      </c>
      <c r="W572" s="228" t="b">
        <f t="shared" si="54"/>
        <v>0</v>
      </c>
      <c r="X572" s="224" t="str">
        <f t="array" ref="X572">IF(ISNA(VLOOKUP($F572, AdmittedwithRecentDischarge!$I$28:$I$1527,1,FALSE)),"",MAX(IF((AdmittedwithRecentDischarge!$I$28:$I$1527=$F572)*(AdmittedwithRecentDischarge!$K$28:$K$1527&lt;=TransferLog!$J572),AdmittedwithRecentDischarge!$K$28:$K$1527)))</f>
        <v/>
      </c>
      <c r="Y572" s="224" t="b">
        <f t="shared" si="55"/>
        <v>0</v>
      </c>
      <c r="Z572" s="208"/>
      <c r="AA572" s="207" t="str">
        <f t="shared" si="52"/>
        <v/>
      </c>
      <c r="AB572" s="212" t="b">
        <f t="shared" si="56"/>
        <v>0</v>
      </c>
      <c r="AC572" s="213">
        <f t="shared" si="53"/>
        <v>0</v>
      </c>
      <c r="AD572" s="298"/>
      <c r="AE572" s="299"/>
      <c r="AF572" s="21">
        <f t="shared" si="51"/>
        <v>0</v>
      </c>
    </row>
    <row r="573" spans="1:32" s="21" customFormat="1" ht="16.5" customHeight="1">
      <c r="A573" s="22"/>
      <c r="B573" s="22"/>
      <c r="C573" s="22"/>
      <c r="D573" s="115">
        <f t="shared" si="50"/>
        <v>553</v>
      </c>
      <c r="E573" s="248" t="str">
        <f t="array" ref="E573">IF($F573&lt;&gt;"",INDEX(DropDownLists!$K$10:$K$2516,MATCH($F573,DropDownLists!$L$10:$L$2516,0)),"")</f>
        <v/>
      </c>
      <c r="F573" s="116"/>
      <c r="G573" s="118"/>
      <c r="I573" s="144"/>
      <c r="J573" s="141"/>
      <c r="K573" s="145"/>
      <c r="L573" s="146"/>
      <c r="M573" s="195" t="str">
        <f t="array" ref="M573">IF($L573&lt;&gt;"",INDEX(DropDownLists!$H$10:$H$2516,MATCH($L573,DropDownLists!$I$10:$I$2516,0)),"")</f>
        <v/>
      </c>
      <c r="N573" s="148"/>
      <c r="O573" s="148"/>
      <c r="P573" s="146"/>
      <c r="Q573" s="148" t="s">
        <v>190</v>
      </c>
      <c r="R573" s="119" t="str">
        <f t="array" ref="R573">IF(ISNA(VLOOKUP($F573, AdmittedwithRecentDischarge!$I$28:$I$1527,1,FALSE)),"",MAX(IF((AdmittedwithRecentDischarge!$I$28:$I$1527=$F573)*(AdmittedwithRecentDischarge!$M$28:$M$1527&lt;=TransferLog!$J573),AdmittedwithRecentDischarge!$M$28:$M$1527)))</f>
        <v/>
      </c>
      <c r="S573" s="120" t="str">
        <f t="array" ref="S573">IF(ISNA(INDEX(AdmittedwithRecentDischarge!$AH$28:$AH$1527,MATCH($F573&amp;$R573,AdmittedwithRecentDischarge!$I$28:$I$1527&amp;AdmittedwithRecentDischarge!$M$28:$M$1527,0))),"", IF($R573&lt;&gt;"",INDEX(AdmittedwithRecentDischarge!$AH$28:$AH$1527,MATCH($F573&amp;$R573,AdmittedwithRecentDischarge!$I$28:$I$1527&amp;AdmittedwithRecentDischarge!$M$28:$M$1527,0)),""))</f>
        <v/>
      </c>
      <c r="T573" s="190">
        <f t="array" ref="T573">IF(ISNA(INDEX(AdmittedwithRecentDischarge!$I$28:$W$1527, (MATCH($F573&amp;$R573,AdmittedwithRecentDischarge!$I$28:$I$1527&amp;AdmittedwithRecentDischarge!$M$28:$M$1527,0)))),"",INDEX(AdmittedwithRecentDischarge!$I$28:$W$1527, (MATCH($F573&amp;$R573,AdmittedwithRecentDischarge!$I$28:$I$1527&amp;AdmittedwithRecentDischarge!$M$28:$M$1527,0)),9))</f>
        <v>0</v>
      </c>
      <c r="U573" s="191">
        <f t="array" ref="U573">IF(ISNA(INDEX(AdmittedwithRecentDischarge!$I$28:$W$1527, (MATCH($F573&amp;$R573,AdmittedwithRecentDischarge!$I$28:$I$1527&amp;AdmittedwithRecentDischarge!$M$28:$M$1527,0)))),"",INDEX(AdmittedwithRecentDischarge!$I$28:$W$1527, (MATCH($F573&amp;$R573,AdmittedwithRecentDischarge!$I$28:$I$1527&amp;AdmittedwithRecentDischarge!$M$28:$M$1527,0)),11))</f>
        <v>0</v>
      </c>
      <c r="V573" s="191">
        <f t="array" ref="V573">IF(ISNA(INDEX(AdmittedwithRecentDischarge!$I$28:$W$1527, (MATCH($F573&amp;$R573,AdmittedwithRecentDischarge!$I$28:$I$1527&amp;AdmittedwithRecentDischarge!$M$28:$M$1527,0)))),"",INDEX(AdmittedwithRecentDischarge!$I$28:$W$1527, (MATCH($F573&amp;$R573,AdmittedwithRecentDischarge!$I$28:$I$1527&amp;AdmittedwithRecentDischarge!$M$28:$M$1527,0)),15))</f>
        <v>0</v>
      </c>
      <c r="W573" s="228" t="b">
        <f t="shared" si="54"/>
        <v>0</v>
      </c>
      <c r="X573" s="224" t="str">
        <f t="array" ref="X573">IF(ISNA(VLOOKUP($F573, AdmittedwithRecentDischarge!$I$28:$I$1527,1,FALSE)),"",MAX(IF((AdmittedwithRecentDischarge!$I$28:$I$1527=$F573)*(AdmittedwithRecentDischarge!$K$28:$K$1527&lt;=TransferLog!$J573),AdmittedwithRecentDischarge!$K$28:$K$1527)))</f>
        <v/>
      </c>
      <c r="Y573" s="224" t="b">
        <f t="shared" si="55"/>
        <v>0</v>
      </c>
      <c r="Z573" s="208"/>
      <c r="AA573" s="207" t="str">
        <f t="shared" si="52"/>
        <v/>
      </c>
      <c r="AB573" s="212" t="b">
        <f t="shared" si="56"/>
        <v>0</v>
      </c>
      <c r="AC573" s="213">
        <f t="shared" si="53"/>
        <v>0</v>
      </c>
      <c r="AD573" s="298"/>
      <c r="AE573" s="299"/>
      <c r="AF573" s="21">
        <f t="shared" si="51"/>
        <v>0</v>
      </c>
    </row>
    <row r="574" spans="1:32" s="21" customFormat="1" ht="16.5" customHeight="1">
      <c r="A574" s="22"/>
      <c r="B574" s="22"/>
      <c r="C574" s="22"/>
      <c r="D574" s="115">
        <f t="shared" si="50"/>
        <v>554</v>
      </c>
      <c r="E574" s="248" t="str">
        <f t="array" ref="E574">IF($F574&lt;&gt;"",INDEX(DropDownLists!$K$10:$K$2516,MATCH($F574,DropDownLists!$L$10:$L$2516,0)),"")</f>
        <v/>
      </c>
      <c r="F574" s="116"/>
      <c r="G574" s="118"/>
      <c r="I574" s="144"/>
      <c r="J574" s="141"/>
      <c r="K574" s="145"/>
      <c r="L574" s="146"/>
      <c r="M574" s="195" t="str">
        <f t="array" ref="M574">IF($L574&lt;&gt;"",INDEX(DropDownLists!$H$10:$H$2516,MATCH($L574,DropDownLists!$I$10:$I$2516,0)),"")</f>
        <v/>
      </c>
      <c r="N574" s="148"/>
      <c r="O574" s="148"/>
      <c r="P574" s="146"/>
      <c r="Q574" s="148" t="s">
        <v>190</v>
      </c>
      <c r="R574" s="119" t="str">
        <f t="array" ref="R574">IF(ISNA(VLOOKUP($F574, AdmittedwithRecentDischarge!$I$28:$I$1527,1,FALSE)),"",MAX(IF((AdmittedwithRecentDischarge!$I$28:$I$1527=$F574)*(AdmittedwithRecentDischarge!$M$28:$M$1527&lt;=TransferLog!$J574),AdmittedwithRecentDischarge!$M$28:$M$1527)))</f>
        <v/>
      </c>
      <c r="S574" s="120" t="str">
        <f t="array" ref="S574">IF(ISNA(INDEX(AdmittedwithRecentDischarge!$AH$28:$AH$1527,MATCH($F574&amp;$R574,AdmittedwithRecentDischarge!$I$28:$I$1527&amp;AdmittedwithRecentDischarge!$M$28:$M$1527,0))),"", IF($R574&lt;&gt;"",INDEX(AdmittedwithRecentDischarge!$AH$28:$AH$1527,MATCH($F574&amp;$R574,AdmittedwithRecentDischarge!$I$28:$I$1527&amp;AdmittedwithRecentDischarge!$M$28:$M$1527,0)),""))</f>
        <v/>
      </c>
      <c r="T574" s="190">
        <f t="array" ref="T574">IF(ISNA(INDEX(AdmittedwithRecentDischarge!$I$28:$W$1527, (MATCH($F574&amp;$R574,AdmittedwithRecentDischarge!$I$28:$I$1527&amp;AdmittedwithRecentDischarge!$M$28:$M$1527,0)))),"",INDEX(AdmittedwithRecentDischarge!$I$28:$W$1527, (MATCH($F574&amp;$R574,AdmittedwithRecentDischarge!$I$28:$I$1527&amp;AdmittedwithRecentDischarge!$M$28:$M$1527,0)),9))</f>
        <v>0</v>
      </c>
      <c r="U574" s="191">
        <f t="array" ref="U574">IF(ISNA(INDEX(AdmittedwithRecentDischarge!$I$28:$W$1527, (MATCH($F574&amp;$R574,AdmittedwithRecentDischarge!$I$28:$I$1527&amp;AdmittedwithRecentDischarge!$M$28:$M$1527,0)))),"",INDEX(AdmittedwithRecentDischarge!$I$28:$W$1527, (MATCH($F574&amp;$R574,AdmittedwithRecentDischarge!$I$28:$I$1527&amp;AdmittedwithRecentDischarge!$M$28:$M$1527,0)),11))</f>
        <v>0</v>
      </c>
      <c r="V574" s="191">
        <f t="array" ref="V574">IF(ISNA(INDEX(AdmittedwithRecentDischarge!$I$28:$W$1527, (MATCH($F574&amp;$R574,AdmittedwithRecentDischarge!$I$28:$I$1527&amp;AdmittedwithRecentDischarge!$M$28:$M$1527,0)))),"",INDEX(AdmittedwithRecentDischarge!$I$28:$W$1527, (MATCH($F574&amp;$R574,AdmittedwithRecentDischarge!$I$28:$I$1527&amp;AdmittedwithRecentDischarge!$M$28:$M$1527,0)),15))</f>
        <v>0</v>
      </c>
      <c r="W574" s="228" t="b">
        <f t="shared" si="54"/>
        <v>0</v>
      </c>
      <c r="X574" s="224" t="str">
        <f t="array" ref="X574">IF(ISNA(VLOOKUP($F574, AdmittedwithRecentDischarge!$I$28:$I$1527,1,FALSE)),"",MAX(IF((AdmittedwithRecentDischarge!$I$28:$I$1527=$F574)*(AdmittedwithRecentDischarge!$K$28:$K$1527&lt;=TransferLog!$J574),AdmittedwithRecentDischarge!$K$28:$K$1527)))</f>
        <v/>
      </c>
      <c r="Y574" s="224" t="b">
        <f t="shared" si="55"/>
        <v>0</v>
      </c>
      <c r="Z574" s="208"/>
      <c r="AA574" s="207" t="str">
        <f t="shared" si="52"/>
        <v/>
      </c>
      <c r="AB574" s="212" t="b">
        <f t="shared" si="56"/>
        <v>0</v>
      </c>
      <c r="AC574" s="213">
        <f t="shared" si="53"/>
        <v>0</v>
      </c>
      <c r="AD574" s="298"/>
      <c r="AE574" s="299"/>
      <c r="AF574" s="21">
        <f t="shared" si="51"/>
        <v>0</v>
      </c>
    </row>
    <row r="575" spans="1:32" s="21" customFormat="1" ht="16.5" customHeight="1">
      <c r="A575" s="22"/>
      <c r="B575" s="22"/>
      <c r="C575" s="22"/>
      <c r="D575" s="115">
        <f t="shared" si="50"/>
        <v>555</v>
      </c>
      <c r="E575" s="248" t="str">
        <f t="array" ref="E575">IF($F575&lt;&gt;"",INDEX(DropDownLists!$K$10:$K$2516,MATCH($F575,DropDownLists!$L$10:$L$2516,0)),"")</f>
        <v/>
      </c>
      <c r="F575" s="116"/>
      <c r="G575" s="118"/>
      <c r="I575" s="144"/>
      <c r="J575" s="141"/>
      <c r="K575" s="145"/>
      <c r="L575" s="146"/>
      <c r="M575" s="195" t="str">
        <f t="array" ref="M575">IF($L575&lt;&gt;"",INDEX(DropDownLists!$H$10:$H$2516,MATCH($L575,DropDownLists!$I$10:$I$2516,0)),"")</f>
        <v/>
      </c>
      <c r="N575" s="148"/>
      <c r="O575" s="148"/>
      <c r="P575" s="146"/>
      <c r="Q575" s="148" t="s">
        <v>190</v>
      </c>
      <c r="R575" s="119" t="str">
        <f t="array" ref="R575">IF(ISNA(VLOOKUP($F575, AdmittedwithRecentDischarge!$I$28:$I$1527,1,FALSE)),"",MAX(IF((AdmittedwithRecentDischarge!$I$28:$I$1527=$F575)*(AdmittedwithRecentDischarge!$M$28:$M$1527&lt;=TransferLog!$J575),AdmittedwithRecentDischarge!$M$28:$M$1527)))</f>
        <v/>
      </c>
      <c r="S575" s="120" t="str">
        <f t="array" ref="S575">IF(ISNA(INDEX(AdmittedwithRecentDischarge!$AH$28:$AH$1527,MATCH($F575&amp;$R575,AdmittedwithRecentDischarge!$I$28:$I$1527&amp;AdmittedwithRecentDischarge!$M$28:$M$1527,0))),"", IF($R575&lt;&gt;"",INDEX(AdmittedwithRecentDischarge!$AH$28:$AH$1527,MATCH($F575&amp;$R575,AdmittedwithRecentDischarge!$I$28:$I$1527&amp;AdmittedwithRecentDischarge!$M$28:$M$1527,0)),""))</f>
        <v/>
      </c>
      <c r="T575" s="190">
        <f t="array" ref="T575">IF(ISNA(INDEX(AdmittedwithRecentDischarge!$I$28:$W$1527, (MATCH($F575&amp;$R575,AdmittedwithRecentDischarge!$I$28:$I$1527&amp;AdmittedwithRecentDischarge!$M$28:$M$1527,0)))),"",INDEX(AdmittedwithRecentDischarge!$I$28:$W$1527, (MATCH($F575&amp;$R575,AdmittedwithRecentDischarge!$I$28:$I$1527&amp;AdmittedwithRecentDischarge!$M$28:$M$1527,0)),9))</f>
        <v>0</v>
      </c>
      <c r="U575" s="191">
        <f t="array" ref="U575">IF(ISNA(INDEX(AdmittedwithRecentDischarge!$I$28:$W$1527, (MATCH($F575&amp;$R575,AdmittedwithRecentDischarge!$I$28:$I$1527&amp;AdmittedwithRecentDischarge!$M$28:$M$1527,0)))),"",INDEX(AdmittedwithRecentDischarge!$I$28:$W$1527, (MATCH($F575&amp;$R575,AdmittedwithRecentDischarge!$I$28:$I$1527&amp;AdmittedwithRecentDischarge!$M$28:$M$1527,0)),11))</f>
        <v>0</v>
      </c>
      <c r="V575" s="191">
        <f t="array" ref="V575">IF(ISNA(INDEX(AdmittedwithRecentDischarge!$I$28:$W$1527, (MATCH($F575&amp;$R575,AdmittedwithRecentDischarge!$I$28:$I$1527&amp;AdmittedwithRecentDischarge!$M$28:$M$1527,0)))),"",INDEX(AdmittedwithRecentDischarge!$I$28:$W$1527, (MATCH($F575&amp;$R575,AdmittedwithRecentDischarge!$I$28:$I$1527&amp;AdmittedwithRecentDischarge!$M$28:$M$1527,0)),15))</f>
        <v>0</v>
      </c>
      <c r="W575" s="228" t="b">
        <f t="shared" si="54"/>
        <v>0</v>
      </c>
      <c r="X575" s="224" t="str">
        <f t="array" ref="X575">IF(ISNA(VLOOKUP($F575, AdmittedwithRecentDischarge!$I$28:$I$1527,1,FALSE)),"",MAX(IF((AdmittedwithRecentDischarge!$I$28:$I$1527=$F575)*(AdmittedwithRecentDischarge!$K$28:$K$1527&lt;=TransferLog!$J575),AdmittedwithRecentDischarge!$K$28:$K$1527)))</f>
        <v/>
      </c>
      <c r="Y575" s="224" t="b">
        <f t="shared" si="55"/>
        <v>0</v>
      </c>
      <c r="Z575" s="208"/>
      <c r="AA575" s="207" t="str">
        <f t="shared" si="52"/>
        <v/>
      </c>
      <c r="AB575" s="212" t="b">
        <f t="shared" si="56"/>
        <v>0</v>
      </c>
      <c r="AC575" s="213">
        <f t="shared" si="53"/>
        <v>0</v>
      </c>
      <c r="AD575" s="298"/>
      <c r="AE575" s="299"/>
      <c r="AF575" s="21">
        <f t="shared" si="51"/>
        <v>0</v>
      </c>
    </row>
    <row r="576" spans="1:32" s="21" customFormat="1" ht="16.5" customHeight="1">
      <c r="A576" s="22"/>
      <c r="B576" s="22"/>
      <c r="C576" s="22"/>
      <c r="D576" s="115">
        <f t="shared" si="50"/>
        <v>556</v>
      </c>
      <c r="E576" s="248" t="str">
        <f t="array" ref="E576">IF($F576&lt;&gt;"",INDEX(DropDownLists!$K$10:$K$2516,MATCH($F576,DropDownLists!$L$10:$L$2516,0)),"")</f>
        <v/>
      </c>
      <c r="F576" s="116"/>
      <c r="G576" s="118"/>
      <c r="I576" s="144"/>
      <c r="J576" s="141"/>
      <c r="K576" s="145"/>
      <c r="L576" s="146"/>
      <c r="M576" s="195" t="str">
        <f t="array" ref="M576">IF($L576&lt;&gt;"",INDEX(DropDownLists!$H$10:$H$2516,MATCH($L576,DropDownLists!$I$10:$I$2516,0)),"")</f>
        <v/>
      </c>
      <c r="N576" s="148"/>
      <c r="O576" s="148"/>
      <c r="P576" s="146"/>
      <c r="Q576" s="148" t="s">
        <v>190</v>
      </c>
      <c r="R576" s="119" t="str">
        <f t="array" ref="R576">IF(ISNA(VLOOKUP($F576, AdmittedwithRecentDischarge!$I$28:$I$1527,1,FALSE)),"",MAX(IF((AdmittedwithRecentDischarge!$I$28:$I$1527=$F576)*(AdmittedwithRecentDischarge!$M$28:$M$1527&lt;=TransferLog!$J576),AdmittedwithRecentDischarge!$M$28:$M$1527)))</f>
        <v/>
      </c>
      <c r="S576" s="120" t="str">
        <f t="array" ref="S576">IF(ISNA(INDEX(AdmittedwithRecentDischarge!$AH$28:$AH$1527,MATCH($F576&amp;$R576,AdmittedwithRecentDischarge!$I$28:$I$1527&amp;AdmittedwithRecentDischarge!$M$28:$M$1527,0))),"", IF($R576&lt;&gt;"",INDEX(AdmittedwithRecentDischarge!$AH$28:$AH$1527,MATCH($F576&amp;$R576,AdmittedwithRecentDischarge!$I$28:$I$1527&amp;AdmittedwithRecentDischarge!$M$28:$M$1527,0)),""))</f>
        <v/>
      </c>
      <c r="T576" s="190">
        <f t="array" ref="T576">IF(ISNA(INDEX(AdmittedwithRecentDischarge!$I$28:$W$1527, (MATCH($F576&amp;$R576,AdmittedwithRecentDischarge!$I$28:$I$1527&amp;AdmittedwithRecentDischarge!$M$28:$M$1527,0)))),"",INDEX(AdmittedwithRecentDischarge!$I$28:$W$1527, (MATCH($F576&amp;$R576,AdmittedwithRecentDischarge!$I$28:$I$1527&amp;AdmittedwithRecentDischarge!$M$28:$M$1527,0)),9))</f>
        <v>0</v>
      </c>
      <c r="U576" s="191">
        <f t="array" ref="U576">IF(ISNA(INDEX(AdmittedwithRecentDischarge!$I$28:$W$1527, (MATCH($F576&amp;$R576,AdmittedwithRecentDischarge!$I$28:$I$1527&amp;AdmittedwithRecentDischarge!$M$28:$M$1527,0)))),"",INDEX(AdmittedwithRecentDischarge!$I$28:$W$1527, (MATCH($F576&amp;$R576,AdmittedwithRecentDischarge!$I$28:$I$1527&amp;AdmittedwithRecentDischarge!$M$28:$M$1527,0)),11))</f>
        <v>0</v>
      </c>
      <c r="V576" s="191">
        <f t="array" ref="V576">IF(ISNA(INDEX(AdmittedwithRecentDischarge!$I$28:$W$1527, (MATCH($F576&amp;$R576,AdmittedwithRecentDischarge!$I$28:$I$1527&amp;AdmittedwithRecentDischarge!$M$28:$M$1527,0)))),"",INDEX(AdmittedwithRecentDischarge!$I$28:$W$1527, (MATCH($F576&amp;$R576,AdmittedwithRecentDischarge!$I$28:$I$1527&amp;AdmittedwithRecentDischarge!$M$28:$M$1527,0)),15))</f>
        <v>0</v>
      </c>
      <c r="W576" s="228" t="b">
        <f t="shared" si="54"/>
        <v>0</v>
      </c>
      <c r="X576" s="224" t="str">
        <f t="array" ref="X576">IF(ISNA(VLOOKUP($F576, AdmittedwithRecentDischarge!$I$28:$I$1527,1,FALSE)),"",MAX(IF((AdmittedwithRecentDischarge!$I$28:$I$1527=$F576)*(AdmittedwithRecentDischarge!$K$28:$K$1527&lt;=TransferLog!$J576),AdmittedwithRecentDischarge!$K$28:$K$1527)))</f>
        <v/>
      </c>
      <c r="Y576" s="224" t="b">
        <f t="shared" si="55"/>
        <v>0</v>
      </c>
      <c r="Z576" s="208"/>
      <c r="AA576" s="207" t="str">
        <f t="shared" si="52"/>
        <v/>
      </c>
      <c r="AB576" s="212" t="b">
        <f t="shared" si="56"/>
        <v>0</v>
      </c>
      <c r="AC576" s="213">
        <f t="shared" si="53"/>
        <v>0</v>
      </c>
      <c r="AD576" s="298"/>
      <c r="AE576" s="299"/>
      <c r="AF576" s="21">
        <f t="shared" si="51"/>
        <v>0</v>
      </c>
    </row>
    <row r="577" spans="1:32" s="21" customFormat="1" ht="16.5" customHeight="1">
      <c r="A577" s="22"/>
      <c r="B577" s="22"/>
      <c r="C577" s="22"/>
      <c r="D577" s="115">
        <f t="shared" si="50"/>
        <v>557</v>
      </c>
      <c r="E577" s="248" t="str">
        <f t="array" ref="E577">IF($F577&lt;&gt;"",INDEX(DropDownLists!$K$10:$K$2516,MATCH($F577,DropDownLists!$L$10:$L$2516,0)),"")</f>
        <v/>
      </c>
      <c r="F577" s="116"/>
      <c r="G577" s="118"/>
      <c r="I577" s="144"/>
      <c r="J577" s="141"/>
      <c r="K577" s="145"/>
      <c r="L577" s="146"/>
      <c r="M577" s="195" t="str">
        <f t="array" ref="M577">IF($L577&lt;&gt;"",INDEX(DropDownLists!$H$10:$H$2516,MATCH($L577,DropDownLists!$I$10:$I$2516,0)),"")</f>
        <v/>
      </c>
      <c r="N577" s="148"/>
      <c r="O577" s="148"/>
      <c r="P577" s="146"/>
      <c r="Q577" s="148" t="s">
        <v>190</v>
      </c>
      <c r="R577" s="119" t="str">
        <f t="array" ref="R577">IF(ISNA(VLOOKUP($F577, AdmittedwithRecentDischarge!$I$28:$I$1527,1,FALSE)),"",MAX(IF((AdmittedwithRecentDischarge!$I$28:$I$1527=$F577)*(AdmittedwithRecentDischarge!$M$28:$M$1527&lt;=TransferLog!$J577),AdmittedwithRecentDischarge!$M$28:$M$1527)))</f>
        <v/>
      </c>
      <c r="S577" s="120" t="str">
        <f t="array" ref="S577">IF(ISNA(INDEX(AdmittedwithRecentDischarge!$AH$28:$AH$1527,MATCH($F577&amp;$R577,AdmittedwithRecentDischarge!$I$28:$I$1527&amp;AdmittedwithRecentDischarge!$M$28:$M$1527,0))),"", IF($R577&lt;&gt;"",INDEX(AdmittedwithRecentDischarge!$AH$28:$AH$1527,MATCH($F577&amp;$R577,AdmittedwithRecentDischarge!$I$28:$I$1527&amp;AdmittedwithRecentDischarge!$M$28:$M$1527,0)),""))</f>
        <v/>
      </c>
      <c r="T577" s="190">
        <f t="array" ref="T577">IF(ISNA(INDEX(AdmittedwithRecentDischarge!$I$28:$W$1527, (MATCH($F577&amp;$R577,AdmittedwithRecentDischarge!$I$28:$I$1527&amp;AdmittedwithRecentDischarge!$M$28:$M$1527,0)))),"",INDEX(AdmittedwithRecentDischarge!$I$28:$W$1527, (MATCH($F577&amp;$R577,AdmittedwithRecentDischarge!$I$28:$I$1527&amp;AdmittedwithRecentDischarge!$M$28:$M$1527,0)),9))</f>
        <v>0</v>
      </c>
      <c r="U577" s="191">
        <f t="array" ref="U577">IF(ISNA(INDEX(AdmittedwithRecentDischarge!$I$28:$W$1527, (MATCH($F577&amp;$R577,AdmittedwithRecentDischarge!$I$28:$I$1527&amp;AdmittedwithRecentDischarge!$M$28:$M$1527,0)))),"",INDEX(AdmittedwithRecentDischarge!$I$28:$W$1527, (MATCH($F577&amp;$R577,AdmittedwithRecentDischarge!$I$28:$I$1527&amp;AdmittedwithRecentDischarge!$M$28:$M$1527,0)),11))</f>
        <v>0</v>
      </c>
      <c r="V577" s="191">
        <f t="array" ref="V577">IF(ISNA(INDEX(AdmittedwithRecentDischarge!$I$28:$W$1527, (MATCH($F577&amp;$R577,AdmittedwithRecentDischarge!$I$28:$I$1527&amp;AdmittedwithRecentDischarge!$M$28:$M$1527,0)))),"",INDEX(AdmittedwithRecentDischarge!$I$28:$W$1527, (MATCH($F577&amp;$R577,AdmittedwithRecentDischarge!$I$28:$I$1527&amp;AdmittedwithRecentDischarge!$M$28:$M$1527,0)),15))</f>
        <v>0</v>
      </c>
      <c r="W577" s="228" t="b">
        <f t="shared" si="54"/>
        <v>0</v>
      </c>
      <c r="X577" s="224" t="str">
        <f t="array" ref="X577">IF(ISNA(VLOOKUP($F577, AdmittedwithRecentDischarge!$I$28:$I$1527,1,FALSE)),"",MAX(IF((AdmittedwithRecentDischarge!$I$28:$I$1527=$F577)*(AdmittedwithRecentDischarge!$K$28:$K$1527&lt;=TransferLog!$J577),AdmittedwithRecentDischarge!$K$28:$K$1527)))</f>
        <v/>
      </c>
      <c r="Y577" s="224" t="b">
        <f t="shared" si="55"/>
        <v>0</v>
      </c>
      <c r="Z577" s="208"/>
      <c r="AA577" s="207" t="str">
        <f t="shared" si="52"/>
        <v/>
      </c>
      <c r="AB577" s="212" t="b">
        <f t="shared" si="56"/>
        <v>0</v>
      </c>
      <c r="AC577" s="213">
        <f t="shared" si="53"/>
        <v>0</v>
      </c>
      <c r="AD577" s="298"/>
      <c r="AE577" s="299"/>
      <c r="AF577" s="21">
        <f t="shared" si="51"/>
        <v>0</v>
      </c>
    </row>
    <row r="578" spans="1:32" s="21" customFormat="1" ht="16.5" customHeight="1">
      <c r="A578" s="22"/>
      <c r="B578" s="22"/>
      <c r="C578" s="22"/>
      <c r="D578" s="115">
        <f t="shared" si="50"/>
        <v>558</v>
      </c>
      <c r="E578" s="248" t="str">
        <f t="array" ref="E578">IF($F578&lt;&gt;"",INDEX(DropDownLists!$K$10:$K$2516,MATCH($F578,DropDownLists!$L$10:$L$2516,0)),"")</f>
        <v/>
      </c>
      <c r="F578" s="116"/>
      <c r="G578" s="118"/>
      <c r="I578" s="144"/>
      <c r="J578" s="141"/>
      <c r="K578" s="145"/>
      <c r="L578" s="146"/>
      <c r="M578" s="195" t="str">
        <f t="array" ref="M578">IF($L578&lt;&gt;"",INDEX(DropDownLists!$H$10:$H$2516,MATCH($L578,DropDownLists!$I$10:$I$2516,0)),"")</f>
        <v/>
      </c>
      <c r="N578" s="148"/>
      <c r="O578" s="148"/>
      <c r="P578" s="146"/>
      <c r="Q578" s="148" t="s">
        <v>190</v>
      </c>
      <c r="R578" s="119" t="str">
        <f t="array" ref="R578">IF(ISNA(VLOOKUP($F578, AdmittedwithRecentDischarge!$I$28:$I$1527,1,FALSE)),"",MAX(IF((AdmittedwithRecentDischarge!$I$28:$I$1527=$F578)*(AdmittedwithRecentDischarge!$M$28:$M$1527&lt;=TransferLog!$J578),AdmittedwithRecentDischarge!$M$28:$M$1527)))</f>
        <v/>
      </c>
      <c r="S578" s="120" t="str">
        <f t="array" ref="S578">IF(ISNA(INDEX(AdmittedwithRecentDischarge!$AH$28:$AH$1527,MATCH($F578&amp;$R578,AdmittedwithRecentDischarge!$I$28:$I$1527&amp;AdmittedwithRecentDischarge!$M$28:$M$1527,0))),"", IF($R578&lt;&gt;"",INDEX(AdmittedwithRecentDischarge!$AH$28:$AH$1527,MATCH($F578&amp;$R578,AdmittedwithRecentDischarge!$I$28:$I$1527&amp;AdmittedwithRecentDischarge!$M$28:$M$1527,0)),""))</f>
        <v/>
      </c>
      <c r="T578" s="190">
        <f t="array" ref="T578">IF(ISNA(INDEX(AdmittedwithRecentDischarge!$I$28:$W$1527, (MATCH($F578&amp;$R578,AdmittedwithRecentDischarge!$I$28:$I$1527&amp;AdmittedwithRecentDischarge!$M$28:$M$1527,0)))),"",INDEX(AdmittedwithRecentDischarge!$I$28:$W$1527, (MATCH($F578&amp;$R578,AdmittedwithRecentDischarge!$I$28:$I$1527&amp;AdmittedwithRecentDischarge!$M$28:$M$1527,0)),9))</f>
        <v>0</v>
      </c>
      <c r="U578" s="191">
        <f t="array" ref="U578">IF(ISNA(INDEX(AdmittedwithRecentDischarge!$I$28:$W$1527, (MATCH($F578&amp;$R578,AdmittedwithRecentDischarge!$I$28:$I$1527&amp;AdmittedwithRecentDischarge!$M$28:$M$1527,0)))),"",INDEX(AdmittedwithRecentDischarge!$I$28:$W$1527, (MATCH($F578&amp;$R578,AdmittedwithRecentDischarge!$I$28:$I$1527&amp;AdmittedwithRecentDischarge!$M$28:$M$1527,0)),11))</f>
        <v>0</v>
      </c>
      <c r="V578" s="191">
        <f t="array" ref="V578">IF(ISNA(INDEX(AdmittedwithRecentDischarge!$I$28:$W$1527, (MATCH($F578&amp;$R578,AdmittedwithRecentDischarge!$I$28:$I$1527&amp;AdmittedwithRecentDischarge!$M$28:$M$1527,0)))),"",INDEX(AdmittedwithRecentDischarge!$I$28:$W$1527, (MATCH($F578&amp;$R578,AdmittedwithRecentDischarge!$I$28:$I$1527&amp;AdmittedwithRecentDischarge!$M$28:$M$1527,0)),15))</f>
        <v>0</v>
      </c>
      <c r="W578" s="228" t="b">
        <f t="shared" si="54"/>
        <v>0</v>
      </c>
      <c r="X578" s="224" t="str">
        <f t="array" ref="X578">IF(ISNA(VLOOKUP($F578, AdmittedwithRecentDischarge!$I$28:$I$1527,1,FALSE)),"",MAX(IF((AdmittedwithRecentDischarge!$I$28:$I$1527=$F578)*(AdmittedwithRecentDischarge!$K$28:$K$1527&lt;=TransferLog!$J578),AdmittedwithRecentDischarge!$K$28:$K$1527)))</f>
        <v/>
      </c>
      <c r="Y578" s="224" t="b">
        <f t="shared" si="55"/>
        <v>0</v>
      </c>
      <c r="Z578" s="208"/>
      <c r="AA578" s="207" t="str">
        <f t="shared" si="52"/>
        <v/>
      </c>
      <c r="AB578" s="212" t="b">
        <f t="shared" si="56"/>
        <v>0</v>
      </c>
      <c r="AC578" s="213">
        <f t="shared" si="53"/>
        <v>0</v>
      </c>
      <c r="AD578" s="298"/>
      <c r="AE578" s="299"/>
      <c r="AF578" s="21">
        <f t="shared" si="51"/>
        <v>0</v>
      </c>
    </row>
    <row r="579" spans="1:32" s="21" customFormat="1" ht="16.5" customHeight="1">
      <c r="A579" s="22"/>
      <c r="B579" s="22"/>
      <c r="C579" s="22"/>
      <c r="D579" s="115">
        <f t="shared" si="50"/>
        <v>559</v>
      </c>
      <c r="E579" s="248" t="str">
        <f t="array" ref="E579">IF($F579&lt;&gt;"",INDEX(DropDownLists!$K$10:$K$2516,MATCH($F579,DropDownLists!$L$10:$L$2516,0)),"")</f>
        <v/>
      </c>
      <c r="F579" s="116"/>
      <c r="G579" s="118"/>
      <c r="I579" s="144"/>
      <c r="J579" s="141"/>
      <c r="K579" s="145"/>
      <c r="L579" s="146"/>
      <c r="M579" s="195" t="str">
        <f t="array" ref="M579">IF($L579&lt;&gt;"",INDEX(DropDownLists!$H$10:$H$2516,MATCH($L579,DropDownLists!$I$10:$I$2516,0)),"")</f>
        <v/>
      </c>
      <c r="N579" s="148"/>
      <c r="O579" s="148"/>
      <c r="P579" s="146"/>
      <c r="Q579" s="148" t="s">
        <v>190</v>
      </c>
      <c r="R579" s="119" t="str">
        <f t="array" ref="R579">IF(ISNA(VLOOKUP($F579, AdmittedwithRecentDischarge!$I$28:$I$1527,1,FALSE)),"",MAX(IF((AdmittedwithRecentDischarge!$I$28:$I$1527=$F579)*(AdmittedwithRecentDischarge!$M$28:$M$1527&lt;=TransferLog!$J579),AdmittedwithRecentDischarge!$M$28:$M$1527)))</f>
        <v/>
      </c>
      <c r="S579" s="120" t="str">
        <f t="array" ref="S579">IF(ISNA(INDEX(AdmittedwithRecentDischarge!$AH$28:$AH$1527,MATCH($F579&amp;$R579,AdmittedwithRecentDischarge!$I$28:$I$1527&amp;AdmittedwithRecentDischarge!$M$28:$M$1527,0))),"", IF($R579&lt;&gt;"",INDEX(AdmittedwithRecentDischarge!$AH$28:$AH$1527,MATCH($F579&amp;$R579,AdmittedwithRecentDischarge!$I$28:$I$1527&amp;AdmittedwithRecentDischarge!$M$28:$M$1527,0)),""))</f>
        <v/>
      </c>
      <c r="T579" s="190">
        <f t="array" ref="T579">IF(ISNA(INDEX(AdmittedwithRecentDischarge!$I$28:$W$1527, (MATCH($F579&amp;$R579,AdmittedwithRecentDischarge!$I$28:$I$1527&amp;AdmittedwithRecentDischarge!$M$28:$M$1527,0)))),"",INDEX(AdmittedwithRecentDischarge!$I$28:$W$1527, (MATCH($F579&amp;$R579,AdmittedwithRecentDischarge!$I$28:$I$1527&amp;AdmittedwithRecentDischarge!$M$28:$M$1527,0)),9))</f>
        <v>0</v>
      </c>
      <c r="U579" s="191">
        <f t="array" ref="U579">IF(ISNA(INDEX(AdmittedwithRecentDischarge!$I$28:$W$1527, (MATCH($F579&amp;$R579,AdmittedwithRecentDischarge!$I$28:$I$1527&amp;AdmittedwithRecentDischarge!$M$28:$M$1527,0)))),"",INDEX(AdmittedwithRecentDischarge!$I$28:$W$1527, (MATCH($F579&amp;$R579,AdmittedwithRecentDischarge!$I$28:$I$1527&amp;AdmittedwithRecentDischarge!$M$28:$M$1527,0)),11))</f>
        <v>0</v>
      </c>
      <c r="V579" s="191">
        <f t="array" ref="V579">IF(ISNA(INDEX(AdmittedwithRecentDischarge!$I$28:$W$1527, (MATCH($F579&amp;$R579,AdmittedwithRecentDischarge!$I$28:$I$1527&amp;AdmittedwithRecentDischarge!$M$28:$M$1527,0)))),"",INDEX(AdmittedwithRecentDischarge!$I$28:$W$1527, (MATCH($F579&amp;$R579,AdmittedwithRecentDischarge!$I$28:$I$1527&amp;AdmittedwithRecentDischarge!$M$28:$M$1527,0)),15))</f>
        <v>0</v>
      </c>
      <c r="W579" s="228" t="b">
        <f t="shared" si="54"/>
        <v>0</v>
      </c>
      <c r="X579" s="224" t="str">
        <f t="array" ref="X579">IF(ISNA(VLOOKUP($F579, AdmittedwithRecentDischarge!$I$28:$I$1527,1,FALSE)),"",MAX(IF((AdmittedwithRecentDischarge!$I$28:$I$1527=$F579)*(AdmittedwithRecentDischarge!$K$28:$K$1527&lt;=TransferLog!$J579),AdmittedwithRecentDischarge!$K$28:$K$1527)))</f>
        <v/>
      </c>
      <c r="Y579" s="224" t="b">
        <f t="shared" si="55"/>
        <v>0</v>
      </c>
      <c r="Z579" s="208"/>
      <c r="AA579" s="207" t="str">
        <f t="shared" si="52"/>
        <v/>
      </c>
      <c r="AB579" s="212" t="b">
        <f t="shared" si="56"/>
        <v>0</v>
      </c>
      <c r="AC579" s="213">
        <f t="shared" si="53"/>
        <v>0</v>
      </c>
      <c r="AD579" s="298"/>
      <c r="AE579" s="299"/>
      <c r="AF579" s="21">
        <f t="shared" si="51"/>
        <v>0</v>
      </c>
    </row>
    <row r="580" spans="1:32" s="21" customFormat="1" ht="16.5" customHeight="1">
      <c r="A580" s="22"/>
      <c r="B580" s="22"/>
      <c r="C580" s="22"/>
      <c r="D580" s="115">
        <f t="shared" si="50"/>
        <v>560</v>
      </c>
      <c r="E580" s="248" t="str">
        <f t="array" ref="E580">IF($F580&lt;&gt;"",INDEX(DropDownLists!$K$10:$K$2516,MATCH($F580,DropDownLists!$L$10:$L$2516,0)),"")</f>
        <v/>
      </c>
      <c r="F580" s="116"/>
      <c r="G580" s="118"/>
      <c r="I580" s="144"/>
      <c r="J580" s="141"/>
      <c r="K580" s="145"/>
      <c r="L580" s="146"/>
      <c r="M580" s="195" t="str">
        <f t="array" ref="M580">IF($L580&lt;&gt;"",INDEX(DropDownLists!$H$10:$H$2516,MATCH($L580,DropDownLists!$I$10:$I$2516,0)),"")</f>
        <v/>
      </c>
      <c r="N580" s="148"/>
      <c r="O580" s="148"/>
      <c r="P580" s="146"/>
      <c r="Q580" s="148" t="s">
        <v>190</v>
      </c>
      <c r="R580" s="119" t="str">
        <f t="array" ref="R580">IF(ISNA(VLOOKUP($F580, AdmittedwithRecentDischarge!$I$28:$I$1527,1,FALSE)),"",MAX(IF((AdmittedwithRecentDischarge!$I$28:$I$1527=$F580)*(AdmittedwithRecentDischarge!$M$28:$M$1527&lt;=TransferLog!$J580),AdmittedwithRecentDischarge!$M$28:$M$1527)))</f>
        <v/>
      </c>
      <c r="S580" s="120" t="str">
        <f t="array" ref="S580">IF(ISNA(INDEX(AdmittedwithRecentDischarge!$AH$28:$AH$1527,MATCH($F580&amp;$R580,AdmittedwithRecentDischarge!$I$28:$I$1527&amp;AdmittedwithRecentDischarge!$M$28:$M$1527,0))),"", IF($R580&lt;&gt;"",INDEX(AdmittedwithRecentDischarge!$AH$28:$AH$1527,MATCH($F580&amp;$R580,AdmittedwithRecentDischarge!$I$28:$I$1527&amp;AdmittedwithRecentDischarge!$M$28:$M$1527,0)),""))</f>
        <v/>
      </c>
      <c r="T580" s="190">
        <f t="array" ref="T580">IF(ISNA(INDEX(AdmittedwithRecentDischarge!$I$28:$W$1527, (MATCH($F580&amp;$R580,AdmittedwithRecentDischarge!$I$28:$I$1527&amp;AdmittedwithRecentDischarge!$M$28:$M$1527,0)))),"",INDEX(AdmittedwithRecentDischarge!$I$28:$W$1527, (MATCH($F580&amp;$R580,AdmittedwithRecentDischarge!$I$28:$I$1527&amp;AdmittedwithRecentDischarge!$M$28:$M$1527,0)),9))</f>
        <v>0</v>
      </c>
      <c r="U580" s="191">
        <f t="array" ref="U580">IF(ISNA(INDEX(AdmittedwithRecentDischarge!$I$28:$W$1527, (MATCH($F580&amp;$R580,AdmittedwithRecentDischarge!$I$28:$I$1527&amp;AdmittedwithRecentDischarge!$M$28:$M$1527,0)))),"",INDEX(AdmittedwithRecentDischarge!$I$28:$W$1527, (MATCH($F580&amp;$R580,AdmittedwithRecentDischarge!$I$28:$I$1527&amp;AdmittedwithRecentDischarge!$M$28:$M$1527,0)),11))</f>
        <v>0</v>
      </c>
      <c r="V580" s="191">
        <f t="array" ref="V580">IF(ISNA(INDEX(AdmittedwithRecentDischarge!$I$28:$W$1527, (MATCH($F580&amp;$R580,AdmittedwithRecentDischarge!$I$28:$I$1527&amp;AdmittedwithRecentDischarge!$M$28:$M$1527,0)))),"",INDEX(AdmittedwithRecentDischarge!$I$28:$W$1527, (MATCH($F580&amp;$R580,AdmittedwithRecentDischarge!$I$28:$I$1527&amp;AdmittedwithRecentDischarge!$M$28:$M$1527,0)),15))</f>
        <v>0</v>
      </c>
      <c r="W580" s="228" t="b">
        <f t="shared" si="54"/>
        <v>0</v>
      </c>
      <c r="X580" s="224" t="str">
        <f t="array" ref="X580">IF(ISNA(VLOOKUP($F580, AdmittedwithRecentDischarge!$I$28:$I$1527,1,FALSE)),"",MAX(IF((AdmittedwithRecentDischarge!$I$28:$I$1527=$F580)*(AdmittedwithRecentDischarge!$K$28:$K$1527&lt;=TransferLog!$J580),AdmittedwithRecentDischarge!$K$28:$K$1527)))</f>
        <v/>
      </c>
      <c r="Y580" s="224" t="b">
        <f t="shared" si="55"/>
        <v>0</v>
      </c>
      <c r="Z580" s="208"/>
      <c r="AA580" s="207" t="str">
        <f t="shared" si="52"/>
        <v/>
      </c>
      <c r="AB580" s="212" t="b">
        <f t="shared" si="56"/>
        <v>0</v>
      </c>
      <c r="AC580" s="213">
        <f t="shared" si="53"/>
        <v>0</v>
      </c>
      <c r="AD580" s="298"/>
      <c r="AE580" s="299"/>
      <c r="AF580" s="21">
        <f t="shared" si="51"/>
        <v>0</v>
      </c>
    </row>
    <row r="581" spans="1:32" s="21" customFormat="1" ht="16.5" customHeight="1">
      <c r="A581" s="22"/>
      <c r="B581" s="22"/>
      <c r="C581" s="22"/>
      <c r="D581" s="115">
        <f t="shared" si="50"/>
        <v>561</v>
      </c>
      <c r="E581" s="248" t="str">
        <f t="array" ref="E581">IF($F581&lt;&gt;"",INDEX(DropDownLists!$K$10:$K$2516,MATCH($F581,DropDownLists!$L$10:$L$2516,0)),"")</f>
        <v/>
      </c>
      <c r="F581" s="116"/>
      <c r="G581" s="118"/>
      <c r="I581" s="144"/>
      <c r="J581" s="141"/>
      <c r="K581" s="145"/>
      <c r="L581" s="146"/>
      <c r="M581" s="195" t="str">
        <f t="array" ref="M581">IF($L581&lt;&gt;"",INDEX(DropDownLists!$H$10:$H$2516,MATCH($L581,DropDownLists!$I$10:$I$2516,0)),"")</f>
        <v/>
      </c>
      <c r="N581" s="148"/>
      <c r="O581" s="148"/>
      <c r="P581" s="146"/>
      <c r="Q581" s="148" t="s">
        <v>190</v>
      </c>
      <c r="R581" s="119" t="str">
        <f t="array" ref="R581">IF(ISNA(VLOOKUP($F581, AdmittedwithRecentDischarge!$I$28:$I$1527,1,FALSE)),"",MAX(IF((AdmittedwithRecentDischarge!$I$28:$I$1527=$F581)*(AdmittedwithRecentDischarge!$M$28:$M$1527&lt;=TransferLog!$J581),AdmittedwithRecentDischarge!$M$28:$M$1527)))</f>
        <v/>
      </c>
      <c r="S581" s="120" t="str">
        <f t="array" ref="S581">IF(ISNA(INDEX(AdmittedwithRecentDischarge!$AH$28:$AH$1527,MATCH($F581&amp;$R581,AdmittedwithRecentDischarge!$I$28:$I$1527&amp;AdmittedwithRecentDischarge!$M$28:$M$1527,0))),"", IF($R581&lt;&gt;"",INDEX(AdmittedwithRecentDischarge!$AH$28:$AH$1527,MATCH($F581&amp;$R581,AdmittedwithRecentDischarge!$I$28:$I$1527&amp;AdmittedwithRecentDischarge!$M$28:$M$1527,0)),""))</f>
        <v/>
      </c>
      <c r="T581" s="190">
        <f t="array" ref="T581">IF(ISNA(INDEX(AdmittedwithRecentDischarge!$I$28:$W$1527, (MATCH($F581&amp;$R581,AdmittedwithRecentDischarge!$I$28:$I$1527&amp;AdmittedwithRecentDischarge!$M$28:$M$1527,0)))),"",INDEX(AdmittedwithRecentDischarge!$I$28:$W$1527, (MATCH($F581&amp;$R581,AdmittedwithRecentDischarge!$I$28:$I$1527&amp;AdmittedwithRecentDischarge!$M$28:$M$1527,0)),9))</f>
        <v>0</v>
      </c>
      <c r="U581" s="191">
        <f t="array" ref="U581">IF(ISNA(INDEX(AdmittedwithRecentDischarge!$I$28:$W$1527, (MATCH($F581&amp;$R581,AdmittedwithRecentDischarge!$I$28:$I$1527&amp;AdmittedwithRecentDischarge!$M$28:$M$1527,0)))),"",INDEX(AdmittedwithRecentDischarge!$I$28:$W$1527, (MATCH($F581&amp;$R581,AdmittedwithRecentDischarge!$I$28:$I$1527&amp;AdmittedwithRecentDischarge!$M$28:$M$1527,0)),11))</f>
        <v>0</v>
      </c>
      <c r="V581" s="191">
        <f t="array" ref="V581">IF(ISNA(INDEX(AdmittedwithRecentDischarge!$I$28:$W$1527, (MATCH($F581&amp;$R581,AdmittedwithRecentDischarge!$I$28:$I$1527&amp;AdmittedwithRecentDischarge!$M$28:$M$1527,0)))),"",INDEX(AdmittedwithRecentDischarge!$I$28:$W$1527, (MATCH($F581&amp;$R581,AdmittedwithRecentDischarge!$I$28:$I$1527&amp;AdmittedwithRecentDischarge!$M$28:$M$1527,0)),15))</f>
        <v>0</v>
      </c>
      <c r="W581" s="228" t="b">
        <f t="shared" si="54"/>
        <v>0</v>
      </c>
      <c r="X581" s="224" t="str">
        <f t="array" ref="X581">IF(ISNA(VLOOKUP($F581, AdmittedwithRecentDischarge!$I$28:$I$1527,1,FALSE)),"",MAX(IF((AdmittedwithRecentDischarge!$I$28:$I$1527=$F581)*(AdmittedwithRecentDischarge!$K$28:$K$1527&lt;=TransferLog!$J581),AdmittedwithRecentDischarge!$K$28:$K$1527)))</f>
        <v/>
      </c>
      <c r="Y581" s="224" t="b">
        <f t="shared" si="55"/>
        <v>0</v>
      </c>
      <c r="Z581" s="208"/>
      <c r="AA581" s="207" t="str">
        <f t="shared" si="52"/>
        <v/>
      </c>
      <c r="AB581" s="212" t="b">
        <f t="shared" si="56"/>
        <v>0</v>
      </c>
      <c r="AC581" s="213">
        <f t="shared" si="53"/>
        <v>0</v>
      </c>
      <c r="AD581" s="298"/>
      <c r="AE581" s="299"/>
      <c r="AF581" s="21">
        <f t="shared" si="51"/>
        <v>0</v>
      </c>
    </row>
    <row r="582" spans="1:32" s="21" customFormat="1" ht="16.5" customHeight="1">
      <c r="A582" s="22"/>
      <c r="B582" s="22"/>
      <c r="C582" s="22"/>
      <c r="D582" s="115">
        <f t="shared" si="50"/>
        <v>562</v>
      </c>
      <c r="E582" s="248" t="str">
        <f t="array" ref="E582">IF($F582&lt;&gt;"",INDEX(DropDownLists!$K$10:$K$2516,MATCH($F582,DropDownLists!$L$10:$L$2516,0)),"")</f>
        <v/>
      </c>
      <c r="F582" s="116"/>
      <c r="G582" s="118"/>
      <c r="I582" s="144"/>
      <c r="J582" s="141"/>
      <c r="K582" s="145"/>
      <c r="L582" s="146"/>
      <c r="M582" s="195" t="str">
        <f t="array" ref="M582">IF($L582&lt;&gt;"",INDEX(DropDownLists!$H$10:$H$2516,MATCH($L582,DropDownLists!$I$10:$I$2516,0)),"")</f>
        <v/>
      </c>
      <c r="N582" s="148"/>
      <c r="O582" s="148"/>
      <c r="P582" s="146"/>
      <c r="Q582" s="148" t="s">
        <v>190</v>
      </c>
      <c r="R582" s="119" t="str">
        <f t="array" ref="R582">IF(ISNA(VLOOKUP($F582, AdmittedwithRecentDischarge!$I$28:$I$1527,1,FALSE)),"",MAX(IF((AdmittedwithRecentDischarge!$I$28:$I$1527=$F582)*(AdmittedwithRecentDischarge!$M$28:$M$1527&lt;=TransferLog!$J582),AdmittedwithRecentDischarge!$M$28:$M$1527)))</f>
        <v/>
      </c>
      <c r="S582" s="120" t="str">
        <f t="array" ref="S582">IF(ISNA(INDEX(AdmittedwithRecentDischarge!$AH$28:$AH$1527,MATCH($F582&amp;$R582,AdmittedwithRecentDischarge!$I$28:$I$1527&amp;AdmittedwithRecentDischarge!$M$28:$M$1527,0))),"", IF($R582&lt;&gt;"",INDEX(AdmittedwithRecentDischarge!$AH$28:$AH$1527,MATCH($F582&amp;$R582,AdmittedwithRecentDischarge!$I$28:$I$1527&amp;AdmittedwithRecentDischarge!$M$28:$M$1527,0)),""))</f>
        <v/>
      </c>
      <c r="T582" s="190">
        <f t="array" ref="T582">IF(ISNA(INDEX(AdmittedwithRecentDischarge!$I$28:$W$1527, (MATCH($F582&amp;$R582,AdmittedwithRecentDischarge!$I$28:$I$1527&amp;AdmittedwithRecentDischarge!$M$28:$M$1527,0)))),"",INDEX(AdmittedwithRecentDischarge!$I$28:$W$1527, (MATCH($F582&amp;$R582,AdmittedwithRecentDischarge!$I$28:$I$1527&amp;AdmittedwithRecentDischarge!$M$28:$M$1527,0)),9))</f>
        <v>0</v>
      </c>
      <c r="U582" s="191">
        <f t="array" ref="U582">IF(ISNA(INDEX(AdmittedwithRecentDischarge!$I$28:$W$1527, (MATCH($F582&amp;$R582,AdmittedwithRecentDischarge!$I$28:$I$1527&amp;AdmittedwithRecentDischarge!$M$28:$M$1527,0)))),"",INDEX(AdmittedwithRecentDischarge!$I$28:$W$1527, (MATCH($F582&amp;$R582,AdmittedwithRecentDischarge!$I$28:$I$1527&amp;AdmittedwithRecentDischarge!$M$28:$M$1527,0)),11))</f>
        <v>0</v>
      </c>
      <c r="V582" s="191">
        <f t="array" ref="V582">IF(ISNA(INDEX(AdmittedwithRecentDischarge!$I$28:$W$1527, (MATCH($F582&amp;$R582,AdmittedwithRecentDischarge!$I$28:$I$1527&amp;AdmittedwithRecentDischarge!$M$28:$M$1527,0)))),"",INDEX(AdmittedwithRecentDischarge!$I$28:$W$1527, (MATCH($F582&amp;$R582,AdmittedwithRecentDischarge!$I$28:$I$1527&amp;AdmittedwithRecentDischarge!$M$28:$M$1527,0)),15))</f>
        <v>0</v>
      </c>
      <c r="W582" s="228" t="b">
        <f t="shared" si="54"/>
        <v>0</v>
      </c>
      <c r="X582" s="224" t="str">
        <f t="array" ref="X582">IF(ISNA(VLOOKUP($F582, AdmittedwithRecentDischarge!$I$28:$I$1527,1,FALSE)),"",MAX(IF((AdmittedwithRecentDischarge!$I$28:$I$1527=$F582)*(AdmittedwithRecentDischarge!$K$28:$K$1527&lt;=TransferLog!$J582),AdmittedwithRecentDischarge!$K$28:$K$1527)))</f>
        <v/>
      </c>
      <c r="Y582" s="224" t="b">
        <f t="shared" si="55"/>
        <v>0</v>
      </c>
      <c r="Z582" s="208"/>
      <c r="AA582" s="207" t="str">
        <f t="shared" si="52"/>
        <v/>
      </c>
      <c r="AB582" s="212" t="b">
        <f t="shared" si="56"/>
        <v>0</v>
      </c>
      <c r="AC582" s="213">
        <f t="shared" si="53"/>
        <v>0</v>
      </c>
      <c r="AD582" s="298"/>
      <c r="AE582" s="299"/>
      <c r="AF582" s="21">
        <f t="shared" si="51"/>
        <v>0</v>
      </c>
    </row>
    <row r="583" spans="1:32" s="21" customFormat="1" ht="16.5" customHeight="1">
      <c r="A583" s="22"/>
      <c r="B583" s="22"/>
      <c r="C583" s="22"/>
      <c r="D583" s="115">
        <f t="shared" si="50"/>
        <v>563</v>
      </c>
      <c r="E583" s="248" t="str">
        <f t="array" ref="E583">IF($F583&lt;&gt;"",INDEX(DropDownLists!$K$10:$K$2516,MATCH($F583,DropDownLists!$L$10:$L$2516,0)),"")</f>
        <v/>
      </c>
      <c r="F583" s="116"/>
      <c r="G583" s="118"/>
      <c r="I583" s="144"/>
      <c r="J583" s="141"/>
      <c r="K583" s="145"/>
      <c r="L583" s="146"/>
      <c r="M583" s="195" t="str">
        <f t="array" ref="M583">IF($L583&lt;&gt;"",INDEX(DropDownLists!$H$10:$H$2516,MATCH($L583,DropDownLists!$I$10:$I$2516,0)),"")</f>
        <v/>
      </c>
      <c r="N583" s="148"/>
      <c r="O583" s="148"/>
      <c r="P583" s="146"/>
      <c r="Q583" s="148" t="s">
        <v>190</v>
      </c>
      <c r="R583" s="119" t="str">
        <f t="array" ref="R583">IF(ISNA(VLOOKUP($F583, AdmittedwithRecentDischarge!$I$28:$I$1527,1,FALSE)),"",MAX(IF((AdmittedwithRecentDischarge!$I$28:$I$1527=$F583)*(AdmittedwithRecentDischarge!$M$28:$M$1527&lt;=TransferLog!$J583),AdmittedwithRecentDischarge!$M$28:$M$1527)))</f>
        <v/>
      </c>
      <c r="S583" s="120" t="str">
        <f t="array" ref="S583">IF(ISNA(INDEX(AdmittedwithRecentDischarge!$AH$28:$AH$1527,MATCH($F583&amp;$R583,AdmittedwithRecentDischarge!$I$28:$I$1527&amp;AdmittedwithRecentDischarge!$M$28:$M$1527,0))),"", IF($R583&lt;&gt;"",INDEX(AdmittedwithRecentDischarge!$AH$28:$AH$1527,MATCH($F583&amp;$R583,AdmittedwithRecentDischarge!$I$28:$I$1527&amp;AdmittedwithRecentDischarge!$M$28:$M$1527,0)),""))</f>
        <v/>
      </c>
      <c r="T583" s="190">
        <f t="array" ref="T583">IF(ISNA(INDEX(AdmittedwithRecentDischarge!$I$28:$W$1527, (MATCH($F583&amp;$R583,AdmittedwithRecentDischarge!$I$28:$I$1527&amp;AdmittedwithRecentDischarge!$M$28:$M$1527,0)))),"",INDEX(AdmittedwithRecentDischarge!$I$28:$W$1527, (MATCH($F583&amp;$R583,AdmittedwithRecentDischarge!$I$28:$I$1527&amp;AdmittedwithRecentDischarge!$M$28:$M$1527,0)),9))</f>
        <v>0</v>
      </c>
      <c r="U583" s="191">
        <f t="array" ref="U583">IF(ISNA(INDEX(AdmittedwithRecentDischarge!$I$28:$W$1527, (MATCH($F583&amp;$R583,AdmittedwithRecentDischarge!$I$28:$I$1527&amp;AdmittedwithRecentDischarge!$M$28:$M$1527,0)))),"",INDEX(AdmittedwithRecentDischarge!$I$28:$W$1527, (MATCH($F583&amp;$R583,AdmittedwithRecentDischarge!$I$28:$I$1527&amp;AdmittedwithRecentDischarge!$M$28:$M$1527,0)),11))</f>
        <v>0</v>
      </c>
      <c r="V583" s="191">
        <f t="array" ref="V583">IF(ISNA(INDEX(AdmittedwithRecentDischarge!$I$28:$W$1527, (MATCH($F583&amp;$R583,AdmittedwithRecentDischarge!$I$28:$I$1527&amp;AdmittedwithRecentDischarge!$M$28:$M$1527,0)))),"",INDEX(AdmittedwithRecentDischarge!$I$28:$W$1527, (MATCH($F583&amp;$R583,AdmittedwithRecentDischarge!$I$28:$I$1527&amp;AdmittedwithRecentDischarge!$M$28:$M$1527,0)),15))</f>
        <v>0</v>
      </c>
      <c r="W583" s="228" t="b">
        <f t="shared" si="54"/>
        <v>0</v>
      </c>
      <c r="X583" s="224" t="str">
        <f t="array" ref="X583">IF(ISNA(VLOOKUP($F583, AdmittedwithRecentDischarge!$I$28:$I$1527,1,FALSE)),"",MAX(IF((AdmittedwithRecentDischarge!$I$28:$I$1527=$F583)*(AdmittedwithRecentDischarge!$K$28:$K$1527&lt;=TransferLog!$J583),AdmittedwithRecentDischarge!$K$28:$K$1527)))</f>
        <v/>
      </c>
      <c r="Y583" s="224" t="b">
        <f t="shared" si="55"/>
        <v>0</v>
      </c>
      <c r="Z583" s="208"/>
      <c r="AA583" s="207" t="str">
        <f t="shared" si="52"/>
        <v/>
      </c>
      <c r="AB583" s="212" t="b">
        <f t="shared" si="56"/>
        <v>0</v>
      </c>
      <c r="AC583" s="213">
        <f t="shared" si="53"/>
        <v>0</v>
      </c>
      <c r="AD583" s="298"/>
      <c r="AE583" s="299"/>
      <c r="AF583" s="21">
        <f t="shared" si="51"/>
        <v>0</v>
      </c>
    </row>
    <row r="584" spans="1:32" s="21" customFormat="1" ht="16.5" customHeight="1">
      <c r="A584" s="22"/>
      <c r="B584" s="22"/>
      <c r="C584" s="22"/>
      <c r="D584" s="115">
        <f t="shared" si="50"/>
        <v>564</v>
      </c>
      <c r="E584" s="248" t="str">
        <f t="array" ref="E584">IF($F584&lt;&gt;"",INDEX(DropDownLists!$K$10:$K$2516,MATCH($F584,DropDownLists!$L$10:$L$2516,0)),"")</f>
        <v/>
      </c>
      <c r="F584" s="116"/>
      <c r="G584" s="118"/>
      <c r="I584" s="144"/>
      <c r="J584" s="141"/>
      <c r="K584" s="145"/>
      <c r="L584" s="146"/>
      <c r="M584" s="195" t="str">
        <f t="array" ref="M584">IF($L584&lt;&gt;"",INDEX(DropDownLists!$H$10:$H$2516,MATCH($L584,DropDownLists!$I$10:$I$2516,0)),"")</f>
        <v/>
      </c>
      <c r="N584" s="148"/>
      <c r="O584" s="148"/>
      <c r="P584" s="146"/>
      <c r="Q584" s="148" t="s">
        <v>190</v>
      </c>
      <c r="R584" s="119" t="str">
        <f t="array" ref="R584">IF(ISNA(VLOOKUP($F584, AdmittedwithRecentDischarge!$I$28:$I$1527,1,FALSE)),"",MAX(IF((AdmittedwithRecentDischarge!$I$28:$I$1527=$F584)*(AdmittedwithRecentDischarge!$M$28:$M$1527&lt;=TransferLog!$J584),AdmittedwithRecentDischarge!$M$28:$M$1527)))</f>
        <v/>
      </c>
      <c r="S584" s="120" t="str">
        <f t="array" ref="S584">IF(ISNA(INDEX(AdmittedwithRecentDischarge!$AH$28:$AH$1527,MATCH($F584&amp;$R584,AdmittedwithRecentDischarge!$I$28:$I$1527&amp;AdmittedwithRecentDischarge!$M$28:$M$1527,0))),"", IF($R584&lt;&gt;"",INDEX(AdmittedwithRecentDischarge!$AH$28:$AH$1527,MATCH($F584&amp;$R584,AdmittedwithRecentDischarge!$I$28:$I$1527&amp;AdmittedwithRecentDischarge!$M$28:$M$1527,0)),""))</f>
        <v/>
      </c>
      <c r="T584" s="190">
        <f t="array" ref="T584">IF(ISNA(INDEX(AdmittedwithRecentDischarge!$I$28:$W$1527, (MATCH($F584&amp;$R584,AdmittedwithRecentDischarge!$I$28:$I$1527&amp;AdmittedwithRecentDischarge!$M$28:$M$1527,0)))),"",INDEX(AdmittedwithRecentDischarge!$I$28:$W$1527, (MATCH($F584&amp;$R584,AdmittedwithRecentDischarge!$I$28:$I$1527&amp;AdmittedwithRecentDischarge!$M$28:$M$1527,0)),9))</f>
        <v>0</v>
      </c>
      <c r="U584" s="191">
        <f t="array" ref="U584">IF(ISNA(INDEX(AdmittedwithRecentDischarge!$I$28:$W$1527, (MATCH($F584&amp;$R584,AdmittedwithRecentDischarge!$I$28:$I$1527&amp;AdmittedwithRecentDischarge!$M$28:$M$1527,0)))),"",INDEX(AdmittedwithRecentDischarge!$I$28:$W$1527, (MATCH($F584&amp;$R584,AdmittedwithRecentDischarge!$I$28:$I$1527&amp;AdmittedwithRecentDischarge!$M$28:$M$1527,0)),11))</f>
        <v>0</v>
      </c>
      <c r="V584" s="191">
        <f t="array" ref="V584">IF(ISNA(INDEX(AdmittedwithRecentDischarge!$I$28:$W$1527, (MATCH($F584&amp;$R584,AdmittedwithRecentDischarge!$I$28:$I$1527&amp;AdmittedwithRecentDischarge!$M$28:$M$1527,0)))),"",INDEX(AdmittedwithRecentDischarge!$I$28:$W$1527, (MATCH($F584&amp;$R584,AdmittedwithRecentDischarge!$I$28:$I$1527&amp;AdmittedwithRecentDischarge!$M$28:$M$1527,0)),15))</f>
        <v>0</v>
      </c>
      <c r="W584" s="228" t="b">
        <f t="shared" si="54"/>
        <v>0</v>
      </c>
      <c r="X584" s="224" t="str">
        <f t="array" ref="X584">IF(ISNA(VLOOKUP($F584, AdmittedwithRecentDischarge!$I$28:$I$1527,1,FALSE)),"",MAX(IF((AdmittedwithRecentDischarge!$I$28:$I$1527=$F584)*(AdmittedwithRecentDischarge!$K$28:$K$1527&lt;=TransferLog!$J584),AdmittedwithRecentDischarge!$K$28:$K$1527)))</f>
        <v/>
      </c>
      <c r="Y584" s="224" t="b">
        <f t="shared" si="55"/>
        <v>0</v>
      </c>
      <c r="Z584" s="208"/>
      <c r="AA584" s="207" t="str">
        <f t="shared" si="52"/>
        <v/>
      </c>
      <c r="AB584" s="212" t="b">
        <f t="shared" si="56"/>
        <v>0</v>
      </c>
      <c r="AC584" s="213">
        <f t="shared" si="53"/>
        <v>0</v>
      </c>
      <c r="AD584" s="298"/>
      <c r="AE584" s="299"/>
      <c r="AF584" s="21">
        <f t="shared" si="51"/>
        <v>0</v>
      </c>
    </row>
    <row r="585" spans="1:32" s="21" customFormat="1" ht="16.5" customHeight="1">
      <c r="A585" s="22"/>
      <c r="B585" s="22"/>
      <c r="C585" s="22"/>
      <c r="D585" s="115">
        <f t="shared" si="50"/>
        <v>565</v>
      </c>
      <c r="E585" s="248" t="str">
        <f t="array" ref="E585">IF($F585&lt;&gt;"",INDEX(DropDownLists!$K$10:$K$2516,MATCH($F585,DropDownLists!$L$10:$L$2516,0)),"")</f>
        <v/>
      </c>
      <c r="F585" s="116"/>
      <c r="G585" s="118"/>
      <c r="I585" s="144"/>
      <c r="J585" s="141"/>
      <c r="K585" s="145"/>
      <c r="L585" s="146"/>
      <c r="M585" s="195" t="str">
        <f t="array" ref="M585">IF($L585&lt;&gt;"",INDEX(DropDownLists!$H$10:$H$2516,MATCH($L585,DropDownLists!$I$10:$I$2516,0)),"")</f>
        <v/>
      </c>
      <c r="N585" s="148"/>
      <c r="O585" s="148"/>
      <c r="P585" s="146"/>
      <c r="Q585" s="148" t="s">
        <v>190</v>
      </c>
      <c r="R585" s="119" t="str">
        <f t="array" ref="R585">IF(ISNA(VLOOKUP($F585, AdmittedwithRecentDischarge!$I$28:$I$1527,1,FALSE)),"",MAX(IF((AdmittedwithRecentDischarge!$I$28:$I$1527=$F585)*(AdmittedwithRecentDischarge!$M$28:$M$1527&lt;=TransferLog!$J585),AdmittedwithRecentDischarge!$M$28:$M$1527)))</f>
        <v/>
      </c>
      <c r="S585" s="120" t="str">
        <f t="array" ref="S585">IF(ISNA(INDEX(AdmittedwithRecentDischarge!$AH$28:$AH$1527,MATCH($F585&amp;$R585,AdmittedwithRecentDischarge!$I$28:$I$1527&amp;AdmittedwithRecentDischarge!$M$28:$M$1527,0))),"", IF($R585&lt;&gt;"",INDEX(AdmittedwithRecentDischarge!$AH$28:$AH$1527,MATCH($F585&amp;$R585,AdmittedwithRecentDischarge!$I$28:$I$1527&amp;AdmittedwithRecentDischarge!$M$28:$M$1527,0)),""))</f>
        <v/>
      </c>
      <c r="T585" s="190">
        <f t="array" ref="T585">IF(ISNA(INDEX(AdmittedwithRecentDischarge!$I$28:$W$1527, (MATCH($F585&amp;$R585,AdmittedwithRecentDischarge!$I$28:$I$1527&amp;AdmittedwithRecentDischarge!$M$28:$M$1527,0)))),"",INDEX(AdmittedwithRecentDischarge!$I$28:$W$1527, (MATCH($F585&amp;$R585,AdmittedwithRecentDischarge!$I$28:$I$1527&amp;AdmittedwithRecentDischarge!$M$28:$M$1527,0)),9))</f>
        <v>0</v>
      </c>
      <c r="U585" s="191">
        <f t="array" ref="U585">IF(ISNA(INDEX(AdmittedwithRecentDischarge!$I$28:$W$1527, (MATCH($F585&amp;$R585,AdmittedwithRecentDischarge!$I$28:$I$1527&amp;AdmittedwithRecentDischarge!$M$28:$M$1527,0)))),"",INDEX(AdmittedwithRecentDischarge!$I$28:$W$1527, (MATCH($F585&amp;$R585,AdmittedwithRecentDischarge!$I$28:$I$1527&amp;AdmittedwithRecentDischarge!$M$28:$M$1527,0)),11))</f>
        <v>0</v>
      </c>
      <c r="V585" s="191">
        <f t="array" ref="V585">IF(ISNA(INDEX(AdmittedwithRecentDischarge!$I$28:$W$1527, (MATCH($F585&amp;$R585,AdmittedwithRecentDischarge!$I$28:$I$1527&amp;AdmittedwithRecentDischarge!$M$28:$M$1527,0)))),"",INDEX(AdmittedwithRecentDischarge!$I$28:$W$1527, (MATCH($F585&amp;$R585,AdmittedwithRecentDischarge!$I$28:$I$1527&amp;AdmittedwithRecentDischarge!$M$28:$M$1527,0)),15))</f>
        <v>0</v>
      </c>
      <c r="W585" s="228" t="b">
        <f t="shared" si="54"/>
        <v>0</v>
      </c>
      <c r="X585" s="224" t="str">
        <f t="array" ref="X585">IF(ISNA(VLOOKUP($F585, AdmittedwithRecentDischarge!$I$28:$I$1527,1,FALSE)),"",MAX(IF((AdmittedwithRecentDischarge!$I$28:$I$1527=$F585)*(AdmittedwithRecentDischarge!$K$28:$K$1527&lt;=TransferLog!$J585),AdmittedwithRecentDischarge!$K$28:$K$1527)))</f>
        <v/>
      </c>
      <c r="Y585" s="224" t="b">
        <f t="shared" si="55"/>
        <v>0</v>
      </c>
      <c r="Z585" s="208"/>
      <c r="AA585" s="207" t="str">
        <f t="shared" si="52"/>
        <v/>
      </c>
      <c r="AB585" s="212" t="b">
        <f t="shared" si="56"/>
        <v>0</v>
      </c>
      <c r="AC585" s="213">
        <f t="shared" si="53"/>
        <v>0</v>
      </c>
      <c r="AD585" s="298"/>
      <c r="AE585" s="299"/>
      <c r="AF585" s="21">
        <f t="shared" si="51"/>
        <v>0</v>
      </c>
    </row>
    <row r="586" spans="1:32" s="21" customFormat="1" ht="16.5" customHeight="1">
      <c r="A586" s="22"/>
      <c r="B586" s="22"/>
      <c r="C586" s="22"/>
      <c r="D586" s="115">
        <f t="shared" si="50"/>
        <v>566</v>
      </c>
      <c r="E586" s="248" t="str">
        <f t="array" ref="E586">IF($F586&lt;&gt;"",INDEX(DropDownLists!$K$10:$K$2516,MATCH($F586,DropDownLists!$L$10:$L$2516,0)),"")</f>
        <v/>
      </c>
      <c r="F586" s="116"/>
      <c r="G586" s="118"/>
      <c r="I586" s="144"/>
      <c r="J586" s="141"/>
      <c r="K586" s="145"/>
      <c r="L586" s="146"/>
      <c r="M586" s="195" t="str">
        <f t="array" ref="M586">IF($L586&lt;&gt;"",INDEX(DropDownLists!$H$10:$H$2516,MATCH($L586,DropDownLists!$I$10:$I$2516,0)),"")</f>
        <v/>
      </c>
      <c r="N586" s="148"/>
      <c r="O586" s="148"/>
      <c r="P586" s="146"/>
      <c r="Q586" s="148" t="s">
        <v>190</v>
      </c>
      <c r="R586" s="119" t="str">
        <f t="array" ref="R586">IF(ISNA(VLOOKUP($F586, AdmittedwithRecentDischarge!$I$28:$I$1527,1,FALSE)),"",MAX(IF((AdmittedwithRecentDischarge!$I$28:$I$1527=$F586)*(AdmittedwithRecentDischarge!$M$28:$M$1527&lt;=TransferLog!$J586),AdmittedwithRecentDischarge!$M$28:$M$1527)))</f>
        <v/>
      </c>
      <c r="S586" s="120" t="str">
        <f t="array" ref="S586">IF(ISNA(INDEX(AdmittedwithRecentDischarge!$AH$28:$AH$1527,MATCH($F586&amp;$R586,AdmittedwithRecentDischarge!$I$28:$I$1527&amp;AdmittedwithRecentDischarge!$M$28:$M$1527,0))),"", IF($R586&lt;&gt;"",INDEX(AdmittedwithRecentDischarge!$AH$28:$AH$1527,MATCH($F586&amp;$R586,AdmittedwithRecentDischarge!$I$28:$I$1527&amp;AdmittedwithRecentDischarge!$M$28:$M$1527,0)),""))</f>
        <v/>
      </c>
      <c r="T586" s="190">
        <f t="array" ref="T586">IF(ISNA(INDEX(AdmittedwithRecentDischarge!$I$28:$W$1527, (MATCH($F586&amp;$R586,AdmittedwithRecentDischarge!$I$28:$I$1527&amp;AdmittedwithRecentDischarge!$M$28:$M$1527,0)))),"",INDEX(AdmittedwithRecentDischarge!$I$28:$W$1527, (MATCH($F586&amp;$R586,AdmittedwithRecentDischarge!$I$28:$I$1527&amp;AdmittedwithRecentDischarge!$M$28:$M$1527,0)),9))</f>
        <v>0</v>
      </c>
      <c r="U586" s="191">
        <f t="array" ref="U586">IF(ISNA(INDEX(AdmittedwithRecentDischarge!$I$28:$W$1527, (MATCH($F586&amp;$R586,AdmittedwithRecentDischarge!$I$28:$I$1527&amp;AdmittedwithRecentDischarge!$M$28:$M$1527,0)))),"",INDEX(AdmittedwithRecentDischarge!$I$28:$W$1527, (MATCH($F586&amp;$R586,AdmittedwithRecentDischarge!$I$28:$I$1527&amp;AdmittedwithRecentDischarge!$M$28:$M$1527,0)),11))</f>
        <v>0</v>
      </c>
      <c r="V586" s="191">
        <f t="array" ref="V586">IF(ISNA(INDEX(AdmittedwithRecentDischarge!$I$28:$W$1527, (MATCH($F586&amp;$R586,AdmittedwithRecentDischarge!$I$28:$I$1527&amp;AdmittedwithRecentDischarge!$M$28:$M$1527,0)))),"",INDEX(AdmittedwithRecentDischarge!$I$28:$W$1527, (MATCH($F586&amp;$R586,AdmittedwithRecentDischarge!$I$28:$I$1527&amp;AdmittedwithRecentDischarge!$M$28:$M$1527,0)),15))</f>
        <v>0</v>
      </c>
      <c r="W586" s="228" t="b">
        <f t="shared" si="54"/>
        <v>0</v>
      </c>
      <c r="X586" s="224" t="str">
        <f t="array" ref="X586">IF(ISNA(VLOOKUP($F586, AdmittedwithRecentDischarge!$I$28:$I$1527,1,FALSE)),"",MAX(IF((AdmittedwithRecentDischarge!$I$28:$I$1527=$F586)*(AdmittedwithRecentDischarge!$K$28:$K$1527&lt;=TransferLog!$J586),AdmittedwithRecentDischarge!$K$28:$K$1527)))</f>
        <v/>
      </c>
      <c r="Y586" s="224" t="b">
        <f t="shared" si="55"/>
        <v>0</v>
      </c>
      <c r="Z586" s="208"/>
      <c r="AA586" s="207" t="str">
        <f t="shared" si="52"/>
        <v/>
      </c>
      <c r="AB586" s="212" t="b">
        <f t="shared" si="56"/>
        <v>0</v>
      </c>
      <c r="AC586" s="213">
        <f t="shared" si="53"/>
        <v>0</v>
      </c>
      <c r="AD586" s="298"/>
      <c r="AE586" s="299"/>
      <c r="AF586" s="21">
        <f t="shared" si="51"/>
        <v>0</v>
      </c>
    </row>
    <row r="587" spans="1:32" s="21" customFormat="1" ht="16.5" customHeight="1">
      <c r="A587" s="22"/>
      <c r="B587" s="22"/>
      <c r="C587" s="22"/>
      <c r="D587" s="115">
        <f t="shared" si="50"/>
        <v>567</v>
      </c>
      <c r="E587" s="248" t="str">
        <f t="array" ref="E587">IF($F587&lt;&gt;"",INDEX(DropDownLists!$K$10:$K$2516,MATCH($F587,DropDownLists!$L$10:$L$2516,0)),"")</f>
        <v/>
      </c>
      <c r="F587" s="116"/>
      <c r="G587" s="118"/>
      <c r="I587" s="144"/>
      <c r="J587" s="141"/>
      <c r="K587" s="145"/>
      <c r="L587" s="146"/>
      <c r="M587" s="195" t="str">
        <f t="array" ref="M587">IF($L587&lt;&gt;"",INDEX(DropDownLists!$H$10:$H$2516,MATCH($L587,DropDownLists!$I$10:$I$2516,0)),"")</f>
        <v/>
      </c>
      <c r="N587" s="148"/>
      <c r="O587" s="148"/>
      <c r="P587" s="146"/>
      <c r="Q587" s="148" t="s">
        <v>190</v>
      </c>
      <c r="R587" s="119" t="str">
        <f t="array" ref="R587">IF(ISNA(VLOOKUP($F587, AdmittedwithRecentDischarge!$I$28:$I$1527,1,FALSE)),"",MAX(IF((AdmittedwithRecentDischarge!$I$28:$I$1527=$F587)*(AdmittedwithRecentDischarge!$M$28:$M$1527&lt;=TransferLog!$J587),AdmittedwithRecentDischarge!$M$28:$M$1527)))</f>
        <v/>
      </c>
      <c r="S587" s="120" t="str">
        <f t="array" ref="S587">IF(ISNA(INDEX(AdmittedwithRecentDischarge!$AH$28:$AH$1527,MATCH($F587&amp;$R587,AdmittedwithRecentDischarge!$I$28:$I$1527&amp;AdmittedwithRecentDischarge!$M$28:$M$1527,0))),"", IF($R587&lt;&gt;"",INDEX(AdmittedwithRecentDischarge!$AH$28:$AH$1527,MATCH($F587&amp;$R587,AdmittedwithRecentDischarge!$I$28:$I$1527&amp;AdmittedwithRecentDischarge!$M$28:$M$1527,0)),""))</f>
        <v/>
      </c>
      <c r="T587" s="190">
        <f t="array" ref="T587">IF(ISNA(INDEX(AdmittedwithRecentDischarge!$I$28:$W$1527, (MATCH($F587&amp;$R587,AdmittedwithRecentDischarge!$I$28:$I$1527&amp;AdmittedwithRecentDischarge!$M$28:$M$1527,0)))),"",INDEX(AdmittedwithRecentDischarge!$I$28:$W$1527, (MATCH($F587&amp;$R587,AdmittedwithRecentDischarge!$I$28:$I$1527&amp;AdmittedwithRecentDischarge!$M$28:$M$1527,0)),9))</f>
        <v>0</v>
      </c>
      <c r="U587" s="191">
        <f t="array" ref="U587">IF(ISNA(INDEX(AdmittedwithRecentDischarge!$I$28:$W$1527, (MATCH($F587&amp;$R587,AdmittedwithRecentDischarge!$I$28:$I$1527&amp;AdmittedwithRecentDischarge!$M$28:$M$1527,0)))),"",INDEX(AdmittedwithRecentDischarge!$I$28:$W$1527, (MATCH($F587&amp;$R587,AdmittedwithRecentDischarge!$I$28:$I$1527&amp;AdmittedwithRecentDischarge!$M$28:$M$1527,0)),11))</f>
        <v>0</v>
      </c>
      <c r="V587" s="191">
        <f t="array" ref="V587">IF(ISNA(INDEX(AdmittedwithRecentDischarge!$I$28:$W$1527, (MATCH($F587&amp;$R587,AdmittedwithRecentDischarge!$I$28:$I$1527&amp;AdmittedwithRecentDischarge!$M$28:$M$1527,0)))),"",INDEX(AdmittedwithRecentDischarge!$I$28:$W$1527, (MATCH($F587&amp;$R587,AdmittedwithRecentDischarge!$I$28:$I$1527&amp;AdmittedwithRecentDischarge!$M$28:$M$1527,0)),15))</f>
        <v>0</v>
      </c>
      <c r="W587" s="228" t="b">
        <f t="shared" si="54"/>
        <v>0</v>
      </c>
      <c r="X587" s="224" t="str">
        <f t="array" ref="X587">IF(ISNA(VLOOKUP($F587, AdmittedwithRecentDischarge!$I$28:$I$1527,1,FALSE)),"",MAX(IF((AdmittedwithRecentDischarge!$I$28:$I$1527=$F587)*(AdmittedwithRecentDischarge!$K$28:$K$1527&lt;=TransferLog!$J587),AdmittedwithRecentDischarge!$K$28:$K$1527)))</f>
        <v/>
      </c>
      <c r="Y587" s="224" t="b">
        <f t="shared" si="55"/>
        <v>0</v>
      </c>
      <c r="Z587" s="208"/>
      <c r="AA587" s="207" t="str">
        <f t="shared" si="52"/>
        <v/>
      </c>
      <c r="AB587" s="212" t="b">
        <f t="shared" si="56"/>
        <v>0</v>
      </c>
      <c r="AC587" s="213">
        <f t="shared" si="53"/>
        <v>0</v>
      </c>
      <c r="AD587" s="298"/>
      <c r="AE587" s="299"/>
      <c r="AF587" s="21">
        <f t="shared" si="51"/>
        <v>0</v>
      </c>
    </row>
    <row r="588" spans="1:32" s="21" customFormat="1" ht="16.5" customHeight="1">
      <c r="A588" s="22"/>
      <c r="B588" s="22"/>
      <c r="C588" s="22"/>
      <c r="D588" s="115">
        <f t="shared" si="50"/>
        <v>568</v>
      </c>
      <c r="E588" s="248" t="str">
        <f t="array" ref="E588">IF($F588&lt;&gt;"",INDEX(DropDownLists!$K$10:$K$2516,MATCH($F588,DropDownLists!$L$10:$L$2516,0)),"")</f>
        <v/>
      </c>
      <c r="F588" s="116"/>
      <c r="G588" s="118"/>
      <c r="I588" s="144"/>
      <c r="J588" s="141"/>
      <c r="K588" s="145"/>
      <c r="L588" s="146"/>
      <c r="M588" s="195" t="str">
        <f t="array" ref="M588">IF($L588&lt;&gt;"",INDEX(DropDownLists!$H$10:$H$2516,MATCH($L588,DropDownLists!$I$10:$I$2516,0)),"")</f>
        <v/>
      </c>
      <c r="N588" s="148"/>
      <c r="O588" s="148"/>
      <c r="P588" s="146"/>
      <c r="Q588" s="148" t="s">
        <v>190</v>
      </c>
      <c r="R588" s="119" t="str">
        <f t="array" ref="R588">IF(ISNA(VLOOKUP($F588, AdmittedwithRecentDischarge!$I$28:$I$1527,1,FALSE)),"",MAX(IF((AdmittedwithRecentDischarge!$I$28:$I$1527=$F588)*(AdmittedwithRecentDischarge!$M$28:$M$1527&lt;=TransferLog!$J588),AdmittedwithRecentDischarge!$M$28:$M$1527)))</f>
        <v/>
      </c>
      <c r="S588" s="120" t="str">
        <f t="array" ref="S588">IF(ISNA(INDEX(AdmittedwithRecentDischarge!$AH$28:$AH$1527,MATCH($F588&amp;$R588,AdmittedwithRecentDischarge!$I$28:$I$1527&amp;AdmittedwithRecentDischarge!$M$28:$M$1527,0))),"", IF($R588&lt;&gt;"",INDEX(AdmittedwithRecentDischarge!$AH$28:$AH$1527,MATCH($F588&amp;$R588,AdmittedwithRecentDischarge!$I$28:$I$1527&amp;AdmittedwithRecentDischarge!$M$28:$M$1527,0)),""))</f>
        <v/>
      </c>
      <c r="T588" s="190">
        <f t="array" ref="T588">IF(ISNA(INDEX(AdmittedwithRecentDischarge!$I$28:$W$1527, (MATCH($F588&amp;$R588,AdmittedwithRecentDischarge!$I$28:$I$1527&amp;AdmittedwithRecentDischarge!$M$28:$M$1527,0)))),"",INDEX(AdmittedwithRecentDischarge!$I$28:$W$1527, (MATCH($F588&amp;$R588,AdmittedwithRecentDischarge!$I$28:$I$1527&amp;AdmittedwithRecentDischarge!$M$28:$M$1527,0)),9))</f>
        <v>0</v>
      </c>
      <c r="U588" s="191">
        <f t="array" ref="U588">IF(ISNA(INDEX(AdmittedwithRecentDischarge!$I$28:$W$1527, (MATCH($F588&amp;$R588,AdmittedwithRecentDischarge!$I$28:$I$1527&amp;AdmittedwithRecentDischarge!$M$28:$M$1527,0)))),"",INDEX(AdmittedwithRecentDischarge!$I$28:$W$1527, (MATCH($F588&amp;$R588,AdmittedwithRecentDischarge!$I$28:$I$1527&amp;AdmittedwithRecentDischarge!$M$28:$M$1527,0)),11))</f>
        <v>0</v>
      </c>
      <c r="V588" s="191">
        <f t="array" ref="V588">IF(ISNA(INDEX(AdmittedwithRecentDischarge!$I$28:$W$1527, (MATCH($F588&amp;$R588,AdmittedwithRecentDischarge!$I$28:$I$1527&amp;AdmittedwithRecentDischarge!$M$28:$M$1527,0)))),"",INDEX(AdmittedwithRecentDischarge!$I$28:$W$1527, (MATCH($F588&amp;$R588,AdmittedwithRecentDischarge!$I$28:$I$1527&amp;AdmittedwithRecentDischarge!$M$28:$M$1527,0)),15))</f>
        <v>0</v>
      </c>
      <c r="W588" s="228" t="b">
        <f t="shared" si="54"/>
        <v>0</v>
      </c>
      <c r="X588" s="224" t="str">
        <f t="array" ref="X588">IF(ISNA(VLOOKUP($F588, AdmittedwithRecentDischarge!$I$28:$I$1527,1,FALSE)),"",MAX(IF((AdmittedwithRecentDischarge!$I$28:$I$1527=$F588)*(AdmittedwithRecentDischarge!$K$28:$K$1527&lt;=TransferLog!$J588),AdmittedwithRecentDischarge!$K$28:$K$1527)))</f>
        <v/>
      </c>
      <c r="Y588" s="224" t="b">
        <f t="shared" si="55"/>
        <v>0</v>
      </c>
      <c r="Z588" s="208"/>
      <c r="AA588" s="207" t="str">
        <f t="shared" si="52"/>
        <v/>
      </c>
      <c r="AB588" s="212" t="b">
        <f t="shared" si="56"/>
        <v>0</v>
      </c>
      <c r="AC588" s="213">
        <f t="shared" si="53"/>
        <v>0</v>
      </c>
      <c r="AD588" s="298"/>
      <c r="AE588" s="299"/>
      <c r="AF588" s="21">
        <f t="shared" si="51"/>
        <v>0</v>
      </c>
    </row>
    <row r="589" spans="1:32" s="21" customFormat="1" ht="16.5" customHeight="1">
      <c r="A589" s="22"/>
      <c r="B589" s="22"/>
      <c r="C589" s="22"/>
      <c r="D589" s="115">
        <f t="shared" si="50"/>
        <v>569</v>
      </c>
      <c r="E589" s="248" t="str">
        <f t="array" ref="E589">IF($F589&lt;&gt;"",INDEX(DropDownLists!$K$10:$K$2516,MATCH($F589,DropDownLists!$L$10:$L$2516,0)),"")</f>
        <v/>
      </c>
      <c r="F589" s="116"/>
      <c r="G589" s="118"/>
      <c r="I589" s="144"/>
      <c r="J589" s="141"/>
      <c r="K589" s="145"/>
      <c r="L589" s="146"/>
      <c r="M589" s="195" t="str">
        <f t="array" ref="M589">IF($L589&lt;&gt;"",INDEX(DropDownLists!$H$10:$H$2516,MATCH($L589,DropDownLists!$I$10:$I$2516,0)),"")</f>
        <v/>
      </c>
      <c r="N589" s="148"/>
      <c r="O589" s="148"/>
      <c r="P589" s="146"/>
      <c r="Q589" s="148" t="s">
        <v>190</v>
      </c>
      <c r="R589" s="119" t="str">
        <f t="array" ref="R589">IF(ISNA(VLOOKUP($F589, AdmittedwithRecentDischarge!$I$28:$I$1527,1,FALSE)),"",MAX(IF((AdmittedwithRecentDischarge!$I$28:$I$1527=$F589)*(AdmittedwithRecentDischarge!$M$28:$M$1527&lt;=TransferLog!$J589),AdmittedwithRecentDischarge!$M$28:$M$1527)))</f>
        <v/>
      </c>
      <c r="S589" s="120" t="str">
        <f t="array" ref="S589">IF(ISNA(INDEX(AdmittedwithRecentDischarge!$AH$28:$AH$1527,MATCH($F589&amp;$R589,AdmittedwithRecentDischarge!$I$28:$I$1527&amp;AdmittedwithRecentDischarge!$M$28:$M$1527,0))),"", IF($R589&lt;&gt;"",INDEX(AdmittedwithRecentDischarge!$AH$28:$AH$1527,MATCH($F589&amp;$R589,AdmittedwithRecentDischarge!$I$28:$I$1527&amp;AdmittedwithRecentDischarge!$M$28:$M$1527,0)),""))</f>
        <v/>
      </c>
      <c r="T589" s="190">
        <f t="array" ref="T589">IF(ISNA(INDEX(AdmittedwithRecentDischarge!$I$28:$W$1527, (MATCH($F589&amp;$R589,AdmittedwithRecentDischarge!$I$28:$I$1527&amp;AdmittedwithRecentDischarge!$M$28:$M$1527,0)))),"",INDEX(AdmittedwithRecentDischarge!$I$28:$W$1527, (MATCH($F589&amp;$R589,AdmittedwithRecentDischarge!$I$28:$I$1527&amp;AdmittedwithRecentDischarge!$M$28:$M$1527,0)),9))</f>
        <v>0</v>
      </c>
      <c r="U589" s="191">
        <f t="array" ref="U589">IF(ISNA(INDEX(AdmittedwithRecentDischarge!$I$28:$W$1527, (MATCH($F589&amp;$R589,AdmittedwithRecentDischarge!$I$28:$I$1527&amp;AdmittedwithRecentDischarge!$M$28:$M$1527,0)))),"",INDEX(AdmittedwithRecentDischarge!$I$28:$W$1527, (MATCH($F589&amp;$R589,AdmittedwithRecentDischarge!$I$28:$I$1527&amp;AdmittedwithRecentDischarge!$M$28:$M$1527,0)),11))</f>
        <v>0</v>
      </c>
      <c r="V589" s="191">
        <f t="array" ref="V589">IF(ISNA(INDEX(AdmittedwithRecentDischarge!$I$28:$W$1527, (MATCH($F589&amp;$R589,AdmittedwithRecentDischarge!$I$28:$I$1527&amp;AdmittedwithRecentDischarge!$M$28:$M$1527,0)))),"",INDEX(AdmittedwithRecentDischarge!$I$28:$W$1527, (MATCH($F589&amp;$R589,AdmittedwithRecentDischarge!$I$28:$I$1527&amp;AdmittedwithRecentDischarge!$M$28:$M$1527,0)),15))</f>
        <v>0</v>
      </c>
      <c r="W589" s="228" t="b">
        <f t="shared" si="54"/>
        <v>0</v>
      </c>
      <c r="X589" s="224" t="str">
        <f t="array" ref="X589">IF(ISNA(VLOOKUP($F589, AdmittedwithRecentDischarge!$I$28:$I$1527,1,FALSE)),"",MAX(IF((AdmittedwithRecentDischarge!$I$28:$I$1527=$F589)*(AdmittedwithRecentDischarge!$K$28:$K$1527&lt;=TransferLog!$J589),AdmittedwithRecentDischarge!$K$28:$K$1527)))</f>
        <v/>
      </c>
      <c r="Y589" s="224" t="b">
        <f t="shared" si="55"/>
        <v>0</v>
      </c>
      <c r="Z589" s="208"/>
      <c r="AA589" s="207" t="str">
        <f t="shared" si="52"/>
        <v/>
      </c>
      <c r="AB589" s="212" t="b">
        <f t="shared" si="56"/>
        <v>0</v>
      </c>
      <c r="AC589" s="213">
        <f t="shared" si="53"/>
        <v>0</v>
      </c>
      <c r="AD589" s="298"/>
      <c r="AE589" s="299"/>
      <c r="AF589" s="21">
        <f t="shared" si="51"/>
        <v>0</v>
      </c>
    </row>
    <row r="590" spans="1:32" s="21" customFormat="1" ht="16.5" customHeight="1">
      <c r="A590" s="22"/>
      <c r="B590" s="22"/>
      <c r="C590" s="22"/>
      <c r="D590" s="115">
        <f t="shared" si="50"/>
        <v>570</v>
      </c>
      <c r="E590" s="248" t="str">
        <f t="array" ref="E590">IF($F590&lt;&gt;"",INDEX(DropDownLists!$K$10:$K$2516,MATCH($F590,DropDownLists!$L$10:$L$2516,0)),"")</f>
        <v/>
      </c>
      <c r="F590" s="116"/>
      <c r="G590" s="118"/>
      <c r="I590" s="144"/>
      <c r="J590" s="141"/>
      <c r="K590" s="145"/>
      <c r="L590" s="146"/>
      <c r="M590" s="195" t="str">
        <f t="array" ref="M590">IF($L590&lt;&gt;"",INDEX(DropDownLists!$H$10:$H$2516,MATCH($L590,DropDownLists!$I$10:$I$2516,0)),"")</f>
        <v/>
      </c>
      <c r="N590" s="148"/>
      <c r="O590" s="148"/>
      <c r="P590" s="146"/>
      <c r="Q590" s="148" t="s">
        <v>190</v>
      </c>
      <c r="R590" s="119" t="str">
        <f t="array" ref="R590">IF(ISNA(VLOOKUP($F590, AdmittedwithRecentDischarge!$I$28:$I$1527,1,FALSE)),"",MAX(IF((AdmittedwithRecentDischarge!$I$28:$I$1527=$F590)*(AdmittedwithRecentDischarge!$M$28:$M$1527&lt;=TransferLog!$J590),AdmittedwithRecentDischarge!$M$28:$M$1527)))</f>
        <v/>
      </c>
      <c r="S590" s="120" t="str">
        <f t="array" ref="S590">IF(ISNA(INDEX(AdmittedwithRecentDischarge!$AH$28:$AH$1527,MATCH($F590&amp;$R590,AdmittedwithRecentDischarge!$I$28:$I$1527&amp;AdmittedwithRecentDischarge!$M$28:$M$1527,0))),"", IF($R590&lt;&gt;"",INDEX(AdmittedwithRecentDischarge!$AH$28:$AH$1527,MATCH($F590&amp;$R590,AdmittedwithRecentDischarge!$I$28:$I$1527&amp;AdmittedwithRecentDischarge!$M$28:$M$1527,0)),""))</f>
        <v/>
      </c>
      <c r="T590" s="190">
        <f t="array" ref="T590">IF(ISNA(INDEX(AdmittedwithRecentDischarge!$I$28:$W$1527, (MATCH($F590&amp;$R590,AdmittedwithRecentDischarge!$I$28:$I$1527&amp;AdmittedwithRecentDischarge!$M$28:$M$1527,0)))),"",INDEX(AdmittedwithRecentDischarge!$I$28:$W$1527, (MATCH($F590&amp;$R590,AdmittedwithRecentDischarge!$I$28:$I$1527&amp;AdmittedwithRecentDischarge!$M$28:$M$1527,0)),9))</f>
        <v>0</v>
      </c>
      <c r="U590" s="191">
        <f t="array" ref="U590">IF(ISNA(INDEX(AdmittedwithRecentDischarge!$I$28:$W$1527, (MATCH($F590&amp;$R590,AdmittedwithRecentDischarge!$I$28:$I$1527&amp;AdmittedwithRecentDischarge!$M$28:$M$1527,0)))),"",INDEX(AdmittedwithRecentDischarge!$I$28:$W$1527, (MATCH($F590&amp;$R590,AdmittedwithRecentDischarge!$I$28:$I$1527&amp;AdmittedwithRecentDischarge!$M$28:$M$1527,0)),11))</f>
        <v>0</v>
      </c>
      <c r="V590" s="191">
        <f t="array" ref="V590">IF(ISNA(INDEX(AdmittedwithRecentDischarge!$I$28:$W$1527, (MATCH($F590&amp;$R590,AdmittedwithRecentDischarge!$I$28:$I$1527&amp;AdmittedwithRecentDischarge!$M$28:$M$1527,0)))),"",INDEX(AdmittedwithRecentDischarge!$I$28:$W$1527, (MATCH($F590&amp;$R590,AdmittedwithRecentDischarge!$I$28:$I$1527&amp;AdmittedwithRecentDischarge!$M$28:$M$1527,0)),15))</f>
        <v>0</v>
      </c>
      <c r="W590" s="228" t="b">
        <f t="shared" si="54"/>
        <v>0</v>
      </c>
      <c r="X590" s="224" t="str">
        <f t="array" ref="X590">IF(ISNA(VLOOKUP($F590, AdmittedwithRecentDischarge!$I$28:$I$1527,1,FALSE)),"",MAX(IF((AdmittedwithRecentDischarge!$I$28:$I$1527=$F590)*(AdmittedwithRecentDischarge!$K$28:$K$1527&lt;=TransferLog!$J590),AdmittedwithRecentDischarge!$K$28:$K$1527)))</f>
        <v/>
      </c>
      <c r="Y590" s="224" t="b">
        <f t="shared" si="55"/>
        <v>0</v>
      </c>
      <c r="Z590" s="208"/>
      <c r="AA590" s="207" t="str">
        <f t="shared" si="52"/>
        <v/>
      </c>
      <c r="AB590" s="212" t="b">
        <f t="shared" si="56"/>
        <v>0</v>
      </c>
      <c r="AC590" s="213">
        <f t="shared" si="53"/>
        <v>0</v>
      </c>
      <c r="AD590" s="298"/>
      <c r="AE590" s="299"/>
      <c r="AF590" s="21">
        <f t="shared" si="51"/>
        <v>0</v>
      </c>
    </row>
    <row r="591" spans="1:32" s="21" customFormat="1" ht="16.5" customHeight="1">
      <c r="A591" s="22"/>
      <c r="B591" s="22"/>
      <c r="C591" s="22"/>
      <c r="D591" s="115">
        <f t="shared" si="50"/>
        <v>571</v>
      </c>
      <c r="E591" s="248" t="str">
        <f t="array" ref="E591">IF($F591&lt;&gt;"",INDEX(DropDownLists!$K$10:$K$2516,MATCH($F591,DropDownLists!$L$10:$L$2516,0)),"")</f>
        <v/>
      </c>
      <c r="F591" s="116"/>
      <c r="G591" s="118"/>
      <c r="I591" s="144"/>
      <c r="J591" s="141"/>
      <c r="K591" s="145"/>
      <c r="L591" s="146"/>
      <c r="M591" s="195" t="str">
        <f t="array" ref="M591">IF($L591&lt;&gt;"",INDEX(DropDownLists!$H$10:$H$2516,MATCH($L591,DropDownLists!$I$10:$I$2516,0)),"")</f>
        <v/>
      </c>
      <c r="N591" s="148"/>
      <c r="O591" s="148"/>
      <c r="P591" s="146"/>
      <c r="Q591" s="148" t="s">
        <v>190</v>
      </c>
      <c r="R591" s="119" t="str">
        <f t="array" ref="R591">IF(ISNA(VLOOKUP($F591, AdmittedwithRecentDischarge!$I$28:$I$1527,1,FALSE)),"",MAX(IF((AdmittedwithRecentDischarge!$I$28:$I$1527=$F591)*(AdmittedwithRecentDischarge!$M$28:$M$1527&lt;=TransferLog!$J591),AdmittedwithRecentDischarge!$M$28:$M$1527)))</f>
        <v/>
      </c>
      <c r="S591" s="120" t="str">
        <f t="array" ref="S591">IF(ISNA(INDEX(AdmittedwithRecentDischarge!$AH$28:$AH$1527,MATCH($F591&amp;$R591,AdmittedwithRecentDischarge!$I$28:$I$1527&amp;AdmittedwithRecentDischarge!$M$28:$M$1527,0))),"", IF($R591&lt;&gt;"",INDEX(AdmittedwithRecentDischarge!$AH$28:$AH$1527,MATCH($F591&amp;$R591,AdmittedwithRecentDischarge!$I$28:$I$1527&amp;AdmittedwithRecentDischarge!$M$28:$M$1527,0)),""))</f>
        <v/>
      </c>
      <c r="T591" s="190">
        <f t="array" ref="T591">IF(ISNA(INDEX(AdmittedwithRecentDischarge!$I$28:$W$1527, (MATCH($F591&amp;$R591,AdmittedwithRecentDischarge!$I$28:$I$1527&amp;AdmittedwithRecentDischarge!$M$28:$M$1527,0)))),"",INDEX(AdmittedwithRecentDischarge!$I$28:$W$1527, (MATCH($F591&amp;$R591,AdmittedwithRecentDischarge!$I$28:$I$1527&amp;AdmittedwithRecentDischarge!$M$28:$M$1527,0)),9))</f>
        <v>0</v>
      </c>
      <c r="U591" s="191">
        <f t="array" ref="U591">IF(ISNA(INDEX(AdmittedwithRecentDischarge!$I$28:$W$1527, (MATCH($F591&amp;$R591,AdmittedwithRecentDischarge!$I$28:$I$1527&amp;AdmittedwithRecentDischarge!$M$28:$M$1527,0)))),"",INDEX(AdmittedwithRecentDischarge!$I$28:$W$1527, (MATCH($F591&amp;$R591,AdmittedwithRecentDischarge!$I$28:$I$1527&amp;AdmittedwithRecentDischarge!$M$28:$M$1527,0)),11))</f>
        <v>0</v>
      </c>
      <c r="V591" s="191">
        <f t="array" ref="V591">IF(ISNA(INDEX(AdmittedwithRecentDischarge!$I$28:$W$1527, (MATCH($F591&amp;$R591,AdmittedwithRecentDischarge!$I$28:$I$1527&amp;AdmittedwithRecentDischarge!$M$28:$M$1527,0)))),"",INDEX(AdmittedwithRecentDischarge!$I$28:$W$1527, (MATCH($F591&amp;$R591,AdmittedwithRecentDischarge!$I$28:$I$1527&amp;AdmittedwithRecentDischarge!$M$28:$M$1527,0)),15))</f>
        <v>0</v>
      </c>
      <c r="W591" s="228" t="b">
        <f t="shared" si="54"/>
        <v>0</v>
      </c>
      <c r="X591" s="224" t="str">
        <f t="array" ref="X591">IF(ISNA(VLOOKUP($F591, AdmittedwithRecentDischarge!$I$28:$I$1527,1,FALSE)),"",MAX(IF((AdmittedwithRecentDischarge!$I$28:$I$1527=$F591)*(AdmittedwithRecentDischarge!$K$28:$K$1527&lt;=TransferLog!$J591),AdmittedwithRecentDischarge!$K$28:$K$1527)))</f>
        <v/>
      </c>
      <c r="Y591" s="224" t="b">
        <f t="shared" si="55"/>
        <v>0</v>
      </c>
      <c r="Z591" s="208"/>
      <c r="AA591" s="207" t="str">
        <f t="shared" si="52"/>
        <v/>
      </c>
      <c r="AB591" s="212" t="b">
        <f t="shared" si="56"/>
        <v>0</v>
      </c>
      <c r="AC591" s="213">
        <f t="shared" si="53"/>
        <v>0</v>
      </c>
      <c r="AD591" s="298"/>
      <c r="AE591" s="299"/>
      <c r="AF591" s="21">
        <f t="shared" si="51"/>
        <v>0</v>
      </c>
    </row>
    <row r="592" spans="1:32" s="21" customFormat="1" ht="16.5" customHeight="1">
      <c r="A592" s="22"/>
      <c r="B592" s="22"/>
      <c r="C592" s="22"/>
      <c r="D592" s="115">
        <f t="shared" si="50"/>
        <v>572</v>
      </c>
      <c r="E592" s="248" t="str">
        <f t="array" ref="E592">IF($F592&lt;&gt;"",INDEX(DropDownLists!$K$10:$K$2516,MATCH($F592,DropDownLists!$L$10:$L$2516,0)),"")</f>
        <v/>
      </c>
      <c r="F592" s="116"/>
      <c r="G592" s="118"/>
      <c r="I592" s="144"/>
      <c r="J592" s="141"/>
      <c r="K592" s="145"/>
      <c r="L592" s="146"/>
      <c r="M592" s="195" t="str">
        <f t="array" ref="M592">IF($L592&lt;&gt;"",INDEX(DropDownLists!$H$10:$H$2516,MATCH($L592,DropDownLists!$I$10:$I$2516,0)),"")</f>
        <v/>
      </c>
      <c r="N592" s="148"/>
      <c r="O592" s="148"/>
      <c r="P592" s="146"/>
      <c r="Q592" s="148" t="s">
        <v>190</v>
      </c>
      <c r="R592" s="119" t="str">
        <f t="array" ref="R592">IF(ISNA(VLOOKUP($F592, AdmittedwithRecentDischarge!$I$28:$I$1527,1,FALSE)),"",MAX(IF((AdmittedwithRecentDischarge!$I$28:$I$1527=$F592)*(AdmittedwithRecentDischarge!$M$28:$M$1527&lt;=TransferLog!$J592),AdmittedwithRecentDischarge!$M$28:$M$1527)))</f>
        <v/>
      </c>
      <c r="S592" s="120" t="str">
        <f t="array" ref="S592">IF(ISNA(INDEX(AdmittedwithRecentDischarge!$AH$28:$AH$1527,MATCH($F592&amp;$R592,AdmittedwithRecentDischarge!$I$28:$I$1527&amp;AdmittedwithRecentDischarge!$M$28:$M$1527,0))),"", IF($R592&lt;&gt;"",INDEX(AdmittedwithRecentDischarge!$AH$28:$AH$1527,MATCH($F592&amp;$R592,AdmittedwithRecentDischarge!$I$28:$I$1527&amp;AdmittedwithRecentDischarge!$M$28:$M$1527,0)),""))</f>
        <v/>
      </c>
      <c r="T592" s="190">
        <f t="array" ref="T592">IF(ISNA(INDEX(AdmittedwithRecentDischarge!$I$28:$W$1527, (MATCH($F592&amp;$R592,AdmittedwithRecentDischarge!$I$28:$I$1527&amp;AdmittedwithRecentDischarge!$M$28:$M$1527,0)))),"",INDEX(AdmittedwithRecentDischarge!$I$28:$W$1527, (MATCH($F592&amp;$R592,AdmittedwithRecentDischarge!$I$28:$I$1527&amp;AdmittedwithRecentDischarge!$M$28:$M$1527,0)),9))</f>
        <v>0</v>
      </c>
      <c r="U592" s="191">
        <f t="array" ref="U592">IF(ISNA(INDEX(AdmittedwithRecentDischarge!$I$28:$W$1527, (MATCH($F592&amp;$R592,AdmittedwithRecentDischarge!$I$28:$I$1527&amp;AdmittedwithRecentDischarge!$M$28:$M$1527,0)))),"",INDEX(AdmittedwithRecentDischarge!$I$28:$W$1527, (MATCH($F592&amp;$R592,AdmittedwithRecentDischarge!$I$28:$I$1527&amp;AdmittedwithRecentDischarge!$M$28:$M$1527,0)),11))</f>
        <v>0</v>
      </c>
      <c r="V592" s="191">
        <f t="array" ref="V592">IF(ISNA(INDEX(AdmittedwithRecentDischarge!$I$28:$W$1527, (MATCH($F592&amp;$R592,AdmittedwithRecentDischarge!$I$28:$I$1527&amp;AdmittedwithRecentDischarge!$M$28:$M$1527,0)))),"",INDEX(AdmittedwithRecentDischarge!$I$28:$W$1527, (MATCH($F592&amp;$R592,AdmittedwithRecentDischarge!$I$28:$I$1527&amp;AdmittedwithRecentDischarge!$M$28:$M$1527,0)),15))</f>
        <v>0</v>
      </c>
      <c r="W592" s="228" t="b">
        <f t="shared" si="54"/>
        <v>0</v>
      </c>
      <c r="X592" s="224" t="str">
        <f t="array" ref="X592">IF(ISNA(VLOOKUP($F592, AdmittedwithRecentDischarge!$I$28:$I$1527,1,FALSE)),"",MAX(IF((AdmittedwithRecentDischarge!$I$28:$I$1527=$F592)*(AdmittedwithRecentDischarge!$K$28:$K$1527&lt;=TransferLog!$J592),AdmittedwithRecentDischarge!$K$28:$K$1527)))</f>
        <v/>
      </c>
      <c r="Y592" s="224" t="b">
        <f t="shared" si="55"/>
        <v>0</v>
      </c>
      <c r="Z592" s="208"/>
      <c r="AA592" s="207" t="str">
        <f t="shared" si="52"/>
        <v/>
      </c>
      <c r="AB592" s="212" t="b">
        <f t="shared" si="56"/>
        <v>0</v>
      </c>
      <c r="AC592" s="213">
        <f t="shared" si="53"/>
        <v>0</v>
      </c>
      <c r="AD592" s="298"/>
      <c r="AE592" s="299"/>
      <c r="AF592" s="21">
        <f t="shared" si="51"/>
        <v>0</v>
      </c>
    </row>
    <row r="593" spans="1:32" s="21" customFormat="1" ht="16.5" customHeight="1">
      <c r="A593" s="22"/>
      <c r="B593" s="22"/>
      <c r="C593" s="22"/>
      <c r="D593" s="115">
        <f t="shared" si="50"/>
        <v>573</v>
      </c>
      <c r="E593" s="248" t="str">
        <f t="array" ref="E593">IF($F593&lt;&gt;"",INDEX(DropDownLists!$K$10:$K$2516,MATCH($F593,DropDownLists!$L$10:$L$2516,0)),"")</f>
        <v/>
      </c>
      <c r="F593" s="116"/>
      <c r="G593" s="118"/>
      <c r="I593" s="144"/>
      <c r="J593" s="141"/>
      <c r="K593" s="145"/>
      <c r="L593" s="146"/>
      <c r="M593" s="195" t="str">
        <f t="array" ref="M593">IF($L593&lt;&gt;"",INDEX(DropDownLists!$H$10:$H$2516,MATCH($L593,DropDownLists!$I$10:$I$2516,0)),"")</f>
        <v/>
      </c>
      <c r="N593" s="148"/>
      <c r="O593" s="148"/>
      <c r="P593" s="146"/>
      <c r="Q593" s="148" t="s">
        <v>190</v>
      </c>
      <c r="R593" s="119" t="str">
        <f t="array" ref="R593">IF(ISNA(VLOOKUP($F593, AdmittedwithRecentDischarge!$I$28:$I$1527,1,FALSE)),"",MAX(IF((AdmittedwithRecentDischarge!$I$28:$I$1527=$F593)*(AdmittedwithRecentDischarge!$M$28:$M$1527&lt;=TransferLog!$J593),AdmittedwithRecentDischarge!$M$28:$M$1527)))</f>
        <v/>
      </c>
      <c r="S593" s="120" t="str">
        <f t="array" ref="S593">IF(ISNA(INDEX(AdmittedwithRecentDischarge!$AH$28:$AH$1527,MATCH($F593&amp;$R593,AdmittedwithRecentDischarge!$I$28:$I$1527&amp;AdmittedwithRecentDischarge!$M$28:$M$1527,0))),"", IF($R593&lt;&gt;"",INDEX(AdmittedwithRecentDischarge!$AH$28:$AH$1527,MATCH($F593&amp;$R593,AdmittedwithRecentDischarge!$I$28:$I$1527&amp;AdmittedwithRecentDischarge!$M$28:$M$1527,0)),""))</f>
        <v/>
      </c>
      <c r="T593" s="190">
        <f t="array" ref="T593">IF(ISNA(INDEX(AdmittedwithRecentDischarge!$I$28:$W$1527, (MATCH($F593&amp;$R593,AdmittedwithRecentDischarge!$I$28:$I$1527&amp;AdmittedwithRecentDischarge!$M$28:$M$1527,0)))),"",INDEX(AdmittedwithRecentDischarge!$I$28:$W$1527, (MATCH($F593&amp;$R593,AdmittedwithRecentDischarge!$I$28:$I$1527&amp;AdmittedwithRecentDischarge!$M$28:$M$1527,0)),9))</f>
        <v>0</v>
      </c>
      <c r="U593" s="191">
        <f t="array" ref="U593">IF(ISNA(INDEX(AdmittedwithRecentDischarge!$I$28:$W$1527, (MATCH($F593&amp;$R593,AdmittedwithRecentDischarge!$I$28:$I$1527&amp;AdmittedwithRecentDischarge!$M$28:$M$1527,0)))),"",INDEX(AdmittedwithRecentDischarge!$I$28:$W$1527, (MATCH($F593&amp;$R593,AdmittedwithRecentDischarge!$I$28:$I$1527&amp;AdmittedwithRecentDischarge!$M$28:$M$1527,0)),11))</f>
        <v>0</v>
      </c>
      <c r="V593" s="191">
        <f t="array" ref="V593">IF(ISNA(INDEX(AdmittedwithRecentDischarge!$I$28:$W$1527, (MATCH($F593&amp;$R593,AdmittedwithRecentDischarge!$I$28:$I$1527&amp;AdmittedwithRecentDischarge!$M$28:$M$1527,0)))),"",INDEX(AdmittedwithRecentDischarge!$I$28:$W$1527, (MATCH($F593&amp;$R593,AdmittedwithRecentDischarge!$I$28:$I$1527&amp;AdmittedwithRecentDischarge!$M$28:$M$1527,0)),15))</f>
        <v>0</v>
      </c>
      <c r="W593" s="228" t="b">
        <f t="shared" si="54"/>
        <v>0</v>
      </c>
      <c r="X593" s="224" t="str">
        <f t="array" ref="X593">IF(ISNA(VLOOKUP($F593, AdmittedwithRecentDischarge!$I$28:$I$1527,1,FALSE)),"",MAX(IF((AdmittedwithRecentDischarge!$I$28:$I$1527=$F593)*(AdmittedwithRecentDischarge!$K$28:$K$1527&lt;=TransferLog!$J593),AdmittedwithRecentDischarge!$K$28:$K$1527)))</f>
        <v/>
      </c>
      <c r="Y593" s="224" t="b">
        <f t="shared" si="55"/>
        <v>0</v>
      </c>
      <c r="Z593" s="208"/>
      <c r="AA593" s="207" t="str">
        <f t="shared" si="52"/>
        <v/>
      </c>
      <c r="AB593" s="212" t="b">
        <f t="shared" si="56"/>
        <v>0</v>
      </c>
      <c r="AC593" s="213">
        <f t="shared" si="53"/>
        <v>0</v>
      </c>
      <c r="AD593" s="298"/>
      <c r="AE593" s="299"/>
      <c r="AF593" s="21">
        <f t="shared" si="51"/>
        <v>0</v>
      </c>
    </row>
    <row r="594" spans="1:32" s="21" customFormat="1" ht="16.5" customHeight="1">
      <c r="A594" s="22"/>
      <c r="B594" s="22"/>
      <c r="C594" s="22"/>
      <c r="D594" s="115">
        <f t="shared" si="50"/>
        <v>574</v>
      </c>
      <c r="E594" s="248" t="str">
        <f t="array" ref="E594">IF($F594&lt;&gt;"",INDEX(DropDownLists!$K$10:$K$2516,MATCH($F594,DropDownLists!$L$10:$L$2516,0)),"")</f>
        <v/>
      </c>
      <c r="F594" s="116"/>
      <c r="G594" s="118"/>
      <c r="I594" s="144"/>
      <c r="J594" s="141"/>
      <c r="K594" s="145"/>
      <c r="L594" s="146"/>
      <c r="M594" s="195" t="str">
        <f t="array" ref="M594">IF($L594&lt;&gt;"",INDEX(DropDownLists!$H$10:$H$2516,MATCH($L594,DropDownLists!$I$10:$I$2516,0)),"")</f>
        <v/>
      </c>
      <c r="N594" s="148"/>
      <c r="O594" s="148"/>
      <c r="P594" s="146"/>
      <c r="Q594" s="148" t="s">
        <v>190</v>
      </c>
      <c r="R594" s="119" t="str">
        <f t="array" ref="R594">IF(ISNA(VLOOKUP($F594, AdmittedwithRecentDischarge!$I$28:$I$1527,1,FALSE)),"",MAX(IF((AdmittedwithRecentDischarge!$I$28:$I$1527=$F594)*(AdmittedwithRecentDischarge!$M$28:$M$1527&lt;=TransferLog!$J594),AdmittedwithRecentDischarge!$M$28:$M$1527)))</f>
        <v/>
      </c>
      <c r="S594" s="120" t="str">
        <f t="array" ref="S594">IF(ISNA(INDEX(AdmittedwithRecentDischarge!$AH$28:$AH$1527,MATCH($F594&amp;$R594,AdmittedwithRecentDischarge!$I$28:$I$1527&amp;AdmittedwithRecentDischarge!$M$28:$M$1527,0))),"", IF($R594&lt;&gt;"",INDEX(AdmittedwithRecentDischarge!$AH$28:$AH$1527,MATCH($F594&amp;$R594,AdmittedwithRecentDischarge!$I$28:$I$1527&amp;AdmittedwithRecentDischarge!$M$28:$M$1527,0)),""))</f>
        <v/>
      </c>
      <c r="T594" s="190">
        <f t="array" ref="T594">IF(ISNA(INDEX(AdmittedwithRecentDischarge!$I$28:$W$1527, (MATCH($F594&amp;$R594,AdmittedwithRecentDischarge!$I$28:$I$1527&amp;AdmittedwithRecentDischarge!$M$28:$M$1527,0)))),"",INDEX(AdmittedwithRecentDischarge!$I$28:$W$1527, (MATCH($F594&amp;$R594,AdmittedwithRecentDischarge!$I$28:$I$1527&amp;AdmittedwithRecentDischarge!$M$28:$M$1527,0)),9))</f>
        <v>0</v>
      </c>
      <c r="U594" s="191">
        <f t="array" ref="U594">IF(ISNA(INDEX(AdmittedwithRecentDischarge!$I$28:$W$1527, (MATCH($F594&amp;$R594,AdmittedwithRecentDischarge!$I$28:$I$1527&amp;AdmittedwithRecentDischarge!$M$28:$M$1527,0)))),"",INDEX(AdmittedwithRecentDischarge!$I$28:$W$1527, (MATCH($F594&amp;$R594,AdmittedwithRecentDischarge!$I$28:$I$1527&amp;AdmittedwithRecentDischarge!$M$28:$M$1527,0)),11))</f>
        <v>0</v>
      </c>
      <c r="V594" s="191">
        <f t="array" ref="V594">IF(ISNA(INDEX(AdmittedwithRecentDischarge!$I$28:$W$1527, (MATCH($F594&amp;$R594,AdmittedwithRecentDischarge!$I$28:$I$1527&amp;AdmittedwithRecentDischarge!$M$28:$M$1527,0)))),"",INDEX(AdmittedwithRecentDischarge!$I$28:$W$1527, (MATCH($F594&amp;$R594,AdmittedwithRecentDischarge!$I$28:$I$1527&amp;AdmittedwithRecentDischarge!$M$28:$M$1527,0)),15))</f>
        <v>0</v>
      </c>
      <c r="W594" s="228" t="b">
        <f t="shared" si="54"/>
        <v>0</v>
      </c>
      <c r="X594" s="224" t="str">
        <f t="array" ref="X594">IF(ISNA(VLOOKUP($F594, AdmittedwithRecentDischarge!$I$28:$I$1527,1,FALSE)),"",MAX(IF((AdmittedwithRecentDischarge!$I$28:$I$1527=$F594)*(AdmittedwithRecentDischarge!$K$28:$K$1527&lt;=TransferLog!$J594),AdmittedwithRecentDischarge!$K$28:$K$1527)))</f>
        <v/>
      </c>
      <c r="Y594" s="224" t="b">
        <f t="shared" si="55"/>
        <v>0</v>
      </c>
      <c r="Z594" s="208"/>
      <c r="AA594" s="207" t="str">
        <f t="shared" si="52"/>
        <v/>
      </c>
      <c r="AB594" s="212" t="b">
        <f t="shared" si="56"/>
        <v>0</v>
      </c>
      <c r="AC594" s="213">
        <f t="shared" si="53"/>
        <v>0</v>
      </c>
      <c r="AD594" s="298"/>
      <c r="AE594" s="299"/>
      <c r="AF594" s="21">
        <f t="shared" si="51"/>
        <v>0</v>
      </c>
    </row>
    <row r="595" spans="1:32" s="21" customFormat="1" ht="16.5" customHeight="1">
      <c r="A595" s="22"/>
      <c r="B595" s="22"/>
      <c r="C595" s="22"/>
      <c r="D595" s="115">
        <f t="shared" si="50"/>
        <v>575</v>
      </c>
      <c r="E595" s="248" t="str">
        <f t="array" ref="E595">IF($F595&lt;&gt;"",INDEX(DropDownLists!$K$10:$K$2516,MATCH($F595,DropDownLists!$L$10:$L$2516,0)),"")</f>
        <v/>
      </c>
      <c r="F595" s="116"/>
      <c r="G595" s="118"/>
      <c r="I595" s="144"/>
      <c r="J595" s="141"/>
      <c r="K595" s="145"/>
      <c r="L595" s="146"/>
      <c r="M595" s="195" t="str">
        <f t="array" ref="M595">IF($L595&lt;&gt;"",INDEX(DropDownLists!$H$10:$H$2516,MATCH($L595,DropDownLists!$I$10:$I$2516,0)),"")</f>
        <v/>
      </c>
      <c r="N595" s="148"/>
      <c r="O595" s="148"/>
      <c r="P595" s="146"/>
      <c r="Q595" s="148" t="s">
        <v>190</v>
      </c>
      <c r="R595" s="119" t="str">
        <f t="array" ref="R595">IF(ISNA(VLOOKUP($F595, AdmittedwithRecentDischarge!$I$28:$I$1527,1,FALSE)),"",MAX(IF((AdmittedwithRecentDischarge!$I$28:$I$1527=$F595)*(AdmittedwithRecentDischarge!$M$28:$M$1527&lt;=TransferLog!$J595),AdmittedwithRecentDischarge!$M$28:$M$1527)))</f>
        <v/>
      </c>
      <c r="S595" s="120" t="str">
        <f t="array" ref="S595">IF(ISNA(INDEX(AdmittedwithRecentDischarge!$AH$28:$AH$1527,MATCH($F595&amp;$R595,AdmittedwithRecentDischarge!$I$28:$I$1527&amp;AdmittedwithRecentDischarge!$M$28:$M$1527,0))),"", IF($R595&lt;&gt;"",INDEX(AdmittedwithRecentDischarge!$AH$28:$AH$1527,MATCH($F595&amp;$R595,AdmittedwithRecentDischarge!$I$28:$I$1527&amp;AdmittedwithRecentDischarge!$M$28:$M$1527,0)),""))</f>
        <v/>
      </c>
      <c r="T595" s="190">
        <f t="array" ref="T595">IF(ISNA(INDEX(AdmittedwithRecentDischarge!$I$28:$W$1527, (MATCH($F595&amp;$R595,AdmittedwithRecentDischarge!$I$28:$I$1527&amp;AdmittedwithRecentDischarge!$M$28:$M$1527,0)))),"",INDEX(AdmittedwithRecentDischarge!$I$28:$W$1527, (MATCH($F595&amp;$R595,AdmittedwithRecentDischarge!$I$28:$I$1527&amp;AdmittedwithRecentDischarge!$M$28:$M$1527,0)),9))</f>
        <v>0</v>
      </c>
      <c r="U595" s="191">
        <f t="array" ref="U595">IF(ISNA(INDEX(AdmittedwithRecentDischarge!$I$28:$W$1527, (MATCH($F595&amp;$R595,AdmittedwithRecentDischarge!$I$28:$I$1527&amp;AdmittedwithRecentDischarge!$M$28:$M$1527,0)))),"",INDEX(AdmittedwithRecentDischarge!$I$28:$W$1527, (MATCH($F595&amp;$R595,AdmittedwithRecentDischarge!$I$28:$I$1527&amp;AdmittedwithRecentDischarge!$M$28:$M$1527,0)),11))</f>
        <v>0</v>
      </c>
      <c r="V595" s="191">
        <f t="array" ref="V595">IF(ISNA(INDEX(AdmittedwithRecentDischarge!$I$28:$W$1527, (MATCH($F595&amp;$R595,AdmittedwithRecentDischarge!$I$28:$I$1527&amp;AdmittedwithRecentDischarge!$M$28:$M$1527,0)))),"",INDEX(AdmittedwithRecentDischarge!$I$28:$W$1527, (MATCH($F595&amp;$R595,AdmittedwithRecentDischarge!$I$28:$I$1527&amp;AdmittedwithRecentDischarge!$M$28:$M$1527,0)),15))</f>
        <v>0</v>
      </c>
      <c r="W595" s="228" t="b">
        <f t="shared" si="54"/>
        <v>0</v>
      </c>
      <c r="X595" s="224" t="str">
        <f t="array" ref="X595">IF(ISNA(VLOOKUP($F595, AdmittedwithRecentDischarge!$I$28:$I$1527,1,FALSE)),"",MAX(IF((AdmittedwithRecentDischarge!$I$28:$I$1527=$F595)*(AdmittedwithRecentDischarge!$K$28:$K$1527&lt;=TransferLog!$J595),AdmittedwithRecentDischarge!$K$28:$K$1527)))</f>
        <v/>
      </c>
      <c r="Y595" s="224" t="b">
        <f t="shared" si="55"/>
        <v>0</v>
      </c>
      <c r="Z595" s="208"/>
      <c r="AA595" s="207" t="str">
        <f t="shared" si="52"/>
        <v/>
      </c>
      <c r="AB595" s="212" t="b">
        <f t="shared" si="56"/>
        <v>0</v>
      </c>
      <c r="AC595" s="213">
        <f t="shared" si="53"/>
        <v>0</v>
      </c>
      <c r="AD595" s="298"/>
      <c r="AE595" s="299"/>
      <c r="AF595" s="21">
        <f t="shared" si="51"/>
        <v>0</v>
      </c>
    </row>
    <row r="596" spans="1:32" s="21" customFormat="1" ht="16.5" customHeight="1">
      <c r="A596" s="22"/>
      <c r="B596" s="22"/>
      <c r="C596" s="22"/>
      <c r="D596" s="115">
        <f t="shared" si="50"/>
        <v>576</v>
      </c>
      <c r="E596" s="248" t="str">
        <f t="array" ref="E596">IF($F596&lt;&gt;"",INDEX(DropDownLists!$K$10:$K$2516,MATCH($F596,DropDownLists!$L$10:$L$2516,0)),"")</f>
        <v/>
      </c>
      <c r="F596" s="116"/>
      <c r="G596" s="118"/>
      <c r="I596" s="144"/>
      <c r="J596" s="141"/>
      <c r="K596" s="145"/>
      <c r="L596" s="146"/>
      <c r="M596" s="195" t="str">
        <f t="array" ref="M596">IF($L596&lt;&gt;"",INDEX(DropDownLists!$H$10:$H$2516,MATCH($L596,DropDownLists!$I$10:$I$2516,0)),"")</f>
        <v/>
      </c>
      <c r="N596" s="148"/>
      <c r="O596" s="148"/>
      <c r="P596" s="146"/>
      <c r="Q596" s="148" t="s">
        <v>190</v>
      </c>
      <c r="R596" s="119" t="str">
        <f t="array" ref="R596">IF(ISNA(VLOOKUP($F596, AdmittedwithRecentDischarge!$I$28:$I$1527,1,FALSE)),"",MAX(IF((AdmittedwithRecentDischarge!$I$28:$I$1527=$F596)*(AdmittedwithRecentDischarge!$M$28:$M$1527&lt;=TransferLog!$J596),AdmittedwithRecentDischarge!$M$28:$M$1527)))</f>
        <v/>
      </c>
      <c r="S596" s="120" t="str">
        <f t="array" ref="S596">IF(ISNA(INDEX(AdmittedwithRecentDischarge!$AH$28:$AH$1527,MATCH($F596&amp;$R596,AdmittedwithRecentDischarge!$I$28:$I$1527&amp;AdmittedwithRecentDischarge!$M$28:$M$1527,0))),"", IF($R596&lt;&gt;"",INDEX(AdmittedwithRecentDischarge!$AH$28:$AH$1527,MATCH($F596&amp;$R596,AdmittedwithRecentDischarge!$I$28:$I$1527&amp;AdmittedwithRecentDischarge!$M$28:$M$1527,0)),""))</f>
        <v/>
      </c>
      <c r="T596" s="190">
        <f t="array" ref="T596">IF(ISNA(INDEX(AdmittedwithRecentDischarge!$I$28:$W$1527, (MATCH($F596&amp;$R596,AdmittedwithRecentDischarge!$I$28:$I$1527&amp;AdmittedwithRecentDischarge!$M$28:$M$1527,0)))),"",INDEX(AdmittedwithRecentDischarge!$I$28:$W$1527, (MATCH($F596&amp;$R596,AdmittedwithRecentDischarge!$I$28:$I$1527&amp;AdmittedwithRecentDischarge!$M$28:$M$1527,0)),9))</f>
        <v>0</v>
      </c>
      <c r="U596" s="191">
        <f t="array" ref="U596">IF(ISNA(INDEX(AdmittedwithRecentDischarge!$I$28:$W$1527, (MATCH($F596&amp;$R596,AdmittedwithRecentDischarge!$I$28:$I$1527&amp;AdmittedwithRecentDischarge!$M$28:$M$1527,0)))),"",INDEX(AdmittedwithRecentDischarge!$I$28:$W$1527, (MATCH($F596&amp;$R596,AdmittedwithRecentDischarge!$I$28:$I$1527&amp;AdmittedwithRecentDischarge!$M$28:$M$1527,0)),11))</f>
        <v>0</v>
      </c>
      <c r="V596" s="191">
        <f t="array" ref="V596">IF(ISNA(INDEX(AdmittedwithRecentDischarge!$I$28:$W$1527, (MATCH($F596&amp;$R596,AdmittedwithRecentDischarge!$I$28:$I$1527&amp;AdmittedwithRecentDischarge!$M$28:$M$1527,0)))),"",INDEX(AdmittedwithRecentDischarge!$I$28:$W$1527, (MATCH($F596&amp;$R596,AdmittedwithRecentDischarge!$I$28:$I$1527&amp;AdmittedwithRecentDischarge!$M$28:$M$1527,0)),15))</f>
        <v>0</v>
      </c>
      <c r="W596" s="228" t="b">
        <f t="shared" si="54"/>
        <v>0</v>
      </c>
      <c r="X596" s="224" t="str">
        <f t="array" ref="X596">IF(ISNA(VLOOKUP($F596, AdmittedwithRecentDischarge!$I$28:$I$1527,1,FALSE)),"",MAX(IF((AdmittedwithRecentDischarge!$I$28:$I$1527=$F596)*(AdmittedwithRecentDischarge!$K$28:$K$1527&lt;=TransferLog!$J596),AdmittedwithRecentDischarge!$K$28:$K$1527)))</f>
        <v/>
      </c>
      <c r="Y596" s="224" t="b">
        <f t="shared" si="55"/>
        <v>0</v>
      </c>
      <c r="Z596" s="208"/>
      <c r="AA596" s="207" t="str">
        <f t="shared" si="52"/>
        <v/>
      </c>
      <c r="AB596" s="212" t="b">
        <f t="shared" si="56"/>
        <v>0</v>
      </c>
      <c r="AC596" s="213">
        <f t="shared" si="53"/>
        <v>0</v>
      </c>
      <c r="AD596" s="298"/>
      <c r="AE596" s="299"/>
      <c r="AF596" s="21">
        <f t="shared" si="51"/>
        <v>0</v>
      </c>
    </row>
    <row r="597" spans="1:32" s="21" customFormat="1" ht="16.5" customHeight="1">
      <c r="A597" s="22"/>
      <c r="B597" s="22"/>
      <c r="C597" s="22"/>
      <c r="D597" s="115">
        <f t="shared" si="50"/>
        <v>577</v>
      </c>
      <c r="E597" s="248" t="str">
        <f t="array" ref="E597">IF($F597&lt;&gt;"",INDEX(DropDownLists!$K$10:$K$2516,MATCH($F597,DropDownLists!$L$10:$L$2516,0)),"")</f>
        <v/>
      </c>
      <c r="F597" s="116"/>
      <c r="G597" s="118"/>
      <c r="I597" s="144"/>
      <c r="J597" s="141"/>
      <c r="K597" s="145"/>
      <c r="L597" s="146"/>
      <c r="M597" s="195" t="str">
        <f t="array" ref="M597">IF($L597&lt;&gt;"",INDEX(DropDownLists!$H$10:$H$2516,MATCH($L597,DropDownLists!$I$10:$I$2516,0)),"")</f>
        <v/>
      </c>
      <c r="N597" s="148"/>
      <c r="O597" s="148"/>
      <c r="P597" s="146"/>
      <c r="Q597" s="148" t="s">
        <v>190</v>
      </c>
      <c r="R597" s="119" t="str">
        <f t="array" ref="R597">IF(ISNA(VLOOKUP($F597, AdmittedwithRecentDischarge!$I$28:$I$1527,1,FALSE)),"",MAX(IF((AdmittedwithRecentDischarge!$I$28:$I$1527=$F597)*(AdmittedwithRecentDischarge!$M$28:$M$1527&lt;=TransferLog!$J597),AdmittedwithRecentDischarge!$M$28:$M$1527)))</f>
        <v/>
      </c>
      <c r="S597" s="120" t="str">
        <f t="array" ref="S597">IF(ISNA(INDEX(AdmittedwithRecentDischarge!$AH$28:$AH$1527,MATCH($F597&amp;$R597,AdmittedwithRecentDischarge!$I$28:$I$1527&amp;AdmittedwithRecentDischarge!$M$28:$M$1527,0))),"", IF($R597&lt;&gt;"",INDEX(AdmittedwithRecentDischarge!$AH$28:$AH$1527,MATCH($F597&amp;$R597,AdmittedwithRecentDischarge!$I$28:$I$1527&amp;AdmittedwithRecentDischarge!$M$28:$M$1527,0)),""))</f>
        <v/>
      </c>
      <c r="T597" s="190">
        <f t="array" ref="T597">IF(ISNA(INDEX(AdmittedwithRecentDischarge!$I$28:$W$1527, (MATCH($F597&amp;$R597,AdmittedwithRecentDischarge!$I$28:$I$1527&amp;AdmittedwithRecentDischarge!$M$28:$M$1527,0)))),"",INDEX(AdmittedwithRecentDischarge!$I$28:$W$1527, (MATCH($F597&amp;$R597,AdmittedwithRecentDischarge!$I$28:$I$1527&amp;AdmittedwithRecentDischarge!$M$28:$M$1527,0)),9))</f>
        <v>0</v>
      </c>
      <c r="U597" s="191">
        <f t="array" ref="U597">IF(ISNA(INDEX(AdmittedwithRecentDischarge!$I$28:$W$1527, (MATCH($F597&amp;$R597,AdmittedwithRecentDischarge!$I$28:$I$1527&amp;AdmittedwithRecentDischarge!$M$28:$M$1527,0)))),"",INDEX(AdmittedwithRecentDischarge!$I$28:$W$1527, (MATCH($F597&amp;$R597,AdmittedwithRecentDischarge!$I$28:$I$1527&amp;AdmittedwithRecentDischarge!$M$28:$M$1527,0)),11))</f>
        <v>0</v>
      </c>
      <c r="V597" s="191">
        <f t="array" ref="V597">IF(ISNA(INDEX(AdmittedwithRecentDischarge!$I$28:$W$1527, (MATCH($F597&amp;$R597,AdmittedwithRecentDischarge!$I$28:$I$1527&amp;AdmittedwithRecentDischarge!$M$28:$M$1527,0)))),"",INDEX(AdmittedwithRecentDischarge!$I$28:$W$1527, (MATCH($F597&amp;$R597,AdmittedwithRecentDischarge!$I$28:$I$1527&amp;AdmittedwithRecentDischarge!$M$28:$M$1527,0)),15))</f>
        <v>0</v>
      </c>
      <c r="W597" s="228" t="b">
        <f t="shared" si="54"/>
        <v>0</v>
      </c>
      <c r="X597" s="224" t="str">
        <f t="array" ref="X597">IF(ISNA(VLOOKUP($F597, AdmittedwithRecentDischarge!$I$28:$I$1527,1,FALSE)),"",MAX(IF((AdmittedwithRecentDischarge!$I$28:$I$1527=$F597)*(AdmittedwithRecentDischarge!$K$28:$K$1527&lt;=TransferLog!$J597),AdmittedwithRecentDischarge!$K$28:$K$1527)))</f>
        <v/>
      </c>
      <c r="Y597" s="224" t="b">
        <f t="shared" si="55"/>
        <v>0</v>
      </c>
      <c r="Z597" s="208"/>
      <c r="AA597" s="207" t="str">
        <f t="shared" ref="AA597:AA660" si="57">IF(AND($J597&lt;&gt;"",$X597&lt;&gt;""),DATEDIF($X597,$J597,"d"),"")</f>
        <v/>
      </c>
      <c r="AB597" s="212" t="b">
        <f t="shared" si="56"/>
        <v>0</v>
      </c>
      <c r="AC597" s="213">
        <f t="shared" ref="AC597:AC660" si="58">IF(OR(($P597="Admitted, inpatient"), ($P597="Admitted, status uncertain")),1,0)</f>
        <v>0</v>
      </c>
      <c r="AD597" s="298"/>
      <c r="AE597" s="299"/>
      <c r="AF597" s="21">
        <f t="shared" si="51"/>
        <v>0</v>
      </c>
    </row>
    <row r="598" spans="1:32" s="21" customFormat="1" ht="16.5" customHeight="1">
      <c r="A598" s="22"/>
      <c r="B598" s="22"/>
      <c r="C598" s="22"/>
      <c r="D598" s="115">
        <f t="shared" si="50"/>
        <v>578</v>
      </c>
      <c r="E598" s="248" t="str">
        <f t="array" ref="E598">IF($F598&lt;&gt;"",INDEX(DropDownLists!$K$10:$K$2516,MATCH($F598,DropDownLists!$L$10:$L$2516,0)),"")</f>
        <v/>
      </c>
      <c r="F598" s="116"/>
      <c r="G598" s="118"/>
      <c r="I598" s="144"/>
      <c r="J598" s="141"/>
      <c r="K598" s="145"/>
      <c r="L598" s="146"/>
      <c r="M598" s="195" t="str">
        <f t="array" ref="M598">IF($L598&lt;&gt;"",INDEX(DropDownLists!$H$10:$H$2516,MATCH($L598,DropDownLists!$I$10:$I$2516,0)),"")</f>
        <v/>
      </c>
      <c r="N598" s="148"/>
      <c r="O598" s="148"/>
      <c r="P598" s="146"/>
      <c r="Q598" s="148" t="s">
        <v>190</v>
      </c>
      <c r="R598" s="119" t="str">
        <f t="array" ref="R598">IF(ISNA(VLOOKUP($F598, AdmittedwithRecentDischarge!$I$28:$I$1527,1,FALSE)),"",MAX(IF((AdmittedwithRecentDischarge!$I$28:$I$1527=$F598)*(AdmittedwithRecentDischarge!$M$28:$M$1527&lt;=TransferLog!$J598),AdmittedwithRecentDischarge!$M$28:$M$1527)))</f>
        <v/>
      </c>
      <c r="S598" s="120" t="str">
        <f t="array" ref="S598">IF(ISNA(INDEX(AdmittedwithRecentDischarge!$AH$28:$AH$1527,MATCH($F598&amp;$R598,AdmittedwithRecentDischarge!$I$28:$I$1527&amp;AdmittedwithRecentDischarge!$M$28:$M$1527,0))),"", IF($R598&lt;&gt;"",INDEX(AdmittedwithRecentDischarge!$AH$28:$AH$1527,MATCH($F598&amp;$R598,AdmittedwithRecentDischarge!$I$28:$I$1527&amp;AdmittedwithRecentDischarge!$M$28:$M$1527,0)),""))</f>
        <v/>
      </c>
      <c r="T598" s="190">
        <f t="array" ref="T598">IF(ISNA(INDEX(AdmittedwithRecentDischarge!$I$28:$W$1527, (MATCH($F598&amp;$R598,AdmittedwithRecentDischarge!$I$28:$I$1527&amp;AdmittedwithRecentDischarge!$M$28:$M$1527,0)))),"",INDEX(AdmittedwithRecentDischarge!$I$28:$W$1527, (MATCH($F598&amp;$R598,AdmittedwithRecentDischarge!$I$28:$I$1527&amp;AdmittedwithRecentDischarge!$M$28:$M$1527,0)),9))</f>
        <v>0</v>
      </c>
      <c r="U598" s="191">
        <f t="array" ref="U598">IF(ISNA(INDEX(AdmittedwithRecentDischarge!$I$28:$W$1527, (MATCH($F598&amp;$R598,AdmittedwithRecentDischarge!$I$28:$I$1527&amp;AdmittedwithRecentDischarge!$M$28:$M$1527,0)))),"",INDEX(AdmittedwithRecentDischarge!$I$28:$W$1527, (MATCH($F598&amp;$R598,AdmittedwithRecentDischarge!$I$28:$I$1527&amp;AdmittedwithRecentDischarge!$M$28:$M$1527,0)),11))</f>
        <v>0</v>
      </c>
      <c r="V598" s="191">
        <f t="array" ref="V598">IF(ISNA(INDEX(AdmittedwithRecentDischarge!$I$28:$W$1527, (MATCH($F598&amp;$R598,AdmittedwithRecentDischarge!$I$28:$I$1527&amp;AdmittedwithRecentDischarge!$M$28:$M$1527,0)))),"",INDEX(AdmittedwithRecentDischarge!$I$28:$W$1527, (MATCH($F598&amp;$R598,AdmittedwithRecentDischarge!$I$28:$I$1527&amp;AdmittedwithRecentDischarge!$M$28:$M$1527,0)),15))</f>
        <v>0</v>
      </c>
      <c r="W598" s="228" t="b">
        <f t="shared" ref="W598:W661" si="59">IF($R598&lt;&gt;"",$R598)</f>
        <v>0</v>
      </c>
      <c r="X598" s="224" t="str">
        <f t="array" ref="X598">IF(ISNA(VLOOKUP($F598, AdmittedwithRecentDischarge!$I$28:$I$1527,1,FALSE)),"",MAX(IF((AdmittedwithRecentDischarge!$I$28:$I$1527=$F598)*(AdmittedwithRecentDischarge!$K$28:$K$1527&lt;=TransferLog!$J598),AdmittedwithRecentDischarge!$K$28:$K$1527)))</f>
        <v/>
      </c>
      <c r="Y598" s="224" t="b">
        <f t="shared" ref="Y598:Y661" si="60">IF($X598&lt;&gt;"",$X598)</f>
        <v>0</v>
      </c>
      <c r="Z598" s="208"/>
      <c r="AA598" s="207" t="str">
        <f t="shared" si="57"/>
        <v/>
      </c>
      <c r="AB598" s="212" t="b">
        <f t="shared" ref="AB598:AB661" si="61">IF($AA598&lt;&gt;"",IF($AA598&lt;31,1,0))</f>
        <v>0</v>
      </c>
      <c r="AC598" s="213">
        <f t="shared" si="58"/>
        <v>0</v>
      </c>
      <c r="AD598" s="298"/>
      <c r="AE598" s="299"/>
      <c r="AF598" s="21">
        <f t="shared" si="51"/>
        <v>0</v>
      </c>
    </row>
    <row r="599" spans="1:32" s="21" customFormat="1" ht="16.5" customHeight="1">
      <c r="A599" s="22"/>
      <c r="B599" s="22"/>
      <c r="C599" s="22"/>
      <c r="D599" s="115">
        <f t="shared" si="50"/>
        <v>579</v>
      </c>
      <c r="E599" s="248" t="str">
        <f t="array" ref="E599">IF($F599&lt;&gt;"",INDEX(DropDownLists!$K$10:$K$2516,MATCH($F599,DropDownLists!$L$10:$L$2516,0)),"")</f>
        <v/>
      </c>
      <c r="F599" s="116"/>
      <c r="G599" s="118"/>
      <c r="I599" s="144"/>
      <c r="J599" s="141"/>
      <c r="K599" s="145"/>
      <c r="L599" s="146"/>
      <c r="M599" s="195" t="str">
        <f t="array" ref="M599">IF($L599&lt;&gt;"",INDEX(DropDownLists!$H$10:$H$2516,MATCH($L599,DropDownLists!$I$10:$I$2516,0)),"")</f>
        <v/>
      </c>
      <c r="N599" s="148"/>
      <c r="O599" s="148"/>
      <c r="P599" s="146"/>
      <c r="Q599" s="148" t="s">
        <v>190</v>
      </c>
      <c r="R599" s="119" t="str">
        <f t="array" ref="R599">IF(ISNA(VLOOKUP($F599, AdmittedwithRecentDischarge!$I$28:$I$1527,1,FALSE)),"",MAX(IF((AdmittedwithRecentDischarge!$I$28:$I$1527=$F599)*(AdmittedwithRecentDischarge!$M$28:$M$1527&lt;=TransferLog!$J599),AdmittedwithRecentDischarge!$M$28:$M$1527)))</f>
        <v/>
      </c>
      <c r="S599" s="120" t="str">
        <f t="array" ref="S599">IF(ISNA(INDEX(AdmittedwithRecentDischarge!$AH$28:$AH$1527,MATCH($F599&amp;$R599,AdmittedwithRecentDischarge!$I$28:$I$1527&amp;AdmittedwithRecentDischarge!$M$28:$M$1527,0))),"", IF($R599&lt;&gt;"",INDEX(AdmittedwithRecentDischarge!$AH$28:$AH$1527,MATCH($F599&amp;$R599,AdmittedwithRecentDischarge!$I$28:$I$1527&amp;AdmittedwithRecentDischarge!$M$28:$M$1527,0)),""))</f>
        <v/>
      </c>
      <c r="T599" s="190">
        <f t="array" ref="T599">IF(ISNA(INDEX(AdmittedwithRecentDischarge!$I$28:$W$1527, (MATCH($F599&amp;$R599,AdmittedwithRecentDischarge!$I$28:$I$1527&amp;AdmittedwithRecentDischarge!$M$28:$M$1527,0)))),"",INDEX(AdmittedwithRecentDischarge!$I$28:$W$1527, (MATCH($F599&amp;$R599,AdmittedwithRecentDischarge!$I$28:$I$1527&amp;AdmittedwithRecentDischarge!$M$28:$M$1527,0)),9))</f>
        <v>0</v>
      </c>
      <c r="U599" s="191">
        <f t="array" ref="U599">IF(ISNA(INDEX(AdmittedwithRecentDischarge!$I$28:$W$1527, (MATCH($F599&amp;$R599,AdmittedwithRecentDischarge!$I$28:$I$1527&amp;AdmittedwithRecentDischarge!$M$28:$M$1527,0)))),"",INDEX(AdmittedwithRecentDischarge!$I$28:$W$1527, (MATCH($F599&amp;$R599,AdmittedwithRecentDischarge!$I$28:$I$1527&amp;AdmittedwithRecentDischarge!$M$28:$M$1527,0)),11))</f>
        <v>0</v>
      </c>
      <c r="V599" s="191">
        <f t="array" ref="V599">IF(ISNA(INDEX(AdmittedwithRecentDischarge!$I$28:$W$1527, (MATCH($F599&amp;$R599,AdmittedwithRecentDischarge!$I$28:$I$1527&amp;AdmittedwithRecentDischarge!$M$28:$M$1527,0)))),"",INDEX(AdmittedwithRecentDischarge!$I$28:$W$1527, (MATCH($F599&amp;$R599,AdmittedwithRecentDischarge!$I$28:$I$1527&amp;AdmittedwithRecentDischarge!$M$28:$M$1527,0)),15))</f>
        <v>0</v>
      </c>
      <c r="W599" s="228" t="b">
        <f t="shared" si="59"/>
        <v>0</v>
      </c>
      <c r="X599" s="224" t="str">
        <f t="array" ref="X599">IF(ISNA(VLOOKUP($F599, AdmittedwithRecentDischarge!$I$28:$I$1527,1,FALSE)),"",MAX(IF((AdmittedwithRecentDischarge!$I$28:$I$1527=$F599)*(AdmittedwithRecentDischarge!$K$28:$K$1527&lt;=TransferLog!$J599),AdmittedwithRecentDischarge!$K$28:$K$1527)))</f>
        <v/>
      </c>
      <c r="Y599" s="224" t="b">
        <f t="shared" si="60"/>
        <v>0</v>
      </c>
      <c r="Z599" s="208"/>
      <c r="AA599" s="207" t="str">
        <f t="shared" si="57"/>
        <v/>
      </c>
      <c r="AB599" s="212" t="b">
        <f t="shared" si="61"/>
        <v>0</v>
      </c>
      <c r="AC599" s="213">
        <f t="shared" si="58"/>
        <v>0</v>
      </c>
      <c r="AD599" s="298"/>
      <c r="AE599" s="299"/>
      <c r="AF599" s="21">
        <f t="shared" si="51"/>
        <v>0</v>
      </c>
    </row>
    <row r="600" spans="1:32" s="21" customFormat="1" ht="16.5" customHeight="1">
      <c r="A600" s="22"/>
      <c r="B600" s="22"/>
      <c r="C600" s="22"/>
      <c r="D600" s="115">
        <f t="shared" si="50"/>
        <v>580</v>
      </c>
      <c r="E600" s="248" t="str">
        <f t="array" ref="E600">IF($F600&lt;&gt;"",INDEX(DropDownLists!$K$10:$K$2516,MATCH($F600,DropDownLists!$L$10:$L$2516,0)),"")</f>
        <v/>
      </c>
      <c r="F600" s="116"/>
      <c r="G600" s="118"/>
      <c r="I600" s="144"/>
      <c r="J600" s="141"/>
      <c r="K600" s="145"/>
      <c r="L600" s="146"/>
      <c r="M600" s="195" t="str">
        <f t="array" ref="M600">IF($L600&lt;&gt;"",INDEX(DropDownLists!$H$10:$H$2516,MATCH($L600,DropDownLists!$I$10:$I$2516,0)),"")</f>
        <v/>
      </c>
      <c r="N600" s="148"/>
      <c r="O600" s="148"/>
      <c r="P600" s="146"/>
      <c r="Q600" s="148" t="s">
        <v>190</v>
      </c>
      <c r="R600" s="119" t="str">
        <f t="array" ref="R600">IF(ISNA(VLOOKUP($F600, AdmittedwithRecentDischarge!$I$28:$I$1527,1,FALSE)),"",MAX(IF((AdmittedwithRecentDischarge!$I$28:$I$1527=$F600)*(AdmittedwithRecentDischarge!$M$28:$M$1527&lt;=TransferLog!$J600),AdmittedwithRecentDischarge!$M$28:$M$1527)))</f>
        <v/>
      </c>
      <c r="S600" s="120" t="str">
        <f t="array" ref="S600">IF(ISNA(INDEX(AdmittedwithRecentDischarge!$AH$28:$AH$1527,MATCH($F600&amp;$R600,AdmittedwithRecentDischarge!$I$28:$I$1527&amp;AdmittedwithRecentDischarge!$M$28:$M$1527,0))),"", IF($R600&lt;&gt;"",INDEX(AdmittedwithRecentDischarge!$AH$28:$AH$1527,MATCH($F600&amp;$R600,AdmittedwithRecentDischarge!$I$28:$I$1527&amp;AdmittedwithRecentDischarge!$M$28:$M$1527,0)),""))</f>
        <v/>
      </c>
      <c r="T600" s="190">
        <f t="array" ref="T600">IF(ISNA(INDEX(AdmittedwithRecentDischarge!$I$28:$W$1527, (MATCH($F600&amp;$R600,AdmittedwithRecentDischarge!$I$28:$I$1527&amp;AdmittedwithRecentDischarge!$M$28:$M$1527,0)))),"",INDEX(AdmittedwithRecentDischarge!$I$28:$W$1527, (MATCH($F600&amp;$R600,AdmittedwithRecentDischarge!$I$28:$I$1527&amp;AdmittedwithRecentDischarge!$M$28:$M$1527,0)),9))</f>
        <v>0</v>
      </c>
      <c r="U600" s="191">
        <f t="array" ref="U600">IF(ISNA(INDEX(AdmittedwithRecentDischarge!$I$28:$W$1527, (MATCH($F600&amp;$R600,AdmittedwithRecentDischarge!$I$28:$I$1527&amp;AdmittedwithRecentDischarge!$M$28:$M$1527,0)))),"",INDEX(AdmittedwithRecentDischarge!$I$28:$W$1527, (MATCH($F600&amp;$R600,AdmittedwithRecentDischarge!$I$28:$I$1527&amp;AdmittedwithRecentDischarge!$M$28:$M$1527,0)),11))</f>
        <v>0</v>
      </c>
      <c r="V600" s="191">
        <f t="array" ref="V600">IF(ISNA(INDEX(AdmittedwithRecentDischarge!$I$28:$W$1527, (MATCH($F600&amp;$R600,AdmittedwithRecentDischarge!$I$28:$I$1527&amp;AdmittedwithRecentDischarge!$M$28:$M$1527,0)))),"",INDEX(AdmittedwithRecentDischarge!$I$28:$W$1527, (MATCH($F600&amp;$R600,AdmittedwithRecentDischarge!$I$28:$I$1527&amp;AdmittedwithRecentDischarge!$M$28:$M$1527,0)),15))</f>
        <v>0</v>
      </c>
      <c r="W600" s="228" t="b">
        <f t="shared" si="59"/>
        <v>0</v>
      </c>
      <c r="X600" s="224" t="str">
        <f t="array" ref="X600">IF(ISNA(VLOOKUP($F600, AdmittedwithRecentDischarge!$I$28:$I$1527,1,FALSE)),"",MAX(IF((AdmittedwithRecentDischarge!$I$28:$I$1527=$F600)*(AdmittedwithRecentDischarge!$K$28:$K$1527&lt;=TransferLog!$J600),AdmittedwithRecentDischarge!$K$28:$K$1527)))</f>
        <v/>
      </c>
      <c r="Y600" s="224" t="b">
        <f t="shared" si="60"/>
        <v>0</v>
      </c>
      <c r="Z600" s="208"/>
      <c r="AA600" s="207" t="str">
        <f t="shared" si="57"/>
        <v/>
      </c>
      <c r="AB600" s="212" t="b">
        <f t="shared" si="61"/>
        <v>0</v>
      </c>
      <c r="AC600" s="213">
        <f t="shared" si="58"/>
        <v>0</v>
      </c>
      <c r="AD600" s="298"/>
      <c r="AE600" s="299"/>
      <c r="AF600" s="21">
        <f t="shared" si="51"/>
        <v>0</v>
      </c>
    </row>
    <row r="601" spans="1:32" s="21" customFormat="1" ht="16.5" customHeight="1">
      <c r="A601" s="22"/>
      <c r="B601" s="22"/>
      <c r="C601" s="22"/>
      <c r="D601" s="115">
        <f t="shared" si="50"/>
        <v>581</v>
      </c>
      <c r="E601" s="248" t="str">
        <f t="array" ref="E601">IF($F601&lt;&gt;"",INDEX(DropDownLists!$K$10:$K$2516,MATCH($F601,DropDownLists!$L$10:$L$2516,0)),"")</f>
        <v/>
      </c>
      <c r="F601" s="116"/>
      <c r="G601" s="118"/>
      <c r="I601" s="144"/>
      <c r="J601" s="141"/>
      <c r="K601" s="145"/>
      <c r="L601" s="146"/>
      <c r="M601" s="195" t="str">
        <f t="array" ref="M601">IF($L601&lt;&gt;"",INDEX(DropDownLists!$H$10:$H$2516,MATCH($L601,DropDownLists!$I$10:$I$2516,0)),"")</f>
        <v/>
      </c>
      <c r="N601" s="148"/>
      <c r="O601" s="148"/>
      <c r="P601" s="146"/>
      <c r="Q601" s="148" t="s">
        <v>190</v>
      </c>
      <c r="R601" s="119" t="str">
        <f t="array" ref="R601">IF(ISNA(VLOOKUP($F601, AdmittedwithRecentDischarge!$I$28:$I$1527,1,FALSE)),"",MAX(IF((AdmittedwithRecentDischarge!$I$28:$I$1527=$F601)*(AdmittedwithRecentDischarge!$M$28:$M$1527&lt;=TransferLog!$J601),AdmittedwithRecentDischarge!$M$28:$M$1527)))</f>
        <v/>
      </c>
      <c r="S601" s="120" t="str">
        <f t="array" ref="S601">IF(ISNA(INDEX(AdmittedwithRecentDischarge!$AH$28:$AH$1527,MATCH($F601&amp;$R601,AdmittedwithRecentDischarge!$I$28:$I$1527&amp;AdmittedwithRecentDischarge!$M$28:$M$1527,0))),"", IF($R601&lt;&gt;"",INDEX(AdmittedwithRecentDischarge!$AH$28:$AH$1527,MATCH($F601&amp;$R601,AdmittedwithRecentDischarge!$I$28:$I$1527&amp;AdmittedwithRecentDischarge!$M$28:$M$1527,0)),""))</f>
        <v/>
      </c>
      <c r="T601" s="190">
        <f t="array" ref="T601">IF(ISNA(INDEX(AdmittedwithRecentDischarge!$I$28:$W$1527, (MATCH($F601&amp;$R601,AdmittedwithRecentDischarge!$I$28:$I$1527&amp;AdmittedwithRecentDischarge!$M$28:$M$1527,0)))),"",INDEX(AdmittedwithRecentDischarge!$I$28:$W$1527, (MATCH($F601&amp;$R601,AdmittedwithRecentDischarge!$I$28:$I$1527&amp;AdmittedwithRecentDischarge!$M$28:$M$1527,0)),9))</f>
        <v>0</v>
      </c>
      <c r="U601" s="191">
        <f t="array" ref="U601">IF(ISNA(INDEX(AdmittedwithRecentDischarge!$I$28:$W$1527, (MATCH($F601&amp;$R601,AdmittedwithRecentDischarge!$I$28:$I$1527&amp;AdmittedwithRecentDischarge!$M$28:$M$1527,0)))),"",INDEX(AdmittedwithRecentDischarge!$I$28:$W$1527, (MATCH($F601&amp;$R601,AdmittedwithRecentDischarge!$I$28:$I$1527&amp;AdmittedwithRecentDischarge!$M$28:$M$1527,0)),11))</f>
        <v>0</v>
      </c>
      <c r="V601" s="191">
        <f t="array" ref="V601">IF(ISNA(INDEX(AdmittedwithRecentDischarge!$I$28:$W$1527, (MATCH($F601&amp;$R601,AdmittedwithRecentDischarge!$I$28:$I$1527&amp;AdmittedwithRecentDischarge!$M$28:$M$1527,0)))),"",INDEX(AdmittedwithRecentDischarge!$I$28:$W$1527, (MATCH($F601&amp;$R601,AdmittedwithRecentDischarge!$I$28:$I$1527&amp;AdmittedwithRecentDischarge!$M$28:$M$1527,0)),15))</f>
        <v>0</v>
      </c>
      <c r="W601" s="228" t="b">
        <f t="shared" si="59"/>
        <v>0</v>
      </c>
      <c r="X601" s="224" t="str">
        <f t="array" ref="X601">IF(ISNA(VLOOKUP($F601, AdmittedwithRecentDischarge!$I$28:$I$1527,1,FALSE)),"",MAX(IF((AdmittedwithRecentDischarge!$I$28:$I$1527=$F601)*(AdmittedwithRecentDischarge!$K$28:$K$1527&lt;=TransferLog!$J601),AdmittedwithRecentDischarge!$K$28:$K$1527)))</f>
        <v/>
      </c>
      <c r="Y601" s="224" t="b">
        <f t="shared" si="60"/>
        <v>0</v>
      </c>
      <c r="Z601" s="208"/>
      <c r="AA601" s="207" t="str">
        <f t="shared" si="57"/>
        <v/>
      </c>
      <c r="AB601" s="212" t="b">
        <f t="shared" si="61"/>
        <v>0</v>
      </c>
      <c r="AC601" s="213">
        <f t="shared" si="58"/>
        <v>0</v>
      </c>
      <c r="AD601" s="298"/>
      <c r="AE601" s="299"/>
      <c r="AF601" s="21">
        <f t="shared" si="51"/>
        <v>0</v>
      </c>
    </row>
    <row r="602" spans="1:32" s="21" customFormat="1" ht="16.5" customHeight="1">
      <c r="A602" s="22"/>
      <c r="B602" s="22"/>
      <c r="C602" s="22"/>
      <c r="D602" s="115">
        <f t="shared" si="50"/>
        <v>582</v>
      </c>
      <c r="E602" s="248" t="str">
        <f t="array" ref="E602">IF($F602&lt;&gt;"",INDEX(DropDownLists!$K$10:$K$2516,MATCH($F602,DropDownLists!$L$10:$L$2516,0)),"")</f>
        <v/>
      </c>
      <c r="F602" s="116"/>
      <c r="G602" s="118"/>
      <c r="I602" s="144"/>
      <c r="J602" s="141"/>
      <c r="K602" s="145"/>
      <c r="L602" s="146"/>
      <c r="M602" s="195" t="str">
        <f t="array" ref="M602">IF($L602&lt;&gt;"",INDEX(DropDownLists!$H$10:$H$2516,MATCH($L602,DropDownLists!$I$10:$I$2516,0)),"")</f>
        <v/>
      </c>
      <c r="N602" s="148"/>
      <c r="O602" s="148"/>
      <c r="P602" s="146"/>
      <c r="Q602" s="148" t="s">
        <v>190</v>
      </c>
      <c r="R602" s="119" t="str">
        <f t="array" ref="R602">IF(ISNA(VLOOKUP($F602, AdmittedwithRecentDischarge!$I$28:$I$1527,1,FALSE)),"",MAX(IF((AdmittedwithRecentDischarge!$I$28:$I$1527=$F602)*(AdmittedwithRecentDischarge!$M$28:$M$1527&lt;=TransferLog!$J602),AdmittedwithRecentDischarge!$M$28:$M$1527)))</f>
        <v/>
      </c>
      <c r="S602" s="120" t="str">
        <f t="array" ref="S602">IF(ISNA(INDEX(AdmittedwithRecentDischarge!$AH$28:$AH$1527,MATCH($F602&amp;$R602,AdmittedwithRecentDischarge!$I$28:$I$1527&amp;AdmittedwithRecentDischarge!$M$28:$M$1527,0))),"", IF($R602&lt;&gt;"",INDEX(AdmittedwithRecentDischarge!$AH$28:$AH$1527,MATCH($F602&amp;$R602,AdmittedwithRecentDischarge!$I$28:$I$1527&amp;AdmittedwithRecentDischarge!$M$28:$M$1527,0)),""))</f>
        <v/>
      </c>
      <c r="T602" s="190">
        <f t="array" ref="T602">IF(ISNA(INDEX(AdmittedwithRecentDischarge!$I$28:$W$1527, (MATCH($F602&amp;$R602,AdmittedwithRecentDischarge!$I$28:$I$1527&amp;AdmittedwithRecentDischarge!$M$28:$M$1527,0)))),"",INDEX(AdmittedwithRecentDischarge!$I$28:$W$1527, (MATCH($F602&amp;$R602,AdmittedwithRecentDischarge!$I$28:$I$1527&amp;AdmittedwithRecentDischarge!$M$28:$M$1527,0)),9))</f>
        <v>0</v>
      </c>
      <c r="U602" s="191">
        <f t="array" ref="U602">IF(ISNA(INDEX(AdmittedwithRecentDischarge!$I$28:$W$1527, (MATCH($F602&amp;$R602,AdmittedwithRecentDischarge!$I$28:$I$1527&amp;AdmittedwithRecentDischarge!$M$28:$M$1527,0)))),"",INDEX(AdmittedwithRecentDischarge!$I$28:$W$1527, (MATCH($F602&amp;$R602,AdmittedwithRecentDischarge!$I$28:$I$1527&amp;AdmittedwithRecentDischarge!$M$28:$M$1527,0)),11))</f>
        <v>0</v>
      </c>
      <c r="V602" s="191">
        <f t="array" ref="V602">IF(ISNA(INDEX(AdmittedwithRecentDischarge!$I$28:$W$1527, (MATCH($F602&amp;$R602,AdmittedwithRecentDischarge!$I$28:$I$1527&amp;AdmittedwithRecentDischarge!$M$28:$M$1527,0)))),"",INDEX(AdmittedwithRecentDischarge!$I$28:$W$1527, (MATCH($F602&amp;$R602,AdmittedwithRecentDischarge!$I$28:$I$1527&amp;AdmittedwithRecentDischarge!$M$28:$M$1527,0)),15))</f>
        <v>0</v>
      </c>
      <c r="W602" s="228" t="b">
        <f t="shared" si="59"/>
        <v>0</v>
      </c>
      <c r="X602" s="224" t="str">
        <f t="array" ref="X602">IF(ISNA(VLOOKUP($F602, AdmittedwithRecentDischarge!$I$28:$I$1527,1,FALSE)),"",MAX(IF((AdmittedwithRecentDischarge!$I$28:$I$1527=$F602)*(AdmittedwithRecentDischarge!$K$28:$K$1527&lt;=TransferLog!$J602),AdmittedwithRecentDischarge!$K$28:$K$1527)))</f>
        <v/>
      </c>
      <c r="Y602" s="224" t="b">
        <f t="shared" si="60"/>
        <v>0</v>
      </c>
      <c r="Z602" s="208"/>
      <c r="AA602" s="207" t="str">
        <f t="shared" si="57"/>
        <v/>
      </c>
      <c r="AB602" s="212" t="b">
        <f t="shared" si="61"/>
        <v>0</v>
      </c>
      <c r="AC602" s="213">
        <f t="shared" si="58"/>
        <v>0</v>
      </c>
      <c r="AD602" s="298"/>
      <c r="AE602" s="299"/>
      <c r="AF602" s="21">
        <f t="shared" si="51"/>
        <v>0</v>
      </c>
    </row>
    <row r="603" spans="1:32" s="21" customFormat="1" ht="16.5" customHeight="1">
      <c r="A603" s="22"/>
      <c r="B603" s="22"/>
      <c r="C603" s="22"/>
      <c r="D603" s="115">
        <f t="shared" si="50"/>
        <v>583</v>
      </c>
      <c r="E603" s="248" t="str">
        <f t="array" ref="E603">IF($F603&lt;&gt;"",INDEX(DropDownLists!$K$10:$K$2516,MATCH($F603,DropDownLists!$L$10:$L$2516,0)),"")</f>
        <v/>
      </c>
      <c r="F603" s="116"/>
      <c r="G603" s="118"/>
      <c r="I603" s="144"/>
      <c r="J603" s="141"/>
      <c r="K603" s="145"/>
      <c r="L603" s="146"/>
      <c r="M603" s="195" t="str">
        <f t="array" ref="M603">IF($L603&lt;&gt;"",INDEX(DropDownLists!$H$10:$H$2516,MATCH($L603,DropDownLists!$I$10:$I$2516,0)),"")</f>
        <v/>
      </c>
      <c r="N603" s="148"/>
      <c r="O603" s="148"/>
      <c r="P603" s="146"/>
      <c r="Q603" s="148" t="s">
        <v>190</v>
      </c>
      <c r="R603" s="119" t="str">
        <f t="array" ref="R603">IF(ISNA(VLOOKUP($F603, AdmittedwithRecentDischarge!$I$28:$I$1527,1,FALSE)),"",MAX(IF((AdmittedwithRecentDischarge!$I$28:$I$1527=$F603)*(AdmittedwithRecentDischarge!$M$28:$M$1527&lt;=TransferLog!$J603),AdmittedwithRecentDischarge!$M$28:$M$1527)))</f>
        <v/>
      </c>
      <c r="S603" s="120" t="str">
        <f t="array" ref="S603">IF(ISNA(INDEX(AdmittedwithRecentDischarge!$AH$28:$AH$1527,MATCH($F603&amp;$R603,AdmittedwithRecentDischarge!$I$28:$I$1527&amp;AdmittedwithRecentDischarge!$M$28:$M$1527,0))),"", IF($R603&lt;&gt;"",INDEX(AdmittedwithRecentDischarge!$AH$28:$AH$1527,MATCH($F603&amp;$R603,AdmittedwithRecentDischarge!$I$28:$I$1527&amp;AdmittedwithRecentDischarge!$M$28:$M$1527,0)),""))</f>
        <v/>
      </c>
      <c r="T603" s="190">
        <f t="array" ref="T603">IF(ISNA(INDEX(AdmittedwithRecentDischarge!$I$28:$W$1527, (MATCH($F603&amp;$R603,AdmittedwithRecentDischarge!$I$28:$I$1527&amp;AdmittedwithRecentDischarge!$M$28:$M$1527,0)))),"",INDEX(AdmittedwithRecentDischarge!$I$28:$W$1527, (MATCH($F603&amp;$R603,AdmittedwithRecentDischarge!$I$28:$I$1527&amp;AdmittedwithRecentDischarge!$M$28:$M$1527,0)),9))</f>
        <v>0</v>
      </c>
      <c r="U603" s="191">
        <f t="array" ref="U603">IF(ISNA(INDEX(AdmittedwithRecentDischarge!$I$28:$W$1527, (MATCH($F603&amp;$R603,AdmittedwithRecentDischarge!$I$28:$I$1527&amp;AdmittedwithRecentDischarge!$M$28:$M$1527,0)))),"",INDEX(AdmittedwithRecentDischarge!$I$28:$W$1527, (MATCH($F603&amp;$R603,AdmittedwithRecentDischarge!$I$28:$I$1527&amp;AdmittedwithRecentDischarge!$M$28:$M$1527,0)),11))</f>
        <v>0</v>
      </c>
      <c r="V603" s="191">
        <f t="array" ref="V603">IF(ISNA(INDEX(AdmittedwithRecentDischarge!$I$28:$W$1527, (MATCH($F603&amp;$R603,AdmittedwithRecentDischarge!$I$28:$I$1527&amp;AdmittedwithRecentDischarge!$M$28:$M$1527,0)))),"",INDEX(AdmittedwithRecentDischarge!$I$28:$W$1527, (MATCH($F603&amp;$R603,AdmittedwithRecentDischarge!$I$28:$I$1527&amp;AdmittedwithRecentDischarge!$M$28:$M$1527,0)),15))</f>
        <v>0</v>
      </c>
      <c r="W603" s="228" t="b">
        <f t="shared" si="59"/>
        <v>0</v>
      </c>
      <c r="X603" s="224" t="str">
        <f t="array" ref="X603">IF(ISNA(VLOOKUP($F603, AdmittedwithRecentDischarge!$I$28:$I$1527,1,FALSE)),"",MAX(IF((AdmittedwithRecentDischarge!$I$28:$I$1527=$F603)*(AdmittedwithRecentDischarge!$K$28:$K$1527&lt;=TransferLog!$J603),AdmittedwithRecentDischarge!$K$28:$K$1527)))</f>
        <v/>
      </c>
      <c r="Y603" s="224" t="b">
        <f t="shared" si="60"/>
        <v>0</v>
      </c>
      <c r="Z603" s="208"/>
      <c r="AA603" s="207" t="str">
        <f t="shared" si="57"/>
        <v/>
      </c>
      <c r="AB603" s="212" t="b">
        <f t="shared" si="61"/>
        <v>0</v>
      </c>
      <c r="AC603" s="213">
        <f t="shared" si="58"/>
        <v>0</v>
      </c>
      <c r="AD603" s="298"/>
      <c r="AE603" s="299"/>
      <c r="AF603" s="21">
        <f t="shared" si="51"/>
        <v>0</v>
      </c>
    </row>
    <row r="604" spans="1:32" s="21" customFormat="1" ht="16.5" customHeight="1">
      <c r="A604" s="22"/>
      <c r="B604" s="22"/>
      <c r="C604" s="22"/>
      <c r="D604" s="115">
        <f t="shared" si="50"/>
        <v>584</v>
      </c>
      <c r="E604" s="248" t="str">
        <f t="array" ref="E604">IF($F604&lt;&gt;"",INDEX(DropDownLists!$K$10:$K$2516,MATCH($F604,DropDownLists!$L$10:$L$2516,0)),"")</f>
        <v/>
      </c>
      <c r="F604" s="116"/>
      <c r="G604" s="118"/>
      <c r="I604" s="144"/>
      <c r="J604" s="141"/>
      <c r="K604" s="145"/>
      <c r="L604" s="146"/>
      <c r="M604" s="195" t="str">
        <f t="array" ref="M604">IF($L604&lt;&gt;"",INDEX(DropDownLists!$H$10:$H$2516,MATCH($L604,DropDownLists!$I$10:$I$2516,0)),"")</f>
        <v/>
      </c>
      <c r="N604" s="148"/>
      <c r="O604" s="148"/>
      <c r="P604" s="146"/>
      <c r="Q604" s="148" t="s">
        <v>190</v>
      </c>
      <c r="R604" s="119" t="str">
        <f t="array" ref="R604">IF(ISNA(VLOOKUP($F604, AdmittedwithRecentDischarge!$I$28:$I$1527,1,FALSE)),"",MAX(IF((AdmittedwithRecentDischarge!$I$28:$I$1527=$F604)*(AdmittedwithRecentDischarge!$M$28:$M$1527&lt;=TransferLog!$J604),AdmittedwithRecentDischarge!$M$28:$M$1527)))</f>
        <v/>
      </c>
      <c r="S604" s="120" t="str">
        <f t="array" ref="S604">IF(ISNA(INDEX(AdmittedwithRecentDischarge!$AH$28:$AH$1527,MATCH($F604&amp;$R604,AdmittedwithRecentDischarge!$I$28:$I$1527&amp;AdmittedwithRecentDischarge!$M$28:$M$1527,0))),"", IF($R604&lt;&gt;"",INDEX(AdmittedwithRecentDischarge!$AH$28:$AH$1527,MATCH($F604&amp;$R604,AdmittedwithRecentDischarge!$I$28:$I$1527&amp;AdmittedwithRecentDischarge!$M$28:$M$1527,0)),""))</f>
        <v/>
      </c>
      <c r="T604" s="190">
        <f t="array" ref="T604">IF(ISNA(INDEX(AdmittedwithRecentDischarge!$I$28:$W$1527, (MATCH($F604&amp;$R604,AdmittedwithRecentDischarge!$I$28:$I$1527&amp;AdmittedwithRecentDischarge!$M$28:$M$1527,0)))),"",INDEX(AdmittedwithRecentDischarge!$I$28:$W$1527, (MATCH($F604&amp;$R604,AdmittedwithRecentDischarge!$I$28:$I$1527&amp;AdmittedwithRecentDischarge!$M$28:$M$1527,0)),9))</f>
        <v>0</v>
      </c>
      <c r="U604" s="191">
        <f t="array" ref="U604">IF(ISNA(INDEX(AdmittedwithRecentDischarge!$I$28:$W$1527, (MATCH($F604&amp;$R604,AdmittedwithRecentDischarge!$I$28:$I$1527&amp;AdmittedwithRecentDischarge!$M$28:$M$1527,0)))),"",INDEX(AdmittedwithRecentDischarge!$I$28:$W$1527, (MATCH($F604&amp;$R604,AdmittedwithRecentDischarge!$I$28:$I$1527&amp;AdmittedwithRecentDischarge!$M$28:$M$1527,0)),11))</f>
        <v>0</v>
      </c>
      <c r="V604" s="191">
        <f t="array" ref="V604">IF(ISNA(INDEX(AdmittedwithRecentDischarge!$I$28:$W$1527, (MATCH($F604&amp;$R604,AdmittedwithRecentDischarge!$I$28:$I$1527&amp;AdmittedwithRecentDischarge!$M$28:$M$1527,0)))),"",INDEX(AdmittedwithRecentDischarge!$I$28:$W$1527, (MATCH($F604&amp;$R604,AdmittedwithRecentDischarge!$I$28:$I$1527&amp;AdmittedwithRecentDischarge!$M$28:$M$1527,0)),15))</f>
        <v>0</v>
      </c>
      <c r="W604" s="228" t="b">
        <f t="shared" si="59"/>
        <v>0</v>
      </c>
      <c r="X604" s="224" t="str">
        <f t="array" ref="X604">IF(ISNA(VLOOKUP($F604, AdmittedwithRecentDischarge!$I$28:$I$1527,1,FALSE)),"",MAX(IF((AdmittedwithRecentDischarge!$I$28:$I$1527=$F604)*(AdmittedwithRecentDischarge!$K$28:$K$1527&lt;=TransferLog!$J604),AdmittedwithRecentDischarge!$K$28:$K$1527)))</f>
        <v/>
      </c>
      <c r="Y604" s="224" t="b">
        <f t="shared" si="60"/>
        <v>0</v>
      </c>
      <c r="Z604" s="208"/>
      <c r="AA604" s="207" t="str">
        <f t="shared" si="57"/>
        <v/>
      </c>
      <c r="AB604" s="212" t="b">
        <f t="shared" si="61"/>
        <v>0</v>
      </c>
      <c r="AC604" s="213">
        <f t="shared" si="58"/>
        <v>0</v>
      </c>
      <c r="AD604" s="298"/>
      <c r="AE604" s="299"/>
      <c r="AF604" s="21">
        <f t="shared" si="51"/>
        <v>0</v>
      </c>
    </row>
    <row r="605" spans="1:32" s="21" customFormat="1" ht="16.5" customHeight="1">
      <c r="A605" s="22"/>
      <c r="B605" s="22"/>
      <c r="C605" s="22"/>
      <c r="D605" s="115">
        <f t="shared" si="50"/>
        <v>585</v>
      </c>
      <c r="E605" s="248" t="str">
        <f t="array" ref="E605">IF($F605&lt;&gt;"",INDEX(DropDownLists!$K$10:$K$2516,MATCH($F605,DropDownLists!$L$10:$L$2516,0)),"")</f>
        <v/>
      </c>
      <c r="F605" s="116"/>
      <c r="G605" s="118"/>
      <c r="I605" s="144"/>
      <c r="J605" s="141"/>
      <c r="K605" s="145"/>
      <c r="L605" s="146"/>
      <c r="M605" s="195" t="str">
        <f t="array" ref="M605">IF($L605&lt;&gt;"",INDEX(DropDownLists!$H$10:$H$2516,MATCH($L605,DropDownLists!$I$10:$I$2516,0)),"")</f>
        <v/>
      </c>
      <c r="N605" s="148"/>
      <c r="O605" s="148"/>
      <c r="P605" s="146"/>
      <c r="Q605" s="148" t="s">
        <v>190</v>
      </c>
      <c r="R605" s="119" t="str">
        <f t="array" ref="R605">IF(ISNA(VLOOKUP($F605, AdmittedwithRecentDischarge!$I$28:$I$1527,1,FALSE)),"",MAX(IF((AdmittedwithRecentDischarge!$I$28:$I$1527=$F605)*(AdmittedwithRecentDischarge!$M$28:$M$1527&lt;=TransferLog!$J605),AdmittedwithRecentDischarge!$M$28:$M$1527)))</f>
        <v/>
      </c>
      <c r="S605" s="120" t="str">
        <f t="array" ref="S605">IF(ISNA(INDEX(AdmittedwithRecentDischarge!$AH$28:$AH$1527,MATCH($F605&amp;$R605,AdmittedwithRecentDischarge!$I$28:$I$1527&amp;AdmittedwithRecentDischarge!$M$28:$M$1527,0))),"", IF($R605&lt;&gt;"",INDEX(AdmittedwithRecentDischarge!$AH$28:$AH$1527,MATCH($F605&amp;$R605,AdmittedwithRecentDischarge!$I$28:$I$1527&amp;AdmittedwithRecentDischarge!$M$28:$M$1527,0)),""))</f>
        <v/>
      </c>
      <c r="T605" s="190">
        <f t="array" ref="T605">IF(ISNA(INDEX(AdmittedwithRecentDischarge!$I$28:$W$1527, (MATCH($F605&amp;$R605,AdmittedwithRecentDischarge!$I$28:$I$1527&amp;AdmittedwithRecentDischarge!$M$28:$M$1527,0)))),"",INDEX(AdmittedwithRecentDischarge!$I$28:$W$1527, (MATCH($F605&amp;$R605,AdmittedwithRecentDischarge!$I$28:$I$1527&amp;AdmittedwithRecentDischarge!$M$28:$M$1527,0)),9))</f>
        <v>0</v>
      </c>
      <c r="U605" s="191">
        <f t="array" ref="U605">IF(ISNA(INDEX(AdmittedwithRecentDischarge!$I$28:$W$1527, (MATCH($F605&amp;$R605,AdmittedwithRecentDischarge!$I$28:$I$1527&amp;AdmittedwithRecentDischarge!$M$28:$M$1527,0)))),"",INDEX(AdmittedwithRecentDischarge!$I$28:$W$1527, (MATCH($F605&amp;$R605,AdmittedwithRecentDischarge!$I$28:$I$1527&amp;AdmittedwithRecentDischarge!$M$28:$M$1527,0)),11))</f>
        <v>0</v>
      </c>
      <c r="V605" s="191">
        <f t="array" ref="V605">IF(ISNA(INDEX(AdmittedwithRecentDischarge!$I$28:$W$1527, (MATCH($F605&amp;$R605,AdmittedwithRecentDischarge!$I$28:$I$1527&amp;AdmittedwithRecentDischarge!$M$28:$M$1527,0)))),"",INDEX(AdmittedwithRecentDischarge!$I$28:$W$1527, (MATCH($F605&amp;$R605,AdmittedwithRecentDischarge!$I$28:$I$1527&amp;AdmittedwithRecentDischarge!$M$28:$M$1527,0)),15))</f>
        <v>0</v>
      </c>
      <c r="W605" s="228" t="b">
        <f t="shared" si="59"/>
        <v>0</v>
      </c>
      <c r="X605" s="224" t="str">
        <f t="array" ref="X605">IF(ISNA(VLOOKUP($F605, AdmittedwithRecentDischarge!$I$28:$I$1527,1,FALSE)),"",MAX(IF((AdmittedwithRecentDischarge!$I$28:$I$1527=$F605)*(AdmittedwithRecentDischarge!$K$28:$K$1527&lt;=TransferLog!$J605),AdmittedwithRecentDischarge!$K$28:$K$1527)))</f>
        <v/>
      </c>
      <c r="Y605" s="224" t="b">
        <f t="shared" si="60"/>
        <v>0</v>
      </c>
      <c r="Z605" s="208"/>
      <c r="AA605" s="207" t="str">
        <f t="shared" si="57"/>
        <v/>
      </c>
      <c r="AB605" s="212" t="b">
        <f t="shared" si="61"/>
        <v>0</v>
      </c>
      <c r="AC605" s="213">
        <f t="shared" si="58"/>
        <v>0</v>
      </c>
      <c r="AD605" s="298"/>
      <c r="AE605" s="299"/>
      <c r="AF605" s="21">
        <f t="shared" si="51"/>
        <v>0</v>
      </c>
    </row>
    <row r="606" spans="1:32" s="21" customFormat="1" ht="16.5" customHeight="1">
      <c r="A606" s="22"/>
      <c r="B606" s="22"/>
      <c r="C606" s="22"/>
      <c r="D606" s="115">
        <f t="shared" si="50"/>
        <v>586</v>
      </c>
      <c r="E606" s="248" t="str">
        <f t="array" ref="E606">IF($F606&lt;&gt;"",INDEX(DropDownLists!$K$10:$K$2516,MATCH($F606,DropDownLists!$L$10:$L$2516,0)),"")</f>
        <v/>
      </c>
      <c r="F606" s="116"/>
      <c r="G606" s="118"/>
      <c r="I606" s="144"/>
      <c r="J606" s="141"/>
      <c r="K606" s="145"/>
      <c r="L606" s="146"/>
      <c r="M606" s="195" t="str">
        <f t="array" ref="M606">IF($L606&lt;&gt;"",INDEX(DropDownLists!$H$10:$H$2516,MATCH($L606,DropDownLists!$I$10:$I$2516,0)),"")</f>
        <v/>
      </c>
      <c r="N606" s="148"/>
      <c r="O606" s="148"/>
      <c r="P606" s="146"/>
      <c r="Q606" s="148" t="s">
        <v>190</v>
      </c>
      <c r="R606" s="119" t="str">
        <f t="array" ref="R606">IF(ISNA(VLOOKUP($F606, AdmittedwithRecentDischarge!$I$28:$I$1527,1,FALSE)),"",MAX(IF((AdmittedwithRecentDischarge!$I$28:$I$1527=$F606)*(AdmittedwithRecentDischarge!$M$28:$M$1527&lt;=TransferLog!$J606),AdmittedwithRecentDischarge!$M$28:$M$1527)))</f>
        <v/>
      </c>
      <c r="S606" s="120" t="str">
        <f t="array" ref="S606">IF(ISNA(INDEX(AdmittedwithRecentDischarge!$AH$28:$AH$1527,MATCH($F606&amp;$R606,AdmittedwithRecentDischarge!$I$28:$I$1527&amp;AdmittedwithRecentDischarge!$M$28:$M$1527,0))),"", IF($R606&lt;&gt;"",INDEX(AdmittedwithRecentDischarge!$AH$28:$AH$1527,MATCH($F606&amp;$R606,AdmittedwithRecentDischarge!$I$28:$I$1527&amp;AdmittedwithRecentDischarge!$M$28:$M$1527,0)),""))</f>
        <v/>
      </c>
      <c r="T606" s="190">
        <f t="array" ref="T606">IF(ISNA(INDEX(AdmittedwithRecentDischarge!$I$28:$W$1527, (MATCH($F606&amp;$R606,AdmittedwithRecentDischarge!$I$28:$I$1527&amp;AdmittedwithRecentDischarge!$M$28:$M$1527,0)))),"",INDEX(AdmittedwithRecentDischarge!$I$28:$W$1527, (MATCH($F606&amp;$R606,AdmittedwithRecentDischarge!$I$28:$I$1527&amp;AdmittedwithRecentDischarge!$M$28:$M$1527,0)),9))</f>
        <v>0</v>
      </c>
      <c r="U606" s="191">
        <f t="array" ref="U606">IF(ISNA(INDEX(AdmittedwithRecentDischarge!$I$28:$W$1527, (MATCH($F606&amp;$R606,AdmittedwithRecentDischarge!$I$28:$I$1527&amp;AdmittedwithRecentDischarge!$M$28:$M$1527,0)))),"",INDEX(AdmittedwithRecentDischarge!$I$28:$W$1527, (MATCH($F606&amp;$R606,AdmittedwithRecentDischarge!$I$28:$I$1527&amp;AdmittedwithRecentDischarge!$M$28:$M$1527,0)),11))</f>
        <v>0</v>
      </c>
      <c r="V606" s="191">
        <f t="array" ref="V606">IF(ISNA(INDEX(AdmittedwithRecentDischarge!$I$28:$W$1527, (MATCH($F606&amp;$R606,AdmittedwithRecentDischarge!$I$28:$I$1527&amp;AdmittedwithRecentDischarge!$M$28:$M$1527,0)))),"",INDEX(AdmittedwithRecentDischarge!$I$28:$W$1527, (MATCH($F606&amp;$R606,AdmittedwithRecentDischarge!$I$28:$I$1527&amp;AdmittedwithRecentDischarge!$M$28:$M$1527,0)),15))</f>
        <v>0</v>
      </c>
      <c r="W606" s="228" t="b">
        <f t="shared" si="59"/>
        <v>0</v>
      </c>
      <c r="X606" s="224" t="str">
        <f t="array" ref="X606">IF(ISNA(VLOOKUP($F606, AdmittedwithRecentDischarge!$I$28:$I$1527,1,FALSE)),"",MAX(IF((AdmittedwithRecentDischarge!$I$28:$I$1527=$F606)*(AdmittedwithRecentDischarge!$K$28:$K$1527&lt;=TransferLog!$J606),AdmittedwithRecentDischarge!$K$28:$K$1527)))</f>
        <v/>
      </c>
      <c r="Y606" s="224" t="b">
        <f t="shared" si="60"/>
        <v>0</v>
      </c>
      <c r="Z606" s="208"/>
      <c r="AA606" s="207" t="str">
        <f t="shared" si="57"/>
        <v/>
      </c>
      <c r="AB606" s="212" t="b">
        <f t="shared" si="61"/>
        <v>0</v>
      </c>
      <c r="AC606" s="213">
        <f t="shared" si="58"/>
        <v>0</v>
      </c>
      <c r="AD606" s="298"/>
      <c r="AE606" s="299"/>
      <c r="AF606" s="21">
        <f t="shared" si="51"/>
        <v>0</v>
      </c>
    </row>
    <row r="607" spans="1:32" s="21" customFormat="1" ht="16.5" customHeight="1">
      <c r="A607" s="22"/>
      <c r="B607" s="22"/>
      <c r="C607" s="22"/>
      <c r="D607" s="115">
        <f t="shared" si="50"/>
        <v>587</v>
      </c>
      <c r="E607" s="248" t="str">
        <f t="array" ref="E607">IF($F607&lt;&gt;"",INDEX(DropDownLists!$K$10:$K$2516,MATCH($F607,DropDownLists!$L$10:$L$2516,0)),"")</f>
        <v/>
      </c>
      <c r="F607" s="116"/>
      <c r="G607" s="118"/>
      <c r="I607" s="144"/>
      <c r="J607" s="141"/>
      <c r="K607" s="145"/>
      <c r="L607" s="146"/>
      <c r="M607" s="195" t="str">
        <f t="array" ref="M607">IF($L607&lt;&gt;"",INDEX(DropDownLists!$H$10:$H$2516,MATCH($L607,DropDownLists!$I$10:$I$2516,0)),"")</f>
        <v/>
      </c>
      <c r="N607" s="148"/>
      <c r="O607" s="148"/>
      <c r="P607" s="146"/>
      <c r="Q607" s="148" t="s">
        <v>190</v>
      </c>
      <c r="R607" s="119" t="str">
        <f t="array" ref="R607">IF(ISNA(VLOOKUP($F607, AdmittedwithRecentDischarge!$I$28:$I$1527,1,FALSE)),"",MAX(IF((AdmittedwithRecentDischarge!$I$28:$I$1527=$F607)*(AdmittedwithRecentDischarge!$M$28:$M$1527&lt;=TransferLog!$J607),AdmittedwithRecentDischarge!$M$28:$M$1527)))</f>
        <v/>
      </c>
      <c r="S607" s="120" t="str">
        <f t="array" ref="S607">IF(ISNA(INDEX(AdmittedwithRecentDischarge!$AH$28:$AH$1527,MATCH($F607&amp;$R607,AdmittedwithRecentDischarge!$I$28:$I$1527&amp;AdmittedwithRecentDischarge!$M$28:$M$1527,0))),"", IF($R607&lt;&gt;"",INDEX(AdmittedwithRecentDischarge!$AH$28:$AH$1527,MATCH($F607&amp;$R607,AdmittedwithRecentDischarge!$I$28:$I$1527&amp;AdmittedwithRecentDischarge!$M$28:$M$1527,0)),""))</f>
        <v/>
      </c>
      <c r="T607" s="190">
        <f t="array" ref="T607">IF(ISNA(INDEX(AdmittedwithRecentDischarge!$I$28:$W$1527, (MATCH($F607&amp;$R607,AdmittedwithRecentDischarge!$I$28:$I$1527&amp;AdmittedwithRecentDischarge!$M$28:$M$1527,0)))),"",INDEX(AdmittedwithRecentDischarge!$I$28:$W$1527, (MATCH($F607&amp;$R607,AdmittedwithRecentDischarge!$I$28:$I$1527&amp;AdmittedwithRecentDischarge!$M$28:$M$1527,0)),9))</f>
        <v>0</v>
      </c>
      <c r="U607" s="191">
        <f t="array" ref="U607">IF(ISNA(INDEX(AdmittedwithRecentDischarge!$I$28:$W$1527, (MATCH($F607&amp;$R607,AdmittedwithRecentDischarge!$I$28:$I$1527&amp;AdmittedwithRecentDischarge!$M$28:$M$1527,0)))),"",INDEX(AdmittedwithRecentDischarge!$I$28:$W$1527, (MATCH($F607&amp;$R607,AdmittedwithRecentDischarge!$I$28:$I$1527&amp;AdmittedwithRecentDischarge!$M$28:$M$1527,0)),11))</f>
        <v>0</v>
      </c>
      <c r="V607" s="191">
        <f t="array" ref="V607">IF(ISNA(INDEX(AdmittedwithRecentDischarge!$I$28:$W$1527, (MATCH($F607&amp;$R607,AdmittedwithRecentDischarge!$I$28:$I$1527&amp;AdmittedwithRecentDischarge!$M$28:$M$1527,0)))),"",INDEX(AdmittedwithRecentDischarge!$I$28:$W$1527, (MATCH($F607&amp;$R607,AdmittedwithRecentDischarge!$I$28:$I$1527&amp;AdmittedwithRecentDischarge!$M$28:$M$1527,0)),15))</f>
        <v>0</v>
      </c>
      <c r="W607" s="228" t="b">
        <f t="shared" si="59"/>
        <v>0</v>
      </c>
      <c r="X607" s="224" t="str">
        <f t="array" ref="X607">IF(ISNA(VLOOKUP($F607, AdmittedwithRecentDischarge!$I$28:$I$1527,1,FALSE)),"",MAX(IF((AdmittedwithRecentDischarge!$I$28:$I$1527=$F607)*(AdmittedwithRecentDischarge!$K$28:$K$1527&lt;=TransferLog!$J607),AdmittedwithRecentDischarge!$K$28:$K$1527)))</f>
        <v/>
      </c>
      <c r="Y607" s="224" t="b">
        <f t="shared" si="60"/>
        <v>0</v>
      </c>
      <c r="Z607" s="208"/>
      <c r="AA607" s="207" t="str">
        <f t="shared" si="57"/>
        <v/>
      </c>
      <c r="AB607" s="212" t="b">
        <f t="shared" si="61"/>
        <v>0</v>
      </c>
      <c r="AC607" s="213">
        <f t="shared" si="58"/>
        <v>0</v>
      </c>
      <c r="AD607" s="298"/>
      <c r="AE607" s="299"/>
      <c r="AF607" s="21">
        <f t="shared" si="51"/>
        <v>0</v>
      </c>
    </row>
    <row r="608" spans="1:32" s="21" customFormat="1" ht="16.5" customHeight="1">
      <c r="A608" s="22"/>
      <c r="B608" s="22"/>
      <c r="C608" s="22"/>
      <c r="D608" s="115">
        <f t="shared" si="50"/>
        <v>588</v>
      </c>
      <c r="E608" s="248" t="str">
        <f t="array" ref="E608">IF($F608&lt;&gt;"",INDEX(DropDownLists!$K$10:$K$2516,MATCH($F608,DropDownLists!$L$10:$L$2516,0)),"")</f>
        <v/>
      </c>
      <c r="F608" s="116"/>
      <c r="G608" s="118"/>
      <c r="I608" s="144"/>
      <c r="J608" s="141"/>
      <c r="K608" s="145"/>
      <c r="L608" s="146"/>
      <c r="M608" s="195" t="str">
        <f t="array" ref="M608">IF($L608&lt;&gt;"",INDEX(DropDownLists!$H$10:$H$2516,MATCH($L608,DropDownLists!$I$10:$I$2516,0)),"")</f>
        <v/>
      </c>
      <c r="N608" s="148"/>
      <c r="O608" s="148"/>
      <c r="P608" s="146"/>
      <c r="Q608" s="148" t="s">
        <v>190</v>
      </c>
      <c r="R608" s="119" t="str">
        <f t="array" ref="R608">IF(ISNA(VLOOKUP($F608, AdmittedwithRecentDischarge!$I$28:$I$1527,1,FALSE)),"",MAX(IF((AdmittedwithRecentDischarge!$I$28:$I$1527=$F608)*(AdmittedwithRecentDischarge!$M$28:$M$1527&lt;=TransferLog!$J608),AdmittedwithRecentDischarge!$M$28:$M$1527)))</f>
        <v/>
      </c>
      <c r="S608" s="120" t="str">
        <f t="array" ref="S608">IF(ISNA(INDEX(AdmittedwithRecentDischarge!$AH$28:$AH$1527,MATCH($F608&amp;$R608,AdmittedwithRecentDischarge!$I$28:$I$1527&amp;AdmittedwithRecentDischarge!$M$28:$M$1527,0))),"", IF($R608&lt;&gt;"",INDEX(AdmittedwithRecentDischarge!$AH$28:$AH$1527,MATCH($F608&amp;$R608,AdmittedwithRecentDischarge!$I$28:$I$1527&amp;AdmittedwithRecentDischarge!$M$28:$M$1527,0)),""))</f>
        <v/>
      </c>
      <c r="T608" s="190">
        <f t="array" ref="T608">IF(ISNA(INDEX(AdmittedwithRecentDischarge!$I$28:$W$1527, (MATCH($F608&amp;$R608,AdmittedwithRecentDischarge!$I$28:$I$1527&amp;AdmittedwithRecentDischarge!$M$28:$M$1527,0)))),"",INDEX(AdmittedwithRecentDischarge!$I$28:$W$1527, (MATCH($F608&amp;$R608,AdmittedwithRecentDischarge!$I$28:$I$1527&amp;AdmittedwithRecentDischarge!$M$28:$M$1527,0)),9))</f>
        <v>0</v>
      </c>
      <c r="U608" s="191">
        <f t="array" ref="U608">IF(ISNA(INDEX(AdmittedwithRecentDischarge!$I$28:$W$1527, (MATCH($F608&amp;$R608,AdmittedwithRecentDischarge!$I$28:$I$1527&amp;AdmittedwithRecentDischarge!$M$28:$M$1527,0)))),"",INDEX(AdmittedwithRecentDischarge!$I$28:$W$1527, (MATCH($F608&amp;$R608,AdmittedwithRecentDischarge!$I$28:$I$1527&amp;AdmittedwithRecentDischarge!$M$28:$M$1527,0)),11))</f>
        <v>0</v>
      </c>
      <c r="V608" s="191">
        <f t="array" ref="V608">IF(ISNA(INDEX(AdmittedwithRecentDischarge!$I$28:$W$1527, (MATCH($F608&amp;$R608,AdmittedwithRecentDischarge!$I$28:$I$1527&amp;AdmittedwithRecentDischarge!$M$28:$M$1527,0)))),"",INDEX(AdmittedwithRecentDischarge!$I$28:$W$1527, (MATCH($F608&amp;$R608,AdmittedwithRecentDischarge!$I$28:$I$1527&amp;AdmittedwithRecentDischarge!$M$28:$M$1527,0)),15))</f>
        <v>0</v>
      </c>
      <c r="W608" s="228" t="b">
        <f t="shared" si="59"/>
        <v>0</v>
      </c>
      <c r="X608" s="224" t="str">
        <f t="array" ref="X608">IF(ISNA(VLOOKUP($F608, AdmittedwithRecentDischarge!$I$28:$I$1527,1,FALSE)),"",MAX(IF((AdmittedwithRecentDischarge!$I$28:$I$1527=$F608)*(AdmittedwithRecentDischarge!$K$28:$K$1527&lt;=TransferLog!$J608),AdmittedwithRecentDischarge!$K$28:$K$1527)))</f>
        <v/>
      </c>
      <c r="Y608" s="224" t="b">
        <f t="shared" si="60"/>
        <v>0</v>
      </c>
      <c r="Z608" s="208"/>
      <c r="AA608" s="207" t="str">
        <f t="shared" si="57"/>
        <v/>
      </c>
      <c r="AB608" s="212" t="b">
        <f t="shared" si="61"/>
        <v>0</v>
      </c>
      <c r="AC608" s="213">
        <f t="shared" si="58"/>
        <v>0</v>
      </c>
      <c r="AD608" s="298"/>
      <c r="AE608" s="299"/>
      <c r="AF608" s="21">
        <f t="shared" si="51"/>
        <v>0</v>
      </c>
    </row>
    <row r="609" spans="1:32" s="21" customFormat="1" ht="16.5" customHeight="1">
      <c r="A609" s="22"/>
      <c r="B609" s="22"/>
      <c r="C609" s="22"/>
      <c r="D609" s="115">
        <f t="shared" si="50"/>
        <v>589</v>
      </c>
      <c r="E609" s="248" t="str">
        <f t="array" ref="E609">IF($F609&lt;&gt;"",INDEX(DropDownLists!$K$10:$K$2516,MATCH($F609,DropDownLists!$L$10:$L$2516,0)),"")</f>
        <v/>
      </c>
      <c r="F609" s="116"/>
      <c r="G609" s="118"/>
      <c r="I609" s="144"/>
      <c r="J609" s="141"/>
      <c r="K609" s="145"/>
      <c r="L609" s="146"/>
      <c r="M609" s="195" t="str">
        <f t="array" ref="M609">IF($L609&lt;&gt;"",INDEX(DropDownLists!$H$10:$H$2516,MATCH($L609,DropDownLists!$I$10:$I$2516,0)),"")</f>
        <v/>
      </c>
      <c r="N609" s="148"/>
      <c r="O609" s="148"/>
      <c r="P609" s="146"/>
      <c r="Q609" s="148" t="s">
        <v>190</v>
      </c>
      <c r="R609" s="119" t="str">
        <f t="array" ref="R609">IF(ISNA(VLOOKUP($F609, AdmittedwithRecentDischarge!$I$28:$I$1527,1,FALSE)),"",MAX(IF((AdmittedwithRecentDischarge!$I$28:$I$1527=$F609)*(AdmittedwithRecentDischarge!$M$28:$M$1527&lt;=TransferLog!$J609),AdmittedwithRecentDischarge!$M$28:$M$1527)))</f>
        <v/>
      </c>
      <c r="S609" s="120" t="str">
        <f t="array" ref="S609">IF(ISNA(INDEX(AdmittedwithRecentDischarge!$AH$28:$AH$1527,MATCH($F609&amp;$R609,AdmittedwithRecentDischarge!$I$28:$I$1527&amp;AdmittedwithRecentDischarge!$M$28:$M$1527,0))),"", IF($R609&lt;&gt;"",INDEX(AdmittedwithRecentDischarge!$AH$28:$AH$1527,MATCH($F609&amp;$R609,AdmittedwithRecentDischarge!$I$28:$I$1527&amp;AdmittedwithRecentDischarge!$M$28:$M$1527,0)),""))</f>
        <v/>
      </c>
      <c r="T609" s="190">
        <f t="array" ref="T609">IF(ISNA(INDEX(AdmittedwithRecentDischarge!$I$28:$W$1527, (MATCH($F609&amp;$R609,AdmittedwithRecentDischarge!$I$28:$I$1527&amp;AdmittedwithRecentDischarge!$M$28:$M$1527,0)))),"",INDEX(AdmittedwithRecentDischarge!$I$28:$W$1527, (MATCH($F609&amp;$R609,AdmittedwithRecentDischarge!$I$28:$I$1527&amp;AdmittedwithRecentDischarge!$M$28:$M$1527,0)),9))</f>
        <v>0</v>
      </c>
      <c r="U609" s="191">
        <f t="array" ref="U609">IF(ISNA(INDEX(AdmittedwithRecentDischarge!$I$28:$W$1527, (MATCH($F609&amp;$R609,AdmittedwithRecentDischarge!$I$28:$I$1527&amp;AdmittedwithRecentDischarge!$M$28:$M$1527,0)))),"",INDEX(AdmittedwithRecentDischarge!$I$28:$W$1527, (MATCH($F609&amp;$R609,AdmittedwithRecentDischarge!$I$28:$I$1527&amp;AdmittedwithRecentDischarge!$M$28:$M$1527,0)),11))</f>
        <v>0</v>
      </c>
      <c r="V609" s="191">
        <f t="array" ref="V609">IF(ISNA(INDEX(AdmittedwithRecentDischarge!$I$28:$W$1527, (MATCH($F609&amp;$R609,AdmittedwithRecentDischarge!$I$28:$I$1527&amp;AdmittedwithRecentDischarge!$M$28:$M$1527,0)))),"",INDEX(AdmittedwithRecentDischarge!$I$28:$W$1527, (MATCH($F609&amp;$R609,AdmittedwithRecentDischarge!$I$28:$I$1527&amp;AdmittedwithRecentDischarge!$M$28:$M$1527,0)),15))</f>
        <v>0</v>
      </c>
      <c r="W609" s="228" t="b">
        <f t="shared" si="59"/>
        <v>0</v>
      </c>
      <c r="X609" s="224" t="str">
        <f t="array" ref="X609">IF(ISNA(VLOOKUP($F609, AdmittedwithRecentDischarge!$I$28:$I$1527,1,FALSE)),"",MAX(IF((AdmittedwithRecentDischarge!$I$28:$I$1527=$F609)*(AdmittedwithRecentDischarge!$K$28:$K$1527&lt;=TransferLog!$J609),AdmittedwithRecentDischarge!$K$28:$K$1527)))</f>
        <v/>
      </c>
      <c r="Y609" s="224" t="b">
        <f t="shared" si="60"/>
        <v>0</v>
      </c>
      <c r="Z609" s="208"/>
      <c r="AA609" s="207" t="str">
        <f t="shared" si="57"/>
        <v/>
      </c>
      <c r="AB609" s="212" t="b">
        <f t="shared" si="61"/>
        <v>0</v>
      </c>
      <c r="AC609" s="213">
        <f t="shared" si="58"/>
        <v>0</v>
      </c>
      <c r="AD609" s="298"/>
      <c r="AE609" s="299"/>
      <c r="AF609" s="21">
        <f t="shared" si="51"/>
        <v>0</v>
      </c>
    </row>
    <row r="610" spans="1:32" s="21" customFormat="1" ht="16.5" customHeight="1">
      <c r="A610" s="22"/>
      <c r="B610" s="22"/>
      <c r="C610" s="22"/>
      <c r="D610" s="115">
        <f t="shared" si="50"/>
        <v>590</v>
      </c>
      <c r="E610" s="248" t="str">
        <f t="array" ref="E610">IF($F610&lt;&gt;"",INDEX(DropDownLists!$K$10:$K$2516,MATCH($F610,DropDownLists!$L$10:$L$2516,0)),"")</f>
        <v/>
      </c>
      <c r="F610" s="116"/>
      <c r="G610" s="118"/>
      <c r="I610" s="144"/>
      <c r="J610" s="141"/>
      <c r="K610" s="145"/>
      <c r="L610" s="146"/>
      <c r="M610" s="195" t="str">
        <f t="array" ref="M610">IF($L610&lt;&gt;"",INDEX(DropDownLists!$H$10:$H$2516,MATCH($L610,DropDownLists!$I$10:$I$2516,0)),"")</f>
        <v/>
      </c>
      <c r="N610" s="148"/>
      <c r="O610" s="148"/>
      <c r="P610" s="146"/>
      <c r="Q610" s="148" t="s">
        <v>190</v>
      </c>
      <c r="R610" s="119" t="str">
        <f t="array" ref="R610">IF(ISNA(VLOOKUP($F610, AdmittedwithRecentDischarge!$I$28:$I$1527,1,FALSE)),"",MAX(IF((AdmittedwithRecentDischarge!$I$28:$I$1527=$F610)*(AdmittedwithRecentDischarge!$M$28:$M$1527&lt;=TransferLog!$J610),AdmittedwithRecentDischarge!$M$28:$M$1527)))</f>
        <v/>
      </c>
      <c r="S610" s="120" t="str">
        <f t="array" ref="S610">IF(ISNA(INDEX(AdmittedwithRecentDischarge!$AH$28:$AH$1527,MATCH($F610&amp;$R610,AdmittedwithRecentDischarge!$I$28:$I$1527&amp;AdmittedwithRecentDischarge!$M$28:$M$1527,0))),"", IF($R610&lt;&gt;"",INDEX(AdmittedwithRecentDischarge!$AH$28:$AH$1527,MATCH($F610&amp;$R610,AdmittedwithRecentDischarge!$I$28:$I$1527&amp;AdmittedwithRecentDischarge!$M$28:$M$1527,0)),""))</f>
        <v/>
      </c>
      <c r="T610" s="190">
        <f t="array" ref="T610">IF(ISNA(INDEX(AdmittedwithRecentDischarge!$I$28:$W$1527, (MATCH($F610&amp;$R610,AdmittedwithRecentDischarge!$I$28:$I$1527&amp;AdmittedwithRecentDischarge!$M$28:$M$1527,0)))),"",INDEX(AdmittedwithRecentDischarge!$I$28:$W$1527, (MATCH($F610&amp;$R610,AdmittedwithRecentDischarge!$I$28:$I$1527&amp;AdmittedwithRecentDischarge!$M$28:$M$1527,0)),9))</f>
        <v>0</v>
      </c>
      <c r="U610" s="191">
        <f t="array" ref="U610">IF(ISNA(INDEX(AdmittedwithRecentDischarge!$I$28:$W$1527, (MATCH($F610&amp;$R610,AdmittedwithRecentDischarge!$I$28:$I$1527&amp;AdmittedwithRecentDischarge!$M$28:$M$1527,0)))),"",INDEX(AdmittedwithRecentDischarge!$I$28:$W$1527, (MATCH($F610&amp;$R610,AdmittedwithRecentDischarge!$I$28:$I$1527&amp;AdmittedwithRecentDischarge!$M$28:$M$1527,0)),11))</f>
        <v>0</v>
      </c>
      <c r="V610" s="191">
        <f t="array" ref="V610">IF(ISNA(INDEX(AdmittedwithRecentDischarge!$I$28:$W$1527, (MATCH($F610&amp;$R610,AdmittedwithRecentDischarge!$I$28:$I$1527&amp;AdmittedwithRecentDischarge!$M$28:$M$1527,0)))),"",INDEX(AdmittedwithRecentDischarge!$I$28:$W$1527, (MATCH($F610&amp;$R610,AdmittedwithRecentDischarge!$I$28:$I$1527&amp;AdmittedwithRecentDischarge!$M$28:$M$1527,0)),15))</f>
        <v>0</v>
      </c>
      <c r="W610" s="228" t="b">
        <f t="shared" si="59"/>
        <v>0</v>
      </c>
      <c r="X610" s="224" t="str">
        <f t="array" ref="X610">IF(ISNA(VLOOKUP($F610, AdmittedwithRecentDischarge!$I$28:$I$1527,1,FALSE)),"",MAX(IF((AdmittedwithRecentDischarge!$I$28:$I$1527=$F610)*(AdmittedwithRecentDischarge!$K$28:$K$1527&lt;=TransferLog!$J610),AdmittedwithRecentDischarge!$K$28:$K$1527)))</f>
        <v/>
      </c>
      <c r="Y610" s="224" t="b">
        <f t="shared" si="60"/>
        <v>0</v>
      </c>
      <c r="Z610" s="208"/>
      <c r="AA610" s="207" t="str">
        <f t="shared" si="57"/>
        <v/>
      </c>
      <c r="AB610" s="212" t="b">
        <f t="shared" si="61"/>
        <v>0</v>
      </c>
      <c r="AC610" s="213">
        <f t="shared" si="58"/>
        <v>0</v>
      </c>
      <c r="AD610" s="298"/>
      <c r="AE610" s="299"/>
      <c r="AF610" s="21">
        <f t="shared" si="51"/>
        <v>0</v>
      </c>
    </row>
    <row r="611" spans="1:32" s="21" customFormat="1" ht="16.5" customHeight="1">
      <c r="A611" s="22"/>
      <c r="B611" s="22"/>
      <c r="C611" s="22"/>
      <c r="D611" s="115">
        <f t="shared" si="50"/>
        <v>591</v>
      </c>
      <c r="E611" s="248" t="str">
        <f t="array" ref="E611">IF($F611&lt;&gt;"",INDEX(DropDownLists!$K$10:$K$2516,MATCH($F611,DropDownLists!$L$10:$L$2516,0)),"")</f>
        <v/>
      </c>
      <c r="F611" s="116"/>
      <c r="G611" s="118"/>
      <c r="I611" s="144"/>
      <c r="J611" s="141"/>
      <c r="K611" s="145"/>
      <c r="L611" s="146"/>
      <c r="M611" s="195" t="str">
        <f t="array" ref="M611">IF($L611&lt;&gt;"",INDEX(DropDownLists!$H$10:$H$2516,MATCH($L611,DropDownLists!$I$10:$I$2516,0)),"")</f>
        <v/>
      </c>
      <c r="N611" s="148"/>
      <c r="O611" s="148"/>
      <c r="P611" s="146"/>
      <c r="Q611" s="148" t="s">
        <v>190</v>
      </c>
      <c r="R611" s="119" t="str">
        <f t="array" ref="R611">IF(ISNA(VLOOKUP($F611, AdmittedwithRecentDischarge!$I$28:$I$1527,1,FALSE)),"",MAX(IF((AdmittedwithRecentDischarge!$I$28:$I$1527=$F611)*(AdmittedwithRecentDischarge!$M$28:$M$1527&lt;=TransferLog!$J611),AdmittedwithRecentDischarge!$M$28:$M$1527)))</f>
        <v/>
      </c>
      <c r="S611" s="120" t="str">
        <f t="array" ref="S611">IF(ISNA(INDEX(AdmittedwithRecentDischarge!$AH$28:$AH$1527,MATCH($F611&amp;$R611,AdmittedwithRecentDischarge!$I$28:$I$1527&amp;AdmittedwithRecentDischarge!$M$28:$M$1527,0))),"", IF($R611&lt;&gt;"",INDEX(AdmittedwithRecentDischarge!$AH$28:$AH$1527,MATCH($F611&amp;$R611,AdmittedwithRecentDischarge!$I$28:$I$1527&amp;AdmittedwithRecentDischarge!$M$28:$M$1527,0)),""))</f>
        <v/>
      </c>
      <c r="T611" s="190">
        <f t="array" ref="T611">IF(ISNA(INDEX(AdmittedwithRecentDischarge!$I$28:$W$1527, (MATCH($F611&amp;$R611,AdmittedwithRecentDischarge!$I$28:$I$1527&amp;AdmittedwithRecentDischarge!$M$28:$M$1527,0)))),"",INDEX(AdmittedwithRecentDischarge!$I$28:$W$1527, (MATCH($F611&amp;$R611,AdmittedwithRecentDischarge!$I$28:$I$1527&amp;AdmittedwithRecentDischarge!$M$28:$M$1527,0)),9))</f>
        <v>0</v>
      </c>
      <c r="U611" s="191">
        <f t="array" ref="U611">IF(ISNA(INDEX(AdmittedwithRecentDischarge!$I$28:$W$1527, (MATCH($F611&amp;$R611,AdmittedwithRecentDischarge!$I$28:$I$1527&amp;AdmittedwithRecentDischarge!$M$28:$M$1527,0)))),"",INDEX(AdmittedwithRecentDischarge!$I$28:$W$1527, (MATCH($F611&amp;$R611,AdmittedwithRecentDischarge!$I$28:$I$1527&amp;AdmittedwithRecentDischarge!$M$28:$M$1527,0)),11))</f>
        <v>0</v>
      </c>
      <c r="V611" s="191">
        <f t="array" ref="V611">IF(ISNA(INDEX(AdmittedwithRecentDischarge!$I$28:$W$1527, (MATCH($F611&amp;$R611,AdmittedwithRecentDischarge!$I$28:$I$1527&amp;AdmittedwithRecentDischarge!$M$28:$M$1527,0)))),"",INDEX(AdmittedwithRecentDischarge!$I$28:$W$1527, (MATCH($F611&amp;$R611,AdmittedwithRecentDischarge!$I$28:$I$1527&amp;AdmittedwithRecentDischarge!$M$28:$M$1527,0)),15))</f>
        <v>0</v>
      </c>
      <c r="W611" s="228" t="b">
        <f t="shared" si="59"/>
        <v>0</v>
      </c>
      <c r="X611" s="224" t="str">
        <f t="array" ref="X611">IF(ISNA(VLOOKUP($F611, AdmittedwithRecentDischarge!$I$28:$I$1527,1,FALSE)),"",MAX(IF((AdmittedwithRecentDischarge!$I$28:$I$1527=$F611)*(AdmittedwithRecentDischarge!$K$28:$K$1527&lt;=TransferLog!$J611),AdmittedwithRecentDischarge!$K$28:$K$1527)))</f>
        <v/>
      </c>
      <c r="Y611" s="224" t="b">
        <f t="shared" si="60"/>
        <v>0</v>
      </c>
      <c r="Z611" s="208"/>
      <c r="AA611" s="207" t="str">
        <f t="shared" si="57"/>
        <v/>
      </c>
      <c r="AB611" s="212" t="b">
        <f t="shared" si="61"/>
        <v>0</v>
      </c>
      <c r="AC611" s="213">
        <f t="shared" si="58"/>
        <v>0</v>
      </c>
      <c r="AD611" s="298"/>
      <c r="AE611" s="299"/>
      <c r="AF611" s="21">
        <f t="shared" si="51"/>
        <v>0</v>
      </c>
    </row>
    <row r="612" spans="1:32" s="21" customFormat="1" ht="16.5" customHeight="1">
      <c r="A612" s="22"/>
      <c r="B612" s="22"/>
      <c r="C612" s="22"/>
      <c r="D612" s="115">
        <f t="shared" si="50"/>
        <v>592</v>
      </c>
      <c r="E612" s="248" t="str">
        <f t="array" ref="E612">IF($F612&lt;&gt;"",INDEX(DropDownLists!$K$10:$K$2516,MATCH($F612,DropDownLists!$L$10:$L$2516,0)),"")</f>
        <v/>
      </c>
      <c r="F612" s="116"/>
      <c r="G612" s="118"/>
      <c r="I612" s="144"/>
      <c r="J612" s="141"/>
      <c r="K612" s="145"/>
      <c r="L612" s="146"/>
      <c r="M612" s="195" t="str">
        <f t="array" ref="M612">IF($L612&lt;&gt;"",INDEX(DropDownLists!$H$10:$H$2516,MATCH($L612,DropDownLists!$I$10:$I$2516,0)),"")</f>
        <v/>
      </c>
      <c r="N612" s="148"/>
      <c r="O612" s="148"/>
      <c r="P612" s="146"/>
      <c r="Q612" s="148" t="s">
        <v>190</v>
      </c>
      <c r="R612" s="119" t="str">
        <f t="array" ref="R612">IF(ISNA(VLOOKUP($F612, AdmittedwithRecentDischarge!$I$28:$I$1527,1,FALSE)),"",MAX(IF((AdmittedwithRecentDischarge!$I$28:$I$1527=$F612)*(AdmittedwithRecentDischarge!$M$28:$M$1527&lt;=TransferLog!$J612),AdmittedwithRecentDischarge!$M$28:$M$1527)))</f>
        <v/>
      </c>
      <c r="S612" s="120" t="str">
        <f t="array" ref="S612">IF(ISNA(INDEX(AdmittedwithRecentDischarge!$AH$28:$AH$1527,MATCH($F612&amp;$R612,AdmittedwithRecentDischarge!$I$28:$I$1527&amp;AdmittedwithRecentDischarge!$M$28:$M$1527,0))),"", IF($R612&lt;&gt;"",INDEX(AdmittedwithRecentDischarge!$AH$28:$AH$1527,MATCH($F612&amp;$R612,AdmittedwithRecentDischarge!$I$28:$I$1527&amp;AdmittedwithRecentDischarge!$M$28:$M$1527,0)),""))</f>
        <v/>
      </c>
      <c r="T612" s="190">
        <f t="array" ref="T612">IF(ISNA(INDEX(AdmittedwithRecentDischarge!$I$28:$W$1527, (MATCH($F612&amp;$R612,AdmittedwithRecentDischarge!$I$28:$I$1527&amp;AdmittedwithRecentDischarge!$M$28:$M$1527,0)))),"",INDEX(AdmittedwithRecentDischarge!$I$28:$W$1527, (MATCH($F612&amp;$R612,AdmittedwithRecentDischarge!$I$28:$I$1527&amp;AdmittedwithRecentDischarge!$M$28:$M$1527,0)),9))</f>
        <v>0</v>
      </c>
      <c r="U612" s="191">
        <f t="array" ref="U612">IF(ISNA(INDEX(AdmittedwithRecentDischarge!$I$28:$W$1527, (MATCH($F612&amp;$R612,AdmittedwithRecentDischarge!$I$28:$I$1527&amp;AdmittedwithRecentDischarge!$M$28:$M$1527,0)))),"",INDEX(AdmittedwithRecentDischarge!$I$28:$W$1527, (MATCH($F612&amp;$R612,AdmittedwithRecentDischarge!$I$28:$I$1527&amp;AdmittedwithRecentDischarge!$M$28:$M$1527,0)),11))</f>
        <v>0</v>
      </c>
      <c r="V612" s="191">
        <f t="array" ref="V612">IF(ISNA(INDEX(AdmittedwithRecentDischarge!$I$28:$W$1527, (MATCH($F612&amp;$R612,AdmittedwithRecentDischarge!$I$28:$I$1527&amp;AdmittedwithRecentDischarge!$M$28:$M$1527,0)))),"",INDEX(AdmittedwithRecentDischarge!$I$28:$W$1527, (MATCH($F612&amp;$R612,AdmittedwithRecentDischarge!$I$28:$I$1527&amp;AdmittedwithRecentDischarge!$M$28:$M$1527,0)),15))</f>
        <v>0</v>
      </c>
      <c r="W612" s="228" t="b">
        <f t="shared" si="59"/>
        <v>0</v>
      </c>
      <c r="X612" s="224" t="str">
        <f t="array" ref="X612">IF(ISNA(VLOOKUP($F612, AdmittedwithRecentDischarge!$I$28:$I$1527,1,FALSE)),"",MAX(IF((AdmittedwithRecentDischarge!$I$28:$I$1527=$F612)*(AdmittedwithRecentDischarge!$K$28:$K$1527&lt;=TransferLog!$J612),AdmittedwithRecentDischarge!$K$28:$K$1527)))</f>
        <v/>
      </c>
      <c r="Y612" s="224" t="b">
        <f t="shared" si="60"/>
        <v>0</v>
      </c>
      <c r="Z612" s="208"/>
      <c r="AA612" s="207" t="str">
        <f t="shared" si="57"/>
        <v/>
      </c>
      <c r="AB612" s="212" t="b">
        <f t="shared" si="61"/>
        <v>0</v>
      </c>
      <c r="AC612" s="213">
        <f t="shared" si="58"/>
        <v>0</v>
      </c>
      <c r="AD612" s="298"/>
      <c r="AE612" s="299"/>
      <c r="AF612" s="21">
        <f t="shared" si="51"/>
        <v>0</v>
      </c>
    </row>
    <row r="613" spans="1:32" s="21" customFormat="1" ht="16.5" customHeight="1">
      <c r="A613" s="22"/>
      <c r="B613" s="22"/>
      <c r="C613" s="22"/>
      <c r="D613" s="115">
        <f t="shared" si="50"/>
        <v>593</v>
      </c>
      <c r="E613" s="248" t="str">
        <f t="array" ref="E613">IF($F613&lt;&gt;"",INDEX(DropDownLists!$K$10:$K$2516,MATCH($F613,DropDownLists!$L$10:$L$2516,0)),"")</f>
        <v/>
      </c>
      <c r="F613" s="116"/>
      <c r="G613" s="118"/>
      <c r="I613" s="144"/>
      <c r="J613" s="141"/>
      <c r="K613" s="145"/>
      <c r="L613" s="146"/>
      <c r="M613" s="195" t="str">
        <f t="array" ref="M613">IF($L613&lt;&gt;"",INDEX(DropDownLists!$H$10:$H$2516,MATCH($L613,DropDownLists!$I$10:$I$2516,0)),"")</f>
        <v/>
      </c>
      <c r="N613" s="148"/>
      <c r="O613" s="148"/>
      <c r="P613" s="146"/>
      <c r="Q613" s="148" t="s">
        <v>190</v>
      </c>
      <c r="R613" s="119" t="str">
        <f t="array" ref="R613">IF(ISNA(VLOOKUP($F613, AdmittedwithRecentDischarge!$I$28:$I$1527,1,FALSE)),"",MAX(IF((AdmittedwithRecentDischarge!$I$28:$I$1527=$F613)*(AdmittedwithRecentDischarge!$M$28:$M$1527&lt;=TransferLog!$J613),AdmittedwithRecentDischarge!$M$28:$M$1527)))</f>
        <v/>
      </c>
      <c r="S613" s="120" t="str">
        <f t="array" ref="S613">IF(ISNA(INDEX(AdmittedwithRecentDischarge!$AH$28:$AH$1527,MATCH($F613&amp;$R613,AdmittedwithRecentDischarge!$I$28:$I$1527&amp;AdmittedwithRecentDischarge!$M$28:$M$1527,0))),"", IF($R613&lt;&gt;"",INDEX(AdmittedwithRecentDischarge!$AH$28:$AH$1527,MATCH($F613&amp;$R613,AdmittedwithRecentDischarge!$I$28:$I$1527&amp;AdmittedwithRecentDischarge!$M$28:$M$1527,0)),""))</f>
        <v/>
      </c>
      <c r="T613" s="190">
        <f t="array" ref="T613">IF(ISNA(INDEX(AdmittedwithRecentDischarge!$I$28:$W$1527, (MATCH($F613&amp;$R613,AdmittedwithRecentDischarge!$I$28:$I$1527&amp;AdmittedwithRecentDischarge!$M$28:$M$1527,0)))),"",INDEX(AdmittedwithRecentDischarge!$I$28:$W$1527, (MATCH($F613&amp;$R613,AdmittedwithRecentDischarge!$I$28:$I$1527&amp;AdmittedwithRecentDischarge!$M$28:$M$1527,0)),9))</f>
        <v>0</v>
      </c>
      <c r="U613" s="191">
        <f t="array" ref="U613">IF(ISNA(INDEX(AdmittedwithRecentDischarge!$I$28:$W$1527, (MATCH($F613&amp;$R613,AdmittedwithRecentDischarge!$I$28:$I$1527&amp;AdmittedwithRecentDischarge!$M$28:$M$1527,0)))),"",INDEX(AdmittedwithRecentDischarge!$I$28:$W$1527, (MATCH($F613&amp;$R613,AdmittedwithRecentDischarge!$I$28:$I$1527&amp;AdmittedwithRecentDischarge!$M$28:$M$1527,0)),11))</f>
        <v>0</v>
      </c>
      <c r="V613" s="191">
        <f t="array" ref="V613">IF(ISNA(INDEX(AdmittedwithRecentDischarge!$I$28:$W$1527, (MATCH($F613&amp;$R613,AdmittedwithRecentDischarge!$I$28:$I$1527&amp;AdmittedwithRecentDischarge!$M$28:$M$1527,0)))),"",INDEX(AdmittedwithRecentDischarge!$I$28:$W$1527, (MATCH($F613&amp;$R613,AdmittedwithRecentDischarge!$I$28:$I$1527&amp;AdmittedwithRecentDischarge!$M$28:$M$1527,0)),15))</f>
        <v>0</v>
      </c>
      <c r="W613" s="228" t="b">
        <f t="shared" si="59"/>
        <v>0</v>
      </c>
      <c r="X613" s="224" t="str">
        <f t="array" ref="X613">IF(ISNA(VLOOKUP($F613, AdmittedwithRecentDischarge!$I$28:$I$1527,1,FALSE)),"",MAX(IF((AdmittedwithRecentDischarge!$I$28:$I$1527=$F613)*(AdmittedwithRecentDischarge!$K$28:$K$1527&lt;=TransferLog!$J613),AdmittedwithRecentDischarge!$K$28:$K$1527)))</f>
        <v/>
      </c>
      <c r="Y613" s="224" t="b">
        <f t="shared" si="60"/>
        <v>0</v>
      </c>
      <c r="Z613" s="208"/>
      <c r="AA613" s="207" t="str">
        <f t="shared" si="57"/>
        <v/>
      </c>
      <c r="AB613" s="212" t="b">
        <f t="shared" si="61"/>
        <v>0</v>
      </c>
      <c r="AC613" s="213">
        <f t="shared" si="58"/>
        <v>0</v>
      </c>
      <c r="AD613" s="298"/>
      <c r="AE613" s="299"/>
      <c r="AF613" s="21">
        <f t="shared" si="51"/>
        <v>0</v>
      </c>
    </row>
    <row r="614" spans="1:32" s="21" customFormat="1" ht="16.5" customHeight="1">
      <c r="A614" s="22"/>
      <c r="B614" s="22"/>
      <c r="C614" s="22"/>
      <c r="D614" s="115">
        <f t="shared" si="50"/>
        <v>594</v>
      </c>
      <c r="E614" s="248" t="str">
        <f t="array" ref="E614">IF($F614&lt;&gt;"",INDEX(DropDownLists!$K$10:$K$2516,MATCH($F614,DropDownLists!$L$10:$L$2516,0)),"")</f>
        <v/>
      </c>
      <c r="F614" s="116"/>
      <c r="G614" s="118"/>
      <c r="I614" s="144"/>
      <c r="J614" s="141"/>
      <c r="K614" s="145"/>
      <c r="L614" s="146"/>
      <c r="M614" s="195" t="str">
        <f t="array" ref="M614">IF($L614&lt;&gt;"",INDEX(DropDownLists!$H$10:$H$2516,MATCH($L614,DropDownLists!$I$10:$I$2516,0)),"")</f>
        <v/>
      </c>
      <c r="N614" s="148"/>
      <c r="O614" s="148"/>
      <c r="P614" s="146"/>
      <c r="Q614" s="148" t="s">
        <v>190</v>
      </c>
      <c r="R614" s="119" t="str">
        <f t="array" ref="R614">IF(ISNA(VLOOKUP($F614, AdmittedwithRecentDischarge!$I$28:$I$1527,1,FALSE)),"",MAX(IF((AdmittedwithRecentDischarge!$I$28:$I$1527=$F614)*(AdmittedwithRecentDischarge!$M$28:$M$1527&lt;=TransferLog!$J614),AdmittedwithRecentDischarge!$M$28:$M$1527)))</f>
        <v/>
      </c>
      <c r="S614" s="120" t="str">
        <f t="array" ref="S614">IF(ISNA(INDEX(AdmittedwithRecentDischarge!$AH$28:$AH$1527,MATCH($F614&amp;$R614,AdmittedwithRecentDischarge!$I$28:$I$1527&amp;AdmittedwithRecentDischarge!$M$28:$M$1527,0))),"", IF($R614&lt;&gt;"",INDEX(AdmittedwithRecentDischarge!$AH$28:$AH$1527,MATCH($F614&amp;$R614,AdmittedwithRecentDischarge!$I$28:$I$1527&amp;AdmittedwithRecentDischarge!$M$28:$M$1527,0)),""))</f>
        <v/>
      </c>
      <c r="T614" s="190">
        <f t="array" ref="T614">IF(ISNA(INDEX(AdmittedwithRecentDischarge!$I$28:$W$1527, (MATCH($F614&amp;$R614,AdmittedwithRecentDischarge!$I$28:$I$1527&amp;AdmittedwithRecentDischarge!$M$28:$M$1527,0)))),"",INDEX(AdmittedwithRecentDischarge!$I$28:$W$1527, (MATCH($F614&amp;$R614,AdmittedwithRecentDischarge!$I$28:$I$1527&amp;AdmittedwithRecentDischarge!$M$28:$M$1527,0)),9))</f>
        <v>0</v>
      </c>
      <c r="U614" s="191">
        <f t="array" ref="U614">IF(ISNA(INDEX(AdmittedwithRecentDischarge!$I$28:$W$1527, (MATCH($F614&amp;$R614,AdmittedwithRecentDischarge!$I$28:$I$1527&amp;AdmittedwithRecentDischarge!$M$28:$M$1527,0)))),"",INDEX(AdmittedwithRecentDischarge!$I$28:$W$1527, (MATCH($F614&amp;$R614,AdmittedwithRecentDischarge!$I$28:$I$1527&amp;AdmittedwithRecentDischarge!$M$28:$M$1527,0)),11))</f>
        <v>0</v>
      </c>
      <c r="V614" s="191">
        <f t="array" ref="V614">IF(ISNA(INDEX(AdmittedwithRecentDischarge!$I$28:$W$1527, (MATCH($F614&amp;$R614,AdmittedwithRecentDischarge!$I$28:$I$1527&amp;AdmittedwithRecentDischarge!$M$28:$M$1527,0)))),"",INDEX(AdmittedwithRecentDischarge!$I$28:$W$1527, (MATCH($F614&amp;$R614,AdmittedwithRecentDischarge!$I$28:$I$1527&amp;AdmittedwithRecentDischarge!$M$28:$M$1527,0)),15))</f>
        <v>0</v>
      </c>
      <c r="W614" s="228" t="b">
        <f t="shared" si="59"/>
        <v>0</v>
      </c>
      <c r="X614" s="224" t="str">
        <f t="array" ref="X614">IF(ISNA(VLOOKUP($F614, AdmittedwithRecentDischarge!$I$28:$I$1527,1,FALSE)),"",MAX(IF((AdmittedwithRecentDischarge!$I$28:$I$1527=$F614)*(AdmittedwithRecentDischarge!$K$28:$K$1527&lt;=TransferLog!$J614),AdmittedwithRecentDischarge!$K$28:$K$1527)))</f>
        <v/>
      </c>
      <c r="Y614" s="224" t="b">
        <f t="shared" si="60"/>
        <v>0</v>
      </c>
      <c r="Z614" s="208"/>
      <c r="AA614" s="207" t="str">
        <f t="shared" si="57"/>
        <v/>
      </c>
      <c r="AB614" s="212" t="b">
        <f t="shared" si="61"/>
        <v>0</v>
      </c>
      <c r="AC614" s="213">
        <f t="shared" si="58"/>
        <v>0</v>
      </c>
      <c r="AD614" s="298"/>
      <c r="AE614" s="299"/>
      <c r="AF614" s="21">
        <f t="shared" si="51"/>
        <v>0</v>
      </c>
    </row>
    <row r="615" spans="1:32" s="21" customFormat="1" ht="16.5" customHeight="1">
      <c r="A615" s="22"/>
      <c r="B615" s="22"/>
      <c r="C615" s="22"/>
      <c r="D615" s="115">
        <f t="shared" si="50"/>
        <v>595</v>
      </c>
      <c r="E615" s="248" t="str">
        <f t="array" ref="E615">IF($F615&lt;&gt;"",INDEX(DropDownLists!$K$10:$K$2516,MATCH($F615,DropDownLists!$L$10:$L$2516,0)),"")</f>
        <v/>
      </c>
      <c r="F615" s="116"/>
      <c r="G615" s="118"/>
      <c r="I615" s="144"/>
      <c r="J615" s="141"/>
      <c r="K615" s="145"/>
      <c r="L615" s="146"/>
      <c r="M615" s="195" t="str">
        <f t="array" ref="M615">IF($L615&lt;&gt;"",INDEX(DropDownLists!$H$10:$H$2516,MATCH($L615,DropDownLists!$I$10:$I$2516,0)),"")</f>
        <v/>
      </c>
      <c r="N615" s="148"/>
      <c r="O615" s="148"/>
      <c r="P615" s="146"/>
      <c r="Q615" s="148" t="s">
        <v>190</v>
      </c>
      <c r="R615" s="119" t="str">
        <f t="array" ref="R615">IF(ISNA(VLOOKUP($F615, AdmittedwithRecentDischarge!$I$28:$I$1527,1,FALSE)),"",MAX(IF((AdmittedwithRecentDischarge!$I$28:$I$1527=$F615)*(AdmittedwithRecentDischarge!$M$28:$M$1527&lt;=TransferLog!$J615),AdmittedwithRecentDischarge!$M$28:$M$1527)))</f>
        <v/>
      </c>
      <c r="S615" s="120" t="str">
        <f t="array" ref="S615">IF(ISNA(INDEX(AdmittedwithRecentDischarge!$AH$28:$AH$1527,MATCH($F615&amp;$R615,AdmittedwithRecentDischarge!$I$28:$I$1527&amp;AdmittedwithRecentDischarge!$M$28:$M$1527,0))),"", IF($R615&lt;&gt;"",INDEX(AdmittedwithRecentDischarge!$AH$28:$AH$1527,MATCH($F615&amp;$R615,AdmittedwithRecentDischarge!$I$28:$I$1527&amp;AdmittedwithRecentDischarge!$M$28:$M$1527,0)),""))</f>
        <v/>
      </c>
      <c r="T615" s="190">
        <f t="array" ref="T615">IF(ISNA(INDEX(AdmittedwithRecentDischarge!$I$28:$W$1527, (MATCH($F615&amp;$R615,AdmittedwithRecentDischarge!$I$28:$I$1527&amp;AdmittedwithRecentDischarge!$M$28:$M$1527,0)))),"",INDEX(AdmittedwithRecentDischarge!$I$28:$W$1527, (MATCH($F615&amp;$R615,AdmittedwithRecentDischarge!$I$28:$I$1527&amp;AdmittedwithRecentDischarge!$M$28:$M$1527,0)),9))</f>
        <v>0</v>
      </c>
      <c r="U615" s="191">
        <f t="array" ref="U615">IF(ISNA(INDEX(AdmittedwithRecentDischarge!$I$28:$W$1527, (MATCH($F615&amp;$R615,AdmittedwithRecentDischarge!$I$28:$I$1527&amp;AdmittedwithRecentDischarge!$M$28:$M$1527,0)))),"",INDEX(AdmittedwithRecentDischarge!$I$28:$W$1527, (MATCH($F615&amp;$R615,AdmittedwithRecentDischarge!$I$28:$I$1527&amp;AdmittedwithRecentDischarge!$M$28:$M$1527,0)),11))</f>
        <v>0</v>
      </c>
      <c r="V615" s="191">
        <f t="array" ref="V615">IF(ISNA(INDEX(AdmittedwithRecentDischarge!$I$28:$W$1527, (MATCH($F615&amp;$R615,AdmittedwithRecentDischarge!$I$28:$I$1527&amp;AdmittedwithRecentDischarge!$M$28:$M$1527,0)))),"",INDEX(AdmittedwithRecentDischarge!$I$28:$W$1527, (MATCH($F615&amp;$R615,AdmittedwithRecentDischarge!$I$28:$I$1527&amp;AdmittedwithRecentDischarge!$M$28:$M$1527,0)),15))</f>
        <v>0</v>
      </c>
      <c r="W615" s="228" t="b">
        <f t="shared" si="59"/>
        <v>0</v>
      </c>
      <c r="X615" s="224" t="str">
        <f t="array" ref="X615">IF(ISNA(VLOOKUP($F615, AdmittedwithRecentDischarge!$I$28:$I$1527,1,FALSE)),"",MAX(IF((AdmittedwithRecentDischarge!$I$28:$I$1527=$F615)*(AdmittedwithRecentDischarge!$K$28:$K$1527&lt;=TransferLog!$J615),AdmittedwithRecentDischarge!$K$28:$K$1527)))</f>
        <v/>
      </c>
      <c r="Y615" s="224" t="b">
        <f t="shared" si="60"/>
        <v>0</v>
      </c>
      <c r="Z615" s="208"/>
      <c r="AA615" s="207" t="str">
        <f t="shared" si="57"/>
        <v/>
      </c>
      <c r="AB615" s="212" t="b">
        <f t="shared" si="61"/>
        <v>0</v>
      </c>
      <c r="AC615" s="213">
        <f t="shared" si="58"/>
        <v>0</v>
      </c>
      <c r="AD615" s="298"/>
      <c r="AE615" s="299"/>
      <c r="AF615" s="21">
        <f t="shared" si="51"/>
        <v>0</v>
      </c>
    </row>
    <row r="616" spans="1:32" s="21" customFormat="1" ht="16.5" customHeight="1">
      <c r="A616" s="22"/>
      <c r="B616" s="22"/>
      <c r="C616" s="22"/>
      <c r="D616" s="115">
        <f t="shared" si="50"/>
        <v>596</v>
      </c>
      <c r="E616" s="248" t="str">
        <f t="array" ref="E616">IF($F616&lt;&gt;"",INDEX(DropDownLists!$K$10:$K$2516,MATCH($F616,DropDownLists!$L$10:$L$2516,0)),"")</f>
        <v/>
      </c>
      <c r="F616" s="116"/>
      <c r="G616" s="118"/>
      <c r="I616" s="144"/>
      <c r="J616" s="141"/>
      <c r="K616" s="145"/>
      <c r="L616" s="146"/>
      <c r="M616" s="195" t="str">
        <f t="array" ref="M616">IF($L616&lt;&gt;"",INDEX(DropDownLists!$H$10:$H$2516,MATCH($L616,DropDownLists!$I$10:$I$2516,0)),"")</f>
        <v/>
      </c>
      <c r="N616" s="148"/>
      <c r="O616" s="148"/>
      <c r="P616" s="146"/>
      <c r="Q616" s="148" t="s">
        <v>190</v>
      </c>
      <c r="R616" s="119" t="str">
        <f t="array" ref="R616">IF(ISNA(VLOOKUP($F616, AdmittedwithRecentDischarge!$I$28:$I$1527,1,FALSE)),"",MAX(IF((AdmittedwithRecentDischarge!$I$28:$I$1527=$F616)*(AdmittedwithRecentDischarge!$M$28:$M$1527&lt;=TransferLog!$J616),AdmittedwithRecentDischarge!$M$28:$M$1527)))</f>
        <v/>
      </c>
      <c r="S616" s="120" t="str">
        <f t="array" ref="S616">IF(ISNA(INDEX(AdmittedwithRecentDischarge!$AH$28:$AH$1527,MATCH($F616&amp;$R616,AdmittedwithRecentDischarge!$I$28:$I$1527&amp;AdmittedwithRecentDischarge!$M$28:$M$1527,0))),"", IF($R616&lt;&gt;"",INDEX(AdmittedwithRecentDischarge!$AH$28:$AH$1527,MATCH($F616&amp;$R616,AdmittedwithRecentDischarge!$I$28:$I$1527&amp;AdmittedwithRecentDischarge!$M$28:$M$1527,0)),""))</f>
        <v/>
      </c>
      <c r="T616" s="190">
        <f t="array" ref="T616">IF(ISNA(INDEX(AdmittedwithRecentDischarge!$I$28:$W$1527, (MATCH($F616&amp;$R616,AdmittedwithRecentDischarge!$I$28:$I$1527&amp;AdmittedwithRecentDischarge!$M$28:$M$1527,0)))),"",INDEX(AdmittedwithRecentDischarge!$I$28:$W$1527, (MATCH($F616&amp;$R616,AdmittedwithRecentDischarge!$I$28:$I$1527&amp;AdmittedwithRecentDischarge!$M$28:$M$1527,0)),9))</f>
        <v>0</v>
      </c>
      <c r="U616" s="191">
        <f t="array" ref="U616">IF(ISNA(INDEX(AdmittedwithRecentDischarge!$I$28:$W$1527, (MATCH($F616&amp;$R616,AdmittedwithRecentDischarge!$I$28:$I$1527&amp;AdmittedwithRecentDischarge!$M$28:$M$1527,0)))),"",INDEX(AdmittedwithRecentDischarge!$I$28:$W$1527, (MATCH($F616&amp;$R616,AdmittedwithRecentDischarge!$I$28:$I$1527&amp;AdmittedwithRecentDischarge!$M$28:$M$1527,0)),11))</f>
        <v>0</v>
      </c>
      <c r="V616" s="191">
        <f t="array" ref="V616">IF(ISNA(INDEX(AdmittedwithRecentDischarge!$I$28:$W$1527, (MATCH($F616&amp;$R616,AdmittedwithRecentDischarge!$I$28:$I$1527&amp;AdmittedwithRecentDischarge!$M$28:$M$1527,0)))),"",INDEX(AdmittedwithRecentDischarge!$I$28:$W$1527, (MATCH($F616&amp;$R616,AdmittedwithRecentDischarge!$I$28:$I$1527&amp;AdmittedwithRecentDischarge!$M$28:$M$1527,0)),15))</f>
        <v>0</v>
      </c>
      <c r="W616" s="228" t="b">
        <f t="shared" si="59"/>
        <v>0</v>
      </c>
      <c r="X616" s="224" t="str">
        <f t="array" ref="X616">IF(ISNA(VLOOKUP($F616, AdmittedwithRecentDischarge!$I$28:$I$1527,1,FALSE)),"",MAX(IF((AdmittedwithRecentDischarge!$I$28:$I$1527=$F616)*(AdmittedwithRecentDischarge!$K$28:$K$1527&lt;=TransferLog!$J616),AdmittedwithRecentDischarge!$K$28:$K$1527)))</f>
        <v/>
      </c>
      <c r="Y616" s="224" t="b">
        <f t="shared" si="60"/>
        <v>0</v>
      </c>
      <c r="Z616" s="208"/>
      <c r="AA616" s="207" t="str">
        <f t="shared" si="57"/>
        <v/>
      </c>
      <c r="AB616" s="212" t="b">
        <f t="shared" si="61"/>
        <v>0</v>
      </c>
      <c r="AC616" s="213">
        <f t="shared" si="58"/>
        <v>0</v>
      </c>
      <c r="AD616" s="298"/>
      <c r="AE616" s="299"/>
      <c r="AF616" s="21">
        <f t="shared" si="51"/>
        <v>0</v>
      </c>
    </row>
    <row r="617" spans="1:32" s="21" customFormat="1" ht="16.5" customHeight="1">
      <c r="A617" s="22"/>
      <c r="B617" s="22"/>
      <c r="C617" s="22"/>
      <c r="D617" s="115">
        <f t="shared" si="50"/>
        <v>597</v>
      </c>
      <c r="E617" s="248" t="str">
        <f t="array" ref="E617">IF($F617&lt;&gt;"",INDEX(DropDownLists!$K$10:$K$2516,MATCH($F617,DropDownLists!$L$10:$L$2516,0)),"")</f>
        <v/>
      </c>
      <c r="F617" s="116"/>
      <c r="G617" s="118"/>
      <c r="I617" s="144"/>
      <c r="J617" s="141"/>
      <c r="K617" s="145"/>
      <c r="L617" s="146"/>
      <c r="M617" s="195" t="str">
        <f t="array" ref="M617">IF($L617&lt;&gt;"",INDEX(DropDownLists!$H$10:$H$2516,MATCH($L617,DropDownLists!$I$10:$I$2516,0)),"")</f>
        <v/>
      </c>
      <c r="N617" s="148"/>
      <c r="O617" s="148"/>
      <c r="P617" s="146"/>
      <c r="Q617" s="148" t="s">
        <v>190</v>
      </c>
      <c r="R617" s="119" t="str">
        <f t="array" ref="R617">IF(ISNA(VLOOKUP($F617, AdmittedwithRecentDischarge!$I$28:$I$1527,1,FALSE)),"",MAX(IF((AdmittedwithRecentDischarge!$I$28:$I$1527=$F617)*(AdmittedwithRecentDischarge!$M$28:$M$1527&lt;=TransferLog!$J617),AdmittedwithRecentDischarge!$M$28:$M$1527)))</f>
        <v/>
      </c>
      <c r="S617" s="120" t="str">
        <f t="array" ref="S617">IF(ISNA(INDEX(AdmittedwithRecentDischarge!$AH$28:$AH$1527,MATCH($F617&amp;$R617,AdmittedwithRecentDischarge!$I$28:$I$1527&amp;AdmittedwithRecentDischarge!$M$28:$M$1527,0))),"", IF($R617&lt;&gt;"",INDEX(AdmittedwithRecentDischarge!$AH$28:$AH$1527,MATCH($F617&amp;$R617,AdmittedwithRecentDischarge!$I$28:$I$1527&amp;AdmittedwithRecentDischarge!$M$28:$M$1527,0)),""))</f>
        <v/>
      </c>
      <c r="T617" s="190">
        <f t="array" ref="T617">IF(ISNA(INDEX(AdmittedwithRecentDischarge!$I$28:$W$1527, (MATCH($F617&amp;$R617,AdmittedwithRecentDischarge!$I$28:$I$1527&amp;AdmittedwithRecentDischarge!$M$28:$M$1527,0)))),"",INDEX(AdmittedwithRecentDischarge!$I$28:$W$1527, (MATCH($F617&amp;$R617,AdmittedwithRecentDischarge!$I$28:$I$1527&amp;AdmittedwithRecentDischarge!$M$28:$M$1527,0)),9))</f>
        <v>0</v>
      </c>
      <c r="U617" s="191">
        <f t="array" ref="U617">IF(ISNA(INDEX(AdmittedwithRecentDischarge!$I$28:$W$1527, (MATCH($F617&amp;$R617,AdmittedwithRecentDischarge!$I$28:$I$1527&amp;AdmittedwithRecentDischarge!$M$28:$M$1527,0)))),"",INDEX(AdmittedwithRecentDischarge!$I$28:$W$1527, (MATCH($F617&amp;$R617,AdmittedwithRecentDischarge!$I$28:$I$1527&amp;AdmittedwithRecentDischarge!$M$28:$M$1527,0)),11))</f>
        <v>0</v>
      </c>
      <c r="V617" s="191">
        <f t="array" ref="V617">IF(ISNA(INDEX(AdmittedwithRecentDischarge!$I$28:$W$1527, (MATCH($F617&amp;$R617,AdmittedwithRecentDischarge!$I$28:$I$1527&amp;AdmittedwithRecentDischarge!$M$28:$M$1527,0)))),"",INDEX(AdmittedwithRecentDischarge!$I$28:$W$1527, (MATCH($F617&amp;$R617,AdmittedwithRecentDischarge!$I$28:$I$1527&amp;AdmittedwithRecentDischarge!$M$28:$M$1527,0)),15))</f>
        <v>0</v>
      </c>
      <c r="W617" s="228" t="b">
        <f t="shared" si="59"/>
        <v>0</v>
      </c>
      <c r="X617" s="224" t="str">
        <f t="array" ref="X617">IF(ISNA(VLOOKUP($F617, AdmittedwithRecentDischarge!$I$28:$I$1527,1,FALSE)),"",MAX(IF((AdmittedwithRecentDischarge!$I$28:$I$1527=$F617)*(AdmittedwithRecentDischarge!$K$28:$K$1527&lt;=TransferLog!$J617),AdmittedwithRecentDischarge!$K$28:$K$1527)))</f>
        <v/>
      </c>
      <c r="Y617" s="224" t="b">
        <f t="shared" si="60"/>
        <v>0</v>
      </c>
      <c r="Z617" s="208"/>
      <c r="AA617" s="207" t="str">
        <f t="shared" si="57"/>
        <v/>
      </c>
      <c r="AB617" s="212" t="b">
        <f t="shared" si="61"/>
        <v>0</v>
      </c>
      <c r="AC617" s="213">
        <f t="shared" si="58"/>
        <v>0</v>
      </c>
      <c r="AD617" s="298"/>
      <c r="AE617" s="299"/>
      <c r="AF617" s="21">
        <f t="shared" si="51"/>
        <v>0</v>
      </c>
    </row>
    <row r="618" spans="1:32" s="21" customFormat="1" ht="16.5" customHeight="1">
      <c r="A618" s="22"/>
      <c r="B618" s="22"/>
      <c r="C618" s="22"/>
      <c r="D618" s="115">
        <f t="shared" si="50"/>
        <v>598</v>
      </c>
      <c r="E618" s="248" t="str">
        <f t="array" ref="E618">IF($F618&lt;&gt;"",INDEX(DropDownLists!$K$10:$K$2516,MATCH($F618,DropDownLists!$L$10:$L$2516,0)),"")</f>
        <v/>
      </c>
      <c r="F618" s="116"/>
      <c r="G618" s="118"/>
      <c r="I618" s="144"/>
      <c r="J618" s="141"/>
      <c r="K618" s="145"/>
      <c r="L618" s="146"/>
      <c r="M618" s="195" t="str">
        <f t="array" ref="M618">IF($L618&lt;&gt;"",INDEX(DropDownLists!$H$10:$H$2516,MATCH($L618,DropDownLists!$I$10:$I$2516,0)),"")</f>
        <v/>
      </c>
      <c r="N618" s="148"/>
      <c r="O618" s="148"/>
      <c r="P618" s="146"/>
      <c r="Q618" s="148" t="s">
        <v>190</v>
      </c>
      <c r="R618" s="119" t="str">
        <f t="array" ref="R618">IF(ISNA(VLOOKUP($F618, AdmittedwithRecentDischarge!$I$28:$I$1527,1,FALSE)),"",MAX(IF((AdmittedwithRecentDischarge!$I$28:$I$1527=$F618)*(AdmittedwithRecentDischarge!$M$28:$M$1527&lt;=TransferLog!$J618),AdmittedwithRecentDischarge!$M$28:$M$1527)))</f>
        <v/>
      </c>
      <c r="S618" s="120" t="str">
        <f t="array" ref="S618">IF(ISNA(INDEX(AdmittedwithRecentDischarge!$AH$28:$AH$1527,MATCH($F618&amp;$R618,AdmittedwithRecentDischarge!$I$28:$I$1527&amp;AdmittedwithRecentDischarge!$M$28:$M$1527,0))),"", IF($R618&lt;&gt;"",INDEX(AdmittedwithRecentDischarge!$AH$28:$AH$1527,MATCH($F618&amp;$R618,AdmittedwithRecentDischarge!$I$28:$I$1527&amp;AdmittedwithRecentDischarge!$M$28:$M$1527,0)),""))</f>
        <v/>
      </c>
      <c r="T618" s="190">
        <f t="array" ref="T618">IF(ISNA(INDEX(AdmittedwithRecentDischarge!$I$28:$W$1527, (MATCH($F618&amp;$R618,AdmittedwithRecentDischarge!$I$28:$I$1527&amp;AdmittedwithRecentDischarge!$M$28:$M$1527,0)))),"",INDEX(AdmittedwithRecentDischarge!$I$28:$W$1527, (MATCH($F618&amp;$R618,AdmittedwithRecentDischarge!$I$28:$I$1527&amp;AdmittedwithRecentDischarge!$M$28:$M$1527,0)),9))</f>
        <v>0</v>
      </c>
      <c r="U618" s="191">
        <f t="array" ref="U618">IF(ISNA(INDEX(AdmittedwithRecentDischarge!$I$28:$W$1527, (MATCH($F618&amp;$R618,AdmittedwithRecentDischarge!$I$28:$I$1527&amp;AdmittedwithRecentDischarge!$M$28:$M$1527,0)))),"",INDEX(AdmittedwithRecentDischarge!$I$28:$W$1527, (MATCH($F618&amp;$R618,AdmittedwithRecentDischarge!$I$28:$I$1527&amp;AdmittedwithRecentDischarge!$M$28:$M$1527,0)),11))</f>
        <v>0</v>
      </c>
      <c r="V618" s="191">
        <f t="array" ref="V618">IF(ISNA(INDEX(AdmittedwithRecentDischarge!$I$28:$W$1527, (MATCH($F618&amp;$R618,AdmittedwithRecentDischarge!$I$28:$I$1527&amp;AdmittedwithRecentDischarge!$M$28:$M$1527,0)))),"",INDEX(AdmittedwithRecentDischarge!$I$28:$W$1527, (MATCH($F618&amp;$R618,AdmittedwithRecentDischarge!$I$28:$I$1527&amp;AdmittedwithRecentDischarge!$M$28:$M$1527,0)),15))</f>
        <v>0</v>
      </c>
      <c r="W618" s="228" t="b">
        <f t="shared" si="59"/>
        <v>0</v>
      </c>
      <c r="X618" s="224" t="str">
        <f t="array" ref="X618">IF(ISNA(VLOOKUP($F618, AdmittedwithRecentDischarge!$I$28:$I$1527,1,FALSE)),"",MAX(IF((AdmittedwithRecentDischarge!$I$28:$I$1527=$F618)*(AdmittedwithRecentDischarge!$K$28:$K$1527&lt;=TransferLog!$J618),AdmittedwithRecentDischarge!$K$28:$K$1527)))</f>
        <v/>
      </c>
      <c r="Y618" s="224" t="b">
        <f t="shared" si="60"/>
        <v>0</v>
      </c>
      <c r="Z618" s="208"/>
      <c r="AA618" s="207" t="str">
        <f t="shared" si="57"/>
        <v/>
      </c>
      <c r="AB618" s="212" t="b">
        <f t="shared" si="61"/>
        <v>0</v>
      </c>
      <c r="AC618" s="213">
        <f t="shared" si="58"/>
        <v>0</v>
      </c>
      <c r="AD618" s="298"/>
      <c r="AE618" s="299"/>
      <c r="AF618" s="21">
        <f t="shared" si="51"/>
        <v>0</v>
      </c>
    </row>
    <row r="619" spans="1:32" s="21" customFormat="1" ht="16.5" customHeight="1">
      <c r="A619" s="22"/>
      <c r="B619" s="22"/>
      <c r="C619" s="22"/>
      <c r="D619" s="115">
        <f t="shared" si="50"/>
        <v>599</v>
      </c>
      <c r="E619" s="248" t="str">
        <f t="array" ref="E619">IF($F619&lt;&gt;"",INDEX(DropDownLists!$K$10:$K$2516,MATCH($F619,DropDownLists!$L$10:$L$2516,0)),"")</f>
        <v/>
      </c>
      <c r="F619" s="116"/>
      <c r="G619" s="118"/>
      <c r="I619" s="144"/>
      <c r="J619" s="141"/>
      <c r="K619" s="145"/>
      <c r="L619" s="146"/>
      <c r="M619" s="195" t="str">
        <f t="array" ref="M619">IF($L619&lt;&gt;"",INDEX(DropDownLists!$H$10:$H$2516,MATCH($L619,DropDownLists!$I$10:$I$2516,0)),"")</f>
        <v/>
      </c>
      <c r="N619" s="148"/>
      <c r="O619" s="148"/>
      <c r="P619" s="146"/>
      <c r="Q619" s="148" t="s">
        <v>190</v>
      </c>
      <c r="R619" s="119" t="str">
        <f t="array" ref="R619">IF(ISNA(VLOOKUP($F619, AdmittedwithRecentDischarge!$I$28:$I$1527,1,FALSE)),"",MAX(IF((AdmittedwithRecentDischarge!$I$28:$I$1527=$F619)*(AdmittedwithRecentDischarge!$M$28:$M$1527&lt;=TransferLog!$J619),AdmittedwithRecentDischarge!$M$28:$M$1527)))</f>
        <v/>
      </c>
      <c r="S619" s="120" t="str">
        <f t="array" ref="S619">IF(ISNA(INDEX(AdmittedwithRecentDischarge!$AH$28:$AH$1527,MATCH($F619&amp;$R619,AdmittedwithRecentDischarge!$I$28:$I$1527&amp;AdmittedwithRecentDischarge!$M$28:$M$1527,0))),"", IF($R619&lt;&gt;"",INDEX(AdmittedwithRecentDischarge!$AH$28:$AH$1527,MATCH($F619&amp;$R619,AdmittedwithRecentDischarge!$I$28:$I$1527&amp;AdmittedwithRecentDischarge!$M$28:$M$1527,0)),""))</f>
        <v/>
      </c>
      <c r="T619" s="190">
        <f t="array" ref="T619">IF(ISNA(INDEX(AdmittedwithRecentDischarge!$I$28:$W$1527, (MATCH($F619&amp;$R619,AdmittedwithRecentDischarge!$I$28:$I$1527&amp;AdmittedwithRecentDischarge!$M$28:$M$1527,0)))),"",INDEX(AdmittedwithRecentDischarge!$I$28:$W$1527, (MATCH($F619&amp;$R619,AdmittedwithRecentDischarge!$I$28:$I$1527&amp;AdmittedwithRecentDischarge!$M$28:$M$1527,0)),9))</f>
        <v>0</v>
      </c>
      <c r="U619" s="191">
        <f t="array" ref="U619">IF(ISNA(INDEX(AdmittedwithRecentDischarge!$I$28:$W$1527, (MATCH($F619&amp;$R619,AdmittedwithRecentDischarge!$I$28:$I$1527&amp;AdmittedwithRecentDischarge!$M$28:$M$1527,0)))),"",INDEX(AdmittedwithRecentDischarge!$I$28:$W$1527, (MATCH($F619&amp;$R619,AdmittedwithRecentDischarge!$I$28:$I$1527&amp;AdmittedwithRecentDischarge!$M$28:$M$1527,0)),11))</f>
        <v>0</v>
      </c>
      <c r="V619" s="191">
        <f t="array" ref="V619">IF(ISNA(INDEX(AdmittedwithRecentDischarge!$I$28:$W$1527, (MATCH($F619&amp;$R619,AdmittedwithRecentDischarge!$I$28:$I$1527&amp;AdmittedwithRecentDischarge!$M$28:$M$1527,0)))),"",INDEX(AdmittedwithRecentDischarge!$I$28:$W$1527, (MATCH($F619&amp;$R619,AdmittedwithRecentDischarge!$I$28:$I$1527&amp;AdmittedwithRecentDischarge!$M$28:$M$1527,0)),15))</f>
        <v>0</v>
      </c>
      <c r="W619" s="228" t="b">
        <f t="shared" si="59"/>
        <v>0</v>
      </c>
      <c r="X619" s="224" t="str">
        <f t="array" ref="X619">IF(ISNA(VLOOKUP($F619, AdmittedwithRecentDischarge!$I$28:$I$1527,1,FALSE)),"",MAX(IF((AdmittedwithRecentDischarge!$I$28:$I$1527=$F619)*(AdmittedwithRecentDischarge!$K$28:$K$1527&lt;=TransferLog!$J619),AdmittedwithRecentDischarge!$K$28:$K$1527)))</f>
        <v/>
      </c>
      <c r="Y619" s="224" t="b">
        <f t="shared" si="60"/>
        <v>0</v>
      </c>
      <c r="Z619" s="208"/>
      <c r="AA619" s="207" t="str">
        <f t="shared" si="57"/>
        <v/>
      </c>
      <c r="AB619" s="212" t="b">
        <f t="shared" si="61"/>
        <v>0</v>
      </c>
      <c r="AC619" s="213">
        <f t="shared" si="58"/>
        <v>0</v>
      </c>
      <c r="AD619" s="298"/>
      <c r="AE619" s="299"/>
      <c r="AF619" s="21">
        <f t="shared" si="51"/>
        <v>0</v>
      </c>
    </row>
    <row r="620" spans="1:32" s="21" customFormat="1" ht="16.5" customHeight="1">
      <c r="A620" s="22"/>
      <c r="B620" s="22"/>
      <c r="C620" s="22"/>
      <c r="D620" s="115">
        <f t="shared" si="50"/>
        <v>600</v>
      </c>
      <c r="E620" s="248" t="str">
        <f t="array" ref="E620">IF($F620&lt;&gt;"",INDEX(DropDownLists!$K$10:$K$2516,MATCH($F620,DropDownLists!$L$10:$L$2516,0)),"")</f>
        <v/>
      </c>
      <c r="F620" s="116"/>
      <c r="G620" s="118"/>
      <c r="I620" s="144"/>
      <c r="J620" s="141"/>
      <c r="K620" s="145"/>
      <c r="L620" s="146"/>
      <c r="M620" s="195" t="str">
        <f t="array" ref="M620">IF($L620&lt;&gt;"",INDEX(DropDownLists!$H$10:$H$2516,MATCH($L620,DropDownLists!$I$10:$I$2516,0)),"")</f>
        <v/>
      </c>
      <c r="N620" s="148"/>
      <c r="O620" s="148"/>
      <c r="P620" s="146"/>
      <c r="Q620" s="148" t="s">
        <v>190</v>
      </c>
      <c r="R620" s="119" t="str">
        <f t="array" ref="R620">IF(ISNA(VLOOKUP($F620, AdmittedwithRecentDischarge!$I$28:$I$1527,1,FALSE)),"",MAX(IF((AdmittedwithRecentDischarge!$I$28:$I$1527=$F620)*(AdmittedwithRecentDischarge!$M$28:$M$1527&lt;=TransferLog!$J620),AdmittedwithRecentDischarge!$M$28:$M$1527)))</f>
        <v/>
      </c>
      <c r="S620" s="120" t="str">
        <f t="array" ref="S620">IF(ISNA(INDEX(AdmittedwithRecentDischarge!$AH$28:$AH$1527,MATCH($F620&amp;$R620,AdmittedwithRecentDischarge!$I$28:$I$1527&amp;AdmittedwithRecentDischarge!$M$28:$M$1527,0))),"", IF($R620&lt;&gt;"",INDEX(AdmittedwithRecentDischarge!$AH$28:$AH$1527,MATCH($F620&amp;$R620,AdmittedwithRecentDischarge!$I$28:$I$1527&amp;AdmittedwithRecentDischarge!$M$28:$M$1527,0)),""))</f>
        <v/>
      </c>
      <c r="T620" s="190">
        <f t="array" ref="T620">IF(ISNA(INDEX(AdmittedwithRecentDischarge!$I$28:$W$1527, (MATCH($F620&amp;$R620,AdmittedwithRecentDischarge!$I$28:$I$1527&amp;AdmittedwithRecentDischarge!$M$28:$M$1527,0)))),"",INDEX(AdmittedwithRecentDischarge!$I$28:$W$1527, (MATCH($F620&amp;$R620,AdmittedwithRecentDischarge!$I$28:$I$1527&amp;AdmittedwithRecentDischarge!$M$28:$M$1527,0)),9))</f>
        <v>0</v>
      </c>
      <c r="U620" s="191">
        <f t="array" ref="U620">IF(ISNA(INDEX(AdmittedwithRecentDischarge!$I$28:$W$1527, (MATCH($F620&amp;$R620,AdmittedwithRecentDischarge!$I$28:$I$1527&amp;AdmittedwithRecentDischarge!$M$28:$M$1527,0)))),"",INDEX(AdmittedwithRecentDischarge!$I$28:$W$1527, (MATCH($F620&amp;$R620,AdmittedwithRecentDischarge!$I$28:$I$1527&amp;AdmittedwithRecentDischarge!$M$28:$M$1527,0)),11))</f>
        <v>0</v>
      </c>
      <c r="V620" s="191">
        <f t="array" ref="V620">IF(ISNA(INDEX(AdmittedwithRecentDischarge!$I$28:$W$1527, (MATCH($F620&amp;$R620,AdmittedwithRecentDischarge!$I$28:$I$1527&amp;AdmittedwithRecentDischarge!$M$28:$M$1527,0)))),"",INDEX(AdmittedwithRecentDischarge!$I$28:$W$1527, (MATCH($F620&amp;$R620,AdmittedwithRecentDischarge!$I$28:$I$1527&amp;AdmittedwithRecentDischarge!$M$28:$M$1527,0)),15))</f>
        <v>0</v>
      </c>
      <c r="W620" s="228" t="b">
        <f t="shared" si="59"/>
        <v>0</v>
      </c>
      <c r="X620" s="224" t="str">
        <f t="array" ref="X620">IF(ISNA(VLOOKUP($F620, AdmittedwithRecentDischarge!$I$28:$I$1527,1,FALSE)),"",MAX(IF((AdmittedwithRecentDischarge!$I$28:$I$1527=$F620)*(AdmittedwithRecentDischarge!$K$28:$K$1527&lt;=TransferLog!$J620),AdmittedwithRecentDischarge!$K$28:$K$1527)))</f>
        <v/>
      </c>
      <c r="Y620" s="224" t="b">
        <f t="shared" si="60"/>
        <v>0</v>
      </c>
      <c r="Z620" s="208"/>
      <c r="AA620" s="207" t="str">
        <f t="shared" si="57"/>
        <v/>
      </c>
      <c r="AB620" s="212" t="b">
        <f t="shared" si="61"/>
        <v>0</v>
      </c>
      <c r="AC620" s="213">
        <f t="shared" si="58"/>
        <v>0</v>
      </c>
      <c r="AD620" s="298"/>
      <c r="AE620" s="299"/>
      <c r="AF620" s="21">
        <f t="shared" si="51"/>
        <v>0</v>
      </c>
    </row>
    <row r="621" spans="1:32" s="21" customFormat="1" ht="16.5" customHeight="1">
      <c r="A621" s="22"/>
      <c r="B621" s="22"/>
      <c r="C621" s="22"/>
      <c r="D621" s="115">
        <f t="shared" si="50"/>
        <v>601</v>
      </c>
      <c r="E621" s="248" t="str">
        <f t="array" ref="E621">IF($F621&lt;&gt;"",INDEX(DropDownLists!$K$10:$K$2516,MATCH($F621,DropDownLists!$L$10:$L$2516,0)),"")</f>
        <v/>
      </c>
      <c r="F621" s="116"/>
      <c r="G621" s="118"/>
      <c r="I621" s="144"/>
      <c r="J621" s="141"/>
      <c r="K621" s="145"/>
      <c r="L621" s="146"/>
      <c r="M621" s="195" t="str">
        <f t="array" ref="M621">IF($L621&lt;&gt;"",INDEX(DropDownLists!$H$10:$H$2516,MATCH($L621,DropDownLists!$I$10:$I$2516,0)),"")</f>
        <v/>
      </c>
      <c r="N621" s="148"/>
      <c r="O621" s="148"/>
      <c r="P621" s="146"/>
      <c r="Q621" s="148" t="s">
        <v>190</v>
      </c>
      <c r="R621" s="119" t="str">
        <f t="array" ref="R621">IF(ISNA(VLOOKUP($F621, AdmittedwithRecentDischarge!$I$28:$I$1527,1,FALSE)),"",MAX(IF((AdmittedwithRecentDischarge!$I$28:$I$1527=$F621)*(AdmittedwithRecentDischarge!$M$28:$M$1527&lt;=TransferLog!$J621),AdmittedwithRecentDischarge!$M$28:$M$1527)))</f>
        <v/>
      </c>
      <c r="S621" s="120" t="str">
        <f t="array" ref="S621">IF(ISNA(INDEX(AdmittedwithRecentDischarge!$AH$28:$AH$1527,MATCH($F621&amp;$R621,AdmittedwithRecentDischarge!$I$28:$I$1527&amp;AdmittedwithRecentDischarge!$M$28:$M$1527,0))),"", IF($R621&lt;&gt;"",INDEX(AdmittedwithRecentDischarge!$AH$28:$AH$1527,MATCH($F621&amp;$R621,AdmittedwithRecentDischarge!$I$28:$I$1527&amp;AdmittedwithRecentDischarge!$M$28:$M$1527,0)),""))</f>
        <v/>
      </c>
      <c r="T621" s="190">
        <f t="array" ref="T621">IF(ISNA(INDEX(AdmittedwithRecentDischarge!$I$28:$W$1527, (MATCH($F621&amp;$R621,AdmittedwithRecentDischarge!$I$28:$I$1527&amp;AdmittedwithRecentDischarge!$M$28:$M$1527,0)))),"",INDEX(AdmittedwithRecentDischarge!$I$28:$W$1527, (MATCH($F621&amp;$R621,AdmittedwithRecentDischarge!$I$28:$I$1527&amp;AdmittedwithRecentDischarge!$M$28:$M$1527,0)),9))</f>
        <v>0</v>
      </c>
      <c r="U621" s="191">
        <f t="array" ref="U621">IF(ISNA(INDEX(AdmittedwithRecentDischarge!$I$28:$W$1527, (MATCH($F621&amp;$R621,AdmittedwithRecentDischarge!$I$28:$I$1527&amp;AdmittedwithRecentDischarge!$M$28:$M$1527,0)))),"",INDEX(AdmittedwithRecentDischarge!$I$28:$W$1527, (MATCH($F621&amp;$R621,AdmittedwithRecentDischarge!$I$28:$I$1527&amp;AdmittedwithRecentDischarge!$M$28:$M$1527,0)),11))</f>
        <v>0</v>
      </c>
      <c r="V621" s="191">
        <f t="array" ref="V621">IF(ISNA(INDEX(AdmittedwithRecentDischarge!$I$28:$W$1527, (MATCH($F621&amp;$R621,AdmittedwithRecentDischarge!$I$28:$I$1527&amp;AdmittedwithRecentDischarge!$M$28:$M$1527,0)))),"",INDEX(AdmittedwithRecentDischarge!$I$28:$W$1527, (MATCH($F621&amp;$R621,AdmittedwithRecentDischarge!$I$28:$I$1527&amp;AdmittedwithRecentDischarge!$M$28:$M$1527,0)),15))</f>
        <v>0</v>
      </c>
      <c r="W621" s="228" t="b">
        <f t="shared" si="59"/>
        <v>0</v>
      </c>
      <c r="X621" s="224" t="str">
        <f t="array" ref="X621">IF(ISNA(VLOOKUP($F621, AdmittedwithRecentDischarge!$I$28:$I$1527,1,FALSE)),"",MAX(IF((AdmittedwithRecentDischarge!$I$28:$I$1527=$F621)*(AdmittedwithRecentDischarge!$K$28:$K$1527&lt;=TransferLog!$J621),AdmittedwithRecentDischarge!$K$28:$K$1527)))</f>
        <v/>
      </c>
      <c r="Y621" s="224" t="b">
        <f t="shared" si="60"/>
        <v>0</v>
      </c>
      <c r="Z621" s="208"/>
      <c r="AA621" s="207" t="str">
        <f t="shared" si="57"/>
        <v/>
      </c>
      <c r="AB621" s="212" t="b">
        <f t="shared" si="61"/>
        <v>0</v>
      </c>
      <c r="AC621" s="213">
        <f t="shared" si="58"/>
        <v>0</v>
      </c>
      <c r="AD621" s="298"/>
      <c r="AE621" s="299"/>
      <c r="AF621" s="21">
        <f t="shared" si="51"/>
        <v>0</v>
      </c>
    </row>
    <row r="622" spans="1:32" s="21" customFormat="1" ht="16.5" customHeight="1">
      <c r="A622" s="22"/>
      <c r="B622" s="22"/>
      <c r="C622" s="22"/>
      <c r="D622" s="115">
        <f t="shared" si="50"/>
        <v>602</v>
      </c>
      <c r="E622" s="248" t="str">
        <f t="array" ref="E622">IF($F622&lt;&gt;"",INDEX(DropDownLists!$K$10:$K$2516,MATCH($F622,DropDownLists!$L$10:$L$2516,0)),"")</f>
        <v/>
      </c>
      <c r="F622" s="116"/>
      <c r="G622" s="118"/>
      <c r="I622" s="144"/>
      <c r="J622" s="141"/>
      <c r="K622" s="145"/>
      <c r="L622" s="146"/>
      <c r="M622" s="195" t="str">
        <f t="array" ref="M622">IF($L622&lt;&gt;"",INDEX(DropDownLists!$H$10:$H$2516,MATCH($L622,DropDownLists!$I$10:$I$2516,0)),"")</f>
        <v/>
      </c>
      <c r="N622" s="148"/>
      <c r="O622" s="148"/>
      <c r="P622" s="146"/>
      <c r="Q622" s="148" t="s">
        <v>190</v>
      </c>
      <c r="R622" s="119" t="str">
        <f t="array" ref="R622">IF(ISNA(VLOOKUP($F622, AdmittedwithRecentDischarge!$I$28:$I$1527,1,FALSE)),"",MAX(IF((AdmittedwithRecentDischarge!$I$28:$I$1527=$F622)*(AdmittedwithRecentDischarge!$M$28:$M$1527&lt;=TransferLog!$J622),AdmittedwithRecentDischarge!$M$28:$M$1527)))</f>
        <v/>
      </c>
      <c r="S622" s="120" t="str">
        <f t="array" ref="S622">IF(ISNA(INDEX(AdmittedwithRecentDischarge!$AH$28:$AH$1527,MATCH($F622&amp;$R622,AdmittedwithRecentDischarge!$I$28:$I$1527&amp;AdmittedwithRecentDischarge!$M$28:$M$1527,0))),"", IF($R622&lt;&gt;"",INDEX(AdmittedwithRecentDischarge!$AH$28:$AH$1527,MATCH($F622&amp;$R622,AdmittedwithRecentDischarge!$I$28:$I$1527&amp;AdmittedwithRecentDischarge!$M$28:$M$1527,0)),""))</f>
        <v/>
      </c>
      <c r="T622" s="190">
        <f t="array" ref="T622">IF(ISNA(INDEX(AdmittedwithRecentDischarge!$I$28:$W$1527, (MATCH($F622&amp;$R622,AdmittedwithRecentDischarge!$I$28:$I$1527&amp;AdmittedwithRecentDischarge!$M$28:$M$1527,0)))),"",INDEX(AdmittedwithRecentDischarge!$I$28:$W$1527, (MATCH($F622&amp;$R622,AdmittedwithRecentDischarge!$I$28:$I$1527&amp;AdmittedwithRecentDischarge!$M$28:$M$1527,0)),9))</f>
        <v>0</v>
      </c>
      <c r="U622" s="191">
        <f t="array" ref="U622">IF(ISNA(INDEX(AdmittedwithRecentDischarge!$I$28:$W$1527, (MATCH($F622&amp;$R622,AdmittedwithRecentDischarge!$I$28:$I$1527&amp;AdmittedwithRecentDischarge!$M$28:$M$1527,0)))),"",INDEX(AdmittedwithRecentDischarge!$I$28:$W$1527, (MATCH($F622&amp;$R622,AdmittedwithRecentDischarge!$I$28:$I$1527&amp;AdmittedwithRecentDischarge!$M$28:$M$1527,0)),11))</f>
        <v>0</v>
      </c>
      <c r="V622" s="191">
        <f t="array" ref="V622">IF(ISNA(INDEX(AdmittedwithRecentDischarge!$I$28:$W$1527, (MATCH($F622&amp;$R622,AdmittedwithRecentDischarge!$I$28:$I$1527&amp;AdmittedwithRecentDischarge!$M$28:$M$1527,0)))),"",INDEX(AdmittedwithRecentDischarge!$I$28:$W$1527, (MATCH($F622&amp;$R622,AdmittedwithRecentDischarge!$I$28:$I$1527&amp;AdmittedwithRecentDischarge!$M$28:$M$1527,0)),15))</f>
        <v>0</v>
      </c>
      <c r="W622" s="228" t="b">
        <f t="shared" si="59"/>
        <v>0</v>
      </c>
      <c r="X622" s="224" t="str">
        <f t="array" ref="X622">IF(ISNA(VLOOKUP($F622, AdmittedwithRecentDischarge!$I$28:$I$1527,1,FALSE)),"",MAX(IF((AdmittedwithRecentDischarge!$I$28:$I$1527=$F622)*(AdmittedwithRecentDischarge!$K$28:$K$1527&lt;=TransferLog!$J622),AdmittedwithRecentDischarge!$K$28:$K$1527)))</f>
        <v/>
      </c>
      <c r="Y622" s="224" t="b">
        <f t="shared" si="60"/>
        <v>0</v>
      </c>
      <c r="Z622" s="208"/>
      <c r="AA622" s="207" t="str">
        <f t="shared" si="57"/>
        <v/>
      </c>
      <c r="AB622" s="212" t="b">
        <f t="shared" si="61"/>
        <v>0</v>
      </c>
      <c r="AC622" s="213">
        <f t="shared" si="58"/>
        <v>0</v>
      </c>
      <c r="AD622" s="298"/>
      <c r="AE622" s="299"/>
      <c r="AF622" s="21">
        <f t="shared" si="51"/>
        <v>0</v>
      </c>
    </row>
    <row r="623" spans="1:32" s="21" customFormat="1" ht="16.5" customHeight="1">
      <c r="A623" s="22"/>
      <c r="B623" s="22"/>
      <c r="C623" s="22"/>
      <c r="D623" s="115">
        <f t="shared" si="50"/>
        <v>603</v>
      </c>
      <c r="E623" s="248" t="str">
        <f t="array" ref="E623">IF($F623&lt;&gt;"",INDEX(DropDownLists!$K$10:$K$2516,MATCH($F623,DropDownLists!$L$10:$L$2516,0)),"")</f>
        <v/>
      </c>
      <c r="F623" s="116"/>
      <c r="G623" s="118"/>
      <c r="I623" s="144"/>
      <c r="J623" s="141"/>
      <c r="K623" s="145"/>
      <c r="L623" s="146"/>
      <c r="M623" s="195" t="str">
        <f t="array" ref="M623">IF($L623&lt;&gt;"",INDEX(DropDownLists!$H$10:$H$2516,MATCH($L623,DropDownLists!$I$10:$I$2516,0)),"")</f>
        <v/>
      </c>
      <c r="N623" s="148"/>
      <c r="O623" s="148"/>
      <c r="P623" s="146"/>
      <c r="Q623" s="148" t="s">
        <v>190</v>
      </c>
      <c r="R623" s="119" t="str">
        <f t="array" ref="R623">IF(ISNA(VLOOKUP($F623, AdmittedwithRecentDischarge!$I$28:$I$1527,1,FALSE)),"",MAX(IF((AdmittedwithRecentDischarge!$I$28:$I$1527=$F623)*(AdmittedwithRecentDischarge!$M$28:$M$1527&lt;=TransferLog!$J623),AdmittedwithRecentDischarge!$M$28:$M$1527)))</f>
        <v/>
      </c>
      <c r="S623" s="120" t="str">
        <f t="array" ref="S623">IF(ISNA(INDEX(AdmittedwithRecentDischarge!$AH$28:$AH$1527,MATCH($F623&amp;$R623,AdmittedwithRecentDischarge!$I$28:$I$1527&amp;AdmittedwithRecentDischarge!$M$28:$M$1527,0))),"", IF($R623&lt;&gt;"",INDEX(AdmittedwithRecentDischarge!$AH$28:$AH$1527,MATCH($F623&amp;$R623,AdmittedwithRecentDischarge!$I$28:$I$1527&amp;AdmittedwithRecentDischarge!$M$28:$M$1527,0)),""))</f>
        <v/>
      </c>
      <c r="T623" s="190">
        <f t="array" ref="T623">IF(ISNA(INDEX(AdmittedwithRecentDischarge!$I$28:$W$1527, (MATCH($F623&amp;$R623,AdmittedwithRecentDischarge!$I$28:$I$1527&amp;AdmittedwithRecentDischarge!$M$28:$M$1527,0)))),"",INDEX(AdmittedwithRecentDischarge!$I$28:$W$1527, (MATCH($F623&amp;$R623,AdmittedwithRecentDischarge!$I$28:$I$1527&amp;AdmittedwithRecentDischarge!$M$28:$M$1527,0)),9))</f>
        <v>0</v>
      </c>
      <c r="U623" s="191">
        <f t="array" ref="U623">IF(ISNA(INDEX(AdmittedwithRecentDischarge!$I$28:$W$1527, (MATCH($F623&amp;$R623,AdmittedwithRecentDischarge!$I$28:$I$1527&amp;AdmittedwithRecentDischarge!$M$28:$M$1527,0)))),"",INDEX(AdmittedwithRecentDischarge!$I$28:$W$1527, (MATCH($F623&amp;$R623,AdmittedwithRecentDischarge!$I$28:$I$1527&amp;AdmittedwithRecentDischarge!$M$28:$M$1527,0)),11))</f>
        <v>0</v>
      </c>
      <c r="V623" s="191">
        <f t="array" ref="V623">IF(ISNA(INDEX(AdmittedwithRecentDischarge!$I$28:$W$1527, (MATCH($F623&amp;$R623,AdmittedwithRecentDischarge!$I$28:$I$1527&amp;AdmittedwithRecentDischarge!$M$28:$M$1527,0)))),"",INDEX(AdmittedwithRecentDischarge!$I$28:$W$1527, (MATCH($F623&amp;$R623,AdmittedwithRecentDischarge!$I$28:$I$1527&amp;AdmittedwithRecentDischarge!$M$28:$M$1527,0)),15))</f>
        <v>0</v>
      </c>
      <c r="W623" s="228" t="b">
        <f t="shared" si="59"/>
        <v>0</v>
      </c>
      <c r="X623" s="224" t="str">
        <f t="array" ref="X623">IF(ISNA(VLOOKUP($F623, AdmittedwithRecentDischarge!$I$28:$I$1527,1,FALSE)),"",MAX(IF((AdmittedwithRecentDischarge!$I$28:$I$1527=$F623)*(AdmittedwithRecentDischarge!$K$28:$K$1527&lt;=TransferLog!$J623),AdmittedwithRecentDischarge!$K$28:$K$1527)))</f>
        <v/>
      </c>
      <c r="Y623" s="224" t="b">
        <f t="shared" si="60"/>
        <v>0</v>
      </c>
      <c r="Z623" s="208"/>
      <c r="AA623" s="207" t="str">
        <f t="shared" si="57"/>
        <v/>
      </c>
      <c r="AB623" s="212" t="b">
        <f t="shared" si="61"/>
        <v>0</v>
      </c>
      <c r="AC623" s="213">
        <f t="shared" si="58"/>
        <v>0</v>
      </c>
      <c r="AD623" s="298"/>
      <c r="AE623" s="299"/>
      <c r="AF623" s="21">
        <f t="shared" si="51"/>
        <v>0</v>
      </c>
    </row>
    <row r="624" spans="1:32" s="21" customFormat="1" ht="16.5" customHeight="1">
      <c r="A624" s="22"/>
      <c r="B624" s="22"/>
      <c r="C624" s="22"/>
      <c r="D624" s="115">
        <f t="shared" si="50"/>
        <v>604</v>
      </c>
      <c r="E624" s="248" t="str">
        <f t="array" ref="E624">IF($F624&lt;&gt;"",INDEX(DropDownLists!$K$10:$K$2516,MATCH($F624,DropDownLists!$L$10:$L$2516,0)),"")</f>
        <v/>
      </c>
      <c r="F624" s="116"/>
      <c r="G624" s="118"/>
      <c r="I624" s="144"/>
      <c r="J624" s="141"/>
      <c r="K624" s="145"/>
      <c r="L624" s="146"/>
      <c r="M624" s="195" t="str">
        <f t="array" ref="M624">IF($L624&lt;&gt;"",INDEX(DropDownLists!$H$10:$H$2516,MATCH($L624,DropDownLists!$I$10:$I$2516,0)),"")</f>
        <v/>
      </c>
      <c r="N624" s="148"/>
      <c r="O624" s="148"/>
      <c r="P624" s="146"/>
      <c r="Q624" s="148" t="s">
        <v>190</v>
      </c>
      <c r="R624" s="119" t="str">
        <f t="array" ref="R624">IF(ISNA(VLOOKUP($F624, AdmittedwithRecentDischarge!$I$28:$I$1527,1,FALSE)),"",MAX(IF((AdmittedwithRecentDischarge!$I$28:$I$1527=$F624)*(AdmittedwithRecentDischarge!$M$28:$M$1527&lt;=TransferLog!$J624),AdmittedwithRecentDischarge!$M$28:$M$1527)))</f>
        <v/>
      </c>
      <c r="S624" s="120" t="str">
        <f t="array" ref="S624">IF(ISNA(INDEX(AdmittedwithRecentDischarge!$AH$28:$AH$1527,MATCH($F624&amp;$R624,AdmittedwithRecentDischarge!$I$28:$I$1527&amp;AdmittedwithRecentDischarge!$M$28:$M$1527,0))),"", IF($R624&lt;&gt;"",INDEX(AdmittedwithRecentDischarge!$AH$28:$AH$1527,MATCH($F624&amp;$R624,AdmittedwithRecentDischarge!$I$28:$I$1527&amp;AdmittedwithRecentDischarge!$M$28:$M$1527,0)),""))</f>
        <v/>
      </c>
      <c r="T624" s="190">
        <f t="array" ref="T624">IF(ISNA(INDEX(AdmittedwithRecentDischarge!$I$28:$W$1527, (MATCH($F624&amp;$R624,AdmittedwithRecentDischarge!$I$28:$I$1527&amp;AdmittedwithRecentDischarge!$M$28:$M$1527,0)))),"",INDEX(AdmittedwithRecentDischarge!$I$28:$W$1527, (MATCH($F624&amp;$R624,AdmittedwithRecentDischarge!$I$28:$I$1527&amp;AdmittedwithRecentDischarge!$M$28:$M$1527,0)),9))</f>
        <v>0</v>
      </c>
      <c r="U624" s="191">
        <f t="array" ref="U624">IF(ISNA(INDEX(AdmittedwithRecentDischarge!$I$28:$W$1527, (MATCH($F624&amp;$R624,AdmittedwithRecentDischarge!$I$28:$I$1527&amp;AdmittedwithRecentDischarge!$M$28:$M$1527,0)))),"",INDEX(AdmittedwithRecentDischarge!$I$28:$W$1527, (MATCH($F624&amp;$R624,AdmittedwithRecentDischarge!$I$28:$I$1527&amp;AdmittedwithRecentDischarge!$M$28:$M$1527,0)),11))</f>
        <v>0</v>
      </c>
      <c r="V624" s="191">
        <f t="array" ref="V624">IF(ISNA(INDEX(AdmittedwithRecentDischarge!$I$28:$W$1527, (MATCH($F624&amp;$R624,AdmittedwithRecentDischarge!$I$28:$I$1527&amp;AdmittedwithRecentDischarge!$M$28:$M$1527,0)))),"",INDEX(AdmittedwithRecentDischarge!$I$28:$W$1527, (MATCH($F624&amp;$R624,AdmittedwithRecentDischarge!$I$28:$I$1527&amp;AdmittedwithRecentDischarge!$M$28:$M$1527,0)),15))</f>
        <v>0</v>
      </c>
      <c r="W624" s="228" t="b">
        <f t="shared" si="59"/>
        <v>0</v>
      </c>
      <c r="X624" s="224" t="str">
        <f t="array" ref="X624">IF(ISNA(VLOOKUP($F624, AdmittedwithRecentDischarge!$I$28:$I$1527,1,FALSE)),"",MAX(IF((AdmittedwithRecentDischarge!$I$28:$I$1527=$F624)*(AdmittedwithRecentDischarge!$K$28:$K$1527&lt;=TransferLog!$J624),AdmittedwithRecentDischarge!$K$28:$K$1527)))</f>
        <v/>
      </c>
      <c r="Y624" s="224" t="b">
        <f t="shared" si="60"/>
        <v>0</v>
      </c>
      <c r="Z624" s="208"/>
      <c r="AA624" s="207" t="str">
        <f t="shared" si="57"/>
        <v/>
      </c>
      <c r="AB624" s="212" t="b">
        <f t="shared" si="61"/>
        <v>0</v>
      </c>
      <c r="AC624" s="213">
        <f t="shared" si="58"/>
        <v>0</v>
      </c>
      <c r="AD624" s="298"/>
      <c r="AE624" s="299"/>
      <c r="AF624" s="21">
        <f t="shared" si="51"/>
        <v>0</v>
      </c>
    </row>
    <row r="625" spans="1:32" s="21" customFormat="1" ht="16.5" customHeight="1">
      <c r="A625" s="22"/>
      <c r="B625" s="22"/>
      <c r="C625" s="22"/>
      <c r="D625" s="115">
        <f t="shared" si="50"/>
        <v>605</v>
      </c>
      <c r="E625" s="248" t="str">
        <f t="array" ref="E625">IF($F625&lt;&gt;"",INDEX(DropDownLists!$K$10:$K$2516,MATCH($F625,DropDownLists!$L$10:$L$2516,0)),"")</f>
        <v/>
      </c>
      <c r="F625" s="116"/>
      <c r="G625" s="118"/>
      <c r="I625" s="144"/>
      <c r="J625" s="141"/>
      <c r="K625" s="145"/>
      <c r="L625" s="146"/>
      <c r="M625" s="195" t="str">
        <f t="array" ref="M625">IF($L625&lt;&gt;"",INDEX(DropDownLists!$H$10:$H$2516,MATCH($L625,DropDownLists!$I$10:$I$2516,0)),"")</f>
        <v/>
      </c>
      <c r="N625" s="148"/>
      <c r="O625" s="148"/>
      <c r="P625" s="146"/>
      <c r="Q625" s="148" t="s">
        <v>190</v>
      </c>
      <c r="R625" s="119" t="str">
        <f t="array" ref="R625">IF(ISNA(VLOOKUP($F625, AdmittedwithRecentDischarge!$I$28:$I$1527,1,FALSE)),"",MAX(IF((AdmittedwithRecentDischarge!$I$28:$I$1527=$F625)*(AdmittedwithRecentDischarge!$M$28:$M$1527&lt;=TransferLog!$J625),AdmittedwithRecentDischarge!$M$28:$M$1527)))</f>
        <v/>
      </c>
      <c r="S625" s="120" t="str">
        <f t="array" ref="S625">IF(ISNA(INDEX(AdmittedwithRecentDischarge!$AH$28:$AH$1527,MATCH($F625&amp;$R625,AdmittedwithRecentDischarge!$I$28:$I$1527&amp;AdmittedwithRecentDischarge!$M$28:$M$1527,0))),"", IF($R625&lt;&gt;"",INDEX(AdmittedwithRecentDischarge!$AH$28:$AH$1527,MATCH($F625&amp;$R625,AdmittedwithRecentDischarge!$I$28:$I$1527&amp;AdmittedwithRecentDischarge!$M$28:$M$1527,0)),""))</f>
        <v/>
      </c>
      <c r="T625" s="190">
        <f t="array" ref="T625">IF(ISNA(INDEX(AdmittedwithRecentDischarge!$I$28:$W$1527, (MATCH($F625&amp;$R625,AdmittedwithRecentDischarge!$I$28:$I$1527&amp;AdmittedwithRecentDischarge!$M$28:$M$1527,0)))),"",INDEX(AdmittedwithRecentDischarge!$I$28:$W$1527, (MATCH($F625&amp;$R625,AdmittedwithRecentDischarge!$I$28:$I$1527&amp;AdmittedwithRecentDischarge!$M$28:$M$1527,0)),9))</f>
        <v>0</v>
      </c>
      <c r="U625" s="191">
        <f t="array" ref="U625">IF(ISNA(INDEX(AdmittedwithRecentDischarge!$I$28:$W$1527, (MATCH($F625&amp;$R625,AdmittedwithRecentDischarge!$I$28:$I$1527&amp;AdmittedwithRecentDischarge!$M$28:$M$1527,0)))),"",INDEX(AdmittedwithRecentDischarge!$I$28:$W$1527, (MATCH($F625&amp;$R625,AdmittedwithRecentDischarge!$I$28:$I$1527&amp;AdmittedwithRecentDischarge!$M$28:$M$1527,0)),11))</f>
        <v>0</v>
      </c>
      <c r="V625" s="191">
        <f t="array" ref="V625">IF(ISNA(INDEX(AdmittedwithRecentDischarge!$I$28:$W$1527, (MATCH($F625&amp;$R625,AdmittedwithRecentDischarge!$I$28:$I$1527&amp;AdmittedwithRecentDischarge!$M$28:$M$1527,0)))),"",INDEX(AdmittedwithRecentDischarge!$I$28:$W$1527, (MATCH($F625&amp;$R625,AdmittedwithRecentDischarge!$I$28:$I$1527&amp;AdmittedwithRecentDischarge!$M$28:$M$1527,0)),15))</f>
        <v>0</v>
      </c>
      <c r="W625" s="228" t="b">
        <f t="shared" si="59"/>
        <v>0</v>
      </c>
      <c r="X625" s="224" t="str">
        <f t="array" ref="X625">IF(ISNA(VLOOKUP($F625, AdmittedwithRecentDischarge!$I$28:$I$1527,1,FALSE)),"",MAX(IF((AdmittedwithRecentDischarge!$I$28:$I$1527=$F625)*(AdmittedwithRecentDischarge!$K$28:$K$1527&lt;=TransferLog!$J625),AdmittedwithRecentDischarge!$K$28:$K$1527)))</f>
        <v/>
      </c>
      <c r="Y625" s="224" t="b">
        <f t="shared" si="60"/>
        <v>0</v>
      </c>
      <c r="Z625" s="208"/>
      <c r="AA625" s="207" t="str">
        <f t="shared" si="57"/>
        <v/>
      </c>
      <c r="AB625" s="212" t="b">
        <f t="shared" si="61"/>
        <v>0</v>
      </c>
      <c r="AC625" s="213">
        <f t="shared" si="58"/>
        <v>0</v>
      </c>
      <c r="AD625" s="298"/>
      <c r="AE625" s="299"/>
      <c r="AF625" s="21">
        <f t="shared" si="51"/>
        <v>0</v>
      </c>
    </row>
    <row r="626" spans="1:32" s="21" customFormat="1" ht="16.5" customHeight="1">
      <c r="A626" s="22"/>
      <c r="B626" s="22"/>
      <c r="C626" s="22"/>
      <c r="D626" s="115">
        <f t="shared" si="50"/>
        <v>606</v>
      </c>
      <c r="E626" s="248" t="str">
        <f t="array" ref="E626">IF($F626&lt;&gt;"",INDEX(DropDownLists!$K$10:$K$2516,MATCH($F626,DropDownLists!$L$10:$L$2516,0)),"")</f>
        <v/>
      </c>
      <c r="F626" s="116"/>
      <c r="G626" s="118"/>
      <c r="I626" s="144"/>
      <c r="J626" s="141"/>
      <c r="K626" s="145"/>
      <c r="L626" s="146"/>
      <c r="M626" s="195" t="str">
        <f t="array" ref="M626">IF($L626&lt;&gt;"",INDEX(DropDownLists!$H$10:$H$2516,MATCH($L626,DropDownLists!$I$10:$I$2516,0)),"")</f>
        <v/>
      </c>
      <c r="N626" s="148"/>
      <c r="O626" s="148"/>
      <c r="P626" s="146"/>
      <c r="Q626" s="148" t="s">
        <v>190</v>
      </c>
      <c r="R626" s="119" t="str">
        <f t="array" ref="R626">IF(ISNA(VLOOKUP($F626, AdmittedwithRecentDischarge!$I$28:$I$1527,1,FALSE)),"",MAX(IF((AdmittedwithRecentDischarge!$I$28:$I$1527=$F626)*(AdmittedwithRecentDischarge!$M$28:$M$1527&lt;=TransferLog!$J626),AdmittedwithRecentDischarge!$M$28:$M$1527)))</f>
        <v/>
      </c>
      <c r="S626" s="120" t="str">
        <f t="array" ref="S626">IF(ISNA(INDEX(AdmittedwithRecentDischarge!$AH$28:$AH$1527,MATCH($F626&amp;$R626,AdmittedwithRecentDischarge!$I$28:$I$1527&amp;AdmittedwithRecentDischarge!$M$28:$M$1527,0))),"", IF($R626&lt;&gt;"",INDEX(AdmittedwithRecentDischarge!$AH$28:$AH$1527,MATCH($F626&amp;$R626,AdmittedwithRecentDischarge!$I$28:$I$1527&amp;AdmittedwithRecentDischarge!$M$28:$M$1527,0)),""))</f>
        <v/>
      </c>
      <c r="T626" s="190">
        <f t="array" ref="T626">IF(ISNA(INDEX(AdmittedwithRecentDischarge!$I$28:$W$1527, (MATCH($F626&amp;$R626,AdmittedwithRecentDischarge!$I$28:$I$1527&amp;AdmittedwithRecentDischarge!$M$28:$M$1527,0)))),"",INDEX(AdmittedwithRecentDischarge!$I$28:$W$1527, (MATCH($F626&amp;$R626,AdmittedwithRecentDischarge!$I$28:$I$1527&amp;AdmittedwithRecentDischarge!$M$28:$M$1527,0)),9))</f>
        <v>0</v>
      </c>
      <c r="U626" s="191">
        <f t="array" ref="U626">IF(ISNA(INDEX(AdmittedwithRecentDischarge!$I$28:$W$1527, (MATCH($F626&amp;$R626,AdmittedwithRecentDischarge!$I$28:$I$1527&amp;AdmittedwithRecentDischarge!$M$28:$M$1527,0)))),"",INDEX(AdmittedwithRecentDischarge!$I$28:$W$1527, (MATCH($F626&amp;$R626,AdmittedwithRecentDischarge!$I$28:$I$1527&amp;AdmittedwithRecentDischarge!$M$28:$M$1527,0)),11))</f>
        <v>0</v>
      </c>
      <c r="V626" s="191">
        <f t="array" ref="V626">IF(ISNA(INDEX(AdmittedwithRecentDischarge!$I$28:$W$1527, (MATCH($F626&amp;$R626,AdmittedwithRecentDischarge!$I$28:$I$1527&amp;AdmittedwithRecentDischarge!$M$28:$M$1527,0)))),"",INDEX(AdmittedwithRecentDischarge!$I$28:$W$1527, (MATCH($F626&amp;$R626,AdmittedwithRecentDischarge!$I$28:$I$1527&amp;AdmittedwithRecentDischarge!$M$28:$M$1527,0)),15))</f>
        <v>0</v>
      </c>
      <c r="W626" s="228" t="b">
        <f t="shared" si="59"/>
        <v>0</v>
      </c>
      <c r="X626" s="224" t="str">
        <f t="array" ref="X626">IF(ISNA(VLOOKUP($F626, AdmittedwithRecentDischarge!$I$28:$I$1527,1,FALSE)),"",MAX(IF((AdmittedwithRecentDischarge!$I$28:$I$1527=$F626)*(AdmittedwithRecentDischarge!$K$28:$K$1527&lt;=TransferLog!$J626),AdmittedwithRecentDischarge!$K$28:$K$1527)))</f>
        <v/>
      </c>
      <c r="Y626" s="224" t="b">
        <f t="shared" si="60"/>
        <v>0</v>
      </c>
      <c r="Z626" s="208"/>
      <c r="AA626" s="207" t="str">
        <f t="shared" si="57"/>
        <v/>
      </c>
      <c r="AB626" s="212" t="b">
        <f t="shared" si="61"/>
        <v>0</v>
      </c>
      <c r="AC626" s="213">
        <f t="shared" si="58"/>
        <v>0</v>
      </c>
      <c r="AD626" s="298"/>
      <c r="AE626" s="299"/>
      <c r="AF626" s="21">
        <f t="shared" si="51"/>
        <v>0</v>
      </c>
    </row>
    <row r="627" spans="1:32" s="21" customFormat="1" ht="16.5" customHeight="1">
      <c r="A627" s="22"/>
      <c r="B627" s="22"/>
      <c r="C627" s="22"/>
      <c r="D627" s="115">
        <f t="shared" si="50"/>
        <v>607</v>
      </c>
      <c r="E627" s="248" t="str">
        <f t="array" ref="E627">IF($F627&lt;&gt;"",INDEX(DropDownLists!$K$10:$K$2516,MATCH($F627,DropDownLists!$L$10:$L$2516,0)),"")</f>
        <v/>
      </c>
      <c r="F627" s="116"/>
      <c r="G627" s="118"/>
      <c r="I627" s="144"/>
      <c r="J627" s="141"/>
      <c r="K627" s="145"/>
      <c r="L627" s="146"/>
      <c r="M627" s="195" t="str">
        <f t="array" ref="M627">IF($L627&lt;&gt;"",INDEX(DropDownLists!$H$10:$H$2516,MATCH($L627,DropDownLists!$I$10:$I$2516,0)),"")</f>
        <v/>
      </c>
      <c r="N627" s="148"/>
      <c r="O627" s="148"/>
      <c r="P627" s="146"/>
      <c r="Q627" s="148" t="s">
        <v>190</v>
      </c>
      <c r="R627" s="119" t="str">
        <f t="array" ref="R627">IF(ISNA(VLOOKUP($F627, AdmittedwithRecentDischarge!$I$28:$I$1527,1,FALSE)),"",MAX(IF((AdmittedwithRecentDischarge!$I$28:$I$1527=$F627)*(AdmittedwithRecentDischarge!$M$28:$M$1527&lt;=TransferLog!$J627),AdmittedwithRecentDischarge!$M$28:$M$1527)))</f>
        <v/>
      </c>
      <c r="S627" s="120" t="str">
        <f t="array" ref="S627">IF(ISNA(INDEX(AdmittedwithRecentDischarge!$AH$28:$AH$1527,MATCH($F627&amp;$R627,AdmittedwithRecentDischarge!$I$28:$I$1527&amp;AdmittedwithRecentDischarge!$M$28:$M$1527,0))),"", IF($R627&lt;&gt;"",INDEX(AdmittedwithRecentDischarge!$AH$28:$AH$1527,MATCH($F627&amp;$R627,AdmittedwithRecentDischarge!$I$28:$I$1527&amp;AdmittedwithRecentDischarge!$M$28:$M$1527,0)),""))</f>
        <v/>
      </c>
      <c r="T627" s="190">
        <f t="array" ref="T627">IF(ISNA(INDEX(AdmittedwithRecentDischarge!$I$28:$W$1527, (MATCH($F627&amp;$R627,AdmittedwithRecentDischarge!$I$28:$I$1527&amp;AdmittedwithRecentDischarge!$M$28:$M$1527,0)))),"",INDEX(AdmittedwithRecentDischarge!$I$28:$W$1527, (MATCH($F627&amp;$R627,AdmittedwithRecentDischarge!$I$28:$I$1527&amp;AdmittedwithRecentDischarge!$M$28:$M$1527,0)),9))</f>
        <v>0</v>
      </c>
      <c r="U627" s="191">
        <f t="array" ref="U627">IF(ISNA(INDEX(AdmittedwithRecentDischarge!$I$28:$W$1527, (MATCH($F627&amp;$R627,AdmittedwithRecentDischarge!$I$28:$I$1527&amp;AdmittedwithRecentDischarge!$M$28:$M$1527,0)))),"",INDEX(AdmittedwithRecentDischarge!$I$28:$W$1527, (MATCH($F627&amp;$R627,AdmittedwithRecentDischarge!$I$28:$I$1527&amp;AdmittedwithRecentDischarge!$M$28:$M$1527,0)),11))</f>
        <v>0</v>
      </c>
      <c r="V627" s="191">
        <f t="array" ref="V627">IF(ISNA(INDEX(AdmittedwithRecentDischarge!$I$28:$W$1527, (MATCH($F627&amp;$R627,AdmittedwithRecentDischarge!$I$28:$I$1527&amp;AdmittedwithRecentDischarge!$M$28:$M$1527,0)))),"",INDEX(AdmittedwithRecentDischarge!$I$28:$W$1527, (MATCH($F627&amp;$R627,AdmittedwithRecentDischarge!$I$28:$I$1527&amp;AdmittedwithRecentDischarge!$M$28:$M$1527,0)),15))</f>
        <v>0</v>
      </c>
      <c r="W627" s="228" t="b">
        <f t="shared" si="59"/>
        <v>0</v>
      </c>
      <c r="X627" s="224" t="str">
        <f t="array" ref="X627">IF(ISNA(VLOOKUP($F627, AdmittedwithRecentDischarge!$I$28:$I$1527,1,FALSE)),"",MAX(IF((AdmittedwithRecentDischarge!$I$28:$I$1527=$F627)*(AdmittedwithRecentDischarge!$K$28:$K$1527&lt;=TransferLog!$J627),AdmittedwithRecentDischarge!$K$28:$K$1527)))</f>
        <v/>
      </c>
      <c r="Y627" s="224" t="b">
        <f t="shared" si="60"/>
        <v>0</v>
      </c>
      <c r="Z627" s="208"/>
      <c r="AA627" s="207" t="str">
        <f t="shared" si="57"/>
        <v/>
      </c>
      <c r="AB627" s="212" t="b">
        <f t="shared" si="61"/>
        <v>0</v>
      </c>
      <c r="AC627" s="213">
        <f t="shared" si="58"/>
        <v>0</v>
      </c>
      <c r="AD627" s="298"/>
      <c r="AE627" s="299"/>
      <c r="AF627" s="21">
        <f t="shared" si="51"/>
        <v>0</v>
      </c>
    </row>
    <row r="628" spans="1:32" s="21" customFormat="1" ht="16.5" customHeight="1">
      <c r="A628" s="22"/>
      <c r="B628" s="22"/>
      <c r="C628" s="22"/>
      <c r="D628" s="115">
        <f t="shared" si="50"/>
        <v>608</v>
      </c>
      <c r="E628" s="248" t="str">
        <f t="array" ref="E628">IF($F628&lt;&gt;"",INDEX(DropDownLists!$K$10:$K$2516,MATCH($F628,DropDownLists!$L$10:$L$2516,0)),"")</f>
        <v/>
      </c>
      <c r="F628" s="116"/>
      <c r="G628" s="118"/>
      <c r="I628" s="144"/>
      <c r="J628" s="141"/>
      <c r="K628" s="145"/>
      <c r="L628" s="146"/>
      <c r="M628" s="195" t="str">
        <f t="array" ref="M628">IF($L628&lt;&gt;"",INDEX(DropDownLists!$H$10:$H$2516,MATCH($L628,DropDownLists!$I$10:$I$2516,0)),"")</f>
        <v/>
      </c>
      <c r="N628" s="148"/>
      <c r="O628" s="148"/>
      <c r="P628" s="146"/>
      <c r="Q628" s="148" t="s">
        <v>190</v>
      </c>
      <c r="R628" s="119" t="str">
        <f t="array" ref="R628">IF(ISNA(VLOOKUP($F628, AdmittedwithRecentDischarge!$I$28:$I$1527,1,FALSE)),"",MAX(IF((AdmittedwithRecentDischarge!$I$28:$I$1527=$F628)*(AdmittedwithRecentDischarge!$M$28:$M$1527&lt;=TransferLog!$J628),AdmittedwithRecentDischarge!$M$28:$M$1527)))</f>
        <v/>
      </c>
      <c r="S628" s="120" t="str">
        <f t="array" ref="S628">IF(ISNA(INDEX(AdmittedwithRecentDischarge!$AH$28:$AH$1527,MATCH($F628&amp;$R628,AdmittedwithRecentDischarge!$I$28:$I$1527&amp;AdmittedwithRecentDischarge!$M$28:$M$1527,0))),"", IF($R628&lt;&gt;"",INDEX(AdmittedwithRecentDischarge!$AH$28:$AH$1527,MATCH($F628&amp;$R628,AdmittedwithRecentDischarge!$I$28:$I$1527&amp;AdmittedwithRecentDischarge!$M$28:$M$1527,0)),""))</f>
        <v/>
      </c>
      <c r="T628" s="190">
        <f t="array" ref="T628">IF(ISNA(INDEX(AdmittedwithRecentDischarge!$I$28:$W$1527, (MATCH($F628&amp;$R628,AdmittedwithRecentDischarge!$I$28:$I$1527&amp;AdmittedwithRecentDischarge!$M$28:$M$1527,0)))),"",INDEX(AdmittedwithRecentDischarge!$I$28:$W$1527, (MATCH($F628&amp;$R628,AdmittedwithRecentDischarge!$I$28:$I$1527&amp;AdmittedwithRecentDischarge!$M$28:$M$1527,0)),9))</f>
        <v>0</v>
      </c>
      <c r="U628" s="191">
        <f t="array" ref="U628">IF(ISNA(INDEX(AdmittedwithRecentDischarge!$I$28:$W$1527, (MATCH($F628&amp;$R628,AdmittedwithRecentDischarge!$I$28:$I$1527&amp;AdmittedwithRecentDischarge!$M$28:$M$1527,0)))),"",INDEX(AdmittedwithRecentDischarge!$I$28:$W$1527, (MATCH($F628&amp;$R628,AdmittedwithRecentDischarge!$I$28:$I$1527&amp;AdmittedwithRecentDischarge!$M$28:$M$1527,0)),11))</f>
        <v>0</v>
      </c>
      <c r="V628" s="191">
        <f t="array" ref="V628">IF(ISNA(INDEX(AdmittedwithRecentDischarge!$I$28:$W$1527, (MATCH($F628&amp;$R628,AdmittedwithRecentDischarge!$I$28:$I$1527&amp;AdmittedwithRecentDischarge!$M$28:$M$1527,0)))),"",INDEX(AdmittedwithRecentDischarge!$I$28:$W$1527, (MATCH($F628&amp;$R628,AdmittedwithRecentDischarge!$I$28:$I$1527&amp;AdmittedwithRecentDischarge!$M$28:$M$1527,0)),15))</f>
        <v>0</v>
      </c>
      <c r="W628" s="228" t="b">
        <f t="shared" si="59"/>
        <v>0</v>
      </c>
      <c r="X628" s="224" t="str">
        <f t="array" ref="X628">IF(ISNA(VLOOKUP($F628, AdmittedwithRecentDischarge!$I$28:$I$1527,1,FALSE)),"",MAX(IF((AdmittedwithRecentDischarge!$I$28:$I$1527=$F628)*(AdmittedwithRecentDischarge!$K$28:$K$1527&lt;=TransferLog!$J628),AdmittedwithRecentDischarge!$K$28:$K$1527)))</f>
        <v/>
      </c>
      <c r="Y628" s="224" t="b">
        <f t="shared" si="60"/>
        <v>0</v>
      </c>
      <c r="Z628" s="208"/>
      <c r="AA628" s="207" t="str">
        <f t="shared" si="57"/>
        <v/>
      </c>
      <c r="AB628" s="212" t="b">
        <f t="shared" si="61"/>
        <v>0</v>
      </c>
      <c r="AC628" s="213">
        <f t="shared" si="58"/>
        <v>0</v>
      </c>
      <c r="AD628" s="298"/>
      <c r="AE628" s="299"/>
      <c r="AF628" s="21">
        <f t="shared" si="51"/>
        <v>0</v>
      </c>
    </row>
    <row r="629" spans="1:32" s="21" customFormat="1" ht="16.5" customHeight="1">
      <c r="A629" s="22"/>
      <c r="B629" s="22"/>
      <c r="C629" s="22"/>
      <c r="D629" s="115">
        <f t="shared" si="50"/>
        <v>609</v>
      </c>
      <c r="E629" s="248" t="str">
        <f t="array" ref="E629">IF($F629&lt;&gt;"",INDEX(DropDownLists!$K$10:$K$2516,MATCH($F629,DropDownLists!$L$10:$L$2516,0)),"")</f>
        <v/>
      </c>
      <c r="F629" s="116"/>
      <c r="G629" s="118"/>
      <c r="I629" s="144"/>
      <c r="J629" s="141"/>
      <c r="K629" s="145"/>
      <c r="L629" s="146"/>
      <c r="M629" s="195" t="str">
        <f t="array" ref="M629">IF($L629&lt;&gt;"",INDEX(DropDownLists!$H$10:$H$2516,MATCH($L629,DropDownLists!$I$10:$I$2516,0)),"")</f>
        <v/>
      </c>
      <c r="N629" s="148"/>
      <c r="O629" s="148"/>
      <c r="P629" s="146"/>
      <c r="Q629" s="148" t="s">
        <v>190</v>
      </c>
      <c r="R629" s="119" t="str">
        <f t="array" ref="R629">IF(ISNA(VLOOKUP($F629, AdmittedwithRecentDischarge!$I$28:$I$1527,1,FALSE)),"",MAX(IF((AdmittedwithRecentDischarge!$I$28:$I$1527=$F629)*(AdmittedwithRecentDischarge!$M$28:$M$1527&lt;=TransferLog!$J629),AdmittedwithRecentDischarge!$M$28:$M$1527)))</f>
        <v/>
      </c>
      <c r="S629" s="120" t="str">
        <f t="array" ref="S629">IF(ISNA(INDEX(AdmittedwithRecentDischarge!$AH$28:$AH$1527,MATCH($F629&amp;$R629,AdmittedwithRecentDischarge!$I$28:$I$1527&amp;AdmittedwithRecentDischarge!$M$28:$M$1527,0))),"", IF($R629&lt;&gt;"",INDEX(AdmittedwithRecentDischarge!$AH$28:$AH$1527,MATCH($F629&amp;$R629,AdmittedwithRecentDischarge!$I$28:$I$1527&amp;AdmittedwithRecentDischarge!$M$28:$M$1527,0)),""))</f>
        <v/>
      </c>
      <c r="T629" s="190">
        <f t="array" ref="T629">IF(ISNA(INDEX(AdmittedwithRecentDischarge!$I$28:$W$1527, (MATCH($F629&amp;$R629,AdmittedwithRecentDischarge!$I$28:$I$1527&amp;AdmittedwithRecentDischarge!$M$28:$M$1527,0)))),"",INDEX(AdmittedwithRecentDischarge!$I$28:$W$1527, (MATCH($F629&amp;$R629,AdmittedwithRecentDischarge!$I$28:$I$1527&amp;AdmittedwithRecentDischarge!$M$28:$M$1527,0)),9))</f>
        <v>0</v>
      </c>
      <c r="U629" s="191">
        <f t="array" ref="U629">IF(ISNA(INDEX(AdmittedwithRecentDischarge!$I$28:$W$1527, (MATCH($F629&amp;$R629,AdmittedwithRecentDischarge!$I$28:$I$1527&amp;AdmittedwithRecentDischarge!$M$28:$M$1527,0)))),"",INDEX(AdmittedwithRecentDischarge!$I$28:$W$1527, (MATCH($F629&amp;$R629,AdmittedwithRecentDischarge!$I$28:$I$1527&amp;AdmittedwithRecentDischarge!$M$28:$M$1527,0)),11))</f>
        <v>0</v>
      </c>
      <c r="V629" s="191">
        <f t="array" ref="V629">IF(ISNA(INDEX(AdmittedwithRecentDischarge!$I$28:$W$1527, (MATCH($F629&amp;$R629,AdmittedwithRecentDischarge!$I$28:$I$1527&amp;AdmittedwithRecentDischarge!$M$28:$M$1527,0)))),"",INDEX(AdmittedwithRecentDischarge!$I$28:$W$1527, (MATCH($F629&amp;$R629,AdmittedwithRecentDischarge!$I$28:$I$1527&amp;AdmittedwithRecentDischarge!$M$28:$M$1527,0)),15))</f>
        <v>0</v>
      </c>
      <c r="W629" s="228" t="b">
        <f t="shared" si="59"/>
        <v>0</v>
      </c>
      <c r="X629" s="224" t="str">
        <f t="array" ref="X629">IF(ISNA(VLOOKUP($F629, AdmittedwithRecentDischarge!$I$28:$I$1527,1,FALSE)),"",MAX(IF((AdmittedwithRecentDischarge!$I$28:$I$1527=$F629)*(AdmittedwithRecentDischarge!$K$28:$K$1527&lt;=TransferLog!$J629),AdmittedwithRecentDischarge!$K$28:$K$1527)))</f>
        <v/>
      </c>
      <c r="Y629" s="224" t="b">
        <f t="shared" si="60"/>
        <v>0</v>
      </c>
      <c r="Z629" s="208"/>
      <c r="AA629" s="207" t="str">
        <f t="shared" si="57"/>
        <v/>
      </c>
      <c r="AB629" s="212" t="b">
        <f t="shared" si="61"/>
        <v>0</v>
      </c>
      <c r="AC629" s="213">
        <f t="shared" si="58"/>
        <v>0</v>
      </c>
      <c r="AD629" s="298"/>
      <c r="AE629" s="299"/>
      <c r="AF629" s="21">
        <f t="shared" si="51"/>
        <v>0</v>
      </c>
    </row>
    <row r="630" spans="1:32" s="21" customFormat="1" ht="16.5" customHeight="1">
      <c r="A630" s="22"/>
      <c r="B630" s="22"/>
      <c r="C630" s="22"/>
      <c r="D630" s="115">
        <f t="shared" si="50"/>
        <v>610</v>
      </c>
      <c r="E630" s="248" t="str">
        <f t="array" ref="E630">IF($F630&lt;&gt;"",INDEX(DropDownLists!$K$10:$K$2516,MATCH($F630,DropDownLists!$L$10:$L$2516,0)),"")</f>
        <v/>
      </c>
      <c r="F630" s="116"/>
      <c r="G630" s="118"/>
      <c r="I630" s="144"/>
      <c r="J630" s="141"/>
      <c r="K630" s="145"/>
      <c r="L630" s="146"/>
      <c r="M630" s="195" t="str">
        <f t="array" ref="M630">IF($L630&lt;&gt;"",INDEX(DropDownLists!$H$10:$H$2516,MATCH($L630,DropDownLists!$I$10:$I$2516,0)),"")</f>
        <v/>
      </c>
      <c r="N630" s="148"/>
      <c r="O630" s="148"/>
      <c r="P630" s="146"/>
      <c r="Q630" s="148" t="s">
        <v>190</v>
      </c>
      <c r="R630" s="119" t="str">
        <f t="array" ref="R630">IF(ISNA(VLOOKUP($F630, AdmittedwithRecentDischarge!$I$28:$I$1527,1,FALSE)),"",MAX(IF((AdmittedwithRecentDischarge!$I$28:$I$1527=$F630)*(AdmittedwithRecentDischarge!$M$28:$M$1527&lt;=TransferLog!$J630),AdmittedwithRecentDischarge!$M$28:$M$1527)))</f>
        <v/>
      </c>
      <c r="S630" s="120" t="str">
        <f t="array" ref="S630">IF(ISNA(INDEX(AdmittedwithRecentDischarge!$AH$28:$AH$1527,MATCH($F630&amp;$R630,AdmittedwithRecentDischarge!$I$28:$I$1527&amp;AdmittedwithRecentDischarge!$M$28:$M$1527,0))),"", IF($R630&lt;&gt;"",INDEX(AdmittedwithRecentDischarge!$AH$28:$AH$1527,MATCH($F630&amp;$R630,AdmittedwithRecentDischarge!$I$28:$I$1527&amp;AdmittedwithRecentDischarge!$M$28:$M$1527,0)),""))</f>
        <v/>
      </c>
      <c r="T630" s="190">
        <f t="array" ref="T630">IF(ISNA(INDEX(AdmittedwithRecentDischarge!$I$28:$W$1527, (MATCH($F630&amp;$R630,AdmittedwithRecentDischarge!$I$28:$I$1527&amp;AdmittedwithRecentDischarge!$M$28:$M$1527,0)))),"",INDEX(AdmittedwithRecentDischarge!$I$28:$W$1527, (MATCH($F630&amp;$R630,AdmittedwithRecentDischarge!$I$28:$I$1527&amp;AdmittedwithRecentDischarge!$M$28:$M$1527,0)),9))</f>
        <v>0</v>
      </c>
      <c r="U630" s="191">
        <f t="array" ref="U630">IF(ISNA(INDEX(AdmittedwithRecentDischarge!$I$28:$W$1527, (MATCH($F630&amp;$R630,AdmittedwithRecentDischarge!$I$28:$I$1527&amp;AdmittedwithRecentDischarge!$M$28:$M$1527,0)))),"",INDEX(AdmittedwithRecentDischarge!$I$28:$W$1527, (MATCH($F630&amp;$R630,AdmittedwithRecentDischarge!$I$28:$I$1527&amp;AdmittedwithRecentDischarge!$M$28:$M$1527,0)),11))</f>
        <v>0</v>
      </c>
      <c r="V630" s="191">
        <f t="array" ref="V630">IF(ISNA(INDEX(AdmittedwithRecentDischarge!$I$28:$W$1527, (MATCH($F630&amp;$R630,AdmittedwithRecentDischarge!$I$28:$I$1527&amp;AdmittedwithRecentDischarge!$M$28:$M$1527,0)))),"",INDEX(AdmittedwithRecentDischarge!$I$28:$W$1527, (MATCH($F630&amp;$R630,AdmittedwithRecentDischarge!$I$28:$I$1527&amp;AdmittedwithRecentDischarge!$M$28:$M$1527,0)),15))</f>
        <v>0</v>
      </c>
      <c r="W630" s="228" t="b">
        <f t="shared" si="59"/>
        <v>0</v>
      </c>
      <c r="X630" s="224" t="str">
        <f t="array" ref="X630">IF(ISNA(VLOOKUP($F630, AdmittedwithRecentDischarge!$I$28:$I$1527,1,FALSE)),"",MAX(IF((AdmittedwithRecentDischarge!$I$28:$I$1527=$F630)*(AdmittedwithRecentDischarge!$K$28:$K$1527&lt;=TransferLog!$J630),AdmittedwithRecentDischarge!$K$28:$K$1527)))</f>
        <v/>
      </c>
      <c r="Y630" s="224" t="b">
        <f t="shared" si="60"/>
        <v>0</v>
      </c>
      <c r="Z630" s="208"/>
      <c r="AA630" s="207" t="str">
        <f t="shared" si="57"/>
        <v/>
      </c>
      <c r="AB630" s="212" t="b">
        <f t="shared" si="61"/>
        <v>0</v>
      </c>
      <c r="AC630" s="213">
        <f t="shared" si="58"/>
        <v>0</v>
      </c>
      <c r="AD630" s="298"/>
      <c r="AE630" s="299"/>
      <c r="AF630" s="21">
        <f t="shared" si="51"/>
        <v>0</v>
      </c>
    </row>
    <row r="631" spans="1:32" s="21" customFormat="1" ht="16.5" customHeight="1">
      <c r="A631" s="22"/>
      <c r="B631" s="22"/>
      <c r="C631" s="22"/>
      <c r="D631" s="115">
        <f t="shared" si="50"/>
        <v>611</v>
      </c>
      <c r="E631" s="248" t="str">
        <f t="array" ref="E631">IF($F631&lt;&gt;"",INDEX(DropDownLists!$K$10:$K$2516,MATCH($F631,DropDownLists!$L$10:$L$2516,0)),"")</f>
        <v/>
      </c>
      <c r="F631" s="116"/>
      <c r="G631" s="118"/>
      <c r="I631" s="144"/>
      <c r="J631" s="141"/>
      <c r="K631" s="145"/>
      <c r="L631" s="146"/>
      <c r="M631" s="195" t="str">
        <f t="array" ref="M631">IF($L631&lt;&gt;"",INDEX(DropDownLists!$H$10:$H$2516,MATCH($L631,DropDownLists!$I$10:$I$2516,0)),"")</f>
        <v/>
      </c>
      <c r="N631" s="148"/>
      <c r="O631" s="148"/>
      <c r="P631" s="146"/>
      <c r="Q631" s="148" t="s">
        <v>190</v>
      </c>
      <c r="R631" s="119" t="str">
        <f t="array" ref="R631">IF(ISNA(VLOOKUP($F631, AdmittedwithRecentDischarge!$I$28:$I$1527,1,FALSE)),"",MAX(IF((AdmittedwithRecentDischarge!$I$28:$I$1527=$F631)*(AdmittedwithRecentDischarge!$M$28:$M$1527&lt;=TransferLog!$J631),AdmittedwithRecentDischarge!$M$28:$M$1527)))</f>
        <v/>
      </c>
      <c r="S631" s="120" t="str">
        <f t="array" ref="S631">IF(ISNA(INDEX(AdmittedwithRecentDischarge!$AH$28:$AH$1527,MATCH($F631&amp;$R631,AdmittedwithRecentDischarge!$I$28:$I$1527&amp;AdmittedwithRecentDischarge!$M$28:$M$1527,0))),"", IF($R631&lt;&gt;"",INDEX(AdmittedwithRecentDischarge!$AH$28:$AH$1527,MATCH($F631&amp;$R631,AdmittedwithRecentDischarge!$I$28:$I$1527&amp;AdmittedwithRecentDischarge!$M$28:$M$1527,0)),""))</f>
        <v/>
      </c>
      <c r="T631" s="190">
        <f t="array" ref="T631">IF(ISNA(INDEX(AdmittedwithRecentDischarge!$I$28:$W$1527, (MATCH($F631&amp;$R631,AdmittedwithRecentDischarge!$I$28:$I$1527&amp;AdmittedwithRecentDischarge!$M$28:$M$1527,0)))),"",INDEX(AdmittedwithRecentDischarge!$I$28:$W$1527, (MATCH($F631&amp;$R631,AdmittedwithRecentDischarge!$I$28:$I$1527&amp;AdmittedwithRecentDischarge!$M$28:$M$1527,0)),9))</f>
        <v>0</v>
      </c>
      <c r="U631" s="191">
        <f t="array" ref="U631">IF(ISNA(INDEX(AdmittedwithRecentDischarge!$I$28:$W$1527, (MATCH($F631&amp;$R631,AdmittedwithRecentDischarge!$I$28:$I$1527&amp;AdmittedwithRecentDischarge!$M$28:$M$1527,0)))),"",INDEX(AdmittedwithRecentDischarge!$I$28:$W$1527, (MATCH($F631&amp;$R631,AdmittedwithRecentDischarge!$I$28:$I$1527&amp;AdmittedwithRecentDischarge!$M$28:$M$1527,0)),11))</f>
        <v>0</v>
      </c>
      <c r="V631" s="191">
        <f t="array" ref="V631">IF(ISNA(INDEX(AdmittedwithRecentDischarge!$I$28:$W$1527, (MATCH($F631&amp;$R631,AdmittedwithRecentDischarge!$I$28:$I$1527&amp;AdmittedwithRecentDischarge!$M$28:$M$1527,0)))),"",INDEX(AdmittedwithRecentDischarge!$I$28:$W$1527, (MATCH($F631&amp;$R631,AdmittedwithRecentDischarge!$I$28:$I$1527&amp;AdmittedwithRecentDischarge!$M$28:$M$1527,0)),15))</f>
        <v>0</v>
      </c>
      <c r="W631" s="228" t="b">
        <f t="shared" si="59"/>
        <v>0</v>
      </c>
      <c r="X631" s="224" t="str">
        <f t="array" ref="X631">IF(ISNA(VLOOKUP($F631, AdmittedwithRecentDischarge!$I$28:$I$1527,1,FALSE)),"",MAX(IF((AdmittedwithRecentDischarge!$I$28:$I$1527=$F631)*(AdmittedwithRecentDischarge!$K$28:$K$1527&lt;=TransferLog!$J631),AdmittedwithRecentDischarge!$K$28:$K$1527)))</f>
        <v/>
      </c>
      <c r="Y631" s="224" t="b">
        <f t="shared" si="60"/>
        <v>0</v>
      </c>
      <c r="Z631" s="208"/>
      <c r="AA631" s="207" t="str">
        <f t="shared" si="57"/>
        <v/>
      </c>
      <c r="AB631" s="212" t="b">
        <f t="shared" si="61"/>
        <v>0</v>
      </c>
      <c r="AC631" s="213">
        <f t="shared" si="58"/>
        <v>0</v>
      </c>
      <c r="AD631" s="298"/>
      <c r="AE631" s="299"/>
      <c r="AF631" s="21">
        <f t="shared" si="51"/>
        <v>0</v>
      </c>
    </row>
    <row r="632" spans="1:32" s="21" customFormat="1" ht="16.5" customHeight="1">
      <c r="A632" s="22"/>
      <c r="B632" s="22"/>
      <c r="C632" s="22"/>
      <c r="D632" s="115">
        <f t="shared" si="50"/>
        <v>612</v>
      </c>
      <c r="E632" s="248" t="str">
        <f t="array" ref="E632">IF($F632&lt;&gt;"",INDEX(DropDownLists!$K$10:$K$2516,MATCH($F632,DropDownLists!$L$10:$L$2516,0)),"")</f>
        <v/>
      </c>
      <c r="F632" s="116"/>
      <c r="G632" s="118"/>
      <c r="I632" s="144"/>
      <c r="J632" s="141"/>
      <c r="K632" s="145"/>
      <c r="L632" s="146"/>
      <c r="M632" s="195" t="str">
        <f t="array" ref="M632">IF($L632&lt;&gt;"",INDEX(DropDownLists!$H$10:$H$2516,MATCH($L632,DropDownLists!$I$10:$I$2516,0)),"")</f>
        <v/>
      </c>
      <c r="N632" s="148"/>
      <c r="O632" s="148"/>
      <c r="P632" s="146"/>
      <c r="Q632" s="148" t="s">
        <v>190</v>
      </c>
      <c r="R632" s="119" t="str">
        <f t="array" ref="R632">IF(ISNA(VLOOKUP($F632, AdmittedwithRecentDischarge!$I$28:$I$1527,1,FALSE)),"",MAX(IF((AdmittedwithRecentDischarge!$I$28:$I$1527=$F632)*(AdmittedwithRecentDischarge!$M$28:$M$1527&lt;=TransferLog!$J632),AdmittedwithRecentDischarge!$M$28:$M$1527)))</f>
        <v/>
      </c>
      <c r="S632" s="120" t="str">
        <f t="array" ref="S632">IF(ISNA(INDEX(AdmittedwithRecentDischarge!$AH$28:$AH$1527,MATCH($F632&amp;$R632,AdmittedwithRecentDischarge!$I$28:$I$1527&amp;AdmittedwithRecentDischarge!$M$28:$M$1527,0))),"", IF($R632&lt;&gt;"",INDEX(AdmittedwithRecentDischarge!$AH$28:$AH$1527,MATCH($F632&amp;$R632,AdmittedwithRecentDischarge!$I$28:$I$1527&amp;AdmittedwithRecentDischarge!$M$28:$M$1527,0)),""))</f>
        <v/>
      </c>
      <c r="T632" s="190">
        <f t="array" ref="T632">IF(ISNA(INDEX(AdmittedwithRecentDischarge!$I$28:$W$1527, (MATCH($F632&amp;$R632,AdmittedwithRecentDischarge!$I$28:$I$1527&amp;AdmittedwithRecentDischarge!$M$28:$M$1527,0)))),"",INDEX(AdmittedwithRecentDischarge!$I$28:$W$1527, (MATCH($F632&amp;$R632,AdmittedwithRecentDischarge!$I$28:$I$1527&amp;AdmittedwithRecentDischarge!$M$28:$M$1527,0)),9))</f>
        <v>0</v>
      </c>
      <c r="U632" s="191">
        <f t="array" ref="U632">IF(ISNA(INDEX(AdmittedwithRecentDischarge!$I$28:$W$1527, (MATCH($F632&amp;$R632,AdmittedwithRecentDischarge!$I$28:$I$1527&amp;AdmittedwithRecentDischarge!$M$28:$M$1527,0)))),"",INDEX(AdmittedwithRecentDischarge!$I$28:$W$1527, (MATCH($F632&amp;$R632,AdmittedwithRecentDischarge!$I$28:$I$1527&amp;AdmittedwithRecentDischarge!$M$28:$M$1527,0)),11))</f>
        <v>0</v>
      </c>
      <c r="V632" s="191">
        <f t="array" ref="V632">IF(ISNA(INDEX(AdmittedwithRecentDischarge!$I$28:$W$1527, (MATCH($F632&amp;$R632,AdmittedwithRecentDischarge!$I$28:$I$1527&amp;AdmittedwithRecentDischarge!$M$28:$M$1527,0)))),"",INDEX(AdmittedwithRecentDischarge!$I$28:$W$1527, (MATCH($F632&amp;$R632,AdmittedwithRecentDischarge!$I$28:$I$1527&amp;AdmittedwithRecentDischarge!$M$28:$M$1527,0)),15))</f>
        <v>0</v>
      </c>
      <c r="W632" s="228" t="b">
        <f t="shared" si="59"/>
        <v>0</v>
      </c>
      <c r="X632" s="224" t="str">
        <f t="array" ref="X632">IF(ISNA(VLOOKUP($F632, AdmittedwithRecentDischarge!$I$28:$I$1527,1,FALSE)),"",MAX(IF((AdmittedwithRecentDischarge!$I$28:$I$1527=$F632)*(AdmittedwithRecentDischarge!$K$28:$K$1527&lt;=TransferLog!$J632),AdmittedwithRecentDischarge!$K$28:$K$1527)))</f>
        <v/>
      </c>
      <c r="Y632" s="224" t="b">
        <f t="shared" si="60"/>
        <v>0</v>
      </c>
      <c r="Z632" s="208"/>
      <c r="AA632" s="207" t="str">
        <f t="shared" si="57"/>
        <v/>
      </c>
      <c r="AB632" s="212" t="b">
        <f t="shared" si="61"/>
        <v>0</v>
      </c>
      <c r="AC632" s="213">
        <f t="shared" si="58"/>
        <v>0</v>
      </c>
      <c r="AD632" s="298"/>
      <c r="AE632" s="299"/>
      <c r="AF632" s="21">
        <f t="shared" si="51"/>
        <v>0</v>
      </c>
    </row>
    <row r="633" spans="1:32" s="21" customFormat="1" ht="16.5" customHeight="1">
      <c r="A633" s="22"/>
      <c r="B633" s="22"/>
      <c r="C633" s="22"/>
      <c r="D633" s="115">
        <f t="shared" si="50"/>
        <v>613</v>
      </c>
      <c r="E633" s="248" t="str">
        <f t="array" ref="E633">IF($F633&lt;&gt;"",INDEX(DropDownLists!$K$10:$K$2516,MATCH($F633,DropDownLists!$L$10:$L$2516,0)),"")</f>
        <v/>
      </c>
      <c r="F633" s="116"/>
      <c r="G633" s="118"/>
      <c r="I633" s="144"/>
      <c r="J633" s="141"/>
      <c r="K633" s="145"/>
      <c r="L633" s="146"/>
      <c r="M633" s="195" t="str">
        <f t="array" ref="M633">IF($L633&lt;&gt;"",INDEX(DropDownLists!$H$10:$H$2516,MATCH($L633,DropDownLists!$I$10:$I$2516,0)),"")</f>
        <v/>
      </c>
      <c r="N633" s="148"/>
      <c r="O633" s="148"/>
      <c r="P633" s="146"/>
      <c r="Q633" s="148" t="s">
        <v>190</v>
      </c>
      <c r="R633" s="119" t="str">
        <f t="array" ref="R633">IF(ISNA(VLOOKUP($F633, AdmittedwithRecentDischarge!$I$28:$I$1527,1,FALSE)),"",MAX(IF((AdmittedwithRecentDischarge!$I$28:$I$1527=$F633)*(AdmittedwithRecentDischarge!$M$28:$M$1527&lt;=TransferLog!$J633),AdmittedwithRecentDischarge!$M$28:$M$1527)))</f>
        <v/>
      </c>
      <c r="S633" s="120" t="str">
        <f t="array" ref="S633">IF(ISNA(INDEX(AdmittedwithRecentDischarge!$AH$28:$AH$1527,MATCH($F633&amp;$R633,AdmittedwithRecentDischarge!$I$28:$I$1527&amp;AdmittedwithRecentDischarge!$M$28:$M$1527,0))),"", IF($R633&lt;&gt;"",INDEX(AdmittedwithRecentDischarge!$AH$28:$AH$1527,MATCH($F633&amp;$R633,AdmittedwithRecentDischarge!$I$28:$I$1527&amp;AdmittedwithRecentDischarge!$M$28:$M$1527,0)),""))</f>
        <v/>
      </c>
      <c r="T633" s="190">
        <f t="array" ref="T633">IF(ISNA(INDEX(AdmittedwithRecentDischarge!$I$28:$W$1527, (MATCH($F633&amp;$R633,AdmittedwithRecentDischarge!$I$28:$I$1527&amp;AdmittedwithRecentDischarge!$M$28:$M$1527,0)))),"",INDEX(AdmittedwithRecentDischarge!$I$28:$W$1527, (MATCH($F633&amp;$R633,AdmittedwithRecentDischarge!$I$28:$I$1527&amp;AdmittedwithRecentDischarge!$M$28:$M$1527,0)),9))</f>
        <v>0</v>
      </c>
      <c r="U633" s="191">
        <f t="array" ref="U633">IF(ISNA(INDEX(AdmittedwithRecentDischarge!$I$28:$W$1527, (MATCH($F633&amp;$R633,AdmittedwithRecentDischarge!$I$28:$I$1527&amp;AdmittedwithRecentDischarge!$M$28:$M$1527,0)))),"",INDEX(AdmittedwithRecentDischarge!$I$28:$W$1527, (MATCH($F633&amp;$R633,AdmittedwithRecentDischarge!$I$28:$I$1527&amp;AdmittedwithRecentDischarge!$M$28:$M$1527,0)),11))</f>
        <v>0</v>
      </c>
      <c r="V633" s="191">
        <f t="array" ref="V633">IF(ISNA(INDEX(AdmittedwithRecentDischarge!$I$28:$W$1527, (MATCH($F633&amp;$R633,AdmittedwithRecentDischarge!$I$28:$I$1527&amp;AdmittedwithRecentDischarge!$M$28:$M$1527,0)))),"",INDEX(AdmittedwithRecentDischarge!$I$28:$W$1527, (MATCH($F633&amp;$R633,AdmittedwithRecentDischarge!$I$28:$I$1527&amp;AdmittedwithRecentDischarge!$M$28:$M$1527,0)),15))</f>
        <v>0</v>
      </c>
      <c r="W633" s="228" t="b">
        <f t="shared" si="59"/>
        <v>0</v>
      </c>
      <c r="X633" s="224" t="str">
        <f t="array" ref="X633">IF(ISNA(VLOOKUP($F633, AdmittedwithRecentDischarge!$I$28:$I$1527,1,FALSE)),"",MAX(IF((AdmittedwithRecentDischarge!$I$28:$I$1527=$F633)*(AdmittedwithRecentDischarge!$K$28:$K$1527&lt;=TransferLog!$J633),AdmittedwithRecentDischarge!$K$28:$K$1527)))</f>
        <v/>
      </c>
      <c r="Y633" s="224" t="b">
        <f t="shared" si="60"/>
        <v>0</v>
      </c>
      <c r="Z633" s="208"/>
      <c r="AA633" s="207" t="str">
        <f t="shared" si="57"/>
        <v/>
      </c>
      <c r="AB633" s="212" t="b">
        <f t="shared" si="61"/>
        <v>0</v>
      </c>
      <c r="AC633" s="213">
        <f t="shared" si="58"/>
        <v>0</v>
      </c>
      <c r="AD633" s="298"/>
      <c r="AE633" s="299"/>
      <c r="AF633" s="21">
        <f t="shared" si="51"/>
        <v>0</v>
      </c>
    </row>
    <row r="634" spans="1:32" s="21" customFormat="1" ht="16.5" customHeight="1">
      <c r="A634" s="22"/>
      <c r="B634" s="22"/>
      <c r="C634" s="22"/>
      <c r="D634" s="115">
        <f t="shared" si="50"/>
        <v>614</v>
      </c>
      <c r="E634" s="248" t="str">
        <f t="array" ref="E634">IF($F634&lt;&gt;"",INDEX(DropDownLists!$K$10:$K$2516,MATCH($F634,DropDownLists!$L$10:$L$2516,0)),"")</f>
        <v/>
      </c>
      <c r="F634" s="116"/>
      <c r="G634" s="118"/>
      <c r="I634" s="144"/>
      <c r="J634" s="141"/>
      <c r="K634" s="145"/>
      <c r="L634" s="146"/>
      <c r="M634" s="195" t="str">
        <f t="array" ref="M634">IF($L634&lt;&gt;"",INDEX(DropDownLists!$H$10:$H$2516,MATCH($L634,DropDownLists!$I$10:$I$2516,0)),"")</f>
        <v/>
      </c>
      <c r="N634" s="148"/>
      <c r="O634" s="148"/>
      <c r="P634" s="146"/>
      <c r="Q634" s="148" t="s">
        <v>190</v>
      </c>
      <c r="R634" s="119" t="str">
        <f t="array" ref="R634">IF(ISNA(VLOOKUP($F634, AdmittedwithRecentDischarge!$I$28:$I$1527,1,FALSE)),"",MAX(IF((AdmittedwithRecentDischarge!$I$28:$I$1527=$F634)*(AdmittedwithRecentDischarge!$M$28:$M$1527&lt;=TransferLog!$J634),AdmittedwithRecentDischarge!$M$28:$M$1527)))</f>
        <v/>
      </c>
      <c r="S634" s="120" t="str">
        <f t="array" ref="S634">IF(ISNA(INDEX(AdmittedwithRecentDischarge!$AH$28:$AH$1527,MATCH($F634&amp;$R634,AdmittedwithRecentDischarge!$I$28:$I$1527&amp;AdmittedwithRecentDischarge!$M$28:$M$1527,0))),"", IF($R634&lt;&gt;"",INDEX(AdmittedwithRecentDischarge!$AH$28:$AH$1527,MATCH($F634&amp;$R634,AdmittedwithRecentDischarge!$I$28:$I$1527&amp;AdmittedwithRecentDischarge!$M$28:$M$1527,0)),""))</f>
        <v/>
      </c>
      <c r="T634" s="190">
        <f t="array" ref="T634">IF(ISNA(INDEX(AdmittedwithRecentDischarge!$I$28:$W$1527, (MATCH($F634&amp;$R634,AdmittedwithRecentDischarge!$I$28:$I$1527&amp;AdmittedwithRecentDischarge!$M$28:$M$1527,0)))),"",INDEX(AdmittedwithRecentDischarge!$I$28:$W$1527, (MATCH($F634&amp;$R634,AdmittedwithRecentDischarge!$I$28:$I$1527&amp;AdmittedwithRecentDischarge!$M$28:$M$1527,0)),9))</f>
        <v>0</v>
      </c>
      <c r="U634" s="191">
        <f t="array" ref="U634">IF(ISNA(INDEX(AdmittedwithRecentDischarge!$I$28:$W$1527, (MATCH($F634&amp;$R634,AdmittedwithRecentDischarge!$I$28:$I$1527&amp;AdmittedwithRecentDischarge!$M$28:$M$1527,0)))),"",INDEX(AdmittedwithRecentDischarge!$I$28:$W$1527, (MATCH($F634&amp;$R634,AdmittedwithRecentDischarge!$I$28:$I$1527&amp;AdmittedwithRecentDischarge!$M$28:$M$1527,0)),11))</f>
        <v>0</v>
      </c>
      <c r="V634" s="191">
        <f t="array" ref="V634">IF(ISNA(INDEX(AdmittedwithRecentDischarge!$I$28:$W$1527, (MATCH($F634&amp;$R634,AdmittedwithRecentDischarge!$I$28:$I$1527&amp;AdmittedwithRecentDischarge!$M$28:$M$1527,0)))),"",INDEX(AdmittedwithRecentDischarge!$I$28:$W$1527, (MATCH($F634&amp;$R634,AdmittedwithRecentDischarge!$I$28:$I$1527&amp;AdmittedwithRecentDischarge!$M$28:$M$1527,0)),15))</f>
        <v>0</v>
      </c>
      <c r="W634" s="228" t="b">
        <f t="shared" si="59"/>
        <v>0</v>
      </c>
      <c r="X634" s="224" t="str">
        <f t="array" ref="X634">IF(ISNA(VLOOKUP($F634, AdmittedwithRecentDischarge!$I$28:$I$1527,1,FALSE)),"",MAX(IF((AdmittedwithRecentDischarge!$I$28:$I$1527=$F634)*(AdmittedwithRecentDischarge!$K$28:$K$1527&lt;=TransferLog!$J634),AdmittedwithRecentDischarge!$K$28:$K$1527)))</f>
        <v/>
      </c>
      <c r="Y634" s="224" t="b">
        <f t="shared" si="60"/>
        <v>0</v>
      </c>
      <c r="Z634" s="208"/>
      <c r="AA634" s="207" t="str">
        <f t="shared" si="57"/>
        <v/>
      </c>
      <c r="AB634" s="212" t="b">
        <f t="shared" si="61"/>
        <v>0</v>
      </c>
      <c r="AC634" s="213">
        <f t="shared" si="58"/>
        <v>0</v>
      </c>
      <c r="AD634" s="298"/>
      <c r="AE634" s="299"/>
      <c r="AF634" s="21">
        <f t="shared" si="51"/>
        <v>0</v>
      </c>
    </row>
    <row r="635" spans="1:32" s="21" customFormat="1" ht="16.5" customHeight="1">
      <c r="A635" s="22"/>
      <c r="B635" s="22"/>
      <c r="C635" s="22"/>
      <c r="D635" s="115">
        <f t="shared" si="50"/>
        <v>615</v>
      </c>
      <c r="E635" s="248" t="str">
        <f t="array" ref="E635">IF($F635&lt;&gt;"",INDEX(DropDownLists!$K$10:$K$2516,MATCH($F635,DropDownLists!$L$10:$L$2516,0)),"")</f>
        <v/>
      </c>
      <c r="F635" s="116"/>
      <c r="G635" s="118"/>
      <c r="I635" s="144"/>
      <c r="J635" s="141"/>
      <c r="K635" s="145"/>
      <c r="L635" s="146"/>
      <c r="M635" s="195" t="str">
        <f t="array" ref="M635">IF($L635&lt;&gt;"",INDEX(DropDownLists!$H$10:$H$2516,MATCH($L635,DropDownLists!$I$10:$I$2516,0)),"")</f>
        <v/>
      </c>
      <c r="N635" s="148"/>
      <c r="O635" s="148"/>
      <c r="P635" s="146"/>
      <c r="Q635" s="148" t="s">
        <v>190</v>
      </c>
      <c r="R635" s="119" t="str">
        <f t="array" ref="R635">IF(ISNA(VLOOKUP($F635, AdmittedwithRecentDischarge!$I$28:$I$1527,1,FALSE)),"",MAX(IF((AdmittedwithRecentDischarge!$I$28:$I$1527=$F635)*(AdmittedwithRecentDischarge!$M$28:$M$1527&lt;=TransferLog!$J635),AdmittedwithRecentDischarge!$M$28:$M$1527)))</f>
        <v/>
      </c>
      <c r="S635" s="120" t="str">
        <f t="array" ref="S635">IF(ISNA(INDEX(AdmittedwithRecentDischarge!$AH$28:$AH$1527,MATCH($F635&amp;$R635,AdmittedwithRecentDischarge!$I$28:$I$1527&amp;AdmittedwithRecentDischarge!$M$28:$M$1527,0))),"", IF($R635&lt;&gt;"",INDEX(AdmittedwithRecentDischarge!$AH$28:$AH$1527,MATCH($F635&amp;$R635,AdmittedwithRecentDischarge!$I$28:$I$1527&amp;AdmittedwithRecentDischarge!$M$28:$M$1527,0)),""))</f>
        <v/>
      </c>
      <c r="T635" s="190">
        <f t="array" ref="T635">IF(ISNA(INDEX(AdmittedwithRecentDischarge!$I$28:$W$1527, (MATCH($F635&amp;$R635,AdmittedwithRecentDischarge!$I$28:$I$1527&amp;AdmittedwithRecentDischarge!$M$28:$M$1527,0)))),"",INDEX(AdmittedwithRecentDischarge!$I$28:$W$1527, (MATCH($F635&amp;$R635,AdmittedwithRecentDischarge!$I$28:$I$1527&amp;AdmittedwithRecentDischarge!$M$28:$M$1527,0)),9))</f>
        <v>0</v>
      </c>
      <c r="U635" s="191">
        <f t="array" ref="U635">IF(ISNA(INDEX(AdmittedwithRecentDischarge!$I$28:$W$1527, (MATCH($F635&amp;$R635,AdmittedwithRecentDischarge!$I$28:$I$1527&amp;AdmittedwithRecentDischarge!$M$28:$M$1527,0)))),"",INDEX(AdmittedwithRecentDischarge!$I$28:$W$1527, (MATCH($F635&amp;$R635,AdmittedwithRecentDischarge!$I$28:$I$1527&amp;AdmittedwithRecentDischarge!$M$28:$M$1527,0)),11))</f>
        <v>0</v>
      </c>
      <c r="V635" s="191">
        <f t="array" ref="V635">IF(ISNA(INDEX(AdmittedwithRecentDischarge!$I$28:$W$1527, (MATCH($F635&amp;$R635,AdmittedwithRecentDischarge!$I$28:$I$1527&amp;AdmittedwithRecentDischarge!$M$28:$M$1527,0)))),"",INDEX(AdmittedwithRecentDischarge!$I$28:$W$1527, (MATCH($F635&amp;$R635,AdmittedwithRecentDischarge!$I$28:$I$1527&amp;AdmittedwithRecentDischarge!$M$28:$M$1527,0)),15))</f>
        <v>0</v>
      </c>
      <c r="W635" s="228" t="b">
        <f t="shared" si="59"/>
        <v>0</v>
      </c>
      <c r="X635" s="224" t="str">
        <f t="array" ref="X635">IF(ISNA(VLOOKUP($F635, AdmittedwithRecentDischarge!$I$28:$I$1527,1,FALSE)),"",MAX(IF((AdmittedwithRecentDischarge!$I$28:$I$1527=$F635)*(AdmittedwithRecentDischarge!$K$28:$K$1527&lt;=TransferLog!$J635),AdmittedwithRecentDischarge!$K$28:$K$1527)))</f>
        <v/>
      </c>
      <c r="Y635" s="224" t="b">
        <f t="shared" si="60"/>
        <v>0</v>
      </c>
      <c r="Z635" s="208"/>
      <c r="AA635" s="207" t="str">
        <f t="shared" si="57"/>
        <v/>
      </c>
      <c r="AB635" s="212" t="b">
        <f t="shared" si="61"/>
        <v>0</v>
      </c>
      <c r="AC635" s="213">
        <f t="shared" si="58"/>
        <v>0</v>
      </c>
      <c r="AD635" s="298"/>
      <c r="AE635" s="299"/>
      <c r="AF635" s="21">
        <f t="shared" si="51"/>
        <v>0</v>
      </c>
    </row>
    <row r="636" spans="1:32" s="21" customFormat="1" ht="16.5" customHeight="1">
      <c r="A636" s="22"/>
      <c r="B636" s="22"/>
      <c r="C636" s="22"/>
      <c r="D636" s="115">
        <f t="shared" si="50"/>
        <v>616</v>
      </c>
      <c r="E636" s="248" t="str">
        <f t="array" ref="E636">IF($F636&lt;&gt;"",INDEX(DropDownLists!$K$10:$K$2516,MATCH($F636,DropDownLists!$L$10:$L$2516,0)),"")</f>
        <v/>
      </c>
      <c r="F636" s="116"/>
      <c r="G636" s="118"/>
      <c r="I636" s="144"/>
      <c r="J636" s="141"/>
      <c r="K636" s="145"/>
      <c r="L636" s="146"/>
      <c r="M636" s="195" t="str">
        <f t="array" ref="M636">IF($L636&lt;&gt;"",INDEX(DropDownLists!$H$10:$H$2516,MATCH($L636,DropDownLists!$I$10:$I$2516,0)),"")</f>
        <v/>
      </c>
      <c r="N636" s="148"/>
      <c r="O636" s="148"/>
      <c r="P636" s="146"/>
      <c r="Q636" s="148" t="s">
        <v>190</v>
      </c>
      <c r="R636" s="119" t="str">
        <f t="array" ref="R636">IF(ISNA(VLOOKUP($F636, AdmittedwithRecentDischarge!$I$28:$I$1527,1,FALSE)),"",MAX(IF((AdmittedwithRecentDischarge!$I$28:$I$1527=$F636)*(AdmittedwithRecentDischarge!$M$28:$M$1527&lt;=TransferLog!$J636),AdmittedwithRecentDischarge!$M$28:$M$1527)))</f>
        <v/>
      </c>
      <c r="S636" s="120" t="str">
        <f t="array" ref="S636">IF(ISNA(INDEX(AdmittedwithRecentDischarge!$AH$28:$AH$1527,MATCH($F636&amp;$R636,AdmittedwithRecentDischarge!$I$28:$I$1527&amp;AdmittedwithRecentDischarge!$M$28:$M$1527,0))),"", IF($R636&lt;&gt;"",INDEX(AdmittedwithRecentDischarge!$AH$28:$AH$1527,MATCH($F636&amp;$R636,AdmittedwithRecentDischarge!$I$28:$I$1527&amp;AdmittedwithRecentDischarge!$M$28:$M$1527,0)),""))</f>
        <v/>
      </c>
      <c r="T636" s="190">
        <f t="array" ref="T636">IF(ISNA(INDEX(AdmittedwithRecentDischarge!$I$28:$W$1527, (MATCH($F636&amp;$R636,AdmittedwithRecentDischarge!$I$28:$I$1527&amp;AdmittedwithRecentDischarge!$M$28:$M$1527,0)))),"",INDEX(AdmittedwithRecentDischarge!$I$28:$W$1527, (MATCH($F636&amp;$R636,AdmittedwithRecentDischarge!$I$28:$I$1527&amp;AdmittedwithRecentDischarge!$M$28:$M$1527,0)),9))</f>
        <v>0</v>
      </c>
      <c r="U636" s="191">
        <f t="array" ref="U636">IF(ISNA(INDEX(AdmittedwithRecentDischarge!$I$28:$W$1527, (MATCH($F636&amp;$R636,AdmittedwithRecentDischarge!$I$28:$I$1527&amp;AdmittedwithRecentDischarge!$M$28:$M$1527,0)))),"",INDEX(AdmittedwithRecentDischarge!$I$28:$W$1527, (MATCH($F636&amp;$R636,AdmittedwithRecentDischarge!$I$28:$I$1527&amp;AdmittedwithRecentDischarge!$M$28:$M$1527,0)),11))</f>
        <v>0</v>
      </c>
      <c r="V636" s="191">
        <f t="array" ref="V636">IF(ISNA(INDEX(AdmittedwithRecentDischarge!$I$28:$W$1527, (MATCH($F636&amp;$R636,AdmittedwithRecentDischarge!$I$28:$I$1527&amp;AdmittedwithRecentDischarge!$M$28:$M$1527,0)))),"",INDEX(AdmittedwithRecentDischarge!$I$28:$W$1527, (MATCH($F636&amp;$R636,AdmittedwithRecentDischarge!$I$28:$I$1527&amp;AdmittedwithRecentDischarge!$M$28:$M$1527,0)),15))</f>
        <v>0</v>
      </c>
      <c r="W636" s="228" t="b">
        <f t="shared" si="59"/>
        <v>0</v>
      </c>
      <c r="X636" s="224" t="str">
        <f t="array" ref="X636">IF(ISNA(VLOOKUP($F636, AdmittedwithRecentDischarge!$I$28:$I$1527,1,FALSE)),"",MAX(IF((AdmittedwithRecentDischarge!$I$28:$I$1527=$F636)*(AdmittedwithRecentDischarge!$K$28:$K$1527&lt;=TransferLog!$J636),AdmittedwithRecentDischarge!$K$28:$K$1527)))</f>
        <v/>
      </c>
      <c r="Y636" s="224" t="b">
        <f t="shared" si="60"/>
        <v>0</v>
      </c>
      <c r="Z636" s="208"/>
      <c r="AA636" s="207" t="str">
        <f t="shared" si="57"/>
        <v/>
      </c>
      <c r="AB636" s="212" t="b">
        <f t="shared" si="61"/>
        <v>0</v>
      </c>
      <c r="AC636" s="213">
        <f t="shared" si="58"/>
        <v>0</v>
      </c>
      <c r="AD636" s="298"/>
      <c r="AE636" s="299"/>
      <c r="AF636" s="21">
        <f t="shared" si="51"/>
        <v>0</v>
      </c>
    </row>
    <row r="637" spans="1:32" s="21" customFormat="1" ht="16.5" customHeight="1">
      <c r="A637" s="22"/>
      <c r="B637" s="22"/>
      <c r="C637" s="22"/>
      <c r="D637" s="115">
        <f t="shared" si="50"/>
        <v>617</v>
      </c>
      <c r="E637" s="248" t="str">
        <f t="array" ref="E637">IF($F637&lt;&gt;"",INDEX(DropDownLists!$K$10:$K$2516,MATCH($F637,DropDownLists!$L$10:$L$2516,0)),"")</f>
        <v/>
      </c>
      <c r="F637" s="116"/>
      <c r="G637" s="118"/>
      <c r="I637" s="144"/>
      <c r="J637" s="141"/>
      <c r="K637" s="145"/>
      <c r="L637" s="146"/>
      <c r="M637" s="195" t="str">
        <f t="array" ref="M637">IF($L637&lt;&gt;"",INDEX(DropDownLists!$H$10:$H$2516,MATCH($L637,DropDownLists!$I$10:$I$2516,0)),"")</f>
        <v/>
      </c>
      <c r="N637" s="148"/>
      <c r="O637" s="148"/>
      <c r="P637" s="146"/>
      <c r="Q637" s="148" t="s">
        <v>190</v>
      </c>
      <c r="R637" s="119" t="str">
        <f t="array" ref="R637">IF(ISNA(VLOOKUP($F637, AdmittedwithRecentDischarge!$I$28:$I$1527,1,FALSE)),"",MAX(IF((AdmittedwithRecentDischarge!$I$28:$I$1527=$F637)*(AdmittedwithRecentDischarge!$M$28:$M$1527&lt;=TransferLog!$J637),AdmittedwithRecentDischarge!$M$28:$M$1527)))</f>
        <v/>
      </c>
      <c r="S637" s="120" t="str">
        <f t="array" ref="S637">IF(ISNA(INDEX(AdmittedwithRecentDischarge!$AH$28:$AH$1527,MATCH($F637&amp;$R637,AdmittedwithRecentDischarge!$I$28:$I$1527&amp;AdmittedwithRecentDischarge!$M$28:$M$1527,0))),"", IF($R637&lt;&gt;"",INDEX(AdmittedwithRecentDischarge!$AH$28:$AH$1527,MATCH($F637&amp;$R637,AdmittedwithRecentDischarge!$I$28:$I$1527&amp;AdmittedwithRecentDischarge!$M$28:$M$1527,0)),""))</f>
        <v/>
      </c>
      <c r="T637" s="190">
        <f t="array" ref="T637">IF(ISNA(INDEX(AdmittedwithRecentDischarge!$I$28:$W$1527, (MATCH($F637&amp;$R637,AdmittedwithRecentDischarge!$I$28:$I$1527&amp;AdmittedwithRecentDischarge!$M$28:$M$1527,0)))),"",INDEX(AdmittedwithRecentDischarge!$I$28:$W$1527, (MATCH($F637&amp;$R637,AdmittedwithRecentDischarge!$I$28:$I$1527&amp;AdmittedwithRecentDischarge!$M$28:$M$1527,0)),9))</f>
        <v>0</v>
      </c>
      <c r="U637" s="191">
        <f t="array" ref="U637">IF(ISNA(INDEX(AdmittedwithRecentDischarge!$I$28:$W$1527, (MATCH($F637&amp;$R637,AdmittedwithRecentDischarge!$I$28:$I$1527&amp;AdmittedwithRecentDischarge!$M$28:$M$1527,0)))),"",INDEX(AdmittedwithRecentDischarge!$I$28:$W$1527, (MATCH($F637&amp;$R637,AdmittedwithRecentDischarge!$I$28:$I$1527&amp;AdmittedwithRecentDischarge!$M$28:$M$1527,0)),11))</f>
        <v>0</v>
      </c>
      <c r="V637" s="191">
        <f t="array" ref="V637">IF(ISNA(INDEX(AdmittedwithRecentDischarge!$I$28:$W$1527, (MATCH($F637&amp;$R637,AdmittedwithRecentDischarge!$I$28:$I$1527&amp;AdmittedwithRecentDischarge!$M$28:$M$1527,0)))),"",INDEX(AdmittedwithRecentDischarge!$I$28:$W$1527, (MATCH($F637&amp;$R637,AdmittedwithRecentDischarge!$I$28:$I$1527&amp;AdmittedwithRecentDischarge!$M$28:$M$1527,0)),15))</f>
        <v>0</v>
      </c>
      <c r="W637" s="228" t="b">
        <f t="shared" si="59"/>
        <v>0</v>
      </c>
      <c r="X637" s="224" t="str">
        <f t="array" ref="X637">IF(ISNA(VLOOKUP($F637, AdmittedwithRecentDischarge!$I$28:$I$1527,1,FALSE)),"",MAX(IF((AdmittedwithRecentDischarge!$I$28:$I$1527=$F637)*(AdmittedwithRecentDischarge!$K$28:$K$1527&lt;=TransferLog!$J637),AdmittedwithRecentDischarge!$K$28:$K$1527)))</f>
        <v/>
      </c>
      <c r="Y637" s="224" t="b">
        <f t="shared" si="60"/>
        <v>0</v>
      </c>
      <c r="Z637" s="208"/>
      <c r="AA637" s="207" t="str">
        <f t="shared" si="57"/>
        <v/>
      </c>
      <c r="AB637" s="212" t="b">
        <f t="shared" si="61"/>
        <v>0</v>
      </c>
      <c r="AC637" s="213">
        <f t="shared" si="58"/>
        <v>0</v>
      </c>
      <c r="AD637" s="298"/>
      <c r="AE637" s="299"/>
      <c r="AF637" s="21">
        <f t="shared" si="51"/>
        <v>0</v>
      </c>
    </row>
    <row r="638" spans="1:32" s="21" customFormat="1" ht="16.5" customHeight="1">
      <c r="A638" s="22"/>
      <c r="B638" s="22"/>
      <c r="C638" s="22"/>
      <c r="D638" s="115">
        <f t="shared" si="50"/>
        <v>618</v>
      </c>
      <c r="E638" s="248" t="str">
        <f t="array" ref="E638">IF($F638&lt;&gt;"",INDEX(DropDownLists!$K$10:$K$2516,MATCH($F638,DropDownLists!$L$10:$L$2516,0)),"")</f>
        <v/>
      </c>
      <c r="F638" s="116"/>
      <c r="G638" s="118"/>
      <c r="I638" s="144"/>
      <c r="J638" s="141"/>
      <c r="K638" s="145"/>
      <c r="L638" s="146"/>
      <c r="M638" s="195" t="str">
        <f t="array" ref="M638">IF($L638&lt;&gt;"",INDEX(DropDownLists!$H$10:$H$2516,MATCH($L638,DropDownLists!$I$10:$I$2516,0)),"")</f>
        <v/>
      </c>
      <c r="N638" s="148"/>
      <c r="O638" s="148"/>
      <c r="P638" s="146"/>
      <c r="Q638" s="148" t="s">
        <v>190</v>
      </c>
      <c r="R638" s="119" t="str">
        <f t="array" ref="R638">IF(ISNA(VLOOKUP($F638, AdmittedwithRecentDischarge!$I$28:$I$1527,1,FALSE)),"",MAX(IF((AdmittedwithRecentDischarge!$I$28:$I$1527=$F638)*(AdmittedwithRecentDischarge!$M$28:$M$1527&lt;=TransferLog!$J638),AdmittedwithRecentDischarge!$M$28:$M$1527)))</f>
        <v/>
      </c>
      <c r="S638" s="120" t="str">
        <f t="array" ref="S638">IF(ISNA(INDEX(AdmittedwithRecentDischarge!$AH$28:$AH$1527,MATCH($F638&amp;$R638,AdmittedwithRecentDischarge!$I$28:$I$1527&amp;AdmittedwithRecentDischarge!$M$28:$M$1527,0))),"", IF($R638&lt;&gt;"",INDEX(AdmittedwithRecentDischarge!$AH$28:$AH$1527,MATCH($F638&amp;$R638,AdmittedwithRecentDischarge!$I$28:$I$1527&amp;AdmittedwithRecentDischarge!$M$28:$M$1527,0)),""))</f>
        <v/>
      </c>
      <c r="T638" s="190">
        <f t="array" ref="T638">IF(ISNA(INDEX(AdmittedwithRecentDischarge!$I$28:$W$1527, (MATCH($F638&amp;$R638,AdmittedwithRecentDischarge!$I$28:$I$1527&amp;AdmittedwithRecentDischarge!$M$28:$M$1527,0)))),"",INDEX(AdmittedwithRecentDischarge!$I$28:$W$1527, (MATCH($F638&amp;$R638,AdmittedwithRecentDischarge!$I$28:$I$1527&amp;AdmittedwithRecentDischarge!$M$28:$M$1527,0)),9))</f>
        <v>0</v>
      </c>
      <c r="U638" s="191">
        <f t="array" ref="U638">IF(ISNA(INDEX(AdmittedwithRecentDischarge!$I$28:$W$1527, (MATCH($F638&amp;$R638,AdmittedwithRecentDischarge!$I$28:$I$1527&amp;AdmittedwithRecentDischarge!$M$28:$M$1527,0)))),"",INDEX(AdmittedwithRecentDischarge!$I$28:$W$1527, (MATCH($F638&amp;$R638,AdmittedwithRecentDischarge!$I$28:$I$1527&amp;AdmittedwithRecentDischarge!$M$28:$M$1527,0)),11))</f>
        <v>0</v>
      </c>
      <c r="V638" s="191">
        <f t="array" ref="V638">IF(ISNA(INDEX(AdmittedwithRecentDischarge!$I$28:$W$1527, (MATCH($F638&amp;$R638,AdmittedwithRecentDischarge!$I$28:$I$1527&amp;AdmittedwithRecentDischarge!$M$28:$M$1527,0)))),"",INDEX(AdmittedwithRecentDischarge!$I$28:$W$1527, (MATCH($F638&amp;$R638,AdmittedwithRecentDischarge!$I$28:$I$1527&amp;AdmittedwithRecentDischarge!$M$28:$M$1527,0)),15))</f>
        <v>0</v>
      </c>
      <c r="W638" s="228" t="b">
        <f t="shared" si="59"/>
        <v>0</v>
      </c>
      <c r="X638" s="224" t="str">
        <f t="array" ref="X638">IF(ISNA(VLOOKUP($F638, AdmittedwithRecentDischarge!$I$28:$I$1527,1,FALSE)),"",MAX(IF((AdmittedwithRecentDischarge!$I$28:$I$1527=$F638)*(AdmittedwithRecentDischarge!$K$28:$K$1527&lt;=TransferLog!$J638),AdmittedwithRecentDischarge!$K$28:$K$1527)))</f>
        <v/>
      </c>
      <c r="Y638" s="224" t="b">
        <f t="shared" si="60"/>
        <v>0</v>
      </c>
      <c r="Z638" s="208"/>
      <c r="AA638" s="207" t="str">
        <f t="shared" si="57"/>
        <v/>
      </c>
      <c r="AB638" s="212" t="b">
        <f t="shared" si="61"/>
        <v>0</v>
      </c>
      <c r="AC638" s="213">
        <f t="shared" si="58"/>
        <v>0</v>
      </c>
      <c r="AD638" s="298"/>
      <c r="AE638" s="299"/>
      <c r="AF638" s="21">
        <f t="shared" si="51"/>
        <v>0</v>
      </c>
    </row>
    <row r="639" spans="1:32" s="21" customFormat="1" ht="16.5" customHeight="1">
      <c r="A639" s="22"/>
      <c r="B639" s="22"/>
      <c r="C639" s="22"/>
      <c r="D639" s="115">
        <f t="shared" si="50"/>
        <v>619</v>
      </c>
      <c r="E639" s="248" t="str">
        <f t="array" ref="E639">IF($F639&lt;&gt;"",INDEX(DropDownLists!$K$10:$K$2516,MATCH($F639,DropDownLists!$L$10:$L$2516,0)),"")</f>
        <v/>
      </c>
      <c r="F639" s="116"/>
      <c r="G639" s="118"/>
      <c r="I639" s="144"/>
      <c r="J639" s="141"/>
      <c r="K639" s="145"/>
      <c r="L639" s="146"/>
      <c r="M639" s="195" t="str">
        <f t="array" ref="M639">IF($L639&lt;&gt;"",INDEX(DropDownLists!$H$10:$H$2516,MATCH($L639,DropDownLists!$I$10:$I$2516,0)),"")</f>
        <v/>
      </c>
      <c r="N639" s="148"/>
      <c r="O639" s="148"/>
      <c r="P639" s="146"/>
      <c r="Q639" s="148" t="s">
        <v>190</v>
      </c>
      <c r="R639" s="119" t="str">
        <f t="array" ref="R639">IF(ISNA(VLOOKUP($F639, AdmittedwithRecentDischarge!$I$28:$I$1527,1,FALSE)),"",MAX(IF((AdmittedwithRecentDischarge!$I$28:$I$1527=$F639)*(AdmittedwithRecentDischarge!$M$28:$M$1527&lt;=TransferLog!$J639),AdmittedwithRecentDischarge!$M$28:$M$1527)))</f>
        <v/>
      </c>
      <c r="S639" s="120" t="str">
        <f t="array" ref="S639">IF(ISNA(INDEX(AdmittedwithRecentDischarge!$AH$28:$AH$1527,MATCH($F639&amp;$R639,AdmittedwithRecentDischarge!$I$28:$I$1527&amp;AdmittedwithRecentDischarge!$M$28:$M$1527,0))),"", IF($R639&lt;&gt;"",INDEX(AdmittedwithRecentDischarge!$AH$28:$AH$1527,MATCH($F639&amp;$R639,AdmittedwithRecentDischarge!$I$28:$I$1527&amp;AdmittedwithRecentDischarge!$M$28:$M$1527,0)),""))</f>
        <v/>
      </c>
      <c r="T639" s="190">
        <f t="array" ref="T639">IF(ISNA(INDEX(AdmittedwithRecentDischarge!$I$28:$W$1527, (MATCH($F639&amp;$R639,AdmittedwithRecentDischarge!$I$28:$I$1527&amp;AdmittedwithRecentDischarge!$M$28:$M$1527,0)))),"",INDEX(AdmittedwithRecentDischarge!$I$28:$W$1527, (MATCH($F639&amp;$R639,AdmittedwithRecentDischarge!$I$28:$I$1527&amp;AdmittedwithRecentDischarge!$M$28:$M$1527,0)),9))</f>
        <v>0</v>
      </c>
      <c r="U639" s="191">
        <f t="array" ref="U639">IF(ISNA(INDEX(AdmittedwithRecentDischarge!$I$28:$W$1527, (MATCH($F639&amp;$R639,AdmittedwithRecentDischarge!$I$28:$I$1527&amp;AdmittedwithRecentDischarge!$M$28:$M$1527,0)))),"",INDEX(AdmittedwithRecentDischarge!$I$28:$W$1527, (MATCH($F639&amp;$R639,AdmittedwithRecentDischarge!$I$28:$I$1527&amp;AdmittedwithRecentDischarge!$M$28:$M$1527,0)),11))</f>
        <v>0</v>
      </c>
      <c r="V639" s="191">
        <f t="array" ref="V639">IF(ISNA(INDEX(AdmittedwithRecentDischarge!$I$28:$W$1527, (MATCH($F639&amp;$R639,AdmittedwithRecentDischarge!$I$28:$I$1527&amp;AdmittedwithRecentDischarge!$M$28:$M$1527,0)))),"",INDEX(AdmittedwithRecentDischarge!$I$28:$W$1527, (MATCH($F639&amp;$R639,AdmittedwithRecentDischarge!$I$28:$I$1527&amp;AdmittedwithRecentDischarge!$M$28:$M$1527,0)),15))</f>
        <v>0</v>
      </c>
      <c r="W639" s="228" t="b">
        <f t="shared" si="59"/>
        <v>0</v>
      </c>
      <c r="X639" s="224" t="str">
        <f t="array" ref="X639">IF(ISNA(VLOOKUP($F639, AdmittedwithRecentDischarge!$I$28:$I$1527,1,FALSE)),"",MAX(IF((AdmittedwithRecentDischarge!$I$28:$I$1527=$F639)*(AdmittedwithRecentDischarge!$K$28:$K$1527&lt;=TransferLog!$J639),AdmittedwithRecentDischarge!$K$28:$K$1527)))</f>
        <v/>
      </c>
      <c r="Y639" s="224" t="b">
        <f t="shared" si="60"/>
        <v>0</v>
      </c>
      <c r="Z639" s="208"/>
      <c r="AA639" s="207" t="str">
        <f t="shared" si="57"/>
        <v/>
      </c>
      <c r="AB639" s="212" t="b">
        <f t="shared" si="61"/>
        <v>0</v>
      </c>
      <c r="AC639" s="213">
        <f t="shared" si="58"/>
        <v>0</v>
      </c>
      <c r="AD639" s="298"/>
      <c r="AE639" s="299"/>
      <c r="AF639" s="21">
        <f t="shared" si="51"/>
        <v>0</v>
      </c>
    </row>
    <row r="640" spans="1:32" s="21" customFormat="1" ht="16.5" customHeight="1">
      <c r="A640" s="22"/>
      <c r="B640" s="22"/>
      <c r="C640" s="22"/>
      <c r="D640" s="115">
        <f t="shared" si="50"/>
        <v>620</v>
      </c>
      <c r="E640" s="248" t="str">
        <f t="array" ref="E640">IF($F640&lt;&gt;"",INDEX(DropDownLists!$K$10:$K$2516,MATCH($F640,DropDownLists!$L$10:$L$2516,0)),"")</f>
        <v/>
      </c>
      <c r="F640" s="116"/>
      <c r="G640" s="118"/>
      <c r="I640" s="144"/>
      <c r="J640" s="141"/>
      <c r="K640" s="145"/>
      <c r="L640" s="146"/>
      <c r="M640" s="195" t="str">
        <f t="array" ref="M640">IF($L640&lt;&gt;"",INDEX(DropDownLists!$H$10:$H$2516,MATCH($L640,DropDownLists!$I$10:$I$2516,0)),"")</f>
        <v/>
      </c>
      <c r="N640" s="148"/>
      <c r="O640" s="148"/>
      <c r="P640" s="146"/>
      <c r="Q640" s="148" t="s">
        <v>190</v>
      </c>
      <c r="R640" s="119" t="str">
        <f t="array" ref="R640">IF(ISNA(VLOOKUP($F640, AdmittedwithRecentDischarge!$I$28:$I$1527,1,FALSE)),"",MAX(IF((AdmittedwithRecentDischarge!$I$28:$I$1527=$F640)*(AdmittedwithRecentDischarge!$M$28:$M$1527&lt;=TransferLog!$J640),AdmittedwithRecentDischarge!$M$28:$M$1527)))</f>
        <v/>
      </c>
      <c r="S640" s="120" t="str">
        <f t="array" ref="S640">IF(ISNA(INDEX(AdmittedwithRecentDischarge!$AH$28:$AH$1527,MATCH($F640&amp;$R640,AdmittedwithRecentDischarge!$I$28:$I$1527&amp;AdmittedwithRecentDischarge!$M$28:$M$1527,0))),"", IF($R640&lt;&gt;"",INDEX(AdmittedwithRecentDischarge!$AH$28:$AH$1527,MATCH($F640&amp;$R640,AdmittedwithRecentDischarge!$I$28:$I$1527&amp;AdmittedwithRecentDischarge!$M$28:$M$1527,0)),""))</f>
        <v/>
      </c>
      <c r="T640" s="190">
        <f t="array" ref="T640">IF(ISNA(INDEX(AdmittedwithRecentDischarge!$I$28:$W$1527, (MATCH($F640&amp;$R640,AdmittedwithRecentDischarge!$I$28:$I$1527&amp;AdmittedwithRecentDischarge!$M$28:$M$1527,0)))),"",INDEX(AdmittedwithRecentDischarge!$I$28:$W$1527, (MATCH($F640&amp;$R640,AdmittedwithRecentDischarge!$I$28:$I$1527&amp;AdmittedwithRecentDischarge!$M$28:$M$1527,0)),9))</f>
        <v>0</v>
      </c>
      <c r="U640" s="191">
        <f t="array" ref="U640">IF(ISNA(INDEX(AdmittedwithRecentDischarge!$I$28:$W$1527, (MATCH($F640&amp;$R640,AdmittedwithRecentDischarge!$I$28:$I$1527&amp;AdmittedwithRecentDischarge!$M$28:$M$1527,0)))),"",INDEX(AdmittedwithRecentDischarge!$I$28:$W$1527, (MATCH($F640&amp;$R640,AdmittedwithRecentDischarge!$I$28:$I$1527&amp;AdmittedwithRecentDischarge!$M$28:$M$1527,0)),11))</f>
        <v>0</v>
      </c>
      <c r="V640" s="191">
        <f t="array" ref="V640">IF(ISNA(INDEX(AdmittedwithRecentDischarge!$I$28:$W$1527, (MATCH($F640&amp;$R640,AdmittedwithRecentDischarge!$I$28:$I$1527&amp;AdmittedwithRecentDischarge!$M$28:$M$1527,0)))),"",INDEX(AdmittedwithRecentDischarge!$I$28:$W$1527, (MATCH($F640&amp;$R640,AdmittedwithRecentDischarge!$I$28:$I$1527&amp;AdmittedwithRecentDischarge!$M$28:$M$1527,0)),15))</f>
        <v>0</v>
      </c>
      <c r="W640" s="228" t="b">
        <f t="shared" si="59"/>
        <v>0</v>
      </c>
      <c r="X640" s="224" t="str">
        <f t="array" ref="X640">IF(ISNA(VLOOKUP($F640, AdmittedwithRecentDischarge!$I$28:$I$1527,1,FALSE)),"",MAX(IF((AdmittedwithRecentDischarge!$I$28:$I$1527=$F640)*(AdmittedwithRecentDischarge!$K$28:$K$1527&lt;=TransferLog!$J640),AdmittedwithRecentDischarge!$K$28:$K$1527)))</f>
        <v/>
      </c>
      <c r="Y640" s="224" t="b">
        <f t="shared" si="60"/>
        <v>0</v>
      </c>
      <c r="Z640" s="208"/>
      <c r="AA640" s="207" t="str">
        <f t="shared" si="57"/>
        <v/>
      </c>
      <c r="AB640" s="212" t="b">
        <f t="shared" si="61"/>
        <v>0</v>
      </c>
      <c r="AC640" s="213">
        <f t="shared" si="58"/>
        <v>0</v>
      </c>
      <c r="AD640" s="298"/>
      <c r="AE640" s="299"/>
      <c r="AF640" s="21">
        <f t="shared" si="51"/>
        <v>0</v>
      </c>
    </row>
    <row r="641" spans="1:32" s="21" customFormat="1" ht="16.5" customHeight="1">
      <c r="A641" s="22"/>
      <c r="B641" s="22"/>
      <c r="C641" s="22"/>
      <c r="D641" s="115">
        <f t="shared" si="50"/>
        <v>621</v>
      </c>
      <c r="E641" s="248" t="str">
        <f t="array" ref="E641">IF($F641&lt;&gt;"",INDEX(DropDownLists!$K$10:$K$2516,MATCH($F641,DropDownLists!$L$10:$L$2516,0)),"")</f>
        <v/>
      </c>
      <c r="F641" s="116"/>
      <c r="G641" s="118"/>
      <c r="I641" s="144"/>
      <c r="J641" s="141"/>
      <c r="K641" s="145"/>
      <c r="L641" s="146"/>
      <c r="M641" s="195" t="str">
        <f t="array" ref="M641">IF($L641&lt;&gt;"",INDEX(DropDownLists!$H$10:$H$2516,MATCH($L641,DropDownLists!$I$10:$I$2516,0)),"")</f>
        <v/>
      </c>
      <c r="N641" s="148"/>
      <c r="O641" s="148"/>
      <c r="P641" s="146"/>
      <c r="Q641" s="148" t="s">
        <v>190</v>
      </c>
      <c r="R641" s="119" t="str">
        <f t="array" ref="R641">IF(ISNA(VLOOKUP($F641, AdmittedwithRecentDischarge!$I$28:$I$1527,1,FALSE)),"",MAX(IF((AdmittedwithRecentDischarge!$I$28:$I$1527=$F641)*(AdmittedwithRecentDischarge!$M$28:$M$1527&lt;=TransferLog!$J641),AdmittedwithRecentDischarge!$M$28:$M$1527)))</f>
        <v/>
      </c>
      <c r="S641" s="120" t="str">
        <f t="array" ref="S641">IF(ISNA(INDEX(AdmittedwithRecentDischarge!$AH$28:$AH$1527,MATCH($F641&amp;$R641,AdmittedwithRecentDischarge!$I$28:$I$1527&amp;AdmittedwithRecentDischarge!$M$28:$M$1527,0))),"", IF($R641&lt;&gt;"",INDEX(AdmittedwithRecentDischarge!$AH$28:$AH$1527,MATCH($F641&amp;$R641,AdmittedwithRecentDischarge!$I$28:$I$1527&amp;AdmittedwithRecentDischarge!$M$28:$M$1527,0)),""))</f>
        <v/>
      </c>
      <c r="T641" s="190">
        <f t="array" ref="T641">IF(ISNA(INDEX(AdmittedwithRecentDischarge!$I$28:$W$1527, (MATCH($F641&amp;$R641,AdmittedwithRecentDischarge!$I$28:$I$1527&amp;AdmittedwithRecentDischarge!$M$28:$M$1527,0)))),"",INDEX(AdmittedwithRecentDischarge!$I$28:$W$1527, (MATCH($F641&amp;$R641,AdmittedwithRecentDischarge!$I$28:$I$1527&amp;AdmittedwithRecentDischarge!$M$28:$M$1527,0)),9))</f>
        <v>0</v>
      </c>
      <c r="U641" s="191">
        <f t="array" ref="U641">IF(ISNA(INDEX(AdmittedwithRecentDischarge!$I$28:$W$1527, (MATCH($F641&amp;$R641,AdmittedwithRecentDischarge!$I$28:$I$1527&amp;AdmittedwithRecentDischarge!$M$28:$M$1527,0)))),"",INDEX(AdmittedwithRecentDischarge!$I$28:$W$1527, (MATCH($F641&amp;$R641,AdmittedwithRecentDischarge!$I$28:$I$1527&amp;AdmittedwithRecentDischarge!$M$28:$M$1527,0)),11))</f>
        <v>0</v>
      </c>
      <c r="V641" s="191">
        <f t="array" ref="V641">IF(ISNA(INDEX(AdmittedwithRecentDischarge!$I$28:$W$1527, (MATCH($F641&amp;$R641,AdmittedwithRecentDischarge!$I$28:$I$1527&amp;AdmittedwithRecentDischarge!$M$28:$M$1527,0)))),"",INDEX(AdmittedwithRecentDischarge!$I$28:$W$1527, (MATCH($F641&amp;$R641,AdmittedwithRecentDischarge!$I$28:$I$1527&amp;AdmittedwithRecentDischarge!$M$28:$M$1527,0)),15))</f>
        <v>0</v>
      </c>
      <c r="W641" s="228" t="b">
        <f t="shared" si="59"/>
        <v>0</v>
      </c>
      <c r="X641" s="224" t="str">
        <f t="array" ref="X641">IF(ISNA(VLOOKUP($F641, AdmittedwithRecentDischarge!$I$28:$I$1527,1,FALSE)),"",MAX(IF((AdmittedwithRecentDischarge!$I$28:$I$1527=$F641)*(AdmittedwithRecentDischarge!$K$28:$K$1527&lt;=TransferLog!$J641),AdmittedwithRecentDischarge!$K$28:$K$1527)))</f>
        <v/>
      </c>
      <c r="Y641" s="224" t="b">
        <f t="shared" si="60"/>
        <v>0</v>
      </c>
      <c r="Z641" s="208"/>
      <c r="AA641" s="207" t="str">
        <f t="shared" si="57"/>
        <v/>
      </c>
      <c r="AB641" s="212" t="b">
        <f t="shared" si="61"/>
        <v>0</v>
      </c>
      <c r="AC641" s="213">
        <f t="shared" si="58"/>
        <v>0</v>
      </c>
      <c r="AD641" s="298"/>
      <c r="AE641" s="299"/>
      <c r="AF641" s="21">
        <f t="shared" si="51"/>
        <v>0</v>
      </c>
    </row>
    <row r="642" spans="1:32" s="21" customFormat="1" ht="16.5" customHeight="1">
      <c r="A642" s="22"/>
      <c r="B642" s="22"/>
      <c r="C642" s="22"/>
      <c r="D642" s="115">
        <f t="shared" si="50"/>
        <v>622</v>
      </c>
      <c r="E642" s="248" t="str">
        <f t="array" ref="E642">IF($F642&lt;&gt;"",INDEX(DropDownLists!$K$10:$K$2516,MATCH($F642,DropDownLists!$L$10:$L$2516,0)),"")</f>
        <v/>
      </c>
      <c r="F642" s="116"/>
      <c r="G642" s="118"/>
      <c r="I642" s="144"/>
      <c r="J642" s="141"/>
      <c r="K642" s="145"/>
      <c r="L642" s="146"/>
      <c r="M642" s="195" t="str">
        <f t="array" ref="M642">IF($L642&lt;&gt;"",INDEX(DropDownLists!$H$10:$H$2516,MATCH($L642,DropDownLists!$I$10:$I$2516,0)),"")</f>
        <v/>
      </c>
      <c r="N642" s="148"/>
      <c r="O642" s="148"/>
      <c r="P642" s="146"/>
      <c r="Q642" s="148" t="s">
        <v>190</v>
      </c>
      <c r="R642" s="119" t="str">
        <f t="array" ref="R642">IF(ISNA(VLOOKUP($F642, AdmittedwithRecentDischarge!$I$28:$I$1527,1,FALSE)),"",MAX(IF((AdmittedwithRecentDischarge!$I$28:$I$1527=$F642)*(AdmittedwithRecentDischarge!$M$28:$M$1527&lt;=TransferLog!$J642),AdmittedwithRecentDischarge!$M$28:$M$1527)))</f>
        <v/>
      </c>
      <c r="S642" s="120" t="str">
        <f t="array" ref="S642">IF(ISNA(INDEX(AdmittedwithRecentDischarge!$AH$28:$AH$1527,MATCH($F642&amp;$R642,AdmittedwithRecentDischarge!$I$28:$I$1527&amp;AdmittedwithRecentDischarge!$M$28:$M$1527,0))),"", IF($R642&lt;&gt;"",INDEX(AdmittedwithRecentDischarge!$AH$28:$AH$1527,MATCH($F642&amp;$R642,AdmittedwithRecentDischarge!$I$28:$I$1527&amp;AdmittedwithRecentDischarge!$M$28:$M$1527,0)),""))</f>
        <v/>
      </c>
      <c r="T642" s="190">
        <f t="array" ref="T642">IF(ISNA(INDEX(AdmittedwithRecentDischarge!$I$28:$W$1527, (MATCH($F642&amp;$R642,AdmittedwithRecentDischarge!$I$28:$I$1527&amp;AdmittedwithRecentDischarge!$M$28:$M$1527,0)))),"",INDEX(AdmittedwithRecentDischarge!$I$28:$W$1527, (MATCH($F642&amp;$R642,AdmittedwithRecentDischarge!$I$28:$I$1527&amp;AdmittedwithRecentDischarge!$M$28:$M$1527,0)),9))</f>
        <v>0</v>
      </c>
      <c r="U642" s="191">
        <f t="array" ref="U642">IF(ISNA(INDEX(AdmittedwithRecentDischarge!$I$28:$W$1527, (MATCH($F642&amp;$R642,AdmittedwithRecentDischarge!$I$28:$I$1527&amp;AdmittedwithRecentDischarge!$M$28:$M$1527,0)))),"",INDEX(AdmittedwithRecentDischarge!$I$28:$W$1527, (MATCH($F642&amp;$R642,AdmittedwithRecentDischarge!$I$28:$I$1527&amp;AdmittedwithRecentDischarge!$M$28:$M$1527,0)),11))</f>
        <v>0</v>
      </c>
      <c r="V642" s="191">
        <f t="array" ref="V642">IF(ISNA(INDEX(AdmittedwithRecentDischarge!$I$28:$W$1527, (MATCH($F642&amp;$R642,AdmittedwithRecentDischarge!$I$28:$I$1527&amp;AdmittedwithRecentDischarge!$M$28:$M$1527,0)))),"",INDEX(AdmittedwithRecentDischarge!$I$28:$W$1527, (MATCH($F642&amp;$R642,AdmittedwithRecentDischarge!$I$28:$I$1527&amp;AdmittedwithRecentDischarge!$M$28:$M$1527,0)),15))</f>
        <v>0</v>
      </c>
      <c r="W642" s="228" t="b">
        <f t="shared" si="59"/>
        <v>0</v>
      </c>
      <c r="X642" s="224" t="str">
        <f t="array" ref="X642">IF(ISNA(VLOOKUP($F642, AdmittedwithRecentDischarge!$I$28:$I$1527,1,FALSE)),"",MAX(IF((AdmittedwithRecentDischarge!$I$28:$I$1527=$F642)*(AdmittedwithRecentDischarge!$K$28:$K$1527&lt;=TransferLog!$J642),AdmittedwithRecentDischarge!$K$28:$K$1527)))</f>
        <v/>
      </c>
      <c r="Y642" s="224" t="b">
        <f t="shared" si="60"/>
        <v>0</v>
      </c>
      <c r="Z642" s="208"/>
      <c r="AA642" s="207" t="str">
        <f t="shared" si="57"/>
        <v/>
      </c>
      <c r="AB642" s="212" t="b">
        <f t="shared" si="61"/>
        <v>0</v>
      </c>
      <c r="AC642" s="213">
        <f t="shared" si="58"/>
        <v>0</v>
      </c>
      <c r="AD642" s="298"/>
      <c r="AE642" s="299"/>
      <c r="AF642" s="21">
        <f t="shared" si="51"/>
        <v>0</v>
      </c>
    </row>
    <row r="643" spans="1:32" s="21" customFormat="1" ht="16.5" customHeight="1">
      <c r="A643" s="22"/>
      <c r="B643" s="22"/>
      <c r="C643" s="22"/>
      <c r="D643" s="115">
        <f t="shared" si="50"/>
        <v>623</v>
      </c>
      <c r="E643" s="248" t="str">
        <f t="array" ref="E643">IF($F643&lt;&gt;"",INDEX(DropDownLists!$K$10:$K$2516,MATCH($F643,DropDownLists!$L$10:$L$2516,0)),"")</f>
        <v/>
      </c>
      <c r="F643" s="116"/>
      <c r="G643" s="118"/>
      <c r="I643" s="144"/>
      <c r="J643" s="141"/>
      <c r="K643" s="145"/>
      <c r="L643" s="146"/>
      <c r="M643" s="195" t="str">
        <f t="array" ref="M643">IF($L643&lt;&gt;"",INDEX(DropDownLists!$H$10:$H$2516,MATCH($L643,DropDownLists!$I$10:$I$2516,0)),"")</f>
        <v/>
      </c>
      <c r="N643" s="148"/>
      <c r="O643" s="148"/>
      <c r="P643" s="146"/>
      <c r="Q643" s="148" t="s">
        <v>190</v>
      </c>
      <c r="R643" s="119" t="str">
        <f t="array" ref="R643">IF(ISNA(VLOOKUP($F643, AdmittedwithRecentDischarge!$I$28:$I$1527,1,FALSE)),"",MAX(IF((AdmittedwithRecentDischarge!$I$28:$I$1527=$F643)*(AdmittedwithRecentDischarge!$M$28:$M$1527&lt;=TransferLog!$J643),AdmittedwithRecentDischarge!$M$28:$M$1527)))</f>
        <v/>
      </c>
      <c r="S643" s="120" t="str">
        <f t="array" ref="S643">IF(ISNA(INDEX(AdmittedwithRecentDischarge!$AH$28:$AH$1527,MATCH($F643&amp;$R643,AdmittedwithRecentDischarge!$I$28:$I$1527&amp;AdmittedwithRecentDischarge!$M$28:$M$1527,0))),"", IF($R643&lt;&gt;"",INDEX(AdmittedwithRecentDischarge!$AH$28:$AH$1527,MATCH($F643&amp;$R643,AdmittedwithRecentDischarge!$I$28:$I$1527&amp;AdmittedwithRecentDischarge!$M$28:$M$1527,0)),""))</f>
        <v/>
      </c>
      <c r="T643" s="190">
        <f t="array" ref="T643">IF(ISNA(INDEX(AdmittedwithRecentDischarge!$I$28:$W$1527, (MATCH($F643&amp;$R643,AdmittedwithRecentDischarge!$I$28:$I$1527&amp;AdmittedwithRecentDischarge!$M$28:$M$1527,0)))),"",INDEX(AdmittedwithRecentDischarge!$I$28:$W$1527, (MATCH($F643&amp;$R643,AdmittedwithRecentDischarge!$I$28:$I$1527&amp;AdmittedwithRecentDischarge!$M$28:$M$1527,0)),9))</f>
        <v>0</v>
      </c>
      <c r="U643" s="191">
        <f t="array" ref="U643">IF(ISNA(INDEX(AdmittedwithRecentDischarge!$I$28:$W$1527, (MATCH($F643&amp;$R643,AdmittedwithRecentDischarge!$I$28:$I$1527&amp;AdmittedwithRecentDischarge!$M$28:$M$1527,0)))),"",INDEX(AdmittedwithRecentDischarge!$I$28:$W$1527, (MATCH($F643&amp;$R643,AdmittedwithRecentDischarge!$I$28:$I$1527&amp;AdmittedwithRecentDischarge!$M$28:$M$1527,0)),11))</f>
        <v>0</v>
      </c>
      <c r="V643" s="191">
        <f t="array" ref="V643">IF(ISNA(INDEX(AdmittedwithRecentDischarge!$I$28:$W$1527, (MATCH($F643&amp;$R643,AdmittedwithRecentDischarge!$I$28:$I$1527&amp;AdmittedwithRecentDischarge!$M$28:$M$1527,0)))),"",INDEX(AdmittedwithRecentDischarge!$I$28:$W$1527, (MATCH($F643&amp;$R643,AdmittedwithRecentDischarge!$I$28:$I$1527&amp;AdmittedwithRecentDischarge!$M$28:$M$1527,0)),15))</f>
        <v>0</v>
      </c>
      <c r="W643" s="228" t="b">
        <f t="shared" si="59"/>
        <v>0</v>
      </c>
      <c r="X643" s="224" t="str">
        <f t="array" ref="X643">IF(ISNA(VLOOKUP($F643, AdmittedwithRecentDischarge!$I$28:$I$1527,1,FALSE)),"",MAX(IF((AdmittedwithRecentDischarge!$I$28:$I$1527=$F643)*(AdmittedwithRecentDischarge!$K$28:$K$1527&lt;=TransferLog!$J643),AdmittedwithRecentDischarge!$K$28:$K$1527)))</f>
        <v/>
      </c>
      <c r="Y643" s="224" t="b">
        <f t="shared" si="60"/>
        <v>0</v>
      </c>
      <c r="Z643" s="208"/>
      <c r="AA643" s="207" t="str">
        <f t="shared" si="57"/>
        <v/>
      </c>
      <c r="AB643" s="212" t="b">
        <f t="shared" si="61"/>
        <v>0</v>
      </c>
      <c r="AC643" s="213">
        <f t="shared" si="58"/>
        <v>0</v>
      </c>
      <c r="AD643" s="298"/>
      <c r="AE643" s="299"/>
      <c r="AF643" s="21">
        <f t="shared" si="51"/>
        <v>0</v>
      </c>
    </row>
    <row r="644" spans="1:32" s="21" customFormat="1" ht="16.5" customHeight="1">
      <c r="A644" s="22"/>
      <c r="B644" s="22"/>
      <c r="C644" s="22"/>
      <c r="D644" s="115">
        <f t="shared" si="50"/>
        <v>624</v>
      </c>
      <c r="E644" s="248" t="str">
        <f t="array" ref="E644">IF($F644&lt;&gt;"",INDEX(DropDownLists!$K$10:$K$2516,MATCH($F644,DropDownLists!$L$10:$L$2516,0)),"")</f>
        <v/>
      </c>
      <c r="F644" s="116"/>
      <c r="G644" s="118"/>
      <c r="I644" s="144"/>
      <c r="J644" s="141"/>
      <c r="K644" s="145"/>
      <c r="L644" s="146"/>
      <c r="M644" s="195" t="str">
        <f t="array" ref="M644">IF($L644&lt;&gt;"",INDEX(DropDownLists!$H$10:$H$2516,MATCH($L644,DropDownLists!$I$10:$I$2516,0)),"")</f>
        <v/>
      </c>
      <c r="N644" s="148"/>
      <c r="O644" s="148"/>
      <c r="P644" s="146"/>
      <c r="Q644" s="148" t="s">
        <v>190</v>
      </c>
      <c r="R644" s="119" t="str">
        <f t="array" ref="R644">IF(ISNA(VLOOKUP($F644, AdmittedwithRecentDischarge!$I$28:$I$1527,1,FALSE)),"",MAX(IF((AdmittedwithRecentDischarge!$I$28:$I$1527=$F644)*(AdmittedwithRecentDischarge!$M$28:$M$1527&lt;=TransferLog!$J644),AdmittedwithRecentDischarge!$M$28:$M$1527)))</f>
        <v/>
      </c>
      <c r="S644" s="120" t="str">
        <f t="array" ref="S644">IF(ISNA(INDEX(AdmittedwithRecentDischarge!$AH$28:$AH$1527,MATCH($F644&amp;$R644,AdmittedwithRecentDischarge!$I$28:$I$1527&amp;AdmittedwithRecentDischarge!$M$28:$M$1527,0))),"", IF($R644&lt;&gt;"",INDEX(AdmittedwithRecentDischarge!$AH$28:$AH$1527,MATCH($F644&amp;$R644,AdmittedwithRecentDischarge!$I$28:$I$1527&amp;AdmittedwithRecentDischarge!$M$28:$M$1527,0)),""))</f>
        <v/>
      </c>
      <c r="T644" s="190">
        <f t="array" ref="T644">IF(ISNA(INDEX(AdmittedwithRecentDischarge!$I$28:$W$1527, (MATCH($F644&amp;$R644,AdmittedwithRecentDischarge!$I$28:$I$1527&amp;AdmittedwithRecentDischarge!$M$28:$M$1527,0)))),"",INDEX(AdmittedwithRecentDischarge!$I$28:$W$1527, (MATCH($F644&amp;$R644,AdmittedwithRecentDischarge!$I$28:$I$1527&amp;AdmittedwithRecentDischarge!$M$28:$M$1527,0)),9))</f>
        <v>0</v>
      </c>
      <c r="U644" s="191">
        <f t="array" ref="U644">IF(ISNA(INDEX(AdmittedwithRecentDischarge!$I$28:$W$1527, (MATCH($F644&amp;$R644,AdmittedwithRecentDischarge!$I$28:$I$1527&amp;AdmittedwithRecentDischarge!$M$28:$M$1527,0)))),"",INDEX(AdmittedwithRecentDischarge!$I$28:$W$1527, (MATCH($F644&amp;$R644,AdmittedwithRecentDischarge!$I$28:$I$1527&amp;AdmittedwithRecentDischarge!$M$28:$M$1527,0)),11))</f>
        <v>0</v>
      </c>
      <c r="V644" s="191">
        <f t="array" ref="V644">IF(ISNA(INDEX(AdmittedwithRecentDischarge!$I$28:$W$1527, (MATCH($F644&amp;$R644,AdmittedwithRecentDischarge!$I$28:$I$1527&amp;AdmittedwithRecentDischarge!$M$28:$M$1527,0)))),"",INDEX(AdmittedwithRecentDischarge!$I$28:$W$1527, (MATCH($F644&amp;$R644,AdmittedwithRecentDischarge!$I$28:$I$1527&amp;AdmittedwithRecentDischarge!$M$28:$M$1527,0)),15))</f>
        <v>0</v>
      </c>
      <c r="W644" s="228" t="b">
        <f t="shared" si="59"/>
        <v>0</v>
      </c>
      <c r="X644" s="224" t="str">
        <f t="array" ref="X644">IF(ISNA(VLOOKUP($F644, AdmittedwithRecentDischarge!$I$28:$I$1527,1,FALSE)),"",MAX(IF((AdmittedwithRecentDischarge!$I$28:$I$1527=$F644)*(AdmittedwithRecentDischarge!$K$28:$K$1527&lt;=TransferLog!$J644),AdmittedwithRecentDischarge!$K$28:$K$1527)))</f>
        <v/>
      </c>
      <c r="Y644" s="224" t="b">
        <f t="shared" si="60"/>
        <v>0</v>
      </c>
      <c r="Z644" s="208"/>
      <c r="AA644" s="207" t="str">
        <f t="shared" si="57"/>
        <v/>
      </c>
      <c r="AB644" s="212" t="b">
        <f t="shared" si="61"/>
        <v>0</v>
      </c>
      <c r="AC644" s="213">
        <f t="shared" si="58"/>
        <v>0</v>
      </c>
      <c r="AD644" s="298"/>
      <c r="AE644" s="299"/>
      <c r="AF644" s="21">
        <f t="shared" si="51"/>
        <v>0</v>
      </c>
    </row>
    <row r="645" spans="1:32" s="21" customFormat="1" ht="16.5" customHeight="1">
      <c r="A645" s="22"/>
      <c r="B645" s="22"/>
      <c r="C645" s="22"/>
      <c r="D645" s="115">
        <f t="shared" si="50"/>
        <v>625</v>
      </c>
      <c r="E645" s="248" t="str">
        <f t="array" ref="E645">IF($F645&lt;&gt;"",INDEX(DropDownLists!$K$10:$K$2516,MATCH($F645,DropDownLists!$L$10:$L$2516,0)),"")</f>
        <v/>
      </c>
      <c r="F645" s="116"/>
      <c r="G645" s="118"/>
      <c r="I645" s="144"/>
      <c r="J645" s="141"/>
      <c r="K645" s="145"/>
      <c r="L645" s="146"/>
      <c r="M645" s="195" t="str">
        <f t="array" ref="M645">IF($L645&lt;&gt;"",INDEX(DropDownLists!$H$10:$H$2516,MATCH($L645,DropDownLists!$I$10:$I$2516,0)),"")</f>
        <v/>
      </c>
      <c r="N645" s="148"/>
      <c r="O645" s="148"/>
      <c r="P645" s="146"/>
      <c r="Q645" s="148" t="s">
        <v>190</v>
      </c>
      <c r="R645" s="119" t="str">
        <f t="array" ref="R645">IF(ISNA(VLOOKUP($F645, AdmittedwithRecentDischarge!$I$28:$I$1527,1,FALSE)),"",MAX(IF((AdmittedwithRecentDischarge!$I$28:$I$1527=$F645)*(AdmittedwithRecentDischarge!$M$28:$M$1527&lt;=TransferLog!$J645),AdmittedwithRecentDischarge!$M$28:$M$1527)))</f>
        <v/>
      </c>
      <c r="S645" s="120" t="str">
        <f t="array" ref="S645">IF(ISNA(INDEX(AdmittedwithRecentDischarge!$AH$28:$AH$1527,MATCH($F645&amp;$R645,AdmittedwithRecentDischarge!$I$28:$I$1527&amp;AdmittedwithRecentDischarge!$M$28:$M$1527,0))),"", IF($R645&lt;&gt;"",INDEX(AdmittedwithRecentDischarge!$AH$28:$AH$1527,MATCH($F645&amp;$R645,AdmittedwithRecentDischarge!$I$28:$I$1527&amp;AdmittedwithRecentDischarge!$M$28:$M$1527,0)),""))</f>
        <v/>
      </c>
      <c r="T645" s="190">
        <f t="array" ref="T645">IF(ISNA(INDEX(AdmittedwithRecentDischarge!$I$28:$W$1527, (MATCH($F645&amp;$R645,AdmittedwithRecentDischarge!$I$28:$I$1527&amp;AdmittedwithRecentDischarge!$M$28:$M$1527,0)))),"",INDEX(AdmittedwithRecentDischarge!$I$28:$W$1527, (MATCH($F645&amp;$R645,AdmittedwithRecentDischarge!$I$28:$I$1527&amp;AdmittedwithRecentDischarge!$M$28:$M$1527,0)),9))</f>
        <v>0</v>
      </c>
      <c r="U645" s="191">
        <f t="array" ref="U645">IF(ISNA(INDEX(AdmittedwithRecentDischarge!$I$28:$W$1527, (MATCH($F645&amp;$R645,AdmittedwithRecentDischarge!$I$28:$I$1527&amp;AdmittedwithRecentDischarge!$M$28:$M$1527,0)))),"",INDEX(AdmittedwithRecentDischarge!$I$28:$W$1527, (MATCH($F645&amp;$R645,AdmittedwithRecentDischarge!$I$28:$I$1527&amp;AdmittedwithRecentDischarge!$M$28:$M$1527,0)),11))</f>
        <v>0</v>
      </c>
      <c r="V645" s="191">
        <f t="array" ref="V645">IF(ISNA(INDEX(AdmittedwithRecentDischarge!$I$28:$W$1527, (MATCH($F645&amp;$R645,AdmittedwithRecentDischarge!$I$28:$I$1527&amp;AdmittedwithRecentDischarge!$M$28:$M$1527,0)))),"",INDEX(AdmittedwithRecentDischarge!$I$28:$W$1527, (MATCH($F645&amp;$R645,AdmittedwithRecentDischarge!$I$28:$I$1527&amp;AdmittedwithRecentDischarge!$M$28:$M$1527,0)),15))</f>
        <v>0</v>
      </c>
      <c r="W645" s="228" t="b">
        <f t="shared" si="59"/>
        <v>0</v>
      </c>
      <c r="X645" s="224" t="str">
        <f t="array" ref="X645">IF(ISNA(VLOOKUP($F645, AdmittedwithRecentDischarge!$I$28:$I$1527,1,FALSE)),"",MAX(IF((AdmittedwithRecentDischarge!$I$28:$I$1527=$F645)*(AdmittedwithRecentDischarge!$K$28:$K$1527&lt;=TransferLog!$J645),AdmittedwithRecentDischarge!$K$28:$K$1527)))</f>
        <v/>
      </c>
      <c r="Y645" s="224" t="b">
        <f t="shared" si="60"/>
        <v>0</v>
      </c>
      <c r="Z645" s="208"/>
      <c r="AA645" s="207" t="str">
        <f t="shared" si="57"/>
        <v/>
      </c>
      <c r="AB645" s="212" t="b">
        <f t="shared" si="61"/>
        <v>0</v>
      </c>
      <c r="AC645" s="213">
        <f t="shared" si="58"/>
        <v>0</v>
      </c>
      <c r="AD645" s="298"/>
      <c r="AE645" s="299"/>
      <c r="AF645" s="21">
        <f t="shared" si="51"/>
        <v>0</v>
      </c>
    </row>
    <row r="646" spans="1:32" s="21" customFormat="1" ht="16.5" customHeight="1">
      <c r="A646" s="22"/>
      <c r="B646" s="22"/>
      <c r="C646" s="22"/>
      <c r="D646" s="115">
        <f t="shared" si="50"/>
        <v>626</v>
      </c>
      <c r="E646" s="248" t="str">
        <f t="array" ref="E646">IF($F646&lt;&gt;"",INDEX(DropDownLists!$K$10:$K$2516,MATCH($F646,DropDownLists!$L$10:$L$2516,0)),"")</f>
        <v/>
      </c>
      <c r="F646" s="116"/>
      <c r="G646" s="118"/>
      <c r="I646" s="144"/>
      <c r="J646" s="141"/>
      <c r="K646" s="145"/>
      <c r="L646" s="146"/>
      <c r="M646" s="195" t="str">
        <f t="array" ref="M646">IF($L646&lt;&gt;"",INDEX(DropDownLists!$H$10:$H$2516,MATCH($L646,DropDownLists!$I$10:$I$2516,0)),"")</f>
        <v/>
      </c>
      <c r="N646" s="148"/>
      <c r="O646" s="148"/>
      <c r="P646" s="146"/>
      <c r="Q646" s="148" t="s">
        <v>190</v>
      </c>
      <c r="R646" s="119" t="str">
        <f t="array" ref="R646">IF(ISNA(VLOOKUP($F646, AdmittedwithRecentDischarge!$I$28:$I$1527,1,FALSE)),"",MAX(IF((AdmittedwithRecentDischarge!$I$28:$I$1527=$F646)*(AdmittedwithRecentDischarge!$M$28:$M$1527&lt;=TransferLog!$J646),AdmittedwithRecentDischarge!$M$28:$M$1527)))</f>
        <v/>
      </c>
      <c r="S646" s="120" t="str">
        <f t="array" ref="S646">IF(ISNA(INDEX(AdmittedwithRecentDischarge!$AH$28:$AH$1527,MATCH($F646&amp;$R646,AdmittedwithRecentDischarge!$I$28:$I$1527&amp;AdmittedwithRecentDischarge!$M$28:$M$1527,0))),"", IF($R646&lt;&gt;"",INDEX(AdmittedwithRecentDischarge!$AH$28:$AH$1527,MATCH($F646&amp;$R646,AdmittedwithRecentDischarge!$I$28:$I$1527&amp;AdmittedwithRecentDischarge!$M$28:$M$1527,0)),""))</f>
        <v/>
      </c>
      <c r="T646" s="190">
        <f t="array" ref="T646">IF(ISNA(INDEX(AdmittedwithRecentDischarge!$I$28:$W$1527, (MATCH($F646&amp;$R646,AdmittedwithRecentDischarge!$I$28:$I$1527&amp;AdmittedwithRecentDischarge!$M$28:$M$1527,0)))),"",INDEX(AdmittedwithRecentDischarge!$I$28:$W$1527, (MATCH($F646&amp;$R646,AdmittedwithRecentDischarge!$I$28:$I$1527&amp;AdmittedwithRecentDischarge!$M$28:$M$1527,0)),9))</f>
        <v>0</v>
      </c>
      <c r="U646" s="191">
        <f t="array" ref="U646">IF(ISNA(INDEX(AdmittedwithRecentDischarge!$I$28:$W$1527, (MATCH($F646&amp;$R646,AdmittedwithRecentDischarge!$I$28:$I$1527&amp;AdmittedwithRecentDischarge!$M$28:$M$1527,0)))),"",INDEX(AdmittedwithRecentDischarge!$I$28:$W$1527, (MATCH($F646&amp;$R646,AdmittedwithRecentDischarge!$I$28:$I$1527&amp;AdmittedwithRecentDischarge!$M$28:$M$1527,0)),11))</f>
        <v>0</v>
      </c>
      <c r="V646" s="191">
        <f t="array" ref="V646">IF(ISNA(INDEX(AdmittedwithRecentDischarge!$I$28:$W$1527, (MATCH($F646&amp;$R646,AdmittedwithRecentDischarge!$I$28:$I$1527&amp;AdmittedwithRecentDischarge!$M$28:$M$1527,0)))),"",INDEX(AdmittedwithRecentDischarge!$I$28:$W$1527, (MATCH($F646&amp;$R646,AdmittedwithRecentDischarge!$I$28:$I$1527&amp;AdmittedwithRecentDischarge!$M$28:$M$1527,0)),15))</f>
        <v>0</v>
      </c>
      <c r="W646" s="228" t="b">
        <f t="shared" si="59"/>
        <v>0</v>
      </c>
      <c r="X646" s="224" t="str">
        <f t="array" ref="X646">IF(ISNA(VLOOKUP($F646, AdmittedwithRecentDischarge!$I$28:$I$1527,1,FALSE)),"",MAX(IF((AdmittedwithRecentDischarge!$I$28:$I$1527=$F646)*(AdmittedwithRecentDischarge!$K$28:$K$1527&lt;=TransferLog!$J646),AdmittedwithRecentDischarge!$K$28:$K$1527)))</f>
        <v/>
      </c>
      <c r="Y646" s="224" t="b">
        <f t="shared" si="60"/>
        <v>0</v>
      </c>
      <c r="Z646" s="208"/>
      <c r="AA646" s="207" t="str">
        <f t="shared" si="57"/>
        <v/>
      </c>
      <c r="AB646" s="212" t="b">
        <f t="shared" si="61"/>
        <v>0</v>
      </c>
      <c r="AC646" s="213">
        <f t="shared" si="58"/>
        <v>0</v>
      </c>
      <c r="AD646" s="298"/>
      <c r="AE646" s="299"/>
      <c r="AF646" s="21">
        <f t="shared" si="51"/>
        <v>0</v>
      </c>
    </row>
    <row r="647" spans="1:32" s="21" customFormat="1" ht="16.5" customHeight="1">
      <c r="A647" s="22"/>
      <c r="B647" s="22"/>
      <c r="C647" s="22"/>
      <c r="D647" s="115">
        <f t="shared" si="50"/>
        <v>627</v>
      </c>
      <c r="E647" s="248" t="str">
        <f t="array" ref="E647">IF($F647&lt;&gt;"",INDEX(DropDownLists!$K$10:$K$2516,MATCH($F647,DropDownLists!$L$10:$L$2516,0)),"")</f>
        <v/>
      </c>
      <c r="F647" s="116"/>
      <c r="G647" s="118"/>
      <c r="I647" s="144"/>
      <c r="J647" s="141"/>
      <c r="K647" s="145"/>
      <c r="L647" s="146"/>
      <c r="M647" s="195" t="str">
        <f t="array" ref="M647">IF($L647&lt;&gt;"",INDEX(DropDownLists!$H$10:$H$2516,MATCH($L647,DropDownLists!$I$10:$I$2516,0)),"")</f>
        <v/>
      </c>
      <c r="N647" s="148"/>
      <c r="O647" s="148"/>
      <c r="P647" s="146"/>
      <c r="Q647" s="148" t="s">
        <v>190</v>
      </c>
      <c r="R647" s="119" t="str">
        <f t="array" ref="R647">IF(ISNA(VLOOKUP($F647, AdmittedwithRecentDischarge!$I$28:$I$1527,1,FALSE)),"",MAX(IF((AdmittedwithRecentDischarge!$I$28:$I$1527=$F647)*(AdmittedwithRecentDischarge!$M$28:$M$1527&lt;=TransferLog!$J647),AdmittedwithRecentDischarge!$M$28:$M$1527)))</f>
        <v/>
      </c>
      <c r="S647" s="120" t="str">
        <f t="array" ref="S647">IF(ISNA(INDEX(AdmittedwithRecentDischarge!$AH$28:$AH$1527,MATCH($F647&amp;$R647,AdmittedwithRecentDischarge!$I$28:$I$1527&amp;AdmittedwithRecentDischarge!$M$28:$M$1527,0))),"", IF($R647&lt;&gt;"",INDEX(AdmittedwithRecentDischarge!$AH$28:$AH$1527,MATCH($F647&amp;$R647,AdmittedwithRecentDischarge!$I$28:$I$1527&amp;AdmittedwithRecentDischarge!$M$28:$M$1527,0)),""))</f>
        <v/>
      </c>
      <c r="T647" s="190">
        <f t="array" ref="T647">IF(ISNA(INDEX(AdmittedwithRecentDischarge!$I$28:$W$1527, (MATCH($F647&amp;$R647,AdmittedwithRecentDischarge!$I$28:$I$1527&amp;AdmittedwithRecentDischarge!$M$28:$M$1527,0)))),"",INDEX(AdmittedwithRecentDischarge!$I$28:$W$1527, (MATCH($F647&amp;$R647,AdmittedwithRecentDischarge!$I$28:$I$1527&amp;AdmittedwithRecentDischarge!$M$28:$M$1527,0)),9))</f>
        <v>0</v>
      </c>
      <c r="U647" s="191">
        <f t="array" ref="U647">IF(ISNA(INDEX(AdmittedwithRecentDischarge!$I$28:$W$1527, (MATCH($F647&amp;$R647,AdmittedwithRecentDischarge!$I$28:$I$1527&amp;AdmittedwithRecentDischarge!$M$28:$M$1527,0)))),"",INDEX(AdmittedwithRecentDischarge!$I$28:$W$1527, (MATCH($F647&amp;$R647,AdmittedwithRecentDischarge!$I$28:$I$1527&amp;AdmittedwithRecentDischarge!$M$28:$M$1527,0)),11))</f>
        <v>0</v>
      </c>
      <c r="V647" s="191">
        <f t="array" ref="V647">IF(ISNA(INDEX(AdmittedwithRecentDischarge!$I$28:$W$1527, (MATCH($F647&amp;$R647,AdmittedwithRecentDischarge!$I$28:$I$1527&amp;AdmittedwithRecentDischarge!$M$28:$M$1527,0)))),"",INDEX(AdmittedwithRecentDischarge!$I$28:$W$1527, (MATCH($F647&amp;$R647,AdmittedwithRecentDischarge!$I$28:$I$1527&amp;AdmittedwithRecentDischarge!$M$28:$M$1527,0)),15))</f>
        <v>0</v>
      </c>
      <c r="W647" s="228" t="b">
        <f t="shared" si="59"/>
        <v>0</v>
      </c>
      <c r="X647" s="224" t="str">
        <f t="array" ref="X647">IF(ISNA(VLOOKUP($F647, AdmittedwithRecentDischarge!$I$28:$I$1527,1,FALSE)),"",MAX(IF((AdmittedwithRecentDischarge!$I$28:$I$1527=$F647)*(AdmittedwithRecentDischarge!$K$28:$K$1527&lt;=TransferLog!$J647),AdmittedwithRecentDischarge!$K$28:$K$1527)))</f>
        <v/>
      </c>
      <c r="Y647" s="224" t="b">
        <f t="shared" si="60"/>
        <v>0</v>
      </c>
      <c r="Z647" s="208"/>
      <c r="AA647" s="207" t="str">
        <f t="shared" si="57"/>
        <v/>
      </c>
      <c r="AB647" s="212" t="b">
        <f t="shared" si="61"/>
        <v>0</v>
      </c>
      <c r="AC647" s="213">
        <f t="shared" si="58"/>
        <v>0</v>
      </c>
      <c r="AD647" s="298"/>
      <c r="AE647" s="299"/>
      <c r="AF647" s="21">
        <f t="shared" si="51"/>
        <v>0</v>
      </c>
    </row>
    <row r="648" spans="1:32" s="21" customFormat="1" ht="16.5" customHeight="1">
      <c r="A648" s="22"/>
      <c r="B648" s="22"/>
      <c r="C648" s="22"/>
      <c r="D648" s="115">
        <f t="shared" si="50"/>
        <v>628</v>
      </c>
      <c r="E648" s="248" t="str">
        <f t="array" ref="E648">IF($F648&lt;&gt;"",INDEX(DropDownLists!$K$10:$K$2516,MATCH($F648,DropDownLists!$L$10:$L$2516,0)),"")</f>
        <v/>
      </c>
      <c r="F648" s="116"/>
      <c r="G648" s="118"/>
      <c r="I648" s="144"/>
      <c r="J648" s="141"/>
      <c r="K648" s="145"/>
      <c r="L648" s="146"/>
      <c r="M648" s="195" t="str">
        <f t="array" ref="M648">IF($L648&lt;&gt;"",INDEX(DropDownLists!$H$10:$H$2516,MATCH($L648,DropDownLists!$I$10:$I$2516,0)),"")</f>
        <v/>
      </c>
      <c r="N648" s="148"/>
      <c r="O648" s="148"/>
      <c r="P648" s="146"/>
      <c r="Q648" s="148" t="s">
        <v>190</v>
      </c>
      <c r="R648" s="119" t="str">
        <f t="array" ref="R648">IF(ISNA(VLOOKUP($F648, AdmittedwithRecentDischarge!$I$28:$I$1527,1,FALSE)),"",MAX(IF((AdmittedwithRecentDischarge!$I$28:$I$1527=$F648)*(AdmittedwithRecentDischarge!$M$28:$M$1527&lt;=TransferLog!$J648),AdmittedwithRecentDischarge!$M$28:$M$1527)))</f>
        <v/>
      </c>
      <c r="S648" s="120" t="str">
        <f t="array" ref="S648">IF(ISNA(INDEX(AdmittedwithRecentDischarge!$AH$28:$AH$1527,MATCH($F648&amp;$R648,AdmittedwithRecentDischarge!$I$28:$I$1527&amp;AdmittedwithRecentDischarge!$M$28:$M$1527,0))),"", IF($R648&lt;&gt;"",INDEX(AdmittedwithRecentDischarge!$AH$28:$AH$1527,MATCH($F648&amp;$R648,AdmittedwithRecentDischarge!$I$28:$I$1527&amp;AdmittedwithRecentDischarge!$M$28:$M$1527,0)),""))</f>
        <v/>
      </c>
      <c r="T648" s="190">
        <f t="array" ref="T648">IF(ISNA(INDEX(AdmittedwithRecentDischarge!$I$28:$W$1527, (MATCH($F648&amp;$R648,AdmittedwithRecentDischarge!$I$28:$I$1527&amp;AdmittedwithRecentDischarge!$M$28:$M$1527,0)))),"",INDEX(AdmittedwithRecentDischarge!$I$28:$W$1527, (MATCH($F648&amp;$R648,AdmittedwithRecentDischarge!$I$28:$I$1527&amp;AdmittedwithRecentDischarge!$M$28:$M$1527,0)),9))</f>
        <v>0</v>
      </c>
      <c r="U648" s="191">
        <f t="array" ref="U648">IF(ISNA(INDEX(AdmittedwithRecentDischarge!$I$28:$W$1527, (MATCH($F648&amp;$R648,AdmittedwithRecentDischarge!$I$28:$I$1527&amp;AdmittedwithRecentDischarge!$M$28:$M$1527,0)))),"",INDEX(AdmittedwithRecentDischarge!$I$28:$W$1527, (MATCH($F648&amp;$R648,AdmittedwithRecentDischarge!$I$28:$I$1527&amp;AdmittedwithRecentDischarge!$M$28:$M$1527,0)),11))</f>
        <v>0</v>
      </c>
      <c r="V648" s="191">
        <f t="array" ref="V648">IF(ISNA(INDEX(AdmittedwithRecentDischarge!$I$28:$W$1527, (MATCH($F648&amp;$R648,AdmittedwithRecentDischarge!$I$28:$I$1527&amp;AdmittedwithRecentDischarge!$M$28:$M$1527,0)))),"",INDEX(AdmittedwithRecentDischarge!$I$28:$W$1527, (MATCH($F648&amp;$R648,AdmittedwithRecentDischarge!$I$28:$I$1527&amp;AdmittedwithRecentDischarge!$M$28:$M$1527,0)),15))</f>
        <v>0</v>
      </c>
      <c r="W648" s="228" t="b">
        <f t="shared" si="59"/>
        <v>0</v>
      </c>
      <c r="X648" s="224" t="str">
        <f t="array" ref="X648">IF(ISNA(VLOOKUP($F648, AdmittedwithRecentDischarge!$I$28:$I$1527,1,FALSE)),"",MAX(IF((AdmittedwithRecentDischarge!$I$28:$I$1527=$F648)*(AdmittedwithRecentDischarge!$K$28:$K$1527&lt;=TransferLog!$J648),AdmittedwithRecentDischarge!$K$28:$K$1527)))</f>
        <v/>
      </c>
      <c r="Y648" s="224" t="b">
        <f t="shared" si="60"/>
        <v>0</v>
      </c>
      <c r="Z648" s="208"/>
      <c r="AA648" s="207" t="str">
        <f t="shared" si="57"/>
        <v/>
      </c>
      <c r="AB648" s="212" t="b">
        <f t="shared" si="61"/>
        <v>0</v>
      </c>
      <c r="AC648" s="213">
        <f t="shared" si="58"/>
        <v>0</v>
      </c>
      <c r="AD648" s="298"/>
      <c r="AE648" s="299"/>
      <c r="AF648" s="21">
        <f t="shared" si="51"/>
        <v>0</v>
      </c>
    </row>
    <row r="649" spans="1:32" s="21" customFormat="1" ht="16.5" customHeight="1">
      <c r="A649" s="22"/>
      <c r="B649" s="22"/>
      <c r="C649" s="22"/>
      <c r="D649" s="115">
        <f t="shared" si="50"/>
        <v>629</v>
      </c>
      <c r="E649" s="248" t="str">
        <f t="array" ref="E649">IF($F649&lt;&gt;"",INDEX(DropDownLists!$K$10:$K$2516,MATCH($F649,DropDownLists!$L$10:$L$2516,0)),"")</f>
        <v/>
      </c>
      <c r="F649" s="116"/>
      <c r="G649" s="118"/>
      <c r="I649" s="144"/>
      <c r="J649" s="141"/>
      <c r="K649" s="145"/>
      <c r="L649" s="146"/>
      <c r="M649" s="195" t="str">
        <f t="array" ref="M649">IF($L649&lt;&gt;"",INDEX(DropDownLists!$H$10:$H$2516,MATCH($L649,DropDownLists!$I$10:$I$2516,0)),"")</f>
        <v/>
      </c>
      <c r="N649" s="148"/>
      <c r="O649" s="148"/>
      <c r="P649" s="146"/>
      <c r="Q649" s="148" t="s">
        <v>190</v>
      </c>
      <c r="R649" s="119" t="str">
        <f t="array" ref="R649">IF(ISNA(VLOOKUP($F649, AdmittedwithRecentDischarge!$I$28:$I$1527,1,FALSE)),"",MAX(IF((AdmittedwithRecentDischarge!$I$28:$I$1527=$F649)*(AdmittedwithRecentDischarge!$M$28:$M$1527&lt;=TransferLog!$J649),AdmittedwithRecentDischarge!$M$28:$M$1527)))</f>
        <v/>
      </c>
      <c r="S649" s="120" t="str">
        <f t="array" ref="S649">IF(ISNA(INDEX(AdmittedwithRecentDischarge!$AH$28:$AH$1527,MATCH($F649&amp;$R649,AdmittedwithRecentDischarge!$I$28:$I$1527&amp;AdmittedwithRecentDischarge!$M$28:$M$1527,0))),"", IF($R649&lt;&gt;"",INDEX(AdmittedwithRecentDischarge!$AH$28:$AH$1527,MATCH($F649&amp;$R649,AdmittedwithRecentDischarge!$I$28:$I$1527&amp;AdmittedwithRecentDischarge!$M$28:$M$1527,0)),""))</f>
        <v/>
      </c>
      <c r="T649" s="190">
        <f t="array" ref="T649">IF(ISNA(INDEX(AdmittedwithRecentDischarge!$I$28:$W$1527, (MATCH($F649&amp;$R649,AdmittedwithRecentDischarge!$I$28:$I$1527&amp;AdmittedwithRecentDischarge!$M$28:$M$1527,0)))),"",INDEX(AdmittedwithRecentDischarge!$I$28:$W$1527, (MATCH($F649&amp;$R649,AdmittedwithRecentDischarge!$I$28:$I$1527&amp;AdmittedwithRecentDischarge!$M$28:$M$1527,0)),9))</f>
        <v>0</v>
      </c>
      <c r="U649" s="191">
        <f t="array" ref="U649">IF(ISNA(INDEX(AdmittedwithRecentDischarge!$I$28:$W$1527, (MATCH($F649&amp;$R649,AdmittedwithRecentDischarge!$I$28:$I$1527&amp;AdmittedwithRecentDischarge!$M$28:$M$1527,0)))),"",INDEX(AdmittedwithRecentDischarge!$I$28:$W$1527, (MATCH($F649&amp;$R649,AdmittedwithRecentDischarge!$I$28:$I$1527&amp;AdmittedwithRecentDischarge!$M$28:$M$1527,0)),11))</f>
        <v>0</v>
      </c>
      <c r="V649" s="191">
        <f t="array" ref="V649">IF(ISNA(INDEX(AdmittedwithRecentDischarge!$I$28:$W$1527, (MATCH($F649&amp;$R649,AdmittedwithRecentDischarge!$I$28:$I$1527&amp;AdmittedwithRecentDischarge!$M$28:$M$1527,0)))),"",INDEX(AdmittedwithRecentDischarge!$I$28:$W$1527, (MATCH($F649&amp;$R649,AdmittedwithRecentDischarge!$I$28:$I$1527&amp;AdmittedwithRecentDischarge!$M$28:$M$1527,0)),15))</f>
        <v>0</v>
      </c>
      <c r="W649" s="228" t="b">
        <f t="shared" si="59"/>
        <v>0</v>
      </c>
      <c r="X649" s="224" t="str">
        <f t="array" ref="X649">IF(ISNA(VLOOKUP($F649, AdmittedwithRecentDischarge!$I$28:$I$1527,1,FALSE)),"",MAX(IF((AdmittedwithRecentDischarge!$I$28:$I$1527=$F649)*(AdmittedwithRecentDischarge!$K$28:$K$1527&lt;=TransferLog!$J649),AdmittedwithRecentDischarge!$K$28:$K$1527)))</f>
        <v/>
      </c>
      <c r="Y649" s="224" t="b">
        <f t="shared" si="60"/>
        <v>0</v>
      </c>
      <c r="Z649" s="208"/>
      <c r="AA649" s="207" t="str">
        <f t="shared" si="57"/>
        <v/>
      </c>
      <c r="AB649" s="212" t="b">
        <f t="shared" si="61"/>
        <v>0</v>
      </c>
      <c r="AC649" s="213">
        <f t="shared" si="58"/>
        <v>0</v>
      </c>
      <c r="AD649" s="298"/>
      <c r="AE649" s="299"/>
      <c r="AF649" s="21">
        <f t="shared" si="51"/>
        <v>0</v>
      </c>
    </row>
    <row r="650" spans="1:32" s="21" customFormat="1" ht="16.5" customHeight="1">
      <c r="A650" s="22"/>
      <c r="B650" s="22"/>
      <c r="C650" s="22"/>
      <c r="D650" s="115">
        <f t="shared" si="50"/>
        <v>630</v>
      </c>
      <c r="E650" s="248" t="str">
        <f t="array" ref="E650">IF($F650&lt;&gt;"",INDEX(DropDownLists!$K$10:$K$2516,MATCH($F650,DropDownLists!$L$10:$L$2516,0)),"")</f>
        <v/>
      </c>
      <c r="F650" s="116"/>
      <c r="G650" s="118"/>
      <c r="I650" s="144"/>
      <c r="J650" s="141"/>
      <c r="K650" s="145"/>
      <c r="L650" s="146"/>
      <c r="M650" s="195" t="str">
        <f t="array" ref="M650">IF($L650&lt;&gt;"",INDEX(DropDownLists!$H$10:$H$2516,MATCH($L650,DropDownLists!$I$10:$I$2516,0)),"")</f>
        <v/>
      </c>
      <c r="N650" s="148"/>
      <c r="O650" s="148"/>
      <c r="P650" s="146"/>
      <c r="Q650" s="148" t="s">
        <v>190</v>
      </c>
      <c r="R650" s="119" t="str">
        <f t="array" ref="R650">IF(ISNA(VLOOKUP($F650, AdmittedwithRecentDischarge!$I$28:$I$1527,1,FALSE)),"",MAX(IF((AdmittedwithRecentDischarge!$I$28:$I$1527=$F650)*(AdmittedwithRecentDischarge!$M$28:$M$1527&lt;=TransferLog!$J650),AdmittedwithRecentDischarge!$M$28:$M$1527)))</f>
        <v/>
      </c>
      <c r="S650" s="120" t="str">
        <f t="array" ref="S650">IF(ISNA(INDEX(AdmittedwithRecentDischarge!$AH$28:$AH$1527,MATCH($F650&amp;$R650,AdmittedwithRecentDischarge!$I$28:$I$1527&amp;AdmittedwithRecentDischarge!$M$28:$M$1527,0))),"", IF($R650&lt;&gt;"",INDEX(AdmittedwithRecentDischarge!$AH$28:$AH$1527,MATCH($F650&amp;$R650,AdmittedwithRecentDischarge!$I$28:$I$1527&amp;AdmittedwithRecentDischarge!$M$28:$M$1527,0)),""))</f>
        <v/>
      </c>
      <c r="T650" s="190">
        <f t="array" ref="T650">IF(ISNA(INDEX(AdmittedwithRecentDischarge!$I$28:$W$1527, (MATCH($F650&amp;$R650,AdmittedwithRecentDischarge!$I$28:$I$1527&amp;AdmittedwithRecentDischarge!$M$28:$M$1527,0)))),"",INDEX(AdmittedwithRecentDischarge!$I$28:$W$1527, (MATCH($F650&amp;$R650,AdmittedwithRecentDischarge!$I$28:$I$1527&amp;AdmittedwithRecentDischarge!$M$28:$M$1527,0)),9))</f>
        <v>0</v>
      </c>
      <c r="U650" s="191">
        <f t="array" ref="U650">IF(ISNA(INDEX(AdmittedwithRecentDischarge!$I$28:$W$1527, (MATCH($F650&amp;$R650,AdmittedwithRecentDischarge!$I$28:$I$1527&amp;AdmittedwithRecentDischarge!$M$28:$M$1527,0)))),"",INDEX(AdmittedwithRecentDischarge!$I$28:$W$1527, (MATCH($F650&amp;$R650,AdmittedwithRecentDischarge!$I$28:$I$1527&amp;AdmittedwithRecentDischarge!$M$28:$M$1527,0)),11))</f>
        <v>0</v>
      </c>
      <c r="V650" s="191">
        <f t="array" ref="V650">IF(ISNA(INDEX(AdmittedwithRecentDischarge!$I$28:$W$1527, (MATCH($F650&amp;$R650,AdmittedwithRecentDischarge!$I$28:$I$1527&amp;AdmittedwithRecentDischarge!$M$28:$M$1527,0)))),"",INDEX(AdmittedwithRecentDischarge!$I$28:$W$1527, (MATCH($F650&amp;$R650,AdmittedwithRecentDischarge!$I$28:$I$1527&amp;AdmittedwithRecentDischarge!$M$28:$M$1527,0)),15))</f>
        <v>0</v>
      </c>
      <c r="W650" s="228" t="b">
        <f t="shared" si="59"/>
        <v>0</v>
      </c>
      <c r="X650" s="224" t="str">
        <f t="array" ref="X650">IF(ISNA(VLOOKUP($F650, AdmittedwithRecentDischarge!$I$28:$I$1527,1,FALSE)),"",MAX(IF((AdmittedwithRecentDischarge!$I$28:$I$1527=$F650)*(AdmittedwithRecentDischarge!$K$28:$K$1527&lt;=TransferLog!$J650),AdmittedwithRecentDischarge!$K$28:$K$1527)))</f>
        <v/>
      </c>
      <c r="Y650" s="224" t="b">
        <f t="shared" si="60"/>
        <v>0</v>
      </c>
      <c r="Z650" s="208"/>
      <c r="AA650" s="207" t="str">
        <f t="shared" si="57"/>
        <v/>
      </c>
      <c r="AB650" s="212" t="b">
        <f t="shared" si="61"/>
        <v>0</v>
      </c>
      <c r="AC650" s="213">
        <f t="shared" si="58"/>
        <v>0</v>
      </c>
      <c r="AD650" s="298"/>
      <c r="AE650" s="299"/>
      <c r="AF650" s="21">
        <f t="shared" si="51"/>
        <v>0</v>
      </c>
    </row>
    <row r="651" spans="1:32" s="21" customFormat="1" ht="16.5" customHeight="1">
      <c r="A651" s="22"/>
      <c r="B651" s="22"/>
      <c r="C651" s="22"/>
      <c r="D651" s="115">
        <f t="shared" si="50"/>
        <v>631</v>
      </c>
      <c r="E651" s="248" t="str">
        <f t="array" ref="E651">IF($F651&lt;&gt;"",INDEX(DropDownLists!$K$10:$K$2516,MATCH($F651,DropDownLists!$L$10:$L$2516,0)),"")</f>
        <v/>
      </c>
      <c r="F651" s="116"/>
      <c r="G651" s="118"/>
      <c r="I651" s="144"/>
      <c r="J651" s="141"/>
      <c r="K651" s="145"/>
      <c r="L651" s="146"/>
      <c r="M651" s="195" t="str">
        <f t="array" ref="M651">IF($L651&lt;&gt;"",INDEX(DropDownLists!$H$10:$H$2516,MATCH($L651,DropDownLists!$I$10:$I$2516,0)),"")</f>
        <v/>
      </c>
      <c r="N651" s="148"/>
      <c r="O651" s="148"/>
      <c r="P651" s="146"/>
      <c r="Q651" s="148" t="s">
        <v>190</v>
      </c>
      <c r="R651" s="119" t="str">
        <f t="array" ref="R651">IF(ISNA(VLOOKUP($F651, AdmittedwithRecentDischarge!$I$28:$I$1527,1,FALSE)),"",MAX(IF((AdmittedwithRecentDischarge!$I$28:$I$1527=$F651)*(AdmittedwithRecentDischarge!$M$28:$M$1527&lt;=TransferLog!$J651),AdmittedwithRecentDischarge!$M$28:$M$1527)))</f>
        <v/>
      </c>
      <c r="S651" s="120" t="str">
        <f t="array" ref="S651">IF(ISNA(INDEX(AdmittedwithRecentDischarge!$AH$28:$AH$1527,MATCH($F651&amp;$R651,AdmittedwithRecentDischarge!$I$28:$I$1527&amp;AdmittedwithRecentDischarge!$M$28:$M$1527,0))),"", IF($R651&lt;&gt;"",INDEX(AdmittedwithRecentDischarge!$AH$28:$AH$1527,MATCH($F651&amp;$R651,AdmittedwithRecentDischarge!$I$28:$I$1527&amp;AdmittedwithRecentDischarge!$M$28:$M$1527,0)),""))</f>
        <v/>
      </c>
      <c r="T651" s="190">
        <f t="array" ref="T651">IF(ISNA(INDEX(AdmittedwithRecentDischarge!$I$28:$W$1527, (MATCH($F651&amp;$R651,AdmittedwithRecentDischarge!$I$28:$I$1527&amp;AdmittedwithRecentDischarge!$M$28:$M$1527,0)))),"",INDEX(AdmittedwithRecentDischarge!$I$28:$W$1527, (MATCH($F651&amp;$R651,AdmittedwithRecentDischarge!$I$28:$I$1527&amp;AdmittedwithRecentDischarge!$M$28:$M$1527,0)),9))</f>
        <v>0</v>
      </c>
      <c r="U651" s="191">
        <f t="array" ref="U651">IF(ISNA(INDEX(AdmittedwithRecentDischarge!$I$28:$W$1527, (MATCH($F651&amp;$R651,AdmittedwithRecentDischarge!$I$28:$I$1527&amp;AdmittedwithRecentDischarge!$M$28:$M$1527,0)))),"",INDEX(AdmittedwithRecentDischarge!$I$28:$W$1527, (MATCH($F651&amp;$R651,AdmittedwithRecentDischarge!$I$28:$I$1527&amp;AdmittedwithRecentDischarge!$M$28:$M$1527,0)),11))</f>
        <v>0</v>
      </c>
      <c r="V651" s="191">
        <f t="array" ref="V651">IF(ISNA(INDEX(AdmittedwithRecentDischarge!$I$28:$W$1527, (MATCH($F651&amp;$R651,AdmittedwithRecentDischarge!$I$28:$I$1527&amp;AdmittedwithRecentDischarge!$M$28:$M$1527,0)))),"",INDEX(AdmittedwithRecentDischarge!$I$28:$W$1527, (MATCH($F651&amp;$R651,AdmittedwithRecentDischarge!$I$28:$I$1527&amp;AdmittedwithRecentDischarge!$M$28:$M$1527,0)),15))</f>
        <v>0</v>
      </c>
      <c r="W651" s="228" t="b">
        <f t="shared" si="59"/>
        <v>0</v>
      </c>
      <c r="X651" s="224" t="str">
        <f t="array" ref="X651">IF(ISNA(VLOOKUP($F651, AdmittedwithRecentDischarge!$I$28:$I$1527,1,FALSE)),"",MAX(IF((AdmittedwithRecentDischarge!$I$28:$I$1527=$F651)*(AdmittedwithRecentDischarge!$K$28:$K$1527&lt;=TransferLog!$J651),AdmittedwithRecentDischarge!$K$28:$K$1527)))</f>
        <v/>
      </c>
      <c r="Y651" s="224" t="b">
        <f t="shared" si="60"/>
        <v>0</v>
      </c>
      <c r="Z651" s="208"/>
      <c r="AA651" s="207" t="str">
        <f t="shared" si="57"/>
        <v/>
      </c>
      <c r="AB651" s="212" t="b">
        <f t="shared" si="61"/>
        <v>0</v>
      </c>
      <c r="AC651" s="213">
        <f t="shared" si="58"/>
        <v>0</v>
      </c>
      <c r="AD651" s="298"/>
      <c r="AE651" s="299"/>
      <c r="AF651" s="21">
        <f t="shared" si="51"/>
        <v>0</v>
      </c>
    </row>
    <row r="652" spans="1:32" s="21" customFormat="1" ht="16.5" customHeight="1">
      <c r="A652" s="22"/>
      <c r="B652" s="22"/>
      <c r="C652" s="22"/>
      <c r="D652" s="115">
        <f t="shared" si="50"/>
        <v>632</v>
      </c>
      <c r="E652" s="248" t="str">
        <f t="array" ref="E652">IF($F652&lt;&gt;"",INDEX(DropDownLists!$K$10:$K$2516,MATCH($F652,DropDownLists!$L$10:$L$2516,0)),"")</f>
        <v/>
      </c>
      <c r="F652" s="116"/>
      <c r="G652" s="118"/>
      <c r="I652" s="144"/>
      <c r="J652" s="141"/>
      <c r="K652" s="145"/>
      <c r="L652" s="146"/>
      <c r="M652" s="195" t="str">
        <f t="array" ref="M652">IF($L652&lt;&gt;"",INDEX(DropDownLists!$H$10:$H$2516,MATCH($L652,DropDownLists!$I$10:$I$2516,0)),"")</f>
        <v/>
      </c>
      <c r="N652" s="148"/>
      <c r="O652" s="148"/>
      <c r="P652" s="146"/>
      <c r="Q652" s="148" t="s">
        <v>190</v>
      </c>
      <c r="R652" s="119" t="str">
        <f t="array" ref="R652">IF(ISNA(VLOOKUP($F652, AdmittedwithRecentDischarge!$I$28:$I$1527,1,FALSE)),"",MAX(IF((AdmittedwithRecentDischarge!$I$28:$I$1527=$F652)*(AdmittedwithRecentDischarge!$M$28:$M$1527&lt;=TransferLog!$J652),AdmittedwithRecentDischarge!$M$28:$M$1527)))</f>
        <v/>
      </c>
      <c r="S652" s="120" t="str">
        <f t="array" ref="S652">IF(ISNA(INDEX(AdmittedwithRecentDischarge!$AH$28:$AH$1527,MATCH($F652&amp;$R652,AdmittedwithRecentDischarge!$I$28:$I$1527&amp;AdmittedwithRecentDischarge!$M$28:$M$1527,0))),"", IF($R652&lt;&gt;"",INDEX(AdmittedwithRecentDischarge!$AH$28:$AH$1527,MATCH($F652&amp;$R652,AdmittedwithRecentDischarge!$I$28:$I$1527&amp;AdmittedwithRecentDischarge!$M$28:$M$1527,0)),""))</f>
        <v/>
      </c>
      <c r="T652" s="190">
        <f t="array" ref="T652">IF(ISNA(INDEX(AdmittedwithRecentDischarge!$I$28:$W$1527, (MATCH($F652&amp;$R652,AdmittedwithRecentDischarge!$I$28:$I$1527&amp;AdmittedwithRecentDischarge!$M$28:$M$1527,0)))),"",INDEX(AdmittedwithRecentDischarge!$I$28:$W$1527, (MATCH($F652&amp;$R652,AdmittedwithRecentDischarge!$I$28:$I$1527&amp;AdmittedwithRecentDischarge!$M$28:$M$1527,0)),9))</f>
        <v>0</v>
      </c>
      <c r="U652" s="191">
        <f t="array" ref="U652">IF(ISNA(INDEX(AdmittedwithRecentDischarge!$I$28:$W$1527, (MATCH($F652&amp;$R652,AdmittedwithRecentDischarge!$I$28:$I$1527&amp;AdmittedwithRecentDischarge!$M$28:$M$1527,0)))),"",INDEX(AdmittedwithRecentDischarge!$I$28:$W$1527, (MATCH($F652&amp;$R652,AdmittedwithRecentDischarge!$I$28:$I$1527&amp;AdmittedwithRecentDischarge!$M$28:$M$1527,0)),11))</f>
        <v>0</v>
      </c>
      <c r="V652" s="191">
        <f t="array" ref="V652">IF(ISNA(INDEX(AdmittedwithRecentDischarge!$I$28:$W$1527, (MATCH($F652&amp;$R652,AdmittedwithRecentDischarge!$I$28:$I$1527&amp;AdmittedwithRecentDischarge!$M$28:$M$1527,0)))),"",INDEX(AdmittedwithRecentDischarge!$I$28:$W$1527, (MATCH($F652&amp;$R652,AdmittedwithRecentDischarge!$I$28:$I$1527&amp;AdmittedwithRecentDischarge!$M$28:$M$1527,0)),15))</f>
        <v>0</v>
      </c>
      <c r="W652" s="228" t="b">
        <f t="shared" si="59"/>
        <v>0</v>
      </c>
      <c r="X652" s="224" t="str">
        <f t="array" ref="X652">IF(ISNA(VLOOKUP($F652, AdmittedwithRecentDischarge!$I$28:$I$1527,1,FALSE)),"",MAX(IF((AdmittedwithRecentDischarge!$I$28:$I$1527=$F652)*(AdmittedwithRecentDischarge!$K$28:$K$1527&lt;=TransferLog!$J652),AdmittedwithRecentDischarge!$K$28:$K$1527)))</f>
        <v/>
      </c>
      <c r="Y652" s="224" t="b">
        <f t="shared" si="60"/>
        <v>0</v>
      </c>
      <c r="Z652" s="208"/>
      <c r="AA652" s="207" t="str">
        <f t="shared" si="57"/>
        <v/>
      </c>
      <c r="AB652" s="212" t="b">
        <f t="shared" si="61"/>
        <v>0</v>
      </c>
      <c r="AC652" s="213">
        <f t="shared" si="58"/>
        <v>0</v>
      </c>
      <c r="AD652" s="298"/>
      <c r="AE652" s="299"/>
      <c r="AF652" s="21">
        <f t="shared" si="51"/>
        <v>0</v>
      </c>
    </row>
    <row r="653" spans="1:32" s="21" customFormat="1" ht="16.5" customHeight="1">
      <c r="A653" s="22"/>
      <c r="B653" s="22"/>
      <c r="C653" s="22"/>
      <c r="D653" s="115">
        <f t="shared" si="50"/>
        <v>633</v>
      </c>
      <c r="E653" s="248" t="str">
        <f t="array" ref="E653">IF($F653&lt;&gt;"",INDEX(DropDownLists!$K$10:$K$2516,MATCH($F653,DropDownLists!$L$10:$L$2516,0)),"")</f>
        <v/>
      </c>
      <c r="F653" s="116"/>
      <c r="G653" s="118"/>
      <c r="I653" s="144"/>
      <c r="J653" s="141"/>
      <c r="K653" s="145"/>
      <c r="L653" s="146"/>
      <c r="M653" s="195" t="str">
        <f t="array" ref="M653">IF($L653&lt;&gt;"",INDEX(DropDownLists!$H$10:$H$2516,MATCH($L653,DropDownLists!$I$10:$I$2516,0)),"")</f>
        <v/>
      </c>
      <c r="N653" s="148"/>
      <c r="O653" s="148"/>
      <c r="P653" s="146"/>
      <c r="Q653" s="148" t="s">
        <v>190</v>
      </c>
      <c r="R653" s="119" t="str">
        <f t="array" ref="R653">IF(ISNA(VLOOKUP($F653, AdmittedwithRecentDischarge!$I$28:$I$1527,1,FALSE)),"",MAX(IF((AdmittedwithRecentDischarge!$I$28:$I$1527=$F653)*(AdmittedwithRecentDischarge!$M$28:$M$1527&lt;=TransferLog!$J653),AdmittedwithRecentDischarge!$M$28:$M$1527)))</f>
        <v/>
      </c>
      <c r="S653" s="120" t="str">
        <f t="array" ref="S653">IF(ISNA(INDEX(AdmittedwithRecentDischarge!$AH$28:$AH$1527,MATCH($F653&amp;$R653,AdmittedwithRecentDischarge!$I$28:$I$1527&amp;AdmittedwithRecentDischarge!$M$28:$M$1527,0))),"", IF($R653&lt;&gt;"",INDEX(AdmittedwithRecentDischarge!$AH$28:$AH$1527,MATCH($F653&amp;$R653,AdmittedwithRecentDischarge!$I$28:$I$1527&amp;AdmittedwithRecentDischarge!$M$28:$M$1527,0)),""))</f>
        <v/>
      </c>
      <c r="T653" s="190">
        <f t="array" ref="T653">IF(ISNA(INDEX(AdmittedwithRecentDischarge!$I$28:$W$1527, (MATCH($F653&amp;$R653,AdmittedwithRecentDischarge!$I$28:$I$1527&amp;AdmittedwithRecentDischarge!$M$28:$M$1527,0)))),"",INDEX(AdmittedwithRecentDischarge!$I$28:$W$1527, (MATCH($F653&amp;$R653,AdmittedwithRecentDischarge!$I$28:$I$1527&amp;AdmittedwithRecentDischarge!$M$28:$M$1527,0)),9))</f>
        <v>0</v>
      </c>
      <c r="U653" s="191">
        <f t="array" ref="U653">IF(ISNA(INDEX(AdmittedwithRecentDischarge!$I$28:$W$1527, (MATCH($F653&amp;$R653,AdmittedwithRecentDischarge!$I$28:$I$1527&amp;AdmittedwithRecentDischarge!$M$28:$M$1527,0)))),"",INDEX(AdmittedwithRecentDischarge!$I$28:$W$1527, (MATCH($F653&amp;$R653,AdmittedwithRecentDischarge!$I$28:$I$1527&amp;AdmittedwithRecentDischarge!$M$28:$M$1527,0)),11))</f>
        <v>0</v>
      </c>
      <c r="V653" s="191">
        <f t="array" ref="V653">IF(ISNA(INDEX(AdmittedwithRecentDischarge!$I$28:$W$1527, (MATCH($F653&amp;$R653,AdmittedwithRecentDischarge!$I$28:$I$1527&amp;AdmittedwithRecentDischarge!$M$28:$M$1527,0)))),"",INDEX(AdmittedwithRecentDischarge!$I$28:$W$1527, (MATCH($F653&amp;$R653,AdmittedwithRecentDischarge!$I$28:$I$1527&amp;AdmittedwithRecentDischarge!$M$28:$M$1527,0)),15))</f>
        <v>0</v>
      </c>
      <c r="W653" s="228" t="b">
        <f t="shared" si="59"/>
        <v>0</v>
      </c>
      <c r="X653" s="224" t="str">
        <f t="array" ref="X653">IF(ISNA(VLOOKUP($F653, AdmittedwithRecentDischarge!$I$28:$I$1527,1,FALSE)),"",MAX(IF((AdmittedwithRecentDischarge!$I$28:$I$1527=$F653)*(AdmittedwithRecentDischarge!$K$28:$K$1527&lt;=TransferLog!$J653),AdmittedwithRecentDischarge!$K$28:$K$1527)))</f>
        <v/>
      </c>
      <c r="Y653" s="224" t="b">
        <f t="shared" si="60"/>
        <v>0</v>
      </c>
      <c r="Z653" s="208"/>
      <c r="AA653" s="207" t="str">
        <f t="shared" si="57"/>
        <v/>
      </c>
      <c r="AB653" s="212" t="b">
        <f t="shared" si="61"/>
        <v>0</v>
      </c>
      <c r="AC653" s="213">
        <f t="shared" si="58"/>
        <v>0</v>
      </c>
      <c r="AD653" s="298"/>
      <c r="AE653" s="299"/>
      <c r="AF653" s="21">
        <f t="shared" si="51"/>
        <v>0</v>
      </c>
    </row>
    <row r="654" spans="1:32" s="21" customFormat="1" ht="16.5" customHeight="1">
      <c r="A654" s="22"/>
      <c r="B654" s="22"/>
      <c r="C654" s="22"/>
      <c r="D654" s="115">
        <f t="shared" si="50"/>
        <v>634</v>
      </c>
      <c r="E654" s="248" t="str">
        <f t="array" ref="E654">IF($F654&lt;&gt;"",INDEX(DropDownLists!$K$10:$K$2516,MATCH($F654,DropDownLists!$L$10:$L$2516,0)),"")</f>
        <v/>
      </c>
      <c r="F654" s="116"/>
      <c r="G654" s="118"/>
      <c r="I654" s="144"/>
      <c r="J654" s="141"/>
      <c r="K654" s="145"/>
      <c r="L654" s="146"/>
      <c r="M654" s="195" t="str">
        <f t="array" ref="M654">IF($L654&lt;&gt;"",INDEX(DropDownLists!$H$10:$H$2516,MATCH($L654,DropDownLists!$I$10:$I$2516,0)),"")</f>
        <v/>
      </c>
      <c r="N654" s="148"/>
      <c r="O654" s="148"/>
      <c r="P654" s="146"/>
      <c r="Q654" s="148" t="s">
        <v>190</v>
      </c>
      <c r="R654" s="119" t="str">
        <f t="array" ref="R654">IF(ISNA(VLOOKUP($F654, AdmittedwithRecentDischarge!$I$28:$I$1527,1,FALSE)),"",MAX(IF((AdmittedwithRecentDischarge!$I$28:$I$1527=$F654)*(AdmittedwithRecentDischarge!$M$28:$M$1527&lt;=TransferLog!$J654),AdmittedwithRecentDischarge!$M$28:$M$1527)))</f>
        <v/>
      </c>
      <c r="S654" s="120" t="str">
        <f t="array" ref="S654">IF(ISNA(INDEX(AdmittedwithRecentDischarge!$AH$28:$AH$1527,MATCH($F654&amp;$R654,AdmittedwithRecentDischarge!$I$28:$I$1527&amp;AdmittedwithRecentDischarge!$M$28:$M$1527,0))),"", IF($R654&lt;&gt;"",INDEX(AdmittedwithRecentDischarge!$AH$28:$AH$1527,MATCH($F654&amp;$R654,AdmittedwithRecentDischarge!$I$28:$I$1527&amp;AdmittedwithRecentDischarge!$M$28:$M$1527,0)),""))</f>
        <v/>
      </c>
      <c r="T654" s="190">
        <f t="array" ref="T654">IF(ISNA(INDEX(AdmittedwithRecentDischarge!$I$28:$W$1527, (MATCH($F654&amp;$R654,AdmittedwithRecentDischarge!$I$28:$I$1527&amp;AdmittedwithRecentDischarge!$M$28:$M$1527,0)))),"",INDEX(AdmittedwithRecentDischarge!$I$28:$W$1527, (MATCH($F654&amp;$R654,AdmittedwithRecentDischarge!$I$28:$I$1527&amp;AdmittedwithRecentDischarge!$M$28:$M$1527,0)),9))</f>
        <v>0</v>
      </c>
      <c r="U654" s="191">
        <f t="array" ref="U654">IF(ISNA(INDEX(AdmittedwithRecentDischarge!$I$28:$W$1527, (MATCH($F654&amp;$R654,AdmittedwithRecentDischarge!$I$28:$I$1527&amp;AdmittedwithRecentDischarge!$M$28:$M$1527,0)))),"",INDEX(AdmittedwithRecentDischarge!$I$28:$W$1527, (MATCH($F654&amp;$R654,AdmittedwithRecentDischarge!$I$28:$I$1527&amp;AdmittedwithRecentDischarge!$M$28:$M$1527,0)),11))</f>
        <v>0</v>
      </c>
      <c r="V654" s="191">
        <f t="array" ref="V654">IF(ISNA(INDEX(AdmittedwithRecentDischarge!$I$28:$W$1527, (MATCH($F654&amp;$R654,AdmittedwithRecentDischarge!$I$28:$I$1527&amp;AdmittedwithRecentDischarge!$M$28:$M$1527,0)))),"",INDEX(AdmittedwithRecentDischarge!$I$28:$W$1527, (MATCH($F654&amp;$R654,AdmittedwithRecentDischarge!$I$28:$I$1527&amp;AdmittedwithRecentDischarge!$M$28:$M$1527,0)),15))</f>
        <v>0</v>
      </c>
      <c r="W654" s="228" t="b">
        <f t="shared" si="59"/>
        <v>0</v>
      </c>
      <c r="X654" s="224" t="str">
        <f t="array" ref="X654">IF(ISNA(VLOOKUP($F654, AdmittedwithRecentDischarge!$I$28:$I$1527,1,FALSE)),"",MAX(IF((AdmittedwithRecentDischarge!$I$28:$I$1527=$F654)*(AdmittedwithRecentDischarge!$K$28:$K$1527&lt;=TransferLog!$J654),AdmittedwithRecentDischarge!$K$28:$K$1527)))</f>
        <v/>
      </c>
      <c r="Y654" s="224" t="b">
        <f t="shared" si="60"/>
        <v>0</v>
      </c>
      <c r="Z654" s="208"/>
      <c r="AA654" s="207" t="str">
        <f t="shared" si="57"/>
        <v/>
      </c>
      <c r="AB654" s="212" t="b">
        <f t="shared" si="61"/>
        <v>0</v>
      </c>
      <c r="AC654" s="213">
        <f t="shared" si="58"/>
        <v>0</v>
      </c>
      <c r="AD654" s="298"/>
      <c r="AE654" s="299"/>
      <c r="AF654" s="21">
        <f t="shared" si="51"/>
        <v>0</v>
      </c>
    </row>
    <row r="655" spans="1:32" s="21" customFormat="1" ht="16.5" customHeight="1">
      <c r="A655" s="22"/>
      <c r="B655" s="22"/>
      <c r="C655" s="22"/>
      <c r="D655" s="115">
        <f t="shared" si="50"/>
        <v>635</v>
      </c>
      <c r="E655" s="248" t="str">
        <f t="array" ref="E655">IF($F655&lt;&gt;"",INDEX(DropDownLists!$K$10:$K$2516,MATCH($F655,DropDownLists!$L$10:$L$2516,0)),"")</f>
        <v/>
      </c>
      <c r="F655" s="116"/>
      <c r="G655" s="118"/>
      <c r="I655" s="144"/>
      <c r="J655" s="141"/>
      <c r="K655" s="145"/>
      <c r="L655" s="146"/>
      <c r="M655" s="195" t="str">
        <f t="array" ref="M655">IF($L655&lt;&gt;"",INDEX(DropDownLists!$H$10:$H$2516,MATCH($L655,DropDownLists!$I$10:$I$2516,0)),"")</f>
        <v/>
      </c>
      <c r="N655" s="148"/>
      <c r="O655" s="148"/>
      <c r="P655" s="146"/>
      <c r="Q655" s="148" t="s">
        <v>190</v>
      </c>
      <c r="R655" s="119" t="str">
        <f t="array" ref="R655">IF(ISNA(VLOOKUP($F655, AdmittedwithRecentDischarge!$I$28:$I$1527,1,FALSE)),"",MAX(IF((AdmittedwithRecentDischarge!$I$28:$I$1527=$F655)*(AdmittedwithRecentDischarge!$M$28:$M$1527&lt;=TransferLog!$J655),AdmittedwithRecentDischarge!$M$28:$M$1527)))</f>
        <v/>
      </c>
      <c r="S655" s="120" t="str">
        <f t="array" ref="S655">IF(ISNA(INDEX(AdmittedwithRecentDischarge!$AH$28:$AH$1527,MATCH($F655&amp;$R655,AdmittedwithRecentDischarge!$I$28:$I$1527&amp;AdmittedwithRecentDischarge!$M$28:$M$1527,0))),"", IF($R655&lt;&gt;"",INDEX(AdmittedwithRecentDischarge!$AH$28:$AH$1527,MATCH($F655&amp;$R655,AdmittedwithRecentDischarge!$I$28:$I$1527&amp;AdmittedwithRecentDischarge!$M$28:$M$1527,0)),""))</f>
        <v/>
      </c>
      <c r="T655" s="190">
        <f t="array" ref="T655">IF(ISNA(INDEX(AdmittedwithRecentDischarge!$I$28:$W$1527, (MATCH($F655&amp;$R655,AdmittedwithRecentDischarge!$I$28:$I$1527&amp;AdmittedwithRecentDischarge!$M$28:$M$1527,0)))),"",INDEX(AdmittedwithRecentDischarge!$I$28:$W$1527, (MATCH($F655&amp;$R655,AdmittedwithRecentDischarge!$I$28:$I$1527&amp;AdmittedwithRecentDischarge!$M$28:$M$1527,0)),9))</f>
        <v>0</v>
      </c>
      <c r="U655" s="191">
        <f t="array" ref="U655">IF(ISNA(INDEX(AdmittedwithRecentDischarge!$I$28:$W$1527, (MATCH($F655&amp;$R655,AdmittedwithRecentDischarge!$I$28:$I$1527&amp;AdmittedwithRecentDischarge!$M$28:$M$1527,0)))),"",INDEX(AdmittedwithRecentDischarge!$I$28:$W$1527, (MATCH($F655&amp;$R655,AdmittedwithRecentDischarge!$I$28:$I$1527&amp;AdmittedwithRecentDischarge!$M$28:$M$1527,0)),11))</f>
        <v>0</v>
      </c>
      <c r="V655" s="191">
        <f t="array" ref="V655">IF(ISNA(INDEX(AdmittedwithRecentDischarge!$I$28:$W$1527, (MATCH($F655&amp;$R655,AdmittedwithRecentDischarge!$I$28:$I$1527&amp;AdmittedwithRecentDischarge!$M$28:$M$1527,0)))),"",INDEX(AdmittedwithRecentDischarge!$I$28:$W$1527, (MATCH($F655&amp;$R655,AdmittedwithRecentDischarge!$I$28:$I$1527&amp;AdmittedwithRecentDischarge!$M$28:$M$1527,0)),15))</f>
        <v>0</v>
      </c>
      <c r="W655" s="228" t="b">
        <f t="shared" si="59"/>
        <v>0</v>
      </c>
      <c r="X655" s="224" t="str">
        <f t="array" ref="X655">IF(ISNA(VLOOKUP($F655, AdmittedwithRecentDischarge!$I$28:$I$1527,1,FALSE)),"",MAX(IF((AdmittedwithRecentDischarge!$I$28:$I$1527=$F655)*(AdmittedwithRecentDischarge!$K$28:$K$1527&lt;=TransferLog!$J655),AdmittedwithRecentDischarge!$K$28:$K$1527)))</f>
        <v/>
      </c>
      <c r="Y655" s="224" t="b">
        <f t="shared" si="60"/>
        <v>0</v>
      </c>
      <c r="Z655" s="208"/>
      <c r="AA655" s="207" t="str">
        <f t="shared" si="57"/>
        <v/>
      </c>
      <c r="AB655" s="212" t="b">
        <f t="shared" si="61"/>
        <v>0</v>
      </c>
      <c r="AC655" s="213">
        <f t="shared" si="58"/>
        <v>0</v>
      </c>
      <c r="AD655" s="298"/>
      <c r="AE655" s="299"/>
      <c r="AF655" s="21">
        <f t="shared" si="51"/>
        <v>0</v>
      </c>
    </row>
    <row r="656" spans="1:32" s="21" customFormat="1" ht="16.5" customHeight="1">
      <c r="A656" s="22"/>
      <c r="B656" s="22"/>
      <c r="C656" s="22"/>
      <c r="D656" s="115">
        <f t="shared" si="50"/>
        <v>636</v>
      </c>
      <c r="E656" s="248" t="str">
        <f t="array" ref="E656">IF($F656&lt;&gt;"",INDEX(DropDownLists!$K$10:$K$2516,MATCH($F656,DropDownLists!$L$10:$L$2516,0)),"")</f>
        <v/>
      </c>
      <c r="F656" s="116"/>
      <c r="G656" s="118"/>
      <c r="I656" s="144"/>
      <c r="J656" s="141"/>
      <c r="K656" s="145"/>
      <c r="L656" s="146"/>
      <c r="M656" s="195" t="str">
        <f t="array" ref="M656">IF($L656&lt;&gt;"",INDEX(DropDownLists!$H$10:$H$2516,MATCH($L656,DropDownLists!$I$10:$I$2516,0)),"")</f>
        <v/>
      </c>
      <c r="N656" s="148"/>
      <c r="O656" s="148"/>
      <c r="P656" s="146"/>
      <c r="Q656" s="148" t="s">
        <v>190</v>
      </c>
      <c r="R656" s="119" t="str">
        <f t="array" ref="R656">IF(ISNA(VLOOKUP($F656, AdmittedwithRecentDischarge!$I$28:$I$1527,1,FALSE)),"",MAX(IF((AdmittedwithRecentDischarge!$I$28:$I$1527=$F656)*(AdmittedwithRecentDischarge!$M$28:$M$1527&lt;=TransferLog!$J656),AdmittedwithRecentDischarge!$M$28:$M$1527)))</f>
        <v/>
      </c>
      <c r="S656" s="120" t="str">
        <f t="array" ref="S656">IF(ISNA(INDEX(AdmittedwithRecentDischarge!$AH$28:$AH$1527,MATCH($F656&amp;$R656,AdmittedwithRecentDischarge!$I$28:$I$1527&amp;AdmittedwithRecentDischarge!$M$28:$M$1527,0))),"", IF($R656&lt;&gt;"",INDEX(AdmittedwithRecentDischarge!$AH$28:$AH$1527,MATCH($F656&amp;$R656,AdmittedwithRecentDischarge!$I$28:$I$1527&amp;AdmittedwithRecentDischarge!$M$28:$M$1527,0)),""))</f>
        <v/>
      </c>
      <c r="T656" s="190">
        <f t="array" ref="T656">IF(ISNA(INDEX(AdmittedwithRecentDischarge!$I$28:$W$1527, (MATCH($F656&amp;$R656,AdmittedwithRecentDischarge!$I$28:$I$1527&amp;AdmittedwithRecentDischarge!$M$28:$M$1527,0)))),"",INDEX(AdmittedwithRecentDischarge!$I$28:$W$1527, (MATCH($F656&amp;$R656,AdmittedwithRecentDischarge!$I$28:$I$1527&amp;AdmittedwithRecentDischarge!$M$28:$M$1527,0)),9))</f>
        <v>0</v>
      </c>
      <c r="U656" s="191">
        <f t="array" ref="U656">IF(ISNA(INDEX(AdmittedwithRecentDischarge!$I$28:$W$1527, (MATCH($F656&amp;$R656,AdmittedwithRecentDischarge!$I$28:$I$1527&amp;AdmittedwithRecentDischarge!$M$28:$M$1527,0)))),"",INDEX(AdmittedwithRecentDischarge!$I$28:$W$1527, (MATCH($F656&amp;$R656,AdmittedwithRecentDischarge!$I$28:$I$1527&amp;AdmittedwithRecentDischarge!$M$28:$M$1527,0)),11))</f>
        <v>0</v>
      </c>
      <c r="V656" s="191">
        <f t="array" ref="V656">IF(ISNA(INDEX(AdmittedwithRecentDischarge!$I$28:$W$1527, (MATCH($F656&amp;$R656,AdmittedwithRecentDischarge!$I$28:$I$1527&amp;AdmittedwithRecentDischarge!$M$28:$M$1527,0)))),"",INDEX(AdmittedwithRecentDischarge!$I$28:$W$1527, (MATCH($F656&amp;$R656,AdmittedwithRecentDischarge!$I$28:$I$1527&amp;AdmittedwithRecentDischarge!$M$28:$M$1527,0)),15))</f>
        <v>0</v>
      </c>
      <c r="W656" s="228" t="b">
        <f t="shared" si="59"/>
        <v>0</v>
      </c>
      <c r="X656" s="224" t="str">
        <f t="array" ref="X656">IF(ISNA(VLOOKUP($F656, AdmittedwithRecentDischarge!$I$28:$I$1527,1,FALSE)),"",MAX(IF((AdmittedwithRecentDischarge!$I$28:$I$1527=$F656)*(AdmittedwithRecentDischarge!$K$28:$K$1527&lt;=TransferLog!$J656),AdmittedwithRecentDischarge!$K$28:$K$1527)))</f>
        <v/>
      </c>
      <c r="Y656" s="224" t="b">
        <f t="shared" si="60"/>
        <v>0</v>
      </c>
      <c r="Z656" s="208"/>
      <c r="AA656" s="207" t="str">
        <f t="shared" si="57"/>
        <v/>
      </c>
      <c r="AB656" s="212" t="b">
        <f t="shared" si="61"/>
        <v>0</v>
      </c>
      <c r="AC656" s="213">
        <f t="shared" si="58"/>
        <v>0</v>
      </c>
      <c r="AD656" s="298"/>
      <c r="AE656" s="299"/>
      <c r="AF656" s="21">
        <f t="shared" si="51"/>
        <v>0</v>
      </c>
    </row>
    <row r="657" spans="1:32" s="21" customFormat="1" ht="16.5" customHeight="1">
      <c r="A657" s="22"/>
      <c r="B657" s="22"/>
      <c r="C657" s="22"/>
      <c r="D657" s="115">
        <f t="shared" si="50"/>
        <v>637</v>
      </c>
      <c r="E657" s="248" t="str">
        <f t="array" ref="E657">IF($F657&lt;&gt;"",INDEX(DropDownLists!$K$10:$K$2516,MATCH($F657,DropDownLists!$L$10:$L$2516,0)),"")</f>
        <v/>
      </c>
      <c r="F657" s="116"/>
      <c r="G657" s="118"/>
      <c r="I657" s="144"/>
      <c r="J657" s="141"/>
      <c r="K657" s="145"/>
      <c r="L657" s="146"/>
      <c r="M657" s="195" t="str">
        <f t="array" ref="M657">IF($L657&lt;&gt;"",INDEX(DropDownLists!$H$10:$H$2516,MATCH($L657,DropDownLists!$I$10:$I$2516,0)),"")</f>
        <v/>
      </c>
      <c r="N657" s="148"/>
      <c r="O657" s="148"/>
      <c r="P657" s="146"/>
      <c r="Q657" s="148" t="s">
        <v>190</v>
      </c>
      <c r="R657" s="119" t="str">
        <f t="array" ref="R657">IF(ISNA(VLOOKUP($F657, AdmittedwithRecentDischarge!$I$28:$I$1527,1,FALSE)),"",MAX(IF((AdmittedwithRecentDischarge!$I$28:$I$1527=$F657)*(AdmittedwithRecentDischarge!$M$28:$M$1527&lt;=TransferLog!$J657),AdmittedwithRecentDischarge!$M$28:$M$1527)))</f>
        <v/>
      </c>
      <c r="S657" s="120" t="str">
        <f t="array" ref="S657">IF(ISNA(INDEX(AdmittedwithRecentDischarge!$AH$28:$AH$1527,MATCH($F657&amp;$R657,AdmittedwithRecentDischarge!$I$28:$I$1527&amp;AdmittedwithRecentDischarge!$M$28:$M$1527,0))),"", IF($R657&lt;&gt;"",INDEX(AdmittedwithRecentDischarge!$AH$28:$AH$1527,MATCH($F657&amp;$R657,AdmittedwithRecentDischarge!$I$28:$I$1527&amp;AdmittedwithRecentDischarge!$M$28:$M$1527,0)),""))</f>
        <v/>
      </c>
      <c r="T657" s="190">
        <f t="array" ref="T657">IF(ISNA(INDEX(AdmittedwithRecentDischarge!$I$28:$W$1527, (MATCH($F657&amp;$R657,AdmittedwithRecentDischarge!$I$28:$I$1527&amp;AdmittedwithRecentDischarge!$M$28:$M$1527,0)))),"",INDEX(AdmittedwithRecentDischarge!$I$28:$W$1527, (MATCH($F657&amp;$R657,AdmittedwithRecentDischarge!$I$28:$I$1527&amp;AdmittedwithRecentDischarge!$M$28:$M$1527,0)),9))</f>
        <v>0</v>
      </c>
      <c r="U657" s="191">
        <f t="array" ref="U657">IF(ISNA(INDEX(AdmittedwithRecentDischarge!$I$28:$W$1527, (MATCH($F657&amp;$R657,AdmittedwithRecentDischarge!$I$28:$I$1527&amp;AdmittedwithRecentDischarge!$M$28:$M$1527,0)))),"",INDEX(AdmittedwithRecentDischarge!$I$28:$W$1527, (MATCH($F657&amp;$R657,AdmittedwithRecentDischarge!$I$28:$I$1527&amp;AdmittedwithRecentDischarge!$M$28:$M$1527,0)),11))</f>
        <v>0</v>
      </c>
      <c r="V657" s="191">
        <f t="array" ref="V657">IF(ISNA(INDEX(AdmittedwithRecentDischarge!$I$28:$W$1527, (MATCH($F657&amp;$R657,AdmittedwithRecentDischarge!$I$28:$I$1527&amp;AdmittedwithRecentDischarge!$M$28:$M$1527,0)))),"",INDEX(AdmittedwithRecentDischarge!$I$28:$W$1527, (MATCH($F657&amp;$R657,AdmittedwithRecentDischarge!$I$28:$I$1527&amp;AdmittedwithRecentDischarge!$M$28:$M$1527,0)),15))</f>
        <v>0</v>
      </c>
      <c r="W657" s="228" t="b">
        <f t="shared" si="59"/>
        <v>0</v>
      </c>
      <c r="X657" s="224" t="str">
        <f t="array" ref="X657">IF(ISNA(VLOOKUP($F657, AdmittedwithRecentDischarge!$I$28:$I$1527,1,FALSE)),"",MAX(IF((AdmittedwithRecentDischarge!$I$28:$I$1527=$F657)*(AdmittedwithRecentDischarge!$K$28:$K$1527&lt;=TransferLog!$J657),AdmittedwithRecentDischarge!$K$28:$K$1527)))</f>
        <v/>
      </c>
      <c r="Y657" s="224" t="b">
        <f t="shared" si="60"/>
        <v>0</v>
      </c>
      <c r="Z657" s="208"/>
      <c r="AA657" s="207" t="str">
        <f t="shared" si="57"/>
        <v/>
      </c>
      <c r="AB657" s="212" t="b">
        <f t="shared" si="61"/>
        <v>0</v>
      </c>
      <c r="AC657" s="213">
        <f t="shared" si="58"/>
        <v>0</v>
      </c>
      <c r="AD657" s="298"/>
      <c r="AE657" s="299"/>
      <c r="AF657" s="21">
        <f t="shared" si="51"/>
        <v>0</v>
      </c>
    </row>
    <row r="658" spans="1:32" s="21" customFormat="1" ht="16.5" customHeight="1">
      <c r="A658" s="22"/>
      <c r="B658" s="22"/>
      <c r="C658" s="22"/>
      <c r="D658" s="115">
        <f t="shared" si="50"/>
        <v>638</v>
      </c>
      <c r="E658" s="248" t="str">
        <f t="array" ref="E658">IF($F658&lt;&gt;"",INDEX(DropDownLists!$K$10:$K$2516,MATCH($F658,DropDownLists!$L$10:$L$2516,0)),"")</f>
        <v/>
      </c>
      <c r="F658" s="116"/>
      <c r="G658" s="118"/>
      <c r="I658" s="144"/>
      <c r="J658" s="141"/>
      <c r="K658" s="145"/>
      <c r="L658" s="146"/>
      <c r="M658" s="195" t="str">
        <f t="array" ref="M658">IF($L658&lt;&gt;"",INDEX(DropDownLists!$H$10:$H$2516,MATCH($L658,DropDownLists!$I$10:$I$2516,0)),"")</f>
        <v/>
      </c>
      <c r="N658" s="148"/>
      <c r="O658" s="148"/>
      <c r="P658" s="146"/>
      <c r="Q658" s="148" t="s">
        <v>190</v>
      </c>
      <c r="R658" s="119" t="str">
        <f t="array" ref="R658">IF(ISNA(VLOOKUP($F658, AdmittedwithRecentDischarge!$I$28:$I$1527,1,FALSE)),"",MAX(IF((AdmittedwithRecentDischarge!$I$28:$I$1527=$F658)*(AdmittedwithRecentDischarge!$M$28:$M$1527&lt;=TransferLog!$J658),AdmittedwithRecentDischarge!$M$28:$M$1527)))</f>
        <v/>
      </c>
      <c r="S658" s="120" t="str">
        <f t="array" ref="S658">IF(ISNA(INDEX(AdmittedwithRecentDischarge!$AH$28:$AH$1527,MATCH($F658&amp;$R658,AdmittedwithRecentDischarge!$I$28:$I$1527&amp;AdmittedwithRecentDischarge!$M$28:$M$1527,0))),"", IF($R658&lt;&gt;"",INDEX(AdmittedwithRecentDischarge!$AH$28:$AH$1527,MATCH($F658&amp;$R658,AdmittedwithRecentDischarge!$I$28:$I$1527&amp;AdmittedwithRecentDischarge!$M$28:$M$1527,0)),""))</f>
        <v/>
      </c>
      <c r="T658" s="190">
        <f t="array" ref="T658">IF(ISNA(INDEX(AdmittedwithRecentDischarge!$I$28:$W$1527, (MATCH($F658&amp;$R658,AdmittedwithRecentDischarge!$I$28:$I$1527&amp;AdmittedwithRecentDischarge!$M$28:$M$1527,0)))),"",INDEX(AdmittedwithRecentDischarge!$I$28:$W$1527, (MATCH($F658&amp;$R658,AdmittedwithRecentDischarge!$I$28:$I$1527&amp;AdmittedwithRecentDischarge!$M$28:$M$1527,0)),9))</f>
        <v>0</v>
      </c>
      <c r="U658" s="191">
        <f t="array" ref="U658">IF(ISNA(INDEX(AdmittedwithRecentDischarge!$I$28:$W$1527, (MATCH($F658&amp;$R658,AdmittedwithRecentDischarge!$I$28:$I$1527&amp;AdmittedwithRecentDischarge!$M$28:$M$1527,0)))),"",INDEX(AdmittedwithRecentDischarge!$I$28:$W$1527, (MATCH($F658&amp;$R658,AdmittedwithRecentDischarge!$I$28:$I$1527&amp;AdmittedwithRecentDischarge!$M$28:$M$1527,0)),11))</f>
        <v>0</v>
      </c>
      <c r="V658" s="191">
        <f t="array" ref="V658">IF(ISNA(INDEX(AdmittedwithRecentDischarge!$I$28:$W$1527, (MATCH($F658&amp;$R658,AdmittedwithRecentDischarge!$I$28:$I$1527&amp;AdmittedwithRecentDischarge!$M$28:$M$1527,0)))),"",INDEX(AdmittedwithRecentDischarge!$I$28:$W$1527, (MATCH($F658&amp;$R658,AdmittedwithRecentDischarge!$I$28:$I$1527&amp;AdmittedwithRecentDischarge!$M$28:$M$1527,0)),15))</f>
        <v>0</v>
      </c>
      <c r="W658" s="228" t="b">
        <f t="shared" si="59"/>
        <v>0</v>
      </c>
      <c r="X658" s="224" t="str">
        <f t="array" ref="X658">IF(ISNA(VLOOKUP($F658, AdmittedwithRecentDischarge!$I$28:$I$1527,1,FALSE)),"",MAX(IF((AdmittedwithRecentDischarge!$I$28:$I$1527=$F658)*(AdmittedwithRecentDischarge!$K$28:$K$1527&lt;=TransferLog!$J658),AdmittedwithRecentDischarge!$K$28:$K$1527)))</f>
        <v/>
      </c>
      <c r="Y658" s="224" t="b">
        <f t="shared" si="60"/>
        <v>0</v>
      </c>
      <c r="Z658" s="208"/>
      <c r="AA658" s="207" t="str">
        <f t="shared" si="57"/>
        <v/>
      </c>
      <c r="AB658" s="212" t="b">
        <f t="shared" si="61"/>
        <v>0</v>
      </c>
      <c r="AC658" s="213">
        <f t="shared" si="58"/>
        <v>0</v>
      </c>
      <c r="AD658" s="298"/>
      <c r="AE658" s="299"/>
      <c r="AF658" s="21">
        <f t="shared" si="51"/>
        <v>0</v>
      </c>
    </row>
    <row r="659" spans="1:32" s="21" customFormat="1" ht="16.5" customHeight="1">
      <c r="A659" s="22"/>
      <c r="B659" s="22"/>
      <c r="C659" s="22"/>
      <c r="D659" s="115">
        <f t="shared" si="50"/>
        <v>639</v>
      </c>
      <c r="E659" s="248" t="str">
        <f t="array" ref="E659">IF($F659&lt;&gt;"",INDEX(DropDownLists!$K$10:$K$2516,MATCH($F659,DropDownLists!$L$10:$L$2516,0)),"")</f>
        <v/>
      </c>
      <c r="F659" s="116"/>
      <c r="G659" s="118"/>
      <c r="I659" s="144"/>
      <c r="J659" s="141"/>
      <c r="K659" s="145"/>
      <c r="L659" s="146"/>
      <c r="M659" s="195" t="str">
        <f t="array" ref="M659">IF($L659&lt;&gt;"",INDEX(DropDownLists!$H$10:$H$2516,MATCH($L659,DropDownLists!$I$10:$I$2516,0)),"")</f>
        <v/>
      </c>
      <c r="N659" s="148"/>
      <c r="O659" s="148"/>
      <c r="P659" s="146"/>
      <c r="Q659" s="148" t="s">
        <v>190</v>
      </c>
      <c r="R659" s="119" t="str">
        <f t="array" ref="R659">IF(ISNA(VLOOKUP($F659, AdmittedwithRecentDischarge!$I$28:$I$1527,1,FALSE)),"",MAX(IF((AdmittedwithRecentDischarge!$I$28:$I$1527=$F659)*(AdmittedwithRecentDischarge!$M$28:$M$1527&lt;=TransferLog!$J659),AdmittedwithRecentDischarge!$M$28:$M$1527)))</f>
        <v/>
      </c>
      <c r="S659" s="120" t="str">
        <f t="array" ref="S659">IF(ISNA(INDEX(AdmittedwithRecentDischarge!$AH$28:$AH$1527,MATCH($F659&amp;$R659,AdmittedwithRecentDischarge!$I$28:$I$1527&amp;AdmittedwithRecentDischarge!$M$28:$M$1527,0))),"", IF($R659&lt;&gt;"",INDEX(AdmittedwithRecentDischarge!$AH$28:$AH$1527,MATCH($F659&amp;$R659,AdmittedwithRecentDischarge!$I$28:$I$1527&amp;AdmittedwithRecentDischarge!$M$28:$M$1527,0)),""))</f>
        <v/>
      </c>
      <c r="T659" s="190">
        <f t="array" ref="T659">IF(ISNA(INDEX(AdmittedwithRecentDischarge!$I$28:$W$1527, (MATCH($F659&amp;$R659,AdmittedwithRecentDischarge!$I$28:$I$1527&amp;AdmittedwithRecentDischarge!$M$28:$M$1527,0)))),"",INDEX(AdmittedwithRecentDischarge!$I$28:$W$1527, (MATCH($F659&amp;$R659,AdmittedwithRecentDischarge!$I$28:$I$1527&amp;AdmittedwithRecentDischarge!$M$28:$M$1527,0)),9))</f>
        <v>0</v>
      </c>
      <c r="U659" s="191">
        <f t="array" ref="U659">IF(ISNA(INDEX(AdmittedwithRecentDischarge!$I$28:$W$1527, (MATCH($F659&amp;$R659,AdmittedwithRecentDischarge!$I$28:$I$1527&amp;AdmittedwithRecentDischarge!$M$28:$M$1527,0)))),"",INDEX(AdmittedwithRecentDischarge!$I$28:$W$1527, (MATCH($F659&amp;$R659,AdmittedwithRecentDischarge!$I$28:$I$1527&amp;AdmittedwithRecentDischarge!$M$28:$M$1527,0)),11))</f>
        <v>0</v>
      </c>
      <c r="V659" s="191">
        <f t="array" ref="V659">IF(ISNA(INDEX(AdmittedwithRecentDischarge!$I$28:$W$1527, (MATCH($F659&amp;$R659,AdmittedwithRecentDischarge!$I$28:$I$1527&amp;AdmittedwithRecentDischarge!$M$28:$M$1527,0)))),"",INDEX(AdmittedwithRecentDischarge!$I$28:$W$1527, (MATCH($F659&amp;$R659,AdmittedwithRecentDischarge!$I$28:$I$1527&amp;AdmittedwithRecentDischarge!$M$28:$M$1527,0)),15))</f>
        <v>0</v>
      </c>
      <c r="W659" s="228" t="b">
        <f t="shared" si="59"/>
        <v>0</v>
      </c>
      <c r="X659" s="224" t="str">
        <f t="array" ref="X659">IF(ISNA(VLOOKUP($F659, AdmittedwithRecentDischarge!$I$28:$I$1527,1,FALSE)),"",MAX(IF((AdmittedwithRecentDischarge!$I$28:$I$1527=$F659)*(AdmittedwithRecentDischarge!$K$28:$K$1527&lt;=TransferLog!$J659),AdmittedwithRecentDischarge!$K$28:$K$1527)))</f>
        <v/>
      </c>
      <c r="Y659" s="224" t="b">
        <f t="shared" si="60"/>
        <v>0</v>
      </c>
      <c r="Z659" s="208"/>
      <c r="AA659" s="207" t="str">
        <f t="shared" si="57"/>
        <v/>
      </c>
      <c r="AB659" s="212" t="b">
        <f t="shared" si="61"/>
        <v>0</v>
      </c>
      <c r="AC659" s="213">
        <f t="shared" si="58"/>
        <v>0</v>
      </c>
      <c r="AD659" s="298"/>
      <c r="AE659" s="299"/>
      <c r="AF659" s="21">
        <f t="shared" si="51"/>
        <v>0</v>
      </c>
    </row>
    <row r="660" spans="1:32" s="21" customFormat="1" ht="16.5" customHeight="1">
      <c r="A660" s="22"/>
      <c r="B660" s="22"/>
      <c r="C660" s="22"/>
      <c r="D660" s="115">
        <f t="shared" si="50"/>
        <v>640</v>
      </c>
      <c r="E660" s="248" t="str">
        <f t="array" ref="E660">IF($F660&lt;&gt;"",INDEX(DropDownLists!$K$10:$K$2516,MATCH($F660,DropDownLists!$L$10:$L$2516,0)),"")</f>
        <v/>
      </c>
      <c r="F660" s="116"/>
      <c r="G660" s="118"/>
      <c r="I660" s="144"/>
      <c r="J660" s="141"/>
      <c r="K660" s="145"/>
      <c r="L660" s="146"/>
      <c r="M660" s="195" t="str">
        <f t="array" ref="M660">IF($L660&lt;&gt;"",INDEX(DropDownLists!$H$10:$H$2516,MATCH($L660,DropDownLists!$I$10:$I$2516,0)),"")</f>
        <v/>
      </c>
      <c r="N660" s="148"/>
      <c r="O660" s="148"/>
      <c r="P660" s="146"/>
      <c r="Q660" s="148" t="s">
        <v>190</v>
      </c>
      <c r="R660" s="119" t="str">
        <f t="array" ref="R660">IF(ISNA(VLOOKUP($F660, AdmittedwithRecentDischarge!$I$28:$I$1527,1,FALSE)),"",MAX(IF((AdmittedwithRecentDischarge!$I$28:$I$1527=$F660)*(AdmittedwithRecentDischarge!$M$28:$M$1527&lt;=TransferLog!$J660),AdmittedwithRecentDischarge!$M$28:$M$1527)))</f>
        <v/>
      </c>
      <c r="S660" s="120" t="str">
        <f t="array" ref="S660">IF(ISNA(INDEX(AdmittedwithRecentDischarge!$AH$28:$AH$1527,MATCH($F660&amp;$R660,AdmittedwithRecentDischarge!$I$28:$I$1527&amp;AdmittedwithRecentDischarge!$M$28:$M$1527,0))),"", IF($R660&lt;&gt;"",INDEX(AdmittedwithRecentDischarge!$AH$28:$AH$1527,MATCH($F660&amp;$R660,AdmittedwithRecentDischarge!$I$28:$I$1527&amp;AdmittedwithRecentDischarge!$M$28:$M$1527,0)),""))</f>
        <v/>
      </c>
      <c r="T660" s="190">
        <f t="array" ref="T660">IF(ISNA(INDEX(AdmittedwithRecentDischarge!$I$28:$W$1527, (MATCH($F660&amp;$R660,AdmittedwithRecentDischarge!$I$28:$I$1527&amp;AdmittedwithRecentDischarge!$M$28:$M$1527,0)))),"",INDEX(AdmittedwithRecentDischarge!$I$28:$W$1527, (MATCH($F660&amp;$R660,AdmittedwithRecentDischarge!$I$28:$I$1527&amp;AdmittedwithRecentDischarge!$M$28:$M$1527,0)),9))</f>
        <v>0</v>
      </c>
      <c r="U660" s="191">
        <f t="array" ref="U660">IF(ISNA(INDEX(AdmittedwithRecentDischarge!$I$28:$W$1527, (MATCH($F660&amp;$R660,AdmittedwithRecentDischarge!$I$28:$I$1527&amp;AdmittedwithRecentDischarge!$M$28:$M$1527,0)))),"",INDEX(AdmittedwithRecentDischarge!$I$28:$W$1527, (MATCH($F660&amp;$R660,AdmittedwithRecentDischarge!$I$28:$I$1527&amp;AdmittedwithRecentDischarge!$M$28:$M$1527,0)),11))</f>
        <v>0</v>
      </c>
      <c r="V660" s="191">
        <f t="array" ref="V660">IF(ISNA(INDEX(AdmittedwithRecentDischarge!$I$28:$W$1527, (MATCH($F660&amp;$R660,AdmittedwithRecentDischarge!$I$28:$I$1527&amp;AdmittedwithRecentDischarge!$M$28:$M$1527,0)))),"",INDEX(AdmittedwithRecentDischarge!$I$28:$W$1527, (MATCH($F660&amp;$R660,AdmittedwithRecentDischarge!$I$28:$I$1527&amp;AdmittedwithRecentDischarge!$M$28:$M$1527,0)),15))</f>
        <v>0</v>
      </c>
      <c r="W660" s="228" t="b">
        <f t="shared" si="59"/>
        <v>0</v>
      </c>
      <c r="X660" s="224" t="str">
        <f t="array" ref="X660">IF(ISNA(VLOOKUP($F660, AdmittedwithRecentDischarge!$I$28:$I$1527,1,FALSE)),"",MAX(IF((AdmittedwithRecentDischarge!$I$28:$I$1527=$F660)*(AdmittedwithRecentDischarge!$K$28:$K$1527&lt;=TransferLog!$J660),AdmittedwithRecentDischarge!$K$28:$K$1527)))</f>
        <v/>
      </c>
      <c r="Y660" s="224" t="b">
        <f t="shared" si="60"/>
        <v>0</v>
      </c>
      <c r="Z660" s="208"/>
      <c r="AA660" s="207" t="str">
        <f t="shared" si="57"/>
        <v/>
      </c>
      <c r="AB660" s="212" t="b">
        <f t="shared" si="61"/>
        <v>0</v>
      </c>
      <c r="AC660" s="213">
        <f t="shared" si="58"/>
        <v>0</v>
      </c>
      <c r="AD660" s="298"/>
      <c r="AE660" s="299"/>
      <c r="AF660" s="21">
        <f t="shared" si="51"/>
        <v>0</v>
      </c>
    </row>
    <row r="661" spans="1:32" s="21" customFormat="1" ht="16.5" customHeight="1">
      <c r="A661" s="22"/>
      <c r="B661" s="22"/>
      <c r="C661" s="22"/>
      <c r="D661" s="115">
        <f t="shared" si="50"/>
        <v>641</v>
      </c>
      <c r="E661" s="248" t="str">
        <f t="array" ref="E661">IF($F661&lt;&gt;"",INDEX(DropDownLists!$K$10:$K$2516,MATCH($F661,DropDownLists!$L$10:$L$2516,0)),"")</f>
        <v/>
      </c>
      <c r="F661" s="116"/>
      <c r="G661" s="118"/>
      <c r="I661" s="144"/>
      <c r="J661" s="141"/>
      <c r="K661" s="145"/>
      <c r="L661" s="146"/>
      <c r="M661" s="195" t="str">
        <f t="array" ref="M661">IF($L661&lt;&gt;"",INDEX(DropDownLists!$H$10:$H$2516,MATCH($L661,DropDownLists!$I$10:$I$2516,0)),"")</f>
        <v/>
      </c>
      <c r="N661" s="148"/>
      <c r="O661" s="148"/>
      <c r="P661" s="146"/>
      <c r="Q661" s="148" t="s">
        <v>190</v>
      </c>
      <c r="R661" s="119" t="str">
        <f t="array" ref="R661">IF(ISNA(VLOOKUP($F661, AdmittedwithRecentDischarge!$I$28:$I$1527,1,FALSE)),"",MAX(IF((AdmittedwithRecentDischarge!$I$28:$I$1527=$F661)*(AdmittedwithRecentDischarge!$M$28:$M$1527&lt;=TransferLog!$J661),AdmittedwithRecentDischarge!$M$28:$M$1527)))</f>
        <v/>
      </c>
      <c r="S661" s="120" t="str">
        <f t="array" ref="S661">IF(ISNA(INDEX(AdmittedwithRecentDischarge!$AH$28:$AH$1527,MATCH($F661&amp;$R661,AdmittedwithRecentDischarge!$I$28:$I$1527&amp;AdmittedwithRecentDischarge!$M$28:$M$1527,0))),"", IF($R661&lt;&gt;"",INDEX(AdmittedwithRecentDischarge!$AH$28:$AH$1527,MATCH($F661&amp;$R661,AdmittedwithRecentDischarge!$I$28:$I$1527&amp;AdmittedwithRecentDischarge!$M$28:$M$1527,0)),""))</f>
        <v/>
      </c>
      <c r="T661" s="190">
        <f t="array" ref="T661">IF(ISNA(INDEX(AdmittedwithRecentDischarge!$I$28:$W$1527, (MATCH($F661&amp;$R661,AdmittedwithRecentDischarge!$I$28:$I$1527&amp;AdmittedwithRecentDischarge!$M$28:$M$1527,0)))),"",INDEX(AdmittedwithRecentDischarge!$I$28:$W$1527, (MATCH($F661&amp;$R661,AdmittedwithRecentDischarge!$I$28:$I$1527&amp;AdmittedwithRecentDischarge!$M$28:$M$1527,0)),9))</f>
        <v>0</v>
      </c>
      <c r="U661" s="191">
        <f t="array" ref="U661">IF(ISNA(INDEX(AdmittedwithRecentDischarge!$I$28:$W$1527, (MATCH($F661&amp;$R661,AdmittedwithRecentDischarge!$I$28:$I$1527&amp;AdmittedwithRecentDischarge!$M$28:$M$1527,0)))),"",INDEX(AdmittedwithRecentDischarge!$I$28:$W$1527, (MATCH($F661&amp;$R661,AdmittedwithRecentDischarge!$I$28:$I$1527&amp;AdmittedwithRecentDischarge!$M$28:$M$1527,0)),11))</f>
        <v>0</v>
      </c>
      <c r="V661" s="191">
        <f t="array" ref="V661">IF(ISNA(INDEX(AdmittedwithRecentDischarge!$I$28:$W$1527, (MATCH($F661&amp;$R661,AdmittedwithRecentDischarge!$I$28:$I$1527&amp;AdmittedwithRecentDischarge!$M$28:$M$1527,0)))),"",INDEX(AdmittedwithRecentDischarge!$I$28:$W$1527, (MATCH($F661&amp;$R661,AdmittedwithRecentDischarge!$I$28:$I$1527&amp;AdmittedwithRecentDischarge!$M$28:$M$1527,0)),15))</f>
        <v>0</v>
      </c>
      <c r="W661" s="228" t="b">
        <f t="shared" si="59"/>
        <v>0</v>
      </c>
      <c r="X661" s="224" t="str">
        <f t="array" ref="X661">IF(ISNA(VLOOKUP($F661, AdmittedwithRecentDischarge!$I$28:$I$1527,1,FALSE)),"",MAX(IF((AdmittedwithRecentDischarge!$I$28:$I$1527=$F661)*(AdmittedwithRecentDischarge!$K$28:$K$1527&lt;=TransferLog!$J661),AdmittedwithRecentDischarge!$K$28:$K$1527)))</f>
        <v/>
      </c>
      <c r="Y661" s="224" t="b">
        <f t="shared" si="60"/>
        <v>0</v>
      </c>
      <c r="Z661" s="208"/>
      <c r="AA661" s="207" t="str">
        <f t="shared" ref="AA661:AA724" si="62">IF(AND($J661&lt;&gt;"",$X661&lt;&gt;""),DATEDIF($X661,$J661,"d"),"")</f>
        <v/>
      </c>
      <c r="AB661" s="212" t="b">
        <f t="shared" si="61"/>
        <v>0</v>
      </c>
      <c r="AC661" s="213">
        <f t="shared" ref="AC661:AC724" si="63">IF(OR(($P661="Admitted, inpatient"), ($P661="Admitted, status uncertain")),1,0)</f>
        <v>0</v>
      </c>
      <c r="AD661" s="298"/>
      <c r="AE661" s="299"/>
      <c r="AF661" s="21">
        <f t="shared" si="51"/>
        <v>0</v>
      </c>
    </row>
    <row r="662" spans="1:32" s="21" customFormat="1" ht="16.5" customHeight="1">
      <c r="A662" s="22"/>
      <c r="B662" s="22"/>
      <c r="C662" s="22"/>
      <c r="D662" s="115">
        <f t="shared" si="50"/>
        <v>642</v>
      </c>
      <c r="E662" s="248" t="str">
        <f t="array" ref="E662">IF($F662&lt;&gt;"",INDEX(DropDownLists!$K$10:$K$2516,MATCH($F662,DropDownLists!$L$10:$L$2516,0)),"")</f>
        <v/>
      </c>
      <c r="F662" s="116"/>
      <c r="G662" s="118"/>
      <c r="I662" s="144"/>
      <c r="J662" s="141"/>
      <c r="K662" s="145"/>
      <c r="L662" s="146"/>
      <c r="M662" s="195" t="str">
        <f t="array" ref="M662">IF($L662&lt;&gt;"",INDEX(DropDownLists!$H$10:$H$2516,MATCH($L662,DropDownLists!$I$10:$I$2516,0)),"")</f>
        <v/>
      </c>
      <c r="N662" s="148"/>
      <c r="O662" s="148"/>
      <c r="P662" s="146"/>
      <c r="Q662" s="148" t="s">
        <v>190</v>
      </c>
      <c r="R662" s="119" t="str">
        <f t="array" ref="R662">IF(ISNA(VLOOKUP($F662, AdmittedwithRecentDischarge!$I$28:$I$1527,1,FALSE)),"",MAX(IF((AdmittedwithRecentDischarge!$I$28:$I$1527=$F662)*(AdmittedwithRecentDischarge!$M$28:$M$1527&lt;=TransferLog!$J662),AdmittedwithRecentDischarge!$M$28:$M$1527)))</f>
        <v/>
      </c>
      <c r="S662" s="120" t="str">
        <f t="array" ref="S662">IF(ISNA(INDEX(AdmittedwithRecentDischarge!$AH$28:$AH$1527,MATCH($F662&amp;$R662,AdmittedwithRecentDischarge!$I$28:$I$1527&amp;AdmittedwithRecentDischarge!$M$28:$M$1527,0))),"", IF($R662&lt;&gt;"",INDEX(AdmittedwithRecentDischarge!$AH$28:$AH$1527,MATCH($F662&amp;$R662,AdmittedwithRecentDischarge!$I$28:$I$1527&amp;AdmittedwithRecentDischarge!$M$28:$M$1527,0)),""))</f>
        <v/>
      </c>
      <c r="T662" s="190">
        <f t="array" ref="T662">IF(ISNA(INDEX(AdmittedwithRecentDischarge!$I$28:$W$1527, (MATCH($F662&amp;$R662,AdmittedwithRecentDischarge!$I$28:$I$1527&amp;AdmittedwithRecentDischarge!$M$28:$M$1527,0)))),"",INDEX(AdmittedwithRecentDischarge!$I$28:$W$1527, (MATCH($F662&amp;$R662,AdmittedwithRecentDischarge!$I$28:$I$1527&amp;AdmittedwithRecentDischarge!$M$28:$M$1527,0)),9))</f>
        <v>0</v>
      </c>
      <c r="U662" s="191">
        <f t="array" ref="U662">IF(ISNA(INDEX(AdmittedwithRecentDischarge!$I$28:$W$1527, (MATCH($F662&amp;$R662,AdmittedwithRecentDischarge!$I$28:$I$1527&amp;AdmittedwithRecentDischarge!$M$28:$M$1527,0)))),"",INDEX(AdmittedwithRecentDischarge!$I$28:$W$1527, (MATCH($F662&amp;$R662,AdmittedwithRecentDischarge!$I$28:$I$1527&amp;AdmittedwithRecentDischarge!$M$28:$M$1527,0)),11))</f>
        <v>0</v>
      </c>
      <c r="V662" s="191">
        <f t="array" ref="V662">IF(ISNA(INDEX(AdmittedwithRecentDischarge!$I$28:$W$1527, (MATCH($F662&amp;$R662,AdmittedwithRecentDischarge!$I$28:$I$1527&amp;AdmittedwithRecentDischarge!$M$28:$M$1527,0)))),"",INDEX(AdmittedwithRecentDischarge!$I$28:$W$1527, (MATCH($F662&amp;$R662,AdmittedwithRecentDischarge!$I$28:$I$1527&amp;AdmittedwithRecentDischarge!$M$28:$M$1527,0)),15))</f>
        <v>0</v>
      </c>
      <c r="W662" s="228" t="b">
        <f t="shared" ref="W662:W725" si="64">IF($R662&lt;&gt;"",$R662)</f>
        <v>0</v>
      </c>
      <c r="X662" s="224" t="str">
        <f t="array" ref="X662">IF(ISNA(VLOOKUP($F662, AdmittedwithRecentDischarge!$I$28:$I$1527,1,FALSE)),"",MAX(IF((AdmittedwithRecentDischarge!$I$28:$I$1527=$F662)*(AdmittedwithRecentDischarge!$K$28:$K$1527&lt;=TransferLog!$J662),AdmittedwithRecentDischarge!$K$28:$K$1527)))</f>
        <v/>
      </c>
      <c r="Y662" s="224" t="b">
        <f t="shared" ref="Y662:Y725" si="65">IF($X662&lt;&gt;"",$X662)</f>
        <v>0</v>
      </c>
      <c r="Z662" s="208"/>
      <c r="AA662" s="207" t="str">
        <f t="shared" si="62"/>
        <v/>
      </c>
      <c r="AB662" s="212" t="b">
        <f t="shared" ref="AB662:AB725" si="66">IF($AA662&lt;&gt;"",IF($AA662&lt;31,1,0))</f>
        <v>0</v>
      </c>
      <c r="AC662" s="213">
        <f t="shared" si="63"/>
        <v>0</v>
      </c>
      <c r="AD662" s="298"/>
      <c r="AE662" s="299"/>
      <c r="AF662" s="21">
        <f t="shared" si="51"/>
        <v>0</v>
      </c>
    </row>
    <row r="663" spans="1:32" s="21" customFormat="1" ht="16.5" customHeight="1">
      <c r="A663" s="22"/>
      <c r="B663" s="22"/>
      <c r="C663" s="22"/>
      <c r="D663" s="115">
        <f t="shared" si="50"/>
        <v>643</v>
      </c>
      <c r="E663" s="248" t="str">
        <f t="array" ref="E663">IF($F663&lt;&gt;"",INDEX(DropDownLists!$K$10:$K$2516,MATCH($F663,DropDownLists!$L$10:$L$2516,0)),"")</f>
        <v/>
      </c>
      <c r="F663" s="116"/>
      <c r="G663" s="118"/>
      <c r="I663" s="144"/>
      <c r="J663" s="141"/>
      <c r="K663" s="145"/>
      <c r="L663" s="146"/>
      <c r="M663" s="195" t="str">
        <f t="array" ref="M663">IF($L663&lt;&gt;"",INDEX(DropDownLists!$H$10:$H$2516,MATCH($L663,DropDownLists!$I$10:$I$2516,0)),"")</f>
        <v/>
      </c>
      <c r="N663" s="148"/>
      <c r="O663" s="148"/>
      <c r="P663" s="146"/>
      <c r="Q663" s="148" t="s">
        <v>190</v>
      </c>
      <c r="R663" s="119" t="str">
        <f t="array" ref="R663">IF(ISNA(VLOOKUP($F663, AdmittedwithRecentDischarge!$I$28:$I$1527,1,FALSE)),"",MAX(IF((AdmittedwithRecentDischarge!$I$28:$I$1527=$F663)*(AdmittedwithRecentDischarge!$M$28:$M$1527&lt;=TransferLog!$J663),AdmittedwithRecentDischarge!$M$28:$M$1527)))</f>
        <v/>
      </c>
      <c r="S663" s="120" t="str">
        <f t="array" ref="S663">IF(ISNA(INDEX(AdmittedwithRecentDischarge!$AH$28:$AH$1527,MATCH($F663&amp;$R663,AdmittedwithRecentDischarge!$I$28:$I$1527&amp;AdmittedwithRecentDischarge!$M$28:$M$1527,0))),"", IF($R663&lt;&gt;"",INDEX(AdmittedwithRecentDischarge!$AH$28:$AH$1527,MATCH($F663&amp;$R663,AdmittedwithRecentDischarge!$I$28:$I$1527&amp;AdmittedwithRecentDischarge!$M$28:$M$1527,0)),""))</f>
        <v/>
      </c>
      <c r="T663" s="190">
        <f t="array" ref="T663">IF(ISNA(INDEX(AdmittedwithRecentDischarge!$I$28:$W$1527, (MATCH($F663&amp;$R663,AdmittedwithRecentDischarge!$I$28:$I$1527&amp;AdmittedwithRecentDischarge!$M$28:$M$1527,0)))),"",INDEX(AdmittedwithRecentDischarge!$I$28:$W$1527, (MATCH($F663&amp;$R663,AdmittedwithRecentDischarge!$I$28:$I$1527&amp;AdmittedwithRecentDischarge!$M$28:$M$1527,0)),9))</f>
        <v>0</v>
      </c>
      <c r="U663" s="191">
        <f t="array" ref="U663">IF(ISNA(INDEX(AdmittedwithRecentDischarge!$I$28:$W$1527, (MATCH($F663&amp;$R663,AdmittedwithRecentDischarge!$I$28:$I$1527&amp;AdmittedwithRecentDischarge!$M$28:$M$1527,0)))),"",INDEX(AdmittedwithRecentDischarge!$I$28:$W$1527, (MATCH($F663&amp;$R663,AdmittedwithRecentDischarge!$I$28:$I$1527&amp;AdmittedwithRecentDischarge!$M$28:$M$1527,0)),11))</f>
        <v>0</v>
      </c>
      <c r="V663" s="191">
        <f t="array" ref="V663">IF(ISNA(INDEX(AdmittedwithRecentDischarge!$I$28:$W$1527, (MATCH($F663&amp;$R663,AdmittedwithRecentDischarge!$I$28:$I$1527&amp;AdmittedwithRecentDischarge!$M$28:$M$1527,0)))),"",INDEX(AdmittedwithRecentDischarge!$I$28:$W$1527, (MATCH($F663&amp;$R663,AdmittedwithRecentDischarge!$I$28:$I$1527&amp;AdmittedwithRecentDischarge!$M$28:$M$1527,0)),15))</f>
        <v>0</v>
      </c>
      <c r="W663" s="228" t="b">
        <f t="shared" si="64"/>
        <v>0</v>
      </c>
      <c r="X663" s="224" t="str">
        <f t="array" ref="X663">IF(ISNA(VLOOKUP($F663, AdmittedwithRecentDischarge!$I$28:$I$1527,1,FALSE)),"",MAX(IF((AdmittedwithRecentDischarge!$I$28:$I$1527=$F663)*(AdmittedwithRecentDischarge!$K$28:$K$1527&lt;=TransferLog!$J663),AdmittedwithRecentDischarge!$K$28:$K$1527)))</f>
        <v/>
      </c>
      <c r="Y663" s="224" t="b">
        <f t="shared" si="65"/>
        <v>0</v>
      </c>
      <c r="Z663" s="208"/>
      <c r="AA663" s="207" t="str">
        <f t="shared" si="62"/>
        <v/>
      </c>
      <c r="AB663" s="212" t="b">
        <f t="shared" si="66"/>
        <v>0</v>
      </c>
      <c r="AC663" s="213">
        <f t="shared" si="63"/>
        <v>0</v>
      </c>
      <c r="AD663" s="298"/>
      <c r="AE663" s="299"/>
      <c r="AF663" s="21">
        <f t="shared" si="51"/>
        <v>0</v>
      </c>
    </row>
    <row r="664" spans="1:32" s="21" customFormat="1" ht="16.5" customHeight="1">
      <c r="A664" s="22"/>
      <c r="B664" s="22"/>
      <c r="C664" s="22"/>
      <c r="D664" s="115">
        <f t="shared" si="50"/>
        <v>644</v>
      </c>
      <c r="E664" s="248" t="str">
        <f t="array" ref="E664">IF($F664&lt;&gt;"",INDEX(DropDownLists!$K$10:$K$2516,MATCH($F664,DropDownLists!$L$10:$L$2516,0)),"")</f>
        <v/>
      </c>
      <c r="F664" s="116"/>
      <c r="G664" s="118"/>
      <c r="I664" s="144"/>
      <c r="J664" s="141"/>
      <c r="K664" s="145"/>
      <c r="L664" s="146"/>
      <c r="M664" s="195" t="str">
        <f t="array" ref="M664">IF($L664&lt;&gt;"",INDEX(DropDownLists!$H$10:$H$2516,MATCH($L664,DropDownLists!$I$10:$I$2516,0)),"")</f>
        <v/>
      </c>
      <c r="N664" s="148"/>
      <c r="O664" s="148"/>
      <c r="P664" s="146"/>
      <c r="Q664" s="148" t="s">
        <v>190</v>
      </c>
      <c r="R664" s="119" t="str">
        <f t="array" ref="R664">IF(ISNA(VLOOKUP($F664, AdmittedwithRecentDischarge!$I$28:$I$1527,1,FALSE)),"",MAX(IF((AdmittedwithRecentDischarge!$I$28:$I$1527=$F664)*(AdmittedwithRecentDischarge!$M$28:$M$1527&lt;=TransferLog!$J664),AdmittedwithRecentDischarge!$M$28:$M$1527)))</f>
        <v/>
      </c>
      <c r="S664" s="120" t="str">
        <f t="array" ref="S664">IF(ISNA(INDEX(AdmittedwithRecentDischarge!$AH$28:$AH$1527,MATCH($F664&amp;$R664,AdmittedwithRecentDischarge!$I$28:$I$1527&amp;AdmittedwithRecentDischarge!$M$28:$M$1527,0))),"", IF($R664&lt;&gt;"",INDEX(AdmittedwithRecentDischarge!$AH$28:$AH$1527,MATCH($F664&amp;$R664,AdmittedwithRecentDischarge!$I$28:$I$1527&amp;AdmittedwithRecentDischarge!$M$28:$M$1527,0)),""))</f>
        <v/>
      </c>
      <c r="T664" s="190">
        <f t="array" ref="T664">IF(ISNA(INDEX(AdmittedwithRecentDischarge!$I$28:$W$1527, (MATCH($F664&amp;$R664,AdmittedwithRecentDischarge!$I$28:$I$1527&amp;AdmittedwithRecentDischarge!$M$28:$M$1527,0)))),"",INDEX(AdmittedwithRecentDischarge!$I$28:$W$1527, (MATCH($F664&amp;$R664,AdmittedwithRecentDischarge!$I$28:$I$1527&amp;AdmittedwithRecentDischarge!$M$28:$M$1527,0)),9))</f>
        <v>0</v>
      </c>
      <c r="U664" s="191">
        <f t="array" ref="U664">IF(ISNA(INDEX(AdmittedwithRecentDischarge!$I$28:$W$1527, (MATCH($F664&amp;$R664,AdmittedwithRecentDischarge!$I$28:$I$1527&amp;AdmittedwithRecentDischarge!$M$28:$M$1527,0)))),"",INDEX(AdmittedwithRecentDischarge!$I$28:$W$1527, (MATCH($F664&amp;$R664,AdmittedwithRecentDischarge!$I$28:$I$1527&amp;AdmittedwithRecentDischarge!$M$28:$M$1527,0)),11))</f>
        <v>0</v>
      </c>
      <c r="V664" s="191">
        <f t="array" ref="V664">IF(ISNA(INDEX(AdmittedwithRecentDischarge!$I$28:$W$1527, (MATCH($F664&amp;$R664,AdmittedwithRecentDischarge!$I$28:$I$1527&amp;AdmittedwithRecentDischarge!$M$28:$M$1527,0)))),"",INDEX(AdmittedwithRecentDischarge!$I$28:$W$1527, (MATCH($F664&amp;$R664,AdmittedwithRecentDischarge!$I$28:$I$1527&amp;AdmittedwithRecentDischarge!$M$28:$M$1527,0)),15))</f>
        <v>0</v>
      </c>
      <c r="W664" s="228" t="b">
        <f t="shared" si="64"/>
        <v>0</v>
      </c>
      <c r="X664" s="224" t="str">
        <f t="array" ref="X664">IF(ISNA(VLOOKUP($F664, AdmittedwithRecentDischarge!$I$28:$I$1527,1,FALSE)),"",MAX(IF((AdmittedwithRecentDischarge!$I$28:$I$1527=$F664)*(AdmittedwithRecentDischarge!$K$28:$K$1527&lt;=TransferLog!$J664),AdmittedwithRecentDischarge!$K$28:$K$1527)))</f>
        <v/>
      </c>
      <c r="Y664" s="224" t="b">
        <f t="shared" si="65"/>
        <v>0</v>
      </c>
      <c r="Z664" s="208"/>
      <c r="AA664" s="207" t="str">
        <f t="shared" si="62"/>
        <v/>
      </c>
      <c r="AB664" s="212" t="b">
        <f t="shared" si="66"/>
        <v>0</v>
      </c>
      <c r="AC664" s="213">
        <f t="shared" si="63"/>
        <v>0</v>
      </c>
      <c r="AD664" s="298"/>
      <c r="AE664" s="299"/>
      <c r="AF664" s="21">
        <f t="shared" si="51"/>
        <v>0</v>
      </c>
    </row>
    <row r="665" spans="1:32" s="21" customFormat="1" ht="16.5" customHeight="1">
      <c r="A665" s="22"/>
      <c r="B665" s="22"/>
      <c r="C665" s="22"/>
      <c r="D665" s="115">
        <f t="shared" si="50"/>
        <v>645</v>
      </c>
      <c r="E665" s="248" t="str">
        <f t="array" ref="E665">IF($F665&lt;&gt;"",INDEX(DropDownLists!$K$10:$K$2516,MATCH($F665,DropDownLists!$L$10:$L$2516,0)),"")</f>
        <v/>
      </c>
      <c r="F665" s="116"/>
      <c r="G665" s="118"/>
      <c r="I665" s="144"/>
      <c r="J665" s="141"/>
      <c r="K665" s="145"/>
      <c r="L665" s="146"/>
      <c r="M665" s="195" t="str">
        <f t="array" ref="M665">IF($L665&lt;&gt;"",INDEX(DropDownLists!$H$10:$H$2516,MATCH($L665,DropDownLists!$I$10:$I$2516,0)),"")</f>
        <v/>
      </c>
      <c r="N665" s="148"/>
      <c r="O665" s="148"/>
      <c r="P665" s="146"/>
      <c r="Q665" s="148" t="s">
        <v>190</v>
      </c>
      <c r="R665" s="119" t="str">
        <f t="array" ref="R665">IF(ISNA(VLOOKUP($F665, AdmittedwithRecentDischarge!$I$28:$I$1527,1,FALSE)),"",MAX(IF((AdmittedwithRecentDischarge!$I$28:$I$1527=$F665)*(AdmittedwithRecentDischarge!$M$28:$M$1527&lt;=TransferLog!$J665),AdmittedwithRecentDischarge!$M$28:$M$1527)))</f>
        <v/>
      </c>
      <c r="S665" s="120" t="str">
        <f t="array" ref="S665">IF(ISNA(INDEX(AdmittedwithRecentDischarge!$AH$28:$AH$1527,MATCH($F665&amp;$R665,AdmittedwithRecentDischarge!$I$28:$I$1527&amp;AdmittedwithRecentDischarge!$M$28:$M$1527,0))),"", IF($R665&lt;&gt;"",INDEX(AdmittedwithRecentDischarge!$AH$28:$AH$1527,MATCH($F665&amp;$R665,AdmittedwithRecentDischarge!$I$28:$I$1527&amp;AdmittedwithRecentDischarge!$M$28:$M$1527,0)),""))</f>
        <v/>
      </c>
      <c r="T665" s="190">
        <f t="array" ref="T665">IF(ISNA(INDEX(AdmittedwithRecentDischarge!$I$28:$W$1527, (MATCH($F665&amp;$R665,AdmittedwithRecentDischarge!$I$28:$I$1527&amp;AdmittedwithRecentDischarge!$M$28:$M$1527,0)))),"",INDEX(AdmittedwithRecentDischarge!$I$28:$W$1527, (MATCH($F665&amp;$R665,AdmittedwithRecentDischarge!$I$28:$I$1527&amp;AdmittedwithRecentDischarge!$M$28:$M$1527,0)),9))</f>
        <v>0</v>
      </c>
      <c r="U665" s="191">
        <f t="array" ref="U665">IF(ISNA(INDEX(AdmittedwithRecentDischarge!$I$28:$W$1527, (MATCH($F665&amp;$R665,AdmittedwithRecentDischarge!$I$28:$I$1527&amp;AdmittedwithRecentDischarge!$M$28:$M$1527,0)))),"",INDEX(AdmittedwithRecentDischarge!$I$28:$W$1527, (MATCH($F665&amp;$R665,AdmittedwithRecentDischarge!$I$28:$I$1527&amp;AdmittedwithRecentDischarge!$M$28:$M$1527,0)),11))</f>
        <v>0</v>
      </c>
      <c r="V665" s="191">
        <f t="array" ref="V665">IF(ISNA(INDEX(AdmittedwithRecentDischarge!$I$28:$W$1527, (MATCH($F665&amp;$R665,AdmittedwithRecentDischarge!$I$28:$I$1527&amp;AdmittedwithRecentDischarge!$M$28:$M$1527,0)))),"",INDEX(AdmittedwithRecentDischarge!$I$28:$W$1527, (MATCH($F665&amp;$R665,AdmittedwithRecentDischarge!$I$28:$I$1527&amp;AdmittedwithRecentDischarge!$M$28:$M$1527,0)),15))</f>
        <v>0</v>
      </c>
      <c r="W665" s="228" t="b">
        <f t="shared" si="64"/>
        <v>0</v>
      </c>
      <c r="X665" s="224" t="str">
        <f t="array" ref="X665">IF(ISNA(VLOOKUP($F665, AdmittedwithRecentDischarge!$I$28:$I$1527,1,FALSE)),"",MAX(IF((AdmittedwithRecentDischarge!$I$28:$I$1527=$F665)*(AdmittedwithRecentDischarge!$K$28:$K$1527&lt;=TransferLog!$J665),AdmittedwithRecentDischarge!$K$28:$K$1527)))</f>
        <v/>
      </c>
      <c r="Y665" s="224" t="b">
        <f t="shared" si="65"/>
        <v>0</v>
      </c>
      <c r="Z665" s="208"/>
      <c r="AA665" s="207" t="str">
        <f t="shared" si="62"/>
        <v/>
      </c>
      <c r="AB665" s="212" t="b">
        <f t="shared" si="66"/>
        <v>0</v>
      </c>
      <c r="AC665" s="213">
        <f t="shared" si="63"/>
        <v>0</v>
      </c>
      <c r="AD665" s="298"/>
      <c r="AE665" s="299"/>
      <c r="AF665" s="21">
        <f t="shared" si="51"/>
        <v>0</v>
      </c>
    </row>
    <row r="666" spans="1:32" s="21" customFormat="1" ht="16.5" customHeight="1">
      <c r="A666" s="22"/>
      <c r="B666" s="22"/>
      <c r="C666" s="22"/>
      <c r="D666" s="115">
        <f t="shared" si="50"/>
        <v>646</v>
      </c>
      <c r="E666" s="248" t="str">
        <f t="array" ref="E666">IF($F666&lt;&gt;"",INDEX(DropDownLists!$K$10:$K$2516,MATCH($F666,DropDownLists!$L$10:$L$2516,0)),"")</f>
        <v/>
      </c>
      <c r="F666" s="116"/>
      <c r="G666" s="118"/>
      <c r="I666" s="144"/>
      <c r="J666" s="141"/>
      <c r="K666" s="145"/>
      <c r="L666" s="146"/>
      <c r="M666" s="195" t="str">
        <f t="array" ref="M666">IF($L666&lt;&gt;"",INDEX(DropDownLists!$H$10:$H$2516,MATCH($L666,DropDownLists!$I$10:$I$2516,0)),"")</f>
        <v/>
      </c>
      <c r="N666" s="148"/>
      <c r="O666" s="148"/>
      <c r="P666" s="146"/>
      <c r="Q666" s="148" t="s">
        <v>190</v>
      </c>
      <c r="R666" s="119" t="str">
        <f t="array" ref="R666">IF(ISNA(VLOOKUP($F666, AdmittedwithRecentDischarge!$I$28:$I$1527,1,FALSE)),"",MAX(IF((AdmittedwithRecentDischarge!$I$28:$I$1527=$F666)*(AdmittedwithRecentDischarge!$M$28:$M$1527&lt;=TransferLog!$J666),AdmittedwithRecentDischarge!$M$28:$M$1527)))</f>
        <v/>
      </c>
      <c r="S666" s="120" t="str">
        <f t="array" ref="S666">IF(ISNA(INDEX(AdmittedwithRecentDischarge!$AH$28:$AH$1527,MATCH($F666&amp;$R666,AdmittedwithRecentDischarge!$I$28:$I$1527&amp;AdmittedwithRecentDischarge!$M$28:$M$1527,0))),"", IF($R666&lt;&gt;"",INDEX(AdmittedwithRecentDischarge!$AH$28:$AH$1527,MATCH($F666&amp;$R666,AdmittedwithRecentDischarge!$I$28:$I$1527&amp;AdmittedwithRecentDischarge!$M$28:$M$1527,0)),""))</f>
        <v/>
      </c>
      <c r="T666" s="190">
        <f t="array" ref="T666">IF(ISNA(INDEX(AdmittedwithRecentDischarge!$I$28:$W$1527, (MATCH($F666&amp;$R666,AdmittedwithRecentDischarge!$I$28:$I$1527&amp;AdmittedwithRecentDischarge!$M$28:$M$1527,0)))),"",INDEX(AdmittedwithRecentDischarge!$I$28:$W$1527, (MATCH($F666&amp;$R666,AdmittedwithRecentDischarge!$I$28:$I$1527&amp;AdmittedwithRecentDischarge!$M$28:$M$1527,0)),9))</f>
        <v>0</v>
      </c>
      <c r="U666" s="191">
        <f t="array" ref="U666">IF(ISNA(INDEX(AdmittedwithRecentDischarge!$I$28:$W$1527, (MATCH($F666&amp;$R666,AdmittedwithRecentDischarge!$I$28:$I$1527&amp;AdmittedwithRecentDischarge!$M$28:$M$1527,0)))),"",INDEX(AdmittedwithRecentDischarge!$I$28:$W$1527, (MATCH($F666&amp;$R666,AdmittedwithRecentDischarge!$I$28:$I$1527&amp;AdmittedwithRecentDischarge!$M$28:$M$1527,0)),11))</f>
        <v>0</v>
      </c>
      <c r="V666" s="191">
        <f t="array" ref="V666">IF(ISNA(INDEX(AdmittedwithRecentDischarge!$I$28:$W$1527, (MATCH($F666&amp;$R666,AdmittedwithRecentDischarge!$I$28:$I$1527&amp;AdmittedwithRecentDischarge!$M$28:$M$1527,0)))),"",INDEX(AdmittedwithRecentDischarge!$I$28:$W$1527, (MATCH($F666&amp;$R666,AdmittedwithRecentDischarge!$I$28:$I$1527&amp;AdmittedwithRecentDischarge!$M$28:$M$1527,0)),15))</f>
        <v>0</v>
      </c>
      <c r="W666" s="228" t="b">
        <f t="shared" si="64"/>
        <v>0</v>
      </c>
      <c r="X666" s="224" t="str">
        <f t="array" ref="X666">IF(ISNA(VLOOKUP($F666, AdmittedwithRecentDischarge!$I$28:$I$1527,1,FALSE)),"",MAX(IF((AdmittedwithRecentDischarge!$I$28:$I$1527=$F666)*(AdmittedwithRecentDischarge!$K$28:$K$1527&lt;=TransferLog!$J666),AdmittedwithRecentDischarge!$K$28:$K$1527)))</f>
        <v/>
      </c>
      <c r="Y666" s="224" t="b">
        <f t="shared" si="65"/>
        <v>0</v>
      </c>
      <c r="Z666" s="208"/>
      <c r="AA666" s="207" t="str">
        <f t="shared" si="62"/>
        <v/>
      </c>
      <c r="AB666" s="212" t="b">
        <f t="shared" si="66"/>
        <v>0</v>
      </c>
      <c r="AC666" s="213">
        <f t="shared" si="63"/>
        <v>0</v>
      </c>
      <c r="AD666" s="298"/>
      <c r="AE666" s="299"/>
      <c r="AF666" s="21">
        <f t="shared" si="51"/>
        <v>0</v>
      </c>
    </row>
    <row r="667" spans="1:32" s="21" customFormat="1" ht="16.5" customHeight="1">
      <c r="A667" s="22"/>
      <c r="B667" s="22"/>
      <c r="C667" s="22"/>
      <c r="D667" s="115">
        <f t="shared" si="50"/>
        <v>647</v>
      </c>
      <c r="E667" s="248" t="str">
        <f t="array" ref="E667">IF($F667&lt;&gt;"",INDEX(DropDownLists!$K$10:$K$2516,MATCH($F667,DropDownLists!$L$10:$L$2516,0)),"")</f>
        <v/>
      </c>
      <c r="F667" s="116"/>
      <c r="G667" s="118"/>
      <c r="I667" s="144"/>
      <c r="J667" s="141"/>
      <c r="K667" s="145"/>
      <c r="L667" s="146"/>
      <c r="M667" s="195" t="str">
        <f t="array" ref="M667">IF($L667&lt;&gt;"",INDEX(DropDownLists!$H$10:$H$2516,MATCH($L667,DropDownLists!$I$10:$I$2516,0)),"")</f>
        <v/>
      </c>
      <c r="N667" s="148"/>
      <c r="O667" s="148"/>
      <c r="P667" s="146"/>
      <c r="Q667" s="148" t="s">
        <v>190</v>
      </c>
      <c r="R667" s="119" t="str">
        <f t="array" ref="R667">IF(ISNA(VLOOKUP($F667, AdmittedwithRecentDischarge!$I$28:$I$1527,1,FALSE)),"",MAX(IF((AdmittedwithRecentDischarge!$I$28:$I$1527=$F667)*(AdmittedwithRecentDischarge!$M$28:$M$1527&lt;=TransferLog!$J667),AdmittedwithRecentDischarge!$M$28:$M$1527)))</f>
        <v/>
      </c>
      <c r="S667" s="120" t="str">
        <f t="array" ref="S667">IF(ISNA(INDEX(AdmittedwithRecentDischarge!$AH$28:$AH$1527,MATCH($F667&amp;$R667,AdmittedwithRecentDischarge!$I$28:$I$1527&amp;AdmittedwithRecentDischarge!$M$28:$M$1527,0))),"", IF($R667&lt;&gt;"",INDEX(AdmittedwithRecentDischarge!$AH$28:$AH$1527,MATCH($F667&amp;$R667,AdmittedwithRecentDischarge!$I$28:$I$1527&amp;AdmittedwithRecentDischarge!$M$28:$M$1527,0)),""))</f>
        <v/>
      </c>
      <c r="T667" s="190">
        <f t="array" ref="T667">IF(ISNA(INDEX(AdmittedwithRecentDischarge!$I$28:$W$1527, (MATCH($F667&amp;$R667,AdmittedwithRecentDischarge!$I$28:$I$1527&amp;AdmittedwithRecentDischarge!$M$28:$M$1527,0)))),"",INDEX(AdmittedwithRecentDischarge!$I$28:$W$1527, (MATCH($F667&amp;$R667,AdmittedwithRecentDischarge!$I$28:$I$1527&amp;AdmittedwithRecentDischarge!$M$28:$M$1527,0)),9))</f>
        <v>0</v>
      </c>
      <c r="U667" s="191">
        <f t="array" ref="U667">IF(ISNA(INDEX(AdmittedwithRecentDischarge!$I$28:$W$1527, (MATCH($F667&amp;$R667,AdmittedwithRecentDischarge!$I$28:$I$1527&amp;AdmittedwithRecentDischarge!$M$28:$M$1527,0)))),"",INDEX(AdmittedwithRecentDischarge!$I$28:$W$1527, (MATCH($F667&amp;$R667,AdmittedwithRecentDischarge!$I$28:$I$1527&amp;AdmittedwithRecentDischarge!$M$28:$M$1527,0)),11))</f>
        <v>0</v>
      </c>
      <c r="V667" s="191">
        <f t="array" ref="V667">IF(ISNA(INDEX(AdmittedwithRecentDischarge!$I$28:$W$1527, (MATCH($F667&amp;$R667,AdmittedwithRecentDischarge!$I$28:$I$1527&amp;AdmittedwithRecentDischarge!$M$28:$M$1527,0)))),"",INDEX(AdmittedwithRecentDischarge!$I$28:$W$1527, (MATCH($F667&amp;$R667,AdmittedwithRecentDischarge!$I$28:$I$1527&amp;AdmittedwithRecentDischarge!$M$28:$M$1527,0)),15))</f>
        <v>0</v>
      </c>
      <c r="W667" s="228" t="b">
        <f t="shared" si="64"/>
        <v>0</v>
      </c>
      <c r="X667" s="224" t="str">
        <f t="array" ref="X667">IF(ISNA(VLOOKUP($F667, AdmittedwithRecentDischarge!$I$28:$I$1527,1,FALSE)),"",MAX(IF((AdmittedwithRecentDischarge!$I$28:$I$1527=$F667)*(AdmittedwithRecentDischarge!$K$28:$K$1527&lt;=TransferLog!$J667),AdmittedwithRecentDischarge!$K$28:$K$1527)))</f>
        <v/>
      </c>
      <c r="Y667" s="224" t="b">
        <f t="shared" si="65"/>
        <v>0</v>
      </c>
      <c r="Z667" s="208"/>
      <c r="AA667" s="207" t="str">
        <f t="shared" si="62"/>
        <v/>
      </c>
      <c r="AB667" s="212" t="b">
        <f t="shared" si="66"/>
        <v>0</v>
      </c>
      <c r="AC667" s="213">
        <f t="shared" si="63"/>
        <v>0</v>
      </c>
      <c r="AD667" s="298"/>
      <c r="AE667" s="299"/>
      <c r="AF667" s="21">
        <f t="shared" si="51"/>
        <v>0</v>
      </c>
    </row>
    <row r="668" spans="1:32" s="21" customFormat="1" ht="16.5" customHeight="1">
      <c r="A668" s="22"/>
      <c r="B668" s="22"/>
      <c r="C668" s="22"/>
      <c r="D668" s="115">
        <f t="shared" si="50"/>
        <v>648</v>
      </c>
      <c r="E668" s="248" t="str">
        <f t="array" ref="E668">IF($F668&lt;&gt;"",INDEX(DropDownLists!$K$10:$K$2516,MATCH($F668,DropDownLists!$L$10:$L$2516,0)),"")</f>
        <v/>
      </c>
      <c r="F668" s="116"/>
      <c r="G668" s="118"/>
      <c r="I668" s="144"/>
      <c r="J668" s="141"/>
      <c r="K668" s="145"/>
      <c r="L668" s="146"/>
      <c r="M668" s="195" t="str">
        <f t="array" ref="M668">IF($L668&lt;&gt;"",INDEX(DropDownLists!$H$10:$H$2516,MATCH($L668,DropDownLists!$I$10:$I$2516,0)),"")</f>
        <v/>
      </c>
      <c r="N668" s="148"/>
      <c r="O668" s="148"/>
      <c r="P668" s="146"/>
      <c r="Q668" s="148" t="s">
        <v>190</v>
      </c>
      <c r="R668" s="119" t="str">
        <f t="array" ref="R668">IF(ISNA(VLOOKUP($F668, AdmittedwithRecentDischarge!$I$28:$I$1527,1,FALSE)),"",MAX(IF((AdmittedwithRecentDischarge!$I$28:$I$1527=$F668)*(AdmittedwithRecentDischarge!$M$28:$M$1527&lt;=TransferLog!$J668),AdmittedwithRecentDischarge!$M$28:$M$1527)))</f>
        <v/>
      </c>
      <c r="S668" s="120" t="str">
        <f t="array" ref="S668">IF(ISNA(INDEX(AdmittedwithRecentDischarge!$AH$28:$AH$1527,MATCH($F668&amp;$R668,AdmittedwithRecentDischarge!$I$28:$I$1527&amp;AdmittedwithRecentDischarge!$M$28:$M$1527,0))),"", IF($R668&lt;&gt;"",INDEX(AdmittedwithRecentDischarge!$AH$28:$AH$1527,MATCH($F668&amp;$R668,AdmittedwithRecentDischarge!$I$28:$I$1527&amp;AdmittedwithRecentDischarge!$M$28:$M$1527,0)),""))</f>
        <v/>
      </c>
      <c r="T668" s="190">
        <f t="array" ref="T668">IF(ISNA(INDEX(AdmittedwithRecentDischarge!$I$28:$W$1527, (MATCH($F668&amp;$R668,AdmittedwithRecentDischarge!$I$28:$I$1527&amp;AdmittedwithRecentDischarge!$M$28:$M$1527,0)))),"",INDEX(AdmittedwithRecentDischarge!$I$28:$W$1527, (MATCH($F668&amp;$R668,AdmittedwithRecentDischarge!$I$28:$I$1527&amp;AdmittedwithRecentDischarge!$M$28:$M$1527,0)),9))</f>
        <v>0</v>
      </c>
      <c r="U668" s="191">
        <f t="array" ref="U668">IF(ISNA(INDEX(AdmittedwithRecentDischarge!$I$28:$W$1527, (MATCH($F668&amp;$R668,AdmittedwithRecentDischarge!$I$28:$I$1527&amp;AdmittedwithRecentDischarge!$M$28:$M$1527,0)))),"",INDEX(AdmittedwithRecentDischarge!$I$28:$W$1527, (MATCH($F668&amp;$R668,AdmittedwithRecentDischarge!$I$28:$I$1527&amp;AdmittedwithRecentDischarge!$M$28:$M$1527,0)),11))</f>
        <v>0</v>
      </c>
      <c r="V668" s="191">
        <f t="array" ref="V668">IF(ISNA(INDEX(AdmittedwithRecentDischarge!$I$28:$W$1527, (MATCH($F668&amp;$R668,AdmittedwithRecentDischarge!$I$28:$I$1527&amp;AdmittedwithRecentDischarge!$M$28:$M$1527,0)))),"",INDEX(AdmittedwithRecentDischarge!$I$28:$W$1527, (MATCH($F668&amp;$R668,AdmittedwithRecentDischarge!$I$28:$I$1527&amp;AdmittedwithRecentDischarge!$M$28:$M$1527,0)),15))</f>
        <v>0</v>
      </c>
      <c r="W668" s="228" t="b">
        <f t="shared" si="64"/>
        <v>0</v>
      </c>
      <c r="X668" s="224" t="str">
        <f t="array" ref="X668">IF(ISNA(VLOOKUP($F668, AdmittedwithRecentDischarge!$I$28:$I$1527,1,FALSE)),"",MAX(IF((AdmittedwithRecentDischarge!$I$28:$I$1527=$F668)*(AdmittedwithRecentDischarge!$K$28:$K$1527&lt;=TransferLog!$J668),AdmittedwithRecentDischarge!$K$28:$K$1527)))</f>
        <v/>
      </c>
      <c r="Y668" s="224" t="b">
        <f t="shared" si="65"/>
        <v>0</v>
      </c>
      <c r="Z668" s="208"/>
      <c r="AA668" s="207" t="str">
        <f t="shared" si="62"/>
        <v/>
      </c>
      <c r="AB668" s="212" t="b">
        <f t="shared" si="66"/>
        <v>0</v>
      </c>
      <c r="AC668" s="213">
        <f t="shared" si="63"/>
        <v>0</v>
      </c>
      <c r="AD668" s="298"/>
      <c r="AE668" s="299"/>
      <c r="AF668" s="21">
        <f t="shared" si="51"/>
        <v>0</v>
      </c>
    </row>
    <row r="669" spans="1:32" s="21" customFormat="1" ht="16.5" customHeight="1">
      <c r="A669" s="22"/>
      <c r="B669" s="22"/>
      <c r="C669" s="22"/>
      <c r="D669" s="115">
        <f t="shared" si="50"/>
        <v>649</v>
      </c>
      <c r="E669" s="248" t="str">
        <f t="array" ref="E669">IF($F669&lt;&gt;"",INDEX(DropDownLists!$K$10:$K$2516,MATCH($F669,DropDownLists!$L$10:$L$2516,0)),"")</f>
        <v/>
      </c>
      <c r="F669" s="116"/>
      <c r="G669" s="118"/>
      <c r="I669" s="144"/>
      <c r="J669" s="141"/>
      <c r="K669" s="145"/>
      <c r="L669" s="146"/>
      <c r="M669" s="195" t="str">
        <f t="array" ref="M669">IF($L669&lt;&gt;"",INDEX(DropDownLists!$H$10:$H$2516,MATCH($L669,DropDownLists!$I$10:$I$2516,0)),"")</f>
        <v/>
      </c>
      <c r="N669" s="148"/>
      <c r="O669" s="148"/>
      <c r="P669" s="146"/>
      <c r="Q669" s="148" t="s">
        <v>190</v>
      </c>
      <c r="R669" s="119" t="str">
        <f t="array" ref="R669">IF(ISNA(VLOOKUP($F669, AdmittedwithRecentDischarge!$I$28:$I$1527,1,FALSE)),"",MAX(IF((AdmittedwithRecentDischarge!$I$28:$I$1527=$F669)*(AdmittedwithRecentDischarge!$M$28:$M$1527&lt;=TransferLog!$J669),AdmittedwithRecentDischarge!$M$28:$M$1527)))</f>
        <v/>
      </c>
      <c r="S669" s="120" t="str">
        <f t="array" ref="S669">IF(ISNA(INDEX(AdmittedwithRecentDischarge!$AH$28:$AH$1527,MATCH($F669&amp;$R669,AdmittedwithRecentDischarge!$I$28:$I$1527&amp;AdmittedwithRecentDischarge!$M$28:$M$1527,0))),"", IF($R669&lt;&gt;"",INDEX(AdmittedwithRecentDischarge!$AH$28:$AH$1527,MATCH($F669&amp;$R669,AdmittedwithRecentDischarge!$I$28:$I$1527&amp;AdmittedwithRecentDischarge!$M$28:$M$1527,0)),""))</f>
        <v/>
      </c>
      <c r="T669" s="190">
        <f t="array" ref="T669">IF(ISNA(INDEX(AdmittedwithRecentDischarge!$I$28:$W$1527, (MATCH($F669&amp;$R669,AdmittedwithRecentDischarge!$I$28:$I$1527&amp;AdmittedwithRecentDischarge!$M$28:$M$1527,0)))),"",INDEX(AdmittedwithRecentDischarge!$I$28:$W$1527, (MATCH($F669&amp;$R669,AdmittedwithRecentDischarge!$I$28:$I$1527&amp;AdmittedwithRecentDischarge!$M$28:$M$1527,0)),9))</f>
        <v>0</v>
      </c>
      <c r="U669" s="191">
        <f t="array" ref="U669">IF(ISNA(INDEX(AdmittedwithRecentDischarge!$I$28:$W$1527, (MATCH($F669&amp;$R669,AdmittedwithRecentDischarge!$I$28:$I$1527&amp;AdmittedwithRecentDischarge!$M$28:$M$1527,0)))),"",INDEX(AdmittedwithRecentDischarge!$I$28:$W$1527, (MATCH($F669&amp;$R669,AdmittedwithRecentDischarge!$I$28:$I$1527&amp;AdmittedwithRecentDischarge!$M$28:$M$1527,0)),11))</f>
        <v>0</v>
      </c>
      <c r="V669" s="191">
        <f t="array" ref="V669">IF(ISNA(INDEX(AdmittedwithRecentDischarge!$I$28:$W$1527, (MATCH($F669&amp;$R669,AdmittedwithRecentDischarge!$I$28:$I$1527&amp;AdmittedwithRecentDischarge!$M$28:$M$1527,0)))),"",INDEX(AdmittedwithRecentDischarge!$I$28:$W$1527, (MATCH($F669&amp;$R669,AdmittedwithRecentDischarge!$I$28:$I$1527&amp;AdmittedwithRecentDischarge!$M$28:$M$1527,0)),15))</f>
        <v>0</v>
      </c>
      <c r="W669" s="228" t="b">
        <f t="shared" si="64"/>
        <v>0</v>
      </c>
      <c r="X669" s="224" t="str">
        <f t="array" ref="X669">IF(ISNA(VLOOKUP($F669, AdmittedwithRecentDischarge!$I$28:$I$1527,1,FALSE)),"",MAX(IF((AdmittedwithRecentDischarge!$I$28:$I$1527=$F669)*(AdmittedwithRecentDischarge!$K$28:$K$1527&lt;=TransferLog!$J669),AdmittedwithRecentDischarge!$K$28:$K$1527)))</f>
        <v/>
      </c>
      <c r="Y669" s="224" t="b">
        <f t="shared" si="65"/>
        <v>0</v>
      </c>
      <c r="Z669" s="208"/>
      <c r="AA669" s="207" t="str">
        <f t="shared" si="62"/>
        <v/>
      </c>
      <c r="AB669" s="212" t="b">
        <f t="shared" si="66"/>
        <v>0</v>
      </c>
      <c r="AC669" s="213">
        <f t="shared" si="63"/>
        <v>0</v>
      </c>
      <c r="AD669" s="298"/>
      <c r="AE669" s="299"/>
      <c r="AF669" s="21">
        <f t="shared" si="51"/>
        <v>0</v>
      </c>
    </row>
    <row r="670" spans="1:32" s="21" customFormat="1" ht="16.5" customHeight="1">
      <c r="A670" s="22"/>
      <c r="B670" s="22"/>
      <c r="C670" s="22"/>
      <c r="D670" s="115">
        <f t="shared" si="50"/>
        <v>650</v>
      </c>
      <c r="E670" s="248" t="str">
        <f t="array" ref="E670">IF($F670&lt;&gt;"",INDEX(DropDownLists!$K$10:$K$2516,MATCH($F670,DropDownLists!$L$10:$L$2516,0)),"")</f>
        <v/>
      </c>
      <c r="F670" s="116"/>
      <c r="G670" s="118"/>
      <c r="I670" s="144"/>
      <c r="J670" s="141"/>
      <c r="K670" s="145"/>
      <c r="L670" s="146"/>
      <c r="M670" s="195" t="str">
        <f t="array" ref="M670">IF($L670&lt;&gt;"",INDEX(DropDownLists!$H$10:$H$2516,MATCH($L670,DropDownLists!$I$10:$I$2516,0)),"")</f>
        <v/>
      </c>
      <c r="N670" s="148"/>
      <c r="O670" s="148"/>
      <c r="P670" s="146"/>
      <c r="Q670" s="148" t="s">
        <v>190</v>
      </c>
      <c r="R670" s="119" t="str">
        <f t="array" ref="R670">IF(ISNA(VLOOKUP($F670, AdmittedwithRecentDischarge!$I$28:$I$1527,1,FALSE)),"",MAX(IF((AdmittedwithRecentDischarge!$I$28:$I$1527=$F670)*(AdmittedwithRecentDischarge!$M$28:$M$1527&lt;=TransferLog!$J670),AdmittedwithRecentDischarge!$M$28:$M$1527)))</f>
        <v/>
      </c>
      <c r="S670" s="120" t="str">
        <f t="array" ref="S670">IF(ISNA(INDEX(AdmittedwithRecentDischarge!$AH$28:$AH$1527,MATCH($F670&amp;$R670,AdmittedwithRecentDischarge!$I$28:$I$1527&amp;AdmittedwithRecentDischarge!$M$28:$M$1527,0))),"", IF($R670&lt;&gt;"",INDEX(AdmittedwithRecentDischarge!$AH$28:$AH$1527,MATCH($F670&amp;$R670,AdmittedwithRecentDischarge!$I$28:$I$1527&amp;AdmittedwithRecentDischarge!$M$28:$M$1527,0)),""))</f>
        <v/>
      </c>
      <c r="T670" s="190">
        <f t="array" ref="T670">IF(ISNA(INDEX(AdmittedwithRecentDischarge!$I$28:$W$1527, (MATCH($F670&amp;$R670,AdmittedwithRecentDischarge!$I$28:$I$1527&amp;AdmittedwithRecentDischarge!$M$28:$M$1527,0)))),"",INDEX(AdmittedwithRecentDischarge!$I$28:$W$1527, (MATCH($F670&amp;$R670,AdmittedwithRecentDischarge!$I$28:$I$1527&amp;AdmittedwithRecentDischarge!$M$28:$M$1527,0)),9))</f>
        <v>0</v>
      </c>
      <c r="U670" s="191">
        <f t="array" ref="U670">IF(ISNA(INDEX(AdmittedwithRecentDischarge!$I$28:$W$1527, (MATCH($F670&amp;$R670,AdmittedwithRecentDischarge!$I$28:$I$1527&amp;AdmittedwithRecentDischarge!$M$28:$M$1527,0)))),"",INDEX(AdmittedwithRecentDischarge!$I$28:$W$1527, (MATCH($F670&amp;$R670,AdmittedwithRecentDischarge!$I$28:$I$1527&amp;AdmittedwithRecentDischarge!$M$28:$M$1527,0)),11))</f>
        <v>0</v>
      </c>
      <c r="V670" s="191">
        <f t="array" ref="V670">IF(ISNA(INDEX(AdmittedwithRecentDischarge!$I$28:$W$1527, (MATCH($F670&amp;$R670,AdmittedwithRecentDischarge!$I$28:$I$1527&amp;AdmittedwithRecentDischarge!$M$28:$M$1527,0)))),"",INDEX(AdmittedwithRecentDischarge!$I$28:$W$1527, (MATCH($F670&amp;$R670,AdmittedwithRecentDischarge!$I$28:$I$1527&amp;AdmittedwithRecentDischarge!$M$28:$M$1527,0)),15))</f>
        <v>0</v>
      </c>
      <c r="W670" s="228" t="b">
        <f t="shared" si="64"/>
        <v>0</v>
      </c>
      <c r="X670" s="224" t="str">
        <f t="array" ref="X670">IF(ISNA(VLOOKUP($F670, AdmittedwithRecentDischarge!$I$28:$I$1527,1,FALSE)),"",MAX(IF((AdmittedwithRecentDischarge!$I$28:$I$1527=$F670)*(AdmittedwithRecentDischarge!$K$28:$K$1527&lt;=TransferLog!$J670),AdmittedwithRecentDischarge!$K$28:$K$1527)))</f>
        <v/>
      </c>
      <c r="Y670" s="224" t="b">
        <f t="shared" si="65"/>
        <v>0</v>
      </c>
      <c r="Z670" s="208"/>
      <c r="AA670" s="207" t="str">
        <f t="shared" si="62"/>
        <v/>
      </c>
      <c r="AB670" s="212" t="b">
        <f t="shared" si="66"/>
        <v>0</v>
      </c>
      <c r="AC670" s="213">
        <f t="shared" si="63"/>
        <v>0</v>
      </c>
      <c r="AD670" s="298"/>
      <c r="AE670" s="299"/>
      <c r="AF670" s="21">
        <f t="shared" si="51"/>
        <v>0</v>
      </c>
    </row>
    <row r="671" spans="1:32" s="21" customFormat="1" ht="16.5" customHeight="1">
      <c r="A671" s="22"/>
      <c r="B671" s="22"/>
      <c r="C671" s="22"/>
      <c r="D671" s="115">
        <f t="shared" si="50"/>
        <v>651</v>
      </c>
      <c r="E671" s="248" t="str">
        <f t="array" ref="E671">IF($F671&lt;&gt;"",INDEX(DropDownLists!$K$10:$K$2516,MATCH($F671,DropDownLists!$L$10:$L$2516,0)),"")</f>
        <v/>
      </c>
      <c r="F671" s="116"/>
      <c r="G671" s="118"/>
      <c r="I671" s="144"/>
      <c r="J671" s="141"/>
      <c r="K671" s="145"/>
      <c r="L671" s="146"/>
      <c r="M671" s="195" t="str">
        <f t="array" ref="M671">IF($L671&lt;&gt;"",INDEX(DropDownLists!$H$10:$H$2516,MATCH($L671,DropDownLists!$I$10:$I$2516,0)),"")</f>
        <v/>
      </c>
      <c r="N671" s="148"/>
      <c r="O671" s="148"/>
      <c r="P671" s="146"/>
      <c r="Q671" s="148" t="s">
        <v>190</v>
      </c>
      <c r="R671" s="119" t="str">
        <f t="array" ref="R671">IF(ISNA(VLOOKUP($F671, AdmittedwithRecentDischarge!$I$28:$I$1527,1,FALSE)),"",MAX(IF((AdmittedwithRecentDischarge!$I$28:$I$1527=$F671)*(AdmittedwithRecentDischarge!$M$28:$M$1527&lt;=TransferLog!$J671),AdmittedwithRecentDischarge!$M$28:$M$1527)))</f>
        <v/>
      </c>
      <c r="S671" s="120" t="str">
        <f t="array" ref="S671">IF(ISNA(INDEX(AdmittedwithRecentDischarge!$AH$28:$AH$1527,MATCH($F671&amp;$R671,AdmittedwithRecentDischarge!$I$28:$I$1527&amp;AdmittedwithRecentDischarge!$M$28:$M$1527,0))),"", IF($R671&lt;&gt;"",INDEX(AdmittedwithRecentDischarge!$AH$28:$AH$1527,MATCH($F671&amp;$R671,AdmittedwithRecentDischarge!$I$28:$I$1527&amp;AdmittedwithRecentDischarge!$M$28:$M$1527,0)),""))</f>
        <v/>
      </c>
      <c r="T671" s="190">
        <f t="array" ref="T671">IF(ISNA(INDEX(AdmittedwithRecentDischarge!$I$28:$W$1527, (MATCH($F671&amp;$R671,AdmittedwithRecentDischarge!$I$28:$I$1527&amp;AdmittedwithRecentDischarge!$M$28:$M$1527,0)))),"",INDEX(AdmittedwithRecentDischarge!$I$28:$W$1527, (MATCH($F671&amp;$R671,AdmittedwithRecentDischarge!$I$28:$I$1527&amp;AdmittedwithRecentDischarge!$M$28:$M$1527,0)),9))</f>
        <v>0</v>
      </c>
      <c r="U671" s="191">
        <f t="array" ref="U671">IF(ISNA(INDEX(AdmittedwithRecentDischarge!$I$28:$W$1527, (MATCH($F671&amp;$R671,AdmittedwithRecentDischarge!$I$28:$I$1527&amp;AdmittedwithRecentDischarge!$M$28:$M$1527,0)))),"",INDEX(AdmittedwithRecentDischarge!$I$28:$W$1527, (MATCH($F671&amp;$R671,AdmittedwithRecentDischarge!$I$28:$I$1527&amp;AdmittedwithRecentDischarge!$M$28:$M$1527,0)),11))</f>
        <v>0</v>
      </c>
      <c r="V671" s="191">
        <f t="array" ref="V671">IF(ISNA(INDEX(AdmittedwithRecentDischarge!$I$28:$W$1527, (MATCH($F671&amp;$R671,AdmittedwithRecentDischarge!$I$28:$I$1527&amp;AdmittedwithRecentDischarge!$M$28:$M$1527,0)))),"",INDEX(AdmittedwithRecentDischarge!$I$28:$W$1527, (MATCH($F671&amp;$R671,AdmittedwithRecentDischarge!$I$28:$I$1527&amp;AdmittedwithRecentDischarge!$M$28:$M$1527,0)),15))</f>
        <v>0</v>
      </c>
      <c r="W671" s="228" t="b">
        <f t="shared" si="64"/>
        <v>0</v>
      </c>
      <c r="X671" s="224" t="str">
        <f t="array" ref="X671">IF(ISNA(VLOOKUP($F671, AdmittedwithRecentDischarge!$I$28:$I$1527,1,FALSE)),"",MAX(IF((AdmittedwithRecentDischarge!$I$28:$I$1527=$F671)*(AdmittedwithRecentDischarge!$K$28:$K$1527&lt;=TransferLog!$J671),AdmittedwithRecentDischarge!$K$28:$K$1527)))</f>
        <v/>
      </c>
      <c r="Y671" s="224" t="b">
        <f t="shared" si="65"/>
        <v>0</v>
      </c>
      <c r="Z671" s="208"/>
      <c r="AA671" s="207" t="str">
        <f t="shared" si="62"/>
        <v/>
      </c>
      <c r="AB671" s="212" t="b">
        <f t="shared" si="66"/>
        <v>0</v>
      </c>
      <c r="AC671" s="213">
        <f t="shared" si="63"/>
        <v>0</v>
      </c>
      <c r="AD671" s="298"/>
      <c r="AE671" s="299"/>
      <c r="AF671" s="21">
        <f t="shared" si="51"/>
        <v>0</v>
      </c>
    </row>
    <row r="672" spans="1:32" s="21" customFormat="1" ht="16.5" customHeight="1">
      <c r="A672" s="22"/>
      <c r="B672" s="22"/>
      <c r="C672" s="22"/>
      <c r="D672" s="115">
        <f t="shared" si="50"/>
        <v>652</v>
      </c>
      <c r="E672" s="248" t="str">
        <f t="array" ref="E672">IF($F672&lt;&gt;"",INDEX(DropDownLists!$K$10:$K$2516,MATCH($F672,DropDownLists!$L$10:$L$2516,0)),"")</f>
        <v/>
      </c>
      <c r="F672" s="116"/>
      <c r="G672" s="118"/>
      <c r="I672" s="144"/>
      <c r="J672" s="141"/>
      <c r="K672" s="145"/>
      <c r="L672" s="146"/>
      <c r="M672" s="195" t="str">
        <f t="array" ref="M672">IF($L672&lt;&gt;"",INDEX(DropDownLists!$H$10:$H$2516,MATCH($L672,DropDownLists!$I$10:$I$2516,0)),"")</f>
        <v/>
      </c>
      <c r="N672" s="148"/>
      <c r="O672" s="148"/>
      <c r="P672" s="146"/>
      <c r="Q672" s="148" t="s">
        <v>190</v>
      </c>
      <c r="R672" s="119" t="str">
        <f t="array" ref="R672">IF(ISNA(VLOOKUP($F672, AdmittedwithRecentDischarge!$I$28:$I$1527,1,FALSE)),"",MAX(IF((AdmittedwithRecentDischarge!$I$28:$I$1527=$F672)*(AdmittedwithRecentDischarge!$M$28:$M$1527&lt;=TransferLog!$J672),AdmittedwithRecentDischarge!$M$28:$M$1527)))</f>
        <v/>
      </c>
      <c r="S672" s="120" t="str">
        <f t="array" ref="S672">IF(ISNA(INDEX(AdmittedwithRecentDischarge!$AH$28:$AH$1527,MATCH($F672&amp;$R672,AdmittedwithRecentDischarge!$I$28:$I$1527&amp;AdmittedwithRecentDischarge!$M$28:$M$1527,0))),"", IF($R672&lt;&gt;"",INDEX(AdmittedwithRecentDischarge!$AH$28:$AH$1527,MATCH($F672&amp;$R672,AdmittedwithRecentDischarge!$I$28:$I$1527&amp;AdmittedwithRecentDischarge!$M$28:$M$1527,0)),""))</f>
        <v/>
      </c>
      <c r="T672" s="190">
        <f t="array" ref="T672">IF(ISNA(INDEX(AdmittedwithRecentDischarge!$I$28:$W$1527, (MATCH($F672&amp;$R672,AdmittedwithRecentDischarge!$I$28:$I$1527&amp;AdmittedwithRecentDischarge!$M$28:$M$1527,0)))),"",INDEX(AdmittedwithRecentDischarge!$I$28:$W$1527, (MATCH($F672&amp;$R672,AdmittedwithRecentDischarge!$I$28:$I$1527&amp;AdmittedwithRecentDischarge!$M$28:$M$1527,0)),9))</f>
        <v>0</v>
      </c>
      <c r="U672" s="191">
        <f t="array" ref="U672">IF(ISNA(INDEX(AdmittedwithRecentDischarge!$I$28:$W$1527, (MATCH($F672&amp;$R672,AdmittedwithRecentDischarge!$I$28:$I$1527&amp;AdmittedwithRecentDischarge!$M$28:$M$1527,0)))),"",INDEX(AdmittedwithRecentDischarge!$I$28:$W$1527, (MATCH($F672&amp;$R672,AdmittedwithRecentDischarge!$I$28:$I$1527&amp;AdmittedwithRecentDischarge!$M$28:$M$1527,0)),11))</f>
        <v>0</v>
      </c>
      <c r="V672" s="191">
        <f t="array" ref="V672">IF(ISNA(INDEX(AdmittedwithRecentDischarge!$I$28:$W$1527, (MATCH($F672&amp;$R672,AdmittedwithRecentDischarge!$I$28:$I$1527&amp;AdmittedwithRecentDischarge!$M$28:$M$1527,0)))),"",INDEX(AdmittedwithRecentDischarge!$I$28:$W$1527, (MATCH($F672&amp;$R672,AdmittedwithRecentDischarge!$I$28:$I$1527&amp;AdmittedwithRecentDischarge!$M$28:$M$1527,0)),15))</f>
        <v>0</v>
      </c>
      <c r="W672" s="228" t="b">
        <f t="shared" si="64"/>
        <v>0</v>
      </c>
      <c r="X672" s="224" t="str">
        <f t="array" ref="X672">IF(ISNA(VLOOKUP($F672, AdmittedwithRecentDischarge!$I$28:$I$1527,1,FALSE)),"",MAX(IF((AdmittedwithRecentDischarge!$I$28:$I$1527=$F672)*(AdmittedwithRecentDischarge!$K$28:$K$1527&lt;=TransferLog!$J672),AdmittedwithRecentDischarge!$K$28:$K$1527)))</f>
        <v/>
      </c>
      <c r="Y672" s="224" t="b">
        <f t="shared" si="65"/>
        <v>0</v>
      </c>
      <c r="Z672" s="208"/>
      <c r="AA672" s="207" t="str">
        <f t="shared" si="62"/>
        <v/>
      </c>
      <c r="AB672" s="212" t="b">
        <f t="shared" si="66"/>
        <v>0</v>
      </c>
      <c r="AC672" s="213">
        <f t="shared" si="63"/>
        <v>0</v>
      </c>
      <c r="AD672" s="298"/>
      <c r="AE672" s="299"/>
      <c r="AF672" s="21">
        <f t="shared" si="51"/>
        <v>0</v>
      </c>
    </row>
    <row r="673" spans="1:32" s="21" customFormat="1" ht="16.5" customHeight="1">
      <c r="A673" s="22"/>
      <c r="B673" s="22"/>
      <c r="C673" s="22"/>
      <c r="D673" s="115">
        <f t="shared" si="50"/>
        <v>653</v>
      </c>
      <c r="E673" s="248" t="str">
        <f t="array" ref="E673">IF($F673&lt;&gt;"",INDEX(DropDownLists!$K$10:$K$2516,MATCH($F673,DropDownLists!$L$10:$L$2516,0)),"")</f>
        <v/>
      </c>
      <c r="F673" s="116"/>
      <c r="G673" s="118"/>
      <c r="I673" s="144"/>
      <c r="J673" s="141"/>
      <c r="K673" s="145"/>
      <c r="L673" s="146"/>
      <c r="M673" s="195" t="str">
        <f t="array" ref="M673">IF($L673&lt;&gt;"",INDEX(DropDownLists!$H$10:$H$2516,MATCH($L673,DropDownLists!$I$10:$I$2516,0)),"")</f>
        <v/>
      </c>
      <c r="N673" s="148"/>
      <c r="O673" s="148"/>
      <c r="P673" s="146"/>
      <c r="Q673" s="148" t="s">
        <v>190</v>
      </c>
      <c r="R673" s="119" t="str">
        <f t="array" ref="R673">IF(ISNA(VLOOKUP($F673, AdmittedwithRecentDischarge!$I$28:$I$1527,1,FALSE)),"",MAX(IF((AdmittedwithRecentDischarge!$I$28:$I$1527=$F673)*(AdmittedwithRecentDischarge!$M$28:$M$1527&lt;=TransferLog!$J673),AdmittedwithRecentDischarge!$M$28:$M$1527)))</f>
        <v/>
      </c>
      <c r="S673" s="120" t="str">
        <f t="array" ref="S673">IF(ISNA(INDEX(AdmittedwithRecentDischarge!$AH$28:$AH$1527,MATCH($F673&amp;$R673,AdmittedwithRecentDischarge!$I$28:$I$1527&amp;AdmittedwithRecentDischarge!$M$28:$M$1527,0))),"", IF($R673&lt;&gt;"",INDEX(AdmittedwithRecentDischarge!$AH$28:$AH$1527,MATCH($F673&amp;$R673,AdmittedwithRecentDischarge!$I$28:$I$1527&amp;AdmittedwithRecentDischarge!$M$28:$M$1527,0)),""))</f>
        <v/>
      </c>
      <c r="T673" s="190">
        <f t="array" ref="T673">IF(ISNA(INDEX(AdmittedwithRecentDischarge!$I$28:$W$1527, (MATCH($F673&amp;$R673,AdmittedwithRecentDischarge!$I$28:$I$1527&amp;AdmittedwithRecentDischarge!$M$28:$M$1527,0)))),"",INDEX(AdmittedwithRecentDischarge!$I$28:$W$1527, (MATCH($F673&amp;$R673,AdmittedwithRecentDischarge!$I$28:$I$1527&amp;AdmittedwithRecentDischarge!$M$28:$M$1527,0)),9))</f>
        <v>0</v>
      </c>
      <c r="U673" s="191">
        <f t="array" ref="U673">IF(ISNA(INDEX(AdmittedwithRecentDischarge!$I$28:$W$1527, (MATCH($F673&amp;$R673,AdmittedwithRecentDischarge!$I$28:$I$1527&amp;AdmittedwithRecentDischarge!$M$28:$M$1527,0)))),"",INDEX(AdmittedwithRecentDischarge!$I$28:$W$1527, (MATCH($F673&amp;$R673,AdmittedwithRecentDischarge!$I$28:$I$1527&amp;AdmittedwithRecentDischarge!$M$28:$M$1527,0)),11))</f>
        <v>0</v>
      </c>
      <c r="V673" s="191">
        <f t="array" ref="V673">IF(ISNA(INDEX(AdmittedwithRecentDischarge!$I$28:$W$1527, (MATCH($F673&amp;$R673,AdmittedwithRecentDischarge!$I$28:$I$1527&amp;AdmittedwithRecentDischarge!$M$28:$M$1527,0)))),"",INDEX(AdmittedwithRecentDischarge!$I$28:$W$1527, (MATCH($F673&amp;$R673,AdmittedwithRecentDischarge!$I$28:$I$1527&amp;AdmittedwithRecentDischarge!$M$28:$M$1527,0)),15))</f>
        <v>0</v>
      </c>
      <c r="W673" s="228" t="b">
        <f t="shared" si="64"/>
        <v>0</v>
      </c>
      <c r="X673" s="224" t="str">
        <f t="array" ref="X673">IF(ISNA(VLOOKUP($F673, AdmittedwithRecentDischarge!$I$28:$I$1527,1,FALSE)),"",MAX(IF((AdmittedwithRecentDischarge!$I$28:$I$1527=$F673)*(AdmittedwithRecentDischarge!$K$28:$K$1527&lt;=TransferLog!$J673),AdmittedwithRecentDischarge!$K$28:$K$1527)))</f>
        <v/>
      </c>
      <c r="Y673" s="224" t="b">
        <f t="shared" si="65"/>
        <v>0</v>
      </c>
      <c r="Z673" s="208"/>
      <c r="AA673" s="207" t="str">
        <f t="shared" si="62"/>
        <v/>
      </c>
      <c r="AB673" s="212" t="b">
        <f t="shared" si="66"/>
        <v>0</v>
      </c>
      <c r="AC673" s="213">
        <f t="shared" si="63"/>
        <v>0</v>
      </c>
      <c r="AD673" s="298"/>
      <c r="AE673" s="299"/>
      <c r="AF673" s="21">
        <f t="shared" si="51"/>
        <v>0</v>
      </c>
    </row>
    <row r="674" spans="1:32" s="21" customFormat="1" ht="16.5" customHeight="1">
      <c r="A674" s="22"/>
      <c r="B674" s="22"/>
      <c r="C674" s="22"/>
      <c r="D674" s="115">
        <f t="shared" si="50"/>
        <v>654</v>
      </c>
      <c r="E674" s="248" t="str">
        <f t="array" ref="E674">IF($F674&lt;&gt;"",INDEX(DropDownLists!$K$10:$K$2516,MATCH($F674,DropDownLists!$L$10:$L$2516,0)),"")</f>
        <v/>
      </c>
      <c r="F674" s="116"/>
      <c r="G674" s="118"/>
      <c r="I674" s="144"/>
      <c r="J674" s="141"/>
      <c r="K674" s="145"/>
      <c r="L674" s="146"/>
      <c r="M674" s="195" t="str">
        <f t="array" ref="M674">IF($L674&lt;&gt;"",INDEX(DropDownLists!$H$10:$H$2516,MATCH($L674,DropDownLists!$I$10:$I$2516,0)),"")</f>
        <v/>
      </c>
      <c r="N674" s="148"/>
      <c r="O674" s="148"/>
      <c r="P674" s="146"/>
      <c r="Q674" s="148" t="s">
        <v>190</v>
      </c>
      <c r="R674" s="119" t="str">
        <f t="array" ref="R674">IF(ISNA(VLOOKUP($F674, AdmittedwithRecentDischarge!$I$28:$I$1527,1,FALSE)),"",MAX(IF((AdmittedwithRecentDischarge!$I$28:$I$1527=$F674)*(AdmittedwithRecentDischarge!$M$28:$M$1527&lt;=TransferLog!$J674),AdmittedwithRecentDischarge!$M$28:$M$1527)))</f>
        <v/>
      </c>
      <c r="S674" s="120" t="str">
        <f t="array" ref="S674">IF(ISNA(INDEX(AdmittedwithRecentDischarge!$AH$28:$AH$1527,MATCH($F674&amp;$R674,AdmittedwithRecentDischarge!$I$28:$I$1527&amp;AdmittedwithRecentDischarge!$M$28:$M$1527,0))),"", IF($R674&lt;&gt;"",INDEX(AdmittedwithRecentDischarge!$AH$28:$AH$1527,MATCH($F674&amp;$R674,AdmittedwithRecentDischarge!$I$28:$I$1527&amp;AdmittedwithRecentDischarge!$M$28:$M$1527,0)),""))</f>
        <v/>
      </c>
      <c r="T674" s="190">
        <f t="array" ref="T674">IF(ISNA(INDEX(AdmittedwithRecentDischarge!$I$28:$W$1527, (MATCH($F674&amp;$R674,AdmittedwithRecentDischarge!$I$28:$I$1527&amp;AdmittedwithRecentDischarge!$M$28:$M$1527,0)))),"",INDEX(AdmittedwithRecentDischarge!$I$28:$W$1527, (MATCH($F674&amp;$R674,AdmittedwithRecentDischarge!$I$28:$I$1527&amp;AdmittedwithRecentDischarge!$M$28:$M$1527,0)),9))</f>
        <v>0</v>
      </c>
      <c r="U674" s="191">
        <f t="array" ref="U674">IF(ISNA(INDEX(AdmittedwithRecentDischarge!$I$28:$W$1527, (MATCH($F674&amp;$R674,AdmittedwithRecentDischarge!$I$28:$I$1527&amp;AdmittedwithRecentDischarge!$M$28:$M$1527,0)))),"",INDEX(AdmittedwithRecentDischarge!$I$28:$W$1527, (MATCH($F674&amp;$R674,AdmittedwithRecentDischarge!$I$28:$I$1527&amp;AdmittedwithRecentDischarge!$M$28:$M$1527,0)),11))</f>
        <v>0</v>
      </c>
      <c r="V674" s="191">
        <f t="array" ref="V674">IF(ISNA(INDEX(AdmittedwithRecentDischarge!$I$28:$W$1527, (MATCH($F674&amp;$R674,AdmittedwithRecentDischarge!$I$28:$I$1527&amp;AdmittedwithRecentDischarge!$M$28:$M$1527,0)))),"",INDEX(AdmittedwithRecentDischarge!$I$28:$W$1527, (MATCH($F674&amp;$R674,AdmittedwithRecentDischarge!$I$28:$I$1527&amp;AdmittedwithRecentDischarge!$M$28:$M$1527,0)),15))</f>
        <v>0</v>
      </c>
      <c r="W674" s="228" t="b">
        <f t="shared" si="64"/>
        <v>0</v>
      </c>
      <c r="X674" s="224" t="str">
        <f t="array" ref="X674">IF(ISNA(VLOOKUP($F674, AdmittedwithRecentDischarge!$I$28:$I$1527,1,FALSE)),"",MAX(IF((AdmittedwithRecentDischarge!$I$28:$I$1527=$F674)*(AdmittedwithRecentDischarge!$K$28:$K$1527&lt;=TransferLog!$J674),AdmittedwithRecentDischarge!$K$28:$K$1527)))</f>
        <v/>
      </c>
      <c r="Y674" s="224" t="b">
        <f t="shared" si="65"/>
        <v>0</v>
      </c>
      <c r="Z674" s="208"/>
      <c r="AA674" s="207" t="str">
        <f t="shared" si="62"/>
        <v/>
      </c>
      <c r="AB674" s="212" t="b">
        <f t="shared" si="66"/>
        <v>0</v>
      </c>
      <c r="AC674" s="213">
        <f t="shared" si="63"/>
        <v>0</v>
      </c>
      <c r="AD674" s="298"/>
      <c r="AE674" s="299"/>
      <c r="AF674" s="21">
        <f t="shared" si="51"/>
        <v>0</v>
      </c>
    </row>
    <row r="675" spans="1:32" s="21" customFormat="1" ht="16.5" customHeight="1">
      <c r="A675" s="22"/>
      <c r="B675" s="22"/>
      <c r="C675" s="22"/>
      <c r="D675" s="115">
        <f t="shared" si="50"/>
        <v>655</v>
      </c>
      <c r="E675" s="248" t="str">
        <f t="array" ref="E675">IF($F675&lt;&gt;"",INDEX(DropDownLists!$K$10:$K$2516,MATCH($F675,DropDownLists!$L$10:$L$2516,0)),"")</f>
        <v/>
      </c>
      <c r="F675" s="116"/>
      <c r="G675" s="118"/>
      <c r="I675" s="144"/>
      <c r="J675" s="141"/>
      <c r="K675" s="145"/>
      <c r="L675" s="146"/>
      <c r="M675" s="195" t="str">
        <f t="array" ref="M675">IF($L675&lt;&gt;"",INDEX(DropDownLists!$H$10:$H$2516,MATCH($L675,DropDownLists!$I$10:$I$2516,0)),"")</f>
        <v/>
      </c>
      <c r="N675" s="148"/>
      <c r="O675" s="148"/>
      <c r="P675" s="146"/>
      <c r="Q675" s="148" t="s">
        <v>190</v>
      </c>
      <c r="R675" s="119" t="str">
        <f t="array" ref="R675">IF(ISNA(VLOOKUP($F675, AdmittedwithRecentDischarge!$I$28:$I$1527,1,FALSE)),"",MAX(IF((AdmittedwithRecentDischarge!$I$28:$I$1527=$F675)*(AdmittedwithRecentDischarge!$M$28:$M$1527&lt;=TransferLog!$J675),AdmittedwithRecentDischarge!$M$28:$M$1527)))</f>
        <v/>
      </c>
      <c r="S675" s="120" t="str">
        <f t="array" ref="S675">IF(ISNA(INDEX(AdmittedwithRecentDischarge!$AH$28:$AH$1527,MATCH($F675&amp;$R675,AdmittedwithRecentDischarge!$I$28:$I$1527&amp;AdmittedwithRecentDischarge!$M$28:$M$1527,0))),"", IF($R675&lt;&gt;"",INDEX(AdmittedwithRecentDischarge!$AH$28:$AH$1527,MATCH($F675&amp;$R675,AdmittedwithRecentDischarge!$I$28:$I$1527&amp;AdmittedwithRecentDischarge!$M$28:$M$1527,0)),""))</f>
        <v/>
      </c>
      <c r="T675" s="190">
        <f t="array" ref="T675">IF(ISNA(INDEX(AdmittedwithRecentDischarge!$I$28:$W$1527, (MATCH($F675&amp;$R675,AdmittedwithRecentDischarge!$I$28:$I$1527&amp;AdmittedwithRecentDischarge!$M$28:$M$1527,0)))),"",INDEX(AdmittedwithRecentDischarge!$I$28:$W$1527, (MATCH($F675&amp;$R675,AdmittedwithRecentDischarge!$I$28:$I$1527&amp;AdmittedwithRecentDischarge!$M$28:$M$1527,0)),9))</f>
        <v>0</v>
      </c>
      <c r="U675" s="191">
        <f t="array" ref="U675">IF(ISNA(INDEX(AdmittedwithRecentDischarge!$I$28:$W$1527, (MATCH($F675&amp;$R675,AdmittedwithRecentDischarge!$I$28:$I$1527&amp;AdmittedwithRecentDischarge!$M$28:$M$1527,0)))),"",INDEX(AdmittedwithRecentDischarge!$I$28:$W$1527, (MATCH($F675&amp;$R675,AdmittedwithRecentDischarge!$I$28:$I$1527&amp;AdmittedwithRecentDischarge!$M$28:$M$1527,0)),11))</f>
        <v>0</v>
      </c>
      <c r="V675" s="191">
        <f t="array" ref="V675">IF(ISNA(INDEX(AdmittedwithRecentDischarge!$I$28:$W$1527, (MATCH($F675&amp;$R675,AdmittedwithRecentDischarge!$I$28:$I$1527&amp;AdmittedwithRecentDischarge!$M$28:$M$1527,0)))),"",INDEX(AdmittedwithRecentDischarge!$I$28:$W$1527, (MATCH($F675&amp;$R675,AdmittedwithRecentDischarge!$I$28:$I$1527&amp;AdmittedwithRecentDischarge!$M$28:$M$1527,0)),15))</f>
        <v>0</v>
      </c>
      <c r="W675" s="228" t="b">
        <f t="shared" si="64"/>
        <v>0</v>
      </c>
      <c r="X675" s="224" t="str">
        <f t="array" ref="X675">IF(ISNA(VLOOKUP($F675, AdmittedwithRecentDischarge!$I$28:$I$1527,1,FALSE)),"",MAX(IF((AdmittedwithRecentDischarge!$I$28:$I$1527=$F675)*(AdmittedwithRecentDischarge!$K$28:$K$1527&lt;=TransferLog!$J675),AdmittedwithRecentDischarge!$K$28:$K$1527)))</f>
        <v/>
      </c>
      <c r="Y675" s="224" t="b">
        <f t="shared" si="65"/>
        <v>0</v>
      </c>
      <c r="Z675" s="208"/>
      <c r="AA675" s="207" t="str">
        <f t="shared" si="62"/>
        <v/>
      </c>
      <c r="AB675" s="212" t="b">
        <f t="shared" si="66"/>
        <v>0</v>
      </c>
      <c r="AC675" s="213">
        <f t="shared" si="63"/>
        <v>0</v>
      </c>
      <c r="AD675" s="298"/>
      <c r="AE675" s="299"/>
      <c r="AF675" s="21">
        <f t="shared" si="51"/>
        <v>0</v>
      </c>
    </row>
    <row r="676" spans="1:32" s="21" customFormat="1" ht="16.5" customHeight="1">
      <c r="A676" s="22"/>
      <c r="B676" s="22"/>
      <c r="C676" s="22"/>
      <c r="D676" s="115">
        <f t="shared" si="50"/>
        <v>656</v>
      </c>
      <c r="E676" s="248" t="str">
        <f t="array" ref="E676">IF($F676&lt;&gt;"",INDEX(DropDownLists!$K$10:$K$2516,MATCH($F676,DropDownLists!$L$10:$L$2516,0)),"")</f>
        <v/>
      </c>
      <c r="F676" s="116"/>
      <c r="G676" s="118"/>
      <c r="I676" s="144"/>
      <c r="J676" s="141"/>
      <c r="K676" s="145"/>
      <c r="L676" s="146"/>
      <c r="M676" s="195" t="str">
        <f t="array" ref="M676">IF($L676&lt;&gt;"",INDEX(DropDownLists!$H$10:$H$2516,MATCH($L676,DropDownLists!$I$10:$I$2516,0)),"")</f>
        <v/>
      </c>
      <c r="N676" s="148"/>
      <c r="O676" s="148"/>
      <c r="P676" s="146"/>
      <c r="Q676" s="148" t="s">
        <v>190</v>
      </c>
      <c r="R676" s="119" t="str">
        <f t="array" ref="R676">IF(ISNA(VLOOKUP($F676, AdmittedwithRecentDischarge!$I$28:$I$1527,1,FALSE)),"",MAX(IF((AdmittedwithRecentDischarge!$I$28:$I$1527=$F676)*(AdmittedwithRecentDischarge!$M$28:$M$1527&lt;=TransferLog!$J676),AdmittedwithRecentDischarge!$M$28:$M$1527)))</f>
        <v/>
      </c>
      <c r="S676" s="120" t="str">
        <f t="array" ref="S676">IF(ISNA(INDEX(AdmittedwithRecentDischarge!$AH$28:$AH$1527,MATCH($F676&amp;$R676,AdmittedwithRecentDischarge!$I$28:$I$1527&amp;AdmittedwithRecentDischarge!$M$28:$M$1527,0))),"", IF($R676&lt;&gt;"",INDEX(AdmittedwithRecentDischarge!$AH$28:$AH$1527,MATCH($F676&amp;$R676,AdmittedwithRecentDischarge!$I$28:$I$1527&amp;AdmittedwithRecentDischarge!$M$28:$M$1527,0)),""))</f>
        <v/>
      </c>
      <c r="T676" s="190">
        <f t="array" ref="T676">IF(ISNA(INDEX(AdmittedwithRecentDischarge!$I$28:$W$1527, (MATCH($F676&amp;$R676,AdmittedwithRecentDischarge!$I$28:$I$1527&amp;AdmittedwithRecentDischarge!$M$28:$M$1527,0)))),"",INDEX(AdmittedwithRecentDischarge!$I$28:$W$1527, (MATCH($F676&amp;$R676,AdmittedwithRecentDischarge!$I$28:$I$1527&amp;AdmittedwithRecentDischarge!$M$28:$M$1527,0)),9))</f>
        <v>0</v>
      </c>
      <c r="U676" s="191">
        <f t="array" ref="U676">IF(ISNA(INDEX(AdmittedwithRecentDischarge!$I$28:$W$1527, (MATCH($F676&amp;$R676,AdmittedwithRecentDischarge!$I$28:$I$1527&amp;AdmittedwithRecentDischarge!$M$28:$M$1527,0)))),"",INDEX(AdmittedwithRecentDischarge!$I$28:$W$1527, (MATCH($F676&amp;$R676,AdmittedwithRecentDischarge!$I$28:$I$1527&amp;AdmittedwithRecentDischarge!$M$28:$M$1527,0)),11))</f>
        <v>0</v>
      </c>
      <c r="V676" s="191">
        <f t="array" ref="V676">IF(ISNA(INDEX(AdmittedwithRecentDischarge!$I$28:$W$1527, (MATCH($F676&amp;$R676,AdmittedwithRecentDischarge!$I$28:$I$1527&amp;AdmittedwithRecentDischarge!$M$28:$M$1527,0)))),"",INDEX(AdmittedwithRecentDischarge!$I$28:$W$1527, (MATCH($F676&amp;$R676,AdmittedwithRecentDischarge!$I$28:$I$1527&amp;AdmittedwithRecentDischarge!$M$28:$M$1527,0)),15))</f>
        <v>0</v>
      </c>
      <c r="W676" s="228" t="b">
        <f t="shared" si="64"/>
        <v>0</v>
      </c>
      <c r="X676" s="224" t="str">
        <f t="array" ref="X676">IF(ISNA(VLOOKUP($F676, AdmittedwithRecentDischarge!$I$28:$I$1527,1,FALSE)),"",MAX(IF((AdmittedwithRecentDischarge!$I$28:$I$1527=$F676)*(AdmittedwithRecentDischarge!$K$28:$K$1527&lt;=TransferLog!$J676),AdmittedwithRecentDischarge!$K$28:$K$1527)))</f>
        <v/>
      </c>
      <c r="Y676" s="224" t="b">
        <f t="shared" si="65"/>
        <v>0</v>
      </c>
      <c r="Z676" s="208"/>
      <c r="AA676" s="207" t="str">
        <f t="shared" si="62"/>
        <v/>
      </c>
      <c r="AB676" s="212" t="b">
        <f t="shared" si="66"/>
        <v>0</v>
      </c>
      <c r="AC676" s="213">
        <f t="shared" si="63"/>
        <v>0</v>
      </c>
      <c r="AD676" s="298"/>
      <c r="AE676" s="299"/>
      <c r="AF676" s="21">
        <f t="shared" si="51"/>
        <v>0</v>
      </c>
    </row>
    <row r="677" spans="1:32" s="21" customFormat="1" ht="16.5" customHeight="1">
      <c r="A677" s="22"/>
      <c r="B677" s="22"/>
      <c r="C677" s="22"/>
      <c r="D677" s="115">
        <f t="shared" si="50"/>
        <v>657</v>
      </c>
      <c r="E677" s="248" t="str">
        <f t="array" ref="E677">IF($F677&lt;&gt;"",INDEX(DropDownLists!$K$10:$K$2516,MATCH($F677,DropDownLists!$L$10:$L$2516,0)),"")</f>
        <v/>
      </c>
      <c r="F677" s="116"/>
      <c r="G677" s="118"/>
      <c r="I677" s="144"/>
      <c r="J677" s="141"/>
      <c r="K677" s="145"/>
      <c r="L677" s="146"/>
      <c r="M677" s="195" t="str">
        <f t="array" ref="M677">IF($L677&lt;&gt;"",INDEX(DropDownLists!$H$10:$H$2516,MATCH($L677,DropDownLists!$I$10:$I$2516,0)),"")</f>
        <v/>
      </c>
      <c r="N677" s="148"/>
      <c r="O677" s="148"/>
      <c r="P677" s="146"/>
      <c r="Q677" s="148" t="s">
        <v>190</v>
      </c>
      <c r="R677" s="119" t="str">
        <f t="array" ref="R677">IF(ISNA(VLOOKUP($F677, AdmittedwithRecentDischarge!$I$28:$I$1527,1,FALSE)),"",MAX(IF((AdmittedwithRecentDischarge!$I$28:$I$1527=$F677)*(AdmittedwithRecentDischarge!$M$28:$M$1527&lt;=TransferLog!$J677),AdmittedwithRecentDischarge!$M$28:$M$1527)))</f>
        <v/>
      </c>
      <c r="S677" s="120" t="str">
        <f t="array" ref="S677">IF(ISNA(INDEX(AdmittedwithRecentDischarge!$AH$28:$AH$1527,MATCH($F677&amp;$R677,AdmittedwithRecentDischarge!$I$28:$I$1527&amp;AdmittedwithRecentDischarge!$M$28:$M$1527,0))),"", IF($R677&lt;&gt;"",INDEX(AdmittedwithRecentDischarge!$AH$28:$AH$1527,MATCH($F677&amp;$R677,AdmittedwithRecentDischarge!$I$28:$I$1527&amp;AdmittedwithRecentDischarge!$M$28:$M$1527,0)),""))</f>
        <v/>
      </c>
      <c r="T677" s="190">
        <f t="array" ref="T677">IF(ISNA(INDEX(AdmittedwithRecentDischarge!$I$28:$W$1527, (MATCH($F677&amp;$R677,AdmittedwithRecentDischarge!$I$28:$I$1527&amp;AdmittedwithRecentDischarge!$M$28:$M$1527,0)))),"",INDEX(AdmittedwithRecentDischarge!$I$28:$W$1527, (MATCH($F677&amp;$R677,AdmittedwithRecentDischarge!$I$28:$I$1527&amp;AdmittedwithRecentDischarge!$M$28:$M$1527,0)),9))</f>
        <v>0</v>
      </c>
      <c r="U677" s="191">
        <f t="array" ref="U677">IF(ISNA(INDEX(AdmittedwithRecentDischarge!$I$28:$W$1527, (MATCH($F677&amp;$R677,AdmittedwithRecentDischarge!$I$28:$I$1527&amp;AdmittedwithRecentDischarge!$M$28:$M$1527,0)))),"",INDEX(AdmittedwithRecentDischarge!$I$28:$W$1527, (MATCH($F677&amp;$R677,AdmittedwithRecentDischarge!$I$28:$I$1527&amp;AdmittedwithRecentDischarge!$M$28:$M$1527,0)),11))</f>
        <v>0</v>
      </c>
      <c r="V677" s="191">
        <f t="array" ref="V677">IF(ISNA(INDEX(AdmittedwithRecentDischarge!$I$28:$W$1527, (MATCH($F677&amp;$R677,AdmittedwithRecentDischarge!$I$28:$I$1527&amp;AdmittedwithRecentDischarge!$M$28:$M$1527,0)))),"",INDEX(AdmittedwithRecentDischarge!$I$28:$W$1527, (MATCH($F677&amp;$R677,AdmittedwithRecentDischarge!$I$28:$I$1527&amp;AdmittedwithRecentDischarge!$M$28:$M$1527,0)),15))</f>
        <v>0</v>
      </c>
      <c r="W677" s="228" t="b">
        <f t="shared" si="64"/>
        <v>0</v>
      </c>
      <c r="X677" s="224" t="str">
        <f t="array" ref="X677">IF(ISNA(VLOOKUP($F677, AdmittedwithRecentDischarge!$I$28:$I$1527,1,FALSE)),"",MAX(IF((AdmittedwithRecentDischarge!$I$28:$I$1527=$F677)*(AdmittedwithRecentDischarge!$K$28:$K$1527&lt;=TransferLog!$J677),AdmittedwithRecentDischarge!$K$28:$K$1527)))</f>
        <v/>
      </c>
      <c r="Y677" s="224" t="b">
        <f t="shared" si="65"/>
        <v>0</v>
      </c>
      <c r="Z677" s="208"/>
      <c r="AA677" s="207" t="str">
        <f t="shared" si="62"/>
        <v/>
      </c>
      <c r="AB677" s="212" t="b">
        <f t="shared" si="66"/>
        <v>0</v>
      </c>
      <c r="AC677" s="213">
        <f t="shared" si="63"/>
        <v>0</v>
      </c>
      <c r="AD677" s="298"/>
      <c r="AE677" s="299"/>
      <c r="AF677" s="21">
        <f t="shared" si="51"/>
        <v>0</v>
      </c>
    </row>
    <row r="678" spans="1:32" s="21" customFormat="1" ht="16.5" customHeight="1">
      <c r="A678" s="22"/>
      <c r="B678" s="22"/>
      <c r="C678" s="22"/>
      <c r="D678" s="115">
        <f t="shared" si="50"/>
        <v>658</v>
      </c>
      <c r="E678" s="248" t="str">
        <f t="array" ref="E678">IF($F678&lt;&gt;"",INDEX(DropDownLists!$K$10:$K$2516,MATCH($F678,DropDownLists!$L$10:$L$2516,0)),"")</f>
        <v/>
      </c>
      <c r="F678" s="116"/>
      <c r="G678" s="118"/>
      <c r="I678" s="144"/>
      <c r="J678" s="141"/>
      <c r="K678" s="145"/>
      <c r="L678" s="146"/>
      <c r="M678" s="195" t="str">
        <f t="array" ref="M678">IF($L678&lt;&gt;"",INDEX(DropDownLists!$H$10:$H$2516,MATCH($L678,DropDownLists!$I$10:$I$2516,0)),"")</f>
        <v/>
      </c>
      <c r="N678" s="148"/>
      <c r="O678" s="148"/>
      <c r="P678" s="146"/>
      <c r="Q678" s="148" t="s">
        <v>190</v>
      </c>
      <c r="R678" s="119" t="str">
        <f t="array" ref="R678">IF(ISNA(VLOOKUP($F678, AdmittedwithRecentDischarge!$I$28:$I$1527,1,FALSE)),"",MAX(IF((AdmittedwithRecentDischarge!$I$28:$I$1527=$F678)*(AdmittedwithRecentDischarge!$M$28:$M$1527&lt;=TransferLog!$J678),AdmittedwithRecentDischarge!$M$28:$M$1527)))</f>
        <v/>
      </c>
      <c r="S678" s="120" t="str">
        <f t="array" ref="S678">IF(ISNA(INDEX(AdmittedwithRecentDischarge!$AH$28:$AH$1527,MATCH($F678&amp;$R678,AdmittedwithRecentDischarge!$I$28:$I$1527&amp;AdmittedwithRecentDischarge!$M$28:$M$1527,0))),"", IF($R678&lt;&gt;"",INDEX(AdmittedwithRecentDischarge!$AH$28:$AH$1527,MATCH($F678&amp;$R678,AdmittedwithRecentDischarge!$I$28:$I$1527&amp;AdmittedwithRecentDischarge!$M$28:$M$1527,0)),""))</f>
        <v/>
      </c>
      <c r="T678" s="190">
        <f t="array" ref="T678">IF(ISNA(INDEX(AdmittedwithRecentDischarge!$I$28:$W$1527, (MATCH($F678&amp;$R678,AdmittedwithRecentDischarge!$I$28:$I$1527&amp;AdmittedwithRecentDischarge!$M$28:$M$1527,0)))),"",INDEX(AdmittedwithRecentDischarge!$I$28:$W$1527, (MATCH($F678&amp;$R678,AdmittedwithRecentDischarge!$I$28:$I$1527&amp;AdmittedwithRecentDischarge!$M$28:$M$1527,0)),9))</f>
        <v>0</v>
      </c>
      <c r="U678" s="191">
        <f t="array" ref="U678">IF(ISNA(INDEX(AdmittedwithRecentDischarge!$I$28:$W$1527, (MATCH($F678&amp;$R678,AdmittedwithRecentDischarge!$I$28:$I$1527&amp;AdmittedwithRecentDischarge!$M$28:$M$1527,0)))),"",INDEX(AdmittedwithRecentDischarge!$I$28:$W$1527, (MATCH($F678&amp;$R678,AdmittedwithRecentDischarge!$I$28:$I$1527&amp;AdmittedwithRecentDischarge!$M$28:$M$1527,0)),11))</f>
        <v>0</v>
      </c>
      <c r="V678" s="191">
        <f t="array" ref="V678">IF(ISNA(INDEX(AdmittedwithRecentDischarge!$I$28:$W$1527, (MATCH($F678&amp;$R678,AdmittedwithRecentDischarge!$I$28:$I$1527&amp;AdmittedwithRecentDischarge!$M$28:$M$1527,0)))),"",INDEX(AdmittedwithRecentDischarge!$I$28:$W$1527, (MATCH($F678&amp;$R678,AdmittedwithRecentDischarge!$I$28:$I$1527&amp;AdmittedwithRecentDischarge!$M$28:$M$1527,0)),15))</f>
        <v>0</v>
      </c>
      <c r="W678" s="228" t="b">
        <f t="shared" si="64"/>
        <v>0</v>
      </c>
      <c r="X678" s="224" t="str">
        <f t="array" ref="X678">IF(ISNA(VLOOKUP($F678, AdmittedwithRecentDischarge!$I$28:$I$1527,1,FALSE)),"",MAX(IF((AdmittedwithRecentDischarge!$I$28:$I$1527=$F678)*(AdmittedwithRecentDischarge!$K$28:$K$1527&lt;=TransferLog!$J678),AdmittedwithRecentDischarge!$K$28:$K$1527)))</f>
        <v/>
      </c>
      <c r="Y678" s="224" t="b">
        <f t="shared" si="65"/>
        <v>0</v>
      </c>
      <c r="Z678" s="208"/>
      <c r="AA678" s="207" t="str">
        <f t="shared" si="62"/>
        <v/>
      </c>
      <c r="AB678" s="212" t="b">
        <f t="shared" si="66"/>
        <v>0</v>
      </c>
      <c r="AC678" s="213">
        <f t="shared" si="63"/>
        <v>0</v>
      </c>
      <c r="AD678" s="298"/>
      <c r="AE678" s="299"/>
      <c r="AF678" s="21">
        <f t="shared" si="51"/>
        <v>0</v>
      </c>
    </row>
    <row r="679" spans="1:32" s="21" customFormat="1" ht="16.5" customHeight="1">
      <c r="A679" s="22"/>
      <c r="B679" s="22"/>
      <c r="C679" s="22"/>
      <c r="D679" s="115">
        <f t="shared" si="50"/>
        <v>659</v>
      </c>
      <c r="E679" s="248" t="str">
        <f t="array" ref="E679">IF($F679&lt;&gt;"",INDEX(DropDownLists!$K$10:$K$2516,MATCH($F679,DropDownLists!$L$10:$L$2516,0)),"")</f>
        <v/>
      </c>
      <c r="F679" s="116"/>
      <c r="G679" s="118"/>
      <c r="I679" s="144"/>
      <c r="J679" s="141"/>
      <c r="K679" s="145"/>
      <c r="L679" s="146"/>
      <c r="M679" s="195" t="str">
        <f t="array" ref="M679">IF($L679&lt;&gt;"",INDEX(DropDownLists!$H$10:$H$2516,MATCH($L679,DropDownLists!$I$10:$I$2516,0)),"")</f>
        <v/>
      </c>
      <c r="N679" s="148"/>
      <c r="O679" s="148"/>
      <c r="P679" s="146"/>
      <c r="Q679" s="148" t="s">
        <v>190</v>
      </c>
      <c r="R679" s="119" t="str">
        <f t="array" ref="R679">IF(ISNA(VLOOKUP($F679, AdmittedwithRecentDischarge!$I$28:$I$1527,1,FALSE)),"",MAX(IF((AdmittedwithRecentDischarge!$I$28:$I$1527=$F679)*(AdmittedwithRecentDischarge!$M$28:$M$1527&lt;=TransferLog!$J679),AdmittedwithRecentDischarge!$M$28:$M$1527)))</f>
        <v/>
      </c>
      <c r="S679" s="120" t="str">
        <f t="array" ref="S679">IF(ISNA(INDEX(AdmittedwithRecentDischarge!$AH$28:$AH$1527,MATCH($F679&amp;$R679,AdmittedwithRecentDischarge!$I$28:$I$1527&amp;AdmittedwithRecentDischarge!$M$28:$M$1527,0))),"", IF($R679&lt;&gt;"",INDEX(AdmittedwithRecentDischarge!$AH$28:$AH$1527,MATCH($F679&amp;$R679,AdmittedwithRecentDischarge!$I$28:$I$1527&amp;AdmittedwithRecentDischarge!$M$28:$M$1527,0)),""))</f>
        <v/>
      </c>
      <c r="T679" s="190">
        <f t="array" ref="T679">IF(ISNA(INDEX(AdmittedwithRecentDischarge!$I$28:$W$1527, (MATCH($F679&amp;$R679,AdmittedwithRecentDischarge!$I$28:$I$1527&amp;AdmittedwithRecentDischarge!$M$28:$M$1527,0)))),"",INDEX(AdmittedwithRecentDischarge!$I$28:$W$1527, (MATCH($F679&amp;$R679,AdmittedwithRecentDischarge!$I$28:$I$1527&amp;AdmittedwithRecentDischarge!$M$28:$M$1527,0)),9))</f>
        <v>0</v>
      </c>
      <c r="U679" s="191">
        <f t="array" ref="U679">IF(ISNA(INDEX(AdmittedwithRecentDischarge!$I$28:$W$1527, (MATCH($F679&amp;$R679,AdmittedwithRecentDischarge!$I$28:$I$1527&amp;AdmittedwithRecentDischarge!$M$28:$M$1527,0)))),"",INDEX(AdmittedwithRecentDischarge!$I$28:$W$1527, (MATCH($F679&amp;$R679,AdmittedwithRecentDischarge!$I$28:$I$1527&amp;AdmittedwithRecentDischarge!$M$28:$M$1527,0)),11))</f>
        <v>0</v>
      </c>
      <c r="V679" s="191">
        <f t="array" ref="V679">IF(ISNA(INDEX(AdmittedwithRecentDischarge!$I$28:$W$1527, (MATCH($F679&amp;$R679,AdmittedwithRecentDischarge!$I$28:$I$1527&amp;AdmittedwithRecentDischarge!$M$28:$M$1527,0)))),"",INDEX(AdmittedwithRecentDischarge!$I$28:$W$1527, (MATCH($F679&amp;$R679,AdmittedwithRecentDischarge!$I$28:$I$1527&amp;AdmittedwithRecentDischarge!$M$28:$M$1527,0)),15))</f>
        <v>0</v>
      </c>
      <c r="W679" s="228" t="b">
        <f t="shared" si="64"/>
        <v>0</v>
      </c>
      <c r="X679" s="224" t="str">
        <f t="array" ref="X679">IF(ISNA(VLOOKUP($F679, AdmittedwithRecentDischarge!$I$28:$I$1527,1,FALSE)),"",MAX(IF((AdmittedwithRecentDischarge!$I$28:$I$1527=$F679)*(AdmittedwithRecentDischarge!$K$28:$K$1527&lt;=TransferLog!$J679),AdmittedwithRecentDischarge!$K$28:$K$1527)))</f>
        <v/>
      </c>
      <c r="Y679" s="224" t="b">
        <f t="shared" si="65"/>
        <v>0</v>
      </c>
      <c r="Z679" s="208"/>
      <c r="AA679" s="207" t="str">
        <f t="shared" si="62"/>
        <v/>
      </c>
      <c r="AB679" s="212" t="b">
        <f t="shared" si="66"/>
        <v>0</v>
      </c>
      <c r="AC679" s="213">
        <f t="shared" si="63"/>
        <v>0</v>
      </c>
      <c r="AD679" s="298"/>
      <c r="AE679" s="299"/>
      <c r="AF679" s="21">
        <f t="shared" si="51"/>
        <v>0</v>
      </c>
    </row>
    <row r="680" spans="1:32" s="21" customFormat="1" ht="16.5" customHeight="1">
      <c r="A680" s="22"/>
      <c r="B680" s="22"/>
      <c r="C680" s="22"/>
      <c r="D680" s="115">
        <f t="shared" si="50"/>
        <v>660</v>
      </c>
      <c r="E680" s="248" t="str">
        <f t="array" ref="E680">IF($F680&lt;&gt;"",INDEX(DropDownLists!$K$10:$K$2516,MATCH($F680,DropDownLists!$L$10:$L$2516,0)),"")</f>
        <v/>
      </c>
      <c r="F680" s="116"/>
      <c r="G680" s="118"/>
      <c r="I680" s="144"/>
      <c r="J680" s="141"/>
      <c r="K680" s="145"/>
      <c r="L680" s="146"/>
      <c r="M680" s="195" t="str">
        <f t="array" ref="M680">IF($L680&lt;&gt;"",INDEX(DropDownLists!$H$10:$H$2516,MATCH($L680,DropDownLists!$I$10:$I$2516,0)),"")</f>
        <v/>
      </c>
      <c r="N680" s="148"/>
      <c r="O680" s="148"/>
      <c r="P680" s="146"/>
      <c r="Q680" s="148" t="s">
        <v>190</v>
      </c>
      <c r="R680" s="119" t="str">
        <f t="array" ref="R680">IF(ISNA(VLOOKUP($F680, AdmittedwithRecentDischarge!$I$28:$I$1527,1,FALSE)),"",MAX(IF((AdmittedwithRecentDischarge!$I$28:$I$1527=$F680)*(AdmittedwithRecentDischarge!$M$28:$M$1527&lt;=TransferLog!$J680),AdmittedwithRecentDischarge!$M$28:$M$1527)))</f>
        <v/>
      </c>
      <c r="S680" s="120" t="str">
        <f t="array" ref="S680">IF(ISNA(INDEX(AdmittedwithRecentDischarge!$AH$28:$AH$1527,MATCH($F680&amp;$R680,AdmittedwithRecentDischarge!$I$28:$I$1527&amp;AdmittedwithRecentDischarge!$M$28:$M$1527,0))),"", IF($R680&lt;&gt;"",INDEX(AdmittedwithRecentDischarge!$AH$28:$AH$1527,MATCH($F680&amp;$R680,AdmittedwithRecentDischarge!$I$28:$I$1527&amp;AdmittedwithRecentDischarge!$M$28:$M$1527,0)),""))</f>
        <v/>
      </c>
      <c r="T680" s="190">
        <f t="array" ref="T680">IF(ISNA(INDEX(AdmittedwithRecentDischarge!$I$28:$W$1527, (MATCH($F680&amp;$R680,AdmittedwithRecentDischarge!$I$28:$I$1527&amp;AdmittedwithRecentDischarge!$M$28:$M$1527,0)))),"",INDEX(AdmittedwithRecentDischarge!$I$28:$W$1527, (MATCH($F680&amp;$R680,AdmittedwithRecentDischarge!$I$28:$I$1527&amp;AdmittedwithRecentDischarge!$M$28:$M$1527,0)),9))</f>
        <v>0</v>
      </c>
      <c r="U680" s="191">
        <f t="array" ref="U680">IF(ISNA(INDEX(AdmittedwithRecentDischarge!$I$28:$W$1527, (MATCH($F680&amp;$R680,AdmittedwithRecentDischarge!$I$28:$I$1527&amp;AdmittedwithRecentDischarge!$M$28:$M$1527,0)))),"",INDEX(AdmittedwithRecentDischarge!$I$28:$W$1527, (MATCH($F680&amp;$R680,AdmittedwithRecentDischarge!$I$28:$I$1527&amp;AdmittedwithRecentDischarge!$M$28:$M$1527,0)),11))</f>
        <v>0</v>
      </c>
      <c r="V680" s="191">
        <f t="array" ref="V680">IF(ISNA(INDEX(AdmittedwithRecentDischarge!$I$28:$W$1527, (MATCH($F680&amp;$R680,AdmittedwithRecentDischarge!$I$28:$I$1527&amp;AdmittedwithRecentDischarge!$M$28:$M$1527,0)))),"",INDEX(AdmittedwithRecentDischarge!$I$28:$W$1527, (MATCH($F680&amp;$R680,AdmittedwithRecentDischarge!$I$28:$I$1527&amp;AdmittedwithRecentDischarge!$M$28:$M$1527,0)),15))</f>
        <v>0</v>
      </c>
      <c r="W680" s="228" t="b">
        <f t="shared" si="64"/>
        <v>0</v>
      </c>
      <c r="X680" s="224" t="str">
        <f t="array" ref="X680">IF(ISNA(VLOOKUP($F680, AdmittedwithRecentDischarge!$I$28:$I$1527,1,FALSE)),"",MAX(IF((AdmittedwithRecentDischarge!$I$28:$I$1527=$F680)*(AdmittedwithRecentDischarge!$K$28:$K$1527&lt;=TransferLog!$J680),AdmittedwithRecentDischarge!$K$28:$K$1527)))</f>
        <v/>
      </c>
      <c r="Y680" s="224" t="b">
        <f t="shared" si="65"/>
        <v>0</v>
      </c>
      <c r="Z680" s="208"/>
      <c r="AA680" s="207" t="str">
        <f t="shared" si="62"/>
        <v/>
      </c>
      <c r="AB680" s="212" t="b">
        <f t="shared" si="66"/>
        <v>0</v>
      </c>
      <c r="AC680" s="213">
        <f t="shared" si="63"/>
        <v>0</v>
      </c>
      <c r="AD680" s="298"/>
      <c r="AE680" s="299"/>
      <c r="AF680" s="21">
        <f t="shared" si="51"/>
        <v>0</v>
      </c>
    </row>
    <row r="681" spans="1:32" s="21" customFormat="1" ht="16.5" customHeight="1">
      <c r="A681" s="22"/>
      <c r="B681" s="22"/>
      <c r="C681" s="22"/>
      <c r="D681" s="115">
        <f t="shared" si="50"/>
        <v>661</v>
      </c>
      <c r="E681" s="248" t="str">
        <f t="array" ref="E681">IF($F681&lt;&gt;"",INDEX(DropDownLists!$K$10:$K$2516,MATCH($F681,DropDownLists!$L$10:$L$2516,0)),"")</f>
        <v/>
      </c>
      <c r="F681" s="116"/>
      <c r="G681" s="118"/>
      <c r="I681" s="144"/>
      <c r="J681" s="141"/>
      <c r="K681" s="145"/>
      <c r="L681" s="146"/>
      <c r="M681" s="195" t="str">
        <f t="array" ref="M681">IF($L681&lt;&gt;"",INDEX(DropDownLists!$H$10:$H$2516,MATCH($L681,DropDownLists!$I$10:$I$2516,0)),"")</f>
        <v/>
      </c>
      <c r="N681" s="148"/>
      <c r="O681" s="148"/>
      <c r="P681" s="146"/>
      <c r="Q681" s="148" t="s">
        <v>190</v>
      </c>
      <c r="R681" s="119" t="str">
        <f t="array" ref="R681">IF(ISNA(VLOOKUP($F681, AdmittedwithRecentDischarge!$I$28:$I$1527,1,FALSE)),"",MAX(IF((AdmittedwithRecentDischarge!$I$28:$I$1527=$F681)*(AdmittedwithRecentDischarge!$M$28:$M$1527&lt;=TransferLog!$J681),AdmittedwithRecentDischarge!$M$28:$M$1527)))</f>
        <v/>
      </c>
      <c r="S681" s="120" t="str">
        <f t="array" ref="S681">IF(ISNA(INDEX(AdmittedwithRecentDischarge!$AH$28:$AH$1527,MATCH($F681&amp;$R681,AdmittedwithRecentDischarge!$I$28:$I$1527&amp;AdmittedwithRecentDischarge!$M$28:$M$1527,0))),"", IF($R681&lt;&gt;"",INDEX(AdmittedwithRecentDischarge!$AH$28:$AH$1527,MATCH($F681&amp;$R681,AdmittedwithRecentDischarge!$I$28:$I$1527&amp;AdmittedwithRecentDischarge!$M$28:$M$1527,0)),""))</f>
        <v/>
      </c>
      <c r="T681" s="190">
        <f t="array" ref="T681">IF(ISNA(INDEX(AdmittedwithRecentDischarge!$I$28:$W$1527, (MATCH($F681&amp;$R681,AdmittedwithRecentDischarge!$I$28:$I$1527&amp;AdmittedwithRecentDischarge!$M$28:$M$1527,0)))),"",INDEX(AdmittedwithRecentDischarge!$I$28:$W$1527, (MATCH($F681&amp;$R681,AdmittedwithRecentDischarge!$I$28:$I$1527&amp;AdmittedwithRecentDischarge!$M$28:$M$1527,0)),9))</f>
        <v>0</v>
      </c>
      <c r="U681" s="191">
        <f t="array" ref="U681">IF(ISNA(INDEX(AdmittedwithRecentDischarge!$I$28:$W$1527, (MATCH($F681&amp;$R681,AdmittedwithRecentDischarge!$I$28:$I$1527&amp;AdmittedwithRecentDischarge!$M$28:$M$1527,0)))),"",INDEX(AdmittedwithRecentDischarge!$I$28:$W$1527, (MATCH($F681&amp;$R681,AdmittedwithRecentDischarge!$I$28:$I$1527&amp;AdmittedwithRecentDischarge!$M$28:$M$1527,0)),11))</f>
        <v>0</v>
      </c>
      <c r="V681" s="191">
        <f t="array" ref="V681">IF(ISNA(INDEX(AdmittedwithRecentDischarge!$I$28:$W$1527, (MATCH($F681&amp;$R681,AdmittedwithRecentDischarge!$I$28:$I$1527&amp;AdmittedwithRecentDischarge!$M$28:$M$1527,0)))),"",INDEX(AdmittedwithRecentDischarge!$I$28:$W$1527, (MATCH($F681&amp;$R681,AdmittedwithRecentDischarge!$I$28:$I$1527&amp;AdmittedwithRecentDischarge!$M$28:$M$1527,0)),15))</f>
        <v>0</v>
      </c>
      <c r="W681" s="228" t="b">
        <f t="shared" si="64"/>
        <v>0</v>
      </c>
      <c r="X681" s="224" t="str">
        <f t="array" ref="X681">IF(ISNA(VLOOKUP($F681, AdmittedwithRecentDischarge!$I$28:$I$1527,1,FALSE)),"",MAX(IF((AdmittedwithRecentDischarge!$I$28:$I$1527=$F681)*(AdmittedwithRecentDischarge!$K$28:$K$1527&lt;=TransferLog!$J681),AdmittedwithRecentDischarge!$K$28:$K$1527)))</f>
        <v/>
      </c>
      <c r="Y681" s="224" t="b">
        <f t="shared" si="65"/>
        <v>0</v>
      </c>
      <c r="Z681" s="208"/>
      <c r="AA681" s="207" t="str">
        <f t="shared" si="62"/>
        <v/>
      </c>
      <c r="AB681" s="212" t="b">
        <f t="shared" si="66"/>
        <v>0</v>
      </c>
      <c r="AC681" s="213">
        <f t="shared" si="63"/>
        <v>0</v>
      </c>
      <c r="AD681" s="298"/>
      <c r="AE681" s="299"/>
      <c r="AF681" s="21">
        <f t="shared" si="51"/>
        <v>0</v>
      </c>
    </row>
    <row r="682" spans="1:32" s="21" customFormat="1" ht="16.5" customHeight="1">
      <c r="A682" s="22"/>
      <c r="B682" s="22"/>
      <c r="C682" s="22"/>
      <c r="D682" s="115">
        <f t="shared" si="50"/>
        <v>662</v>
      </c>
      <c r="E682" s="248" t="str">
        <f t="array" ref="E682">IF($F682&lt;&gt;"",INDEX(DropDownLists!$K$10:$K$2516,MATCH($F682,DropDownLists!$L$10:$L$2516,0)),"")</f>
        <v/>
      </c>
      <c r="F682" s="116"/>
      <c r="G682" s="118"/>
      <c r="I682" s="144"/>
      <c r="J682" s="141"/>
      <c r="K682" s="145"/>
      <c r="L682" s="146"/>
      <c r="M682" s="195" t="str">
        <f t="array" ref="M682">IF($L682&lt;&gt;"",INDEX(DropDownLists!$H$10:$H$2516,MATCH($L682,DropDownLists!$I$10:$I$2516,0)),"")</f>
        <v/>
      </c>
      <c r="N682" s="148"/>
      <c r="O682" s="148"/>
      <c r="P682" s="146"/>
      <c r="Q682" s="148" t="s">
        <v>190</v>
      </c>
      <c r="R682" s="119" t="str">
        <f t="array" ref="R682">IF(ISNA(VLOOKUP($F682, AdmittedwithRecentDischarge!$I$28:$I$1527,1,FALSE)),"",MAX(IF((AdmittedwithRecentDischarge!$I$28:$I$1527=$F682)*(AdmittedwithRecentDischarge!$M$28:$M$1527&lt;=TransferLog!$J682),AdmittedwithRecentDischarge!$M$28:$M$1527)))</f>
        <v/>
      </c>
      <c r="S682" s="120" t="str">
        <f t="array" ref="S682">IF(ISNA(INDEX(AdmittedwithRecentDischarge!$AH$28:$AH$1527,MATCH($F682&amp;$R682,AdmittedwithRecentDischarge!$I$28:$I$1527&amp;AdmittedwithRecentDischarge!$M$28:$M$1527,0))),"", IF($R682&lt;&gt;"",INDEX(AdmittedwithRecentDischarge!$AH$28:$AH$1527,MATCH($F682&amp;$R682,AdmittedwithRecentDischarge!$I$28:$I$1527&amp;AdmittedwithRecentDischarge!$M$28:$M$1527,0)),""))</f>
        <v/>
      </c>
      <c r="T682" s="190">
        <f t="array" ref="T682">IF(ISNA(INDEX(AdmittedwithRecentDischarge!$I$28:$W$1527, (MATCH($F682&amp;$R682,AdmittedwithRecentDischarge!$I$28:$I$1527&amp;AdmittedwithRecentDischarge!$M$28:$M$1527,0)))),"",INDEX(AdmittedwithRecentDischarge!$I$28:$W$1527, (MATCH($F682&amp;$R682,AdmittedwithRecentDischarge!$I$28:$I$1527&amp;AdmittedwithRecentDischarge!$M$28:$M$1527,0)),9))</f>
        <v>0</v>
      </c>
      <c r="U682" s="191">
        <f t="array" ref="U682">IF(ISNA(INDEX(AdmittedwithRecentDischarge!$I$28:$W$1527, (MATCH($F682&amp;$R682,AdmittedwithRecentDischarge!$I$28:$I$1527&amp;AdmittedwithRecentDischarge!$M$28:$M$1527,0)))),"",INDEX(AdmittedwithRecentDischarge!$I$28:$W$1527, (MATCH($F682&amp;$R682,AdmittedwithRecentDischarge!$I$28:$I$1527&amp;AdmittedwithRecentDischarge!$M$28:$M$1527,0)),11))</f>
        <v>0</v>
      </c>
      <c r="V682" s="191">
        <f t="array" ref="V682">IF(ISNA(INDEX(AdmittedwithRecentDischarge!$I$28:$W$1527, (MATCH($F682&amp;$R682,AdmittedwithRecentDischarge!$I$28:$I$1527&amp;AdmittedwithRecentDischarge!$M$28:$M$1527,0)))),"",INDEX(AdmittedwithRecentDischarge!$I$28:$W$1527, (MATCH($F682&amp;$R682,AdmittedwithRecentDischarge!$I$28:$I$1527&amp;AdmittedwithRecentDischarge!$M$28:$M$1527,0)),15))</f>
        <v>0</v>
      </c>
      <c r="W682" s="228" t="b">
        <f t="shared" si="64"/>
        <v>0</v>
      </c>
      <c r="X682" s="224" t="str">
        <f t="array" ref="X682">IF(ISNA(VLOOKUP($F682, AdmittedwithRecentDischarge!$I$28:$I$1527,1,FALSE)),"",MAX(IF((AdmittedwithRecentDischarge!$I$28:$I$1527=$F682)*(AdmittedwithRecentDischarge!$K$28:$K$1527&lt;=TransferLog!$J682),AdmittedwithRecentDischarge!$K$28:$K$1527)))</f>
        <v/>
      </c>
      <c r="Y682" s="224" t="b">
        <f t="shared" si="65"/>
        <v>0</v>
      </c>
      <c r="Z682" s="208"/>
      <c r="AA682" s="207" t="str">
        <f t="shared" si="62"/>
        <v/>
      </c>
      <c r="AB682" s="212" t="b">
        <f t="shared" si="66"/>
        <v>0</v>
      </c>
      <c r="AC682" s="213">
        <f t="shared" si="63"/>
        <v>0</v>
      </c>
      <c r="AD682" s="298"/>
      <c r="AE682" s="299"/>
      <c r="AF682" s="21">
        <f t="shared" si="51"/>
        <v>0</v>
      </c>
    </row>
    <row r="683" spans="1:32" s="21" customFormat="1" ht="16.5" customHeight="1">
      <c r="A683" s="22"/>
      <c r="B683" s="22"/>
      <c r="C683" s="22"/>
      <c r="D683" s="115">
        <f t="shared" si="50"/>
        <v>663</v>
      </c>
      <c r="E683" s="248" t="str">
        <f t="array" ref="E683">IF($F683&lt;&gt;"",INDEX(DropDownLists!$K$10:$K$2516,MATCH($F683,DropDownLists!$L$10:$L$2516,0)),"")</f>
        <v/>
      </c>
      <c r="F683" s="116"/>
      <c r="G683" s="118"/>
      <c r="I683" s="144"/>
      <c r="J683" s="141"/>
      <c r="K683" s="145"/>
      <c r="L683" s="146"/>
      <c r="M683" s="195" t="str">
        <f t="array" ref="M683">IF($L683&lt;&gt;"",INDEX(DropDownLists!$H$10:$H$2516,MATCH($L683,DropDownLists!$I$10:$I$2516,0)),"")</f>
        <v/>
      </c>
      <c r="N683" s="148"/>
      <c r="O683" s="148"/>
      <c r="P683" s="146"/>
      <c r="Q683" s="148" t="s">
        <v>190</v>
      </c>
      <c r="R683" s="119" t="str">
        <f t="array" ref="R683">IF(ISNA(VLOOKUP($F683, AdmittedwithRecentDischarge!$I$28:$I$1527,1,FALSE)),"",MAX(IF((AdmittedwithRecentDischarge!$I$28:$I$1527=$F683)*(AdmittedwithRecentDischarge!$M$28:$M$1527&lt;=TransferLog!$J683),AdmittedwithRecentDischarge!$M$28:$M$1527)))</f>
        <v/>
      </c>
      <c r="S683" s="120" t="str">
        <f t="array" ref="S683">IF(ISNA(INDEX(AdmittedwithRecentDischarge!$AH$28:$AH$1527,MATCH($F683&amp;$R683,AdmittedwithRecentDischarge!$I$28:$I$1527&amp;AdmittedwithRecentDischarge!$M$28:$M$1527,0))),"", IF($R683&lt;&gt;"",INDEX(AdmittedwithRecentDischarge!$AH$28:$AH$1527,MATCH($F683&amp;$R683,AdmittedwithRecentDischarge!$I$28:$I$1527&amp;AdmittedwithRecentDischarge!$M$28:$M$1527,0)),""))</f>
        <v/>
      </c>
      <c r="T683" s="190">
        <f t="array" ref="T683">IF(ISNA(INDEX(AdmittedwithRecentDischarge!$I$28:$W$1527, (MATCH($F683&amp;$R683,AdmittedwithRecentDischarge!$I$28:$I$1527&amp;AdmittedwithRecentDischarge!$M$28:$M$1527,0)))),"",INDEX(AdmittedwithRecentDischarge!$I$28:$W$1527, (MATCH($F683&amp;$R683,AdmittedwithRecentDischarge!$I$28:$I$1527&amp;AdmittedwithRecentDischarge!$M$28:$M$1527,0)),9))</f>
        <v>0</v>
      </c>
      <c r="U683" s="191">
        <f t="array" ref="U683">IF(ISNA(INDEX(AdmittedwithRecentDischarge!$I$28:$W$1527, (MATCH($F683&amp;$R683,AdmittedwithRecentDischarge!$I$28:$I$1527&amp;AdmittedwithRecentDischarge!$M$28:$M$1527,0)))),"",INDEX(AdmittedwithRecentDischarge!$I$28:$W$1527, (MATCH($F683&amp;$R683,AdmittedwithRecentDischarge!$I$28:$I$1527&amp;AdmittedwithRecentDischarge!$M$28:$M$1527,0)),11))</f>
        <v>0</v>
      </c>
      <c r="V683" s="191">
        <f t="array" ref="V683">IF(ISNA(INDEX(AdmittedwithRecentDischarge!$I$28:$W$1527, (MATCH($F683&amp;$R683,AdmittedwithRecentDischarge!$I$28:$I$1527&amp;AdmittedwithRecentDischarge!$M$28:$M$1527,0)))),"",INDEX(AdmittedwithRecentDischarge!$I$28:$W$1527, (MATCH($F683&amp;$R683,AdmittedwithRecentDischarge!$I$28:$I$1527&amp;AdmittedwithRecentDischarge!$M$28:$M$1527,0)),15))</f>
        <v>0</v>
      </c>
      <c r="W683" s="228" t="b">
        <f t="shared" si="64"/>
        <v>0</v>
      </c>
      <c r="X683" s="224" t="str">
        <f t="array" ref="X683">IF(ISNA(VLOOKUP($F683, AdmittedwithRecentDischarge!$I$28:$I$1527,1,FALSE)),"",MAX(IF((AdmittedwithRecentDischarge!$I$28:$I$1527=$F683)*(AdmittedwithRecentDischarge!$K$28:$K$1527&lt;=TransferLog!$J683),AdmittedwithRecentDischarge!$K$28:$K$1527)))</f>
        <v/>
      </c>
      <c r="Y683" s="224" t="b">
        <f t="shared" si="65"/>
        <v>0</v>
      </c>
      <c r="Z683" s="208"/>
      <c r="AA683" s="207" t="str">
        <f t="shared" si="62"/>
        <v/>
      </c>
      <c r="AB683" s="212" t="b">
        <f t="shared" si="66"/>
        <v>0</v>
      </c>
      <c r="AC683" s="213">
        <f t="shared" si="63"/>
        <v>0</v>
      </c>
      <c r="AD683" s="298"/>
      <c r="AE683" s="299"/>
      <c r="AF683" s="21">
        <f t="shared" si="51"/>
        <v>0</v>
      </c>
    </row>
    <row r="684" spans="1:32" s="21" customFormat="1" ht="16.5" customHeight="1">
      <c r="A684" s="22"/>
      <c r="B684" s="22"/>
      <c r="C684" s="22"/>
      <c r="D684" s="115">
        <f t="shared" si="50"/>
        <v>664</v>
      </c>
      <c r="E684" s="248" t="str">
        <f t="array" ref="E684">IF($F684&lt;&gt;"",INDEX(DropDownLists!$K$10:$K$2516,MATCH($F684,DropDownLists!$L$10:$L$2516,0)),"")</f>
        <v/>
      </c>
      <c r="F684" s="116"/>
      <c r="G684" s="118"/>
      <c r="I684" s="144"/>
      <c r="J684" s="141"/>
      <c r="K684" s="145"/>
      <c r="L684" s="146"/>
      <c r="M684" s="195" t="str">
        <f t="array" ref="M684">IF($L684&lt;&gt;"",INDEX(DropDownLists!$H$10:$H$2516,MATCH($L684,DropDownLists!$I$10:$I$2516,0)),"")</f>
        <v/>
      </c>
      <c r="N684" s="148"/>
      <c r="O684" s="148"/>
      <c r="P684" s="146"/>
      <c r="Q684" s="148" t="s">
        <v>190</v>
      </c>
      <c r="R684" s="119" t="str">
        <f t="array" ref="R684">IF(ISNA(VLOOKUP($F684, AdmittedwithRecentDischarge!$I$28:$I$1527,1,FALSE)),"",MAX(IF((AdmittedwithRecentDischarge!$I$28:$I$1527=$F684)*(AdmittedwithRecentDischarge!$M$28:$M$1527&lt;=TransferLog!$J684),AdmittedwithRecentDischarge!$M$28:$M$1527)))</f>
        <v/>
      </c>
      <c r="S684" s="120" t="str">
        <f t="array" ref="S684">IF(ISNA(INDEX(AdmittedwithRecentDischarge!$AH$28:$AH$1527,MATCH($F684&amp;$R684,AdmittedwithRecentDischarge!$I$28:$I$1527&amp;AdmittedwithRecentDischarge!$M$28:$M$1527,0))),"", IF($R684&lt;&gt;"",INDEX(AdmittedwithRecentDischarge!$AH$28:$AH$1527,MATCH($F684&amp;$R684,AdmittedwithRecentDischarge!$I$28:$I$1527&amp;AdmittedwithRecentDischarge!$M$28:$M$1527,0)),""))</f>
        <v/>
      </c>
      <c r="T684" s="190">
        <f t="array" ref="T684">IF(ISNA(INDEX(AdmittedwithRecentDischarge!$I$28:$W$1527, (MATCH($F684&amp;$R684,AdmittedwithRecentDischarge!$I$28:$I$1527&amp;AdmittedwithRecentDischarge!$M$28:$M$1527,0)))),"",INDEX(AdmittedwithRecentDischarge!$I$28:$W$1527, (MATCH($F684&amp;$R684,AdmittedwithRecentDischarge!$I$28:$I$1527&amp;AdmittedwithRecentDischarge!$M$28:$M$1527,0)),9))</f>
        <v>0</v>
      </c>
      <c r="U684" s="191">
        <f t="array" ref="U684">IF(ISNA(INDEX(AdmittedwithRecentDischarge!$I$28:$W$1527, (MATCH($F684&amp;$R684,AdmittedwithRecentDischarge!$I$28:$I$1527&amp;AdmittedwithRecentDischarge!$M$28:$M$1527,0)))),"",INDEX(AdmittedwithRecentDischarge!$I$28:$W$1527, (MATCH($F684&amp;$R684,AdmittedwithRecentDischarge!$I$28:$I$1527&amp;AdmittedwithRecentDischarge!$M$28:$M$1527,0)),11))</f>
        <v>0</v>
      </c>
      <c r="V684" s="191">
        <f t="array" ref="V684">IF(ISNA(INDEX(AdmittedwithRecentDischarge!$I$28:$W$1527, (MATCH($F684&amp;$R684,AdmittedwithRecentDischarge!$I$28:$I$1527&amp;AdmittedwithRecentDischarge!$M$28:$M$1527,0)))),"",INDEX(AdmittedwithRecentDischarge!$I$28:$W$1527, (MATCH($F684&amp;$R684,AdmittedwithRecentDischarge!$I$28:$I$1527&amp;AdmittedwithRecentDischarge!$M$28:$M$1527,0)),15))</f>
        <v>0</v>
      </c>
      <c r="W684" s="228" t="b">
        <f t="shared" si="64"/>
        <v>0</v>
      </c>
      <c r="X684" s="224" t="str">
        <f t="array" ref="X684">IF(ISNA(VLOOKUP($F684, AdmittedwithRecentDischarge!$I$28:$I$1527,1,FALSE)),"",MAX(IF((AdmittedwithRecentDischarge!$I$28:$I$1527=$F684)*(AdmittedwithRecentDischarge!$K$28:$K$1527&lt;=TransferLog!$J684),AdmittedwithRecentDischarge!$K$28:$K$1527)))</f>
        <v/>
      </c>
      <c r="Y684" s="224" t="b">
        <f t="shared" si="65"/>
        <v>0</v>
      </c>
      <c r="Z684" s="208"/>
      <c r="AA684" s="207" t="str">
        <f t="shared" si="62"/>
        <v/>
      </c>
      <c r="AB684" s="212" t="b">
        <f t="shared" si="66"/>
        <v>0</v>
      </c>
      <c r="AC684" s="213">
        <f t="shared" si="63"/>
        <v>0</v>
      </c>
      <c r="AD684" s="298"/>
      <c r="AE684" s="299"/>
      <c r="AF684" s="21">
        <f t="shared" si="51"/>
        <v>0</v>
      </c>
    </row>
    <row r="685" spans="1:32" s="21" customFormat="1" ht="16.5" customHeight="1">
      <c r="A685" s="22"/>
      <c r="B685" s="22"/>
      <c r="C685" s="22"/>
      <c r="D685" s="115">
        <f t="shared" si="50"/>
        <v>665</v>
      </c>
      <c r="E685" s="248" t="str">
        <f t="array" ref="E685">IF($F685&lt;&gt;"",INDEX(DropDownLists!$K$10:$K$2516,MATCH($F685,DropDownLists!$L$10:$L$2516,0)),"")</f>
        <v/>
      </c>
      <c r="F685" s="116"/>
      <c r="G685" s="118"/>
      <c r="I685" s="144"/>
      <c r="J685" s="141"/>
      <c r="K685" s="145"/>
      <c r="L685" s="146"/>
      <c r="M685" s="195" t="str">
        <f t="array" ref="M685">IF($L685&lt;&gt;"",INDEX(DropDownLists!$H$10:$H$2516,MATCH($L685,DropDownLists!$I$10:$I$2516,0)),"")</f>
        <v/>
      </c>
      <c r="N685" s="148"/>
      <c r="O685" s="148"/>
      <c r="P685" s="146"/>
      <c r="Q685" s="148" t="s">
        <v>190</v>
      </c>
      <c r="R685" s="119" t="str">
        <f t="array" ref="R685">IF(ISNA(VLOOKUP($F685, AdmittedwithRecentDischarge!$I$28:$I$1527,1,FALSE)),"",MAX(IF((AdmittedwithRecentDischarge!$I$28:$I$1527=$F685)*(AdmittedwithRecentDischarge!$M$28:$M$1527&lt;=TransferLog!$J685),AdmittedwithRecentDischarge!$M$28:$M$1527)))</f>
        <v/>
      </c>
      <c r="S685" s="120" t="str">
        <f t="array" ref="S685">IF(ISNA(INDEX(AdmittedwithRecentDischarge!$AH$28:$AH$1527,MATCH($F685&amp;$R685,AdmittedwithRecentDischarge!$I$28:$I$1527&amp;AdmittedwithRecentDischarge!$M$28:$M$1527,0))),"", IF($R685&lt;&gt;"",INDEX(AdmittedwithRecentDischarge!$AH$28:$AH$1527,MATCH($F685&amp;$R685,AdmittedwithRecentDischarge!$I$28:$I$1527&amp;AdmittedwithRecentDischarge!$M$28:$M$1527,0)),""))</f>
        <v/>
      </c>
      <c r="T685" s="190">
        <f t="array" ref="T685">IF(ISNA(INDEX(AdmittedwithRecentDischarge!$I$28:$W$1527, (MATCH($F685&amp;$R685,AdmittedwithRecentDischarge!$I$28:$I$1527&amp;AdmittedwithRecentDischarge!$M$28:$M$1527,0)))),"",INDEX(AdmittedwithRecentDischarge!$I$28:$W$1527, (MATCH($F685&amp;$R685,AdmittedwithRecentDischarge!$I$28:$I$1527&amp;AdmittedwithRecentDischarge!$M$28:$M$1527,0)),9))</f>
        <v>0</v>
      </c>
      <c r="U685" s="191">
        <f t="array" ref="U685">IF(ISNA(INDEX(AdmittedwithRecentDischarge!$I$28:$W$1527, (MATCH($F685&amp;$R685,AdmittedwithRecentDischarge!$I$28:$I$1527&amp;AdmittedwithRecentDischarge!$M$28:$M$1527,0)))),"",INDEX(AdmittedwithRecentDischarge!$I$28:$W$1527, (MATCH($F685&amp;$R685,AdmittedwithRecentDischarge!$I$28:$I$1527&amp;AdmittedwithRecentDischarge!$M$28:$M$1527,0)),11))</f>
        <v>0</v>
      </c>
      <c r="V685" s="191">
        <f t="array" ref="V685">IF(ISNA(INDEX(AdmittedwithRecentDischarge!$I$28:$W$1527, (MATCH($F685&amp;$R685,AdmittedwithRecentDischarge!$I$28:$I$1527&amp;AdmittedwithRecentDischarge!$M$28:$M$1527,0)))),"",INDEX(AdmittedwithRecentDischarge!$I$28:$W$1527, (MATCH($F685&amp;$R685,AdmittedwithRecentDischarge!$I$28:$I$1527&amp;AdmittedwithRecentDischarge!$M$28:$M$1527,0)),15))</f>
        <v>0</v>
      </c>
      <c r="W685" s="228" t="b">
        <f t="shared" si="64"/>
        <v>0</v>
      </c>
      <c r="X685" s="224" t="str">
        <f t="array" ref="X685">IF(ISNA(VLOOKUP($F685, AdmittedwithRecentDischarge!$I$28:$I$1527,1,FALSE)),"",MAX(IF((AdmittedwithRecentDischarge!$I$28:$I$1527=$F685)*(AdmittedwithRecentDischarge!$K$28:$K$1527&lt;=TransferLog!$J685),AdmittedwithRecentDischarge!$K$28:$K$1527)))</f>
        <v/>
      </c>
      <c r="Y685" s="224" t="b">
        <f t="shared" si="65"/>
        <v>0</v>
      </c>
      <c r="Z685" s="208"/>
      <c r="AA685" s="207" t="str">
        <f t="shared" si="62"/>
        <v/>
      </c>
      <c r="AB685" s="212" t="b">
        <f t="shared" si="66"/>
        <v>0</v>
      </c>
      <c r="AC685" s="213">
        <f t="shared" si="63"/>
        <v>0</v>
      </c>
      <c r="AD685" s="298"/>
      <c r="AE685" s="299"/>
      <c r="AF685" s="21">
        <f t="shared" si="51"/>
        <v>0</v>
      </c>
    </row>
    <row r="686" spans="1:32" s="21" customFormat="1" ht="16.5" customHeight="1">
      <c r="A686" s="22"/>
      <c r="B686" s="22"/>
      <c r="C686" s="22"/>
      <c r="D686" s="115">
        <f t="shared" si="50"/>
        <v>666</v>
      </c>
      <c r="E686" s="248" t="str">
        <f t="array" ref="E686">IF($F686&lt;&gt;"",INDEX(DropDownLists!$K$10:$K$2516,MATCH($F686,DropDownLists!$L$10:$L$2516,0)),"")</f>
        <v/>
      </c>
      <c r="F686" s="116"/>
      <c r="G686" s="118"/>
      <c r="I686" s="144"/>
      <c r="J686" s="141"/>
      <c r="K686" s="145"/>
      <c r="L686" s="146"/>
      <c r="M686" s="195" t="str">
        <f t="array" ref="M686">IF($L686&lt;&gt;"",INDEX(DropDownLists!$H$10:$H$2516,MATCH($L686,DropDownLists!$I$10:$I$2516,0)),"")</f>
        <v/>
      </c>
      <c r="N686" s="148"/>
      <c r="O686" s="148"/>
      <c r="P686" s="146"/>
      <c r="Q686" s="148" t="s">
        <v>190</v>
      </c>
      <c r="R686" s="119" t="str">
        <f t="array" ref="R686">IF(ISNA(VLOOKUP($F686, AdmittedwithRecentDischarge!$I$28:$I$1527,1,FALSE)),"",MAX(IF((AdmittedwithRecentDischarge!$I$28:$I$1527=$F686)*(AdmittedwithRecentDischarge!$M$28:$M$1527&lt;=TransferLog!$J686),AdmittedwithRecentDischarge!$M$28:$M$1527)))</f>
        <v/>
      </c>
      <c r="S686" s="120" t="str">
        <f t="array" ref="S686">IF(ISNA(INDEX(AdmittedwithRecentDischarge!$AH$28:$AH$1527,MATCH($F686&amp;$R686,AdmittedwithRecentDischarge!$I$28:$I$1527&amp;AdmittedwithRecentDischarge!$M$28:$M$1527,0))),"", IF($R686&lt;&gt;"",INDEX(AdmittedwithRecentDischarge!$AH$28:$AH$1527,MATCH($F686&amp;$R686,AdmittedwithRecentDischarge!$I$28:$I$1527&amp;AdmittedwithRecentDischarge!$M$28:$M$1527,0)),""))</f>
        <v/>
      </c>
      <c r="T686" s="190">
        <f t="array" ref="T686">IF(ISNA(INDEX(AdmittedwithRecentDischarge!$I$28:$W$1527, (MATCH($F686&amp;$R686,AdmittedwithRecentDischarge!$I$28:$I$1527&amp;AdmittedwithRecentDischarge!$M$28:$M$1527,0)))),"",INDEX(AdmittedwithRecentDischarge!$I$28:$W$1527, (MATCH($F686&amp;$R686,AdmittedwithRecentDischarge!$I$28:$I$1527&amp;AdmittedwithRecentDischarge!$M$28:$M$1527,0)),9))</f>
        <v>0</v>
      </c>
      <c r="U686" s="191">
        <f t="array" ref="U686">IF(ISNA(INDEX(AdmittedwithRecentDischarge!$I$28:$W$1527, (MATCH($F686&amp;$R686,AdmittedwithRecentDischarge!$I$28:$I$1527&amp;AdmittedwithRecentDischarge!$M$28:$M$1527,0)))),"",INDEX(AdmittedwithRecentDischarge!$I$28:$W$1527, (MATCH($F686&amp;$R686,AdmittedwithRecentDischarge!$I$28:$I$1527&amp;AdmittedwithRecentDischarge!$M$28:$M$1527,0)),11))</f>
        <v>0</v>
      </c>
      <c r="V686" s="191">
        <f t="array" ref="V686">IF(ISNA(INDEX(AdmittedwithRecentDischarge!$I$28:$W$1527, (MATCH($F686&amp;$R686,AdmittedwithRecentDischarge!$I$28:$I$1527&amp;AdmittedwithRecentDischarge!$M$28:$M$1527,0)))),"",INDEX(AdmittedwithRecentDischarge!$I$28:$W$1527, (MATCH($F686&amp;$R686,AdmittedwithRecentDischarge!$I$28:$I$1527&amp;AdmittedwithRecentDischarge!$M$28:$M$1527,0)),15))</f>
        <v>0</v>
      </c>
      <c r="W686" s="228" t="b">
        <f t="shared" si="64"/>
        <v>0</v>
      </c>
      <c r="X686" s="224" t="str">
        <f t="array" ref="X686">IF(ISNA(VLOOKUP($F686, AdmittedwithRecentDischarge!$I$28:$I$1527,1,FALSE)),"",MAX(IF((AdmittedwithRecentDischarge!$I$28:$I$1527=$F686)*(AdmittedwithRecentDischarge!$K$28:$K$1527&lt;=TransferLog!$J686),AdmittedwithRecentDischarge!$K$28:$K$1527)))</f>
        <v/>
      </c>
      <c r="Y686" s="224" t="b">
        <f t="shared" si="65"/>
        <v>0</v>
      </c>
      <c r="Z686" s="208"/>
      <c r="AA686" s="207" t="str">
        <f t="shared" si="62"/>
        <v/>
      </c>
      <c r="AB686" s="212" t="b">
        <f t="shared" si="66"/>
        <v>0</v>
      </c>
      <c r="AC686" s="213">
        <f t="shared" si="63"/>
        <v>0</v>
      </c>
      <c r="AD686" s="298"/>
      <c r="AE686" s="299"/>
      <c r="AF686" s="21">
        <f t="shared" si="51"/>
        <v>0</v>
      </c>
    </row>
    <row r="687" spans="1:32" s="21" customFormat="1" ht="16.5" customHeight="1">
      <c r="A687" s="22"/>
      <c r="B687" s="22"/>
      <c r="C687" s="22"/>
      <c r="D687" s="115">
        <f t="shared" si="50"/>
        <v>667</v>
      </c>
      <c r="E687" s="248" t="str">
        <f t="array" ref="E687">IF($F687&lt;&gt;"",INDEX(DropDownLists!$K$10:$K$2516,MATCH($F687,DropDownLists!$L$10:$L$2516,0)),"")</f>
        <v/>
      </c>
      <c r="F687" s="116"/>
      <c r="G687" s="118"/>
      <c r="I687" s="144"/>
      <c r="J687" s="141"/>
      <c r="K687" s="145"/>
      <c r="L687" s="146"/>
      <c r="M687" s="195" t="str">
        <f t="array" ref="M687">IF($L687&lt;&gt;"",INDEX(DropDownLists!$H$10:$H$2516,MATCH($L687,DropDownLists!$I$10:$I$2516,0)),"")</f>
        <v/>
      </c>
      <c r="N687" s="148"/>
      <c r="O687" s="148"/>
      <c r="P687" s="146"/>
      <c r="Q687" s="148" t="s">
        <v>190</v>
      </c>
      <c r="R687" s="119" t="str">
        <f t="array" ref="R687">IF(ISNA(VLOOKUP($F687, AdmittedwithRecentDischarge!$I$28:$I$1527,1,FALSE)),"",MAX(IF((AdmittedwithRecentDischarge!$I$28:$I$1527=$F687)*(AdmittedwithRecentDischarge!$M$28:$M$1527&lt;=TransferLog!$J687),AdmittedwithRecentDischarge!$M$28:$M$1527)))</f>
        <v/>
      </c>
      <c r="S687" s="120" t="str">
        <f t="array" ref="S687">IF(ISNA(INDEX(AdmittedwithRecentDischarge!$AH$28:$AH$1527,MATCH($F687&amp;$R687,AdmittedwithRecentDischarge!$I$28:$I$1527&amp;AdmittedwithRecentDischarge!$M$28:$M$1527,0))),"", IF($R687&lt;&gt;"",INDEX(AdmittedwithRecentDischarge!$AH$28:$AH$1527,MATCH($F687&amp;$R687,AdmittedwithRecentDischarge!$I$28:$I$1527&amp;AdmittedwithRecentDischarge!$M$28:$M$1527,0)),""))</f>
        <v/>
      </c>
      <c r="T687" s="190">
        <f t="array" ref="T687">IF(ISNA(INDEX(AdmittedwithRecentDischarge!$I$28:$W$1527, (MATCH($F687&amp;$R687,AdmittedwithRecentDischarge!$I$28:$I$1527&amp;AdmittedwithRecentDischarge!$M$28:$M$1527,0)))),"",INDEX(AdmittedwithRecentDischarge!$I$28:$W$1527, (MATCH($F687&amp;$R687,AdmittedwithRecentDischarge!$I$28:$I$1527&amp;AdmittedwithRecentDischarge!$M$28:$M$1527,0)),9))</f>
        <v>0</v>
      </c>
      <c r="U687" s="191">
        <f t="array" ref="U687">IF(ISNA(INDEX(AdmittedwithRecentDischarge!$I$28:$W$1527, (MATCH($F687&amp;$R687,AdmittedwithRecentDischarge!$I$28:$I$1527&amp;AdmittedwithRecentDischarge!$M$28:$M$1527,0)))),"",INDEX(AdmittedwithRecentDischarge!$I$28:$W$1527, (MATCH($F687&amp;$R687,AdmittedwithRecentDischarge!$I$28:$I$1527&amp;AdmittedwithRecentDischarge!$M$28:$M$1527,0)),11))</f>
        <v>0</v>
      </c>
      <c r="V687" s="191">
        <f t="array" ref="V687">IF(ISNA(INDEX(AdmittedwithRecentDischarge!$I$28:$W$1527, (MATCH($F687&amp;$R687,AdmittedwithRecentDischarge!$I$28:$I$1527&amp;AdmittedwithRecentDischarge!$M$28:$M$1527,0)))),"",INDEX(AdmittedwithRecentDischarge!$I$28:$W$1527, (MATCH($F687&amp;$R687,AdmittedwithRecentDischarge!$I$28:$I$1527&amp;AdmittedwithRecentDischarge!$M$28:$M$1527,0)),15))</f>
        <v>0</v>
      </c>
      <c r="W687" s="228" t="b">
        <f t="shared" si="64"/>
        <v>0</v>
      </c>
      <c r="X687" s="224" t="str">
        <f t="array" ref="X687">IF(ISNA(VLOOKUP($F687, AdmittedwithRecentDischarge!$I$28:$I$1527,1,FALSE)),"",MAX(IF((AdmittedwithRecentDischarge!$I$28:$I$1527=$F687)*(AdmittedwithRecentDischarge!$K$28:$K$1527&lt;=TransferLog!$J687),AdmittedwithRecentDischarge!$K$28:$K$1527)))</f>
        <v/>
      </c>
      <c r="Y687" s="224" t="b">
        <f t="shared" si="65"/>
        <v>0</v>
      </c>
      <c r="Z687" s="208"/>
      <c r="AA687" s="207" t="str">
        <f t="shared" si="62"/>
        <v/>
      </c>
      <c r="AB687" s="212" t="b">
        <f t="shared" si="66"/>
        <v>0</v>
      </c>
      <c r="AC687" s="213">
        <f t="shared" si="63"/>
        <v>0</v>
      </c>
      <c r="AD687" s="298"/>
      <c r="AE687" s="299"/>
      <c r="AF687" s="21">
        <f t="shared" si="51"/>
        <v>0</v>
      </c>
    </row>
    <row r="688" spans="1:32" s="21" customFormat="1" ht="16.5" customHeight="1">
      <c r="A688" s="22"/>
      <c r="B688" s="22"/>
      <c r="C688" s="22"/>
      <c r="D688" s="115">
        <f t="shared" si="50"/>
        <v>668</v>
      </c>
      <c r="E688" s="248" t="str">
        <f t="array" ref="E688">IF($F688&lt;&gt;"",INDEX(DropDownLists!$K$10:$K$2516,MATCH($F688,DropDownLists!$L$10:$L$2516,0)),"")</f>
        <v/>
      </c>
      <c r="F688" s="116"/>
      <c r="G688" s="118"/>
      <c r="I688" s="144"/>
      <c r="J688" s="141"/>
      <c r="K688" s="145"/>
      <c r="L688" s="146"/>
      <c r="M688" s="195" t="str">
        <f t="array" ref="M688">IF($L688&lt;&gt;"",INDEX(DropDownLists!$H$10:$H$2516,MATCH($L688,DropDownLists!$I$10:$I$2516,0)),"")</f>
        <v/>
      </c>
      <c r="N688" s="148"/>
      <c r="O688" s="148"/>
      <c r="P688" s="146"/>
      <c r="Q688" s="148" t="s">
        <v>190</v>
      </c>
      <c r="R688" s="119" t="str">
        <f t="array" ref="R688">IF(ISNA(VLOOKUP($F688, AdmittedwithRecentDischarge!$I$28:$I$1527,1,FALSE)),"",MAX(IF((AdmittedwithRecentDischarge!$I$28:$I$1527=$F688)*(AdmittedwithRecentDischarge!$M$28:$M$1527&lt;=TransferLog!$J688),AdmittedwithRecentDischarge!$M$28:$M$1527)))</f>
        <v/>
      </c>
      <c r="S688" s="120" t="str">
        <f t="array" ref="S688">IF(ISNA(INDEX(AdmittedwithRecentDischarge!$AH$28:$AH$1527,MATCH($F688&amp;$R688,AdmittedwithRecentDischarge!$I$28:$I$1527&amp;AdmittedwithRecentDischarge!$M$28:$M$1527,0))),"", IF($R688&lt;&gt;"",INDEX(AdmittedwithRecentDischarge!$AH$28:$AH$1527,MATCH($F688&amp;$R688,AdmittedwithRecentDischarge!$I$28:$I$1527&amp;AdmittedwithRecentDischarge!$M$28:$M$1527,0)),""))</f>
        <v/>
      </c>
      <c r="T688" s="190">
        <f t="array" ref="T688">IF(ISNA(INDEX(AdmittedwithRecentDischarge!$I$28:$W$1527, (MATCH($F688&amp;$R688,AdmittedwithRecentDischarge!$I$28:$I$1527&amp;AdmittedwithRecentDischarge!$M$28:$M$1527,0)))),"",INDEX(AdmittedwithRecentDischarge!$I$28:$W$1527, (MATCH($F688&amp;$R688,AdmittedwithRecentDischarge!$I$28:$I$1527&amp;AdmittedwithRecentDischarge!$M$28:$M$1527,0)),9))</f>
        <v>0</v>
      </c>
      <c r="U688" s="191">
        <f t="array" ref="U688">IF(ISNA(INDEX(AdmittedwithRecentDischarge!$I$28:$W$1527, (MATCH($F688&amp;$R688,AdmittedwithRecentDischarge!$I$28:$I$1527&amp;AdmittedwithRecentDischarge!$M$28:$M$1527,0)))),"",INDEX(AdmittedwithRecentDischarge!$I$28:$W$1527, (MATCH($F688&amp;$R688,AdmittedwithRecentDischarge!$I$28:$I$1527&amp;AdmittedwithRecentDischarge!$M$28:$M$1527,0)),11))</f>
        <v>0</v>
      </c>
      <c r="V688" s="191">
        <f t="array" ref="V688">IF(ISNA(INDEX(AdmittedwithRecentDischarge!$I$28:$W$1527, (MATCH($F688&amp;$R688,AdmittedwithRecentDischarge!$I$28:$I$1527&amp;AdmittedwithRecentDischarge!$M$28:$M$1527,0)))),"",INDEX(AdmittedwithRecentDischarge!$I$28:$W$1527, (MATCH($F688&amp;$R688,AdmittedwithRecentDischarge!$I$28:$I$1527&amp;AdmittedwithRecentDischarge!$M$28:$M$1527,0)),15))</f>
        <v>0</v>
      </c>
      <c r="W688" s="228" t="b">
        <f t="shared" si="64"/>
        <v>0</v>
      </c>
      <c r="X688" s="224" t="str">
        <f t="array" ref="X688">IF(ISNA(VLOOKUP($F688, AdmittedwithRecentDischarge!$I$28:$I$1527,1,FALSE)),"",MAX(IF((AdmittedwithRecentDischarge!$I$28:$I$1527=$F688)*(AdmittedwithRecentDischarge!$K$28:$K$1527&lt;=TransferLog!$J688),AdmittedwithRecentDischarge!$K$28:$K$1527)))</f>
        <v/>
      </c>
      <c r="Y688" s="224" t="b">
        <f t="shared" si="65"/>
        <v>0</v>
      </c>
      <c r="Z688" s="208"/>
      <c r="AA688" s="207" t="str">
        <f t="shared" si="62"/>
        <v/>
      </c>
      <c r="AB688" s="212" t="b">
        <f t="shared" si="66"/>
        <v>0</v>
      </c>
      <c r="AC688" s="213">
        <f t="shared" si="63"/>
        <v>0</v>
      </c>
      <c r="AD688" s="298"/>
      <c r="AE688" s="299"/>
      <c r="AF688" s="21">
        <f t="shared" si="51"/>
        <v>0</v>
      </c>
    </row>
    <row r="689" spans="1:32" s="21" customFormat="1" ht="16.5" customHeight="1">
      <c r="A689" s="22"/>
      <c r="B689" s="22"/>
      <c r="C689" s="22"/>
      <c r="D689" s="115">
        <f t="shared" si="50"/>
        <v>669</v>
      </c>
      <c r="E689" s="248" t="str">
        <f t="array" ref="E689">IF($F689&lt;&gt;"",INDEX(DropDownLists!$K$10:$K$2516,MATCH($F689,DropDownLists!$L$10:$L$2516,0)),"")</f>
        <v/>
      </c>
      <c r="F689" s="116"/>
      <c r="G689" s="118"/>
      <c r="I689" s="144"/>
      <c r="J689" s="141"/>
      <c r="K689" s="145"/>
      <c r="L689" s="146"/>
      <c r="M689" s="195" t="str">
        <f t="array" ref="M689">IF($L689&lt;&gt;"",INDEX(DropDownLists!$H$10:$H$2516,MATCH($L689,DropDownLists!$I$10:$I$2516,0)),"")</f>
        <v/>
      </c>
      <c r="N689" s="148"/>
      <c r="O689" s="148"/>
      <c r="P689" s="146"/>
      <c r="Q689" s="148" t="s">
        <v>190</v>
      </c>
      <c r="R689" s="119" t="str">
        <f t="array" ref="R689">IF(ISNA(VLOOKUP($F689, AdmittedwithRecentDischarge!$I$28:$I$1527,1,FALSE)),"",MAX(IF((AdmittedwithRecentDischarge!$I$28:$I$1527=$F689)*(AdmittedwithRecentDischarge!$M$28:$M$1527&lt;=TransferLog!$J689),AdmittedwithRecentDischarge!$M$28:$M$1527)))</f>
        <v/>
      </c>
      <c r="S689" s="120" t="str">
        <f t="array" ref="S689">IF(ISNA(INDEX(AdmittedwithRecentDischarge!$AH$28:$AH$1527,MATCH($F689&amp;$R689,AdmittedwithRecentDischarge!$I$28:$I$1527&amp;AdmittedwithRecentDischarge!$M$28:$M$1527,0))),"", IF($R689&lt;&gt;"",INDEX(AdmittedwithRecentDischarge!$AH$28:$AH$1527,MATCH($F689&amp;$R689,AdmittedwithRecentDischarge!$I$28:$I$1527&amp;AdmittedwithRecentDischarge!$M$28:$M$1527,0)),""))</f>
        <v/>
      </c>
      <c r="T689" s="190">
        <f t="array" ref="T689">IF(ISNA(INDEX(AdmittedwithRecentDischarge!$I$28:$W$1527, (MATCH($F689&amp;$R689,AdmittedwithRecentDischarge!$I$28:$I$1527&amp;AdmittedwithRecentDischarge!$M$28:$M$1527,0)))),"",INDEX(AdmittedwithRecentDischarge!$I$28:$W$1527, (MATCH($F689&amp;$R689,AdmittedwithRecentDischarge!$I$28:$I$1527&amp;AdmittedwithRecentDischarge!$M$28:$M$1527,0)),9))</f>
        <v>0</v>
      </c>
      <c r="U689" s="191">
        <f t="array" ref="U689">IF(ISNA(INDEX(AdmittedwithRecentDischarge!$I$28:$W$1527, (MATCH($F689&amp;$R689,AdmittedwithRecentDischarge!$I$28:$I$1527&amp;AdmittedwithRecentDischarge!$M$28:$M$1527,0)))),"",INDEX(AdmittedwithRecentDischarge!$I$28:$W$1527, (MATCH($F689&amp;$R689,AdmittedwithRecentDischarge!$I$28:$I$1527&amp;AdmittedwithRecentDischarge!$M$28:$M$1527,0)),11))</f>
        <v>0</v>
      </c>
      <c r="V689" s="191">
        <f t="array" ref="V689">IF(ISNA(INDEX(AdmittedwithRecentDischarge!$I$28:$W$1527, (MATCH($F689&amp;$R689,AdmittedwithRecentDischarge!$I$28:$I$1527&amp;AdmittedwithRecentDischarge!$M$28:$M$1527,0)))),"",INDEX(AdmittedwithRecentDischarge!$I$28:$W$1527, (MATCH($F689&amp;$R689,AdmittedwithRecentDischarge!$I$28:$I$1527&amp;AdmittedwithRecentDischarge!$M$28:$M$1527,0)),15))</f>
        <v>0</v>
      </c>
      <c r="W689" s="228" t="b">
        <f t="shared" si="64"/>
        <v>0</v>
      </c>
      <c r="X689" s="224" t="str">
        <f t="array" ref="X689">IF(ISNA(VLOOKUP($F689, AdmittedwithRecentDischarge!$I$28:$I$1527,1,FALSE)),"",MAX(IF((AdmittedwithRecentDischarge!$I$28:$I$1527=$F689)*(AdmittedwithRecentDischarge!$K$28:$K$1527&lt;=TransferLog!$J689),AdmittedwithRecentDischarge!$K$28:$K$1527)))</f>
        <v/>
      </c>
      <c r="Y689" s="224" t="b">
        <f t="shared" si="65"/>
        <v>0</v>
      </c>
      <c r="Z689" s="208"/>
      <c r="AA689" s="207" t="str">
        <f t="shared" si="62"/>
        <v/>
      </c>
      <c r="AB689" s="212" t="b">
        <f t="shared" si="66"/>
        <v>0</v>
      </c>
      <c r="AC689" s="213">
        <f t="shared" si="63"/>
        <v>0</v>
      </c>
      <c r="AD689" s="298"/>
      <c r="AE689" s="299"/>
      <c r="AF689" s="21">
        <f t="shared" si="51"/>
        <v>0</v>
      </c>
    </row>
    <row r="690" spans="1:32" s="21" customFormat="1" ht="16.5" customHeight="1">
      <c r="A690" s="22"/>
      <c r="B690" s="22"/>
      <c r="C690" s="22"/>
      <c r="D690" s="115">
        <f t="shared" si="50"/>
        <v>670</v>
      </c>
      <c r="E690" s="248" t="str">
        <f t="array" ref="E690">IF($F690&lt;&gt;"",INDEX(DropDownLists!$K$10:$K$2516,MATCH($F690,DropDownLists!$L$10:$L$2516,0)),"")</f>
        <v/>
      </c>
      <c r="F690" s="116"/>
      <c r="G690" s="118"/>
      <c r="I690" s="144"/>
      <c r="J690" s="141"/>
      <c r="K690" s="145"/>
      <c r="L690" s="146"/>
      <c r="M690" s="195" t="str">
        <f t="array" ref="M690">IF($L690&lt;&gt;"",INDEX(DropDownLists!$H$10:$H$2516,MATCH($L690,DropDownLists!$I$10:$I$2516,0)),"")</f>
        <v/>
      </c>
      <c r="N690" s="148"/>
      <c r="O690" s="148"/>
      <c r="P690" s="146"/>
      <c r="Q690" s="148" t="s">
        <v>190</v>
      </c>
      <c r="R690" s="119" t="str">
        <f t="array" ref="R690">IF(ISNA(VLOOKUP($F690, AdmittedwithRecentDischarge!$I$28:$I$1527,1,FALSE)),"",MAX(IF((AdmittedwithRecentDischarge!$I$28:$I$1527=$F690)*(AdmittedwithRecentDischarge!$M$28:$M$1527&lt;=TransferLog!$J690),AdmittedwithRecentDischarge!$M$28:$M$1527)))</f>
        <v/>
      </c>
      <c r="S690" s="120" t="str">
        <f t="array" ref="S690">IF(ISNA(INDEX(AdmittedwithRecentDischarge!$AH$28:$AH$1527,MATCH($F690&amp;$R690,AdmittedwithRecentDischarge!$I$28:$I$1527&amp;AdmittedwithRecentDischarge!$M$28:$M$1527,0))),"", IF($R690&lt;&gt;"",INDEX(AdmittedwithRecentDischarge!$AH$28:$AH$1527,MATCH($F690&amp;$R690,AdmittedwithRecentDischarge!$I$28:$I$1527&amp;AdmittedwithRecentDischarge!$M$28:$M$1527,0)),""))</f>
        <v/>
      </c>
      <c r="T690" s="190">
        <f t="array" ref="T690">IF(ISNA(INDEX(AdmittedwithRecentDischarge!$I$28:$W$1527, (MATCH($F690&amp;$R690,AdmittedwithRecentDischarge!$I$28:$I$1527&amp;AdmittedwithRecentDischarge!$M$28:$M$1527,0)))),"",INDEX(AdmittedwithRecentDischarge!$I$28:$W$1527, (MATCH($F690&amp;$R690,AdmittedwithRecentDischarge!$I$28:$I$1527&amp;AdmittedwithRecentDischarge!$M$28:$M$1527,0)),9))</f>
        <v>0</v>
      </c>
      <c r="U690" s="191">
        <f t="array" ref="U690">IF(ISNA(INDEX(AdmittedwithRecentDischarge!$I$28:$W$1527, (MATCH($F690&amp;$R690,AdmittedwithRecentDischarge!$I$28:$I$1527&amp;AdmittedwithRecentDischarge!$M$28:$M$1527,0)))),"",INDEX(AdmittedwithRecentDischarge!$I$28:$W$1527, (MATCH($F690&amp;$R690,AdmittedwithRecentDischarge!$I$28:$I$1527&amp;AdmittedwithRecentDischarge!$M$28:$M$1527,0)),11))</f>
        <v>0</v>
      </c>
      <c r="V690" s="191">
        <f t="array" ref="V690">IF(ISNA(INDEX(AdmittedwithRecentDischarge!$I$28:$W$1527, (MATCH($F690&amp;$R690,AdmittedwithRecentDischarge!$I$28:$I$1527&amp;AdmittedwithRecentDischarge!$M$28:$M$1527,0)))),"",INDEX(AdmittedwithRecentDischarge!$I$28:$W$1527, (MATCH($F690&amp;$R690,AdmittedwithRecentDischarge!$I$28:$I$1527&amp;AdmittedwithRecentDischarge!$M$28:$M$1527,0)),15))</f>
        <v>0</v>
      </c>
      <c r="W690" s="228" t="b">
        <f t="shared" si="64"/>
        <v>0</v>
      </c>
      <c r="X690" s="224" t="str">
        <f t="array" ref="X690">IF(ISNA(VLOOKUP($F690, AdmittedwithRecentDischarge!$I$28:$I$1527,1,FALSE)),"",MAX(IF((AdmittedwithRecentDischarge!$I$28:$I$1527=$F690)*(AdmittedwithRecentDischarge!$K$28:$K$1527&lt;=TransferLog!$J690),AdmittedwithRecentDischarge!$K$28:$K$1527)))</f>
        <v/>
      </c>
      <c r="Y690" s="224" t="b">
        <f t="shared" si="65"/>
        <v>0</v>
      </c>
      <c r="Z690" s="208"/>
      <c r="AA690" s="207" t="str">
        <f t="shared" si="62"/>
        <v/>
      </c>
      <c r="AB690" s="212" t="b">
        <f t="shared" si="66"/>
        <v>0</v>
      </c>
      <c r="AC690" s="213">
        <f t="shared" si="63"/>
        <v>0</v>
      </c>
      <c r="AD690" s="298"/>
      <c r="AE690" s="299"/>
      <c r="AF690" s="21">
        <f t="shared" si="51"/>
        <v>0</v>
      </c>
    </row>
    <row r="691" spans="1:32" s="21" customFormat="1" ht="16.5" customHeight="1">
      <c r="A691" s="22"/>
      <c r="B691" s="22"/>
      <c r="C691" s="22"/>
      <c r="D691" s="115">
        <f t="shared" si="50"/>
        <v>671</v>
      </c>
      <c r="E691" s="248" t="str">
        <f t="array" ref="E691">IF($F691&lt;&gt;"",INDEX(DropDownLists!$K$10:$K$2516,MATCH($F691,DropDownLists!$L$10:$L$2516,0)),"")</f>
        <v/>
      </c>
      <c r="F691" s="116"/>
      <c r="G691" s="118"/>
      <c r="I691" s="144"/>
      <c r="J691" s="141"/>
      <c r="K691" s="145"/>
      <c r="L691" s="146"/>
      <c r="M691" s="195" t="str">
        <f t="array" ref="M691">IF($L691&lt;&gt;"",INDEX(DropDownLists!$H$10:$H$2516,MATCH($L691,DropDownLists!$I$10:$I$2516,0)),"")</f>
        <v/>
      </c>
      <c r="N691" s="148"/>
      <c r="O691" s="148"/>
      <c r="P691" s="146"/>
      <c r="Q691" s="148" t="s">
        <v>190</v>
      </c>
      <c r="R691" s="119" t="str">
        <f t="array" ref="R691">IF(ISNA(VLOOKUP($F691, AdmittedwithRecentDischarge!$I$28:$I$1527,1,FALSE)),"",MAX(IF((AdmittedwithRecentDischarge!$I$28:$I$1527=$F691)*(AdmittedwithRecentDischarge!$M$28:$M$1527&lt;=TransferLog!$J691),AdmittedwithRecentDischarge!$M$28:$M$1527)))</f>
        <v/>
      </c>
      <c r="S691" s="120" t="str">
        <f t="array" ref="S691">IF(ISNA(INDEX(AdmittedwithRecentDischarge!$AH$28:$AH$1527,MATCH($F691&amp;$R691,AdmittedwithRecentDischarge!$I$28:$I$1527&amp;AdmittedwithRecentDischarge!$M$28:$M$1527,0))),"", IF($R691&lt;&gt;"",INDEX(AdmittedwithRecentDischarge!$AH$28:$AH$1527,MATCH($F691&amp;$R691,AdmittedwithRecentDischarge!$I$28:$I$1527&amp;AdmittedwithRecentDischarge!$M$28:$M$1527,0)),""))</f>
        <v/>
      </c>
      <c r="T691" s="190">
        <f t="array" ref="T691">IF(ISNA(INDEX(AdmittedwithRecentDischarge!$I$28:$W$1527, (MATCH($F691&amp;$R691,AdmittedwithRecentDischarge!$I$28:$I$1527&amp;AdmittedwithRecentDischarge!$M$28:$M$1527,0)))),"",INDEX(AdmittedwithRecentDischarge!$I$28:$W$1527, (MATCH($F691&amp;$R691,AdmittedwithRecentDischarge!$I$28:$I$1527&amp;AdmittedwithRecentDischarge!$M$28:$M$1527,0)),9))</f>
        <v>0</v>
      </c>
      <c r="U691" s="191">
        <f t="array" ref="U691">IF(ISNA(INDEX(AdmittedwithRecentDischarge!$I$28:$W$1527, (MATCH($F691&amp;$R691,AdmittedwithRecentDischarge!$I$28:$I$1527&amp;AdmittedwithRecentDischarge!$M$28:$M$1527,0)))),"",INDEX(AdmittedwithRecentDischarge!$I$28:$W$1527, (MATCH($F691&amp;$R691,AdmittedwithRecentDischarge!$I$28:$I$1527&amp;AdmittedwithRecentDischarge!$M$28:$M$1527,0)),11))</f>
        <v>0</v>
      </c>
      <c r="V691" s="191">
        <f t="array" ref="V691">IF(ISNA(INDEX(AdmittedwithRecentDischarge!$I$28:$W$1527, (MATCH($F691&amp;$R691,AdmittedwithRecentDischarge!$I$28:$I$1527&amp;AdmittedwithRecentDischarge!$M$28:$M$1527,0)))),"",INDEX(AdmittedwithRecentDischarge!$I$28:$W$1527, (MATCH($F691&amp;$R691,AdmittedwithRecentDischarge!$I$28:$I$1527&amp;AdmittedwithRecentDischarge!$M$28:$M$1527,0)),15))</f>
        <v>0</v>
      </c>
      <c r="W691" s="228" t="b">
        <f t="shared" si="64"/>
        <v>0</v>
      </c>
      <c r="X691" s="224" t="str">
        <f t="array" ref="X691">IF(ISNA(VLOOKUP($F691, AdmittedwithRecentDischarge!$I$28:$I$1527,1,FALSE)),"",MAX(IF((AdmittedwithRecentDischarge!$I$28:$I$1527=$F691)*(AdmittedwithRecentDischarge!$K$28:$K$1527&lt;=TransferLog!$J691),AdmittedwithRecentDischarge!$K$28:$K$1527)))</f>
        <v/>
      </c>
      <c r="Y691" s="224" t="b">
        <f t="shared" si="65"/>
        <v>0</v>
      </c>
      <c r="Z691" s="208"/>
      <c r="AA691" s="207" t="str">
        <f t="shared" si="62"/>
        <v/>
      </c>
      <c r="AB691" s="212" t="b">
        <f t="shared" si="66"/>
        <v>0</v>
      </c>
      <c r="AC691" s="213">
        <f t="shared" si="63"/>
        <v>0</v>
      </c>
      <c r="AD691" s="298"/>
      <c r="AE691" s="299"/>
      <c r="AF691" s="21">
        <f t="shared" si="51"/>
        <v>0</v>
      </c>
    </row>
    <row r="692" spans="1:32" s="21" customFormat="1" ht="16.5" customHeight="1">
      <c r="A692" s="22"/>
      <c r="B692" s="22"/>
      <c r="C692" s="22"/>
      <c r="D692" s="115">
        <f t="shared" si="50"/>
        <v>672</v>
      </c>
      <c r="E692" s="248" t="str">
        <f t="array" ref="E692">IF($F692&lt;&gt;"",INDEX(DropDownLists!$K$10:$K$2516,MATCH($F692,DropDownLists!$L$10:$L$2516,0)),"")</f>
        <v/>
      </c>
      <c r="F692" s="116"/>
      <c r="G692" s="118"/>
      <c r="I692" s="144"/>
      <c r="J692" s="141"/>
      <c r="K692" s="145"/>
      <c r="L692" s="146"/>
      <c r="M692" s="195" t="str">
        <f t="array" ref="M692">IF($L692&lt;&gt;"",INDEX(DropDownLists!$H$10:$H$2516,MATCH($L692,DropDownLists!$I$10:$I$2516,0)),"")</f>
        <v/>
      </c>
      <c r="N692" s="148"/>
      <c r="O692" s="148"/>
      <c r="P692" s="146"/>
      <c r="Q692" s="148" t="s">
        <v>190</v>
      </c>
      <c r="R692" s="119" t="str">
        <f t="array" ref="R692">IF(ISNA(VLOOKUP($F692, AdmittedwithRecentDischarge!$I$28:$I$1527,1,FALSE)),"",MAX(IF((AdmittedwithRecentDischarge!$I$28:$I$1527=$F692)*(AdmittedwithRecentDischarge!$M$28:$M$1527&lt;=TransferLog!$J692),AdmittedwithRecentDischarge!$M$28:$M$1527)))</f>
        <v/>
      </c>
      <c r="S692" s="120" t="str">
        <f t="array" ref="S692">IF(ISNA(INDEX(AdmittedwithRecentDischarge!$AH$28:$AH$1527,MATCH($F692&amp;$R692,AdmittedwithRecentDischarge!$I$28:$I$1527&amp;AdmittedwithRecentDischarge!$M$28:$M$1527,0))),"", IF($R692&lt;&gt;"",INDEX(AdmittedwithRecentDischarge!$AH$28:$AH$1527,MATCH($F692&amp;$R692,AdmittedwithRecentDischarge!$I$28:$I$1527&amp;AdmittedwithRecentDischarge!$M$28:$M$1527,0)),""))</f>
        <v/>
      </c>
      <c r="T692" s="190">
        <f t="array" ref="T692">IF(ISNA(INDEX(AdmittedwithRecentDischarge!$I$28:$W$1527, (MATCH($F692&amp;$R692,AdmittedwithRecentDischarge!$I$28:$I$1527&amp;AdmittedwithRecentDischarge!$M$28:$M$1527,0)))),"",INDEX(AdmittedwithRecentDischarge!$I$28:$W$1527, (MATCH($F692&amp;$R692,AdmittedwithRecentDischarge!$I$28:$I$1527&amp;AdmittedwithRecentDischarge!$M$28:$M$1527,0)),9))</f>
        <v>0</v>
      </c>
      <c r="U692" s="191">
        <f t="array" ref="U692">IF(ISNA(INDEX(AdmittedwithRecentDischarge!$I$28:$W$1527, (MATCH($F692&amp;$R692,AdmittedwithRecentDischarge!$I$28:$I$1527&amp;AdmittedwithRecentDischarge!$M$28:$M$1527,0)))),"",INDEX(AdmittedwithRecentDischarge!$I$28:$W$1527, (MATCH($F692&amp;$R692,AdmittedwithRecentDischarge!$I$28:$I$1527&amp;AdmittedwithRecentDischarge!$M$28:$M$1527,0)),11))</f>
        <v>0</v>
      </c>
      <c r="V692" s="191">
        <f t="array" ref="V692">IF(ISNA(INDEX(AdmittedwithRecentDischarge!$I$28:$W$1527, (MATCH($F692&amp;$R692,AdmittedwithRecentDischarge!$I$28:$I$1527&amp;AdmittedwithRecentDischarge!$M$28:$M$1527,0)))),"",INDEX(AdmittedwithRecentDischarge!$I$28:$W$1527, (MATCH($F692&amp;$R692,AdmittedwithRecentDischarge!$I$28:$I$1527&amp;AdmittedwithRecentDischarge!$M$28:$M$1527,0)),15))</f>
        <v>0</v>
      </c>
      <c r="W692" s="228" t="b">
        <f t="shared" si="64"/>
        <v>0</v>
      </c>
      <c r="X692" s="224" t="str">
        <f t="array" ref="X692">IF(ISNA(VLOOKUP($F692, AdmittedwithRecentDischarge!$I$28:$I$1527,1,FALSE)),"",MAX(IF((AdmittedwithRecentDischarge!$I$28:$I$1527=$F692)*(AdmittedwithRecentDischarge!$K$28:$K$1527&lt;=TransferLog!$J692),AdmittedwithRecentDischarge!$K$28:$K$1527)))</f>
        <v/>
      </c>
      <c r="Y692" s="224" t="b">
        <f t="shared" si="65"/>
        <v>0</v>
      </c>
      <c r="Z692" s="208"/>
      <c r="AA692" s="207" t="str">
        <f t="shared" si="62"/>
        <v/>
      </c>
      <c r="AB692" s="212" t="b">
        <f t="shared" si="66"/>
        <v>0</v>
      </c>
      <c r="AC692" s="213">
        <f t="shared" si="63"/>
        <v>0</v>
      </c>
      <c r="AD692" s="298"/>
      <c r="AE692" s="299"/>
      <c r="AF692" s="21">
        <f t="shared" si="51"/>
        <v>0</v>
      </c>
    </row>
    <row r="693" spans="1:32" s="21" customFormat="1" ht="16.5" customHeight="1">
      <c r="A693" s="22"/>
      <c r="B693" s="22"/>
      <c r="C693" s="22"/>
      <c r="D693" s="115">
        <f t="shared" si="50"/>
        <v>673</v>
      </c>
      <c r="E693" s="248" t="str">
        <f t="array" ref="E693">IF($F693&lt;&gt;"",INDEX(DropDownLists!$K$10:$K$2516,MATCH($F693,DropDownLists!$L$10:$L$2516,0)),"")</f>
        <v/>
      </c>
      <c r="F693" s="116"/>
      <c r="G693" s="118"/>
      <c r="I693" s="144"/>
      <c r="J693" s="141"/>
      <c r="K693" s="145"/>
      <c r="L693" s="146"/>
      <c r="M693" s="195" t="str">
        <f t="array" ref="M693">IF($L693&lt;&gt;"",INDEX(DropDownLists!$H$10:$H$2516,MATCH($L693,DropDownLists!$I$10:$I$2516,0)),"")</f>
        <v/>
      </c>
      <c r="N693" s="148"/>
      <c r="O693" s="148"/>
      <c r="P693" s="146"/>
      <c r="Q693" s="148" t="s">
        <v>190</v>
      </c>
      <c r="R693" s="119" t="str">
        <f t="array" ref="R693">IF(ISNA(VLOOKUP($F693, AdmittedwithRecentDischarge!$I$28:$I$1527,1,FALSE)),"",MAX(IF((AdmittedwithRecentDischarge!$I$28:$I$1527=$F693)*(AdmittedwithRecentDischarge!$M$28:$M$1527&lt;=TransferLog!$J693),AdmittedwithRecentDischarge!$M$28:$M$1527)))</f>
        <v/>
      </c>
      <c r="S693" s="120" t="str">
        <f t="array" ref="S693">IF(ISNA(INDEX(AdmittedwithRecentDischarge!$AH$28:$AH$1527,MATCH($F693&amp;$R693,AdmittedwithRecentDischarge!$I$28:$I$1527&amp;AdmittedwithRecentDischarge!$M$28:$M$1527,0))),"", IF($R693&lt;&gt;"",INDEX(AdmittedwithRecentDischarge!$AH$28:$AH$1527,MATCH($F693&amp;$R693,AdmittedwithRecentDischarge!$I$28:$I$1527&amp;AdmittedwithRecentDischarge!$M$28:$M$1527,0)),""))</f>
        <v/>
      </c>
      <c r="T693" s="190">
        <f t="array" ref="T693">IF(ISNA(INDEX(AdmittedwithRecentDischarge!$I$28:$W$1527, (MATCH($F693&amp;$R693,AdmittedwithRecentDischarge!$I$28:$I$1527&amp;AdmittedwithRecentDischarge!$M$28:$M$1527,0)))),"",INDEX(AdmittedwithRecentDischarge!$I$28:$W$1527, (MATCH($F693&amp;$R693,AdmittedwithRecentDischarge!$I$28:$I$1527&amp;AdmittedwithRecentDischarge!$M$28:$M$1527,0)),9))</f>
        <v>0</v>
      </c>
      <c r="U693" s="191">
        <f t="array" ref="U693">IF(ISNA(INDEX(AdmittedwithRecentDischarge!$I$28:$W$1527, (MATCH($F693&amp;$R693,AdmittedwithRecentDischarge!$I$28:$I$1527&amp;AdmittedwithRecentDischarge!$M$28:$M$1527,0)))),"",INDEX(AdmittedwithRecentDischarge!$I$28:$W$1527, (MATCH($F693&amp;$R693,AdmittedwithRecentDischarge!$I$28:$I$1527&amp;AdmittedwithRecentDischarge!$M$28:$M$1527,0)),11))</f>
        <v>0</v>
      </c>
      <c r="V693" s="191">
        <f t="array" ref="V693">IF(ISNA(INDEX(AdmittedwithRecentDischarge!$I$28:$W$1527, (MATCH($F693&amp;$R693,AdmittedwithRecentDischarge!$I$28:$I$1527&amp;AdmittedwithRecentDischarge!$M$28:$M$1527,0)))),"",INDEX(AdmittedwithRecentDischarge!$I$28:$W$1527, (MATCH($F693&amp;$R693,AdmittedwithRecentDischarge!$I$28:$I$1527&amp;AdmittedwithRecentDischarge!$M$28:$M$1527,0)),15))</f>
        <v>0</v>
      </c>
      <c r="W693" s="228" t="b">
        <f t="shared" si="64"/>
        <v>0</v>
      </c>
      <c r="X693" s="224" t="str">
        <f t="array" ref="X693">IF(ISNA(VLOOKUP($F693, AdmittedwithRecentDischarge!$I$28:$I$1527,1,FALSE)),"",MAX(IF((AdmittedwithRecentDischarge!$I$28:$I$1527=$F693)*(AdmittedwithRecentDischarge!$K$28:$K$1527&lt;=TransferLog!$J693),AdmittedwithRecentDischarge!$K$28:$K$1527)))</f>
        <v/>
      </c>
      <c r="Y693" s="224" t="b">
        <f t="shared" si="65"/>
        <v>0</v>
      </c>
      <c r="Z693" s="208"/>
      <c r="AA693" s="207" t="str">
        <f t="shared" si="62"/>
        <v/>
      </c>
      <c r="AB693" s="212" t="b">
        <f t="shared" si="66"/>
        <v>0</v>
      </c>
      <c r="AC693" s="213">
        <f t="shared" si="63"/>
        <v>0</v>
      </c>
      <c r="AD693" s="298"/>
      <c r="AE693" s="299"/>
      <c r="AF693" s="21">
        <f t="shared" si="51"/>
        <v>0</v>
      </c>
    </row>
    <row r="694" spans="1:32" s="21" customFormat="1" ht="16.5" customHeight="1">
      <c r="A694" s="22"/>
      <c r="B694" s="22"/>
      <c r="C694" s="22"/>
      <c r="D694" s="115">
        <f t="shared" si="50"/>
        <v>674</v>
      </c>
      <c r="E694" s="248" t="str">
        <f t="array" ref="E694">IF($F694&lt;&gt;"",INDEX(DropDownLists!$K$10:$K$2516,MATCH($F694,DropDownLists!$L$10:$L$2516,0)),"")</f>
        <v/>
      </c>
      <c r="F694" s="116"/>
      <c r="G694" s="118"/>
      <c r="I694" s="144"/>
      <c r="J694" s="141"/>
      <c r="K694" s="145"/>
      <c r="L694" s="146"/>
      <c r="M694" s="195" t="str">
        <f t="array" ref="M694">IF($L694&lt;&gt;"",INDEX(DropDownLists!$H$10:$H$2516,MATCH($L694,DropDownLists!$I$10:$I$2516,0)),"")</f>
        <v/>
      </c>
      <c r="N694" s="148"/>
      <c r="O694" s="148"/>
      <c r="P694" s="146"/>
      <c r="Q694" s="148" t="s">
        <v>190</v>
      </c>
      <c r="R694" s="119" t="str">
        <f t="array" ref="R694">IF(ISNA(VLOOKUP($F694, AdmittedwithRecentDischarge!$I$28:$I$1527,1,FALSE)),"",MAX(IF((AdmittedwithRecentDischarge!$I$28:$I$1527=$F694)*(AdmittedwithRecentDischarge!$M$28:$M$1527&lt;=TransferLog!$J694),AdmittedwithRecentDischarge!$M$28:$M$1527)))</f>
        <v/>
      </c>
      <c r="S694" s="120" t="str">
        <f t="array" ref="S694">IF(ISNA(INDEX(AdmittedwithRecentDischarge!$AH$28:$AH$1527,MATCH($F694&amp;$R694,AdmittedwithRecentDischarge!$I$28:$I$1527&amp;AdmittedwithRecentDischarge!$M$28:$M$1527,0))),"", IF($R694&lt;&gt;"",INDEX(AdmittedwithRecentDischarge!$AH$28:$AH$1527,MATCH($F694&amp;$R694,AdmittedwithRecentDischarge!$I$28:$I$1527&amp;AdmittedwithRecentDischarge!$M$28:$M$1527,0)),""))</f>
        <v/>
      </c>
      <c r="T694" s="190">
        <f t="array" ref="T694">IF(ISNA(INDEX(AdmittedwithRecentDischarge!$I$28:$W$1527, (MATCH($F694&amp;$R694,AdmittedwithRecentDischarge!$I$28:$I$1527&amp;AdmittedwithRecentDischarge!$M$28:$M$1527,0)))),"",INDEX(AdmittedwithRecentDischarge!$I$28:$W$1527, (MATCH($F694&amp;$R694,AdmittedwithRecentDischarge!$I$28:$I$1527&amp;AdmittedwithRecentDischarge!$M$28:$M$1527,0)),9))</f>
        <v>0</v>
      </c>
      <c r="U694" s="191">
        <f t="array" ref="U694">IF(ISNA(INDEX(AdmittedwithRecentDischarge!$I$28:$W$1527, (MATCH($F694&amp;$R694,AdmittedwithRecentDischarge!$I$28:$I$1527&amp;AdmittedwithRecentDischarge!$M$28:$M$1527,0)))),"",INDEX(AdmittedwithRecentDischarge!$I$28:$W$1527, (MATCH($F694&amp;$R694,AdmittedwithRecentDischarge!$I$28:$I$1527&amp;AdmittedwithRecentDischarge!$M$28:$M$1527,0)),11))</f>
        <v>0</v>
      </c>
      <c r="V694" s="191">
        <f t="array" ref="V694">IF(ISNA(INDEX(AdmittedwithRecentDischarge!$I$28:$W$1527, (MATCH($F694&amp;$R694,AdmittedwithRecentDischarge!$I$28:$I$1527&amp;AdmittedwithRecentDischarge!$M$28:$M$1527,0)))),"",INDEX(AdmittedwithRecentDischarge!$I$28:$W$1527, (MATCH($F694&amp;$R694,AdmittedwithRecentDischarge!$I$28:$I$1527&amp;AdmittedwithRecentDischarge!$M$28:$M$1527,0)),15))</f>
        <v>0</v>
      </c>
      <c r="W694" s="228" t="b">
        <f t="shared" si="64"/>
        <v>0</v>
      </c>
      <c r="X694" s="224" t="str">
        <f t="array" ref="X694">IF(ISNA(VLOOKUP($F694, AdmittedwithRecentDischarge!$I$28:$I$1527,1,FALSE)),"",MAX(IF((AdmittedwithRecentDischarge!$I$28:$I$1527=$F694)*(AdmittedwithRecentDischarge!$K$28:$K$1527&lt;=TransferLog!$J694),AdmittedwithRecentDischarge!$K$28:$K$1527)))</f>
        <v/>
      </c>
      <c r="Y694" s="224" t="b">
        <f t="shared" si="65"/>
        <v>0</v>
      </c>
      <c r="Z694" s="208"/>
      <c r="AA694" s="207" t="str">
        <f t="shared" si="62"/>
        <v/>
      </c>
      <c r="AB694" s="212" t="b">
        <f t="shared" si="66"/>
        <v>0</v>
      </c>
      <c r="AC694" s="213">
        <f t="shared" si="63"/>
        <v>0</v>
      </c>
      <c r="AD694" s="298"/>
      <c r="AE694" s="299"/>
      <c r="AF694" s="21">
        <f t="shared" si="51"/>
        <v>0</v>
      </c>
    </row>
    <row r="695" spans="1:32" s="21" customFormat="1" ht="16.5" customHeight="1">
      <c r="A695" s="22"/>
      <c r="B695" s="22"/>
      <c r="C695" s="22"/>
      <c r="D695" s="115">
        <f t="shared" si="50"/>
        <v>675</v>
      </c>
      <c r="E695" s="248" t="str">
        <f t="array" ref="E695">IF($F695&lt;&gt;"",INDEX(DropDownLists!$K$10:$K$2516,MATCH($F695,DropDownLists!$L$10:$L$2516,0)),"")</f>
        <v/>
      </c>
      <c r="F695" s="116"/>
      <c r="G695" s="118"/>
      <c r="I695" s="144"/>
      <c r="J695" s="141"/>
      <c r="K695" s="145"/>
      <c r="L695" s="146"/>
      <c r="M695" s="195" t="str">
        <f t="array" ref="M695">IF($L695&lt;&gt;"",INDEX(DropDownLists!$H$10:$H$2516,MATCH($L695,DropDownLists!$I$10:$I$2516,0)),"")</f>
        <v/>
      </c>
      <c r="N695" s="148"/>
      <c r="O695" s="148"/>
      <c r="P695" s="146"/>
      <c r="Q695" s="148" t="s">
        <v>190</v>
      </c>
      <c r="R695" s="119" t="str">
        <f t="array" ref="R695">IF(ISNA(VLOOKUP($F695, AdmittedwithRecentDischarge!$I$28:$I$1527,1,FALSE)),"",MAX(IF((AdmittedwithRecentDischarge!$I$28:$I$1527=$F695)*(AdmittedwithRecentDischarge!$M$28:$M$1527&lt;=TransferLog!$J695),AdmittedwithRecentDischarge!$M$28:$M$1527)))</f>
        <v/>
      </c>
      <c r="S695" s="120" t="str">
        <f t="array" ref="S695">IF(ISNA(INDEX(AdmittedwithRecentDischarge!$AH$28:$AH$1527,MATCH($F695&amp;$R695,AdmittedwithRecentDischarge!$I$28:$I$1527&amp;AdmittedwithRecentDischarge!$M$28:$M$1527,0))),"", IF($R695&lt;&gt;"",INDEX(AdmittedwithRecentDischarge!$AH$28:$AH$1527,MATCH($F695&amp;$R695,AdmittedwithRecentDischarge!$I$28:$I$1527&amp;AdmittedwithRecentDischarge!$M$28:$M$1527,0)),""))</f>
        <v/>
      </c>
      <c r="T695" s="190">
        <f t="array" ref="T695">IF(ISNA(INDEX(AdmittedwithRecentDischarge!$I$28:$W$1527, (MATCH($F695&amp;$R695,AdmittedwithRecentDischarge!$I$28:$I$1527&amp;AdmittedwithRecentDischarge!$M$28:$M$1527,0)))),"",INDEX(AdmittedwithRecentDischarge!$I$28:$W$1527, (MATCH($F695&amp;$R695,AdmittedwithRecentDischarge!$I$28:$I$1527&amp;AdmittedwithRecentDischarge!$M$28:$M$1527,0)),9))</f>
        <v>0</v>
      </c>
      <c r="U695" s="191">
        <f t="array" ref="U695">IF(ISNA(INDEX(AdmittedwithRecentDischarge!$I$28:$W$1527, (MATCH($F695&amp;$R695,AdmittedwithRecentDischarge!$I$28:$I$1527&amp;AdmittedwithRecentDischarge!$M$28:$M$1527,0)))),"",INDEX(AdmittedwithRecentDischarge!$I$28:$W$1527, (MATCH($F695&amp;$R695,AdmittedwithRecentDischarge!$I$28:$I$1527&amp;AdmittedwithRecentDischarge!$M$28:$M$1527,0)),11))</f>
        <v>0</v>
      </c>
      <c r="V695" s="191">
        <f t="array" ref="V695">IF(ISNA(INDEX(AdmittedwithRecentDischarge!$I$28:$W$1527, (MATCH($F695&amp;$R695,AdmittedwithRecentDischarge!$I$28:$I$1527&amp;AdmittedwithRecentDischarge!$M$28:$M$1527,0)))),"",INDEX(AdmittedwithRecentDischarge!$I$28:$W$1527, (MATCH($F695&amp;$R695,AdmittedwithRecentDischarge!$I$28:$I$1527&amp;AdmittedwithRecentDischarge!$M$28:$M$1527,0)),15))</f>
        <v>0</v>
      </c>
      <c r="W695" s="228" t="b">
        <f t="shared" si="64"/>
        <v>0</v>
      </c>
      <c r="X695" s="224" t="str">
        <f t="array" ref="X695">IF(ISNA(VLOOKUP($F695, AdmittedwithRecentDischarge!$I$28:$I$1527,1,FALSE)),"",MAX(IF((AdmittedwithRecentDischarge!$I$28:$I$1527=$F695)*(AdmittedwithRecentDischarge!$K$28:$K$1527&lt;=TransferLog!$J695),AdmittedwithRecentDischarge!$K$28:$K$1527)))</f>
        <v/>
      </c>
      <c r="Y695" s="224" t="b">
        <f t="shared" si="65"/>
        <v>0</v>
      </c>
      <c r="Z695" s="208"/>
      <c r="AA695" s="207" t="str">
        <f t="shared" si="62"/>
        <v/>
      </c>
      <c r="AB695" s="212" t="b">
        <f t="shared" si="66"/>
        <v>0</v>
      </c>
      <c r="AC695" s="213">
        <f t="shared" si="63"/>
        <v>0</v>
      </c>
      <c r="AD695" s="298"/>
      <c r="AE695" s="299"/>
      <c r="AF695" s="21">
        <f t="shared" si="51"/>
        <v>0</v>
      </c>
    </row>
    <row r="696" spans="1:32" s="21" customFormat="1" ht="16.5" customHeight="1">
      <c r="A696" s="22"/>
      <c r="B696" s="22"/>
      <c r="C696" s="22"/>
      <c r="D696" s="115">
        <f t="shared" si="50"/>
        <v>676</v>
      </c>
      <c r="E696" s="248" t="str">
        <f t="array" ref="E696">IF($F696&lt;&gt;"",INDEX(DropDownLists!$K$10:$K$2516,MATCH($F696,DropDownLists!$L$10:$L$2516,0)),"")</f>
        <v/>
      </c>
      <c r="F696" s="116"/>
      <c r="G696" s="118"/>
      <c r="I696" s="144"/>
      <c r="J696" s="141"/>
      <c r="K696" s="145"/>
      <c r="L696" s="146"/>
      <c r="M696" s="195" t="str">
        <f t="array" ref="M696">IF($L696&lt;&gt;"",INDEX(DropDownLists!$H$10:$H$2516,MATCH($L696,DropDownLists!$I$10:$I$2516,0)),"")</f>
        <v/>
      </c>
      <c r="N696" s="148"/>
      <c r="O696" s="148"/>
      <c r="P696" s="146"/>
      <c r="Q696" s="148" t="s">
        <v>190</v>
      </c>
      <c r="R696" s="119" t="str">
        <f t="array" ref="R696">IF(ISNA(VLOOKUP($F696, AdmittedwithRecentDischarge!$I$28:$I$1527,1,FALSE)),"",MAX(IF((AdmittedwithRecentDischarge!$I$28:$I$1527=$F696)*(AdmittedwithRecentDischarge!$M$28:$M$1527&lt;=TransferLog!$J696),AdmittedwithRecentDischarge!$M$28:$M$1527)))</f>
        <v/>
      </c>
      <c r="S696" s="120" t="str">
        <f t="array" ref="S696">IF(ISNA(INDEX(AdmittedwithRecentDischarge!$AH$28:$AH$1527,MATCH($F696&amp;$R696,AdmittedwithRecentDischarge!$I$28:$I$1527&amp;AdmittedwithRecentDischarge!$M$28:$M$1527,0))),"", IF($R696&lt;&gt;"",INDEX(AdmittedwithRecentDischarge!$AH$28:$AH$1527,MATCH($F696&amp;$R696,AdmittedwithRecentDischarge!$I$28:$I$1527&amp;AdmittedwithRecentDischarge!$M$28:$M$1527,0)),""))</f>
        <v/>
      </c>
      <c r="T696" s="190">
        <f t="array" ref="T696">IF(ISNA(INDEX(AdmittedwithRecentDischarge!$I$28:$W$1527, (MATCH($F696&amp;$R696,AdmittedwithRecentDischarge!$I$28:$I$1527&amp;AdmittedwithRecentDischarge!$M$28:$M$1527,0)))),"",INDEX(AdmittedwithRecentDischarge!$I$28:$W$1527, (MATCH($F696&amp;$R696,AdmittedwithRecentDischarge!$I$28:$I$1527&amp;AdmittedwithRecentDischarge!$M$28:$M$1527,0)),9))</f>
        <v>0</v>
      </c>
      <c r="U696" s="191">
        <f t="array" ref="U696">IF(ISNA(INDEX(AdmittedwithRecentDischarge!$I$28:$W$1527, (MATCH($F696&amp;$R696,AdmittedwithRecentDischarge!$I$28:$I$1527&amp;AdmittedwithRecentDischarge!$M$28:$M$1527,0)))),"",INDEX(AdmittedwithRecentDischarge!$I$28:$W$1527, (MATCH($F696&amp;$R696,AdmittedwithRecentDischarge!$I$28:$I$1527&amp;AdmittedwithRecentDischarge!$M$28:$M$1527,0)),11))</f>
        <v>0</v>
      </c>
      <c r="V696" s="191">
        <f t="array" ref="V696">IF(ISNA(INDEX(AdmittedwithRecentDischarge!$I$28:$W$1527, (MATCH($F696&amp;$R696,AdmittedwithRecentDischarge!$I$28:$I$1527&amp;AdmittedwithRecentDischarge!$M$28:$M$1527,0)))),"",INDEX(AdmittedwithRecentDischarge!$I$28:$W$1527, (MATCH($F696&amp;$R696,AdmittedwithRecentDischarge!$I$28:$I$1527&amp;AdmittedwithRecentDischarge!$M$28:$M$1527,0)),15))</f>
        <v>0</v>
      </c>
      <c r="W696" s="228" t="b">
        <f t="shared" si="64"/>
        <v>0</v>
      </c>
      <c r="X696" s="224" t="str">
        <f t="array" ref="X696">IF(ISNA(VLOOKUP($F696, AdmittedwithRecentDischarge!$I$28:$I$1527,1,FALSE)),"",MAX(IF((AdmittedwithRecentDischarge!$I$28:$I$1527=$F696)*(AdmittedwithRecentDischarge!$K$28:$K$1527&lt;=TransferLog!$J696),AdmittedwithRecentDischarge!$K$28:$K$1527)))</f>
        <v/>
      </c>
      <c r="Y696" s="224" t="b">
        <f t="shared" si="65"/>
        <v>0</v>
      </c>
      <c r="Z696" s="208"/>
      <c r="AA696" s="207" t="str">
        <f t="shared" si="62"/>
        <v/>
      </c>
      <c r="AB696" s="212" t="b">
        <f t="shared" si="66"/>
        <v>0</v>
      </c>
      <c r="AC696" s="213">
        <f t="shared" si="63"/>
        <v>0</v>
      </c>
      <c r="AD696" s="298"/>
      <c r="AE696" s="299"/>
      <c r="AF696" s="21">
        <f t="shared" si="51"/>
        <v>0</v>
      </c>
    </row>
    <row r="697" spans="1:32" s="21" customFormat="1" ht="16.5" customHeight="1">
      <c r="A697" s="22"/>
      <c r="B697" s="22"/>
      <c r="C697" s="22"/>
      <c r="D697" s="115">
        <f t="shared" si="50"/>
        <v>677</v>
      </c>
      <c r="E697" s="248" t="str">
        <f t="array" ref="E697">IF($F697&lt;&gt;"",INDEX(DropDownLists!$K$10:$K$2516,MATCH($F697,DropDownLists!$L$10:$L$2516,0)),"")</f>
        <v/>
      </c>
      <c r="F697" s="116"/>
      <c r="G697" s="118"/>
      <c r="I697" s="144"/>
      <c r="J697" s="141"/>
      <c r="K697" s="145"/>
      <c r="L697" s="146"/>
      <c r="M697" s="195" t="str">
        <f t="array" ref="M697">IF($L697&lt;&gt;"",INDEX(DropDownLists!$H$10:$H$2516,MATCH($L697,DropDownLists!$I$10:$I$2516,0)),"")</f>
        <v/>
      </c>
      <c r="N697" s="148"/>
      <c r="O697" s="148"/>
      <c r="P697" s="146"/>
      <c r="Q697" s="148" t="s">
        <v>190</v>
      </c>
      <c r="R697" s="119" t="str">
        <f t="array" ref="R697">IF(ISNA(VLOOKUP($F697, AdmittedwithRecentDischarge!$I$28:$I$1527,1,FALSE)),"",MAX(IF((AdmittedwithRecentDischarge!$I$28:$I$1527=$F697)*(AdmittedwithRecentDischarge!$M$28:$M$1527&lt;=TransferLog!$J697),AdmittedwithRecentDischarge!$M$28:$M$1527)))</f>
        <v/>
      </c>
      <c r="S697" s="120" t="str">
        <f t="array" ref="S697">IF(ISNA(INDEX(AdmittedwithRecentDischarge!$AH$28:$AH$1527,MATCH($F697&amp;$R697,AdmittedwithRecentDischarge!$I$28:$I$1527&amp;AdmittedwithRecentDischarge!$M$28:$M$1527,0))),"", IF($R697&lt;&gt;"",INDEX(AdmittedwithRecentDischarge!$AH$28:$AH$1527,MATCH($F697&amp;$R697,AdmittedwithRecentDischarge!$I$28:$I$1527&amp;AdmittedwithRecentDischarge!$M$28:$M$1527,0)),""))</f>
        <v/>
      </c>
      <c r="T697" s="190">
        <f t="array" ref="T697">IF(ISNA(INDEX(AdmittedwithRecentDischarge!$I$28:$W$1527, (MATCH($F697&amp;$R697,AdmittedwithRecentDischarge!$I$28:$I$1527&amp;AdmittedwithRecentDischarge!$M$28:$M$1527,0)))),"",INDEX(AdmittedwithRecentDischarge!$I$28:$W$1527, (MATCH($F697&amp;$R697,AdmittedwithRecentDischarge!$I$28:$I$1527&amp;AdmittedwithRecentDischarge!$M$28:$M$1527,0)),9))</f>
        <v>0</v>
      </c>
      <c r="U697" s="191">
        <f t="array" ref="U697">IF(ISNA(INDEX(AdmittedwithRecentDischarge!$I$28:$W$1527, (MATCH($F697&amp;$R697,AdmittedwithRecentDischarge!$I$28:$I$1527&amp;AdmittedwithRecentDischarge!$M$28:$M$1527,0)))),"",INDEX(AdmittedwithRecentDischarge!$I$28:$W$1527, (MATCH($F697&amp;$R697,AdmittedwithRecentDischarge!$I$28:$I$1527&amp;AdmittedwithRecentDischarge!$M$28:$M$1527,0)),11))</f>
        <v>0</v>
      </c>
      <c r="V697" s="191">
        <f t="array" ref="V697">IF(ISNA(INDEX(AdmittedwithRecentDischarge!$I$28:$W$1527, (MATCH($F697&amp;$R697,AdmittedwithRecentDischarge!$I$28:$I$1527&amp;AdmittedwithRecentDischarge!$M$28:$M$1527,0)))),"",INDEX(AdmittedwithRecentDischarge!$I$28:$W$1527, (MATCH($F697&amp;$R697,AdmittedwithRecentDischarge!$I$28:$I$1527&amp;AdmittedwithRecentDischarge!$M$28:$M$1527,0)),15))</f>
        <v>0</v>
      </c>
      <c r="W697" s="228" t="b">
        <f t="shared" si="64"/>
        <v>0</v>
      </c>
      <c r="X697" s="224" t="str">
        <f t="array" ref="X697">IF(ISNA(VLOOKUP($F697, AdmittedwithRecentDischarge!$I$28:$I$1527,1,FALSE)),"",MAX(IF((AdmittedwithRecentDischarge!$I$28:$I$1527=$F697)*(AdmittedwithRecentDischarge!$K$28:$K$1527&lt;=TransferLog!$J697),AdmittedwithRecentDischarge!$K$28:$K$1527)))</f>
        <v/>
      </c>
      <c r="Y697" s="224" t="b">
        <f t="shared" si="65"/>
        <v>0</v>
      </c>
      <c r="Z697" s="208"/>
      <c r="AA697" s="207" t="str">
        <f t="shared" si="62"/>
        <v/>
      </c>
      <c r="AB697" s="212" t="b">
        <f t="shared" si="66"/>
        <v>0</v>
      </c>
      <c r="AC697" s="213">
        <f t="shared" si="63"/>
        <v>0</v>
      </c>
      <c r="AD697" s="298"/>
      <c r="AE697" s="299"/>
      <c r="AF697" s="21">
        <f t="shared" si="51"/>
        <v>0</v>
      </c>
    </row>
    <row r="698" spans="1:32" s="21" customFormat="1" ht="16.5" customHeight="1">
      <c r="A698" s="22"/>
      <c r="B698" s="22"/>
      <c r="C698" s="22"/>
      <c r="D698" s="115">
        <f t="shared" si="50"/>
        <v>678</v>
      </c>
      <c r="E698" s="248" t="str">
        <f t="array" ref="E698">IF($F698&lt;&gt;"",INDEX(DropDownLists!$K$10:$K$2516,MATCH($F698,DropDownLists!$L$10:$L$2516,0)),"")</f>
        <v/>
      </c>
      <c r="F698" s="116"/>
      <c r="G698" s="118"/>
      <c r="I698" s="144"/>
      <c r="J698" s="141"/>
      <c r="K698" s="145"/>
      <c r="L698" s="146"/>
      <c r="M698" s="195" t="str">
        <f t="array" ref="M698">IF($L698&lt;&gt;"",INDEX(DropDownLists!$H$10:$H$2516,MATCH($L698,DropDownLists!$I$10:$I$2516,0)),"")</f>
        <v/>
      </c>
      <c r="N698" s="148"/>
      <c r="O698" s="148"/>
      <c r="P698" s="146"/>
      <c r="Q698" s="148" t="s">
        <v>190</v>
      </c>
      <c r="R698" s="119" t="str">
        <f t="array" ref="R698">IF(ISNA(VLOOKUP($F698, AdmittedwithRecentDischarge!$I$28:$I$1527,1,FALSE)),"",MAX(IF((AdmittedwithRecentDischarge!$I$28:$I$1527=$F698)*(AdmittedwithRecentDischarge!$M$28:$M$1527&lt;=TransferLog!$J698),AdmittedwithRecentDischarge!$M$28:$M$1527)))</f>
        <v/>
      </c>
      <c r="S698" s="120" t="str">
        <f t="array" ref="S698">IF(ISNA(INDEX(AdmittedwithRecentDischarge!$AH$28:$AH$1527,MATCH($F698&amp;$R698,AdmittedwithRecentDischarge!$I$28:$I$1527&amp;AdmittedwithRecentDischarge!$M$28:$M$1527,0))),"", IF($R698&lt;&gt;"",INDEX(AdmittedwithRecentDischarge!$AH$28:$AH$1527,MATCH($F698&amp;$R698,AdmittedwithRecentDischarge!$I$28:$I$1527&amp;AdmittedwithRecentDischarge!$M$28:$M$1527,0)),""))</f>
        <v/>
      </c>
      <c r="T698" s="190">
        <f t="array" ref="T698">IF(ISNA(INDEX(AdmittedwithRecentDischarge!$I$28:$W$1527, (MATCH($F698&amp;$R698,AdmittedwithRecentDischarge!$I$28:$I$1527&amp;AdmittedwithRecentDischarge!$M$28:$M$1527,0)))),"",INDEX(AdmittedwithRecentDischarge!$I$28:$W$1527, (MATCH($F698&amp;$R698,AdmittedwithRecentDischarge!$I$28:$I$1527&amp;AdmittedwithRecentDischarge!$M$28:$M$1527,0)),9))</f>
        <v>0</v>
      </c>
      <c r="U698" s="191">
        <f t="array" ref="U698">IF(ISNA(INDEX(AdmittedwithRecentDischarge!$I$28:$W$1527, (MATCH($F698&amp;$R698,AdmittedwithRecentDischarge!$I$28:$I$1527&amp;AdmittedwithRecentDischarge!$M$28:$M$1527,0)))),"",INDEX(AdmittedwithRecentDischarge!$I$28:$W$1527, (MATCH($F698&amp;$R698,AdmittedwithRecentDischarge!$I$28:$I$1527&amp;AdmittedwithRecentDischarge!$M$28:$M$1527,0)),11))</f>
        <v>0</v>
      </c>
      <c r="V698" s="191">
        <f t="array" ref="V698">IF(ISNA(INDEX(AdmittedwithRecentDischarge!$I$28:$W$1527, (MATCH($F698&amp;$R698,AdmittedwithRecentDischarge!$I$28:$I$1527&amp;AdmittedwithRecentDischarge!$M$28:$M$1527,0)))),"",INDEX(AdmittedwithRecentDischarge!$I$28:$W$1527, (MATCH($F698&amp;$R698,AdmittedwithRecentDischarge!$I$28:$I$1527&amp;AdmittedwithRecentDischarge!$M$28:$M$1527,0)),15))</f>
        <v>0</v>
      </c>
      <c r="W698" s="228" t="b">
        <f t="shared" si="64"/>
        <v>0</v>
      </c>
      <c r="X698" s="224" t="str">
        <f t="array" ref="X698">IF(ISNA(VLOOKUP($F698, AdmittedwithRecentDischarge!$I$28:$I$1527,1,FALSE)),"",MAX(IF((AdmittedwithRecentDischarge!$I$28:$I$1527=$F698)*(AdmittedwithRecentDischarge!$K$28:$K$1527&lt;=TransferLog!$J698),AdmittedwithRecentDischarge!$K$28:$K$1527)))</f>
        <v/>
      </c>
      <c r="Y698" s="224" t="b">
        <f t="shared" si="65"/>
        <v>0</v>
      </c>
      <c r="Z698" s="208"/>
      <c r="AA698" s="207" t="str">
        <f t="shared" si="62"/>
        <v/>
      </c>
      <c r="AB698" s="212" t="b">
        <f t="shared" si="66"/>
        <v>0</v>
      </c>
      <c r="AC698" s="213">
        <f t="shared" si="63"/>
        <v>0</v>
      </c>
      <c r="AD698" s="298"/>
      <c r="AE698" s="299"/>
      <c r="AF698" s="21">
        <f t="shared" si="51"/>
        <v>0</v>
      </c>
    </row>
    <row r="699" spans="1:32" s="21" customFormat="1" ht="16.5" customHeight="1">
      <c r="A699" s="22"/>
      <c r="B699" s="22"/>
      <c r="C699" s="22"/>
      <c r="D699" s="115">
        <f t="shared" si="50"/>
        <v>679</v>
      </c>
      <c r="E699" s="248" t="str">
        <f t="array" ref="E699">IF($F699&lt;&gt;"",INDEX(DropDownLists!$K$10:$K$2516,MATCH($F699,DropDownLists!$L$10:$L$2516,0)),"")</f>
        <v/>
      </c>
      <c r="F699" s="116"/>
      <c r="G699" s="118"/>
      <c r="I699" s="144"/>
      <c r="J699" s="141"/>
      <c r="K699" s="145"/>
      <c r="L699" s="146"/>
      <c r="M699" s="195" t="str">
        <f t="array" ref="M699">IF($L699&lt;&gt;"",INDEX(DropDownLists!$H$10:$H$2516,MATCH($L699,DropDownLists!$I$10:$I$2516,0)),"")</f>
        <v/>
      </c>
      <c r="N699" s="148"/>
      <c r="O699" s="148"/>
      <c r="P699" s="146"/>
      <c r="Q699" s="148" t="s">
        <v>190</v>
      </c>
      <c r="R699" s="119" t="str">
        <f t="array" ref="R699">IF(ISNA(VLOOKUP($F699, AdmittedwithRecentDischarge!$I$28:$I$1527,1,FALSE)),"",MAX(IF((AdmittedwithRecentDischarge!$I$28:$I$1527=$F699)*(AdmittedwithRecentDischarge!$M$28:$M$1527&lt;=TransferLog!$J699),AdmittedwithRecentDischarge!$M$28:$M$1527)))</f>
        <v/>
      </c>
      <c r="S699" s="120" t="str">
        <f t="array" ref="S699">IF(ISNA(INDEX(AdmittedwithRecentDischarge!$AH$28:$AH$1527,MATCH($F699&amp;$R699,AdmittedwithRecentDischarge!$I$28:$I$1527&amp;AdmittedwithRecentDischarge!$M$28:$M$1527,0))),"", IF($R699&lt;&gt;"",INDEX(AdmittedwithRecentDischarge!$AH$28:$AH$1527,MATCH($F699&amp;$R699,AdmittedwithRecentDischarge!$I$28:$I$1527&amp;AdmittedwithRecentDischarge!$M$28:$M$1527,0)),""))</f>
        <v/>
      </c>
      <c r="T699" s="190">
        <f t="array" ref="T699">IF(ISNA(INDEX(AdmittedwithRecentDischarge!$I$28:$W$1527, (MATCH($F699&amp;$R699,AdmittedwithRecentDischarge!$I$28:$I$1527&amp;AdmittedwithRecentDischarge!$M$28:$M$1527,0)))),"",INDEX(AdmittedwithRecentDischarge!$I$28:$W$1527, (MATCH($F699&amp;$R699,AdmittedwithRecentDischarge!$I$28:$I$1527&amp;AdmittedwithRecentDischarge!$M$28:$M$1527,0)),9))</f>
        <v>0</v>
      </c>
      <c r="U699" s="191">
        <f t="array" ref="U699">IF(ISNA(INDEX(AdmittedwithRecentDischarge!$I$28:$W$1527, (MATCH($F699&amp;$R699,AdmittedwithRecentDischarge!$I$28:$I$1527&amp;AdmittedwithRecentDischarge!$M$28:$M$1527,0)))),"",INDEX(AdmittedwithRecentDischarge!$I$28:$W$1527, (MATCH($F699&amp;$R699,AdmittedwithRecentDischarge!$I$28:$I$1527&amp;AdmittedwithRecentDischarge!$M$28:$M$1527,0)),11))</f>
        <v>0</v>
      </c>
      <c r="V699" s="191">
        <f t="array" ref="V699">IF(ISNA(INDEX(AdmittedwithRecentDischarge!$I$28:$W$1527, (MATCH($F699&amp;$R699,AdmittedwithRecentDischarge!$I$28:$I$1527&amp;AdmittedwithRecentDischarge!$M$28:$M$1527,0)))),"",INDEX(AdmittedwithRecentDischarge!$I$28:$W$1527, (MATCH($F699&amp;$R699,AdmittedwithRecentDischarge!$I$28:$I$1527&amp;AdmittedwithRecentDischarge!$M$28:$M$1527,0)),15))</f>
        <v>0</v>
      </c>
      <c r="W699" s="228" t="b">
        <f t="shared" si="64"/>
        <v>0</v>
      </c>
      <c r="X699" s="224" t="str">
        <f t="array" ref="X699">IF(ISNA(VLOOKUP($F699, AdmittedwithRecentDischarge!$I$28:$I$1527,1,FALSE)),"",MAX(IF((AdmittedwithRecentDischarge!$I$28:$I$1527=$F699)*(AdmittedwithRecentDischarge!$K$28:$K$1527&lt;=TransferLog!$J699),AdmittedwithRecentDischarge!$K$28:$K$1527)))</f>
        <v/>
      </c>
      <c r="Y699" s="224" t="b">
        <f t="shared" si="65"/>
        <v>0</v>
      </c>
      <c r="Z699" s="208"/>
      <c r="AA699" s="207" t="str">
        <f t="shared" si="62"/>
        <v/>
      </c>
      <c r="AB699" s="212" t="b">
        <f t="shared" si="66"/>
        <v>0</v>
      </c>
      <c r="AC699" s="213">
        <f t="shared" si="63"/>
        <v>0</v>
      </c>
      <c r="AD699" s="298"/>
      <c r="AE699" s="299"/>
      <c r="AF699" s="21">
        <f t="shared" si="51"/>
        <v>0</v>
      </c>
    </row>
    <row r="700" spans="1:32" s="21" customFormat="1" ht="16.5" customHeight="1">
      <c r="A700" s="22"/>
      <c r="B700" s="22"/>
      <c r="C700" s="22"/>
      <c r="D700" s="115">
        <f t="shared" si="50"/>
        <v>680</v>
      </c>
      <c r="E700" s="248" t="str">
        <f t="array" ref="E700">IF($F700&lt;&gt;"",INDEX(DropDownLists!$K$10:$K$2516,MATCH($F700,DropDownLists!$L$10:$L$2516,0)),"")</f>
        <v/>
      </c>
      <c r="F700" s="116"/>
      <c r="G700" s="118"/>
      <c r="I700" s="144"/>
      <c r="J700" s="141"/>
      <c r="K700" s="145"/>
      <c r="L700" s="146"/>
      <c r="M700" s="195" t="str">
        <f t="array" ref="M700">IF($L700&lt;&gt;"",INDEX(DropDownLists!$H$10:$H$2516,MATCH($L700,DropDownLists!$I$10:$I$2516,0)),"")</f>
        <v/>
      </c>
      <c r="N700" s="148"/>
      <c r="O700" s="148"/>
      <c r="P700" s="146"/>
      <c r="Q700" s="148" t="s">
        <v>190</v>
      </c>
      <c r="R700" s="119" t="str">
        <f t="array" ref="R700">IF(ISNA(VLOOKUP($F700, AdmittedwithRecentDischarge!$I$28:$I$1527,1,FALSE)),"",MAX(IF((AdmittedwithRecentDischarge!$I$28:$I$1527=$F700)*(AdmittedwithRecentDischarge!$M$28:$M$1527&lt;=TransferLog!$J700),AdmittedwithRecentDischarge!$M$28:$M$1527)))</f>
        <v/>
      </c>
      <c r="S700" s="120" t="str">
        <f t="array" ref="S700">IF(ISNA(INDEX(AdmittedwithRecentDischarge!$AH$28:$AH$1527,MATCH($F700&amp;$R700,AdmittedwithRecentDischarge!$I$28:$I$1527&amp;AdmittedwithRecentDischarge!$M$28:$M$1527,0))),"", IF($R700&lt;&gt;"",INDEX(AdmittedwithRecentDischarge!$AH$28:$AH$1527,MATCH($F700&amp;$R700,AdmittedwithRecentDischarge!$I$28:$I$1527&amp;AdmittedwithRecentDischarge!$M$28:$M$1527,0)),""))</f>
        <v/>
      </c>
      <c r="T700" s="190">
        <f t="array" ref="T700">IF(ISNA(INDEX(AdmittedwithRecentDischarge!$I$28:$W$1527, (MATCH($F700&amp;$R700,AdmittedwithRecentDischarge!$I$28:$I$1527&amp;AdmittedwithRecentDischarge!$M$28:$M$1527,0)))),"",INDEX(AdmittedwithRecentDischarge!$I$28:$W$1527, (MATCH($F700&amp;$R700,AdmittedwithRecentDischarge!$I$28:$I$1527&amp;AdmittedwithRecentDischarge!$M$28:$M$1527,0)),9))</f>
        <v>0</v>
      </c>
      <c r="U700" s="191">
        <f t="array" ref="U700">IF(ISNA(INDEX(AdmittedwithRecentDischarge!$I$28:$W$1527, (MATCH($F700&amp;$R700,AdmittedwithRecentDischarge!$I$28:$I$1527&amp;AdmittedwithRecentDischarge!$M$28:$M$1527,0)))),"",INDEX(AdmittedwithRecentDischarge!$I$28:$W$1527, (MATCH($F700&amp;$R700,AdmittedwithRecentDischarge!$I$28:$I$1527&amp;AdmittedwithRecentDischarge!$M$28:$M$1527,0)),11))</f>
        <v>0</v>
      </c>
      <c r="V700" s="191">
        <f t="array" ref="V700">IF(ISNA(INDEX(AdmittedwithRecentDischarge!$I$28:$W$1527, (MATCH($F700&amp;$R700,AdmittedwithRecentDischarge!$I$28:$I$1527&amp;AdmittedwithRecentDischarge!$M$28:$M$1527,0)))),"",INDEX(AdmittedwithRecentDischarge!$I$28:$W$1527, (MATCH($F700&amp;$R700,AdmittedwithRecentDischarge!$I$28:$I$1527&amp;AdmittedwithRecentDischarge!$M$28:$M$1527,0)),15))</f>
        <v>0</v>
      </c>
      <c r="W700" s="228" t="b">
        <f t="shared" si="64"/>
        <v>0</v>
      </c>
      <c r="X700" s="224" t="str">
        <f t="array" ref="X700">IF(ISNA(VLOOKUP($F700, AdmittedwithRecentDischarge!$I$28:$I$1527,1,FALSE)),"",MAX(IF((AdmittedwithRecentDischarge!$I$28:$I$1527=$F700)*(AdmittedwithRecentDischarge!$K$28:$K$1527&lt;=TransferLog!$J700),AdmittedwithRecentDischarge!$K$28:$K$1527)))</f>
        <v/>
      </c>
      <c r="Y700" s="224" t="b">
        <f t="shared" si="65"/>
        <v>0</v>
      </c>
      <c r="Z700" s="208"/>
      <c r="AA700" s="207" t="str">
        <f t="shared" si="62"/>
        <v/>
      </c>
      <c r="AB700" s="212" t="b">
        <f t="shared" si="66"/>
        <v>0</v>
      </c>
      <c r="AC700" s="213">
        <f t="shared" si="63"/>
        <v>0</v>
      </c>
      <c r="AD700" s="298"/>
      <c r="AE700" s="299"/>
      <c r="AF700" s="21">
        <f t="shared" si="51"/>
        <v>0</v>
      </c>
    </row>
    <row r="701" spans="1:32" s="21" customFormat="1" ht="16.5" customHeight="1">
      <c r="A701" s="22"/>
      <c r="B701" s="22"/>
      <c r="C701" s="22"/>
      <c r="D701" s="115">
        <f t="shared" si="50"/>
        <v>681</v>
      </c>
      <c r="E701" s="248" t="str">
        <f t="array" ref="E701">IF($F701&lt;&gt;"",INDEX(DropDownLists!$K$10:$K$2516,MATCH($F701,DropDownLists!$L$10:$L$2516,0)),"")</f>
        <v/>
      </c>
      <c r="F701" s="116"/>
      <c r="G701" s="118"/>
      <c r="I701" s="144"/>
      <c r="J701" s="141"/>
      <c r="K701" s="145"/>
      <c r="L701" s="146"/>
      <c r="M701" s="195" t="str">
        <f t="array" ref="M701">IF($L701&lt;&gt;"",INDEX(DropDownLists!$H$10:$H$2516,MATCH($L701,DropDownLists!$I$10:$I$2516,0)),"")</f>
        <v/>
      </c>
      <c r="N701" s="148"/>
      <c r="O701" s="148"/>
      <c r="P701" s="146"/>
      <c r="Q701" s="148" t="s">
        <v>190</v>
      </c>
      <c r="R701" s="119" t="str">
        <f t="array" ref="R701">IF(ISNA(VLOOKUP($F701, AdmittedwithRecentDischarge!$I$28:$I$1527,1,FALSE)),"",MAX(IF((AdmittedwithRecentDischarge!$I$28:$I$1527=$F701)*(AdmittedwithRecentDischarge!$M$28:$M$1527&lt;=TransferLog!$J701),AdmittedwithRecentDischarge!$M$28:$M$1527)))</f>
        <v/>
      </c>
      <c r="S701" s="120" t="str">
        <f t="array" ref="S701">IF(ISNA(INDEX(AdmittedwithRecentDischarge!$AH$28:$AH$1527,MATCH($F701&amp;$R701,AdmittedwithRecentDischarge!$I$28:$I$1527&amp;AdmittedwithRecentDischarge!$M$28:$M$1527,0))),"", IF($R701&lt;&gt;"",INDEX(AdmittedwithRecentDischarge!$AH$28:$AH$1527,MATCH($F701&amp;$R701,AdmittedwithRecentDischarge!$I$28:$I$1527&amp;AdmittedwithRecentDischarge!$M$28:$M$1527,0)),""))</f>
        <v/>
      </c>
      <c r="T701" s="190">
        <f t="array" ref="T701">IF(ISNA(INDEX(AdmittedwithRecentDischarge!$I$28:$W$1527, (MATCH($F701&amp;$R701,AdmittedwithRecentDischarge!$I$28:$I$1527&amp;AdmittedwithRecentDischarge!$M$28:$M$1527,0)))),"",INDEX(AdmittedwithRecentDischarge!$I$28:$W$1527, (MATCH($F701&amp;$R701,AdmittedwithRecentDischarge!$I$28:$I$1527&amp;AdmittedwithRecentDischarge!$M$28:$M$1527,0)),9))</f>
        <v>0</v>
      </c>
      <c r="U701" s="191">
        <f t="array" ref="U701">IF(ISNA(INDEX(AdmittedwithRecentDischarge!$I$28:$W$1527, (MATCH($F701&amp;$R701,AdmittedwithRecentDischarge!$I$28:$I$1527&amp;AdmittedwithRecentDischarge!$M$28:$M$1527,0)))),"",INDEX(AdmittedwithRecentDischarge!$I$28:$W$1527, (MATCH($F701&amp;$R701,AdmittedwithRecentDischarge!$I$28:$I$1527&amp;AdmittedwithRecentDischarge!$M$28:$M$1527,0)),11))</f>
        <v>0</v>
      </c>
      <c r="V701" s="191">
        <f t="array" ref="V701">IF(ISNA(INDEX(AdmittedwithRecentDischarge!$I$28:$W$1527, (MATCH($F701&amp;$R701,AdmittedwithRecentDischarge!$I$28:$I$1527&amp;AdmittedwithRecentDischarge!$M$28:$M$1527,0)))),"",INDEX(AdmittedwithRecentDischarge!$I$28:$W$1527, (MATCH($F701&amp;$R701,AdmittedwithRecentDischarge!$I$28:$I$1527&amp;AdmittedwithRecentDischarge!$M$28:$M$1527,0)),15))</f>
        <v>0</v>
      </c>
      <c r="W701" s="228" t="b">
        <f t="shared" si="64"/>
        <v>0</v>
      </c>
      <c r="X701" s="224" t="str">
        <f t="array" ref="X701">IF(ISNA(VLOOKUP($F701, AdmittedwithRecentDischarge!$I$28:$I$1527,1,FALSE)),"",MAX(IF((AdmittedwithRecentDischarge!$I$28:$I$1527=$F701)*(AdmittedwithRecentDischarge!$K$28:$K$1527&lt;=TransferLog!$J701),AdmittedwithRecentDischarge!$K$28:$K$1527)))</f>
        <v/>
      </c>
      <c r="Y701" s="224" t="b">
        <f t="shared" si="65"/>
        <v>0</v>
      </c>
      <c r="Z701" s="208"/>
      <c r="AA701" s="207" t="str">
        <f t="shared" si="62"/>
        <v/>
      </c>
      <c r="AB701" s="212" t="b">
        <f t="shared" si="66"/>
        <v>0</v>
      </c>
      <c r="AC701" s="213">
        <f t="shared" si="63"/>
        <v>0</v>
      </c>
      <c r="AD701" s="298"/>
      <c r="AE701" s="299"/>
      <c r="AF701" s="21">
        <f t="shared" si="51"/>
        <v>0</v>
      </c>
    </row>
    <row r="702" spans="1:32" s="21" customFormat="1" ht="16.5" customHeight="1">
      <c r="A702" s="22"/>
      <c r="B702" s="22"/>
      <c r="C702" s="22"/>
      <c r="D702" s="115">
        <f t="shared" si="50"/>
        <v>682</v>
      </c>
      <c r="E702" s="248" t="str">
        <f t="array" ref="E702">IF($F702&lt;&gt;"",INDEX(DropDownLists!$K$10:$K$2516,MATCH($F702,DropDownLists!$L$10:$L$2516,0)),"")</f>
        <v/>
      </c>
      <c r="F702" s="116"/>
      <c r="G702" s="118"/>
      <c r="I702" s="144"/>
      <c r="J702" s="141"/>
      <c r="K702" s="145"/>
      <c r="L702" s="146"/>
      <c r="M702" s="195" t="str">
        <f t="array" ref="M702">IF($L702&lt;&gt;"",INDEX(DropDownLists!$H$10:$H$2516,MATCH($L702,DropDownLists!$I$10:$I$2516,0)),"")</f>
        <v/>
      </c>
      <c r="N702" s="148"/>
      <c r="O702" s="148"/>
      <c r="P702" s="146"/>
      <c r="Q702" s="148" t="s">
        <v>190</v>
      </c>
      <c r="R702" s="119" t="str">
        <f t="array" ref="R702">IF(ISNA(VLOOKUP($F702, AdmittedwithRecentDischarge!$I$28:$I$1527,1,FALSE)),"",MAX(IF((AdmittedwithRecentDischarge!$I$28:$I$1527=$F702)*(AdmittedwithRecentDischarge!$M$28:$M$1527&lt;=TransferLog!$J702),AdmittedwithRecentDischarge!$M$28:$M$1527)))</f>
        <v/>
      </c>
      <c r="S702" s="120" t="str">
        <f t="array" ref="S702">IF(ISNA(INDEX(AdmittedwithRecentDischarge!$AH$28:$AH$1527,MATCH($F702&amp;$R702,AdmittedwithRecentDischarge!$I$28:$I$1527&amp;AdmittedwithRecentDischarge!$M$28:$M$1527,0))),"", IF($R702&lt;&gt;"",INDEX(AdmittedwithRecentDischarge!$AH$28:$AH$1527,MATCH($F702&amp;$R702,AdmittedwithRecentDischarge!$I$28:$I$1527&amp;AdmittedwithRecentDischarge!$M$28:$M$1527,0)),""))</f>
        <v/>
      </c>
      <c r="T702" s="190">
        <f t="array" ref="T702">IF(ISNA(INDEX(AdmittedwithRecentDischarge!$I$28:$W$1527, (MATCH($F702&amp;$R702,AdmittedwithRecentDischarge!$I$28:$I$1527&amp;AdmittedwithRecentDischarge!$M$28:$M$1527,0)))),"",INDEX(AdmittedwithRecentDischarge!$I$28:$W$1527, (MATCH($F702&amp;$R702,AdmittedwithRecentDischarge!$I$28:$I$1527&amp;AdmittedwithRecentDischarge!$M$28:$M$1527,0)),9))</f>
        <v>0</v>
      </c>
      <c r="U702" s="191">
        <f t="array" ref="U702">IF(ISNA(INDEX(AdmittedwithRecentDischarge!$I$28:$W$1527, (MATCH($F702&amp;$R702,AdmittedwithRecentDischarge!$I$28:$I$1527&amp;AdmittedwithRecentDischarge!$M$28:$M$1527,0)))),"",INDEX(AdmittedwithRecentDischarge!$I$28:$W$1527, (MATCH($F702&amp;$R702,AdmittedwithRecentDischarge!$I$28:$I$1527&amp;AdmittedwithRecentDischarge!$M$28:$M$1527,0)),11))</f>
        <v>0</v>
      </c>
      <c r="V702" s="191">
        <f t="array" ref="V702">IF(ISNA(INDEX(AdmittedwithRecentDischarge!$I$28:$W$1527, (MATCH($F702&amp;$R702,AdmittedwithRecentDischarge!$I$28:$I$1527&amp;AdmittedwithRecentDischarge!$M$28:$M$1527,0)))),"",INDEX(AdmittedwithRecentDischarge!$I$28:$W$1527, (MATCH($F702&amp;$R702,AdmittedwithRecentDischarge!$I$28:$I$1527&amp;AdmittedwithRecentDischarge!$M$28:$M$1527,0)),15))</f>
        <v>0</v>
      </c>
      <c r="W702" s="228" t="b">
        <f t="shared" si="64"/>
        <v>0</v>
      </c>
      <c r="X702" s="224" t="str">
        <f t="array" ref="X702">IF(ISNA(VLOOKUP($F702, AdmittedwithRecentDischarge!$I$28:$I$1527,1,FALSE)),"",MAX(IF((AdmittedwithRecentDischarge!$I$28:$I$1527=$F702)*(AdmittedwithRecentDischarge!$K$28:$K$1527&lt;=TransferLog!$J702),AdmittedwithRecentDischarge!$K$28:$K$1527)))</f>
        <v/>
      </c>
      <c r="Y702" s="224" t="b">
        <f t="shared" si="65"/>
        <v>0</v>
      </c>
      <c r="Z702" s="208"/>
      <c r="AA702" s="207" t="str">
        <f t="shared" si="62"/>
        <v/>
      </c>
      <c r="AB702" s="212" t="b">
        <f t="shared" si="66"/>
        <v>0</v>
      </c>
      <c r="AC702" s="213">
        <f t="shared" si="63"/>
        <v>0</v>
      </c>
      <c r="AD702" s="298"/>
      <c r="AE702" s="299"/>
      <c r="AF702" s="21">
        <f t="shared" si="51"/>
        <v>0</v>
      </c>
    </row>
    <row r="703" spans="1:32" s="21" customFormat="1" ht="16.5" customHeight="1">
      <c r="A703" s="22"/>
      <c r="B703" s="22"/>
      <c r="C703" s="22"/>
      <c r="D703" s="115">
        <f t="shared" si="50"/>
        <v>683</v>
      </c>
      <c r="E703" s="248" t="str">
        <f t="array" ref="E703">IF($F703&lt;&gt;"",INDEX(DropDownLists!$K$10:$K$2516,MATCH($F703,DropDownLists!$L$10:$L$2516,0)),"")</f>
        <v/>
      </c>
      <c r="F703" s="116"/>
      <c r="G703" s="118"/>
      <c r="I703" s="144"/>
      <c r="J703" s="141"/>
      <c r="K703" s="145"/>
      <c r="L703" s="146"/>
      <c r="M703" s="195" t="str">
        <f t="array" ref="M703">IF($L703&lt;&gt;"",INDEX(DropDownLists!$H$10:$H$2516,MATCH($L703,DropDownLists!$I$10:$I$2516,0)),"")</f>
        <v/>
      </c>
      <c r="N703" s="148"/>
      <c r="O703" s="148"/>
      <c r="P703" s="146"/>
      <c r="Q703" s="148" t="s">
        <v>190</v>
      </c>
      <c r="R703" s="119" t="str">
        <f t="array" ref="R703">IF(ISNA(VLOOKUP($F703, AdmittedwithRecentDischarge!$I$28:$I$1527,1,FALSE)),"",MAX(IF((AdmittedwithRecentDischarge!$I$28:$I$1527=$F703)*(AdmittedwithRecentDischarge!$M$28:$M$1527&lt;=TransferLog!$J703),AdmittedwithRecentDischarge!$M$28:$M$1527)))</f>
        <v/>
      </c>
      <c r="S703" s="120" t="str">
        <f t="array" ref="S703">IF(ISNA(INDEX(AdmittedwithRecentDischarge!$AH$28:$AH$1527,MATCH($F703&amp;$R703,AdmittedwithRecentDischarge!$I$28:$I$1527&amp;AdmittedwithRecentDischarge!$M$28:$M$1527,0))),"", IF($R703&lt;&gt;"",INDEX(AdmittedwithRecentDischarge!$AH$28:$AH$1527,MATCH($F703&amp;$R703,AdmittedwithRecentDischarge!$I$28:$I$1527&amp;AdmittedwithRecentDischarge!$M$28:$M$1527,0)),""))</f>
        <v/>
      </c>
      <c r="T703" s="190">
        <f t="array" ref="T703">IF(ISNA(INDEX(AdmittedwithRecentDischarge!$I$28:$W$1527, (MATCH($F703&amp;$R703,AdmittedwithRecentDischarge!$I$28:$I$1527&amp;AdmittedwithRecentDischarge!$M$28:$M$1527,0)))),"",INDEX(AdmittedwithRecentDischarge!$I$28:$W$1527, (MATCH($F703&amp;$R703,AdmittedwithRecentDischarge!$I$28:$I$1527&amp;AdmittedwithRecentDischarge!$M$28:$M$1527,0)),9))</f>
        <v>0</v>
      </c>
      <c r="U703" s="191">
        <f t="array" ref="U703">IF(ISNA(INDEX(AdmittedwithRecentDischarge!$I$28:$W$1527, (MATCH($F703&amp;$R703,AdmittedwithRecentDischarge!$I$28:$I$1527&amp;AdmittedwithRecentDischarge!$M$28:$M$1527,0)))),"",INDEX(AdmittedwithRecentDischarge!$I$28:$W$1527, (MATCH($F703&amp;$R703,AdmittedwithRecentDischarge!$I$28:$I$1527&amp;AdmittedwithRecentDischarge!$M$28:$M$1527,0)),11))</f>
        <v>0</v>
      </c>
      <c r="V703" s="191">
        <f t="array" ref="V703">IF(ISNA(INDEX(AdmittedwithRecentDischarge!$I$28:$W$1527, (MATCH($F703&amp;$R703,AdmittedwithRecentDischarge!$I$28:$I$1527&amp;AdmittedwithRecentDischarge!$M$28:$M$1527,0)))),"",INDEX(AdmittedwithRecentDischarge!$I$28:$W$1527, (MATCH($F703&amp;$R703,AdmittedwithRecentDischarge!$I$28:$I$1527&amp;AdmittedwithRecentDischarge!$M$28:$M$1527,0)),15))</f>
        <v>0</v>
      </c>
      <c r="W703" s="228" t="b">
        <f t="shared" si="64"/>
        <v>0</v>
      </c>
      <c r="X703" s="224" t="str">
        <f t="array" ref="X703">IF(ISNA(VLOOKUP($F703, AdmittedwithRecentDischarge!$I$28:$I$1527,1,FALSE)),"",MAX(IF((AdmittedwithRecentDischarge!$I$28:$I$1527=$F703)*(AdmittedwithRecentDischarge!$K$28:$K$1527&lt;=TransferLog!$J703),AdmittedwithRecentDischarge!$K$28:$K$1527)))</f>
        <v/>
      </c>
      <c r="Y703" s="224" t="b">
        <f t="shared" si="65"/>
        <v>0</v>
      </c>
      <c r="Z703" s="208"/>
      <c r="AA703" s="207" t="str">
        <f t="shared" si="62"/>
        <v/>
      </c>
      <c r="AB703" s="212" t="b">
        <f t="shared" si="66"/>
        <v>0</v>
      </c>
      <c r="AC703" s="213">
        <f t="shared" si="63"/>
        <v>0</v>
      </c>
      <c r="AD703" s="298"/>
      <c r="AE703" s="299"/>
      <c r="AF703" s="21">
        <f t="shared" si="51"/>
        <v>0</v>
      </c>
    </row>
    <row r="704" spans="1:32" s="21" customFormat="1" ht="16.5" customHeight="1">
      <c r="A704" s="22"/>
      <c r="B704" s="22"/>
      <c r="C704" s="22"/>
      <c r="D704" s="115">
        <f t="shared" si="50"/>
        <v>684</v>
      </c>
      <c r="E704" s="248" t="str">
        <f t="array" ref="E704">IF($F704&lt;&gt;"",INDEX(DropDownLists!$K$10:$K$2516,MATCH($F704,DropDownLists!$L$10:$L$2516,0)),"")</f>
        <v/>
      </c>
      <c r="F704" s="116"/>
      <c r="G704" s="118"/>
      <c r="I704" s="144"/>
      <c r="J704" s="141"/>
      <c r="K704" s="145"/>
      <c r="L704" s="146"/>
      <c r="M704" s="195" t="str">
        <f t="array" ref="M704">IF($L704&lt;&gt;"",INDEX(DropDownLists!$H$10:$H$2516,MATCH($L704,DropDownLists!$I$10:$I$2516,0)),"")</f>
        <v/>
      </c>
      <c r="N704" s="148"/>
      <c r="O704" s="148"/>
      <c r="P704" s="146"/>
      <c r="Q704" s="148" t="s">
        <v>190</v>
      </c>
      <c r="R704" s="119" t="str">
        <f t="array" ref="R704">IF(ISNA(VLOOKUP($F704, AdmittedwithRecentDischarge!$I$28:$I$1527,1,FALSE)),"",MAX(IF((AdmittedwithRecentDischarge!$I$28:$I$1527=$F704)*(AdmittedwithRecentDischarge!$M$28:$M$1527&lt;=TransferLog!$J704),AdmittedwithRecentDischarge!$M$28:$M$1527)))</f>
        <v/>
      </c>
      <c r="S704" s="120" t="str">
        <f t="array" ref="S704">IF(ISNA(INDEX(AdmittedwithRecentDischarge!$AH$28:$AH$1527,MATCH($F704&amp;$R704,AdmittedwithRecentDischarge!$I$28:$I$1527&amp;AdmittedwithRecentDischarge!$M$28:$M$1527,0))),"", IF($R704&lt;&gt;"",INDEX(AdmittedwithRecentDischarge!$AH$28:$AH$1527,MATCH($F704&amp;$R704,AdmittedwithRecentDischarge!$I$28:$I$1527&amp;AdmittedwithRecentDischarge!$M$28:$M$1527,0)),""))</f>
        <v/>
      </c>
      <c r="T704" s="190">
        <f t="array" ref="T704">IF(ISNA(INDEX(AdmittedwithRecentDischarge!$I$28:$W$1527, (MATCH($F704&amp;$R704,AdmittedwithRecentDischarge!$I$28:$I$1527&amp;AdmittedwithRecentDischarge!$M$28:$M$1527,0)))),"",INDEX(AdmittedwithRecentDischarge!$I$28:$W$1527, (MATCH($F704&amp;$R704,AdmittedwithRecentDischarge!$I$28:$I$1527&amp;AdmittedwithRecentDischarge!$M$28:$M$1527,0)),9))</f>
        <v>0</v>
      </c>
      <c r="U704" s="191">
        <f t="array" ref="U704">IF(ISNA(INDEX(AdmittedwithRecentDischarge!$I$28:$W$1527, (MATCH($F704&amp;$R704,AdmittedwithRecentDischarge!$I$28:$I$1527&amp;AdmittedwithRecentDischarge!$M$28:$M$1527,0)))),"",INDEX(AdmittedwithRecentDischarge!$I$28:$W$1527, (MATCH($F704&amp;$R704,AdmittedwithRecentDischarge!$I$28:$I$1527&amp;AdmittedwithRecentDischarge!$M$28:$M$1527,0)),11))</f>
        <v>0</v>
      </c>
      <c r="V704" s="191">
        <f t="array" ref="V704">IF(ISNA(INDEX(AdmittedwithRecentDischarge!$I$28:$W$1527, (MATCH($F704&amp;$R704,AdmittedwithRecentDischarge!$I$28:$I$1527&amp;AdmittedwithRecentDischarge!$M$28:$M$1527,0)))),"",INDEX(AdmittedwithRecentDischarge!$I$28:$W$1527, (MATCH($F704&amp;$R704,AdmittedwithRecentDischarge!$I$28:$I$1527&amp;AdmittedwithRecentDischarge!$M$28:$M$1527,0)),15))</f>
        <v>0</v>
      </c>
      <c r="W704" s="228" t="b">
        <f t="shared" si="64"/>
        <v>0</v>
      </c>
      <c r="X704" s="224" t="str">
        <f t="array" ref="X704">IF(ISNA(VLOOKUP($F704, AdmittedwithRecentDischarge!$I$28:$I$1527,1,FALSE)),"",MAX(IF((AdmittedwithRecentDischarge!$I$28:$I$1527=$F704)*(AdmittedwithRecentDischarge!$K$28:$K$1527&lt;=TransferLog!$J704),AdmittedwithRecentDischarge!$K$28:$K$1527)))</f>
        <v/>
      </c>
      <c r="Y704" s="224" t="b">
        <f t="shared" si="65"/>
        <v>0</v>
      </c>
      <c r="Z704" s="208"/>
      <c r="AA704" s="207" t="str">
        <f t="shared" si="62"/>
        <v/>
      </c>
      <c r="AB704" s="212" t="b">
        <f t="shared" si="66"/>
        <v>0</v>
      </c>
      <c r="AC704" s="213">
        <f t="shared" si="63"/>
        <v>0</v>
      </c>
      <c r="AD704" s="298"/>
      <c r="AE704" s="299"/>
      <c r="AF704" s="21">
        <f t="shared" si="51"/>
        <v>0</v>
      </c>
    </row>
    <row r="705" spans="1:32" s="21" customFormat="1" ht="16.5" customHeight="1">
      <c r="A705" s="22"/>
      <c r="B705" s="22"/>
      <c r="C705" s="22"/>
      <c r="D705" s="115">
        <f t="shared" si="50"/>
        <v>685</v>
      </c>
      <c r="E705" s="248" t="str">
        <f t="array" ref="E705">IF($F705&lt;&gt;"",INDEX(DropDownLists!$K$10:$K$2516,MATCH($F705,DropDownLists!$L$10:$L$2516,0)),"")</f>
        <v/>
      </c>
      <c r="F705" s="116"/>
      <c r="G705" s="118"/>
      <c r="I705" s="144"/>
      <c r="J705" s="141"/>
      <c r="K705" s="145"/>
      <c r="L705" s="146"/>
      <c r="M705" s="195" t="str">
        <f t="array" ref="M705">IF($L705&lt;&gt;"",INDEX(DropDownLists!$H$10:$H$2516,MATCH($L705,DropDownLists!$I$10:$I$2516,0)),"")</f>
        <v/>
      </c>
      <c r="N705" s="148"/>
      <c r="O705" s="148"/>
      <c r="P705" s="146"/>
      <c r="Q705" s="148" t="s">
        <v>190</v>
      </c>
      <c r="R705" s="119" t="str">
        <f t="array" ref="R705">IF(ISNA(VLOOKUP($F705, AdmittedwithRecentDischarge!$I$28:$I$1527,1,FALSE)),"",MAX(IF((AdmittedwithRecentDischarge!$I$28:$I$1527=$F705)*(AdmittedwithRecentDischarge!$M$28:$M$1527&lt;=TransferLog!$J705),AdmittedwithRecentDischarge!$M$28:$M$1527)))</f>
        <v/>
      </c>
      <c r="S705" s="120" t="str">
        <f t="array" ref="S705">IF(ISNA(INDEX(AdmittedwithRecentDischarge!$AH$28:$AH$1527,MATCH($F705&amp;$R705,AdmittedwithRecentDischarge!$I$28:$I$1527&amp;AdmittedwithRecentDischarge!$M$28:$M$1527,0))),"", IF($R705&lt;&gt;"",INDEX(AdmittedwithRecentDischarge!$AH$28:$AH$1527,MATCH($F705&amp;$R705,AdmittedwithRecentDischarge!$I$28:$I$1527&amp;AdmittedwithRecentDischarge!$M$28:$M$1527,0)),""))</f>
        <v/>
      </c>
      <c r="T705" s="190">
        <f t="array" ref="T705">IF(ISNA(INDEX(AdmittedwithRecentDischarge!$I$28:$W$1527, (MATCH($F705&amp;$R705,AdmittedwithRecentDischarge!$I$28:$I$1527&amp;AdmittedwithRecentDischarge!$M$28:$M$1527,0)))),"",INDEX(AdmittedwithRecentDischarge!$I$28:$W$1527, (MATCH($F705&amp;$R705,AdmittedwithRecentDischarge!$I$28:$I$1527&amp;AdmittedwithRecentDischarge!$M$28:$M$1527,0)),9))</f>
        <v>0</v>
      </c>
      <c r="U705" s="191">
        <f t="array" ref="U705">IF(ISNA(INDEX(AdmittedwithRecentDischarge!$I$28:$W$1527, (MATCH($F705&amp;$R705,AdmittedwithRecentDischarge!$I$28:$I$1527&amp;AdmittedwithRecentDischarge!$M$28:$M$1527,0)))),"",INDEX(AdmittedwithRecentDischarge!$I$28:$W$1527, (MATCH($F705&amp;$R705,AdmittedwithRecentDischarge!$I$28:$I$1527&amp;AdmittedwithRecentDischarge!$M$28:$M$1527,0)),11))</f>
        <v>0</v>
      </c>
      <c r="V705" s="191">
        <f t="array" ref="V705">IF(ISNA(INDEX(AdmittedwithRecentDischarge!$I$28:$W$1527, (MATCH($F705&amp;$R705,AdmittedwithRecentDischarge!$I$28:$I$1527&amp;AdmittedwithRecentDischarge!$M$28:$M$1527,0)))),"",INDEX(AdmittedwithRecentDischarge!$I$28:$W$1527, (MATCH($F705&amp;$R705,AdmittedwithRecentDischarge!$I$28:$I$1527&amp;AdmittedwithRecentDischarge!$M$28:$M$1527,0)),15))</f>
        <v>0</v>
      </c>
      <c r="W705" s="228" t="b">
        <f t="shared" si="64"/>
        <v>0</v>
      </c>
      <c r="X705" s="224" t="str">
        <f t="array" ref="X705">IF(ISNA(VLOOKUP($F705, AdmittedwithRecentDischarge!$I$28:$I$1527,1,FALSE)),"",MAX(IF((AdmittedwithRecentDischarge!$I$28:$I$1527=$F705)*(AdmittedwithRecentDischarge!$K$28:$K$1527&lt;=TransferLog!$J705),AdmittedwithRecentDischarge!$K$28:$K$1527)))</f>
        <v/>
      </c>
      <c r="Y705" s="224" t="b">
        <f t="shared" si="65"/>
        <v>0</v>
      </c>
      <c r="Z705" s="208"/>
      <c r="AA705" s="207" t="str">
        <f t="shared" si="62"/>
        <v/>
      </c>
      <c r="AB705" s="212" t="b">
        <f t="shared" si="66"/>
        <v>0</v>
      </c>
      <c r="AC705" s="213">
        <f t="shared" si="63"/>
        <v>0</v>
      </c>
      <c r="AD705" s="298"/>
      <c r="AE705" s="299"/>
      <c r="AF705" s="21">
        <f t="shared" si="51"/>
        <v>0</v>
      </c>
    </row>
    <row r="706" spans="1:32" s="21" customFormat="1" ht="16.5" customHeight="1">
      <c r="A706" s="22"/>
      <c r="B706" s="22"/>
      <c r="C706" s="22"/>
      <c r="D706" s="115">
        <f t="shared" si="50"/>
        <v>686</v>
      </c>
      <c r="E706" s="248" t="str">
        <f t="array" ref="E706">IF($F706&lt;&gt;"",INDEX(DropDownLists!$K$10:$K$2516,MATCH($F706,DropDownLists!$L$10:$L$2516,0)),"")</f>
        <v/>
      </c>
      <c r="F706" s="116"/>
      <c r="G706" s="118"/>
      <c r="I706" s="144"/>
      <c r="J706" s="141"/>
      <c r="K706" s="145"/>
      <c r="L706" s="146"/>
      <c r="M706" s="195" t="str">
        <f t="array" ref="M706">IF($L706&lt;&gt;"",INDEX(DropDownLists!$H$10:$H$2516,MATCH($L706,DropDownLists!$I$10:$I$2516,0)),"")</f>
        <v/>
      </c>
      <c r="N706" s="148"/>
      <c r="O706" s="148"/>
      <c r="P706" s="146"/>
      <c r="Q706" s="148" t="s">
        <v>190</v>
      </c>
      <c r="R706" s="119" t="str">
        <f t="array" ref="R706">IF(ISNA(VLOOKUP($F706, AdmittedwithRecentDischarge!$I$28:$I$1527,1,FALSE)),"",MAX(IF((AdmittedwithRecentDischarge!$I$28:$I$1527=$F706)*(AdmittedwithRecentDischarge!$M$28:$M$1527&lt;=TransferLog!$J706),AdmittedwithRecentDischarge!$M$28:$M$1527)))</f>
        <v/>
      </c>
      <c r="S706" s="120" t="str">
        <f t="array" ref="S706">IF(ISNA(INDEX(AdmittedwithRecentDischarge!$AH$28:$AH$1527,MATCH($F706&amp;$R706,AdmittedwithRecentDischarge!$I$28:$I$1527&amp;AdmittedwithRecentDischarge!$M$28:$M$1527,0))),"", IF($R706&lt;&gt;"",INDEX(AdmittedwithRecentDischarge!$AH$28:$AH$1527,MATCH($F706&amp;$R706,AdmittedwithRecentDischarge!$I$28:$I$1527&amp;AdmittedwithRecentDischarge!$M$28:$M$1527,0)),""))</f>
        <v/>
      </c>
      <c r="T706" s="190">
        <f t="array" ref="T706">IF(ISNA(INDEX(AdmittedwithRecentDischarge!$I$28:$W$1527, (MATCH($F706&amp;$R706,AdmittedwithRecentDischarge!$I$28:$I$1527&amp;AdmittedwithRecentDischarge!$M$28:$M$1527,0)))),"",INDEX(AdmittedwithRecentDischarge!$I$28:$W$1527, (MATCH($F706&amp;$R706,AdmittedwithRecentDischarge!$I$28:$I$1527&amp;AdmittedwithRecentDischarge!$M$28:$M$1527,0)),9))</f>
        <v>0</v>
      </c>
      <c r="U706" s="191">
        <f t="array" ref="U706">IF(ISNA(INDEX(AdmittedwithRecentDischarge!$I$28:$W$1527, (MATCH($F706&amp;$R706,AdmittedwithRecentDischarge!$I$28:$I$1527&amp;AdmittedwithRecentDischarge!$M$28:$M$1527,0)))),"",INDEX(AdmittedwithRecentDischarge!$I$28:$W$1527, (MATCH($F706&amp;$R706,AdmittedwithRecentDischarge!$I$28:$I$1527&amp;AdmittedwithRecentDischarge!$M$28:$M$1527,0)),11))</f>
        <v>0</v>
      </c>
      <c r="V706" s="191">
        <f t="array" ref="V706">IF(ISNA(INDEX(AdmittedwithRecentDischarge!$I$28:$W$1527, (MATCH($F706&amp;$R706,AdmittedwithRecentDischarge!$I$28:$I$1527&amp;AdmittedwithRecentDischarge!$M$28:$M$1527,0)))),"",INDEX(AdmittedwithRecentDischarge!$I$28:$W$1527, (MATCH($F706&amp;$R706,AdmittedwithRecentDischarge!$I$28:$I$1527&amp;AdmittedwithRecentDischarge!$M$28:$M$1527,0)),15))</f>
        <v>0</v>
      </c>
      <c r="W706" s="228" t="b">
        <f t="shared" si="64"/>
        <v>0</v>
      </c>
      <c r="X706" s="224" t="str">
        <f t="array" ref="X706">IF(ISNA(VLOOKUP($F706, AdmittedwithRecentDischarge!$I$28:$I$1527,1,FALSE)),"",MAX(IF((AdmittedwithRecentDischarge!$I$28:$I$1527=$F706)*(AdmittedwithRecentDischarge!$K$28:$K$1527&lt;=TransferLog!$J706),AdmittedwithRecentDischarge!$K$28:$K$1527)))</f>
        <v/>
      </c>
      <c r="Y706" s="224" t="b">
        <f t="shared" si="65"/>
        <v>0</v>
      </c>
      <c r="Z706" s="208"/>
      <c r="AA706" s="207" t="str">
        <f t="shared" si="62"/>
        <v/>
      </c>
      <c r="AB706" s="212" t="b">
        <f t="shared" si="66"/>
        <v>0</v>
      </c>
      <c r="AC706" s="213">
        <f t="shared" si="63"/>
        <v>0</v>
      </c>
      <c r="AD706" s="298"/>
      <c r="AE706" s="299"/>
      <c r="AF706" s="21">
        <f t="shared" si="51"/>
        <v>0</v>
      </c>
    </row>
    <row r="707" spans="1:32" s="21" customFormat="1" ht="16.5" customHeight="1">
      <c r="A707" s="22"/>
      <c r="B707" s="22"/>
      <c r="C707" s="22"/>
      <c r="D707" s="115">
        <f t="shared" ref="D707:D908" si="67">ROW()-20</f>
        <v>687</v>
      </c>
      <c r="E707" s="248" t="str">
        <f t="array" ref="E707">IF($F707&lt;&gt;"",INDEX(DropDownLists!$K$10:$K$2516,MATCH($F707,DropDownLists!$L$10:$L$2516,0)),"")</f>
        <v/>
      </c>
      <c r="F707" s="116"/>
      <c r="G707" s="118"/>
      <c r="I707" s="144"/>
      <c r="J707" s="141"/>
      <c r="K707" s="145"/>
      <c r="L707" s="146"/>
      <c r="M707" s="195" t="str">
        <f t="array" ref="M707">IF($L707&lt;&gt;"",INDEX(DropDownLists!$H$10:$H$2516,MATCH($L707,DropDownLists!$I$10:$I$2516,0)),"")</f>
        <v/>
      </c>
      <c r="N707" s="148"/>
      <c r="O707" s="148"/>
      <c r="P707" s="146"/>
      <c r="Q707" s="148" t="s">
        <v>190</v>
      </c>
      <c r="R707" s="119" t="str">
        <f t="array" ref="R707">IF(ISNA(VLOOKUP($F707, AdmittedwithRecentDischarge!$I$28:$I$1527,1,FALSE)),"",MAX(IF((AdmittedwithRecentDischarge!$I$28:$I$1527=$F707)*(AdmittedwithRecentDischarge!$M$28:$M$1527&lt;=TransferLog!$J707),AdmittedwithRecentDischarge!$M$28:$M$1527)))</f>
        <v/>
      </c>
      <c r="S707" s="120" t="str">
        <f t="array" ref="S707">IF(ISNA(INDEX(AdmittedwithRecentDischarge!$AH$28:$AH$1527,MATCH($F707&amp;$R707,AdmittedwithRecentDischarge!$I$28:$I$1527&amp;AdmittedwithRecentDischarge!$M$28:$M$1527,0))),"", IF($R707&lt;&gt;"",INDEX(AdmittedwithRecentDischarge!$AH$28:$AH$1527,MATCH($F707&amp;$R707,AdmittedwithRecentDischarge!$I$28:$I$1527&amp;AdmittedwithRecentDischarge!$M$28:$M$1527,0)),""))</f>
        <v/>
      </c>
      <c r="T707" s="190">
        <f t="array" ref="T707">IF(ISNA(INDEX(AdmittedwithRecentDischarge!$I$28:$W$1527, (MATCH($F707&amp;$R707,AdmittedwithRecentDischarge!$I$28:$I$1527&amp;AdmittedwithRecentDischarge!$M$28:$M$1527,0)))),"",INDEX(AdmittedwithRecentDischarge!$I$28:$W$1527, (MATCH($F707&amp;$R707,AdmittedwithRecentDischarge!$I$28:$I$1527&amp;AdmittedwithRecentDischarge!$M$28:$M$1527,0)),9))</f>
        <v>0</v>
      </c>
      <c r="U707" s="191">
        <f t="array" ref="U707">IF(ISNA(INDEX(AdmittedwithRecentDischarge!$I$28:$W$1527, (MATCH($F707&amp;$R707,AdmittedwithRecentDischarge!$I$28:$I$1527&amp;AdmittedwithRecentDischarge!$M$28:$M$1527,0)))),"",INDEX(AdmittedwithRecentDischarge!$I$28:$W$1527, (MATCH($F707&amp;$R707,AdmittedwithRecentDischarge!$I$28:$I$1527&amp;AdmittedwithRecentDischarge!$M$28:$M$1527,0)),11))</f>
        <v>0</v>
      </c>
      <c r="V707" s="191">
        <f t="array" ref="V707">IF(ISNA(INDEX(AdmittedwithRecentDischarge!$I$28:$W$1527, (MATCH($F707&amp;$R707,AdmittedwithRecentDischarge!$I$28:$I$1527&amp;AdmittedwithRecentDischarge!$M$28:$M$1527,0)))),"",INDEX(AdmittedwithRecentDischarge!$I$28:$W$1527, (MATCH($F707&amp;$R707,AdmittedwithRecentDischarge!$I$28:$I$1527&amp;AdmittedwithRecentDischarge!$M$28:$M$1527,0)),15))</f>
        <v>0</v>
      </c>
      <c r="W707" s="228" t="b">
        <f t="shared" si="64"/>
        <v>0</v>
      </c>
      <c r="X707" s="224" t="str">
        <f t="array" ref="X707">IF(ISNA(VLOOKUP($F707, AdmittedwithRecentDischarge!$I$28:$I$1527,1,FALSE)),"",MAX(IF((AdmittedwithRecentDischarge!$I$28:$I$1527=$F707)*(AdmittedwithRecentDischarge!$K$28:$K$1527&lt;=TransferLog!$J707),AdmittedwithRecentDischarge!$K$28:$K$1527)))</f>
        <v/>
      </c>
      <c r="Y707" s="224" t="b">
        <f t="shared" si="65"/>
        <v>0</v>
      </c>
      <c r="Z707" s="208"/>
      <c r="AA707" s="207" t="str">
        <f t="shared" si="62"/>
        <v/>
      </c>
      <c r="AB707" s="212" t="b">
        <f t="shared" si="66"/>
        <v>0</v>
      </c>
      <c r="AC707" s="213">
        <f t="shared" si="63"/>
        <v>0</v>
      </c>
      <c r="AD707" s="298"/>
      <c r="AE707" s="299"/>
      <c r="AF707" s="21">
        <f t="shared" ref="AF707:AF908" si="68">IF(OR(($P707="Admitted, inpatient"), ($P707="Admitted, status uncertain")),1,0)</f>
        <v>0</v>
      </c>
    </row>
    <row r="708" spans="1:32" s="21" customFormat="1" ht="16.5" customHeight="1">
      <c r="A708" s="22"/>
      <c r="B708" s="22"/>
      <c r="C708" s="22"/>
      <c r="D708" s="115">
        <f t="shared" si="67"/>
        <v>688</v>
      </c>
      <c r="E708" s="248" t="str">
        <f t="array" ref="E708">IF($F708&lt;&gt;"",INDEX(DropDownLists!$K$10:$K$2516,MATCH($F708,DropDownLists!$L$10:$L$2516,0)),"")</f>
        <v/>
      </c>
      <c r="F708" s="116"/>
      <c r="G708" s="118"/>
      <c r="I708" s="144"/>
      <c r="J708" s="141"/>
      <c r="K708" s="145"/>
      <c r="L708" s="146"/>
      <c r="M708" s="195" t="str">
        <f t="array" ref="M708">IF($L708&lt;&gt;"",INDEX(DropDownLists!$H$10:$H$2516,MATCH($L708,DropDownLists!$I$10:$I$2516,0)),"")</f>
        <v/>
      </c>
      <c r="N708" s="148"/>
      <c r="O708" s="148"/>
      <c r="P708" s="146"/>
      <c r="Q708" s="148" t="s">
        <v>190</v>
      </c>
      <c r="R708" s="119" t="str">
        <f t="array" ref="R708">IF(ISNA(VLOOKUP($F708, AdmittedwithRecentDischarge!$I$28:$I$1527,1,FALSE)),"",MAX(IF((AdmittedwithRecentDischarge!$I$28:$I$1527=$F708)*(AdmittedwithRecentDischarge!$M$28:$M$1527&lt;=TransferLog!$J708),AdmittedwithRecentDischarge!$M$28:$M$1527)))</f>
        <v/>
      </c>
      <c r="S708" s="120" t="str">
        <f t="array" ref="S708">IF(ISNA(INDEX(AdmittedwithRecentDischarge!$AH$28:$AH$1527,MATCH($F708&amp;$R708,AdmittedwithRecentDischarge!$I$28:$I$1527&amp;AdmittedwithRecentDischarge!$M$28:$M$1527,0))),"", IF($R708&lt;&gt;"",INDEX(AdmittedwithRecentDischarge!$AH$28:$AH$1527,MATCH($F708&amp;$R708,AdmittedwithRecentDischarge!$I$28:$I$1527&amp;AdmittedwithRecentDischarge!$M$28:$M$1527,0)),""))</f>
        <v/>
      </c>
      <c r="T708" s="190">
        <f t="array" ref="T708">IF(ISNA(INDEX(AdmittedwithRecentDischarge!$I$28:$W$1527, (MATCH($F708&amp;$R708,AdmittedwithRecentDischarge!$I$28:$I$1527&amp;AdmittedwithRecentDischarge!$M$28:$M$1527,0)))),"",INDEX(AdmittedwithRecentDischarge!$I$28:$W$1527, (MATCH($F708&amp;$R708,AdmittedwithRecentDischarge!$I$28:$I$1527&amp;AdmittedwithRecentDischarge!$M$28:$M$1527,0)),9))</f>
        <v>0</v>
      </c>
      <c r="U708" s="191">
        <f t="array" ref="U708">IF(ISNA(INDEX(AdmittedwithRecentDischarge!$I$28:$W$1527, (MATCH($F708&amp;$R708,AdmittedwithRecentDischarge!$I$28:$I$1527&amp;AdmittedwithRecentDischarge!$M$28:$M$1527,0)))),"",INDEX(AdmittedwithRecentDischarge!$I$28:$W$1527, (MATCH($F708&amp;$R708,AdmittedwithRecentDischarge!$I$28:$I$1527&amp;AdmittedwithRecentDischarge!$M$28:$M$1527,0)),11))</f>
        <v>0</v>
      </c>
      <c r="V708" s="191">
        <f t="array" ref="V708">IF(ISNA(INDEX(AdmittedwithRecentDischarge!$I$28:$W$1527, (MATCH($F708&amp;$R708,AdmittedwithRecentDischarge!$I$28:$I$1527&amp;AdmittedwithRecentDischarge!$M$28:$M$1527,0)))),"",INDEX(AdmittedwithRecentDischarge!$I$28:$W$1527, (MATCH($F708&amp;$R708,AdmittedwithRecentDischarge!$I$28:$I$1527&amp;AdmittedwithRecentDischarge!$M$28:$M$1527,0)),15))</f>
        <v>0</v>
      </c>
      <c r="W708" s="228" t="b">
        <f t="shared" si="64"/>
        <v>0</v>
      </c>
      <c r="X708" s="224" t="str">
        <f t="array" ref="X708">IF(ISNA(VLOOKUP($F708, AdmittedwithRecentDischarge!$I$28:$I$1527,1,FALSE)),"",MAX(IF((AdmittedwithRecentDischarge!$I$28:$I$1527=$F708)*(AdmittedwithRecentDischarge!$K$28:$K$1527&lt;=TransferLog!$J708),AdmittedwithRecentDischarge!$K$28:$K$1527)))</f>
        <v/>
      </c>
      <c r="Y708" s="224" t="b">
        <f t="shared" si="65"/>
        <v>0</v>
      </c>
      <c r="Z708" s="208"/>
      <c r="AA708" s="207" t="str">
        <f t="shared" si="62"/>
        <v/>
      </c>
      <c r="AB708" s="212" t="b">
        <f t="shared" si="66"/>
        <v>0</v>
      </c>
      <c r="AC708" s="213">
        <f t="shared" si="63"/>
        <v>0</v>
      </c>
      <c r="AD708" s="298"/>
      <c r="AE708" s="299"/>
      <c r="AF708" s="21">
        <f t="shared" si="68"/>
        <v>0</v>
      </c>
    </row>
    <row r="709" spans="1:32" s="21" customFormat="1" ht="16.5" customHeight="1">
      <c r="A709" s="22"/>
      <c r="B709" s="22"/>
      <c r="C709" s="22"/>
      <c r="D709" s="115">
        <f t="shared" si="67"/>
        <v>689</v>
      </c>
      <c r="E709" s="248" t="str">
        <f t="array" ref="E709">IF($F709&lt;&gt;"",INDEX(DropDownLists!$K$10:$K$2516,MATCH($F709,DropDownLists!$L$10:$L$2516,0)),"")</f>
        <v/>
      </c>
      <c r="F709" s="116"/>
      <c r="G709" s="118"/>
      <c r="I709" s="144"/>
      <c r="J709" s="141"/>
      <c r="K709" s="145"/>
      <c r="L709" s="146"/>
      <c r="M709" s="195" t="str">
        <f t="array" ref="M709">IF($L709&lt;&gt;"",INDEX(DropDownLists!$H$10:$H$2516,MATCH($L709,DropDownLists!$I$10:$I$2516,0)),"")</f>
        <v/>
      </c>
      <c r="N709" s="148"/>
      <c r="O709" s="148"/>
      <c r="P709" s="146"/>
      <c r="Q709" s="148" t="s">
        <v>190</v>
      </c>
      <c r="R709" s="119" t="str">
        <f t="array" ref="R709">IF(ISNA(VLOOKUP($F709, AdmittedwithRecentDischarge!$I$28:$I$1527,1,FALSE)),"",MAX(IF((AdmittedwithRecentDischarge!$I$28:$I$1527=$F709)*(AdmittedwithRecentDischarge!$M$28:$M$1527&lt;=TransferLog!$J709),AdmittedwithRecentDischarge!$M$28:$M$1527)))</f>
        <v/>
      </c>
      <c r="S709" s="120" t="str">
        <f t="array" ref="S709">IF(ISNA(INDEX(AdmittedwithRecentDischarge!$AH$28:$AH$1527,MATCH($F709&amp;$R709,AdmittedwithRecentDischarge!$I$28:$I$1527&amp;AdmittedwithRecentDischarge!$M$28:$M$1527,0))),"", IF($R709&lt;&gt;"",INDEX(AdmittedwithRecentDischarge!$AH$28:$AH$1527,MATCH($F709&amp;$R709,AdmittedwithRecentDischarge!$I$28:$I$1527&amp;AdmittedwithRecentDischarge!$M$28:$M$1527,0)),""))</f>
        <v/>
      </c>
      <c r="T709" s="190">
        <f t="array" ref="T709">IF(ISNA(INDEX(AdmittedwithRecentDischarge!$I$28:$W$1527, (MATCH($F709&amp;$R709,AdmittedwithRecentDischarge!$I$28:$I$1527&amp;AdmittedwithRecentDischarge!$M$28:$M$1527,0)))),"",INDEX(AdmittedwithRecentDischarge!$I$28:$W$1527, (MATCH($F709&amp;$R709,AdmittedwithRecentDischarge!$I$28:$I$1527&amp;AdmittedwithRecentDischarge!$M$28:$M$1527,0)),9))</f>
        <v>0</v>
      </c>
      <c r="U709" s="191">
        <f t="array" ref="U709">IF(ISNA(INDEX(AdmittedwithRecentDischarge!$I$28:$W$1527, (MATCH($F709&amp;$R709,AdmittedwithRecentDischarge!$I$28:$I$1527&amp;AdmittedwithRecentDischarge!$M$28:$M$1527,0)))),"",INDEX(AdmittedwithRecentDischarge!$I$28:$W$1527, (MATCH($F709&amp;$R709,AdmittedwithRecentDischarge!$I$28:$I$1527&amp;AdmittedwithRecentDischarge!$M$28:$M$1527,0)),11))</f>
        <v>0</v>
      </c>
      <c r="V709" s="191">
        <f t="array" ref="V709">IF(ISNA(INDEX(AdmittedwithRecentDischarge!$I$28:$W$1527, (MATCH($F709&amp;$R709,AdmittedwithRecentDischarge!$I$28:$I$1527&amp;AdmittedwithRecentDischarge!$M$28:$M$1527,0)))),"",INDEX(AdmittedwithRecentDischarge!$I$28:$W$1527, (MATCH($F709&amp;$R709,AdmittedwithRecentDischarge!$I$28:$I$1527&amp;AdmittedwithRecentDischarge!$M$28:$M$1527,0)),15))</f>
        <v>0</v>
      </c>
      <c r="W709" s="228" t="b">
        <f t="shared" si="64"/>
        <v>0</v>
      </c>
      <c r="X709" s="224" t="str">
        <f t="array" ref="X709">IF(ISNA(VLOOKUP($F709, AdmittedwithRecentDischarge!$I$28:$I$1527,1,FALSE)),"",MAX(IF((AdmittedwithRecentDischarge!$I$28:$I$1527=$F709)*(AdmittedwithRecentDischarge!$K$28:$K$1527&lt;=TransferLog!$J709),AdmittedwithRecentDischarge!$K$28:$K$1527)))</f>
        <v/>
      </c>
      <c r="Y709" s="224" t="b">
        <f t="shared" si="65"/>
        <v>0</v>
      </c>
      <c r="Z709" s="208"/>
      <c r="AA709" s="207" t="str">
        <f t="shared" si="62"/>
        <v/>
      </c>
      <c r="AB709" s="212" t="b">
        <f t="shared" si="66"/>
        <v>0</v>
      </c>
      <c r="AC709" s="213">
        <f t="shared" si="63"/>
        <v>0</v>
      </c>
      <c r="AD709" s="298"/>
      <c r="AE709" s="299"/>
      <c r="AF709" s="21">
        <f t="shared" si="68"/>
        <v>0</v>
      </c>
    </row>
    <row r="710" spans="1:32" s="21" customFormat="1" ht="16.5" customHeight="1">
      <c r="A710" s="22"/>
      <c r="B710" s="22"/>
      <c r="C710" s="22"/>
      <c r="D710" s="115">
        <f t="shared" si="67"/>
        <v>690</v>
      </c>
      <c r="E710" s="248" t="str">
        <f t="array" ref="E710">IF($F710&lt;&gt;"",INDEX(DropDownLists!$K$10:$K$2516,MATCH($F710,DropDownLists!$L$10:$L$2516,0)),"")</f>
        <v/>
      </c>
      <c r="F710" s="116"/>
      <c r="G710" s="118"/>
      <c r="I710" s="144"/>
      <c r="J710" s="141"/>
      <c r="K710" s="145"/>
      <c r="L710" s="146"/>
      <c r="M710" s="195" t="str">
        <f t="array" ref="M710">IF($L710&lt;&gt;"",INDEX(DropDownLists!$H$10:$H$2516,MATCH($L710,DropDownLists!$I$10:$I$2516,0)),"")</f>
        <v/>
      </c>
      <c r="N710" s="148"/>
      <c r="O710" s="148"/>
      <c r="P710" s="146"/>
      <c r="Q710" s="148" t="s">
        <v>190</v>
      </c>
      <c r="R710" s="119" t="str">
        <f t="array" ref="R710">IF(ISNA(VLOOKUP($F710, AdmittedwithRecentDischarge!$I$28:$I$1527,1,FALSE)),"",MAX(IF((AdmittedwithRecentDischarge!$I$28:$I$1527=$F710)*(AdmittedwithRecentDischarge!$M$28:$M$1527&lt;=TransferLog!$J710),AdmittedwithRecentDischarge!$M$28:$M$1527)))</f>
        <v/>
      </c>
      <c r="S710" s="120" t="str">
        <f t="array" ref="S710">IF(ISNA(INDEX(AdmittedwithRecentDischarge!$AH$28:$AH$1527,MATCH($F710&amp;$R710,AdmittedwithRecentDischarge!$I$28:$I$1527&amp;AdmittedwithRecentDischarge!$M$28:$M$1527,0))),"", IF($R710&lt;&gt;"",INDEX(AdmittedwithRecentDischarge!$AH$28:$AH$1527,MATCH($F710&amp;$R710,AdmittedwithRecentDischarge!$I$28:$I$1527&amp;AdmittedwithRecentDischarge!$M$28:$M$1527,0)),""))</f>
        <v/>
      </c>
      <c r="T710" s="190">
        <f t="array" ref="T710">IF(ISNA(INDEX(AdmittedwithRecentDischarge!$I$28:$W$1527, (MATCH($F710&amp;$R710,AdmittedwithRecentDischarge!$I$28:$I$1527&amp;AdmittedwithRecentDischarge!$M$28:$M$1527,0)))),"",INDEX(AdmittedwithRecentDischarge!$I$28:$W$1527, (MATCH($F710&amp;$R710,AdmittedwithRecentDischarge!$I$28:$I$1527&amp;AdmittedwithRecentDischarge!$M$28:$M$1527,0)),9))</f>
        <v>0</v>
      </c>
      <c r="U710" s="191">
        <f t="array" ref="U710">IF(ISNA(INDEX(AdmittedwithRecentDischarge!$I$28:$W$1527, (MATCH($F710&amp;$R710,AdmittedwithRecentDischarge!$I$28:$I$1527&amp;AdmittedwithRecentDischarge!$M$28:$M$1527,0)))),"",INDEX(AdmittedwithRecentDischarge!$I$28:$W$1527, (MATCH($F710&amp;$R710,AdmittedwithRecentDischarge!$I$28:$I$1527&amp;AdmittedwithRecentDischarge!$M$28:$M$1527,0)),11))</f>
        <v>0</v>
      </c>
      <c r="V710" s="191">
        <f t="array" ref="V710">IF(ISNA(INDEX(AdmittedwithRecentDischarge!$I$28:$W$1527, (MATCH($F710&amp;$R710,AdmittedwithRecentDischarge!$I$28:$I$1527&amp;AdmittedwithRecentDischarge!$M$28:$M$1527,0)))),"",INDEX(AdmittedwithRecentDischarge!$I$28:$W$1527, (MATCH($F710&amp;$R710,AdmittedwithRecentDischarge!$I$28:$I$1527&amp;AdmittedwithRecentDischarge!$M$28:$M$1527,0)),15))</f>
        <v>0</v>
      </c>
      <c r="W710" s="228" t="b">
        <f t="shared" si="64"/>
        <v>0</v>
      </c>
      <c r="X710" s="224" t="str">
        <f t="array" ref="X710">IF(ISNA(VLOOKUP($F710, AdmittedwithRecentDischarge!$I$28:$I$1527,1,FALSE)),"",MAX(IF((AdmittedwithRecentDischarge!$I$28:$I$1527=$F710)*(AdmittedwithRecentDischarge!$K$28:$K$1527&lt;=TransferLog!$J710),AdmittedwithRecentDischarge!$K$28:$K$1527)))</f>
        <v/>
      </c>
      <c r="Y710" s="224" t="b">
        <f t="shared" si="65"/>
        <v>0</v>
      </c>
      <c r="Z710" s="208"/>
      <c r="AA710" s="207" t="str">
        <f t="shared" si="62"/>
        <v/>
      </c>
      <c r="AB710" s="212" t="b">
        <f t="shared" si="66"/>
        <v>0</v>
      </c>
      <c r="AC710" s="213">
        <f t="shared" si="63"/>
        <v>0</v>
      </c>
      <c r="AD710" s="298"/>
      <c r="AE710" s="299"/>
      <c r="AF710" s="21">
        <f t="shared" si="68"/>
        <v>0</v>
      </c>
    </row>
    <row r="711" spans="1:32" s="21" customFormat="1" ht="16.5" customHeight="1">
      <c r="A711" s="22"/>
      <c r="B711" s="22"/>
      <c r="C711" s="22"/>
      <c r="D711" s="115">
        <f t="shared" si="67"/>
        <v>691</v>
      </c>
      <c r="E711" s="248" t="str">
        <f t="array" ref="E711">IF($F711&lt;&gt;"",INDEX(DropDownLists!$K$10:$K$2516,MATCH($F711,DropDownLists!$L$10:$L$2516,0)),"")</f>
        <v/>
      </c>
      <c r="F711" s="116"/>
      <c r="G711" s="118"/>
      <c r="I711" s="144"/>
      <c r="J711" s="141"/>
      <c r="K711" s="145"/>
      <c r="L711" s="146"/>
      <c r="M711" s="195" t="str">
        <f t="array" ref="M711">IF($L711&lt;&gt;"",INDEX(DropDownLists!$H$10:$H$2516,MATCH($L711,DropDownLists!$I$10:$I$2516,0)),"")</f>
        <v/>
      </c>
      <c r="N711" s="148"/>
      <c r="O711" s="148"/>
      <c r="P711" s="146"/>
      <c r="Q711" s="148" t="s">
        <v>190</v>
      </c>
      <c r="R711" s="119" t="str">
        <f t="array" ref="R711">IF(ISNA(VLOOKUP($F711, AdmittedwithRecentDischarge!$I$28:$I$1527,1,FALSE)),"",MAX(IF((AdmittedwithRecentDischarge!$I$28:$I$1527=$F711)*(AdmittedwithRecentDischarge!$M$28:$M$1527&lt;=TransferLog!$J711),AdmittedwithRecentDischarge!$M$28:$M$1527)))</f>
        <v/>
      </c>
      <c r="S711" s="120" t="str">
        <f t="array" ref="S711">IF(ISNA(INDEX(AdmittedwithRecentDischarge!$AH$28:$AH$1527,MATCH($F711&amp;$R711,AdmittedwithRecentDischarge!$I$28:$I$1527&amp;AdmittedwithRecentDischarge!$M$28:$M$1527,0))),"", IF($R711&lt;&gt;"",INDEX(AdmittedwithRecentDischarge!$AH$28:$AH$1527,MATCH($F711&amp;$R711,AdmittedwithRecentDischarge!$I$28:$I$1527&amp;AdmittedwithRecentDischarge!$M$28:$M$1527,0)),""))</f>
        <v/>
      </c>
      <c r="T711" s="190">
        <f t="array" ref="T711">IF(ISNA(INDEX(AdmittedwithRecentDischarge!$I$28:$W$1527, (MATCH($F711&amp;$R711,AdmittedwithRecentDischarge!$I$28:$I$1527&amp;AdmittedwithRecentDischarge!$M$28:$M$1527,0)))),"",INDEX(AdmittedwithRecentDischarge!$I$28:$W$1527, (MATCH($F711&amp;$R711,AdmittedwithRecentDischarge!$I$28:$I$1527&amp;AdmittedwithRecentDischarge!$M$28:$M$1527,0)),9))</f>
        <v>0</v>
      </c>
      <c r="U711" s="191">
        <f t="array" ref="U711">IF(ISNA(INDEX(AdmittedwithRecentDischarge!$I$28:$W$1527, (MATCH($F711&amp;$R711,AdmittedwithRecentDischarge!$I$28:$I$1527&amp;AdmittedwithRecentDischarge!$M$28:$M$1527,0)))),"",INDEX(AdmittedwithRecentDischarge!$I$28:$W$1527, (MATCH($F711&amp;$R711,AdmittedwithRecentDischarge!$I$28:$I$1527&amp;AdmittedwithRecentDischarge!$M$28:$M$1527,0)),11))</f>
        <v>0</v>
      </c>
      <c r="V711" s="191">
        <f t="array" ref="V711">IF(ISNA(INDEX(AdmittedwithRecentDischarge!$I$28:$W$1527, (MATCH($F711&amp;$R711,AdmittedwithRecentDischarge!$I$28:$I$1527&amp;AdmittedwithRecentDischarge!$M$28:$M$1527,0)))),"",INDEX(AdmittedwithRecentDischarge!$I$28:$W$1527, (MATCH($F711&amp;$R711,AdmittedwithRecentDischarge!$I$28:$I$1527&amp;AdmittedwithRecentDischarge!$M$28:$M$1527,0)),15))</f>
        <v>0</v>
      </c>
      <c r="W711" s="228" t="b">
        <f t="shared" si="64"/>
        <v>0</v>
      </c>
      <c r="X711" s="224" t="str">
        <f t="array" ref="X711">IF(ISNA(VLOOKUP($F711, AdmittedwithRecentDischarge!$I$28:$I$1527,1,FALSE)),"",MAX(IF((AdmittedwithRecentDischarge!$I$28:$I$1527=$F711)*(AdmittedwithRecentDischarge!$K$28:$K$1527&lt;=TransferLog!$J711),AdmittedwithRecentDischarge!$K$28:$K$1527)))</f>
        <v/>
      </c>
      <c r="Y711" s="224" t="b">
        <f t="shared" si="65"/>
        <v>0</v>
      </c>
      <c r="Z711" s="208"/>
      <c r="AA711" s="207" t="str">
        <f t="shared" si="62"/>
        <v/>
      </c>
      <c r="AB711" s="212" t="b">
        <f t="shared" si="66"/>
        <v>0</v>
      </c>
      <c r="AC711" s="213">
        <f t="shared" si="63"/>
        <v>0</v>
      </c>
      <c r="AD711" s="298"/>
      <c r="AE711" s="299"/>
      <c r="AF711" s="21">
        <f t="shared" si="68"/>
        <v>0</v>
      </c>
    </row>
    <row r="712" spans="1:32" s="21" customFormat="1" ht="16.5" customHeight="1">
      <c r="A712" s="22"/>
      <c r="B712" s="22"/>
      <c r="C712" s="22"/>
      <c r="D712" s="115">
        <f t="shared" si="67"/>
        <v>692</v>
      </c>
      <c r="E712" s="248" t="str">
        <f t="array" ref="E712">IF($F712&lt;&gt;"",INDEX(DropDownLists!$K$10:$K$2516,MATCH($F712,DropDownLists!$L$10:$L$2516,0)),"")</f>
        <v/>
      </c>
      <c r="F712" s="116"/>
      <c r="G712" s="118"/>
      <c r="I712" s="144"/>
      <c r="J712" s="141"/>
      <c r="K712" s="145"/>
      <c r="L712" s="146"/>
      <c r="M712" s="195" t="str">
        <f t="array" ref="M712">IF($L712&lt;&gt;"",INDEX(DropDownLists!$H$10:$H$2516,MATCH($L712,DropDownLists!$I$10:$I$2516,0)),"")</f>
        <v/>
      </c>
      <c r="N712" s="148"/>
      <c r="O712" s="148"/>
      <c r="P712" s="146"/>
      <c r="Q712" s="148" t="s">
        <v>190</v>
      </c>
      <c r="R712" s="119" t="str">
        <f t="array" ref="R712">IF(ISNA(VLOOKUP($F712, AdmittedwithRecentDischarge!$I$28:$I$1527,1,FALSE)),"",MAX(IF((AdmittedwithRecentDischarge!$I$28:$I$1527=$F712)*(AdmittedwithRecentDischarge!$M$28:$M$1527&lt;=TransferLog!$J712),AdmittedwithRecentDischarge!$M$28:$M$1527)))</f>
        <v/>
      </c>
      <c r="S712" s="120" t="str">
        <f t="array" ref="S712">IF(ISNA(INDEX(AdmittedwithRecentDischarge!$AH$28:$AH$1527,MATCH($F712&amp;$R712,AdmittedwithRecentDischarge!$I$28:$I$1527&amp;AdmittedwithRecentDischarge!$M$28:$M$1527,0))),"", IF($R712&lt;&gt;"",INDEX(AdmittedwithRecentDischarge!$AH$28:$AH$1527,MATCH($F712&amp;$R712,AdmittedwithRecentDischarge!$I$28:$I$1527&amp;AdmittedwithRecentDischarge!$M$28:$M$1527,0)),""))</f>
        <v/>
      </c>
      <c r="T712" s="190">
        <f t="array" ref="T712">IF(ISNA(INDEX(AdmittedwithRecentDischarge!$I$28:$W$1527, (MATCH($F712&amp;$R712,AdmittedwithRecentDischarge!$I$28:$I$1527&amp;AdmittedwithRecentDischarge!$M$28:$M$1527,0)))),"",INDEX(AdmittedwithRecentDischarge!$I$28:$W$1527, (MATCH($F712&amp;$R712,AdmittedwithRecentDischarge!$I$28:$I$1527&amp;AdmittedwithRecentDischarge!$M$28:$M$1527,0)),9))</f>
        <v>0</v>
      </c>
      <c r="U712" s="191">
        <f t="array" ref="U712">IF(ISNA(INDEX(AdmittedwithRecentDischarge!$I$28:$W$1527, (MATCH($F712&amp;$R712,AdmittedwithRecentDischarge!$I$28:$I$1527&amp;AdmittedwithRecentDischarge!$M$28:$M$1527,0)))),"",INDEX(AdmittedwithRecentDischarge!$I$28:$W$1527, (MATCH($F712&amp;$R712,AdmittedwithRecentDischarge!$I$28:$I$1527&amp;AdmittedwithRecentDischarge!$M$28:$M$1527,0)),11))</f>
        <v>0</v>
      </c>
      <c r="V712" s="191">
        <f t="array" ref="V712">IF(ISNA(INDEX(AdmittedwithRecentDischarge!$I$28:$W$1527, (MATCH($F712&amp;$R712,AdmittedwithRecentDischarge!$I$28:$I$1527&amp;AdmittedwithRecentDischarge!$M$28:$M$1527,0)))),"",INDEX(AdmittedwithRecentDischarge!$I$28:$W$1527, (MATCH($F712&amp;$R712,AdmittedwithRecentDischarge!$I$28:$I$1527&amp;AdmittedwithRecentDischarge!$M$28:$M$1527,0)),15))</f>
        <v>0</v>
      </c>
      <c r="W712" s="228" t="b">
        <f t="shared" si="64"/>
        <v>0</v>
      </c>
      <c r="X712" s="224" t="str">
        <f t="array" ref="X712">IF(ISNA(VLOOKUP($F712, AdmittedwithRecentDischarge!$I$28:$I$1527,1,FALSE)),"",MAX(IF((AdmittedwithRecentDischarge!$I$28:$I$1527=$F712)*(AdmittedwithRecentDischarge!$K$28:$K$1527&lt;=TransferLog!$J712),AdmittedwithRecentDischarge!$K$28:$K$1527)))</f>
        <v/>
      </c>
      <c r="Y712" s="224" t="b">
        <f t="shared" si="65"/>
        <v>0</v>
      </c>
      <c r="Z712" s="208"/>
      <c r="AA712" s="207" t="str">
        <f t="shared" si="62"/>
        <v/>
      </c>
      <c r="AB712" s="212" t="b">
        <f t="shared" si="66"/>
        <v>0</v>
      </c>
      <c r="AC712" s="213">
        <f t="shared" si="63"/>
        <v>0</v>
      </c>
      <c r="AD712" s="298"/>
      <c r="AE712" s="299"/>
      <c r="AF712" s="21">
        <f t="shared" si="68"/>
        <v>0</v>
      </c>
    </row>
    <row r="713" spans="1:32" s="21" customFormat="1" ht="16.5" customHeight="1">
      <c r="A713" s="22"/>
      <c r="B713" s="22"/>
      <c r="C713" s="22"/>
      <c r="D713" s="115">
        <f t="shared" si="67"/>
        <v>693</v>
      </c>
      <c r="E713" s="248" t="str">
        <f t="array" ref="E713">IF($F713&lt;&gt;"",INDEX(DropDownLists!$K$10:$K$2516,MATCH($F713,DropDownLists!$L$10:$L$2516,0)),"")</f>
        <v/>
      </c>
      <c r="F713" s="116"/>
      <c r="G713" s="118"/>
      <c r="I713" s="144"/>
      <c r="J713" s="141"/>
      <c r="K713" s="145"/>
      <c r="L713" s="146"/>
      <c r="M713" s="195" t="str">
        <f t="array" ref="M713">IF($L713&lt;&gt;"",INDEX(DropDownLists!$H$10:$H$2516,MATCH($L713,DropDownLists!$I$10:$I$2516,0)),"")</f>
        <v/>
      </c>
      <c r="N713" s="148"/>
      <c r="O713" s="148"/>
      <c r="P713" s="146"/>
      <c r="Q713" s="148" t="s">
        <v>190</v>
      </c>
      <c r="R713" s="119" t="str">
        <f t="array" ref="R713">IF(ISNA(VLOOKUP($F713, AdmittedwithRecentDischarge!$I$28:$I$1527,1,FALSE)),"",MAX(IF((AdmittedwithRecentDischarge!$I$28:$I$1527=$F713)*(AdmittedwithRecentDischarge!$M$28:$M$1527&lt;=TransferLog!$J713),AdmittedwithRecentDischarge!$M$28:$M$1527)))</f>
        <v/>
      </c>
      <c r="S713" s="120" t="str">
        <f t="array" ref="S713">IF(ISNA(INDEX(AdmittedwithRecentDischarge!$AH$28:$AH$1527,MATCH($F713&amp;$R713,AdmittedwithRecentDischarge!$I$28:$I$1527&amp;AdmittedwithRecentDischarge!$M$28:$M$1527,0))),"", IF($R713&lt;&gt;"",INDEX(AdmittedwithRecentDischarge!$AH$28:$AH$1527,MATCH($F713&amp;$R713,AdmittedwithRecentDischarge!$I$28:$I$1527&amp;AdmittedwithRecentDischarge!$M$28:$M$1527,0)),""))</f>
        <v/>
      </c>
      <c r="T713" s="190">
        <f t="array" ref="T713">IF(ISNA(INDEX(AdmittedwithRecentDischarge!$I$28:$W$1527, (MATCH($F713&amp;$R713,AdmittedwithRecentDischarge!$I$28:$I$1527&amp;AdmittedwithRecentDischarge!$M$28:$M$1527,0)))),"",INDEX(AdmittedwithRecentDischarge!$I$28:$W$1527, (MATCH($F713&amp;$R713,AdmittedwithRecentDischarge!$I$28:$I$1527&amp;AdmittedwithRecentDischarge!$M$28:$M$1527,0)),9))</f>
        <v>0</v>
      </c>
      <c r="U713" s="191">
        <f t="array" ref="U713">IF(ISNA(INDEX(AdmittedwithRecentDischarge!$I$28:$W$1527, (MATCH($F713&amp;$R713,AdmittedwithRecentDischarge!$I$28:$I$1527&amp;AdmittedwithRecentDischarge!$M$28:$M$1527,0)))),"",INDEX(AdmittedwithRecentDischarge!$I$28:$W$1527, (MATCH($F713&amp;$R713,AdmittedwithRecentDischarge!$I$28:$I$1527&amp;AdmittedwithRecentDischarge!$M$28:$M$1527,0)),11))</f>
        <v>0</v>
      </c>
      <c r="V713" s="191">
        <f t="array" ref="V713">IF(ISNA(INDEX(AdmittedwithRecentDischarge!$I$28:$W$1527, (MATCH($F713&amp;$R713,AdmittedwithRecentDischarge!$I$28:$I$1527&amp;AdmittedwithRecentDischarge!$M$28:$M$1527,0)))),"",INDEX(AdmittedwithRecentDischarge!$I$28:$W$1527, (MATCH($F713&amp;$R713,AdmittedwithRecentDischarge!$I$28:$I$1527&amp;AdmittedwithRecentDischarge!$M$28:$M$1527,0)),15))</f>
        <v>0</v>
      </c>
      <c r="W713" s="228" t="b">
        <f t="shared" si="64"/>
        <v>0</v>
      </c>
      <c r="X713" s="224" t="str">
        <f t="array" ref="X713">IF(ISNA(VLOOKUP($F713, AdmittedwithRecentDischarge!$I$28:$I$1527,1,FALSE)),"",MAX(IF((AdmittedwithRecentDischarge!$I$28:$I$1527=$F713)*(AdmittedwithRecentDischarge!$K$28:$K$1527&lt;=TransferLog!$J713),AdmittedwithRecentDischarge!$K$28:$K$1527)))</f>
        <v/>
      </c>
      <c r="Y713" s="224" t="b">
        <f t="shared" si="65"/>
        <v>0</v>
      </c>
      <c r="Z713" s="208"/>
      <c r="AA713" s="207" t="str">
        <f t="shared" si="62"/>
        <v/>
      </c>
      <c r="AB713" s="212" t="b">
        <f t="shared" si="66"/>
        <v>0</v>
      </c>
      <c r="AC713" s="213">
        <f t="shared" si="63"/>
        <v>0</v>
      </c>
      <c r="AD713" s="298"/>
      <c r="AE713" s="299"/>
      <c r="AF713" s="21">
        <f t="shared" si="68"/>
        <v>0</v>
      </c>
    </row>
    <row r="714" spans="1:32" s="21" customFormat="1" ht="16.5" customHeight="1">
      <c r="A714" s="22"/>
      <c r="B714" s="22"/>
      <c r="C714" s="22"/>
      <c r="D714" s="115">
        <f t="shared" si="67"/>
        <v>694</v>
      </c>
      <c r="E714" s="248" t="str">
        <f t="array" ref="E714">IF($F714&lt;&gt;"",INDEX(DropDownLists!$K$10:$K$2516,MATCH($F714,DropDownLists!$L$10:$L$2516,0)),"")</f>
        <v/>
      </c>
      <c r="F714" s="116"/>
      <c r="G714" s="118"/>
      <c r="I714" s="144"/>
      <c r="J714" s="141"/>
      <c r="K714" s="145"/>
      <c r="L714" s="146"/>
      <c r="M714" s="195" t="str">
        <f t="array" ref="M714">IF($L714&lt;&gt;"",INDEX(DropDownLists!$H$10:$H$2516,MATCH($L714,DropDownLists!$I$10:$I$2516,0)),"")</f>
        <v/>
      </c>
      <c r="N714" s="148"/>
      <c r="O714" s="148"/>
      <c r="P714" s="146"/>
      <c r="Q714" s="148" t="s">
        <v>190</v>
      </c>
      <c r="R714" s="119" t="str">
        <f t="array" ref="R714">IF(ISNA(VLOOKUP($F714, AdmittedwithRecentDischarge!$I$28:$I$1527,1,FALSE)),"",MAX(IF((AdmittedwithRecentDischarge!$I$28:$I$1527=$F714)*(AdmittedwithRecentDischarge!$M$28:$M$1527&lt;=TransferLog!$J714),AdmittedwithRecentDischarge!$M$28:$M$1527)))</f>
        <v/>
      </c>
      <c r="S714" s="120" t="str">
        <f t="array" ref="S714">IF(ISNA(INDEX(AdmittedwithRecentDischarge!$AH$28:$AH$1527,MATCH($F714&amp;$R714,AdmittedwithRecentDischarge!$I$28:$I$1527&amp;AdmittedwithRecentDischarge!$M$28:$M$1527,0))),"", IF($R714&lt;&gt;"",INDEX(AdmittedwithRecentDischarge!$AH$28:$AH$1527,MATCH($F714&amp;$R714,AdmittedwithRecentDischarge!$I$28:$I$1527&amp;AdmittedwithRecentDischarge!$M$28:$M$1527,0)),""))</f>
        <v/>
      </c>
      <c r="T714" s="190">
        <f t="array" ref="T714">IF(ISNA(INDEX(AdmittedwithRecentDischarge!$I$28:$W$1527, (MATCH($F714&amp;$R714,AdmittedwithRecentDischarge!$I$28:$I$1527&amp;AdmittedwithRecentDischarge!$M$28:$M$1527,0)))),"",INDEX(AdmittedwithRecentDischarge!$I$28:$W$1527, (MATCH($F714&amp;$R714,AdmittedwithRecentDischarge!$I$28:$I$1527&amp;AdmittedwithRecentDischarge!$M$28:$M$1527,0)),9))</f>
        <v>0</v>
      </c>
      <c r="U714" s="191">
        <f t="array" ref="U714">IF(ISNA(INDEX(AdmittedwithRecentDischarge!$I$28:$W$1527, (MATCH($F714&amp;$R714,AdmittedwithRecentDischarge!$I$28:$I$1527&amp;AdmittedwithRecentDischarge!$M$28:$M$1527,0)))),"",INDEX(AdmittedwithRecentDischarge!$I$28:$W$1527, (MATCH($F714&amp;$R714,AdmittedwithRecentDischarge!$I$28:$I$1527&amp;AdmittedwithRecentDischarge!$M$28:$M$1527,0)),11))</f>
        <v>0</v>
      </c>
      <c r="V714" s="191">
        <f t="array" ref="V714">IF(ISNA(INDEX(AdmittedwithRecentDischarge!$I$28:$W$1527, (MATCH($F714&amp;$R714,AdmittedwithRecentDischarge!$I$28:$I$1527&amp;AdmittedwithRecentDischarge!$M$28:$M$1527,0)))),"",INDEX(AdmittedwithRecentDischarge!$I$28:$W$1527, (MATCH($F714&amp;$R714,AdmittedwithRecentDischarge!$I$28:$I$1527&amp;AdmittedwithRecentDischarge!$M$28:$M$1527,0)),15))</f>
        <v>0</v>
      </c>
      <c r="W714" s="228" t="b">
        <f t="shared" si="64"/>
        <v>0</v>
      </c>
      <c r="X714" s="224" t="str">
        <f t="array" ref="X714">IF(ISNA(VLOOKUP($F714, AdmittedwithRecentDischarge!$I$28:$I$1527,1,FALSE)),"",MAX(IF((AdmittedwithRecentDischarge!$I$28:$I$1527=$F714)*(AdmittedwithRecentDischarge!$K$28:$K$1527&lt;=TransferLog!$J714),AdmittedwithRecentDischarge!$K$28:$K$1527)))</f>
        <v/>
      </c>
      <c r="Y714" s="224" t="b">
        <f t="shared" si="65"/>
        <v>0</v>
      </c>
      <c r="Z714" s="208"/>
      <c r="AA714" s="207" t="str">
        <f t="shared" si="62"/>
        <v/>
      </c>
      <c r="AB714" s="212" t="b">
        <f t="shared" si="66"/>
        <v>0</v>
      </c>
      <c r="AC714" s="213">
        <f t="shared" si="63"/>
        <v>0</v>
      </c>
      <c r="AD714" s="298"/>
      <c r="AE714" s="299"/>
      <c r="AF714" s="21">
        <f t="shared" si="68"/>
        <v>0</v>
      </c>
    </row>
    <row r="715" spans="1:32" s="21" customFormat="1" ht="16.5" customHeight="1">
      <c r="A715" s="22"/>
      <c r="B715" s="22"/>
      <c r="C715" s="22"/>
      <c r="D715" s="115">
        <f t="shared" si="67"/>
        <v>695</v>
      </c>
      <c r="E715" s="248" t="str">
        <f t="array" ref="E715">IF($F715&lt;&gt;"",INDEX(DropDownLists!$K$10:$K$2516,MATCH($F715,DropDownLists!$L$10:$L$2516,0)),"")</f>
        <v/>
      </c>
      <c r="F715" s="116"/>
      <c r="G715" s="118"/>
      <c r="I715" s="144"/>
      <c r="J715" s="141"/>
      <c r="K715" s="145"/>
      <c r="L715" s="146"/>
      <c r="M715" s="195" t="str">
        <f t="array" ref="M715">IF($L715&lt;&gt;"",INDEX(DropDownLists!$H$10:$H$2516,MATCH($L715,DropDownLists!$I$10:$I$2516,0)),"")</f>
        <v/>
      </c>
      <c r="N715" s="148"/>
      <c r="O715" s="148"/>
      <c r="P715" s="146"/>
      <c r="Q715" s="148" t="s">
        <v>190</v>
      </c>
      <c r="R715" s="119" t="str">
        <f t="array" ref="R715">IF(ISNA(VLOOKUP($F715, AdmittedwithRecentDischarge!$I$28:$I$1527,1,FALSE)),"",MAX(IF((AdmittedwithRecentDischarge!$I$28:$I$1527=$F715)*(AdmittedwithRecentDischarge!$M$28:$M$1527&lt;=TransferLog!$J715),AdmittedwithRecentDischarge!$M$28:$M$1527)))</f>
        <v/>
      </c>
      <c r="S715" s="120" t="str">
        <f t="array" ref="S715">IF(ISNA(INDEX(AdmittedwithRecentDischarge!$AH$28:$AH$1527,MATCH($F715&amp;$R715,AdmittedwithRecentDischarge!$I$28:$I$1527&amp;AdmittedwithRecentDischarge!$M$28:$M$1527,0))),"", IF($R715&lt;&gt;"",INDEX(AdmittedwithRecentDischarge!$AH$28:$AH$1527,MATCH($F715&amp;$R715,AdmittedwithRecentDischarge!$I$28:$I$1527&amp;AdmittedwithRecentDischarge!$M$28:$M$1527,0)),""))</f>
        <v/>
      </c>
      <c r="T715" s="190">
        <f t="array" ref="T715">IF(ISNA(INDEX(AdmittedwithRecentDischarge!$I$28:$W$1527, (MATCH($F715&amp;$R715,AdmittedwithRecentDischarge!$I$28:$I$1527&amp;AdmittedwithRecentDischarge!$M$28:$M$1527,0)))),"",INDEX(AdmittedwithRecentDischarge!$I$28:$W$1527, (MATCH($F715&amp;$R715,AdmittedwithRecentDischarge!$I$28:$I$1527&amp;AdmittedwithRecentDischarge!$M$28:$M$1527,0)),9))</f>
        <v>0</v>
      </c>
      <c r="U715" s="191">
        <f t="array" ref="U715">IF(ISNA(INDEX(AdmittedwithRecentDischarge!$I$28:$W$1527, (MATCH($F715&amp;$R715,AdmittedwithRecentDischarge!$I$28:$I$1527&amp;AdmittedwithRecentDischarge!$M$28:$M$1527,0)))),"",INDEX(AdmittedwithRecentDischarge!$I$28:$W$1527, (MATCH($F715&amp;$R715,AdmittedwithRecentDischarge!$I$28:$I$1527&amp;AdmittedwithRecentDischarge!$M$28:$M$1527,0)),11))</f>
        <v>0</v>
      </c>
      <c r="V715" s="191">
        <f t="array" ref="V715">IF(ISNA(INDEX(AdmittedwithRecentDischarge!$I$28:$W$1527, (MATCH($F715&amp;$R715,AdmittedwithRecentDischarge!$I$28:$I$1527&amp;AdmittedwithRecentDischarge!$M$28:$M$1527,0)))),"",INDEX(AdmittedwithRecentDischarge!$I$28:$W$1527, (MATCH($F715&amp;$R715,AdmittedwithRecentDischarge!$I$28:$I$1527&amp;AdmittedwithRecentDischarge!$M$28:$M$1527,0)),15))</f>
        <v>0</v>
      </c>
      <c r="W715" s="228" t="b">
        <f t="shared" si="64"/>
        <v>0</v>
      </c>
      <c r="X715" s="224" t="str">
        <f t="array" ref="X715">IF(ISNA(VLOOKUP($F715, AdmittedwithRecentDischarge!$I$28:$I$1527,1,FALSE)),"",MAX(IF((AdmittedwithRecentDischarge!$I$28:$I$1527=$F715)*(AdmittedwithRecentDischarge!$K$28:$K$1527&lt;=TransferLog!$J715),AdmittedwithRecentDischarge!$K$28:$K$1527)))</f>
        <v/>
      </c>
      <c r="Y715" s="224" t="b">
        <f t="shared" si="65"/>
        <v>0</v>
      </c>
      <c r="Z715" s="208"/>
      <c r="AA715" s="207" t="str">
        <f t="shared" si="62"/>
        <v/>
      </c>
      <c r="AB715" s="212" t="b">
        <f t="shared" si="66"/>
        <v>0</v>
      </c>
      <c r="AC715" s="213">
        <f t="shared" si="63"/>
        <v>0</v>
      </c>
      <c r="AD715" s="298"/>
      <c r="AE715" s="299"/>
      <c r="AF715" s="21">
        <f t="shared" si="68"/>
        <v>0</v>
      </c>
    </row>
    <row r="716" spans="1:32" s="21" customFormat="1" ht="16.5" customHeight="1">
      <c r="A716" s="22"/>
      <c r="B716" s="22"/>
      <c r="C716" s="22"/>
      <c r="D716" s="115">
        <f t="shared" si="67"/>
        <v>696</v>
      </c>
      <c r="E716" s="248" t="str">
        <f t="array" ref="E716">IF($F716&lt;&gt;"",INDEX(DropDownLists!$K$10:$K$2516,MATCH($F716,DropDownLists!$L$10:$L$2516,0)),"")</f>
        <v/>
      </c>
      <c r="F716" s="116"/>
      <c r="G716" s="118"/>
      <c r="I716" s="144"/>
      <c r="J716" s="141"/>
      <c r="K716" s="145"/>
      <c r="L716" s="146"/>
      <c r="M716" s="195" t="str">
        <f t="array" ref="M716">IF($L716&lt;&gt;"",INDEX(DropDownLists!$H$10:$H$2516,MATCH($L716,DropDownLists!$I$10:$I$2516,0)),"")</f>
        <v/>
      </c>
      <c r="N716" s="148"/>
      <c r="O716" s="148"/>
      <c r="P716" s="146"/>
      <c r="Q716" s="148" t="s">
        <v>190</v>
      </c>
      <c r="R716" s="119" t="str">
        <f t="array" ref="R716">IF(ISNA(VLOOKUP($F716, AdmittedwithRecentDischarge!$I$28:$I$1527,1,FALSE)),"",MAX(IF((AdmittedwithRecentDischarge!$I$28:$I$1527=$F716)*(AdmittedwithRecentDischarge!$M$28:$M$1527&lt;=TransferLog!$J716),AdmittedwithRecentDischarge!$M$28:$M$1527)))</f>
        <v/>
      </c>
      <c r="S716" s="120" t="str">
        <f t="array" ref="S716">IF(ISNA(INDEX(AdmittedwithRecentDischarge!$AH$28:$AH$1527,MATCH($F716&amp;$R716,AdmittedwithRecentDischarge!$I$28:$I$1527&amp;AdmittedwithRecentDischarge!$M$28:$M$1527,0))),"", IF($R716&lt;&gt;"",INDEX(AdmittedwithRecentDischarge!$AH$28:$AH$1527,MATCH($F716&amp;$R716,AdmittedwithRecentDischarge!$I$28:$I$1527&amp;AdmittedwithRecentDischarge!$M$28:$M$1527,0)),""))</f>
        <v/>
      </c>
      <c r="T716" s="190">
        <f t="array" ref="T716">IF(ISNA(INDEX(AdmittedwithRecentDischarge!$I$28:$W$1527, (MATCH($F716&amp;$R716,AdmittedwithRecentDischarge!$I$28:$I$1527&amp;AdmittedwithRecentDischarge!$M$28:$M$1527,0)))),"",INDEX(AdmittedwithRecentDischarge!$I$28:$W$1527, (MATCH($F716&amp;$R716,AdmittedwithRecentDischarge!$I$28:$I$1527&amp;AdmittedwithRecentDischarge!$M$28:$M$1527,0)),9))</f>
        <v>0</v>
      </c>
      <c r="U716" s="191">
        <f t="array" ref="U716">IF(ISNA(INDEX(AdmittedwithRecentDischarge!$I$28:$W$1527, (MATCH($F716&amp;$R716,AdmittedwithRecentDischarge!$I$28:$I$1527&amp;AdmittedwithRecentDischarge!$M$28:$M$1527,0)))),"",INDEX(AdmittedwithRecentDischarge!$I$28:$W$1527, (MATCH($F716&amp;$R716,AdmittedwithRecentDischarge!$I$28:$I$1527&amp;AdmittedwithRecentDischarge!$M$28:$M$1527,0)),11))</f>
        <v>0</v>
      </c>
      <c r="V716" s="191">
        <f t="array" ref="V716">IF(ISNA(INDEX(AdmittedwithRecentDischarge!$I$28:$W$1527, (MATCH($F716&amp;$R716,AdmittedwithRecentDischarge!$I$28:$I$1527&amp;AdmittedwithRecentDischarge!$M$28:$M$1527,0)))),"",INDEX(AdmittedwithRecentDischarge!$I$28:$W$1527, (MATCH($F716&amp;$R716,AdmittedwithRecentDischarge!$I$28:$I$1527&amp;AdmittedwithRecentDischarge!$M$28:$M$1527,0)),15))</f>
        <v>0</v>
      </c>
      <c r="W716" s="228" t="b">
        <f t="shared" si="64"/>
        <v>0</v>
      </c>
      <c r="X716" s="224" t="str">
        <f t="array" ref="X716">IF(ISNA(VLOOKUP($F716, AdmittedwithRecentDischarge!$I$28:$I$1527,1,FALSE)),"",MAX(IF((AdmittedwithRecentDischarge!$I$28:$I$1527=$F716)*(AdmittedwithRecentDischarge!$K$28:$K$1527&lt;=TransferLog!$J716),AdmittedwithRecentDischarge!$K$28:$K$1527)))</f>
        <v/>
      </c>
      <c r="Y716" s="224" t="b">
        <f t="shared" si="65"/>
        <v>0</v>
      </c>
      <c r="Z716" s="208"/>
      <c r="AA716" s="207" t="str">
        <f t="shared" si="62"/>
        <v/>
      </c>
      <c r="AB716" s="212" t="b">
        <f t="shared" si="66"/>
        <v>0</v>
      </c>
      <c r="AC716" s="213">
        <f t="shared" si="63"/>
        <v>0</v>
      </c>
      <c r="AD716" s="298"/>
      <c r="AE716" s="299"/>
      <c r="AF716" s="21">
        <f t="shared" si="68"/>
        <v>0</v>
      </c>
    </row>
    <row r="717" spans="1:32" s="21" customFormat="1" ht="16.5" customHeight="1">
      <c r="A717" s="22"/>
      <c r="B717" s="22"/>
      <c r="C717" s="22"/>
      <c r="D717" s="115">
        <f t="shared" si="67"/>
        <v>697</v>
      </c>
      <c r="E717" s="248" t="str">
        <f t="array" ref="E717">IF($F717&lt;&gt;"",INDEX(DropDownLists!$K$10:$K$2516,MATCH($F717,DropDownLists!$L$10:$L$2516,0)),"")</f>
        <v/>
      </c>
      <c r="F717" s="116"/>
      <c r="G717" s="118"/>
      <c r="I717" s="144"/>
      <c r="J717" s="141"/>
      <c r="K717" s="145"/>
      <c r="L717" s="146"/>
      <c r="M717" s="195" t="str">
        <f t="array" ref="M717">IF($L717&lt;&gt;"",INDEX(DropDownLists!$H$10:$H$2516,MATCH($L717,DropDownLists!$I$10:$I$2516,0)),"")</f>
        <v/>
      </c>
      <c r="N717" s="148"/>
      <c r="O717" s="148"/>
      <c r="P717" s="146"/>
      <c r="Q717" s="148" t="s">
        <v>190</v>
      </c>
      <c r="R717" s="119" t="str">
        <f t="array" ref="R717">IF(ISNA(VLOOKUP($F717, AdmittedwithRecentDischarge!$I$28:$I$1527,1,FALSE)),"",MAX(IF((AdmittedwithRecentDischarge!$I$28:$I$1527=$F717)*(AdmittedwithRecentDischarge!$M$28:$M$1527&lt;=TransferLog!$J717),AdmittedwithRecentDischarge!$M$28:$M$1527)))</f>
        <v/>
      </c>
      <c r="S717" s="120" t="str">
        <f t="array" ref="S717">IF(ISNA(INDEX(AdmittedwithRecentDischarge!$AH$28:$AH$1527,MATCH($F717&amp;$R717,AdmittedwithRecentDischarge!$I$28:$I$1527&amp;AdmittedwithRecentDischarge!$M$28:$M$1527,0))),"", IF($R717&lt;&gt;"",INDEX(AdmittedwithRecentDischarge!$AH$28:$AH$1527,MATCH($F717&amp;$R717,AdmittedwithRecentDischarge!$I$28:$I$1527&amp;AdmittedwithRecentDischarge!$M$28:$M$1527,0)),""))</f>
        <v/>
      </c>
      <c r="T717" s="190">
        <f t="array" ref="T717">IF(ISNA(INDEX(AdmittedwithRecentDischarge!$I$28:$W$1527, (MATCH($F717&amp;$R717,AdmittedwithRecentDischarge!$I$28:$I$1527&amp;AdmittedwithRecentDischarge!$M$28:$M$1527,0)))),"",INDEX(AdmittedwithRecentDischarge!$I$28:$W$1527, (MATCH($F717&amp;$R717,AdmittedwithRecentDischarge!$I$28:$I$1527&amp;AdmittedwithRecentDischarge!$M$28:$M$1527,0)),9))</f>
        <v>0</v>
      </c>
      <c r="U717" s="191">
        <f t="array" ref="U717">IF(ISNA(INDEX(AdmittedwithRecentDischarge!$I$28:$W$1527, (MATCH($F717&amp;$R717,AdmittedwithRecentDischarge!$I$28:$I$1527&amp;AdmittedwithRecentDischarge!$M$28:$M$1527,0)))),"",INDEX(AdmittedwithRecentDischarge!$I$28:$W$1527, (MATCH($F717&amp;$R717,AdmittedwithRecentDischarge!$I$28:$I$1527&amp;AdmittedwithRecentDischarge!$M$28:$M$1527,0)),11))</f>
        <v>0</v>
      </c>
      <c r="V717" s="191">
        <f t="array" ref="V717">IF(ISNA(INDEX(AdmittedwithRecentDischarge!$I$28:$W$1527, (MATCH($F717&amp;$R717,AdmittedwithRecentDischarge!$I$28:$I$1527&amp;AdmittedwithRecentDischarge!$M$28:$M$1527,0)))),"",INDEX(AdmittedwithRecentDischarge!$I$28:$W$1527, (MATCH($F717&amp;$R717,AdmittedwithRecentDischarge!$I$28:$I$1527&amp;AdmittedwithRecentDischarge!$M$28:$M$1527,0)),15))</f>
        <v>0</v>
      </c>
      <c r="W717" s="228" t="b">
        <f t="shared" si="64"/>
        <v>0</v>
      </c>
      <c r="X717" s="224" t="str">
        <f t="array" ref="X717">IF(ISNA(VLOOKUP($F717, AdmittedwithRecentDischarge!$I$28:$I$1527,1,FALSE)),"",MAX(IF((AdmittedwithRecentDischarge!$I$28:$I$1527=$F717)*(AdmittedwithRecentDischarge!$K$28:$K$1527&lt;=TransferLog!$J717),AdmittedwithRecentDischarge!$K$28:$K$1527)))</f>
        <v/>
      </c>
      <c r="Y717" s="224" t="b">
        <f t="shared" si="65"/>
        <v>0</v>
      </c>
      <c r="Z717" s="208"/>
      <c r="AA717" s="207" t="str">
        <f t="shared" si="62"/>
        <v/>
      </c>
      <c r="AB717" s="212" t="b">
        <f t="shared" si="66"/>
        <v>0</v>
      </c>
      <c r="AC717" s="213">
        <f t="shared" si="63"/>
        <v>0</v>
      </c>
      <c r="AD717" s="298"/>
      <c r="AE717" s="299"/>
      <c r="AF717" s="21">
        <f t="shared" si="68"/>
        <v>0</v>
      </c>
    </row>
    <row r="718" spans="1:32" s="21" customFormat="1" ht="16.5" customHeight="1">
      <c r="A718" s="22"/>
      <c r="B718" s="22"/>
      <c r="C718" s="22"/>
      <c r="D718" s="115">
        <f t="shared" si="67"/>
        <v>698</v>
      </c>
      <c r="E718" s="248" t="str">
        <f t="array" ref="E718">IF($F718&lt;&gt;"",INDEX(DropDownLists!$K$10:$K$2516,MATCH($F718,DropDownLists!$L$10:$L$2516,0)),"")</f>
        <v/>
      </c>
      <c r="F718" s="116"/>
      <c r="G718" s="118"/>
      <c r="I718" s="144"/>
      <c r="J718" s="141"/>
      <c r="K718" s="145"/>
      <c r="L718" s="146"/>
      <c r="M718" s="195" t="str">
        <f t="array" ref="M718">IF($L718&lt;&gt;"",INDEX(DropDownLists!$H$10:$H$2516,MATCH($L718,DropDownLists!$I$10:$I$2516,0)),"")</f>
        <v/>
      </c>
      <c r="N718" s="148"/>
      <c r="O718" s="148"/>
      <c r="P718" s="146"/>
      <c r="Q718" s="148" t="s">
        <v>190</v>
      </c>
      <c r="R718" s="119" t="str">
        <f t="array" ref="R718">IF(ISNA(VLOOKUP($F718, AdmittedwithRecentDischarge!$I$28:$I$1527,1,FALSE)),"",MAX(IF((AdmittedwithRecentDischarge!$I$28:$I$1527=$F718)*(AdmittedwithRecentDischarge!$M$28:$M$1527&lt;=TransferLog!$J718),AdmittedwithRecentDischarge!$M$28:$M$1527)))</f>
        <v/>
      </c>
      <c r="S718" s="120" t="str">
        <f t="array" ref="S718">IF(ISNA(INDEX(AdmittedwithRecentDischarge!$AH$28:$AH$1527,MATCH($F718&amp;$R718,AdmittedwithRecentDischarge!$I$28:$I$1527&amp;AdmittedwithRecentDischarge!$M$28:$M$1527,0))),"", IF($R718&lt;&gt;"",INDEX(AdmittedwithRecentDischarge!$AH$28:$AH$1527,MATCH($F718&amp;$R718,AdmittedwithRecentDischarge!$I$28:$I$1527&amp;AdmittedwithRecentDischarge!$M$28:$M$1527,0)),""))</f>
        <v/>
      </c>
      <c r="T718" s="190">
        <f t="array" ref="T718">IF(ISNA(INDEX(AdmittedwithRecentDischarge!$I$28:$W$1527, (MATCH($F718&amp;$R718,AdmittedwithRecentDischarge!$I$28:$I$1527&amp;AdmittedwithRecentDischarge!$M$28:$M$1527,0)))),"",INDEX(AdmittedwithRecentDischarge!$I$28:$W$1527, (MATCH($F718&amp;$R718,AdmittedwithRecentDischarge!$I$28:$I$1527&amp;AdmittedwithRecentDischarge!$M$28:$M$1527,0)),9))</f>
        <v>0</v>
      </c>
      <c r="U718" s="191">
        <f t="array" ref="U718">IF(ISNA(INDEX(AdmittedwithRecentDischarge!$I$28:$W$1527, (MATCH($F718&amp;$R718,AdmittedwithRecentDischarge!$I$28:$I$1527&amp;AdmittedwithRecentDischarge!$M$28:$M$1527,0)))),"",INDEX(AdmittedwithRecentDischarge!$I$28:$W$1527, (MATCH($F718&amp;$R718,AdmittedwithRecentDischarge!$I$28:$I$1527&amp;AdmittedwithRecentDischarge!$M$28:$M$1527,0)),11))</f>
        <v>0</v>
      </c>
      <c r="V718" s="191">
        <f t="array" ref="V718">IF(ISNA(INDEX(AdmittedwithRecentDischarge!$I$28:$W$1527, (MATCH($F718&amp;$R718,AdmittedwithRecentDischarge!$I$28:$I$1527&amp;AdmittedwithRecentDischarge!$M$28:$M$1527,0)))),"",INDEX(AdmittedwithRecentDischarge!$I$28:$W$1527, (MATCH($F718&amp;$R718,AdmittedwithRecentDischarge!$I$28:$I$1527&amp;AdmittedwithRecentDischarge!$M$28:$M$1527,0)),15))</f>
        <v>0</v>
      </c>
      <c r="W718" s="228" t="b">
        <f t="shared" si="64"/>
        <v>0</v>
      </c>
      <c r="X718" s="224" t="str">
        <f t="array" ref="X718">IF(ISNA(VLOOKUP($F718, AdmittedwithRecentDischarge!$I$28:$I$1527,1,FALSE)),"",MAX(IF((AdmittedwithRecentDischarge!$I$28:$I$1527=$F718)*(AdmittedwithRecentDischarge!$K$28:$K$1527&lt;=TransferLog!$J718),AdmittedwithRecentDischarge!$K$28:$K$1527)))</f>
        <v/>
      </c>
      <c r="Y718" s="224" t="b">
        <f t="shared" si="65"/>
        <v>0</v>
      </c>
      <c r="Z718" s="208"/>
      <c r="AA718" s="207" t="str">
        <f t="shared" si="62"/>
        <v/>
      </c>
      <c r="AB718" s="212" t="b">
        <f t="shared" si="66"/>
        <v>0</v>
      </c>
      <c r="AC718" s="213">
        <f t="shared" si="63"/>
        <v>0</v>
      </c>
      <c r="AD718" s="298"/>
      <c r="AE718" s="299"/>
      <c r="AF718" s="21">
        <f t="shared" si="68"/>
        <v>0</v>
      </c>
    </row>
    <row r="719" spans="1:32" s="21" customFormat="1" ht="16.5" customHeight="1">
      <c r="A719" s="22"/>
      <c r="B719" s="22"/>
      <c r="C719" s="22"/>
      <c r="D719" s="115">
        <f t="shared" si="67"/>
        <v>699</v>
      </c>
      <c r="E719" s="248" t="str">
        <f t="array" ref="E719">IF($F719&lt;&gt;"",INDEX(DropDownLists!$K$10:$K$2516,MATCH($F719,DropDownLists!$L$10:$L$2516,0)),"")</f>
        <v/>
      </c>
      <c r="F719" s="116"/>
      <c r="G719" s="118"/>
      <c r="I719" s="144"/>
      <c r="J719" s="141"/>
      <c r="K719" s="145"/>
      <c r="L719" s="146"/>
      <c r="M719" s="195" t="str">
        <f t="array" ref="M719">IF($L719&lt;&gt;"",INDEX(DropDownLists!$H$10:$H$2516,MATCH($L719,DropDownLists!$I$10:$I$2516,0)),"")</f>
        <v/>
      </c>
      <c r="N719" s="148"/>
      <c r="O719" s="148"/>
      <c r="P719" s="146"/>
      <c r="Q719" s="148" t="s">
        <v>190</v>
      </c>
      <c r="R719" s="119" t="str">
        <f t="array" ref="R719">IF(ISNA(VLOOKUP($F719, AdmittedwithRecentDischarge!$I$28:$I$1527,1,FALSE)),"",MAX(IF((AdmittedwithRecentDischarge!$I$28:$I$1527=$F719)*(AdmittedwithRecentDischarge!$M$28:$M$1527&lt;=TransferLog!$J719),AdmittedwithRecentDischarge!$M$28:$M$1527)))</f>
        <v/>
      </c>
      <c r="S719" s="120" t="str">
        <f t="array" ref="S719">IF(ISNA(INDEX(AdmittedwithRecentDischarge!$AH$28:$AH$1527,MATCH($F719&amp;$R719,AdmittedwithRecentDischarge!$I$28:$I$1527&amp;AdmittedwithRecentDischarge!$M$28:$M$1527,0))),"", IF($R719&lt;&gt;"",INDEX(AdmittedwithRecentDischarge!$AH$28:$AH$1527,MATCH($F719&amp;$R719,AdmittedwithRecentDischarge!$I$28:$I$1527&amp;AdmittedwithRecentDischarge!$M$28:$M$1527,0)),""))</f>
        <v/>
      </c>
      <c r="T719" s="190">
        <f t="array" ref="T719">IF(ISNA(INDEX(AdmittedwithRecentDischarge!$I$28:$W$1527, (MATCH($F719&amp;$R719,AdmittedwithRecentDischarge!$I$28:$I$1527&amp;AdmittedwithRecentDischarge!$M$28:$M$1527,0)))),"",INDEX(AdmittedwithRecentDischarge!$I$28:$W$1527, (MATCH($F719&amp;$R719,AdmittedwithRecentDischarge!$I$28:$I$1527&amp;AdmittedwithRecentDischarge!$M$28:$M$1527,0)),9))</f>
        <v>0</v>
      </c>
      <c r="U719" s="191">
        <f t="array" ref="U719">IF(ISNA(INDEX(AdmittedwithRecentDischarge!$I$28:$W$1527, (MATCH($F719&amp;$R719,AdmittedwithRecentDischarge!$I$28:$I$1527&amp;AdmittedwithRecentDischarge!$M$28:$M$1527,0)))),"",INDEX(AdmittedwithRecentDischarge!$I$28:$W$1527, (MATCH($F719&amp;$R719,AdmittedwithRecentDischarge!$I$28:$I$1527&amp;AdmittedwithRecentDischarge!$M$28:$M$1527,0)),11))</f>
        <v>0</v>
      </c>
      <c r="V719" s="191">
        <f t="array" ref="V719">IF(ISNA(INDEX(AdmittedwithRecentDischarge!$I$28:$W$1527, (MATCH($F719&amp;$R719,AdmittedwithRecentDischarge!$I$28:$I$1527&amp;AdmittedwithRecentDischarge!$M$28:$M$1527,0)))),"",INDEX(AdmittedwithRecentDischarge!$I$28:$W$1527, (MATCH($F719&amp;$R719,AdmittedwithRecentDischarge!$I$28:$I$1527&amp;AdmittedwithRecentDischarge!$M$28:$M$1527,0)),15))</f>
        <v>0</v>
      </c>
      <c r="W719" s="228" t="b">
        <f t="shared" si="64"/>
        <v>0</v>
      </c>
      <c r="X719" s="224" t="str">
        <f t="array" ref="X719">IF(ISNA(VLOOKUP($F719, AdmittedwithRecentDischarge!$I$28:$I$1527,1,FALSE)),"",MAX(IF((AdmittedwithRecentDischarge!$I$28:$I$1527=$F719)*(AdmittedwithRecentDischarge!$K$28:$K$1527&lt;=TransferLog!$J719),AdmittedwithRecentDischarge!$K$28:$K$1527)))</f>
        <v/>
      </c>
      <c r="Y719" s="224" t="b">
        <f t="shared" si="65"/>
        <v>0</v>
      </c>
      <c r="Z719" s="208"/>
      <c r="AA719" s="207" t="str">
        <f t="shared" si="62"/>
        <v/>
      </c>
      <c r="AB719" s="212" t="b">
        <f t="shared" si="66"/>
        <v>0</v>
      </c>
      <c r="AC719" s="213">
        <f t="shared" si="63"/>
        <v>0</v>
      </c>
      <c r="AD719" s="298"/>
      <c r="AE719" s="299"/>
      <c r="AF719" s="21">
        <f t="shared" si="68"/>
        <v>0</v>
      </c>
    </row>
    <row r="720" spans="1:32" s="21" customFormat="1" ht="16.5" customHeight="1">
      <c r="A720" s="22"/>
      <c r="B720" s="22"/>
      <c r="C720" s="22"/>
      <c r="D720" s="115">
        <f t="shared" si="67"/>
        <v>700</v>
      </c>
      <c r="E720" s="248" t="str">
        <f t="array" ref="E720">IF($F720&lt;&gt;"",INDEX(DropDownLists!$K$10:$K$2516,MATCH($F720,DropDownLists!$L$10:$L$2516,0)),"")</f>
        <v/>
      </c>
      <c r="F720" s="116"/>
      <c r="G720" s="118"/>
      <c r="I720" s="144"/>
      <c r="J720" s="141"/>
      <c r="K720" s="145"/>
      <c r="L720" s="146"/>
      <c r="M720" s="195" t="str">
        <f t="array" ref="M720">IF($L720&lt;&gt;"",INDEX(DropDownLists!$H$10:$H$2516,MATCH($L720,DropDownLists!$I$10:$I$2516,0)),"")</f>
        <v/>
      </c>
      <c r="N720" s="148"/>
      <c r="O720" s="148"/>
      <c r="P720" s="146"/>
      <c r="Q720" s="148" t="s">
        <v>190</v>
      </c>
      <c r="R720" s="119" t="str">
        <f t="array" ref="R720">IF(ISNA(VLOOKUP($F720, AdmittedwithRecentDischarge!$I$28:$I$1527,1,FALSE)),"",MAX(IF((AdmittedwithRecentDischarge!$I$28:$I$1527=$F720)*(AdmittedwithRecentDischarge!$M$28:$M$1527&lt;=TransferLog!$J720),AdmittedwithRecentDischarge!$M$28:$M$1527)))</f>
        <v/>
      </c>
      <c r="S720" s="120" t="str">
        <f t="array" ref="S720">IF(ISNA(INDEX(AdmittedwithRecentDischarge!$AH$28:$AH$1527,MATCH($F720&amp;$R720,AdmittedwithRecentDischarge!$I$28:$I$1527&amp;AdmittedwithRecentDischarge!$M$28:$M$1527,0))),"", IF($R720&lt;&gt;"",INDEX(AdmittedwithRecentDischarge!$AH$28:$AH$1527,MATCH($F720&amp;$R720,AdmittedwithRecentDischarge!$I$28:$I$1527&amp;AdmittedwithRecentDischarge!$M$28:$M$1527,0)),""))</f>
        <v/>
      </c>
      <c r="T720" s="190">
        <f t="array" ref="T720">IF(ISNA(INDEX(AdmittedwithRecentDischarge!$I$28:$W$1527, (MATCH($F720&amp;$R720,AdmittedwithRecentDischarge!$I$28:$I$1527&amp;AdmittedwithRecentDischarge!$M$28:$M$1527,0)))),"",INDEX(AdmittedwithRecentDischarge!$I$28:$W$1527, (MATCH($F720&amp;$R720,AdmittedwithRecentDischarge!$I$28:$I$1527&amp;AdmittedwithRecentDischarge!$M$28:$M$1527,0)),9))</f>
        <v>0</v>
      </c>
      <c r="U720" s="191">
        <f t="array" ref="U720">IF(ISNA(INDEX(AdmittedwithRecentDischarge!$I$28:$W$1527, (MATCH($F720&amp;$R720,AdmittedwithRecentDischarge!$I$28:$I$1527&amp;AdmittedwithRecentDischarge!$M$28:$M$1527,0)))),"",INDEX(AdmittedwithRecentDischarge!$I$28:$W$1527, (MATCH($F720&amp;$R720,AdmittedwithRecentDischarge!$I$28:$I$1527&amp;AdmittedwithRecentDischarge!$M$28:$M$1527,0)),11))</f>
        <v>0</v>
      </c>
      <c r="V720" s="191">
        <f t="array" ref="V720">IF(ISNA(INDEX(AdmittedwithRecentDischarge!$I$28:$W$1527, (MATCH($F720&amp;$R720,AdmittedwithRecentDischarge!$I$28:$I$1527&amp;AdmittedwithRecentDischarge!$M$28:$M$1527,0)))),"",INDEX(AdmittedwithRecentDischarge!$I$28:$W$1527, (MATCH($F720&amp;$R720,AdmittedwithRecentDischarge!$I$28:$I$1527&amp;AdmittedwithRecentDischarge!$M$28:$M$1527,0)),15))</f>
        <v>0</v>
      </c>
      <c r="W720" s="228" t="b">
        <f t="shared" si="64"/>
        <v>0</v>
      </c>
      <c r="X720" s="224" t="str">
        <f t="array" ref="X720">IF(ISNA(VLOOKUP($F720, AdmittedwithRecentDischarge!$I$28:$I$1527,1,FALSE)),"",MAX(IF((AdmittedwithRecentDischarge!$I$28:$I$1527=$F720)*(AdmittedwithRecentDischarge!$K$28:$K$1527&lt;=TransferLog!$J720),AdmittedwithRecentDischarge!$K$28:$K$1527)))</f>
        <v/>
      </c>
      <c r="Y720" s="224" t="b">
        <f t="shared" si="65"/>
        <v>0</v>
      </c>
      <c r="Z720" s="208"/>
      <c r="AA720" s="207" t="str">
        <f t="shared" si="62"/>
        <v/>
      </c>
      <c r="AB720" s="212" t="b">
        <f t="shared" si="66"/>
        <v>0</v>
      </c>
      <c r="AC720" s="213">
        <f t="shared" si="63"/>
        <v>0</v>
      </c>
      <c r="AD720" s="298"/>
      <c r="AE720" s="299"/>
      <c r="AF720" s="21">
        <f t="shared" si="68"/>
        <v>0</v>
      </c>
    </row>
    <row r="721" spans="1:32" s="21" customFormat="1" ht="16.5" customHeight="1">
      <c r="A721" s="22"/>
      <c r="B721" s="22"/>
      <c r="C721" s="22"/>
      <c r="D721" s="115">
        <f t="shared" si="67"/>
        <v>701</v>
      </c>
      <c r="E721" s="248" t="str">
        <f t="array" ref="E721">IF($F721&lt;&gt;"",INDEX(DropDownLists!$K$10:$K$2516,MATCH($F721,DropDownLists!$L$10:$L$2516,0)),"")</f>
        <v/>
      </c>
      <c r="F721" s="116"/>
      <c r="G721" s="118"/>
      <c r="I721" s="144"/>
      <c r="J721" s="141"/>
      <c r="K721" s="145"/>
      <c r="L721" s="146"/>
      <c r="M721" s="195" t="str">
        <f t="array" ref="M721">IF($L721&lt;&gt;"",INDEX(DropDownLists!$H$10:$H$2516,MATCH($L721,DropDownLists!$I$10:$I$2516,0)),"")</f>
        <v/>
      </c>
      <c r="N721" s="148"/>
      <c r="O721" s="148"/>
      <c r="P721" s="146"/>
      <c r="Q721" s="148" t="s">
        <v>190</v>
      </c>
      <c r="R721" s="119" t="str">
        <f t="array" ref="R721">IF(ISNA(VLOOKUP($F721, AdmittedwithRecentDischarge!$I$28:$I$1527,1,FALSE)),"",MAX(IF((AdmittedwithRecentDischarge!$I$28:$I$1527=$F721)*(AdmittedwithRecentDischarge!$M$28:$M$1527&lt;=TransferLog!$J721),AdmittedwithRecentDischarge!$M$28:$M$1527)))</f>
        <v/>
      </c>
      <c r="S721" s="120" t="str">
        <f t="array" ref="S721">IF(ISNA(INDEX(AdmittedwithRecentDischarge!$AH$28:$AH$1527,MATCH($F721&amp;$R721,AdmittedwithRecentDischarge!$I$28:$I$1527&amp;AdmittedwithRecentDischarge!$M$28:$M$1527,0))),"", IF($R721&lt;&gt;"",INDEX(AdmittedwithRecentDischarge!$AH$28:$AH$1527,MATCH($F721&amp;$R721,AdmittedwithRecentDischarge!$I$28:$I$1527&amp;AdmittedwithRecentDischarge!$M$28:$M$1527,0)),""))</f>
        <v/>
      </c>
      <c r="T721" s="190">
        <f t="array" ref="T721">IF(ISNA(INDEX(AdmittedwithRecentDischarge!$I$28:$W$1527, (MATCH($F721&amp;$R721,AdmittedwithRecentDischarge!$I$28:$I$1527&amp;AdmittedwithRecentDischarge!$M$28:$M$1527,0)))),"",INDEX(AdmittedwithRecentDischarge!$I$28:$W$1527, (MATCH($F721&amp;$R721,AdmittedwithRecentDischarge!$I$28:$I$1527&amp;AdmittedwithRecentDischarge!$M$28:$M$1527,0)),9))</f>
        <v>0</v>
      </c>
      <c r="U721" s="191">
        <f t="array" ref="U721">IF(ISNA(INDEX(AdmittedwithRecentDischarge!$I$28:$W$1527, (MATCH($F721&amp;$R721,AdmittedwithRecentDischarge!$I$28:$I$1527&amp;AdmittedwithRecentDischarge!$M$28:$M$1527,0)))),"",INDEX(AdmittedwithRecentDischarge!$I$28:$W$1527, (MATCH($F721&amp;$R721,AdmittedwithRecentDischarge!$I$28:$I$1527&amp;AdmittedwithRecentDischarge!$M$28:$M$1527,0)),11))</f>
        <v>0</v>
      </c>
      <c r="V721" s="191">
        <f t="array" ref="V721">IF(ISNA(INDEX(AdmittedwithRecentDischarge!$I$28:$W$1527, (MATCH($F721&amp;$R721,AdmittedwithRecentDischarge!$I$28:$I$1527&amp;AdmittedwithRecentDischarge!$M$28:$M$1527,0)))),"",INDEX(AdmittedwithRecentDischarge!$I$28:$W$1527, (MATCH($F721&amp;$R721,AdmittedwithRecentDischarge!$I$28:$I$1527&amp;AdmittedwithRecentDischarge!$M$28:$M$1527,0)),15))</f>
        <v>0</v>
      </c>
      <c r="W721" s="228" t="b">
        <f t="shared" si="64"/>
        <v>0</v>
      </c>
      <c r="X721" s="224" t="str">
        <f t="array" ref="X721">IF(ISNA(VLOOKUP($F721, AdmittedwithRecentDischarge!$I$28:$I$1527,1,FALSE)),"",MAX(IF((AdmittedwithRecentDischarge!$I$28:$I$1527=$F721)*(AdmittedwithRecentDischarge!$K$28:$K$1527&lt;=TransferLog!$J721),AdmittedwithRecentDischarge!$K$28:$K$1527)))</f>
        <v/>
      </c>
      <c r="Y721" s="224" t="b">
        <f t="shared" si="65"/>
        <v>0</v>
      </c>
      <c r="Z721" s="208"/>
      <c r="AA721" s="207" t="str">
        <f t="shared" si="62"/>
        <v/>
      </c>
      <c r="AB721" s="212" t="b">
        <f t="shared" si="66"/>
        <v>0</v>
      </c>
      <c r="AC721" s="213">
        <f t="shared" si="63"/>
        <v>0</v>
      </c>
      <c r="AD721" s="298"/>
      <c r="AE721" s="299"/>
      <c r="AF721" s="21">
        <f t="shared" si="68"/>
        <v>0</v>
      </c>
    </row>
    <row r="722" spans="1:32" s="21" customFormat="1" ht="16.5" customHeight="1">
      <c r="A722" s="22"/>
      <c r="B722" s="22"/>
      <c r="C722" s="22"/>
      <c r="D722" s="115">
        <f t="shared" si="67"/>
        <v>702</v>
      </c>
      <c r="E722" s="248" t="str">
        <f t="array" ref="E722">IF($F722&lt;&gt;"",INDEX(DropDownLists!$K$10:$K$2516,MATCH($F722,DropDownLists!$L$10:$L$2516,0)),"")</f>
        <v/>
      </c>
      <c r="F722" s="116"/>
      <c r="G722" s="118"/>
      <c r="I722" s="144"/>
      <c r="J722" s="141"/>
      <c r="K722" s="145"/>
      <c r="L722" s="146"/>
      <c r="M722" s="195" t="str">
        <f t="array" ref="M722">IF($L722&lt;&gt;"",INDEX(DropDownLists!$H$10:$H$2516,MATCH($L722,DropDownLists!$I$10:$I$2516,0)),"")</f>
        <v/>
      </c>
      <c r="N722" s="148"/>
      <c r="O722" s="148"/>
      <c r="P722" s="146"/>
      <c r="Q722" s="148" t="s">
        <v>190</v>
      </c>
      <c r="R722" s="119" t="str">
        <f t="array" ref="R722">IF(ISNA(VLOOKUP($F722, AdmittedwithRecentDischarge!$I$28:$I$1527,1,FALSE)),"",MAX(IF((AdmittedwithRecentDischarge!$I$28:$I$1527=$F722)*(AdmittedwithRecentDischarge!$M$28:$M$1527&lt;=TransferLog!$J722),AdmittedwithRecentDischarge!$M$28:$M$1527)))</f>
        <v/>
      </c>
      <c r="S722" s="120" t="str">
        <f t="array" ref="S722">IF(ISNA(INDEX(AdmittedwithRecentDischarge!$AH$28:$AH$1527,MATCH($F722&amp;$R722,AdmittedwithRecentDischarge!$I$28:$I$1527&amp;AdmittedwithRecentDischarge!$M$28:$M$1527,0))),"", IF($R722&lt;&gt;"",INDEX(AdmittedwithRecentDischarge!$AH$28:$AH$1527,MATCH($F722&amp;$R722,AdmittedwithRecentDischarge!$I$28:$I$1527&amp;AdmittedwithRecentDischarge!$M$28:$M$1527,0)),""))</f>
        <v/>
      </c>
      <c r="T722" s="190">
        <f t="array" ref="T722">IF(ISNA(INDEX(AdmittedwithRecentDischarge!$I$28:$W$1527, (MATCH($F722&amp;$R722,AdmittedwithRecentDischarge!$I$28:$I$1527&amp;AdmittedwithRecentDischarge!$M$28:$M$1527,0)))),"",INDEX(AdmittedwithRecentDischarge!$I$28:$W$1527, (MATCH($F722&amp;$R722,AdmittedwithRecentDischarge!$I$28:$I$1527&amp;AdmittedwithRecentDischarge!$M$28:$M$1527,0)),9))</f>
        <v>0</v>
      </c>
      <c r="U722" s="191">
        <f t="array" ref="U722">IF(ISNA(INDEX(AdmittedwithRecentDischarge!$I$28:$W$1527, (MATCH($F722&amp;$R722,AdmittedwithRecentDischarge!$I$28:$I$1527&amp;AdmittedwithRecentDischarge!$M$28:$M$1527,0)))),"",INDEX(AdmittedwithRecentDischarge!$I$28:$W$1527, (MATCH($F722&amp;$R722,AdmittedwithRecentDischarge!$I$28:$I$1527&amp;AdmittedwithRecentDischarge!$M$28:$M$1527,0)),11))</f>
        <v>0</v>
      </c>
      <c r="V722" s="191">
        <f t="array" ref="V722">IF(ISNA(INDEX(AdmittedwithRecentDischarge!$I$28:$W$1527, (MATCH($F722&amp;$R722,AdmittedwithRecentDischarge!$I$28:$I$1527&amp;AdmittedwithRecentDischarge!$M$28:$M$1527,0)))),"",INDEX(AdmittedwithRecentDischarge!$I$28:$W$1527, (MATCH($F722&amp;$R722,AdmittedwithRecentDischarge!$I$28:$I$1527&amp;AdmittedwithRecentDischarge!$M$28:$M$1527,0)),15))</f>
        <v>0</v>
      </c>
      <c r="W722" s="228" t="b">
        <f t="shared" si="64"/>
        <v>0</v>
      </c>
      <c r="X722" s="224" t="str">
        <f t="array" ref="X722">IF(ISNA(VLOOKUP($F722, AdmittedwithRecentDischarge!$I$28:$I$1527,1,FALSE)),"",MAX(IF((AdmittedwithRecentDischarge!$I$28:$I$1527=$F722)*(AdmittedwithRecentDischarge!$K$28:$K$1527&lt;=TransferLog!$J722),AdmittedwithRecentDischarge!$K$28:$K$1527)))</f>
        <v/>
      </c>
      <c r="Y722" s="224" t="b">
        <f t="shared" si="65"/>
        <v>0</v>
      </c>
      <c r="Z722" s="208"/>
      <c r="AA722" s="207" t="str">
        <f t="shared" si="62"/>
        <v/>
      </c>
      <c r="AB722" s="212" t="b">
        <f t="shared" si="66"/>
        <v>0</v>
      </c>
      <c r="AC722" s="213">
        <f t="shared" si="63"/>
        <v>0</v>
      </c>
      <c r="AD722" s="298"/>
      <c r="AE722" s="299"/>
      <c r="AF722" s="21">
        <f t="shared" si="68"/>
        <v>0</v>
      </c>
    </row>
    <row r="723" spans="1:32" s="21" customFormat="1" ht="16.5" customHeight="1">
      <c r="A723" s="22"/>
      <c r="B723" s="22"/>
      <c r="C723" s="22"/>
      <c r="D723" s="115">
        <f t="shared" si="67"/>
        <v>703</v>
      </c>
      <c r="E723" s="248" t="str">
        <f t="array" ref="E723">IF($F723&lt;&gt;"",INDEX(DropDownLists!$K$10:$K$2516,MATCH($F723,DropDownLists!$L$10:$L$2516,0)),"")</f>
        <v/>
      </c>
      <c r="F723" s="116"/>
      <c r="G723" s="118"/>
      <c r="I723" s="144"/>
      <c r="J723" s="141"/>
      <c r="K723" s="145"/>
      <c r="L723" s="146"/>
      <c r="M723" s="195" t="str">
        <f t="array" ref="M723">IF($L723&lt;&gt;"",INDEX(DropDownLists!$H$10:$H$2516,MATCH($L723,DropDownLists!$I$10:$I$2516,0)),"")</f>
        <v/>
      </c>
      <c r="N723" s="148"/>
      <c r="O723" s="148"/>
      <c r="P723" s="146"/>
      <c r="Q723" s="148" t="s">
        <v>190</v>
      </c>
      <c r="R723" s="119" t="str">
        <f t="array" ref="R723">IF(ISNA(VLOOKUP($F723, AdmittedwithRecentDischarge!$I$28:$I$1527,1,FALSE)),"",MAX(IF((AdmittedwithRecentDischarge!$I$28:$I$1527=$F723)*(AdmittedwithRecentDischarge!$M$28:$M$1527&lt;=TransferLog!$J723),AdmittedwithRecentDischarge!$M$28:$M$1527)))</f>
        <v/>
      </c>
      <c r="S723" s="120" t="str">
        <f t="array" ref="S723">IF(ISNA(INDEX(AdmittedwithRecentDischarge!$AH$28:$AH$1527,MATCH($F723&amp;$R723,AdmittedwithRecentDischarge!$I$28:$I$1527&amp;AdmittedwithRecentDischarge!$M$28:$M$1527,0))),"", IF($R723&lt;&gt;"",INDEX(AdmittedwithRecentDischarge!$AH$28:$AH$1527,MATCH($F723&amp;$R723,AdmittedwithRecentDischarge!$I$28:$I$1527&amp;AdmittedwithRecentDischarge!$M$28:$M$1527,0)),""))</f>
        <v/>
      </c>
      <c r="T723" s="190">
        <f t="array" ref="T723">IF(ISNA(INDEX(AdmittedwithRecentDischarge!$I$28:$W$1527, (MATCH($F723&amp;$R723,AdmittedwithRecentDischarge!$I$28:$I$1527&amp;AdmittedwithRecentDischarge!$M$28:$M$1527,0)))),"",INDEX(AdmittedwithRecentDischarge!$I$28:$W$1527, (MATCH($F723&amp;$R723,AdmittedwithRecentDischarge!$I$28:$I$1527&amp;AdmittedwithRecentDischarge!$M$28:$M$1527,0)),9))</f>
        <v>0</v>
      </c>
      <c r="U723" s="191">
        <f t="array" ref="U723">IF(ISNA(INDEX(AdmittedwithRecentDischarge!$I$28:$W$1527, (MATCH($F723&amp;$R723,AdmittedwithRecentDischarge!$I$28:$I$1527&amp;AdmittedwithRecentDischarge!$M$28:$M$1527,0)))),"",INDEX(AdmittedwithRecentDischarge!$I$28:$W$1527, (MATCH($F723&amp;$R723,AdmittedwithRecentDischarge!$I$28:$I$1527&amp;AdmittedwithRecentDischarge!$M$28:$M$1527,0)),11))</f>
        <v>0</v>
      </c>
      <c r="V723" s="191">
        <f t="array" ref="V723">IF(ISNA(INDEX(AdmittedwithRecentDischarge!$I$28:$W$1527, (MATCH($F723&amp;$R723,AdmittedwithRecentDischarge!$I$28:$I$1527&amp;AdmittedwithRecentDischarge!$M$28:$M$1527,0)))),"",INDEX(AdmittedwithRecentDischarge!$I$28:$W$1527, (MATCH($F723&amp;$R723,AdmittedwithRecentDischarge!$I$28:$I$1527&amp;AdmittedwithRecentDischarge!$M$28:$M$1527,0)),15))</f>
        <v>0</v>
      </c>
      <c r="W723" s="228" t="b">
        <f t="shared" si="64"/>
        <v>0</v>
      </c>
      <c r="X723" s="224" t="str">
        <f t="array" ref="X723">IF(ISNA(VLOOKUP($F723, AdmittedwithRecentDischarge!$I$28:$I$1527,1,FALSE)),"",MAX(IF((AdmittedwithRecentDischarge!$I$28:$I$1527=$F723)*(AdmittedwithRecentDischarge!$K$28:$K$1527&lt;=TransferLog!$J723),AdmittedwithRecentDischarge!$K$28:$K$1527)))</f>
        <v/>
      </c>
      <c r="Y723" s="224" t="b">
        <f t="shared" si="65"/>
        <v>0</v>
      </c>
      <c r="Z723" s="208"/>
      <c r="AA723" s="207" t="str">
        <f t="shared" si="62"/>
        <v/>
      </c>
      <c r="AB723" s="212" t="b">
        <f t="shared" si="66"/>
        <v>0</v>
      </c>
      <c r="AC723" s="213">
        <f t="shared" si="63"/>
        <v>0</v>
      </c>
      <c r="AD723" s="298"/>
      <c r="AE723" s="299"/>
      <c r="AF723" s="21">
        <f t="shared" si="68"/>
        <v>0</v>
      </c>
    </row>
    <row r="724" spans="1:32" s="21" customFormat="1" ht="16.5" customHeight="1">
      <c r="A724" s="22"/>
      <c r="B724" s="22"/>
      <c r="C724" s="22"/>
      <c r="D724" s="115">
        <f t="shared" si="67"/>
        <v>704</v>
      </c>
      <c r="E724" s="248" t="str">
        <f t="array" ref="E724">IF($F724&lt;&gt;"",INDEX(DropDownLists!$K$10:$K$2516,MATCH($F724,DropDownLists!$L$10:$L$2516,0)),"")</f>
        <v/>
      </c>
      <c r="F724" s="116"/>
      <c r="G724" s="118"/>
      <c r="I724" s="144"/>
      <c r="J724" s="141"/>
      <c r="K724" s="145"/>
      <c r="L724" s="146"/>
      <c r="M724" s="195" t="str">
        <f t="array" ref="M724">IF($L724&lt;&gt;"",INDEX(DropDownLists!$H$10:$H$2516,MATCH($L724,DropDownLists!$I$10:$I$2516,0)),"")</f>
        <v/>
      </c>
      <c r="N724" s="148"/>
      <c r="O724" s="148"/>
      <c r="P724" s="146"/>
      <c r="Q724" s="148" t="s">
        <v>190</v>
      </c>
      <c r="R724" s="119" t="str">
        <f t="array" ref="R724">IF(ISNA(VLOOKUP($F724, AdmittedwithRecentDischarge!$I$28:$I$1527,1,FALSE)),"",MAX(IF((AdmittedwithRecentDischarge!$I$28:$I$1527=$F724)*(AdmittedwithRecentDischarge!$M$28:$M$1527&lt;=TransferLog!$J724),AdmittedwithRecentDischarge!$M$28:$M$1527)))</f>
        <v/>
      </c>
      <c r="S724" s="120" t="str">
        <f t="array" ref="S724">IF(ISNA(INDEX(AdmittedwithRecentDischarge!$AH$28:$AH$1527,MATCH($F724&amp;$R724,AdmittedwithRecentDischarge!$I$28:$I$1527&amp;AdmittedwithRecentDischarge!$M$28:$M$1527,0))),"", IF($R724&lt;&gt;"",INDEX(AdmittedwithRecentDischarge!$AH$28:$AH$1527,MATCH($F724&amp;$R724,AdmittedwithRecentDischarge!$I$28:$I$1527&amp;AdmittedwithRecentDischarge!$M$28:$M$1527,0)),""))</f>
        <v/>
      </c>
      <c r="T724" s="190">
        <f t="array" ref="T724">IF(ISNA(INDEX(AdmittedwithRecentDischarge!$I$28:$W$1527, (MATCH($F724&amp;$R724,AdmittedwithRecentDischarge!$I$28:$I$1527&amp;AdmittedwithRecentDischarge!$M$28:$M$1527,0)))),"",INDEX(AdmittedwithRecentDischarge!$I$28:$W$1527, (MATCH($F724&amp;$R724,AdmittedwithRecentDischarge!$I$28:$I$1527&amp;AdmittedwithRecentDischarge!$M$28:$M$1527,0)),9))</f>
        <v>0</v>
      </c>
      <c r="U724" s="191">
        <f t="array" ref="U724">IF(ISNA(INDEX(AdmittedwithRecentDischarge!$I$28:$W$1527, (MATCH($F724&amp;$R724,AdmittedwithRecentDischarge!$I$28:$I$1527&amp;AdmittedwithRecentDischarge!$M$28:$M$1527,0)))),"",INDEX(AdmittedwithRecentDischarge!$I$28:$W$1527, (MATCH($F724&amp;$R724,AdmittedwithRecentDischarge!$I$28:$I$1527&amp;AdmittedwithRecentDischarge!$M$28:$M$1527,0)),11))</f>
        <v>0</v>
      </c>
      <c r="V724" s="191">
        <f t="array" ref="V724">IF(ISNA(INDEX(AdmittedwithRecentDischarge!$I$28:$W$1527, (MATCH($F724&amp;$R724,AdmittedwithRecentDischarge!$I$28:$I$1527&amp;AdmittedwithRecentDischarge!$M$28:$M$1527,0)))),"",INDEX(AdmittedwithRecentDischarge!$I$28:$W$1527, (MATCH($F724&amp;$R724,AdmittedwithRecentDischarge!$I$28:$I$1527&amp;AdmittedwithRecentDischarge!$M$28:$M$1527,0)),15))</f>
        <v>0</v>
      </c>
      <c r="W724" s="228" t="b">
        <f t="shared" si="64"/>
        <v>0</v>
      </c>
      <c r="X724" s="224" t="str">
        <f t="array" ref="X724">IF(ISNA(VLOOKUP($F724, AdmittedwithRecentDischarge!$I$28:$I$1527,1,FALSE)),"",MAX(IF((AdmittedwithRecentDischarge!$I$28:$I$1527=$F724)*(AdmittedwithRecentDischarge!$K$28:$K$1527&lt;=TransferLog!$J724),AdmittedwithRecentDischarge!$K$28:$K$1527)))</f>
        <v/>
      </c>
      <c r="Y724" s="224" t="b">
        <f t="shared" si="65"/>
        <v>0</v>
      </c>
      <c r="Z724" s="208"/>
      <c r="AA724" s="207" t="str">
        <f t="shared" si="62"/>
        <v/>
      </c>
      <c r="AB724" s="212" t="b">
        <f t="shared" si="66"/>
        <v>0</v>
      </c>
      <c r="AC724" s="213">
        <f t="shared" si="63"/>
        <v>0</v>
      </c>
      <c r="AD724" s="298"/>
      <c r="AE724" s="299"/>
      <c r="AF724" s="21">
        <f t="shared" si="68"/>
        <v>0</v>
      </c>
    </row>
    <row r="725" spans="1:32" s="21" customFormat="1" ht="16.5" customHeight="1">
      <c r="A725" s="22"/>
      <c r="B725" s="22"/>
      <c r="C725" s="22"/>
      <c r="D725" s="115">
        <f t="shared" si="67"/>
        <v>705</v>
      </c>
      <c r="E725" s="248" t="str">
        <f t="array" ref="E725">IF($F725&lt;&gt;"",INDEX(DropDownLists!$K$10:$K$2516,MATCH($F725,DropDownLists!$L$10:$L$2516,0)),"")</f>
        <v/>
      </c>
      <c r="F725" s="116"/>
      <c r="G725" s="118"/>
      <c r="I725" s="144"/>
      <c r="J725" s="141"/>
      <c r="K725" s="145"/>
      <c r="L725" s="146"/>
      <c r="M725" s="195" t="str">
        <f t="array" ref="M725">IF($L725&lt;&gt;"",INDEX(DropDownLists!$H$10:$H$2516,MATCH($L725,DropDownLists!$I$10:$I$2516,0)),"")</f>
        <v/>
      </c>
      <c r="N725" s="148"/>
      <c r="O725" s="148"/>
      <c r="P725" s="146"/>
      <c r="Q725" s="148" t="s">
        <v>190</v>
      </c>
      <c r="R725" s="119" t="str">
        <f t="array" ref="R725">IF(ISNA(VLOOKUP($F725, AdmittedwithRecentDischarge!$I$28:$I$1527,1,FALSE)),"",MAX(IF((AdmittedwithRecentDischarge!$I$28:$I$1527=$F725)*(AdmittedwithRecentDischarge!$M$28:$M$1527&lt;=TransferLog!$J725),AdmittedwithRecentDischarge!$M$28:$M$1527)))</f>
        <v/>
      </c>
      <c r="S725" s="120" t="str">
        <f t="array" ref="S725">IF(ISNA(INDEX(AdmittedwithRecentDischarge!$AH$28:$AH$1527,MATCH($F725&amp;$R725,AdmittedwithRecentDischarge!$I$28:$I$1527&amp;AdmittedwithRecentDischarge!$M$28:$M$1527,0))),"", IF($R725&lt;&gt;"",INDEX(AdmittedwithRecentDischarge!$AH$28:$AH$1527,MATCH($F725&amp;$R725,AdmittedwithRecentDischarge!$I$28:$I$1527&amp;AdmittedwithRecentDischarge!$M$28:$M$1527,0)),""))</f>
        <v/>
      </c>
      <c r="T725" s="190">
        <f t="array" ref="T725">IF(ISNA(INDEX(AdmittedwithRecentDischarge!$I$28:$W$1527, (MATCH($F725&amp;$R725,AdmittedwithRecentDischarge!$I$28:$I$1527&amp;AdmittedwithRecentDischarge!$M$28:$M$1527,0)))),"",INDEX(AdmittedwithRecentDischarge!$I$28:$W$1527, (MATCH($F725&amp;$R725,AdmittedwithRecentDischarge!$I$28:$I$1527&amp;AdmittedwithRecentDischarge!$M$28:$M$1527,0)),9))</f>
        <v>0</v>
      </c>
      <c r="U725" s="191">
        <f t="array" ref="U725">IF(ISNA(INDEX(AdmittedwithRecentDischarge!$I$28:$W$1527, (MATCH($F725&amp;$R725,AdmittedwithRecentDischarge!$I$28:$I$1527&amp;AdmittedwithRecentDischarge!$M$28:$M$1527,0)))),"",INDEX(AdmittedwithRecentDischarge!$I$28:$W$1527, (MATCH($F725&amp;$R725,AdmittedwithRecentDischarge!$I$28:$I$1527&amp;AdmittedwithRecentDischarge!$M$28:$M$1527,0)),11))</f>
        <v>0</v>
      </c>
      <c r="V725" s="191">
        <f t="array" ref="V725">IF(ISNA(INDEX(AdmittedwithRecentDischarge!$I$28:$W$1527, (MATCH($F725&amp;$R725,AdmittedwithRecentDischarge!$I$28:$I$1527&amp;AdmittedwithRecentDischarge!$M$28:$M$1527,0)))),"",INDEX(AdmittedwithRecentDischarge!$I$28:$W$1527, (MATCH($F725&amp;$R725,AdmittedwithRecentDischarge!$I$28:$I$1527&amp;AdmittedwithRecentDischarge!$M$28:$M$1527,0)),15))</f>
        <v>0</v>
      </c>
      <c r="W725" s="228" t="b">
        <f t="shared" si="64"/>
        <v>0</v>
      </c>
      <c r="X725" s="224" t="str">
        <f t="array" ref="X725">IF(ISNA(VLOOKUP($F725, AdmittedwithRecentDischarge!$I$28:$I$1527,1,FALSE)),"",MAX(IF((AdmittedwithRecentDischarge!$I$28:$I$1527=$F725)*(AdmittedwithRecentDischarge!$K$28:$K$1527&lt;=TransferLog!$J725),AdmittedwithRecentDischarge!$K$28:$K$1527)))</f>
        <v/>
      </c>
      <c r="Y725" s="224" t="b">
        <f t="shared" si="65"/>
        <v>0</v>
      </c>
      <c r="Z725" s="208"/>
      <c r="AA725" s="207" t="str">
        <f t="shared" ref="AA725:AA788" si="69">IF(AND($J725&lt;&gt;"",$X725&lt;&gt;""),DATEDIF($X725,$J725,"d"),"")</f>
        <v/>
      </c>
      <c r="AB725" s="212" t="b">
        <f t="shared" si="66"/>
        <v>0</v>
      </c>
      <c r="AC725" s="213">
        <f t="shared" ref="AC725:AC788" si="70">IF(OR(($P725="Admitted, inpatient"), ($P725="Admitted, status uncertain")),1,0)</f>
        <v>0</v>
      </c>
      <c r="AD725" s="298"/>
      <c r="AE725" s="299"/>
      <c r="AF725" s="21">
        <f t="shared" si="68"/>
        <v>0</v>
      </c>
    </row>
    <row r="726" spans="1:32" s="21" customFormat="1" ht="16.5" customHeight="1">
      <c r="A726" s="22"/>
      <c r="B726" s="22"/>
      <c r="C726" s="22"/>
      <c r="D726" s="115">
        <f t="shared" si="67"/>
        <v>706</v>
      </c>
      <c r="E726" s="248" t="str">
        <f t="array" ref="E726">IF($F726&lt;&gt;"",INDEX(DropDownLists!$K$10:$K$2516,MATCH($F726,DropDownLists!$L$10:$L$2516,0)),"")</f>
        <v/>
      </c>
      <c r="F726" s="116"/>
      <c r="G726" s="118"/>
      <c r="I726" s="144"/>
      <c r="J726" s="141"/>
      <c r="K726" s="145"/>
      <c r="L726" s="146"/>
      <c r="M726" s="195" t="str">
        <f t="array" ref="M726">IF($L726&lt;&gt;"",INDEX(DropDownLists!$H$10:$H$2516,MATCH($L726,DropDownLists!$I$10:$I$2516,0)),"")</f>
        <v/>
      </c>
      <c r="N726" s="148"/>
      <c r="O726" s="148"/>
      <c r="P726" s="146"/>
      <c r="Q726" s="148" t="s">
        <v>190</v>
      </c>
      <c r="R726" s="119" t="str">
        <f t="array" ref="R726">IF(ISNA(VLOOKUP($F726, AdmittedwithRecentDischarge!$I$28:$I$1527,1,FALSE)),"",MAX(IF((AdmittedwithRecentDischarge!$I$28:$I$1527=$F726)*(AdmittedwithRecentDischarge!$M$28:$M$1527&lt;=TransferLog!$J726),AdmittedwithRecentDischarge!$M$28:$M$1527)))</f>
        <v/>
      </c>
      <c r="S726" s="120" t="str">
        <f t="array" ref="S726">IF(ISNA(INDEX(AdmittedwithRecentDischarge!$AH$28:$AH$1527,MATCH($F726&amp;$R726,AdmittedwithRecentDischarge!$I$28:$I$1527&amp;AdmittedwithRecentDischarge!$M$28:$M$1527,0))),"", IF($R726&lt;&gt;"",INDEX(AdmittedwithRecentDischarge!$AH$28:$AH$1527,MATCH($F726&amp;$R726,AdmittedwithRecentDischarge!$I$28:$I$1527&amp;AdmittedwithRecentDischarge!$M$28:$M$1527,0)),""))</f>
        <v/>
      </c>
      <c r="T726" s="190">
        <f t="array" ref="T726">IF(ISNA(INDEX(AdmittedwithRecentDischarge!$I$28:$W$1527, (MATCH($F726&amp;$R726,AdmittedwithRecentDischarge!$I$28:$I$1527&amp;AdmittedwithRecentDischarge!$M$28:$M$1527,0)))),"",INDEX(AdmittedwithRecentDischarge!$I$28:$W$1527, (MATCH($F726&amp;$R726,AdmittedwithRecentDischarge!$I$28:$I$1527&amp;AdmittedwithRecentDischarge!$M$28:$M$1527,0)),9))</f>
        <v>0</v>
      </c>
      <c r="U726" s="191">
        <f t="array" ref="U726">IF(ISNA(INDEX(AdmittedwithRecentDischarge!$I$28:$W$1527, (MATCH($F726&amp;$R726,AdmittedwithRecentDischarge!$I$28:$I$1527&amp;AdmittedwithRecentDischarge!$M$28:$M$1527,0)))),"",INDEX(AdmittedwithRecentDischarge!$I$28:$W$1527, (MATCH($F726&amp;$R726,AdmittedwithRecentDischarge!$I$28:$I$1527&amp;AdmittedwithRecentDischarge!$M$28:$M$1527,0)),11))</f>
        <v>0</v>
      </c>
      <c r="V726" s="191">
        <f t="array" ref="V726">IF(ISNA(INDEX(AdmittedwithRecentDischarge!$I$28:$W$1527, (MATCH($F726&amp;$R726,AdmittedwithRecentDischarge!$I$28:$I$1527&amp;AdmittedwithRecentDischarge!$M$28:$M$1527,0)))),"",INDEX(AdmittedwithRecentDischarge!$I$28:$W$1527, (MATCH($F726&amp;$R726,AdmittedwithRecentDischarge!$I$28:$I$1527&amp;AdmittedwithRecentDischarge!$M$28:$M$1527,0)),15))</f>
        <v>0</v>
      </c>
      <c r="W726" s="228" t="b">
        <f t="shared" ref="W726:W789" si="71">IF($R726&lt;&gt;"",$R726)</f>
        <v>0</v>
      </c>
      <c r="X726" s="224" t="str">
        <f t="array" ref="X726">IF(ISNA(VLOOKUP($F726, AdmittedwithRecentDischarge!$I$28:$I$1527,1,FALSE)),"",MAX(IF((AdmittedwithRecentDischarge!$I$28:$I$1527=$F726)*(AdmittedwithRecentDischarge!$K$28:$K$1527&lt;=TransferLog!$J726),AdmittedwithRecentDischarge!$K$28:$K$1527)))</f>
        <v/>
      </c>
      <c r="Y726" s="224" t="b">
        <f t="shared" ref="Y726:Y789" si="72">IF($X726&lt;&gt;"",$X726)</f>
        <v>0</v>
      </c>
      <c r="Z726" s="208"/>
      <c r="AA726" s="207" t="str">
        <f t="shared" si="69"/>
        <v/>
      </c>
      <c r="AB726" s="212" t="b">
        <f t="shared" ref="AB726:AB789" si="73">IF($AA726&lt;&gt;"",IF($AA726&lt;31,1,0))</f>
        <v>0</v>
      </c>
      <c r="AC726" s="213">
        <f t="shared" si="70"/>
        <v>0</v>
      </c>
      <c r="AD726" s="298"/>
      <c r="AE726" s="299"/>
      <c r="AF726" s="21">
        <f t="shared" si="68"/>
        <v>0</v>
      </c>
    </row>
    <row r="727" spans="1:32" s="21" customFormat="1" ht="16.5" customHeight="1">
      <c r="A727" s="22"/>
      <c r="B727" s="22"/>
      <c r="C727" s="22"/>
      <c r="D727" s="115">
        <f t="shared" si="67"/>
        <v>707</v>
      </c>
      <c r="E727" s="248" t="str">
        <f t="array" ref="E727">IF($F727&lt;&gt;"",INDEX(DropDownLists!$K$10:$K$2516,MATCH($F727,DropDownLists!$L$10:$L$2516,0)),"")</f>
        <v/>
      </c>
      <c r="F727" s="116"/>
      <c r="G727" s="118"/>
      <c r="I727" s="144"/>
      <c r="J727" s="141"/>
      <c r="K727" s="145"/>
      <c r="L727" s="146"/>
      <c r="M727" s="195" t="str">
        <f t="array" ref="M727">IF($L727&lt;&gt;"",INDEX(DropDownLists!$H$10:$H$2516,MATCH($L727,DropDownLists!$I$10:$I$2516,0)),"")</f>
        <v/>
      </c>
      <c r="N727" s="148"/>
      <c r="O727" s="148"/>
      <c r="P727" s="146"/>
      <c r="Q727" s="148" t="s">
        <v>190</v>
      </c>
      <c r="R727" s="119" t="str">
        <f t="array" ref="R727">IF(ISNA(VLOOKUP($F727, AdmittedwithRecentDischarge!$I$28:$I$1527,1,FALSE)),"",MAX(IF((AdmittedwithRecentDischarge!$I$28:$I$1527=$F727)*(AdmittedwithRecentDischarge!$M$28:$M$1527&lt;=TransferLog!$J727),AdmittedwithRecentDischarge!$M$28:$M$1527)))</f>
        <v/>
      </c>
      <c r="S727" s="120" t="str">
        <f t="array" ref="S727">IF(ISNA(INDEX(AdmittedwithRecentDischarge!$AH$28:$AH$1527,MATCH($F727&amp;$R727,AdmittedwithRecentDischarge!$I$28:$I$1527&amp;AdmittedwithRecentDischarge!$M$28:$M$1527,0))),"", IF($R727&lt;&gt;"",INDEX(AdmittedwithRecentDischarge!$AH$28:$AH$1527,MATCH($F727&amp;$R727,AdmittedwithRecentDischarge!$I$28:$I$1527&amp;AdmittedwithRecentDischarge!$M$28:$M$1527,0)),""))</f>
        <v/>
      </c>
      <c r="T727" s="190">
        <f t="array" ref="T727">IF(ISNA(INDEX(AdmittedwithRecentDischarge!$I$28:$W$1527, (MATCH($F727&amp;$R727,AdmittedwithRecentDischarge!$I$28:$I$1527&amp;AdmittedwithRecentDischarge!$M$28:$M$1527,0)))),"",INDEX(AdmittedwithRecentDischarge!$I$28:$W$1527, (MATCH($F727&amp;$R727,AdmittedwithRecentDischarge!$I$28:$I$1527&amp;AdmittedwithRecentDischarge!$M$28:$M$1527,0)),9))</f>
        <v>0</v>
      </c>
      <c r="U727" s="191">
        <f t="array" ref="U727">IF(ISNA(INDEX(AdmittedwithRecentDischarge!$I$28:$W$1527, (MATCH($F727&amp;$R727,AdmittedwithRecentDischarge!$I$28:$I$1527&amp;AdmittedwithRecentDischarge!$M$28:$M$1527,0)))),"",INDEX(AdmittedwithRecentDischarge!$I$28:$W$1527, (MATCH($F727&amp;$R727,AdmittedwithRecentDischarge!$I$28:$I$1527&amp;AdmittedwithRecentDischarge!$M$28:$M$1527,0)),11))</f>
        <v>0</v>
      </c>
      <c r="V727" s="191">
        <f t="array" ref="V727">IF(ISNA(INDEX(AdmittedwithRecentDischarge!$I$28:$W$1527, (MATCH($F727&amp;$R727,AdmittedwithRecentDischarge!$I$28:$I$1527&amp;AdmittedwithRecentDischarge!$M$28:$M$1527,0)))),"",INDEX(AdmittedwithRecentDischarge!$I$28:$W$1527, (MATCH($F727&amp;$R727,AdmittedwithRecentDischarge!$I$28:$I$1527&amp;AdmittedwithRecentDischarge!$M$28:$M$1527,0)),15))</f>
        <v>0</v>
      </c>
      <c r="W727" s="228" t="b">
        <f t="shared" si="71"/>
        <v>0</v>
      </c>
      <c r="X727" s="224" t="str">
        <f t="array" ref="X727">IF(ISNA(VLOOKUP($F727, AdmittedwithRecentDischarge!$I$28:$I$1527,1,FALSE)),"",MAX(IF((AdmittedwithRecentDischarge!$I$28:$I$1527=$F727)*(AdmittedwithRecentDischarge!$K$28:$K$1527&lt;=TransferLog!$J727),AdmittedwithRecentDischarge!$K$28:$K$1527)))</f>
        <v/>
      </c>
      <c r="Y727" s="224" t="b">
        <f t="shared" si="72"/>
        <v>0</v>
      </c>
      <c r="Z727" s="208"/>
      <c r="AA727" s="207" t="str">
        <f t="shared" si="69"/>
        <v/>
      </c>
      <c r="AB727" s="212" t="b">
        <f t="shared" si="73"/>
        <v>0</v>
      </c>
      <c r="AC727" s="213">
        <f t="shared" si="70"/>
        <v>0</v>
      </c>
      <c r="AD727" s="298"/>
      <c r="AE727" s="299"/>
      <c r="AF727" s="21">
        <f t="shared" si="68"/>
        <v>0</v>
      </c>
    </row>
    <row r="728" spans="1:32" s="21" customFormat="1" ht="16.5" customHeight="1">
      <c r="A728" s="22"/>
      <c r="B728" s="22"/>
      <c r="C728" s="22"/>
      <c r="D728" s="115">
        <f t="shared" si="67"/>
        <v>708</v>
      </c>
      <c r="E728" s="248" t="str">
        <f t="array" ref="E728">IF($F728&lt;&gt;"",INDEX(DropDownLists!$K$10:$K$2516,MATCH($F728,DropDownLists!$L$10:$L$2516,0)),"")</f>
        <v/>
      </c>
      <c r="F728" s="116"/>
      <c r="G728" s="118"/>
      <c r="I728" s="144"/>
      <c r="J728" s="141"/>
      <c r="K728" s="145"/>
      <c r="L728" s="146"/>
      <c r="M728" s="195" t="str">
        <f t="array" ref="M728">IF($L728&lt;&gt;"",INDEX(DropDownLists!$H$10:$H$2516,MATCH($L728,DropDownLists!$I$10:$I$2516,0)),"")</f>
        <v/>
      </c>
      <c r="N728" s="148"/>
      <c r="O728" s="148"/>
      <c r="P728" s="146"/>
      <c r="Q728" s="148" t="s">
        <v>190</v>
      </c>
      <c r="R728" s="119" t="str">
        <f t="array" ref="R728">IF(ISNA(VLOOKUP($F728, AdmittedwithRecentDischarge!$I$28:$I$1527,1,FALSE)),"",MAX(IF((AdmittedwithRecentDischarge!$I$28:$I$1527=$F728)*(AdmittedwithRecentDischarge!$M$28:$M$1527&lt;=TransferLog!$J728),AdmittedwithRecentDischarge!$M$28:$M$1527)))</f>
        <v/>
      </c>
      <c r="S728" s="120" t="str">
        <f t="array" ref="S728">IF(ISNA(INDEX(AdmittedwithRecentDischarge!$AH$28:$AH$1527,MATCH($F728&amp;$R728,AdmittedwithRecentDischarge!$I$28:$I$1527&amp;AdmittedwithRecentDischarge!$M$28:$M$1527,0))),"", IF($R728&lt;&gt;"",INDEX(AdmittedwithRecentDischarge!$AH$28:$AH$1527,MATCH($F728&amp;$R728,AdmittedwithRecentDischarge!$I$28:$I$1527&amp;AdmittedwithRecentDischarge!$M$28:$M$1527,0)),""))</f>
        <v/>
      </c>
      <c r="T728" s="190">
        <f t="array" ref="T728">IF(ISNA(INDEX(AdmittedwithRecentDischarge!$I$28:$W$1527, (MATCH($F728&amp;$R728,AdmittedwithRecentDischarge!$I$28:$I$1527&amp;AdmittedwithRecentDischarge!$M$28:$M$1527,0)))),"",INDEX(AdmittedwithRecentDischarge!$I$28:$W$1527, (MATCH($F728&amp;$R728,AdmittedwithRecentDischarge!$I$28:$I$1527&amp;AdmittedwithRecentDischarge!$M$28:$M$1527,0)),9))</f>
        <v>0</v>
      </c>
      <c r="U728" s="191">
        <f t="array" ref="U728">IF(ISNA(INDEX(AdmittedwithRecentDischarge!$I$28:$W$1527, (MATCH($F728&amp;$R728,AdmittedwithRecentDischarge!$I$28:$I$1527&amp;AdmittedwithRecentDischarge!$M$28:$M$1527,0)))),"",INDEX(AdmittedwithRecentDischarge!$I$28:$W$1527, (MATCH($F728&amp;$R728,AdmittedwithRecentDischarge!$I$28:$I$1527&amp;AdmittedwithRecentDischarge!$M$28:$M$1527,0)),11))</f>
        <v>0</v>
      </c>
      <c r="V728" s="191">
        <f t="array" ref="V728">IF(ISNA(INDEX(AdmittedwithRecentDischarge!$I$28:$W$1527, (MATCH($F728&amp;$R728,AdmittedwithRecentDischarge!$I$28:$I$1527&amp;AdmittedwithRecentDischarge!$M$28:$M$1527,0)))),"",INDEX(AdmittedwithRecentDischarge!$I$28:$W$1527, (MATCH($F728&amp;$R728,AdmittedwithRecentDischarge!$I$28:$I$1527&amp;AdmittedwithRecentDischarge!$M$28:$M$1527,0)),15))</f>
        <v>0</v>
      </c>
      <c r="W728" s="228" t="b">
        <f t="shared" si="71"/>
        <v>0</v>
      </c>
      <c r="X728" s="224" t="str">
        <f t="array" ref="X728">IF(ISNA(VLOOKUP($F728, AdmittedwithRecentDischarge!$I$28:$I$1527,1,FALSE)),"",MAX(IF((AdmittedwithRecentDischarge!$I$28:$I$1527=$F728)*(AdmittedwithRecentDischarge!$K$28:$K$1527&lt;=TransferLog!$J728),AdmittedwithRecentDischarge!$K$28:$K$1527)))</f>
        <v/>
      </c>
      <c r="Y728" s="224" t="b">
        <f t="shared" si="72"/>
        <v>0</v>
      </c>
      <c r="Z728" s="208"/>
      <c r="AA728" s="207" t="str">
        <f t="shared" si="69"/>
        <v/>
      </c>
      <c r="AB728" s="212" t="b">
        <f t="shared" si="73"/>
        <v>0</v>
      </c>
      <c r="AC728" s="213">
        <f t="shared" si="70"/>
        <v>0</v>
      </c>
      <c r="AD728" s="298"/>
      <c r="AE728" s="299"/>
      <c r="AF728" s="21">
        <f t="shared" si="68"/>
        <v>0</v>
      </c>
    </row>
    <row r="729" spans="1:32" s="21" customFormat="1" ht="16.5" customHeight="1">
      <c r="A729" s="22"/>
      <c r="B729" s="22"/>
      <c r="C729" s="22"/>
      <c r="D729" s="115">
        <f t="shared" si="67"/>
        <v>709</v>
      </c>
      <c r="E729" s="248" t="str">
        <f t="array" ref="E729">IF($F729&lt;&gt;"",INDEX(DropDownLists!$K$10:$K$2516,MATCH($F729,DropDownLists!$L$10:$L$2516,0)),"")</f>
        <v/>
      </c>
      <c r="F729" s="116"/>
      <c r="G729" s="118"/>
      <c r="I729" s="144"/>
      <c r="J729" s="141"/>
      <c r="K729" s="145"/>
      <c r="L729" s="146"/>
      <c r="M729" s="195" t="str">
        <f t="array" ref="M729">IF($L729&lt;&gt;"",INDEX(DropDownLists!$H$10:$H$2516,MATCH($L729,DropDownLists!$I$10:$I$2516,0)),"")</f>
        <v/>
      </c>
      <c r="N729" s="148"/>
      <c r="O729" s="148"/>
      <c r="P729" s="146"/>
      <c r="Q729" s="148" t="s">
        <v>190</v>
      </c>
      <c r="R729" s="119" t="str">
        <f t="array" ref="R729">IF(ISNA(VLOOKUP($F729, AdmittedwithRecentDischarge!$I$28:$I$1527,1,FALSE)),"",MAX(IF((AdmittedwithRecentDischarge!$I$28:$I$1527=$F729)*(AdmittedwithRecentDischarge!$M$28:$M$1527&lt;=TransferLog!$J729),AdmittedwithRecentDischarge!$M$28:$M$1527)))</f>
        <v/>
      </c>
      <c r="S729" s="120" t="str">
        <f t="array" ref="S729">IF(ISNA(INDEX(AdmittedwithRecentDischarge!$AH$28:$AH$1527,MATCH($F729&amp;$R729,AdmittedwithRecentDischarge!$I$28:$I$1527&amp;AdmittedwithRecentDischarge!$M$28:$M$1527,0))),"", IF($R729&lt;&gt;"",INDEX(AdmittedwithRecentDischarge!$AH$28:$AH$1527,MATCH($F729&amp;$R729,AdmittedwithRecentDischarge!$I$28:$I$1527&amp;AdmittedwithRecentDischarge!$M$28:$M$1527,0)),""))</f>
        <v/>
      </c>
      <c r="T729" s="190">
        <f t="array" ref="T729">IF(ISNA(INDEX(AdmittedwithRecentDischarge!$I$28:$W$1527, (MATCH($F729&amp;$R729,AdmittedwithRecentDischarge!$I$28:$I$1527&amp;AdmittedwithRecentDischarge!$M$28:$M$1527,0)))),"",INDEX(AdmittedwithRecentDischarge!$I$28:$W$1527, (MATCH($F729&amp;$R729,AdmittedwithRecentDischarge!$I$28:$I$1527&amp;AdmittedwithRecentDischarge!$M$28:$M$1527,0)),9))</f>
        <v>0</v>
      </c>
      <c r="U729" s="191">
        <f t="array" ref="U729">IF(ISNA(INDEX(AdmittedwithRecentDischarge!$I$28:$W$1527, (MATCH($F729&amp;$R729,AdmittedwithRecentDischarge!$I$28:$I$1527&amp;AdmittedwithRecentDischarge!$M$28:$M$1527,0)))),"",INDEX(AdmittedwithRecentDischarge!$I$28:$W$1527, (MATCH($F729&amp;$R729,AdmittedwithRecentDischarge!$I$28:$I$1527&amp;AdmittedwithRecentDischarge!$M$28:$M$1527,0)),11))</f>
        <v>0</v>
      </c>
      <c r="V729" s="191">
        <f t="array" ref="V729">IF(ISNA(INDEX(AdmittedwithRecentDischarge!$I$28:$W$1527, (MATCH($F729&amp;$R729,AdmittedwithRecentDischarge!$I$28:$I$1527&amp;AdmittedwithRecentDischarge!$M$28:$M$1527,0)))),"",INDEX(AdmittedwithRecentDischarge!$I$28:$W$1527, (MATCH($F729&amp;$R729,AdmittedwithRecentDischarge!$I$28:$I$1527&amp;AdmittedwithRecentDischarge!$M$28:$M$1527,0)),15))</f>
        <v>0</v>
      </c>
      <c r="W729" s="228" t="b">
        <f t="shared" si="71"/>
        <v>0</v>
      </c>
      <c r="X729" s="224" t="str">
        <f t="array" ref="X729">IF(ISNA(VLOOKUP($F729, AdmittedwithRecentDischarge!$I$28:$I$1527,1,FALSE)),"",MAX(IF((AdmittedwithRecentDischarge!$I$28:$I$1527=$F729)*(AdmittedwithRecentDischarge!$K$28:$K$1527&lt;=TransferLog!$J729),AdmittedwithRecentDischarge!$K$28:$K$1527)))</f>
        <v/>
      </c>
      <c r="Y729" s="224" t="b">
        <f t="shared" si="72"/>
        <v>0</v>
      </c>
      <c r="Z729" s="208"/>
      <c r="AA729" s="207" t="str">
        <f t="shared" si="69"/>
        <v/>
      </c>
      <c r="AB729" s="212" t="b">
        <f t="shared" si="73"/>
        <v>0</v>
      </c>
      <c r="AC729" s="213">
        <f t="shared" si="70"/>
        <v>0</v>
      </c>
      <c r="AD729" s="298"/>
      <c r="AE729" s="299"/>
      <c r="AF729" s="21">
        <f t="shared" si="68"/>
        <v>0</v>
      </c>
    </row>
    <row r="730" spans="1:32" s="21" customFormat="1" ht="16.5" customHeight="1">
      <c r="A730" s="22"/>
      <c r="B730" s="22"/>
      <c r="C730" s="22"/>
      <c r="D730" s="115">
        <f t="shared" si="67"/>
        <v>710</v>
      </c>
      <c r="E730" s="248" t="str">
        <f t="array" ref="E730">IF($F730&lt;&gt;"",INDEX(DropDownLists!$K$10:$K$2516,MATCH($F730,DropDownLists!$L$10:$L$2516,0)),"")</f>
        <v/>
      </c>
      <c r="F730" s="116"/>
      <c r="G730" s="118"/>
      <c r="I730" s="144"/>
      <c r="J730" s="141"/>
      <c r="K730" s="145"/>
      <c r="L730" s="146"/>
      <c r="M730" s="195" t="str">
        <f t="array" ref="M730">IF($L730&lt;&gt;"",INDEX(DropDownLists!$H$10:$H$2516,MATCH($L730,DropDownLists!$I$10:$I$2516,0)),"")</f>
        <v/>
      </c>
      <c r="N730" s="148"/>
      <c r="O730" s="148"/>
      <c r="P730" s="146"/>
      <c r="Q730" s="148" t="s">
        <v>190</v>
      </c>
      <c r="R730" s="119" t="str">
        <f t="array" ref="R730">IF(ISNA(VLOOKUP($F730, AdmittedwithRecentDischarge!$I$28:$I$1527,1,FALSE)),"",MAX(IF((AdmittedwithRecentDischarge!$I$28:$I$1527=$F730)*(AdmittedwithRecentDischarge!$M$28:$M$1527&lt;=TransferLog!$J730),AdmittedwithRecentDischarge!$M$28:$M$1527)))</f>
        <v/>
      </c>
      <c r="S730" s="120" t="str">
        <f t="array" ref="S730">IF(ISNA(INDEX(AdmittedwithRecentDischarge!$AH$28:$AH$1527,MATCH($F730&amp;$R730,AdmittedwithRecentDischarge!$I$28:$I$1527&amp;AdmittedwithRecentDischarge!$M$28:$M$1527,0))),"", IF($R730&lt;&gt;"",INDEX(AdmittedwithRecentDischarge!$AH$28:$AH$1527,MATCH($F730&amp;$R730,AdmittedwithRecentDischarge!$I$28:$I$1527&amp;AdmittedwithRecentDischarge!$M$28:$M$1527,0)),""))</f>
        <v/>
      </c>
      <c r="T730" s="190">
        <f t="array" ref="T730">IF(ISNA(INDEX(AdmittedwithRecentDischarge!$I$28:$W$1527, (MATCH($F730&amp;$R730,AdmittedwithRecentDischarge!$I$28:$I$1527&amp;AdmittedwithRecentDischarge!$M$28:$M$1527,0)))),"",INDEX(AdmittedwithRecentDischarge!$I$28:$W$1527, (MATCH($F730&amp;$R730,AdmittedwithRecentDischarge!$I$28:$I$1527&amp;AdmittedwithRecentDischarge!$M$28:$M$1527,0)),9))</f>
        <v>0</v>
      </c>
      <c r="U730" s="191">
        <f t="array" ref="U730">IF(ISNA(INDEX(AdmittedwithRecentDischarge!$I$28:$W$1527, (MATCH($F730&amp;$R730,AdmittedwithRecentDischarge!$I$28:$I$1527&amp;AdmittedwithRecentDischarge!$M$28:$M$1527,0)))),"",INDEX(AdmittedwithRecentDischarge!$I$28:$W$1527, (MATCH($F730&amp;$R730,AdmittedwithRecentDischarge!$I$28:$I$1527&amp;AdmittedwithRecentDischarge!$M$28:$M$1527,0)),11))</f>
        <v>0</v>
      </c>
      <c r="V730" s="191">
        <f t="array" ref="V730">IF(ISNA(INDEX(AdmittedwithRecentDischarge!$I$28:$W$1527, (MATCH($F730&amp;$R730,AdmittedwithRecentDischarge!$I$28:$I$1527&amp;AdmittedwithRecentDischarge!$M$28:$M$1527,0)))),"",INDEX(AdmittedwithRecentDischarge!$I$28:$W$1527, (MATCH($F730&amp;$R730,AdmittedwithRecentDischarge!$I$28:$I$1527&amp;AdmittedwithRecentDischarge!$M$28:$M$1527,0)),15))</f>
        <v>0</v>
      </c>
      <c r="W730" s="228" t="b">
        <f t="shared" si="71"/>
        <v>0</v>
      </c>
      <c r="X730" s="224" t="str">
        <f t="array" ref="X730">IF(ISNA(VLOOKUP($F730, AdmittedwithRecentDischarge!$I$28:$I$1527,1,FALSE)),"",MAX(IF((AdmittedwithRecentDischarge!$I$28:$I$1527=$F730)*(AdmittedwithRecentDischarge!$K$28:$K$1527&lt;=TransferLog!$J730),AdmittedwithRecentDischarge!$K$28:$K$1527)))</f>
        <v/>
      </c>
      <c r="Y730" s="224" t="b">
        <f t="shared" si="72"/>
        <v>0</v>
      </c>
      <c r="Z730" s="208"/>
      <c r="AA730" s="207" t="str">
        <f t="shared" si="69"/>
        <v/>
      </c>
      <c r="AB730" s="212" t="b">
        <f t="shared" si="73"/>
        <v>0</v>
      </c>
      <c r="AC730" s="213">
        <f t="shared" si="70"/>
        <v>0</v>
      </c>
      <c r="AD730" s="298"/>
      <c r="AE730" s="299"/>
      <c r="AF730" s="21">
        <f t="shared" si="68"/>
        <v>0</v>
      </c>
    </row>
    <row r="731" spans="1:32" s="21" customFormat="1" ht="16.5" customHeight="1">
      <c r="A731" s="22"/>
      <c r="B731" s="22"/>
      <c r="C731" s="22"/>
      <c r="D731" s="115">
        <f t="shared" si="67"/>
        <v>711</v>
      </c>
      <c r="E731" s="248" t="str">
        <f t="array" ref="E731">IF($F731&lt;&gt;"",INDEX(DropDownLists!$K$10:$K$2516,MATCH($F731,DropDownLists!$L$10:$L$2516,0)),"")</f>
        <v/>
      </c>
      <c r="F731" s="116"/>
      <c r="G731" s="118"/>
      <c r="I731" s="144"/>
      <c r="J731" s="141"/>
      <c r="K731" s="145"/>
      <c r="L731" s="146"/>
      <c r="M731" s="195" t="str">
        <f t="array" ref="M731">IF($L731&lt;&gt;"",INDEX(DropDownLists!$H$10:$H$2516,MATCH($L731,DropDownLists!$I$10:$I$2516,0)),"")</f>
        <v/>
      </c>
      <c r="N731" s="148"/>
      <c r="O731" s="148"/>
      <c r="P731" s="146"/>
      <c r="Q731" s="148" t="s">
        <v>190</v>
      </c>
      <c r="R731" s="119" t="str">
        <f t="array" ref="R731">IF(ISNA(VLOOKUP($F731, AdmittedwithRecentDischarge!$I$28:$I$1527,1,FALSE)),"",MAX(IF((AdmittedwithRecentDischarge!$I$28:$I$1527=$F731)*(AdmittedwithRecentDischarge!$M$28:$M$1527&lt;=TransferLog!$J731),AdmittedwithRecentDischarge!$M$28:$M$1527)))</f>
        <v/>
      </c>
      <c r="S731" s="120" t="str">
        <f t="array" ref="S731">IF(ISNA(INDEX(AdmittedwithRecentDischarge!$AH$28:$AH$1527,MATCH($F731&amp;$R731,AdmittedwithRecentDischarge!$I$28:$I$1527&amp;AdmittedwithRecentDischarge!$M$28:$M$1527,0))),"", IF($R731&lt;&gt;"",INDEX(AdmittedwithRecentDischarge!$AH$28:$AH$1527,MATCH($F731&amp;$R731,AdmittedwithRecentDischarge!$I$28:$I$1527&amp;AdmittedwithRecentDischarge!$M$28:$M$1527,0)),""))</f>
        <v/>
      </c>
      <c r="T731" s="190">
        <f t="array" ref="T731">IF(ISNA(INDEX(AdmittedwithRecentDischarge!$I$28:$W$1527, (MATCH($F731&amp;$R731,AdmittedwithRecentDischarge!$I$28:$I$1527&amp;AdmittedwithRecentDischarge!$M$28:$M$1527,0)))),"",INDEX(AdmittedwithRecentDischarge!$I$28:$W$1527, (MATCH($F731&amp;$R731,AdmittedwithRecentDischarge!$I$28:$I$1527&amp;AdmittedwithRecentDischarge!$M$28:$M$1527,0)),9))</f>
        <v>0</v>
      </c>
      <c r="U731" s="191">
        <f t="array" ref="U731">IF(ISNA(INDEX(AdmittedwithRecentDischarge!$I$28:$W$1527, (MATCH($F731&amp;$R731,AdmittedwithRecentDischarge!$I$28:$I$1527&amp;AdmittedwithRecentDischarge!$M$28:$M$1527,0)))),"",INDEX(AdmittedwithRecentDischarge!$I$28:$W$1527, (MATCH($F731&amp;$R731,AdmittedwithRecentDischarge!$I$28:$I$1527&amp;AdmittedwithRecentDischarge!$M$28:$M$1527,0)),11))</f>
        <v>0</v>
      </c>
      <c r="V731" s="191">
        <f t="array" ref="V731">IF(ISNA(INDEX(AdmittedwithRecentDischarge!$I$28:$W$1527, (MATCH($F731&amp;$R731,AdmittedwithRecentDischarge!$I$28:$I$1527&amp;AdmittedwithRecentDischarge!$M$28:$M$1527,0)))),"",INDEX(AdmittedwithRecentDischarge!$I$28:$W$1527, (MATCH($F731&amp;$R731,AdmittedwithRecentDischarge!$I$28:$I$1527&amp;AdmittedwithRecentDischarge!$M$28:$M$1527,0)),15))</f>
        <v>0</v>
      </c>
      <c r="W731" s="228" t="b">
        <f t="shared" si="71"/>
        <v>0</v>
      </c>
      <c r="X731" s="224" t="str">
        <f t="array" ref="X731">IF(ISNA(VLOOKUP($F731, AdmittedwithRecentDischarge!$I$28:$I$1527,1,FALSE)),"",MAX(IF((AdmittedwithRecentDischarge!$I$28:$I$1527=$F731)*(AdmittedwithRecentDischarge!$K$28:$K$1527&lt;=TransferLog!$J731),AdmittedwithRecentDischarge!$K$28:$K$1527)))</f>
        <v/>
      </c>
      <c r="Y731" s="224" t="b">
        <f t="shared" si="72"/>
        <v>0</v>
      </c>
      <c r="Z731" s="208"/>
      <c r="AA731" s="207" t="str">
        <f t="shared" si="69"/>
        <v/>
      </c>
      <c r="AB731" s="212" t="b">
        <f t="shared" si="73"/>
        <v>0</v>
      </c>
      <c r="AC731" s="213">
        <f t="shared" si="70"/>
        <v>0</v>
      </c>
      <c r="AD731" s="298"/>
      <c r="AE731" s="299"/>
      <c r="AF731" s="21">
        <f t="shared" si="68"/>
        <v>0</v>
      </c>
    </row>
    <row r="732" spans="1:32" s="21" customFormat="1" ht="16.5" customHeight="1">
      <c r="A732" s="22"/>
      <c r="B732" s="22"/>
      <c r="C732" s="22"/>
      <c r="D732" s="115">
        <f t="shared" si="67"/>
        <v>712</v>
      </c>
      <c r="E732" s="248" t="str">
        <f t="array" ref="E732">IF($F732&lt;&gt;"",INDEX(DropDownLists!$K$10:$K$2516,MATCH($F732,DropDownLists!$L$10:$L$2516,0)),"")</f>
        <v/>
      </c>
      <c r="F732" s="116"/>
      <c r="G732" s="118"/>
      <c r="I732" s="144"/>
      <c r="J732" s="141"/>
      <c r="K732" s="145"/>
      <c r="L732" s="146"/>
      <c r="M732" s="195" t="str">
        <f t="array" ref="M732">IF($L732&lt;&gt;"",INDEX(DropDownLists!$H$10:$H$2516,MATCH($L732,DropDownLists!$I$10:$I$2516,0)),"")</f>
        <v/>
      </c>
      <c r="N732" s="148"/>
      <c r="O732" s="148"/>
      <c r="P732" s="146"/>
      <c r="Q732" s="148" t="s">
        <v>190</v>
      </c>
      <c r="R732" s="119" t="str">
        <f t="array" ref="R732">IF(ISNA(VLOOKUP($F732, AdmittedwithRecentDischarge!$I$28:$I$1527,1,FALSE)),"",MAX(IF((AdmittedwithRecentDischarge!$I$28:$I$1527=$F732)*(AdmittedwithRecentDischarge!$M$28:$M$1527&lt;=TransferLog!$J732),AdmittedwithRecentDischarge!$M$28:$M$1527)))</f>
        <v/>
      </c>
      <c r="S732" s="120" t="str">
        <f t="array" ref="S732">IF(ISNA(INDEX(AdmittedwithRecentDischarge!$AH$28:$AH$1527,MATCH($F732&amp;$R732,AdmittedwithRecentDischarge!$I$28:$I$1527&amp;AdmittedwithRecentDischarge!$M$28:$M$1527,0))),"", IF($R732&lt;&gt;"",INDEX(AdmittedwithRecentDischarge!$AH$28:$AH$1527,MATCH($F732&amp;$R732,AdmittedwithRecentDischarge!$I$28:$I$1527&amp;AdmittedwithRecentDischarge!$M$28:$M$1527,0)),""))</f>
        <v/>
      </c>
      <c r="T732" s="190">
        <f t="array" ref="T732">IF(ISNA(INDEX(AdmittedwithRecentDischarge!$I$28:$W$1527, (MATCH($F732&amp;$R732,AdmittedwithRecentDischarge!$I$28:$I$1527&amp;AdmittedwithRecentDischarge!$M$28:$M$1527,0)))),"",INDEX(AdmittedwithRecentDischarge!$I$28:$W$1527, (MATCH($F732&amp;$R732,AdmittedwithRecentDischarge!$I$28:$I$1527&amp;AdmittedwithRecentDischarge!$M$28:$M$1527,0)),9))</f>
        <v>0</v>
      </c>
      <c r="U732" s="191">
        <f t="array" ref="U732">IF(ISNA(INDEX(AdmittedwithRecentDischarge!$I$28:$W$1527, (MATCH($F732&amp;$R732,AdmittedwithRecentDischarge!$I$28:$I$1527&amp;AdmittedwithRecentDischarge!$M$28:$M$1527,0)))),"",INDEX(AdmittedwithRecentDischarge!$I$28:$W$1527, (MATCH($F732&amp;$R732,AdmittedwithRecentDischarge!$I$28:$I$1527&amp;AdmittedwithRecentDischarge!$M$28:$M$1527,0)),11))</f>
        <v>0</v>
      </c>
      <c r="V732" s="191">
        <f t="array" ref="V732">IF(ISNA(INDEX(AdmittedwithRecentDischarge!$I$28:$W$1527, (MATCH($F732&amp;$R732,AdmittedwithRecentDischarge!$I$28:$I$1527&amp;AdmittedwithRecentDischarge!$M$28:$M$1527,0)))),"",INDEX(AdmittedwithRecentDischarge!$I$28:$W$1527, (MATCH($F732&amp;$R732,AdmittedwithRecentDischarge!$I$28:$I$1527&amp;AdmittedwithRecentDischarge!$M$28:$M$1527,0)),15))</f>
        <v>0</v>
      </c>
      <c r="W732" s="228" t="b">
        <f t="shared" si="71"/>
        <v>0</v>
      </c>
      <c r="X732" s="224" t="str">
        <f t="array" ref="X732">IF(ISNA(VLOOKUP($F732, AdmittedwithRecentDischarge!$I$28:$I$1527,1,FALSE)),"",MAX(IF((AdmittedwithRecentDischarge!$I$28:$I$1527=$F732)*(AdmittedwithRecentDischarge!$K$28:$K$1527&lt;=TransferLog!$J732),AdmittedwithRecentDischarge!$K$28:$K$1527)))</f>
        <v/>
      </c>
      <c r="Y732" s="224" t="b">
        <f t="shared" si="72"/>
        <v>0</v>
      </c>
      <c r="Z732" s="208"/>
      <c r="AA732" s="207" t="str">
        <f t="shared" si="69"/>
        <v/>
      </c>
      <c r="AB732" s="212" t="b">
        <f t="shared" si="73"/>
        <v>0</v>
      </c>
      <c r="AC732" s="213">
        <f t="shared" si="70"/>
        <v>0</v>
      </c>
      <c r="AD732" s="298"/>
      <c r="AE732" s="299"/>
      <c r="AF732" s="21">
        <f t="shared" si="68"/>
        <v>0</v>
      </c>
    </row>
    <row r="733" spans="1:32" s="21" customFormat="1" ht="16.5" customHeight="1">
      <c r="A733" s="22"/>
      <c r="B733" s="22"/>
      <c r="C733" s="22"/>
      <c r="D733" s="115">
        <f t="shared" si="67"/>
        <v>713</v>
      </c>
      <c r="E733" s="248" t="str">
        <f t="array" ref="E733">IF($F733&lt;&gt;"",INDEX(DropDownLists!$K$10:$K$2516,MATCH($F733,DropDownLists!$L$10:$L$2516,0)),"")</f>
        <v/>
      </c>
      <c r="F733" s="116"/>
      <c r="G733" s="118"/>
      <c r="I733" s="144"/>
      <c r="J733" s="141"/>
      <c r="K733" s="145"/>
      <c r="L733" s="146"/>
      <c r="M733" s="195" t="str">
        <f t="array" ref="M733">IF($L733&lt;&gt;"",INDEX(DropDownLists!$H$10:$H$2516,MATCH($L733,DropDownLists!$I$10:$I$2516,0)),"")</f>
        <v/>
      </c>
      <c r="N733" s="148"/>
      <c r="O733" s="148"/>
      <c r="P733" s="146"/>
      <c r="Q733" s="148" t="s">
        <v>190</v>
      </c>
      <c r="R733" s="119" t="str">
        <f t="array" ref="R733">IF(ISNA(VLOOKUP($F733, AdmittedwithRecentDischarge!$I$28:$I$1527,1,FALSE)),"",MAX(IF((AdmittedwithRecentDischarge!$I$28:$I$1527=$F733)*(AdmittedwithRecentDischarge!$M$28:$M$1527&lt;=TransferLog!$J733),AdmittedwithRecentDischarge!$M$28:$M$1527)))</f>
        <v/>
      </c>
      <c r="S733" s="120" t="str">
        <f t="array" ref="S733">IF(ISNA(INDEX(AdmittedwithRecentDischarge!$AH$28:$AH$1527,MATCH($F733&amp;$R733,AdmittedwithRecentDischarge!$I$28:$I$1527&amp;AdmittedwithRecentDischarge!$M$28:$M$1527,0))),"", IF($R733&lt;&gt;"",INDEX(AdmittedwithRecentDischarge!$AH$28:$AH$1527,MATCH($F733&amp;$R733,AdmittedwithRecentDischarge!$I$28:$I$1527&amp;AdmittedwithRecentDischarge!$M$28:$M$1527,0)),""))</f>
        <v/>
      </c>
      <c r="T733" s="190">
        <f t="array" ref="T733">IF(ISNA(INDEX(AdmittedwithRecentDischarge!$I$28:$W$1527, (MATCH($F733&amp;$R733,AdmittedwithRecentDischarge!$I$28:$I$1527&amp;AdmittedwithRecentDischarge!$M$28:$M$1527,0)))),"",INDEX(AdmittedwithRecentDischarge!$I$28:$W$1527, (MATCH($F733&amp;$R733,AdmittedwithRecentDischarge!$I$28:$I$1527&amp;AdmittedwithRecentDischarge!$M$28:$M$1527,0)),9))</f>
        <v>0</v>
      </c>
      <c r="U733" s="191">
        <f t="array" ref="U733">IF(ISNA(INDEX(AdmittedwithRecentDischarge!$I$28:$W$1527, (MATCH($F733&amp;$R733,AdmittedwithRecentDischarge!$I$28:$I$1527&amp;AdmittedwithRecentDischarge!$M$28:$M$1527,0)))),"",INDEX(AdmittedwithRecentDischarge!$I$28:$W$1527, (MATCH($F733&amp;$R733,AdmittedwithRecentDischarge!$I$28:$I$1527&amp;AdmittedwithRecentDischarge!$M$28:$M$1527,0)),11))</f>
        <v>0</v>
      </c>
      <c r="V733" s="191">
        <f t="array" ref="V733">IF(ISNA(INDEX(AdmittedwithRecentDischarge!$I$28:$W$1527, (MATCH($F733&amp;$R733,AdmittedwithRecentDischarge!$I$28:$I$1527&amp;AdmittedwithRecentDischarge!$M$28:$M$1527,0)))),"",INDEX(AdmittedwithRecentDischarge!$I$28:$W$1527, (MATCH($F733&amp;$R733,AdmittedwithRecentDischarge!$I$28:$I$1527&amp;AdmittedwithRecentDischarge!$M$28:$M$1527,0)),15))</f>
        <v>0</v>
      </c>
      <c r="W733" s="228" t="b">
        <f t="shared" si="71"/>
        <v>0</v>
      </c>
      <c r="X733" s="224" t="str">
        <f t="array" ref="X733">IF(ISNA(VLOOKUP($F733, AdmittedwithRecentDischarge!$I$28:$I$1527,1,FALSE)),"",MAX(IF((AdmittedwithRecentDischarge!$I$28:$I$1527=$F733)*(AdmittedwithRecentDischarge!$K$28:$K$1527&lt;=TransferLog!$J733),AdmittedwithRecentDischarge!$K$28:$K$1527)))</f>
        <v/>
      </c>
      <c r="Y733" s="224" t="b">
        <f t="shared" si="72"/>
        <v>0</v>
      </c>
      <c r="Z733" s="208"/>
      <c r="AA733" s="207" t="str">
        <f t="shared" si="69"/>
        <v/>
      </c>
      <c r="AB733" s="212" t="b">
        <f t="shared" si="73"/>
        <v>0</v>
      </c>
      <c r="AC733" s="213">
        <f t="shared" si="70"/>
        <v>0</v>
      </c>
      <c r="AD733" s="298"/>
      <c r="AE733" s="299"/>
      <c r="AF733" s="21">
        <f t="shared" si="68"/>
        <v>0</v>
      </c>
    </row>
    <row r="734" spans="1:32" s="21" customFormat="1" ht="16.5" customHeight="1">
      <c r="A734" s="22"/>
      <c r="B734" s="22"/>
      <c r="C734" s="22"/>
      <c r="D734" s="115">
        <f t="shared" si="67"/>
        <v>714</v>
      </c>
      <c r="E734" s="248" t="str">
        <f t="array" ref="E734">IF($F734&lt;&gt;"",INDEX(DropDownLists!$K$10:$K$2516,MATCH($F734,DropDownLists!$L$10:$L$2516,0)),"")</f>
        <v/>
      </c>
      <c r="F734" s="116"/>
      <c r="G734" s="118"/>
      <c r="I734" s="144"/>
      <c r="J734" s="141"/>
      <c r="K734" s="145"/>
      <c r="L734" s="146"/>
      <c r="M734" s="195" t="str">
        <f t="array" ref="M734">IF($L734&lt;&gt;"",INDEX(DropDownLists!$H$10:$H$2516,MATCH($L734,DropDownLists!$I$10:$I$2516,0)),"")</f>
        <v/>
      </c>
      <c r="N734" s="148"/>
      <c r="O734" s="148"/>
      <c r="P734" s="146"/>
      <c r="Q734" s="148" t="s">
        <v>190</v>
      </c>
      <c r="R734" s="119" t="str">
        <f t="array" ref="R734">IF(ISNA(VLOOKUP($F734, AdmittedwithRecentDischarge!$I$28:$I$1527,1,FALSE)),"",MAX(IF((AdmittedwithRecentDischarge!$I$28:$I$1527=$F734)*(AdmittedwithRecentDischarge!$M$28:$M$1527&lt;=TransferLog!$J734),AdmittedwithRecentDischarge!$M$28:$M$1527)))</f>
        <v/>
      </c>
      <c r="S734" s="120" t="str">
        <f t="array" ref="S734">IF(ISNA(INDEX(AdmittedwithRecentDischarge!$AH$28:$AH$1527,MATCH($F734&amp;$R734,AdmittedwithRecentDischarge!$I$28:$I$1527&amp;AdmittedwithRecentDischarge!$M$28:$M$1527,0))),"", IF($R734&lt;&gt;"",INDEX(AdmittedwithRecentDischarge!$AH$28:$AH$1527,MATCH($F734&amp;$R734,AdmittedwithRecentDischarge!$I$28:$I$1527&amp;AdmittedwithRecentDischarge!$M$28:$M$1527,0)),""))</f>
        <v/>
      </c>
      <c r="T734" s="190">
        <f t="array" ref="T734">IF(ISNA(INDEX(AdmittedwithRecentDischarge!$I$28:$W$1527, (MATCH($F734&amp;$R734,AdmittedwithRecentDischarge!$I$28:$I$1527&amp;AdmittedwithRecentDischarge!$M$28:$M$1527,0)))),"",INDEX(AdmittedwithRecentDischarge!$I$28:$W$1527, (MATCH($F734&amp;$R734,AdmittedwithRecentDischarge!$I$28:$I$1527&amp;AdmittedwithRecentDischarge!$M$28:$M$1527,0)),9))</f>
        <v>0</v>
      </c>
      <c r="U734" s="191">
        <f t="array" ref="U734">IF(ISNA(INDEX(AdmittedwithRecentDischarge!$I$28:$W$1527, (MATCH($F734&amp;$R734,AdmittedwithRecentDischarge!$I$28:$I$1527&amp;AdmittedwithRecentDischarge!$M$28:$M$1527,0)))),"",INDEX(AdmittedwithRecentDischarge!$I$28:$W$1527, (MATCH($F734&amp;$R734,AdmittedwithRecentDischarge!$I$28:$I$1527&amp;AdmittedwithRecentDischarge!$M$28:$M$1527,0)),11))</f>
        <v>0</v>
      </c>
      <c r="V734" s="191">
        <f t="array" ref="V734">IF(ISNA(INDEX(AdmittedwithRecentDischarge!$I$28:$W$1527, (MATCH($F734&amp;$R734,AdmittedwithRecentDischarge!$I$28:$I$1527&amp;AdmittedwithRecentDischarge!$M$28:$M$1527,0)))),"",INDEX(AdmittedwithRecentDischarge!$I$28:$W$1527, (MATCH($F734&amp;$R734,AdmittedwithRecentDischarge!$I$28:$I$1527&amp;AdmittedwithRecentDischarge!$M$28:$M$1527,0)),15))</f>
        <v>0</v>
      </c>
      <c r="W734" s="228" t="b">
        <f t="shared" si="71"/>
        <v>0</v>
      </c>
      <c r="X734" s="224" t="str">
        <f t="array" ref="X734">IF(ISNA(VLOOKUP($F734, AdmittedwithRecentDischarge!$I$28:$I$1527,1,FALSE)),"",MAX(IF((AdmittedwithRecentDischarge!$I$28:$I$1527=$F734)*(AdmittedwithRecentDischarge!$K$28:$K$1527&lt;=TransferLog!$J734),AdmittedwithRecentDischarge!$K$28:$K$1527)))</f>
        <v/>
      </c>
      <c r="Y734" s="224" t="b">
        <f t="shared" si="72"/>
        <v>0</v>
      </c>
      <c r="Z734" s="208"/>
      <c r="AA734" s="207" t="str">
        <f t="shared" si="69"/>
        <v/>
      </c>
      <c r="AB734" s="212" t="b">
        <f t="shared" si="73"/>
        <v>0</v>
      </c>
      <c r="AC734" s="213">
        <f t="shared" si="70"/>
        <v>0</v>
      </c>
      <c r="AD734" s="298"/>
      <c r="AE734" s="299"/>
      <c r="AF734" s="21">
        <f t="shared" si="68"/>
        <v>0</v>
      </c>
    </row>
    <row r="735" spans="1:32" s="21" customFormat="1" ht="16.5" customHeight="1">
      <c r="A735" s="22"/>
      <c r="B735" s="22"/>
      <c r="C735" s="22"/>
      <c r="D735" s="115">
        <f t="shared" si="67"/>
        <v>715</v>
      </c>
      <c r="E735" s="248" t="str">
        <f t="array" ref="E735">IF($F735&lt;&gt;"",INDEX(DropDownLists!$K$10:$K$2516,MATCH($F735,DropDownLists!$L$10:$L$2516,0)),"")</f>
        <v/>
      </c>
      <c r="F735" s="116"/>
      <c r="G735" s="118"/>
      <c r="I735" s="144"/>
      <c r="J735" s="141"/>
      <c r="K735" s="145"/>
      <c r="L735" s="146"/>
      <c r="M735" s="195" t="str">
        <f t="array" ref="M735">IF($L735&lt;&gt;"",INDEX(DropDownLists!$H$10:$H$2516,MATCH($L735,DropDownLists!$I$10:$I$2516,0)),"")</f>
        <v/>
      </c>
      <c r="N735" s="148"/>
      <c r="O735" s="148"/>
      <c r="P735" s="146"/>
      <c r="Q735" s="148" t="s">
        <v>190</v>
      </c>
      <c r="R735" s="119" t="str">
        <f t="array" ref="R735">IF(ISNA(VLOOKUP($F735, AdmittedwithRecentDischarge!$I$28:$I$1527,1,FALSE)),"",MAX(IF((AdmittedwithRecentDischarge!$I$28:$I$1527=$F735)*(AdmittedwithRecentDischarge!$M$28:$M$1527&lt;=TransferLog!$J735),AdmittedwithRecentDischarge!$M$28:$M$1527)))</f>
        <v/>
      </c>
      <c r="S735" s="120" t="str">
        <f t="array" ref="S735">IF(ISNA(INDEX(AdmittedwithRecentDischarge!$AH$28:$AH$1527,MATCH($F735&amp;$R735,AdmittedwithRecentDischarge!$I$28:$I$1527&amp;AdmittedwithRecentDischarge!$M$28:$M$1527,0))),"", IF($R735&lt;&gt;"",INDEX(AdmittedwithRecentDischarge!$AH$28:$AH$1527,MATCH($F735&amp;$R735,AdmittedwithRecentDischarge!$I$28:$I$1527&amp;AdmittedwithRecentDischarge!$M$28:$M$1527,0)),""))</f>
        <v/>
      </c>
      <c r="T735" s="190">
        <f t="array" ref="T735">IF(ISNA(INDEX(AdmittedwithRecentDischarge!$I$28:$W$1527, (MATCH($F735&amp;$R735,AdmittedwithRecentDischarge!$I$28:$I$1527&amp;AdmittedwithRecentDischarge!$M$28:$M$1527,0)))),"",INDEX(AdmittedwithRecentDischarge!$I$28:$W$1527, (MATCH($F735&amp;$R735,AdmittedwithRecentDischarge!$I$28:$I$1527&amp;AdmittedwithRecentDischarge!$M$28:$M$1527,0)),9))</f>
        <v>0</v>
      </c>
      <c r="U735" s="191">
        <f t="array" ref="U735">IF(ISNA(INDEX(AdmittedwithRecentDischarge!$I$28:$W$1527, (MATCH($F735&amp;$R735,AdmittedwithRecentDischarge!$I$28:$I$1527&amp;AdmittedwithRecentDischarge!$M$28:$M$1527,0)))),"",INDEX(AdmittedwithRecentDischarge!$I$28:$W$1527, (MATCH($F735&amp;$R735,AdmittedwithRecentDischarge!$I$28:$I$1527&amp;AdmittedwithRecentDischarge!$M$28:$M$1527,0)),11))</f>
        <v>0</v>
      </c>
      <c r="V735" s="191">
        <f t="array" ref="V735">IF(ISNA(INDEX(AdmittedwithRecentDischarge!$I$28:$W$1527, (MATCH($F735&amp;$R735,AdmittedwithRecentDischarge!$I$28:$I$1527&amp;AdmittedwithRecentDischarge!$M$28:$M$1527,0)))),"",INDEX(AdmittedwithRecentDischarge!$I$28:$W$1527, (MATCH($F735&amp;$R735,AdmittedwithRecentDischarge!$I$28:$I$1527&amp;AdmittedwithRecentDischarge!$M$28:$M$1527,0)),15))</f>
        <v>0</v>
      </c>
      <c r="W735" s="228" t="b">
        <f t="shared" si="71"/>
        <v>0</v>
      </c>
      <c r="X735" s="224" t="str">
        <f t="array" ref="X735">IF(ISNA(VLOOKUP($F735, AdmittedwithRecentDischarge!$I$28:$I$1527,1,FALSE)),"",MAX(IF((AdmittedwithRecentDischarge!$I$28:$I$1527=$F735)*(AdmittedwithRecentDischarge!$K$28:$K$1527&lt;=TransferLog!$J735),AdmittedwithRecentDischarge!$K$28:$K$1527)))</f>
        <v/>
      </c>
      <c r="Y735" s="224" t="b">
        <f t="shared" si="72"/>
        <v>0</v>
      </c>
      <c r="Z735" s="208"/>
      <c r="AA735" s="207" t="str">
        <f t="shared" si="69"/>
        <v/>
      </c>
      <c r="AB735" s="212" t="b">
        <f t="shared" si="73"/>
        <v>0</v>
      </c>
      <c r="AC735" s="213">
        <f t="shared" si="70"/>
        <v>0</v>
      </c>
      <c r="AD735" s="298"/>
      <c r="AE735" s="299"/>
      <c r="AF735" s="21">
        <f t="shared" si="68"/>
        <v>0</v>
      </c>
    </row>
    <row r="736" spans="1:32" s="21" customFormat="1" ht="16.5" customHeight="1">
      <c r="A736" s="22"/>
      <c r="B736" s="22"/>
      <c r="C736" s="22"/>
      <c r="D736" s="115">
        <f t="shared" si="67"/>
        <v>716</v>
      </c>
      <c r="E736" s="248" t="str">
        <f t="array" ref="E736">IF($F736&lt;&gt;"",INDEX(DropDownLists!$K$10:$K$2516,MATCH($F736,DropDownLists!$L$10:$L$2516,0)),"")</f>
        <v/>
      </c>
      <c r="F736" s="116"/>
      <c r="G736" s="118"/>
      <c r="I736" s="144"/>
      <c r="J736" s="141"/>
      <c r="K736" s="145"/>
      <c r="L736" s="146"/>
      <c r="M736" s="195" t="str">
        <f t="array" ref="M736">IF($L736&lt;&gt;"",INDEX(DropDownLists!$H$10:$H$2516,MATCH($L736,DropDownLists!$I$10:$I$2516,0)),"")</f>
        <v/>
      </c>
      <c r="N736" s="148"/>
      <c r="O736" s="148"/>
      <c r="P736" s="146"/>
      <c r="Q736" s="148" t="s">
        <v>190</v>
      </c>
      <c r="R736" s="119" t="str">
        <f t="array" ref="R736">IF(ISNA(VLOOKUP($F736, AdmittedwithRecentDischarge!$I$28:$I$1527,1,FALSE)),"",MAX(IF((AdmittedwithRecentDischarge!$I$28:$I$1527=$F736)*(AdmittedwithRecentDischarge!$M$28:$M$1527&lt;=TransferLog!$J736),AdmittedwithRecentDischarge!$M$28:$M$1527)))</f>
        <v/>
      </c>
      <c r="S736" s="120" t="str">
        <f t="array" ref="S736">IF(ISNA(INDEX(AdmittedwithRecentDischarge!$AH$28:$AH$1527,MATCH($F736&amp;$R736,AdmittedwithRecentDischarge!$I$28:$I$1527&amp;AdmittedwithRecentDischarge!$M$28:$M$1527,0))),"", IF($R736&lt;&gt;"",INDEX(AdmittedwithRecentDischarge!$AH$28:$AH$1527,MATCH($F736&amp;$R736,AdmittedwithRecentDischarge!$I$28:$I$1527&amp;AdmittedwithRecentDischarge!$M$28:$M$1527,0)),""))</f>
        <v/>
      </c>
      <c r="T736" s="190">
        <f t="array" ref="T736">IF(ISNA(INDEX(AdmittedwithRecentDischarge!$I$28:$W$1527, (MATCH($F736&amp;$R736,AdmittedwithRecentDischarge!$I$28:$I$1527&amp;AdmittedwithRecentDischarge!$M$28:$M$1527,0)))),"",INDEX(AdmittedwithRecentDischarge!$I$28:$W$1527, (MATCH($F736&amp;$R736,AdmittedwithRecentDischarge!$I$28:$I$1527&amp;AdmittedwithRecentDischarge!$M$28:$M$1527,0)),9))</f>
        <v>0</v>
      </c>
      <c r="U736" s="191">
        <f t="array" ref="U736">IF(ISNA(INDEX(AdmittedwithRecentDischarge!$I$28:$W$1527, (MATCH($F736&amp;$R736,AdmittedwithRecentDischarge!$I$28:$I$1527&amp;AdmittedwithRecentDischarge!$M$28:$M$1527,0)))),"",INDEX(AdmittedwithRecentDischarge!$I$28:$W$1527, (MATCH($F736&amp;$R736,AdmittedwithRecentDischarge!$I$28:$I$1527&amp;AdmittedwithRecentDischarge!$M$28:$M$1527,0)),11))</f>
        <v>0</v>
      </c>
      <c r="V736" s="191">
        <f t="array" ref="V736">IF(ISNA(INDEX(AdmittedwithRecentDischarge!$I$28:$W$1527, (MATCH($F736&amp;$R736,AdmittedwithRecentDischarge!$I$28:$I$1527&amp;AdmittedwithRecentDischarge!$M$28:$M$1527,0)))),"",INDEX(AdmittedwithRecentDischarge!$I$28:$W$1527, (MATCH($F736&amp;$R736,AdmittedwithRecentDischarge!$I$28:$I$1527&amp;AdmittedwithRecentDischarge!$M$28:$M$1527,0)),15))</f>
        <v>0</v>
      </c>
      <c r="W736" s="228" t="b">
        <f t="shared" si="71"/>
        <v>0</v>
      </c>
      <c r="X736" s="224" t="str">
        <f t="array" ref="X736">IF(ISNA(VLOOKUP($F736, AdmittedwithRecentDischarge!$I$28:$I$1527,1,FALSE)),"",MAX(IF((AdmittedwithRecentDischarge!$I$28:$I$1527=$F736)*(AdmittedwithRecentDischarge!$K$28:$K$1527&lt;=TransferLog!$J736),AdmittedwithRecentDischarge!$K$28:$K$1527)))</f>
        <v/>
      </c>
      <c r="Y736" s="224" t="b">
        <f t="shared" si="72"/>
        <v>0</v>
      </c>
      <c r="Z736" s="208"/>
      <c r="AA736" s="207" t="str">
        <f t="shared" si="69"/>
        <v/>
      </c>
      <c r="AB736" s="212" t="b">
        <f t="shared" si="73"/>
        <v>0</v>
      </c>
      <c r="AC736" s="213">
        <f t="shared" si="70"/>
        <v>0</v>
      </c>
      <c r="AD736" s="298"/>
      <c r="AE736" s="299"/>
      <c r="AF736" s="21">
        <f t="shared" si="68"/>
        <v>0</v>
      </c>
    </row>
    <row r="737" spans="1:32" s="21" customFormat="1" ht="16.5" customHeight="1">
      <c r="A737" s="22"/>
      <c r="B737" s="22"/>
      <c r="C737" s="22"/>
      <c r="D737" s="115">
        <f t="shared" si="67"/>
        <v>717</v>
      </c>
      <c r="E737" s="248" t="str">
        <f t="array" ref="E737">IF($F737&lt;&gt;"",INDEX(DropDownLists!$K$10:$K$2516,MATCH($F737,DropDownLists!$L$10:$L$2516,0)),"")</f>
        <v/>
      </c>
      <c r="F737" s="116"/>
      <c r="G737" s="118"/>
      <c r="I737" s="144"/>
      <c r="J737" s="141"/>
      <c r="K737" s="145"/>
      <c r="L737" s="146"/>
      <c r="M737" s="195" t="str">
        <f t="array" ref="M737">IF($L737&lt;&gt;"",INDEX(DropDownLists!$H$10:$H$2516,MATCH($L737,DropDownLists!$I$10:$I$2516,0)),"")</f>
        <v/>
      </c>
      <c r="N737" s="148"/>
      <c r="O737" s="148"/>
      <c r="P737" s="146"/>
      <c r="Q737" s="148" t="s">
        <v>190</v>
      </c>
      <c r="R737" s="119" t="str">
        <f t="array" ref="R737">IF(ISNA(VLOOKUP($F737, AdmittedwithRecentDischarge!$I$28:$I$1527,1,FALSE)),"",MAX(IF((AdmittedwithRecentDischarge!$I$28:$I$1527=$F737)*(AdmittedwithRecentDischarge!$M$28:$M$1527&lt;=TransferLog!$J737),AdmittedwithRecentDischarge!$M$28:$M$1527)))</f>
        <v/>
      </c>
      <c r="S737" s="120" t="str">
        <f t="array" ref="S737">IF(ISNA(INDEX(AdmittedwithRecentDischarge!$AH$28:$AH$1527,MATCH($F737&amp;$R737,AdmittedwithRecentDischarge!$I$28:$I$1527&amp;AdmittedwithRecentDischarge!$M$28:$M$1527,0))),"", IF($R737&lt;&gt;"",INDEX(AdmittedwithRecentDischarge!$AH$28:$AH$1527,MATCH($F737&amp;$R737,AdmittedwithRecentDischarge!$I$28:$I$1527&amp;AdmittedwithRecentDischarge!$M$28:$M$1527,0)),""))</f>
        <v/>
      </c>
      <c r="T737" s="190">
        <f t="array" ref="T737">IF(ISNA(INDEX(AdmittedwithRecentDischarge!$I$28:$W$1527, (MATCH($F737&amp;$R737,AdmittedwithRecentDischarge!$I$28:$I$1527&amp;AdmittedwithRecentDischarge!$M$28:$M$1527,0)))),"",INDEX(AdmittedwithRecentDischarge!$I$28:$W$1527, (MATCH($F737&amp;$R737,AdmittedwithRecentDischarge!$I$28:$I$1527&amp;AdmittedwithRecentDischarge!$M$28:$M$1527,0)),9))</f>
        <v>0</v>
      </c>
      <c r="U737" s="191">
        <f t="array" ref="U737">IF(ISNA(INDEX(AdmittedwithRecentDischarge!$I$28:$W$1527, (MATCH($F737&amp;$R737,AdmittedwithRecentDischarge!$I$28:$I$1527&amp;AdmittedwithRecentDischarge!$M$28:$M$1527,0)))),"",INDEX(AdmittedwithRecentDischarge!$I$28:$W$1527, (MATCH($F737&amp;$R737,AdmittedwithRecentDischarge!$I$28:$I$1527&amp;AdmittedwithRecentDischarge!$M$28:$M$1527,0)),11))</f>
        <v>0</v>
      </c>
      <c r="V737" s="191">
        <f t="array" ref="V737">IF(ISNA(INDEX(AdmittedwithRecentDischarge!$I$28:$W$1527, (MATCH($F737&amp;$R737,AdmittedwithRecentDischarge!$I$28:$I$1527&amp;AdmittedwithRecentDischarge!$M$28:$M$1527,0)))),"",INDEX(AdmittedwithRecentDischarge!$I$28:$W$1527, (MATCH($F737&amp;$R737,AdmittedwithRecentDischarge!$I$28:$I$1527&amp;AdmittedwithRecentDischarge!$M$28:$M$1527,0)),15))</f>
        <v>0</v>
      </c>
      <c r="W737" s="228" t="b">
        <f t="shared" si="71"/>
        <v>0</v>
      </c>
      <c r="X737" s="224" t="str">
        <f t="array" ref="X737">IF(ISNA(VLOOKUP($F737, AdmittedwithRecentDischarge!$I$28:$I$1527,1,FALSE)),"",MAX(IF((AdmittedwithRecentDischarge!$I$28:$I$1527=$F737)*(AdmittedwithRecentDischarge!$K$28:$K$1527&lt;=TransferLog!$J737),AdmittedwithRecentDischarge!$K$28:$K$1527)))</f>
        <v/>
      </c>
      <c r="Y737" s="224" t="b">
        <f t="shared" si="72"/>
        <v>0</v>
      </c>
      <c r="Z737" s="208"/>
      <c r="AA737" s="207" t="str">
        <f t="shared" si="69"/>
        <v/>
      </c>
      <c r="AB737" s="212" t="b">
        <f t="shared" si="73"/>
        <v>0</v>
      </c>
      <c r="AC737" s="213">
        <f t="shared" si="70"/>
        <v>0</v>
      </c>
      <c r="AD737" s="298"/>
      <c r="AE737" s="299"/>
      <c r="AF737" s="21">
        <f t="shared" si="68"/>
        <v>0</v>
      </c>
    </row>
    <row r="738" spans="1:32" s="21" customFormat="1" ht="16.5" customHeight="1">
      <c r="A738" s="22"/>
      <c r="B738" s="22"/>
      <c r="C738" s="22"/>
      <c r="D738" s="115">
        <f t="shared" si="67"/>
        <v>718</v>
      </c>
      <c r="E738" s="248" t="str">
        <f t="array" ref="E738">IF($F738&lt;&gt;"",INDEX(DropDownLists!$K$10:$K$2516,MATCH($F738,DropDownLists!$L$10:$L$2516,0)),"")</f>
        <v/>
      </c>
      <c r="F738" s="116"/>
      <c r="G738" s="118"/>
      <c r="I738" s="144"/>
      <c r="J738" s="141"/>
      <c r="K738" s="145"/>
      <c r="L738" s="146"/>
      <c r="M738" s="195" t="str">
        <f t="array" ref="M738">IF($L738&lt;&gt;"",INDEX(DropDownLists!$H$10:$H$2516,MATCH($L738,DropDownLists!$I$10:$I$2516,0)),"")</f>
        <v/>
      </c>
      <c r="N738" s="148"/>
      <c r="O738" s="148"/>
      <c r="P738" s="146"/>
      <c r="Q738" s="148" t="s">
        <v>190</v>
      </c>
      <c r="R738" s="119" t="str">
        <f t="array" ref="R738">IF(ISNA(VLOOKUP($F738, AdmittedwithRecentDischarge!$I$28:$I$1527,1,FALSE)),"",MAX(IF((AdmittedwithRecentDischarge!$I$28:$I$1527=$F738)*(AdmittedwithRecentDischarge!$M$28:$M$1527&lt;=TransferLog!$J738),AdmittedwithRecentDischarge!$M$28:$M$1527)))</f>
        <v/>
      </c>
      <c r="S738" s="120" t="str">
        <f t="array" ref="S738">IF(ISNA(INDEX(AdmittedwithRecentDischarge!$AH$28:$AH$1527,MATCH($F738&amp;$R738,AdmittedwithRecentDischarge!$I$28:$I$1527&amp;AdmittedwithRecentDischarge!$M$28:$M$1527,0))),"", IF($R738&lt;&gt;"",INDEX(AdmittedwithRecentDischarge!$AH$28:$AH$1527,MATCH($F738&amp;$R738,AdmittedwithRecentDischarge!$I$28:$I$1527&amp;AdmittedwithRecentDischarge!$M$28:$M$1527,0)),""))</f>
        <v/>
      </c>
      <c r="T738" s="190">
        <f t="array" ref="T738">IF(ISNA(INDEX(AdmittedwithRecentDischarge!$I$28:$W$1527, (MATCH($F738&amp;$R738,AdmittedwithRecentDischarge!$I$28:$I$1527&amp;AdmittedwithRecentDischarge!$M$28:$M$1527,0)))),"",INDEX(AdmittedwithRecentDischarge!$I$28:$W$1527, (MATCH($F738&amp;$R738,AdmittedwithRecentDischarge!$I$28:$I$1527&amp;AdmittedwithRecentDischarge!$M$28:$M$1527,0)),9))</f>
        <v>0</v>
      </c>
      <c r="U738" s="191">
        <f t="array" ref="U738">IF(ISNA(INDEX(AdmittedwithRecentDischarge!$I$28:$W$1527, (MATCH($F738&amp;$R738,AdmittedwithRecentDischarge!$I$28:$I$1527&amp;AdmittedwithRecentDischarge!$M$28:$M$1527,0)))),"",INDEX(AdmittedwithRecentDischarge!$I$28:$W$1527, (MATCH($F738&amp;$R738,AdmittedwithRecentDischarge!$I$28:$I$1527&amp;AdmittedwithRecentDischarge!$M$28:$M$1527,0)),11))</f>
        <v>0</v>
      </c>
      <c r="V738" s="191">
        <f t="array" ref="V738">IF(ISNA(INDEX(AdmittedwithRecentDischarge!$I$28:$W$1527, (MATCH($F738&amp;$R738,AdmittedwithRecentDischarge!$I$28:$I$1527&amp;AdmittedwithRecentDischarge!$M$28:$M$1527,0)))),"",INDEX(AdmittedwithRecentDischarge!$I$28:$W$1527, (MATCH($F738&amp;$R738,AdmittedwithRecentDischarge!$I$28:$I$1527&amp;AdmittedwithRecentDischarge!$M$28:$M$1527,0)),15))</f>
        <v>0</v>
      </c>
      <c r="W738" s="228" t="b">
        <f t="shared" si="71"/>
        <v>0</v>
      </c>
      <c r="X738" s="224" t="str">
        <f t="array" ref="X738">IF(ISNA(VLOOKUP($F738, AdmittedwithRecentDischarge!$I$28:$I$1527,1,FALSE)),"",MAX(IF((AdmittedwithRecentDischarge!$I$28:$I$1527=$F738)*(AdmittedwithRecentDischarge!$K$28:$K$1527&lt;=TransferLog!$J738),AdmittedwithRecentDischarge!$K$28:$K$1527)))</f>
        <v/>
      </c>
      <c r="Y738" s="224" t="b">
        <f t="shared" si="72"/>
        <v>0</v>
      </c>
      <c r="Z738" s="208"/>
      <c r="AA738" s="207" t="str">
        <f t="shared" si="69"/>
        <v/>
      </c>
      <c r="AB738" s="212" t="b">
        <f t="shared" si="73"/>
        <v>0</v>
      </c>
      <c r="AC738" s="213">
        <f t="shared" si="70"/>
        <v>0</v>
      </c>
      <c r="AD738" s="298"/>
      <c r="AE738" s="299"/>
      <c r="AF738" s="21">
        <f t="shared" si="68"/>
        <v>0</v>
      </c>
    </row>
    <row r="739" spans="1:32" s="21" customFormat="1" ht="16.5" customHeight="1">
      <c r="A739" s="22"/>
      <c r="B739" s="22"/>
      <c r="C739" s="22"/>
      <c r="D739" s="115">
        <f t="shared" si="67"/>
        <v>719</v>
      </c>
      <c r="E739" s="248" t="str">
        <f t="array" ref="E739">IF($F739&lt;&gt;"",INDEX(DropDownLists!$K$10:$K$2516,MATCH($F739,DropDownLists!$L$10:$L$2516,0)),"")</f>
        <v/>
      </c>
      <c r="F739" s="116"/>
      <c r="G739" s="118"/>
      <c r="I739" s="144"/>
      <c r="J739" s="141"/>
      <c r="K739" s="145"/>
      <c r="L739" s="146"/>
      <c r="M739" s="195" t="str">
        <f t="array" ref="M739">IF($L739&lt;&gt;"",INDEX(DropDownLists!$H$10:$H$2516,MATCH($L739,DropDownLists!$I$10:$I$2516,0)),"")</f>
        <v/>
      </c>
      <c r="N739" s="148"/>
      <c r="O739" s="148"/>
      <c r="P739" s="146"/>
      <c r="Q739" s="148" t="s">
        <v>190</v>
      </c>
      <c r="R739" s="119" t="str">
        <f t="array" ref="R739">IF(ISNA(VLOOKUP($F739, AdmittedwithRecentDischarge!$I$28:$I$1527,1,FALSE)),"",MAX(IF((AdmittedwithRecentDischarge!$I$28:$I$1527=$F739)*(AdmittedwithRecentDischarge!$M$28:$M$1527&lt;=TransferLog!$J739),AdmittedwithRecentDischarge!$M$28:$M$1527)))</f>
        <v/>
      </c>
      <c r="S739" s="120" t="str">
        <f t="array" ref="S739">IF(ISNA(INDEX(AdmittedwithRecentDischarge!$AH$28:$AH$1527,MATCH($F739&amp;$R739,AdmittedwithRecentDischarge!$I$28:$I$1527&amp;AdmittedwithRecentDischarge!$M$28:$M$1527,0))),"", IF($R739&lt;&gt;"",INDEX(AdmittedwithRecentDischarge!$AH$28:$AH$1527,MATCH($F739&amp;$R739,AdmittedwithRecentDischarge!$I$28:$I$1527&amp;AdmittedwithRecentDischarge!$M$28:$M$1527,0)),""))</f>
        <v/>
      </c>
      <c r="T739" s="190">
        <f t="array" ref="T739">IF(ISNA(INDEX(AdmittedwithRecentDischarge!$I$28:$W$1527, (MATCH($F739&amp;$R739,AdmittedwithRecentDischarge!$I$28:$I$1527&amp;AdmittedwithRecentDischarge!$M$28:$M$1527,0)))),"",INDEX(AdmittedwithRecentDischarge!$I$28:$W$1527, (MATCH($F739&amp;$R739,AdmittedwithRecentDischarge!$I$28:$I$1527&amp;AdmittedwithRecentDischarge!$M$28:$M$1527,0)),9))</f>
        <v>0</v>
      </c>
      <c r="U739" s="191">
        <f t="array" ref="U739">IF(ISNA(INDEX(AdmittedwithRecentDischarge!$I$28:$W$1527, (MATCH($F739&amp;$R739,AdmittedwithRecentDischarge!$I$28:$I$1527&amp;AdmittedwithRecentDischarge!$M$28:$M$1527,0)))),"",INDEX(AdmittedwithRecentDischarge!$I$28:$W$1527, (MATCH($F739&amp;$R739,AdmittedwithRecentDischarge!$I$28:$I$1527&amp;AdmittedwithRecentDischarge!$M$28:$M$1527,0)),11))</f>
        <v>0</v>
      </c>
      <c r="V739" s="191">
        <f t="array" ref="V739">IF(ISNA(INDEX(AdmittedwithRecentDischarge!$I$28:$W$1527, (MATCH($F739&amp;$R739,AdmittedwithRecentDischarge!$I$28:$I$1527&amp;AdmittedwithRecentDischarge!$M$28:$M$1527,0)))),"",INDEX(AdmittedwithRecentDischarge!$I$28:$W$1527, (MATCH($F739&amp;$R739,AdmittedwithRecentDischarge!$I$28:$I$1527&amp;AdmittedwithRecentDischarge!$M$28:$M$1527,0)),15))</f>
        <v>0</v>
      </c>
      <c r="W739" s="228" t="b">
        <f t="shared" si="71"/>
        <v>0</v>
      </c>
      <c r="X739" s="224" t="str">
        <f t="array" ref="X739">IF(ISNA(VLOOKUP($F739, AdmittedwithRecentDischarge!$I$28:$I$1527,1,FALSE)),"",MAX(IF((AdmittedwithRecentDischarge!$I$28:$I$1527=$F739)*(AdmittedwithRecentDischarge!$K$28:$K$1527&lt;=TransferLog!$J739),AdmittedwithRecentDischarge!$K$28:$K$1527)))</f>
        <v/>
      </c>
      <c r="Y739" s="224" t="b">
        <f t="shared" si="72"/>
        <v>0</v>
      </c>
      <c r="Z739" s="208"/>
      <c r="AA739" s="207" t="str">
        <f t="shared" si="69"/>
        <v/>
      </c>
      <c r="AB739" s="212" t="b">
        <f t="shared" si="73"/>
        <v>0</v>
      </c>
      <c r="AC739" s="213">
        <f t="shared" si="70"/>
        <v>0</v>
      </c>
      <c r="AD739" s="298"/>
      <c r="AE739" s="299"/>
      <c r="AF739" s="21">
        <f t="shared" si="68"/>
        <v>0</v>
      </c>
    </row>
    <row r="740" spans="1:32" s="21" customFormat="1" ht="16.5" customHeight="1">
      <c r="A740" s="22"/>
      <c r="B740" s="22"/>
      <c r="C740" s="22"/>
      <c r="D740" s="115">
        <f t="shared" si="67"/>
        <v>720</v>
      </c>
      <c r="E740" s="248" t="str">
        <f t="array" ref="E740">IF($F740&lt;&gt;"",INDEX(DropDownLists!$K$10:$K$2516,MATCH($F740,DropDownLists!$L$10:$L$2516,0)),"")</f>
        <v/>
      </c>
      <c r="F740" s="116"/>
      <c r="G740" s="118"/>
      <c r="I740" s="144"/>
      <c r="J740" s="141"/>
      <c r="K740" s="145"/>
      <c r="L740" s="146"/>
      <c r="M740" s="195" t="str">
        <f t="array" ref="M740">IF($L740&lt;&gt;"",INDEX(DropDownLists!$H$10:$H$2516,MATCH($L740,DropDownLists!$I$10:$I$2516,0)),"")</f>
        <v/>
      </c>
      <c r="N740" s="148"/>
      <c r="O740" s="148"/>
      <c r="P740" s="146"/>
      <c r="Q740" s="148" t="s">
        <v>190</v>
      </c>
      <c r="R740" s="119" t="str">
        <f t="array" ref="R740">IF(ISNA(VLOOKUP($F740, AdmittedwithRecentDischarge!$I$28:$I$1527,1,FALSE)),"",MAX(IF((AdmittedwithRecentDischarge!$I$28:$I$1527=$F740)*(AdmittedwithRecentDischarge!$M$28:$M$1527&lt;=TransferLog!$J740),AdmittedwithRecentDischarge!$M$28:$M$1527)))</f>
        <v/>
      </c>
      <c r="S740" s="120" t="str">
        <f t="array" ref="S740">IF(ISNA(INDEX(AdmittedwithRecentDischarge!$AH$28:$AH$1527,MATCH($F740&amp;$R740,AdmittedwithRecentDischarge!$I$28:$I$1527&amp;AdmittedwithRecentDischarge!$M$28:$M$1527,0))),"", IF($R740&lt;&gt;"",INDEX(AdmittedwithRecentDischarge!$AH$28:$AH$1527,MATCH($F740&amp;$R740,AdmittedwithRecentDischarge!$I$28:$I$1527&amp;AdmittedwithRecentDischarge!$M$28:$M$1527,0)),""))</f>
        <v/>
      </c>
      <c r="T740" s="190">
        <f t="array" ref="T740">IF(ISNA(INDEX(AdmittedwithRecentDischarge!$I$28:$W$1527, (MATCH($F740&amp;$R740,AdmittedwithRecentDischarge!$I$28:$I$1527&amp;AdmittedwithRecentDischarge!$M$28:$M$1527,0)))),"",INDEX(AdmittedwithRecentDischarge!$I$28:$W$1527, (MATCH($F740&amp;$R740,AdmittedwithRecentDischarge!$I$28:$I$1527&amp;AdmittedwithRecentDischarge!$M$28:$M$1527,0)),9))</f>
        <v>0</v>
      </c>
      <c r="U740" s="191">
        <f t="array" ref="U740">IF(ISNA(INDEX(AdmittedwithRecentDischarge!$I$28:$W$1527, (MATCH($F740&amp;$R740,AdmittedwithRecentDischarge!$I$28:$I$1527&amp;AdmittedwithRecentDischarge!$M$28:$M$1527,0)))),"",INDEX(AdmittedwithRecentDischarge!$I$28:$W$1527, (MATCH($F740&amp;$R740,AdmittedwithRecentDischarge!$I$28:$I$1527&amp;AdmittedwithRecentDischarge!$M$28:$M$1527,0)),11))</f>
        <v>0</v>
      </c>
      <c r="V740" s="191">
        <f t="array" ref="V740">IF(ISNA(INDEX(AdmittedwithRecentDischarge!$I$28:$W$1527, (MATCH($F740&amp;$R740,AdmittedwithRecentDischarge!$I$28:$I$1527&amp;AdmittedwithRecentDischarge!$M$28:$M$1527,0)))),"",INDEX(AdmittedwithRecentDischarge!$I$28:$W$1527, (MATCH($F740&amp;$R740,AdmittedwithRecentDischarge!$I$28:$I$1527&amp;AdmittedwithRecentDischarge!$M$28:$M$1527,0)),15))</f>
        <v>0</v>
      </c>
      <c r="W740" s="228" t="b">
        <f t="shared" si="71"/>
        <v>0</v>
      </c>
      <c r="X740" s="224" t="str">
        <f t="array" ref="X740">IF(ISNA(VLOOKUP($F740, AdmittedwithRecentDischarge!$I$28:$I$1527,1,FALSE)),"",MAX(IF((AdmittedwithRecentDischarge!$I$28:$I$1527=$F740)*(AdmittedwithRecentDischarge!$K$28:$K$1527&lt;=TransferLog!$J740),AdmittedwithRecentDischarge!$K$28:$K$1527)))</f>
        <v/>
      </c>
      <c r="Y740" s="224" t="b">
        <f t="shared" si="72"/>
        <v>0</v>
      </c>
      <c r="Z740" s="208"/>
      <c r="AA740" s="207" t="str">
        <f t="shared" si="69"/>
        <v/>
      </c>
      <c r="AB740" s="212" t="b">
        <f t="shared" si="73"/>
        <v>0</v>
      </c>
      <c r="AC740" s="213">
        <f t="shared" si="70"/>
        <v>0</v>
      </c>
      <c r="AD740" s="298"/>
      <c r="AE740" s="299"/>
      <c r="AF740" s="21">
        <f t="shared" si="68"/>
        <v>0</v>
      </c>
    </row>
    <row r="741" spans="1:32" s="21" customFormat="1" ht="16.5" customHeight="1">
      <c r="A741" s="22"/>
      <c r="B741" s="22"/>
      <c r="C741" s="22"/>
      <c r="D741" s="115">
        <f t="shared" si="67"/>
        <v>721</v>
      </c>
      <c r="E741" s="248" t="str">
        <f t="array" ref="E741">IF($F741&lt;&gt;"",INDEX(DropDownLists!$K$10:$K$2516,MATCH($F741,DropDownLists!$L$10:$L$2516,0)),"")</f>
        <v/>
      </c>
      <c r="F741" s="116"/>
      <c r="G741" s="118"/>
      <c r="I741" s="144"/>
      <c r="J741" s="141"/>
      <c r="K741" s="145"/>
      <c r="L741" s="146"/>
      <c r="M741" s="195" t="str">
        <f t="array" ref="M741">IF($L741&lt;&gt;"",INDEX(DropDownLists!$H$10:$H$2516,MATCH($L741,DropDownLists!$I$10:$I$2516,0)),"")</f>
        <v/>
      </c>
      <c r="N741" s="148"/>
      <c r="O741" s="148"/>
      <c r="P741" s="146"/>
      <c r="Q741" s="148" t="s">
        <v>190</v>
      </c>
      <c r="R741" s="119" t="str">
        <f t="array" ref="R741">IF(ISNA(VLOOKUP($F741, AdmittedwithRecentDischarge!$I$28:$I$1527,1,FALSE)),"",MAX(IF((AdmittedwithRecentDischarge!$I$28:$I$1527=$F741)*(AdmittedwithRecentDischarge!$M$28:$M$1527&lt;=TransferLog!$J741),AdmittedwithRecentDischarge!$M$28:$M$1527)))</f>
        <v/>
      </c>
      <c r="S741" s="120" t="str">
        <f t="array" ref="S741">IF(ISNA(INDEX(AdmittedwithRecentDischarge!$AH$28:$AH$1527,MATCH($F741&amp;$R741,AdmittedwithRecentDischarge!$I$28:$I$1527&amp;AdmittedwithRecentDischarge!$M$28:$M$1527,0))),"", IF($R741&lt;&gt;"",INDEX(AdmittedwithRecentDischarge!$AH$28:$AH$1527,MATCH($F741&amp;$R741,AdmittedwithRecentDischarge!$I$28:$I$1527&amp;AdmittedwithRecentDischarge!$M$28:$M$1527,0)),""))</f>
        <v/>
      </c>
      <c r="T741" s="190">
        <f t="array" ref="T741">IF(ISNA(INDEX(AdmittedwithRecentDischarge!$I$28:$W$1527, (MATCH($F741&amp;$R741,AdmittedwithRecentDischarge!$I$28:$I$1527&amp;AdmittedwithRecentDischarge!$M$28:$M$1527,0)))),"",INDEX(AdmittedwithRecentDischarge!$I$28:$W$1527, (MATCH($F741&amp;$R741,AdmittedwithRecentDischarge!$I$28:$I$1527&amp;AdmittedwithRecentDischarge!$M$28:$M$1527,0)),9))</f>
        <v>0</v>
      </c>
      <c r="U741" s="191">
        <f t="array" ref="U741">IF(ISNA(INDEX(AdmittedwithRecentDischarge!$I$28:$W$1527, (MATCH($F741&amp;$R741,AdmittedwithRecentDischarge!$I$28:$I$1527&amp;AdmittedwithRecentDischarge!$M$28:$M$1527,0)))),"",INDEX(AdmittedwithRecentDischarge!$I$28:$W$1527, (MATCH($F741&amp;$R741,AdmittedwithRecentDischarge!$I$28:$I$1527&amp;AdmittedwithRecentDischarge!$M$28:$M$1527,0)),11))</f>
        <v>0</v>
      </c>
      <c r="V741" s="191">
        <f t="array" ref="V741">IF(ISNA(INDEX(AdmittedwithRecentDischarge!$I$28:$W$1527, (MATCH($F741&amp;$R741,AdmittedwithRecentDischarge!$I$28:$I$1527&amp;AdmittedwithRecentDischarge!$M$28:$M$1527,0)))),"",INDEX(AdmittedwithRecentDischarge!$I$28:$W$1527, (MATCH($F741&amp;$R741,AdmittedwithRecentDischarge!$I$28:$I$1527&amp;AdmittedwithRecentDischarge!$M$28:$M$1527,0)),15))</f>
        <v>0</v>
      </c>
      <c r="W741" s="228" t="b">
        <f t="shared" si="71"/>
        <v>0</v>
      </c>
      <c r="X741" s="224" t="str">
        <f t="array" ref="X741">IF(ISNA(VLOOKUP($F741, AdmittedwithRecentDischarge!$I$28:$I$1527,1,FALSE)),"",MAX(IF((AdmittedwithRecentDischarge!$I$28:$I$1527=$F741)*(AdmittedwithRecentDischarge!$K$28:$K$1527&lt;=TransferLog!$J741),AdmittedwithRecentDischarge!$K$28:$K$1527)))</f>
        <v/>
      </c>
      <c r="Y741" s="224" t="b">
        <f t="shared" si="72"/>
        <v>0</v>
      </c>
      <c r="Z741" s="208"/>
      <c r="AA741" s="207" t="str">
        <f t="shared" si="69"/>
        <v/>
      </c>
      <c r="AB741" s="212" t="b">
        <f t="shared" si="73"/>
        <v>0</v>
      </c>
      <c r="AC741" s="213">
        <f t="shared" si="70"/>
        <v>0</v>
      </c>
      <c r="AD741" s="298"/>
      <c r="AE741" s="299"/>
      <c r="AF741" s="21">
        <f t="shared" si="68"/>
        <v>0</v>
      </c>
    </row>
    <row r="742" spans="1:32" s="21" customFormat="1" ht="16.5" customHeight="1">
      <c r="A742" s="22"/>
      <c r="B742" s="22"/>
      <c r="C742" s="22"/>
      <c r="D742" s="115">
        <f t="shared" si="67"/>
        <v>722</v>
      </c>
      <c r="E742" s="248" t="str">
        <f t="array" ref="E742">IF($F742&lt;&gt;"",INDEX(DropDownLists!$K$10:$K$2516,MATCH($F742,DropDownLists!$L$10:$L$2516,0)),"")</f>
        <v/>
      </c>
      <c r="F742" s="116"/>
      <c r="G742" s="118"/>
      <c r="I742" s="144"/>
      <c r="J742" s="141"/>
      <c r="K742" s="145"/>
      <c r="L742" s="146"/>
      <c r="M742" s="195" t="str">
        <f t="array" ref="M742">IF($L742&lt;&gt;"",INDEX(DropDownLists!$H$10:$H$2516,MATCH($L742,DropDownLists!$I$10:$I$2516,0)),"")</f>
        <v/>
      </c>
      <c r="N742" s="148"/>
      <c r="O742" s="148"/>
      <c r="P742" s="146"/>
      <c r="Q742" s="148" t="s">
        <v>190</v>
      </c>
      <c r="R742" s="119" t="str">
        <f t="array" ref="R742">IF(ISNA(VLOOKUP($F742, AdmittedwithRecentDischarge!$I$28:$I$1527,1,FALSE)),"",MAX(IF((AdmittedwithRecentDischarge!$I$28:$I$1527=$F742)*(AdmittedwithRecentDischarge!$M$28:$M$1527&lt;=TransferLog!$J742),AdmittedwithRecentDischarge!$M$28:$M$1527)))</f>
        <v/>
      </c>
      <c r="S742" s="120" t="str">
        <f t="array" ref="S742">IF(ISNA(INDEX(AdmittedwithRecentDischarge!$AH$28:$AH$1527,MATCH($F742&amp;$R742,AdmittedwithRecentDischarge!$I$28:$I$1527&amp;AdmittedwithRecentDischarge!$M$28:$M$1527,0))),"", IF($R742&lt;&gt;"",INDEX(AdmittedwithRecentDischarge!$AH$28:$AH$1527,MATCH($F742&amp;$R742,AdmittedwithRecentDischarge!$I$28:$I$1527&amp;AdmittedwithRecentDischarge!$M$28:$M$1527,0)),""))</f>
        <v/>
      </c>
      <c r="T742" s="190">
        <f t="array" ref="T742">IF(ISNA(INDEX(AdmittedwithRecentDischarge!$I$28:$W$1527, (MATCH($F742&amp;$R742,AdmittedwithRecentDischarge!$I$28:$I$1527&amp;AdmittedwithRecentDischarge!$M$28:$M$1527,0)))),"",INDEX(AdmittedwithRecentDischarge!$I$28:$W$1527, (MATCH($F742&amp;$R742,AdmittedwithRecentDischarge!$I$28:$I$1527&amp;AdmittedwithRecentDischarge!$M$28:$M$1527,0)),9))</f>
        <v>0</v>
      </c>
      <c r="U742" s="191">
        <f t="array" ref="U742">IF(ISNA(INDEX(AdmittedwithRecentDischarge!$I$28:$W$1527, (MATCH($F742&amp;$R742,AdmittedwithRecentDischarge!$I$28:$I$1527&amp;AdmittedwithRecentDischarge!$M$28:$M$1527,0)))),"",INDEX(AdmittedwithRecentDischarge!$I$28:$W$1527, (MATCH($F742&amp;$R742,AdmittedwithRecentDischarge!$I$28:$I$1527&amp;AdmittedwithRecentDischarge!$M$28:$M$1527,0)),11))</f>
        <v>0</v>
      </c>
      <c r="V742" s="191">
        <f t="array" ref="V742">IF(ISNA(INDEX(AdmittedwithRecentDischarge!$I$28:$W$1527, (MATCH($F742&amp;$R742,AdmittedwithRecentDischarge!$I$28:$I$1527&amp;AdmittedwithRecentDischarge!$M$28:$M$1527,0)))),"",INDEX(AdmittedwithRecentDischarge!$I$28:$W$1527, (MATCH($F742&amp;$R742,AdmittedwithRecentDischarge!$I$28:$I$1527&amp;AdmittedwithRecentDischarge!$M$28:$M$1527,0)),15))</f>
        <v>0</v>
      </c>
      <c r="W742" s="228" t="b">
        <f t="shared" si="71"/>
        <v>0</v>
      </c>
      <c r="X742" s="224" t="str">
        <f t="array" ref="X742">IF(ISNA(VLOOKUP($F742, AdmittedwithRecentDischarge!$I$28:$I$1527,1,FALSE)),"",MAX(IF((AdmittedwithRecentDischarge!$I$28:$I$1527=$F742)*(AdmittedwithRecentDischarge!$K$28:$K$1527&lt;=TransferLog!$J742),AdmittedwithRecentDischarge!$K$28:$K$1527)))</f>
        <v/>
      </c>
      <c r="Y742" s="224" t="b">
        <f t="shared" si="72"/>
        <v>0</v>
      </c>
      <c r="Z742" s="208"/>
      <c r="AA742" s="207" t="str">
        <f t="shared" si="69"/>
        <v/>
      </c>
      <c r="AB742" s="212" t="b">
        <f t="shared" si="73"/>
        <v>0</v>
      </c>
      <c r="AC742" s="213">
        <f t="shared" si="70"/>
        <v>0</v>
      </c>
      <c r="AD742" s="298"/>
      <c r="AE742" s="299"/>
      <c r="AF742" s="21">
        <f t="shared" si="68"/>
        <v>0</v>
      </c>
    </row>
    <row r="743" spans="1:32" s="21" customFormat="1" ht="16.5" customHeight="1">
      <c r="A743" s="22"/>
      <c r="B743" s="22"/>
      <c r="C743" s="22"/>
      <c r="D743" s="115">
        <f t="shared" si="67"/>
        <v>723</v>
      </c>
      <c r="E743" s="248" t="str">
        <f t="array" ref="E743">IF($F743&lt;&gt;"",INDEX(DropDownLists!$K$10:$K$2516,MATCH($F743,DropDownLists!$L$10:$L$2516,0)),"")</f>
        <v/>
      </c>
      <c r="F743" s="116"/>
      <c r="G743" s="118"/>
      <c r="I743" s="144"/>
      <c r="J743" s="141"/>
      <c r="K743" s="145"/>
      <c r="L743" s="146"/>
      <c r="M743" s="195" t="str">
        <f t="array" ref="M743">IF($L743&lt;&gt;"",INDEX(DropDownLists!$H$10:$H$2516,MATCH($L743,DropDownLists!$I$10:$I$2516,0)),"")</f>
        <v/>
      </c>
      <c r="N743" s="148"/>
      <c r="O743" s="148"/>
      <c r="P743" s="146"/>
      <c r="Q743" s="148" t="s">
        <v>190</v>
      </c>
      <c r="R743" s="119" t="str">
        <f t="array" ref="R743">IF(ISNA(VLOOKUP($F743, AdmittedwithRecentDischarge!$I$28:$I$1527,1,FALSE)),"",MAX(IF((AdmittedwithRecentDischarge!$I$28:$I$1527=$F743)*(AdmittedwithRecentDischarge!$M$28:$M$1527&lt;=TransferLog!$J743),AdmittedwithRecentDischarge!$M$28:$M$1527)))</f>
        <v/>
      </c>
      <c r="S743" s="120" t="str">
        <f t="array" ref="S743">IF(ISNA(INDEX(AdmittedwithRecentDischarge!$AH$28:$AH$1527,MATCH($F743&amp;$R743,AdmittedwithRecentDischarge!$I$28:$I$1527&amp;AdmittedwithRecentDischarge!$M$28:$M$1527,0))),"", IF($R743&lt;&gt;"",INDEX(AdmittedwithRecentDischarge!$AH$28:$AH$1527,MATCH($F743&amp;$R743,AdmittedwithRecentDischarge!$I$28:$I$1527&amp;AdmittedwithRecentDischarge!$M$28:$M$1527,0)),""))</f>
        <v/>
      </c>
      <c r="T743" s="190">
        <f t="array" ref="T743">IF(ISNA(INDEX(AdmittedwithRecentDischarge!$I$28:$W$1527, (MATCH($F743&amp;$R743,AdmittedwithRecentDischarge!$I$28:$I$1527&amp;AdmittedwithRecentDischarge!$M$28:$M$1527,0)))),"",INDEX(AdmittedwithRecentDischarge!$I$28:$W$1527, (MATCH($F743&amp;$R743,AdmittedwithRecentDischarge!$I$28:$I$1527&amp;AdmittedwithRecentDischarge!$M$28:$M$1527,0)),9))</f>
        <v>0</v>
      </c>
      <c r="U743" s="191">
        <f t="array" ref="U743">IF(ISNA(INDEX(AdmittedwithRecentDischarge!$I$28:$W$1527, (MATCH($F743&amp;$R743,AdmittedwithRecentDischarge!$I$28:$I$1527&amp;AdmittedwithRecentDischarge!$M$28:$M$1527,0)))),"",INDEX(AdmittedwithRecentDischarge!$I$28:$W$1527, (MATCH($F743&amp;$R743,AdmittedwithRecentDischarge!$I$28:$I$1527&amp;AdmittedwithRecentDischarge!$M$28:$M$1527,0)),11))</f>
        <v>0</v>
      </c>
      <c r="V743" s="191">
        <f t="array" ref="V743">IF(ISNA(INDEX(AdmittedwithRecentDischarge!$I$28:$W$1527, (MATCH($F743&amp;$R743,AdmittedwithRecentDischarge!$I$28:$I$1527&amp;AdmittedwithRecentDischarge!$M$28:$M$1527,0)))),"",INDEX(AdmittedwithRecentDischarge!$I$28:$W$1527, (MATCH($F743&amp;$R743,AdmittedwithRecentDischarge!$I$28:$I$1527&amp;AdmittedwithRecentDischarge!$M$28:$M$1527,0)),15))</f>
        <v>0</v>
      </c>
      <c r="W743" s="228" t="b">
        <f t="shared" si="71"/>
        <v>0</v>
      </c>
      <c r="X743" s="224" t="str">
        <f t="array" ref="X743">IF(ISNA(VLOOKUP($F743, AdmittedwithRecentDischarge!$I$28:$I$1527,1,FALSE)),"",MAX(IF((AdmittedwithRecentDischarge!$I$28:$I$1527=$F743)*(AdmittedwithRecentDischarge!$K$28:$K$1527&lt;=TransferLog!$J743),AdmittedwithRecentDischarge!$K$28:$K$1527)))</f>
        <v/>
      </c>
      <c r="Y743" s="224" t="b">
        <f t="shared" si="72"/>
        <v>0</v>
      </c>
      <c r="Z743" s="208"/>
      <c r="AA743" s="207" t="str">
        <f t="shared" si="69"/>
        <v/>
      </c>
      <c r="AB743" s="212" t="b">
        <f t="shared" si="73"/>
        <v>0</v>
      </c>
      <c r="AC743" s="213">
        <f t="shared" si="70"/>
        <v>0</v>
      </c>
      <c r="AD743" s="298"/>
      <c r="AE743" s="299"/>
      <c r="AF743" s="21">
        <f t="shared" si="68"/>
        <v>0</v>
      </c>
    </row>
    <row r="744" spans="1:32" s="21" customFormat="1" ht="16.5" customHeight="1">
      <c r="A744" s="22"/>
      <c r="B744" s="22"/>
      <c r="C744" s="22"/>
      <c r="D744" s="115">
        <f t="shared" si="67"/>
        <v>724</v>
      </c>
      <c r="E744" s="248" t="str">
        <f t="array" ref="E744">IF($F744&lt;&gt;"",INDEX(DropDownLists!$K$10:$K$2516,MATCH($F744,DropDownLists!$L$10:$L$2516,0)),"")</f>
        <v/>
      </c>
      <c r="F744" s="116"/>
      <c r="G744" s="118"/>
      <c r="I744" s="144"/>
      <c r="J744" s="141"/>
      <c r="K744" s="145"/>
      <c r="L744" s="146"/>
      <c r="M744" s="195" t="str">
        <f t="array" ref="M744">IF($L744&lt;&gt;"",INDEX(DropDownLists!$H$10:$H$2516,MATCH($L744,DropDownLists!$I$10:$I$2516,0)),"")</f>
        <v/>
      </c>
      <c r="N744" s="148"/>
      <c r="O744" s="148"/>
      <c r="P744" s="146"/>
      <c r="Q744" s="148" t="s">
        <v>190</v>
      </c>
      <c r="R744" s="119" t="str">
        <f t="array" ref="R744">IF(ISNA(VLOOKUP($F744, AdmittedwithRecentDischarge!$I$28:$I$1527,1,FALSE)),"",MAX(IF((AdmittedwithRecentDischarge!$I$28:$I$1527=$F744)*(AdmittedwithRecentDischarge!$M$28:$M$1527&lt;=TransferLog!$J744),AdmittedwithRecentDischarge!$M$28:$M$1527)))</f>
        <v/>
      </c>
      <c r="S744" s="120" t="str">
        <f t="array" ref="S744">IF(ISNA(INDEX(AdmittedwithRecentDischarge!$AH$28:$AH$1527,MATCH($F744&amp;$R744,AdmittedwithRecentDischarge!$I$28:$I$1527&amp;AdmittedwithRecentDischarge!$M$28:$M$1527,0))),"", IF($R744&lt;&gt;"",INDEX(AdmittedwithRecentDischarge!$AH$28:$AH$1527,MATCH($F744&amp;$R744,AdmittedwithRecentDischarge!$I$28:$I$1527&amp;AdmittedwithRecentDischarge!$M$28:$M$1527,0)),""))</f>
        <v/>
      </c>
      <c r="T744" s="190">
        <f t="array" ref="T744">IF(ISNA(INDEX(AdmittedwithRecentDischarge!$I$28:$W$1527, (MATCH($F744&amp;$R744,AdmittedwithRecentDischarge!$I$28:$I$1527&amp;AdmittedwithRecentDischarge!$M$28:$M$1527,0)))),"",INDEX(AdmittedwithRecentDischarge!$I$28:$W$1527, (MATCH($F744&amp;$R744,AdmittedwithRecentDischarge!$I$28:$I$1527&amp;AdmittedwithRecentDischarge!$M$28:$M$1527,0)),9))</f>
        <v>0</v>
      </c>
      <c r="U744" s="191">
        <f t="array" ref="U744">IF(ISNA(INDEX(AdmittedwithRecentDischarge!$I$28:$W$1527, (MATCH($F744&amp;$R744,AdmittedwithRecentDischarge!$I$28:$I$1527&amp;AdmittedwithRecentDischarge!$M$28:$M$1527,0)))),"",INDEX(AdmittedwithRecentDischarge!$I$28:$W$1527, (MATCH($F744&amp;$R744,AdmittedwithRecentDischarge!$I$28:$I$1527&amp;AdmittedwithRecentDischarge!$M$28:$M$1527,0)),11))</f>
        <v>0</v>
      </c>
      <c r="V744" s="191">
        <f t="array" ref="V744">IF(ISNA(INDEX(AdmittedwithRecentDischarge!$I$28:$W$1527, (MATCH($F744&amp;$R744,AdmittedwithRecentDischarge!$I$28:$I$1527&amp;AdmittedwithRecentDischarge!$M$28:$M$1527,0)))),"",INDEX(AdmittedwithRecentDischarge!$I$28:$W$1527, (MATCH($F744&amp;$R744,AdmittedwithRecentDischarge!$I$28:$I$1527&amp;AdmittedwithRecentDischarge!$M$28:$M$1527,0)),15))</f>
        <v>0</v>
      </c>
      <c r="W744" s="228" t="b">
        <f t="shared" si="71"/>
        <v>0</v>
      </c>
      <c r="X744" s="224" t="str">
        <f t="array" ref="X744">IF(ISNA(VLOOKUP($F744, AdmittedwithRecentDischarge!$I$28:$I$1527,1,FALSE)),"",MAX(IF((AdmittedwithRecentDischarge!$I$28:$I$1527=$F744)*(AdmittedwithRecentDischarge!$K$28:$K$1527&lt;=TransferLog!$J744),AdmittedwithRecentDischarge!$K$28:$K$1527)))</f>
        <v/>
      </c>
      <c r="Y744" s="224" t="b">
        <f t="shared" si="72"/>
        <v>0</v>
      </c>
      <c r="Z744" s="208"/>
      <c r="AA744" s="207" t="str">
        <f t="shared" si="69"/>
        <v/>
      </c>
      <c r="AB744" s="212" t="b">
        <f t="shared" si="73"/>
        <v>0</v>
      </c>
      <c r="AC744" s="213">
        <f t="shared" si="70"/>
        <v>0</v>
      </c>
      <c r="AD744" s="298"/>
      <c r="AE744" s="299"/>
      <c r="AF744" s="21">
        <f t="shared" si="68"/>
        <v>0</v>
      </c>
    </row>
    <row r="745" spans="1:32" s="21" customFormat="1" ht="16.5" customHeight="1">
      <c r="A745" s="22"/>
      <c r="B745" s="22"/>
      <c r="C745" s="22"/>
      <c r="D745" s="115">
        <f t="shared" si="67"/>
        <v>725</v>
      </c>
      <c r="E745" s="248" t="str">
        <f t="array" ref="E745">IF($F745&lt;&gt;"",INDEX(DropDownLists!$K$10:$K$2516,MATCH($F745,DropDownLists!$L$10:$L$2516,0)),"")</f>
        <v/>
      </c>
      <c r="F745" s="116"/>
      <c r="G745" s="118"/>
      <c r="I745" s="144"/>
      <c r="J745" s="141"/>
      <c r="K745" s="145"/>
      <c r="L745" s="146"/>
      <c r="M745" s="195" t="str">
        <f t="array" ref="M745">IF($L745&lt;&gt;"",INDEX(DropDownLists!$H$10:$H$2516,MATCH($L745,DropDownLists!$I$10:$I$2516,0)),"")</f>
        <v/>
      </c>
      <c r="N745" s="148"/>
      <c r="O745" s="148"/>
      <c r="P745" s="146"/>
      <c r="Q745" s="148" t="s">
        <v>190</v>
      </c>
      <c r="R745" s="119" t="str">
        <f t="array" ref="R745">IF(ISNA(VLOOKUP($F745, AdmittedwithRecentDischarge!$I$28:$I$1527,1,FALSE)),"",MAX(IF((AdmittedwithRecentDischarge!$I$28:$I$1527=$F745)*(AdmittedwithRecentDischarge!$M$28:$M$1527&lt;=TransferLog!$J745),AdmittedwithRecentDischarge!$M$28:$M$1527)))</f>
        <v/>
      </c>
      <c r="S745" s="120" t="str">
        <f t="array" ref="S745">IF(ISNA(INDEX(AdmittedwithRecentDischarge!$AH$28:$AH$1527,MATCH($F745&amp;$R745,AdmittedwithRecentDischarge!$I$28:$I$1527&amp;AdmittedwithRecentDischarge!$M$28:$M$1527,0))),"", IF($R745&lt;&gt;"",INDEX(AdmittedwithRecentDischarge!$AH$28:$AH$1527,MATCH($F745&amp;$R745,AdmittedwithRecentDischarge!$I$28:$I$1527&amp;AdmittedwithRecentDischarge!$M$28:$M$1527,0)),""))</f>
        <v/>
      </c>
      <c r="T745" s="190">
        <f t="array" ref="T745">IF(ISNA(INDEX(AdmittedwithRecentDischarge!$I$28:$W$1527, (MATCH($F745&amp;$R745,AdmittedwithRecentDischarge!$I$28:$I$1527&amp;AdmittedwithRecentDischarge!$M$28:$M$1527,0)))),"",INDEX(AdmittedwithRecentDischarge!$I$28:$W$1527, (MATCH($F745&amp;$R745,AdmittedwithRecentDischarge!$I$28:$I$1527&amp;AdmittedwithRecentDischarge!$M$28:$M$1527,0)),9))</f>
        <v>0</v>
      </c>
      <c r="U745" s="191">
        <f t="array" ref="U745">IF(ISNA(INDEX(AdmittedwithRecentDischarge!$I$28:$W$1527, (MATCH($F745&amp;$R745,AdmittedwithRecentDischarge!$I$28:$I$1527&amp;AdmittedwithRecentDischarge!$M$28:$M$1527,0)))),"",INDEX(AdmittedwithRecentDischarge!$I$28:$W$1527, (MATCH($F745&amp;$R745,AdmittedwithRecentDischarge!$I$28:$I$1527&amp;AdmittedwithRecentDischarge!$M$28:$M$1527,0)),11))</f>
        <v>0</v>
      </c>
      <c r="V745" s="191">
        <f t="array" ref="V745">IF(ISNA(INDEX(AdmittedwithRecentDischarge!$I$28:$W$1527, (MATCH($F745&amp;$R745,AdmittedwithRecentDischarge!$I$28:$I$1527&amp;AdmittedwithRecentDischarge!$M$28:$M$1527,0)))),"",INDEX(AdmittedwithRecentDischarge!$I$28:$W$1527, (MATCH($F745&amp;$R745,AdmittedwithRecentDischarge!$I$28:$I$1527&amp;AdmittedwithRecentDischarge!$M$28:$M$1527,0)),15))</f>
        <v>0</v>
      </c>
      <c r="W745" s="228" t="b">
        <f t="shared" si="71"/>
        <v>0</v>
      </c>
      <c r="X745" s="224" t="str">
        <f t="array" ref="X745">IF(ISNA(VLOOKUP($F745, AdmittedwithRecentDischarge!$I$28:$I$1527,1,FALSE)),"",MAX(IF((AdmittedwithRecentDischarge!$I$28:$I$1527=$F745)*(AdmittedwithRecentDischarge!$K$28:$K$1527&lt;=TransferLog!$J745),AdmittedwithRecentDischarge!$K$28:$K$1527)))</f>
        <v/>
      </c>
      <c r="Y745" s="224" t="b">
        <f t="shared" si="72"/>
        <v>0</v>
      </c>
      <c r="Z745" s="208"/>
      <c r="AA745" s="207" t="str">
        <f t="shared" si="69"/>
        <v/>
      </c>
      <c r="AB745" s="212" t="b">
        <f t="shared" si="73"/>
        <v>0</v>
      </c>
      <c r="AC745" s="213">
        <f t="shared" si="70"/>
        <v>0</v>
      </c>
      <c r="AD745" s="298"/>
      <c r="AE745" s="299"/>
      <c r="AF745" s="21">
        <f t="shared" si="68"/>
        <v>0</v>
      </c>
    </row>
    <row r="746" spans="1:32" s="21" customFormat="1" ht="16.5" customHeight="1">
      <c r="A746" s="22"/>
      <c r="B746" s="22"/>
      <c r="C746" s="22"/>
      <c r="D746" s="115">
        <f t="shared" si="67"/>
        <v>726</v>
      </c>
      <c r="E746" s="248" t="str">
        <f t="array" ref="E746">IF($F746&lt;&gt;"",INDEX(DropDownLists!$K$10:$K$2516,MATCH($F746,DropDownLists!$L$10:$L$2516,0)),"")</f>
        <v/>
      </c>
      <c r="F746" s="116"/>
      <c r="G746" s="118"/>
      <c r="I746" s="144"/>
      <c r="J746" s="141"/>
      <c r="K746" s="145"/>
      <c r="L746" s="146"/>
      <c r="M746" s="195" t="str">
        <f t="array" ref="M746">IF($L746&lt;&gt;"",INDEX(DropDownLists!$H$10:$H$2516,MATCH($L746,DropDownLists!$I$10:$I$2516,0)),"")</f>
        <v/>
      </c>
      <c r="N746" s="148"/>
      <c r="O746" s="148"/>
      <c r="P746" s="146"/>
      <c r="Q746" s="148" t="s">
        <v>190</v>
      </c>
      <c r="R746" s="119" t="str">
        <f t="array" ref="R746">IF(ISNA(VLOOKUP($F746, AdmittedwithRecentDischarge!$I$28:$I$1527,1,FALSE)),"",MAX(IF((AdmittedwithRecentDischarge!$I$28:$I$1527=$F746)*(AdmittedwithRecentDischarge!$M$28:$M$1527&lt;=TransferLog!$J746),AdmittedwithRecentDischarge!$M$28:$M$1527)))</f>
        <v/>
      </c>
      <c r="S746" s="120" t="str">
        <f t="array" ref="S746">IF(ISNA(INDEX(AdmittedwithRecentDischarge!$AH$28:$AH$1527,MATCH($F746&amp;$R746,AdmittedwithRecentDischarge!$I$28:$I$1527&amp;AdmittedwithRecentDischarge!$M$28:$M$1527,0))),"", IF($R746&lt;&gt;"",INDEX(AdmittedwithRecentDischarge!$AH$28:$AH$1527,MATCH($F746&amp;$R746,AdmittedwithRecentDischarge!$I$28:$I$1527&amp;AdmittedwithRecentDischarge!$M$28:$M$1527,0)),""))</f>
        <v/>
      </c>
      <c r="T746" s="190">
        <f t="array" ref="T746">IF(ISNA(INDEX(AdmittedwithRecentDischarge!$I$28:$W$1527, (MATCH($F746&amp;$R746,AdmittedwithRecentDischarge!$I$28:$I$1527&amp;AdmittedwithRecentDischarge!$M$28:$M$1527,0)))),"",INDEX(AdmittedwithRecentDischarge!$I$28:$W$1527, (MATCH($F746&amp;$R746,AdmittedwithRecentDischarge!$I$28:$I$1527&amp;AdmittedwithRecentDischarge!$M$28:$M$1527,0)),9))</f>
        <v>0</v>
      </c>
      <c r="U746" s="191">
        <f t="array" ref="U746">IF(ISNA(INDEX(AdmittedwithRecentDischarge!$I$28:$W$1527, (MATCH($F746&amp;$R746,AdmittedwithRecentDischarge!$I$28:$I$1527&amp;AdmittedwithRecentDischarge!$M$28:$M$1527,0)))),"",INDEX(AdmittedwithRecentDischarge!$I$28:$W$1527, (MATCH($F746&amp;$R746,AdmittedwithRecentDischarge!$I$28:$I$1527&amp;AdmittedwithRecentDischarge!$M$28:$M$1527,0)),11))</f>
        <v>0</v>
      </c>
      <c r="V746" s="191">
        <f t="array" ref="V746">IF(ISNA(INDEX(AdmittedwithRecentDischarge!$I$28:$W$1527, (MATCH($F746&amp;$R746,AdmittedwithRecentDischarge!$I$28:$I$1527&amp;AdmittedwithRecentDischarge!$M$28:$M$1527,0)))),"",INDEX(AdmittedwithRecentDischarge!$I$28:$W$1527, (MATCH($F746&amp;$R746,AdmittedwithRecentDischarge!$I$28:$I$1527&amp;AdmittedwithRecentDischarge!$M$28:$M$1527,0)),15))</f>
        <v>0</v>
      </c>
      <c r="W746" s="228" t="b">
        <f t="shared" si="71"/>
        <v>0</v>
      </c>
      <c r="X746" s="224" t="str">
        <f t="array" ref="X746">IF(ISNA(VLOOKUP($F746, AdmittedwithRecentDischarge!$I$28:$I$1527,1,FALSE)),"",MAX(IF((AdmittedwithRecentDischarge!$I$28:$I$1527=$F746)*(AdmittedwithRecentDischarge!$K$28:$K$1527&lt;=TransferLog!$J746),AdmittedwithRecentDischarge!$K$28:$K$1527)))</f>
        <v/>
      </c>
      <c r="Y746" s="224" t="b">
        <f t="shared" si="72"/>
        <v>0</v>
      </c>
      <c r="Z746" s="208"/>
      <c r="AA746" s="207" t="str">
        <f t="shared" si="69"/>
        <v/>
      </c>
      <c r="AB746" s="212" t="b">
        <f t="shared" si="73"/>
        <v>0</v>
      </c>
      <c r="AC746" s="213">
        <f t="shared" si="70"/>
        <v>0</v>
      </c>
      <c r="AD746" s="298"/>
      <c r="AE746" s="299"/>
      <c r="AF746" s="21">
        <f t="shared" si="68"/>
        <v>0</v>
      </c>
    </row>
    <row r="747" spans="1:32" s="21" customFormat="1" ht="16.5" customHeight="1">
      <c r="A747" s="22"/>
      <c r="B747" s="22"/>
      <c r="C747" s="22"/>
      <c r="D747" s="115">
        <f t="shared" si="67"/>
        <v>727</v>
      </c>
      <c r="E747" s="248" t="str">
        <f t="array" ref="E747">IF($F747&lt;&gt;"",INDEX(DropDownLists!$K$10:$K$2516,MATCH($F747,DropDownLists!$L$10:$L$2516,0)),"")</f>
        <v/>
      </c>
      <c r="F747" s="116"/>
      <c r="G747" s="118"/>
      <c r="I747" s="144"/>
      <c r="J747" s="141"/>
      <c r="K747" s="145"/>
      <c r="L747" s="146"/>
      <c r="M747" s="195" t="str">
        <f t="array" ref="M747">IF($L747&lt;&gt;"",INDEX(DropDownLists!$H$10:$H$2516,MATCH($L747,DropDownLists!$I$10:$I$2516,0)),"")</f>
        <v/>
      </c>
      <c r="N747" s="148"/>
      <c r="O747" s="148"/>
      <c r="P747" s="146"/>
      <c r="Q747" s="148" t="s">
        <v>190</v>
      </c>
      <c r="R747" s="119" t="str">
        <f t="array" ref="R747">IF(ISNA(VLOOKUP($F747, AdmittedwithRecentDischarge!$I$28:$I$1527,1,FALSE)),"",MAX(IF((AdmittedwithRecentDischarge!$I$28:$I$1527=$F747)*(AdmittedwithRecentDischarge!$M$28:$M$1527&lt;=TransferLog!$J747),AdmittedwithRecentDischarge!$M$28:$M$1527)))</f>
        <v/>
      </c>
      <c r="S747" s="120" t="str">
        <f t="array" ref="S747">IF(ISNA(INDEX(AdmittedwithRecentDischarge!$AH$28:$AH$1527,MATCH($F747&amp;$R747,AdmittedwithRecentDischarge!$I$28:$I$1527&amp;AdmittedwithRecentDischarge!$M$28:$M$1527,0))),"", IF($R747&lt;&gt;"",INDEX(AdmittedwithRecentDischarge!$AH$28:$AH$1527,MATCH($F747&amp;$R747,AdmittedwithRecentDischarge!$I$28:$I$1527&amp;AdmittedwithRecentDischarge!$M$28:$M$1527,0)),""))</f>
        <v/>
      </c>
      <c r="T747" s="190">
        <f t="array" ref="T747">IF(ISNA(INDEX(AdmittedwithRecentDischarge!$I$28:$W$1527, (MATCH($F747&amp;$R747,AdmittedwithRecentDischarge!$I$28:$I$1527&amp;AdmittedwithRecentDischarge!$M$28:$M$1527,0)))),"",INDEX(AdmittedwithRecentDischarge!$I$28:$W$1527, (MATCH($F747&amp;$R747,AdmittedwithRecentDischarge!$I$28:$I$1527&amp;AdmittedwithRecentDischarge!$M$28:$M$1527,0)),9))</f>
        <v>0</v>
      </c>
      <c r="U747" s="191">
        <f t="array" ref="U747">IF(ISNA(INDEX(AdmittedwithRecentDischarge!$I$28:$W$1527, (MATCH($F747&amp;$R747,AdmittedwithRecentDischarge!$I$28:$I$1527&amp;AdmittedwithRecentDischarge!$M$28:$M$1527,0)))),"",INDEX(AdmittedwithRecentDischarge!$I$28:$W$1527, (MATCH($F747&amp;$R747,AdmittedwithRecentDischarge!$I$28:$I$1527&amp;AdmittedwithRecentDischarge!$M$28:$M$1527,0)),11))</f>
        <v>0</v>
      </c>
      <c r="V747" s="191">
        <f t="array" ref="V747">IF(ISNA(INDEX(AdmittedwithRecentDischarge!$I$28:$W$1527, (MATCH($F747&amp;$R747,AdmittedwithRecentDischarge!$I$28:$I$1527&amp;AdmittedwithRecentDischarge!$M$28:$M$1527,0)))),"",INDEX(AdmittedwithRecentDischarge!$I$28:$W$1527, (MATCH($F747&amp;$R747,AdmittedwithRecentDischarge!$I$28:$I$1527&amp;AdmittedwithRecentDischarge!$M$28:$M$1527,0)),15))</f>
        <v>0</v>
      </c>
      <c r="W747" s="228" t="b">
        <f t="shared" si="71"/>
        <v>0</v>
      </c>
      <c r="X747" s="224" t="str">
        <f t="array" ref="X747">IF(ISNA(VLOOKUP($F747, AdmittedwithRecentDischarge!$I$28:$I$1527,1,FALSE)),"",MAX(IF((AdmittedwithRecentDischarge!$I$28:$I$1527=$F747)*(AdmittedwithRecentDischarge!$K$28:$K$1527&lt;=TransferLog!$J747),AdmittedwithRecentDischarge!$K$28:$K$1527)))</f>
        <v/>
      </c>
      <c r="Y747" s="224" t="b">
        <f t="shared" si="72"/>
        <v>0</v>
      </c>
      <c r="Z747" s="208"/>
      <c r="AA747" s="207" t="str">
        <f t="shared" si="69"/>
        <v/>
      </c>
      <c r="AB747" s="212" t="b">
        <f t="shared" si="73"/>
        <v>0</v>
      </c>
      <c r="AC747" s="213">
        <f t="shared" si="70"/>
        <v>0</v>
      </c>
      <c r="AD747" s="298"/>
      <c r="AE747" s="299"/>
      <c r="AF747" s="21">
        <f t="shared" si="68"/>
        <v>0</v>
      </c>
    </row>
    <row r="748" spans="1:32" s="21" customFormat="1" ht="16.5" customHeight="1">
      <c r="A748" s="22"/>
      <c r="B748" s="22"/>
      <c r="C748" s="22"/>
      <c r="D748" s="115">
        <f t="shared" si="67"/>
        <v>728</v>
      </c>
      <c r="E748" s="248" t="str">
        <f t="array" ref="E748">IF($F748&lt;&gt;"",INDEX(DropDownLists!$K$10:$K$2516,MATCH($F748,DropDownLists!$L$10:$L$2516,0)),"")</f>
        <v/>
      </c>
      <c r="F748" s="116"/>
      <c r="G748" s="118"/>
      <c r="I748" s="144"/>
      <c r="J748" s="141"/>
      <c r="K748" s="145"/>
      <c r="L748" s="146"/>
      <c r="M748" s="195" t="str">
        <f t="array" ref="M748">IF($L748&lt;&gt;"",INDEX(DropDownLists!$H$10:$H$2516,MATCH($L748,DropDownLists!$I$10:$I$2516,0)),"")</f>
        <v/>
      </c>
      <c r="N748" s="148"/>
      <c r="O748" s="148"/>
      <c r="P748" s="146"/>
      <c r="Q748" s="148" t="s">
        <v>190</v>
      </c>
      <c r="R748" s="119" t="str">
        <f t="array" ref="R748">IF(ISNA(VLOOKUP($F748, AdmittedwithRecentDischarge!$I$28:$I$1527,1,FALSE)),"",MAX(IF((AdmittedwithRecentDischarge!$I$28:$I$1527=$F748)*(AdmittedwithRecentDischarge!$M$28:$M$1527&lt;=TransferLog!$J748),AdmittedwithRecentDischarge!$M$28:$M$1527)))</f>
        <v/>
      </c>
      <c r="S748" s="120" t="str">
        <f t="array" ref="S748">IF(ISNA(INDEX(AdmittedwithRecentDischarge!$AH$28:$AH$1527,MATCH($F748&amp;$R748,AdmittedwithRecentDischarge!$I$28:$I$1527&amp;AdmittedwithRecentDischarge!$M$28:$M$1527,0))),"", IF($R748&lt;&gt;"",INDEX(AdmittedwithRecentDischarge!$AH$28:$AH$1527,MATCH($F748&amp;$R748,AdmittedwithRecentDischarge!$I$28:$I$1527&amp;AdmittedwithRecentDischarge!$M$28:$M$1527,0)),""))</f>
        <v/>
      </c>
      <c r="T748" s="190">
        <f t="array" ref="T748">IF(ISNA(INDEX(AdmittedwithRecentDischarge!$I$28:$W$1527, (MATCH($F748&amp;$R748,AdmittedwithRecentDischarge!$I$28:$I$1527&amp;AdmittedwithRecentDischarge!$M$28:$M$1527,0)))),"",INDEX(AdmittedwithRecentDischarge!$I$28:$W$1527, (MATCH($F748&amp;$R748,AdmittedwithRecentDischarge!$I$28:$I$1527&amp;AdmittedwithRecentDischarge!$M$28:$M$1527,0)),9))</f>
        <v>0</v>
      </c>
      <c r="U748" s="191">
        <f t="array" ref="U748">IF(ISNA(INDEX(AdmittedwithRecentDischarge!$I$28:$W$1527, (MATCH($F748&amp;$R748,AdmittedwithRecentDischarge!$I$28:$I$1527&amp;AdmittedwithRecentDischarge!$M$28:$M$1527,0)))),"",INDEX(AdmittedwithRecentDischarge!$I$28:$W$1527, (MATCH($F748&amp;$R748,AdmittedwithRecentDischarge!$I$28:$I$1527&amp;AdmittedwithRecentDischarge!$M$28:$M$1527,0)),11))</f>
        <v>0</v>
      </c>
      <c r="V748" s="191">
        <f t="array" ref="V748">IF(ISNA(INDEX(AdmittedwithRecentDischarge!$I$28:$W$1527, (MATCH($F748&amp;$R748,AdmittedwithRecentDischarge!$I$28:$I$1527&amp;AdmittedwithRecentDischarge!$M$28:$M$1527,0)))),"",INDEX(AdmittedwithRecentDischarge!$I$28:$W$1527, (MATCH($F748&amp;$R748,AdmittedwithRecentDischarge!$I$28:$I$1527&amp;AdmittedwithRecentDischarge!$M$28:$M$1527,0)),15))</f>
        <v>0</v>
      </c>
      <c r="W748" s="228" t="b">
        <f t="shared" si="71"/>
        <v>0</v>
      </c>
      <c r="X748" s="224" t="str">
        <f t="array" ref="X748">IF(ISNA(VLOOKUP($F748, AdmittedwithRecentDischarge!$I$28:$I$1527,1,FALSE)),"",MAX(IF((AdmittedwithRecentDischarge!$I$28:$I$1527=$F748)*(AdmittedwithRecentDischarge!$K$28:$K$1527&lt;=TransferLog!$J748),AdmittedwithRecentDischarge!$K$28:$K$1527)))</f>
        <v/>
      </c>
      <c r="Y748" s="224" t="b">
        <f t="shared" si="72"/>
        <v>0</v>
      </c>
      <c r="Z748" s="208"/>
      <c r="AA748" s="207" t="str">
        <f t="shared" si="69"/>
        <v/>
      </c>
      <c r="AB748" s="212" t="b">
        <f t="shared" si="73"/>
        <v>0</v>
      </c>
      <c r="AC748" s="213">
        <f t="shared" si="70"/>
        <v>0</v>
      </c>
      <c r="AD748" s="298"/>
      <c r="AE748" s="299"/>
      <c r="AF748" s="21">
        <f t="shared" si="68"/>
        <v>0</v>
      </c>
    </row>
    <row r="749" spans="1:32" s="21" customFormat="1" ht="16.5" customHeight="1">
      <c r="A749" s="22"/>
      <c r="B749" s="22"/>
      <c r="C749" s="22"/>
      <c r="D749" s="115">
        <f t="shared" si="67"/>
        <v>729</v>
      </c>
      <c r="E749" s="248" t="str">
        <f t="array" ref="E749">IF($F749&lt;&gt;"",INDEX(DropDownLists!$K$10:$K$2516,MATCH($F749,DropDownLists!$L$10:$L$2516,0)),"")</f>
        <v/>
      </c>
      <c r="F749" s="116"/>
      <c r="G749" s="118"/>
      <c r="I749" s="144"/>
      <c r="J749" s="141"/>
      <c r="K749" s="145"/>
      <c r="L749" s="146"/>
      <c r="M749" s="195" t="str">
        <f t="array" ref="M749">IF($L749&lt;&gt;"",INDEX(DropDownLists!$H$10:$H$2516,MATCH($L749,DropDownLists!$I$10:$I$2516,0)),"")</f>
        <v/>
      </c>
      <c r="N749" s="148"/>
      <c r="O749" s="148"/>
      <c r="P749" s="146"/>
      <c r="Q749" s="148" t="s">
        <v>190</v>
      </c>
      <c r="R749" s="119" t="str">
        <f t="array" ref="R749">IF(ISNA(VLOOKUP($F749, AdmittedwithRecentDischarge!$I$28:$I$1527,1,FALSE)),"",MAX(IF((AdmittedwithRecentDischarge!$I$28:$I$1527=$F749)*(AdmittedwithRecentDischarge!$M$28:$M$1527&lt;=TransferLog!$J749),AdmittedwithRecentDischarge!$M$28:$M$1527)))</f>
        <v/>
      </c>
      <c r="S749" s="120" t="str">
        <f t="array" ref="S749">IF(ISNA(INDEX(AdmittedwithRecentDischarge!$AH$28:$AH$1527,MATCH($F749&amp;$R749,AdmittedwithRecentDischarge!$I$28:$I$1527&amp;AdmittedwithRecentDischarge!$M$28:$M$1527,0))),"", IF($R749&lt;&gt;"",INDEX(AdmittedwithRecentDischarge!$AH$28:$AH$1527,MATCH($F749&amp;$R749,AdmittedwithRecentDischarge!$I$28:$I$1527&amp;AdmittedwithRecentDischarge!$M$28:$M$1527,0)),""))</f>
        <v/>
      </c>
      <c r="T749" s="190">
        <f t="array" ref="T749">IF(ISNA(INDEX(AdmittedwithRecentDischarge!$I$28:$W$1527, (MATCH($F749&amp;$R749,AdmittedwithRecentDischarge!$I$28:$I$1527&amp;AdmittedwithRecentDischarge!$M$28:$M$1527,0)))),"",INDEX(AdmittedwithRecentDischarge!$I$28:$W$1527, (MATCH($F749&amp;$R749,AdmittedwithRecentDischarge!$I$28:$I$1527&amp;AdmittedwithRecentDischarge!$M$28:$M$1527,0)),9))</f>
        <v>0</v>
      </c>
      <c r="U749" s="191">
        <f t="array" ref="U749">IF(ISNA(INDEX(AdmittedwithRecentDischarge!$I$28:$W$1527, (MATCH($F749&amp;$R749,AdmittedwithRecentDischarge!$I$28:$I$1527&amp;AdmittedwithRecentDischarge!$M$28:$M$1527,0)))),"",INDEX(AdmittedwithRecentDischarge!$I$28:$W$1527, (MATCH($F749&amp;$R749,AdmittedwithRecentDischarge!$I$28:$I$1527&amp;AdmittedwithRecentDischarge!$M$28:$M$1527,0)),11))</f>
        <v>0</v>
      </c>
      <c r="V749" s="191">
        <f t="array" ref="V749">IF(ISNA(INDEX(AdmittedwithRecentDischarge!$I$28:$W$1527, (MATCH($F749&amp;$R749,AdmittedwithRecentDischarge!$I$28:$I$1527&amp;AdmittedwithRecentDischarge!$M$28:$M$1527,0)))),"",INDEX(AdmittedwithRecentDischarge!$I$28:$W$1527, (MATCH($F749&amp;$R749,AdmittedwithRecentDischarge!$I$28:$I$1527&amp;AdmittedwithRecentDischarge!$M$28:$M$1527,0)),15))</f>
        <v>0</v>
      </c>
      <c r="W749" s="228" t="b">
        <f t="shared" si="71"/>
        <v>0</v>
      </c>
      <c r="X749" s="224" t="str">
        <f t="array" ref="X749">IF(ISNA(VLOOKUP($F749, AdmittedwithRecentDischarge!$I$28:$I$1527,1,FALSE)),"",MAX(IF((AdmittedwithRecentDischarge!$I$28:$I$1527=$F749)*(AdmittedwithRecentDischarge!$K$28:$K$1527&lt;=TransferLog!$J749),AdmittedwithRecentDischarge!$K$28:$K$1527)))</f>
        <v/>
      </c>
      <c r="Y749" s="224" t="b">
        <f t="shared" si="72"/>
        <v>0</v>
      </c>
      <c r="Z749" s="208"/>
      <c r="AA749" s="207" t="str">
        <f t="shared" si="69"/>
        <v/>
      </c>
      <c r="AB749" s="212" t="b">
        <f t="shared" si="73"/>
        <v>0</v>
      </c>
      <c r="AC749" s="213">
        <f t="shared" si="70"/>
        <v>0</v>
      </c>
      <c r="AD749" s="298"/>
      <c r="AE749" s="299"/>
      <c r="AF749" s="21">
        <f t="shared" si="68"/>
        <v>0</v>
      </c>
    </row>
    <row r="750" spans="1:32" s="21" customFormat="1" ht="16.5" customHeight="1">
      <c r="A750" s="22"/>
      <c r="B750" s="22"/>
      <c r="C750" s="22"/>
      <c r="D750" s="115">
        <f t="shared" si="67"/>
        <v>730</v>
      </c>
      <c r="E750" s="248" t="str">
        <f t="array" ref="E750">IF($F750&lt;&gt;"",INDEX(DropDownLists!$K$10:$K$2516,MATCH($F750,DropDownLists!$L$10:$L$2516,0)),"")</f>
        <v/>
      </c>
      <c r="F750" s="116"/>
      <c r="G750" s="118"/>
      <c r="I750" s="144"/>
      <c r="J750" s="141"/>
      <c r="K750" s="145"/>
      <c r="L750" s="146"/>
      <c r="M750" s="195" t="str">
        <f t="array" ref="M750">IF($L750&lt;&gt;"",INDEX(DropDownLists!$H$10:$H$2516,MATCH($L750,DropDownLists!$I$10:$I$2516,0)),"")</f>
        <v/>
      </c>
      <c r="N750" s="148"/>
      <c r="O750" s="148"/>
      <c r="P750" s="146"/>
      <c r="Q750" s="148" t="s">
        <v>190</v>
      </c>
      <c r="R750" s="119" t="str">
        <f t="array" ref="R750">IF(ISNA(VLOOKUP($F750, AdmittedwithRecentDischarge!$I$28:$I$1527,1,FALSE)),"",MAX(IF((AdmittedwithRecentDischarge!$I$28:$I$1527=$F750)*(AdmittedwithRecentDischarge!$M$28:$M$1527&lt;=TransferLog!$J750),AdmittedwithRecentDischarge!$M$28:$M$1527)))</f>
        <v/>
      </c>
      <c r="S750" s="120" t="str">
        <f t="array" ref="S750">IF(ISNA(INDEX(AdmittedwithRecentDischarge!$AH$28:$AH$1527,MATCH($F750&amp;$R750,AdmittedwithRecentDischarge!$I$28:$I$1527&amp;AdmittedwithRecentDischarge!$M$28:$M$1527,0))),"", IF($R750&lt;&gt;"",INDEX(AdmittedwithRecentDischarge!$AH$28:$AH$1527,MATCH($F750&amp;$R750,AdmittedwithRecentDischarge!$I$28:$I$1527&amp;AdmittedwithRecentDischarge!$M$28:$M$1527,0)),""))</f>
        <v/>
      </c>
      <c r="T750" s="190">
        <f t="array" ref="T750">IF(ISNA(INDEX(AdmittedwithRecentDischarge!$I$28:$W$1527, (MATCH($F750&amp;$R750,AdmittedwithRecentDischarge!$I$28:$I$1527&amp;AdmittedwithRecentDischarge!$M$28:$M$1527,0)))),"",INDEX(AdmittedwithRecentDischarge!$I$28:$W$1527, (MATCH($F750&amp;$R750,AdmittedwithRecentDischarge!$I$28:$I$1527&amp;AdmittedwithRecentDischarge!$M$28:$M$1527,0)),9))</f>
        <v>0</v>
      </c>
      <c r="U750" s="191">
        <f t="array" ref="U750">IF(ISNA(INDEX(AdmittedwithRecentDischarge!$I$28:$W$1527, (MATCH($F750&amp;$R750,AdmittedwithRecentDischarge!$I$28:$I$1527&amp;AdmittedwithRecentDischarge!$M$28:$M$1527,0)))),"",INDEX(AdmittedwithRecentDischarge!$I$28:$W$1527, (MATCH($F750&amp;$R750,AdmittedwithRecentDischarge!$I$28:$I$1527&amp;AdmittedwithRecentDischarge!$M$28:$M$1527,0)),11))</f>
        <v>0</v>
      </c>
      <c r="V750" s="191">
        <f t="array" ref="V750">IF(ISNA(INDEX(AdmittedwithRecentDischarge!$I$28:$W$1527, (MATCH($F750&amp;$R750,AdmittedwithRecentDischarge!$I$28:$I$1527&amp;AdmittedwithRecentDischarge!$M$28:$M$1527,0)))),"",INDEX(AdmittedwithRecentDischarge!$I$28:$W$1527, (MATCH($F750&amp;$R750,AdmittedwithRecentDischarge!$I$28:$I$1527&amp;AdmittedwithRecentDischarge!$M$28:$M$1527,0)),15))</f>
        <v>0</v>
      </c>
      <c r="W750" s="228" t="b">
        <f t="shared" si="71"/>
        <v>0</v>
      </c>
      <c r="X750" s="224" t="str">
        <f t="array" ref="X750">IF(ISNA(VLOOKUP($F750, AdmittedwithRecentDischarge!$I$28:$I$1527,1,FALSE)),"",MAX(IF((AdmittedwithRecentDischarge!$I$28:$I$1527=$F750)*(AdmittedwithRecentDischarge!$K$28:$K$1527&lt;=TransferLog!$J750),AdmittedwithRecentDischarge!$K$28:$K$1527)))</f>
        <v/>
      </c>
      <c r="Y750" s="224" t="b">
        <f t="shared" si="72"/>
        <v>0</v>
      </c>
      <c r="Z750" s="208"/>
      <c r="AA750" s="207" t="str">
        <f t="shared" si="69"/>
        <v/>
      </c>
      <c r="AB750" s="212" t="b">
        <f t="shared" si="73"/>
        <v>0</v>
      </c>
      <c r="AC750" s="213">
        <f t="shared" si="70"/>
        <v>0</v>
      </c>
      <c r="AD750" s="298"/>
      <c r="AE750" s="299"/>
      <c r="AF750" s="21">
        <f t="shared" si="68"/>
        <v>0</v>
      </c>
    </row>
    <row r="751" spans="1:32" s="21" customFormat="1" ht="16.5" customHeight="1">
      <c r="A751" s="22"/>
      <c r="B751" s="22"/>
      <c r="C751" s="22"/>
      <c r="D751" s="115">
        <f t="shared" si="67"/>
        <v>731</v>
      </c>
      <c r="E751" s="248" t="str">
        <f t="array" ref="E751">IF($F751&lt;&gt;"",INDEX(DropDownLists!$K$10:$K$2516,MATCH($F751,DropDownLists!$L$10:$L$2516,0)),"")</f>
        <v/>
      </c>
      <c r="F751" s="116"/>
      <c r="G751" s="118"/>
      <c r="I751" s="144"/>
      <c r="J751" s="141"/>
      <c r="K751" s="145"/>
      <c r="L751" s="146"/>
      <c r="M751" s="195" t="str">
        <f t="array" ref="M751">IF($L751&lt;&gt;"",INDEX(DropDownLists!$H$10:$H$2516,MATCH($L751,DropDownLists!$I$10:$I$2516,0)),"")</f>
        <v/>
      </c>
      <c r="N751" s="148"/>
      <c r="O751" s="148"/>
      <c r="P751" s="146"/>
      <c r="Q751" s="148" t="s">
        <v>190</v>
      </c>
      <c r="R751" s="119" t="str">
        <f t="array" ref="R751">IF(ISNA(VLOOKUP($F751, AdmittedwithRecentDischarge!$I$28:$I$1527,1,FALSE)),"",MAX(IF((AdmittedwithRecentDischarge!$I$28:$I$1527=$F751)*(AdmittedwithRecentDischarge!$M$28:$M$1527&lt;=TransferLog!$J751),AdmittedwithRecentDischarge!$M$28:$M$1527)))</f>
        <v/>
      </c>
      <c r="S751" s="120" t="str">
        <f t="array" ref="S751">IF(ISNA(INDEX(AdmittedwithRecentDischarge!$AH$28:$AH$1527,MATCH($F751&amp;$R751,AdmittedwithRecentDischarge!$I$28:$I$1527&amp;AdmittedwithRecentDischarge!$M$28:$M$1527,0))),"", IF($R751&lt;&gt;"",INDEX(AdmittedwithRecentDischarge!$AH$28:$AH$1527,MATCH($F751&amp;$R751,AdmittedwithRecentDischarge!$I$28:$I$1527&amp;AdmittedwithRecentDischarge!$M$28:$M$1527,0)),""))</f>
        <v/>
      </c>
      <c r="T751" s="190">
        <f t="array" ref="T751">IF(ISNA(INDEX(AdmittedwithRecentDischarge!$I$28:$W$1527, (MATCH($F751&amp;$R751,AdmittedwithRecentDischarge!$I$28:$I$1527&amp;AdmittedwithRecentDischarge!$M$28:$M$1527,0)))),"",INDEX(AdmittedwithRecentDischarge!$I$28:$W$1527, (MATCH($F751&amp;$R751,AdmittedwithRecentDischarge!$I$28:$I$1527&amp;AdmittedwithRecentDischarge!$M$28:$M$1527,0)),9))</f>
        <v>0</v>
      </c>
      <c r="U751" s="191">
        <f t="array" ref="U751">IF(ISNA(INDEX(AdmittedwithRecentDischarge!$I$28:$W$1527, (MATCH($F751&amp;$R751,AdmittedwithRecentDischarge!$I$28:$I$1527&amp;AdmittedwithRecentDischarge!$M$28:$M$1527,0)))),"",INDEX(AdmittedwithRecentDischarge!$I$28:$W$1527, (MATCH($F751&amp;$R751,AdmittedwithRecentDischarge!$I$28:$I$1527&amp;AdmittedwithRecentDischarge!$M$28:$M$1527,0)),11))</f>
        <v>0</v>
      </c>
      <c r="V751" s="191">
        <f t="array" ref="V751">IF(ISNA(INDEX(AdmittedwithRecentDischarge!$I$28:$W$1527, (MATCH($F751&amp;$R751,AdmittedwithRecentDischarge!$I$28:$I$1527&amp;AdmittedwithRecentDischarge!$M$28:$M$1527,0)))),"",INDEX(AdmittedwithRecentDischarge!$I$28:$W$1527, (MATCH($F751&amp;$R751,AdmittedwithRecentDischarge!$I$28:$I$1527&amp;AdmittedwithRecentDischarge!$M$28:$M$1527,0)),15))</f>
        <v>0</v>
      </c>
      <c r="W751" s="228" t="b">
        <f t="shared" si="71"/>
        <v>0</v>
      </c>
      <c r="X751" s="224" t="str">
        <f t="array" ref="X751">IF(ISNA(VLOOKUP($F751, AdmittedwithRecentDischarge!$I$28:$I$1527,1,FALSE)),"",MAX(IF((AdmittedwithRecentDischarge!$I$28:$I$1527=$F751)*(AdmittedwithRecentDischarge!$K$28:$K$1527&lt;=TransferLog!$J751),AdmittedwithRecentDischarge!$K$28:$K$1527)))</f>
        <v/>
      </c>
      <c r="Y751" s="224" t="b">
        <f t="shared" si="72"/>
        <v>0</v>
      </c>
      <c r="Z751" s="208"/>
      <c r="AA751" s="207" t="str">
        <f t="shared" si="69"/>
        <v/>
      </c>
      <c r="AB751" s="212" t="b">
        <f t="shared" si="73"/>
        <v>0</v>
      </c>
      <c r="AC751" s="213">
        <f t="shared" si="70"/>
        <v>0</v>
      </c>
      <c r="AD751" s="298"/>
      <c r="AE751" s="299"/>
      <c r="AF751" s="21">
        <f t="shared" si="68"/>
        <v>0</v>
      </c>
    </row>
    <row r="752" spans="1:32" s="21" customFormat="1" ht="16.5" customHeight="1">
      <c r="A752" s="22"/>
      <c r="B752" s="22"/>
      <c r="C752" s="22"/>
      <c r="D752" s="115">
        <f t="shared" si="67"/>
        <v>732</v>
      </c>
      <c r="E752" s="248" t="str">
        <f t="array" ref="E752">IF($F752&lt;&gt;"",INDEX(DropDownLists!$K$10:$K$2516,MATCH($F752,DropDownLists!$L$10:$L$2516,0)),"")</f>
        <v/>
      </c>
      <c r="F752" s="116"/>
      <c r="G752" s="118"/>
      <c r="I752" s="144"/>
      <c r="J752" s="141"/>
      <c r="K752" s="145"/>
      <c r="L752" s="146"/>
      <c r="M752" s="195" t="str">
        <f t="array" ref="M752">IF($L752&lt;&gt;"",INDEX(DropDownLists!$H$10:$H$2516,MATCH($L752,DropDownLists!$I$10:$I$2516,0)),"")</f>
        <v/>
      </c>
      <c r="N752" s="148"/>
      <c r="O752" s="148"/>
      <c r="P752" s="146"/>
      <c r="Q752" s="148" t="s">
        <v>190</v>
      </c>
      <c r="R752" s="119" t="str">
        <f t="array" ref="R752">IF(ISNA(VLOOKUP($F752, AdmittedwithRecentDischarge!$I$28:$I$1527,1,FALSE)),"",MAX(IF((AdmittedwithRecentDischarge!$I$28:$I$1527=$F752)*(AdmittedwithRecentDischarge!$M$28:$M$1527&lt;=TransferLog!$J752),AdmittedwithRecentDischarge!$M$28:$M$1527)))</f>
        <v/>
      </c>
      <c r="S752" s="120" t="str">
        <f t="array" ref="S752">IF(ISNA(INDEX(AdmittedwithRecentDischarge!$AH$28:$AH$1527,MATCH($F752&amp;$R752,AdmittedwithRecentDischarge!$I$28:$I$1527&amp;AdmittedwithRecentDischarge!$M$28:$M$1527,0))),"", IF($R752&lt;&gt;"",INDEX(AdmittedwithRecentDischarge!$AH$28:$AH$1527,MATCH($F752&amp;$R752,AdmittedwithRecentDischarge!$I$28:$I$1527&amp;AdmittedwithRecentDischarge!$M$28:$M$1527,0)),""))</f>
        <v/>
      </c>
      <c r="T752" s="190">
        <f t="array" ref="T752">IF(ISNA(INDEX(AdmittedwithRecentDischarge!$I$28:$W$1527, (MATCH($F752&amp;$R752,AdmittedwithRecentDischarge!$I$28:$I$1527&amp;AdmittedwithRecentDischarge!$M$28:$M$1527,0)))),"",INDEX(AdmittedwithRecentDischarge!$I$28:$W$1527, (MATCH($F752&amp;$R752,AdmittedwithRecentDischarge!$I$28:$I$1527&amp;AdmittedwithRecentDischarge!$M$28:$M$1527,0)),9))</f>
        <v>0</v>
      </c>
      <c r="U752" s="191">
        <f t="array" ref="U752">IF(ISNA(INDEX(AdmittedwithRecentDischarge!$I$28:$W$1527, (MATCH($F752&amp;$R752,AdmittedwithRecentDischarge!$I$28:$I$1527&amp;AdmittedwithRecentDischarge!$M$28:$M$1527,0)))),"",INDEX(AdmittedwithRecentDischarge!$I$28:$W$1527, (MATCH($F752&amp;$R752,AdmittedwithRecentDischarge!$I$28:$I$1527&amp;AdmittedwithRecentDischarge!$M$28:$M$1527,0)),11))</f>
        <v>0</v>
      </c>
      <c r="V752" s="191">
        <f t="array" ref="V752">IF(ISNA(INDEX(AdmittedwithRecentDischarge!$I$28:$W$1527, (MATCH($F752&amp;$R752,AdmittedwithRecentDischarge!$I$28:$I$1527&amp;AdmittedwithRecentDischarge!$M$28:$M$1527,0)))),"",INDEX(AdmittedwithRecentDischarge!$I$28:$W$1527, (MATCH($F752&amp;$R752,AdmittedwithRecentDischarge!$I$28:$I$1527&amp;AdmittedwithRecentDischarge!$M$28:$M$1527,0)),15))</f>
        <v>0</v>
      </c>
      <c r="W752" s="228" t="b">
        <f t="shared" si="71"/>
        <v>0</v>
      </c>
      <c r="X752" s="224" t="str">
        <f t="array" ref="X752">IF(ISNA(VLOOKUP($F752, AdmittedwithRecentDischarge!$I$28:$I$1527,1,FALSE)),"",MAX(IF((AdmittedwithRecentDischarge!$I$28:$I$1527=$F752)*(AdmittedwithRecentDischarge!$K$28:$K$1527&lt;=TransferLog!$J752),AdmittedwithRecentDischarge!$K$28:$K$1527)))</f>
        <v/>
      </c>
      <c r="Y752" s="224" t="b">
        <f t="shared" si="72"/>
        <v>0</v>
      </c>
      <c r="Z752" s="208"/>
      <c r="AA752" s="207" t="str">
        <f t="shared" si="69"/>
        <v/>
      </c>
      <c r="AB752" s="212" t="b">
        <f t="shared" si="73"/>
        <v>0</v>
      </c>
      <c r="AC752" s="213">
        <f t="shared" si="70"/>
        <v>0</v>
      </c>
      <c r="AD752" s="298"/>
      <c r="AE752" s="299"/>
      <c r="AF752" s="21">
        <f t="shared" si="68"/>
        <v>0</v>
      </c>
    </row>
    <row r="753" spans="1:32" s="21" customFormat="1" ht="16.5" customHeight="1">
      <c r="A753" s="22"/>
      <c r="B753" s="22"/>
      <c r="C753" s="22"/>
      <c r="D753" s="115">
        <f t="shared" si="67"/>
        <v>733</v>
      </c>
      <c r="E753" s="248" t="str">
        <f t="array" ref="E753">IF($F753&lt;&gt;"",INDEX(DropDownLists!$K$10:$K$2516,MATCH($F753,DropDownLists!$L$10:$L$2516,0)),"")</f>
        <v/>
      </c>
      <c r="F753" s="116"/>
      <c r="G753" s="118"/>
      <c r="I753" s="144"/>
      <c r="J753" s="141"/>
      <c r="K753" s="145"/>
      <c r="L753" s="146"/>
      <c r="M753" s="195" t="str">
        <f t="array" ref="M753">IF($L753&lt;&gt;"",INDEX(DropDownLists!$H$10:$H$2516,MATCH($L753,DropDownLists!$I$10:$I$2516,0)),"")</f>
        <v/>
      </c>
      <c r="N753" s="148"/>
      <c r="O753" s="148"/>
      <c r="P753" s="146"/>
      <c r="Q753" s="148" t="s">
        <v>190</v>
      </c>
      <c r="R753" s="119" t="str">
        <f t="array" ref="R753">IF(ISNA(VLOOKUP($F753, AdmittedwithRecentDischarge!$I$28:$I$1527,1,FALSE)),"",MAX(IF((AdmittedwithRecentDischarge!$I$28:$I$1527=$F753)*(AdmittedwithRecentDischarge!$M$28:$M$1527&lt;=TransferLog!$J753),AdmittedwithRecentDischarge!$M$28:$M$1527)))</f>
        <v/>
      </c>
      <c r="S753" s="120" t="str">
        <f t="array" ref="S753">IF(ISNA(INDEX(AdmittedwithRecentDischarge!$AH$28:$AH$1527,MATCH($F753&amp;$R753,AdmittedwithRecentDischarge!$I$28:$I$1527&amp;AdmittedwithRecentDischarge!$M$28:$M$1527,0))),"", IF($R753&lt;&gt;"",INDEX(AdmittedwithRecentDischarge!$AH$28:$AH$1527,MATCH($F753&amp;$R753,AdmittedwithRecentDischarge!$I$28:$I$1527&amp;AdmittedwithRecentDischarge!$M$28:$M$1527,0)),""))</f>
        <v/>
      </c>
      <c r="T753" s="190">
        <f t="array" ref="T753">IF(ISNA(INDEX(AdmittedwithRecentDischarge!$I$28:$W$1527, (MATCH($F753&amp;$R753,AdmittedwithRecentDischarge!$I$28:$I$1527&amp;AdmittedwithRecentDischarge!$M$28:$M$1527,0)))),"",INDEX(AdmittedwithRecentDischarge!$I$28:$W$1527, (MATCH($F753&amp;$R753,AdmittedwithRecentDischarge!$I$28:$I$1527&amp;AdmittedwithRecentDischarge!$M$28:$M$1527,0)),9))</f>
        <v>0</v>
      </c>
      <c r="U753" s="191">
        <f t="array" ref="U753">IF(ISNA(INDEX(AdmittedwithRecentDischarge!$I$28:$W$1527, (MATCH($F753&amp;$R753,AdmittedwithRecentDischarge!$I$28:$I$1527&amp;AdmittedwithRecentDischarge!$M$28:$M$1527,0)))),"",INDEX(AdmittedwithRecentDischarge!$I$28:$W$1527, (MATCH($F753&amp;$R753,AdmittedwithRecentDischarge!$I$28:$I$1527&amp;AdmittedwithRecentDischarge!$M$28:$M$1527,0)),11))</f>
        <v>0</v>
      </c>
      <c r="V753" s="191">
        <f t="array" ref="V753">IF(ISNA(INDEX(AdmittedwithRecentDischarge!$I$28:$W$1527, (MATCH($F753&amp;$R753,AdmittedwithRecentDischarge!$I$28:$I$1527&amp;AdmittedwithRecentDischarge!$M$28:$M$1527,0)))),"",INDEX(AdmittedwithRecentDischarge!$I$28:$W$1527, (MATCH($F753&amp;$R753,AdmittedwithRecentDischarge!$I$28:$I$1527&amp;AdmittedwithRecentDischarge!$M$28:$M$1527,0)),15))</f>
        <v>0</v>
      </c>
      <c r="W753" s="228" t="b">
        <f t="shared" si="71"/>
        <v>0</v>
      </c>
      <c r="X753" s="224" t="str">
        <f t="array" ref="X753">IF(ISNA(VLOOKUP($F753, AdmittedwithRecentDischarge!$I$28:$I$1527,1,FALSE)),"",MAX(IF((AdmittedwithRecentDischarge!$I$28:$I$1527=$F753)*(AdmittedwithRecentDischarge!$K$28:$K$1527&lt;=TransferLog!$J753),AdmittedwithRecentDischarge!$K$28:$K$1527)))</f>
        <v/>
      </c>
      <c r="Y753" s="224" t="b">
        <f t="shared" si="72"/>
        <v>0</v>
      </c>
      <c r="Z753" s="208"/>
      <c r="AA753" s="207" t="str">
        <f t="shared" si="69"/>
        <v/>
      </c>
      <c r="AB753" s="212" t="b">
        <f t="shared" si="73"/>
        <v>0</v>
      </c>
      <c r="AC753" s="213">
        <f t="shared" si="70"/>
        <v>0</v>
      </c>
      <c r="AD753" s="298"/>
      <c r="AE753" s="299"/>
      <c r="AF753" s="21">
        <f t="shared" si="68"/>
        <v>0</v>
      </c>
    </row>
    <row r="754" spans="1:32" s="21" customFormat="1" ht="16.5" customHeight="1">
      <c r="A754" s="22"/>
      <c r="B754" s="22"/>
      <c r="C754" s="22"/>
      <c r="D754" s="115">
        <f t="shared" si="67"/>
        <v>734</v>
      </c>
      <c r="E754" s="248" t="str">
        <f t="array" ref="E754">IF($F754&lt;&gt;"",INDEX(DropDownLists!$K$10:$K$2516,MATCH($F754,DropDownLists!$L$10:$L$2516,0)),"")</f>
        <v/>
      </c>
      <c r="F754" s="116"/>
      <c r="G754" s="118"/>
      <c r="I754" s="144"/>
      <c r="J754" s="141"/>
      <c r="K754" s="145"/>
      <c r="L754" s="146"/>
      <c r="M754" s="195" t="str">
        <f t="array" ref="M754">IF($L754&lt;&gt;"",INDEX(DropDownLists!$H$10:$H$2516,MATCH($L754,DropDownLists!$I$10:$I$2516,0)),"")</f>
        <v/>
      </c>
      <c r="N754" s="148"/>
      <c r="O754" s="148"/>
      <c r="P754" s="146"/>
      <c r="Q754" s="148" t="s">
        <v>190</v>
      </c>
      <c r="R754" s="119" t="str">
        <f t="array" ref="R754">IF(ISNA(VLOOKUP($F754, AdmittedwithRecentDischarge!$I$28:$I$1527,1,FALSE)),"",MAX(IF((AdmittedwithRecentDischarge!$I$28:$I$1527=$F754)*(AdmittedwithRecentDischarge!$M$28:$M$1527&lt;=TransferLog!$J754),AdmittedwithRecentDischarge!$M$28:$M$1527)))</f>
        <v/>
      </c>
      <c r="S754" s="120" t="str">
        <f t="array" ref="S754">IF(ISNA(INDEX(AdmittedwithRecentDischarge!$AH$28:$AH$1527,MATCH($F754&amp;$R754,AdmittedwithRecentDischarge!$I$28:$I$1527&amp;AdmittedwithRecentDischarge!$M$28:$M$1527,0))),"", IF($R754&lt;&gt;"",INDEX(AdmittedwithRecentDischarge!$AH$28:$AH$1527,MATCH($F754&amp;$R754,AdmittedwithRecentDischarge!$I$28:$I$1527&amp;AdmittedwithRecentDischarge!$M$28:$M$1527,0)),""))</f>
        <v/>
      </c>
      <c r="T754" s="190">
        <f t="array" ref="T754">IF(ISNA(INDEX(AdmittedwithRecentDischarge!$I$28:$W$1527, (MATCH($F754&amp;$R754,AdmittedwithRecentDischarge!$I$28:$I$1527&amp;AdmittedwithRecentDischarge!$M$28:$M$1527,0)))),"",INDEX(AdmittedwithRecentDischarge!$I$28:$W$1527, (MATCH($F754&amp;$R754,AdmittedwithRecentDischarge!$I$28:$I$1527&amp;AdmittedwithRecentDischarge!$M$28:$M$1527,0)),9))</f>
        <v>0</v>
      </c>
      <c r="U754" s="191">
        <f t="array" ref="U754">IF(ISNA(INDEX(AdmittedwithRecentDischarge!$I$28:$W$1527, (MATCH($F754&amp;$R754,AdmittedwithRecentDischarge!$I$28:$I$1527&amp;AdmittedwithRecentDischarge!$M$28:$M$1527,0)))),"",INDEX(AdmittedwithRecentDischarge!$I$28:$W$1527, (MATCH($F754&amp;$R754,AdmittedwithRecentDischarge!$I$28:$I$1527&amp;AdmittedwithRecentDischarge!$M$28:$M$1527,0)),11))</f>
        <v>0</v>
      </c>
      <c r="V754" s="191">
        <f t="array" ref="V754">IF(ISNA(INDEX(AdmittedwithRecentDischarge!$I$28:$W$1527, (MATCH($F754&amp;$R754,AdmittedwithRecentDischarge!$I$28:$I$1527&amp;AdmittedwithRecentDischarge!$M$28:$M$1527,0)))),"",INDEX(AdmittedwithRecentDischarge!$I$28:$W$1527, (MATCH($F754&amp;$R754,AdmittedwithRecentDischarge!$I$28:$I$1527&amp;AdmittedwithRecentDischarge!$M$28:$M$1527,0)),15))</f>
        <v>0</v>
      </c>
      <c r="W754" s="228" t="b">
        <f t="shared" si="71"/>
        <v>0</v>
      </c>
      <c r="X754" s="224" t="str">
        <f t="array" ref="X754">IF(ISNA(VLOOKUP($F754, AdmittedwithRecentDischarge!$I$28:$I$1527,1,FALSE)),"",MAX(IF((AdmittedwithRecentDischarge!$I$28:$I$1527=$F754)*(AdmittedwithRecentDischarge!$K$28:$K$1527&lt;=TransferLog!$J754),AdmittedwithRecentDischarge!$K$28:$K$1527)))</f>
        <v/>
      </c>
      <c r="Y754" s="224" t="b">
        <f t="shared" si="72"/>
        <v>0</v>
      </c>
      <c r="Z754" s="208"/>
      <c r="AA754" s="207" t="str">
        <f t="shared" si="69"/>
        <v/>
      </c>
      <c r="AB754" s="212" t="b">
        <f t="shared" si="73"/>
        <v>0</v>
      </c>
      <c r="AC754" s="213">
        <f t="shared" si="70"/>
        <v>0</v>
      </c>
      <c r="AD754" s="298"/>
      <c r="AE754" s="299"/>
      <c r="AF754" s="21">
        <f t="shared" si="68"/>
        <v>0</v>
      </c>
    </row>
    <row r="755" spans="1:32" s="21" customFormat="1" ht="16.5" customHeight="1">
      <c r="A755" s="22"/>
      <c r="B755" s="22"/>
      <c r="C755" s="22"/>
      <c r="D755" s="115">
        <f t="shared" si="67"/>
        <v>735</v>
      </c>
      <c r="E755" s="248" t="str">
        <f t="array" ref="E755">IF($F755&lt;&gt;"",INDEX(DropDownLists!$K$10:$K$2516,MATCH($F755,DropDownLists!$L$10:$L$2516,0)),"")</f>
        <v/>
      </c>
      <c r="F755" s="116"/>
      <c r="G755" s="118"/>
      <c r="I755" s="144"/>
      <c r="J755" s="141"/>
      <c r="K755" s="145"/>
      <c r="L755" s="146"/>
      <c r="M755" s="195" t="str">
        <f t="array" ref="M755">IF($L755&lt;&gt;"",INDEX(DropDownLists!$H$10:$H$2516,MATCH($L755,DropDownLists!$I$10:$I$2516,0)),"")</f>
        <v/>
      </c>
      <c r="N755" s="148"/>
      <c r="O755" s="148"/>
      <c r="P755" s="146"/>
      <c r="Q755" s="148" t="s">
        <v>190</v>
      </c>
      <c r="R755" s="119" t="str">
        <f t="array" ref="R755">IF(ISNA(VLOOKUP($F755, AdmittedwithRecentDischarge!$I$28:$I$1527,1,FALSE)),"",MAX(IF((AdmittedwithRecentDischarge!$I$28:$I$1527=$F755)*(AdmittedwithRecentDischarge!$M$28:$M$1527&lt;=TransferLog!$J755),AdmittedwithRecentDischarge!$M$28:$M$1527)))</f>
        <v/>
      </c>
      <c r="S755" s="120" t="str">
        <f t="array" ref="S755">IF(ISNA(INDEX(AdmittedwithRecentDischarge!$AH$28:$AH$1527,MATCH($F755&amp;$R755,AdmittedwithRecentDischarge!$I$28:$I$1527&amp;AdmittedwithRecentDischarge!$M$28:$M$1527,0))),"", IF($R755&lt;&gt;"",INDEX(AdmittedwithRecentDischarge!$AH$28:$AH$1527,MATCH($F755&amp;$R755,AdmittedwithRecentDischarge!$I$28:$I$1527&amp;AdmittedwithRecentDischarge!$M$28:$M$1527,0)),""))</f>
        <v/>
      </c>
      <c r="T755" s="190">
        <f t="array" ref="T755">IF(ISNA(INDEX(AdmittedwithRecentDischarge!$I$28:$W$1527, (MATCH($F755&amp;$R755,AdmittedwithRecentDischarge!$I$28:$I$1527&amp;AdmittedwithRecentDischarge!$M$28:$M$1527,0)))),"",INDEX(AdmittedwithRecentDischarge!$I$28:$W$1527, (MATCH($F755&amp;$R755,AdmittedwithRecentDischarge!$I$28:$I$1527&amp;AdmittedwithRecentDischarge!$M$28:$M$1527,0)),9))</f>
        <v>0</v>
      </c>
      <c r="U755" s="191">
        <f t="array" ref="U755">IF(ISNA(INDEX(AdmittedwithRecentDischarge!$I$28:$W$1527, (MATCH($F755&amp;$R755,AdmittedwithRecentDischarge!$I$28:$I$1527&amp;AdmittedwithRecentDischarge!$M$28:$M$1527,0)))),"",INDEX(AdmittedwithRecentDischarge!$I$28:$W$1527, (MATCH($F755&amp;$R755,AdmittedwithRecentDischarge!$I$28:$I$1527&amp;AdmittedwithRecentDischarge!$M$28:$M$1527,0)),11))</f>
        <v>0</v>
      </c>
      <c r="V755" s="191">
        <f t="array" ref="V755">IF(ISNA(INDEX(AdmittedwithRecentDischarge!$I$28:$W$1527, (MATCH($F755&amp;$R755,AdmittedwithRecentDischarge!$I$28:$I$1527&amp;AdmittedwithRecentDischarge!$M$28:$M$1527,0)))),"",INDEX(AdmittedwithRecentDischarge!$I$28:$W$1527, (MATCH($F755&amp;$R755,AdmittedwithRecentDischarge!$I$28:$I$1527&amp;AdmittedwithRecentDischarge!$M$28:$M$1527,0)),15))</f>
        <v>0</v>
      </c>
      <c r="W755" s="228" t="b">
        <f t="shared" si="71"/>
        <v>0</v>
      </c>
      <c r="X755" s="224" t="str">
        <f t="array" ref="X755">IF(ISNA(VLOOKUP($F755, AdmittedwithRecentDischarge!$I$28:$I$1527,1,FALSE)),"",MAX(IF((AdmittedwithRecentDischarge!$I$28:$I$1527=$F755)*(AdmittedwithRecentDischarge!$K$28:$K$1527&lt;=TransferLog!$J755),AdmittedwithRecentDischarge!$K$28:$K$1527)))</f>
        <v/>
      </c>
      <c r="Y755" s="224" t="b">
        <f t="shared" si="72"/>
        <v>0</v>
      </c>
      <c r="Z755" s="208"/>
      <c r="AA755" s="207" t="str">
        <f t="shared" si="69"/>
        <v/>
      </c>
      <c r="AB755" s="212" t="b">
        <f t="shared" si="73"/>
        <v>0</v>
      </c>
      <c r="AC755" s="213">
        <f t="shared" si="70"/>
        <v>0</v>
      </c>
      <c r="AD755" s="298"/>
      <c r="AE755" s="299"/>
      <c r="AF755" s="21">
        <f t="shared" si="68"/>
        <v>0</v>
      </c>
    </row>
    <row r="756" spans="1:32" s="21" customFormat="1" ht="16.5" customHeight="1">
      <c r="A756" s="22"/>
      <c r="B756" s="22"/>
      <c r="C756" s="22"/>
      <c r="D756" s="115">
        <f t="shared" si="67"/>
        <v>736</v>
      </c>
      <c r="E756" s="248" t="str">
        <f t="array" ref="E756">IF($F756&lt;&gt;"",INDEX(DropDownLists!$K$10:$K$2516,MATCH($F756,DropDownLists!$L$10:$L$2516,0)),"")</f>
        <v/>
      </c>
      <c r="F756" s="116"/>
      <c r="G756" s="118"/>
      <c r="I756" s="144"/>
      <c r="J756" s="141"/>
      <c r="K756" s="145"/>
      <c r="L756" s="146"/>
      <c r="M756" s="195" t="str">
        <f t="array" ref="M756">IF($L756&lt;&gt;"",INDEX(DropDownLists!$H$10:$H$2516,MATCH($L756,DropDownLists!$I$10:$I$2516,0)),"")</f>
        <v/>
      </c>
      <c r="N756" s="148"/>
      <c r="O756" s="148"/>
      <c r="P756" s="146"/>
      <c r="Q756" s="148" t="s">
        <v>190</v>
      </c>
      <c r="R756" s="119" t="str">
        <f t="array" ref="R756">IF(ISNA(VLOOKUP($F756, AdmittedwithRecentDischarge!$I$28:$I$1527,1,FALSE)),"",MAX(IF((AdmittedwithRecentDischarge!$I$28:$I$1527=$F756)*(AdmittedwithRecentDischarge!$M$28:$M$1527&lt;=TransferLog!$J756),AdmittedwithRecentDischarge!$M$28:$M$1527)))</f>
        <v/>
      </c>
      <c r="S756" s="120" t="str">
        <f t="array" ref="S756">IF(ISNA(INDEX(AdmittedwithRecentDischarge!$AH$28:$AH$1527,MATCH($F756&amp;$R756,AdmittedwithRecentDischarge!$I$28:$I$1527&amp;AdmittedwithRecentDischarge!$M$28:$M$1527,0))),"", IF($R756&lt;&gt;"",INDEX(AdmittedwithRecentDischarge!$AH$28:$AH$1527,MATCH($F756&amp;$R756,AdmittedwithRecentDischarge!$I$28:$I$1527&amp;AdmittedwithRecentDischarge!$M$28:$M$1527,0)),""))</f>
        <v/>
      </c>
      <c r="T756" s="190">
        <f t="array" ref="T756">IF(ISNA(INDEX(AdmittedwithRecentDischarge!$I$28:$W$1527, (MATCH($F756&amp;$R756,AdmittedwithRecentDischarge!$I$28:$I$1527&amp;AdmittedwithRecentDischarge!$M$28:$M$1527,0)))),"",INDEX(AdmittedwithRecentDischarge!$I$28:$W$1527, (MATCH($F756&amp;$R756,AdmittedwithRecentDischarge!$I$28:$I$1527&amp;AdmittedwithRecentDischarge!$M$28:$M$1527,0)),9))</f>
        <v>0</v>
      </c>
      <c r="U756" s="191">
        <f t="array" ref="U756">IF(ISNA(INDEX(AdmittedwithRecentDischarge!$I$28:$W$1527, (MATCH($F756&amp;$R756,AdmittedwithRecentDischarge!$I$28:$I$1527&amp;AdmittedwithRecentDischarge!$M$28:$M$1527,0)))),"",INDEX(AdmittedwithRecentDischarge!$I$28:$W$1527, (MATCH($F756&amp;$R756,AdmittedwithRecentDischarge!$I$28:$I$1527&amp;AdmittedwithRecentDischarge!$M$28:$M$1527,0)),11))</f>
        <v>0</v>
      </c>
      <c r="V756" s="191">
        <f t="array" ref="V756">IF(ISNA(INDEX(AdmittedwithRecentDischarge!$I$28:$W$1527, (MATCH($F756&amp;$R756,AdmittedwithRecentDischarge!$I$28:$I$1527&amp;AdmittedwithRecentDischarge!$M$28:$M$1527,0)))),"",INDEX(AdmittedwithRecentDischarge!$I$28:$W$1527, (MATCH($F756&amp;$R756,AdmittedwithRecentDischarge!$I$28:$I$1527&amp;AdmittedwithRecentDischarge!$M$28:$M$1527,0)),15))</f>
        <v>0</v>
      </c>
      <c r="W756" s="228" t="b">
        <f t="shared" si="71"/>
        <v>0</v>
      </c>
      <c r="X756" s="224" t="str">
        <f t="array" ref="X756">IF(ISNA(VLOOKUP($F756, AdmittedwithRecentDischarge!$I$28:$I$1527,1,FALSE)),"",MAX(IF((AdmittedwithRecentDischarge!$I$28:$I$1527=$F756)*(AdmittedwithRecentDischarge!$K$28:$K$1527&lt;=TransferLog!$J756),AdmittedwithRecentDischarge!$K$28:$K$1527)))</f>
        <v/>
      </c>
      <c r="Y756" s="224" t="b">
        <f t="shared" si="72"/>
        <v>0</v>
      </c>
      <c r="Z756" s="208"/>
      <c r="AA756" s="207" t="str">
        <f t="shared" si="69"/>
        <v/>
      </c>
      <c r="AB756" s="212" t="b">
        <f t="shared" si="73"/>
        <v>0</v>
      </c>
      <c r="AC756" s="213">
        <f t="shared" si="70"/>
        <v>0</v>
      </c>
      <c r="AD756" s="298"/>
      <c r="AE756" s="299"/>
      <c r="AF756" s="21">
        <f t="shared" si="68"/>
        <v>0</v>
      </c>
    </row>
    <row r="757" spans="1:32" s="21" customFormat="1" ht="16.5" customHeight="1">
      <c r="A757" s="22"/>
      <c r="B757" s="22"/>
      <c r="C757" s="22"/>
      <c r="D757" s="115">
        <f t="shared" si="67"/>
        <v>737</v>
      </c>
      <c r="E757" s="248" t="str">
        <f t="array" ref="E757">IF($F757&lt;&gt;"",INDEX(DropDownLists!$K$10:$K$2516,MATCH($F757,DropDownLists!$L$10:$L$2516,0)),"")</f>
        <v/>
      </c>
      <c r="F757" s="116"/>
      <c r="G757" s="118"/>
      <c r="I757" s="144"/>
      <c r="J757" s="141"/>
      <c r="K757" s="145"/>
      <c r="L757" s="146"/>
      <c r="M757" s="195" t="str">
        <f t="array" ref="M757">IF($L757&lt;&gt;"",INDEX(DropDownLists!$H$10:$H$2516,MATCH($L757,DropDownLists!$I$10:$I$2516,0)),"")</f>
        <v/>
      </c>
      <c r="N757" s="148"/>
      <c r="O757" s="148"/>
      <c r="P757" s="146"/>
      <c r="Q757" s="148" t="s">
        <v>190</v>
      </c>
      <c r="R757" s="119" t="str">
        <f t="array" ref="R757">IF(ISNA(VLOOKUP($F757, AdmittedwithRecentDischarge!$I$28:$I$1527,1,FALSE)),"",MAX(IF((AdmittedwithRecentDischarge!$I$28:$I$1527=$F757)*(AdmittedwithRecentDischarge!$M$28:$M$1527&lt;=TransferLog!$J757),AdmittedwithRecentDischarge!$M$28:$M$1527)))</f>
        <v/>
      </c>
      <c r="S757" s="120" t="str">
        <f t="array" ref="S757">IF(ISNA(INDEX(AdmittedwithRecentDischarge!$AH$28:$AH$1527,MATCH($F757&amp;$R757,AdmittedwithRecentDischarge!$I$28:$I$1527&amp;AdmittedwithRecentDischarge!$M$28:$M$1527,0))),"", IF($R757&lt;&gt;"",INDEX(AdmittedwithRecentDischarge!$AH$28:$AH$1527,MATCH($F757&amp;$R757,AdmittedwithRecentDischarge!$I$28:$I$1527&amp;AdmittedwithRecentDischarge!$M$28:$M$1527,0)),""))</f>
        <v/>
      </c>
      <c r="T757" s="190">
        <f t="array" ref="T757">IF(ISNA(INDEX(AdmittedwithRecentDischarge!$I$28:$W$1527, (MATCH($F757&amp;$R757,AdmittedwithRecentDischarge!$I$28:$I$1527&amp;AdmittedwithRecentDischarge!$M$28:$M$1527,0)))),"",INDEX(AdmittedwithRecentDischarge!$I$28:$W$1527, (MATCH($F757&amp;$R757,AdmittedwithRecentDischarge!$I$28:$I$1527&amp;AdmittedwithRecentDischarge!$M$28:$M$1527,0)),9))</f>
        <v>0</v>
      </c>
      <c r="U757" s="191">
        <f t="array" ref="U757">IF(ISNA(INDEX(AdmittedwithRecentDischarge!$I$28:$W$1527, (MATCH($F757&amp;$R757,AdmittedwithRecentDischarge!$I$28:$I$1527&amp;AdmittedwithRecentDischarge!$M$28:$M$1527,0)))),"",INDEX(AdmittedwithRecentDischarge!$I$28:$W$1527, (MATCH($F757&amp;$R757,AdmittedwithRecentDischarge!$I$28:$I$1527&amp;AdmittedwithRecentDischarge!$M$28:$M$1527,0)),11))</f>
        <v>0</v>
      </c>
      <c r="V757" s="191">
        <f t="array" ref="V757">IF(ISNA(INDEX(AdmittedwithRecentDischarge!$I$28:$W$1527, (MATCH($F757&amp;$R757,AdmittedwithRecentDischarge!$I$28:$I$1527&amp;AdmittedwithRecentDischarge!$M$28:$M$1527,0)))),"",INDEX(AdmittedwithRecentDischarge!$I$28:$W$1527, (MATCH($F757&amp;$R757,AdmittedwithRecentDischarge!$I$28:$I$1527&amp;AdmittedwithRecentDischarge!$M$28:$M$1527,0)),15))</f>
        <v>0</v>
      </c>
      <c r="W757" s="228" t="b">
        <f t="shared" si="71"/>
        <v>0</v>
      </c>
      <c r="X757" s="224" t="str">
        <f t="array" ref="X757">IF(ISNA(VLOOKUP($F757, AdmittedwithRecentDischarge!$I$28:$I$1527,1,FALSE)),"",MAX(IF((AdmittedwithRecentDischarge!$I$28:$I$1527=$F757)*(AdmittedwithRecentDischarge!$K$28:$K$1527&lt;=TransferLog!$J757),AdmittedwithRecentDischarge!$K$28:$K$1527)))</f>
        <v/>
      </c>
      <c r="Y757" s="224" t="b">
        <f t="shared" si="72"/>
        <v>0</v>
      </c>
      <c r="Z757" s="208"/>
      <c r="AA757" s="207" t="str">
        <f t="shared" si="69"/>
        <v/>
      </c>
      <c r="AB757" s="212" t="b">
        <f t="shared" si="73"/>
        <v>0</v>
      </c>
      <c r="AC757" s="213">
        <f t="shared" si="70"/>
        <v>0</v>
      </c>
      <c r="AD757" s="298"/>
      <c r="AE757" s="299"/>
      <c r="AF757" s="21">
        <f t="shared" si="68"/>
        <v>0</v>
      </c>
    </row>
    <row r="758" spans="1:32" s="21" customFormat="1" ht="16.5" customHeight="1">
      <c r="A758" s="22"/>
      <c r="B758" s="22"/>
      <c r="C758" s="22"/>
      <c r="D758" s="115">
        <f t="shared" si="67"/>
        <v>738</v>
      </c>
      <c r="E758" s="248" t="str">
        <f t="array" ref="E758">IF($F758&lt;&gt;"",INDEX(DropDownLists!$K$10:$K$2516,MATCH($F758,DropDownLists!$L$10:$L$2516,0)),"")</f>
        <v/>
      </c>
      <c r="F758" s="116"/>
      <c r="G758" s="118"/>
      <c r="I758" s="144"/>
      <c r="J758" s="141"/>
      <c r="K758" s="145"/>
      <c r="L758" s="146"/>
      <c r="M758" s="195" t="str">
        <f t="array" ref="M758">IF($L758&lt;&gt;"",INDEX(DropDownLists!$H$10:$H$2516,MATCH($L758,DropDownLists!$I$10:$I$2516,0)),"")</f>
        <v/>
      </c>
      <c r="N758" s="148"/>
      <c r="O758" s="148"/>
      <c r="P758" s="146"/>
      <c r="Q758" s="148" t="s">
        <v>190</v>
      </c>
      <c r="R758" s="119" t="str">
        <f t="array" ref="R758">IF(ISNA(VLOOKUP($F758, AdmittedwithRecentDischarge!$I$28:$I$1527,1,FALSE)),"",MAX(IF((AdmittedwithRecentDischarge!$I$28:$I$1527=$F758)*(AdmittedwithRecentDischarge!$M$28:$M$1527&lt;=TransferLog!$J758),AdmittedwithRecentDischarge!$M$28:$M$1527)))</f>
        <v/>
      </c>
      <c r="S758" s="120" t="str">
        <f t="array" ref="S758">IF(ISNA(INDEX(AdmittedwithRecentDischarge!$AH$28:$AH$1527,MATCH($F758&amp;$R758,AdmittedwithRecentDischarge!$I$28:$I$1527&amp;AdmittedwithRecentDischarge!$M$28:$M$1527,0))),"", IF($R758&lt;&gt;"",INDEX(AdmittedwithRecentDischarge!$AH$28:$AH$1527,MATCH($F758&amp;$R758,AdmittedwithRecentDischarge!$I$28:$I$1527&amp;AdmittedwithRecentDischarge!$M$28:$M$1527,0)),""))</f>
        <v/>
      </c>
      <c r="T758" s="190">
        <f t="array" ref="T758">IF(ISNA(INDEX(AdmittedwithRecentDischarge!$I$28:$W$1527, (MATCH($F758&amp;$R758,AdmittedwithRecentDischarge!$I$28:$I$1527&amp;AdmittedwithRecentDischarge!$M$28:$M$1527,0)))),"",INDEX(AdmittedwithRecentDischarge!$I$28:$W$1527, (MATCH($F758&amp;$R758,AdmittedwithRecentDischarge!$I$28:$I$1527&amp;AdmittedwithRecentDischarge!$M$28:$M$1527,0)),9))</f>
        <v>0</v>
      </c>
      <c r="U758" s="191">
        <f t="array" ref="U758">IF(ISNA(INDEX(AdmittedwithRecentDischarge!$I$28:$W$1527, (MATCH($F758&amp;$R758,AdmittedwithRecentDischarge!$I$28:$I$1527&amp;AdmittedwithRecentDischarge!$M$28:$M$1527,0)))),"",INDEX(AdmittedwithRecentDischarge!$I$28:$W$1527, (MATCH($F758&amp;$R758,AdmittedwithRecentDischarge!$I$28:$I$1527&amp;AdmittedwithRecentDischarge!$M$28:$M$1527,0)),11))</f>
        <v>0</v>
      </c>
      <c r="V758" s="191">
        <f t="array" ref="V758">IF(ISNA(INDEX(AdmittedwithRecentDischarge!$I$28:$W$1527, (MATCH($F758&amp;$R758,AdmittedwithRecentDischarge!$I$28:$I$1527&amp;AdmittedwithRecentDischarge!$M$28:$M$1527,0)))),"",INDEX(AdmittedwithRecentDischarge!$I$28:$W$1527, (MATCH($F758&amp;$R758,AdmittedwithRecentDischarge!$I$28:$I$1527&amp;AdmittedwithRecentDischarge!$M$28:$M$1527,0)),15))</f>
        <v>0</v>
      </c>
      <c r="W758" s="228" t="b">
        <f t="shared" si="71"/>
        <v>0</v>
      </c>
      <c r="X758" s="224" t="str">
        <f t="array" ref="X758">IF(ISNA(VLOOKUP($F758, AdmittedwithRecentDischarge!$I$28:$I$1527,1,FALSE)),"",MAX(IF((AdmittedwithRecentDischarge!$I$28:$I$1527=$F758)*(AdmittedwithRecentDischarge!$K$28:$K$1527&lt;=TransferLog!$J758),AdmittedwithRecentDischarge!$K$28:$K$1527)))</f>
        <v/>
      </c>
      <c r="Y758" s="224" t="b">
        <f t="shared" si="72"/>
        <v>0</v>
      </c>
      <c r="Z758" s="208"/>
      <c r="AA758" s="207" t="str">
        <f t="shared" si="69"/>
        <v/>
      </c>
      <c r="AB758" s="212" t="b">
        <f t="shared" si="73"/>
        <v>0</v>
      </c>
      <c r="AC758" s="213">
        <f t="shared" si="70"/>
        <v>0</v>
      </c>
      <c r="AD758" s="298"/>
      <c r="AE758" s="299"/>
      <c r="AF758" s="21">
        <f t="shared" si="68"/>
        <v>0</v>
      </c>
    </row>
    <row r="759" spans="1:32" s="21" customFormat="1" ht="16.5" customHeight="1">
      <c r="A759" s="22"/>
      <c r="B759" s="22"/>
      <c r="C759" s="22"/>
      <c r="D759" s="115">
        <f t="shared" si="67"/>
        <v>739</v>
      </c>
      <c r="E759" s="248" t="str">
        <f t="array" ref="E759">IF($F759&lt;&gt;"",INDEX(DropDownLists!$K$10:$K$2516,MATCH($F759,DropDownLists!$L$10:$L$2516,0)),"")</f>
        <v/>
      </c>
      <c r="F759" s="116"/>
      <c r="G759" s="118"/>
      <c r="I759" s="144"/>
      <c r="J759" s="141"/>
      <c r="K759" s="145"/>
      <c r="L759" s="146"/>
      <c r="M759" s="195" t="str">
        <f t="array" ref="M759">IF($L759&lt;&gt;"",INDEX(DropDownLists!$H$10:$H$2516,MATCH($L759,DropDownLists!$I$10:$I$2516,0)),"")</f>
        <v/>
      </c>
      <c r="N759" s="148"/>
      <c r="O759" s="148"/>
      <c r="P759" s="146"/>
      <c r="Q759" s="148" t="s">
        <v>190</v>
      </c>
      <c r="R759" s="119" t="str">
        <f t="array" ref="R759">IF(ISNA(VLOOKUP($F759, AdmittedwithRecentDischarge!$I$28:$I$1527,1,FALSE)),"",MAX(IF((AdmittedwithRecentDischarge!$I$28:$I$1527=$F759)*(AdmittedwithRecentDischarge!$M$28:$M$1527&lt;=TransferLog!$J759),AdmittedwithRecentDischarge!$M$28:$M$1527)))</f>
        <v/>
      </c>
      <c r="S759" s="120" t="str">
        <f t="array" ref="S759">IF(ISNA(INDEX(AdmittedwithRecentDischarge!$AH$28:$AH$1527,MATCH($F759&amp;$R759,AdmittedwithRecentDischarge!$I$28:$I$1527&amp;AdmittedwithRecentDischarge!$M$28:$M$1527,0))),"", IF($R759&lt;&gt;"",INDEX(AdmittedwithRecentDischarge!$AH$28:$AH$1527,MATCH($F759&amp;$R759,AdmittedwithRecentDischarge!$I$28:$I$1527&amp;AdmittedwithRecentDischarge!$M$28:$M$1527,0)),""))</f>
        <v/>
      </c>
      <c r="T759" s="190">
        <f t="array" ref="T759">IF(ISNA(INDEX(AdmittedwithRecentDischarge!$I$28:$W$1527, (MATCH($F759&amp;$R759,AdmittedwithRecentDischarge!$I$28:$I$1527&amp;AdmittedwithRecentDischarge!$M$28:$M$1527,0)))),"",INDEX(AdmittedwithRecentDischarge!$I$28:$W$1527, (MATCH($F759&amp;$R759,AdmittedwithRecentDischarge!$I$28:$I$1527&amp;AdmittedwithRecentDischarge!$M$28:$M$1527,0)),9))</f>
        <v>0</v>
      </c>
      <c r="U759" s="191">
        <f t="array" ref="U759">IF(ISNA(INDEX(AdmittedwithRecentDischarge!$I$28:$W$1527, (MATCH($F759&amp;$R759,AdmittedwithRecentDischarge!$I$28:$I$1527&amp;AdmittedwithRecentDischarge!$M$28:$M$1527,0)))),"",INDEX(AdmittedwithRecentDischarge!$I$28:$W$1527, (MATCH($F759&amp;$R759,AdmittedwithRecentDischarge!$I$28:$I$1527&amp;AdmittedwithRecentDischarge!$M$28:$M$1527,0)),11))</f>
        <v>0</v>
      </c>
      <c r="V759" s="191">
        <f t="array" ref="V759">IF(ISNA(INDEX(AdmittedwithRecentDischarge!$I$28:$W$1527, (MATCH($F759&amp;$R759,AdmittedwithRecentDischarge!$I$28:$I$1527&amp;AdmittedwithRecentDischarge!$M$28:$M$1527,0)))),"",INDEX(AdmittedwithRecentDischarge!$I$28:$W$1527, (MATCH($F759&amp;$R759,AdmittedwithRecentDischarge!$I$28:$I$1527&amp;AdmittedwithRecentDischarge!$M$28:$M$1527,0)),15))</f>
        <v>0</v>
      </c>
      <c r="W759" s="228" t="b">
        <f t="shared" si="71"/>
        <v>0</v>
      </c>
      <c r="X759" s="224" t="str">
        <f t="array" ref="X759">IF(ISNA(VLOOKUP($F759, AdmittedwithRecentDischarge!$I$28:$I$1527,1,FALSE)),"",MAX(IF((AdmittedwithRecentDischarge!$I$28:$I$1527=$F759)*(AdmittedwithRecentDischarge!$K$28:$K$1527&lt;=TransferLog!$J759),AdmittedwithRecentDischarge!$K$28:$K$1527)))</f>
        <v/>
      </c>
      <c r="Y759" s="224" t="b">
        <f t="shared" si="72"/>
        <v>0</v>
      </c>
      <c r="Z759" s="208"/>
      <c r="AA759" s="207" t="str">
        <f t="shared" si="69"/>
        <v/>
      </c>
      <c r="AB759" s="212" t="b">
        <f t="shared" si="73"/>
        <v>0</v>
      </c>
      <c r="AC759" s="213">
        <f t="shared" si="70"/>
        <v>0</v>
      </c>
      <c r="AD759" s="298"/>
      <c r="AE759" s="299"/>
      <c r="AF759" s="21">
        <f t="shared" si="68"/>
        <v>0</v>
      </c>
    </row>
    <row r="760" spans="1:32" s="21" customFormat="1" ht="16.5" customHeight="1">
      <c r="A760" s="22"/>
      <c r="B760" s="22"/>
      <c r="C760" s="22"/>
      <c r="D760" s="115">
        <f t="shared" si="67"/>
        <v>740</v>
      </c>
      <c r="E760" s="248" t="str">
        <f t="array" ref="E760">IF($F760&lt;&gt;"",INDEX(DropDownLists!$K$10:$K$2516,MATCH($F760,DropDownLists!$L$10:$L$2516,0)),"")</f>
        <v/>
      </c>
      <c r="F760" s="116"/>
      <c r="G760" s="118"/>
      <c r="I760" s="144"/>
      <c r="J760" s="141"/>
      <c r="K760" s="145"/>
      <c r="L760" s="146"/>
      <c r="M760" s="195" t="str">
        <f t="array" ref="M760">IF($L760&lt;&gt;"",INDEX(DropDownLists!$H$10:$H$2516,MATCH($L760,DropDownLists!$I$10:$I$2516,0)),"")</f>
        <v/>
      </c>
      <c r="N760" s="148"/>
      <c r="O760" s="148"/>
      <c r="P760" s="146"/>
      <c r="Q760" s="148" t="s">
        <v>190</v>
      </c>
      <c r="R760" s="119" t="str">
        <f t="array" ref="R760">IF(ISNA(VLOOKUP($F760, AdmittedwithRecentDischarge!$I$28:$I$1527,1,FALSE)),"",MAX(IF((AdmittedwithRecentDischarge!$I$28:$I$1527=$F760)*(AdmittedwithRecentDischarge!$M$28:$M$1527&lt;=TransferLog!$J760),AdmittedwithRecentDischarge!$M$28:$M$1527)))</f>
        <v/>
      </c>
      <c r="S760" s="120" t="str">
        <f t="array" ref="S760">IF(ISNA(INDEX(AdmittedwithRecentDischarge!$AH$28:$AH$1527,MATCH($F760&amp;$R760,AdmittedwithRecentDischarge!$I$28:$I$1527&amp;AdmittedwithRecentDischarge!$M$28:$M$1527,0))),"", IF($R760&lt;&gt;"",INDEX(AdmittedwithRecentDischarge!$AH$28:$AH$1527,MATCH($F760&amp;$R760,AdmittedwithRecentDischarge!$I$28:$I$1527&amp;AdmittedwithRecentDischarge!$M$28:$M$1527,0)),""))</f>
        <v/>
      </c>
      <c r="T760" s="190">
        <f t="array" ref="T760">IF(ISNA(INDEX(AdmittedwithRecentDischarge!$I$28:$W$1527, (MATCH($F760&amp;$R760,AdmittedwithRecentDischarge!$I$28:$I$1527&amp;AdmittedwithRecentDischarge!$M$28:$M$1527,0)))),"",INDEX(AdmittedwithRecentDischarge!$I$28:$W$1527, (MATCH($F760&amp;$R760,AdmittedwithRecentDischarge!$I$28:$I$1527&amp;AdmittedwithRecentDischarge!$M$28:$M$1527,0)),9))</f>
        <v>0</v>
      </c>
      <c r="U760" s="191">
        <f t="array" ref="U760">IF(ISNA(INDEX(AdmittedwithRecentDischarge!$I$28:$W$1527, (MATCH($F760&amp;$R760,AdmittedwithRecentDischarge!$I$28:$I$1527&amp;AdmittedwithRecentDischarge!$M$28:$M$1527,0)))),"",INDEX(AdmittedwithRecentDischarge!$I$28:$W$1527, (MATCH($F760&amp;$R760,AdmittedwithRecentDischarge!$I$28:$I$1527&amp;AdmittedwithRecentDischarge!$M$28:$M$1527,0)),11))</f>
        <v>0</v>
      </c>
      <c r="V760" s="191">
        <f t="array" ref="V760">IF(ISNA(INDEX(AdmittedwithRecentDischarge!$I$28:$W$1527, (MATCH($F760&amp;$R760,AdmittedwithRecentDischarge!$I$28:$I$1527&amp;AdmittedwithRecentDischarge!$M$28:$M$1527,0)))),"",INDEX(AdmittedwithRecentDischarge!$I$28:$W$1527, (MATCH($F760&amp;$R760,AdmittedwithRecentDischarge!$I$28:$I$1527&amp;AdmittedwithRecentDischarge!$M$28:$M$1527,0)),15))</f>
        <v>0</v>
      </c>
      <c r="W760" s="228" t="b">
        <f t="shared" si="71"/>
        <v>0</v>
      </c>
      <c r="X760" s="224" t="str">
        <f t="array" ref="X760">IF(ISNA(VLOOKUP($F760, AdmittedwithRecentDischarge!$I$28:$I$1527,1,FALSE)),"",MAX(IF((AdmittedwithRecentDischarge!$I$28:$I$1527=$F760)*(AdmittedwithRecentDischarge!$K$28:$K$1527&lt;=TransferLog!$J760),AdmittedwithRecentDischarge!$K$28:$K$1527)))</f>
        <v/>
      </c>
      <c r="Y760" s="224" t="b">
        <f t="shared" si="72"/>
        <v>0</v>
      </c>
      <c r="Z760" s="208"/>
      <c r="AA760" s="207" t="str">
        <f t="shared" si="69"/>
        <v/>
      </c>
      <c r="AB760" s="212" t="b">
        <f t="shared" si="73"/>
        <v>0</v>
      </c>
      <c r="AC760" s="213">
        <f t="shared" si="70"/>
        <v>0</v>
      </c>
      <c r="AD760" s="298"/>
      <c r="AE760" s="299"/>
      <c r="AF760" s="21">
        <f t="shared" si="68"/>
        <v>0</v>
      </c>
    </row>
    <row r="761" spans="1:32" s="21" customFormat="1" ht="16.5" customHeight="1">
      <c r="A761" s="22"/>
      <c r="B761" s="22"/>
      <c r="C761" s="22"/>
      <c r="D761" s="115">
        <f t="shared" si="67"/>
        <v>741</v>
      </c>
      <c r="E761" s="248" t="str">
        <f t="array" ref="E761">IF($F761&lt;&gt;"",INDEX(DropDownLists!$K$10:$K$2516,MATCH($F761,DropDownLists!$L$10:$L$2516,0)),"")</f>
        <v/>
      </c>
      <c r="F761" s="116"/>
      <c r="G761" s="118"/>
      <c r="I761" s="144"/>
      <c r="J761" s="141"/>
      <c r="K761" s="145"/>
      <c r="L761" s="146"/>
      <c r="M761" s="195" t="str">
        <f t="array" ref="M761">IF($L761&lt;&gt;"",INDEX(DropDownLists!$H$10:$H$2516,MATCH($L761,DropDownLists!$I$10:$I$2516,0)),"")</f>
        <v/>
      </c>
      <c r="N761" s="148"/>
      <c r="O761" s="148"/>
      <c r="P761" s="146"/>
      <c r="Q761" s="148" t="s">
        <v>190</v>
      </c>
      <c r="R761" s="119" t="str">
        <f t="array" ref="R761">IF(ISNA(VLOOKUP($F761, AdmittedwithRecentDischarge!$I$28:$I$1527,1,FALSE)),"",MAX(IF((AdmittedwithRecentDischarge!$I$28:$I$1527=$F761)*(AdmittedwithRecentDischarge!$M$28:$M$1527&lt;=TransferLog!$J761),AdmittedwithRecentDischarge!$M$28:$M$1527)))</f>
        <v/>
      </c>
      <c r="S761" s="120" t="str">
        <f t="array" ref="S761">IF(ISNA(INDEX(AdmittedwithRecentDischarge!$AH$28:$AH$1527,MATCH($F761&amp;$R761,AdmittedwithRecentDischarge!$I$28:$I$1527&amp;AdmittedwithRecentDischarge!$M$28:$M$1527,0))),"", IF($R761&lt;&gt;"",INDEX(AdmittedwithRecentDischarge!$AH$28:$AH$1527,MATCH($F761&amp;$R761,AdmittedwithRecentDischarge!$I$28:$I$1527&amp;AdmittedwithRecentDischarge!$M$28:$M$1527,0)),""))</f>
        <v/>
      </c>
      <c r="T761" s="190">
        <f t="array" ref="T761">IF(ISNA(INDEX(AdmittedwithRecentDischarge!$I$28:$W$1527, (MATCH($F761&amp;$R761,AdmittedwithRecentDischarge!$I$28:$I$1527&amp;AdmittedwithRecentDischarge!$M$28:$M$1527,0)))),"",INDEX(AdmittedwithRecentDischarge!$I$28:$W$1527, (MATCH($F761&amp;$R761,AdmittedwithRecentDischarge!$I$28:$I$1527&amp;AdmittedwithRecentDischarge!$M$28:$M$1527,0)),9))</f>
        <v>0</v>
      </c>
      <c r="U761" s="191">
        <f t="array" ref="U761">IF(ISNA(INDEX(AdmittedwithRecentDischarge!$I$28:$W$1527, (MATCH($F761&amp;$R761,AdmittedwithRecentDischarge!$I$28:$I$1527&amp;AdmittedwithRecentDischarge!$M$28:$M$1527,0)))),"",INDEX(AdmittedwithRecentDischarge!$I$28:$W$1527, (MATCH($F761&amp;$R761,AdmittedwithRecentDischarge!$I$28:$I$1527&amp;AdmittedwithRecentDischarge!$M$28:$M$1527,0)),11))</f>
        <v>0</v>
      </c>
      <c r="V761" s="191">
        <f t="array" ref="V761">IF(ISNA(INDEX(AdmittedwithRecentDischarge!$I$28:$W$1527, (MATCH($F761&amp;$R761,AdmittedwithRecentDischarge!$I$28:$I$1527&amp;AdmittedwithRecentDischarge!$M$28:$M$1527,0)))),"",INDEX(AdmittedwithRecentDischarge!$I$28:$W$1527, (MATCH($F761&amp;$R761,AdmittedwithRecentDischarge!$I$28:$I$1527&amp;AdmittedwithRecentDischarge!$M$28:$M$1527,0)),15))</f>
        <v>0</v>
      </c>
      <c r="W761" s="228" t="b">
        <f t="shared" si="71"/>
        <v>0</v>
      </c>
      <c r="X761" s="224" t="str">
        <f t="array" ref="X761">IF(ISNA(VLOOKUP($F761, AdmittedwithRecentDischarge!$I$28:$I$1527,1,FALSE)),"",MAX(IF((AdmittedwithRecentDischarge!$I$28:$I$1527=$F761)*(AdmittedwithRecentDischarge!$K$28:$K$1527&lt;=TransferLog!$J761),AdmittedwithRecentDischarge!$K$28:$K$1527)))</f>
        <v/>
      </c>
      <c r="Y761" s="224" t="b">
        <f t="shared" si="72"/>
        <v>0</v>
      </c>
      <c r="Z761" s="208"/>
      <c r="AA761" s="207" t="str">
        <f t="shared" si="69"/>
        <v/>
      </c>
      <c r="AB761" s="212" t="b">
        <f t="shared" si="73"/>
        <v>0</v>
      </c>
      <c r="AC761" s="213">
        <f t="shared" si="70"/>
        <v>0</v>
      </c>
      <c r="AD761" s="298"/>
      <c r="AE761" s="299"/>
      <c r="AF761" s="21">
        <f t="shared" si="68"/>
        <v>0</v>
      </c>
    </row>
    <row r="762" spans="1:32" s="21" customFormat="1" ht="16.5" customHeight="1">
      <c r="A762" s="22"/>
      <c r="B762" s="22"/>
      <c r="C762" s="22"/>
      <c r="D762" s="115">
        <f t="shared" si="67"/>
        <v>742</v>
      </c>
      <c r="E762" s="248" t="str">
        <f t="array" ref="E762">IF($F762&lt;&gt;"",INDEX(DropDownLists!$K$10:$K$2516,MATCH($F762,DropDownLists!$L$10:$L$2516,0)),"")</f>
        <v/>
      </c>
      <c r="F762" s="116"/>
      <c r="G762" s="118"/>
      <c r="I762" s="144"/>
      <c r="J762" s="141"/>
      <c r="K762" s="145"/>
      <c r="L762" s="146"/>
      <c r="M762" s="195" t="str">
        <f t="array" ref="M762">IF($L762&lt;&gt;"",INDEX(DropDownLists!$H$10:$H$2516,MATCH($L762,DropDownLists!$I$10:$I$2516,0)),"")</f>
        <v/>
      </c>
      <c r="N762" s="148"/>
      <c r="O762" s="148"/>
      <c r="P762" s="146"/>
      <c r="Q762" s="148" t="s">
        <v>190</v>
      </c>
      <c r="R762" s="119" t="str">
        <f t="array" ref="R762">IF(ISNA(VLOOKUP($F762, AdmittedwithRecentDischarge!$I$28:$I$1527,1,FALSE)),"",MAX(IF((AdmittedwithRecentDischarge!$I$28:$I$1527=$F762)*(AdmittedwithRecentDischarge!$M$28:$M$1527&lt;=TransferLog!$J762),AdmittedwithRecentDischarge!$M$28:$M$1527)))</f>
        <v/>
      </c>
      <c r="S762" s="120" t="str">
        <f t="array" ref="S762">IF(ISNA(INDEX(AdmittedwithRecentDischarge!$AH$28:$AH$1527,MATCH($F762&amp;$R762,AdmittedwithRecentDischarge!$I$28:$I$1527&amp;AdmittedwithRecentDischarge!$M$28:$M$1527,0))),"", IF($R762&lt;&gt;"",INDEX(AdmittedwithRecentDischarge!$AH$28:$AH$1527,MATCH($F762&amp;$R762,AdmittedwithRecentDischarge!$I$28:$I$1527&amp;AdmittedwithRecentDischarge!$M$28:$M$1527,0)),""))</f>
        <v/>
      </c>
      <c r="T762" s="190">
        <f t="array" ref="T762">IF(ISNA(INDEX(AdmittedwithRecentDischarge!$I$28:$W$1527, (MATCH($F762&amp;$R762,AdmittedwithRecentDischarge!$I$28:$I$1527&amp;AdmittedwithRecentDischarge!$M$28:$M$1527,0)))),"",INDEX(AdmittedwithRecentDischarge!$I$28:$W$1527, (MATCH($F762&amp;$R762,AdmittedwithRecentDischarge!$I$28:$I$1527&amp;AdmittedwithRecentDischarge!$M$28:$M$1527,0)),9))</f>
        <v>0</v>
      </c>
      <c r="U762" s="191">
        <f t="array" ref="U762">IF(ISNA(INDEX(AdmittedwithRecentDischarge!$I$28:$W$1527, (MATCH($F762&amp;$R762,AdmittedwithRecentDischarge!$I$28:$I$1527&amp;AdmittedwithRecentDischarge!$M$28:$M$1527,0)))),"",INDEX(AdmittedwithRecentDischarge!$I$28:$W$1527, (MATCH($F762&amp;$R762,AdmittedwithRecentDischarge!$I$28:$I$1527&amp;AdmittedwithRecentDischarge!$M$28:$M$1527,0)),11))</f>
        <v>0</v>
      </c>
      <c r="V762" s="191">
        <f t="array" ref="V762">IF(ISNA(INDEX(AdmittedwithRecentDischarge!$I$28:$W$1527, (MATCH($F762&amp;$R762,AdmittedwithRecentDischarge!$I$28:$I$1527&amp;AdmittedwithRecentDischarge!$M$28:$M$1527,0)))),"",INDEX(AdmittedwithRecentDischarge!$I$28:$W$1527, (MATCH($F762&amp;$R762,AdmittedwithRecentDischarge!$I$28:$I$1527&amp;AdmittedwithRecentDischarge!$M$28:$M$1527,0)),15))</f>
        <v>0</v>
      </c>
      <c r="W762" s="228" t="b">
        <f t="shared" si="71"/>
        <v>0</v>
      </c>
      <c r="X762" s="224" t="str">
        <f t="array" ref="X762">IF(ISNA(VLOOKUP($F762, AdmittedwithRecentDischarge!$I$28:$I$1527,1,FALSE)),"",MAX(IF((AdmittedwithRecentDischarge!$I$28:$I$1527=$F762)*(AdmittedwithRecentDischarge!$K$28:$K$1527&lt;=TransferLog!$J762),AdmittedwithRecentDischarge!$K$28:$K$1527)))</f>
        <v/>
      </c>
      <c r="Y762" s="224" t="b">
        <f t="shared" si="72"/>
        <v>0</v>
      </c>
      <c r="Z762" s="208"/>
      <c r="AA762" s="207" t="str">
        <f t="shared" si="69"/>
        <v/>
      </c>
      <c r="AB762" s="212" t="b">
        <f t="shared" si="73"/>
        <v>0</v>
      </c>
      <c r="AC762" s="213">
        <f t="shared" si="70"/>
        <v>0</v>
      </c>
      <c r="AD762" s="298"/>
      <c r="AE762" s="299"/>
      <c r="AF762" s="21">
        <f t="shared" si="68"/>
        <v>0</v>
      </c>
    </row>
    <row r="763" spans="1:32" s="21" customFormat="1" ht="16.5" customHeight="1">
      <c r="A763" s="22"/>
      <c r="B763" s="22"/>
      <c r="C763" s="22"/>
      <c r="D763" s="115">
        <f t="shared" si="67"/>
        <v>743</v>
      </c>
      <c r="E763" s="248" t="str">
        <f t="array" ref="E763">IF($F763&lt;&gt;"",INDEX(DropDownLists!$K$10:$K$2516,MATCH($F763,DropDownLists!$L$10:$L$2516,0)),"")</f>
        <v/>
      </c>
      <c r="F763" s="116"/>
      <c r="G763" s="118"/>
      <c r="I763" s="144"/>
      <c r="J763" s="141"/>
      <c r="K763" s="145"/>
      <c r="L763" s="146"/>
      <c r="M763" s="195" t="str">
        <f t="array" ref="M763">IF($L763&lt;&gt;"",INDEX(DropDownLists!$H$10:$H$2516,MATCH($L763,DropDownLists!$I$10:$I$2516,0)),"")</f>
        <v/>
      </c>
      <c r="N763" s="148"/>
      <c r="O763" s="148"/>
      <c r="P763" s="146"/>
      <c r="Q763" s="148" t="s">
        <v>190</v>
      </c>
      <c r="R763" s="119" t="str">
        <f t="array" ref="R763">IF(ISNA(VLOOKUP($F763, AdmittedwithRecentDischarge!$I$28:$I$1527,1,FALSE)),"",MAX(IF((AdmittedwithRecentDischarge!$I$28:$I$1527=$F763)*(AdmittedwithRecentDischarge!$M$28:$M$1527&lt;=TransferLog!$J763),AdmittedwithRecentDischarge!$M$28:$M$1527)))</f>
        <v/>
      </c>
      <c r="S763" s="120" t="str">
        <f t="array" ref="S763">IF(ISNA(INDEX(AdmittedwithRecentDischarge!$AH$28:$AH$1527,MATCH($F763&amp;$R763,AdmittedwithRecentDischarge!$I$28:$I$1527&amp;AdmittedwithRecentDischarge!$M$28:$M$1527,0))),"", IF($R763&lt;&gt;"",INDEX(AdmittedwithRecentDischarge!$AH$28:$AH$1527,MATCH($F763&amp;$R763,AdmittedwithRecentDischarge!$I$28:$I$1527&amp;AdmittedwithRecentDischarge!$M$28:$M$1527,0)),""))</f>
        <v/>
      </c>
      <c r="T763" s="190">
        <f t="array" ref="T763">IF(ISNA(INDEX(AdmittedwithRecentDischarge!$I$28:$W$1527, (MATCH($F763&amp;$R763,AdmittedwithRecentDischarge!$I$28:$I$1527&amp;AdmittedwithRecentDischarge!$M$28:$M$1527,0)))),"",INDEX(AdmittedwithRecentDischarge!$I$28:$W$1527, (MATCH($F763&amp;$R763,AdmittedwithRecentDischarge!$I$28:$I$1527&amp;AdmittedwithRecentDischarge!$M$28:$M$1527,0)),9))</f>
        <v>0</v>
      </c>
      <c r="U763" s="191">
        <f t="array" ref="U763">IF(ISNA(INDEX(AdmittedwithRecentDischarge!$I$28:$W$1527, (MATCH($F763&amp;$R763,AdmittedwithRecentDischarge!$I$28:$I$1527&amp;AdmittedwithRecentDischarge!$M$28:$M$1527,0)))),"",INDEX(AdmittedwithRecentDischarge!$I$28:$W$1527, (MATCH($F763&amp;$R763,AdmittedwithRecentDischarge!$I$28:$I$1527&amp;AdmittedwithRecentDischarge!$M$28:$M$1527,0)),11))</f>
        <v>0</v>
      </c>
      <c r="V763" s="191">
        <f t="array" ref="V763">IF(ISNA(INDEX(AdmittedwithRecentDischarge!$I$28:$W$1527, (MATCH($F763&amp;$R763,AdmittedwithRecentDischarge!$I$28:$I$1527&amp;AdmittedwithRecentDischarge!$M$28:$M$1527,0)))),"",INDEX(AdmittedwithRecentDischarge!$I$28:$W$1527, (MATCH($F763&amp;$R763,AdmittedwithRecentDischarge!$I$28:$I$1527&amp;AdmittedwithRecentDischarge!$M$28:$M$1527,0)),15))</f>
        <v>0</v>
      </c>
      <c r="W763" s="228" t="b">
        <f t="shared" si="71"/>
        <v>0</v>
      </c>
      <c r="X763" s="224" t="str">
        <f t="array" ref="X763">IF(ISNA(VLOOKUP($F763, AdmittedwithRecentDischarge!$I$28:$I$1527,1,FALSE)),"",MAX(IF((AdmittedwithRecentDischarge!$I$28:$I$1527=$F763)*(AdmittedwithRecentDischarge!$K$28:$K$1527&lt;=TransferLog!$J763),AdmittedwithRecentDischarge!$K$28:$K$1527)))</f>
        <v/>
      </c>
      <c r="Y763" s="224" t="b">
        <f t="shared" si="72"/>
        <v>0</v>
      </c>
      <c r="Z763" s="208"/>
      <c r="AA763" s="207" t="str">
        <f t="shared" si="69"/>
        <v/>
      </c>
      <c r="AB763" s="212" t="b">
        <f t="shared" si="73"/>
        <v>0</v>
      </c>
      <c r="AC763" s="213">
        <f t="shared" si="70"/>
        <v>0</v>
      </c>
      <c r="AD763" s="298"/>
      <c r="AE763" s="299"/>
      <c r="AF763" s="21">
        <f t="shared" si="68"/>
        <v>0</v>
      </c>
    </row>
    <row r="764" spans="1:32" s="21" customFormat="1" ht="16.5" customHeight="1">
      <c r="A764" s="22"/>
      <c r="B764" s="22"/>
      <c r="C764" s="22"/>
      <c r="D764" s="115">
        <f t="shared" si="67"/>
        <v>744</v>
      </c>
      <c r="E764" s="248" t="str">
        <f t="array" ref="E764">IF($F764&lt;&gt;"",INDEX(DropDownLists!$K$10:$K$2516,MATCH($F764,DropDownLists!$L$10:$L$2516,0)),"")</f>
        <v/>
      </c>
      <c r="F764" s="116"/>
      <c r="G764" s="118"/>
      <c r="I764" s="144"/>
      <c r="J764" s="141"/>
      <c r="K764" s="145"/>
      <c r="L764" s="146"/>
      <c r="M764" s="195" t="str">
        <f t="array" ref="M764">IF($L764&lt;&gt;"",INDEX(DropDownLists!$H$10:$H$2516,MATCH($L764,DropDownLists!$I$10:$I$2516,0)),"")</f>
        <v/>
      </c>
      <c r="N764" s="148"/>
      <c r="O764" s="148"/>
      <c r="P764" s="146"/>
      <c r="Q764" s="148" t="s">
        <v>190</v>
      </c>
      <c r="R764" s="119" t="str">
        <f t="array" ref="R764">IF(ISNA(VLOOKUP($F764, AdmittedwithRecentDischarge!$I$28:$I$1527,1,FALSE)),"",MAX(IF((AdmittedwithRecentDischarge!$I$28:$I$1527=$F764)*(AdmittedwithRecentDischarge!$M$28:$M$1527&lt;=TransferLog!$J764),AdmittedwithRecentDischarge!$M$28:$M$1527)))</f>
        <v/>
      </c>
      <c r="S764" s="120" t="str">
        <f t="array" ref="S764">IF(ISNA(INDEX(AdmittedwithRecentDischarge!$AH$28:$AH$1527,MATCH($F764&amp;$R764,AdmittedwithRecentDischarge!$I$28:$I$1527&amp;AdmittedwithRecentDischarge!$M$28:$M$1527,0))),"", IF($R764&lt;&gt;"",INDEX(AdmittedwithRecentDischarge!$AH$28:$AH$1527,MATCH($F764&amp;$R764,AdmittedwithRecentDischarge!$I$28:$I$1527&amp;AdmittedwithRecentDischarge!$M$28:$M$1527,0)),""))</f>
        <v/>
      </c>
      <c r="T764" s="190">
        <f t="array" ref="T764">IF(ISNA(INDEX(AdmittedwithRecentDischarge!$I$28:$W$1527, (MATCH($F764&amp;$R764,AdmittedwithRecentDischarge!$I$28:$I$1527&amp;AdmittedwithRecentDischarge!$M$28:$M$1527,0)))),"",INDEX(AdmittedwithRecentDischarge!$I$28:$W$1527, (MATCH($F764&amp;$R764,AdmittedwithRecentDischarge!$I$28:$I$1527&amp;AdmittedwithRecentDischarge!$M$28:$M$1527,0)),9))</f>
        <v>0</v>
      </c>
      <c r="U764" s="191">
        <f t="array" ref="U764">IF(ISNA(INDEX(AdmittedwithRecentDischarge!$I$28:$W$1527, (MATCH($F764&amp;$R764,AdmittedwithRecentDischarge!$I$28:$I$1527&amp;AdmittedwithRecentDischarge!$M$28:$M$1527,0)))),"",INDEX(AdmittedwithRecentDischarge!$I$28:$W$1527, (MATCH($F764&amp;$R764,AdmittedwithRecentDischarge!$I$28:$I$1527&amp;AdmittedwithRecentDischarge!$M$28:$M$1527,0)),11))</f>
        <v>0</v>
      </c>
      <c r="V764" s="191">
        <f t="array" ref="V764">IF(ISNA(INDEX(AdmittedwithRecentDischarge!$I$28:$W$1527, (MATCH($F764&amp;$R764,AdmittedwithRecentDischarge!$I$28:$I$1527&amp;AdmittedwithRecentDischarge!$M$28:$M$1527,0)))),"",INDEX(AdmittedwithRecentDischarge!$I$28:$W$1527, (MATCH($F764&amp;$R764,AdmittedwithRecentDischarge!$I$28:$I$1527&amp;AdmittedwithRecentDischarge!$M$28:$M$1527,0)),15))</f>
        <v>0</v>
      </c>
      <c r="W764" s="228" t="b">
        <f t="shared" si="71"/>
        <v>0</v>
      </c>
      <c r="X764" s="224" t="str">
        <f t="array" ref="X764">IF(ISNA(VLOOKUP($F764, AdmittedwithRecentDischarge!$I$28:$I$1527,1,FALSE)),"",MAX(IF((AdmittedwithRecentDischarge!$I$28:$I$1527=$F764)*(AdmittedwithRecentDischarge!$K$28:$K$1527&lt;=TransferLog!$J764),AdmittedwithRecentDischarge!$K$28:$K$1527)))</f>
        <v/>
      </c>
      <c r="Y764" s="224" t="b">
        <f t="shared" si="72"/>
        <v>0</v>
      </c>
      <c r="Z764" s="208"/>
      <c r="AA764" s="207" t="str">
        <f t="shared" si="69"/>
        <v/>
      </c>
      <c r="AB764" s="212" t="b">
        <f t="shared" si="73"/>
        <v>0</v>
      </c>
      <c r="AC764" s="213">
        <f t="shared" si="70"/>
        <v>0</v>
      </c>
      <c r="AD764" s="298"/>
      <c r="AE764" s="299"/>
      <c r="AF764" s="21">
        <f t="shared" si="68"/>
        <v>0</v>
      </c>
    </row>
    <row r="765" spans="1:32" s="21" customFormat="1" ht="16.5" customHeight="1">
      <c r="A765" s="22"/>
      <c r="B765" s="22"/>
      <c r="C765" s="22"/>
      <c r="D765" s="115">
        <f t="shared" si="67"/>
        <v>745</v>
      </c>
      <c r="E765" s="248" t="str">
        <f t="array" ref="E765">IF($F765&lt;&gt;"",INDEX(DropDownLists!$K$10:$K$2516,MATCH($F765,DropDownLists!$L$10:$L$2516,0)),"")</f>
        <v/>
      </c>
      <c r="F765" s="116"/>
      <c r="G765" s="118"/>
      <c r="I765" s="144"/>
      <c r="J765" s="141"/>
      <c r="K765" s="145"/>
      <c r="L765" s="146"/>
      <c r="M765" s="195" t="str">
        <f t="array" ref="M765">IF($L765&lt;&gt;"",INDEX(DropDownLists!$H$10:$H$2516,MATCH($L765,DropDownLists!$I$10:$I$2516,0)),"")</f>
        <v/>
      </c>
      <c r="N765" s="148"/>
      <c r="O765" s="148"/>
      <c r="P765" s="146"/>
      <c r="Q765" s="148" t="s">
        <v>190</v>
      </c>
      <c r="R765" s="119" t="str">
        <f t="array" ref="R765">IF(ISNA(VLOOKUP($F765, AdmittedwithRecentDischarge!$I$28:$I$1527,1,FALSE)),"",MAX(IF((AdmittedwithRecentDischarge!$I$28:$I$1527=$F765)*(AdmittedwithRecentDischarge!$M$28:$M$1527&lt;=TransferLog!$J765),AdmittedwithRecentDischarge!$M$28:$M$1527)))</f>
        <v/>
      </c>
      <c r="S765" s="120" t="str">
        <f t="array" ref="S765">IF(ISNA(INDEX(AdmittedwithRecentDischarge!$AH$28:$AH$1527,MATCH($F765&amp;$R765,AdmittedwithRecentDischarge!$I$28:$I$1527&amp;AdmittedwithRecentDischarge!$M$28:$M$1527,0))),"", IF($R765&lt;&gt;"",INDEX(AdmittedwithRecentDischarge!$AH$28:$AH$1527,MATCH($F765&amp;$R765,AdmittedwithRecentDischarge!$I$28:$I$1527&amp;AdmittedwithRecentDischarge!$M$28:$M$1527,0)),""))</f>
        <v/>
      </c>
      <c r="T765" s="190">
        <f t="array" ref="T765">IF(ISNA(INDEX(AdmittedwithRecentDischarge!$I$28:$W$1527, (MATCH($F765&amp;$R765,AdmittedwithRecentDischarge!$I$28:$I$1527&amp;AdmittedwithRecentDischarge!$M$28:$M$1527,0)))),"",INDEX(AdmittedwithRecentDischarge!$I$28:$W$1527, (MATCH($F765&amp;$R765,AdmittedwithRecentDischarge!$I$28:$I$1527&amp;AdmittedwithRecentDischarge!$M$28:$M$1527,0)),9))</f>
        <v>0</v>
      </c>
      <c r="U765" s="191">
        <f t="array" ref="U765">IF(ISNA(INDEX(AdmittedwithRecentDischarge!$I$28:$W$1527, (MATCH($F765&amp;$R765,AdmittedwithRecentDischarge!$I$28:$I$1527&amp;AdmittedwithRecentDischarge!$M$28:$M$1527,0)))),"",INDEX(AdmittedwithRecentDischarge!$I$28:$W$1527, (MATCH($F765&amp;$R765,AdmittedwithRecentDischarge!$I$28:$I$1527&amp;AdmittedwithRecentDischarge!$M$28:$M$1527,0)),11))</f>
        <v>0</v>
      </c>
      <c r="V765" s="191">
        <f t="array" ref="V765">IF(ISNA(INDEX(AdmittedwithRecentDischarge!$I$28:$W$1527, (MATCH($F765&amp;$R765,AdmittedwithRecentDischarge!$I$28:$I$1527&amp;AdmittedwithRecentDischarge!$M$28:$M$1527,0)))),"",INDEX(AdmittedwithRecentDischarge!$I$28:$W$1527, (MATCH($F765&amp;$R765,AdmittedwithRecentDischarge!$I$28:$I$1527&amp;AdmittedwithRecentDischarge!$M$28:$M$1527,0)),15))</f>
        <v>0</v>
      </c>
      <c r="W765" s="228" t="b">
        <f t="shared" si="71"/>
        <v>0</v>
      </c>
      <c r="X765" s="224" t="str">
        <f t="array" ref="X765">IF(ISNA(VLOOKUP($F765, AdmittedwithRecentDischarge!$I$28:$I$1527,1,FALSE)),"",MAX(IF((AdmittedwithRecentDischarge!$I$28:$I$1527=$F765)*(AdmittedwithRecentDischarge!$K$28:$K$1527&lt;=TransferLog!$J765),AdmittedwithRecentDischarge!$K$28:$K$1527)))</f>
        <v/>
      </c>
      <c r="Y765" s="224" t="b">
        <f t="shared" si="72"/>
        <v>0</v>
      </c>
      <c r="Z765" s="208"/>
      <c r="AA765" s="207" t="str">
        <f t="shared" si="69"/>
        <v/>
      </c>
      <c r="AB765" s="212" t="b">
        <f t="shared" si="73"/>
        <v>0</v>
      </c>
      <c r="AC765" s="213">
        <f t="shared" si="70"/>
        <v>0</v>
      </c>
      <c r="AD765" s="298"/>
      <c r="AE765" s="299"/>
      <c r="AF765" s="21">
        <f t="shared" si="68"/>
        <v>0</v>
      </c>
    </row>
    <row r="766" spans="1:32" s="21" customFormat="1" ht="16.5" customHeight="1">
      <c r="A766" s="22"/>
      <c r="B766" s="22"/>
      <c r="C766" s="22"/>
      <c r="D766" s="115">
        <f t="shared" si="67"/>
        <v>746</v>
      </c>
      <c r="E766" s="248" t="str">
        <f t="array" ref="E766">IF($F766&lt;&gt;"",INDEX(DropDownLists!$K$10:$K$2516,MATCH($F766,DropDownLists!$L$10:$L$2516,0)),"")</f>
        <v/>
      </c>
      <c r="F766" s="116"/>
      <c r="G766" s="118"/>
      <c r="I766" s="144"/>
      <c r="J766" s="141"/>
      <c r="K766" s="145"/>
      <c r="L766" s="146"/>
      <c r="M766" s="195" t="str">
        <f t="array" ref="M766">IF($L766&lt;&gt;"",INDEX(DropDownLists!$H$10:$H$2516,MATCH($L766,DropDownLists!$I$10:$I$2516,0)),"")</f>
        <v/>
      </c>
      <c r="N766" s="148"/>
      <c r="O766" s="148"/>
      <c r="P766" s="146"/>
      <c r="Q766" s="148" t="s">
        <v>190</v>
      </c>
      <c r="R766" s="119" t="str">
        <f t="array" ref="R766">IF(ISNA(VLOOKUP($F766, AdmittedwithRecentDischarge!$I$28:$I$1527,1,FALSE)),"",MAX(IF((AdmittedwithRecentDischarge!$I$28:$I$1527=$F766)*(AdmittedwithRecentDischarge!$M$28:$M$1527&lt;=TransferLog!$J766),AdmittedwithRecentDischarge!$M$28:$M$1527)))</f>
        <v/>
      </c>
      <c r="S766" s="120" t="str">
        <f t="array" ref="S766">IF(ISNA(INDEX(AdmittedwithRecentDischarge!$AH$28:$AH$1527,MATCH($F766&amp;$R766,AdmittedwithRecentDischarge!$I$28:$I$1527&amp;AdmittedwithRecentDischarge!$M$28:$M$1527,0))),"", IF($R766&lt;&gt;"",INDEX(AdmittedwithRecentDischarge!$AH$28:$AH$1527,MATCH($F766&amp;$R766,AdmittedwithRecentDischarge!$I$28:$I$1527&amp;AdmittedwithRecentDischarge!$M$28:$M$1527,0)),""))</f>
        <v/>
      </c>
      <c r="T766" s="190">
        <f t="array" ref="T766">IF(ISNA(INDEX(AdmittedwithRecentDischarge!$I$28:$W$1527, (MATCH($F766&amp;$R766,AdmittedwithRecentDischarge!$I$28:$I$1527&amp;AdmittedwithRecentDischarge!$M$28:$M$1527,0)))),"",INDEX(AdmittedwithRecentDischarge!$I$28:$W$1527, (MATCH($F766&amp;$R766,AdmittedwithRecentDischarge!$I$28:$I$1527&amp;AdmittedwithRecentDischarge!$M$28:$M$1527,0)),9))</f>
        <v>0</v>
      </c>
      <c r="U766" s="191">
        <f t="array" ref="U766">IF(ISNA(INDEX(AdmittedwithRecentDischarge!$I$28:$W$1527, (MATCH($F766&amp;$R766,AdmittedwithRecentDischarge!$I$28:$I$1527&amp;AdmittedwithRecentDischarge!$M$28:$M$1527,0)))),"",INDEX(AdmittedwithRecentDischarge!$I$28:$W$1527, (MATCH($F766&amp;$R766,AdmittedwithRecentDischarge!$I$28:$I$1527&amp;AdmittedwithRecentDischarge!$M$28:$M$1527,0)),11))</f>
        <v>0</v>
      </c>
      <c r="V766" s="191">
        <f t="array" ref="V766">IF(ISNA(INDEX(AdmittedwithRecentDischarge!$I$28:$W$1527, (MATCH($F766&amp;$R766,AdmittedwithRecentDischarge!$I$28:$I$1527&amp;AdmittedwithRecentDischarge!$M$28:$M$1527,0)))),"",INDEX(AdmittedwithRecentDischarge!$I$28:$W$1527, (MATCH($F766&amp;$R766,AdmittedwithRecentDischarge!$I$28:$I$1527&amp;AdmittedwithRecentDischarge!$M$28:$M$1527,0)),15))</f>
        <v>0</v>
      </c>
      <c r="W766" s="228" t="b">
        <f t="shared" si="71"/>
        <v>0</v>
      </c>
      <c r="X766" s="224" t="str">
        <f t="array" ref="X766">IF(ISNA(VLOOKUP($F766, AdmittedwithRecentDischarge!$I$28:$I$1527,1,FALSE)),"",MAX(IF((AdmittedwithRecentDischarge!$I$28:$I$1527=$F766)*(AdmittedwithRecentDischarge!$K$28:$K$1527&lt;=TransferLog!$J766),AdmittedwithRecentDischarge!$K$28:$K$1527)))</f>
        <v/>
      </c>
      <c r="Y766" s="224" t="b">
        <f t="shared" si="72"/>
        <v>0</v>
      </c>
      <c r="Z766" s="208"/>
      <c r="AA766" s="207" t="str">
        <f t="shared" si="69"/>
        <v/>
      </c>
      <c r="AB766" s="212" t="b">
        <f t="shared" si="73"/>
        <v>0</v>
      </c>
      <c r="AC766" s="213">
        <f t="shared" si="70"/>
        <v>0</v>
      </c>
      <c r="AD766" s="298"/>
      <c r="AE766" s="299"/>
      <c r="AF766" s="21">
        <f t="shared" si="68"/>
        <v>0</v>
      </c>
    </row>
    <row r="767" spans="1:32" s="21" customFormat="1" ht="16.5" customHeight="1">
      <c r="A767" s="22"/>
      <c r="B767" s="22"/>
      <c r="C767" s="22"/>
      <c r="D767" s="115">
        <f t="shared" si="67"/>
        <v>747</v>
      </c>
      <c r="E767" s="248" t="str">
        <f t="array" ref="E767">IF($F767&lt;&gt;"",INDEX(DropDownLists!$K$10:$K$2516,MATCH($F767,DropDownLists!$L$10:$L$2516,0)),"")</f>
        <v/>
      </c>
      <c r="F767" s="116"/>
      <c r="G767" s="118"/>
      <c r="I767" s="144"/>
      <c r="J767" s="141"/>
      <c r="K767" s="145"/>
      <c r="L767" s="146"/>
      <c r="M767" s="195" t="str">
        <f t="array" ref="M767">IF($L767&lt;&gt;"",INDEX(DropDownLists!$H$10:$H$2516,MATCH($L767,DropDownLists!$I$10:$I$2516,0)),"")</f>
        <v/>
      </c>
      <c r="N767" s="148"/>
      <c r="O767" s="148"/>
      <c r="P767" s="146"/>
      <c r="Q767" s="148" t="s">
        <v>190</v>
      </c>
      <c r="R767" s="119" t="str">
        <f t="array" ref="R767">IF(ISNA(VLOOKUP($F767, AdmittedwithRecentDischarge!$I$28:$I$1527,1,FALSE)),"",MAX(IF((AdmittedwithRecentDischarge!$I$28:$I$1527=$F767)*(AdmittedwithRecentDischarge!$M$28:$M$1527&lt;=TransferLog!$J767),AdmittedwithRecentDischarge!$M$28:$M$1527)))</f>
        <v/>
      </c>
      <c r="S767" s="120" t="str">
        <f t="array" ref="S767">IF(ISNA(INDEX(AdmittedwithRecentDischarge!$AH$28:$AH$1527,MATCH($F767&amp;$R767,AdmittedwithRecentDischarge!$I$28:$I$1527&amp;AdmittedwithRecentDischarge!$M$28:$M$1527,0))),"", IF($R767&lt;&gt;"",INDEX(AdmittedwithRecentDischarge!$AH$28:$AH$1527,MATCH($F767&amp;$R767,AdmittedwithRecentDischarge!$I$28:$I$1527&amp;AdmittedwithRecentDischarge!$M$28:$M$1527,0)),""))</f>
        <v/>
      </c>
      <c r="T767" s="190">
        <f t="array" ref="T767">IF(ISNA(INDEX(AdmittedwithRecentDischarge!$I$28:$W$1527, (MATCH($F767&amp;$R767,AdmittedwithRecentDischarge!$I$28:$I$1527&amp;AdmittedwithRecentDischarge!$M$28:$M$1527,0)))),"",INDEX(AdmittedwithRecentDischarge!$I$28:$W$1527, (MATCH($F767&amp;$R767,AdmittedwithRecentDischarge!$I$28:$I$1527&amp;AdmittedwithRecentDischarge!$M$28:$M$1527,0)),9))</f>
        <v>0</v>
      </c>
      <c r="U767" s="191">
        <f t="array" ref="U767">IF(ISNA(INDEX(AdmittedwithRecentDischarge!$I$28:$W$1527, (MATCH($F767&amp;$R767,AdmittedwithRecentDischarge!$I$28:$I$1527&amp;AdmittedwithRecentDischarge!$M$28:$M$1527,0)))),"",INDEX(AdmittedwithRecentDischarge!$I$28:$W$1527, (MATCH($F767&amp;$R767,AdmittedwithRecentDischarge!$I$28:$I$1527&amp;AdmittedwithRecentDischarge!$M$28:$M$1527,0)),11))</f>
        <v>0</v>
      </c>
      <c r="V767" s="191">
        <f t="array" ref="V767">IF(ISNA(INDEX(AdmittedwithRecentDischarge!$I$28:$W$1527, (MATCH($F767&amp;$R767,AdmittedwithRecentDischarge!$I$28:$I$1527&amp;AdmittedwithRecentDischarge!$M$28:$M$1527,0)))),"",INDEX(AdmittedwithRecentDischarge!$I$28:$W$1527, (MATCH($F767&amp;$R767,AdmittedwithRecentDischarge!$I$28:$I$1527&amp;AdmittedwithRecentDischarge!$M$28:$M$1527,0)),15))</f>
        <v>0</v>
      </c>
      <c r="W767" s="228" t="b">
        <f t="shared" si="71"/>
        <v>0</v>
      </c>
      <c r="X767" s="224" t="str">
        <f t="array" ref="X767">IF(ISNA(VLOOKUP($F767, AdmittedwithRecentDischarge!$I$28:$I$1527,1,FALSE)),"",MAX(IF((AdmittedwithRecentDischarge!$I$28:$I$1527=$F767)*(AdmittedwithRecentDischarge!$K$28:$K$1527&lt;=TransferLog!$J767),AdmittedwithRecentDischarge!$K$28:$K$1527)))</f>
        <v/>
      </c>
      <c r="Y767" s="224" t="b">
        <f t="shared" si="72"/>
        <v>0</v>
      </c>
      <c r="Z767" s="208"/>
      <c r="AA767" s="207" t="str">
        <f t="shared" si="69"/>
        <v/>
      </c>
      <c r="AB767" s="212" t="b">
        <f t="shared" si="73"/>
        <v>0</v>
      </c>
      <c r="AC767" s="213">
        <f t="shared" si="70"/>
        <v>0</v>
      </c>
      <c r="AD767" s="298"/>
      <c r="AE767" s="299"/>
      <c r="AF767" s="21">
        <f t="shared" si="68"/>
        <v>0</v>
      </c>
    </row>
    <row r="768" spans="1:32" s="21" customFormat="1" ht="16.5" customHeight="1">
      <c r="A768" s="22"/>
      <c r="B768" s="22"/>
      <c r="C768" s="22"/>
      <c r="D768" s="115">
        <f t="shared" si="67"/>
        <v>748</v>
      </c>
      <c r="E768" s="248" t="str">
        <f t="array" ref="E768">IF($F768&lt;&gt;"",INDEX(DropDownLists!$K$10:$K$2516,MATCH($F768,DropDownLists!$L$10:$L$2516,0)),"")</f>
        <v/>
      </c>
      <c r="F768" s="116"/>
      <c r="G768" s="118"/>
      <c r="I768" s="144"/>
      <c r="J768" s="141"/>
      <c r="K768" s="145"/>
      <c r="L768" s="146"/>
      <c r="M768" s="195" t="str">
        <f t="array" ref="M768">IF($L768&lt;&gt;"",INDEX(DropDownLists!$H$10:$H$2516,MATCH($L768,DropDownLists!$I$10:$I$2516,0)),"")</f>
        <v/>
      </c>
      <c r="N768" s="148"/>
      <c r="O768" s="148"/>
      <c r="P768" s="146"/>
      <c r="Q768" s="148" t="s">
        <v>190</v>
      </c>
      <c r="R768" s="119" t="str">
        <f t="array" ref="R768">IF(ISNA(VLOOKUP($F768, AdmittedwithRecentDischarge!$I$28:$I$1527,1,FALSE)),"",MAX(IF((AdmittedwithRecentDischarge!$I$28:$I$1527=$F768)*(AdmittedwithRecentDischarge!$M$28:$M$1527&lt;=TransferLog!$J768),AdmittedwithRecentDischarge!$M$28:$M$1527)))</f>
        <v/>
      </c>
      <c r="S768" s="120" t="str">
        <f t="array" ref="S768">IF(ISNA(INDEX(AdmittedwithRecentDischarge!$AH$28:$AH$1527,MATCH($F768&amp;$R768,AdmittedwithRecentDischarge!$I$28:$I$1527&amp;AdmittedwithRecentDischarge!$M$28:$M$1527,0))),"", IF($R768&lt;&gt;"",INDEX(AdmittedwithRecentDischarge!$AH$28:$AH$1527,MATCH($F768&amp;$R768,AdmittedwithRecentDischarge!$I$28:$I$1527&amp;AdmittedwithRecentDischarge!$M$28:$M$1527,0)),""))</f>
        <v/>
      </c>
      <c r="T768" s="190">
        <f t="array" ref="T768">IF(ISNA(INDEX(AdmittedwithRecentDischarge!$I$28:$W$1527, (MATCH($F768&amp;$R768,AdmittedwithRecentDischarge!$I$28:$I$1527&amp;AdmittedwithRecentDischarge!$M$28:$M$1527,0)))),"",INDEX(AdmittedwithRecentDischarge!$I$28:$W$1527, (MATCH($F768&amp;$R768,AdmittedwithRecentDischarge!$I$28:$I$1527&amp;AdmittedwithRecentDischarge!$M$28:$M$1527,0)),9))</f>
        <v>0</v>
      </c>
      <c r="U768" s="191">
        <f t="array" ref="U768">IF(ISNA(INDEX(AdmittedwithRecentDischarge!$I$28:$W$1527, (MATCH($F768&amp;$R768,AdmittedwithRecentDischarge!$I$28:$I$1527&amp;AdmittedwithRecentDischarge!$M$28:$M$1527,0)))),"",INDEX(AdmittedwithRecentDischarge!$I$28:$W$1527, (MATCH($F768&amp;$R768,AdmittedwithRecentDischarge!$I$28:$I$1527&amp;AdmittedwithRecentDischarge!$M$28:$M$1527,0)),11))</f>
        <v>0</v>
      </c>
      <c r="V768" s="191">
        <f t="array" ref="V768">IF(ISNA(INDEX(AdmittedwithRecentDischarge!$I$28:$W$1527, (MATCH($F768&amp;$R768,AdmittedwithRecentDischarge!$I$28:$I$1527&amp;AdmittedwithRecentDischarge!$M$28:$M$1527,0)))),"",INDEX(AdmittedwithRecentDischarge!$I$28:$W$1527, (MATCH($F768&amp;$R768,AdmittedwithRecentDischarge!$I$28:$I$1527&amp;AdmittedwithRecentDischarge!$M$28:$M$1527,0)),15))</f>
        <v>0</v>
      </c>
      <c r="W768" s="228" t="b">
        <f t="shared" si="71"/>
        <v>0</v>
      </c>
      <c r="X768" s="224" t="str">
        <f t="array" ref="X768">IF(ISNA(VLOOKUP($F768, AdmittedwithRecentDischarge!$I$28:$I$1527,1,FALSE)),"",MAX(IF((AdmittedwithRecentDischarge!$I$28:$I$1527=$F768)*(AdmittedwithRecentDischarge!$K$28:$K$1527&lt;=TransferLog!$J768),AdmittedwithRecentDischarge!$K$28:$K$1527)))</f>
        <v/>
      </c>
      <c r="Y768" s="224" t="b">
        <f t="shared" si="72"/>
        <v>0</v>
      </c>
      <c r="Z768" s="208"/>
      <c r="AA768" s="207" t="str">
        <f t="shared" si="69"/>
        <v/>
      </c>
      <c r="AB768" s="212" t="b">
        <f t="shared" si="73"/>
        <v>0</v>
      </c>
      <c r="AC768" s="213">
        <f t="shared" si="70"/>
        <v>0</v>
      </c>
      <c r="AD768" s="298"/>
      <c r="AE768" s="299"/>
      <c r="AF768" s="21">
        <f t="shared" si="68"/>
        <v>0</v>
      </c>
    </row>
    <row r="769" spans="1:32" s="21" customFormat="1" ht="16.5" customHeight="1">
      <c r="A769" s="22"/>
      <c r="B769" s="22"/>
      <c r="C769" s="22"/>
      <c r="D769" s="115">
        <f t="shared" si="67"/>
        <v>749</v>
      </c>
      <c r="E769" s="248" t="str">
        <f t="array" ref="E769">IF($F769&lt;&gt;"",INDEX(DropDownLists!$K$10:$K$2516,MATCH($F769,DropDownLists!$L$10:$L$2516,0)),"")</f>
        <v/>
      </c>
      <c r="F769" s="116"/>
      <c r="G769" s="118"/>
      <c r="I769" s="144"/>
      <c r="J769" s="141"/>
      <c r="K769" s="145"/>
      <c r="L769" s="146"/>
      <c r="M769" s="195" t="str">
        <f t="array" ref="M769">IF($L769&lt;&gt;"",INDEX(DropDownLists!$H$10:$H$2516,MATCH($L769,DropDownLists!$I$10:$I$2516,0)),"")</f>
        <v/>
      </c>
      <c r="N769" s="148"/>
      <c r="O769" s="148"/>
      <c r="P769" s="146"/>
      <c r="Q769" s="148" t="s">
        <v>190</v>
      </c>
      <c r="R769" s="119" t="str">
        <f t="array" ref="R769">IF(ISNA(VLOOKUP($F769, AdmittedwithRecentDischarge!$I$28:$I$1527,1,FALSE)),"",MAX(IF((AdmittedwithRecentDischarge!$I$28:$I$1527=$F769)*(AdmittedwithRecentDischarge!$M$28:$M$1527&lt;=TransferLog!$J769),AdmittedwithRecentDischarge!$M$28:$M$1527)))</f>
        <v/>
      </c>
      <c r="S769" s="120" t="str">
        <f t="array" ref="S769">IF(ISNA(INDEX(AdmittedwithRecentDischarge!$AH$28:$AH$1527,MATCH($F769&amp;$R769,AdmittedwithRecentDischarge!$I$28:$I$1527&amp;AdmittedwithRecentDischarge!$M$28:$M$1527,0))),"", IF($R769&lt;&gt;"",INDEX(AdmittedwithRecentDischarge!$AH$28:$AH$1527,MATCH($F769&amp;$R769,AdmittedwithRecentDischarge!$I$28:$I$1527&amp;AdmittedwithRecentDischarge!$M$28:$M$1527,0)),""))</f>
        <v/>
      </c>
      <c r="T769" s="190">
        <f t="array" ref="T769">IF(ISNA(INDEX(AdmittedwithRecentDischarge!$I$28:$W$1527, (MATCH($F769&amp;$R769,AdmittedwithRecentDischarge!$I$28:$I$1527&amp;AdmittedwithRecentDischarge!$M$28:$M$1527,0)))),"",INDEX(AdmittedwithRecentDischarge!$I$28:$W$1527, (MATCH($F769&amp;$R769,AdmittedwithRecentDischarge!$I$28:$I$1527&amp;AdmittedwithRecentDischarge!$M$28:$M$1527,0)),9))</f>
        <v>0</v>
      </c>
      <c r="U769" s="191">
        <f t="array" ref="U769">IF(ISNA(INDEX(AdmittedwithRecentDischarge!$I$28:$W$1527, (MATCH($F769&amp;$R769,AdmittedwithRecentDischarge!$I$28:$I$1527&amp;AdmittedwithRecentDischarge!$M$28:$M$1527,0)))),"",INDEX(AdmittedwithRecentDischarge!$I$28:$W$1527, (MATCH($F769&amp;$R769,AdmittedwithRecentDischarge!$I$28:$I$1527&amp;AdmittedwithRecentDischarge!$M$28:$M$1527,0)),11))</f>
        <v>0</v>
      </c>
      <c r="V769" s="191">
        <f t="array" ref="V769">IF(ISNA(INDEX(AdmittedwithRecentDischarge!$I$28:$W$1527, (MATCH($F769&amp;$R769,AdmittedwithRecentDischarge!$I$28:$I$1527&amp;AdmittedwithRecentDischarge!$M$28:$M$1527,0)))),"",INDEX(AdmittedwithRecentDischarge!$I$28:$W$1527, (MATCH($F769&amp;$R769,AdmittedwithRecentDischarge!$I$28:$I$1527&amp;AdmittedwithRecentDischarge!$M$28:$M$1527,0)),15))</f>
        <v>0</v>
      </c>
      <c r="W769" s="228" t="b">
        <f t="shared" si="71"/>
        <v>0</v>
      </c>
      <c r="X769" s="224" t="str">
        <f t="array" ref="X769">IF(ISNA(VLOOKUP($F769, AdmittedwithRecentDischarge!$I$28:$I$1527,1,FALSE)),"",MAX(IF((AdmittedwithRecentDischarge!$I$28:$I$1527=$F769)*(AdmittedwithRecentDischarge!$K$28:$K$1527&lt;=TransferLog!$J769),AdmittedwithRecentDischarge!$K$28:$K$1527)))</f>
        <v/>
      </c>
      <c r="Y769" s="224" t="b">
        <f t="shared" si="72"/>
        <v>0</v>
      </c>
      <c r="Z769" s="208"/>
      <c r="AA769" s="207" t="str">
        <f t="shared" si="69"/>
        <v/>
      </c>
      <c r="AB769" s="212" t="b">
        <f t="shared" si="73"/>
        <v>0</v>
      </c>
      <c r="AC769" s="213">
        <f t="shared" si="70"/>
        <v>0</v>
      </c>
      <c r="AD769" s="298"/>
      <c r="AE769" s="299"/>
      <c r="AF769" s="21">
        <f t="shared" si="68"/>
        <v>0</v>
      </c>
    </row>
    <row r="770" spans="1:32" s="21" customFormat="1" ht="16.5" customHeight="1">
      <c r="A770" s="22"/>
      <c r="B770" s="22"/>
      <c r="C770" s="22"/>
      <c r="D770" s="115">
        <f t="shared" si="67"/>
        <v>750</v>
      </c>
      <c r="E770" s="248" t="str">
        <f t="array" ref="E770">IF($F770&lt;&gt;"",INDEX(DropDownLists!$K$10:$K$2516,MATCH($F770,DropDownLists!$L$10:$L$2516,0)),"")</f>
        <v/>
      </c>
      <c r="F770" s="116"/>
      <c r="G770" s="118"/>
      <c r="I770" s="144"/>
      <c r="J770" s="141"/>
      <c r="K770" s="145"/>
      <c r="L770" s="146"/>
      <c r="M770" s="195" t="str">
        <f t="array" ref="M770">IF($L770&lt;&gt;"",INDEX(DropDownLists!$H$10:$H$2516,MATCH($L770,DropDownLists!$I$10:$I$2516,0)),"")</f>
        <v/>
      </c>
      <c r="N770" s="148"/>
      <c r="O770" s="148"/>
      <c r="P770" s="146"/>
      <c r="Q770" s="148" t="s">
        <v>190</v>
      </c>
      <c r="R770" s="119" t="str">
        <f t="array" ref="R770">IF(ISNA(VLOOKUP($F770, AdmittedwithRecentDischarge!$I$28:$I$1527,1,FALSE)),"",MAX(IF((AdmittedwithRecentDischarge!$I$28:$I$1527=$F770)*(AdmittedwithRecentDischarge!$M$28:$M$1527&lt;=TransferLog!$J770),AdmittedwithRecentDischarge!$M$28:$M$1527)))</f>
        <v/>
      </c>
      <c r="S770" s="120" t="str">
        <f t="array" ref="S770">IF(ISNA(INDEX(AdmittedwithRecentDischarge!$AH$28:$AH$1527,MATCH($F770&amp;$R770,AdmittedwithRecentDischarge!$I$28:$I$1527&amp;AdmittedwithRecentDischarge!$M$28:$M$1527,0))),"", IF($R770&lt;&gt;"",INDEX(AdmittedwithRecentDischarge!$AH$28:$AH$1527,MATCH($F770&amp;$R770,AdmittedwithRecentDischarge!$I$28:$I$1527&amp;AdmittedwithRecentDischarge!$M$28:$M$1527,0)),""))</f>
        <v/>
      </c>
      <c r="T770" s="190">
        <f t="array" ref="T770">IF(ISNA(INDEX(AdmittedwithRecentDischarge!$I$28:$W$1527, (MATCH($F770&amp;$R770,AdmittedwithRecentDischarge!$I$28:$I$1527&amp;AdmittedwithRecentDischarge!$M$28:$M$1527,0)))),"",INDEX(AdmittedwithRecentDischarge!$I$28:$W$1527, (MATCH($F770&amp;$R770,AdmittedwithRecentDischarge!$I$28:$I$1527&amp;AdmittedwithRecentDischarge!$M$28:$M$1527,0)),9))</f>
        <v>0</v>
      </c>
      <c r="U770" s="191">
        <f t="array" ref="U770">IF(ISNA(INDEX(AdmittedwithRecentDischarge!$I$28:$W$1527, (MATCH($F770&amp;$R770,AdmittedwithRecentDischarge!$I$28:$I$1527&amp;AdmittedwithRecentDischarge!$M$28:$M$1527,0)))),"",INDEX(AdmittedwithRecentDischarge!$I$28:$W$1527, (MATCH($F770&amp;$R770,AdmittedwithRecentDischarge!$I$28:$I$1527&amp;AdmittedwithRecentDischarge!$M$28:$M$1527,0)),11))</f>
        <v>0</v>
      </c>
      <c r="V770" s="191">
        <f t="array" ref="V770">IF(ISNA(INDEX(AdmittedwithRecentDischarge!$I$28:$W$1527, (MATCH($F770&amp;$R770,AdmittedwithRecentDischarge!$I$28:$I$1527&amp;AdmittedwithRecentDischarge!$M$28:$M$1527,0)))),"",INDEX(AdmittedwithRecentDischarge!$I$28:$W$1527, (MATCH($F770&amp;$R770,AdmittedwithRecentDischarge!$I$28:$I$1527&amp;AdmittedwithRecentDischarge!$M$28:$M$1527,0)),15))</f>
        <v>0</v>
      </c>
      <c r="W770" s="228" t="b">
        <f t="shared" si="71"/>
        <v>0</v>
      </c>
      <c r="X770" s="224" t="str">
        <f t="array" ref="X770">IF(ISNA(VLOOKUP($F770, AdmittedwithRecentDischarge!$I$28:$I$1527,1,FALSE)),"",MAX(IF((AdmittedwithRecentDischarge!$I$28:$I$1527=$F770)*(AdmittedwithRecentDischarge!$K$28:$K$1527&lt;=TransferLog!$J770),AdmittedwithRecentDischarge!$K$28:$K$1527)))</f>
        <v/>
      </c>
      <c r="Y770" s="224" t="b">
        <f t="shared" si="72"/>
        <v>0</v>
      </c>
      <c r="Z770" s="208"/>
      <c r="AA770" s="207" t="str">
        <f t="shared" si="69"/>
        <v/>
      </c>
      <c r="AB770" s="212" t="b">
        <f t="shared" si="73"/>
        <v>0</v>
      </c>
      <c r="AC770" s="213">
        <f t="shared" si="70"/>
        <v>0</v>
      </c>
      <c r="AD770" s="298"/>
      <c r="AE770" s="299"/>
      <c r="AF770" s="21">
        <f t="shared" si="68"/>
        <v>0</v>
      </c>
    </row>
    <row r="771" spans="1:32" s="21" customFormat="1" ht="16.5" customHeight="1">
      <c r="A771" s="22"/>
      <c r="B771" s="22"/>
      <c r="C771" s="22"/>
      <c r="D771" s="115">
        <f t="shared" si="67"/>
        <v>751</v>
      </c>
      <c r="E771" s="248" t="str">
        <f t="array" ref="E771">IF($F771&lt;&gt;"",INDEX(DropDownLists!$K$10:$K$2516,MATCH($F771,DropDownLists!$L$10:$L$2516,0)),"")</f>
        <v/>
      </c>
      <c r="F771" s="116"/>
      <c r="G771" s="118"/>
      <c r="I771" s="144"/>
      <c r="J771" s="141"/>
      <c r="K771" s="145"/>
      <c r="L771" s="146"/>
      <c r="M771" s="195" t="str">
        <f t="array" ref="M771">IF($L771&lt;&gt;"",INDEX(DropDownLists!$H$10:$H$2516,MATCH($L771,DropDownLists!$I$10:$I$2516,0)),"")</f>
        <v/>
      </c>
      <c r="N771" s="148"/>
      <c r="O771" s="148"/>
      <c r="P771" s="146"/>
      <c r="Q771" s="148" t="s">
        <v>190</v>
      </c>
      <c r="R771" s="119" t="str">
        <f t="array" ref="R771">IF(ISNA(VLOOKUP($F771, AdmittedwithRecentDischarge!$I$28:$I$1527,1,FALSE)),"",MAX(IF((AdmittedwithRecentDischarge!$I$28:$I$1527=$F771)*(AdmittedwithRecentDischarge!$M$28:$M$1527&lt;=TransferLog!$J771),AdmittedwithRecentDischarge!$M$28:$M$1527)))</f>
        <v/>
      </c>
      <c r="S771" s="120" t="str">
        <f t="array" ref="S771">IF(ISNA(INDEX(AdmittedwithRecentDischarge!$AH$28:$AH$1527,MATCH($F771&amp;$R771,AdmittedwithRecentDischarge!$I$28:$I$1527&amp;AdmittedwithRecentDischarge!$M$28:$M$1527,0))),"", IF($R771&lt;&gt;"",INDEX(AdmittedwithRecentDischarge!$AH$28:$AH$1527,MATCH($F771&amp;$R771,AdmittedwithRecentDischarge!$I$28:$I$1527&amp;AdmittedwithRecentDischarge!$M$28:$M$1527,0)),""))</f>
        <v/>
      </c>
      <c r="T771" s="190">
        <f t="array" ref="T771">IF(ISNA(INDEX(AdmittedwithRecentDischarge!$I$28:$W$1527, (MATCH($F771&amp;$R771,AdmittedwithRecentDischarge!$I$28:$I$1527&amp;AdmittedwithRecentDischarge!$M$28:$M$1527,0)))),"",INDEX(AdmittedwithRecentDischarge!$I$28:$W$1527, (MATCH($F771&amp;$R771,AdmittedwithRecentDischarge!$I$28:$I$1527&amp;AdmittedwithRecentDischarge!$M$28:$M$1527,0)),9))</f>
        <v>0</v>
      </c>
      <c r="U771" s="191">
        <f t="array" ref="U771">IF(ISNA(INDEX(AdmittedwithRecentDischarge!$I$28:$W$1527, (MATCH($F771&amp;$R771,AdmittedwithRecentDischarge!$I$28:$I$1527&amp;AdmittedwithRecentDischarge!$M$28:$M$1527,0)))),"",INDEX(AdmittedwithRecentDischarge!$I$28:$W$1527, (MATCH($F771&amp;$R771,AdmittedwithRecentDischarge!$I$28:$I$1527&amp;AdmittedwithRecentDischarge!$M$28:$M$1527,0)),11))</f>
        <v>0</v>
      </c>
      <c r="V771" s="191">
        <f t="array" ref="V771">IF(ISNA(INDEX(AdmittedwithRecentDischarge!$I$28:$W$1527, (MATCH($F771&amp;$R771,AdmittedwithRecentDischarge!$I$28:$I$1527&amp;AdmittedwithRecentDischarge!$M$28:$M$1527,0)))),"",INDEX(AdmittedwithRecentDischarge!$I$28:$W$1527, (MATCH($F771&amp;$R771,AdmittedwithRecentDischarge!$I$28:$I$1527&amp;AdmittedwithRecentDischarge!$M$28:$M$1527,0)),15))</f>
        <v>0</v>
      </c>
      <c r="W771" s="228" t="b">
        <f t="shared" si="71"/>
        <v>0</v>
      </c>
      <c r="X771" s="224" t="str">
        <f t="array" ref="X771">IF(ISNA(VLOOKUP($F771, AdmittedwithRecentDischarge!$I$28:$I$1527,1,FALSE)),"",MAX(IF((AdmittedwithRecentDischarge!$I$28:$I$1527=$F771)*(AdmittedwithRecentDischarge!$K$28:$K$1527&lt;=TransferLog!$J771),AdmittedwithRecentDischarge!$K$28:$K$1527)))</f>
        <v/>
      </c>
      <c r="Y771" s="224" t="b">
        <f t="shared" si="72"/>
        <v>0</v>
      </c>
      <c r="Z771" s="208"/>
      <c r="AA771" s="207" t="str">
        <f t="shared" si="69"/>
        <v/>
      </c>
      <c r="AB771" s="212" t="b">
        <f t="shared" si="73"/>
        <v>0</v>
      </c>
      <c r="AC771" s="213">
        <f t="shared" si="70"/>
        <v>0</v>
      </c>
      <c r="AD771" s="298"/>
      <c r="AE771" s="299"/>
      <c r="AF771" s="21">
        <f t="shared" si="68"/>
        <v>0</v>
      </c>
    </row>
    <row r="772" spans="1:32" s="21" customFormat="1" ht="16.5" customHeight="1">
      <c r="A772" s="22"/>
      <c r="B772" s="22"/>
      <c r="C772" s="22"/>
      <c r="D772" s="115">
        <f t="shared" si="67"/>
        <v>752</v>
      </c>
      <c r="E772" s="248" t="str">
        <f t="array" ref="E772">IF($F772&lt;&gt;"",INDEX(DropDownLists!$K$10:$K$2516,MATCH($F772,DropDownLists!$L$10:$L$2516,0)),"")</f>
        <v/>
      </c>
      <c r="F772" s="116"/>
      <c r="G772" s="118"/>
      <c r="I772" s="144"/>
      <c r="J772" s="141"/>
      <c r="K772" s="145"/>
      <c r="L772" s="146"/>
      <c r="M772" s="195" t="str">
        <f t="array" ref="M772">IF($L772&lt;&gt;"",INDEX(DropDownLists!$H$10:$H$2516,MATCH($L772,DropDownLists!$I$10:$I$2516,0)),"")</f>
        <v/>
      </c>
      <c r="N772" s="148"/>
      <c r="O772" s="148"/>
      <c r="P772" s="146"/>
      <c r="Q772" s="148" t="s">
        <v>190</v>
      </c>
      <c r="R772" s="119" t="str">
        <f t="array" ref="R772">IF(ISNA(VLOOKUP($F772, AdmittedwithRecentDischarge!$I$28:$I$1527,1,FALSE)),"",MAX(IF((AdmittedwithRecentDischarge!$I$28:$I$1527=$F772)*(AdmittedwithRecentDischarge!$M$28:$M$1527&lt;=TransferLog!$J772),AdmittedwithRecentDischarge!$M$28:$M$1527)))</f>
        <v/>
      </c>
      <c r="S772" s="120" t="str">
        <f t="array" ref="S772">IF(ISNA(INDEX(AdmittedwithRecentDischarge!$AH$28:$AH$1527,MATCH($F772&amp;$R772,AdmittedwithRecentDischarge!$I$28:$I$1527&amp;AdmittedwithRecentDischarge!$M$28:$M$1527,0))),"", IF($R772&lt;&gt;"",INDEX(AdmittedwithRecentDischarge!$AH$28:$AH$1527,MATCH($F772&amp;$R772,AdmittedwithRecentDischarge!$I$28:$I$1527&amp;AdmittedwithRecentDischarge!$M$28:$M$1527,0)),""))</f>
        <v/>
      </c>
      <c r="T772" s="190">
        <f t="array" ref="T772">IF(ISNA(INDEX(AdmittedwithRecentDischarge!$I$28:$W$1527, (MATCH($F772&amp;$R772,AdmittedwithRecentDischarge!$I$28:$I$1527&amp;AdmittedwithRecentDischarge!$M$28:$M$1527,0)))),"",INDEX(AdmittedwithRecentDischarge!$I$28:$W$1527, (MATCH($F772&amp;$R772,AdmittedwithRecentDischarge!$I$28:$I$1527&amp;AdmittedwithRecentDischarge!$M$28:$M$1527,0)),9))</f>
        <v>0</v>
      </c>
      <c r="U772" s="191">
        <f t="array" ref="U772">IF(ISNA(INDEX(AdmittedwithRecentDischarge!$I$28:$W$1527, (MATCH($F772&amp;$R772,AdmittedwithRecentDischarge!$I$28:$I$1527&amp;AdmittedwithRecentDischarge!$M$28:$M$1527,0)))),"",INDEX(AdmittedwithRecentDischarge!$I$28:$W$1527, (MATCH($F772&amp;$R772,AdmittedwithRecentDischarge!$I$28:$I$1527&amp;AdmittedwithRecentDischarge!$M$28:$M$1527,0)),11))</f>
        <v>0</v>
      </c>
      <c r="V772" s="191">
        <f t="array" ref="V772">IF(ISNA(INDEX(AdmittedwithRecentDischarge!$I$28:$W$1527, (MATCH($F772&amp;$R772,AdmittedwithRecentDischarge!$I$28:$I$1527&amp;AdmittedwithRecentDischarge!$M$28:$M$1527,0)))),"",INDEX(AdmittedwithRecentDischarge!$I$28:$W$1527, (MATCH($F772&amp;$R772,AdmittedwithRecentDischarge!$I$28:$I$1527&amp;AdmittedwithRecentDischarge!$M$28:$M$1527,0)),15))</f>
        <v>0</v>
      </c>
      <c r="W772" s="228" t="b">
        <f t="shared" si="71"/>
        <v>0</v>
      </c>
      <c r="X772" s="224" t="str">
        <f t="array" ref="X772">IF(ISNA(VLOOKUP($F772, AdmittedwithRecentDischarge!$I$28:$I$1527,1,FALSE)),"",MAX(IF((AdmittedwithRecentDischarge!$I$28:$I$1527=$F772)*(AdmittedwithRecentDischarge!$K$28:$K$1527&lt;=TransferLog!$J772),AdmittedwithRecentDischarge!$K$28:$K$1527)))</f>
        <v/>
      </c>
      <c r="Y772" s="224" t="b">
        <f t="shared" si="72"/>
        <v>0</v>
      </c>
      <c r="Z772" s="208"/>
      <c r="AA772" s="207" t="str">
        <f t="shared" si="69"/>
        <v/>
      </c>
      <c r="AB772" s="212" t="b">
        <f t="shared" si="73"/>
        <v>0</v>
      </c>
      <c r="AC772" s="213">
        <f t="shared" si="70"/>
        <v>0</v>
      </c>
      <c r="AD772" s="298"/>
      <c r="AE772" s="299"/>
      <c r="AF772" s="21">
        <f t="shared" si="68"/>
        <v>0</v>
      </c>
    </row>
    <row r="773" spans="1:32" s="21" customFormat="1" ht="16.5" customHeight="1">
      <c r="A773" s="22"/>
      <c r="B773" s="22"/>
      <c r="C773" s="22"/>
      <c r="D773" s="115">
        <f t="shared" si="67"/>
        <v>753</v>
      </c>
      <c r="E773" s="248" t="str">
        <f t="array" ref="E773">IF($F773&lt;&gt;"",INDEX(DropDownLists!$K$10:$K$2516,MATCH($F773,DropDownLists!$L$10:$L$2516,0)),"")</f>
        <v/>
      </c>
      <c r="F773" s="116"/>
      <c r="G773" s="118"/>
      <c r="I773" s="144"/>
      <c r="J773" s="141"/>
      <c r="K773" s="145"/>
      <c r="L773" s="146"/>
      <c r="M773" s="195" t="str">
        <f t="array" ref="M773">IF($L773&lt;&gt;"",INDEX(DropDownLists!$H$10:$H$2516,MATCH($L773,DropDownLists!$I$10:$I$2516,0)),"")</f>
        <v/>
      </c>
      <c r="N773" s="148"/>
      <c r="O773" s="148"/>
      <c r="P773" s="146"/>
      <c r="Q773" s="148" t="s">
        <v>190</v>
      </c>
      <c r="R773" s="119" t="str">
        <f t="array" ref="R773">IF(ISNA(VLOOKUP($F773, AdmittedwithRecentDischarge!$I$28:$I$1527,1,FALSE)),"",MAX(IF((AdmittedwithRecentDischarge!$I$28:$I$1527=$F773)*(AdmittedwithRecentDischarge!$M$28:$M$1527&lt;=TransferLog!$J773),AdmittedwithRecentDischarge!$M$28:$M$1527)))</f>
        <v/>
      </c>
      <c r="S773" s="120" t="str">
        <f t="array" ref="S773">IF(ISNA(INDEX(AdmittedwithRecentDischarge!$AH$28:$AH$1527,MATCH($F773&amp;$R773,AdmittedwithRecentDischarge!$I$28:$I$1527&amp;AdmittedwithRecentDischarge!$M$28:$M$1527,0))),"", IF($R773&lt;&gt;"",INDEX(AdmittedwithRecentDischarge!$AH$28:$AH$1527,MATCH($F773&amp;$R773,AdmittedwithRecentDischarge!$I$28:$I$1527&amp;AdmittedwithRecentDischarge!$M$28:$M$1527,0)),""))</f>
        <v/>
      </c>
      <c r="T773" s="190">
        <f t="array" ref="T773">IF(ISNA(INDEX(AdmittedwithRecentDischarge!$I$28:$W$1527, (MATCH($F773&amp;$R773,AdmittedwithRecentDischarge!$I$28:$I$1527&amp;AdmittedwithRecentDischarge!$M$28:$M$1527,0)))),"",INDEX(AdmittedwithRecentDischarge!$I$28:$W$1527, (MATCH($F773&amp;$R773,AdmittedwithRecentDischarge!$I$28:$I$1527&amp;AdmittedwithRecentDischarge!$M$28:$M$1527,0)),9))</f>
        <v>0</v>
      </c>
      <c r="U773" s="191">
        <f t="array" ref="U773">IF(ISNA(INDEX(AdmittedwithRecentDischarge!$I$28:$W$1527, (MATCH($F773&amp;$R773,AdmittedwithRecentDischarge!$I$28:$I$1527&amp;AdmittedwithRecentDischarge!$M$28:$M$1527,0)))),"",INDEX(AdmittedwithRecentDischarge!$I$28:$W$1527, (MATCH($F773&amp;$R773,AdmittedwithRecentDischarge!$I$28:$I$1527&amp;AdmittedwithRecentDischarge!$M$28:$M$1527,0)),11))</f>
        <v>0</v>
      </c>
      <c r="V773" s="191">
        <f t="array" ref="V773">IF(ISNA(INDEX(AdmittedwithRecentDischarge!$I$28:$W$1527, (MATCH($F773&amp;$R773,AdmittedwithRecentDischarge!$I$28:$I$1527&amp;AdmittedwithRecentDischarge!$M$28:$M$1527,0)))),"",INDEX(AdmittedwithRecentDischarge!$I$28:$W$1527, (MATCH($F773&amp;$R773,AdmittedwithRecentDischarge!$I$28:$I$1527&amp;AdmittedwithRecentDischarge!$M$28:$M$1527,0)),15))</f>
        <v>0</v>
      </c>
      <c r="W773" s="228" t="b">
        <f t="shared" si="71"/>
        <v>0</v>
      </c>
      <c r="X773" s="224" t="str">
        <f t="array" ref="X773">IF(ISNA(VLOOKUP($F773, AdmittedwithRecentDischarge!$I$28:$I$1527,1,FALSE)),"",MAX(IF((AdmittedwithRecentDischarge!$I$28:$I$1527=$F773)*(AdmittedwithRecentDischarge!$K$28:$K$1527&lt;=TransferLog!$J773),AdmittedwithRecentDischarge!$K$28:$K$1527)))</f>
        <v/>
      </c>
      <c r="Y773" s="224" t="b">
        <f t="shared" si="72"/>
        <v>0</v>
      </c>
      <c r="Z773" s="208"/>
      <c r="AA773" s="207" t="str">
        <f t="shared" si="69"/>
        <v/>
      </c>
      <c r="AB773" s="212" t="b">
        <f t="shared" si="73"/>
        <v>0</v>
      </c>
      <c r="AC773" s="213">
        <f t="shared" si="70"/>
        <v>0</v>
      </c>
      <c r="AD773" s="298"/>
      <c r="AE773" s="299"/>
      <c r="AF773" s="21">
        <f t="shared" si="68"/>
        <v>0</v>
      </c>
    </row>
    <row r="774" spans="1:32" s="21" customFormat="1" ht="16.5" customHeight="1">
      <c r="A774" s="22"/>
      <c r="B774" s="22"/>
      <c r="C774" s="22"/>
      <c r="D774" s="115">
        <f t="shared" si="67"/>
        <v>754</v>
      </c>
      <c r="E774" s="248" t="str">
        <f t="array" ref="E774">IF($F774&lt;&gt;"",INDEX(DropDownLists!$K$10:$K$2516,MATCH($F774,DropDownLists!$L$10:$L$2516,0)),"")</f>
        <v/>
      </c>
      <c r="F774" s="116"/>
      <c r="G774" s="118"/>
      <c r="I774" s="144"/>
      <c r="J774" s="141"/>
      <c r="K774" s="145"/>
      <c r="L774" s="146"/>
      <c r="M774" s="195" t="str">
        <f t="array" ref="M774">IF($L774&lt;&gt;"",INDEX(DropDownLists!$H$10:$H$2516,MATCH($L774,DropDownLists!$I$10:$I$2516,0)),"")</f>
        <v/>
      </c>
      <c r="N774" s="148"/>
      <c r="O774" s="148"/>
      <c r="P774" s="146"/>
      <c r="Q774" s="148" t="s">
        <v>190</v>
      </c>
      <c r="R774" s="119" t="str">
        <f t="array" ref="R774">IF(ISNA(VLOOKUP($F774, AdmittedwithRecentDischarge!$I$28:$I$1527,1,FALSE)),"",MAX(IF((AdmittedwithRecentDischarge!$I$28:$I$1527=$F774)*(AdmittedwithRecentDischarge!$M$28:$M$1527&lt;=TransferLog!$J774),AdmittedwithRecentDischarge!$M$28:$M$1527)))</f>
        <v/>
      </c>
      <c r="S774" s="120" t="str">
        <f t="array" ref="S774">IF(ISNA(INDEX(AdmittedwithRecentDischarge!$AH$28:$AH$1527,MATCH($F774&amp;$R774,AdmittedwithRecentDischarge!$I$28:$I$1527&amp;AdmittedwithRecentDischarge!$M$28:$M$1527,0))),"", IF($R774&lt;&gt;"",INDEX(AdmittedwithRecentDischarge!$AH$28:$AH$1527,MATCH($F774&amp;$R774,AdmittedwithRecentDischarge!$I$28:$I$1527&amp;AdmittedwithRecentDischarge!$M$28:$M$1527,0)),""))</f>
        <v/>
      </c>
      <c r="T774" s="190">
        <f t="array" ref="T774">IF(ISNA(INDEX(AdmittedwithRecentDischarge!$I$28:$W$1527, (MATCH($F774&amp;$R774,AdmittedwithRecentDischarge!$I$28:$I$1527&amp;AdmittedwithRecentDischarge!$M$28:$M$1527,0)))),"",INDEX(AdmittedwithRecentDischarge!$I$28:$W$1527, (MATCH($F774&amp;$R774,AdmittedwithRecentDischarge!$I$28:$I$1527&amp;AdmittedwithRecentDischarge!$M$28:$M$1527,0)),9))</f>
        <v>0</v>
      </c>
      <c r="U774" s="191">
        <f t="array" ref="U774">IF(ISNA(INDEX(AdmittedwithRecentDischarge!$I$28:$W$1527, (MATCH($F774&amp;$R774,AdmittedwithRecentDischarge!$I$28:$I$1527&amp;AdmittedwithRecentDischarge!$M$28:$M$1527,0)))),"",INDEX(AdmittedwithRecentDischarge!$I$28:$W$1527, (MATCH($F774&amp;$R774,AdmittedwithRecentDischarge!$I$28:$I$1527&amp;AdmittedwithRecentDischarge!$M$28:$M$1527,0)),11))</f>
        <v>0</v>
      </c>
      <c r="V774" s="191">
        <f t="array" ref="V774">IF(ISNA(INDEX(AdmittedwithRecentDischarge!$I$28:$W$1527, (MATCH($F774&amp;$R774,AdmittedwithRecentDischarge!$I$28:$I$1527&amp;AdmittedwithRecentDischarge!$M$28:$M$1527,0)))),"",INDEX(AdmittedwithRecentDischarge!$I$28:$W$1527, (MATCH($F774&amp;$R774,AdmittedwithRecentDischarge!$I$28:$I$1527&amp;AdmittedwithRecentDischarge!$M$28:$M$1527,0)),15))</f>
        <v>0</v>
      </c>
      <c r="W774" s="228" t="b">
        <f t="shared" si="71"/>
        <v>0</v>
      </c>
      <c r="X774" s="224" t="str">
        <f t="array" ref="X774">IF(ISNA(VLOOKUP($F774, AdmittedwithRecentDischarge!$I$28:$I$1527,1,FALSE)),"",MAX(IF((AdmittedwithRecentDischarge!$I$28:$I$1527=$F774)*(AdmittedwithRecentDischarge!$K$28:$K$1527&lt;=TransferLog!$J774),AdmittedwithRecentDischarge!$K$28:$K$1527)))</f>
        <v/>
      </c>
      <c r="Y774" s="224" t="b">
        <f t="shared" si="72"/>
        <v>0</v>
      </c>
      <c r="Z774" s="208"/>
      <c r="AA774" s="207" t="str">
        <f t="shared" si="69"/>
        <v/>
      </c>
      <c r="AB774" s="212" t="b">
        <f t="shared" si="73"/>
        <v>0</v>
      </c>
      <c r="AC774" s="213">
        <f t="shared" si="70"/>
        <v>0</v>
      </c>
      <c r="AD774" s="298"/>
      <c r="AE774" s="299"/>
      <c r="AF774" s="21">
        <f t="shared" si="68"/>
        <v>0</v>
      </c>
    </row>
    <row r="775" spans="1:32" s="21" customFormat="1" ht="16.5" customHeight="1">
      <c r="A775" s="22"/>
      <c r="B775" s="22"/>
      <c r="C775" s="22"/>
      <c r="D775" s="115">
        <f t="shared" si="67"/>
        <v>755</v>
      </c>
      <c r="E775" s="248" t="str">
        <f t="array" ref="E775">IF($F775&lt;&gt;"",INDEX(DropDownLists!$K$10:$K$2516,MATCH($F775,DropDownLists!$L$10:$L$2516,0)),"")</f>
        <v/>
      </c>
      <c r="F775" s="116"/>
      <c r="G775" s="118"/>
      <c r="I775" s="144"/>
      <c r="J775" s="141"/>
      <c r="K775" s="145"/>
      <c r="L775" s="146"/>
      <c r="M775" s="195" t="str">
        <f t="array" ref="M775">IF($L775&lt;&gt;"",INDEX(DropDownLists!$H$10:$H$2516,MATCH($L775,DropDownLists!$I$10:$I$2516,0)),"")</f>
        <v/>
      </c>
      <c r="N775" s="148"/>
      <c r="O775" s="148"/>
      <c r="P775" s="146"/>
      <c r="Q775" s="148" t="s">
        <v>190</v>
      </c>
      <c r="R775" s="119" t="str">
        <f t="array" ref="R775">IF(ISNA(VLOOKUP($F775, AdmittedwithRecentDischarge!$I$28:$I$1527,1,FALSE)),"",MAX(IF((AdmittedwithRecentDischarge!$I$28:$I$1527=$F775)*(AdmittedwithRecentDischarge!$M$28:$M$1527&lt;=TransferLog!$J775),AdmittedwithRecentDischarge!$M$28:$M$1527)))</f>
        <v/>
      </c>
      <c r="S775" s="120" t="str">
        <f t="array" ref="S775">IF(ISNA(INDEX(AdmittedwithRecentDischarge!$AH$28:$AH$1527,MATCH($F775&amp;$R775,AdmittedwithRecentDischarge!$I$28:$I$1527&amp;AdmittedwithRecentDischarge!$M$28:$M$1527,0))),"", IF($R775&lt;&gt;"",INDEX(AdmittedwithRecentDischarge!$AH$28:$AH$1527,MATCH($F775&amp;$R775,AdmittedwithRecentDischarge!$I$28:$I$1527&amp;AdmittedwithRecentDischarge!$M$28:$M$1527,0)),""))</f>
        <v/>
      </c>
      <c r="T775" s="190">
        <f t="array" ref="T775">IF(ISNA(INDEX(AdmittedwithRecentDischarge!$I$28:$W$1527, (MATCH($F775&amp;$R775,AdmittedwithRecentDischarge!$I$28:$I$1527&amp;AdmittedwithRecentDischarge!$M$28:$M$1527,0)))),"",INDEX(AdmittedwithRecentDischarge!$I$28:$W$1527, (MATCH($F775&amp;$R775,AdmittedwithRecentDischarge!$I$28:$I$1527&amp;AdmittedwithRecentDischarge!$M$28:$M$1527,0)),9))</f>
        <v>0</v>
      </c>
      <c r="U775" s="191">
        <f t="array" ref="U775">IF(ISNA(INDEX(AdmittedwithRecentDischarge!$I$28:$W$1527, (MATCH($F775&amp;$R775,AdmittedwithRecentDischarge!$I$28:$I$1527&amp;AdmittedwithRecentDischarge!$M$28:$M$1527,0)))),"",INDEX(AdmittedwithRecentDischarge!$I$28:$W$1527, (MATCH($F775&amp;$R775,AdmittedwithRecentDischarge!$I$28:$I$1527&amp;AdmittedwithRecentDischarge!$M$28:$M$1527,0)),11))</f>
        <v>0</v>
      </c>
      <c r="V775" s="191">
        <f t="array" ref="V775">IF(ISNA(INDEX(AdmittedwithRecentDischarge!$I$28:$W$1527, (MATCH($F775&amp;$R775,AdmittedwithRecentDischarge!$I$28:$I$1527&amp;AdmittedwithRecentDischarge!$M$28:$M$1527,0)))),"",INDEX(AdmittedwithRecentDischarge!$I$28:$W$1527, (MATCH($F775&amp;$R775,AdmittedwithRecentDischarge!$I$28:$I$1527&amp;AdmittedwithRecentDischarge!$M$28:$M$1527,0)),15))</f>
        <v>0</v>
      </c>
      <c r="W775" s="228" t="b">
        <f t="shared" si="71"/>
        <v>0</v>
      </c>
      <c r="X775" s="224" t="str">
        <f t="array" ref="X775">IF(ISNA(VLOOKUP($F775, AdmittedwithRecentDischarge!$I$28:$I$1527,1,FALSE)),"",MAX(IF((AdmittedwithRecentDischarge!$I$28:$I$1527=$F775)*(AdmittedwithRecentDischarge!$K$28:$K$1527&lt;=TransferLog!$J775),AdmittedwithRecentDischarge!$K$28:$K$1527)))</f>
        <v/>
      </c>
      <c r="Y775" s="224" t="b">
        <f t="shared" si="72"/>
        <v>0</v>
      </c>
      <c r="Z775" s="208"/>
      <c r="AA775" s="207" t="str">
        <f t="shared" si="69"/>
        <v/>
      </c>
      <c r="AB775" s="212" t="b">
        <f t="shared" si="73"/>
        <v>0</v>
      </c>
      <c r="AC775" s="213">
        <f t="shared" si="70"/>
        <v>0</v>
      </c>
      <c r="AD775" s="298"/>
      <c r="AE775" s="299"/>
      <c r="AF775" s="21">
        <f t="shared" si="68"/>
        <v>0</v>
      </c>
    </row>
    <row r="776" spans="1:32" s="21" customFormat="1" ht="16.5" customHeight="1">
      <c r="A776" s="22"/>
      <c r="B776" s="22"/>
      <c r="C776" s="22"/>
      <c r="D776" s="115">
        <f t="shared" si="67"/>
        <v>756</v>
      </c>
      <c r="E776" s="248" t="str">
        <f t="array" ref="E776">IF($F776&lt;&gt;"",INDEX(DropDownLists!$K$10:$K$2516,MATCH($F776,DropDownLists!$L$10:$L$2516,0)),"")</f>
        <v/>
      </c>
      <c r="F776" s="116"/>
      <c r="G776" s="118"/>
      <c r="I776" s="144"/>
      <c r="J776" s="141"/>
      <c r="K776" s="145"/>
      <c r="L776" s="146"/>
      <c r="M776" s="195" t="str">
        <f t="array" ref="M776">IF($L776&lt;&gt;"",INDEX(DropDownLists!$H$10:$H$2516,MATCH($L776,DropDownLists!$I$10:$I$2516,0)),"")</f>
        <v/>
      </c>
      <c r="N776" s="148"/>
      <c r="O776" s="148"/>
      <c r="P776" s="146"/>
      <c r="Q776" s="148" t="s">
        <v>190</v>
      </c>
      <c r="R776" s="119" t="str">
        <f t="array" ref="R776">IF(ISNA(VLOOKUP($F776, AdmittedwithRecentDischarge!$I$28:$I$1527,1,FALSE)),"",MAX(IF((AdmittedwithRecentDischarge!$I$28:$I$1527=$F776)*(AdmittedwithRecentDischarge!$M$28:$M$1527&lt;=TransferLog!$J776),AdmittedwithRecentDischarge!$M$28:$M$1527)))</f>
        <v/>
      </c>
      <c r="S776" s="120" t="str">
        <f t="array" ref="S776">IF(ISNA(INDEX(AdmittedwithRecentDischarge!$AH$28:$AH$1527,MATCH($F776&amp;$R776,AdmittedwithRecentDischarge!$I$28:$I$1527&amp;AdmittedwithRecentDischarge!$M$28:$M$1527,0))),"", IF($R776&lt;&gt;"",INDEX(AdmittedwithRecentDischarge!$AH$28:$AH$1527,MATCH($F776&amp;$R776,AdmittedwithRecentDischarge!$I$28:$I$1527&amp;AdmittedwithRecentDischarge!$M$28:$M$1527,0)),""))</f>
        <v/>
      </c>
      <c r="T776" s="190">
        <f t="array" ref="T776">IF(ISNA(INDEX(AdmittedwithRecentDischarge!$I$28:$W$1527, (MATCH($F776&amp;$R776,AdmittedwithRecentDischarge!$I$28:$I$1527&amp;AdmittedwithRecentDischarge!$M$28:$M$1527,0)))),"",INDEX(AdmittedwithRecentDischarge!$I$28:$W$1527, (MATCH($F776&amp;$R776,AdmittedwithRecentDischarge!$I$28:$I$1527&amp;AdmittedwithRecentDischarge!$M$28:$M$1527,0)),9))</f>
        <v>0</v>
      </c>
      <c r="U776" s="191">
        <f t="array" ref="U776">IF(ISNA(INDEX(AdmittedwithRecentDischarge!$I$28:$W$1527, (MATCH($F776&amp;$R776,AdmittedwithRecentDischarge!$I$28:$I$1527&amp;AdmittedwithRecentDischarge!$M$28:$M$1527,0)))),"",INDEX(AdmittedwithRecentDischarge!$I$28:$W$1527, (MATCH($F776&amp;$R776,AdmittedwithRecentDischarge!$I$28:$I$1527&amp;AdmittedwithRecentDischarge!$M$28:$M$1527,0)),11))</f>
        <v>0</v>
      </c>
      <c r="V776" s="191">
        <f t="array" ref="V776">IF(ISNA(INDEX(AdmittedwithRecentDischarge!$I$28:$W$1527, (MATCH($F776&amp;$R776,AdmittedwithRecentDischarge!$I$28:$I$1527&amp;AdmittedwithRecentDischarge!$M$28:$M$1527,0)))),"",INDEX(AdmittedwithRecentDischarge!$I$28:$W$1527, (MATCH($F776&amp;$R776,AdmittedwithRecentDischarge!$I$28:$I$1527&amp;AdmittedwithRecentDischarge!$M$28:$M$1527,0)),15))</f>
        <v>0</v>
      </c>
      <c r="W776" s="228" t="b">
        <f t="shared" si="71"/>
        <v>0</v>
      </c>
      <c r="X776" s="224" t="str">
        <f t="array" ref="X776">IF(ISNA(VLOOKUP($F776, AdmittedwithRecentDischarge!$I$28:$I$1527,1,FALSE)),"",MAX(IF((AdmittedwithRecentDischarge!$I$28:$I$1527=$F776)*(AdmittedwithRecentDischarge!$K$28:$K$1527&lt;=TransferLog!$J776),AdmittedwithRecentDischarge!$K$28:$K$1527)))</f>
        <v/>
      </c>
      <c r="Y776" s="224" t="b">
        <f t="shared" si="72"/>
        <v>0</v>
      </c>
      <c r="Z776" s="208"/>
      <c r="AA776" s="207" t="str">
        <f t="shared" si="69"/>
        <v/>
      </c>
      <c r="AB776" s="212" t="b">
        <f t="shared" si="73"/>
        <v>0</v>
      </c>
      <c r="AC776" s="213">
        <f t="shared" si="70"/>
        <v>0</v>
      </c>
      <c r="AD776" s="298"/>
      <c r="AE776" s="299"/>
      <c r="AF776" s="21">
        <f t="shared" si="68"/>
        <v>0</v>
      </c>
    </row>
    <row r="777" spans="1:32" s="21" customFormat="1" ht="16.5" customHeight="1">
      <c r="A777" s="22"/>
      <c r="B777" s="22"/>
      <c r="C777" s="22"/>
      <c r="D777" s="115">
        <f t="shared" si="67"/>
        <v>757</v>
      </c>
      <c r="E777" s="248" t="str">
        <f t="array" ref="E777">IF($F777&lt;&gt;"",INDEX(DropDownLists!$K$10:$K$2516,MATCH($F777,DropDownLists!$L$10:$L$2516,0)),"")</f>
        <v/>
      </c>
      <c r="F777" s="116"/>
      <c r="G777" s="118"/>
      <c r="I777" s="144"/>
      <c r="J777" s="141"/>
      <c r="K777" s="145"/>
      <c r="L777" s="146"/>
      <c r="M777" s="195" t="str">
        <f t="array" ref="M777">IF($L777&lt;&gt;"",INDEX(DropDownLists!$H$10:$H$2516,MATCH($L777,DropDownLists!$I$10:$I$2516,0)),"")</f>
        <v/>
      </c>
      <c r="N777" s="148"/>
      <c r="O777" s="148"/>
      <c r="P777" s="146"/>
      <c r="Q777" s="148" t="s">
        <v>190</v>
      </c>
      <c r="R777" s="119" t="str">
        <f t="array" ref="R777">IF(ISNA(VLOOKUP($F777, AdmittedwithRecentDischarge!$I$28:$I$1527,1,FALSE)),"",MAX(IF((AdmittedwithRecentDischarge!$I$28:$I$1527=$F777)*(AdmittedwithRecentDischarge!$M$28:$M$1527&lt;=TransferLog!$J777),AdmittedwithRecentDischarge!$M$28:$M$1527)))</f>
        <v/>
      </c>
      <c r="S777" s="120" t="str">
        <f t="array" ref="S777">IF(ISNA(INDEX(AdmittedwithRecentDischarge!$AH$28:$AH$1527,MATCH($F777&amp;$R777,AdmittedwithRecentDischarge!$I$28:$I$1527&amp;AdmittedwithRecentDischarge!$M$28:$M$1527,0))),"", IF($R777&lt;&gt;"",INDEX(AdmittedwithRecentDischarge!$AH$28:$AH$1527,MATCH($F777&amp;$R777,AdmittedwithRecentDischarge!$I$28:$I$1527&amp;AdmittedwithRecentDischarge!$M$28:$M$1527,0)),""))</f>
        <v/>
      </c>
      <c r="T777" s="190">
        <f t="array" ref="T777">IF(ISNA(INDEX(AdmittedwithRecentDischarge!$I$28:$W$1527, (MATCH($F777&amp;$R777,AdmittedwithRecentDischarge!$I$28:$I$1527&amp;AdmittedwithRecentDischarge!$M$28:$M$1527,0)))),"",INDEX(AdmittedwithRecentDischarge!$I$28:$W$1527, (MATCH($F777&amp;$R777,AdmittedwithRecentDischarge!$I$28:$I$1527&amp;AdmittedwithRecentDischarge!$M$28:$M$1527,0)),9))</f>
        <v>0</v>
      </c>
      <c r="U777" s="191">
        <f t="array" ref="U777">IF(ISNA(INDEX(AdmittedwithRecentDischarge!$I$28:$W$1527, (MATCH($F777&amp;$R777,AdmittedwithRecentDischarge!$I$28:$I$1527&amp;AdmittedwithRecentDischarge!$M$28:$M$1527,0)))),"",INDEX(AdmittedwithRecentDischarge!$I$28:$W$1527, (MATCH($F777&amp;$R777,AdmittedwithRecentDischarge!$I$28:$I$1527&amp;AdmittedwithRecentDischarge!$M$28:$M$1527,0)),11))</f>
        <v>0</v>
      </c>
      <c r="V777" s="191">
        <f t="array" ref="V777">IF(ISNA(INDEX(AdmittedwithRecentDischarge!$I$28:$W$1527, (MATCH($F777&amp;$R777,AdmittedwithRecentDischarge!$I$28:$I$1527&amp;AdmittedwithRecentDischarge!$M$28:$M$1527,0)))),"",INDEX(AdmittedwithRecentDischarge!$I$28:$W$1527, (MATCH($F777&amp;$R777,AdmittedwithRecentDischarge!$I$28:$I$1527&amp;AdmittedwithRecentDischarge!$M$28:$M$1527,0)),15))</f>
        <v>0</v>
      </c>
      <c r="W777" s="228" t="b">
        <f t="shared" si="71"/>
        <v>0</v>
      </c>
      <c r="X777" s="224" t="str">
        <f t="array" ref="X777">IF(ISNA(VLOOKUP($F777, AdmittedwithRecentDischarge!$I$28:$I$1527,1,FALSE)),"",MAX(IF((AdmittedwithRecentDischarge!$I$28:$I$1527=$F777)*(AdmittedwithRecentDischarge!$K$28:$K$1527&lt;=TransferLog!$J777),AdmittedwithRecentDischarge!$K$28:$K$1527)))</f>
        <v/>
      </c>
      <c r="Y777" s="224" t="b">
        <f t="shared" si="72"/>
        <v>0</v>
      </c>
      <c r="Z777" s="208"/>
      <c r="AA777" s="207" t="str">
        <f t="shared" si="69"/>
        <v/>
      </c>
      <c r="AB777" s="212" t="b">
        <f t="shared" si="73"/>
        <v>0</v>
      </c>
      <c r="AC777" s="213">
        <f t="shared" si="70"/>
        <v>0</v>
      </c>
      <c r="AD777" s="298"/>
      <c r="AE777" s="299"/>
      <c r="AF777" s="21">
        <f t="shared" si="68"/>
        <v>0</v>
      </c>
    </row>
    <row r="778" spans="1:32" s="21" customFormat="1" ht="16.5" customHeight="1">
      <c r="A778" s="22"/>
      <c r="B778" s="22"/>
      <c r="C778" s="22"/>
      <c r="D778" s="115">
        <f t="shared" si="67"/>
        <v>758</v>
      </c>
      <c r="E778" s="248" t="str">
        <f t="array" ref="E778">IF($F778&lt;&gt;"",INDEX(DropDownLists!$K$10:$K$2516,MATCH($F778,DropDownLists!$L$10:$L$2516,0)),"")</f>
        <v/>
      </c>
      <c r="F778" s="116"/>
      <c r="G778" s="118"/>
      <c r="I778" s="144"/>
      <c r="J778" s="141"/>
      <c r="K778" s="145"/>
      <c r="L778" s="146"/>
      <c r="M778" s="195" t="str">
        <f t="array" ref="M778">IF($L778&lt;&gt;"",INDEX(DropDownLists!$H$10:$H$2516,MATCH($L778,DropDownLists!$I$10:$I$2516,0)),"")</f>
        <v/>
      </c>
      <c r="N778" s="148"/>
      <c r="O778" s="148"/>
      <c r="P778" s="146"/>
      <c r="Q778" s="148" t="s">
        <v>190</v>
      </c>
      <c r="R778" s="119" t="str">
        <f t="array" ref="R778">IF(ISNA(VLOOKUP($F778, AdmittedwithRecentDischarge!$I$28:$I$1527,1,FALSE)),"",MAX(IF((AdmittedwithRecentDischarge!$I$28:$I$1527=$F778)*(AdmittedwithRecentDischarge!$M$28:$M$1527&lt;=TransferLog!$J778),AdmittedwithRecentDischarge!$M$28:$M$1527)))</f>
        <v/>
      </c>
      <c r="S778" s="120" t="str">
        <f t="array" ref="S778">IF(ISNA(INDEX(AdmittedwithRecentDischarge!$AH$28:$AH$1527,MATCH($F778&amp;$R778,AdmittedwithRecentDischarge!$I$28:$I$1527&amp;AdmittedwithRecentDischarge!$M$28:$M$1527,0))),"", IF($R778&lt;&gt;"",INDEX(AdmittedwithRecentDischarge!$AH$28:$AH$1527,MATCH($F778&amp;$R778,AdmittedwithRecentDischarge!$I$28:$I$1527&amp;AdmittedwithRecentDischarge!$M$28:$M$1527,0)),""))</f>
        <v/>
      </c>
      <c r="T778" s="190">
        <f t="array" ref="T778">IF(ISNA(INDEX(AdmittedwithRecentDischarge!$I$28:$W$1527, (MATCH($F778&amp;$R778,AdmittedwithRecentDischarge!$I$28:$I$1527&amp;AdmittedwithRecentDischarge!$M$28:$M$1527,0)))),"",INDEX(AdmittedwithRecentDischarge!$I$28:$W$1527, (MATCH($F778&amp;$R778,AdmittedwithRecentDischarge!$I$28:$I$1527&amp;AdmittedwithRecentDischarge!$M$28:$M$1527,0)),9))</f>
        <v>0</v>
      </c>
      <c r="U778" s="191">
        <f t="array" ref="U778">IF(ISNA(INDEX(AdmittedwithRecentDischarge!$I$28:$W$1527, (MATCH($F778&amp;$R778,AdmittedwithRecentDischarge!$I$28:$I$1527&amp;AdmittedwithRecentDischarge!$M$28:$M$1527,0)))),"",INDEX(AdmittedwithRecentDischarge!$I$28:$W$1527, (MATCH($F778&amp;$R778,AdmittedwithRecentDischarge!$I$28:$I$1527&amp;AdmittedwithRecentDischarge!$M$28:$M$1527,0)),11))</f>
        <v>0</v>
      </c>
      <c r="V778" s="191">
        <f t="array" ref="V778">IF(ISNA(INDEX(AdmittedwithRecentDischarge!$I$28:$W$1527, (MATCH($F778&amp;$R778,AdmittedwithRecentDischarge!$I$28:$I$1527&amp;AdmittedwithRecentDischarge!$M$28:$M$1527,0)))),"",INDEX(AdmittedwithRecentDischarge!$I$28:$W$1527, (MATCH($F778&amp;$R778,AdmittedwithRecentDischarge!$I$28:$I$1527&amp;AdmittedwithRecentDischarge!$M$28:$M$1527,0)),15))</f>
        <v>0</v>
      </c>
      <c r="W778" s="228" t="b">
        <f t="shared" si="71"/>
        <v>0</v>
      </c>
      <c r="X778" s="224" t="str">
        <f t="array" ref="X778">IF(ISNA(VLOOKUP($F778, AdmittedwithRecentDischarge!$I$28:$I$1527,1,FALSE)),"",MAX(IF((AdmittedwithRecentDischarge!$I$28:$I$1527=$F778)*(AdmittedwithRecentDischarge!$K$28:$K$1527&lt;=TransferLog!$J778),AdmittedwithRecentDischarge!$K$28:$K$1527)))</f>
        <v/>
      </c>
      <c r="Y778" s="224" t="b">
        <f t="shared" si="72"/>
        <v>0</v>
      </c>
      <c r="Z778" s="208"/>
      <c r="AA778" s="207" t="str">
        <f t="shared" si="69"/>
        <v/>
      </c>
      <c r="AB778" s="212" t="b">
        <f t="shared" si="73"/>
        <v>0</v>
      </c>
      <c r="AC778" s="213">
        <f t="shared" si="70"/>
        <v>0</v>
      </c>
      <c r="AD778" s="298"/>
      <c r="AE778" s="299"/>
      <c r="AF778" s="21">
        <f t="shared" si="68"/>
        <v>0</v>
      </c>
    </row>
    <row r="779" spans="1:32" s="21" customFormat="1" ht="16.5" customHeight="1">
      <c r="A779" s="22"/>
      <c r="B779" s="22"/>
      <c r="C779" s="22"/>
      <c r="D779" s="115">
        <f t="shared" si="67"/>
        <v>759</v>
      </c>
      <c r="E779" s="248" t="str">
        <f t="array" ref="E779">IF($F779&lt;&gt;"",INDEX(DropDownLists!$K$10:$K$2516,MATCH($F779,DropDownLists!$L$10:$L$2516,0)),"")</f>
        <v/>
      </c>
      <c r="F779" s="116"/>
      <c r="G779" s="118"/>
      <c r="I779" s="144"/>
      <c r="J779" s="141"/>
      <c r="K779" s="145"/>
      <c r="L779" s="146"/>
      <c r="M779" s="195" t="str">
        <f t="array" ref="M779">IF($L779&lt;&gt;"",INDEX(DropDownLists!$H$10:$H$2516,MATCH($L779,DropDownLists!$I$10:$I$2516,0)),"")</f>
        <v/>
      </c>
      <c r="N779" s="148"/>
      <c r="O779" s="148"/>
      <c r="P779" s="146"/>
      <c r="Q779" s="148" t="s">
        <v>190</v>
      </c>
      <c r="R779" s="119" t="str">
        <f t="array" ref="R779">IF(ISNA(VLOOKUP($F779, AdmittedwithRecentDischarge!$I$28:$I$1527,1,FALSE)),"",MAX(IF((AdmittedwithRecentDischarge!$I$28:$I$1527=$F779)*(AdmittedwithRecentDischarge!$M$28:$M$1527&lt;=TransferLog!$J779),AdmittedwithRecentDischarge!$M$28:$M$1527)))</f>
        <v/>
      </c>
      <c r="S779" s="120" t="str">
        <f t="array" ref="S779">IF(ISNA(INDEX(AdmittedwithRecentDischarge!$AH$28:$AH$1527,MATCH($F779&amp;$R779,AdmittedwithRecentDischarge!$I$28:$I$1527&amp;AdmittedwithRecentDischarge!$M$28:$M$1527,0))),"", IF($R779&lt;&gt;"",INDEX(AdmittedwithRecentDischarge!$AH$28:$AH$1527,MATCH($F779&amp;$R779,AdmittedwithRecentDischarge!$I$28:$I$1527&amp;AdmittedwithRecentDischarge!$M$28:$M$1527,0)),""))</f>
        <v/>
      </c>
      <c r="T779" s="190">
        <f t="array" ref="T779">IF(ISNA(INDEX(AdmittedwithRecentDischarge!$I$28:$W$1527, (MATCH($F779&amp;$R779,AdmittedwithRecentDischarge!$I$28:$I$1527&amp;AdmittedwithRecentDischarge!$M$28:$M$1527,0)))),"",INDEX(AdmittedwithRecentDischarge!$I$28:$W$1527, (MATCH($F779&amp;$R779,AdmittedwithRecentDischarge!$I$28:$I$1527&amp;AdmittedwithRecentDischarge!$M$28:$M$1527,0)),9))</f>
        <v>0</v>
      </c>
      <c r="U779" s="191">
        <f t="array" ref="U779">IF(ISNA(INDEX(AdmittedwithRecentDischarge!$I$28:$W$1527, (MATCH($F779&amp;$R779,AdmittedwithRecentDischarge!$I$28:$I$1527&amp;AdmittedwithRecentDischarge!$M$28:$M$1527,0)))),"",INDEX(AdmittedwithRecentDischarge!$I$28:$W$1527, (MATCH($F779&amp;$R779,AdmittedwithRecentDischarge!$I$28:$I$1527&amp;AdmittedwithRecentDischarge!$M$28:$M$1527,0)),11))</f>
        <v>0</v>
      </c>
      <c r="V779" s="191">
        <f t="array" ref="V779">IF(ISNA(INDEX(AdmittedwithRecentDischarge!$I$28:$W$1527, (MATCH($F779&amp;$R779,AdmittedwithRecentDischarge!$I$28:$I$1527&amp;AdmittedwithRecentDischarge!$M$28:$M$1527,0)))),"",INDEX(AdmittedwithRecentDischarge!$I$28:$W$1527, (MATCH($F779&amp;$R779,AdmittedwithRecentDischarge!$I$28:$I$1527&amp;AdmittedwithRecentDischarge!$M$28:$M$1527,0)),15))</f>
        <v>0</v>
      </c>
      <c r="W779" s="228" t="b">
        <f t="shared" si="71"/>
        <v>0</v>
      </c>
      <c r="X779" s="224" t="str">
        <f t="array" ref="X779">IF(ISNA(VLOOKUP($F779, AdmittedwithRecentDischarge!$I$28:$I$1527,1,FALSE)),"",MAX(IF((AdmittedwithRecentDischarge!$I$28:$I$1527=$F779)*(AdmittedwithRecentDischarge!$K$28:$K$1527&lt;=TransferLog!$J779),AdmittedwithRecentDischarge!$K$28:$K$1527)))</f>
        <v/>
      </c>
      <c r="Y779" s="224" t="b">
        <f t="shared" si="72"/>
        <v>0</v>
      </c>
      <c r="Z779" s="208"/>
      <c r="AA779" s="207" t="str">
        <f t="shared" si="69"/>
        <v/>
      </c>
      <c r="AB779" s="212" t="b">
        <f t="shared" si="73"/>
        <v>0</v>
      </c>
      <c r="AC779" s="213">
        <f t="shared" si="70"/>
        <v>0</v>
      </c>
      <c r="AD779" s="298"/>
      <c r="AE779" s="299"/>
      <c r="AF779" s="21">
        <f t="shared" si="68"/>
        <v>0</v>
      </c>
    </row>
    <row r="780" spans="1:32" s="21" customFormat="1" ht="16.5" customHeight="1">
      <c r="A780" s="22"/>
      <c r="B780" s="22"/>
      <c r="C780" s="22"/>
      <c r="D780" s="115">
        <f t="shared" si="67"/>
        <v>760</v>
      </c>
      <c r="E780" s="248" t="str">
        <f t="array" ref="E780">IF($F780&lt;&gt;"",INDEX(DropDownLists!$K$10:$K$2516,MATCH($F780,DropDownLists!$L$10:$L$2516,0)),"")</f>
        <v/>
      </c>
      <c r="F780" s="116"/>
      <c r="G780" s="118"/>
      <c r="I780" s="144"/>
      <c r="J780" s="141"/>
      <c r="K780" s="145"/>
      <c r="L780" s="146"/>
      <c r="M780" s="195" t="str">
        <f t="array" ref="M780">IF($L780&lt;&gt;"",INDEX(DropDownLists!$H$10:$H$2516,MATCH($L780,DropDownLists!$I$10:$I$2516,0)),"")</f>
        <v/>
      </c>
      <c r="N780" s="148"/>
      <c r="O780" s="148"/>
      <c r="P780" s="146"/>
      <c r="Q780" s="148" t="s">
        <v>190</v>
      </c>
      <c r="R780" s="119" t="str">
        <f t="array" ref="R780">IF(ISNA(VLOOKUP($F780, AdmittedwithRecentDischarge!$I$28:$I$1527,1,FALSE)),"",MAX(IF((AdmittedwithRecentDischarge!$I$28:$I$1527=$F780)*(AdmittedwithRecentDischarge!$M$28:$M$1527&lt;=TransferLog!$J780),AdmittedwithRecentDischarge!$M$28:$M$1527)))</f>
        <v/>
      </c>
      <c r="S780" s="120" t="str">
        <f t="array" ref="S780">IF(ISNA(INDEX(AdmittedwithRecentDischarge!$AH$28:$AH$1527,MATCH($F780&amp;$R780,AdmittedwithRecentDischarge!$I$28:$I$1527&amp;AdmittedwithRecentDischarge!$M$28:$M$1527,0))),"", IF($R780&lt;&gt;"",INDEX(AdmittedwithRecentDischarge!$AH$28:$AH$1527,MATCH($F780&amp;$R780,AdmittedwithRecentDischarge!$I$28:$I$1527&amp;AdmittedwithRecentDischarge!$M$28:$M$1527,0)),""))</f>
        <v/>
      </c>
      <c r="T780" s="190">
        <f t="array" ref="T780">IF(ISNA(INDEX(AdmittedwithRecentDischarge!$I$28:$W$1527, (MATCH($F780&amp;$R780,AdmittedwithRecentDischarge!$I$28:$I$1527&amp;AdmittedwithRecentDischarge!$M$28:$M$1527,0)))),"",INDEX(AdmittedwithRecentDischarge!$I$28:$W$1527, (MATCH($F780&amp;$R780,AdmittedwithRecentDischarge!$I$28:$I$1527&amp;AdmittedwithRecentDischarge!$M$28:$M$1527,0)),9))</f>
        <v>0</v>
      </c>
      <c r="U780" s="191">
        <f t="array" ref="U780">IF(ISNA(INDEX(AdmittedwithRecentDischarge!$I$28:$W$1527, (MATCH($F780&amp;$R780,AdmittedwithRecentDischarge!$I$28:$I$1527&amp;AdmittedwithRecentDischarge!$M$28:$M$1527,0)))),"",INDEX(AdmittedwithRecentDischarge!$I$28:$W$1527, (MATCH($F780&amp;$R780,AdmittedwithRecentDischarge!$I$28:$I$1527&amp;AdmittedwithRecentDischarge!$M$28:$M$1527,0)),11))</f>
        <v>0</v>
      </c>
      <c r="V780" s="191">
        <f t="array" ref="V780">IF(ISNA(INDEX(AdmittedwithRecentDischarge!$I$28:$W$1527, (MATCH($F780&amp;$R780,AdmittedwithRecentDischarge!$I$28:$I$1527&amp;AdmittedwithRecentDischarge!$M$28:$M$1527,0)))),"",INDEX(AdmittedwithRecentDischarge!$I$28:$W$1527, (MATCH($F780&amp;$R780,AdmittedwithRecentDischarge!$I$28:$I$1527&amp;AdmittedwithRecentDischarge!$M$28:$M$1527,0)),15))</f>
        <v>0</v>
      </c>
      <c r="W780" s="228" t="b">
        <f t="shared" si="71"/>
        <v>0</v>
      </c>
      <c r="X780" s="224" t="str">
        <f t="array" ref="X780">IF(ISNA(VLOOKUP($F780, AdmittedwithRecentDischarge!$I$28:$I$1527,1,FALSE)),"",MAX(IF((AdmittedwithRecentDischarge!$I$28:$I$1527=$F780)*(AdmittedwithRecentDischarge!$K$28:$K$1527&lt;=TransferLog!$J780),AdmittedwithRecentDischarge!$K$28:$K$1527)))</f>
        <v/>
      </c>
      <c r="Y780" s="224" t="b">
        <f t="shared" si="72"/>
        <v>0</v>
      </c>
      <c r="Z780" s="208"/>
      <c r="AA780" s="207" t="str">
        <f t="shared" si="69"/>
        <v/>
      </c>
      <c r="AB780" s="212" t="b">
        <f t="shared" si="73"/>
        <v>0</v>
      </c>
      <c r="AC780" s="213">
        <f t="shared" si="70"/>
        <v>0</v>
      </c>
      <c r="AD780" s="298"/>
      <c r="AE780" s="299"/>
      <c r="AF780" s="21">
        <f t="shared" si="68"/>
        <v>0</v>
      </c>
    </row>
    <row r="781" spans="1:32" s="21" customFormat="1" ht="16.5" customHeight="1">
      <c r="A781" s="22"/>
      <c r="B781" s="22"/>
      <c r="C781" s="22"/>
      <c r="D781" s="115">
        <f t="shared" si="67"/>
        <v>761</v>
      </c>
      <c r="E781" s="248" t="str">
        <f t="array" ref="E781">IF($F781&lt;&gt;"",INDEX(DropDownLists!$K$10:$K$2516,MATCH($F781,DropDownLists!$L$10:$L$2516,0)),"")</f>
        <v/>
      </c>
      <c r="F781" s="116"/>
      <c r="G781" s="118"/>
      <c r="I781" s="144"/>
      <c r="J781" s="141"/>
      <c r="K781" s="145"/>
      <c r="L781" s="146"/>
      <c r="M781" s="195" t="str">
        <f t="array" ref="M781">IF($L781&lt;&gt;"",INDEX(DropDownLists!$H$10:$H$2516,MATCH($L781,DropDownLists!$I$10:$I$2516,0)),"")</f>
        <v/>
      </c>
      <c r="N781" s="148"/>
      <c r="O781" s="148"/>
      <c r="P781" s="146"/>
      <c r="Q781" s="148" t="s">
        <v>190</v>
      </c>
      <c r="R781" s="119" t="str">
        <f t="array" ref="R781">IF(ISNA(VLOOKUP($F781, AdmittedwithRecentDischarge!$I$28:$I$1527,1,FALSE)),"",MAX(IF((AdmittedwithRecentDischarge!$I$28:$I$1527=$F781)*(AdmittedwithRecentDischarge!$M$28:$M$1527&lt;=TransferLog!$J781),AdmittedwithRecentDischarge!$M$28:$M$1527)))</f>
        <v/>
      </c>
      <c r="S781" s="120" t="str">
        <f t="array" ref="S781">IF(ISNA(INDEX(AdmittedwithRecentDischarge!$AH$28:$AH$1527,MATCH($F781&amp;$R781,AdmittedwithRecentDischarge!$I$28:$I$1527&amp;AdmittedwithRecentDischarge!$M$28:$M$1527,0))),"", IF($R781&lt;&gt;"",INDEX(AdmittedwithRecentDischarge!$AH$28:$AH$1527,MATCH($F781&amp;$R781,AdmittedwithRecentDischarge!$I$28:$I$1527&amp;AdmittedwithRecentDischarge!$M$28:$M$1527,0)),""))</f>
        <v/>
      </c>
      <c r="T781" s="190">
        <f t="array" ref="T781">IF(ISNA(INDEX(AdmittedwithRecentDischarge!$I$28:$W$1527, (MATCH($F781&amp;$R781,AdmittedwithRecentDischarge!$I$28:$I$1527&amp;AdmittedwithRecentDischarge!$M$28:$M$1527,0)))),"",INDEX(AdmittedwithRecentDischarge!$I$28:$W$1527, (MATCH($F781&amp;$R781,AdmittedwithRecentDischarge!$I$28:$I$1527&amp;AdmittedwithRecentDischarge!$M$28:$M$1527,0)),9))</f>
        <v>0</v>
      </c>
      <c r="U781" s="191">
        <f t="array" ref="U781">IF(ISNA(INDEX(AdmittedwithRecentDischarge!$I$28:$W$1527, (MATCH($F781&amp;$R781,AdmittedwithRecentDischarge!$I$28:$I$1527&amp;AdmittedwithRecentDischarge!$M$28:$M$1527,0)))),"",INDEX(AdmittedwithRecentDischarge!$I$28:$W$1527, (MATCH($F781&amp;$R781,AdmittedwithRecentDischarge!$I$28:$I$1527&amp;AdmittedwithRecentDischarge!$M$28:$M$1527,0)),11))</f>
        <v>0</v>
      </c>
      <c r="V781" s="191">
        <f t="array" ref="V781">IF(ISNA(INDEX(AdmittedwithRecentDischarge!$I$28:$W$1527, (MATCH($F781&amp;$R781,AdmittedwithRecentDischarge!$I$28:$I$1527&amp;AdmittedwithRecentDischarge!$M$28:$M$1527,0)))),"",INDEX(AdmittedwithRecentDischarge!$I$28:$W$1527, (MATCH($F781&amp;$R781,AdmittedwithRecentDischarge!$I$28:$I$1527&amp;AdmittedwithRecentDischarge!$M$28:$M$1527,0)),15))</f>
        <v>0</v>
      </c>
      <c r="W781" s="228" t="b">
        <f t="shared" si="71"/>
        <v>0</v>
      </c>
      <c r="X781" s="224" t="str">
        <f t="array" ref="X781">IF(ISNA(VLOOKUP($F781, AdmittedwithRecentDischarge!$I$28:$I$1527,1,FALSE)),"",MAX(IF((AdmittedwithRecentDischarge!$I$28:$I$1527=$F781)*(AdmittedwithRecentDischarge!$K$28:$K$1527&lt;=TransferLog!$J781),AdmittedwithRecentDischarge!$K$28:$K$1527)))</f>
        <v/>
      </c>
      <c r="Y781" s="224" t="b">
        <f t="shared" si="72"/>
        <v>0</v>
      </c>
      <c r="Z781" s="208"/>
      <c r="AA781" s="207" t="str">
        <f t="shared" si="69"/>
        <v/>
      </c>
      <c r="AB781" s="212" t="b">
        <f t="shared" si="73"/>
        <v>0</v>
      </c>
      <c r="AC781" s="213">
        <f t="shared" si="70"/>
        <v>0</v>
      </c>
      <c r="AD781" s="298"/>
      <c r="AE781" s="299"/>
      <c r="AF781" s="21">
        <f t="shared" si="68"/>
        <v>0</v>
      </c>
    </row>
    <row r="782" spans="1:32" s="21" customFormat="1" ht="16.5" customHeight="1">
      <c r="A782" s="22"/>
      <c r="B782" s="22"/>
      <c r="C782" s="22"/>
      <c r="D782" s="115">
        <f t="shared" si="67"/>
        <v>762</v>
      </c>
      <c r="E782" s="248" t="str">
        <f t="array" ref="E782">IF($F782&lt;&gt;"",INDEX(DropDownLists!$K$10:$K$2516,MATCH($F782,DropDownLists!$L$10:$L$2516,0)),"")</f>
        <v/>
      </c>
      <c r="F782" s="116"/>
      <c r="G782" s="118"/>
      <c r="I782" s="144"/>
      <c r="J782" s="141"/>
      <c r="K782" s="145"/>
      <c r="L782" s="146"/>
      <c r="M782" s="195" t="str">
        <f t="array" ref="M782">IF($L782&lt;&gt;"",INDEX(DropDownLists!$H$10:$H$2516,MATCH($L782,DropDownLists!$I$10:$I$2516,0)),"")</f>
        <v/>
      </c>
      <c r="N782" s="148"/>
      <c r="O782" s="148"/>
      <c r="P782" s="146"/>
      <c r="Q782" s="148" t="s">
        <v>190</v>
      </c>
      <c r="R782" s="119" t="str">
        <f t="array" ref="R782">IF(ISNA(VLOOKUP($F782, AdmittedwithRecentDischarge!$I$28:$I$1527,1,FALSE)),"",MAX(IF((AdmittedwithRecentDischarge!$I$28:$I$1527=$F782)*(AdmittedwithRecentDischarge!$M$28:$M$1527&lt;=TransferLog!$J782),AdmittedwithRecentDischarge!$M$28:$M$1527)))</f>
        <v/>
      </c>
      <c r="S782" s="120" t="str">
        <f t="array" ref="S782">IF(ISNA(INDEX(AdmittedwithRecentDischarge!$AH$28:$AH$1527,MATCH($F782&amp;$R782,AdmittedwithRecentDischarge!$I$28:$I$1527&amp;AdmittedwithRecentDischarge!$M$28:$M$1527,0))),"", IF($R782&lt;&gt;"",INDEX(AdmittedwithRecentDischarge!$AH$28:$AH$1527,MATCH($F782&amp;$R782,AdmittedwithRecentDischarge!$I$28:$I$1527&amp;AdmittedwithRecentDischarge!$M$28:$M$1527,0)),""))</f>
        <v/>
      </c>
      <c r="T782" s="190">
        <f t="array" ref="T782">IF(ISNA(INDEX(AdmittedwithRecentDischarge!$I$28:$W$1527, (MATCH($F782&amp;$R782,AdmittedwithRecentDischarge!$I$28:$I$1527&amp;AdmittedwithRecentDischarge!$M$28:$M$1527,0)))),"",INDEX(AdmittedwithRecentDischarge!$I$28:$W$1527, (MATCH($F782&amp;$R782,AdmittedwithRecentDischarge!$I$28:$I$1527&amp;AdmittedwithRecentDischarge!$M$28:$M$1527,0)),9))</f>
        <v>0</v>
      </c>
      <c r="U782" s="191">
        <f t="array" ref="U782">IF(ISNA(INDEX(AdmittedwithRecentDischarge!$I$28:$W$1527, (MATCH($F782&amp;$R782,AdmittedwithRecentDischarge!$I$28:$I$1527&amp;AdmittedwithRecentDischarge!$M$28:$M$1527,0)))),"",INDEX(AdmittedwithRecentDischarge!$I$28:$W$1527, (MATCH($F782&amp;$R782,AdmittedwithRecentDischarge!$I$28:$I$1527&amp;AdmittedwithRecentDischarge!$M$28:$M$1527,0)),11))</f>
        <v>0</v>
      </c>
      <c r="V782" s="191">
        <f t="array" ref="V782">IF(ISNA(INDEX(AdmittedwithRecentDischarge!$I$28:$W$1527, (MATCH($F782&amp;$R782,AdmittedwithRecentDischarge!$I$28:$I$1527&amp;AdmittedwithRecentDischarge!$M$28:$M$1527,0)))),"",INDEX(AdmittedwithRecentDischarge!$I$28:$W$1527, (MATCH($F782&amp;$R782,AdmittedwithRecentDischarge!$I$28:$I$1527&amp;AdmittedwithRecentDischarge!$M$28:$M$1527,0)),15))</f>
        <v>0</v>
      </c>
      <c r="W782" s="228" t="b">
        <f t="shared" si="71"/>
        <v>0</v>
      </c>
      <c r="X782" s="224" t="str">
        <f t="array" ref="X782">IF(ISNA(VLOOKUP($F782, AdmittedwithRecentDischarge!$I$28:$I$1527,1,FALSE)),"",MAX(IF((AdmittedwithRecentDischarge!$I$28:$I$1527=$F782)*(AdmittedwithRecentDischarge!$K$28:$K$1527&lt;=TransferLog!$J782),AdmittedwithRecentDischarge!$K$28:$K$1527)))</f>
        <v/>
      </c>
      <c r="Y782" s="224" t="b">
        <f t="shared" si="72"/>
        <v>0</v>
      </c>
      <c r="Z782" s="208"/>
      <c r="AA782" s="207" t="str">
        <f t="shared" si="69"/>
        <v/>
      </c>
      <c r="AB782" s="212" t="b">
        <f t="shared" si="73"/>
        <v>0</v>
      </c>
      <c r="AC782" s="213">
        <f t="shared" si="70"/>
        <v>0</v>
      </c>
      <c r="AD782" s="298"/>
      <c r="AE782" s="299"/>
      <c r="AF782" s="21">
        <f t="shared" si="68"/>
        <v>0</v>
      </c>
    </row>
    <row r="783" spans="1:32" s="21" customFormat="1" ht="16.5" customHeight="1">
      <c r="A783" s="22"/>
      <c r="B783" s="22"/>
      <c r="C783" s="22"/>
      <c r="D783" s="115">
        <f t="shared" si="67"/>
        <v>763</v>
      </c>
      <c r="E783" s="248" t="str">
        <f t="array" ref="E783">IF($F783&lt;&gt;"",INDEX(DropDownLists!$K$10:$K$2516,MATCH($F783,DropDownLists!$L$10:$L$2516,0)),"")</f>
        <v/>
      </c>
      <c r="F783" s="116"/>
      <c r="G783" s="118"/>
      <c r="I783" s="144"/>
      <c r="J783" s="141"/>
      <c r="K783" s="145"/>
      <c r="L783" s="146"/>
      <c r="M783" s="195" t="str">
        <f t="array" ref="M783">IF($L783&lt;&gt;"",INDEX(DropDownLists!$H$10:$H$2516,MATCH($L783,DropDownLists!$I$10:$I$2516,0)),"")</f>
        <v/>
      </c>
      <c r="N783" s="148"/>
      <c r="O783" s="148"/>
      <c r="P783" s="146"/>
      <c r="Q783" s="148" t="s">
        <v>190</v>
      </c>
      <c r="R783" s="119" t="str">
        <f t="array" ref="R783">IF(ISNA(VLOOKUP($F783, AdmittedwithRecentDischarge!$I$28:$I$1527,1,FALSE)),"",MAX(IF((AdmittedwithRecentDischarge!$I$28:$I$1527=$F783)*(AdmittedwithRecentDischarge!$M$28:$M$1527&lt;=TransferLog!$J783),AdmittedwithRecentDischarge!$M$28:$M$1527)))</f>
        <v/>
      </c>
      <c r="S783" s="120" t="str">
        <f t="array" ref="S783">IF(ISNA(INDEX(AdmittedwithRecentDischarge!$AH$28:$AH$1527,MATCH($F783&amp;$R783,AdmittedwithRecentDischarge!$I$28:$I$1527&amp;AdmittedwithRecentDischarge!$M$28:$M$1527,0))),"", IF($R783&lt;&gt;"",INDEX(AdmittedwithRecentDischarge!$AH$28:$AH$1527,MATCH($F783&amp;$R783,AdmittedwithRecentDischarge!$I$28:$I$1527&amp;AdmittedwithRecentDischarge!$M$28:$M$1527,0)),""))</f>
        <v/>
      </c>
      <c r="T783" s="190">
        <f t="array" ref="T783">IF(ISNA(INDEX(AdmittedwithRecentDischarge!$I$28:$W$1527, (MATCH($F783&amp;$R783,AdmittedwithRecentDischarge!$I$28:$I$1527&amp;AdmittedwithRecentDischarge!$M$28:$M$1527,0)))),"",INDEX(AdmittedwithRecentDischarge!$I$28:$W$1527, (MATCH($F783&amp;$R783,AdmittedwithRecentDischarge!$I$28:$I$1527&amp;AdmittedwithRecentDischarge!$M$28:$M$1527,0)),9))</f>
        <v>0</v>
      </c>
      <c r="U783" s="191">
        <f t="array" ref="U783">IF(ISNA(INDEX(AdmittedwithRecentDischarge!$I$28:$W$1527, (MATCH($F783&amp;$R783,AdmittedwithRecentDischarge!$I$28:$I$1527&amp;AdmittedwithRecentDischarge!$M$28:$M$1527,0)))),"",INDEX(AdmittedwithRecentDischarge!$I$28:$W$1527, (MATCH($F783&amp;$R783,AdmittedwithRecentDischarge!$I$28:$I$1527&amp;AdmittedwithRecentDischarge!$M$28:$M$1527,0)),11))</f>
        <v>0</v>
      </c>
      <c r="V783" s="191">
        <f t="array" ref="V783">IF(ISNA(INDEX(AdmittedwithRecentDischarge!$I$28:$W$1527, (MATCH($F783&amp;$R783,AdmittedwithRecentDischarge!$I$28:$I$1527&amp;AdmittedwithRecentDischarge!$M$28:$M$1527,0)))),"",INDEX(AdmittedwithRecentDischarge!$I$28:$W$1527, (MATCH($F783&amp;$R783,AdmittedwithRecentDischarge!$I$28:$I$1527&amp;AdmittedwithRecentDischarge!$M$28:$M$1527,0)),15))</f>
        <v>0</v>
      </c>
      <c r="W783" s="228" t="b">
        <f t="shared" si="71"/>
        <v>0</v>
      </c>
      <c r="X783" s="224" t="str">
        <f t="array" ref="X783">IF(ISNA(VLOOKUP($F783, AdmittedwithRecentDischarge!$I$28:$I$1527,1,FALSE)),"",MAX(IF((AdmittedwithRecentDischarge!$I$28:$I$1527=$F783)*(AdmittedwithRecentDischarge!$K$28:$K$1527&lt;=TransferLog!$J783),AdmittedwithRecentDischarge!$K$28:$K$1527)))</f>
        <v/>
      </c>
      <c r="Y783" s="224" t="b">
        <f t="shared" si="72"/>
        <v>0</v>
      </c>
      <c r="Z783" s="208"/>
      <c r="AA783" s="207" t="str">
        <f t="shared" si="69"/>
        <v/>
      </c>
      <c r="AB783" s="212" t="b">
        <f t="shared" si="73"/>
        <v>0</v>
      </c>
      <c r="AC783" s="213">
        <f t="shared" si="70"/>
        <v>0</v>
      </c>
      <c r="AD783" s="298"/>
      <c r="AE783" s="299"/>
      <c r="AF783" s="21">
        <f t="shared" si="68"/>
        <v>0</v>
      </c>
    </row>
    <row r="784" spans="1:32" s="21" customFormat="1" ht="16.5" customHeight="1">
      <c r="A784" s="22"/>
      <c r="B784" s="22"/>
      <c r="C784" s="22"/>
      <c r="D784" s="115">
        <f t="shared" si="67"/>
        <v>764</v>
      </c>
      <c r="E784" s="248" t="str">
        <f t="array" ref="E784">IF($F784&lt;&gt;"",INDEX(DropDownLists!$K$10:$K$2516,MATCH($F784,DropDownLists!$L$10:$L$2516,0)),"")</f>
        <v/>
      </c>
      <c r="F784" s="116"/>
      <c r="G784" s="118"/>
      <c r="I784" s="144"/>
      <c r="J784" s="141"/>
      <c r="K784" s="145"/>
      <c r="L784" s="146"/>
      <c r="M784" s="195" t="str">
        <f t="array" ref="M784">IF($L784&lt;&gt;"",INDEX(DropDownLists!$H$10:$H$2516,MATCH($L784,DropDownLists!$I$10:$I$2516,0)),"")</f>
        <v/>
      </c>
      <c r="N784" s="148"/>
      <c r="O784" s="148"/>
      <c r="P784" s="146"/>
      <c r="Q784" s="148" t="s">
        <v>190</v>
      </c>
      <c r="R784" s="119" t="str">
        <f t="array" ref="R784">IF(ISNA(VLOOKUP($F784, AdmittedwithRecentDischarge!$I$28:$I$1527,1,FALSE)),"",MAX(IF((AdmittedwithRecentDischarge!$I$28:$I$1527=$F784)*(AdmittedwithRecentDischarge!$M$28:$M$1527&lt;=TransferLog!$J784),AdmittedwithRecentDischarge!$M$28:$M$1527)))</f>
        <v/>
      </c>
      <c r="S784" s="120" t="str">
        <f t="array" ref="S784">IF(ISNA(INDEX(AdmittedwithRecentDischarge!$AH$28:$AH$1527,MATCH($F784&amp;$R784,AdmittedwithRecentDischarge!$I$28:$I$1527&amp;AdmittedwithRecentDischarge!$M$28:$M$1527,0))),"", IF($R784&lt;&gt;"",INDEX(AdmittedwithRecentDischarge!$AH$28:$AH$1527,MATCH($F784&amp;$R784,AdmittedwithRecentDischarge!$I$28:$I$1527&amp;AdmittedwithRecentDischarge!$M$28:$M$1527,0)),""))</f>
        <v/>
      </c>
      <c r="T784" s="190">
        <f t="array" ref="T784">IF(ISNA(INDEX(AdmittedwithRecentDischarge!$I$28:$W$1527, (MATCH($F784&amp;$R784,AdmittedwithRecentDischarge!$I$28:$I$1527&amp;AdmittedwithRecentDischarge!$M$28:$M$1527,0)))),"",INDEX(AdmittedwithRecentDischarge!$I$28:$W$1527, (MATCH($F784&amp;$R784,AdmittedwithRecentDischarge!$I$28:$I$1527&amp;AdmittedwithRecentDischarge!$M$28:$M$1527,0)),9))</f>
        <v>0</v>
      </c>
      <c r="U784" s="191">
        <f t="array" ref="U784">IF(ISNA(INDEX(AdmittedwithRecentDischarge!$I$28:$W$1527, (MATCH($F784&amp;$R784,AdmittedwithRecentDischarge!$I$28:$I$1527&amp;AdmittedwithRecentDischarge!$M$28:$M$1527,0)))),"",INDEX(AdmittedwithRecentDischarge!$I$28:$W$1527, (MATCH($F784&amp;$R784,AdmittedwithRecentDischarge!$I$28:$I$1527&amp;AdmittedwithRecentDischarge!$M$28:$M$1527,0)),11))</f>
        <v>0</v>
      </c>
      <c r="V784" s="191">
        <f t="array" ref="V784">IF(ISNA(INDEX(AdmittedwithRecentDischarge!$I$28:$W$1527, (MATCH($F784&amp;$R784,AdmittedwithRecentDischarge!$I$28:$I$1527&amp;AdmittedwithRecentDischarge!$M$28:$M$1527,0)))),"",INDEX(AdmittedwithRecentDischarge!$I$28:$W$1527, (MATCH($F784&amp;$R784,AdmittedwithRecentDischarge!$I$28:$I$1527&amp;AdmittedwithRecentDischarge!$M$28:$M$1527,0)),15))</f>
        <v>0</v>
      </c>
      <c r="W784" s="228" t="b">
        <f t="shared" si="71"/>
        <v>0</v>
      </c>
      <c r="X784" s="224" t="str">
        <f t="array" ref="X784">IF(ISNA(VLOOKUP($F784, AdmittedwithRecentDischarge!$I$28:$I$1527,1,FALSE)),"",MAX(IF((AdmittedwithRecentDischarge!$I$28:$I$1527=$F784)*(AdmittedwithRecentDischarge!$K$28:$K$1527&lt;=TransferLog!$J784),AdmittedwithRecentDischarge!$K$28:$K$1527)))</f>
        <v/>
      </c>
      <c r="Y784" s="224" t="b">
        <f t="shared" si="72"/>
        <v>0</v>
      </c>
      <c r="Z784" s="208"/>
      <c r="AA784" s="207" t="str">
        <f t="shared" si="69"/>
        <v/>
      </c>
      <c r="AB784" s="212" t="b">
        <f t="shared" si="73"/>
        <v>0</v>
      </c>
      <c r="AC784" s="213">
        <f t="shared" si="70"/>
        <v>0</v>
      </c>
      <c r="AD784" s="298"/>
      <c r="AE784" s="299"/>
      <c r="AF784" s="21">
        <f t="shared" si="68"/>
        <v>0</v>
      </c>
    </row>
    <row r="785" spans="1:32" s="21" customFormat="1" ht="16.5" customHeight="1">
      <c r="A785" s="22"/>
      <c r="B785" s="22"/>
      <c r="C785" s="22"/>
      <c r="D785" s="115">
        <f t="shared" si="67"/>
        <v>765</v>
      </c>
      <c r="E785" s="248" t="str">
        <f t="array" ref="E785">IF($F785&lt;&gt;"",INDEX(DropDownLists!$K$10:$K$2516,MATCH($F785,DropDownLists!$L$10:$L$2516,0)),"")</f>
        <v/>
      </c>
      <c r="F785" s="116"/>
      <c r="G785" s="118"/>
      <c r="I785" s="144"/>
      <c r="J785" s="141"/>
      <c r="K785" s="145"/>
      <c r="L785" s="146"/>
      <c r="M785" s="195" t="str">
        <f t="array" ref="M785">IF($L785&lt;&gt;"",INDEX(DropDownLists!$H$10:$H$2516,MATCH($L785,DropDownLists!$I$10:$I$2516,0)),"")</f>
        <v/>
      </c>
      <c r="N785" s="148"/>
      <c r="O785" s="148"/>
      <c r="P785" s="146"/>
      <c r="Q785" s="148" t="s">
        <v>190</v>
      </c>
      <c r="R785" s="119" t="str">
        <f t="array" ref="R785">IF(ISNA(VLOOKUP($F785, AdmittedwithRecentDischarge!$I$28:$I$1527,1,FALSE)),"",MAX(IF((AdmittedwithRecentDischarge!$I$28:$I$1527=$F785)*(AdmittedwithRecentDischarge!$M$28:$M$1527&lt;=TransferLog!$J785),AdmittedwithRecentDischarge!$M$28:$M$1527)))</f>
        <v/>
      </c>
      <c r="S785" s="120" t="str">
        <f t="array" ref="S785">IF(ISNA(INDEX(AdmittedwithRecentDischarge!$AH$28:$AH$1527,MATCH($F785&amp;$R785,AdmittedwithRecentDischarge!$I$28:$I$1527&amp;AdmittedwithRecentDischarge!$M$28:$M$1527,0))),"", IF($R785&lt;&gt;"",INDEX(AdmittedwithRecentDischarge!$AH$28:$AH$1527,MATCH($F785&amp;$R785,AdmittedwithRecentDischarge!$I$28:$I$1527&amp;AdmittedwithRecentDischarge!$M$28:$M$1527,0)),""))</f>
        <v/>
      </c>
      <c r="T785" s="190">
        <f t="array" ref="T785">IF(ISNA(INDEX(AdmittedwithRecentDischarge!$I$28:$W$1527, (MATCH($F785&amp;$R785,AdmittedwithRecentDischarge!$I$28:$I$1527&amp;AdmittedwithRecentDischarge!$M$28:$M$1527,0)))),"",INDEX(AdmittedwithRecentDischarge!$I$28:$W$1527, (MATCH($F785&amp;$R785,AdmittedwithRecentDischarge!$I$28:$I$1527&amp;AdmittedwithRecentDischarge!$M$28:$M$1527,0)),9))</f>
        <v>0</v>
      </c>
      <c r="U785" s="191">
        <f t="array" ref="U785">IF(ISNA(INDEX(AdmittedwithRecentDischarge!$I$28:$W$1527, (MATCH($F785&amp;$R785,AdmittedwithRecentDischarge!$I$28:$I$1527&amp;AdmittedwithRecentDischarge!$M$28:$M$1527,0)))),"",INDEX(AdmittedwithRecentDischarge!$I$28:$W$1527, (MATCH($F785&amp;$R785,AdmittedwithRecentDischarge!$I$28:$I$1527&amp;AdmittedwithRecentDischarge!$M$28:$M$1527,0)),11))</f>
        <v>0</v>
      </c>
      <c r="V785" s="191">
        <f t="array" ref="V785">IF(ISNA(INDEX(AdmittedwithRecentDischarge!$I$28:$W$1527, (MATCH($F785&amp;$R785,AdmittedwithRecentDischarge!$I$28:$I$1527&amp;AdmittedwithRecentDischarge!$M$28:$M$1527,0)))),"",INDEX(AdmittedwithRecentDischarge!$I$28:$W$1527, (MATCH($F785&amp;$R785,AdmittedwithRecentDischarge!$I$28:$I$1527&amp;AdmittedwithRecentDischarge!$M$28:$M$1527,0)),15))</f>
        <v>0</v>
      </c>
      <c r="W785" s="228" t="b">
        <f t="shared" si="71"/>
        <v>0</v>
      </c>
      <c r="X785" s="224" t="str">
        <f t="array" ref="X785">IF(ISNA(VLOOKUP($F785, AdmittedwithRecentDischarge!$I$28:$I$1527,1,FALSE)),"",MAX(IF((AdmittedwithRecentDischarge!$I$28:$I$1527=$F785)*(AdmittedwithRecentDischarge!$K$28:$K$1527&lt;=TransferLog!$J785),AdmittedwithRecentDischarge!$K$28:$K$1527)))</f>
        <v/>
      </c>
      <c r="Y785" s="224" t="b">
        <f t="shared" si="72"/>
        <v>0</v>
      </c>
      <c r="Z785" s="208"/>
      <c r="AA785" s="207" t="str">
        <f t="shared" si="69"/>
        <v/>
      </c>
      <c r="AB785" s="212" t="b">
        <f t="shared" si="73"/>
        <v>0</v>
      </c>
      <c r="AC785" s="213">
        <f t="shared" si="70"/>
        <v>0</v>
      </c>
      <c r="AD785" s="298"/>
      <c r="AE785" s="299"/>
      <c r="AF785" s="21">
        <f t="shared" si="68"/>
        <v>0</v>
      </c>
    </row>
    <row r="786" spans="1:32" s="21" customFormat="1" ht="16.5" customHeight="1">
      <c r="A786" s="22"/>
      <c r="B786" s="22"/>
      <c r="C786" s="22"/>
      <c r="D786" s="115">
        <f t="shared" si="67"/>
        <v>766</v>
      </c>
      <c r="E786" s="248" t="str">
        <f t="array" ref="E786">IF($F786&lt;&gt;"",INDEX(DropDownLists!$K$10:$K$2516,MATCH($F786,DropDownLists!$L$10:$L$2516,0)),"")</f>
        <v/>
      </c>
      <c r="F786" s="116"/>
      <c r="G786" s="118"/>
      <c r="I786" s="144"/>
      <c r="J786" s="141"/>
      <c r="K786" s="145"/>
      <c r="L786" s="146"/>
      <c r="M786" s="195" t="str">
        <f t="array" ref="M786">IF($L786&lt;&gt;"",INDEX(DropDownLists!$H$10:$H$2516,MATCH($L786,DropDownLists!$I$10:$I$2516,0)),"")</f>
        <v/>
      </c>
      <c r="N786" s="148"/>
      <c r="O786" s="148"/>
      <c r="P786" s="146"/>
      <c r="Q786" s="148" t="s">
        <v>190</v>
      </c>
      <c r="R786" s="119" t="str">
        <f t="array" ref="R786">IF(ISNA(VLOOKUP($F786, AdmittedwithRecentDischarge!$I$28:$I$1527,1,FALSE)),"",MAX(IF((AdmittedwithRecentDischarge!$I$28:$I$1527=$F786)*(AdmittedwithRecentDischarge!$M$28:$M$1527&lt;=TransferLog!$J786),AdmittedwithRecentDischarge!$M$28:$M$1527)))</f>
        <v/>
      </c>
      <c r="S786" s="120" t="str">
        <f t="array" ref="S786">IF(ISNA(INDEX(AdmittedwithRecentDischarge!$AH$28:$AH$1527,MATCH($F786&amp;$R786,AdmittedwithRecentDischarge!$I$28:$I$1527&amp;AdmittedwithRecentDischarge!$M$28:$M$1527,0))),"", IF($R786&lt;&gt;"",INDEX(AdmittedwithRecentDischarge!$AH$28:$AH$1527,MATCH($F786&amp;$R786,AdmittedwithRecentDischarge!$I$28:$I$1527&amp;AdmittedwithRecentDischarge!$M$28:$M$1527,0)),""))</f>
        <v/>
      </c>
      <c r="T786" s="190">
        <f t="array" ref="T786">IF(ISNA(INDEX(AdmittedwithRecentDischarge!$I$28:$W$1527, (MATCH($F786&amp;$R786,AdmittedwithRecentDischarge!$I$28:$I$1527&amp;AdmittedwithRecentDischarge!$M$28:$M$1527,0)))),"",INDEX(AdmittedwithRecentDischarge!$I$28:$W$1527, (MATCH($F786&amp;$R786,AdmittedwithRecentDischarge!$I$28:$I$1527&amp;AdmittedwithRecentDischarge!$M$28:$M$1527,0)),9))</f>
        <v>0</v>
      </c>
      <c r="U786" s="191">
        <f t="array" ref="U786">IF(ISNA(INDEX(AdmittedwithRecentDischarge!$I$28:$W$1527, (MATCH($F786&amp;$R786,AdmittedwithRecentDischarge!$I$28:$I$1527&amp;AdmittedwithRecentDischarge!$M$28:$M$1527,0)))),"",INDEX(AdmittedwithRecentDischarge!$I$28:$W$1527, (MATCH($F786&amp;$R786,AdmittedwithRecentDischarge!$I$28:$I$1527&amp;AdmittedwithRecentDischarge!$M$28:$M$1527,0)),11))</f>
        <v>0</v>
      </c>
      <c r="V786" s="191">
        <f t="array" ref="V786">IF(ISNA(INDEX(AdmittedwithRecentDischarge!$I$28:$W$1527, (MATCH($F786&amp;$R786,AdmittedwithRecentDischarge!$I$28:$I$1527&amp;AdmittedwithRecentDischarge!$M$28:$M$1527,0)))),"",INDEX(AdmittedwithRecentDischarge!$I$28:$W$1527, (MATCH($F786&amp;$R786,AdmittedwithRecentDischarge!$I$28:$I$1527&amp;AdmittedwithRecentDischarge!$M$28:$M$1527,0)),15))</f>
        <v>0</v>
      </c>
      <c r="W786" s="228" t="b">
        <f t="shared" si="71"/>
        <v>0</v>
      </c>
      <c r="X786" s="224" t="str">
        <f t="array" ref="X786">IF(ISNA(VLOOKUP($F786, AdmittedwithRecentDischarge!$I$28:$I$1527,1,FALSE)),"",MAX(IF((AdmittedwithRecentDischarge!$I$28:$I$1527=$F786)*(AdmittedwithRecentDischarge!$K$28:$K$1527&lt;=TransferLog!$J786),AdmittedwithRecentDischarge!$K$28:$K$1527)))</f>
        <v/>
      </c>
      <c r="Y786" s="224" t="b">
        <f t="shared" si="72"/>
        <v>0</v>
      </c>
      <c r="Z786" s="208"/>
      <c r="AA786" s="207" t="str">
        <f t="shared" si="69"/>
        <v/>
      </c>
      <c r="AB786" s="212" t="b">
        <f t="shared" si="73"/>
        <v>0</v>
      </c>
      <c r="AC786" s="213">
        <f t="shared" si="70"/>
        <v>0</v>
      </c>
      <c r="AD786" s="298"/>
      <c r="AE786" s="299"/>
      <c r="AF786" s="21">
        <f t="shared" si="68"/>
        <v>0</v>
      </c>
    </row>
    <row r="787" spans="1:32" s="21" customFormat="1" ht="16.5" customHeight="1">
      <c r="A787" s="22"/>
      <c r="B787" s="22"/>
      <c r="C787" s="22"/>
      <c r="D787" s="115">
        <f t="shared" si="67"/>
        <v>767</v>
      </c>
      <c r="E787" s="248" t="str">
        <f t="array" ref="E787">IF($F787&lt;&gt;"",INDEX(DropDownLists!$K$10:$K$2516,MATCH($F787,DropDownLists!$L$10:$L$2516,0)),"")</f>
        <v/>
      </c>
      <c r="F787" s="116"/>
      <c r="G787" s="118"/>
      <c r="I787" s="144"/>
      <c r="J787" s="141"/>
      <c r="K787" s="145"/>
      <c r="L787" s="146"/>
      <c r="M787" s="195" t="str">
        <f t="array" ref="M787">IF($L787&lt;&gt;"",INDEX(DropDownLists!$H$10:$H$2516,MATCH($L787,DropDownLists!$I$10:$I$2516,0)),"")</f>
        <v/>
      </c>
      <c r="N787" s="148"/>
      <c r="O787" s="148"/>
      <c r="P787" s="146"/>
      <c r="Q787" s="148" t="s">
        <v>190</v>
      </c>
      <c r="R787" s="119" t="str">
        <f t="array" ref="R787">IF(ISNA(VLOOKUP($F787, AdmittedwithRecentDischarge!$I$28:$I$1527,1,FALSE)),"",MAX(IF((AdmittedwithRecentDischarge!$I$28:$I$1527=$F787)*(AdmittedwithRecentDischarge!$M$28:$M$1527&lt;=TransferLog!$J787),AdmittedwithRecentDischarge!$M$28:$M$1527)))</f>
        <v/>
      </c>
      <c r="S787" s="120" t="str">
        <f t="array" ref="S787">IF(ISNA(INDEX(AdmittedwithRecentDischarge!$AH$28:$AH$1527,MATCH($F787&amp;$R787,AdmittedwithRecentDischarge!$I$28:$I$1527&amp;AdmittedwithRecentDischarge!$M$28:$M$1527,0))),"", IF($R787&lt;&gt;"",INDEX(AdmittedwithRecentDischarge!$AH$28:$AH$1527,MATCH($F787&amp;$R787,AdmittedwithRecentDischarge!$I$28:$I$1527&amp;AdmittedwithRecentDischarge!$M$28:$M$1527,0)),""))</f>
        <v/>
      </c>
      <c r="T787" s="190">
        <f t="array" ref="T787">IF(ISNA(INDEX(AdmittedwithRecentDischarge!$I$28:$W$1527, (MATCH($F787&amp;$R787,AdmittedwithRecentDischarge!$I$28:$I$1527&amp;AdmittedwithRecentDischarge!$M$28:$M$1527,0)))),"",INDEX(AdmittedwithRecentDischarge!$I$28:$W$1527, (MATCH($F787&amp;$R787,AdmittedwithRecentDischarge!$I$28:$I$1527&amp;AdmittedwithRecentDischarge!$M$28:$M$1527,0)),9))</f>
        <v>0</v>
      </c>
      <c r="U787" s="191">
        <f t="array" ref="U787">IF(ISNA(INDEX(AdmittedwithRecentDischarge!$I$28:$W$1527, (MATCH($F787&amp;$R787,AdmittedwithRecentDischarge!$I$28:$I$1527&amp;AdmittedwithRecentDischarge!$M$28:$M$1527,0)))),"",INDEX(AdmittedwithRecentDischarge!$I$28:$W$1527, (MATCH($F787&amp;$R787,AdmittedwithRecentDischarge!$I$28:$I$1527&amp;AdmittedwithRecentDischarge!$M$28:$M$1527,0)),11))</f>
        <v>0</v>
      </c>
      <c r="V787" s="191">
        <f t="array" ref="V787">IF(ISNA(INDEX(AdmittedwithRecentDischarge!$I$28:$W$1527, (MATCH($F787&amp;$R787,AdmittedwithRecentDischarge!$I$28:$I$1527&amp;AdmittedwithRecentDischarge!$M$28:$M$1527,0)))),"",INDEX(AdmittedwithRecentDischarge!$I$28:$W$1527, (MATCH($F787&amp;$R787,AdmittedwithRecentDischarge!$I$28:$I$1527&amp;AdmittedwithRecentDischarge!$M$28:$M$1527,0)),15))</f>
        <v>0</v>
      </c>
      <c r="W787" s="228" t="b">
        <f t="shared" si="71"/>
        <v>0</v>
      </c>
      <c r="X787" s="224" t="str">
        <f t="array" ref="X787">IF(ISNA(VLOOKUP($F787, AdmittedwithRecentDischarge!$I$28:$I$1527,1,FALSE)),"",MAX(IF((AdmittedwithRecentDischarge!$I$28:$I$1527=$F787)*(AdmittedwithRecentDischarge!$K$28:$K$1527&lt;=TransferLog!$J787),AdmittedwithRecentDischarge!$K$28:$K$1527)))</f>
        <v/>
      </c>
      <c r="Y787" s="224" t="b">
        <f t="shared" si="72"/>
        <v>0</v>
      </c>
      <c r="Z787" s="208"/>
      <c r="AA787" s="207" t="str">
        <f t="shared" si="69"/>
        <v/>
      </c>
      <c r="AB787" s="212" t="b">
        <f t="shared" si="73"/>
        <v>0</v>
      </c>
      <c r="AC787" s="213">
        <f t="shared" si="70"/>
        <v>0</v>
      </c>
      <c r="AD787" s="298"/>
      <c r="AE787" s="299"/>
      <c r="AF787" s="21">
        <f t="shared" si="68"/>
        <v>0</v>
      </c>
    </row>
    <row r="788" spans="1:32" s="21" customFormat="1" ht="16.5" customHeight="1">
      <c r="A788" s="22"/>
      <c r="B788" s="22"/>
      <c r="C788" s="22"/>
      <c r="D788" s="115">
        <f t="shared" si="67"/>
        <v>768</v>
      </c>
      <c r="E788" s="248" t="str">
        <f t="array" ref="E788">IF($F788&lt;&gt;"",INDEX(DropDownLists!$K$10:$K$2516,MATCH($F788,DropDownLists!$L$10:$L$2516,0)),"")</f>
        <v/>
      </c>
      <c r="F788" s="116"/>
      <c r="G788" s="118"/>
      <c r="I788" s="144"/>
      <c r="J788" s="141"/>
      <c r="K788" s="145"/>
      <c r="L788" s="146"/>
      <c r="M788" s="195" t="str">
        <f t="array" ref="M788">IF($L788&lt;&gt;"",INDEX(DropDownLists!$H$10:$H$2516,MATCH($L788,DropDownLists!$I$10:$I$2516,0)),"")</f>
        <v/>
      </c>
      <c r="N788" s="148"/>
      <c r="O788" s="148"/>
      <c r="P788" s="146"/>
      <c r="Q788" s="148" t="s">
        <v>190</v>
      </c>
      <c r="R788" s="119" t="str">
        <f t="array" ref="R788">IF(ISNA(VLOOKUP($F788, AdmittedwithRecentDischarge!$I$28:$I$1527,1,FALSE)),"",MAX(IF((AdmittedwithRecentDischarge!$I$28:$I$1527=$F788)*(AdmittedwithRecentDischarge!$M$28:$M$1527&lt;=TransferLog!$J788),AdmittedwithRecentDischarge!$M$28:$M$1527)))</f>
        <v/>
      </c>
      <c r="S788" s="120" t="str">
        <f t="array" ref="S788">IF(ISNA(INDEX(AdmittedwithRecentDischarge!$AH$28:$AH$1527,MATCH($F788&amp;$R788,AdmittedwithRecentDischarge!$I$28:$I$1527&amp;AdmittedwithRecentDischarge!$M$28:$M$1527,0))),"", IF($R788&lt;&gt;"",INDEX(AdmittedwithRecentDischarge!$AH$28:$AH$1527,MATCH($F788&amp;$R788,AdmittedwithRecentDischarge!$I$28:$I$1527&amp;AdmittedwithRecentDischarge!$M$28:$M$1527,0)),""))</f>
        <v/>
      </c>
      <c r="T788" s="190">
        <f t="array" ref="T788">IF(ISNA(INDEX(AdmittedwithRecentDischarge!$I$28:$W$1527, (MATCH($F788&amp;$R788,AdmittedwithRecentDischarge!$I$28:$I$1527&amp;AdmittedwithRecentDischarge!$M$28:$M$1527,0)))),"",INDEX(AdmittedwithRecentDischarge!$I$28:$W$1527, (MATCH($F788&amp;$R788,AdmittedwithRecentDischarge!$I$28:$I$1527&amp;AdmittedwithRecentDischarge!$M$28:$M$1527,0)),9))</f>
        <v>0</v>
      </c>
      <c r="U788" s="191">
        <f t="array" ref="U788">IF(ISNA(INDEX(AdmittedwithRecentDischarge!$I$28:$W$1527, (MATCH($F788&amp;$R788,AdmittedwithRecentDischarge!$I$28:$I$1527&amp;AdmittedwithRecentDischarge!$M$28:$M$1527,0)))),"",INDEX(AdmittedwithRecentDischarge!$I$28:$W$1527, (MATCH($F788&amp;$R788,AdmittedwithRecentDischarge!$I$28:$I$1527&amp;AdmittedwithRecentDischarge!$M$28:$M$1527,0)),11))</f>
        <v>0</v>
      </c>
      <c r="V788" s="191">
        <f t="array" ref="V788">IF(ISNA(INDEX(AdmittedwithRecentDischarge!$I$28:$W$1527, (MATCH($F788&amp;$R788,AdmittedwithRecentDischarge!$I$28:$I$1527&amp;AdmittedwithRecentDischarge!$M$28:$M$1527,0)))),"",INDEX(AdmittedwithRecentDischarge!$I$28:$W$1527, (MATCH($F788&amp;$R788,AdmittedwithRecentDischarge!$I$28:$I$1527&amp;AdmittedwithRecentDischarge!$M$28:$M$1527,0)),15))</f>
        <v>0</v>
      </c>
      <c r="W788" s="228" t="b">
        <f t="shared" si="71"/>
        <v>0</v>
      </c>
      <c r="X788" s="224" t="str">
        <f t="array" ref="X788">IF(ISNA(VLOOKUP($F788, AdmittedwithRecentDischarge!$I$28:$I$1527,1,FALSE)),"",MAX(IF((AdmittedwithRecentDischarge!$I$28:$I$1527=$F788)*(AdmittedwithRecentDischarge!$K$28:$K$1527&lt;=TransferLog!$J788),AdmittedwithRecentDischarge!$K$28:$K$1527)))</f>
        <v/>
      </c>
      <c r="Y788" s="224" t="b">
        <f t="shared" si="72"/>
        <v>0</v>
      </c>
      <c r="Z788" s="208"/>
      <c r="AA788" s="207" t="str">
        <f t="shared" si="69"/>
        <v/>
      </c>
      <c r="AB788" s="212" t="b">
        <f t="shared" si="73"/>
        <v>0</v>
      </c>
      <c r="AC788" s="213">
        <f t="shared" si="70"/>
        <v>0</v>
      </c>
      <c r="AD788" s="298"/>
      <c r="AE788" s="299"/>
      <c r="AF788" s="21">
        <f t="shared" si="68"/>
        <v>0</v>
      </c>
    </row>
    <row r="789" spans="1:32" s="21" customFormat="1" ht="16.5" customHeight="1">
      <c r="A789" s="22"/>
      <c r="B789" s="22"/>
      <c r="C789" s="22"/>
      <c r="D789" s="115">
        <f t="shared" si="67"/>
        <v>769</v>
      </c>
      <c r="E789" s="248" t="str">
        <f t="array" ref="E789">IF($F789&lt;&gt;"",INDEX(DropDownLists!$K$10:$K$2516,MATCH($F789,DropDownLists!$L$10:$L$2516,0)),"")</f>
        <v/>
      </c>
      <c r="F789" s="116"/>
      <c r="G789" s="118"/>
      <c r="I789" s="144"/>
      <c r="J789" s="141"/>
      <c r="K789" s="145"/>
      <c r="L789" s="146"/>
      <c r="M789" s="195" t="str">
        <f t="array" ref="M789">IF($L789&lt;&gt;"",INDEX(DropDownLists!$H$10:$H$2516,MATCH($L789,DropDownLists!$I$10:$I$2516,0)),"")</f>
        <v/>
      </c>
      <c r="N789" s="148"/>
      <c r="O789" s="148"/>
      <c r="P789" s="146"/>
      <c r="Q789" s="148" t="s">
        <v>190</v>
      </c>
      <c r="R789" s="119" t="str">
        <f t="array" ref="R789">IF(ISNA(VLOOKUP($F789, AdmittedwithRecentDischarge!$I$28:$I$1527,1,FALSE)),"",MAX(IF((AdmittedwithRecentDischarge!$I$28:$I$1527=$F789)*(AdmittedwithRecentDischarge!$M$28:$M$1527&lt;=TransferLog!$J789),AdmittedwithRecentDischarge!$M$28:$M$1527)))</f>
        <v/>
      </c>
      <c r="S789" s="120" t="str">
        <f t="array" ref="S789">IF(ISNA(INDEX(AdmittedwithRecentDischarge!$AH$28:$AH$1527,MATCH($F789&amp;$R789,AdmittedwithRecentDischarge!$I$28:$I$1527&amp;AdmittedwithRecentDischarge!$M$28:$M$1527,0))),"", IF($R789&lt;&gt;"",INDEX(AdmittedwithRecentDischarge!$AH$28:$AH$1527,MATCH($F789&amp;$R789,AdmittedwithRecentDischarge!$I$28:$I$1527&amp;AdmittedwithRecentDischarge!$M$28:$M$1527,0)),""))</f>
        <v/>
      </c>
      <c r="T789" s="190">
        <f t="array" ref="T789">IF(ISNA(INDEX(AdmittedwithRecentDischarge!$I$28:$W$1527, (MATCH($F789&amp;$R789,AdmittedwithRecentDischarge!$I$28:$I$1527&amp;AdmittedwithRecentDischarge!$M$28:$M$1527,0)))),"",INDEX(AdmittedwithRecentDischarge!$I$28:$W$1527, (MATCH($F789&amp;$R789,AdmittedwithRecentDischarge!$I$28:$I$1527&amp;AdmittedwithRecentDischarge!$M$28:$M$1527,0)),9))</f>
        <v>0</v>
      </c>
      <c r="U789" s="191">
        <f t="array" ref="U789">IF(ISNA(INDEX(AdmittedwithRecentDischarge!$I$28:$W$1527, (MATCH($F789&amp;$R789,AdmittedwithRecentDischarge!$I$28:$I$1527&amp;AdmittedwithRecentDischarge!$M$28:$M$1527,0)))),"",INDEX(AdmittedwithRecentDischarge!$I$28:$W$1527, (MATCH($F789&amp;$R789,AdmittedwithRecentDischarge!$I$28:$I$1527&amp;AdmittedwithRecentDischarge!$M$28:$M$1527,0)),11))</f>
        <v>0</v>
      </c>
      <c r="V789" s="191">
        <f t="array" ref="V789">IF(ISNA(INDEX(AdmittedwithRecentDischarge!$I$28:$W$1527, (MATCH($F789&amp;$R789,AdmittedwithRecentDischarge!$I$28:$I$1527&amp;AdmittedwithRecentDischarge!$M$28:$M$1527,0)))),"",INDEX(AdmittedwithRecentDischarge!$I$28:$W$1527, (MATCH($F789&amp;$R789,AdmittedwithRecentDischarge!$I$28:$I$1527&amp;AdmittedwithRecentDischarge!$M$28:$M$1527,0)),15))</f>
        <v>0</v>
      </c>
      <c r="W789" s="228" t="b">
        <f t="shared" si="71"/>
        <v>0</v>
      </c>
      <c r="X789" s="224" t="str">
        <f t="array" ref="X789">IF(ISNA(VLOOKUP($F789, AdmittedwithRecentDischarge!$I$28:$I$1527,1,FALSE)),"",MAX(IF((AdmittedwithRecentDischarge!$I$28:$I$1527=$F789)*(AdmittedwithRecentDischarge!$K$28:$K$1527&lt;=TransferLog!$J789),AdmittedwithRecentDischarge!$K$28:$K$1527)))</f>
        <v/>
      </c>
      <c r="Y789" s="224" t="b">
        <f t="shared" si="72"/>
        <v>0</v>
      </c>
      <c r="Z789" s="208"/>
      <c r="AA789" s="207" t="str">
        <f t="shared" ref="AA789:AA852" si="74">IF(AND($J789&lt;&gt;"",$X789&lt;&gt;""),DATEDIF($X789,$J789,"d"),"")</f>
        <v/>
      </c>
      <c r="AB789" s="212" t="b">
        <f t="shared" si="73"/>
        <v>0</v>
      </c>
      <c r="AC789" s="213">
        <f t="shared" ref="AC789:AC852" si="75">IF(OR(($P789="Admitted, inpatient"), ($P789="Admitted, status uncertain")),1,0)</f>
        <v>0</v>
      </c>
      <c r="AD789" s="298"/>
      <c r="AE789" s="299"/>
      <c r="AF789" s="21">
        <f t="shared" si="68"/>
        <v>0</v>
      </c>
    </row>
    <row r="790" spans="1:32" s="21" customFormat="1" ht="16.5" customHeight="1">
      <c r="A790" s="22"/>
      <c r="B790" s="22"/>
      <c r="C790" s="22"/>
      <c r="D790" s="115">
        <f t="shared" si="67"/>
        <v>770</v>
      </c>
      <c r="E790" s="248" t="str">
        <f t="array" ref="E790">IF($F790&lt;&gt;"",INDEX(DropDownLists!$K$10:$K$2516,MATCH($F790,DropDownLists!$L$10:$L$2516,0)),"")</f>
        <v/>
      </c>
      <c r="F790" s="116"/>
      <c r="G790" s="118"/>
      <c r="I790" s="144"/>
      <c r="J790" s="141"/>
      <c r="K790" s="145"/>
      <c r="L790" s="146"/>
      <c r="M790" s="195" t="str">
        <f t="array" ref="M790">IF($L790&lt;&gt;"",INDEX(DropDownLists!$H$10:$H$2516,MATCH($L790,DropDownLists!$I$10:$I$2516,0)),"")</f>
        <v/>
      </c>
      <c r="N790" s="148"/>
      <c r="O790" s="148"/>
      <c r="P790" s="146"/>
      <c r="Q790" s="148" t="s">
        <v>190</v>
      </c>
      <c r="R790" s="119" t="str">
        <f t="array" ref="R790">IF(ISNA(VLOOKUP($F790, AdmittedwithRecentDischarge!$I$28:$I$1527,1,FALSE)),"",MAX(IF((AdmittedwithRecentDischarge!$I$28:$I$1527=$F790)*(AdmittedwithRecentDischarge!$M$28:$M$1527&lt;=TransferLog!$J790),AdmittedwithRecentDischarge!$M$28:$M$1527)))</f>
        <v/>
      </c>
      <c r="S790" s="120" t="str">
        <f t="array" ref="S790">IF(ISNA(INDEX(AdmittedwithRecentDischarge!$AH$28:$AH$1527,MATCH($F790&amp;$R790,AdmittedwithRecentDischarge!$I$28:$I$1527&amp;AdmittedwithRecentDischarge!$M$28:$M$1527,0))),"", IF($R790&lt;&gt;"",INDEX(AdmittedwithRecentDischarge!$AH$28:$AH$1527,MATCH($F790&amp;$R790,AdmittedwithRecentDischarge!$I$28:$I$1527&amp;AdmittedwithRecentDischarge!$M$28:$M$1527,0)),""))</f>
        <v/>
      </c>
      <c r="T790" s="190">
        <f t="array" ref="T790">IF(ISNA(INDEX(AdmittedwithRecentDischarge!$I$28:$W$1527, (MATCH($F790&amp;$R790,AdmittedwithRecentDischarge!$I$28:$I$1527&amp;AdmittedwithRecentDischarge!$M$28:$M$1527,0)))),"",INDEX(AdmittedwithRecentDischarge!$I$28:$W$1527, (MATCH($F790&amp;$R790,AdmittedwithRecentDischarge!$I$28:$I$1527&amp;AdmittedwithRecentDischarge!$M$28:$M$1527,0)),9))</f>
        <v>0</v>
      </c>
      <c r="U790" s="191">
        <f t="array" ref="U790">IF(ISNA(INDEX(AdmittedwithRecentDischarge!$I$28:$W$1527, (MATCH($F790&amp;$R790,AdmittedwithRecentDischarge!$I$28:$I$1527&amp;AdmittedwithRecentDischarge!$M$28:$M$1527,0)))),"",INDEX(AdmittedwithRecentDischarge!$I$28:$W$1527, (MATCH($F790&amp;$R790,AdmittedwithRecentDischarge!$I$28:$I$1527&amp;AdmittedwithRecentDischarge!$M$28:$M$1527,0)),11))</f>
        <v>0</v>
      </c>
      <c r="V790" s="191">
        <f t="array" ref="V790">IF(ISNA(INDEX(AdmittedwithRecentDischarge!$I$28:$W$1527, (MATCH($F790&amp;$R790,AdmittedwithRecentDischarge!$I$28:$I$1527&amp;AdmittedwithRecentDischarge!$M$28:$M$1527,0)))),"",INDEX(AdmittedwithRecentDischarge!$I$28:$W$1527, (MATCH($F790&amp;$R790,AdmittedwithRecentDischarge!$I$28:$I$1527&amp;AdmittedwithRecentDischarge!$M$28:$M$1527,0)),15))</f>
        <v>0</v>
      </c>
      <c r="W790" s="228" t="b">
        <f t="shared" ref="W790:W853" si="76">IF($R790&lt;&gt;"",$R790)</f>
        <v>0</v>
      </c>
      <c r="X790" s="224" t="str">
        <f t="array" ref="X790">IF(ISNA(VLOOKUP($F790, AdmittedwithRecentDischarge!$I$28:$I$1527,1,FALSE)),"",MAX(IF((AdmittedwithRecentDischarge!$I$28:$I$1527=$F790)*(AdmittedwithRecentDischarge!$K$28:$K$1527&lt;=TransferLog!$J790),AdmittedwithRecentDischarge!$K$28:$K$1527)))</f>
        <v/>
      </c>
      <c r="Y790" s="224" t="b">
        <f t="shared" ref="Y790:Y853" si="77">IF($X790&lt;&gt;"",$X790)</f>
        <v>0</v>
      </c>
      <c r="Z790" s="208"/>
      <c r="AA790" s="207" t="str">
        <f t="shared" si="74"/>
        <v/>
      </c>
      <c r="AB790" s="212" t="b">
        <f t="shared" ref="AB790:AB853" si="78">IF($AA790&lt;&gt;"",IF($AA790&lt;31,1,0))</f>
        <v>0</v>
      </c>
      <c r="AC790" s="213">
        <f t="shared" si="75"/>
        <v>0</v>
      </c>
      <c r="AD790" s="298"/>
      <c r="AE790" s="299"/>
      <c r="AF790" s="21">
        <f t="shared" si="68"/>
        <v>0</v>
      </c>
    </row>
    <row r="791" spans="1:32" s="21" customFormat="1" ht="16.5" customHeight="1">
      <c r="A791" s="22"/>
      <c r="B791" s="22"/>
      <c r="C791" s="22"/>
      <c r="D791" s="115">
        <f t="shared" si="67"/>
        <v>771</v>
      </c>
      <c r="E791" s="248" t="str">
        <f t="array" ref="E791">IF($F791&lt;&gt;"",INDEX(DropDownLists!$K$10:$K$2516,MATCH($F791,DropDownLists!$L$10:$L$2516,0)),"")</f>
        <v/>
      </c>
      <c r="F791" s="116"/>
      <c r="G791" s="118"/>
      <c r="I791" s="144"/>
      <c r="J791" s="141"/>
      <c r="K791" s="145"/>
      <c r="L791" s="146"/>
      <c r="M791" s="195" t="str">
        <f t="array" ref="M791">IF($L791&lt;&gt;"",INDEX(DropDownLists!$H$10:$H$2516,MATCH($L791,DropDownLists!$I$10:$I$2516,0)),"")</f>
        <v/>
      </c>
      <c r="N791" s="148"/>
      <c r="O791" s="148"/>
      <c r="P791" s="146"/>
      <c r="Q791" s="148" t="s">
        <v>190</v>
      </c>
      <c r="R791" s="119" t="str">
        <f t="array" ref="R791">IF(ISNA(VLOOKUP($F791, AdmittedwithRecentDischarge!$I$28:$I$1527,1,FALSE)),"",MAX(IF((AdmittedwithRecentDischarge!$I$28:$I$1527=$F791)*(AdmittedwithRecentDischarge!$M$28:$M$1527&lt;=TransferLog!$J791),AdmittedwithRecentDischarge!$M$28:$M$1527)))</f>
        <v/>
      </c>
      <c r="S791" s="120" t="str">
        <f t="array" ref="S791">IF(ISNA(INDEX(AdmittedwithRecentDischarge!$AH$28:$AH$1527,MATCH($F791&amp;$R791,AdmittedwithRecentDischarge!$I$28:$I$1527&amp;AdmittedwithRecentDischarge!$M$28:$M$1527,0))),"", IF($R791&lt;&gt;"",INDEX(AdmittedwithRecentDischarge!$AH$28:$AH$1527,MATCH($F791&amp;$R791,AdmittedwithRecentDischarge!$I$28:$I$1527&amp;AdmittedwithRecentDischarge!$M$28:$M$1527,0)),""))</f>
        <v/>
      </c>
      <c r="T791" s="190">
        <f t="array" ref="T791">IF(ISNA(INDEX(AdmittedwithRecentDischarge!$I$28:$W$1527, (MATCH($F791&amp;$R791,AdmittedwithRecentDischarge!$I$28:$I$1527&amp;AdmittedwithRecentDischarge!$M$28:$M$1527,0)))),"",INDEX(AdmittedwithRecentDischarge!$I$28:$W$1527, (MATCH($F791&amp;$R791,AdmittedwithRecentDischarge!$I$28:$I$1527&amp;AdmittedwithRecentDischarge!$M$28:$M$1527,0)),9))</f>
        <v>0</v>
      </c>
      <c r="U791" s="191">
        <f t="array" ref="U791">IF(ISNA(INDEX(AdmittedwithRecentDischarge!$I$28:$W$1527, (MATCH($F791&amp;$R791,AdmittedwithRecentDischarge!$I$28:$I$1527&amp;AdmittedwithRecentDischarge!$M$28:$M$1527,0)))),"",INDEX(AdmittedwithRecentDischarge!$I$28:$W$1527, (MATCH($F791&amp;$R791,AdmittedwithRecentDischarge!$I$28:$I$1527&amp;AdmittedwithRecentDischarge!$M$28:$M$1527,0)),11))</f>
        <v>0</v>
      </c>
      <c r="V791" s="191">
        <f t="array" ref="V791">IF(ISNA(INDEX(AdmittedwithRecentDischarge!$I$28:$W$1527, (MATCH($F791&amp;$R791,AdmittedwithRecentDischarge!$I$28:$I$1527&amp;AdmittedwithRecentDischarge!$M$28:$M$1527,0)))),"",INDEX(AdmittedwithRecentDischarge!$I$28:$W$1527, (MATCH($F791&amp;$R791,AdmittedwithRecentDischarge!$I$28:$I$1527&amp;AdmittedwithRecentDischarge!$M$28:$M$1527,0)),15))</f>
        <v>0</v>
      </c>
      <c r="W791" s="228" t="b">
        <f t="shared" si="76"/>
        <v>0</v>
      </c>
      <c r="X791" s="224" t="str">
        <f t="array" ref="X791">IF(ISNA(VLOOKUP($F791, AdmittedwithRecentDischarge!$I$28:$I$1527,1,FALSE)),"",MAX(IF((AdmittedwithRecentDischarge!$I$28:$I$1527=$F791)*(AdmittedwithRecentDischarge!$K$28:$K$1527&lt;=TransferLog!$J791),AdmittedwithRecentDischarge!$K$28:$K$1527)))</f>
        <v/>
      </c>
      <c r="Y791" s="224" t="b">
        <f t="shared" si="77"/>
        <v>0</v>
      </c>
      <c r="Z791" s="208"/>
      <c r="AA791" s="207" t="str">
        <f t="shared" si="74"/>
        <v/>
      </c>
      <c r="AB791" s="212" t="b">
        <f t="shared" si="78"/>
        <v>0</v>
      </c>
      <c r="AC791" s="213">
        <f t="shared" si="75"/>
        <v>0</v>
      </c>
      <c r="AD791" s="298"/>
      <c r="AE791" s="299"/>
      <c r="AF791" s="21">
        <f t="shared" si="68"/>
        <v>0</v>
      </c>
    </row>
    <row r="792" spans="1:32" s="21" customFormat="1" ht="16.5" customHeight="1">
      <c r="A792" s="22"/>
      <c r="B792" s="22"/>
      <c r="C792" s="22"/>
      <c r="D792" s="115">
        <f t="shared" si="67"/>
        <v>772</v>
      </c>
      <c r="E792" s="248" t="str">
        <f t="array" ref="E792">IF($F792&lt;&gt;"",INDEX(DropDownLists!$K$10:$K$2516,MATCH($F792,DropDownLists!$L$10:$L$2516,0)),"")</f>
        <v/>
      </c>
      <c r="F792" s="116"/>
      <c r="G792" s="118"/>
      <c r="I792" s="144"/>
      <c r="J792" s="141"/>
      <c r="K792" s="145"/>
      <c r="L792" s="146"/>
      <c r="M792" s="195" t="str">
        <f t="array" ref="M792">IF($L792&lt;&gt;"",INDEX(DropDownLists!$H$10:$H$2516,MATCH($L792,DropDownLists!$I$10:$I$2516,0)),"")</f>
        <v/>
      </c>
      <c r="N792" s="148"/>
      <c r="O792" s="148"/>
      <c r="P792" s="146"/>
      <c r="Q792" s="148" t="s">
        <v>190</v>
      </c>
      <c r="R792" s="119" t="str">
        <f t="array" ref="R792">IF(ISNA(VLOOKUP($F792, AdmittedwithRecentDischarge!$I$28:$I$1527,1,FALSE)),"",MAX(IF((AdmittedwithRecentDischarge!$I$28:$I$1527=$F792)*(AdmittedwithRecentDischarge!$M$28:$M$1527&lt;=TransferLog!$J792),AdmittedwithRecentDischarge!$M$28:$M$1527)))</f>
        <v/>
      </c>
      <c r="S792" s="120" t="str">
        <f t="array" ref="S792">IF(ISNA(INDEX(AdmittedwithRecentDischarge!$AH$28:$AH$1527,MATCH($F792&amp;$R792,AdmittedwithRecentDischarge!$I$28:$I$1527&amp;AdmittedwithRecentDischarge!$M$28:$M$1527,0))),"", IF($R792&lt;&gt;"",INDEX(AdmittedwithRecentDischarge!$AH$28:$AH$1527,MATCH($F792&amp;$R792,AdmittedwithRecentDischarge!$I$28:$I$1527&amp;AdmittedwithRecentDischarge!$M$28:$M$1527,0)),""))</f>
        <v/>
      </c>
      <c r="T792" s="190">
        <f t="array" ref="T792">IF(ISNA(INDEX(AdmittedwithRecentDischarge!$I$28:$W$1527, (MATCH($F792&amp;$R792,AdmittedwithRecentDischarge!$I$28:$I$1527&amp;AdmittedwithRecentDischarge!$M$28:$M$1527,0)))),"",INDEX(AdmittedwithRecentDischarge!$I$28:$W$1527, (MATCH($F792&amp;$R792,AdmittedwithRecentDischarge!$I$28:$I$1527&amp;AdmittedwithRecentDischarge!$M$28:$M$1527,0)),9))</f>
        <v>0</v>
      </c>
      <c r="U792" s="191">
        <f t="array" ref="U792">IF(ISNA(INDEX(AdmittedwithRecentDischarge!$I$28:$W$1527, (MATCH($F792&amp;$R792,AdmittedwithRecentDischarge!$I$28:$I$1527&amp;AdmittedwithRecentDischarge!$M$28:$M$1527,0)))),"",INDEX(AdmittedwithRecentDischarge!$I$28:$W$1527, (MATCH($F792&amp;$R792,AdmittedwithRecentDischarge!$I$28:$I$1527&amp;AdmittedwithRecentDischarge!$M$28:$M$1527,0)),11))</f>
        <v>0</v>
      </c>
      <c r="V792" s="191">
        <f t="array" ref="V792">IF(ISNA(INDEX(AdmittedwithRecentDischarge!$I$28:$W$1527, (MATCH($F792&amp;$R792,AdmittedwithRecentDischarge!$I$28:$I$1527&amp;AdmittedwithRecentDischarge!$M$28:$M$1527,0)))),"",INDEX(AdmittedwithRecentDischarge!$I$28:$W$1527, (MATCH($F792&amp;$R792,AdmittedwithRecentDischarge!$I$28:$I$1527&amp;AdmittedwithRecentDischarge!$M$28:$M$1527,0)),15))</f>
        <v>0</v>
      </c>
      <c r="W792" s="228" t="b">
        <f t="shared" si="76"/>
        <v>0</v>
      </c>
      <c r="X792" s="224" t="str">
        <f t="array" ref="X792">IF(ISNA(VLOOKUP($F792, AdmittedwithRecentDischarge!$I$28:$I$1527,1,FALSE)),"",MAX(IF((AdmittedwithRecentDischarge!$I$28:$I$1527=$F792)*(AdmittedwithRecentDischarge!$K$28:$K$1527&lt;=TransferLog!$J792),AdmittedwithRecentDischarge!$K$28:$K$1527)))</f>
        <v/>
      </c>
      <c r="Y792" s="224" t="b">
        <f t="shared" si="77"/>
        <v>0</v>
      </c>
      <c r="Z792" s="208"/>
      <c r="AA792" s="207" t="str">
        <f t="shared" si="74"/>
        <v/>
      </c>
      <c r="AB792" s="212" t="b">
        <f t="shared" si="78"/>
        <v>0</v>
      </c>
      <c r="AC792" s="213">
        <f t="shared" si="75"/>
        <v>0</v>
      </c>
      <c r="AD792" s="298"/>
      <c r="AE792" s="299"/>
      <c r="AF792" s="21">
        <f t="shared" si="68"/>
        <v>0</v>
      </c>
    </row>
    <row r="793" spans="1:32" s="21" customFormat="1" ht="16.5" customHeight="1">
      <c r="A793" s="22"/>
      <c r="B793" s="22"/>
      <c r="C793" s="22"/>
      <c r="D793" s="115">
        <f t="shared" si="67"/>
        <v>773</v>
      </c>
      <c r="E793" s="248" t="str">
        <f t="array" ref="E793">IF($F793&lt;&gt;"",INDEX(DropDownLists!$K$10:$K$2516,MATCH($F793,DropDownLists!$L$10:$L$2516,0)),"")</f>
        <v/>
      </c>
      <c r="F793" s="116"/>
      <c r="G793" s="118"/>
      <c r="I793" s="144"/>
      <c r="J793" s="141"/>
      <c r="K793" s="145"/>
      <c r="L793" s="146"/>
      <c r="M793" s="195" t="str">
        <f t="array" ref="M793">IF($L793&lt;&gt;"",INDEX(DropDownLists!$H$10:$H$2516,MATCH($L793,DropDownLists!$I$10:$I$2516,0)),"")</f>
        <v/>
      </c>
      <c r="N793" s="148"/>
      <c r="O793" s="148"/>
      <c r="P793" s="146"/>
      <c r="Q793" s="148" t="s">
        <v>190</v>
      </c>
      <c r="R793" s="119" t="str">
        <f t="array" ref="R793">IF(ISNA(VLOOKUP($F793, AdmittedwithRecentDischarge!$I$28:$I$1527,1,FALSE)),"",MAX(IF((AdmittedwithRecentDischarge!$I$28:$I$1527=$F793)*(AdmittedwithRecentDischarge!$M$28:$M$1527&lt;=TransferLog!$J793),AdmittedwithRecentDischarge!$M$28:$M$1527)))</f>
        <v/>
      </c>
      <c r="S793" s="120" t="str">
        <f t="array" ref="S793">IF(ISNA(INDEX(AdmittedwithRecentDischarge!$AH$28:$AH$1527,MATCH($F793&amp;$R793,AdmittedwithRecentDischarge!$I$28:$I$1527&amp;AdmittedwithRecentDischarge!$M$28:$M$1527,0))),"", IF($R793&lt;&gt;"",INDEX(AdmittedwithRecentDischarge!$AH$28:$AH$1527,MATCH($F793&amp;$R793,AdmittedwithRecentDischarge!$I$28:$I$1527&amp;AdmittedwithRecentDischarge!$M$28:$M$1527,0)),""))</f>
        <v/>
      </c>
      <c r="T793" s="190">
        <f t="array" ref="T793">IF(ISNA(INDEX(AdmittedwithRecentDischarge!$I$28:$W$1527, (MATCH($F793&amp;$R793,AdmittedwithRecentDischarge!$I$28:$I$1527&amp;AdmittedwithRecentDischarge!$M$28:$M$1527,0)))),"",INDEX(AdmittedwithRecentDischarge!$I$28:$W$1527, (MATCH($F793&amp;$R793,AdmittedwithRecentDischarge!$I$28:$I$1527&amp;AdmittedwithRecentDischarge!$M$28:$M$1527,0)),9))</f>
        <v>0</v>
      </c>
      <c r="U793" s="191">
        <f t="array" ref="U793">IF(ISNA(INDEX(AdmittedwithRecentDischarge!$I$28:$W$1527, (MATCH($F793&amp;$R793,AdmittedwithRecentDischarge!$I$28:$I$1527&amp;AdmittedwithRecentDischarge!$M$28:$M$1527,0)))),"",INDEX(AdmittedwithRecentDischarge!$I$28:$W$1527, (MATCH($F793&amp;$R793,AdmittedwithRecentDischarge!$I$28:$I$1527&amp;AdmittedwithRecentDischarge!$M$28:$M$1527,0)),11))</f>
        <v>0</v>
      </c>
      <c r="V793" s="191">
        <f t="array" ref="V793">IF(ISNA(INDEX(AdmittedwithRecentDischarge!$I$28:$W$1527, (MATCH($F793&amp;$R793,AdmittedwithRecentDischarge!$I$28:$I$1527&amp;AdmittedwithRecentDischarge!$M$28:$M$1527,0)))),"",INDEX(AdmittedwithRecentDischarge!$I$28:$W$1527, (MATCH($F793&amp;$R793,AdmittedwithRecentDischarge!$I$28:$I$1527&amp;AdmittedwithRecentDischarge!$M$28:$M$1527,0)),15))</f>
        <v>0</v>
      </c>
      <c r="W793" s="228" t="b">
        <f t="shared" si="76"/>
        <v>0</v>
      </c>
      <c r="X793" s="224" t="str">
        <f t="array" ref="X793">IF(ISNA(VLOOKUP($F793, AdmittedwithRecentDischarge!$I$28:$I$1527,1,FALSE)),"",MAX(IF((AdmittedwithRecentDischarge!$I$28:$I$1527=$F793)*(AdmittedwithRecentDischarge!$K$28:$K$1527&lt;=TransferLog!$J793),AdmittedwithRecentDischarge!$K$28:$K$1527)))</f>
        <v/>
      </c>
      <c r="Y793" s="224" t="b">
        <f t="shared" si="77"/>
        <v>0</v>
      </c>
      <c r="Z793" s="208"/>
      <c r="AA793" s="207" t="str">
        <f t="shared" si="74"/>
        <v/>
      </c>
      <c r="AB793" s="212" t="b">
        <f t="shared" si="78"/>
        <v>0</v>
      </c>
      <c r="AC793" s="213">
        <f t="shared" si="75"/>
        <v>0</v>
      </c>
      <c r="AD793" s="298"/>
      <c r="AE793" s="299"/>
      <c r="AF793" s="21">
        <f t="shared" si="68"/>
        <v>0</v>
      </c>
    </row>
    <row r="794" spans="1:32" s="21" customFormat="1" ht="16.5" customHeight="1">
      <c r="A794" s="22"/>
      <c r="B794" s="22"/>
      <c r="C794" s="22"/>
      <c r="D794" s="115">
        <f t="shared" si="67"/>
        <v>774</v>
      </c>
      <c r="E794" s="248" t="str">
        <f t="array" ref="E794">IF($F794&lt;&gt;"",INDEX(DropDownLists!$K$10:$K$2516,MATCH($F794,DropDownLists!$L$10:$L$2516,0)),"")</f>
        <v/>
      </c>
      <c r="F794" s="116"/>
      <c r="G794" s="118"/>
      <c r="I794" s="144"/>
      <c r="J794" s="141"/>
      <c r="K794" s="145"/>
      <c r="L794" s="146"/>
      <c r="M794" s="195" t="str">
        <f t="array" ref="M794">IF($L794&lt;&gt;"",INDEX(DropDownLists!$H$10:$H$2516,MATCH($L794,DropDownLists!$I$10:$I$2516,0)),"")</f>
        <v/>
      </c>
      <c r="N794" s="148"/>
      <c r="O794" s="148"/>
      <c r="P794" s="146"/>
      <c r="Q794" s="148" t="s">
        <v>190</v>
      </c>
      <c r="R794" s="119" t="str">
        <f t="array" ref="R794">IF(ISNA(VLOOKUP($F794, AdmittedwithRecentDischarge!$I$28:$I$1527,1,FALSE)),"",MAX(IF((AdmittedwithRecentDischarge!$I$28:$I$1527=$F794)*(AdmittedwithRecentDischarge!$M$28:$M$1527&lt;=TransferLog!$J794),AdmittedwithRecentDischarge!$M$28:$M$1527)))</f>
        <v/>
      </c>
      <c r="S794" s="120" t="str">
        <f t="array" ref="S794">IF(ISNA(INDEX(AdmittedwithRecentDischarge!$AH$28:$AH$1527,MATCH($F794&amp;$R794,AdmittedwithRecentDischarge!$I$28:$I$1527&amp;AdmittedwithRecentDischarge!$M$28:$M$1527,0))),"", IF($R794&lt;&gt;"",INDEX(AdmittedwithRecentDischarge!$AH$28:$AH$1527,MATCH($F794&amp;$R794,AdmittedwithRecentDischarge!$I$28:$I$1527&amp;AdmittedwithRecentDischarge!$M$28:$M$1527,0)),""))</f>
        <v/>
      </c>
      <c r="T794" s="190">
        <f t="array" ref="T794">IF(ISNA(INDEX(AdmittedwithRecentDischarge!$I$28:$W$1527, (MATCH($F794&amp;$R794,AdmittedwithRecentDischarge!$I$28:$I$1527&amp;AdmittedwithRecentDischarge!$M$28:$M$1527,0)))),"",INDEX(AdmittedwithRecentDischarge!$I$28:$W$1527, (MATCH($F794&amp;$R794,AdmittedwithRecentDischarge!$I$28:$I$1527&amp;AdmittedwithRecentDischarge!$M$28:$M$1527,0)),9))</f>
        <v>0</v>
      </c>
      <c r="U794" s="191">
        <f t="array" ref="U794">IF(ISNA(INDEX(AdmittedwithRecentDischarge!$I$28:$W$1527, (MATCH($F794&amp;$R794,AdmittedwithRecentDischarge!$I$28:$I$1527&amp;AdmittedwithRecentDischarge!$M$28:$M$1527,0)))),"",INDEX(AdmittedwithRecentDischarge!$I$28:$W$1527, (MATCH($F794&amp;$R794,AdmittedwithRecentDischarge!$I$28:$I$1527&amp;AdmittedwithRecentDischarge!$M$28:$M$1527,0)),11))</f>
        <v>0</v>
      </c>
      <c r="V794" s="191">
        <f t="array" ref="V794">IF(ISNA(INDEX(AdmittedwithRecentDischarge!$I$28:$W$1527, (MATCH($F794&amp;$R794,AdmittedwithRecentDischarge!$I$28:$I$1527&amp;AdmittedwithRecentDischarge!$M$28:$M$1527,0)))),"",INDEX(AdmittedwithRecentDischarge!$I$28:$W$1527, (MATCH($F794&amp;$R794,AdmittedwithRecentDischarge!$I$28:$I$1527&amp;AdmittedwithRecentDischarge!$M$28:$M$1527,0)),15))</f>
        <v>0</v>
      </c>
      <c r="W794" s="228" t="b">
        <f t="shared" si="76"/>
        <v>0</v>
      </c>
      <c r="X794" s="224" t="str">
        <f t="array" ref="X794">IF(ISNA(VLOOKUP($F794, AdmittedwithRecentDischarge!$I$28:$I$1527,1,FALSE)),"",MAX(IF((AdmittedwithRecentDischarge!$I$28:$I$1527=$F794)*(AdmittedwithRecentDischarge!$K$28:$K$1527&lt;=TransferLog!$J794),AdmittedwithRecentDischarge!$K$28:$K$1527)))</f>
        <v/>
      </c>
      <c r="Y794" s="224" t="b">
        <f t="shared" si="77"/>
        <v>0</v>
      </c>
      <c r="Z794" s="208"/>
      <c r="AA794" s="207" t="str">
        <f t="shared" si="74"/>
        <v/>
      </c>
      <c r="AB794" s="212" t="b">
        <f t="shared" si="78"/>
        <v>0</v>
      </c>
      <c r="AC794" s="213">
        <f t="shared" si="75"/>
        <v>0</v>
      </c>
      <c r="AD794" s="298"/>
      <c r="AE794" s="299"/>
      <c r="AF794" s="21">
        <f t="shared" si="68"/>
        <v>0</v>
      </c>
    </row>
    <row r="795" spans="1:32" s="21" customFormat="1" ht="16.5" customHeight="1">
      <c r="A795" s="22"/>
      <c r="B795" s="22"/>
      <c r="C795" s="22"/>
      <c r="D795" s="115">
        <f t="shared" si="67"/>
        <v>775</v>
      </c>
      <c r="E795" s="248" t="str">
        <f t="array" ref="E795">IF($F795&lt;&gt;"",INDEX(DropDownLists!$K$10:$K$2516,MATCH($F795,DropDownLists!$L$10:$L$2516,0)),"")</f>
        <v/>
      </c>
      <c r="F795" s="116"/>
      <c r="G795" s="118"/>
      <c r="I795" s="144"/>
      <c r="J795" s="141"/>
      <c r="K795" s="145"/>
      <c r="L795" s="146"/>
      <c r="M795" s="195" t="str">
        <f t="array" ref="M795">IF($L795&lt;&gt;"",INDEX(DropDownLists!$H$10:$H$2516,MATCH($L795,DropDownLists!$I$10:$I$2516,0)),"")</f>
        <v/>
      </c>
      <c r="N795" s="148"/>
      <c r="O795" s="148"/>
      <c r="P795" s="146"/>
      <c r="Q795" s="148" t="s">
        <v>190</v>
      </c>
      <c r="R795" s="119" t="str">
        <f t="array" ref="R795">IF(ISNA(VLOOKUP($F795, AdmittedwithRecentDischarge!$I$28:$I$1527,1,FALSE)),"",MAX(IF((AdmittedwithRecentDischarge!$I$28:$I$1527=$F795)*(AdmittedwithRecentDischarge!$M$28:$M$1527&lt;=TransferLog!$J795),AdmittedwithRecentDischarge!$M$28:$M$1527)))</f>
        <v/>
      </c>
      <c r="S795" s="120" t="str">
        <f t="array" ref="S795">IF(ISNA(INDEX(AdmittedwithRecentDischarge!$AH$28:$AH$1527,MATCH($F795&amp;$R795,AdmittedwithRecentDischarge!$I$28:$I$1527&amp;AdmittedwithRecentDischarge!$M$28:$M$1527,0))),"", IF($R795&lt;&gt;"",INDEX(AdmittedwithRecentDischarge!$AH$28:$AH$1527,MATCH($F795&amp;$R795,AdmittedwithRecentDischarge!$I$28:$I$1527&amp;AdmittedwithRecentDischarge!$M$28:$M$1527,0)),""))</f>
        <v/>
      </c>
      <c r="T795" s="190">
        <f t="array" ref="T795">IF(ISNA(INDEX(AdmittedwithRecentDischarge!$I$28:$W$1527, (MATCH($F795&amp;$R795,AdmittedwithRecentDischarge!$I$28:$I$1527&amp;AdmittedwithRecentDischarge!$M$28:$M$1527,0)))),"",INDEX(AdmittedwithRecentDischarge!$I$28:$W$1527, (MATCH($F795&amp;$R795,AdmittedwithRecentDischarge!$I$28:$I$1527&amp;AdmittedwithRecentDischarge!$M$28:$M$1527,0)),9))</f>
        <v>0</v>
      </c>
      <c r="U795" s="191">
        <f t="array" ref="U795">IF(ISNA(INDEX(AdmittedwithRecentDischarge!$I$28:$W$1527, (MATCH($F795&amp;$R795,AdmittedwithRecentDischarge!$I$28:$I$1527&amp;AdmittedwithRecentDischarge!$M$28:$M$1527,0)))),"",INDEX(AdmittedwithRecentDischarge!$I$28:$W$1527, (MATCH($F795&amp;$R795,AdmittedwithRecentDischarge!$I$28:$I$1527&amp;AdmittedwithRecentDischarge!$M$28:$M$1527,0)),11))</f>
        <v>0</v>
      </c>
      <c r="V795" s="191">
        <f t="array" ref="V795">IF(ISNA(INDEX(AdmittedwithRecentDischarge!$I$28:$W$1527, (MATCH($F795&amp;$R795,AdmittedwithRecentDischarge!$I$28:$I$1527&amp;AdmittedwithRecentDischarge!$M$28:$M$1527,0)))),"",INDEX(AdmittedwithRecentDischarge!$I$28:$W$1527, (MATCH($F795&amp;$R795,AdmittedwithRecentDischarge!$I$28:$I$1527&amp;AdmittedwithRecentDischarge!$M$28:$M$1527,0)),15))</f>
        <v>0</v>
      </c>
      <c r="W795" s="228" t="b">
        <f t="shared" si="76"/>
        <v>0</v>
      </c>
      <c r="X795" s="224" t="str">
        <f t="array" ref="X795">IF(ISNA(VLOOKUP($F795, AdmittedwithRecentDischarge!$I$28:$I$1527,1,FALSE)),"",MAX(IF((AdmittedwithRecentDischarge!$I$28:$I$1527=$F795)*(AdmittedwithRecentDischarge!$K$28:$K$1527&lt;=TransferLog!$J795),AdmittedwithRecentDischarge!$K$28:$K$1527)))</f>
        <v/>
      </c>
      <c r="Y795" s="224" t="b">
        <f t="shared" si="77"/>
        <v>0</v>
      </c>
      <c r="Z795" s="208"/>
      <c r="AA795" s="207" t="str">
        <f t="shared" si="74"/>
        <v/>
      </c>
      <c r="AB795" s="212" t="b">
        <f t="shared" si="78"/>
        <v>0</v>
      </c>
      <c r="AC795" s="213">
        <f t="shared" si="75"/>
        <v>0</v>
      </c>
      <c r="AD795" s="298"/>
      <c r="AE795" s="299"/>
      <c r="AF795" s="21">
        <f t="shared" si="68"/>
        <v>0</v>
      </c>
    </row>
    <row r="796" spans="1:32" s="21" customFormat="1" ht="16.5" customHeight="1">
      <c r="A796" s="22"/>
      <c r="B796" s="22"/>
      <c r="C796" s="22"/>
      <c r="D796" s="115">
        <f t="shared" si="67"/>
        <v>776</v>
      </c>
      <c r="E796" s="248" t="str">
        <f t="array" ref="E796">IF($F796&lt;&gt;"",INDEX(DropDownLists!$K$10:$K$2516,MATCH($F796,DropDownLists!$L$10:$L$2516,0)),"")</f>
        <v/>
      </c>
      <c r="F796" s="116"/>
      <c r="G796" s="118"/>
      <c r="I796" s="144"/>
      <c r="J796" s="141"/>
      <c r="K796" s="145"/>
      <c r="L796" s="146"/>
      <c r="M796" s="195" t="str">
        <f t="array" ref="M796">IF($L796&lt;&gt;"",INDEX(DropDownLists!$H$10:$H$2516,MATCH($L796,DropDownLists!$I$10:$I$2516,0)),"")</f>
        <v/>
      </c>
      <c r="N796" s="148"/>
      <c r="O796" s="148"/>
      <c r="P796" s="146"/>
      <c r="Q796" s="148" t="s">
        <v>190</v>
      </c>
      <c r="R796" s="119" t="str">
        <f t="array" ref="R796">IF(ISNA(VLOOKUP($F796, AdmittedwithRecentDischarge!$I$28:$I$1527,1,FALSE)),"",MAX(IF((AdmittedwithRecentDischarge!$I$28:$I$1527=$F796)*(AdmittedwithRecentDischarge!$M$28:$M$1527&lt;=TransferLog!$J796),AdmittedwithRecentDischarge!$M$28:$M$1527)))</f>
        <v/>
      </c>
      <c r="S796" s="120" t="str">
        <f t="array" ref="S796">IF(ISNA(INDEX(AdmittedwithRecentDischarge!$AH$28:$AH$1527,MATCH($F796&amp;$R796,AdmittedwithRecentDischarge!$I$28:$I$1527&amp;AdmittedwithRecentDischarge!$M$28:$M$1527,0))),"", IF($R796&lt;&gt;"",INDEX(AdmittedwithRecentDischarge!$AH$28:$AH$1527,MATCH($F796&amp;$R796,AdmittedwithRecentDischarge!$I$28:$I$1527&amp;AdmittedwithRecentDischarge!$M$28:$M$1527,0)),""))</f>
        <v/>
      </c>
      <c r="T796" s="190">
        <f t="array" ref="T796">IF(ISNA(INDEX(AdmittedwithRecentDischarge!$I$28:$W$1527, (MATCH($F796&amp;$R796,AdmittedwithRecentDischarge!$I$28:$I$1527&amp;AdmittedwithRecentDischarge!$M$28:$M$1527,0)))),"",INDEX(AdmittedwithRecentDischarge!$I$28:$W$1527, (MATCH($F796&amp;$R796,AdmittedwithRecentDischarge!$I$28:$I$1527&amp;AdmittedwithRecentDischarge!$M$28:$M$1527,0)),9))</f>
        <v>0</v>
      </c>
      <c r="U796" s="191">
        <f t="array" ref="U796">IF(ISNA(INDEX(AdmittedwithRecentDischarge!$I$28:$W$1527, (MATCH($F796&amp;$R796,AdmittedwithRecentDischarge!$I$28:$I$1527&amp;AdmittedwithRecentDischarge!$M$28:$M$1527,0)))),"",INDEX(AdmittedwithRecentDischarge!$I$28:$W$1527, (MATCH($F796&amp;$R796,AdmittedwithRecentDischarge!$I$28:$I$1527&amp;AdmittedwithRecentDischarge!$M$28:$M$1527,0)),11))</f>
        <v>0</v>
      </c>
      <c r="V796" s="191">
        <f t="array" ref="V796">IF(ISNA(INDEX(AdmittedwithRecentDischarge!$I$28:$W$1527, (MATCH($F796&amp;$R796,AdmittedwithRecentDischarge!$I$28:$I$1527&amp;AdmittedwithRecentDischarge!$M$28:$M$1527,0)))),"",INDEX(AdmittedwithRecentDischarge!$I$28:$W$1527, (MATCH($F796&amp;$R796,AdmittedwithRecentDischarge!$I$28:$I$1527&amp;AdmittedwithRecentDischarge!$M$28:$M$1527,0)),15))</f>
        <v>0</v>
      </c>
      <c r="W796" s="228" t="b">
        <f t="shared" si="76"/>
        <v>0</v>
      </c>
      <c r="X796" s="224" t="str">
        <f t="array" ref="X796">IF(ISNA(VLOOKUP($F796, AdmittedwithRecentDischarge!$I$28:$I$1527,1,FALSE)),"",MAX(IF((AdmittedwithRecentDischarge!$I$28:$I$1527=$F796)*(AdmittedwithRecentDischarge!$K$28:$K$1527&lt;=TransferLog!$J796),AdmittedwithRecentDischarge!$K$28:$K$1527)))</f>
        <v/>
      </c>
      <c r="Y796" s="224" t="b">
        <f t="shared" si="77"/>
        <v>0</v>
      </c>
      <c r="Z796" s="208"/>
      <c r="AA796" s="207" t="str">
        <f t="shared" si="74"/>
        <v/>
      </c>
      <c r="AB796" s="212" t="b">
        <f t="shared" si="78"/>
        <v>0</v>
      </c>
      <c r="AC796" s="213">
        <f t="shared" si="75"/>
        <v>0</v>
      </c>
      <c r="AD796" s="298"/>
      <c r="AE796" s="299"/>
      <c r="AF796" s="21">
        <f t="shared" si="68"/>
        <v>0</v>
      </c>
    </row>
    <row r="797" spans="1:32" s="21" customFormat="1" ht="16.5" customHeight="1">
      <c r="A797" s="22"/>
      <c r="B797" s="22"/>
      <c r="C797" s="22"/>
      <c r="D797" s="115">
        <f t="shared" si="67"/>
        <v>777</v>
      </c>
      <c r="E797" s="248" t="str">
        <f t="array" ref="E797">IF($F797&lt;&gt;"",INDEX(DropDownLists!$K$10:$K$2516,MATCH($F797,DropDownLists!$L$10:$L$2516,0)),"")</f>
        <v/>
      </c>
      <c r="F797" s="116"/>
      <c r="G797" s="118"/>
      <c r="I797" s="144"/>
      <c r="J797" s="141"/>
      <c r="K797" s="145"/>
      <c r="L797" s="146"/>
      <c r="M797" s="195" t="str">
        <f t="array" ref="M797">IF($L797&lt;&gt;"",INDEX(DropDownLists!$H$10:$H$2516,MATCH($L797,DropDownLists!$I$10:$I$2516,0)),"")</f>
        <v/>
      </c>
      <c r="N797" s="148"/>
      <c r="O797" s="148"/>
      <c r="P797" s="146"/>
      <c r="Q797" s="148" t="s">
        <v>190</v>
      </c>
      <c r="R797" s="119" t="str">
        <f t="array" ref="R797">IF(ISNA(VLOOKUP($F797, AdmittedwithRecentDischarge!$I$28:$I$1527,1,FALSE)),"",MAX(IF((AdmittedwithRecentDischarge!$I$28:$I$1527=$F797)*(AdmittedwithRecentDischarge!$M$28:$M$1527&lt;=TransferLog!$J797),AdmittedwithRecentDischarge!$M$28:$M$1527)))</f>
        <v/>
      </c>
      <c r="S797" s="120" t="str">
        <f t="array" ref="S797">IF(ISNA(INDEX(AdmittedwithRecentDischarge!$AH$28:$AH$1527,MATCH($F797&amp;$R797,AdmittedwithRecentDischarge!$I$28:$I$1527&amp;AdmittedwithRecentDischarge!$M$28:$M$1527,0))),"", IF($R797&lt;&gt;"",INDEX(AdmittedwithRecentDischarge!$AH$28:$AH$1527,MATCH($F797&amp;$R797,AdmittedwithRecentDischarge!$I$28:$I$1527&amp;AdmittedwithRecentDischarge!$M$28:$M$1527,0)),""))</f>
        <v/>
      </c>
      <c r="T797" s="190">
        <f t="array" ref="T797">IF(ISNA(INDEX(AdmittedwithRecentDischarge!$I$28:$W$1527, (MATCH($F797&amp;$R797,AdmittedwithRecentDischarge!$I$28:$I$1527&amp;AdmittedwithRecentDischarge!$M$28:$M$1527,0)))),"",INDEX(AdmittedwithRecentDischarge!$I$28:$W$1527, (MATCH($F797&amp;$R797,AdmittedwithRecentDischarge!$I$28:$I$1527&amp;AdmittedwithRecentDischarge!$M$28:$M$1527,0)),9))</f>
        <v>0</v>
      </c>
      <c r="U797" s="191">
        <f t="array" ref="U797">IF(ISNA(INDEX(AdmittedwithRecentDischarge!$I$28:$W$1527, (MATCH($F797&amp;$R797,AdmittedwithRecentDischarge!$I$28:$I$1527&amp;AdmittedwithRecentDischarge!$M$28:$M$1527,0)))),"",INDEX(AdmittedwithRecentDischarge!$I$28:$W$1527, (MATCH($F797&amp;$R797,AdmittedwithRecentDischarge!$I$28:$I$1527&amp;AdmittedwithRecentDischarge!$M$28:$M$1527,0)),11))</f>
        <v>0</v>
      </c>
      <c r="V797" s="191">
        <f t="array" ref="V797">IF(ISNA(INDEX(AdmittedwithRecentDischarge!$I$28:$W$1527, (MATCH($F797&amp;$R797,AdmittedwithRecentDischarge!$I$28:$I$1527&amp;AdmittedwithRecentDischarge!$M$28:$M$1527,0)))),"",INDEX(AdmittedwithRecentDischarge!$I$28:$W$1527, (MATCH($F797&amp;$R797,AdmittedwithRecentDischarge!$I$28:$I$1527&amp;AdmittedwithRecentDischarge!$M$28:$M$1527,0)),15))</f>
        <v>0</v>
      </c>
      <c r="W797" s="228" t="b">
        <f t="shared" si="76"/>
        <v>0</v>
      </c>
      <c r="X797" s="224" t="str">
        <f t="array" ref="X797">IF(ISNA(VLOOKUP($F797, AdmittedwithRecentDischarge!$I$28:$I$1527,1,FALSE)),"",MAX(IF((AdmittedwithRecentDischarge!$I$28:$I$1527=$F797)*(AdmittedwithRecentDischarge!$K$28:$K$1527&lt;=TransferLog!$J797),AdmittedwithRecentDischarge!$K$28:$K$1527)))</f>
        <v/>
      </c>
      <c r="Y797" s="224" t="b">
        <f t="shared" si="77"/>
        <v>0</v>
      </c>
      <c r="Z797" s="208"/>
      <c r="AA797" s="207" t="str">
        <f t="shared" si="74"/>
        <v/>
      </c>
      <c r="AB797" s="212" t="b">
        <f t="shared" si="78"/>
        <v>0</v>
      </c>
      <c r="AC797" s="213">
        <f t="shared" si="75"/>
        <v>0</v>
      </c>
      <c r="AD797" s="298"/>
      <c r="AE797" s="299"/>
      <c r="AF797" s="21">
        <f t="shared" si="68"/>
        <v>0</v>
      </c>
    </row>
    <row r="798" spans="1:32" s="21" customFormat="1" ht="16.5" customHeight="1">
      <c r="A798" s="22"/>
      <c r="B798" s="22"/>
      <c r="C798" s="22"/>
      <c r="D798" s="115">
        <f t="shared" si="67"/>
        <v>778</v>
      </c>
      <c r="E798" s="248" t="str">
        <f t="array" ref="E798">IF($F798&lt;&gt;"",INDEX(DropDownLists!$K$10:$K$2516,MATCH($F798,DropDownLists!$L$10:$L$2516,0)),"")</f>
        <v/>
      </c>
      <c r="F798" s="116"/>
      <c r="G798" s="118"/>
      <c r="I798" s="144"/>
      <c r="J798" s="141"/>
      <c r="K798" s="145"/>
      <c r="L798" s="146"/>
      <c r="M798" s="195" t="str">
        <f t="array" ref="M798">IF($L798&lt;&gt;"",INDEX(DropDownLists!$H$10:$H$2516,MATCH($L798,DropDownLists!$I$10:$I$2516,0)),"")</f>
        <v/>
      </c>
      <c r="N798" s="148"/>
      <c r="O798" s="148"/>
      <c r="P798" s="146"/>
      <c r="Q798" s="148" t="s">
        <v>190</v>
      </c>
      <c r="R798" s="119" t="str">
        <f t="array" ref="R798">IF(ISNA(VLOOKUP($F798, AdmittedwithRecentDischarge!$I$28:$I$1527,1,FALSE)),"",MAX(IF((AdmittedwithRecentDischarge!$I$28:$I$1527=$F798)*(AdmittedwithRecentDischarge!$M$28:$M$1527&lt;=TransferLog!$J798),AdmittedwithRecentDischarge!$M$28:$M$1527)))</f>
        <v/>
      </c>
      <c r="S798" s="120" t="str">
        <f t="array" ref="S798">IF(ISNA(INDEX(AdmittedwithRecentDischarge!$AH$28:$AH$1527,MATCH($F798&amp;$R798,AdmittedwithRecentDischarge!$I$28:$I$1527&amp;AdmittedwithRecentDischarge!$M$28:$M$1527,0))),"", IF($R798&lt;&gt;"",INDEX(AdmittedwithRecentDischarge!$AH$28:$AH$1527,MATCH($F798&amp;$R798,AdmittedwithRecentDischarge!$I$28:$I$1527&amp;AdmittedwithRecentDischarge!$M$28:$M$1527,0)),""))</f>
        <v/>
      </c>
      <c r="T798" s="190">
        <f t="array" ref="T798">IF(ISNA(INDEX(AdmittedwithRecentDischarge!$I$28:$W$1527, (MATCH($F798&amp;$R798,AdmittedwithRecentDischarge!$I$28:$I$1527&amp;AdmittedwithRecentDischarge!$M$28:$M$1527,0)))),"",INDEX(AdmittedwithRecentDischarge!$I$28:$W$1527, (MATCH($F798&amp;$R798,AdmittedwithRecentDischarge!$I$28:$I$1527&amp;AdmittedwithRecentDischarge!$M$28:$M$1527,0)),9))</f>
        <v>0</v>
      </c>
      <c r="U798" s="191">
        <f t="array" ref="U798">IF(ISNA(INDEX(AdmittedwithRecentDischarge!$I$28:$W$1527, (MATCH($F798&amp;$R798,AdmittedwithRecentDischarge!$I$28:$I$1527&amp;AdmittedwithRecentDischarge!$M$28:$M$1527,0)))),"",INDEX(AdmittedwithRecentDischarge!$I$28:$W$1527, (MATCH($F798&amp;$R798,AdmittedwithRecentDischarge!$I$28:$I$1527&amp;AdmittedwithRecentDischarge!$M$28:$M$1527,0)),11))</f>
        <v>0</v>
      </c>
      <c r="V798" s="191">
        <f t="array" ref="V798">IF(ISNA(INDEX(AdmittedwithRecentDischarge!$I$28:$W$1527, (MATCH($F798&amp;$R798,AdmittedwithRecentDischarge!$I$28:$I$1527&amp;AdmittedwithRecentDischarge!$M$28:$M$1527,0)))),"",INDEX(AdmittedwithRecentDischarge!$I$28:$W$1527, (MATCH($F798&amp;$R798,AdmittedwithRecentDischarge!$I$28:$I$1527&amp;AdmittedwithRecentDischarge!$M$28:$M$1527,0)),15))</f>
        <v>0</v>
      </c>
      <c r="W798" s="228" t="b">
        <f t="shared" si="76"/>
        <v>0</v>
      </c>
      <c r="X798" s="224" t="str">
        <f t="array" ref="X798">IF(ISNA(VLOOKUP($F798, AdmittedwithRecentDischarge!$I$28:$I$1527,1,FALSE)),"",MAX(IF((AdmittedwithRecentDischarge!$I$28:$I$1527=$F798)*(AdmittedwithRecentDischarge!$K$28:$K$1527&lt;=TransferLog!$J798),AdmittedwithRecentDischarge!$K$28:$K$1527)))</f>
        <v/>
      </c>
      <c r="Y798" s="224" t="b">
        <f t="shared" si="77"/>
        <v>0</v>
      </c>
      <c r="Z798" s="208"/>
      <c r="AA798" s="207" t="str">
        <f t="shared" si="74"/>
        <v/>
      </c>
      <c r="AB798" s="212" t="b">
        <f t="shared" si="78"/>
        <v>0</v>
      </c>
      <c r="AC798" s="213">
        <f t="shared" si="75"/>
        <v>0</v>
      </c>
      <c r="AD798" s="298"/>
      <c r="AE798" s="299"/>
      <c r="AF798" s="21">
        <f t="shared" si="68"/>
        <v>0</v>
      </c>
    </row>
    <row r="799" spans="1:32" s="21" customFormat="1" ht="16.5" customHeight="1">
      <c r="A799" s="22"/>
      <c r="B799" s="22"/>
      <c r="C799" s="22"/>
      <c r="D799" s="115">
        <f t="shared" si="67"/>
        <v>779</v>
      </c>
      <c r="E799" s="248" t="str">
        <f t="array" ref="E799">IF($F799&lt;&gt;"",INDEX(DropDownLists!$K$10:$K$2516,MATCH($F799,DropDownLists!$L$10:$L$2516,0)),"")</f>
        <v/>
      </c>
      <c r="F799" s="116"/>
      <c r="G799" s="118"/>
      <c r="I799" s="144"/>
      <c r="J799" s="141"/>
      <c r="K799" s="145"/>
      <c r="L799" s="146"/>
      <c r="M799" s="195" t="str">
        <f t="array" ref="M799">IF($L799&lt;&gt;"",INDEX(DropDownLists!$H$10:$H$2516,MATCH($L799,DropDownLists!$I$10:$I$2516,0)),"")</f>
        <v/>
      </c>
      <c r="N799" s="148"/>
      <c r="O799" s="148"/>
      <c r="P799" s="146"/>
      <c r="Q799" s="148" t="s">
        <v>190</v>
      </c>
      <c r="R799" s="119" t="str">
        <f t="array" ref="R799">IF(ISNA(VLOOKUP($F799, AdmittedwithRecentDischarge!$I$28:$I$1527,1,FALSE)),"",MAX(IF((AdmittedwithRecentDischarge!$I$28:$I$1527=$F799)*(AdmittedwithRecentDischarge!$M$28:$M$1527&lt;=TransferLog!$J799),AdmittedwithRecentDischarge!$M$28:$M$1527)))</f>
        <v/>
      </c>
      <c r="S799" s="120" t="str">
        <f t="array" ref="S799">IF(ISNA(INDEX(AdmittedwithRecentDischarge!$AH$28:$AH$1527,MATCH($F799&amp;$R799,AdmittedwithRecentDischarge!$I$28:$I$1527&amp;AdmittedwithRecentDischarge!$M$28:$M$1527,0))),"", IF($R799&lt;&gt;"",INDEX(AdmittedwithRecentDischarge!$AH$28:$AH$1527,MATCH($F799&amp;$R799,AdmittedwithRecentDischarge!$I$28:$I$1527&amp;AdmittedwithRecentDischarge!$M$28:$M$1527,0)),""))</f>
        <v/>
      </c>
      <c r="T799" s="190">
        <f t="array" ref="T799">IF(ISNA(INDEX(AdmittedwithRecentDischarge!$I$28:$W$1527, (MATCH($F799&amp;$R799,AdmittedwithRecentDischarge!$I$28:$I$1527&amp;AdmittedwithRecentDischarge!$M$28:$M$1527,0)))),"",INDEX(AdmittedwithRecentDischarge!$I$28:$W$1527, (MATCH($F799&amp;$R799,AdmittedwithRecentDischarge!$I$28:$I$1527&amp;AdmittedwithRecentDischarge!$M$28:$M$1527,0)),9))</f>
        <v>0</v>
      </c>
      <c r="U799" s="191">
        <f t="array" ref="U799">IF(ISNA(INDEX(AdmittedwithRecentDischarge!$I$28:$W$1527, (MATCH($F799&amp;$R799,AdmittedwithRecentDischarge!$I$28:$I$1527&amp;AdmittedwithRecentDischarge!$M$28:$M$1527,0)))),"",INDEX(AdmittedwithRecentDischarge!$I$28:$W$1527, (MATCH($F799&amp;$R799,AdmittedwithRecentDischarge!$I$28:$I$1527&amp;AdmittedwithRecentDischarge!$M$28:$M$1527,0)),11))</f>
        <v>0</v>
      </c>
      <c r="V799" s="191">
        <f t="array" ref="V799">IF(ISNA(INDEX(AdmittedwithRecentDischarge!$I$28:$W$1527, (MATCH($F799&amp;$R799,AdmittedwithRecentDischarge!$I$28:$I$1527&amp;AdmittedwithRecentDischarge!$M$28:$M$1527,0)))),"",INDEX(AdmittedwithRecentDischarge!$I$28:$W$1527, (MATCH($F799&amp;$R799,AdmittedwithRecentDischarge!$I$28:$I$1527&amp;AdmittedwithRecentDischarge!$M$28:$M$1527,0)),15))</f>
        <v>0</v>
      </c>
      <c r="W799" s="228" t="b">
        <f t="shared" si="76"/>
        <v>0</v>
      </c>
      <c r="X799" s="224" t="str">
        <f t="array" ref="X799">IF(ISNA(VLOOKUP($F799, AdmittedwithRecentDischarge!$I$28:$I$1527,1,FALSE)),"",MAX(IF((AdmittedwithRecentDischarge!$I$28:$I$1527=$F799)*(AdmittedwithRecentDischarge!$K$28:$K$1527&lt;=TransferLog!$J799),AdmittedwithRecentDischarge!$K$28:$K$1527)))</f>
        <v/>
      </c>
      <c r="Y799" s="224" t="b">
        <f t="shared" si="77"/>
        <v>0</v>
      </c>
      <c r="Z799" s="208"/>
      <c r="AA799" s="207" t="str">
        <f t="shared" si="74"/>
        <v/>
      </c>
      <c r="AB799" s="212" t="b">
        <f t="shared" si="78"/>
        <v>0</v>
      </c>
      <c r="AC799" s="213">
        <f t="shared" si="75"/>
        <v>0</v>
      </c>
      <c r="AD799" s="298"/>
      <c r="AE799" s="299"/>
      <c r="AF799" s="21">
        <f t="shared" si="68"/>
        <v>0</v>
      </c>
    </row>
    <row r="800" spans="1:32" s="21" customFormat="1" ht="16.5" customHeight="1">
      <c r="A800" s="22"/>
      <c r="B800" s="22"/>
      <c r="C800" s="22"/>
      <c r="D800" s="115">
        <f t="shared" si="67"/>
        <v>780</v>
      </c>
      <c r="E800" s="248" t="str">
        <f t="array" ref="E800">IF($F800&lt;&gt;"",INDEX(DropDownLists!$K$10:$K$2516,MATCH($F800,DropDownLists!$L$10:$L$2516,0)),"")</f>
        <v/>
      </c>
      <c r="F800" s="116"/>
      <c r="G800" s="118"/>
      <c r="I800" s="144"/>
      <c r="J800" s="141"/>
      <c r="K800" s="145"/>
      <c r="L800" s="146"/>
      <c r="M800" s="195" t="str">
        <f t="array" ref="M800">IF($L800&lt;&gt;"",INDEX(DropDownLists!$H$10:$H$2516,MATCH($L800,DropDownLists!$I$10:$I$2516,0)),"")</f>
        <v/>
      </c>
      <c r="N800" s="148"/>
      <c r="O800" s="148"/>
      <c r="P800" s="146"/>
      <c r="Q800" s="148" t="s">
        <v>190</v>
      </c>
      <c r="R800" s="119" t="str">
        <f t="array" ref="R800">IF(ISNA(VLOOKUP($F800, AdmittedwithRecentDischarge!$I$28:$I$1527,1,FALSE)),"",MAX(IF((AdmittedwithRecentDischarge!$I$28:$I$1527=$F800)*(AdmittedwithRecentDischarge!$M$28:$M$1527&lt;=TransferLog!$J800),AdmittedwithRecentDischarge!$M$28:$M$1527)))</f>
        <v/>
      </c>
      <c r="S800" s="120" t="str">
        <f t="array" ref="S800">IF(ISNA(INDEX(AdmittedwithRecentDischarge!$AH$28:$AH$1527,MATCH($F800&amp;$R800,AdmittedwithRecentDischarge!$I$28:$I$1527&amp;AdmittedwithRecentDischarge!$M$28:$M$1527,0))),"", IF($R800&lt;&gt;"",INDEX(AdmittedwithRecentDischarge!$AH$28:$AH$1527,MATCH($F800&amp;$R800,AdmittedwithRecentDischarge!$I$28:$I$1527&amp;AdmittedwithRecentDischarge!$M$28:$M$1527,0)),""))</f>
        <v/>
      </c>
      <c r="T800" s="190">
        <f t="array" ref="T800">IF(ISNA(INDEX(AdmittedwithRecentDischarge!$I$28:$W$1527, (MATCH($F800&amp;$R800,AdmittedwithRecentDischarge!$I$28:$I$1527&amp;AdmittedwithRecentDischarge!$M$28:$M$1527,0)))),"",INDEX(AdmittedwithRecentDischarge!$I$28:$W$1527, (MATCH($F800&amp;$R800,AdmittedwithRecentDischarge!$I$28:$I$1527&amp;AdmittedwithRecentDischarge!$M$28:$M$1527,0)),9))</f>
        <v>0</v>
      </c>
      <c r="U800" s="191">
        <f t="array" ref="U800">IF(ISNA(INDEX(AdmittedwithRecentDischarge!$I$28:$W$1527, (MATCH($F800&amp;$R800,AdmittedwithRecentDischarge!$I$28:$I$1527&amp;AdmittedwithRecentDischarge!$M$28:$M$1527,0)))),"",INDEX(AdmittedwithRecentDischarge!$I$28:$W$1527, (MATCH($F800&amp;$R800,AdmittedwithRecentDischarge!$I$28:$I$1527&amp;AdmittedwithRecentDischarge!$M$28:$M$1527,0)),11))</f>
        <v>0</v>
      </c>
      <c r="V800" s="191">
        <f t="array" ref="V800">IF(ISNA(INDEX(AdmittedwithRecentDischarge!$I$28:$W$1527, (MATCH($F800&amp;$R800,AdmittedwithRecentDischarge!$I$28:$I$1527&amp;AdmittedwithRecentDischarge!$M$28:$M$1527,0)))),"",INDEX(AdmittedwithRecentDischarge!$I$28:$W$1527, (MATCH($F800&amp;$R800,AdmittedwithRecentDischarge!$I$28:$I$1527&amp;AdmittedwithRecentDischarge!$M$28:$M$1527,0)),15))</f>
        <v>0</v>
      </c>
      <c r="W800" s="228" t="b">
        <f t="shared" si="76"/>
        <v>0</v>
      </c>
      <c r="X800" s="224" t="str">
        <f t="array" ref="X800">IF(ISNA(VLOOKUP($F800, AdmittedwithRecentDischarge!$I$28:$I$1527,1,FALSE)),"",MAX(IF((AdmittedwithRecentDischarge!$I$28:$I$1527=$F800)*(AdmittedwithRecentDischarge!$K$28:$K$1527&lt;=TransferLog!$J800),AdmittedwithRecentDischarge!$K$28:$K$1527)))</f>
        <v/>
      </c>
      <c r="Y800" s="224" t="b">
        <f t="shared" si="77"/>
        <v>0</v>
      </c>
      <c r="Z800" s="208"/>
      <c r="AA800" s="207" t="str">
        <f t="shared" si="74"/>
        <v/>
      </c>
      <c r="AB800" s="212" t="b">
        <f t="shared" si="78"/>
        <v>0</v>
      </c>
      <c r="AC800" s="213">
        <f t="shared" si="75"/>
        <v>0</v>
      </c>
      <c r="AD800" s="298"/>
      <c r="AE800" s="299"/>
      <c r="AF800" s="21">
        <f t="shared" si="68"/>
        <v>0</v>
      </c>
    </row>
    <row r="801" spans="1:32" s="21" customFormat="1" ht="16.5" customHeight="1">
      <c r="A801" s="22"/>
      <c r="B801" s="22"/>
      <c r="C801" s="22"/>
      <c r="D801" s="115">
        <f t="shared" si="67"/>
        <v>781</v>
      </c>
      <c r="E801" s="248" t="str">
        <f t="array" ref="E801">IF($F801&lt;&gt;"",INDEX(DropDownLists!$K$10:$K$2516,MATCH($F801,DropDownLists!$L$10:$L$2516,0)),"")</f>
        <v/>
      </c>
      <c r="F801" s="116"/>
      <c r="G801" s="118"/>
      <c r="I801" s="144"/>
      <c r="J801" s="141"/>
      <c r="K801" s="145"/>
      <c r="L801" s="146"/>
      <c r="M801" s="195" t="str">
        <f t="array" ref="M801">IF($L801&lt;&gt;"",INDEX(DropDownLists!$H$10:$H$2516,MATCH($L801,DropDownLists!$I$10:$I$2516,0)),"")</f>
        <v/>
      </c>
      <c r="N801" s="148"/>
      <c r="O801" s="148"/>
      <c r="P801" s="146"/>
      <c r="Q801" s="148" t="s">
        <v>190</v>
      </c>
      <c r="R801" s="119" t="str">
        <f t="array" ref="R801">IF(ISNA(VLOOKUP($F801, AdmittedwithRecentDischarge!$I$28:$I$1527,1,FALSE)),"",MAX(IF((AdmittedwithRecentDischarge!$I$28:$I$1527=$F801)*(AdmittedwithRecentDischarge!$M$28:$M$1527&lt;=TransferLog!$J801),AdmittedwithRecentDischarge!$M$28:$M$1527)))</f>
        <v/>
      </c>
      <c r="S801" s="120" t="str">
        <f t="array" ref="S801">IF(ISNA(INDEX(AdmittedwithRecentDischarge!$AH$28:$AH$1527,MATCH($F801&amp;$R801,AdmittedwithRecentDischarge!$I$28:$I$1527&amp;AdmittedwithRecentDischarge!$M$28:$M$1527,0))),"", IF($R801&lt;&gt;"",INDEX(AdmittedwithRecentDischarge!$AH$28:$AH$1527,MATCH($F801&amp;$R801,AdmittedwithRecentDischarge!$I$28:$I$1527&amp;AdmittedwithRecentDischarge!$M$28:$M$1527,0)),""))</f>
        <v/>
      </c>
      <c r="T801" s="190">
        <f t="array" ref="T801">IF(ISNA(INDEX(AdmittedwithRecentDischarge!$I$28:$W$1527, (MATCH($F801&amp;$R801,AdmittedwithRecentDischarge!$I$28:$I$1527&amp;AdmittedwithRecentDischarge!$M$28:$M$1527,0)))),"",INDEX(AdmittedwithRecentDischarge!$I$28:$W$1527, (MATCH($F801&amp;$R801,AdmittedwithRecentDischarge!$I$28:$I$1527&amp;AdmittedwithRecentDischarge!$M$28:$M$1527,0)),9))</f>
        <v>0</v>
      </c>
      <c r="U801" s="191">
        <f t="array" ref="U801">IF(ISNA(INDEX(AdmittedwithRecentDischarge!$I$28:$W$1527, (MATCH($F801&amp;$R801,AdmittedwithRecentDischarge!$I$28:$I$1527&amp;AdmittedwithRecentDischarge!$M$28:$M$1527,0)))),"",INDEX(AdmittedwithRecentDischarge!$I$28:$W$1527, (MATCH($F801&amp;$R801,AdmittedwithRecentDischarge!$I$28:$I$1527&amp;AdmittedwithRecentDischarge!$M$28:$M$1527,0)),11))</f>
        <v>0</v>
      </c>
      <c r="V801" s="191">
        <f t="array" ref="V801">IF(ISNA(INDEX(AdmittedwithRecentDischarge!$I$28:$W$1527, (MATCH($F801&amp;$R801,AdmittedwithRecentDischarge!$I$28:$I$1527&amp;AdmittedwithRecentDischarge!$M$28:$M$1527,0)))),"",INDEX(AdmittedwithRecentDischarge!$I$28:$W$1527, (MATCH($F801&amp;$R801,AdmittedwithRecentDischarge!$I$28:$I$1527&amp;AdmittedwithRecentDischarge!$M$28:$M$1527,0)),15))</f>
        <v>0</v>
      </c>
      <c r="W801" s="228" t="b">
        <f t="shared" si="76"/>
        <v>0</v>
      </c>
      <c r="X801" s="224" t="str">
        <f t="array" ref="X801">IF(ISNA(VLOOKUP($F801, AdmittedwithRecentDischarge!$I$28:$I$1527,1,FALSE)),"",MAX(IF((AdmittedwithRecentDischarge!$I$28:$I$1527=$F801)*(AdmittedwithRecentDischarge!$K$28:$K$1527&lt;=TransferLog!$J801),AdmittedwithRecentDischarge!$K$28:$K$1527)))</f>
        <v/>
      </c>
      <c r="Y801" s="224" t="b">
        <f t="shared" si="77"/>
        <v>0</v>
      </c>
      <c r="Z801" s="208"/>
      <c r="AA801" s="207" t="str">
        <f t="shared" si="74"/>
        <v/>
      </c>
      <c r="AB801" s="212" t="b">
        <f t="shared" si="78"/>
        <v>0</v>
      </c>
      <c r="AC801" s="213">
        <f t="shared" si="75"/>
        <v>0</v>
      </c>
      <c r="AD801" s="298"/>
      <c r="AE801" s="299"/>
      <c r="AF801" s="21">
        <f t="shared" si="68"/>
        <v>0</v>
      </c>
    </row>
    <row r="802" spans="1:32" s="21" customFormat="1" ht="16.5" customHeight="1">
      <c r="A802" s="22"/>
      <c r="B802" s="22"/>
      <c r="C802" s="22"/>
      <c r="D802" s="115">
        <f t="shared" si="67"/>
        <v>782</v>
      </c>
      <c r="E802" s="248" t="str">
        <f t="array" ref="E802">IF($F802&lt;&gt;"",INDEX(DropDownLists!$K$10:$K$2516,MATCH($F802,DropDownLists!$L$10:$L$2516,0)),"")</f>
        <v/>
      </c>
      <c r="F802" s="116"/>
      <c r="G802" s="118"/>
      <c r="I802" s="144"/>
      <c r="J802" s="141"/>
      <c r="K802" s="145"/>
      <c r="L802" s="146"/>
      <c r="M802" s="195" t="str">
        <f t="array" ref="M802">IF($L802&lt;&gt;"",INDEX(DropDownLists!$H$10:$H$2516,MATCH($L802,DropDownLists!$I$10:$I$2516,0)),"")</f>
        <v/>
      </c>
      <c r="N802" s="148"/>
      <c r="O802" s="148"/>
      <c r="P802" s="146"/>
      <c r="Q802" s="148" t="s">
        <v>190</v>
      </c>
      <c r="R802" s="119" t="str">
        <f t="array" ref="R802">IF(ISNA(VLOOKUP($F802, AdmittedwithRecentDischarge!$I$28:$I$1527,1,FALSE)),"",MAX(IF((AdmittedwithRecentDischarge!$I$28:$I$1527=$F802)*(AdmittedwithRecentDischarge!$M$28:$M$1527&lt;=TransferLog!$J802),AdmittedwithRecentDischarge!$M$28:$M$1527)))</f>
        <v/>
      </c>
      <c r="S802" s="120" t="str">
        <f t="array" ref="S802">IF(ISNA(INDEX(AdmittedwithRecentDischarge!$AH$28:$AH$1527,MATCH($F802&amp;$R802,AdmittedwithRecentDischarge!$I$28:$I$1527&amp;AdmittedwithRecentDischarge!$M$28:$M$1527,0))),"", IF($R802&lt;&gt;"",INDEX(AdmittedwithRecentDischarge!$AH$28:$AH$1527,MATCH($F802&amp;$R802,AdmittedwithRecentDischarge!$I$28:$I$1527&amp;AdmittedwithRecentDischarge!$M$28:$M$1527,0)),""))</f>
        <v/>
      </c>
      <c r="T802" s="190">
        <f t="array" ref="T802">IF(ISNA(INDEX(AdmittedwithRecentDischarge!$I$28:$W$1527, (MATCH($F802&amp;$R802,AdmittedwithRecentDischarge!$I$28:$I$1527&amp;AdmittedwithRecentDischarge!$M$28:$M$1527,0)))),"",INDEX(AdmittedwithRecentDischarge!$I$28:$W$1527, (MATCH($F802&amp;$R802,AdmittedwithRecentDischarge!$I$28:$I$1527&amp;AdmittedwithRecentDischarge!$M$28:$M$1527,0)),9))</f>
        <v>0</v>
      </c>
      <c r="U802" s="191">
        <f t="array" ref="U802">IF(ISNA(INDEX(AdmittedwithRecentDischarge!$I$28:$W$1527, (MATCH($F802&amp;$R802,AdmittedwithRecentDischarge!$I$28:$I$1527&amp;AdmittedwithRecentDischarge!$M$28:$M$1527,0)))),"",INDEX(AdmittedwithRecentDischarge!$I$28:$W$1527, (MATCH($F802&amp;$R802,AdmittedwithRecentDischarge!$I$28:$I$1527&amp;AdmittedwithRecentDischarge!$M$28:$M$1527,0)),11))</f>
        <v>0</v>
      </c>
      <c r="V802" s="191">
        <f t="array" ref="V802">IF(ISNA(INDEX(AdmittedwithRecentDischarge!$I$28:$W$1527, (MATCH($F802&amp;$R802,AdmittedwithRecentDischarge!$I$28:$I$1527&amp;AdmittedwithRecentDischarge!$M$28:$M$1527,0)))),"",INDEX(AdmittedwithRecentDischarge!$I$28:$W$1527, (MATCH($F802&amp;$R802,AdmittedwithRecentDischarge!$I$28:$I$1527&amp;AdmittedwithRecentDischarge!$M$28:$M$1527,0)),15))</f>
        <v>0</v>
      </c>
      <c r="W802" s="228" t="b">
        <f t="shared" si="76"/>
        <v>0</v>
      </c>
      <c r="X802" s="224" t="str">
        <f t="array" ref="X802">IF(ISNA(VLOOKUP($F802, AdmittedwithRecentDischarge!$I$28:$I$1527,1,FALSE)),"",MAX(IF((AdmittedwithRecentDischarge!$I$28:$I$1527=$F802)*(AdmittedwithRecentDischarge!$K$28:$K$1527&lt;=TransferLog!$J802),AdmittedwithRecentDischarge!$K$28:$K$1527)))</f>
        <v/>
      </c>
      <c r="Y802" s="224" t="b">
        <f t="shared" si="77"/>
        <v>0</v>
      </c>
      <c r="Z802" s="208"/>
      <c r="AA802" s="207" t="str">
        <f t="shared" si="74"/>
        <v/>
      </c>
      <c r="AB802" s="212" t="b">
        <f t="shared" si="78"/>
        <v>0</v>
      </c>
      <c r="AC802" s="213">
        <f t="shared" si="75"/>
        <v>0</v>
      </c>
      <c r="AD802" s="298"/>
      <c r="AE802" s="299"/>
      <c r="AF802" s="21">
        <f t="shared" si="68"/>
        <v>0</v>
      </c>
    </row>
    <row r="803" spans="1:32" s="21" customFormat="1" ht="16.5" customHeight="1">
      <c r="A803" s="22"/>
      <c r="B803" s="22"/>
      <c r="C803" s="22"/>
      <c r="D803" s="115">
        <f t="shared" si="67"/>
        <v>783</v>
      </c>
      <c r="E803" s="248" t="str">
        <f t="array" ref="E803">IF($F803&lt;&gt;"",INDEX(DropDownLists!$K$10:$K$2516,MATCH($F803,DropDownLists!$L$10:$L$2516,0)),"")</f>
        <v/>
      </c>
      <c r="F803" s="116"/>
      <c r="G803" s="118"/>
      <c r="I803" s="144"/>
      <c r="J803" s="141"/>
      <c r="K803" s="145"/>
      <c r="L803" s="146"/>
      <c r="M803" s="195" t="str">
        <f t="array" ref="M803">IF($L803&lt;&gt;"",INDEX(DropDownLists!$H$10:$H$2516,MATCH($L803,DropDownLists!$I$10:$I$2516,0)),"")</f>
        <v/>
      </c>
      <c r="N803" s="148"/>
      <c r="O803" s="148"/>
      <c r="P803" s="146"/>
      <c r="Q803" s="148" t="s">
        <v>190</v>
      </c>
      <c r="R803" s="119" t="str">
        <f t="array" ref="R803">IF(ISNA(VLOOKUP($F803, AdmittedwithRecentDischarge!$I$28:$I$1527,1,FALSE)),"",MAX(IF((AdmittedwithRecentDischarge!$I$28:$I$1527=$F803)*(AdmittedwithRecentDischarge!$M$28:$M$1527&lt;=TransferLog!$J803),AdmittedwithRecentDischarge!$M$28:$M$1527)))</f>
        <v/>
      </c>
      <c r="S803" s="120" t="str">
        <f t="array" ref="S803">IF(ISNA(INDEX(AdmittedwithRecentDischarge!$AH$28:$AH$1527,MATCH($F803&amp;$R803,AdmittedwithRecentDischarge!$I$28:$I$1527&amp;AdmittedwithRecentDischarge!$M$28:$M$1527,0))),"", IF($R803&lt;&gt;"",INDEX(AdmittedwithRecentDischarge!$AH$28:$AH$1527,MATCH($F803&amp;$R803,AdmittedwithRecentDischarge!$I$28:$I$1527&amp;AdmittedwithRecentDischarge!$M$28:$M$1527,0)),""))</f>
        <v/>
      </c>
      <c r="T803" s="190">
        <f t="array" ref="T803">IF(ISNA(INDEX(AdmittedwithRecentDischarge!$I$28:$W$1527, (MATCH($F803&amp;$R803,AdmittedwithRecentDischarge!$I$28:$I$1527&amp;AdmittedwithRecentDischarge!$M$28:$M$1527,0)))),"",INDEX(AdmittedwithRecentDischarge!$I$28:$W$1527, (MATCH($F803&amp;$R803,AdmittedwithRecentDischarge!$I$28:$I$1527&amp;AdmittedwithRecentDischarge!$M$28:$M$1527,0)),9))</f>
        <v>0</v>
      </c>
      <c r="U803" s="191">
        <f t="array" ref="U803">IF(ISNA(INDEX(AdmittedwithRecentDischarge!$I$28:$W$1527, (MATCH($F803&amp;$R803,AdmittedwithRecentDischarge!$I$28:$I$1527&amp;AdmittedwithRecentDischarge!$M$28:$M$1527,0)))),"",INDEX(AdmittedwithRecentDischarge!$I$28:$W$1527, (MATCH($F803&amp;$R803,AdmittedwithRecentDischarge!$I$28:$I$1527&amp;AdmittedwithRecentDischarge!$M$28:$M$1527,0)),11))</f>
        <v>0</v>
      </c>
      <c r="V803" s="191">
        <f t="array" ref="V803">IF(ISNA(INDEX(AdmittedwithRecentDischarge!$I$28:$W$1527, (MATCH($F803&amp;$R803,AdmittedwithRecentDischarge!$I$28:$I$1527&amp;AdmittedwithRecentDischarge!$M$28:$M$1527,0)))),"",INDEX(AdmittedwithRecentDischarge!$I$28:$W$1527, (MATCH($F803&amp;$R803,AdmittedwithRecentDischarge!$I$28:$I$1527&amp;AdmittedwithRecentDischarge!$M$28:$M$1527,0)),15))</f>
        <v>0</v>
      </c>
      <c r="W803" s="228" t="b">
        <f t="shared" si="76"/>
        <v>0</v>
      </c>
      <c r="X803" s="224" t="str">
        <f t="array" ref="X803">IF(ISNA(VLOOKUP($F803, AdmittedwithRecentDischarge!$I$28:$I$1527,1,FALSE)),"",MAX(IF((AdmittedwithRecentDischarge!$I$28:$I$1527=$F803)*(AdmittedwithRecentDischarge!$K$28:$K$1527&lt;=TransferLog!$J803),AdmittedwithRecentDischarge!$K$28:$K$1527)))</f>
        <v/>
      </c>
      <c r="Y803" s="224" t="b">
        <f t="shared" si="77"/>
        <v>0</v>
      </c>
      <c r="Z803" s="208"/>
      <c r="AA803" s="207" t="str">
        <f t="shared" si="74"/>
        <v/>
      </c>
      <c r="AB803" s="212" t="b">
        <f t="shared" si="78"/>
        <v>0</v>
      </c>
      <c r="AC803" s="213">
        <f t="shared" si="75"/>
        <v>0</v>
      </c>
      <c r="AD803" s="298"/>
      <c r="AE803" s="299"/>
      <c r="AF803" s="21">
        <f t="shared" si="68"/>
        <v>0</v>
      </c>
    </row>
    <row r="804" spans="1:32" s="21" customFormat="1" ht="16.5" customHeight="1">
      <c r="A804" s="22"/>
      <c r="B804" s="22"/>
      <c r="C804" s="22"/>
      <c r="D804" s="115">
        <f t="shared" si="67"/>
        <v>784</v>
      </c>
      <c r="E804" s="248" t="str">
        <f t="array" ref="E804">IF($F804&lt;&gt;"",INDEX(DropDownLists!$K$10:$K$2516,MATCH($F804,DropDownLists!$L$10:$L$2516,0)),"")</f>
        <v/>
      </c>
      <c r="F804" s="116"/>
      <c r="G804" s="118"/>
      <c r="I804" s="144"/>
      <c r="J804" s="141"/>
      <c r="K804" s="145"/>
      <c r="L804" s="146"/>
      <c r="M804" s="195" t="str">
        <f t="array" ref="M804">IF($L804&lt;&gt;"",INDEX(DropDownLists!$H$10:$H$2516,MATCH($L804,DropDownLists!$I$10:$I$2516,0)),"")</f>
        <v/>
      </c>
      <c r="N804" s="148"/>
      <c r="O804" s="148"/>
      <c r="P804" s="146"/>
      <c r="Q804" s="148" t="s">
        <v>190</v>
      </c>
      <c r="R804" s="119" t="str">
        <f t="array" ref="R804">IF(ISNA(VLOOKUP($F804, AdmittedwithRecentDischarge!$I$28:$I$1527,1,FALSE)),"",MAX(IF((AdmittedwithRecentDischarge!$I$28:$I$1527=$F804)*(AdmittedwithRecentDischarge!$M$28:$M$1527&lt;=TransferLog!$J804),AdmittedwithRecentDischarge!$M$28:$M$1527)))</f>
        <v/>
      </c>
      <c r="S804" s="120" t="str">
        <f t="array" ref="S804">IF(ISNA(INDEX(AdmittedwithRecentDischarge!$AH$28:$AH$1527,MATCH($F804&amp;$R804,AdmittedwithRecentDischarge!$I$28:$I$1527&amp;AdmittedwithRecentDischarge!$M$28:$M$1527,0))),"", IF($R804&lt;&gt;"",INDEX(AdmittedwithRecentDischarge!$AH$28:$AH$1527,MATCH($F804&amp;$R804,AdmittedwithRecentDischarge!$I$28:$I$1527&amp;AdmittedwithRecentDischarge!$M$28:$M$1527,0)),""))</f>
        <v/>
      </c>
      <c r="T804" s="190">
        <f t="array" ref="T804">IF(ISNA(INDEX(AdmittedwithRecentDischarge!$I$28:$W$1527, (MATCH($F804&amp;$R804,AdmittedwithRecentDischarge!$I$28:$I$1527&amp;AdmittedwithRecentDischarge!$M$28:$M$1527,0)))),"",INDEX(AdmittedwithRecentDischarge!$I$28:$W$1527, (MATCH($F804&amp;$R804,AdmittedwithRecentDischarge!$I$28:$I$1527&amp;AdmittedwithRecentDischarge!$M$28:$M$1527,0)),9))</f>
        <v>0</v>
      </c>
      <c r="U804" s="191">
        <f t="array" ref="U804">IF(ISNA(INDEX(AdmittedwithRecentDischarge!$I$28:$W$1527, (MATCH($F804&amp;$R804,AdmittedwithRecentDischarge!$I$28:$I$1527&amp;AdmittedwithRecentDischarge!$M$28:$M$1527,0)))),"",INDEX(AdmittedwithRecentDischarge!$I$28:$W$1527, (MATCH($F804&amp;$R804,AdmittedwithRecentDischarge!$I$28:$I$1527&amp;AdmittedwithRecentDischarge!$M$28:$M$1527,0)),11))</f>
        <v>0</v>
      </c>
      <c r="V804" s="191">
        <f t="array" ref="V804">IF(ISNA(INDEX(AdmittedwithRecentDischarge!$I$28:$W$1527, (MATCH($F804&amp;$R804,AdmittedwithRecentDischarge!$I$28:$I$1527&amp;AdmittedwithRecentDischarge!$M$28:$M$1527,0)))),"",INDEX(AdmittedwithRecentDischarge!$I$28:$W$1527, (MATCH($F804&amp;$R804,AdmittedwithRecentDischarge!$I$28:$I$1527&amp;AdmittedwithRecentDischarge!$M$28:$M$1527,0)),15))</f>
        <v>0</v>
      </c>
      <c r="W804" s="228" t="b">
        <f t="shared" si="76"/>
        <v>0</v>
      </c>
      <c r="X804" s="224" t="str">
        <f t="array" ref="X804">IF(ISNA(VLOOKUP($F804, AdmittedwithRecentDischarge!$I$28:$I$1527,1,FALSE)),"",MAX(IF((AdmittedwithRecentDischarge!$I$28:$I$1527=$F804)*(AdmittedwithRecentDischarge!$K$28:$K$1527&lt;=TransferLog!$J804),AdmittedwithRecentDischarge!$K$28:$K$1527)))</f>
        <v/>
      </c>
      <c r="Y804" s="224" t="b">
        <f t="shared" si="77"/>
        <v>0</v>
      </c>
      <c r="Z804" s="208"/>
      <c r="AA804" s="207" t="str">
        <f t="shared" si="74"/>
        <v/>
      </c>
      <c r="AB804" s="212" t="b">
        <f t="shared" si="78"/>
        <v>0</v>
      </c>
      <c r="AC804" s="213">
        <f t="shared" si="75"/>
        <v>0</v>
      </c>
      <c r="AD804" s="298"/>
      <c r="AE804" s="299"/>
      <c r="AF804" s="21">
        <f t="shared" si="68"/>
        <v>0</v>
      </c>
    </row>
    <row r="805" spans="1:32" s="21" customFormat="1" ht="16.5" customHeight="1">
      <c r="A805" s="22"/>
      <c r="B805" s="22"/>
      <c r="C805" s="22"/>
      <c r="D805" s="115">
        <f t="shared" si="67"/>
        <v>785</v>
      </c>
      <c r="E805" s="248" t="str">
        <f t="array" ref="E805">IF($F805&lt;&gt;"",INDEX(DropDownLists!$K$10:$K$2516,MATCH($F805,DropDownLists!$L$10:$L$2516,0)),"")</f>
        <v/>
      </c>
      <c r="F805" s="116"/>
      <c r="G805" s="118"/>
      <c r="I805" s="144"/>
      <c r="J805" s="141"/>
      <c r="K805" s="145"/>
      <c r="L805" s="146"/>
      <c r="M805" s="195" t="str">
        <f t="array" ref="M805">IF($L805&lt;&gt;"",INDEX(DropDownLists!$H$10:$H$2516,MATCH($L805,DropDownLists!$I$10:$I$2516,0)),"")</f>
        <v/>
      </c>
      <c r="N805" s="148"/>
      <c r="O805" s="148"/>
      <c r="P805" s="146"/>
      <c r="Q805" s="148" t="s">
        <v>190</v>
      </c>
      <c r="R805" s="119" t="str">
        <f t="array" ref="R805">IF(ISNA(VLOOKUP($F805, AdmittedwithRecentDischarge!$I$28:$I$1527,1,FALSE)),"",MAX(IF((AdmittedwithRecentDischarge!$I$28:$I$1527=$F805)*(AdmittedwithRecentDischarge!$M$28:$M$1527&lt;=TransferLog!$J805),AdmittedwithRecentDischarge!$M$28:$M$1527)))</f>
        <v/>
      </c>
      <c r="S805" s="120" t="str">
        <f t="array" ref="S805">IF(ISNA(INDEX(AdmittedwithRecentDischarge!$AH$28:$AH$1527,MATCH($F805&amp;$R805,AdmittedwithRecentDischarge!$I$28:$I$1527&amp;AdmittedwithRecentDischarge!$M$28:$M$1527,0))),"", IF($R805&lt;&gt;"",INDEX(AdmittedwithRecentDischarge!$AH$28:$AH$1527,MATCH($F805&amp;$R805,AdmittedwithRecentDischarge!$I$28:$I$1527&amp;AdmittedwithRecentDischarge!$M$28:$M$1527,0)),""))</f>
        <v/>
      </c>
      <c r="T805" s="190">
        <f t="array" ref="T805">IF(ISNA(INDEX(AdmittedwithRecentDischarge!$I$28:$W$1527, (MATCH($F805&amp;$R805,AdmittedwithRecentDischarge!$I$28:$I$1527&amp;AdmittedwithRecentDischarge!$M$28:$M$1527,0)))),"",INDEX(AdmittedwithRecentDischarge!$I$28:$W$1527, (MATCH($F805&amp;$R805,AdmittedwithRecentDischarge!$I$28:$I$1527&amp;AdmittedwithRecentDischarge!$M$28:$M$1527,0)),9))</f>
        <v>0</v>
      </c>
      <c r="U805" s="191">
        <f t="array" ref="U805">IF(ISNA(INDEX(AdmittedwithRecentDischarge!$I$28:$W$1527, (MATCH($F805&amp;$R805,AdmittedwithRecentDischarge!$I$28:$I$1527&amp;AdmittedwithRecentDischarge!$M$28:$M$1527,0)))),"",INDEX(AdmittedwithRecentDischarge!$I$28:$W$1527, (MATCH($F805&amp;$R805,AdmittedwithRecentDischarge!$I$28:$I$1527&amp;AdmittedwithRecentDischarge!$M$28:$M$1527,0)),11))</f>
        <v>0</v>
      </c>
      <c r="V805" s="191">
        <f t="array" ref="V805">IF(ISNA(INDEX(AdmittedwithRecentDischarge!$I$28:$W$1527, (MATCH($F805&amp;$R805,AdmittedwithRecentDischarge!$I$28:$I$1527&amp;AdmittedwithRecentDischarge!$M$28:$M$1527,0)))),"",INDEX(AdmittedwithRecentDischarge!$I$28:$W$1527, (MATCH($F805&amp;$R805,AdmittedwithRecentDischarge!$I$28:$I$1527&amp;AdmittedwithRecentDischarge!$M$28:$M$1527,0)),15))</f>
        <v>0</v>
      </c>
      <c r="W805" s="228" t="b">
        <f t="shared" si="76"/>
        <v>0</v>
      </c>
      <c r="X805" s="224" t="str">
        <f t="array" ref="X805">IF(ISNA(VLOOKUP($F805, AdmittedwithRecentDischarge!$I$28:$I$1527,1,FALSE)),"",MAX(IF((AdmittedwithRecentDischarge!$I$28:$I$1527=$F805)*(AdmittedwithRecentDischarge!$K$28:$K$1527&lt;=TransferLog!$J805),AdmittedwithRecentDischarge!$K$28:$K$1527)))</f>
        <v/>
      </c>
      <c r="Y805" s="224" t="b">
        <f t="shared" si="77"/>
        <v>0</v>
      </c>
      <c r="Z805" s="208"/>
      <c r="AA805" s="207" t="str">
        <f t="shared" si="74"/>
        <v/>
      </c>
      <c r="AB805" s="212" t="b">
        <f t="shared" si="78"/>
        <v>0</v>
      </c>
      <c r="AC805" s="213">
        <f t="shared" si="75"/>
        <v>0</v>
      </c>
      <c r="AD805" s="298"/>
      <c r="AE805" s="299"/>
      <c r="AF805" s="21">
        <f t="shared" si="68"/>
        <v>0</v>
      </c>
    </row>
    <row r="806" spans="1:32" s="21" customFormat="1" ht="16.5" customHeight="1">
      <c r="A806" s="22"/>
      <c r="B806" s="22"/>
      <c r="C806" s="22"/>
      <c r="D806" s="115">
        <f t="shared" si="67"/>
        <v>786</v>
      </c>
      <c r="E806" s="248" t="str">
        <f t="array" ref="E806">IF($F806&lt;&gt;"",INDEX(DropDownLists!$K$10:$K$2516,MATCH($F806,DropDownLists!$L$10:$L$2516,0)),"")</f>
        <v/>
      </c>
      <c r="F806" s="116"/>
      <c r="G806" s="118"/>
      <c r="I806" s="144"/>
      <c r="J806" s="141"/>
      <c r="K806" s="145"/>
      <c r="L806" s="146"/>
      <c r="M806" s="195" t="str">
        <f t="array" ref="M806">IF($L806&lt;&gt;"",INDEX(DropDownLists!$H$10:$H$2516,MATCH($L806,DropDownLists!$I$10:$I$2516,0)),"")</f>
        <v/>
      </c>
      <c r="N806" s="148"/>
      <c r="O806" s="148"/>
      <c r="P806" s="146"/>
      <c r="Q806" s="148" t="s">
        <v>190</v>
      </c>
      <c r="R806" s="119" t="str">
        <f t="array" ref="R806">IF(ISNA(VLOOKUP($F806, AdmittedwithRecentDischarge!$I$28:$I$1527,1,FALSE)),"",MAX(IF((AdmittedwithRecentDischarge!$I$28:$I$1527=$F806)*(AdmittedwithRecentDischarge!$M$28:$M$1527&lt;=TransferLog!$J806),AdmittedwithRecentDischarge!$M$28:$M$1527)))</f>
        <v/>
      </c>
      <c r="S806" s="120" t="str">
        <f t="array" ref="S806">IF(ISNA(INDEX(AdmittedwithRecentDischarge!$AH$28:$AH$1527,MATCH($F806&amp;$R806,AdmittedwithRecentDischarge!$I$28:$I$1527&amp;AdmittedwithRecentDischarge!$M$28:$M$1527,0))),"", IF($R806&lt;&gt;"",INDEX(AdmittedwithRecentDischarge!$AH$28:$AH$1527,MATCH($F806&amp;$R806,AdmittedwithRecentDischarge!$I$28:$I$1527&amp;AdmittedwithRecentDischarge!$M$28:$M$1527,0)),""))</f>
        <v/>
      </c>
      <c r="T806" s="190">
        <f t="array" ref="T806">IF(ISNA(INDEX(AdmittedwithRecentDischarge!$I$28:$W$1527, (MATCH($F806&amp;$R806,AdmittedwithRecentDischarge!$I$28:$I$1527&amp;AdmittedwithRecentDischarge!$M$28:$M$1527,0)))),"",INDEX(AdmittedwithRecentDischarge!$I$28:$W$1527, (MATCH($F806&amp;$R806,AdmittedwithRecentDischarge!$I$28:$I$1527&amp;AdmittedwithRecentDischarge!$M$28:$M$1527,0)),9))</f>
        <v>0</v>
      </c>
      <c r="U806" s="191">
        <f t="array" ref="U806">IF(ISNA(INDEX(AdmittedwithRecentDischarge!$I$28:$W$1527, (MATCH($F806&amp;$R806,AdmittedwithRecentDischarge!$I$28:$I$1527&amp;AdmittedwithRecentDischarge!$M$28:$M$1527,0)))),"",INDEX(AdmittedwithRecentDischarge!$I$28:$W$1527, (MATCH($F806&amp;$R806,AdmittedwithRecentDischarge!$I$28:$I$1527&amp;AdmittedwithRecentDischarge!$M$28:$M$1527,0)),11))</f>
        <v>0</v>
      </c>
      <c r="V806" s="191">
        <f t="array" ref="V806">IF(ISNA(INDEX(AdmittedwithRecentDischarge!$I$28:$W$1527, (MATCH($F806&amp;$R806,AdmittedwithRecentDischarge!$I$28:$I$1527&amp;AdmittedwithRecentDischarge!$M$28:$M$1527,0)))),"",INDEX(AdmittedwithRecentDischarge!$I$28:$W$1527, (MATCH($F806&amp;$R806,AdmittedwithRecentDischarge!$I$28:$I$1527&amp;AdmittedwithRecentDischarge!$M$28:$M$1527,0)),15))</f>
        <v>0</v>
      </c>
      <c r="W806" s="228" t="b">
        <f t="shared" si="76"/>
        <v>0</v>
      </c>
      <c r="X806" s="224" t="str">
        <f t="array" ref="X806">IF(ISNA(VLOOKUP($F806, AdmittedwithRecentDischarge!$I$28:$I$1527,1,FALSE)),"",MAX(IF((AdmittedwithRecentDischarge!$I$28:$I$1527=$F806)*(AdmittedwithRecentDischarge!$K$28:$K$1527&lt;=TransferLog!$J806),AdmittedwithRecentDischarge!$K$28:$K$1527)))</f>
        <v/>
      </c>
      <c r="Y806" s="224" t="b">
        <f t="shared" si="77"/>
        <v>0</v>
      </c>
      <c r="Z806" s="208"/>
      <c r="AA806" s="207" t="str">
        <f t="shared" si="74"/>
        <v/>
      </c>
      <c r="AB806" s="212" t="b">
        <f t="shared" si="78"/>
        <v>0</v>
      </c>
      <c r="AC806" s="213">
        <f t="shared" si="75"/>
        <v>0</v>
      </c>
      <c r="AD806" s="298"/>
      <c r="AE806" s="299"/>
      <c r="AF806" s="21">
        <f t="shared" si="68"/>
        <v>0</v>
      </c>
    </row>
    <row r="807" spans="1:32" s="21" customFormat="1" ht="16.5" customHeight="1">
      <c r="A807" s="22"/>
      <c r="B807" s="22"/>
      <c r="C807" s="22"/>
      <c r="D807" s="115">
        <f t="shared" si="67"/>
        <v>787</v>
      </c>
      <c r="E807" s="248" t="str">
        <f t="array" ref="E807">IF($F807&lt;&gt;"",INDEX(DropDownLists!$K$10:$K$2516,MATCH($F807,DropDownLists!$L$10:$L$2516,0)),"")</f>
        <v/>
      </c>
      <c r="F807" s="116"/>
      <c r="G807" s="118"/>
      <c r="I807" s="144"/>
      <c r="J807" s="141"/>
      <c r="K807" s="145"/>
      <c r="L807" s="146"/>
      <c r="M807" s="195" t="str">
        <f t="array" ref="M807">IF($L807&lt;&gt;"",INDEX(DropDownLists!$H$10:$H$2516,MATCH($L807,DropDownLists!$I$10:$I$2516,0)),"")</f>
        <v/>
      </c>
      <c r="N807" s="148"/>
      <c r="O807" s="148"/>
      <c r="P807" s="146"/>
      <c r="Q807" s="148" t="s">
        <v>190</v>
      </c>
      <c r="R807" s="119" t="str">
        <f t="array" ref="R807">IF(ISNA(VLOOKUP($F807, AdmittedwithRecentDischarge!$I$28:$I$1527,1,FALSE)),"",MAX(IF((AdmittedwithRecentDischarge!$I$28:$I$1527=$F807)*(AdmittedwithRecentDischarge!$M$28:$M$1527&lt;=TransferLog!$J807),AdmittedwithRecentDischarge!$M$28:$M$1527)))</f>
        <v/>
      </c>
      <c r="S807" s="120" t="str">
        <f t="array" ref="S807">IF(ISNA(INDEX(AdmittedwithRecentDischarge!$AH$28:$AH$1527,MATCH($F807&amp;$R807,AdmittedwithRecentDischarge!$I$28:$I$1527&amp;AdmittedwithRecentDischarge!$M$28:$M$1527,0))),"", IF($R807&lt;&gt;"",INDEX(AdmittedwithRecentDischarge!$AH$28:$AH$1527,MATCH($F807&amp;$R807,AdmittedwithRecentDischarge!$I$28:$I$1527&amp;AdmittedwithRecentDischarge!$M$28:$M$1527,0)),""))</f>
        <v/>
      </c>
      <c r="T807" s="190">
        <f t="array" ref="T807">IF(ISNA(INDEX(AdmittedwithRecentDischarge!$I$28:$W$1527, (MATCH($F807&amp;$R807,AdmittedwithRecentDischarge!$I$28:$I$1527&amp;AdmittedwithRecentDischarge!$M$28:$M$1527,0)))),"",INDEX(AdmittedwithRecentDischarge!$I$28:$W$1527, (MATCH($F807&amp;$R807,AdmittedwithRecentDischarge!$I$28:$I$1527&amp;AdmittedwithRecentDischarge!$M$28:$M$1527,0)),9))</f>
        <v>0</v>
      </c>
      <c r="U807" s="191">
        <f t="array" ref="U807">IF(ISNA(INDEX(AdmittedwithRecentDischarge!$I$28:$W$1527, (MATCH($F807&amp;$R807,AdmittedwithRecentDischarge!$I$28:$I$1527&amp;AdmittedwithRecentDischarge!$M$28:$M$1527,0)))),"",INDEX(AdmittedwithRecentDischarge!$I$28:$W$1527, (MATCH($F807&amp;$R807,AdmittedwithRecentDischarge!$I$28:$I$1527&amp;AdmittedwithRecentDischarge!$M$28:$M$1527,0)),11))</f>
        <v>0</v>
      </c>
      <c r="V807" s="191">
        <f t="array" ref="V807">IF(ISNA(INDEX(AdmittedwithRecentDischarge!$I$28:$W$1527, (MATCH($F807&amp;$R807,AdmittedwithRecentDischarge!$I$28:$I$1527&amp;AdmittedwithRecentDischarge!$M$28:$M$1527,0)))),"",INDEX(AdmittedwithRecentDischarge!$I$28:$W$1527, (MATCH($F807&amp;$R807,AdmittedwithRecentDischarge!$I$28:$I$1527&amp;AdmittedwithRecentDischarge!$M$28:$M$1527,0)),15))</f>
        <v>0</v>
      </c>
      <c r="W807" s="228" t="b">
        <f t="shared" si="76"/>
        <v>0</v>
      </c>
      <c r="X807" s="224" t="str">
        <f t="array" ref="X807">IF(ISNA(VLOOKUP($F807, AdmittedwithRecentDischarge!$I$28:$I$1527,1,FALSE)),"",MAX(IF((AdmittedwithRecentDischarge!$I$28:$I$1527=$F807)*(AdmittedwithRecentDischarge!$K$28:$K$1527&lt;=TransferLog!$J807),AdmittedwithRecentDischarge!$K$28:$K$1527)))</f>
        <v/>
      </c>
      <c r="Y807" s="224" t="b">
        <f t="shared" si="77"/>
        <v>0</v>
      </c>
      <c r="Z807" s="208"/>
      <c r="AA807" s="207" t="str">
        <f t="shared" si="74"/>
        <v/>
      </c>
      <c r="AB807" s="212" t="b">
        <f t="shared" si="78"/>
        <v>0</v>
      </c>
      <c r="AC807" s="213">
        <f t="shared" si="75"/>
        <v>0</v>
      </c>
      <c r="AD807" s="298"/>
      <c r="AE807" s="299"/>
      <c r="AF807" s="21">
        <f t="shared" si="68"/>
        <v>0</v>
      </c>
    </row>
    <row r="808" spans="1:32" s="21" customFormat="1" ht="16.5" customHeight="1">
      <c r="A808" s="22"/>
      <c r="B808" s="22"/>
      <c r="C808" s="22"/>
      <c r="D808" s="115">
        <f t="shared" si="67"/>
        <v>788</v>
      </c>
      <c r="E808" s="248" t="str">
        <f t="array" ref="E808">IF($F808&lt;&gt;"",INDEX(DropDownLists!$K$10:$K$2516,MATCH($F808,DropDownLists!$L$10:$L$2516,0)),"")</f>
        <v/>
      </c>
      <c r="F808" s="116"/>
      <c r="G808" s="118"/>
      <c r="I808" s="144"/>
      <c r="J808" s="141"/>
      <c r="K808" s="145"/>
      <c r="L808" s="146"/>
      <c r="M808" s="195" t="str">
        <f t="array" ref="M808">IF($L808&lt;&gt;"",INDEX(DropDownLists!$H$10:$H$2516,MATCH($L808,DropDownLists!$I$10:$I$2516,0)),"")</f>
        <v/>
      </c>
      <c r="N808" s="148"/>
      <c r="O808" s="148"/>
      <c r="P808" s="146"/>
      <c r="Q808" s="148" t="s">
        <v>190</v>
      </c>
      <c r="R808" s="119" t="str">
        <f t="array" ref="R808">IF(ISNA(VLOOKUP($F808, AdmittedwithRecentDischarge!$I$28:$I$1527,1,FALSE)),"",MAX(IF((AdmittedwithRecentDischarge!$I$28:$I$1527=$F808)*(AdmittedwithRecentDischarge!$M$28:$M$1527&lt;=TransferLog!$J808),AdmittedwithRecentDischarge!$M$28:$M$1527)))</f>
        <v/>
      </c>
      <c r="S808" s="120" t="str">
        <f t="array" ref="S808">IF(ISNA(INDEX(AdmittedwithRecentDischarge!$AH$28:$AH$1527,MATCH($F808&amp;$R808,AdmittedwithRecentDischarge!$I$28:$I$1527&amp;AdmittedwithRecentDischarge!$M$28:$M$1527,0))),"", IF($R808&lt;&gt;"",INDEX(AdmittedwithRecentDischarge!$AH$28:$AH$1527,MATCH($F808&amp;$R808,AdmittedwithRecentDischarge!$I$28:$I$1527&amp;AdmittedwithRecentDischarge!$M$28:$M$1527,0)),""))</f>
        <v/>
      </c>
      <c r="T808" s="190">
        <f t="array" ref="T808">IF(ISNA(INDEX(AdmittedwithRecentDischarge!$I$28:$W$1527, (MATCH($F808&amp;$R808,AdmittedwithRecentDischarge!$I$28:$I$1527&amp;AdmittedwithRecentDischarge!$M$28:$M$1527,0)))),"",INDEX(AdmittedwithRecentDischarge!$I$28:$W$1527, (MATCH($F808&amp;$R808,AdmittedwithRecentDischarge!$I$28:$I$1527&amp;AdmittedwithRecentDischarge!$M$28:$M$1527,0)),9))</f>
        <v>0</v>
      </c>
      <c r="U808" s="191">
        <f t="array" ref="U808">IF(ISNA(INDEX(AdmittedwithRecentDischarge!$I$28:$W$1527, (MATCH($F808&amp;$R808,AdmittedwithRecentDischarge!$I$28:$I$1527&amp;AdmittedwithRecentDischarge!$M$28:$M$1527,0)))),"",INDEX(AdmittedwithRecentDischarge!$I$28:$W$1527, (MATCH($F808&amp;$R808,AdmittedwithRecentDischarge!$I$28:$I$1527&amp;AdmittedwithRecentDischarge!$M$28:$M$1527,0)),11))</f>
        <v>0</v>
      </c>
      <c r="V808" s="191">
        <f t="array" ref="V808">IF(ISNA(INDEX(AdmittedwithRecentDischarge!$I$28:$W$1527, (MATCH($F808&amp;$R808,AdmittedwithRecentDischarge!$I$28:$I$1527&amp;AdmittedwithRecentDischarge!$M$28:$M$1527,0)))),"",INDEX(AdmittedwithRecentDischarge!$I$28:$W$1527, (MATCH($F808&amp;$R808,AdmittedwithRecentDischarge!$I$28:$I$1527&amp;AdmittedwithRecentDischarge!$M$28:$M$1527,0)),15))</f>
        <v>0</v>
      </c>
      <c r="W808" s="228" t="b">
        <f t="shared" si="76"/>
        <v>0</v>
      </c>
      <c r="X808" s="224" t="str">
        <f t="array" ref="X808">IF(ISNA(VLOOKUP($F808, AdmittedwithRecentDischarge!$I$28:$I$1527,1,FALSE)),"",MAX(IF((AdmittedwithRecentDischarge!$I$28:$I$1527=$F808)*(AdmittedwithRecentDischarge!$K$28:$K$1527&lt;=TransferLog!$J808),AdmittedwithRecentDischarge!$K$28:$K$1527)))</f>
        <v/>
      </c>
      <c r="Y808" s="224" t="b">
        <f t="shared" si="77"/>
        <v>0</v>
      </c>
      <c r="Z808" s="208"/>
      <c r="AA808" s="207" t="str">
        <f t="shared" si="74"/>
        <v/>
      </c>
      <c r="AB808" s="212" t="b">
        <f t="shared" si="78"/>
        <v>0</v>
      </c>
      <c r="AC808" s="213">
        <f t="shared" si="75"/>
        <v>0</v>
      </c>
      <c r="AD808" s="298"/>
      <c r="AE808" s="299"/>
      <c r="AF808" s="21">
        <f t="shared" si="68"/>
        <v>0</v>
      </c>
    </row>
    <row r="809" spans="1:32" s="21" customFormat="1" ht="16.5" customHeight="1">
      <c r="A809" s="22"/>
      <c r="B809" s="22"/>
      <c r="C809" s="22"/>
      <c r="D809" s="115">
        <f t="shared" si="67"/>
        <v>789</v>
      </c>
      <c r="E809" s="248" t="str">
        <f t="array" ref="E809">IF($F809&lt;&gt;"",INDEX(DropDownLists!$K$10:$K$2516,MATCH($F809,DropDownLists!$L$10:$L$2516,0)),"")</f>
        <v/>
      </c>
      <c r="F809" s="116"/>
      <c r="G809" s="118"/>
      <c r="I809" s="144"/>
      <c r="J809" s="141"/>
      <c r="K809" s="145"/>
      <c r="L809" s="146"/>
      <c r="M809" s="195" t="str">
        <f t="array" ref="M809">IF($L809&lt;&gt;"",INDEX(DropDownLists!$H$10:$H$2516,MATCH($L809,DropDownLists!$I$10:$I$2516,0)),"")</f>
        <v/>
      </c>
      <c r="N809" s="148"/>
      <c r="O809" s="148"/>
      <c r="P809" s="146"/>
      <c r="Q809" s="148" t="s">
        <v>190</v>
      </c>
      <c r="R809" s="119" t="str">
        <f t="array" ref="R809">IF(ISNA(VLOOKUP($F809, AdmittedwithRecentDischarge!$I$28:$I$1527,1,FALSE)),"",MAX(IF((AdmittedwithRecentDischarge!$I$28:$I$1527=$F809)*(AdmittedwithRecentDischarge!$M$28:$M$1527&lt;=TransferLog!$J809),AdmittedwithRecentDischarge!$M$28:$M$1527)))</f>
        <v/>
      </c>
      <c r="S809" s="120" t="str">
        <f t="array" ref="S809">IF(ISNA(INDEX(AdmittedwithRecentDischarge!$AH$28:$AH$1527,MATCH($F809&amp;$R809,AdmittedwithRecentDischarge!$I$28:$I$1527&amp;AdmittedwithRecentDischarge!$M$28:$M$1527,0))),"", IF($R809&lt;&gt;"",INDEX(AdmittedwithRecentDischarge!$AH$28:$AH$1527,MATCH($F809&amp;$R809,AdmittedwithRecentDischarge!$I$28:$I$1527&amp;AdmittedwithRecentDischarge!$M$28:$M$1527,0)),""))</f>
        <v/>
      </c>
      <c r="T809" s="190">
        <f t="array" ref="T809">IF(ISNA(INDEX(AdmittedwithRecentDischarge!$I$28:$W$1527, (MATCH($F809&amp;$R809,AdmittedwithRecentDischarge!$I$28:$I$1527&amp;AdmittedwithRecentDischarge!$M$28:$M$1527,0)))),"",INDEX(AdmittedwithRecentDischarge!$I$28:$W$1527, (MATCH($F809&amp;$R809,AdmittedwithRecentDischarge!$I$28:$I$1527&amp;AdmittedwithRecentDischarge!$M$28:$M$1527,0)),9))</f>
        <v>0</v>
      </c>
      <c r="U809" s="191">
        <f t="array" ref="U809">IF(ISNA(INDEX(AdmittedwithRecentDischarge!$I$28:$W$1527, (MATCH($F809&amp;$R809,AdmittedwithRecentDischarge!$I$28:$I$1527&amp;AdmittedwithRecentDischarge!$M$28:$M$1527,0)))),"",INDEX(AdmittedwithRecentDischarge!$I$28:$W$1527, (MATCH($F809&amp;$R809,AdmittedwithRecentDischarge!$I$28:$I$1527&amp;AdmittedwithRecentDischarge!$M$28:$M$1527,0)),11))</f>
        <v>0</v>
      </c>
      <c r="V809" s="191">
        <f t="array" ref="V809">IF(ISNA(INDEX(AdmittedwithRecentDischarge!$I$28:$W$1527, (MATCH($F809&amp;$R809,AdmittedwithRecentDischarge!$I$28:$I$1527&amp;AdmittedwithRecentDischarge!$M$28:$M$1527,0)))),"",INDEX(AdmittedwithRecentDischarge!$I$28:$W$1527, (MATCH($F809&amp;$R809,AdmittedwithRecentDischarge!$I$28:$I$1527&amp;AdmittedwithRecentDischarge!$M$28:$M$1527,0)),15))</f>
        <v>0</v>
      </c>
      <c r="W809" s="228" t="b">
        <f t="shared" si="76"/>
        <v>0</v>
      </c>
      <c r="X809" s="224" t="str">
        <f t="array" ref="X809">IF(ISNA(VLOOKUP($F809, AdmittedwithRecentDischarge!$I$28:$I$1527,1,FALSE)),"",MAX(IF((AdmittedwithRecentDischarge!$I$28:$I$1527=$F809)*(AdmittedwithRecentDischarge!$K$28:$K$1527&lt;=TransferLog!$J809),AdmittedwithRecentDischarge!$K$28:$K$1527)))</f>
        <v/>
      </c>
      <c r="Y809" s="224" t="b">
        <f t="shared" si="77"/>
        <v>0</v>
      </c>
      <c r="Z809" s="208"/>
      <c r="AA809" s="207" t="str">
        <f t="shared" si="74"/>
        <v/>
      </c>
      <c r="AB809" s="212" t="b">
        <f t="shared" si="78"/>
        <v>0</v>
      </c>
      <c r="AC809" s="213">
        <f t="shared" si="75"/>
        <v>0</v>
      </c>
      <c r="AD809" s="298"/>
      <c r="AE809" s="299"/>
      <c r="AF809" s="21">
        <f t="shared" si="68"/>
        <v>0</v>
      </c>
    </row>
    <row r="810" spans="1:32" s="21" customFormat="1" ht="16.5" customHeight="1">
      <c r="A810" s="22"/>
      <c r="B810" s="22"/>
      <c r="C810" s="22"/>
      <c r="D810" s="115">
        <f t="shared" si="67"/>
        <v>790</v>
      </c>
      <c r="E810" s="248" t="str">
        <f t="array" ref="E810">IF($F810&lt;&gt;"",INDEX(DropDownLists!$K$10:$K$2516,MATCH($F810,DropDownLists!$L$10:$L$2516,0)),"")</f>
        <v/>
      </c>
      <c r="F810" s="116"/>
      <c r="G810" s="118"/>
      <c r="I810" s="144"/>
      <c r="J810" s="141"/>
      <c r="K810" s="145"/>
      <c r="L810" s="146"/>
      <c r="M810" s="195" t="str">
        <f t="array" ref="M810">IF($L810&lt;&gt;"",INDEX(DropDownLists!$H$10:$H$2516,MATCH($L810,DropDownLists!$I$10:$I$2516,0)),"")</f>
        <v/>
      </c>
      <c r="N810" s="148"/>
      <c r="O810" s="148"/>
      <c r="P810" s="146"/>
      <c r="Q810" s="148" t="s">
        <v>190</v>
      </c>
      <c r="R810" s="119" t="str">
        <f t="array" ref="R810">IF(ISNA(VLOOKUP($F810, AdmittedwithRecentDischarge!$I$28:$I$1527,1,FALSE)),"",MAX(IF((AdmittedwithRecentDischarge!$I$28:$I$1527=$F810)*(AdmittedwithRecentDischarge!$M$28:$M$1527&lt;=TransferLog!$J810),AdmittedwithRecentDischarge!$M$28:$M$1527)))</f>
        <v/>
      </c>
      <c r="S810" s="120" t="str">
        <f t="array" ref="S810">IF(ISNA(INDEX(AdmittedwithRecentDischarge!$AH$28:$AH$1527,MATCH($F810&amp;$R810,AdmittedwithRecentDischarge!$I$28:$I$1527&amp;AdmittedwithRecentDischarge!$M$28:$M$1527,0))),"", IF($R810&lt;&gt;"",INDEX(AdmittedwithRecentDischarge!$AH$28:$AH$1527,MATCH($F810&amp;$R810,AdmittedwithRecentDischarge!$I$28:$I$1527&amp;AdmittedwithRecentDischarge!$M$28:$M$1527,0)),""))</f>
        <v/>
      </c>
      <c r="T810" s="190">
        <f t="array" ref="T810">IF(ISNA(INDEX(AdmittedwithRecentDischarge!$I$28:$W$1527, (MATCH($F810&amp;$R810,AdmittedwithRecentDischarge!$I$28:$I$1527&amp;AdmittedwithRecentDischarge!$M$28:$M$1527,0)))),"",INDEX(AdmittedwithRecentDischarge!$I$28:$W$1527, (MATCH($F810&amp;$R810,AdmittedwithRecentDischarge!$I$28:$I$1527&amp;AdmittedwithRecentDischarge!$M$28:$M$1527,0)),9))</f>
        <v>0</v>
      </c>
      <c r="U810" s="191">
        <f t="array" ref="U810">IF(ISNA(INDEX(AdmittedwithRecentDischarge!$I$28:$W$1527, (MATCH($F810&amp;$R810,AdmittedwithRecentDischarge!$I$28:$I$1527&amp;AdmittedwithRecentDischarge!$M$28:$M$1527,0)))),"",INDEX(AdmittedwithRecentDischarge!$I$28:$W$1527, (MATCH($F810&amp;$R810,AdmittedwithRecentDischarge!$I$28:$I$1527&amp;AdmittedwithRecentDischarge!$M$28:$M$1527,0)),11))</f>
        <v>0</v>
      </c>
      <c r="V810" s="191">
        <f t="array" ref="V810">IF(ISNA(INDEX(AdmittedwithRecentDischarge!$I$28:$W$1527, (MATCH($F810&amp;$R810,AdmittedwithRecentDischarge!$I$28:$I$1527&amp;AdmittedwithRecentDischarge!$M$28:$M$1527,0)))),"",INDEX(AdmittedwithRecentDischarge!$I$28:$W$1527, (MATCH($F810&amp;$R810,AdmittedwithRecentDischarge!$I$28:$I$1527&amp;AdmittedwithRecentDischarge!$M$28:$M$1527,0)),15))</f>
        <v>0</v>
      </c>
      <c r="W810" s="228" t="b">
        <f t="shared" si="76"/>
        <v>0</v>
      </c>
      <c r="X810" s="224" t="str">
        <f t="array" ref="X810">IF(ISNA(VLOOKUP($F810, AdmittedwithRecentDischarge!$I$28:$I$1527,1,FALSE)),"",MAX(IF((AdmittedwithRecentDischarge!$I$28:$I$1527=$F810)*(AdmittedwithRecentDischarge!$K$28:$K$1527&lt;=TransferLog!$J810),AdmittedwithRecentDischarge!$K$28:$K$1527)))</f>
        <v/>
      </c>
      <c r="Y810" s="224" t="b">
        <f t="shared" si="77"/>
        <v>0</v>
      </c>
      <c r="Z810" s="208"/>
      <c r="AA810" s="207" t="str">
        <f t="shared" si="74"/>
        <v/>
      </c>
      <c r="AB810" s="212" t="b">
        <f t="shared" si="78"/>
        <v>0</v>
      </c>
      <c r="AC810" s="213">
        <f t="shared" si="75"/>
        <v>0</v>
      </c>
      <c r="AD810" s="298"/>
      <c r="AE810" s="299"/>
      <c r="AF810" s="21">
        <f t="shared" si="68"/>
        <v>0</v>
      </c>
    </row>
    <row r="811" spans="1:32" s="21" customFormat="1" ht="16.5" customHeight="1">
      <c r="A811" s="22"/>
      <c r="B811" s="22"/>
      <c r="C811" s="22"/>
      <c r="D811" s="115">
        <f t="shared" si="67"/>
        <v>791</v>
      </c>
      <c r="E811" s="248" t="str">
        <f t="array" ref="E811">IF($F811&lt;&gt;"",INDEX(DropDownLists!$K$10:$K$2516,MATCH($F811,DropDownLists!$L$10:$L$2516,0)),"")</f>
        <v/>
      </c>
      <c r="F811" s="116"/>
      <c r="G811" s="118"/>
      <c r="I811" s="144"/>
      <c r="J811" s="141"/>
      <c r="K811" s="145"/>
      <c r="L811" s="146"/>
      <c r="M811" s="195" t="str">
        <f t="array" ref="M811">IF($L811&lt;&gt;"",INDEX(DropDownLists!$H$10:$H$2516,MATCH($L811,DropDownLists!$I$10:$I$2516,0)),"")</f>
        <v/>
      </c>
      <c r="N811" s="148"/>
      <c r="O811" s="148"/>
      <c r="P811" s="146"/>
      <c r="Q811" s="148" t="s">
        <v>190</v>
      </c>
      <c r="R811" s="119" t="str">
        <f t="array" ref="R811">IF(ISNA(VLOOKUP($F811, AdmittedwithRecentDischarge!$I$28:$I$1527,1,FALSE)),"",MAX(IF((AdmittedwithRecentDischarge!$I$28:$I$1527=$F811)*(AdmittedwithRecentDischarge!$M$28:$M$1527&lt;=TransferLog!$J811),AdmittedwithRecentDischarge!$M$28:$M$1527)))</f>
        <v/>
      </c>
      <c r="S811" s="120" t="str">
        <f t="array" ref="S811">IF(ISNA(INDEX(AdmittedwithRecentDischarge!$AH$28:$AH$1527,MATCH($F811&amp;$R811,AdmittedwithRecentDischarge!$I$28:$I$1527&amp;AdmittedwithRecentDischarge!$M$28:$M$1527,0))),"", IF($R811&lt;&gt;"",INDEX(AdmittedwithRecentDischarge!$AH$28:$AH$1527,MATCH($F811&amp;$R811,AdmittedwithRecentDischarge!$I$28:$I$1527&amp;AdmittedwithRecentDischarge!$M$28:$M$1527,0)),""))</f>
        <v/>
      </c>
      <c r="T811" s="190">
        <f t="array" ref="T811">IF(ISNA(INDEX(AdmittedwithRecentDischarge!$I$28:$W$1527, (MATCH($F811&amp;$R811,AdmittedwithRecentDischarge!$I$28:$I$1527&amp;AdmittedwithRecentDischarge!$M$28:$M$1527,0)))),"",INDEX(AdmittedwithRecentDischarge!$I$28:$W$1527, (MATCH($F811&amp;$R811,AdmittedwithRecentDischarge!$I$28:$I$1527&amp;AdmittedwithRecentDischarge!$M$28:$M$1527,0)),9))</f>
        <v>0</v>
      </c>
      <c r="U811" s="191">
        <f t="array" ref="U811">IF(ISNA(INDEX(AdmittedwithRecentDischarge!$I$28:$W$1527, (MATCH($F811&amp;$R811,AdmittedwithRecentDischarge!$I$28:$I$1527&amp;AdmittedwithRecentDischarge!$M$28:$M$1527,0)))),"",INDEX(AdmittedwithRecentDischarge!$I$28:$W$1527, (MATCH($F811&amp;$R811,AdmittedwithRecentDischarge!$I$28:$I$1527&amp;AdmittedwithRecentDischarge!$M$28:$M$1527,0)),11))</f>
        <v>0</v>
      </c>
      <c r="V811" s="191">
        <f t="array" ref="V811">IF(ISNA(INDEX(AdmittedwithRecentDischarge!$I$28:$W$1527, (MATCH($F811&amp;$R811,AdmittedwithRecentDischarge!$I$28:$I$1527&amp;AdmittedwithRecentDischarge!$M$28:$M$1527,0)))),"",INDEX(AdmittedwithRecentDischarge!$I$28:$W$1527, (MATCH($F811&amp;$R811,AdmittedwithRecentDischarge!$I$28:$I$1527&amp;AdmittedwithRecentDischarge!$M$28:$M$1527,0)),15))</f>
        <v>0</v>
      </c>
      <c r="W811" s="228" t="b">
        <f t="shared" si="76"/>
        <v>0</v>
      </c>
      <c r="X811" s="224" t="str">
        <f t="array" ref="X811">IF(ISNA(VLOOKUP($F811, AdmittedwithRecentDischarge!$I$28:$I$1527,1,FALSE)),"",MAX(IF((AdmittedwithRecentDischarge!$I$28:$I$1527=$F811)*(AdmittedwithRecentDischarge!$K$28:$K$1527&lt;=TransferLog!$J811),AdmittedwithRecentDischarge!$K$28:$K$1527)))</f>
        <v/>
      </c>
      <c r="Y811" s="224" t="b">
        <f t="shared" si="77"/>
        <v>0</v>
      </c>
      <c r="Z811" s="208"/>
      <c r="AA811" s="207" t="str">
        <f t="shared" si="74"/>
        <v/>
      </c>
      <c r="AB811" s="212" t="b">
        <f t="shared" si="78"/>
        <v>0</v>
      </c>
      <c r="AC811" s="213">
        <f t="shared" si="75"/>
        <v>0</v>
      </c>
      <c r="AD811" s="298"/>
      <c r="AE811" s="299"/>
      <c r="AF811" s="21">
        <f t="shared" si="68"/>
        <v>0</v>
      </c>
    </row>
    <row r="812" spans="1:32" s="21" customFormat="1" ht="16.5" customHeight="1">
      <c r="A812" s="22"/>
      <c r="B812" s="22"/>
      <c r="C812" s="22"/>
      <c r="D812" s="115">
        <f t="shared" si="67"/>
        <v>792</v>
      </c>
      <c r="E812" s="248" t="str">
        <f t="array" ref="E812">IF($F812&lt;&gt;"",INDEX(DropDownLists!$K$10:$K$2516,MATCH($F812,DropDownLists!$L$10:$L$2516,0)),"")</f>
        <v/>
      </c>
      <c r="F812" s="116"/>
      <c r="G812" s="118"/>
      <c r="I812" s="144"/>
      <c r="J812" s="141"/>
      <c r="K812" s="145"/>
      <c r="L812" s="146"/>
      <c r="M812" s="195" t="str">
        <f t="array" ref="M812">IF($L812&lt;&gt;"",INDEX(DropDownLists!$H$10:$H$2516,MATCH($L812,DropDownLists!$I$10:$I$2516,0)),"")</f>
        <v/>
      </c>
      <c r="N812" s="148"/>
      <c r="O812" s="148"/>
      <c r="P812" s="146"/>
      <c r="Q812" s="148" t="s">
        <v>190</v>
      </c>
      <c r="R812" s="119" t="str">
        <f t="array" ref="R812">IF(ISNA(VLOOKUP($F812, AdmittedwithRecentDischarge!$I$28:$I$1527,1,FALSE)),"",MAX(IF((AdmittedwithRecentDischarge!$I$28:$I$1527=$F812)*(AdmittedwithRecentDischarge!$M$28:$M$1527&lt;=TransferLog!$J812),AdmittedwithRecentDischarge!$M$28:$M$1527)))</f>
        <v/>
      </c>
      <c r="S812" s="120" t="str">
        <f t="array" ref="S812">IF(ISNA(INDEX(AdmittedwithRecentDischarge!$AH$28:$AH$1527,MATCH($F812&amp;$R812,AdmittedwithRecentDischarge!$I$28:$I$1527&amp;AdmittedwithRecentDischarge!$M$28:$M$1527,0))),"", IF($R812&lt;&gt;"",INDEX(AdmittedwithRecentDischarge!$AH$28:$AH$1527,MATCH($F812&amp;$R812,AdmittedwithRecentDischarge!$I$28:$I$1527&amp;AdmittedwithRecentDischarge!$M$28:$M$1527,0)),""))</f>
        <v/>
      </c>
      <c r="T812" s="190">
        <f t="array" ref="T812">IF(ISNA(INDEX(AdmittedwithRecentDischarge!$I$28:$W$1527, (MATCH($F812&amp;$R812,AdmittedwithRecentDischarge!$I$28:$I$1527&amp;AdmittedwithRecentDischarge!$M$28:$M$1527,0)))),"",INDEX(AdmittedwithRecentDischarge!$I$28:$W$1527, (MATCH($F812&amp;$R812,AdmittedwithRecentDischarge!$I$28:$I$1527&amp;AdmittedwithRecentDischarge!$M$28:$M$1527,0)),9))</f>
        <v>0</v>
      </c>
      <c r="U812" s="191">
        <f t="array" ref="U812">IF(ISNA(INDEX(AdmittedwithRecentDischarge!$I$28:$W$1527, (MATCH($F812&amp;$R812,AdmittedwithRecentDischarge!$I$28:$I$1527&amp;AdmittedwithRecentDischarge!$M$28:$M$1527,0)))),"",INDEX(AdmittedwithRecentDischarge!$I$28:$W$1527, (MATCH($F812&amp;$R812,AdmittedwithRecentDischarge!$I$28:$I$1527&amp;AdmittedwithRecentDischarge!$M$28:$M$1527,0)),11))</f>
        <v>0</v>
      </c>
      <c r="V812" s="191">
        <f t="array" ref="V812">IF(ISNA(INDEX(AdmittedwithRecentDischarge!$I$28:$W$1527, (MATCH($F812&amp;$R812,AdmittedwithRecentDischarge!$I$28:$I$1527&amp;AdmittedwithRecentDischarge!$M$28:$M$1527,0)))),"",INDEX(AdmittedwithRecentDischarge!$I$28:$W$1527, (MATCH($F812&amp;$R812,AdmittedwithRecentDischarge!$I$28:$I$1527&amp;AdmittedwithRecentDischarge!$M$28:$M$1527,0)),15))</f>
        <v>0</v>
      </c>
      <c r="W812" s="228" t="b">
        <f t="shared" si="76"/>
        <v>0</v>
      </c>
      <c r="X812" s="224" t="str">
        <f t="array" ref="X812">IF(ISNA(VLOOKUP($F812, AdmittedwithRecentDischarge!$I$28:$I$1527,1,FALSE)),"",MAX(IF((AdmittedwithRecentDischarge!$I$28:$I$1527=$F812)*(AdmittedwithRecentDischarge!$K$28:$K$1527&lt;=TransferLog!$J812),AdmittedwithRecentDischarge!$K$28:$K$1527)))</f>
        <v/>
      </c>
      <c r="Y812" s="224" t="b">
        <f t="shared" si="77"/>
        <v>0</v>
      </c>
      <c r="Z812" s="208"/>
      <c r="AA812" s="207" t="str">
        <f t="shared" si="74"/>
        <v/>
      </c>
      <c r="AB812" s="212" t="b">
        <f t="shared" si="78"/>
        <v>0</v>
      </c>
      <c r="AC812" s="213">
        <f t="shared" si="75"/>
        <v>0</v>
      </c>
      <c r="AD812" s="298"/>
      <c r="AE812" s="299"/>
      <c r="AF812" s="21">
        <f t="shared" si="68"/>
        <v>0</v>
      </c>
    </row>
    <row r="813" spans="1:32" s="21" customFormat="1" ht="16.5" customHeight="1">
      <c r="A813" s="22"/>
      <c r="B813" s="22"/>
      <c r="C813" s="22"/>
      <c r="D813" s="115">
        <f t="shared" si="67"/>
        <v>793</v>
      </c>
      <c r="E813" s="248" t="str">
        <f t="array" ref="E813">IF($F813&lt;&gt;"",INDEX(DropDownLists!$K$10:$K$2516,MATCH($F813,DropDownLists!$L$10:$L$2516,0)),"")</f>
        <v/>
      </c>
      <c r="F813" s="116"/>
      <c r="G813" s="118"/>
      <c r="I813" s="144"/>
      <c r="J813" s="141"/>
      <c r="K813" s="145"/>
      <c r="L813" s="146"/>
      <c r="M813" s="195" t="str">
        <f t="array" ref="M813">IF($L813&lt;&gt;"",INDEX(DropDownLists!$H$10:$H$2516,MATCH($L813,DropDownLists!$I$10:$I$2516,0)),"")</f>
        <v/>
      </c>
      <c r="N813" s="148"/>
      <c r="O813" s="148"/>
      <c r="P813" s="146"/>
      <c r="Q813" s="148" t="s">
        <v>190</v>
      </c>
      <c r="R813" s="119" t="str">
        <f t="array" ref="R813">IF(ISNA(VLOOKUP($F813, AdmittedwithRecentDischarge!$I$28:$I$1527,1,FALSE)),"",MAX(IF((AdmittedwithRecentDischarge!$I$28:$I$1527=$F813)*(AdmittedwithRecentDischarge!$M$28:$M$1527&lt;=TransferLog!$J813),AdmittedwithRecentDischarge!$M$28:$M$1527)))</f>
        <v/>
      </c>
      <c r="S813" s="120" t="str">
        <f t="array" ref="S813">IF(ISNA(INDEX(AdmittedwithRecentDischarge!$AH$28:$AH$1527,MATCH($F813&amp;$R813,AdmittedwithRecentDischarge!$I$28:$I$1527&amp;AdmittedwithRecentDischarge!$M$28:$M$1527,0))),"", IF($R813&lt;&gt;"",INDEX(AdmittedwithRecentDischarge!$AH$28:$AH$1527,MATCH($F813&amp;$R813,AdmittedwithRecentDischarge!$I$28:$I$1527&amp;AdmittedwithRecentDischarge!$M$28:$M$1527,0)),""))</f>
        <v/>
      </c>
      <c r="T813" s="190">
        <f t="array" ref="T813">IF(ISNA(INDEX(AdmittedwithRecentDischarge!$I$28:$W$1527, (MATCH($F813&amp;$R813,AdmittedwithRecentDischarge!$I$28:$I$1527&amp;AdmittedwithRecentDischarge!$M$28:$M$1527,0)))),"",INDEX(AdmittedwithRecentDischarge!$I$28:$W$1527, (MATCH($F813&amp;$R813,AdmittedwithRecentDischarge!$I$28:$I$1527&amp;AdmittedwithRecentDischarge!$M$28:$M$1527,0)),9))</f>
        <v>0</v>
      </c>
      <c r="U813" s="191">
        <f t="array" ref="U813">IF(ISNA(INDEX(AdmittedwithRecentDischarge!$I$28:$W$1527, (MATCH($F813&amp;$R813,AdmittedwithRecentDischarge!$I$28:$I$1527&amp;AdmittedwithRecentDischarge!$M$28:$M$1527,0)))),"",INDEX(AdmittedwithRecentDischarge!$I$28:$W$1527, (MATCH($F813&amp;$R813,AdmittedwithRecentDischarge!$I$28:$I$1527&amp;AdmittedwithRecentDischarge!$M$28:$M$1527,0)),11))</f>
        <v>0</v>
      </c>
      <c r="V813" s="191">
        <f t="array" ref="V813">IF(ISNA(INDEX(AdmittedwithRecentDischarge!$I$28:$W$1527, (MATCH($F813&amp;$R813,AdmittedwithRecentDischarge!$I$28:$I$1527&amp;AdmittedwithRecentDischarge!$M$28:$M$1527,0)))),"",INDEX(AdmittedwithRecentDischarge!$I$28:$W$1527, (MATCH($F813&amp;$R813,AdmittedwithRecentDischarge!$I$28:$I$1527&amp;AdmittedwithRecentDischarge!$M$28:$M$1527,0)),15))</f>
        <v>0</v>
      </c>
      <c r="W813" s="228" t="b">
        <f t="shared" si="76"/>
        <v>0</v>
      </c>
      <c r="X813" s="224" t="str">
        <f t="array" ref="X813">IF(ISNA(VLOOKUP($F813, AdmittedwithRecentDischarge!$I$28:$I$1527,1,FALSE)),"",MAX(IF((AdmittedwithRecentDischarge!$I$28:$I$1527=$F813)*(AdmittedwithRecentDischarge!$K$28:$K$1527&lt;=TransferLog!$J813),AdmittedwithRecentDischarge!$K$28:$K$1527)))</f>
        <v/>
      </c>
      <c r="Y813" s="224" t="b">
        <f t="shared" si="77"/>
        <v>0</v>
      </c>
      <c r="Z813" s="208"/>
      <c r="AA813" s="207" t="str">
        <f t="shared" si="74"/>
        <v/>
      </c>
      <c r="AB813" s="212" t="b">
        <f t="shared" si="78"/>
        <v>0</v>
      </c>
      <c r="AC813" s="213">
        <f t="shared" si="75"/>
        <v>0</v>
      </c>
      <c r="AD813" s="298"/>
      <c r="AE813" s="299"/>
      <c r="AF813" s="21">
        <f t="shared" si="68"/>
        <v>0</v>
      </c>
    </row>
    <row r="814" spans="1:32" s="21" customFormat="1" ht="16.5" customHeight="1">
      <c r="A814" s="22"/>
      <c r="B814" s="22"/>
      <c r="C814" s="22"/>
      <c r="D814" s="115">
        <f t="shared" si="67"/>
        <v>794</v>
      </c>
      <c r="E814" s="248" t="str">
        <f t="array" ref="E814">IF($F814&lt;&gt;"",INDEX(DropDownLists!$K$10:$K$2516,MATCH($F814,DropDownLists!$L$10:$L$2516,0)),"")</f>
        <v/>
      </c>
      <c r="F814" s="116"/>
      <c r="G814" s="118"/>
      <c r="I814" s="144"/>
      <c r="J814" s="141"/>
      <c r="K814" s="145"/>
      <c r="L814" s="146"/>
      <c r="M814" s="195" t="str">
        <f t="array" ref="M814">IF($L814&lt;&gt;"",INDEX(DropDownLists!$H$10:$H$2516,MATCH($L814,DropDownLists!$I$10:$I$2516,0)),"")</f>
        <v/>
      </c>
      <c r="N814" s="148"/>
      <c r="O814" s="148"/>
      <c r="P814" s="146"/>
      <c r="Q814" s="148" t="s">
        <v>190</v>
      </c>
      <c r="R814" s="119" t="str">
        <f t="array" ref="R814">IF(ISNA(VLOOKUP($F814, AdmittedwithRecentDischarge!$I$28:$I$1527,1,FALSE)),"",MAX(IF((AdmittedwithRecentDischarge!$I$28:$I$1527=$F814)*(AdmittedwithRecentDischarge!$M$28:$M$1527&lt;=TransferLog!$J814),AdmittedwithRecentDischarge!$M$28:$M$1527)))</f>
        <v/>
      </c>
      <c r="S814" s="120" t="str">
        <f t="array" ref="S814">IF(ISNA(INDEX(AdmittedwithRecentDischarge!$AH$28:$AH$1527,MATCH($F814&amp;$R814,AdmittedwithRecentDischarge!$I$28:$I$1527&amp;AdmittedwithRecentDischarge!$M$28:$M$1527,0))),"", IF($R814&lt;&gt;"",INDEX(AdmittedwithRecentDischarge!$AH$28:$AH$1527,MATCH($F814&amp;$R814,AdmittedwithRecentDischarge!$I$28:$I$1527&amp;AdmittedwithRecentDischarge!$M$28:$M$1527,0)),""))</f>
        <v/>
      </c>
      <c r="T814" s="190">
        <f t="array" ref="T814">IF(ISNA(INDEX(AdmittedwithRecentDischarge!$I$28:$W$1527, (MATCH($F814&amp;$R814,AdmittedwithRecentDischarge!$I$28:$I$1527&amp;AdmittedwithRecentDischarge!$M$28:$M$1527,0)))),"",INDEX(AdmittedwithRecentDischarge!$I$28:$W$1527, (MATCH($F814&amp;$R814,AdmittedwithRecentDischarge!$I$28:$I$1527&amp;AdmittedwithRecentDischarge!$M$28:$M$1527,0)),9))</f>
        <v>0</v>
      </c>
      <c r="U814" s="191">
        <f t="array" ref="U814">IF(ISNA(INDEX(AdmittedwithRecentDischarge!$I$28:$W$1527, (MATCH($F814&amp;$R814,AdmittedwithRecentDischarge!$I$28:$I$1527&amp;AdmittedwithRecentDischarge!$M$28:$M$1527,0)))),"",INDEX(AdmittedwithRecentDischarge!$I$28:$W$1527, (MATCH($F814&amp;$R814,AdmittedwithRecentDischarge!$I$28:$I$1527&amp;AdmittedwithRecentDischarge!$M$28:$M$1527,0)),11))</f>
        <v>0</v>
      </c>
      <c r="V814" s="191">
        <f t="array" ref="V814">IF(ISNA(INDEX(AdmittedwithRecentDischarge!$I$28:$W$1527, (MATCH($F814&amp;$R814,AdmittedwithRecentDischarge!$I$28:$I$1527&amp;AdmittedwithRecentDischarge!$M$28:$M$1527,0)))),"",INDEX(AdmittedwithRecentDischarge!$I$28:$W$1527, (MATCH($F814&amp;$R814,AdmittedwithRecentDischarge!$I$28:$I$1527&amp;AdmittedwithRecentDischarge!$M$28:$M$1527,0)),15))</f>
        <v>0</v>
      </c>
      <c r="W814" s="228" t="b">
        <f t="shared" si="76"/>
        <v>0</v>
      </c>
      <c r="X814" s="224" t="str">
        <f t="array" ref="X814">IF(ISNA(VLOOKUP($F814, AdmittedwithRecentDischarge!$I$28:$I$1527,1,FALSE)),"",MAX(IF((AdmittedwithRecentDischarge!$I$28:$I$1527=$F814)*(AdmittedwithRecentDischarge!$K$28:$K$1527&lt;=TransferLog!$J814),AdmittedwithRecentDischarge!$K$28:$K$1527)))</f>
        <v/>
      </c>
      <c r="Y814" s="224" t="b">
        <f t="shared" si="77"/>
        <v>0</v>
      </c>
      <c r="Z814" s="208"/>
      <c r="AA814" s="207" t="str">
        <f t="shared" si="74"/>
        <v/>
      </c>
      <c r="AB814" s="212" t="b">
        <f t="shared" si="78"/>
        <v>0</v>
      </c>
      <c r="AC814" s="213">
        <f t="shared" si="75"/>
        <v>0</v>
      </c>
      <c r="AD814" s="298"/>
      <c r="AE814" s="299"/>
      <c r="AF814" s="21">
        <f t="shared" si="68"/>
        <v>0</v>
      </c>
    </row>
    <row r="815" spans="1:32" s="21" customFormat="1" ht="16.5" customHeight="1">
      <c r="A815" s="22"/>
      <c r="B815" s="22"/>
      <c r="C815" s="22"/>
      <c r="D815" s="115">
        <f t="shared" si="67"/>
        <v>795</v>
      </c>
      <c r="E815" s="248" t="str">
        <f t="array" ref="E815">IF($F815&lt;&gt;"",INDEX(DropDownLists!$K$10:$K$2516,MATCH($F815,DropDownLists!$L$10:$L$2516,0)),"")</f>
        <v/>
      </c>
      <c r="F815" s="116"/>
      <c r="G815" s="118"/>
      <c r="I815" s="144"/>
      <c r="J815" s="141"/>
      <c r="K815" s="145"/>
      <c r="L815" s="146"/>
      <c r="M815" s="195" t="str">
        <f t="array" ref="M815">IF($L815&lt;&gt;"",INDEX(DropDownLists!$H$10:$H$2516,MATCH($L815,DropDownLists!$I$10:$I$2516,0)),"")</f>
        <v/>
      </c>
      <c r="N815" s="148"/>
      <c r="O815" s="148"/>
      <c r="P815" s="146"/>
      <c r="Q815" s="148" t="s">
        <v>190</v>
      </c>
      <c r="R815" s="119" t="str">
        <f t="array" ref="R815">IF(ISNA(VLOOKUP($F815, AdmittedwithRecentDischarge!$I$28:$I$1527,1,FALSE)),"",MAX(IF((AdmittedwithRecentDischarge!$I$28:$I$1527=$F815)*(AdmittedwithRecentDischarge!$M$28:$M$1527&lt;=TransferLog!$J815),AdmittedwithRecentDischarge!$M$28:$M$1527)))</f>
        <v/>
      </c>
      <c r="S815" s="120" t="str">
        <f t="array" ref="S815">IF(ISNA(INDEX(AdmittedwithRecentDischarge!$AH$28:$AH$1527,MATCH($F815&amp;$R815,AdmittedwithRecentDischarge!$I$28:$I$1527&amp;AdmittedwithRecentDischarge!$M$28:$M$1527,0))),"", IF($R815&lt;&gt;"",INDEX(AdmittedwithRecentDischarge!$AH$28:$AH$1527,MATCH($F815&amp;$R815,AdmittedwithRecentDischarge!$I$28:$I$1527&amp;AdmittedwithRecentDischarge!$M$28:$M$1527,0)),""))</f>
        <v/>
      </c>
      <c r="T815" s="190">
        <f t="array" ref="T815">IF(ISNA(INDEX(AdmittedwithRecentDischarge!$I$28:$W$1527, (MATCH($F815&amp;$R815,AdmittedwithRecentDischarge!$I$28:$I$1527&amp;AdmittedwithRecentDischarge!$M$28:$M$1527,0)))),"",INDEX(AdmittedwithRecentDischarge!$I$28:$W$1527, (MATCH($F815&amp;$R815,AdmittedwithRecentDischarge!$I$28:$I$1527&amp;AdmittedwithRecentDischarge!$M$28:$M$1527,0)),9))</f>
        <v>0</v>
      </c>
      <c r="U815" s="191">
        <f t="array" ref="U815">IF(ISNA(INDEX(AdmittedwithRecentDischarge!$I$28:$W$1527, (MATCH($F815&amp;$R815,AdmittedwithRecentDischarge!$I$28:$I$1527&amp;AdmittedwithRecentDischarge!$M$28:$M$1527,0)))),"",INDEX(AdmittedwithRecentDischarge!$I$28:$W$1527, (MATCH($F815&amp;$R815,AdmittedwithRecentDischarge!$I$28:$I$1527&amp;AdmittedwithRecentDischarge!$M$28:$M$1527,0)),11))</f>
        <v>0</v>
      </c>
      <c r="V815" s="191">
        <f t="array" ref="V815">IF(ISNA(INDEX(AdmittedwithRecentDischarge!$I$28:$W$1527, (MATCH($F815&amp;$R815,AdmittedwithRecentDischarge!$I$28:$I$1527&amp;AdmittedwithRecentDischarge!$M$28:$M$1527,0)))),"",INDEX(AdmittedwithRecentDischarge!$I$28:$W$1527, (MATCH($F815&amp;$R815,AdmittedwithRecentDischarge!$I$28:$I$1527&amp;AdmittedwithRecentDischarge!$M$28:$M$1527,0)),15))</f>
        <v>0</v>
      </c>
      <c r="W815" s="228" t="b">
        <f t="shared" si="76"/>
        <v>0</v>
      </c>
      <c r="X815" s="224" t="str">
        <f t="array" ref="X815">IF(ISNA(VLOOKUP($F815, AdmittedwithRecentDischarge!$I$28:$I$1527,1,FALSE)),"",MAX(IF((AdmittedwithRecentDischarge!$I$28:$I$1527=$F815)*(AdmittedwithRecentDischarge!$K$28:$K$1527&lt;=TransferLog!$J815),AdmittedwithRecentDischarge!$K$28:$K$1527)))</f>
        <v/>
      </c>
      <c r="Y815" s="224" t="b">
        <f t="shared" si="77"/>
        <v>0</v>
      </c>
      <c r="Z815" s="208"/>
      <c r="AA815" s="207" t="str">
        <f t="shared" si="74"/>
        <v/>
      </c>
      <c r="AB815" s="212" t="b">
        <f t="shared" si="78"/>
        <v>0</v>
      </c>
      <c r="AC815" s="213">
        <f t="shared" si="75"/>
        <v>0</v>
      </c>
      <c r="AD815" s="298"/>
      <c r="AE815" s="299"/>
      <c r="AF815" s="21">
        <f t="shared" si="68"/>
        <v>0</v>
      </c>
    </row>
    <row r="816" spans="1:32" s="21" customFormat="1" ht="16.5" customHeight="1">
      <c r="A816" s="22"/>
      <c r="B816" s="22"/>
      <c r="C816" s="22"/>
      <c r="D816" s="115">
        <f t="shared" si="67"/>
        <v>796</v>
      </c>
      <c r="E816" s="248" t="str">
        <f t="array" ref="E816">IF($F816&lt;&gt;"",INDEX(DropDownLists!$K$10:$K$2516,MATCH($F816,DropDownLists!$L$10:$L$2516,0)),"")</f>
        <v/>
      </c>
      <c r="F816" s="116"/>
      <c r="G816" s="118"/>
      <c r="I816" s="144"/>
      <c r="J816" s="141"/>
      <c r="K816" s="145"/>
      <c r="L816" s="146"/>
      <c r="M816" s="195" t="str">
        <f t="array" ref="M816">IF($L816&lt;&gt;"",INDEX(DropDownLists!$H$10:$H$2516,MATCH($L816,DropDownLists!$I$10:$I$2516,0)),"")</f>
        <v/>
      </c>
      <c r="N816" s="148"/>
      <c r="O816" s="148"/>
      <c r="P816" s="146"/>
      <c r="Q816" s="148" t="s">
        <v>190</v>
      </c>
      <c r="R816" s="119" t="str">
        <f t="array" ref="R816">IF(ISNA(VLOOKUP($F816, AdmittedwithRecentDischarge!$I$28:$I$1527,1,FALSE)),"",MAX(IF((AdmittedwithRecentDischarge!$I$28:$I$1527=$F816)*(AdmittedwithRecentDischarge!$M$28:$M$1527&lt;=TransferLog!$J816),AdmittedwithRecentDischarge!$M$28:$M$1527)))</f>
        <v/>
      </c>
      <c r="S816" s="120" t="str">
        <f t="array" ref="S816">IF(ISNA(INDEX(AdmittedwithRecentDischarge!$AH$28:$AH$1527,MATCH($F816&amp;$R816,AdmittedwithRecentDischarge!$I$28:$I$1527&amp;AdmittedwithRecentDischarge!$M$28:$M$1527,0))),"", IF($R816&lt;&gt;"",INDEX(AdmittedwithRecentDischarge!$AH$28:$AH$1527,MATCH($F816&amp;$R816,AdmittedwithRecentDischarge!$I$28:$I$1527&amp;AdmittedwithRecentDischarge!$M$28:$M$1527,0)),""))</f>
        <v/>
      </c>
      <c r="T816" s="190">
        <f t="array" ref="T816">IF(ISNA(INDEX(AdmittedwithRecentDischarge!$I$28:$W$1527, (MATCH($F816&amp;$R816,AdmittedwithRecentDischarge!$I$28:$I$1527&amp;AdmittedwithRecentDischarge!$M$28:$M$1527,0)))),"",INDEX(AdmittedwithRecentDischarge!$I$28:$W$1527, (MATCH($F816&amp;$R816,AdmittedwithRecentDischarge!$I$28:$I$1527&amp;AdmittedwithRecentDischarge!$M$28:$M$1527,0)),9))</f>
        <v>0</v>
      </c>
      <c r="U816" s="191">
        <f t="array" ref="U816">IF(ISNA(INDEX(AdmittedwithRecentDischarge!$I$28:$W$1527, (MATCH($F816&amp;$R816,AdmittedwithRecentDischarge!$I$28:$I$1527&amp;AdmittedwithRecentDischarge!$M$28:$M$1527,0)))),"",INDEX(AdmittedwithRecentDischarge!$I$28:$W$1527, (MATCH($F816&amp;$R816,AdmittedwithRecentDischarge!$I$28:$I$1527&amp;AdmittedwithRecentDischarge!$M$28:$M$1527,0)),11))</f>
        <v>0</v>
      </c>
      <c r="V816" s="191">
        <f t="array" ref="V816">IF(ISNA(INDEX(AdmittedwithRecentDischarge!$I$28:$W$1527, (MATCH($F816&amp;$R816,AdmittedwithRecentDischarge!$I$28:$I$1527&amp;AdmittedwithRecentDischarge!$M$28:$M$1527,0)))),"",INDEX(AdmittedwithRecentDischarge!$I$28:$W$1527, (MATCH($F816&amp;$R816,AdmittedwithRecentDischarge!$I$28:$I$1527&amp;AdmittedwithRecentDischarge!$M$28:$M$1527,0)),15))</f>
        <v>0</v>
      </c>
      <c r="W816" s="228" t="b">
        <f t="shared" si="76"/>
        <v>0</v>
      </c>
      <c r="X816" s="224" t="str">
        <f t="array" ref="X816">IF(ISNA(VLOOKUP($F816, AdmittedwithRecentDischarge!$I$28:$I$1527,1,FALSE)),"",MAX(IF((AdmittedwithRecentDischarge!$I$28:$I$1527=$F816)*(AdmittedwithRecentDischarge!$K$28:$K$1527&lt;=TransferLog!$J816),AdmittedwithRecentDischarge!$K$28:$K$1527)))</f>
        <v/>
      </c>
      <c r="Y816" s="224" t="b">
        <f t="shared" si="77"/>
        <v>0</v>
      </c>
      <c r="Z816" s="208"/>
      <c r="AA816" s="207" t="str">
        <f t="shared" si="74"/>
        <v/>
      </c>
      <c r="AB816" s="212" t="b">
        <f t="shared" si="78"/>
        <v>0</v>
      </c>
      <c r="AC816" s="213">
        <f t="shared" si="75"/>
        <v>0</v>
      </c>
      <c r="AD816" s="298"/>
      <c r="AE816" s="299"/>
      <c r="AF816" s="21">
        <f t="shared" si="68"/>
        <v>0</v>
      </c>
    </row>
    <row r="817" spans="1:32" s="21" customFormat="1" ht="16.5" customHeight="1">
      <c r="A817" s="22"/>
      <c r="B817" s="22"/>
      <c r="C817" s="22"/>
      <c r="D817" s="115">
        <f t="shared" si="67"/>
        <v>797</v>
      </c>
      <c r="E817" s="248" t="str">
        <f t="array" ref="E817">IF($F817&lt;&gt;"",INDEX(DropDownLists!$K$10:$K$2516,MATCH($F817,DropDownLists!$L$10:$L$2516,0)),"")</f>
        <v/>
      </c>
      <c r="F817" s="116"/>
      <c r="G817" s="118"/>
      <c r="I817" s="144"/>
      <c r="J817" s="141"/>
      <c r="K817" s="145"/>
      <c r="L817" s="146"/>
      <c r="M817" s="195" t="str">
        <f t="array" ref="M817">IF($L817&lt;&gt;"",INDEX(DropDownLists!$H$10:$H$2516,MATCH($L817,DropDownLists!$I$10:$I$2516,0)),"")</f>
        <v/>
      </c>
      <c r="N817" s="148"/>
      <c r="O817" s="148"/>
      <c r="P817" s="146"/>
      <c r="Q817" s="148" t="s">
        <v>190</v>
      </c>
      <c r="R817" s="119" t="str">
        <f t="array" ref="R817">IF(ISNA(VLOOKUP($F817, AdmittedwithRecentDischarge!$I$28:$I$1527,1,FALSE)),"",MAX(IF((AdmittedwithRecentDischarge!$I$28:$I$1527=$F817)*(AdmittedwithRecentDischarge!$M$28:$M$1527&lt;=TransferLog!$J817),AdmittedwithRecentDischarge!$M$28:$M$1527)))</f>
        <v/>
      </c>
      <c r="S817" s="120" t="str">
        <f t="array" ref="S817">IF(ISNA(INDEX(AdmittedwithRecentDischarge!$AH$28:$AH$1527,MATCH($F817&amp;$R817,AdmittedwithRecentDischarge!$I$28:$I$1527&amp;AdmittedwithRecentDischarge!$M$28:$M$1527,0))),"", IF($R817&lt;&gt;"",INDEX(AdmittedwithRecentDischarge!$AH$28:$AH$1527,MATCH($F817&amp;$R817,AdmittedwithRecentDischarge!$I$28:$I$1527&amp;AdmittedwithRecentDischarge!$M$28:$M$1527,0)),""))</f>
        <v/>
      </c>
      <c r="T817" s="190">
        <f t="array" ref="T817">IF(ISNA(INDEX(AdmittedwithRecentDischarge!$I$28:$W$1527, (MATCH($F817&amp;$R817,AdmittedwithRecentDischarge!$I$28:$I$1527&amp;AdmittedwithRecentDischarge!$M$28:$M$1527,0)))),"",INDEX(AdmittedwithRecentDischarge!$I$28:$W$1527, (MATCH($F817&amp;$R817,AdmittedwithRecentDischarge!$I$28:$I$1527&amp;AdmittedwithRecentDischarge!$M$28:$M$1527,0)),9))</f>
        <v>0</v>
      </c>
      <c r="U817" s="191">
        <f t="array" ref="U817">IF(ISNA(INDEX(AdmittedwithRecentDischarge!$I$28:$W$1527, (MATCH($F817&amp;$R817,AdmittedwithRecentDischarge!$I$28:$I$1527&amp;AdmittedwithRecentDischarge!$M$28:$M$1527,0)))),"",INDEX(AdmittedwithRecentDischarge!$I$28:$W$1527, (MATCH($F817&amp;$R817,AdmittedwithRecentDischarge!$I$28:$I$1527&amp;AdmittedwithRecentDischarge!$M$28:$M$1527,0)),11))</f>
        <v>0</v>
      </c>
      <c r="V817" s="191">
        <f t="array" ref="V817">IF(ISNA(INDEX(AdmittedwithRecentDischarge!$I$28:$W$1527, (MATCH($F817&amp;$R817,AdmittedwithRecentDischarge!$I$28:$I$1527&amp;AdmittedwithRecentDischarge!$M$28:$M$1527,0)))),"",INDEX(AdmittedwithRecentDischarge!$I$28:$W$1527, (MATCH($F817&amp;$R817,AdmittedwithRecentDischarge!$I$28:$I$1527&amp;AdmittedwithRecentDischarge!$M$28:$M$1527,0)),15))</f>
        <v>0</v>
      </c>
      <c r="W817" s="228" t="b">
        <f t="shared" si="76"/>
        <v>0</v>
      </c>
      <c r="X817" s="224" t="str">
        <f t="array" ref="X817">IF(ISNA(VLOOKUP($F817, AdmittedwithRecentDischarge!$I$28:$I$1527,1,FALSE)),"",MAX(IF((AdmittedwithRecentDischarge!$I$28:$I$1527=$F817)*(AdmittedwithRecentDischarge!$K$28:$K$1527&lt;=TransferLog!$J817),AdmittedwithRecentDischarge!$K$28:$K$1527)))</f>
        <v/>
      </c>
      <c r="Y817" s="224" t="b">
        <f t="shared" si="77"/>
        <v>0</v>
      </c>
      <c r="Z817" s="208"/>
      <c r="AA817" s="207" t="str">
        <f t="shared" si="74"/>
        <v/>
      </c>
      <c r="AB817" s="212" t="b">
        <f t="shared" si="78"/>
        <v>0</v>
      </c>
      <c r="AC817" s="213">
        <f t="shared" si="75"/>
        <v>0</v>
      </c>
      <c r="AD817" s="298"/>
      <c r="AE817" s="299"/>
      <c r="AF817" s="21">
        <f t="shared" si="68"/>
        <v>0</v>
      </c>
    </row>
    <row r="818" spans="1:32" s="21" customFormat="1" ht="16.5" customHeight="1">
      <c r="A818" s="22"/>
      <c r="B818" s="22"/>
      <c r="C818" s="22"/>
      <c r="D818" s="115">
        <f t="shared" si="67"/>
        <v>798</v>
      </c>
      <c r="E818" s="248" t="str">
        <f t="array" ref="E818">IF($F818&lt;&gt;"",INDEX(DropDownLists!$K$10:$K$2516,MATCH($F818,DropDownLists!$L$10:$L$2516,0)),"")</f>
        <v/>
      </c>
      <c r="F818" s="116"/>
      <c r="G818" s="118"/>
      <c r="I818" s="144"/>
      <c r="J818" s="141"/>
      <c r="K818" s="145"/>
      <c r="L818" s="146"/>
      <c r="M818" s="195" t="str">
        <f t="array" ref="M818">IF($L818&lt;&gt;"",INDEX(DropDownLists!$H$10:$H$2516,MATCH($L818,DropDownLists!$I$10:$I$2516,0)),"")</f>
        <v/>
      </c>
      <c r="N818" s="148"/>
      <c r="O818" s="148"/>
      <c r="P818" s="146"/>
      <c r="Q818" s="148" t="s">
        <v>190</v>
      </c>
      <c r="R818" s="119" t="str">
        <f t="array" ref="R818">IF(ISNA(VLOOKUP($F818, AdmittedwithRecentDischarge!$I$28:$I$1527,1,FALSE)),"",MAX(IF((AdmittedwithRecentDischarge!$I$28:$I$1527=$F818)*(AdmittedwithRecentDischarge!$M$28:$M$1527&lt;=TransferLog!$J818),AdmittedwithRecentDischarge!$M$28:$M$1527)))</f>
        <v/>
      </c>
      <c r="S818" s="120" t="str">
        <f t="array" ref="S818">IF(ISNA(INDEX(AdmittedwithRecentDischarge!$AH$28:$AH$1527,MATCH($F818&amp;$R818,AdmittedwithRecentDischarge!$I$28:$I$1527&amp;AdmittedwithRecentDischarge!$M$28:$M$1527,0))),"", IF($R818&lt;&gt;"",INDEX(AdmittedwithRecentDischarge!$AH$28:$AH$1527,MATCH($F818&amp;$R818,AdmittedwithRecentDischarge!$I$28:$I$1527&amp;AdmittedwithRecentDischarge!$M$28:$M$1527,0)),""))</f>
        <v/>
      </c>
      <c r="T818" s="190">
        <f t="array" ref="T818">IF(ISNA(INDEX(AdmittedwithRecentDischarge!$I$28:$W$1527, (MATCH($F818&amp;$R818,AdmittedwithRecentDischarge!$I$28:$I$1527&amp;AdmittedwithRecentDischarge!$M$28:$M$1527,0)))),"",INDEX(AdmittedwithRecentDischarge!$I$28:$W$1527, (MATCH($F818&amp;$R818,AdmittedwithRecentDischarge!$I$28:$I$1527&amp;AdmittedwithRecentDischarge!$M$28:$M$1527,0)),9))</f>
        <v>0</v>
      </c>
      <c r="U818" s="191">
        <f t="array" ref="U818">IF(ISNA(INDEX(AdmittedwithRecentDischarge!$I$28:$W$1527, (MATCH($F818&amp;$R818,AdmittedwithRecentDischarge!$I$28:$I$1527&amp;AdmittedwithRecentDischarge!$M$28:$M$1527,0)))),"",INDEX(AdmittedwithRecentDischarge!$I$28:$W$1527, (MATCH($F818&amp;$R818,AdmittedwithRecentDischarge!$I$28:$I$1527&amp;AdmittedwithRecentDischarge!$M$28:$M$1527,0)),11))</f>
        <v>0</v>
      </c>
      <c r="V818" s="191">
        <f t="array" ref="V818">IF(ISNA(INDEX(AdmittedwithRecentDischarge!$I$28:$W$1527, (MATCH($F818&amp;$R818,AdmittedwithRecentDischarge!$I$28:$I$1527&amp;AdmittedwithRecentDischarge!$M$28:$M$1527,0)))),"",INDEX(AdmittedwithRecentDischarge!$I$28:$W$1527, (MATCH($F818&amp;$R818,AdmittedwithRecentDischarge!$I$28:$I$1527&amp;AdmittedwithRecentDischarge!$M$28:$M$1527,0)),15))</f>
        <v>0</v>
      </c>
      <c r="W818" s="228" t="b">
        <f t="shared" si="76"/>
        <v>0</v>
      </c>
      <c r="X818" s="224" t="str">
        <f t="array" ref="X818">IF(ISNA(VLOOKUP($F818, AdmittedwithRecentDischarge!$I$28:$I$1527,1,FALSE)),"",MAX(IF((AdmittedwithRecentDischarge!$I$28:$I$1527=$F818)*(AdmittedwithRecentDischarge!$K$28:$K$1527&lt;=TransferLog!$J818),AdmittedwithRecentDischarge!$K$28:$K$1527)))</f>
        <v/>
      </c>
      <c r="Y818" s="224" t="b">
        <f t="shared" si="77"/>
        <v>0</v>
      </c>
      <c r="Z818" s="208"/>
      <c r="AA818" s="207" t="str">
        <f t="shared" si="74"/>
        <v/>
      </c>
      <c r="AB818" s="212" t="b">
        <f t="shared" si="78"/>
        <v>0</v>
      </c>
      <c r="AC818" s="213">
        <f t="shared" si="75"/>
        <v>0</v>
      </c>
      <c r="AD818" s="298"/>
      <c r="AE818" s="299"/>
      <c r="AF818" s="21">
        <f t="shared" si="68"/>
        <v>0</v>
      </c>
    </row>
    <row r="819" spans="1:32" s="21" customFormat="1" ht="16.5" customHeight="1">
      <c r="A819" s="22"/>
      <c r="B819" s="22"/>
      <c r="C819" s="22"/>
      <c r="D819" s="115">
        <f t="shared" si="67"/>
        <v>799</v>
      </c>
      <c r="E819" s="248" t="str">
        <f t="array" ref="E819">IF($F819&lt;&gt;"",INDEX(DropDownLists!$K$10:$K$2516,MATCH($F819,DropDownLists!$L$10:$L$2516,0)),"")</f>
        <v/>
      </c>
      <c r="F819" s="116"/>
      <c r="G819" s="118"/>
      <c r="I819" s="144"/>
      <c r="J819" s="141"/>
      <c r="K819" s="145"/>
      <c r="L819" s="146"/>
      <c r="M819" s="195" t="str">
        <f t="array" ref="M819">IF($L819&lt;&gt;"",INDEX(DropDownLists!$H$10:$H$2516,MATCH($L819,DropDownLists!$I$10:$I$2516,0)),"")</f>
        <v/>
      </c>
      <c r="N819" s="148"/>
      <c r="O819" s="148"/>
      <c r="P819" s="146"/>
      <c r="Q819" s="148" t="s">
        <v>190</v>
      </c>
      <c r="R819" s="119" t="str">
        <f t="array" ref="R819">IF(ISNA(VLOOKUP($F819, AdmittedwithRecentDischarge!$I$28:$I$1527,1,FALSE)),"",MAX(IF((AdmittedwithRecentDischarge!$I$28:$I$1527=$F819)*(AdmittedwithRecentDischarge!$M$28:$M$1527&lt;=TransferLog!$J819),AdmittedwithRecentDischarge!$M$28:$M$1527)))</f>
        <v/>
      </c>
      <c r="S819" s="120" t="str">
        <f t="array" ref="S819">IF(ISNA(INDEX(AdmittedwithRecentDischarge!$AH$28:$AH$1527,MATCH($F819&amp;$R819,AdmittedwithRecentDischarge!$I$28:$I$1527&amp;AdmittedwithRecentDischarge!$M$28:$M$1527,0))),"", IF($R819&lt;&gt;"",INDEX(AdmittedwithRecentDischarge!$AH$28:$AH$1527,MATCH($F819&amp;$R819,AdmittedwithRecentDischarge!$I$28:$I$1527&amp;AdmittedwithRecentDischarge!$M$28:$M$1527,0)),""))</f>
        <v/>
      </c>
      <c r="T819" s="190">
        <f t="array" ref="T819">IF(ISNA(INDEX(AdmittedwithRecentDischarge!$I$28:$W$1527, (MATCH($F819&amp;$R819,AdmittedwithRecentDischarge!$I$28:$I$1527&amp;AdmittedwithRecentDischarge!$M$28:$M$1527,0)))),"",INDEX(AdmittedwithRecentDischarge!$I$28:$W$1527, (MATCH($F819&amp;$R819,AdmittedwithRecentDischarge!$I$28:$I$1527&amp;AdmittedwithRecentDischarge!$M$28:$M$1527,0)),9))</f>
        <v>0</v>
      </c>
      <c r="U819" s="191">
        <f t="array" ref="U819">IF(ISNA(INDEX(AdmittedwithRecentDischarge!$I$28:$W$1527, (MATCH($F819&amp;$R819,AdmittedwithRecentDischarge!$I$28:$I$1527&amp;AdmittedwithRecentDischarge!$M$28:$M$1527,0)))),"",INDEX(AdmittedwithRecentDischarge!$I$28:$W$1527, (MATCH($F819&amp;$R819,AdmittedwithRecentDischarge!$I$28:$I$1527&amp;AdmittedwithRecentDischarge!$M$28:$M$1527,0)),11))</f>
        <v>0</v>
      </c>
      <c r="V819" s="191">
        <f t="array" ref="V819">IF(ISNA(INDEX(AdmittedwithRecentDischarge!$I$28:$W$1527, (MATCH($F819&amp;$R819,AdmittedwithRecentDischarge!$I$28:$I$1527&amp;AdmittedwithRecentDischarge!$M$28:$M$1527,0)))),"",INDEX(AdmittedwithRecentDischarge!$I$28:$W$1527, (MATCH($F819&amp;$R819,AdmittedwithRecentDischarge!$I$28:$I$1527&amp;AdmittedwithRecentDischarge!$M$28:$M$1527,0)),15))</f>
        <v>0</v>
      </c>
      <c r="W819" s="228" t="b">
        <f t="shared" si="76"/>
        <v>0</v>
      </c>
      <c r="X819" s="224" t="str">
        <f t="array" ref="X819">IF(ISNA(VLOOKUP($F819, AdmittedwithRecentDischarge!$I$28:$I$1527,1,FALSE)),"",MAX(IF((AdmittedwithRecentDischarge!$I$28:$I$1527=$F819)*(AdmittedwithRecentDischarge!$K$28:$K$1527&lt;=TransferLog!$J819),AdmittedwithRecentDischarge!$K$28:$K$1527)))</f>
        <v/>
      </c>
      <c r="Y819" s="224" t="b">
        <f t="shared" si="77"/>
        <v>0</v>
      </c>
      <c r="Z819" s="208"/>
      <c r="AA819" s="207" t="str">
        <f t="shared" si="74"/>
        <v/>
      </c>
      <c r="AB819" s="212" t="b">
        <f t="shared" si="78"/>
        <v>0</v>
      </c>
      <c r="AC819" s="213">
        <f t="shared" si="75"/>
        <v>0</v>
      </c>
      <c r="AD819" s="298"/>
      <c r="AE819" s="299"/>
      <c r="AF819" s="21">
        <f t="shared" si="68"/>
        <v>0</v>
      </c>
    </row>
    <row r="820" spans="1:32" s="21" customFormat="1" ht="16.5" customHeight="1">
      <c r="A820" s="22"/>
      <c r="B820" s="22"/>
      <c r="C820" s="22"/>
      <c r="D820" s="115">
        <f t="shared" si="67"/>
        <v>800</v>
      </c>
      <c r="E820" s="248" t="str">
        <f t="array" ref="E820">IF($F820&lt;&gt;"",INDEX(DropDownLists!$K$10:$K$2516,MATCH($F820,DropDownLists!$L$10:$L$2516,0)),"")</f>
        <v/>
      </c>
      <c r="F820" s="116"/>
      <c r="G820" s="118"/>
      <c r="I820" s="144"/>
      <c r="J820" s="141"/>
      <c r="K820" s="145"/>
      <c r="L820" s="146"/>
      <c r="M820" s="195" t="str">
        <f t="array" ref="M820">IF($L820&lt;&gt;"",INDEX(DropDownLists!$H$10:$H$2516,MATCH($L820,DropDownLists!$I$10:$I$2516,0)),"")</f>
        <v/>
      </c>
      <c r="N820" s="148"/>
      <c r="O820" s="148"/>
      <c r="P820" s="146"/>
      <c r="Q820" s="148" t="s">
        <v>190</v>
      </c>
      <c r="R820" s="119" t="str">
        <f t="array" ref="R820">IF(ISNA(VLOOKUP($F820, AdmittedwithRecentDischarge!$I$28:$I$1527,1,FALSE)),"",MAX(IF((AdmittedwithRecentDischarge!$I$28:$I$1527=$F820)*(AdmittedwithRecentDischarge!$M$28:$M$1527&lt;=TransferLog!$J820),AdmittedwithRecentDischarge!$M$28:$M$1527)))</f>
        <v/>
      </c>
      <c r="S820" s="120" t="str">
        <f t="array" ref="S820">IF(ISNA(INDEX(AdmittedwithRecentDischarge!$AH$28:$AH$1527,MATCH($F820&amp;$R820,AdmittedwithRecentDischarge!$I$28:$I$1527&amp;AdmittedwithRecentDischarge!$M$28:$M$1527,0))),"", IF($R820&lt;&gt;"",INDEX(AdmittedwithRecentDischarge!$AH$28:$AH$1527,MATCH($F820&amp;$R820,AdmittedwithRecentDischarge!$I$28:$I$1527&amp;AdmittedwithRecentDischarge!$M$28:$M$1527,0)),""))</f>
        <v/>
      </c>
      <c r="T820" s="190">
        <f t="array" ref="T820">IF(ISNA(INDEX(AdmittedwithRecentDischarge!$I$28:$W$1527, (MATCH($F820&amp;$R820,AdmittedwithRecentDischarge!$I$28:$I$1527&amp;AdmittedwithRecentDischarge!$M$28:$M$1527,0)))),"",INDEX(AdmittedwithRecentDischarge!$I$28:$W$1527, (MATCH($F820&amp;$R820,AdmittedwithRecentDischarge!$I$28:$I$1527&amp;AdmittedwithRecentDischarge!$M$28:$M$1527,0)),9))</f>
        <v>0</v>
      </c>
      <c r="U820" s="191">
        <f t="array" ref="U820">IF(ISNA(INDEX(AdmittedwithRecentDischarge!$I$28:$W$1527, (MATCH($F820&amp;$R820,AdmittedwithRecentDischarge!$I$28:$I$1527&amp;AdmittedwithRecentDischarge!$M$28:$M$1527,0)))),"",INDEX(AdmittedwithRecentDischarge!$I$28:$W$1527, (MATCH($F820&amp;$R820,AdmittedwithRecentDischarge!$I$28:$I$1527&amp;AdmittedwithRecentDischarge!$M$28:$M$1527,0)),11))</f>
        <v>0</v>
      </c>
      <c r="V820" s="191">
        <f t="array" ref="V820">IF(ISNA(INDEX(AdmittedwithRecentDischarge!$I$28:$W$1527, (MATCH($F820&amp;$R820,AdmittedwithRecentDischarge!$I$28:$I$1527&amp;AdmittedwithRecentDischarge!$M$28:$M$1527,0)))),"",INDEX(AdmittedwithRecentDischarge!$I$28:$W$1527, (MATCH($F820&amp;$R820,AdmittedwithRecentDischarge!$I$28:$I$1527&amp;AdmittedwithRecentDischarge!$M$28:$M$1527,0)),15))</f>
        <v>0</v>
      </c>
      <c r="W820" s="228" t="b">
        <f t="shared" si="76"/>
        <v>0</v>
      </c>
      <c r="X820" s="224" t="str">
        <f t="array" ref="X820">IF(ISNA(VLOOKUP($F820, AdmittedwithRecentDischarge!$I$28:$I$1527,1,FALSE)),"",MAX(IF((AdmittedwithRecentDischarge!$I$28:$I$1527=$F820)*(AdmittedwithRecentDischarge!$K$28:$K$1527&lt;=TransferLog!$J820),AdmittedwithRecentDischarge!$K$28:$K$1527)))</f>
        <v/>
      </c>
      <c r="Y820" s="224" t="b">
        <f t="shared" si="77"/>
        <v>0</v>
      </c>
      <c r="Z820" s="208"/>
      <c r="AA820" s="207" t="str">
        <f t="shared" si="74"/>
        <v/>
      </c>
      <c r="AB820" s="212" t="b">
        <f t="shared" si="78"/>
        <v>0</v>
      </c>
      <c r="AC820" s="213">
        <f t="shared" si="75"/>
        <v>0</v>
      </c>
      <c r="AD820" s="298"/>
      <c r="AE820" s="299"/>
      <c r="AF820" s="21">
        <f t="shared" si="68"/>
        <v>0</v>
      </c>
    </row>
    <row r="821" spans="1:32" s="21" customFormat="1" ht="16.5" customHeight="1">
      <c r="A821" s="22"/>
      <c r="B821" s="22"/>
      <c r="C821" s="22"/>
      <c r="D821" s="115">
        <f t="shared" si="67"/>
        <v>801</v>
      </c>
      <c r="E821" s="248" t="str">
        <f t="array" ref="E821">IF($F821&lt;&gt;"",INDEX(DropDownLists!$K$10:$K$2516,MATCH($F821,DropDownLists!$L$10:$L$2516,0)),"")</f>
        <v/>
      </c>
      <c r="F821" s="116"/>
      <c r="G821" s="118"/>
      <c r="I821" s="144"/>
      <c r="J821" s="141"/>
      <c r="K821" s="145"/>
      <c r="L821" s="146"/>
      <c r="M821" s="195" t="str">
        <f t="array" ref="M821">IF($L821&lt;&gt;"",INDEX(DropDownLists!$H$10:$H$2516,MATCH($L821,DropDownLists!$I$10:$I$2516,0)),"")</f>
        <v/>
      </c>
      <c r="N821" s="148"/>
      <c r="O821" s="148"/>
      <c r="P821" s="146"/>
      <c r="Q821" s="148" t="s">
        <v>190</v>
      </c>
      <c r="R821" s="119" t="str">
        <f t="array" ref="R821">IF(ISNA(VLOOKUP($F821, AdmittedwithRecentDischarge!$I$28:$I$1527,1,FALSE)),"",MAX(IF((AdmittedwithRecentDischarge!$I$28:$I$1527=$F821)*(AdmittedwithRecentDischarge!$M$28:$M$1527&lt;=TransferLog!$J821),AdmittedwithRecentDischarge!$M$28:$M$1527)))</f>
        <v/>
      </c>
      <c r="S821" s="120" t="str">
        <f t="array" ref="S821">IF(ISNA(INDEX(AdmittedwithRecentDischarge!$AH$28:$AH$1527,MATCH($F821&amp;$R821,AdmittedwithRecentDischarge!$I$28:$I$1527&amp;AdmittedwithRecentDischarge!$M$28:$M$1527,0))),"", IF($R821&lt;&gt;"",INDEX(AdmittedwithRecentDischarge!$AH$28:$AH$1527,MATCH($F821&amp;$R821,AdmittedwithRecentDischarge!$I$28:$I$1527&amp;AdmittedwithRecentDischarge!$M$28:$M$1527,0)),""))</f>
        <v/>
      </c>
      <c r="T821" s="190">
        <f t="array" ref="T821">IF(ISNA(INDEX(AdmittedwithRecentDischarge!$I$28:$W$1527, (MATCH($F821&amp;$R821,AdmittedwithRecentDischarge!$I$28:$I$1527&amp;AdmittedwithRecentDischarge!$M$28:$M$1527,0)))),"",INDEX(AdmittedwithRecentDischarge!$I$28:$W$1527, (MATCH($F821&amp;$R821,AdmittedwithRecentDischarge!$I$28:$I$1527&amp;AdmittedwithRecentDischarge!$M$28:$M$1527,0)),9))</f>
        <v>0</v>
      </c>
      <c r="U821" s="191">
        <f t="array" ref="U821">IF(ISNA(INDEX(AdmittedwithRecentDischarge!$I$28:$W$1527, (MATCH($F821&amp;$R821,AdmittedwithRecentDischarge!$I$28:$I$1527&amp;AdmittedwithRecentDischarge!$M$28:$M$1527,0)))),"",INDEX(AdmittedwithRecentDischarge!$I$28:$W$1527, (MATCH($F821&amp;$R821,AdmittedwithRecentDischarge!$I$28:$I$1527&amp;AdmittedwithRecentDischarge!$M$28:$M$1527,0)),11))</f>
        <v>0</v>
      </c>
      <c r="V821" s="191">
        <f t="array" ref="V821">IF(ISNA(INDEX(AdmittedwithRecentDischarge!$I$28:$W$1527, (MATCH($F821&amp;$R821,AdmittedwithRecentDischarge!$I$28:$I$1527&amp;AdmittedwithRecentDischarge!$M$28:$M$1527,0)))),"",INDEX(AdmittedwithRecentDischarge!$I$28:$W$1527, (MATCH($F821&amp;$R821,AdmittedwithRecentDischarge!$I$28:$I$1527&amp;AdmittedwithRecentDischarge!$M$28:$M$1527,0)),15))</f>
        <v>0</v>
      </c>
      <c r="W821" s="228" t="b">
        <f t="shared" si="76"/>
        <v>0</v>
      </c>
      <c r="X821" s="224" t="str">
        <f t="array" ref="X821">IF(ISNA(VLOOKUP($F821, AdmittedwithRecentDischarge!$I$28:$I$1527,1,FALSE)),"",MAX(IF((AdmittedwithRecentDischarge!$I$28:$I$1527=$F821)*(AdmittedwithRecentDischarge!$K$28:$K$1527&lt;=TransferLog!$J821),AdmittedwithRecentDischarge!$K$28:$K$1527)))</f>
        <v/>
      </c>
      <c r="Y821" s="224" t="b">
        <f t="shared" si="77"/>
        <v>0</v>
      </c>
      <c r="Z821" s="208"/>
      <c r="AA821" s="207" t="str">
        <f t="shared" si="74"/>
        <v/>
      </c>
      <c r="AB821" s="212" t="b">
        <f t="shared" si="78"/>
        <v>0</v>
      </c>
      <c r="AC821" s="213">
        <f t="shared" si="75"/>
        <v>0</v>
      </c>
      <c r="AD821" s="298"/>
      <c r="AE821" s="299"/>
      <c r="AF821" s="21">
        <f t="shared" si="68"/>
        <v>0</v>
      </c>
    </row>
    <row r="822" spans="1:32" s="21" customFormat="1" ht="16.5" customHeight="1">
      <c r="A822" s="22"/>
      <c r="B822" s="22"/>
      <c r="C822" s="22"/>
      <c r="D822" s="115">
        <f t="shared" si="67"/>
        <v>802</v>
      </c>
      <c r="E822" s="248" t="str">
        <f t="array" ref="E822">IF($F822&lt;&gt;"",INDEX(DropDownLists!$K$10:$K$2516,MATCH($F822,DropDownLists!$L$10:$L$2516,0)),"")</f>
        <v/>
      </c>
      <c r="F822" s="116"/>
      <c r="G822" s="118"/>
      <c r="I822" s="144"/>
      <c r="J822" s="141"/>
      <c r="K822" s="145"/>
      <c r="L822" s="146"/>
      <c r="M822" s="195" t="str">
        <f t="array" ref="M822">IF($L822&lt;&gt;"",INDEX(DropDownLists!$H$10:$H$2516,MATCH($L822,DropDownLists!$I$10:$I$2516,0)),"")</f>
        <v/>
      </c>
      <c r="N822" s="148"/>
      <c r="O822" s="148"/>
      <c r="P822" s="146"/>
      <c r="Q822" s="148" t="s">
        <v>190</v>
      </c>
      <c r="R822" s="119" t="str">
        <f t="array" ref="R822">IF(ISNA(VLOOKUP($F822, AdmittedwithRecentDischarge!$I$28:$I$1527,1,FALSE)),"",MAX(IF((AdmittedwithRecentDischarge!$I$28:$I$1527=$F822)*(AdmittedwithRecentDischarge!$M$28:$M$1527&lt;=TransferLog!$J822),AdmittedwithRecentDischarge!$M$28:$M$1527)))</f>
        <v/>
      </c>
      <c r="S822" s="120" t="str">
        <f t="array" ref="S822">IF(ISNA(INDEX(AdmittedwithRecentDischarge!$AH$28:$AH$1527,MATCH($F822&amp;$R822,AdmittedwithRecentDischarge!$I$28:$I$1527&amp;AdmittedwithRecentDischarge!$M$28:$M$1527,0))),"", IF($R822&lt;&gt;"",INDEX(AdmittedwithRecentDischarge!$AH$28:$AH$1527,MATCH($F822&amp;$R822,AdmittedwithRecentDischarge!$I$28:$I$1527&amp;AdmittedwithRecentDischarge!$M$28:$M$1527,0)),""))</f>
        <v/>
      </c>
      <c r="T822" s="190">
        <f t="array" ref="T822">IF(ISNA(INDEX(AdmittedwithRecentDischarge!$I$28:$W$1527, (MATCH($F822&amp;$R822,AdmittedwithRecentDischarge!$I$28:$I$1527&amp;AdmittedwithRecentDischarge!$M$28:$M$1527,0)))),"",INDEX(AdmittedwithRecentDischarge!$I$28:$W$1527, (MATCH($F822&amp;$R822,AdmittedwithRecentDischarge!$I$28:$I$1527&amp;AdmittedwithRecentDischarge!$M$28:$M$1527,0)),9))</f>
        <v>0</v>
      </c>
      <c r="U822" s="191">
        <f t="array" ref="U822">IF(ISNA(INDEX(AdmittedwithRecentDischarge!$I$28:$W$1527, (MATCH($F822&amp;$R822,AdmittedwithRecentDischarge!$I$28:$I$1527&amp;AdmittedwithRecentDischarge!$M$28:$M$1527,0)))),"",INDEX(AdmittedwithRecentDischarge!$I$28:$W$1527, (MATCH($F822&amp;$R822,AdmittedwithRecentDischarge!$I$28:$I$1527&amp;AdmittedwithRecentDischarge!$M$28:$M$1527,0)),11))</f>
        <v>0</v>
      </c>
      <c r="V822" s="191">
        <f t="array" ref="V822">IF(ISNA(INDEX(AdmittedwithRecentDischarge!$I$28:$W$1527, (MATCH($F822&amp;$R822,AdmittedwithRecentDischarge!$I$28:$I$1527&amp;AdmittedwithRecentDischarge!$M$28:$M$1527,0)))),"",INDEX(AdmittedwithRecentDischarge!$I$28:$W$1527, (MATCH($F822&amp;$R822,AdmittedwithRecentDischarge!$I$28:$I$1527&amp;AdmittedwithRecentDischarge!$M$28:$M$1527,0)),15))</f>
        <v>0</v>
      </c>
      <c r="W822" s="228" t="b">
        <f t="shared" si="76"/>
        <v>0</v>
      </c>
      <c r="X822" s="224" t="str">
        <f t="array" ref="X822">IF(ISNA(VLOOKUP($F822, AdmittedwithRecentDischarge!$I$28:$I$1527,1,FALSE)),"",MAX(IF((AdmittedwithRecentDischarge!$I$28:$I$1527=$F822)*(AdmittedwithRecentDischarge!$K$28:$K$1527&lt;=TransferLog!$J822),AdmittedwithRecentDischarge!$K$28:$K$1527)))</f>
        <v/>
      </c>
      <c r="Y822" s="224" t="b">
        <f t="shared" si="77"/>
        <v>0</v>
      </c>
      <c r="Z822" s="208"/>
      <c r="AA822" s="207" t="str">
        <f t="shared" si="74"/>
        <v/>
      </c>
      <c r="AB822" s="212" t="b">
        <f t="shared" si="78"/>
        <v>0</v>
      </c>
      <c r="AC822" s="213">
        <f t="shared" si="75"/>
        <v>0</v>
      </c>
      <c r="AD822" s="298"/>
      <c r="AE822" s="299"/>
      <c r="AF822" s="21">
        <f t="shared" si="68"/>
        <v>0</v>
      </c>
    </row>
    <row r="823" spans="1:32" s="21" customFormat="1" ht="16.5" customHeight="1">
      <c r="A823" s="22"/>
      <c r="B823" s="22"/>
      <c r="C823" s="22"/>
      <c r="D823" s="115">
        <f t="shared" si="67"/>
        <v>803</v>
      </c>
      <c r="E823" s="248" t="str">
        <f t="array" ref="E823">IF($F823&lt;&gt;"",INDEX(DropDownLists!$K$10:$K$2516,MATCH($F823,DropDownLists!$L$10:$L$2516,0)),"")</f>
        <v/>
      </c>
      <c r="F823" s="116"/>
      <c r="G823" s="118"/>
      <c r="I823" s="144"/>
      <c r="J823" s="141"/>
      <c r="K823" s="145"/>
      <c r="L823" s="146"/>
      <c r="M823" s="195" t="str">
        <f t="array" ref="M823">IF($L823&lt;&gt;"",INDEX(DropDownLists!$H$10:$H$2516,MATCH($L823,DropDownLists!$I$10:$I$2516,0)),"")</f>
        <v/>
      </c>
      <c r="N823" s="148"/>
      <c r="O823" s="148"/>
      <c r="P823" s="146"/>
      <c r="Q823" s="148" t="s">
        <v>190</v>
      </c>
      <c r="R823" s="119" t="str">
        <f t="array" ref="R823">IF(ISNA(VLOOKUP($F823, AdmittedwithRecentDischarge!$I$28:$I$1527,1,FALSE)),"",MAX(IF((AdmittedwithRecentDischarge!$I$28:$I$1527=$F823)*(AdmittedwithRecentDischarge!$M$28:$M$1527&lt;=TransferLog!$J823),AdmittedwithRecentDischarge!$M$28:$M$1527)))</f>
        <v/>
      </c>
      <c r="S823" s="120" t="str">
        <f t="array" ref="S823">IF(ISNA(INDEX(AdmittedwithRecentDischarge!$AH$28:$AH$1527,MATCH($F823&amp;$R823,AdmittedwithRecentDischarge!$I$28:$I$1527&amp;AdmittedwithRecentDischarge!$M$28:$M$1527,0))),"", IF($R823&lt;&gt;"",INDEX(AdmittedwithRecentDischarge!$AH$28:$AH$1527,MATCH($F823&amp;$R823,AdmittedwithRecentDischarge!$I$28:$I$1527&amp;AdmittedwithRecentDischarge!$M$28:$M$1527,0)),""))</f>
        <v/>
      </c>
      <c r="T823" s="190">
        <f t="array" ref="T823">IF(ISNA(INDEX(AdmittedwithRecentDischarge!$I$28:$W$1527, (MATCH($F823&amp;$R823,AdmittedwithRecentDischarge!$I$28:$I$1527&amp;AdmittedwithRecentDischarge!$M$28:$M$1527,0)))),"",INDEX(AdmittedwithRecentDischarge!$I$28:$W$1527, (MATCH($F823&amp;$R823,AdmittedwithRecentDischarge!$I$28:$I$1527&amp;AdmittedwithRecentDischarge!$M$28:$M$1527,0)),9))</f>
        <v>0</v>
      </c>
      <c r="U823" s="191">
        <f t="array" ref="U823">IF(ISNA(INDEX(AdmittedwithRecentDischarge!$I$28:$W$1527, (MATCH($F823&amp;$R823,AdmittedwithRecentDischarge!$I$28:$I$1527&amp;AdmittedwithRecentDischarge!$M$28:$M$1527,0)))),"",INDEX(AdmittedwithRecentDischarge!$I$28:$W$1527, (MATCH($F823&amp;$R823,AdmittedwithRecentDischarge!$I$28:$I$1527&amp;AdmittedwithRecentDischarge!$M$28:$M$1527,0)),11))</f>
        <v>0</v>
      </c>
      <c r="V823" s="191">
        <f t="array" ref="V823">IF(ISNA(INDEX(AdmittedwithRecentDischarge!$I$28:$W$1527, (MATCH($F823&amp;$R823,AdmittedwithRecentDischarge!$I$28:$I$1527&amp;AdmittedwithRecentDischarge!$M$28:$M$1527,0)))),"",INDEX(AdmittedwithRecentDischarge!$I$28:$W$1527, (MATCH($F823&amp;$R823,AdmittedwithRecentDischarge!$I$28:$I$1527&amp;AdmittedwithRecentDischarge!$M$28:$M$1527,0)),15))</f>
        <v>0</v>
      </c>
      <c r="W823" s="228" t="b">
        <f t="shared" si="76"/>
        <v>0</v>
      </c>
      <c r="X823" s="224" t="str">
        <f t="array" ref="X823">IF(ISNA(VLOOKUP($F823, AdmittedwithRecentDischarge!$I$28:$I$1527,1,FALSE)),"",MAX(IF((AdmittedwithRecentDischarge!$I$28:$I$1527=$F823)*(AdmittedwithRecentDischarge!$K$28:$K$1527&lt;=TransferLog!$J823),AdmittedwithRecentDischarge!$K$28:$K$1527)))</f>
        <v/>
      </c>
      <c r="Y823" s="224" t="b">
        <f t="shared" si="77"/>
        <v>0</v>
      </c>
      <c r="Z823" s="208"/>
      <c r="AA823" s="207" t="str">
        <f t="shared" si="74"/>
        <v/>
      </c>
      <c r="AB823" s="212" t="b">
        <f t="shared" si="78"/>
        <v>0</v>
      </c>
      <c r="AC823" s="213">
        <f t="shared" si="75"/>
        <v>0</v>
      </c>
      <c r="AD823" s="298"/>
      <c r="AE823" s="299"/>
      <c r="AF823" s="21">
        <f t="shared" si="68"/>
        <v>0</v>
      </c>
    </row>
    <row r="824" spans="1:32" s="21" customFormat="1" ht="16.5" customHeight="1">
      <c r="A824" s="22"/>
      <c r="B824" s="22"/>
      <c r="C824" s="22"/>
      <c r="D824" s="115">
        <f t="shared" si="67"/>
        <v>804</v>
      </c>
      <c r="E824" s="248" t="str">
        <f t="array" ref="E824">IF($F824&lt;&gt;"",INDEX(DropDownLists!$K$10:$K$2516,MATCH($F824,DropDownLists!$L$10:$L$2516,0)),"")</f>
        <v/>
      </c>
      <c r="F824" s="116"/>
      <c r="G824" s="118"/>
      <c r="I824" s="144"/>
      <c r="J824" s="141"/>
      <c r="K824" s="145"/>
      <c r="L824" s="146"/>
      <c r="M824" s="195" t="str">
        <f t="array" ref="M824">IF($L824&lt;&gt;"",INDEX(DropDownLists!$H$10:$H$2516,MATCH($L824,DropDownLists!$I$10:$I$2516,0)),"")</f>
        <v/>
      </c>
      <c r="N824" s="148"/>
      <c r="O824" s="148"/>
      <c r="P824" s="146"/>
      <c r="Q824" s="148" t="s">
        <v>190</v>
      </c>
      <c r="R824" s="119" t="str">
        <f t="array" ref="R824">IF(ISNA(VLOOKUP($F824, AdmittedwithRecentDischarge!$I$28:$I$1527,1,FALSE)),"",MAX(IF((AdmittedwithRecentDischarge!$I$28:$I$1527=$F824)*(AdmittedwithRecentDischarge!$M$28:$M$1527&lt;=TransferLog!$J824),AdmittedwithRecentDischarge!$M$28:$M$1527)))</f>
        <v/>
      </c>
      <c r="S824" s="120" t="str">
        <f t="array" ref="S824">IF(ISNA(INDEX(AdmittedwithRecentDischarge!$AH$28:$AH$1527,MATCH($F824&amp;$R824,AdmittedwithRecentDischarge!$I$28:$I$1527&amp;AdmittedwithRecentDischarge!$M$28:$M$1527,0))),"", IF($R824&lt;&gt;"",INDEX(AdmittedwithRecentDischarge!$AH$28:$AH$1527,MATCH($F824&amp;$R824,AdmittedwithRecentDischarge!$I$28:$I$1527&amp;AdmittedwithRecentDischarge!$M$28:$M$1527,0)),""))</f>
        <v/>
      </c>
      <c r="T824" s="190">
        <f t="array" ref="T824">IF(ISNA(INDEX(AdmittedwithRecentDischarge!$I$28:$W$1527, (MATCH($F824&amp;$R824,AdmittedwithRecentDischarge!$I$28:$I$1527&amp;AdmittedwithRecentDischarge!$M$28:$M$1527,0)))),"",INDEX(AdmittedwithRecentDischarge!$I$28:$W$1527, (MATCH($F824&amp;$R824,AdmittedwithRecentDischarge!$I$28:$I$1527&amp;AdmittedwithRecentDischarge!$M$28:$M$1527,0)),9))</f>
        <v>0</v>
      </c>
      <c r="U824" s="191">
        <f t="array" ref="U824">IF(ISNA(INDEX(AdmittedwithRecentDischarge!$I$28:$W$1527, (MATCH($F824&amp;$R824,AdmittedwithRecentDischarge!$I$28:$I$1527&amp;AdmittedwithRecentDischarge!$M$28:$M$1527,0)))),"",INDEX(AdmittedwithRecentDischarge!$I$28:$W$1527, (MATCH($F824&amp;$R824,AdmittedwithRecentDischarge!$I$28:$I$1527&amp;AdmittedwithRecentDischarge!$M$28:$M$1527,0)),11))</f>
        <v>0</v>
      </c>
      <c r="V824" s="191">
        <f t="array" ref="V824">IF(ISNA(INDEX(AdmittedwithRecentDischarge!$I$28:$W$1527, (MATCH($F824&amp;$R824,AdmittedwithRecentDischarge!$I$28:$I$1527&amp;AdmittedwithRecentDischarge!$M$28:$M$1527,0)))),"",INDEX(AdmittedwithRecentDischarge!$I$28:$W$1527, (MATCH($F824&amp;$R824,AdmittedwithRecentDischarge!$I$28:$I$1527&amp;AdmittedwithRecentDischarge!$M$28:$M$1527,0)),15))</f>
        <v>0</v>
      </c>
      <c r="W824" s="228" t="b">
        <f t="shared" si="76"/>
        <v>0</v>
      </c>
      <c r="X824" s="224" t="str">
        <f t="array" ref="X824">IF(ISNA(VLOOKUP($F824, AdmittedwithRecentDischarge!$I$28:$I$1527,1,FALSE)),"",MAX(IF((AdmittedwithRecentDischarge!$I$28:$I$1527=$F824)*(AdmittedwithRecentDischarge!$K$28:$K$1527&lt;=TransferLog!$J824),AdmittedwithRecentDischarge!$K$28:$K$1527)))</f>
        <v/>
      </c>
      <c r="Y824" s="224" t="b">
        <f t="shared" si="77"/>
        <v>0</v>
      </c>
      <c r="Z824" s="208"/>
      <c r="AA824" s="207" t="str">
        <f t="shared" si="74"/>
        <v/>
      </c>
      <c r="AB824" s="212" t="b">
        <f t="shared" si="78"/>
        <v>0</v>
      </c>
      <c r="AC824" s="213">
        <f t="shared" si="75"/>
        <v>0</v>
      </c>
      <c r="AD824" s="298"/>
      <c r="AE824" s="299"/>
      <c r="AF824" s="21">
        <f t="shared" si="68"/>
        <v>0</v>
      </c>
    </row>
    <row r="825" spans="1:32" s="21" customFormat="1" ht="16.5" customHeight="1">
      <c r="A825" s="22"/>
      <c r="B825" s="22"/>
      <c r="C825" s="22"/>
      <c r="D825" s="115">
        <f t="shared" si="67"/>
        <v>805</v>
      </c>
      <c r="E825" s="248" t="str">
        <f t="array" ref="E825">IF($F825&lt;&gt;"",INDEX(DropDownLists!$K$10:$K$2516,MATCH($F825,DropDownLists!$L$10:$L$2516,0)),"")</f>
        <v/>
      </c>
      <c r="F825" s="116"/>
      <c r="G825" s="118"/>
      <c r="I825" s="144"/>
      <c r="J825" s="141"/>
      <c r="K825" s="145"/>
      <c r="L825" s="146"/>
      <c r="M825" s="195" t="str">
        <f t="array" ref="M825">IF($L825&lt;&gt;"",INDEX(DropDownLists!$H$10:$H$2516,MATCH($L825,DropDownLists!$I$10:$I$2516,0)),"")</f>
        <v/>
      </c>
      <c r="N825" s="148"/>
      <c r="O825" s="148"/>
      <c r="P825" s="146"/>
      <c r="Q825" s="148" t="s">
        <v>190</v>
      </c>
      <c r="R825" s="119" t="str">
        <f t="array" ref="R825">IF(ISNA(VLOOKUP($F825, AdmittedwithRecentDischarge!$I$28:$I$1527,1,FALSE)),"",MAX(IF((AdmittedwithRecentDischarge!$I$28:$I$1527=$F825)*(AdmittedwithRecentDischarge!$M$28:$M$1527&lt;=TransferLog!$J825),AdmittedwithRecentDischarge!$M$28:$M$1527)))</f>
        <v/>
      </c>
      <c r="S825" s="120" t="str">
        <f t="array" ref="S825">IF(ISNA(INDEX(AdmittedwithRecentDischarge!$AH$28:$AH$1527,MATCH($F825&amp;$R825,AdmittedwithRecentDischarge!$I$28:$I$1527&amp;AdmittedwithRecentDischarge!$M$28:$M$1527,0))),"", IF($R825&lt;&gt;"",INDEX(AdmittedwithRecentDischarge!$AH$28:$AH$1527,MATCH($F825&amp;$R825,AdmittedwithRecentDischarge!$I$28:$I$1527&amp;AdmittedwithRecentDischarge!$M$28:$M$1527,0)),""))</f>
        <v/>
      </c>
      <c r="T825" s="190">
        <f t="array" ref="T825">IF(ISNA(INDEX(AdmittedwithRecentDischarge!$I$28:$W$1527, (MATCH($F825&amp;$R825,AdmittedwithRecentDischarge!$I$28:$I$1527&amp;AdmittedwithRecentDischarge!$M$28:$M$1527,0)))),"",INDEX(AdmittedwithRecentDischarge!$I$28:$W$1527, (MATCH($F825&amp;$R825,AdmittedwithRecentDischarge!$I$28:$I$1527&amp;AdmittedwithRecentDischarge!$M$28:$M$1527,0)),9))</f>
        <v>0</v>
      </c>
      <c r="U825" s="191">
        <f t="array" ref="U825">IF(ISNA(INDEX(AdmittedwithRecentDischarge!$I$28:$W$1527, (MATCH($F825&amp;$R825,AdmittedwithRecentDischarge!$I$28:$I$1527&amp;AdmittedwithRecentDischarge!$M$28:$M$1527,0)))),"",INDEX(AdmittedwithRecentDischarge!$I$28:$W$1527, (MATCH($F825&amp;$R825,AdmittedwithRecentDischarge!$I$28:$I$1527&amp;AdmittedwithRecentDischarge!$M$28:$M$1527,0)),11))</f>
        <v>0</v>
      </c>
      <c r="V825" s="191">
        <f t="array" ref="V825">IF(ISNA(INDEX(AdmittedwithRecentDischarge!$I$28:$W$1527, (MATCH($F825&amp;$R825,AdmittedwithRecentDischarge!$I$28:$I$1527&amp;AdmittedwithRecentDischarge!$M$28:$M$1527,0)))),"",INDEX(AdmittedwithRecentDischarge!$I$28:$W$1527, (MATCH($F825&amp;$R825,AdmittedwithRecentDischarge!$I$28:$I$1527&amp;AdmittedwithRecentDischarge!$M$28:$M$1527,0)),15))</f>
        <v>0</v>
      </c>
      <c r="W825" s="228" t="b">
        <f t="shared" si="76"/>
        <v>0</v>
      </c>
      <c r="X825" s="224" t="str">
        <f t="array" ref="X825">IF(ISNA(VLOOKUP($F825, AdmittedwithRecentDischarge!$I$28:$I$1527,1,FALSE)),"",MAX(IF((AdmittedwithRecentDischarge!$I$28:$I$1527=$F825)*(AdmittedwithRecentDischarge!$K$28:$K$1527&lt;=TransferLog!$J825),AdmittedwithRecentDischarge!$K$28:$K$1527)))</f>
        <v/>
      </c>
      <c r="Y825" s="224" t="b">
        <f t="shared" si="77"/>
        <v>0</v>
      </c>
      <c r="Z825" s="208"/>
      <c r="AA825" s="207" t="str">
        <f t="shared" si="74"/>
        <v/>
      </c>
      <c r="AB825" s="212" t="b">
        <f t="shared" si="78"/>
        <v>0</v>
      </c>
      <c r="AC825" s="213">
        <f t="shared" si="75"/>
        <v>0</v>
      </c>
      <c r="AD825" s="298"/>
      <c r="AE825" s="299"/>
      <c r="AF825" s="21">
        <f t="shared" si="68"/>
        <v>0</v>
      </c>
    </row>
    <row r="826" spans="1:32" s="21" customFormat="1" ht="16.5" customHeight="1">
      <c r="A826" s="22"/>
      <c r="B826" s="22"/>
      <c r="C826" s="22"/>
      <c r="D826" s="115">
        <f t="shared" si="67"/>
        <v>806</v>
      </c>
      <c r="E826" s="248" t="str">
        <f t="array" ref="E826">IF($F826&lt;&gt;"",INDEX(DropDownLists!$K$10:$K$2516,MATCH($F826,DropDownLists!$L$10:$L$2516,0)),"")</f>
        <v/>
      </c>
      <c r="F826" s="116"/>
      <c r="G826" s="118"/>
      <c r="I826" s="144"/>
      <c r="J826" s="141"/>
      <c r="K826" s="145"/>
      <c r="L826" s="146"/>
      <c r="M826" s="195" t="str">
        <f t="array" ref="M826">IF($L826&lt;&gt;"",INDEX(DropDownLists!$H$10:$H$2516,MATCH($L826,DropDownLists!$I$10:$I$2516,0)),"")</f>
        <v/>
      </c>
      <c r="N826" s="148"/>
      <c r="O826" s="148"/>
      <c r="P826" s="146"/>
      <c r="Q826" s="148" t="s">
        <v>190</v>
      </c>
      <c r="R826" s="119" t="str">
        <f t="array" ref="R826">IF(ISNA(VLOOKUP($F826, AdmittedwithRecentDischarge!$I$28:$I$1527,1,FALSE)),"",MAX(IF((AdmittedwithRecentDischarge!$I$28:$I$1527=$F826)*(AdmittedwithRecentDischarge!$M$28:$M$1527&lt;=TransferLog!$J826),AdmittedwithRecentDischarge!$M$28:$M$1527)))</f>
        <v/>
      </c>
      <c r="S826" s="120" t="str">
        <f t="array" ref="S826">IF(ISNA(INDEX(AdmittedwithRecentDischarge!$AH$28:$AH$1527,MATCH($F826&amp;$R826,AdmittedwithRecentDischarge!$I$28:$I$1527&amp;AdmittedwithRecentDischarge!$M$28:$M$1527,0))),"", IF($R826&lt;&gt;"",INDEX(AdmittedwithRecentDischarge!$AH$28:$AH$1527,MATCH($F826&amp;$R826,AdmittedwithRecentDischarge!$I$28:$I$1527&amp;AdmittedwithRecentDischarge!$M$28:$M$1527,0)),""))</f>
        <v/>
      </c>
      <c r="T826" s="190">
        <f t="array" ref="T826">IF(ISNA(INDEX(AdmittedwithRecentDischarge!$I$28:$W$1527, (MATCH($F826&amp;$R826,AdmittedwithRecentDischarge!$I$28:$I$1527&amp;AdmittedwithRecentDischarge!$M$28:$M$1527,0)))),"",INDEX(AdmittedwithRecentDischarge!$I$28:$W$1527, (MATCH($F826&amp;$R826,AdmittedwithRecentDischarge!$I$28:$I$1527&amp;AdmittedwithRecentDischarge!$M$28:$M$1527,0)),9))</f>
        <v>0</v>
      </c>
      <c r="U826" s="191">
        <f t="array" ref="U826">IF(ISNA(INDEX(AdmittedwithRecentDischarge!$I$28:$W$1527, (MATCH($F826&amp;$R826,AdmittedwithRecentDischarge!$I$28:$I$1527&amp;AdmittedwithRecentDischarge!$M$28:$M$1527,0)))),"",INDEX(AdmittedwithRecentDischarge!$I$28:$W$1527, (MATCH($F826&amp;$R826,AdmittedwithRecentDischarge!$I$28:$I$1527&amp;AdmittedwithRecentDischarge!$M$28:$M$1527,0)),11))</f>
        <v>0</v>
      </c>
      <c r="V826" s="191">
        <f t="array" ref="V826">IF(ISNA(INDEX(AdmittedwithRecentDischarge!$I$28:$W$1527, (MATCH($F826&amp;$R826,AdmittedwithRecentDischarge!$I$28:$I$1527&amp;AdmittedwithRecentDischarge!$M$28:$M$1527,0)))),"",INDEX(AdmittedwithRecentDischarge!$I$28:$W$1527, (MATCH($F826&amp;$R826,AdmittedwithRecentDischarge!$I$28:$I$1527&amp;AdmittedwithRecentDischarge!$M$28:$M$1527,0)),15))</f>
        <v>0</v>
      </c>
      <c r="W826" s="228" t="b">
        <f t="shared" si="76"/>
        <v>0</v>
      </c>
      <c r="X826" s="224" t="str">
        <f t="array" ref="X826">IF(ISNA(VLOOKUP($F826, AdmittedwithRecentDischarge!$I$28:$I$1527,1,FALSE)),"",MAX(IF((AdmittedwithRecentDischarge!$I$28:$I$1527=$F826)*(AdmittedwithRecentDischarge!$K$28:$K$1527&lt;=TransferLog!$J826),AdmittedwithRecentDischarge!$K$28:$K$1527)))</f>
        <v/>
      </c>
      <c r="Y826" s="224" t="b">
        <f t="shared" si="77"/>
        <v>0</v>
      </c>
      <c r="Z826" s="208"/>
      <c r="AA826" s="207" t="str">
        <f t="shared" si="74"/>
        <v/>
      </c>
      <c r="AB826" s="212" t="b">
        <f t="shared" si="78"/>
        <v>0</v>
      </c>
      <c r="AC826" s="213">
        <f t="shared" si="75"/>
        <v>0</v>
      </c>
      <c r="AD826" s="298"/>
      <c r="AE826" s="299"/>
      <c r="AF826" s="21">
        <f t="shared" si="68"/>
        <v>0</v>
      </c>
    </row>
    <row r="827" spans="1:32" s="21" customFormat="1" ht="16.5" customHeight="1">
      <c r="A827" s="22"/>
      <c r="B827" s="22"/>
      <c r="C827" s="22"/>
      <c r="D827" s="115">
        <f t="shared" si="67"/>
        <v>807</v>
      </c>
      <c r="E827" s="248" t="str">
        <f t="array" ref="E827">IF($F827&lt;&gt;"",INDEX(DropDownLists!$K$10:$K$2516,MATCH($F827,DropDownLists!$L$10:$L$2516,0)),"")</f>
        <v/>
      </c>
      <c r="F827" s="116"/>
      <c r="G827" s="118"/>
      <c r="I827" s="144"/>
      <c r="J827" s="141"/>
      <c r="K827" s="145"/>
      <c r="L827" s="146"/>
      <c r="M827" s="195" t="str">
        <f t="array" ref="M827">IF($L827&lt;&gt;"",INDEX(DropDownLists!$H$10:$H$2516,MATCH($L827,DropDownLists!$I$10:$I$2516,0)),"")</f>
        <v/>
      </c>
      <c r="N827" s="148"/>
      <c r="O827" s="148"/>
      <c r="P827" s="146"/>
      <c r="Q827" s="148" t="s">
        <v>190</v>
      </c>
      <c r="R827" s="119" t="str">
        <f t="array" ref="R827">IF(ISNA(VLOOKUP($F827, AdmittedwithRecentDischarge!$I$28:$I$1527,1,FALSE)),"",MAX(IF((AdmittedwithRecentDischarge!$I$28:$I$1527=$F827)*(AdmittedwithRecentDischarge!$M$28:$M$1527&lt;=TransferLog!$J827),AdmittedwithRecentDischarge!$M$28:$M$1527)))</f>
        <v/>
      </c>
      <c r="S827" s="120" t="str">
        <f t="array" ref="S827">IF(ISNA(INDEX(AdmittedwithRecentDischarge!$AH$28:$AH$1527,MATCH($F827&amp;$R827,AdmittedwithRecentDischarge!$I$28:$I$1527&amp;AdmittedwithRecentDischarge!$M$28:$M$1527,0))),"", IF($R827&lt;&gt;"",INDEX(AdmittedwithRecentDischarge!$AH$28:$AH$1527,MATCH($F827&amp;$R827,AdmittedwithRecentDischarge!$I$28:$I$1527&amp;AdmittedwithRecentDischarge!$M$28:$M$1527,0)),""))</f>
        <v/>
      </c>
      <c r="T827" s="190">
        <f t="array" ref="T827">IF(ISNA(INDEX(AdmittedwithRecentDischarge!$I$28:$W$1527, (MATCH($F827&amp;$R827,AdmittedwithRecentDischarge!$I$28:$I$1527&amp;AdmittedwithRecentDischarge!$M$28:$M$1527,0)))),"",INDEX(AdmittedwithRecentDischarge!$I$28:$W$1527, (MATCH($F827&amp;$R827,AdmittedwithRecentDischarge!$I$28:$I$1527&amp;AdmittedwithRecentDischarge!$M$28:$M$1527,0)),9))</f>
        <v>0</v>
      </c>
      <c r="U827" s="191">
        <f t="array" ref="U827">IF(ISNA(INDEX(AdmittedwithRecentDischarge!$I$28:$W$1527, (MATCH($F827&amp;$R827,AdmittedwithRecentDischarge!$I$28:$I$1527&amp;AdmittedwithRecentDischarge!$M$28:$M$1527,0)))),"",INDEX(AdmittedwithRecentDischarge!$I$28:$W$1527, (MATCH($F827&amp;$R827,AdmittedwithRecentDischarge!$I$28:$I$1527&amp;AdmittedwithRecentDischarge!$M$28:$M$1527,0)),11))</f>
        <v>0</v>
      </c>
      <c r="V827" s="191">
        <f t="array" ref="V827">IF(ISNA(INDEX(AdmittedwithRecentDischarge!$I$28:$W$1527, (MATCH($F827&amp;$R827,AdmittedwithRecentDischarge!$I$28:$I$1527&amp;AdmittedwithRecentDischarge!$M$28:$M$1527,0)))),"",INDEX(AdmittedwithRecentDischarge!$I$28:$W$1527, (MATCH($F827&amp;$R827,AdmittedwithRecentDischarge!$I$28:$I$1527&amp;AdmittedwithRecentDischarge!$M$28:$M$1527,0)),15))</f>
        <v>0</v>
      </c>
      <c r="W827" s="228" t="b">
        <f t="shared" si="76"/>
        <v>0</v>
      </c>
      <c r="X827" s="224" t="str">
        <f t="array" ref="X827">IF(ISNA(VLOOKUP($F827, AdmittedwithRecentDischarge!$I$28:$I$1527,1,FALSE)),"",MAX(IF((AdmittedwithRecentDischarge!$I$28:$I$1527=$F827)*(AdmittedwithRecentDischarge!$K$28:$K$1527&lt;=TransferLog!$J827),AdmittedwithRecentDischarge!$K$28:$K$1527)))</f>
        <v/>
      </c>
      <c r="Y827" s="224" t="b">
        <f t="shared" si="77"/>
        <v>0</v>
      </c>
      <c r="Z827" s="208"/>
      <c r="AA827" s="207" t="str">
        <f t="shared" si="74"/>
        <v/>
      </c>
      <c r="AB827" s="212" t="b">
        <f t="shared" si="78"/>
        <v>0</v>
      </c>
      <c r="AC827" s="213">
        <f t="shared" si="75"/>
        <v>0</v>
      </c>
      <c r="AD827" s="298"/>
      <c r="AE827" s="299"/>
      <c r="AF827" s="21">
        <f t="shared" si="68"/>
        <v>0</v>
      </c>
    </row>
    <row r="828" spans="1:32" s="21" customFormat="1" ht="16.5" customHeight="1">
      <c r="A828" s="22"/>
      <c r="B828" s="22"/>
      <c r="C828" s="22"/>
      <c r="D828" s="115">
        <f t="shared" si="67"/>
        <v>808</v>
      </c>
      <c r="E828" s="248" t="str">
        <f t="array" ref="E828">IF($F828&lt;&gt;"",INDEX(DropDownLists!$K$10:$K$2516,MATCH($F828,DropDownLists!$L$10:$L$2516,0)),"")</f>
        <v/>
      </c>
      <c r="F828" s="116"/>
      <c r="G828" s="118"/>
      <c r="I828" s="144"/>
      <c r="J828" s="141"/>
      <c r="K828" s="145"/>
      <c r="L828" s="146"/>
      <c r="M828" s="195" t="str">
        <f t="array" ref="M828">IF($L828&lt;&gt;"",INDEX(DropDownLists!$H$10:$H$2516,MATCH($L828,DropDownLists!$I$10:$I$2516,0)),"")</f>
        <v/>
      </c>
      <c r="N828" s="148"/>
      <c r="O828" s="148"/>
      <c r="P828" s="146"/>
      <c r="Q828" s="148" t="s">
        <v>190</v>
      </c>
      <c r="R828" s="119" t="str">
        <f t="array" ref="R828">IF(ISNA(VLOOKUP($F828, AdmittedwithRecentDischarge!$I$28:$I$1527,1,FALSE)),"",MAX(IF((AdmittedwithRecentDischarge!$I$28:$I$1527=$F828)*(AdmittedwithRecentDischarge!$M$28:$M$1527&lt;=TransferLog!$J828),AdmittedwithRecentDischarge!$M$28:$M$1527)))</f>
        <v/>
      </c>
      <c r="S828" s="120" t="str">
        <f t="array" ref="S828">IF(ISNA(INDEX(AdmittedwithRecentDischarge!$AH$28:$AH$1527,MATCH($F828&amp;$R828,AdmittedwithRecentDischarge!$I$28:$I$1527&amp;AdmittedwithRecentDischarge!$M$28:$M$1527,0))),"", IF($R828&lt;&gt;"",INDEX(AdmittedwithRecentDischarge!$AH$28:$AH$1527,MATCH($F828&amp;$R828,AdmittedwithRecentDischarge!$I$28:$I$1527&amp;AdmittedwithRecentDischarge!$M$28:$M$1527,0)),""))</f>
        <v/>
      </c>
      <c r="T828" s="190">
        <f t="array" ref="T828">IF(ISNA(INDEX(AdmittedwithRecentDischarge!$I$28:$W$1527, (MATCH($F828&amp;$R828,AdmittedwithRecentDischarge!$I$28:$I$1527&amp;AdmittedwithRecentDischarge!$M$28:$M$1527,0)))),"",INDEX(AdmittedwithRecentDischarge!$I$28:$W$1527, (MATCH($F828&amp;$R828,AdmittedwithRecentDischarge!$I$28:$I$1527&amp;AdmittedwithRecentDischarge!$M$28:$M$1527,0)),9))</f>
        <v>0</v>
      </c>
      <c r="U828" s="191">
        <f t="array" ref="U828">IF(ISNA(INDEX(AdmittedwithRecentDischarge!$I$28:$W$1527, (MATCH($F828&amp;$R828,AdmittedwithRecentDischarge!$I$28:$I$1527&amp;AdmittedwithRecentDischarge!$M$28:$M$1527,0)))),"",INDEX(AdmittedwithRecentDischarge!$I$28:$W$1527, (MATCH($F828&amp;$R828,AdmittedwithRecentDischarge!$I$28:$I$1527&amp;AdmittedwithRecentDischarge!$M$28:$M$1527,0)),11))</f>
        <v>0</v>
      </c>
      <c r="V828" s="191">
        <f t="array" ref="V828">IF(ISNA(INDEX(AdmittedwithRecentDischarge!$I$28:$W$1527, (MATCH($F828&amp;$R828,AdmittedwithRecentDischarge!$I$28:$I$1527&amp;AdmittedwithRecentDischarge!$M$28:$M$1527,0)))),"",INDEX(AdmittedwithRecentDischarge!$I$28:$W$1527, (MATCH($F828&amp;$R828,AdmittedwithRecentDischarge!$I$28:$I$1527&amp;AdmittedwithRecentDischarge!$M$28:$M$1527,0)),15))</f>
        <v>0</v>
      </c>
      <c r="W828" s="228" t="b">
        <f t="shared" si="76"/>
        <v>0</v>
      </c>
      <c r="X828" s="224" t="str">
        <f t="array" ref="X828">IF(ISNA(VLOOKUP($F828, AdmittedwithRecentDischarge!$I$28:$I$1527,1,FALSE)),"",MAX(IF((AdmittedwithRecentDischarge!$I$28:$I$1527=$F828)*(AdmittedwithRecentDischarge!$K$28:$K$1527&lt;=TransferLog!$J828),AdmittedwithRecentDischarge!$K$28:$K$1527)))</f>
        <v/>
      </c>
      <c r="Y828" s="224" t="b">
        <f t="shared" si="77"/>
        <v>0</v>
      </c>
      <c r="Z828" s="208"/>
      <c r="AA828" s="207" t="str">
        <f t="shared" si="74"/>
        <v/>
      </c>
      <c r="AB828" s="212" t="b">
        <f t="shared" si="78"/>
        <v>0</v>
      </c>
      <c r="AC828" s="213">
        <f t="shared" si="75"/>
        <v>0</v>
      </c>
      <c r="AD828" s="298"/>
      <c r="AE828" s="299"/>
      <c r="AF828" s="21">
        <f t="shared" si="68"/>
        <v>0</v>
      </c>
    </row>
    <row r="829" spans="1:32" s="21" customFormat="1" ht="16.5" customHeight="1">
      <c r="A829" s="22"/>
      <c r="B829" s="22"/>
      <c r="C829" s="22"/>
      <c r="D829" s="115">
        <f t="shared" si="67"/>
        <v>809</v>
      </c>
      <c r="E829" s="248" t="str">
        <f t="array" ref="E829">IF($F829&lt;&gt;"",INDEX(DropDownLists!$K$10:$K$2516,MATCH($F829,DropDownLists!$L$10:$L$2516,0)),"")</f>
        <v/>
      </c>
      <c r="F829" s="116"/>
      <c r="G829" s="118"/>
      <c r="I829" s="144"/>
      <c r="J829" s="141"/>
      <c r="K829" s="145"/>
      <c r="L829" s="146"/>
      <c r="M829" s="195" t="str">
        <f t="array" ref="M829">IF($L829&lt;&gt;"",INDEX(DropDownLists!$H$10:$H$2516,MATCH($L829,DropDownLists!$I$10:$I$2516,0)),"")</f>
        <v/>
      </c>
      <c r="N829" s="148"/>
      <c r="O829" s="148"/>
      <c r="P829" s="146"/>
      <c r="Q829" s="148" t="s">
        <v>190</v>
      </c>
      <c r="R829" s="119" t="str">
        <f t="array" ref="R829">IF(ISNA(VLOOKUP($F829, AdmittedwithRecentDischarge!$I$28:$I$1527,1,FALSE)),"",MAX(IF((AdmittedwithRecentDischarge!$I$28:$I$1527=$F829)*(AdmittedwithRecentDischarge!$M$28:$M$1527&lt;=TransferLog!$J829),AdmittedwithRecentDischarge!$M$28:$M$1527)))</f>
        <v/>
      </c>
      <c r="S829" s="120" t="str">
        <f t="array" ref="S829">IF(ISNA(INDEX(AdmittedwithRecentDischarge!$AH$28:$AH$1527,MATCH($F829&amp;$R829,AdmittedwithRecentDischarge!$I$28:$I$1527&amp;AdmittedwithRecentDischarge!$M$28:$M$1527,0))),"", IF($R829&lt;&gt;"",INDEX(AdmittedwithRecentDischarge!$AH$28:$AH$1527,MATCH($F829&amp;$R829,AdmittedwithRecentDischarge!$I$28:$I$1527&amp;AdmittedwithRecentDischarge!$M$28:$M$1527,0)),""))</f>
        <v/>
      </c>
      <c r="T829" s="190">
        <f t="array" ref="T829">IF(ISNA(INDEX(AdmittedwithRecentDischarge!$I$28:$W$1527, (MATCH($F829&amp;$R829,AdmittedwithRecentDischarge!$I$28:$I$1527&amp;AdmittedwithRecentDischarge!$M$28:$M$1527,0)))),"",INDEX(AdmittedwithRecentDischarge!$I$28:$W$1527, (MATCH($F829&amp;$R829,AdmittedwithRecentDischarge!$I$28:$I$1527&amp;AdmittedwithRecentDischarge!$M$28:$M$1527,0)),9))</f>
        <v>0</v>
      </c>
      <c r="U829" s="191">
        <f t="array" ref="U829">IF(ISNA(INDEX(AdmittedwithRecentDischarge!$I$28:$W$1527, (MATCH($F829&amp;$R829,AdmittedwithRecentDischarge!$I$28:$I$1527&amp;AdmittedwithRecentDischarge!$M$28:$M$1527,0)))),"",INDEX(AdmittedwithRecentDischarge!$I$28:$W$1527, (MATCH($F829&amp;$R829,AdmittedwithRecentDischarge!$I$28:$I$1527&amp;AdmittedwithRecentDischarge!$M$28:$M$1527,0)),11))</f>
        <v>0</v>
      </c>
      <c r="V829" s="191">
        <f t="array" ref="V829">IF(ISNA(INDEX(AdmittedwithRecentDischarge!$I$28:$W$1527, (MATCH($F829&amp;$R829,AdmittedwithRecentDischarge!$I$28:$I$1527&amp;AdmittedwithRecentDischarge!$M$28:$M$1527,0)))),"",INDEX(AdmittedwithRecentDischarge!$I$28:$W$1527, (MATCH($F829&amp;$R829,AdmittedwithRecentDischarge!$I$28:$I$1527&amp;AdmittedwithRecentDischarge!$M$28:$M$1527,0)),15))</f>
        <v>0</v>
      </c>
      <c r="W829" s="228" t="b">
        <f t="shared" si="76"/>
        <v>0</v>
      </c>
      <c r="X829" s="224" t="str">
        <f t="array" ref="X829">IF(ISNA(VLOOKUP($F829, AdmittedwithRecentDischarge!$I$28:$I$1527,1,FALSE)),"",MAX(IF((AdmittedwithRecentDischarge!$I$28:$I$1527=$F829)*(AdmittedwithRecentDischarge!$K$28:$K$1527&lt;=TransferLog!$J829),AdmittedwithRecentDischarge!$K$28:$K$1527)))</f>
        <v/>
      </c>
      <c r="Y829" s="224" t="b">
        <f t="shared" si="77"/>
        <v>0</v>
      </c>
      <c r="Z829" s="208"/>
      <c r="AA829" s="207" t="str">
        <f t="shared" si="74"/>
        <v/>
      </c>
      <c r="AB829" s="212" t="b">
        <f t="shared" si="78"/>
        <v>0</v>
      </c>
      <c r="AC829" s="213">
        <f t="shared" si="75"/>
        <v>0</v>
      </c>
      <c r="AD829" s="298"/>
      <c r="AE829" s="299"/>
      <c r="AF829" s="21">
        <f t="shared" si="68"/>
        <v>0</v>
      </c>
    </row>
    <row r="830" spans="1:32" s="21" customFormat="1" ht="16.5" customHeight="1">
      <c r="A830" s="22"/>
      <c r="B830" s="22"/>
      <c r="C830" s="22"/>
      <c r="D830" s="115">
        <f t="shared" si="67"/>
        <v>810</v>
      </c>
      <c r="E830" s="248" t="str">
        <f t="array" ref="E830">IF($F830&lt;&gt;"",INDEX(DropDownLists!$K$10:$K$2516,MATCH($F830,DropDownLists!$L$10:$L$2516,0)),"")</f>
        <v/>
      </c>
      <c r="F830" s="116"/>
      <c r="G830" s="118"/>
      <c r="I830" s="144"/>
      <c r="J830" s="141"/>
      <c r="K830" s="145"/>
      <c r="L830" s="146"/>
      <c r="M830" s="195" t="str">
        <f t="array" ref="M830">IF($L830&lt;&gt;"",INDEX(DropDownLists!$H$10:$H$2516,MATCH($L830,DropDownLists!$I$10:$I$2516,0)),"")</f>
        <v/>
      </c>
      <c r="N830" s="148"/>
      <c r="O830" s="148"/>
      <c r="P830" s="146"/>
      <c r="Q830" s="148" t="s">
        <v>190</v>
      </c>
      <c r="R830" s="119" t="str">
        <f t="array" ref="R830">IF(ISNA(VLOOKUP($F830, AdmittedwithRecentDischarge!$I$28:$I$1527,1,FALSE)),"",MAX(IF((AdmittedwithRecentDischarge!$I$28:$I$1527=$F830)*(AdmittedwithRecentDischarge!$M$28:$M$1527&lt;=TransferLog!$J830),AdmittedwithRecentDischarge!$M$28:$M$1527)))</f>
        <v/>
      </c>
      <c r="S830" s="120" t="str">
        <f t="array" ref="S830">IF(ISNA(INDEX(AdmittedwithRecentDischarge!$AH$28:$AH$1527,MATCH($F830&amp;$R830,AdmittedwithRecentDischarge!$I$28:$I$1527&amp;AdmittedwithRecentDischarge!$M$28:$M$1527,0))),"", IF($R830&lt;&gt;"",INDEX(AdmittedwithRecentDischarge!$AH$28:$AH$1527,MATCH($F830&amp;$R830,AdmittedwithRecentDischarge!$I$28:$I$1527&amp;AdmittedwithRecentDischarge!$M$28:$M$1527,0)),""))</f>
        <v/>
      </c>
      <c r="T830" s="190">
        <f t="array" ref="T830">IF(ISNA(INDEX(AdmittedwithRecentDischarge!$I$28:$W$1527, (MATCH($F830&amp;$R830,AdmittedwithRecentDischarge!$I$28:$I$1527&amp;AdmittedwithRecentDischarge!$M$28:$M$1527,0)))),"",INDEX(AdmittedwithRecentDischarge!$I$28:$W$1527, (MATCH($F830&amp;$R830,AdmittedwithRecentDischarge!$I$28:$I$1527&amp;AdmittedwithRecentDischarge!$M$28:$M$1527,0)),9))</f>
        <v>0</v>
      </c>
      <c r="U830" s="191">
        <f t="array" ref="U830">IF(ISNA(INDEX(AdmittedwithRecentDischarge!$I$28:$W$1527, (MATCH($F830&amp;$R830,AdmittedwithRecentDischarge!$I$28:$I$1527&amp;AdmittedwithRecentDischarge!$M$28:$M$1527,0)))),"",INDEX(AdmittedwithRecentDischarge!$I$28:$W$1527, (MATCH($F830&amp;$R830,AdmittedwithRecentDischarge!$I$28:$I$1527&amp;AdmittedwithRecentDischarge!$M$28:$M$1527,0)),11))</f>
        <v>0</v>
      </c>
      <c r="V830" s="191">
        <f t="array" ref="V830">IF(ISNA(INDEX(AdmittedwithRecentDischarge!$I$28:$W$1527, (MATCH($F830&amp;$R830,AdmittedwithRecentDischarge!$I$28:$I$1527&amp;AdmittedwithRecentDischarge!$M$28:$M$1527,0)))),"",INDEX(AdmittedwithRecentDischarge!$I$28:$W$1527, (MATCH($F830&amp;$R830,AdmittedwithRecentDischarge!$I$28:$I$1527&amp;AdmittedwithRecentDischarge!$M$28:$M$1527,0)),15))</f>
        <v>0</v>
      </c>
      <c r="W830" s="228" t="b">
        <f t="shared" si="76"/>
        <v>0</v>
      </c>
      <c r="X830" s="224" t="str">
        <f t="array" ref="X830">IF(ISNA(VLOOKUP($F830, AdmittedwithRecentDischarge!$I$28:$I$1527,1,FALSE)),"",MAX(IF((AdmittedwithRecentDischarge!$I$28:$I$1527=$F830)*(AdmittedwithRecentDischarge!$K$28:$K$1527&lt;=TransferLog!$J830),AdmittedwithRecentDischarge!$K$28:$K$1527)))</f>
        <v/>
      </c>
      <c r="Y830" s="224" t="b">
        <f t="shared" si="77"/>
        <v>0</v>
      </c>
      <c r="Z830" s="208"/>
      <c r="AA830" s="207" t="str">
        <f t="shared" si="74"/>
        <v/>
      </c>
      <c r="AB830" s="212" t="b">
        <f t="shared" si="78"/>
        <v>0</v>
      </c>
      <c r="AC830" s="213">
        <f t="shared" si="75"/>
        <v>0</v>
      </c>
      <c r="AD830" s="298"/>
      <c r="AE830" s="299"/>
      <c r="AF830" s="21">
        <f t="shared" si="68"/>
        <v>0</v>
      </c>
    </row>
    <row r="831" spans="1:32" s="21" customFormat="1" ht="16.5" customHeight="1">
      <c r="A831" s="22"/>
      <c r="B831" s="22"/>
      <c r="C831" s="22"/>
      <c r="D831" s="115">
        <f t="shared" si="67"/>
        <v>811</v>
      </c>
      <c r="E831" s="248" t="str">
        <f t="array" ref="E831">IF($F831&lt;&gt;"",INDEX(DropDownLists!$K$10:$K$2516,MATCH($F831,DropDownLists!$L$10:$L$2516,0)),"")</f>
        <v/>
      </c>
      <c r="F831" s="116"/>
      <c r="G831" s="118"/>
      <c r="I831" s="144"/>
      <c r="J831" s="141"/>
      <c r="K831" s="145"/>
      <c r="L831" s="146"/>
      <c r="M831" s="195" t="str">
        <f t="array" ref="M831">IF($L831&lt;&gt;"",INDEX(DropDownLists!$H$10:$H$2516,MATCH($L831,DropDownLists!$I$10:$I$2516,0)),"")</f>
        <v/>
      </c>
      <c r="N831" s="148"/>
      <c r="O831" s="148"/>
      <c r="P831" s="146"/>
      <c r="Q831" s="148" t="s">
        <v>190</v>
      </c>
      <c r="R831" s="119" t="str">
        <f t="array" ref="R831">IF(ISNA(VLOOKUP($F831, AdmittedwithRecentDischarge!$I$28:$I$1527,1,FALSE)),"",MAX(IF((AdmittedwithRecentDischarge!$I$28:$I$1527=$F831)*(AdmittedwithRecentDischarge!$M$28:$M$1527&lt;=TransferLog!$J831),AdmittedwithRecentDischarge!$M$28:$M$1527)))</f>
        <v/>
      </c>
      <c r="S831" s="120" t="str">
        <f t="array" ref="S831">IF(ISNA(INDEX(AdmittedwithRecentDischarge!$AH$28:$AH$1527,MATCH($F831&amp;$R831,AdmittedwithRecentDischarge!$I$28:$I$1527&amp;AdmittedwithRecentDischarge!$M$28:$M$1527,0))),"", IF($R831&lt;&gt;"",INDEX(AdmittedwithRecentDischarge!$AH$28:$AH$1527,MATCH($F831&amp;$R831,AdmittedwithRecentDischarge!$I$28:$I$1527&amp;AdmittedwithRecentDischarge!$M$28:$M$1527,0)),""))</f>
        <v/>
      </c>
      <c r="T831" s="190">
        <f t="array" ref="T831">IF(ISNA(INDEX(AdmittedwithRecentDischarge!$I$28:$W$1527, (MATCH($F831&amp;$R831,AdmittedwithRecentDischarge!$I$28:$I$1527&amp;AdmittedwithRecentDischarge!$M$28:$M$1527,0)))),"",INDEX(AdmittedwithRecentDischarge!$I$28:$W$1527, (MATCH($F831&amp;$R831,AdmittedwithRecentDischarge!$I$28:$I$1527&amp;AdmittedwithRecentDischarge!$M$28:$M$1527,0)),9))</f>
        <v>0</v>
      </c>
      <c r="U831" s="191">
        <f t="array" ref="U831">IF(ISNA(INDEX(AdmittedwithRecentDischarge!$I$28:$W$1527, (MATCH($F831&amp;$R831,AdmittedwithRecentDischarge!$I$28:$I$1527&amp;AdmittedwithRecentDischarge!$M$28:$M$1527,0)))),"",INDEX(AdmittedwithRecentDischarge!$I$28:$W$1527, (MATCH($F831&amp;$R831,AdmittedwithRecentDischarge!$I$28:$I$1527&amp;AdmittedwithRecentDischarge!$M$28:$M$1527,0)),11))</f>
        <v>0</v>
      </c>
      <c r="V831" s="191">
        <f t="array" ref="V831">IF(ISNA(INDEX(AdmittedwithRecentDischarge!$I$28:$W$1527, (MATCH($F831&amp;$R831,AdmittedwithRecentDischarge!$I$28:$I$1527&amp;AdmittedwithRecentDischarge!$M$28:$M$1527,0)))),"",INDEX(AdmittedwithRecentDischarge!$I$28:$W$1527, (MATCH($F831&amp;$R831,AdmittedwithRecentDischarge!$I$28:$I$1527&amp;AdmittedwithRecentDischarge!$M$28:$M$1527,0)),15))</f>
        <v>0</v>
      </c>
      <c r="W831" s="228" t="b">
        <f t="shared" si="76"/>
        <v>0</v>
      </c>
      <c r="X831" s="224" t="str">
        <f t="array" ref="X831">IF(ISNA(VLOOKUP($F831, AdmittedwithRecentDischarge!$I$28:$I$1527,1,FALSE)),"",MAX(IF((AdmittedwithRecentDischarge!$I$28:$I$1527=$F831)*(AdmittedwithRecentDischarge!$K$28:$K$1527&lt;=TransferLog!$J831),AdmittedwithRecentDischarge!$K$28:$K$1527)))</f>
        <v/>
      </c>
      <c r="Y831" s="224" t="b">
        <f t="shared" si="77"/>
        <v>0</v>
      </c>
      <c r="Z831" s="208"/>
      <c r="AA831" s="207" t="str">
        <f t="shared" si="74"/>
        <v/>
      </c>
      <c r="AB831" s="212" t="b">
        <f t="shared" si="78"/>
        <v>0</v>
      </c>
      <c r="AC831" s="213">
        <f t="shared" si="75"/>
        <v>0</v>
      </c>
      <c r="AD831" s="298"/>
      <c r="AE831" s="299"/>
      <c r="AF831" s="21">
        <f t="shared" si="68"/>
        <v>0</v>
      </c>
    </row>
    <row r="832" spans="1:32" s="21" customFormat="1" ht="16.5" customHeight="1">
      <c r="A832" s="22"/>
      <c r="B832" s="22"/>
      <c r="C832" s="22"/>
      <c r="D832" s="115">
        <f t="shared" si="67"/>
        <v>812</v>
      </c>
      <c r="E832" s="248" t="str">
        <f t="array" ref="E832">IF($F832&lt;&gt;"",INDEX(DropDownLists!$K$10:$K$2516,MATCH($F832,DropDownLists!$L$10:$L$2516,0)),"")</f>
        <v/>
      </c>
      <c r="F832" s="116"/>
      <c r="G832" s="118"/>
      <c r="I832" s="144"/>
      <c r="J832" s="141"/>
      <c r="K832" s="145"/>
      <c r="L832" s="146"/>
      <c r="M832" s="195" t="str">
        <f t="array" ref="M832">IF($L832&lt;&gt;"",INDEX(DropDownLists!$H$10:$H$2516,MATCH($L832,DropDownLists!$I$10:$I$2516,0)),"")</f>
        <v/>
      </c>
      <c r="N832" s="148"/>
      <c r="O832" s="148"/>
      <c r="P832" s="146"/>
      <c r="Q832" s="148" t="s">
        <v>190</v>
      </c>
      <c r="R832" s="119" t="str">
        <f t="array" ref="R832">IF(ISNA(VLOOKUP($F832, AdmittedwithRecentDischarge!$I$28:$I$1527,1,FALSE)),"",MAX(IF((AdmittedwithRecentDischarge!$I$28:$I$1527=$F832)*(AdmittedwithRecentDischarge!$M$28:$M$1527&lt;=TransferLog!$J832),AdmittedwithRecentDischarge!$M$28:$M$1527)))</f>
        <v/>
      </c>
      <c r="S832" s="120" t="str">
        <f t="array" ref="S832">IF(ISNA(INDEX(AdmittedwithRecentDischarge!$AH$28:$AH$1527,MATCH($F832&amp;$R832,AdmittedwithRecentDischarge!$I$28:$I$1527&amp;AdmittedwithRecentDischarge!$M$28:$M$1527,0))),"", IF($R832&lt;&gt;"",INDEX(AdmittedwithRecentDischarge!$AH$28:$AH$1527,MATCH($F832&amp;$R832,AdmittedwithRecentDischarge!$I$28:$I$1527&amp;AdmittedwithRecentDischarge!$M$28:$M$1527,0)),""))</f>
        <v/>
      </c>
      <c r="T832" s="190">
        <f t="array" ref="T832">IF(ISNA(INDEX(AdmittedwithRecentDischarge!$I$28:$W$1527, (MATCH($F832&amp;$R832,AdmittedwithRecentDischarge!$I$28:$I$1527&amp;AdmittedwithRecentDischarge!$M$28:$M$1527,0)))),"",INDEX(AdmittedwithRecentDischarge!$I$28:$W$1527, (MATCH($F832&amp;$R832,AdmittedwithRecentDischarge!$I$28:$I$1527&amp;AdmittedwithRecentDischarge!$M$28:$M$1527,0)),9))</f>
        <v>0</v>
      </c>
      <c r="U832" s="191">
        <f t="array" ref="U832">IF(ISNA(INDEX(AdmittedwithRecentDischarge!$I$28:$W$1527, (MATCH($F832&amp;$R832,AdmittedwithRecentDischarge!$I$28:$I$1527&amp;AdmittedwithRecentDischarge!$M$28:$M$1527,0)))),"",INDEX(AdmittedwithRecentDischarge!$I$28:$W$1527, (MATCH($F832&amp;$R832,AdmittedwithRecentDischarge!$I$28:$I$1527&amp;AdmittedwithRecentDischarge!$M$28:$M$1527,0)),11))</f>
        <v>0</v>
      </c>
      <c r="V832" s="191">
        <f t="array" ref="V832">IF(ISNA(INDEX(AdmittedwithRecentDischarge!$I$28:$W$1527, (MATCH($F832&amp;$R832,AdmittedwithRecentDischarge!$I$28:$I$1527&amp;AdmittedwithRecentDischarge!$M$28:$M$1527,0)))),"",INDEX(AdmittedwithRecentDischarge!$I$28:$W$1527, (MATCH($F832&amp;$R832,AdmittedwithRecentDischarge!$I$28:$I$1527&amp;AdmittedwithRecentDischarge!$M$28:$M$1527,0)),15))</f>
        <v>0</v>
      </c>
      <c r="W832" s="228" t="b">
        <f t="shared" si="76"/>
        <v>0</v>
      </c>
      <c r="X832" s="224" t="str">
        <f t="array" ref="X832">IF(ISNA(VLOOKUP($F832, AdmittedwithRecentDischarge!$I$28:$I$1527,1,FALSE)),"",MAX(IF((AdmittedwithRecentDischarge!$I$28:$I$1527=$F832)*(AdmittedwithRecentDischarge!$K$28:$K$1527&lt;=TransferLog!$J832),AdmittedwithRecentDischarge!$K$28:$K$1527)))</f>
        <v/>
      </c>
      <c r="Y832" s="224" t="b">
        <f t="shared" si="77"/>
        <v>0</v>
      </c>
      <c r="Z832" s="208"/>
      <c r="AA832" s="207" t="str">
        <f t="shared" si="74"/>
        <v/>
      </c>
      <c r="AB832" s="212" t="b">
        <f t="shared" si="78"/>
        <v>0</v>
      </c>
      <c r="AC832" s="213">
        <f t="shared" si="75"/>
        <v>0</v>
      </c>
      <c r="AD832" s="298"/>
      <c r="AE832" s="299"/>
      <c r="AF832" s="21">
        <f t="shared" si="68"/>
        <v>0</v>
      </c>
    </row>
    <row r="833" spans="1:32" s="21" customFormat="1" ht="16.5" customHeight="1">
      <c r="A833" s="22"/>
      <c r="B833" s="22"/>
      <c r="C833" s="22"/>
      <c r="D833" s="115">
        <f t="shared" si="67"/>
        <v>813</v>
      </c>
      <c r="E833" s="248" t="str">
        <f t="array" ref="E833">IF($F833&lt;&gt;"",INDEX(DropDownLists!$K$10:$K$2516,MATCH($F833,DropDownLists!$L$10:$L$2516,0)),"")</f>
        <v/>
      </c>
      <c r="F833" s="116"/>
      <c r="G833" s="118"/>
      <c r="I833" s="144"/>
      <c r="J833" s="141"/>
      <c r="K833" s="145"/>
      <c r="L833" s="146"/>
      <c r="M833" s="195" t="str">
        <f t="array" ref="M833">IF($L833&lt;&gt;"",INDEX(DropDownLists!$H$10:$H$2516,MATCH($L833,DropDownLists!$I$10:$I$2516,0)),"")</f>
        <v/>
      </c>
      <c r="N833" s="148"/>
      <c r="O833" s="148"/>
      <c r="P833" s="146"/>
      <c r="Q833" s="148" t="s">
        <v>190</v>
      </c>
      <c r="R833" s="119" t="str">
        <f t="array" ref="R833">IF(ISNA(VLOOKUP($F833, AdmittedwithRecentDischarge!$I$28:$I$1527,1,FALSE)),"",MAX(IF((AdmittedwithRecentDischarge!$I$28:$I$1527=$F833)*(AdmittedwithRecentDischarge!$M$28:$M$1527&lt;=TransferLog!$J833),AdmittedwithRecentDischarge!$M$28:$M$1527)))</f>
        <v/>
      </c>
      <c r="S833" s="120" t="str">
        <f t="array" ref="S833">IF(ISNA(INDEX(AdmittedwithRecentDischarge!$AH$28:$AH$1527,MATCH($F833&amp;$R833,AdmittedwithRecentDischarge!$I$28:$I$1527&amp;AdmittedwithRecentDischarge!$M$28:$M$1527,0))),"", IF($R833&lt;&gt;"",INDEX(AdmittedwithRecentDischarge!$AH$28:$AH$1527,MATCH($F833&amp;$R833,AdmittedwithRecentDischarge!$I$28:$I$1527&amp;AdmittedwithRecentDischarge!$M$28:$M$1527,0)),""))</f>
        <v/>
      </c>
      <c r="T833" s="190">
        <f t="array" ref="T833">IF(ISNA(INDEX(AdmittedwithRecentDischarge!$I$28:$W$1527, (MATCH($F833&amp;$R833,AdmittedwithRecentDischarge!$I$28:$I$1527&amp;AdmittedwithRecentDischarge!$M$28:$M$1527,0)))),"",INDEX(AdmittedwithRecentDischarge!$I$28:$W$1527, (MATCH($F833&amp;$R833,AdmittedwithRecentDischarge!$I$28:$I$1527&amp;AdmittedwithRecentDischarge!$M$28:$M$1527,0)),9))</f>
        <v>0</v>
      </c>
      <c r="U833" s="191">
        <f t="array" ref="U833">IF(ISNA(INDEX(AdmittedwithRecentDischarge!$I$28:$W$1527, (MATCH($F833&amp;$R833,AdmittedwithRecentDischarge!$I$28:$I$1527&amp;AdmittedwithRecentDischarge!$M$28:$M$1527,0)))),"",INDEX(AdmittedwithRecentDischarge!$I$28:$W$1527, (MATCH($F833&amp;$R833,AdmittedwithRecentDischarge!$I$28:$I$1527&amp;AdmittedwithRecentDischarge!$M$28:$M$1527,0)),11))</f>
        <v>0</v>
      </c>
      <c r="V833" s="191">
        <f t="array" ref="V833">IF(ISNA(INDEX(AdmittedwithRecentDischarge!$I$28:$W$1527, (MATCH($F833&amp;$R833,AdmittedwithRecentDischarge!$I$28:$I$1527&amp;AdmittedwithRecentDischarge!$M$28:$M$1527,0)))),"",INDEX(AdmittedwithRecentDischarge!$I$28:$W$1527, (MATCH($F833&amp;$R833,AdmittedwithRecentDischarge!$I$28:$I$1527&amp;AdmittedwithRecentDischarge!$M$28:$M$1527,0)),15))</f>
        <v>0</v>
      </c>
      <c r="W833" s="228" t="b">
        <f t="shared" si="76"/>
        <v>0</v>
      </c>
      <c r="X833" s="224" t="str">
        <f t="array" ref="X833">IF(ISNA(VLOOKUP($F833, AdmittedwithRecentDischarge!$I$28:$I$1527,1,FALSE)),"",MAX(IF((AdmittedwithRecentDischarge!$I$28:$I$1527=$F833)*(AdmittedwithRecentDischarge!$K$28:$K$1527&lt;=TransferLog!$J833),AdmittedwithRecentDischarge!$K$28:$K$1527)))</f>
        <v/>
      </c>
      <c r="Y833" s="224" t="b">
        <f t="shared" si="77"/>
        <v>0</v>
      </c>
      <c r="Z833" s="208"/>
      <c r="AA833" s="207" t="str">
        <f t="shared" si="74"/>
        <v/>
      </c>
      <c r="AB833" s="212" t="b">
        <f t="shared" si="78"/>
        <v>0</v>
      </c>
      <c r="AC833" s="213">
        <f t="shared" si="75"/>
        <v>0</v>
      </c>
      <c r="AD833" s="298"/>
      <c r="AE833" s="299"/>
      <c r="AF833" s="21">
        <f t="shared" si="68"/>
        <v>0</v>
      </c>
    </row>
    <row r="834" spans="1:32" s="21" customFormat="1" ht="16.5" customHeight="1">
      <c r="A834" s="22"/>
      <c r="B834" s="22"/>
      <c r="C834" s="22"/>
      <c r="D834" s="115">
        <f t="shared" si="67"/>
        <v>814</v>
      </c>
      <c r="E834" s="248" t="str">
        <f t="array" ref="E834">IF($F834&lt;&gt;"",INDEX(DropDownLists!$K$10:$K$2516,MATCH($F834,DropDownLists!$L$10:$L$2516,0)),"")</f>
        <v/>
      </c>
      <c r="F834" s="116"/>
      <c r="G834" s="118"/>
      <c r="I834" s="144"/>
      <c r="J834" s="141"/>
      <c r="K834" s="145"/>
      <c r="L834" s="146"/>
      <c r="M834" s="195" t="str">
        <f t="array" ref="M834">IF($L834&lt;&gt;"",INDEX(DropDownLists!$H$10:$H$2516,MATCH($L834,DropDownLists!$I$10:$I$2516,0)),"")</f>
        <v/>
      </c>
      <c r="N834" s="148"/>
      <c r="O834" s="148"/>
      <c r="P834" s="146"/>
      <c r="Q834" s="148" t="s">
        <v>190</v>
      </c>
      <c r="R834" s="119" t="str">
        <f t="array" ref="R834">IF(ISNA(VLOOKUP($F834, AdmittedwithRecentDischarge!$I$28:$I$1527,1,FALSE)),"",MAX(IF((AdmittedwithRecentDischarge!$I$28:$I$1527=$F834)*(AdmittedwithRecentDischarge!$M$28:$M$1527&lt;=TransferLog!$J834),AdmittedwithRecentDischarge!$M$28:$M$1527)))</f>
        <v/>
      </c>
      <c r="S834" s="120" t="str">
        <f t="array" ref="S834">IF(ISNA(INDEX(AdmittedwithRecentDischarge!$AH$28:$AH$1527,MATCH($F834&amp;$R834,AdmittedwithRecentDischarge!$I$28:$I$1527&amp;AdmittedwithRecentDischarge!$M$28:$M$1527,0))),"", IF($R834&lt;&gt;"",INDEX(AdmittedwithRecentDischarge!$AH$28:$AH$1527,MATCH($F834&amp;$R834,AdmittedwithRecentDischarge!$I$28:$I$1527&amp;AdmittedwithRecentDischarge!$M$28:$M$1527,0)),""))</f>
        <v/>
      </c>
      <c r="T834" s="190">
        <f t="array" ref="T834">IF(ISNA(INDEX(AdmittedwithRecentDischarge!$I$28:$W$1527, (MATCH($F834&amp;$R834,AdmittedwithRecentDischarge!$I$28:$I$1527&amp;AdmittedwithRecentDischarge!$M$28:$M$1527,0)))),"",INDEX(AdmittedwithRecentDischarge!$I$28:$W$1527, (MATCH($F834&amp;$R834,AdmittedwithRecentDischarge!$I$28:$I$1527&amp;AdmittedwithRecentDischarge!$M$28:$M$1527,0)),9))</f>
        <v>0</v>
      </c>
      <c r="U834" s="191">
        <f t="array" ref="U834">IF(ISNA(INDEX(AdmittedwithRecentDischarge!$I$28:$W$1527, (MATCH($F834&amp;$R834,AdmittedwithRecentDischarge!$I$28:$I$1527&amp;AdmittedwithRecentDischarge!$M$28:$M$1527,0)))),"",INDEX(AdmittedwithRecentDischarge!$I$28:$W$1527, (MATCH($F834&amp;$R834,AdmittedwithRecentDischarge!$I$28:$I$1527&amp;AdmittedwithRecentDischarge!$M$28:$M$1527,0)),11))</f>
        <v>0</v>
      </c>
      <c r="V834" s="191">
        <f t="array" ref="V834">IF(ISNA(INDEX(AdmittedwithRecentDischarge!$I$28:$W$1527, (MATCH($F834&amp;$R834,AdmittedwithRecentDischarge!$I$28:$I$1527&amp;AdmittedwithRecentDischarge!$M$28:$M$1527,0)))),"",INDEX(AdmittedwithRecentDischarge!$I$28:$W$1527, (MATCH($F834&amp;$R834,AdmittedwithRecentDischarge!$I$28:$I$1527&amp;AdmittedwithRecentDischarge!$M$28:$M$1527,0)),15))</f>
        <v>0</v>
      </c>
      <c r="W834" s="228" t="b">
        <f t="shared" si="76"/>
        <v>0</v>
      </c>
      <c r="X834" s="224" t="str">
        <f t="array" ref="X834">IF(ISNA(VLOOKUP($F834, AdmittedwithRecentDischarge!$I$28:$I$1527,1,FALSE)),"",MAX(IF((AdmittedwithRecentDischarge!$I$28:$I$1527=$F834)*(AdmittedwithRecentDischarge!$K$28:$K$1527&lt;=TransferLog!$J834),AdmittedwithRecentDischarge!$K$28:$K$1527)))</f>
        <v/>
      </c>
      <c r="Y834" s="224" t="b">
        <f t="shared" si="77"/>
        <v>0</v>
      </c>
      <c r="Z834" s="208"/>
      <c r="AA834" s="207" t="str">
        <f t="shared" si="74"/>
        <v/>
      </c>
      <c r="AB834" s="212" t="b">
        <f t="shared" si="78"/>
        <v>0</v>
      </c>
      <c r="AC834" s="213">
        <f t="shared" si="75"/>
        <v>0</v>
      </c>
      <c r="AD834" s="298"/>
      <c r="AE834" s="299"/>
      <c r="AF834" s="21">
        <f t="shared" si="68"/>
        <v>0</v>
      </c>
    </row>
    <row r="835" spans="1:32" s="21" customFormat="1" ht="16.5" customHeight="1">
      <c r="A835" s="22"/>
      <c r="B835" s="22"/>
      <c r="C835" s="22"/>
      <c r="D835" s="115">
        <f t="shared" si="67"/>
        <v>815</v>
      </c>
      <c r="E835" s="248" t="str">
        <f t="array" ref="E835">IF($F835&lt;&gt;"",INDEX(DropDownLists!$K$10:$K$2516,MATCH($F835,DropDownLists!$L$10:$L$2516,0)),"")</f>
        <v/>
      </c>
      <c r="F835" s="116"/>
      <c r="G835" s="118"/>
      <c r="I835" s="144"/>
      <c r="J835" s="141"/>
      <c r="K835" s="145"/>
      <c r="L835" s="146"/>
      <c r="M835" s="195" t="str">
        <f t="array" ref="M835">IF($L835&lt;&gt;"",INDEX(DropDownLists!$H$10:$H$2516,MATCH($L835,DropDownLists!$I$10:$I$2516,0)),"")</f>
        <v/>
      </c>
      <c r="N835" s="148"/>
      <c r="O835" s="148"/>
      <c r="P835" s="146"/>
      <c r="Q835" s="148" t="s">
        <v>190</v>
      </c>
      <c r="R835" s="119" t="str">
        <f t="array" ref="R835">IF(ISNA(VLOOKUP($F835, AdmittedwithRecentDischarge!$I$28:$I$1527,1,FALSE)),"",MAX(IF((AdmittedwithRecentDischarge!$I$28:$I$1527=$F835)*(AdmittedwithRecentDischarge!$M$28:$M$1527&lt;=TransferLog!$J835),AdmittedwithRecentDischarge!$M$28:$M$1527)))</f>
        <v/>
      </c>
      <c r="S835" s="120" t="str">
        <f t="array" ref="S835">IF(ISNA(INDEX(AdmittedwithRecentDischarge!$AH$28:$AH$1527,MATCH($F835&amp;$R835,AdmittedwithRecentDischarge!$I$28:$I$1527&amp;AdmittedwithRecentDischarge!$M$28:$M$1527,0))),"", IF($R835&lt;&gt;"",INDEX(AdmittedwithRecentDischarge!$AH$28:$AH$1527,MATCH($F835&amp;$R835,AdmittedwithRecentDischarge!$I$28:$I$1527&amp;AdmittedwithRecentDischarge!$M$28:$M$1527,0)),""))</f>
        <v/>
      </c>
      <c r="T835" s="190">
        <f t="array" ref="T835">IF(ISNA(INDEX(AdmittedwithRecentDischarge!$I$28:$W$1527, (MATCH($F835&amp;$R835,AdmittedwithRecentDischarge!$I$28:$I$1527&amp;AdmittedwithRecentDischarge!$M$28:$M$1527,0)))),"",INDEX(AdmittedwithRecentDischarge!$I$28:$W$1527, (MATCH($F835&amp;$R835,AdmittedwithRecentDischarge!$I$28:$I$1527&amp;AdmittedwithRecentDischarge!$M$28:$M$1527,0)),9))</f>
        <v>0</v>
      </c>
      <c r="U835" s="191">
        <f t="array" ref="U835">IF(ISNA(INDEX(AdmittedwithRecentDischarge!$I$28:$W$1527, (MATCH($F835&amp;$R835,AdmittedwithRecentDischarge!$I$28:$I$1527&amp;AdmittedwithRecentDischarge!$M$28:$M$1527,0)))),"",INDEX(AdmittedwithRecentDischarge!$I$28:$W$1527, (MATCH($F835&amp;$R835,AdmittedwithRecentDischarge!$I$28:$I$1527&amp;AdmittedwithRecentDischarge!$M$28:$M$1527,0)),11))</f>
        <v>0</v>
      </c>
      <c r="V835" s="191">
        <f t="array" ref="V835">IF(ISNA(INDEX(AdmittedwithRecentDischarge!$I$28:$W$1527, (MATCH($F835&amp;$R835,AdmittedwithRecentDischarge!$I$28:$I$1527&amp;AdmittedwithRecentDischarge!$M$28:$M$1527,0)))),"",INDEX(AdmittedwithRecentDischarge!$I$28:$W$1527, (MATCH($F835&amp;$R835,AdmittedwithRecentDischarge!$I$28:$I$1527&amp;AdmittedwithRecentDischarge!$M$28:$M$1527,0)),15))</f>
        <v>0</v>
      </c>
      <c r="W835" s="228" t="b">
        <f t="shared" si="76"/>
        <v>0</v>
      </c>
      <c r="X835" s="224" t="str">
        <f t="array" ref="X835">IF(ISNA(VLOOKUP($F835, AdmittedwithRecentDischarge!$I$28:$I$1527,1,FALSE)),"",MAX(IF((AdmittedwithRecentDischarge!$I$28:$I$1527=$F835)*(AdmittedwithRecentDischarge!$K$28:$K$1527&lt;=TransferLog!$J835),AdmittedwithRecentDischarge!$K$28:$K$1527)))</f>
        <v/>
      </c>
      <c r="Y835" s="224" t="b">
        <f t="shared" si="77"/>
        <v>0</v>
      </c>
      <c r="Z835" s="208"/>
      <c r="AA835" s="207" t="str">
        <f t="shared" si="74"/>
        <v/>
      </c>
      <c r="AB835" s="212" t="b">
        <f t="shared" si="78"/>
        <v>0</v>
      </c>
      <c r="AC835" s="213">
        <f t="shared" si="75"/>
        <v>0</v>
      </c>
      <c r="AD835" s="298"/>
      <c r="AE835" s="299"/>
      <c r="AF835" s="21">
        <f t="shared" si="68"/>
        <v>0</v>
      </c>
    </row>
    <row r="836" spans="1:32" s="21" customFormat="1" ht="16.5" customHeight="1">
      <c r="A836" s="22"/>
      <c r="B836" s="22"/>
      <c r="C836" s="22"/>
      <c r="D836" s="115">
        <f t="shared" si="67"/>
        <v>816</v>
      </c>
      <c r="E836" s="248" t="str">
        <f t="array" ref="E836">IF($F836&lt;&gt;"",INDEX(DropDownLists!$K$10:$K$2516,MATCH($F836,DropDownLists!$L$10:$L$2516,0)),"")</f>
        <v/>
      </c>
      <c r="F836" s="116"/>
      <c r="G836" s="118"/>
      <c r="I836" s="144"/>
      <c r="J836" s="141"/>
      <c r="K836" s="145"/>
      <c r="L836" s="146"/>
      <c r="M836" s="195" t="str">
        <f t="array" ref="M836">IF($L836&lt;&gt;"",INDEX(DropDownLists!$H$10:$H$2516,MATCH($L836,DropDownLists!$I$10:$I$2516,0)),"")</f>
        <v/>
      </c>
      <c r="N836" s="148"/>
      <c r="O836" s="148"/>
      <c r="P836" s="146"/>
      <c r="Q836" s="148" t="s">
        <v>190</v>
      </c>
      <c r="R836" s="119" t="str">
        <f t="array" ref="R836">IF(ISNA(VLOOKUP($F836, AdmittedwithRecentDischarge!$I$28:$I$1527,1,FALSE)),"",MAX(IF((AdmittedwithRecentDischarge!$I$28:$I$1527=$F836)*(AdmittedwithRecentDischarge!$M$28:$M$1527&lt;=TransferLog!$J836),AdmittedwithRecentDischarge!$M$28:$M$1527)))</f>
        <v/>
      </c>
      <c r="S836" s="120" t="str">
        <f t="array" ref="S836">IF(ISNA(INDEX(AdmittedwithRecentDischarge!$AH$28:$AH$1527,MATCH($F836&amp;$R836,AdmittedwithRecentDischarge!$I$28:$I$1527&amp;AdmittedwithRecentDischarge!$M$28:$M$1527,0))),"", IF($R836&lt;&gt;"",INDEX(AdmittedwithRecentDischarge!$AH$28:$AH$1527,MATCH($F836&amp;$R836,AdmittedwithRecentDischarge!$I$28:$I$1527&amp;AdmittedwithRecentDischarge!$M$28:$M$1527,0)),""))</f>
        <v/>
      </c>
      <c r="T836" s="190">
        <f t="array" ref="T836">IF(ISNA(INDEX(AdmittedwithRecentDischarge!$I$28:$W$1527, (MATCH($F836&amp;$R836,AdmittedwithRecentDischarge!$I$28:$I$1527&amp;AdmittedwithRecentDischarge!$M$28:$M$1527,0)))),"",INDEX(AdmittedwithRecentDischarge!$I$28:$W$1527, (MATCH($F836&amp;$R836,AdmittedwithRecentDischarge!$I$28:$I$1527&amp;AdmittedwithRecentDischarge!$M$28:$M$1527,0)),9))</f>
        <v>0</v>
      </c>
      <c r="U836" s="191">
        <f t="array" ref="U836">IF(ISNA(INDEX(AdmittedwithRecentDischarge!$I$28:$W$1527, (MATCH($F836&amp;$R836,AdmittedwithRecentDischarge!$I$28:$I$1527&amp;AdmittedwithRecentDischarge!$M$28:$M$1527,0)))),"",INDEX(AdmittedwithRecentDischarge!$I$28:$W$1527, (MATCH($F836&amp;$R836,AdmittedwithRecentDischarge!$I$28:$I$1527&amp;AdmittedwithRecentDischarge!$M$28:$M$1527,0)),11))</f>
        <v>0</v>
      </c>
      <c r="V836" s="191">
        <f t="array" ref="V836">IF(ISNA(INDEX(AdmittedwithRecentDischarge!$I$28:$W$1527, (MATCH($F836&amp;$R836,AdmittedwithRecentDischarge!$I$28:$I$1527&amp;AdmittedwithRecentDischarge!$M$28:$M$1527,0)))),"",INDEX(AdmittedwithRecentDischarge!$I$28:$W$1527, (MATCH($F836&amp;$R836,AdmittedwithRecentDischarge!$I$28:$I$1527&amp;AdmittedwithRecentDischarge!$M$28:$M$1527,0)),15))</f>
        <v>0</v>
      </c>
      <c r="W836" s="228" t="b">
        <f t="shared" si="76"/>
        <v>0</v>
      </c>
      <c r="X836" s="224" t="str">
        <f t="array" ref="X836">IF(ISNA(VLOOKUP($F836, AdmittedwithRecentDischarge!$I$28:$I$1527,1,FALSE)),"",MAX(IF((AdmittedwithRecentDischarge!$I$28:$I$1527=$F836)*(AdmittedwithRecentDischarge!$K$28:$K$1527&lt;=TransferLog!$J836),AdmittedwithRecentDischarge!$K$28:$K$1527)))</f>
        <v/>
      </c>
      <c r="Y836" s="224" t="b">
        <f t="shared" si="77"/>
        <v>0</v>
      </c>
      <c r="Z836" s="208"/>
      <c r="AA836" s="207" t="str">
        <f t="shared" si="74"/>
        <v/>
      </c>
      <c r="AB836" s="212" t="b">
        <f t="shared" si="78"/>
        <v>0</v>
      </c>
      <c r="AC836" s="213">
        <f t="shared" si="75"/>
        <v>0</v>
      </c>
      <c r="AD836" s="298"/>
      <c r="AE836" s="299"/>
      <c r="AF836" s="21">
        <f t="shared" si="68"/>
        <v>0</v>
      </c>
    </row>
    <row r="837" spans="1:32" s="21" customFormat="1" ht="16.5" customHeight="1">
      <c r="A837" s="22"/>
      <c r="B837" s="22"/>
      <c r="C837" s="22"/>
      <c r="D837" s="115">
        <f t="shared" si="67"/>
        <v>817</v>
      </c>
      <c r="E837" s="248" t="str">
        <f t="array" ref="E837">IF($F837&lt;&gt;"",INDEX(DropDownLists!$K$10:$K$2516,MATCH($F837,DropDownLists!$L$10:$L$2516,0)),"")</f>
        <v/>
      </c>
      <c r="F837" s="116"/>
      <c r="G837" s="118"/>
      <c r="I837" s="144"/>
      <c r="J837" s="141"/>
      <c r="K837" s="145"/>
      <c r="L837" s="146"/>
      <c r="M837" s="195" t="str">
        <f t="array" ref="M837">IF($L837&lt;&gt;"",INDEX(DropDownLists!$H$10:$H$2516,MATCH($L837,DropDownLists!$I$10:$I$2516,0)),"")</f>
        <v/>
      </c>
      <c r="N837" s="148"/>
      <c r="O837" s="148"/>
      <c r="P837" s="146"/>
      <c r="Q837" s="148" t="s">
        <v>190</v>
      </c>
      <c r="R837" s="119" t="str">
        <f t="array" ref="R837">IF(ISNA(VLOOKUP($F837, AdmittedwithRecentDischarge!$I$28:$I$1527,1,FALSE)),"",MAX(IF((AdmittedwithRecentDischarge!$I$28:$I$1527=$F837)*(AdmittedwithRecentDischarge!$M$28:$M$1527&lt;=TransferLog!$J837),AdmittedwithRecentDischarge!$M$28:$M$1527)))</f>
        <v/>
      </c>
      <c r="S837" s="120" t="str">
        <f t="array" ref="S837">IF(ISNA(INDEX(AdmittedwithRecentDischarge!$AH$28:$AH$1527,MATCH($F837&amp;$R837,AdmittedwithRecentDischarge!$I$28:$I$1527&amp;AdmittedwithRecentDischarge!$M$28:$M$1527,0))),"", IF($R837&lt;&gt;"",INDEX(AdmittedwithRecentDischarge!$AH$28:$AH$1527,MATCH($F837&amp;$R837,AdmittedwithRecentDischarge!$I$28:$I$1527&amp;AdmittedwithRecentDischarge!$M$28:$M$1527,0)),""))</f>
        <v/>
      </c>
      <c r="T837" s="190">
        <f t="array" ref="T837">IF(ISNA(INDEX(AdmittedwithRecentDischarge!$I$28:$W$1527, (MATCH($F837&amp;$R837,AdmittedwithRecentDischarge!$I$28:$I$1527&amp;AdmittedwithRecentDischarge!$M$28:$M$1527,0)))),"",INDEX(AdmittedwithRecentDischarge!$I$28:$W$1527, (MATCH($F837&amp;$R837,AdmittedwithRecentDischarge!$I$28:$I$1527&amp;AdmittedwithRecentDischarge!$M$28:$M$1527,0)),9))</f>
        <v>0</v>
      </c>
      <c r="U837" s="191">
        <f t="array" ref="U837">IF(ISNA(INDEX(AdmittedwithRecentDischarge!$I$28:$W$1527, (MATCH($F837&amp;$R837,AdmittedwithRecentDischarge!$I$28:$I$1527&amp;AdmittedwithRecentDischarge!$M$28:$M$1527,0)))),"",INDEX(AdmittedwithRecentDischarge!$I$28:$W$1527, (MATCH($F837&amp;$R837,AdmittedwithRecentDischarge!$I$28:$I$1527&amp;AdmittedwithRecentDischarge!$M$28:$M$1527,0)),11))</f>
        <v>0</v>
      </c>
      <c r="V837" s="191">
        <f t="array" ref="V837">IF(ISNA(INDEX(AdmittedwithRecentDischarge!$I$28:$W$1527, (MATCH($F837&amp;$R837,AdmittedwithRecentDischarge!$I$28:$I$1527&amp;AdmittedwithRecentDischarge!$M$28:$M$1527,0)))),"",INDEX(AdmittedwithRecentDischarge!$I$28:$W$1527, (MATCH($F837&amp;$R837,AdmittedwithRecentDischarge!$I$28:$I$1527&amp;AdmittedwithRecentDischarge!$M$28:$M$1527,0)),15))</f>
        <v>0</v>
      </c>
      <c r="W837" s="228" t="b">
        <f t="shared" si="76"/>
        <v>0</v>
      </c>
      <c r="X837" s="224" t="str">
        <f t="array" ref="X837">IF(ISNA(VLOOKUP($F837, AdmittedwithRecentDischarge!$I$28:$I$1527,1,FALSE)),"",MAX(IF((AdmittedwithRecentDischarge!$I$28:$I$1527=$F837)*(AdmittedwithRecentDischarge!$K$28:$K$1527&lt;=TransferLog!$J837),AdmittedwithRecentDischarge!$K$28:$K$1527)))</f>
        <v/>
      </c>
      <c r="Y837" s="224" t="b">
        <f t="shared" si="77"/>
        <v>0</v>
      </c>
      <c r="Z837" s="208"/>
      <c r="AA837" s="207" t="str">
        <f t="shared" si="74"/>
        <v/>
      </c>
      <c r="AB837" s="212" t="b">
        <f t="shared" si="78"/>
        <v>0</v>
      </c>
      <c r="AC837" s="213">
        <f t="shared" si="75"/>
        <v>0</v>
      </c>
      <c r="AD837" s="298"/>
      <c r="AE837" s="299"/>
      <c r="AF837" s="21">
        <f t="shared" si="68"/>
        <v>0</v>
      </c>
    </row>
    <row r="838" spans="1:32" s="21" customFormat="1" ht="16.5" customHeight="1">
      <c r="A838" s="22"/>
      <c r="B838" s="22"/>
      <c r="C838" s="22"/>
      <c r="D838" s="115">
        <f t="shared" si="67"/>
        <v>818</v>
      </c>
      <c r="E838" s="248" t="str">
        <f t="array" ref="E838">IF($F838&lt;&gt;"",INDEX(DropDownLists!$K$10:$K$2516,MATCH($F838,DropDownLists!$L$10:$L$2516,0)),"")</f>
        <v/>
      </c>
      <c r="F838" s="116"/>
      <c r="G838" s="118"/>
      <c r="I838" s="144"/>
      <c r="J838" s="141"/>
      <c r="K838" s="145"/>
      <c r="L838" s="146"/>
      <c r="M838" s="195" t="str">
        <f t="array" ref="M838">IF($L838&lt;&gt;"",INDEX(DropDownLists!$H$10:$H$2516,MATCH($L838,DropDownLists!$I$10:$I$2516,0)),"")</f>
        <v/>
      </c>
      <c r="N838" s="148"/>
      <c r="O838" s="148"/>
      <c r="P838" s="146"/>
      <c r="Q838" s="148" t="s">
        <v>190</v>
      </c>
      <c r="R838" s="119" t="str">
        <f t="array" ref="R838">IF(ISNA(VLOOKUP($F838, AdmittedwithRecentDischarge!$I$28:$I$1527,1,FALSE)),"",MAX(IF((AdmittedwithRecentDischarge!$I$28:$I$1527=$F838)*(AdmittedwithRecentDischarge!$M$28:$M$1527&lt;=TransferLog!$J838),AdmittedwithRecentDischarge!$M$28:$M$1527)))</f>
        <v/>
      </c>
      <c r="S838" s="120" t="str">
        <f t="array" ref="S838">IF(ISNA(INDEX(AdmittedwithRecentDischarge!$AH$28:$AH$1527,MATCH($F838&amp;$R838,AdmittedwithRecentDischarge!$I$28:$I$1527&amp;AdmittedwithRecentDischarge!$M$28:$M$1527,0))),"", IF($R838&lt;&gt;"",INDEX(AdmittedwithRecentDischarge!$AH$28:$AH$1527,MATCH($F838&amp;$R838,AdmittedwithRecentDischarge!$I$28:$I$1527&amp;AdmittedwithRecentDischarge!$M$28:$M$1527,0)),""))</f>
        <v/>
      </c>
      <c r="T838" s="190">
        <f t="array" ref="T838">IF(ISNA(INDEX(AdmittedwithRecentDischarge!$I$28:$W$1527, (MATCH($F838&amp;$R838,AdmittedwithRecentDischarge!$I$28:$I$1527&amp;AdmittedwithRecentDischarge!$M$28:$M$1527,0)))),"",INDEX(AdmittedwithRecentDischarge!$I$28:$W$1527, (MATCH($F838&amp;$R838,AdmittedwithRecentDischarge!$I$28:$I$1527&amp;AdmittedwithRecentDischarge!$M$28:$M$1527,0)),9))</f>
        <v>0</v>
      </c>
      <c r="U838" s="191">
        <f t="array" ref="U838">IF(ISNA(INDEX(AdmittedwithRecentDischarge!$I$28:$W$1527, (MATCH($F838&amp;$R838,AdmittedwithRecentDischarge!$I$28:$I$1527&amp;AdmittedwithRecentDischarge!$M$28:$M$1527,0)))),"",INDEX(AdmittedwithRecentDischarge!$I$28:$W$1527, (MATCH($F838&amp;$R838,AdmittedwithRecentDischarge!$I$28:$I$1527&amp;AdmittedwithRecentDischarge!$M$28:$M$1527,0)),11))</f>
        <v>0</v>
      </c>
      <c r="V838" s="191">
        <f t="array" ref="V838">IF(ISNA(INDEX(AdmittedwithRecentDischarge!$I$28:$W$1527, (MATCH($F838&amp;$R838,AdmittedwithRecentDischarge!$I$28:$I$1527&amp;AdmittedwithRecentDischarge!$M$28:$M$1527,0)))),"",INDEX(AdmittedwithRecentDischarge!$I$28:$W$1527, (MATCH($F838&amp;$R838,AdmittedwithRecentDischarge!$I$28:$I$1527&amp;AdmittedwithRecentDischarge!$M$28:$M$1527,0)),15))</f>
        <v>0</v>
      </c>
      <c r="W838" s="228" t="b">
        <f t="shared" si="76"/>
        <v>0</v>
      </c>
      <c r="X838" s="224" t="str">
        <f t="array" ref="X838">IF(ISNA(VLOOKUP($F838, AdmittedwithRecentDischarge!$I$28:$I$1527,1,FALSE)),"",MAX(IF((AdmittedwithRecentDischarge!$I$28:$I$1527=$F838)*(AdmittedwithRecentDischarge!$K$28:$K$1527&lt;=TransferLog!$J838),AdmittedwithRecentDischarge!$K$28:$K$1527)))</f>
        <v/>
      </c>
      <c r="Y838" s="224" t="b">
        <f t="shared" si="77"/>
        <v>0</v>
      </c>
      <c r="Z838" s="208"/>
      <c r="AA838" s="207" t="str">
        <f t="shared" si="74"/>
        <v/>
      </c>
      <c r="AB838" s="212" t="b">
        <f t="shared" si="78"/>
        <v>0</v>
      </c>
      <c r="AC838" s="213">
        <f t="shared" si="75"/>
        <v>0</v>
      </c>
      <c r="AD838" s="298"/>
      <c r="AE838" s="299"/>
      <c r="AF838" s="21">
        <f t="shared" si="68"/>
        <v>0</v>
      </c>
    </row>
    <row r="839" spans="1:32" s="21" customFormat="1" ht="16.5" customHeight="1">
      <c r="A839" s="22"/>
      <c r="B839" s="22"/>
      <c r="C839" s="22"/>
      <c r="D839" s="115">
        <f t="shared" si="67"/>
        <v>819</v>
      </c>
      <c r="E839" s="248" t="str">
        <f t="array" ref="E839">IF($F839&lt;&gt;"",INDEX(DropDownLists!$K$10:$K$2516,MATCH($F839,DropDownLists!$L$10:$L$2516,0)),"")</f>
        <v/>
      </c>
      <c r="F839" s="116"/>
      <c r="G839" s="118"/>
      <c r="I839" s="144"/>
      <c r="J839" s="141"/>
      <c r="K839" s="145"/>
      <c r="L839" s="146"/>
      <c r="M839" s="195" t="str">
        <f t="array" ref="M839">IF($L839&lt;&gt;"",INDEX(DropDownLists!$H$10:$H$2516,MATCH($L839,DropDownLists!$I$10:$I$2516,0)),"")</f>
        <v/>
      </c>
      <c r="N839" s="148"/>
      <c r="O839" s="148"/>
      <c r="P839" s="146"/>
      <c r="Q839" s="148" t="s">
        <v>190</v>
      </c>
      <c r="R839" s="119" t="str">
        <f t="array" ref="R839">IF(ISNA(VLOOKUP($F839, AdmittedwithRecentDischarge!$I$28:$I$1527,1,FALSE)),"",MAX(IF((AdmittedwithRecentDischarge!$I$28:$I$1527=$F839)*(AdmittedwithRecentDischarge!$M$28:$M$1527&lt;=TransferLog!$J839),AdmittedwithRecentDischarge!$M$28:$M$1527)))</f>
        <v/>
      </c>
      <c r="S839" s="120" t="str">
        <f t="array" ref="S839">IF(ISNA(INDEX(AdmittedwithRecentDischarge!$AH$28:$AH$1527,MATCH($F839&amp;$R839,AdmittedwithRecentDischarge!$I$28:$I$1527&amp;AdmittedwithRecentDischarge!$M$28:$M$1527,0))),"", IF($R839&lt;&gt;"",INDEX(AdmittedwithRecentDischarge!$AH$28:$AH$1527,MATCH($F839&amp;$R839,AdmittedwithRecentDischarge!$I$28:$I$1527&amp;AdmittedwithRecentDischarge!$M$28:$M$1527,0)),""))</f>
        <v/>
      </c>
      <c r="T839" s="190">
        <f t="array" ref="T839">IF(ISNA(INDEX(AdmittedwithRecentDischarge!$I$28:$W$1527, (MATCH($F839&amp;$R839,AdmittedwithRecentDischarge!$I$28:$I$1527&amp;AdmittedwithRecentDischarge!$M$28:$M$1527,0)))),"",INDEX(AdmittedwithRecentDischarge!$I$28:$W$1527, (MATCH($F839&amp;$R839,AdmittedwithRecentDischarge!$I$28:$I$1527&amp;AdmittedwithRecentDischarge!$M$28:$M$1527,0)),9))</f>
        <v>0</v>
      </c>
      <c r="U839" s="191">
        <f t="array" ref="U839">IF(ISNA(INDEX(AdmittedwithRecentDischarge!$I$28:$W$1527, (MATCH($F839&amp;$R839,AdmittedwithRecentDischarge!$I$28:$I$1527&amp;AdmittedwithRecentDischarge!$M$28:$M$1527,0)))),"",INDEX(AdmittedwithRecentDischarge!$I$28:$W$1527, (MATCH($F839&amp;$R839,AdmittedwithRecentDischarge!$I$28:$I$1527&amp;AdmittedwithRecentDischarge!$M$28:$M$1527,0)),11))</f>
        <v>0</v>
      </c>
      <c r="V839" s="191">
        <f t="array" ref="V839">IF(ISNA(INDEX(AdmittedwithRecentDischarge!$I$28:$W$1527, (MATCH($F839&amp;$R839,AdmittedwithRecentDischarge!$I$28:$I$1527&amp;AdmittedwithRecentDischarge!$M$28:$M$1527,0)))),"",INDEX(AdmittedwithRecentDischarge!$I$28:$W$1527, (MATCH($F839&amp;$R839,AdmittedwithRecentDischarge!$I$28:$I$1527&amp;AdmittedwithRecentDischarge!$M$28:$M$1527,0)),15))</f>
        <v>0</v>
      </c>
      <c r="W839" s="228" t="b">
        <f t="shared" si="76"/>
        <v>0</v>
      </c>
      <c r="X839" s="224" t="str">
        <f t="array" ref="X839">IF(ISNA(VLOOKUP($F839, AdmittedwithRecentDischarge!$I$28:$I$1527,1,FALSE)),"",MAX(IF((AdmittedwithRecentDischarge!$I$28:$I$1527=$F839)*(AdmittedwithRecentDischarge!$K$28:$K$1527&lt;=TransferLog!$J839),AdmittedwithRecentDischarge!$K$28:$K$1527)))</f>
        <v/>
      </c>
      <c r="Y839" s="224" t="b">
        <f t="shared" si="77"/>
        <v>0</v>
      </c>
      <c r="Z839" s="208"/>
      <c r="AA839" s="207" t="str">
        <f t="shared" si="74"/>
        <v/>
      </c>
      <c r="AB839" s="212" t="b">
        <f t="shared" si="78"/>
        <v>0</v>
      </c>
      <c r="AC839" s="213">
        <f t="shared" si="75"/>
        <v>0</v>
      </c>
      <c r="AD839" s="298"/>
      <c r="AE839" s="299"/>
      <c r="AF839" s="21">
        <f t="shared" si="68"/>
        <v>0</v>
      </c>
    </row>
    <row r="840" spans="1:32" s="21" customFormat="1" ht="16.5" customHeight="1">
      <c r="A840" s="22"/>
      <c r="B840" s="22"/>
      <c r="C840" s="22"/>
      <c r="D840" s="115">
        <f t="shared" si="67"/>
        <v>820</v>
      </c>
      <c r="E840" s="248" t="str">
        <f t="array" ref="E840">IF($F840&lt;&gt;"",INDEX(DropDownLists!$K$10:$K$2516,MATCH($F840,DropDownLists!$L$10:$L$2516,0)),"")</f>
        <v/>
      </c>
      <c r="F840" s="116"/>
      <c r="G840" s="118"/>
      <c r="I840" s="144"/>
      <c r="J840" s="141"/>
      <c r="K840" s="145"/>
      <c r="L840" s="146"/>
      <c r="M840" s="195" t="str">
        <f t="array" ref="M840">IF($L840&lt;&gt;"",INDEX(DropDownLists!$H$10:$H$2516,MATCH($L840,DropDownLists!$I$10:$I$2516,0)),"")</f>
        <v/>
      </c>
      <c r="N840" s="148"/>
      <c r="O840" s="148"/>
      <c r="P840" s="146"/>
      <c r="Q840" s="148" t="s">
        <v>190</v>
      </c>
      <c r="R840" s="119" t="str">
        <f t="array" ref="R840">IF(ISNA(VLOOKUP($F840, AdmittedwithRecentDischarge!$I$28:$I$1527,1,FALSE)),"",MAX(IF((AdmittedwithRecentDischarge!$I$28:$I$1527=$F840)*(AdmittedwithRecentDischarge!$M$28:$M$1527&lt;=TransferLog!$J840),AdmittedwithRecentDischarge!$M$28:$M$1527)))</f>
        <v/>
      </c>
      <c r="S840" s="120" t="str">
        <f t="array" ref="S840">IF(ISNA(INDEX(AdmittedwithRecentDischarge!$AH$28:$AH$1527,MATCH($F840&amp;$R840,AdmittedwithRecentDischarge!$I$28:$I$1527&amp;AdmittedwithRecentDischarge!$M$28:$M$1527,0))),"", IF($R840&lt;&gt;"",INDEX(AdmittedwithRecentDischarge!$AH$28:$AH$1527,MATCH($F840&amp;$R840,AdmittedwithRecentDischarge!$I$28:$I$1527&amp;AdmittedwithRecentDischarge!$M$28:$M$1527,0)),""))</f>
        <v/>
      </c>
      <c r="T840" s="190">
        <f t="array" ref="T840">IF(ISNA(INDEX(AdmittedwithRecentDischarge!$I$28:$W$1527, (MATCH($F840&amp;$R840,AdmittedwithRecentDischarge!$I$28:$I$1527&amp;AdmittedwithRecentDischarge!$M$28:$M$1527,0)))),"",INDEX(AdmittedwithRecentDischarge!$I$28:$W$1527, (MATCH($F840&amp;$R840,AdmittedwithRecentDischarge!$I$28:$I$1527&amp;AdmittedwithRecentDischarge!$M$28:$M$1527,0)),9))</f>
        <v>0</v>
      </c>
      <c r="U840" s="191">
        <f t="array" ref="U840">IF(ISNA(INDEX(AdmittedwithRecentDischarge!$I$28:$W$1527, (MATCH($F840&amp;$R840,AdmittedwithRecentDischarge!$I$28:$I$1527&amp;AdmittedwithRecentDischarge!$M$28:$M$1527,0)))),"",INDEX(AdmittedwithRecentDischarge!$I$28:$W$1527, (MATCH($F840&amp;$R840,AdmittedwithRecentDischarge!$I$28:$I$1527&amp;AdmittedwithRecentDischarge!$M$28:$M$1527,0)),11))</f>
        <v>0</v>
      </c>
      <c r="V840" s="191">
        <f t="array" ref="V840">IF(ISNA(INDEX(AdmittedwithRecentDischarge!$I$28:$W$1527, (MATCH($F840&amp;$R840,AdmittedwithRecentDischarge!$I$28:$I$1527&amp;AdmittedwithRecentDischarge!$M$28:$M$1527,0)))),"",INDEX(AdmittedwithRecentDischarge!$I$28:$W$1527, (MATCH($F840&amp;$R840,AdmittedwithRecentDischarge!$I$28:$I$1527&amp;AdmittedwithRecentDischarge!$M$28:$M$1527,0)),15))</f>
        <v>0</v>
      </c>
      <c r="W840" s="228" t="b">
        <f t="shared" si="76"/>
        <v>0</v>
      </c>
      <c r="X840" s="224" t="str">
        <f t="array" ref="X840">IF(ISNA(VLOOKUP($F840, AdmittedwithRecentDischarge!$I$28:$I$1527,1,FALSE)),"",MAX(IF((AdmittedwithRecentDischarge!$I$28:$I$1527=$F840)*(AdmittedwithRecentDischarge!$K$28:$K$1527&lt;=TransferLog!$J840),AdmittedwithRecentDischarge!$K$28:$K$1527)))</f>
        <v/>
      </c>
      <c r="Y840" s="224" t="b">
        <f t="shared" si="77"/>
        <v>0</v>
      </c>
      <c r="Z840" s="208"/>
      <c r="AA840" s="207" t="str">
        <f t="shared" si="74"/>
        <v/>
      </c>
      <c r="AB840" s="212" t="b">
        <f t="shared" si="78"/>
        <v>0</v>
      </c>
      <c r="AC840" s="213">
        <f t="shared" si="75"/>
        <v>0</v>
      </c>
      <c r="AD840" s="298"/>
      <c r="AE840" s="299"/>
      <c r="AF840" s="21">
        <f t="shared" si="68"/>
        <v>0</v>
      </c>
    </row>
    <row r="841" spans="1:32" s="21" customFormat="1" ht="16.5" customHeight="1">
      <c r="A841" s="22"/>
      <c r="B841" s="22"/>
      <c r="C841" s="22"/>
      <c r="D841" s="115">
        <f t="shared" si="67"/>
        <v>821</v>
      </c>
      <c r="E841" s="248" t="str">
        <f t="array" ref="E841">IF($F841&lt;&gt;"",INDEX(DropDownLists!$K$10:$K$2516,MATCH($F841,DropDownLists!$L$10:$L$2516,0)),"")</f>
        <v/>
      </c>
      <c r="F841" s="116"/>
      <c r="G841" s="118"/>
      <c r="I841" s="144"/>
      <c r="J841" s="141"/>
      <c r="K841" s="145"/>
      <c r="L841" s="146"/>
      <c r="M841" s="195" t="str">
        <f t="array" ref="M841">IF($L841&lt;&gt;"",INDEX(DropDownLists!$H$10:$H$2516,MATCH($L841,DropDownLists!$I$10:$I$2516,0)),"")</f>
        <v/>
      </c>
      <c r="N841" s="148"/>
      <c r="O841" s="148"/>
      <c r="P841" s="146"/>
      <c r="Q841" s="148" t="s">
        <v>190</v>
      </c>
      <c r="R841" s="119" t="str">
        <f t="array" ref="R841">IF(ISNA(VLOOKUP($F841, AdmittedwithRecentDischarge!$I$28:$I$1527,1,FALSE)),"",MAX(IF((AdmittedwithRecentDischarge!$I$28:$I$1527=$F841)*(AdmittedwithRecentDischarge!$M$28:$M$1527&lt;=TransferLog!$J841),AdmittedwithRecentDischarge!$M$28:$M$1527)))</f>
        <v/>
      </c>
      <c r="S841" s="120" t="str">
        <f t="array" ref="S841">IF(ISNA(INDEX(AdmittedwithRecentDischarge!$AH$28:$AH$1527,MATCH($F841&amp;$R841,AdmittedwithRecentDischarge!$I$28:$I$1527&amp;AdmittedwithRecentDischarge!$M$28:$M$1527,0))),"", IF($R841&lt;&gt;"",INDEX(AdmittedwithRecentDischarge!$AH$28:$AH$1527,MATCH($F841&amp;$R841,AdmittedwithRecentDischarge!$I$28:$I$1527&amp;AdmittedwithRecentDischarge!$M$28:$M$1527,0)),""))</f>
        <v/>
      </c>
      <c r="T841" s="190">
        <f t="array" ref="T841">IF(ISNA(INDEX(AdmittedwithRecentDischarge!$I$28:$W$1527, (MATCH($F841&amp;$R841,AdmittedwithRecentDischarge!$I$28:$I$1527&amp;AdmittedwithRecentDischarge!$M$28:$M$1527,0)))),"",INDEX(AdmittedwithRecentDischarge!$I$28:$W$1527, (MATCH($F841&amp;$R841,AdmittedwithRecentDischarge!$I$28:$I$1527&amp;AdmittedwithRecentDischarge!$M$28:$M$1527,0)),9))</f>
        <v>0</v>
      </c>
      <c r="U841" s="191">
        <f t="array" ref="U841">IF(ISNA(INDEX(AdmittedwithRecentDischarge!$I$28:$W$1527, (MATCH($F841&amp;$R841,AdmittedwithRecentDischarge!$I$28:$I$1527&amp;AdmittedwithRecentDischarge!$M$28:$M$1527,0)))),"",INDEX(AdmittedwithRecentDischarge!$I$28:$W$1527, (MATCH($F841&amp;$R841,AdmittedwithRecentDischarge!$I$28:$I$1527&amp;AdmittedwithRecentDischarge!$M$28:$M$1527,0)),11))</f>
        <v>0</v>
      </c>
      <c r="V841" s="191">
        <f t="array" ref="V841">IF(ISNA(INDEX(AdmittedwithRecentDischarge!$I$28:$W$1527, (MATCH($F841&amp;$R841,AdmittedwithRecentDischarge!$I$28:$I$1527&amp;AdmittedwithRecentDischarge!$M$28:$M$1527,0)))),"",INDEX(AdmittedwithRecentDischarge!$I$28:$W$1527, (MATCH($F841&amp;$R841,AdmittedwithRecentDischarge!$I$28:$I$1527&amp;AdmittedwithRecentDischarge!$M$28:$M$1527,0)),15))</f>
        <v>0</v>
      </c>
      <c r="W841" s="228" t="b">
        <f t="shared" si="76"/>
        <v>0</v>
      </c>
      <c r="X841" s="224" t="str">
        <f t="array" ref="X841">IF(ISNA(VLOOKUP($F841, AdmittedwithRecentDischarge!$I$28:$I$1527,1,FALSE)),"",MAX(IF((AdmittedwithRecentDischarge!$I$28:$I$1527=$F841)*(AdmittedwithRecentDischarge!$K$28:$K$1527&lt;=TransferLog!$J841),AdmittedwithRecentDischarge!$K$28:$K$1527)))</f>
        <v/>
      </c>
      <c r="Y841" s="224" t="b">
        <f t="shared" si="77"/>
        <v>0</v>
      </c>
      <c r="Z841" s="208"/>
      <c r="AA841" s="207" t="str">
        <f t="shared" si="74"/>
        <v/>
      </c>
      <c r="AB841" s="212" t="b">
        <f t="shared" si="78"/>
        <v>0</v>
      </c>
      <c r="AC841" s="213">
        <f t="shared" si="75"/>
        <v>0</v>
      </c>
      <c r="AD841" s="298"/>
      <c r="AE841" s="299"/>
      <c r="AF841" s="21">
        <f t="shared" si="68"/>
        <v>0</v>
      </c>
    </row>
    <row r="842" spans="1:32" s="21" customFormat="1" ht="16.5" customHeight="1">
      <c r="A842" s="22"/>
      <c r="B842" s="22"/>
      <c r="C842" s="22"/>
      <c r="D842" s="115">
        <f t="shared" si="67"/>
        <v>822</v>
      </c>
      <c r="E842" s="248" t="str">
        <f t="array" ref="E842">IF($F842&lt;&gt;"",INDEX(DropDownLists!$K$10:$K$2516,MATCH($F842,DropDownLists!$L$10:$L$2516,0)),"")</f>
        <v/>
      </c>
      <c r="F842" s="116"/>
      <c r="G842" s="118"/>
      <c r="I842" s="144"/>
      <c r="J842" s="141"/>
      <c r="K842" s="145"/>
      <c r="L842" s="146"/>
      <c r="M842" s="195" t="str">
        <f t="array" ref="M842">IF($L842&lt;&gt;"",INDEX(DropDownLists!$H$10:$H$2516,MATCH($L842,DropDownLists!$I$10:$I$2516,0)),"")</f>
        <v/>
      </c>
      <c r="N842" s="148"/>
      <c r="O842" s="148"/>
      <c r="P842" s="146"/>
      <c r="Q842" s="148" t="s">
        <v>190</v>
      </c>
      <c r="R842" s="119" t="str">
        <f t="array" ref="R842">IF(ISNA(VLOOKUP($F842, AdmittedwithRecentDischarge!$I$28:$I$1527,1,FALSE)),"",MAX(IF((AdmittedwithRecentDischarge!$I$28:$I$1527=$F842)*(AdmittedwithRecentDischarge!$M$28:$M$1527&lt;=TransferLog!$J842),AdmittedwithRecentDischarge!$M$28:$M$1527)))</f>
        <v/>
      </c>
      <c r="S842" s="120" t="str">
        <f t="array" ref="S842">IF(ISNA(INDEX(AdmittedwithRecentDischarge!$AH$28:$AH$1527,MATCH($F842&amp;$R842,AdmittedwithRecentDischarge!$I$28:$I$1527&amp;AdmittedwithRecentDischarge!$M$28:$M$1527,0))),"", IF($R842&lt;&gt;"",INDEX(AdmittedwithRecentDischarge!$AH$28:$AH$1527,MATCH($F842&amp;$R842,AdmittedwithRecentDischarge!$I$28:$I$1527&amp;AdmittedwithRecentDischarge!$M$28:$M$1527,0)),""))</f>
        <v/>
      </c>
      <c r="T842" s="190">
        <f t="array" ref="T842">IF(ISNA(INDEX(AdmittedwithRecentDischarge!$I$28:$W$1527, (MATCH($F842&amp;$R842,AdmittedwithRecentDischarge!$I$28:$I$1527&amp;AdmittedwithRecentDischarge!$M$28:$M$1527,0)))),"",INDEX(AdmittedwithRecentDischarge!$I$28:$W$1527, (MATCH($F842&amp;$R842,AdmittedwithRecentDischarge!$I$28:$I$1527&amp;AdmittedwithRecentDischarge!$M$28:$M$1527,0)),9))</f>
        <v>0</v>
      </c>
      <c r="U842" s="191">
        <f t="array" ref="U842">IF(ISNA(INDEX(AdmittedwithRecentDischarge!$I$28:$W$1527, (MATCH($F842&amp;$R842,AdmittedwithRecentDischarge!$I$28:$I$1527&amp;AdmittedwithRecentDischarge!$M$28:$M$1527,0)))),"",INDEX(AdmittedwithRecentDischarge!$I$28:$W$1527, (MATCH($F842&amp;$R842,AdmittedwithRecentDischarge!$I$28:$I$1527&amp;AdmittedwithRecentDischarge!$M$28:$M$1527,0)),11))</f>
        <v>0</v>
      </c>
      <c r="V842" s="191">
        <f t="array" ref="V842">IF(ISNA(INDEX(AdmittedwithRecentDischarge!$I$28:$W$1527, (MATCH($F842&amp;$R842,AdmittedwithRecentDischarge!$I$28:$I$1527&amp;AdmittedwithRecentDischarge!$M$28:$M$1527,0)))),"",INDEX(AdmittedwithRecentDischarge!$I$28:$W$1527, (MATCH($F842&amp;$R842,AdmittedwithRecentDischarge!$I$28:$I$1527&amp;AdmittedwithRecentDischarge!$M$28:$M$1527,0)),15))</f>
        <v>0</v>
      </c>
      <c r="W842" s="228" t="b">
        <f t="shared" si="76"/>
        <v>0</v>
      </c>
      <c r="X842" s="224" t="str">
        <f t="array" ref="X842">IF(ISNA(VLOOKUP($F842, AdmittedwithRecentDischarge!$I$28:$I$1527,1,FALSE)),"",MAX(IF((AdmittedwithRecentDischarge!$I$28:$I$1527=$F842)*(AdmittedwithRecentDischarge!$K$28:$K$1527&lt;=TransferLog!$J842),AdmittedwithRecentDischarge!$K$28:$K$1527)))</f>
        <v/>
      </c>
      <c r="Y842" s="224" t="b">
        <f t="shared" si="77"/>
        <v>0</v>
      </c>
      <c r="Z842" s="208"/>
      <c r="AA842" s="207" t="str">
        <f t="shared" si="74"/>
        <v/>
      </c>
      <c r="AB842" s="212" t="b">
        <f t="shared" si="78"/>
        <v>0</v>
      </c>
      <c r="AC842" s="213">
        <f t="shared" si="75"/>
        <v>0</v>
      </c>
      <c r="AD842" s="298"/>
      <c r="AE842" s="299"/>
      <c r="AF842" s="21">
        <f t="shared" si="68"/>
        <v>0</v>
      </c>
    </row>
    <row r="843" spans="1:32" s="21" customFormat="1" ht="16.5" customHeight="1">
      <c r="A843" s="22"/>
      <c r="B843" s="22"/>
      <c r="C843" s="22"/>
      <c r="D843" s="115">
        <f t="shared" si="67"/>
        <v>823</v>
      </c>
      <c r="E843" s="248" t="str">
        <f t="array" ref="E843">IF($F843&lt;&gt;"",INDEX(DropDownLists!$K$10:$K$2516,MATCH($F843,DropDownLists!$L$10:$L$2516,0)),"")</f>
        <v/>
      </c>
      <c r="F843" s="116"/>
      <c r="G843" s="118"/>
      <c r="I843" s="144"/>
      <c r="J843" s="141"/>
      <c r="K843" s="145"/>
      <c r="L843" s="146"/>
      <c r="M843" s="195" t="str">
        <f t="array" ref="M843">IF($L843&lt;&gt;"",INDEX(DropDownLists!$H$10:$H$2516,MATCH($L843,DropDownLists!$I$10:$I$2516,0)),"")</f>
        <v/>
      </c>
      <c r="N843" s="148"/>
      <c r="O843" s="148"/>
      <c r="P843" s="146"/>
      <c r="Q843" s="148" t="s">
        <v>190</v>
      </c>
      <c r="R843" s="119" t="str">
        <f t="array" ref="R843">IF(ISNA(VLOOKUP($F843, AdmittedwithRecentDischarge!$I$28:$I$1527,1,FALSE)),"",MAX(IF((AdmittedwithRecentDischarge!$I$28:$I$1527=$F843)*(AdmittedwithRecentDischarge!$M$28:$M$1527&lt;=TransferLog!$J843),AdmittedwithRecentDischarge!$M$28:$M$1527)))</f>
        <v/>
      </c>
      <c r="S843" s="120" t="str">
        <f t="array" ref="S843">IF(ISNA(INDEX(AdmittedwithRecentDischarge!$AH$28:$AH$1527,MATCH($F843&amp;$R843,AdmittedwithRecentDischarge!$I$28:$I$1527&amp;AdmittedwithRecentDischarge!$M$28:$M$1527,0))),"", IF($R843&lt;&gt;"",INDEX(AdmittedwithRecentDischarge!$AH$28:$AH$1527,MATCH($F843&amp;$R843,AdmittedwithRecentDischarge!$I$28:$I$1527&amp;AdmittedwithRecentDischarge!$M$28:$M$1527,0)),""))</f>
        <v/>
      </c>
      <c r="T843" s="190">
        <f t="array" ref="T843">IF(ISNA(INDEX(AdmittedwithRecentDischarge!$I$28:$W$1527, (MATCH($F843&amp;$R843,AdmittedwithRecentDischarge!$I$28:$I$1527&amp;AdmittedwithRecentDischarge!$M$28:$M$1527,0)))),"",INDEX(AdmittedwithRecentDischarge!$I$28:$W$1527, (MATCH($F843&amp;$R843,AdmittedwithRecentDischarge!$I$28:$I$1527&amp;AdmittedwithRecentDischarge!$M$28:$M$1527,0)),9))</f>
        <v>0</v>
      </c>
      <c r="U843" s="191">
        <f t="array" ref="U843">IF(ISNA(INDEX(AdmittedwithRecentDischarge!$I$28:$W$1527, (MATCH($F843&amp;$R843,AdmittedwithRecentDischarge!$I$28:$I$1527&amp;AdmittedwithRecentDischarge!$M$28:$M$1527,0)))),"",INDEX(AdmittedwithRecentDischarge!$I$28:$W$1527, (MATCH($F843&amp;$R843,AdmittedwithRecentDischarge!$I$28:$I$1527&amp;AdmittedwithRecentDischarge!$M$28:$M$1527,0)),11))</f>
        <v>0</v>
      </c>
      <c r="V843" s="191">
        <f t="array" ref="V843">IF(ISNA(INDEX(AdmittedwithRecentDischarge!$I$28:$W$1527, (MATCH($F843&amp;$R843,AdmittedwithRecentDischarge!$I$28:$I$1527&amp;AdmittedwithRecentDischarge!$M$28:$M$1527,0)))),"",INDEX(AdmittedwithRecentDischarge!$I$28:$W$1527, (MATCH($F843&amp;$R843,AdmittedwithRecentDischarge!$I$28:$I$1527&amp;AdmittedwithRecentDischarge!$M$28:$M$1527,0)),15))</f>
        <v>0</v>
      </c>
      <c r="W843" s="228" t="b">
        <f t="shared" si="76"/>
        <v>0</v>
      </c>
      <c r="X843" s="224" t="str">
        <f t="array" ref="X843">IF(ISNA(VLOOKUP($F843, AdmittedwithRecentDischarge!$I$28:$I$1527,1,FALSE)),"",MAX(IF((AdmittedwithRecentDischarge!$I$28:$I$1527=$F843)*(AdmittedwithRecentDischarge!$K$28:$K$1527&lt;=TransferLog!$J843),AdmittedwithRecentDischarge!$K$28:$K$1527)))</f>
        <v/>
      </c>
      <c r="Y843" s="224" t="b">
        <f t="shared" si="77"/>
        <v>0</v>
      </c>
      <c r="Z843" s="208"/>
      <c r="AA843" s="207" t="str">
        <f t="shared" si="74"/>
        <v/>
      </c>
      <c r="AB843" s="212" t="b">
        <f t="shared" si="78"/>
        <v>0</v>
      </c>
      <c r="AC843" s="213">
        <f t="shared" si="75"/>
        <v>0</v>
      </c>
      <c r="AD843" s="298"/>
      <c r="AE843" s="299"/>
      <c r="AF843" s="21">
        <f t="shared" si="68"/>
        <v>0</v>
      </c>
    </row>
    <row r="844" spans="1:32" s="21" customFormat="1" ht="16.5" customHeight="1">
      <c r="A844" s="22"/>
      <c r="B844" s="22"/>
      <c r="C844" s="22"/>
      <c r="D844" s="115">
        <f t="shared" si="67"/>
        <v>824</v>
      </c>
      <c r="E844" s="248" t="str">
        <f t="array" ref="E844">IF($F844&lt;&gt;"",INDEX(DropDownLists!$K$10:$K$2516,MATCH($F844,DropDownLists!$L$10:$L$2516,0)),"")</f>
        <v/>
      </c>
      <c r="F844" s="116"/>
      <c r="G844" s="118"/>
      <c r="I844" s="144"/>
      <c r="J844" s="141"/>
      <c r="K844" s="145"/>
      <c r="L844" s="146"/>
      <c r="M844" s="195" t="str">
        <f t="array" ref="M844">IF($L844&lt;&gt;"",INDEX(DropDownLists!$H$10:$H$2516,MATCH($L844,DropDownLists!$I$10:$I$2516,0)),"")</f>
        <v/>
      </c>
      <c r="N844" s="148"/>
      <c r="O844" s="148"/>
      <c r="P844" s="146"/>
      <c r="Q844" s="148" t="s">
        <v>190</v>
      </c>
      <c r="R844" s="119" t="str">
        <f t="array" ref="R844">IF(ISNA(VLOOKUP($F844, AdmittedwithRecentDischarge!$I$28:$I$1527,1,FALSE)),"",MAX(IF((AdmittedwithRecentDischarge!$I$28:$I$1527=$F844)*(AdmittedwithRecentDischarge!$M$28:$M$1527&lt;=TransferLog!$J844),AdmittedwithRecentDischarge!$M$28:$M$1527)))</f>
        <v/>
      </c>
      <c r="S844" s="120" t="str">
        <f t="array" ref="S844">IF(ISNA(INDEX(AdmittedwithRecentDischarge!$AH$28:$AH$1527,MATCH($F844&amp;$R844,AdmittedwithRecentDischarge!$I$28:$I$1527&amp;AdmittedwithRecentDischarge!$M$28:$M$1527,0))),"", IF($R844&lt;&gt;"",INDEX(AdmittedwithRecentDischarge!$AH$28:$AH$1527,MATCH($F844&amp;$R844,AdmittedwithRecentDischarge!$I$28:$I$1527&amp;AdmittedwithRecentDischarge!$M$28:$M$1527,0)),""))</f>
        <v/>
      </c>
      <c r="T844" s="190">
        <f t="array" ref="T844">IF(ISNA(INDEX(AdmittedwithRecentDischarge!$I$28:$W$1527, (MATCH($F844&amp;$R844,AdmittedwithRecentDischarge!$I$28:$I$1527&amp;AdmittedwithRecentDischarge!$M$28:$M$1527,0)))),"",INDEX(AdmittedwithRecentDischarge!$I$28:$W$1527, (MATCH($F844&amp;$R844,AdmittedwithRecentDischarge!$I$28:$I$1527&amp;AdmittedwithRecentDischarge!$M$28:$M$1527,0)),9))</f>
        <v>0</v>
      </c>
      <c r="U844" s="191">
        <f t="array" ref="U844">IF(ISNA(INDEX(AdmittedwithRecentDischarge!$I$28:$W$1527, (MATCH($F844&amp;$R844,AdmittedwithRecentDischarge!$I$28:$I$1527&amp;AdmittedwithRecentDischarge!$M$28:$M$1527,0)))),"",INDEX(AdmittedwithRecentDischarge!$I$28:$W$1527, (MATCH($F844&amp;$R844,AdmittedwithRecentDischarge!$I$28:$I$1527&amp;AdmittedwithRecentDischarge!$M$28:$M$1527,0)),11))</f>
        <v>0</v>
      </c>
      <c r="V844" s="191">
        <f t="array" ref="V844">IF(ISNA(INDEX(AdmittedwithRecentDischarge!$I$28:$W$1527, (MATCH($F844&amp;$R844,AdmittedwithRecentDischarge!$I$28:$I$1527&amp;AdmittedwithRecentDischarge!$M$28:$M$1527,0)))),"",INDEX(AdmittedwithRecentDischarge!$I$28:$W$1527, (MATCH($F844&amp;$R844,AdmittedwithRecentDischarge!$I$28:$I$1527&amp;AdmittedwithRecentDischarge!$M$28:$M$1527,0)),15))</f>
        <v>0</v>
      </c>
      <c r="W844" s="228" t="b">
        <f t="shared" si="76"/>
        <v>0</v>
      </c>
      <c r="X844" s="224" t="str">
        <f t="array" ref="X844">IF(ISNA(VLOOKUP($F844, AdmittedwithRecentDischarge!$I$28:$I$1527,1,FALSE)),"",MAX(IF((AdmittedwithRecentDischarge!$I$28:$I$1527=$F844)*(AdmittedwithRecentDischarge!$K$28:$K$1527&lt;=TransferLog!$J844),AdmittedwithRecentDischarge!$K$28:$K$1527)))</f>
        <v/>
      </c>
      <c r="Y844" s="224" t="b">
        <f t="shared" si="77"/>
        <v>0</v>
      </c>
      <c r="Z844" s="208"/>
      <c r="AA844" s="207" t="str">
        <f t="shared" si="74"/>
        <v/>
      </c>
      <c r="AB844" s="212" t="b">
        <f t="shared" si="78"/>
        <v>0</v>
      </c>
      <c r="AC844" s="213">
        <f t="shared" si="75"/>
        <v>0</v>
      </c>
      <c r="AD844" s="298"/>
      <c r="AE844" s="299"/>
      <c r="AF844" s="21">
        <f t="shared" si="68"/>
        <v>0</v>
      </c>
    </row>
    <row r="845" spans="1:32" s="21" customFormat="1" ht="16.5" customHeight="1">
      <c r="A845" s="22"/>
      <c r="B845" s="22"/>
      <c r="C845" s="22"/>
      <c r="D845" s="115">
        <f t="shared" si="67"/>
        <v>825</v>
      </c>
      <c r="E845" s="248" t="str">
        <f t="array" ref="E845">IF($F845&lt;&gt;"",INDEX(DropDownLists!$K$10:$K$2516,MATCH($F845,DropDownLists!$L$10:$L$2516,0)),"")</f>
        <v/>
      </c>
      <c r="F845" s="116"/>
      <c r="G845" s="118"/>
      <c r="I845" s="144"/>
      <c r="J845" s="141"/>
      <c r="K845" s="145"/>
      <c r="L845" s="146"/>
      <c r="M845" s="195" t="str">
        <f t="array" ref="M845">IF($L845&lt;&gt;"",INDEX(DropDownLists!$H$10:$H$2516,MATCH($L845,DropDownLists!$I$10:$I$2516,0)),"")</f>
        <v/>
      </c>
      <c r="N845" s="148"/>
      <c r="O845" s="148"/>
      <c r="P845" s="146"/>
      <c r="Q845" s="148" t="s">
        <v>190</v>
      </c>
      <c r="R845" s="119" t="str">
        <f t="array" ref="R845">IF(ISNA(VLOOKUP($F845, AdmittedwithRecentDischarge!$I$28:$I$1527,1,FALSE)),"",MAX(IF((AdmittedwithRecentDischarge!$I$28:$I$1527=$F845)*(AdmittedwithRecentDischarge!$M$28:$M$1527&lt;=TransferLog!$J845),AdmittedwithRecentDischarge!$M$28:$M$1527)))</f>
        <v/>
      </c>
      <c r="S845" s="120" t="str">
        <f t="array" ref="S845">IF(ISNA(INDEX(AdmittedwithRecentDischarge!$AH$28:$AH$1527,MATCH($F845&amp;$R845,AdmittedwithRecentDischarge!$I$28:$I$1527&amp;AdmittedwithRecentDischarge!$M$28:$M$1527,0))),"", IF($R845&lt;&gt;"",INDEX(AdmittedwithRecentDischarge!$AH$28:$AH$1527,MATCH($F845&amp;$R845,AdmittedwithRecentDischarge!$I$28:$I$1527&amp;AdmittedwithRecentDischarge!$M$28:$M$1527,0)),""))</f>
        <v/>
      </c>
      <c r="T845" s="190">
        <f t="array" ref="T845">IF(ISNA(INDEX(AdmittedwithRecentDischarge!$I$28:$W$1527, (MATCH($F845&amp;$R845,AdmittedwithRecentDischarge!$I$28:$I$1527&amp;AdmittedwithRecentDischarge!$M$28:$M$1527,0)))),"",INDEX(AdmittedwithRecentDischarge!$I$28:$W$1527, (MATCH($F845&amp;$R845,AdmittedwithRecentDischarge!$I$28:$I$1527&amp;AdmittedwithRecentDischarge!$M$28:$M$1527,0)),9))</f>
        <v>0</v>
      </c>
      <c r="U845" s="191">
        <f t="array" ref="U845">IF(ISNA(INDEX(AdmittedwithRecentDischarge!$I$28:$W$1527, (MATCH($F845&amp;$R845,AdmittedwithRecentDischarge!$I$28:$I$1527&amp;AdmittedwithRecentDischarge!$M$28:$M$1527,0)))),"",INDEX(AdmittedwithRecentDischarge!$I$28:$W$1527, (MATCH($F845&amp;$R845,AdmittedwithRecentDischarge!$I$28:$I$1527&amp;AdmittedwithRecentDischarge!$M$28:$M$1527,0)),11))</f>
        <v>0</v>
      </c>
      <c r="V845" s="191">
        <f t="array" ref="V845">IF(ISNA(INDEX(AdmittedwithRecentDischarge!$I$28:$W$1527, (MATCH($F845&amp;$R845,AdmittedwithRecentDischarge!$I$28:$I$1527&amp;AdmittedwithRecentDischarge!$M$28:$M$1527,0)))),"",INDEX(AdmittedwithRecentDischarge!$I$28:$W$1527, (MATCH($F845&amp;$R845,AdmittedwithRecentDischarge!$I$28:$I$1527&amp;AdmittedwithRecentDischarge!$M$28:$M$1527,0)),15))</f>
        <v>0</v>
      </c>
      <c r="W845" s="228" t="b">
        <f t="shared" si="76"/>
        <v>0</v>
      </c>
      <c r="X845" s="224" t="str">
        <f t="array" ref="X845">IF(ISNA(VLOOKUP($F845, AdmittedwithRecentDischarge!$I$28:$I$1527,1,FALSE)),"",MAX(IF((AdmittedwithRecentDischarge!$I$28:$I$1527=$F845)*(AdmittedwithRecentDischarge!$K$28:$K$1527&lt;=TransferLog!$J845),AdmittedwithRecentDischarge!$K$28:$K$1527)))</f>
        <v/>
      </c>
      <c r="Y845" s="224" t="b">
        <f t="shared" si="77"/>
        <v>0</v>
      </c>
      <c r="Z845" s="208"/>
      <c r="AA845" s="207" t="str">
        <f t="shared" si="74"/>
        <v/>
      </c>
      <c r="AB845" s="212" t="b">
        <f t="shared" si="78"/>
        <v>0</v>
      </c>
      <c r="AC845" s="213">
        <f t="shared" si="75"/>
        <v>0</v>
      </c>
      <c r="AD845" s="298"/>
      <c r="AE845" s="299"/>
      <c r="AF845" s="21">
        <f t="shared" si="68"/>
        <v>0</v>
      </c>
    </row>
    <row r="846" spans="1:32" s="21" customFormat="1" ht="16.5" customHeight="1">
      <c r="A846" s="22"/>
      <c r="B846" s="22"/>
      <c r="C846" s="22"/>
      <c r="D846" s="115">
        <f t="shared" si="67"/>
        <v>826</v>
      </c>
      <c r="E846" s="248" t="str">
        <f t="array" ref="E846">IF($F846&lt;&gt;"",INDEX(DropDownLists!$K$10:$K$2516,MATCH($F846,DropDownLists!$L$10:$L$2516,0)),"")</f>
        <v/>
      </c>
      <c r="F846" s="116"/>
      <c r="G846" s="118"/>
      <c r="I846" s="144"/>
      <c r="J846" s="141"/>
      <c r="K846" s="145"/>
      <c r="L846" s="146"/>
      <c r="M846" s="195" t="str">
        <f t="array" ref="M846">IF($L846&lt;&gt;"",INDEX(DropDownLists!$H$10:$H$2516,MATCH($L846,DropDownLists!$I$10:$I$2516,0)),"")</f>
        <v/>
      </c>
      <c r="N846" s="148"/>
      <c r="O846" s="148"/>
      <c r="P846" s="146"/>
      <c r="Q846" s="148" t="s">
        <v>190</v>
      </c>
      <c r="R846" s="119" t="str">
        <f t="array" ref="R846">IF(ISNA(VLOOKUP($F846, AdmittedwithRecentDischarge!$I$28:$I$1527,1,FALSE)),"",MAX(IF((AdmittedwithRecentDischarge!$I$28:$I$1527=$F846)*(AdmittedwithRecentDischarge!$M$28:$M$1527&lt;=TransferLog!$J846),AdmittedwithRecentDischarge!$M$28:$M$1527)))</f>
        <v/>
      </c>
      <c r="S846" s="120" t="str">
        <f t="array" ref="S846">IF(ISNA(INDEX(AdmittedwithRecentDischarge!$AH$28:$AH$1527,MATCH($F846&amp;$R846,AdmittedwithRecentDischarge!$I$28:$I$1527&amp;AdmittedwithRecentDischarge!$M$28:$M$1527,0))),"", IF($R846&lt;&gt;"",INDEX(AdmittedwithRecentDischarge!$AH$28:$AH$1527,MATCH($F846&amp;$R846,AdmittedwithRecentDischarge!$I$28:$I$1527&amp;AdmittedwithRecentDischarge!$M$28:$M$1527,0)),""))</f>
        <v/>
      </c>
      <c r="T846" s="190">
        <f t="array" ref="T846">IF(ISNA(INDEX(AdmittedwithRecentDischarge!$I$28:$W$1527, (MATCH($F846&amp;$R846,AdmittedwithRecentDischarge!$I$28:$I$1527&amp;AdmittedwithRecentDischarge!$M$28:$M$1527,0)))),"",INDEX(AdmittedwithRecentDischarge!$I$28:$W$1527, (MATCH($F846&amp;$R846,AdmittedwithRecentDischarge!$I$28:$I$1527&amp;AdmittedwithRecentDischarge!$M$28:$M$1527,0)),9))</f>
        <v>0</v>
      </c>
      <c r="U846" s="191">
        <f t="array" ref="U846">IF(ISNA(INDEX(AdmittedwithRecentDischarge!$I$28:$W$1527, (MATCH($F846&amp;$R846,AdmittedwithRecentDischarge!$I$28:$I$1527&amp;AdmittedwithRecentDischarge!$M$28:$M$1527,0)))),"",INDEX(AdmittedwithRecentDischarge!$I$28:$W$1527, (MATCH($F846&amp;$R846,AdmittedwithRecentDischarge!$I$28:$I$1527&amp;AdmittedwithRecentDischarge!$M$28:$M$1527,0)),11))</f>
        <v>0</v>
      </c>
      <c r="V846" s="191">
        <f t="array" ref="V846">IF(ISNA(INDEX(AdmittedwithRecentDischarge!$I$28:$W$1527, (MATCH($F846&amp;$R846,AdmittedwithRecentDischarge!$I$28:$I$1527&amp;AdmittedwithRecentDischarge!$M$28:$M$1527,0)))),"",INDEX(AdmittedwithRecentDischarge!$I$28:$W$1527, (MATCH($F846&amp;$R846,AdmittedwithRecentDischarge!$I$28:$I$1527&amp;AdmittedwithRecentDischarge!$M$28:$M$1527,0)),15))</f>
        <v>0</v>
      </c>
      <c r="W846" s="228" t="b">
        <f t="shared" si="76"/>
        <v>0</v>
      </c>
      <c r="X846" s="224" t="str">
        <f t="array" ref="X846">IF(ISNA(VLOOKUP($F846, AdmittedwithRecentDischarge!$I$28:$I$1527,1,FALSE)),"",MAX(IF((AdmittedwithRecentDischarge!$I$28:$I$1527=$F846)*(AdmittedwithRecentDischarge!$K$28:$K$1527&lt;=TransferLog!$J846),AdmittedwithRecentDischarge!$K$28:$K$1527)))</f>
        <v/>
      </c>
      <c r="Y846" s="224" t="b">
        <f t="shared" si="77"/>
        <v>0</v>
      </c>
      <c r="Z846" s="208"/>
      <c r="AA846" s="207" t="str">
        <f t="shared" si="74"/>
        <v/>
      </c>
      <c r="AB846" s="212" t="b">
        <f t="shared" si="78"/>
        <v>0</v>
      </c>
      <c r="AC846" s="213">
        <f t="shared" si="75"/>
        <v>0</v>
      </c>
      <c r="AD846" s="298"/>
      <c r="AE846" s="299"/>
      <c r="AF846" s="21">
        <f t="shared" si="68"/>
        <v>0</v>
      </c>
    </row>
    <row r="847" spans="1:32" s="21" customFormat="1" ht="16.5" customHeight="1">
      <c r="A847" s="22"/>
      <c r="B847" s="22"/>
      <c r="C847" s="22"/>
      <c r="D847" s="115">
        <f t="shared" si="67"/>
        <v>827</v>
      </c>
      <c r="E847" s="248" t="str">
        <f t="array" ref="E847">IF($F847&lt;&gt;"",INDEX(DropDownLists!$K$10:$K$2516,MATCH($F847,DropDownLists!$L$10:$L$2516,0)),"")</f>
        <v/>
      </c>
      <c r="F847" s="116"/>
      <c r="G847" s="118"/>
      <c r="I847" s="144"/>
      <c r="J847" s="141"/>
      <c r="K847" s="145"/>
      <c r="L847" s="146"/>
      <c r="M847" s="195" t="str">
        <f t="array" ref="M847">IF($L847&lt;&gt;"",INDEX(DropDownLists!$H$10:$H$2516,MATCH($L847,DropDownLists!$I$10:$I$2516,0)),"")</f>
        <v/>
      </c>
      <c r="N847" s="148"/>
      <c r="O847" s="148"/>
      <c r="P847" s="146"/>
      <c r="Q847" s="148" t="s">
        <v>190</v>
      </c>
      <c r="R847" s="119" t="str">
        <f t="array" ref="R847">IF(ISNA(VLOOKUP($F847, AdmittedwithRecentDischarge!$I$28:$I$1527,1,FALSE)),"",MAX(IF((AdmittedwithRecentDischarge!$I$28:$I$1527=$F847)*(AdmittedwithRecentDischarge!$M$28:$M$1527&lt;=TransferLog!$J847),AdmittedwithRecentDischarge!$M$28:$M$1527)))</f>
        <v/>
      </c>
      <c r="S847" s="120" t="str">
        <f t="array" ref="S847">IF(ISNA(INDEX(AdmittedwithRecentDischarge!$AH$28:$AH$1527,MATCH($F847&amp;$R847,AdmittedwithRecentDischarge!$I$28:$I$1527&amp;AdmittedwithRecentDischarge!$M$28:$M$1527,0))),"", IF($R847&lt;&gt;"",INDEX(AdmittedwithRecentDischarge!$AH$28:$AH$1527,MATCH($F847&amp;$R847,AdmittedwithRecentDischarge!$I$28:$I$1527&amp;AdmittedwithRecentDischarge!$M$28:$M$1527,0)),""))</f>
        <v/>
      </c>
      <c r="T847" s="190">
        <f t="array" ref="T847">IF(ISNA(INDEX(AdmittedwithRecentDischarge!$I$28:$W$1527, (MATCH($F847&amp;$R847,AdmittedwithRecentDischarge!$I$28:$I$1527&amp;AdmittedwithRecentDischarge!$M$28:$M$1527,0)))),"",INDEX(AdmittedwithRecentDischarge!$I$28:$W$1527, (MATCH($F847&amp;$R847,AdmittedwithRecentDischarge!$I$28:$I$1527&amp;AdmittedwithRecentDischarge!$M$28:$M$1527,0)),9))</f>
        <v>0</v>
      </c>
      <c r="U847" s="191">
        <f t="array" ref="U847">IF(ISNA(INDEX(AdmittedwithRecentDischarge!$I$28:$W$1527, (MATCH($F847&amp;$R847,AdmittedwithRecentDischarge!$I$28:$I$1527&amp;AdmittedwithRecentDischarge!$M$28:$M$1527,0)))),"",INDEX(AdmittedwithRecentDischarge!$I$28:$W$1527, (MATCH($F847&amp;$R847,AdmittedwithRecentDischarge!$I$28:$I$1527&amp;AdmittedwithRecentDischarge!$M$28:$M$1527,0)),11))</f>
        <v>0</v>
      </c>
      <c r="V847" s="191">
        <f t="array" ref="V847">IF(ISNA(INDEX(AdmittedwithRecentDischarge!$I$28:$W$1527, (MATCH($F847&amp;$R847,AdmittedwithRecentDischarge!$I$28:$I$1527&amp;AdmittedwithRecentDischarge!$M$28:$M$1527,0)))),"",INDEX(AdmittedwithRecentDischarge!$I$28:$W$1527, (MATCH($F847&amp;$R847,AdmittedwithRecentDischarge!$I$28:$I$1527&amp;AdmittedwithRecentDischarge!$M$28:$M$1527,0)),15))</f>
        <v>0</v>
      </c>
      <c r="W847" s="228" t="b">
        <f t="shared" si="76"/>
        <v>0</v>
      </c>
      <c r="X847" s="224" t="str">
        <f t="array" ref="X847">IF(ISNA(VLOOKUP($F847, AdmittedwithRecentDischarge!$I$28:$I$1527,1,FALSE)),"",MAX(IF((AdmittedwithRecentDischarge!$I$28:$I$1527=$F847)*(AdmittedwithRecentDischarge!$K$28:$K$1527&lt;=TransferLog!$J847),AdmittedwithRecentDischarge!$K$28:$K$1527)))</f>
        <v/>
      </c>
      <c r="Y847" s="224" t="b">
        <f t="shared" si="77"/>
        <v>0</v>
      </c>
      <c r="Z847" s="208"/>
      <c r="AA847" s="207" t="str">
        <f t="shared" si="74"/>
        <v/>
      </c>
      <c r="AB847" s="212" t="b">
        <f t="shared" si="78"/>
        <v>0</v>
      </c>
      <c r="AC847" s="213">
        <f t="shared" si="75"/>
        <v>0</v>
      </c>
      <c r="AD847" s="298"/>
      <c r="AE847" s="299"/>
      <c r="AF847" s="21">
        <f t="shared" si="68"/>
        <v>0</v>
      </c>
    </row>
    <row r="848" spans="1:32" s="21" customFormat="1" ht="16.5" customHeight="1">
      <c r="A848" s="22"/>
      <c r="B848" s="22"/>
      <c r="C848" s="22"/>
      <c r="D848" s="115">
        <f t="shared" si="67"/>
        <v>828</v>
      </c>
      <c r="E848" s="248" t="str">
        <f t="array" ref="E848">IF($F848&lt;&gt;"",INDEX(DropDownLists!$K$10:$K$2516,MATCH($F848,DropDownLists!$L$10:$L$2516,0)),"")</f>
        <v/>
      </c>
      <c r="F848" s="116"/>
      <c r="G848" s="118"/>
      <c r="I848" s="144"/>
      <c r="J848" s="141"/>
      <c r="K848" s="145"/>
      <c r="L848" s="146"/>
      <c r="M848" s="195" t="str">
        <f t="array" ref="M848">IF($L848&lt;&gt;"",INDEX(DropDownLists!$H$10:$H$2516,MATCH($L848,DropDownLists!$I$10:$I$2516,0)),"")</f>
        <v/>
      </c>
      <c r="N848" s="148"/>
      <c r="O848" s="148"/>
      <c r="P848" s="146"/>
      <c r="Q848" s="148" t="s">
        <v>190</v>
      </c>
      <c r="R848" s="119" t="str">
        <f t="array" ref="R848">IF(ISNA(VLOOKUP($F848, AdmittedwithRecentDischarge!$I$28:$I$1527,1,FALSE)),"",MAX(IF((AdmittedwithRecentDischarge!$I$28:$I$1527=$F848)*(AdmittedwithRecentDischarge!$M$28:$M$1527&lt;=TransferLog!$J848),AdmittedwithRecentDischarge!$M$28:$M$1527)))</f>
        <v/>
      </c>
      <c r="S848" s="120" t="str">
        <f t="array" ref="S848">IF(ISNA(INDEX(AdmittedwithRecentDischarge!$AH$28:$AH$1527,MATCH($F848&amp;$R848,AdmittedwithRecentDischarge!$I$28:$I$1527&amp;AdmittedwithRecentDischarge!$M$28:$M$1527,0))),"", IF($R848&lt;&gt;"",INDEX(AdmittedwithRecentDischarge!$AH$28:$AH$1527,MATCH($F848&amp;$R848,AdmittedwithRecentDischarge!$I$28:$I$1527&amp;AdmittedwithRecentDischarge!$M$28:$M$1527,0)),""))</f>
        <v/>
      </c>
      <c r="T848" s="190">
        <f t="array" ref="T848">IF(ISNA(INDEX(AdmittedwithRecentDischarge!$I$28:$W$1527, (MATCH($F848&amp;$R848,AdmittedwithRecentDischarge!$I$28:$I$1527&amp;AdmittedwithRecentDischarge!$M$28:$M$1527,0)))),"",INDEX(AdmittedwithRecentDischarge!$I$28:$W$1527, (MATCH($F848&amp;$R848,AdmittedwithRecentDischarge!$I$28:$I$1527&amp;AdmittedwithRecentDischarge!$M$28:$M$1527,0)),9))</f>
        <v>0</v>
      </c>
      <c r="U848" s="191">
        <f t="array" ref="U848">IF(ISNA(INDEX(AdmittedwithRecentDischarge!$I$28:$W$1527, (MATCH($F848&amp;$R848,AdmittedwithRecentDischarge!$I$28:$I$1527&amp;AdmittedwithRecentDischarge!$M$28:$M$1527,0)))),"",INDEX(AdmittedwithRecentDischarge!$I$28:$W$1527, (MATCH($F848&amp;$R848,AdmittedwithRecentDischarge!$I$28:$I$1527&amp;AdmittedwithRecentDischarge!$M$28:$M$1527,0)),11))</f>
        <v>0</v>
      </c>
      <c r="V848" s="191">
        <f t="array" ref="V848">IF(ISNA(INDEX(AdmittedwithRecentDischarge!$I$28:$W$1527, (MATCH($F848&amp;$R848,AdmittedwithRecentDischarge!$I$28:$I$1527&amp;AdmittedwithRecentDischarge!$M$28:$M$1527,0)))),"",INDEX(AdmittedwithRecentDischarge!$I$28:$W$1527, (MATCH($F848&amp;$R848,AdmittedwithRecentDischarge!$I$28:$I$1527&amp;AdmittedwithRecentDischarge!$M$28:$M$1527,0)),15))</f>
        <v>0</v>
      </c>
      <c r="W848" s="228" t="b">
        <f t="shared" si="76"/>
        <v>0</v>
      </c>
      <c r="X848" s="224" t="str">
        <f t="array" ref="X848">IF(ISNA(VLOOKUP($F848, AdmittedwithRecentDischarge!$I$28:$I$1527,1,FALSE)),"",MAX(IF((AdmittedwithRecentDischarge!$I$28:$I$1527=$F848)*(AdmittedwithRecentDischarge!$K$28:$K$1527&lt;=TransferLog!$J848),AdmittedwithRecentDischarge!$K$28:$K$1527)))</f>
        <v/>
      </c>
      <c r="Y848" s="224" t="b">
        <f t="shared" si="77"/>
        <v>0</v>
      </c>
      <c r="Z848" s="208"/>
      <c r="AA848" s="207" t="str">
        <f t="shared" si="74"/>
        <v/>
      </c>
      <c r="AB848" s="212" t="b">
        <f t="shared" si="78"/>
        <v>0</v>
      </c>
      <c r="AC848" s="213">
        <f t="shared" si="75"/>
        <v>0</v>
      </c>
      <c r="AD848" s="298"/>
      <c r="AE848" s="299"/>
      <c r="AF848" s="21">
        <f t="shared" si="68"/>
        <v>0</v>
      </c>
    </row>
    <row r="849" spans="1:32" s="21" customFormat="1" ht="16.5" customHeight="1">
      <c r="A849" s="22"/>
      <c r="B849" s="22"/>
      <c r="C849" s="22"/>
      <c r="D849" s="115">
        <f t="shared" si="67"/>
        <v>829</v>
      </c>
      <c r="E849" s="248" t="str">
        <f t="array" ref="E849">IF($F849&lt;&gt;"",INDEX(DropDownLists!$K$10:$K$2516,MATCH($F849,DropDownLists!$L$10:$L$2516,0)),"")</f>
        <v/>
      </c>
      <c r="F849" s="116"/>
      <c r="G849" s="118"/>
      <c r="I849" s="144"/>
      <c r="J849" s="141"/>
      <c r="K849" s="145"/>
      <c r="L849" s="146"/>
      <c r="M849" s="195" t="str">
        <f t="array" ref="M849">IF($L849&lt;&gt;"",INDEX(DropDownLists!$H$10:$H$2516,MATCH($L849,DropDownLists!$I$10:$I$2516,0)),"")</f>
        <v/>
      </c>
      <c r="N849" s="148"/>
      <c r="O849" s="148"/>
      <c r="P849" s="146"/>
      <c r="Q849" s="148" t="s">
        <v>190</v>
      </c>
      <c r="R849" s="119" t="str">
        <f t="array" ref="R849">IF(ISNA(VLOOKUP($F849, AdmittedwithRecentDischarge!$I$28:$I$1527,1,FALSE)),"",MAX(IF((AdmittedwithRecentDischarge!$I$28:$I$1527=$F849)*(AdmittedwithRecentDischarge!$M$28:$M$1527&lt;=TransferLog!$J849),AdmittedwithRecentDischarge!$M$28:$M$1527)))</f>
        <v/>
      </c>
      <c r="S849" s="120" t="str">
        <f t="array" ref="S849">IF(ISNA(INDEX(AdmittedwithRecentDischarge!$AH$28:$AH$1527,MATCH($F849&amp;$R849,AdmittedwithRecentDischarge!$I$28:$I$1527&amp;AdmittedwithRecentDischarge!$M$28:$M$1527,0))),"", IF($R849&lt;&gt;"",INDEX(AdmittedwithRecentDischarge!$AH$28:$AH$1527,MATCH($F849&amp;$R849,AdmittedwithRecentDischarge!$I$28:$I$1527&amp;AdmittedwithRecentDischarge!$M$28:$M$1527,0)),""))</f>
        <v/>
      </c>
      <c r="T849" s="190">
        <f t="array" ref="T849">IF(ISNA(INDEX(AdmittedwithRecentDischarge!$I$28:$W$1527, (MATCH($F849&amp;$R849,AdmittedwithRecentDischarge!$I$28:$I$1527&amp;AdmittedwithRecentDischarge!$M$28:$M$1527,0)))),"",INDEX(AdmittedwithRecentDischarge!$I$28:$W$1527, (MATCH($F849&amp;$R849,AdmittedwithRecentDischarge!$I$28:$I$1527&amp;AdmittedwithRecentDischarge!$M$28:$M$1527,0)),9))</f>
        <v>0</v>
      </c>
      <c r="U849" s="191">
        <f t="array" ref="U849">IF(ISNA(INDEX(AdmittedwithRecentDischarge!$I$28:$W$1527, (MATCH($F849&amp;$R849,AdmittedwithRecentDischarge!$I$28:$I$1527&amp;AdmittedwithRecentDischarge!$M$28:$M$1527,0)))),"",INDEX(AdmittedwithRecentDischarge!$I$28:$W$1527, (MATCH($F849&amp;$R849,AdmittedwithRecentDischarge!$I$28:$I$1527&amp;AdmittedwithRecentDischarge!$M$28:$M$1527,0)),11))</f>
        <v>0</v>
      </c>
      <c r="V849" s="191">
        <f t="array" ref="V849">IF(ISNA(INDEX(AdmittedwithRecentDischarge!$I$28:$W$1527, (MATCH($F849&amp;$R849,AdmittedwithRecentDischarge!$I$28:$I$1527&amp;AdmittedwithRecentDischarge!$M$28:$M$1527,0)))),"",INDEX(AdmittedwithRecentDischarge!$I$28:$W$1527, (MATCH($F849&amp;$R849,AdmittedwithRecentDischarge!$I$28:$I$1527&amp;AdmittedwithRecentDischarge!$M$28:$M$1527,0)),15))</f>
        <v>0</v>
      </c>
      <c r="W849" s="228" t="b">
        <f t="shared" si="76"/>
        <v>0</v>
      </c>
      <c r="X849" s="224" t="str">
        <f t="array" ref="X849">IF(ISNA(VLOOKUP($F849, AdmittedwithRecentDischarge!$I$28:$I$1527,1,FALSE)),"",MAX(IF((AdmittedwithRecentDischarge!$I$28:$I$1527=$F849)*(AdmittedwithRecentDischarge!$K$28:$K$1527&lt;=TransferLog!$J849),AdmittedwithRecentDischarge!$K$28:$K$1527)))</f>
        <v/>
      </c>
      <c r="Y849" s="224" t="b">
        <f t="shared" si="77"/>
        <v>0</v>
      </c>
      <c r="Z849" s="208"/>
      <c r="AA849" s="207" t="str">
        <f t="shared" si="74"/>
        <v/>
      </c>
      <c r="AB849" s="212" t="b">
        <f t="shared" si="78"/>
        <v>0</v>
      </c>
      <c r="AC849" s="213">
        <f t="shared" si="75"/>
        <v>0</v>
      </c>
      <c r="AD849" s="298"/>
      <c r="AE849" s="299"/>
      <c r="AF849" s="21">
        <f t="shared" si="68"/>
        <v>0</v>
      </c>
    </row>
    <row r="850" spans="1:32" s="21" customFormat="1" ht="16.5" customHeight="1">
      <c r="A850" s="22"/>
      <c r="B850" s="22"/>
      <c r="C850" s="22"/>
      <c r="D850" s="115">
        <f t="shared" si="67"/>
        <v>830</v>
      </c>
      <c r="E850" s="248" t="str">
        <f t="array" ref="E850">IF($F850&lt;&gt;"",INDEX(DropDownLists!$K$10:$K$2516,MATCH($F850,DropDownLists!$L$10:$L$2516,0)),"")</f>
        <v/>
      </c>
      <c r="F850" s="116"/>
      <c r="G850" s="118"/>
      <c r="I850" s="144"/>
      <c r="J850" s="141"/>
      <c r="K850" s="145"/>
      <c r="L850" s="146"/>
      <c r="M850" s="195" t="str">
        <f t="array" ref="M850">IF($L850&lt;&gt;"",INDEX(DropDownLists!$H$10:$H$2516,MATCH($L850,DropDownLists!$I$10:$I$2516,0)),"")</f>
        <v/>
      </c>
      <c r="N850" s="148"/>
      <c r="O850" s="148"/>
      <c r="P850" s="146"/>
      <c r="Q850" s="148" t="s">
        <v>190</v>
      </c>
      <c r="R850" s="119" t="str">
        <f t="array" ref="R850">IF(ISNA(VLOOKUP($F850, AdmittedwithRecentDischarge!$I$28:$I$1527,1,FALSE)),"",MAX(IF((AdmittedwithRecentDischarge!$I$28:$I$1527=$F850)*(AdmittedwithRecentDischarge!$M$28:$M$1527&lt;=TransferLog!$J850),AdmittedwithRecentDischarge!$M$28:$M$1527)))</f>
        <v/>
      </c>
      <c r="S850" s="120" t="str">
        <f t="array" ref="S850">IF(ISNA(INDEX(AdmittedwithRecentDischarge!$AH$28:$AH$1527,MATCH($F850&amp;$R850,AdmittedwithRecentDischarge!$I$28:$I$1527&amp;AdmittedwithRecentDischarge!$M$28:$M$1527,0))),"", IF($R850&lt;&gt;"",INDEX(AdmittedwithRecentDischarge!$AH$28:$AH$1527,MATCH($F850&amp;$R850,AdmittedwithRecentDischarge!$I$28:$I$1527&amp;AdmittedwithRecentDischarge!$M$28:$M$1527,0)),""))</f>
        <v/>
      </c>
      <c r="T850" s="190">
        <f t="array" ref="T850">IF(ISNA(INDEX(AdmittedwithRecentDischarge!$I$28:$W$1527, (MATCH($F850&amp;$R850,AdmittedwithRecentDischarge!$I$28:$I$1527&amp;AdmittedwithRecentDischarge!$M$28:$M$1527,0)))),"",INDEX(AdmittedwithRecentDischarge!$I$28:$W$1527, (MATCH($F850&amp;$R850,AdmittedwithRecentDischarge!$I$28:$I$1527&amp;AdmittedwithRecentDischarge!$M$28:$M$1527,0)),9))</f>
        <v>0</v>
      </c>
      <c r="U850" s="191">
        <f t="array" ref="U850">IF(ISNA(INDEX(AdmittedwithRecentDischarge!$I$28:$W$1527, (MATCH($F850&amp;$R850,AdmittedwithRecentDischarge!$I$28:$I$1527&amp;AdmittedwithRecentDischarge!$M$28:$M$1527,0)))),"",INDEX(AdmittedwithRecentDischarge!$I$28:$W$1527, (MATCH($F850&amp;$R850,AdmittedwithRecentDischarge!$I$28:$I$1527&amp;AdmittedwithRecentDischarge!$M$28:$M$1527,0)),11))</f>
        <v>0</v>
      </c>
      <c r="V850" s="191">
        <f t="array" ref="V850">IF(ISNA(INDEX(AdmittedwithRecentDischarge!$I$28:$W$1527, (MATCH($F850&amp;$R850,AdmittedwithRecentDischarge!$I$28:$I$1527&amp;AdmittedwithRecentDischarge!$M$28:$M$1527,0)))),"",INDEX(AdmittedwithRecentDischarge!$I$28:$W$1527, (MATCH($F850&amp;$R850,AdmittedwithRecentDischarge!$I$28:$I$1527&amp;AdmittedwithRecentDischarge!$M$28:$M$1527,0)),15))</f>
        <v>0</v>
      </c>
      <c r="W850" s="228" t="b">
        <f t="shared" si="76"/>
        <v>0</v>
      </c>
      <c r="X850" s="224" t="str">
        <f t="array" ref="X850">IF(ISNA(VLOOKUP($F850, AdmittedwithRecentDischarge!$I$28:$I$1527,1,FALSE)),"",MAX(IF((AdmittedwithRecentDischarge!$I$28:$I$1527=$F850)*(AdmittedwithRecentDischarge!$K$28:$K$1527&lt;=TransferLog!$J850),AdmittedwithRecentDischarge!$K$28:$K$1527)))</f>
        <v/>
      </c>
      <c r="Y850" s="224" t="b">
        <f t="shared" si="77"/>
        <v>0</v>
      </c>
      <c r="Z850" s="208"/>
      <c r="AA850" s="207" t="str">
        <f t="shared" si="74"/>
        <v/>
      </c>
      <c r="AB850" s="212" t="b">
        <f t="shared" si="78"/>
        <v>0</v>
      </c>
      <c r="AC850" s="213">
        <f t="shared" si="75"/>
        <v>0</v>
      </c>
      <c r="AD850" s="298"/>
      <c r="AE850" s="299"/>
      <c r="AF850" s="21">
        <f t="shared" si="68"/>
        <v>0</v>
      </c>
    </row>
    <row r="851" spans="1:32" s="21" customFormat="1" ht="16.5" customHeight="1">
      <c r="A851" s="22"/>
      <c r="B851" s="22"/>
      <c r="C851" s="22"/>
      <c r="D851" s="115">
        <f t="shared" si="67"/>
        <v>831</v>
      </c>
      <c r="E851" s="248" t="str">
        <f t="array" ref="E851">IF($F851&lt;&gt;"",INDEX(DropDownLists!$K$10:$K$2516,MATCH($F851,DropDownLists!$L$10:$L$2516,0)),"")</f>
        <v/>
      </c>
      <c r="F851" s="116"/>
      <c r="G851" s="118"/>
      <c r="I851" s="144"/>
      <c r="J851" s="141"/>
      <c r="K851" s="145"/>
      <c r="L851" s="146"/>
      <c r="M851" s="195" t="str">
        <f t="array" ref="M851">IF($L851&lt;&gt;"",INDEX(DropDownLists!$H$10:$H$2516,MATCH($L851,DropDownLists!$I$10:$I$2516,0)),"")</f>
        <v/>
      </c>
      <c r="N851" s="148"/>
      <c r="O851" s="148"/>
      <c r="P851" s="146"/>
      <c r="Q851" s="148" t="s">
        <v>190</v>
      </c>
      <c r="R851" s="119" t="str">
        <f t="array" ref="R851">IF(ISNA(VLOOKUP($F851, AdmittedwithRecentDischarge!$I$28:$I$1527,1,FALSE)),"",MAX(IF((AdmittedwithRecentDischarge!$I$28:$I$1527=$F851)*(AdmittedwithRecentDischarge!$M$28:$M$1527&lt;=TransferLog!$J851),AdmittedwithRecentDischarge!$M$28:$M$1527)))</f>
        <v/>
      </c>
      <c r="S851" s="120" t="str">
        <f t="array" ref="S851">IF(ISNA(INDEX(AdmittedwithRecentDischarge!$AH$28:$AH$1527,MATCH($F851&amp;$R851,AdmittedwithRecentDischarge!$I$28:$I$1527&amp;AdmittedwithRecentDischarge!$M$28:$M$1527,0))),"", IF($R851&lt;&gt;"",INDEX(AdmittedwithRecentDischarge!$AH$28:$AH$1527,MATCH($F851&amp;$R851,AdmittedwithRecentDischarge!$I$28:$I$1527&amp;AdmittedwithRecentDischarge!$M$28:$M$1527,0)),""))</f>
        <v/>
      </c>
      <c r="T851" s="190">
        <f t="array" ref="T851">IF(ISNA(INDEX(AdmittedwithRecentDischarge!$I$28:$W$1527, (MATCH($F851&amp;$R851,AdmittedwithRecentDischarge!$I$28:$I$1527&amp;AdmittedwithRecentDischarge!$M$28:$M$1527,0)))),"",INDEX(AdmittedwithRecentDischarge!$I$28:$W$1527, (MATCH($F851&amp;$R851,AdmittedwithRecentDischarge!$I$28:$I$1527&amp;AdmittedwithRecentDischarge!$M$28:$M$1527,0)),9))</f>
        <v>0</v>
      </c>
      <c r="U851" s="191">
        <f t="array" ref="U851">IF(ISNA(INDEX(AdmittedwithRecentDischarge!$I$28:$W$1527, (MATCH($F851&amp;$R851,AdmittedwithRecentDischarge!$I$28:$I$1527&amp;AdmittedwithRecentDischarge!$M$28:$M$1527,0)))),"",INDEX(AdmittedwithRecentDischarge!$I$28:$W$1527, (MATCH($F851&amp;$R851,AdmittedwithRecentDischarge!$I$28:$I$1527&amp;AdmittedwithRecentDischarge!$M$28:$M$1527,0)),11))</f>
        <v>0</v>
      </c>
      <c r="V851" s="191">
        <f t="array" ref="V851">IF(ISNA(INDEX(AdmittedwithRecentDischarge!$I$28:$W$1527, (MATCH($F851&amp;$R851,AdmittedwithRecentDischarge!$I$28:$I$1527&amp;AdmittedwithRecentDischarge!$M$28:$M$1527,0)))),"",INDEX(AdmittedwithRecentDischarge!$I$28:$W$1527, (MATCH($F851&amp;$R851,AdmittedwithRecentDischarge!$I$28:$I$1527&amp;AdmittedwithRecentDischarge!$M$28:$M$1527,0)),15))</f>
        <v>0</v>
      </c>
      <c r="W851" s="228" t="b">
        <f t="shared" si="76"/>
        <v>0</v>
      </c>
      <c r="X851" s="224" t="str">
        <f t="array" ref="X851">IF(ISNA(VLOOKUP($F851, AdmittedwithRecentDischarge!$I$28:$I$1527,1,FALSE)),"",MAX(IF((AdmittedwithRecentDischarge!$I$28:$I$1527=$F851)*(AdmittedwithRecentDischarge!$K$28:$K$1527&lt;=TransferLog!$J851),AdmittedwithRecentDischarge!$K$28:$K$1527)))</f>
        <v/>
      </c>
      <c r="Y851" s="224" t="b">
        <f t="shared" si="77"/>
        <v>0</v>
      </c>
      <c r="Z851" s="208"/>
      <c r="AA851" s="207" t="str">
        <f t="shared" si="74"/>
        <v/>
      </c>
      <c r="AB851" s="212" t="b">
        <f t="shared" si="78"/>
        <v>0</v>
      </c>
      <c r="AC851" s="213">
        <f t="shared" si="75"/>
        <v>0</v>
      </c>
      <c r="AD851" s="298"/>
      <c r="AE851" s="299"/>
      <c r="AF851" s="21">
        <f t="shared" si="68"/>
        <v>0</v>
      </c>
    </row>
    <row r="852" spans="1:32" s="21" customFormat="1" ht="16.5" customHeight="1">
      <c r="A852" s="22"/>
      <c r="B852" s="22"/>
      <c r="C852" s="22"/>
      <c r="D852" s="115">
        <f t="shared" si="67"/>
        <v>832</v>
      </c>
      <c r="E852" s="248" t="str">
        <f t="array" ref="E852">IF($F852&lt;&gt;"",INDEX(DropDownLists!$K$10:$K$2516,MATCH($F852,DropDownLists!$L$10:$L$2516,0)),"")</f>
        <v/>
      </c>
      <c r="F852" s="116"/>
      <c r="G852" s="118"/>
      <c r="I852" s="144"/>
      <c r="J852" s="141"/>
      <c r="K852" s="145"/>
      <c r="L852" s="146"/>
      <c r="M852" s="195" t="str">
        <f t="array" ref="M852">IF($L852&lt;&gt;"",INDEX(DropDownLists!$H$10:$H$2516,MATCH($L852,DropDownLists!$I$10:$I$2516,0)),"")</f>
        <v/>
      </c>
      <c r="N852" s="148"/>
      <c r="O852" s="148"/>
      <c r="P852" s="146"/>
      <c r="Q852" s="148" t="s">
        <v>190</v>
      </c>
      <c r="R852" s="119" t="str">
        <f t="array" ref="R852">IF(ISNA(VLOOKUP($F852, AdmittedwithRecentDischarge!$I$28:$I$1527,1,FALSE)),"",MAX(IF((AdmittedwithRecentDischarge!$I$28:$I$1527=$F852)*(AdmittedwithRecentDischarge!$M$28:$M$1527&lt;=TransferLog!$J852),AdmittedwithRecentDischarge!$M$28:$M$1527)))</f>
        <v/>
      </c>
      <c r="S852" s="120" t="str">
        <f t="array" ref="S852">IF(ISNA(INDEX(AdmittedwithRecentDischarge!$AH$28:$AH$1527,MATCH($F852&amp;$R852,AdmittedwithRecentDischarge!$I$28:$I$1527&amp;AdmittedwithRecentDischarge!$M$28:$M$1527,0))),"", IF($R852&lt;&gt;"",INDEX(AdmittedwithRecentDischarge!$AH$28:$AH$1527,MATCH($F852&amp;$R852,AdmittedwithRecentDischarge!$I$28:$I$1527&amp;AdmittedwithRecentDischarge!$M$28:$M$1527,0)),""))</f>
        <v/>
      </c>
      <c r="T852" s="190">
        <f t="array" ref="T852">IF(ISNA(INDEX(AdmittedwithRecentDischarge!$I$28:$W$1527, (MATCH($F852&amp;$R852,AdmittedwithRecentDischarge!$I$28:$I$1527&amp;AdmittedwithRecentDischarge!$M$28:$M$1527,0)))),"",INDEX(AdmittedwithRecentDischarge!$I$28:$W$1527, (MATCH($F852&amp;$R852,AdmittedwithRecentDischarge!$I$28:$I$1527&amp;AdmittedwithRecentDischarge!$M$28:$M$1527,0)),9))</f>
        <v>0</v>
      </c>
      <c r="U852" s="191">
        <f t="array" ref="U852">IF(ISNA(INDEX(AdmittedwithRecentDischarge!$I$28:$W$1527, (MATCH($F852&amp;$R852,AdmittedwithRecentDischarge!$I$28:$I$1527&amp;AdmittedwithRecentDischarge!$M$28:$M$1527,0)))),"",INDEX(AdmittedwithRecentDischarge!$I$28:$W$1527, (MATCH($F852&amp;$R852,AdmittedwithRecentDischarge!$I$28:$I$1527&amp;AdmittedwithRecentDischarge!$M$28:$M$1527,0)),11))</f>
        <v>0</v>
      </c>
      <c r="V852" s="191">
        <f t="array" ref="V852">IF(ISNA(INDEX(AdmittedwithRecentDischarge!$I$28:$W$1527, (MATCH($F852&amp;$R852,AdmittedwithRecentDischarge!$I$28:$I$1527&amp;AdmittedwithRecentDischarge!$M$28:$M$1527,0)))),"",INDEX(AdmittedwithRecentDischarge!$I$28:$W$1527, (MATCH($F852&amp;$R852,AdmittedwithRecentDischarge!$I$28:$I$1527&amp;AdmittedwithRecentDischarge!$M$28:$M$1527,0)),15))</f>
        <v>0</v>
      </c>
      <c r="W852" s="228" t="b">
        <f t="shared" si="76"/>
        <v>0</v>
      </c>
      <c r="X852" s="224" t="str">
        <f t="array" ref="X852">IF(ISNA(VLOOKUP($F852, AdmittedwithRecentDischarge!$I$28:$I$1527,1,FALSE)),"",MAX(IF((AdmittedwithRecentDischarge!$I$28:$I$1527=$F852)*(AdmittedwithRecentDischarge!$K$28:$K$1527&lt;=TransferLog!$J852),AdmittedwithRecentDischarge!$K$28:$K$1527)))</f>
        <v/>
      </c>
      <c r="Y852" s="224" t="b">
        <f t="shared" si="77"/>
        <v>0</v>
      </c>
      <c r="Z852" s="208"/>
      <c r="AA852" s="207" t="str">
        <f t="shared" si="74"/>
        <v/>
      </c>
      <c r="AB852" s="212" t="b">
        <f t="shared" si="78"/>
        <v>0</v>
      </c>
      <c r="AC852" s="213">
        <f t="shared" si="75"/>
        <v>0</v>
      </c>
      <c r="AD852" s="298"/>
      <c r="AE852" s="299"/>
      <c r="AF852" s="21">
        <f t="shared" si="68"/>
        <v>0</v>
      </c>
    </row>
    <row r="853" spans="1:32" s="21" customFormat="1" ht="16.5" customHeight="1">
      <c r="A853" s="22"/>
      <c r="B853" s="22"/>
      <c r="C853" s="22"/>
      <c r="D853" s="115">
        <f t="shared" si="67"/>
        <v>833</v>
      </c>
      <c r="E853" s="248" t="str">
        <f t="array" ref="E853">IF($F853&lt;&gt;"",INDEX(DropDownLists!$K$10:$K$2516,MATCH($F853,DropDownLists!$L$10:$L$2516,0)),"")</f>
        <v/>
      </c>
      <c r="F853" s="116"/>
      <c r="G853" s="118"/>
      <c r="I853" s="144"/>
      <c r="J853" s="141"/>
      <c r="K853" s="145"/>
      <c r="L853" s="146"/>
      <c r="M853" s="195" t="str">
        <f t="array" ref="M853">IF($L853&lt;&gt;"",INDEX(DropDownLists!$H$10:$H$2516,MATCH($L853,DropDownLists!$I$10:$I$2516,0)),"")</f>
        <v/>
      </c>
      <c r="N853" s="148"/>
      <c r="O853" s="148"/>
      <c r="P853" s="146"/>
      <c r="Q853" s="148" t="s">
        <v>190</v>
      </c>
      <c r="R853" s="119" t="str">
        <f t="array" ref="R853">IF(ISNA(VLOOKUP($F853, AdmittedwithRecentDischarge!$I$28:$I$1527,1,FALSE)),"",MAX(IF((AdmittedwithRecentDischarge!$I$28:$I$1527=$F853)*(AdmittedwithRecentDischarge!$M$28:$M$1527&lt;=TransferLog!$J853),AdmittedwithRecentDischarge!$M$28:$M$1527)))</f>
        <v/>
      </c>
      <c r="S853" s="120" t="str">
        <f t="array" ref="S853">IF(ISNA(INDEX(AdmittedwithRecentDischarge!$AH$28:$AH$1527,MATCH($F853&amp;$R853,AdmittedwithRecentDischarge!$I$28:$I$1527&amp;AdmittedwithRecentDischarge!$M$28:$M$1527,0))),"", IF($R853&lt;&gt;"",INDEX(AdmittedwithRecentDischarge!$AH$28:$AH$1527,MATCH($F853&amp;$R853,AdmittedwithRecentDischarge!$I$28:$I$1527&amp;AdmittedwithRecentDischarge!$M$28:$M$1527,0)),""))</f>
        <v/>
      </c>
      <c r="T853" s="190">
        <f t="array" ref="T853">IF(ISNA(INDEX(AdmittedwithRecentDischarge!$I$28:$W$1527, (MATCH($F853&amp;$R853,AdmittedwithRecentDischarge!$I$28:$I$1527&amp;AdmittedwithRecentDischarge!$M$28:$M$1527,0)))),"",INDEX(AdmittedwithRecentDischarge!$I$28:$W$1527, (MATCH($F853&amp;$R853,AdmittedwithRecentDischarge!$I$28:$I$1527&amp;AdmittedwithRecentDischarge!$M$28:$M$1527,0)),9))</f>
        <v>0</v>
      </c>
      <c r="U853" s="191">
        <f t="array" ref="U853">IF(ISNA(INDEX(AdmittedwithRecentDischarge!$I$28:$W$1527, (MATCH($F853&amp;$R853,AdmittedwithRecentDischarge!$I$28:$I$1527&amp;AdmittedwithRecentDischarge!$M$28:$M$1527,0)))),"",INDEX(AdmittedwithRecentDischarge!$I$28:$W$1527, (MATCH($F853&amp;$R853,AdmittedwithRecentDischarge!$I$28:$I$1527&amp;AdmittedwithRecentDischarge!$M$28:$M$1527,0)),11))</f>
        <v>0</v>
      </c>
      <c r="V853" s="191">
        <f t="array" ref="V853">IF(ISNA(INDEX(AdmittedwithRecentDischarge!$I$28:$W$1527, (MATCH($F853&amp;$R853,AdmittedwithRecentDischarge!$I$28:$I$1527&amp;AdmittedwithRecentDischarge!$M$28:$M$1527,0)))),"",INDEX(AdmittedwithRecentDischarge!$I$28:$W$1527, (MATCH($F853&amp;$R853,AdmittedwithRecentDischarge!$I$28:$I$1527&amp;AdmittedwithRecentDischarge!$M$28:$M$1527,0)),15))</f>
        <v>0</v>
      </c>
      <c r="W853" s="228" t="b">
        <f t="shared" si="76"/>
        <v>0</v>
      </c>
      <c r="X853" s="224" t="str">
        <f t="array" ref="X853">IF(ISNA(VLOOKUP($F853, AdmittedwithRecentDischarge!$I$28:$I$1527,1,FALSE)),"",MAX(IF((AdmittedwithRecentDischarge!$I$28:$I$1527=$F853)*(AdmittedwithRecentDischarge!$K$28:$K$1527&lt;=TransferLog!$J853),AdmittedwithRecentDischarge!$K$28:$K$1527)))</f>
        <v/>
      </c>
      <c r="Y853" s="224" t="b">
        <f t="shared" si="77"/>
        <v>0</v>
      </c>
      <c r="Z853" s="208"/>
      <c r="AA853" s="207" t="str">
        <f t="shared" ref="AA853:AA916" si="79">IF(AND($J853&lt;&gt;"",$X853&lt;&gt;""),DATEDIF($X853,$J853,"d"),"")</f>
        <v/>
      </c>
      <c r="AB853" s="212" t="b">
        <f t="shared" si="78"/>
        <v>0</v>
      </c>
      <c r="AC853" s="213">
        <f t="shared" ref="AC853:AC916" si="80">IF(OR(($P853="Admitted, inpatient"), ($P853="Admitted, status uncertain")),1,0)</f>
        <v>0</v>
      </c>
      <c r="AD853" s="298"/>
      <c r="AE853" s="299"/>
      <c r="AF853" s="21">
        <f t="shared" si="68"/>
        <v>0</v>
      </c>
    </row>
    <row r="854" spans="1:32" s="21" customFormat="1" ht="16.5" customHeight="1">
      <c r="A854" s="22"/>
      <c r="B854" s="22"/>
      <c r="C854" s="22"/>
      <c r="D854" s="115">
        <f t="shared" si="67"/>
        <v>834</v>
      </c>
      <c r="E854" s="248" t="str">
        <f t="array" ref="E854">IF($F854&lt;&gt;"",INDEX(DropDownLists!$K$10:$K$2516,MATCH($F854,DropDownLists!$L$10:$L$2516,0)),"")</f>
        <v/>
      </c>
      <c r="F854" s="116"/>
      <c r="G854" s="118"/>
      <c r="I854" s="144"/>
      <c r="J854" s="141"/>
      <c r="K854" s="145"/>
      <c r="L854" s="146"/>
      <c r="M854" s="195" t="str">
        <f t="array" ref="M854">IF($L854&lt;&gt;"",INDEX(DropDownLists!$H$10:$H$2516,MATCH($L854,DropDownLists!$I$10:$I$2516,0)),"")</f>
        <v/>
      </c>
      <c r="N854" s="148"/>
      <c r="O854" s="148"/>
      <c r="P854" s="146"/>
      <c r="Q854" s="148" t="s">
        <v>190</v>
      </c>
      <c r="R854" s="119" t="str">
        <f t="array" ref="R854">IF(ISNA(VLOOKUP($F854, AdmittedwithRecentDischarge!$I$28:$I$1527,1,FALSE)),"",MAX(IF((AdmittedwithRecentDischarge!$I$28:$I$1527=$F854)*(AdmittedwithRecentDischarge!$M$28:$M$1527&lt;=TransferLog!$J854),AdmittedwithRecentDischarge!$M$28:$M$1527)))</f>
        <v/>
      </c>
      <c r="S854" s="120" t="str">
        <f t="array" ref="S854">IF(ISNA(INDEX(AdmittedwithRecentDischarge!$AH$28:$AH$1527,MATCH($F854&amp;$R854,AdmittedwithRecentDischarge!$I$28:$I$1527&amp;AdmittedwithRecentDischarge!$M$28:$M$1527,0))),"", IF($R854&lt;&gt;"",INDEX(AdmittedwithRecentDischarge!$AH$28:$AH$1527,MATCH($F854&amp;$R854,AdmittedwithRecentDischarge!$I$28:$I$1527&amp;AdmittedwithRecentDischarge!$M$28:$M$1527,0)),""))</f>
        <v/>
      </c>
      <c r="T854" s="190">
        <f t="array" ref="T854">IF(ISNA(INDEX(AdmittedwithRecentDischarge!$I$28:$W$1527, (MATCH($F854&amp;$R854,AdmittedwithRecentDischarge!$I$28:$I$1527&amp;AdmittedwithRecentDischarge!$M$28:$M$1527,0)))),"",INDEX(AdmittedwithRecentDischarge!$I$28:$W$1527, (MATCH($F854&amp;$R854,AdmittedwithRecentDischarge!$I$28:$I$1527&amp;AdmittedwithRecentDischarge!$M$28:$M$1527,0)),9))</f>
        <v>0</v>
      </c>
      <c r="U854" s="191">
        <f t="array" ref="U854">IF(ISNA(INDEX(AdmittedwithRecentDischarge!$I$28:$W$1527, (MATCH($F854&amp;$R854,AdmittedwithRecentDischarge!$I$28:$I$1527&amp;AdmittedwithRecentDischarge!$M$28:$M$1527,0)))),"",INDEX(AdmittedwithRecentDischarge!$I$28:$W$1527, (MATCH($F854&amp;$R854,AdmittedwithRecentDischarge!$I$28:$I$1527&amp;AdmittedwithRecentDischarge!$M$28:$M$1527,0)),11))</f>
        <v>0</v>
      </c>
      <c r="V854" s="191">
        <f t="array" ref="V854">IF(ISNA(INDEX(AdmittedwithRecentDischarge!$I$28:$W$1527, (MATCH($F854&amp;$R854,AdmittedwithRecentDischarge!$I$28:$I$1527&amp;AdmittedwithRecentDischarge!$M$28:$M$1527,0)))),"",INDEX(AdmittedwithRecentDischarge!$I$28:$W$1527, (MATCH($F854&amp;$R854,AdmittedwithRecentDischarge!$I$28:$I$1527&amp;AdmittedwithRecentDischarge!$M$28:$M$1527,0)),15))</f>
        <v>0</v>
      </c>
      <c r="W854" s="228" t="b">
        <f t="shared" ref="W854:W917" si="81">IF($R854&lt;&gt;"",$R854)</f>
        <v>0</v>
      </c>
      <c r="X854" s="224" t="str">
        <f t="array" ref="X854">IF(ISNA(VLOOKUP($F854, AdmittedwithRecentDischarge!$I$28:$I$1527,1,FALSE)),"",MAX(IF((AdmittedwithRecentDischarge!$I$28:$I$1527=$F854)*(AdmittedwithRecentDischarge!$K$28:$K$1527&lt;=TransferLog!$J854),AdmittedwithRecentDischarge!$K$28:$K$1527)))</f>
        <v/>
      </c>
      <c r="Y854" s="224" t="b">
        <f t="shared" ref="Y854:Y917" si="82">IF($X854&lt;&gt;"",$X854)</f>
        <v>0</v>
      </c>
      <c r="Z854" s="208"/>
      <c r="AA854" s="207" t="str">
        <f t="shared" si="79"/>
        <v/>
      </c>
      <c r="AB854" s="212" t="b">
        <f t="shared" ref="AB854:AB917" si="83">IF($AA854&lt;&gt;"",IF($AA854&lt;31,1,0))</f>
        <v>0</v>
      </c>
      <c r="AC854" s="213">
        <f t="shared" si="80"/>
        <v>0</v>
      </c>
      <c r="AD854" s="298"/>
      <c r="AE854" s="299"/>
      <c r="AF854" s="21">
        <f t="shared" si="68"/>
        <v>0</v>
      </c>
    </row>
    <row r="855" spans="1:32" s="21" customFormat="1" ht="16.5" customHeight="1">
      <c r="A855" s="22"/>
      <c r="B855" s="22"/>
      <c r="C855" s="22"/>
      <c r="D855" s="115">
        <f t="shared" si="67"/>
        <v>835</v>
      </c>
      <c r="E855" s="248" t="str">
        <f t="array" ref="E855">IF($F855&lt;&gt;"",INDEX(DropDownLists!$K$10:$K$2516,MATCH($F855,DropDownLists!$L$10:$L$2516,0)),"")</f>
        <v/>
      </c>
      <c r="F855" s="116"/>
      <c r="G855" s="118"/>
      <c r="I855" s="144"/>
      <c r="J855" s="141"/>
      <c r="K855" s="145"/>
      <c r="L855" s="146"/>
      <c r="M855" s="195" t="str">
        <f t="array" ref="M855">IF($L855&lt;&gt;"",INDEX(DropDownLists!$H$10:$H$2516,MATCH($L855,DropDownLists!$I$10:$I$2516,0)),"")</f>
        <v/>
      </c>
      <c r="N855" s="148"/>
      <c r="O855" s="148"/>
      <c r="P855" s="146"/>
      <c r="Q855" s="148" t="s">
        <v>190</v>
      </c>
      <c r="R855" s="119" t="str">
        <f t="array" ref="R855">IF(ISNA(VLOOKUP($F855, AdmittedwithRecentDischarge!$I$28:$I$1527,1,FALSE)),"",MAX(IF((AdmittedwithRecentDischarge!$I$28:$I$1527=$F855)*(AdmittedwithRecentDischarge!$M$28:$M$1527&lt;=TransferLog!$J855),AdmittedwithRecentDischarge!$M$28:$M$1527)))</f>
        <v/>
      </c>
      <c r="S855" s="120" t="str">
        <f t="array" ref="S855">IF(ISNA(INDEX(AdmittedwithRecentDischarge!$AH$28:$AH$1527,MATCH($F855&amp;$R855,AdmittedwithRecentDischarge!$I$28:$I$1527&amp;AdmittedwithRecentDischarge!$M$28:$M$1527,0))),"", IF($R855&lt;&gt;"",INDEX(AdmittedwithRecentDischarge!$AH$28:$AH$1527,MATCH($F855&amp;$R855,AdmittedwithRecentDischarge!$I$28:$I$1527&amp;AdmittedwithRecentDischarge!$M$28:$M$1527,0)),""))</f>
        <v/>
      </c>
      <c r="T855" s="190">
        <f t="array" ref="T855">IF(ISNA(INDEX(AdmittedwithRecentDischarge!$I$28:$W$1527, (MATCH($F855&amp;$R855,AdmittedwithRecentDischarge!$I$28:$I$1527&amp;AdmittedwithRecentDischarge!$M$28:$M$1527,0)))),"",INDEX(AdmittedwithRecentDischarge!$I$28:$W$1527, (MATCH($F855&amp;$R855,AdmittedwithRecentDischarge!$I$28:$I$1527&amp;AdmittedwithRecentDischarge!$M$28:$M$1527,0)),9))</f>
        <v>0</v>
      </c>
      <c r="U855" s="191">
        <f t="array" ref="U855">IF(ISNA(INDEX(AdmittedwithRecentDischarge!$I$28:$W$1527, (MATCH($F855&amp;$R855,AdmittedwithRecentDischarge!$I$28:$I$1527&amp;AdmittedwithRecentDischarge!$M$28:$M$1527,0)))),"",INDEX(AdmittedwithRecentDischarge!$I$28:$W$1527, (MATCH($F855&amp;$R855,AdmittedwithRecentDischarge!$I$28:$I$1527&amp;AdmittedwithRecentDischarge!$M$28:$M$1527,0)),11))</f>
        <v>0</v>
      </c>
      <c r="V855" s="191">
        <f t="array" ref="V855">IF(ISNA(INDEX(AdmittedwithRecentDischarge!$I$28:$W$1527, (MATCH($F855&amp;$R855,AdmittedwithRecentDischarge!$I$28:$I$1527&amp;AdmittedwithRecentDischarge!$M$28:$M$1527,0)))),"",INDEX(AdmittedwithRecentDischarge!$I$28:$W$1527, (MATCH($F855&amp;$R855,AdmittedwithRecentDischarge!$I$28:$I$1527&amp;AdmittedwithRecentDischarge!$M$28:$M$1527,0)),15))</f>
        <v>0</v>
      </c>
      <c r="W855" s="228" t="b">
        <f t="shared" si="81"/>
        <v>0</v>
      </c>
      <c r="X855" s="224" t="str">
        <f t="array" ref="X855">IF(ISNA(VLOOKUP($F855, AdmittedwithRecentDischarge!$I$28:$I$1527,1,FALSE)),"",MAX(IF((AdmittedwithRecentDischarge!$I$28:$I$1527=$F855)*(AdmittedwithRecentDischarge!$K$28:$K$1527&lt;=TransferLog!$J855),AdmittedwithRecentDischarge!$K$28:$K$1527)))</f>
        <v/>
      </c>
      <c r="Y855" s="224" t="b">
        <f t="shared" si="82"/>
        <v>0</v>
      </c>
      <c r="Z855" s="208"/>
      <c r="AA855" s="207" t="str">
        <f t="shared" si="79"/>
        <v/>
      </c>
      <c r="AB855" s="212" t="b">
        <f t="shared" si="83"/>
        <v>0</v>
      </c>
      <c r="AC855" s="213">
        <f t="shared" si="80"/>
        <v>0</v>
      </c>
      <c r="AD855" s="298"/>
      <c r="AE855" s="299"/>
      <c r="AF855" s="21">
        <f t="shared" si="68"/>
        <v>0</v>
      </c>
    </row>
    <row r="856" spans="1:32" s="21" customFormat="1" ht="16.5" customHeight="1">
      <c r="A856" s="22"/>
      <c r="B856" s="22"/>
      <c r="C856" s="22"/>
      <c r="D856" s="115">
        <f t="shared" si="67"/>
        <v>836</v>
      </c>
      <c r="E856" s="248" t="str">
        <f t="array" ref="E856">IF($F856&lt;&gt;"",INDEX(DropDownLists!$K$10:$K$2516,MATCH($F856,DropDownLists!$L$10:$L$2516,0)),"")</f>
        <v/>
      </c>
      <c r="F856" s="116"/>
      <c r="G856" s="118"/>
      <c r="I856" s="144"/>
      <c r="J856" s="141"/>
      <c r="K856" s="145"/>
      <c r="L856" s="146"/>
      <c r="M856" s="195" t="str">
        <f t="array" ref="M856">IF($L856&lt;&gt;"",INDEX(DropDownLists!$H$10:$H$2516,MATCH($L856,DropDownLists!$I$10:$I$2516,0)),"")</f>
        <v/>
      </c>
      <c r="N856" s="148"/>
      <c r="O856" s="148"/>
      <c r="P856" s="146"/>
      <c r="Q856" s="148" t="s">
        <v>190</v>
      </c>
      <c r="R856" s="119" t="str">
        <f t="array" ref="R856">IF(ISNA(VLOOKUP($F856, AdmittedwithRecentDischarge!$I$28:$I$1527,1,FALSE)),"",MAX(IF((AdmittedwithRecentDischarge!$I$28:$I$1527=$F856)*(AdmittedwithRecentDischarge!$M$28:$M$1527&lt;=TransferLog!$J856),AdmittedwithRecentDischarge!$M$28:$M$1527)))</f>
        <v/>
      </c>
      <c r="S856" s="120" t="str">
        <f t="array" ref="S856">IF(ISNA(INDEX(AdmittedwithRecentDischarge!$AH$28:$AH$1527,MATCH($F856&amp;$R856,AdmittedwithRecentDischarge!$I$28:$I$1527&amp;AdmittedwithRecentDischarge!$M$28:$M$1527,0))),"", IF($R856&lt;&gt;"",INDEX(AdmittedwithRecentDischarge!$AH$28:$AH$1527,MATCH($F856&amp;$R856,AdmittedwithRecentDischarge!$I$28:$I$1527&amp;AdmittedwithRecentDischarge!$M$28:$M$1527,0)),""))</f>
        <v/>
      </c>
      <c r="T856" s="190">
        <f t="array" ref="T856">IF(ISNA(INDEX(AdmittedwithRecentDischarge!$I$28:$W$1527, (MATCH($F856&amp;$R856,AdmittedwithRecentDischarge!$I$28:$I$1527&amp;AdmittedwithRecentDischarge!$M$28:$M$1527,0)))),"",INDEX(AdmittedwithRecentDischarge!$I$28:$W$1527, (MATCH($F856&amp;$R856,AdmittedwithRecentDischarge!$I$28:$I$1527&amp;AdmittedwithRecentDischarge!$M$28:$M$1527,0)),9))</f>
        <v>0</v>
      </c>
      <c r="U856" s="191">
        <f t="array" ref="U856">IF(ISNA(INDEX(AdmittedwithRecentDischarge!$I$28:$W$1527, (MATCH($F856&amp;$R856,AdmittedwithRecentDischarge!$I$28:$I$1527&amp;AdmittedwithRecentDischarge!$M$28:$M$1527,0)))),"",INDEX(AdmittedwithRecentDischarge!$I$28:$W$1527, (MATCH($F856&amp;$R856,AdmittedwithRecentDischarge!$I$28:$I$1527&amp;AdmittedwithRecentDischarge!$M$28:$M$1527,0)),11))</f>
        <v>0</v>
      </c>
      <c r="V856" s="191">
        <f t="array" ref="V856">IF(ISNA(INDEX(AdmittedwithRecentDischarge!$I$28:$W$1527, (MATCH($F856&amp;$R856,AdmittedwithRecentDischarge!$I$28:$I$1527&amp;AdmittedwithRecentDischarge!$M$28:$M$1527,0)))),"",INDEX(AdmittedwithRecentDischarge!$I$28:$W$1527, (MATCH($F856&amp;$R856,AdmittedwithRecentDischarge!$I$28:$I$1527&amp;AdmittedwithRecentDischarge!$M$28:$M$1527,0)),15))</f>
        <v>0</v>
      </c>
      <c r="W856" s="228" t="b">
        <f t="shared" si="81"/>
        <v>0</v>
      </c>
      <c r="X856" s="224" t="str">
        <f t="array" ref="X856">IF(ISNA(VLOOKUP($F856, AdmittedwithRecentDischarge!$I$28:$I$1527,1,FALSE)),"",MAX(IF((AdmittedwithRecentDischarge!$I$28:$I$1527=$F856)*(AdmittedwithRecentDischarge!$K$28:$K$1527&lt;=TransferLog!$J856),AdmittedwithRecentDischarge!$K$28:$K$1527)))</f>
        <v/>
      </c>
      <c r="Y856" s="224" t="b">
        <f t="shared" si="82"/>
        <v>0</v>
      </c>
      <c r="Z856" s="208"/>
      <c r="AA856" s="207" t="str">
        <f t="shared" si="79"/>
        <v/>
      </c>
      <c r="AB856" s="212" t="b">
        <f t="shared" si="83"/>
        <v>0</v>
      </c>
      <c r="AC856" s="213">
        <f t="shared" si="80"/>
        <v>0</v>
      </c>
      <c r="AD856" s="298"/>
      <c r="AE856" s="299"/>
      <c r="AF856" s="21">
        <f t="shared" si="68"/>
        <v>0</v>
      </c>
    </row>
    <row r="857" spans="1:32" s="21" customFormat="1" ht="16.5" customHeight="1">
      <c r="A857" s="22"/>
      <c r="B857" s="22"/>
      <c r="C857" s="22"/>
      <c r="D857" s="115">
        <f t="shared" si="67"/>
        <v>837</v>
      </c>
      <c r="E857" s="248" t="str">
        <f t="array" ref="E857">IF($F857&lt;&gt;"",INDEX(DropDownLists!$K$10:$K$2516,MATCH($F857,DropDownLists!$L$10:$L$2516,0)),"")</f>
        <v/>
      </c>
      <c r="F857" s="116"/>
      <c r="G857" s="118"/>
      <c r="I857" s="144"/>
      <c r="J857" s="141"/>
      <c r="K857" s="145"/>
      <c r="L857" s="146"/>
      <c r="M857" s="195" t="str">
        <f t="array" ref="M857">IF($L857&lt;&gt;"",INDEX(DropDownLists!$H$10:$H$2516,MATCH($L857,DropDownLists!$I$10:$I$2516,0)),"")</f>
        <v/>
      </c>
      <c r="N857" s="148"/>
      <c r="O857" s="148"/>
      <c r="P857" s="146"/>
      <c r="Q857" s="148" t="s">
        <v>190</v>
      </c>
      <c r="R857" s="119" t="str">
        <f t="array" ref="R857">IF(ISNA(VLOOKUP($F857, AdmittedwithRecentDischarge!$I$28:$I$1527,1,FALSE)),"",MAX(IF((AdmittedwithRecentDischarge!$I$28:$I$1527=$F857)*(AdmittedwithRecentDischarge!$M$28:$M$1527&lt;=TransferLog!$J857),AdmittedwithRecentDischarge!$M$28:$M$1527)))</f>
        <v/>
      </c>
      <c r="S857" s="120" t="str">
        <f t="array" ref="S857">IF(ISNA(INDEX(AdmittedwithRecentDischarge!$AH$28:$AH$1527,MATCH($F857&amp;$R857,AdmittedwithRecentDischarge!$I$28:$I$1527&amp;AdmittedwithRecentDischarge!$M$28:$M$1527,0))),"", IF($R857&lt;&gt;"",INDEX(AdmittedwithRecentDischarge!$AH$28:$AH$1527,MATCH($F857&amp;$R857,AdmittedwithRecentDischarge!$I$28:$I$1527&amp;AdmittedwithRecentDischarge!$M$28:$M$1527,0)),""))</f>
        <v/>
      </c>
      <c r="T857" s="190">
        <f t="array" ref="T857">IF(ISNA(INDEX(AdmittedwithRecentDischarge!$I$28:$W$1527, (MATCH($F857&amp;$R857,AdmittedwithRecentDischarge!$I$28:$I$1527&amp;AdmittedwithRecentDischarge!$M$28:$M$1527,0)))),"",INDEX(AdmittedwithRecentDischarge!$I$28:$W$1527, (MATCH($F857&amp;$R857,AdmittedwithRecentDischarge!$I$28:$I$1527&amp;AdmittedwithRecentDischarge!$M$28:$M$1527,0)),9))</f>
        <v>0</v>
      </c>
      <c r="U857" s="191">
        <f t="array" ref="U857">IF(ISNA(INDEX(AdmittedwithRecentDischarge!$I$28:$W$1527, (MATCH($F857&amp;$R857,AdmittedwithRecentDischarge!$I$28:$I$1527&amp;AdmittedwithRecentDischarge!$M$28:$M$1527,0)))),"",INDEX(AdmittedwithRecentDischarge!$I$28:$W$1527, (MATCH($F857&amp;$R857,AdmittedwithRecentDischarge!$I$28:$I$1527&amp;AdmittedwithRecentDischarge!$M$28:$M$1527,0)),11))</f>
        <v>0</v>
      </c>
      <c r="V857" s="191">
        <f t="array" ref="V857">IF(ISNA(INDEX(AdmittedwithRecentDischarge!$I$28:$W$1527, (MATCH($F857&amp;$R857,AdmittedwithRecentDischarge!$I$28:$I$1527&amp;AdmittedwithRecentDischarge!$M$28:$M$1527,0)))),"",INDEX(AdmittedwithRecentDischarge!$I$28:$W$1527, (MATCH($F857&amp;$R857,AdmittedwithRecentDischarge!$I$28:$I$1527&amp;AdmittedwithRecentDischarge!$M$28:$M$1527,0)),15))</f>
        <v>0</v>
      </c>
      <c r="W857" s="228" t="b">
        <f t="shared" si="81"/>
        <v>0</v>
      </c>
      <c r="X857" s="224" t="str">
        <f t="array" ref="X857">IF(ISNA(VLOOKUP($F857, AdmittedwithRecentDischarge!$I$28:$I$1527,1,FALSE)),"",MAX(IF((AdmittedwithRecentDischarge!$I$28:$I$1527=$F857)*(AdmittedwithRecentDischarge!$K$28:$K$1527&lt;=TransferLog!$J857),AdmittedwithRecentDischarge!$K$28:$K$1527)))</f>
        <v/>
      </c>
      <c r="Y857" s="224" t="b">
        <f t="shared" si="82"/>
        <v>0</v>
      </c>
      <c r="Z857" s="208"/>
      <c r="AA857" s="207" t="str">
        <f t="shared" si="79"/>
        <v/>
      </c>
      <c r="AB857" s="212" t="b">
        <f t="shared" si="83"/>
        <v>0</v>
      </c>
      <c r="AC857" s="213">
        <f t="shared" si="80"/>
        <v>0</v>
      </c>
      <c r="AD857" s="298"/>
      <c r="AE857" s="299"/>
      <c r="AF857" s="21">
        <f t="shared" si="68"/>
        <v>0</v>
      </c>
    </row>
    <row r="858" spans="1:32" s="21" customFormat="1" ht="16.5" customHeight="1">
      <c r="A858" s="22"/>
      <c r="B858" s="22"/>
      <c r="C858" s="22"/>
      <c r="D858" s="115">
        <f t="shared" si="67"/>
        <v>838</v>
      </c>
      <c r="E858" s="248" t="str">
        <f t="array" ref="E858">IF($F858&lt;&gt;"",INDEX(DropDownLists!$K$10:$K$2516,MATCH($F858,DropDownLists!$L$10:$L$2516,0)),"")</f>
        <v/>
      </c>
      <c r="F858" s="116"/>
      <c r="G858" s="118"/>
      <c r="I858" s="144"/>
      <c r="J858" s="141"/>
      <c r="K858" s="145"/>
      <c r="L858" s="146"/>
      <c r="M858" s="195" t="str">
        <f t="array" ref="M858">IF($L858&lt;&gt;"",INDEX(DropDownLists!$H$10:$H$2516,MATCH($L858,DropDownLists!$I$10:$I$2516,0)),"")</f>
        <v/>
      </c>
      <c r="N858" s="148"/>
      <c r="O858" s="148"/>
      <c r="P858" s="146"/>
      <c r="Q858" s="148" t="s">
        <v>190</v>
      </c>
      <c r="R858" s="119" t="str">
        <f t="array" ref="R858">IF(ISNA(VLOOKUP($F858, AdmittedwithRecentDischarge!$I$28:$I$1527,1,FALSE)),"",MAX(IF((AdmittedwithRecentDischarge!$I$28:$I$1527=$F858)*(AdmittedwithRecentDischarge!$M$28:$M$1527&lt;=TransferLog!$J858),AdmittedwithRecentDischarge!$M$28:$M$1527)))</f>
        <v/>
      </c>
      <c r="S858" s="120" t="str">
        <f t="array" ref="S858">IF(ISNA(INDEX(AdmittedwithRecentDischarge!$AH$28:$AH$1527,MATCH($F858&amp;$R858,AdmittedwithRecentDischarge!$I$28:$I$1527&amp;AdmittedwithRecentDischarge!$M$28:$M$1527,0))),"", IF($R858&lt;&gt;"",INDEX(AdmittedwithRecentDischarge!$AH$28:$AH$1527,MATCH($F858&amp;$R858,AdmittedwithRecentDischarge!$I$28:$I$1527&amp;AdmittedwithRecentDischarge!$M$28:$M$1527,0)),""))</f>
        <v/>
      </c>
      <c r="T858" s="190">
        <f t="array" ref="T858">IF(ISNA(INDEX(AdmittedwithRecentDischarge!$I$28:$W$1527, (MATCH($F858&amp;$R858,AdmittedwithRecentDischarge!$I$28:$I$1527&amp;AdmittedwithRecentDischarge!$M$28:$M$1527,0)))),"",INDEX(AdmittedwithRecentDischarge!$I$28:$W$1527, (MATCH($F858&amp;$R858,AdmittedwithRecentDischarge!$I$28:$I$1527&amp;AdmittedwithRecentDischarge!$M$28:$M$1527,0)),9))</f>
        <v>0</v>
      </c>
      <c r="U858" s="191">
        <f t="array" ref="U858">IF(ISNA(INDEX(AdmittedwithRecentDischarge!$I$28:$W$1527, (MATCH($F858&amp;$R858,AdmittedwithRecentDischarge!$I$28:$I$1527&amp;AdmittedwithRecentDischarge!$M$28:$M$1527,0)))),"",INDEX(AdmittedwithRecentDischarge!$I$28:$W$1527, (MATCH($F858&amp;$R858,AdmittedwithRecentDischarge!$I$28:$I$1527&amp;AdmittedwithRecentDischarge!$M$28:$M$1527,0)),11))</f>
        <v>0</v>
      </c>
      <c r="V858" s="191">
        <f t="array" ref="V858">IF(ISNA(INDEX(AdmittedwithRecentDischarge!$I$28:$W$1527, (MATCH($F858&amp;$R858,AdmittedwithRecentDischarge!$I$28:$I$1527&amp;AdmittedwithRecentDischarge!$M$28:$M$1527,0)))),"",INDEX(AdmittedwithRecentDischarge!$I$28:$W$1527, (MATCH($F858&amp;$R858,AdmittedwithRecentDischarge!$I$28:$I$1527&amp;AdmittedwithRecentDischarge!$M$28:$M$1527,0)),15))</f>
        <v>0</v>
      </c>
      <c r="W858" s="228" t="b">
        <f t="shared" si="81"/>
        <v>0</v>
      </c>
      <c r="X858" s="224" t="str">
        <f t="array" ref="X858">IF(ISNA(VLOOKUP($F858, AdmittedwithRecentDischarge!$I$28:$I$1527,1,FALSE)),"",MAX(IF((AdmittedwithRecentDischarge!$I$28:$I$1527=$F858)*(AdmittedwithRecentDischarge!$K$28:$K$1527&lt;=TransferLog!$J858),AdmittedwithRecentDischarge!$K$28:$K$1527)))</f>
        <v/>
      </c>
      <c r="Y858" s="224" t="b">
        <f t="shared" si="82"/>
        <v>0</v>
      </c>
      <c r="Z858" s="208"/>
      <c r="AA858" s="207" t="str">
        <f t="shared" si="79"/>
        <v/>
      </c>
      <c r="AB858" s="212" t="b">
        <f t="shared" si="83"/>
        <v>0</v>
      </c>
      <c r="AC858" s="213">
        <f t="shared" si="80"/>
        <v>0</v>
      </c>
      <c r="AD858" s="298"/>
      <c r="AE858" s="299"/>
      <c r="AF858" s="21">
        <f t="shared" si="68"/>
        <v>0</v>
      </c>
    </row>
    <row r="859" spans="1:32" s="21" customFormat="1" ht="16.5" customHeight="1">
      <c r="A859" s="22"/>
      <c r="B859" s="22"/>
      <c r="C859" s="22"/>
      <c r="D859" s="115">
        <f t="shared" si="67"/>
        <v>839</v>
      </c>
      <c r="E859" s="248" t="str">
        <f t="array" ref="E859">IF($F859&lt;&gt;"",INDEX(DropDownLists!$K$10:$K$2516,MATCH($F859,DropDownLists!$L$10:$L$2516,0)),"")</f>
        <v/>
      </c>
      <c r="F859" s="116"/>
      <c r="G859" s="118"/>
      <c r="I859" s="144"/>
      <c r="J859" s="141"/>
      <c r="K859" s="145"/>
      <c r="L859" s="146"/>
      <c r="M859" s="195" t="str">
        <f t="array" ref="M859">IF($L859&lt;&gt;"",INDEX(DropDownLists!$H$10:$H$2516,MATCH($L859,DropDownLists!$I$10:$I$2516,0)),"")</f>
        <v/>
      </c>
      <c r="N859" s="148"/>
      <c r="O859" s="148"/>
      <c r="P859" s="146"/>
      <c r="Q859" s="148" t="s">
        <v>190</v>
      </c>
      <c r="R859" s="119" t="str">
        <f t="array" ref="R859">IF(ISNA(VLOOKUP($F859, AdmittedwithRecentDischarge!$I$28:$I$1527,1,FALSE)),"",MAX(IF((AdmittedwithRecentDischarge!$I$28:$I$1527=$F859)*(AdmittedwithRecentDischarge!$M$28:$M$1527&lt;=TransferLog!$J859),AdmittedwithRecentDischarge!$M$28:$M$1527)))</f>
        <v/>
      </c>
      <c r="S859" s="120" t="str">
        <f t="array" ref="S859">IF(ISNA(INDEX(AdmittedwithRecentDischarge!$AH$28:$AH$1527,MATCH($F859&amp;$R859,AdmittedwithRecentDischarge!$I$28:$I$1527&amp;AdmittedwithRecentDischarge!$M$28:$M$1527,0))),"", IF($R859&lt;&gt;"",INDEX(AdmittedwithRecentDischarge!$AH$28:$AH$1527,MATCH($F859&amp;$R859,AdmittedwithRecentDischarge!$I$28:$I$1527&amp;AdmittedwithRecentDischarge!$M$28:$M$1527,0)),""))</f>
        <v/>
      </c>
      <c r="T859" s="190">
        <f t="array" ref="T859">IF(ISNA(INDEX(AdmittedwithRecentDischarge!$I$28:$W$1527, (MATCH($F859&amp;$R859,AdmittedwithRecentDischarge!$I$28:$I$1527&amp;AdmittedwithRecentDischarge!$M$28:$M$1527,0)))),"",INDEX(AdmittedwithRecentDischarge!$I$28:$W$1527, (MATCH($F859&amp;$R859,AdmittedwithRecentDischarge!$I$28:$I$1527&amp;AdmittedwithRecentDischarge!$M$28:$M$1527,0)),9))</f>
        <v>0</v>
      </c>
      <c r="U859" s="191">
        <f t="array" ref="U859">IF(ISNA(INDEX(AdmittedwithRecentDischarge!$I$28:$W$1527, (MATCH($F859&amp;$R859,AdmittedwithRecentDischarge!$I$28:$I$1527&amp;AdmittedwithRecentDischarge!$M$28:$M$1527,0)))),"",INDEX(AdmittedwithRecentDischarge!$I$28:$W$1527, (MATCH($F859&amp;$R859,AdmittedwithRecentDischarge!$I$28:$I$1527&amp;AdmittedwithRecentDischarge!$M$28:$M$1527,0)),11))</f>
        <v>0</v>
      </c>
      <c r="V859" s="191">
        <f t="array" ref="V859">IF(ISNA(INDEX(AdmittedwithRecentDischarge!$I$28:$W$1527, (MATCH($F859&amp;$R859,AdmittedwithRecentDischarge!$I$28:$I$1527&amp;AdmittedwithRecentDischarge!$M$28:$M$1527,0)))),"",INDEX(AdmittedwithRecentDischarge!$I$28:$W$1527, (MATCH($F859&amp;$R859,AdmittedwithRecentDischarge!$I$28:$I$1527&amp;AdmittedwithRecentDischarge!$M$28:$M$1527,0)),15))</f>
        <v>0</v>
      </c>
      <c r="W859" s="228" t="b">
        <f t="shared" si="81"/>
        <v>0</v>
      </c>
      <c r="X859" s="224" t="str">
        <f t="array" ref="X859">IF(ISNA(VLOOKUP($F859, AdmittedwithRecentDischarge!$I$28:$I$1527,1,FALSE)),"",MAX(IF((AdmittedwithRecentDischarge!$I$28:$I$1527=$F859)*(AdmittedwithRecentDischarge!$K$28:$K$1527&lt;=TransferLog!$J859),AdmittedwithRecentDischarge!$K$28:$K$1527)))</f>
        <v/>
      </c>
      <c r="Y859" s="224" t="b">
        <f t="shared" si="82"/>
        <v>0</v>
      </c>
      <c r="Z859" s="208"/>
      <c r="AA859" s="207" t="str">
        <f t="shared" si="79"/>
        <v/>
      </c>
      <c r="AB859" s="212" t="b">
        <f t="shared" si="83"/>
        <v>0</v>
      </c>
      <c r="AC859" s="213">
        <f t="shared" si="80"/>
        <v>0</v>
      </c>
      <c r="AD859" s="298"/>
      <c r="AE859" s="299"/>
      <c r="AF859" s="21">
        <f t="shared" si="68"/>
        <v>0</v>
      </c>
    </row>
    <row r="860" spans="1:32" s="21" customFormat="1" ht="16.5" customHeight="1">
      <c r="A860" s="22"/>
      <c r="B860" s="22"/>
      <c r="C860" s="22"/>
      <c r="D860" s="115">
        <f t="shared" si="67"/>
        <v>840</v>
      </c>
      <c r="E860" s="248" t="str">
        <f t="array" ref="E860">IF($F860&lt;&gt;"",INDEX(DropDownLists!$K$10:$K$2516,MATCH($F860,DropDownLists!$L$10:$L$2516,0)),"")</f>
        <v/>
      </c>
      <c r="F860" s="116"/>
      <c r="G860" s="118"/>
      <c r="I860" s="144"/>
      <c r="J860" s="141"/>
      <c r="K860" s="145"/>
      <c r="L860" s="146"/>
      <c r="M860" s="195" t="str">
        <f t="array" ref="M860">IF($L860&lt;&gt;"",INDEX(DropDownLists!$H$10:$H$2516,MATCH($L860,DropDownLists!$I$10:$I$2516,0)),"")</f>
        <v/>
      </c>
      <c r="N860" s="148"/>
      <c r="O860" s="148"/>
      <c r="P860" s="146"/>
      <c r="Q860" s="148" t="s">
        <v>190</v>
      </c>
      <c r="R860" s="119" t="str">
        <f t="array" ref="R860">IF(ISNA(VLOOKUP($F860, AdmittedwithRecentDischarge!$I$28:$I$1527,1,FALSE)),"",MAX(IF((AdmittedwithRecentDischarge!$I$28:$I$1527=$F860)*(AdmittedwithRecentDischarge!$M$28:$M$1527&lt;=TransferLog!$J860),AdmittedwithRecentDischarge!$M$28:$M$1527)))</f>
        <v/>
      </c>
      <c r="S860" s="120" t="str">
        <f t="array" ref="S860">IF(ISNA(INDEX(AdmittedwithRecentDischarge!$AH$28:$AH$1527,MATCH($F860&amp;$R860,AdmittedwithRecentDischarge!$I$28:$I$1527&amp;AdmittedwithRecentDischarge!$M$28:$M$1527,0))),"", IF($R860&lt;&gt;"",INDEX(AdmittedwithRecentDischarge!$AH$28:$AH$1527,MATCH($F860&amp;$R860,AdmittedwithRecentDischarge!$I$28:$I$1527&amp;AdmittedwithRecentDischarge!$M$28:$M$1527,0)),""))</f>
        <v/>
      </c>
      <c r="T860" s="190">
        <f t="array" ref="T860">IF(ISNA(INDEX(AdmittedwithRecentDischarge!$I$28:$W$1527, (MATCH($F860&amp;$R860,AdmittedwithRecentDischarge!$I$28:$I$1527&amp;AdmittedwithRecentDischarge!$M$28:$M$1527,0)))),"",INDEX(AdmittedwithRecentDischarge!$I$28:$W$1527, (MATCH($F860&amp;$R860,AdmittedwithRecentDischarge!$I$28:$I$1527&amp;AdmittedwithRecentDischarge!$M$28:$M$1527,0)),9))</f>
        <v>0</v>
      </c>
      <c r="U860" s="191">
        <f t="array" ref="U860">IF(ISNA(INDEX(AdmittedwithRecentDischarge!$I$28:$W$1527, (MATCH($F860&amp;$R860,AdmittedwithRecentDischarge!$I$28:$I$1527&amp;AdmittedwithRecentDischarge!$M$28:$M$1527,0)))),"",INDEX(AdmittedwithRecentDischarge!$I$28:$W$1527, (MATCH($F860&amp;$R860,AdmittedwithRecentDischarge!$I$28:$I$1527&amp;AdmittedwithRecentDischarge!$M$28:$M$1527,0)),11))</f>
        <v>0</v>
      </c>
      <c r="V860" s="191">
        <f t="array" ref="V860">IF(ISNA(INDEX(AdmittedwithRecentDischarge!$I$28:$W$1527, (MATCH($F860&amp;$R860,AdmittedwithRecentDischarge!$I$28:$I$1527&amp;AdmittedwithRecentDischarge!$M$28:$M$1527,0)))),"",INDEX(AdmittedwithRecentDischarge!$I$28:$W$1527, (MATCH($F860&amp;$R860,AdmittedwithRecentDischarge!$I$28:$I$1527&amp;AdmittedwithRecentDischarge!$M$28:$M$1527,0)),15))</f>
        <v>0</v>
      </c>
      <c r="W860" s="228" t="b">
        <f t="shared" si="81"/>
        <v>0</v>
      </c>
      <c r="X860" s="224" t="str">
        <f t="array" ref="X860">IF(ISNA(VLOOKUP($F860, AdmittedwithRecentDischarge!$I$28:$I$1527,1,FALSE)),"",MAX(IF((AdmittedwithRecentDischarge!$I$28:$I$1527=$F860)*(AdmittedwithRecentDischarge!$K$28:$K$1527&lt;=TransferLog!$J860),AdmittedwithRecentDischarge!$K$28:$K$1527)))</f>
        <v/>
      </c>
      <c r="Y860" s="224" t="b">
        <f t="shared" si="82"/>
        <v>0</v>
      </c>
      <c r="Z860" s="208"/>
      <c r="AA860" s="207" t="str">
        <f t="shared" si="79"/>
        <v/>
      </c>
      <c r="AB860" s="212" t="b">
        <f t="shared" si="83"/>
        <v>0</v>
      </c>
      <c r="AC860" s="213">
        <f t="shared" si="80"/>
        <v>0</v>
      </c>
      <c r="AD860" s="298"/>
      <c r="AE860" s="299"/>
      <c r="AF860" s="21">
        <f t="shared" si="68"/>
        <v>0</v>
      </c>
    </row>
    <row r="861" spans="1:32" s="21" customFormat="1" ht="16.5" customHeight="1">
      <c r="A861" s="22"/>
      <c r="B861" s="22"/>
      <c r="C861" s="22"/>
      <c r="D861" s="115">
        <f t="shared" si="67"/>
        <v>841</v>
      </c>
      <c r="E861" s="248" t="str">
        <f t="array" ref="E861">IF($F861&lt;&gt;"",INDEX(DropDownLists!$K$10:$K$2516,MATCH($F861,DropDownLists!$L$10:$L$2516,0)),"")</f>
        <v/>
      </c>
      <c r="F861" s="116"/>
      <c r="G861" s="118"/>
      <c r="I861" s="144"/>
      <c r="J861" s="141"/>
      <c r="K861" s="145"/>
      <c r="L861" s="146"/>
      <c r="M861" s="195" t="str">
        <f t="array" ref="M861">IF($L861&lt;&gt;"",INDEX(DropDownLists!$H$10:$H$2516,MATCH($L861,DropDownLists!$I$10:$I$2516,0)),"")</f>
        <v/>
      </c>
      <c r="N861" s="148"/>
      <c r="O861" s="148"/>
      <c r="P861" s="146"/>
      <c r="Q861" s="148" t="s">
        <v>190</v>
      </c>
      <c r="R861" s="119" t="str">
        <f t="array" ref="R861">IF(ISNA(VLOOKUP($F861, AdmittedwithRecentDischarge!$I$28:$I$1527,1,FALSE)),"",MAX(IF((AdmittedwithRecentDischarge!$I$28:$I$1527=$F861)*(AdmittedwithRecentDischarge!$M$28:$M$1527&lt;=TransferLog!$J861),AdmittedwithRecentDischarge!$M$28:$M$1527)))</f>
        <v/>
      </c>
      <c r="S861" s="120" t="str">
        <f t="array" ref="S861">IF(ISNA(INDEX(AdmittedwithRecentDischarge!$AH$28:$AH$1527,MATCH($F861&amp;$R861,AdmittedwithRecentDischarge!$I$28:$I$1527&amp;AdmittedwithRecentDischarge!$M$28:$M$1527,0))),"", IF($R861&lt;&gt;"",INDEX(AdmittedwithRecentDischarge!$AH$28:$AH$1527,MATCH($F861&amp;$R861,AdmittedwithRecentDischarge!$I$28:$I$1527&amp;AdmittedwithRecentDischarge!$M$28:$M$1527,0)),""))</f>
        <v/>
      </c>
      <c r="T861" s="190">
        <f t="array" ref="T861">IF(ISNA(INDEX(AdmittedwithRecentDischarge!$I$28:$W$1527, (MATCH($F861&amp;$R861,AdmittedwithRecentDischarge!$I$28:$I$1527&amp;AdmittedwithRecentDischarge!$M$28:$M$1527,0)))),"",INDEX(AdmittedwithRecentDischarge!$I$28:$W$1527, (MATCH($F861&amp;$R861,AdmittedwithRecentDischarge!$I$28:$I$1527&amp;AdmittedwithRecentDischarge!$M$28:$M$1527,0)),9))</f>
        <v>0</v>
      </c>
      <c r="U861" s="191">
        <f t="array" ref="U861">IF(ISNA(INDEX(AdmittedwithRecentDischarge!$I$28:$W$1527, (MATCH($F861&amp;$R861,AdmittedwithRecentDischarge!$I$28:$I$1527&amp;AdmittedwithRecentDischarge!$M$28:$M$1527,0)))),"",INDEX(AdmittedwithRecentDischarge!$I$28:$W$1527, (MATCH($F861&amp;$R861,AdmittedwithRecentDischarge!$I$28:$I$1527&amp;AdmittedwithRecentDischarge!$M$28:$M$1527,0)),11))</f>
        <v>0</v>
      </c>
      <c r="V861" s="191">
        <f t="array" ref="V861">IF(ISNA(INDEX(AdmittedwithRecentDischarge!$I$28:$W$1527, (MATCH($F861&amp;$R861,AdmittedwithRecentDischarge!$I$28:$I$1527&amp;AdmittedwithRecentDischarge!$M$28:$M$1527,0)))),"",INDEX(AdmittedwithRecentDischarge!$I$28:$W$1527, (MATCH($F861&amp;$R861,AdmittedwithRecentDischarge!$I$28:$I$1527&amp;AdmittedwithRecentDischarge!$M$28:$M$1527,0)),15))</f>
        <v>0</v>
      </c>
      <c r="W861" s="228" t="b">
        <f t="shared" si="81"/>
        <v>0</v>
      </c>
      <c r="X861" s="224" t="str">
        <f t="array" ref="X861">IF(ISNA(VLOOKUP($F861, AdmittedwithRecentDischarge!$I$28:$I$1527,1,FALSE)),"",MAX(IF((AdmittedwithRecentDischarge!$I$28:$I$1527=$F861)*(AdmittedwithRecentDischarge!$K$28:$K$1527&lt;=TransferLog!$J861),AdmittedwithRecentDischarge!$K$28:$K$1527)))</f>
        <v/>
      </c>
      <c r="Y861" s="224" t="b">
        <f t="shared" si="82"/>
        <v>0</v>
      </c>
      <c r="Z861" s="208"/>
      <c r="AA861" s="207" t="str">
        <f t="shared" si="79"/>
        <v/>
      </c>
      <c r="AB861" s="212" t="b">
        <f t="shared" si="83"/>
        <v>0</v>
      </c>
      <c r="AC861" s="213">
        <f t="shared" si="80"/>
        <v>0</v>
      </c>
      <c r="AD861" s="298"/>
      <c r="AE861" s="299"/>
      <c r="AF861" s="21">
        <f t="shared" si="68"/>
        <v>0</v>
      </c>
    </row>
    <row r="862" spans="1:32" s="21" customFormat="1" ht="16.5" customHeight="1">
      <c r="A862" s="22"/>
      <c r="B862" s="22"/>
      <c r="C862" s="22"/>
      <c r="D862" s="115">
        <f t="shared" si="67"/>
        <v>842</v>
      </c>
      <c r="E862" s="248" t="str">
        <f t="array" ref="E862">IF($F862&lt;&gt;"",INDEX(DropDownLists!$K$10:$K$2516,MATCH($F862,DropDownLists!$L$10:$L$2516,0)),"")</f>
        <v/>
      </c>
      <c r="F862" s="116"/>
      <c r="G862" s="118"/>
      <c r="I862" s="144"/>
      <c r="J862" s="141"/>
      <c r="K862" s="145"/>
      <c r="L862" s="146"/>
      <c r="M862" s="195" t="str">
        <f t="array" ref="M862">IF($L862&lt;&gt;"",INDEX(DropDownLists!$H$10:$H$2516,MATCH($L862,DropDownLists!$I$10:$I$2516,0)),"")</f>
        <v/>
      </c>
      <c r="N862" s="148"/>
      <c r="O862" s="148"/>
      <c r="P862" s="146"/>
      <c r="Q862" s="148" t="s">
        <v>190</v>
      </c>
      <c r="R862" s="119" t="str">
        <f t="array" ref="R862">IF(ISNA(VLOOKUP($F862, AdmittedwithRecentDischarge!$I$28:$I$1527,1,FALSE)),"",MAX(IF((AdmittedwithRecentDischarge!$I$28:$I$1527=$F862)*(AdmittedwithRecentDischarge!$M$28:$M$1527&lt;=TransferLog!$J862),AdmittedwithRecentDischarge!$M$28:$M$1527)))</f>
        <v/>
      </c>
      <c r="S862" s="120" t="str">
        <f t="array" ref="S862">IF(ISNA(INDEX(AdmittedwithRecentDischarge!$AH$28:$AH$1527,MATCH($F862&amp;$R862,AdmittedwithRecentDischarge!$I$28:$I$1527&amp;AdmittedwithRecentDischarge!$M$28:$M$1527,0))),"", IF($R862&lt;&gt;"",INDEX(AdmittedwithRecentDischarge!$AH$28:$AH$1527,MATCH($F862&amp;$R862,AdmittedwithRecentDischarge!$I$28:$I$1527&amp;AdmittedwithRecentDischarge!$M$28:$M$1527,0)),""))</f>
        <v/>
      </c>
      <c r="T862" s="190">
        <f t="array" ref="T862">IF(ISNA(INDEX(AdmittedwithRecentDischarge!$I$28:$W$1527, (MATCH($F862&amp;$R862,AdmittedwithRecentDischarge!$I$28:$I$1527&amp;AdmittedwithRecentDischarge!$M$28:$M$1527,0)))),"",INDEX(AdmittedwithRecentDischarge!$I$28:$W$1527, (MATCH($F862&amp;$R862,AdmittedwithRecentDischarge!$I$28:$I$1527&amp;AdmittedwithRecentDischarge!$M$28:$M$1527,0)),9))</f>
        <v>0</v>
      </c>
      <c r="U862" s="191">
        <f t="array" ref="U862">IF(ISNA(INDEX(AdmittedwithRecentDischarge!$I$28:$W$1527, (MATCH($F862&amp;$R862,AdmittedwithRecentDischarge!$I$28:$I$1527&amp;AdmittedwithRecentDischarge!$M$28:$M$1527,0)))),"",INDEX(AdmittedwithRecentDischarge!$I$28:$W$1527, (MATCH($F862&amp;$R862,AdmittedwithRecentDischarge!$I$28:$I$1527&amp;AdmittedwithRecentDischarge!$M$28:$M$1527,0)),11))</f>
        <v>0</v>
      </c>
      <c r="V862" s="191">
        <f t="array" ref="V862">IF(ISNA(INDEX(AdmittedwithRecentDischarge!$I$28:$W$1527, (MATCH($F862&amp;$R862,AdmittedwithRecentDischarge!$I$28:$I$1527&amp;AdmittedwithRecentDischarge!$M$28:$M$1527,0)))),"",INDEX(AdmittedwithRecentDischarge!$I$28:$W$1527, (MATCH($F862&amp;$R862,AdmittedwithRecentDischarge!$I$28:$I$1527&amp;AdmittedwithRecentDischarge!$M$28:$M$1527,0)),15))</f>
        <v>0</v>
      </c>
      <c r="W862" s="228" t="b">
        <f t="shared" si="81"/>
        <v>0</v>
      </c>
      <c r="X862" s="224" t="str">
        <f t="array" ref="X862">IF(ISNA(VLOOKUP($F862, AdmittedwithRecentDischarge!$I$28:$I$1527,1,FALSE)),"",MAX(IF((AdmittedwithRecentDischarge!$I$28:$I$1527=$F862)*(AdmittedwithRecentDischarge!$K$28:$K$1527&lt;=TransferLog!$J862),AdmittedwithRecentDischarge!$K$28:$K$1527)))</f>
        <v/>
      </c>
      <c r="Y862" s="224" t="b">
        <f t="shared" si="82"/>
        <v>0</v>
      </c>
      <c r="Z862" s="208"/>
      <c r="AA862" s="207" t="str">
        <f t="shared" si="79"/>
        <v/>
      </c>
      <c r="AB862" s="212" t="b">
        <f t="shared" si="83"/>
        <v>0</v>
      </c>
      <c r="AC862" s="213">
        <f t="shared" si="80"/>
        <v>0</v>
      </c>
      <c r="AD862" s="298"/>
      <c r="AE862" s="299"/>
      <c r="AF862" s="21">
        <f t="shared" si="68"/>
        <v>0</v>
      </c>
    </row>
    <row r="863" spans="1:32" s="21" customFormat="1" ht="16.5" customHeight="1">
      <c r="A863" s="22"/>
      <c r="B863" s="22"/>
      <c r="C863" s="22"/>
      <c r="D863" s="115">
        <f t="shared" si="67"/>
        <v>843</v>
      </c>
      <c r="E863" s="248" t="str">
        <f t="array" ref="E863">IF($F863&lt;&gt;"",INDEX(DropDownLists!$K$10:$K$2516,MATCH($F863,DropDownLists!$L$10:$L$2516,0)),"")</f>
        <v/>
      </c>
      <c r="F863" s="116"/>
      <c r="G863" s="118"/>
      <c r="I863" s="144"/>
      <c r="J863" s="141"/>
      <c r="K863" s="145"/>
      <c r="L863" s="146"/>
      <c r="M863" s="195" t="str">
        <f t="array" ref="M863">IF($L863&lt;&gt;"",INDEX(DropDownLists!$H$10:$H$2516,MATCH($L863,DropDownLists!$I$10:$I$2516,0)),"")</f>
        <v/>
      </c>
      <c r="N863" s="148"/>
      <c r="O863" s="148"/>
      <c r="P863" s="146"/>
      <c r="Q863" s="148" t="s">
        <v>190</v>
      </c>
      <c r="R863" s="119" t="str">
        <f t="array" ref="R863">IF(ISNA(VLOOKUP($F863, AdmittedwithRecentDischarge!$I$28:$I$1527,1,FALSE)),"",MAX(IF((AdmittedwithRecentDischarge!$I$28:$I$1527=$F863)*(AdmittedwithRecentDischarge!$M$28:$M$1527&lt;=TransferLog!$J863),AdmittedwithRecentDischarge!$M$28:$M$1527)))</f>
        <v/>
      </c>
      <c r="S863" s="120" t="str">
        <f t="array" ref="S863">IF(ISNA(INDEX(AdmittedwithRecentDischarge!$AH$28:$AH$1527,MATCH($F863&amp;$R863,AdmittedwithRecentDischarge!$I$28:$I$1527&amp;AdmittedwithRecentDischarge!$M$28:$M$1527,0))),"", IF($R863&lt;&gt;"",INDEX(AdmittedwithRecentDischarge!$AH$28:$AH$1527,MATCH($F863&amp;$R863,AdmittedwithRecentDischarge!$I$28:$I$1527&amp;AdmittedwithRecentDischarge!$M$28:$M$1527,0)),""))</f>
        <v/>
      </c>
      <c r="T863" s="190">
        <f t="array" ref="T863">IF(ISNA(INDEX(AdmittedwithRecentDischarge!$I$28:$W$1527, (MATCH($F863&amp;$R863,AdmittedwithRecentDischarge!$I$28:$I$1527&amp;AdmittedwithRecentDischarge!$M$28:$M$1527,0)))),"",INDEX(AdmittedwithRecentDischarge!$I$28:$W$1527, (MATCH($F863&amp;$R863,AdmittedwithRecentDischarge!$I$28:$I$1527&amp;AdmittedwithRecentDischarge!$M$28:$M$1527,0)),9))</f>
        <v>0</v>
      </c>
      <c r="U863" s="191">
        <f t="array" ref="U863">IF(ISNA(INDEX(AdmittedwithRecentDischarge!$I$28:$W$1527, (MATCH($F863&amp;$R863,AdmittedwithRecentDischarge!$I$28:$I$1527&amp;AdmittedwithRecentDischarge!$M$28:$M$1527,0)))),"",INDEX(AdmittedwithRecentDischarge!$I$28:$W$1527, (MATCH($F863&amp;$R863,AdmittedwithRecentDischarge!$I$28:$I$1527&amp;AdmittedwithRecentDischarge!$M$28:$M$1527,0)),11))</f>
        <v>0</v>
      </c>
      <c r="V863" s="191">
        <f t="array" ref="V863">IF(ISNA(INDEX(AdmittedwithRecentDischarge!$I$28:$W$1527, (MATCH($F863&amp;$R863,AdmittedwithRecentDischarge!$I$28:$I$1527&amp;AdmittedwithRecentDischarge!$M$28:$M$1527,0)))),"",INDEX(AdmittedwithRecentDischarge!$I$28:$W$1527, (MATCH($F863&amp;$R863,AdmittedwithRecentDischarge!$I$28:$I$1527&amp;AdmittedwithRecentDischarge!$M$28:$M$1527,0)),15))</f>
        <v>0</v>
      </c>
      <c r="W863" s="228" t="b">
        <f t="shared" si="81"/>
        <v>0</v>
      </c>
      <c r="X863" s="224" t="str">
        <f t="array" ref="X863">IF(ISNA(VLOOKUP($F863, AdmittedwithRecentDischarge!$I$28:$I$1527,1,FALSE)),"",MAX(IF((AdmittedwithRecentDischarge!$I$28:$I$1527=$F863)*(AdmittedwithRecentDischarge!$K$28:$K$1527&lt;=TransferLog!$J863),AdmittedwithRecentDischarge!$K$28:$K$1527)))</f>
        <v/>
      </c>
      <c r="Y863" s="224" t="b">
        <f t="shared" si="82"/>
        <v>0</v>
      </c>
      <c r="Z863" s="208"/>
      <c r="AA863" s="207" t="str">
        <f t="shared" si="79"/>
        <v/>
      </c>
      <c r="AB863" s="212" t="b">
        <f t="shared" si="83"/>
        <v>0</v>
      </c>
      <c r="AC863" s="213">
        <f t="shared" si="80"/>
        <v>0</v>
      </c>
      <c r="AD863" s="298"/>
      <c r="AE863" s="299"/>
      <c r="AF863" s="21">
        <f t="shared" si="68"/>
        <v>0</v>
      </c>
    </row>
    <row r="864" spans="1:32" s="21" customFormat="1" ht="16.5" customHeight="1">
      <c r="A864" s="22"/>
      <c r="B864" s="22"/>
      <c r="C864" s="22"/>
      <c r="D864" s="115">
        <f t="shared" si="67"/>
        <v>844</v>
      </c>
      <c r="E864" s="248" t="str">
        <f t="array" ref="E864">IF($F864&lt;&gt;"",INDEX(DropDownLists!$K$10:$K$2516,MATCH($F864,DropDownLists!$L$10:$L$2516,0)),"")</f>
        <v/>
      </c>
      <c r="F864" s="116"/>
      <c r="G864" s="118"/>
      <c r="I864" s="144"/>
      <c r="J864" s="141"/>
      <c r="K864" s="145"/>
      <c r="L864" s="146"/>
      <c r="M864" s="195" t="str">
        <f t="array" ref="M864">IF($L864&lt;&gt;"",INDEX(DropDownLists!$H$10:$H$2516,MATCH($L864,DropDownLists!$I$10:$I$2516,0)),"")</f>
        <v/>
      </c>
      <c r="N864" s="148"/>
      <c r="O864" s="148"/>
      <c r="P864" s="146"/>
      <c r="Q864" s="148" t="s">
        <v>190</v>
      </c>
      <c r="R864" s="119" t="str">
        <f t="array" ref="R864">IF(ISNA(VLOOKUP($F864, AdmittedwithRecentDischarge!$I$28:$I$1527,1,FALSE)),"",MAX(IF((AdmittedwithRecentDischarge!$I$28:$I$1527=$F864)*(AdmittedwithRecentDischarge!$M$28:$M$1527&lt;=TransferLog!$J864),AdmittedwithRecentDischarge!$M$28:$M$1527)))</f>
        <v/>
      </c>
      <c r="S864" s="120" t="str">
        <f t="array" ref="S864">IF(ISNA(INDEX(AdmittedwithRecentDischarge!$AH$28:$AH$1527,MATCH($F864&amp;$R864,AdmittedwithRecentDischarge!$I$28:$I$1527&amp;AdmittedwithRecentDischarge!$M$28:$M$1527,0))),"", IF($R864&lt;&gt;"",INDEX(AdmittedwithRecentDischarge!$AH$28:$AH$1527,MATCH($F864&amp;$R864,AdmittedwithRecentDischarge!$I$28:$I$1527&amp;AdmittedwithRecentDischarge!$M$28:$M$1527,0)),""))</f>
        <v/>
      </c>
      <c r="T864" s="190">
        <f t="array" ref="T864">IF(ISNA(INDEX(AdmittedwithRecentDischarge!$I$28:$W$1527, (MATCH($F864&amp;$R864,AdmittedwithRecentDischarge!$I$28:$I$1527&amp;AdmittedwithRecentDischarge!$M$28:$M$1527,0)))),"",INDEX(AdmittedwithRecentDischarge!$I$28:$W$1527, (MATCH($F864&amp;$R864,AdmittedwithRecentDischarge!$I$28:$I$1527&amp;AdmittedwithRecentDischarge!$M$28:$M$1527,0)),9))</f>
        <v>0</v>
      </c>
      <c r="U864" s="191">
        <f t="array" ref="U864">IF(ISNA(INDEX(AdmittedwithRecentDischarge!$I$28:$W$1527, (MATCH($F864&amp;$R864,AdmittedwithRecentDischarge!$I$28:$I$1527&amp;AdmittedwithRecentDischarge!$M$28:$M$1527,0)))),"",INDEX(AdmittedwithRecentDischarge!$I$28:$W$1527, (MATCH($F864&amp;$R864,AdmittedwithRecentDischarge!$I$28:$I$1527&amp;AdmittedwithRecentDischarge!$M$28:$M$1527,0)),11))</f>
        <v>0</v>
      </c>
      <c r="V864" s="191">
        <f t="array" ref="V864">IF(ISNA(INDEX(AdmittedwithRecentDischarge!$I$28:$W$1527, (MATCH($F864&amp;$R864,AdmittedwithRecentDischarge!$I$28:$I$1527&amp;AdmittedwithRecentDischarge!$M$28:$M$1527,0)))),"",INDEX(AdmittedwithRecentDischarge!$I$28:$W$1527, (MATCH($F864&amp;$R864,AdmittedwithRecentDischarge!$I$28:$I$1527&amp;AdmittedwithRecentDischarge!$M$28:$M$1527,0)),15))</f>
        <v>0</v>
      </c>
      <c r="W864" s="228" t="b">
        <f t="shared" si="81"/>
        <v>0</v>
      </c>
      <c r="X864" s="224" t="str">
        <f t="array" ref="X864">IF(ISNA(VLOOKUP($F864, AdmittedwithRecentDischarge!$I$28:$I$1527,1,FALSE)),"",MAX(IF((AdmittedwithRecentDischarge!$I$28:$I$1527=$F864)*(AdmittedwithRecentDischarge!$K$28:$K$1527&lt;=TransferLog!$J864),AdmittedwithRecentDischarge!$K$28:$K$1527)))</f>
        <v/>
      </c>
      <c r="Y864" s="224" t="b">
        <f t="shared" si="82"/>
        <v>0</v>
      </c>
      <c r="Z864" s="208"/>
      <c r="AA864" s="207" t="str">
        <f t="shared" si="79"/>
        <v/>
      </c>
      <c r="AB864" s="212" t="b">
        <f t="shared" si="83"/>
        <v>0</v>
      </c>
      <c r="AC864" s="213">
        <f t="shared" si="80"/>
        <v>0</v>
      </c>
      <c r="AD864" s="298"/>
      <c r="AE864" s="299"/>
      <c r="AF864" s="21">
        <f t="shared" si="68"/>
        <v>0</v>
      </c>
    </row>
    <row r="865" spans="1:32" s="21" customFormat="1" ht="16.5" customHeight="1">
      <c r="A865" s="22"/>
      <c r="B865" s="22"/>
      <c r="C865" s="22"/>
      <c r="D865" s="115">
        <f t="shared" si="67"/>
        <v>845</v>
      </c>
      <c r="E865" s="248" t="str">
        <f t="array" ref="E865">IF($F865&lt;&gt;"",INDEX(DropDownLists!$K$10:$K$2516,MATCH($F865,DropDownLists!$L$10:$L$2516,0)),"")</f>
        <v/>
      </c>
      <c r="F865" s="116"/>
      <c r="G865" s="118"/>
      <c r="I865" s="144"/>
      <c r="J865" s="141"/>
      <c r="K865" s="145"/>
      <c r="L865" s="146"/>
      <c r="M865" s="195" t="str">
        <f t="array" ref="M865">IF($L865&lt;&gt;"",INDEX(DropDownLists!$H$10:$H$2516,MATCH($L865,DropDownLists!$I$10:$I$2516,0)),"")</f>
        <v/>
      </c>
      <c r="N865" s="148"/>
      <c r="O865" s="148"/>
      <c r="P865" s="146"/>
      <c r="Q865" s="148" t="s">
        <v>190</v>
      </c>
      <c r="R865" s="119" t="str">
        <f t="array" ref="R865">IF(ISNA(VLOOKUP($F865, AdmittedwithRecentDischarge!$I$28:$I$1527,1,FALSE)),"",MAX(IF((AdmittedwithRecentDischarge!$I$28:$I$1527=$F865)*(AdmittedwithRecentDischarge!$M$28:$M$1527&lt;=TransferLog!$J865),AdmittedwithRecentDischarge!$M$28:$M$1527)))</f>
        <v/>
      </c>
      <c r="S865" s="120" t="str">
        <f t="array" ref="S865">IF(ISNA(INDEX(AdmittedwithRecentDischarge!$AH$28:$AH$1527,MATCH($F865&amp;$R865,AdmittedwithRecentDischarge!$I$28:$I$1527&amp;AdmittedwithRecentDischarge!$M$28:$M$1527,0))),"", IF($R865&lt;&gt;"",INDEX(AdmittedwithRecentDischarge!$AH$28:$AH$1527,MATCH($F865&amp;$R865,AdmittedwithRecentDischarge!$I$28:$I$1527&amp;AdmittedwithRecentDischarge!$M$28:$M$1527,0)),""))</f>
        <v/>
      </c>
      <c r="T865" s="190">
        <f t="array" ref="T865">IF(ISNA(INDEX(AdmittedwithRecentDischarge!$I$28:$W$1527, (MATCH($F865&amp;$R865,AdmittedwithRecentDischarge!$I$28:$I$1527&amp;AdmittedwithRecentDischarge!$M$28:$M$1527,0)))),"",INDEX(AdmittedwithRecentDischarge!$I$28:$W$1527, (MATCH($F865&amp;$R865,AdmittedwithRecentDischarge!$I$28:$I$1527&amp;AdmittedwithRecentDischarge!$M$28:$M$1527,0)),9))</f>
        <v>0</v>
      </c>
      <c r="U865" s="191">
        <f t="array" ref="U865">IF(ISNA(INDEX(AdmittedwithRecentDischarge!$I$28:$W$1527, (MATCH($F865&amp;$R865,AdmittedwithRecentDischarge!$I$28:$I$1527&amp;AdmittedwithRecentDischarge!$M$28:$M$1527,0)))),"",INDEX(AdmittedwithRecentDischarge!$I$28:$W$1527, (MATCH($F865&amp;$R865,AdmittedwithRecentDischarge!$I$28:$I$1527&amp;AdmittedwithRecentDischarge!$M$28:$M$1527,0)),11))</f>
        <v>0</v>
      </c>
      <c r="V865" s="191">
        <f t="array" ref="V865">IF(ISNA(INDEX(AdmittedwithRecentDischarge!$I$28:$W$1527, (MATCH($F865&amp;$R865,AdmittedwithRecentDischarge!$I$28:$I$1527&amp;AdmittedwithRecentDischarge!$M$28:$M$1527,0)))),"",INDEX(AdmittedwithRecentDischarge!$I$28:$W$1527, (MATCH($F865&amp;$R865,AdmittedwithRecentDischarge!$I$28:$I$1527&amp;AdmittedwithRecentDischarge!$M$28:$M$1527,0)),15))</f>
        <v>0</v>
      </c>
      <c r="W865" s="228" t="b">
        <f t="shared" si="81"/>
        <v>0</v>
      </c>
      <c r="X865" s="224" t="str">
        <f t="array" ref="X865">IF(ISNA(VLOOKUP($F865, AdmittedwithRecentDischarge!$I$28:$I$1527,1,FALSE)),"",MAX(IF((AdmittedwithRecentDischarge!$I$28:$I$1527=$F865)*(AdmittedwithRecentDischarge!$K$28:$K$1527&lt;=TransferLog!$J865),AdmittedwithRecentDischarge!$K$28:$K$1527)))</f>
        <v/>
      </c>
      <c r="Y865" s="224" t="b">
        <f t="shared" si="82"/>
        <v>0</v>
      </c>
      <c r="Z865" s="208"/>
      <c r="AA865" s="207" t="str">
        <f t="shared" si="79"/>
        <v/>
      </c>
      <c r="AB865" s="212" t="b">
        <f t="shared" si="83"/>
        <v>0</v>
      </c>
      <c r="AC865" s="213">
        <f t="shared" si="80"/>
        <v>0</v>
      </c>
      <c r="AD865" s="298"/>
      <c r="AE865" s="299"/>
      <c r="AF865" s="21">
        <f t="shared" si="68"/>
        <v>0</v>
      </c>
    </row>
    <row r="866" spans="1:32" s="21" customFormat="1" ht="16.5" customHeight="1">
      <c r="A866" s="22"/>
      <c r="B866" s="22"/>
      <c r="C866" s="22"/>
      <c r="D866" s="115">
        <f t="shared" si="67"/>
        <v>846</v>
      </c>
      <c r="E866" s="248" t="str">
        <f t="array" ref="E866">IF($F866&lt;&gt;"",INDEX(DropDownLists!$K$10:$K$2516,MATCH($F866,DropDownLists!$L$10:$L$2516,0)),"")</f>
        <v/>
      </c>
      <c r="F866" s="116"/>
      <c r="G866" s="118"/>
      <c r="I866" s="144"/>
      <c r="J866" s="141"/>
      <c r="K866" s="145"/>
      <c r="L866" s="146"/>
      <c r="M866" s="195" t="str">
        <f t="array" ref="M866">IF($L866&lt;&gt;"",INDEX(DropDownLists!$H$10:$H$2516,MATCH($L866,DropDownLists!$I$10:$I$2516,0)),"")</f>
        <v/>
      </c>
      <c r="N866" s="148"/>
      <c r="O866" s="148"/>
      <c r="P866" s="146"/>
      <c r="Q866" s="148" t="s">
        <v>190</v>
      </c>
      <c r="R866" s="119" t="str">
        <f t="array" ref="R866">IF(ISNA(VLOOKUP($F866, AdmittedwithRecentDischarge!$I$28:$I$1527,1,FALSE)),"",MAX(IF((AdmittedwithRecentDischarge!$I$28:$I$1527=$F866)*(AdmittedwithRecentDischarge!$M$28:$M$1527&lt;=TransferLog!$J866),AdmittedwithRecentDischarge!$M$28:$M$1527)))</f>
        <v/>
      </c>
      <c r="S866" s="120" t="str">
        <f t="array" ref="S866">IF(ISNA(INDEX(AdmittedwithRecentDischarge!$AH$28:$AH$1527,MATCH($F866&amp;$R866,AdmittedwithRecentDischarge!$I$28:$I$1527&amp;AdmittedwithRecentDischarge!$M$28:$M$1527,0))),"", IF($R866&lt;&gt;"",INDEX(AdmittedwithRecentDischarge!$AH$28:$AH$1527,MATCH($F866&amp;$R866,AdmittedwithRecentDischarge!$I$28:$I$1527&amp;AdmittedwithRecentDischarge!$M$28:$M$1527,0)),""))</f>
        <v/>
      </c>
      <c r="T866" s="190">
        <f t="array" ref="T866">IF(ISNA(INDEX(AdmittedwithRecentDischarge!$I$28:$W$1527, (MATCH($F866&amp;$R866,AdmittedwithRecentDischarge!$I$28:$I$1527&amp;AdmittedwithRecentDischarge!$M$28:$M$1527,0)))),"",INDEX(AdmittedwithRecentDischarge!$I$28:$W$1527, (MATCH($F866&amp;$R866,AdmittedwithRecentDischarge!$I$28:$I$1527&amp;AdmittedwithRecentDischarge!$M$28:$M$1527,0)),9))</f>
        <v>0</v>
      </c>
      <c r="U866" s="191">
        <f t="array" ref="U866">IF(ISNA(INDEX(AdmittedwithRecentDischarge!$I$28:$W$1527, (MATCH($F866&amp;$R866,AdmittedwithRecentDischarge!$I$28:$I$1527&amp;AdmittedwithRecentDischarge!$M$28:$M$1527,0)))),"",INDEX(AdmittedwithRecentDischarge!$I$28:$W$1527, (MATCH($F866&amp;$R866,AdmittedwithRecentDischarge!$I$28:$I$1527&amp;AdmittedwithRecentDischarge!$M$28:$M$1527,0)),11))</f>
        <v>0</v>
      </c>
      <c r="V866" s="191">
        <f t="array" ref="V866">IF(ISNA(INDEX(AdmittedwithRecentDischarge!$I$28:$W$1527, (MATCH($F866&amp;$R866,AdmittedwithRecentDischarge!$I$28:$I$1527&amp;AdmittedwithRecentDischarge!$M$28:$M$1527,0)))),"",INDEX(AdmittedwithRecentDischarge!$I$28:$W$1527, (MATCH($F866&amp;$R866,AdmittedwithRecentDischarge!$I$28:$I$1527&amp;AdmittedwithRecentDischarge!$M$28:$M$1527,0)),15))</f>
        <v>0</v>
      </c>
      <c r="W866" s="228" t="b">
        <f t="shared" si="81"/>
        <v>0</v>
      </c>
      <c r="X866" s="224" t="str">
        <f t="array" ref="X866">IF(ISNA(VLOOKUP($F866, AdmittedwithRecentDischarge!$I$28:$I$1527,1,FALSE)),"",MAX(IF((AdmittedwithRecentDischarge!$I$28:$I$1527=$F866)*(AdmittedwithRecentDischarge!$K$28:$K$1527&lt;=TransferLog!$J866),AdmittedwithRecentDischarge!$K$28:$K$1527)))</f>
        <v/>
      </c>
      <c r="Y866" s="224" t="b">
        <f t="shared" si="82"/>
        <v>0</v>
      </c>
      <c r="Z866" s="208"/>
      <c r="AA866" s="207" t="str">
        <f t="shared" si="79"/>
        <v/>
      </c>
      <c r="AB866" s="212" t="b">
        <f t="shared" si="83"/>
        <v>0</v>
      </c>
      <c r="AC866" s="213">
        <f t="shared" si="80"/>
        <v>0</v>
      </c>
      <c r="AD866" s="298"/>
      <c r="AE866" s="299"/>
      <c r="AF866" s="21">
        <f t="shared" si="68"/>
        <v>0</v>
      </c>
    </row>
    <row r="867" spans="1:32" s="21" customFormat="1" ht="16.5" customHeight="1">
      <c r="A867" s="22"/>
      <c r="B867" s="22"/>
      <c r="C867" s="22"/>
      <c r="D867" s="115">
        <f t="shared" si="67"/>
        <v>847</v>
      </c>
      <c r="E867" s="248" t="str">
        <f t="array" ref="E867">IF($F867&lt;&gt;"",INDEX(DropDownLists!$K$10:$K$2516,MATCH($F867,DropDownLists!$L$10:$L$2516,0)),"")</f>
        <v/>
      </c>
      <c r="F867" s="116"/>
      <c r="G867" s="118"/>
      <c r="I867" s="144"/>
      <c r="J867" s="141"/>
      <c r="K867" s="145"/>
      <c r="L867" s="146"/>
      <c r="M867" s="195" t="str">
        <f t="array" ref="M867">IF($L867&lt;&gt;"",INDEX(DropDownLists!$H$10:$H$2516,MATCH($L867,DropDownLists!$I$10:$I$2516,0)),"")</f>
        <v/>
      </c>
      <c r="N867" s="148"/>
      <c r="O867" s="148"/>
      <c r="P867" s="146"/>
      <c r="Q867" s="148" t="s">
        <v>190</v>
      </c>
      <c r="R867" s="119" t="str">
        <f t="array" ref="R867">IF(ISNA(VLOOKUP($F867, AdmittedwithRecentDischarge!$I$28:$I$1527,1,FALSE)),"",MAX(IF((AdmittedwithRecentDischarge!$I$28:$I$1527=$F867)*(AdmittedwithRecentDischarge!$M$28:$M$1527&lt;=TransferLog!$J867),AdmittedwithRecentDischarge!$M$28:$M$1527)))</f>
        <v/>
      </c>
      <c r="S867" s="120" t="str">
        <f t="array" ref="S867">IF(ISNA(INDEX(AdmittedwithRecentDischarge!$AH$28:$AH$1527,MATCH($F867&amp;$R867,AdmittedwithRecentDischarge!$I$28:$I$1527&amp;AdmittedwithRecentDischarge!$M$28:$M$1527,0))),"", IF($R867&lt;&gt;"",INDEX(AdmittedwithRecentDischarge!$AH$28:$AH$1527,MATCH($F867&amp;$R867,AdmittedwithRecentDischarge!$I$28:$I$1527&amp;AdmittedwithRecentDischarge!$M$28:$M$1527,0)),""))</f>
        <v/>
      </c>
      <c r="T867" s="190">
        <f t="array" ref="T867">IF(ISNA(INDEX(AdmittedwithRecentDischarge!$I$28:$W$1527, (MATCH($F867&amp;$R867,AdmittedwithRecentDischarge!$I$28:$I$1527&amp;AdmittedwithRecentDischarge!$M$28:$M$1527,0)))),"",INDEX(AdmittedwithRecentDischarge!$I$28:$W$1527, (MATCH($F867&amp;$R867,AdmittedwithRecentDischarge!$I$28:$I$1527&amp;AdmittedwithRecentDischarge!$M$28:$M$1527,0)),9))</f>
        <v>0</v>
      </c>
      <c r="U867" s="191">
        <f t="array" ref="U867">IF(ISNA(INDEX(AdmittedwithRecentDischarge!$I$28:$W$1527, (MATCH($F867&amp;$R867,AdmittedwithRecentDischarge!$I$28:$I$1527&amp;AdmittedwithRecentDischarge!$M$28:$M$1527,0)))),"",INDEX(AdmittedwithRecentDischarge!$I$28:$W$1527, (MATCH($F867&amp;$R867,AdmittedwithRecentDischarge!$I$28:$I$1527&amp;AdmittedwithRecentDischarge!$M$28:$M$1527,0)),11))</f>
        <v>0</v>
      </c>
      <c r="V867" s="191">
        <f t="array" ref="V867">IF(ISNA(INDEX(AdmittedwithRecentDischarge!$I$28:$W$1527, (MATCH($F867&amp;$R867,AdmittedwithRecentDischarge!$I$28:$I$1527&amp;AdmittedwithRecentDischarge!$M$28:$M$1527,0)))),"",INDEX(AdmittedwithRecentDischarge!$I$28:$W$1527, (MATCH($F867&amp;$R867,AdmittedwithRecentDischarge!$I$28:$I$1527&amp;AdmittedwithRecentDischarge!$M$28:$M$1527,0)),15))</f>
        <v>0</v>
      </c>
      <c r="W867" s="228" t="b">
        <f t="shared" si="81"/>
        <v>0</v>
      </c>
      <c r="X867" s="224" t="str">
        <f t="array" ref="X867">IF(ISNA(VLOOKUP($F867, AdmittedwithRecentDischarge!$I$28:$I$1527,1,FALSE)),"",MAX(IF((AdmittedwithRecentDischarge!$I$28:$I$1527=$F867)*(AdmittedwithRecentDischarge!$K$28:$K$1527&lt;=TransferLog!$J867),AdmittedwithRecentDischarge!$K$28:$K$1527)))</f>
        <v/>
      </c>
      <c r="Y867" s="224" t="b">
        <f t="shared" si="82"/>
        <v>0</v>
      </c>
      <c r="Z867" s="208"/>
      <c r="AA867" s="207" t="str">
        <f t="shared" si="79"/>
        <v/>
      </c>
      <c r="AB867" s="212" t="b">
        <f t="shared" si="83"/>
        <v>0</v>
      </c>
      <c r="AC867" s="213">
        <f t="shared" si="80"/>
        <v>0</v>
      </c>
      <c r="AD867" s="298"/>
      <c r="AE867" s="299"/>
      <c r="AF867" s="21">
        <f t="shared" si="68"/>
        <v>0</v>
      </c>
    </row>
    <row r="868" spans="1:32" s="21" customFormat="1" ht="16.5" customHeight="1">
      <c r="A868" s="22"/>
      <c r="B868" s="22"/>
      <c r="C868" s="22"/>
      <c r="D868" s="115">
        <f t="shared" si="67"/>
        <v>848</v>
      </c>
      <c r="E868" s="248" t="str">
        <f t="array" ref="E868">IF($F868&lt;&gt;"",INDEX(DropDownLists!$K$10:$K$2516,MATCH($F868,DropDownLists!$L$10:$L$2516,0)),"")</f>
        <v/>
      </c>
      <c r="F868" s="116"/>
      <c r="G868" s="118"/>
      <c r="I868" s="144"/>
      <c r="J868" s="141"/>
      <c r="K868" s="145"/>
      <c r="L868" s="146"/>
      <c r="M868" s="195" t="str">
        <f t="array" ref="M868">IF($L868&lt;&gt;"",INDEX(DropDownLists!$H$10:$H$2516,MATCH($L868,DropDownLists!$I$10:$I$2516,0)),"")</f>
        <v/>
      </c>
      <c r="N868" s="148"/>
      <c r="O868" s="148"/>
      <c r="P868" s="146"/>
      <c r="Q868" s="148" t="s">
        <v>190</v>
      </c>
      <c r="R868" s="119" t="str">
        <f t="array" ref="R868">IF(ISNA(VLOOKUP($F868, AdmittedwithRecentDischarge!$I$28:$I$1527,1,FALSE)),"",MAX(IF((AdmittedwithRecentDischarge!$I$28:$I$1527=$F868)*(AdmittedwithRecentDischarge!$M$28:$M$1527&lt;=TransferLog!$J868),AdmittedwithRecentDischarge!$M$28:$M$1527)))</f>
        <v/>
      </c>
      <c r="S868" s="120" t="str">
        <f t="array" ref="S868">IF(ISNA(INDEX(AdmittedwithRecentDischarge!$AH$28:$AH$1527,MATCH($F868&amp;$R868,AdmittedwithRecentDischarge!$I$28:$I$1527&amp;AdmittedwithRecentDischarge!$M$28:$M$1527,0))),"", IF($R868&lt;&gt;"",INDEX(AdmittedwithRecentDischarge!$AH$28:$AH$1527,MATCH($F868&amp;$R868,AdmittedwithRecentDischarge!$I$28:$I$1527&amp;AdmittedwithRecentDischarge!$M$28:$M$1527,0)),""))</f>
        <v/>
      </c>
      <c r="T868" s="190">
        <f t="array" ref="T868">IF(ISNA(INDEX(AdmittedwithRecentDischarge!$I$28:$W$1527, (MATCH($F868&amp;$R868,AdmittedwithRecentDischarge!$I$28:$I$1527&amp;AdmittedwithRecentDischarge!$M$28:$M$1527,0)))),"",INDEX(AdmittedwithRecentDischarge!$I$28:$W$1527, (MATCH($F868&amp;$R868,AdmittedwithRecentDischarge!$I$28:$I$1527&amp;AdmittedwithRecentDischarge!$M$28:$M$1527,0)),9))</f>
        <v>0</v>
      </c>
      <c r="U868" s="191">
        <f t="array" ref="U868">IF(ISNA(INDEX(AdmittedwithRecentDischarge!$I$28:$W$1527, (MATCH($F868&amp;$R868,AdmittedwithRecentDischarge!$I$28:$I$1527&amp;AdmittedwithRecentDischarge!$M$28:$M$1527,0)))),"",INDEX(AdmittedwithRecentDischarge!$I$28:$W$1527, (MATCH($F868&amp;$R868,AdmittedwithRecentDischarge!$I$28:$I$1527&amp;AdmittedwithRecentDischarge!$M$28:$M$1527,0)),11))</f>
        <v>0</v>
      </c>
      <c r="V868" s="191">
        <f t="array" ref="V868">IF(ISNA(INDEX(AdmittedwithRecentDischarge!$I$28:$W$1527, (MATCH($F868&amp;$R868,AdmittedwithRecentDischarge!$I$28:$I$1527&amp;AdmittedwithRecentDischarge!$M$28:$M$1527,0)))),"",INDEX(AdmittedwithRecentDischarge!$I$28:$W$1527, (MATCH($F868&amp;$R868,AdmittedwithRecentDischarge!$I$28:$I$1527&amp;AdmittedwithRecentDischarge!$M$28:$M$1527,0)),15))</f>
        <v>0</v>
      </c>
      <c r="W868" s="228" t="b">
        <f t="shared" si="81"/>
        <v>0</v>
      </c>
      <c r="X868" s="224" t="str">
        <f t="array" ref="X868">IF(ISNA(VLOOKUP($F868, AdmittedwithRecentDischarge!$I$28:$I$1527,1,FALSE)),"",MAX(IF((AdmittedwithRecentDischarge!$I$28:$I$1527=$F868)*(AdmittedwithRecentDischarge!$K$28:$K$1527&lt;=TransferLog!$J868),AdmittedwithRecentDischarge!$K$28:$K$1527)))</f>
        <v/>
      </c>
      <c r="Y868" s="224" t="b">
        <f t="shared" si="82"/>
        <v>0</v>
      </c>
      <c r="Z868" s="208"/>
      <c r="AA868" s="207" t="str">
        <f t="shared" si="79"/>
        <v/>
      </c>
      <c r="AB868" s="212" t="b">
        <f t="shared" si="83"/>
        <v>0</v>
      </c>
      <c r="AC868" s="213">
        <f t="shared" si="80"/>
        <v>0</v>
      </c>
      <c r="AD868" s="298"/>
      <c r="AE868" s="299"/>
      <c r="AF868" s="21">
        <f t="shared" si="68"/>
        <v>0</v>
      </c>
    </row>
    <row r="869" spans="1:32" s="21" customFormat="1" ht="16.5" customHeight="1">
      <c r="A869" s="22"/>
      <c r="B869" s="22"/>
      <c r="C869" s="22"/>
      <c r="D869" s="115">
        <f t="shared" si="67"/>
        <v>849</v>
      </c>
      <c r="E869" s="248" t="str">
        <f t="array" ref="E869">IF($F869&lt;&gt;"",INDEX(DropDownLists!$K$10:$K$2516,MATCH($F869,DropDownLists!$L$10:$L$2516,0)),"")</f>
        <v/>
      </c>
      <c r="F869" s="116"/>
      <c r="G869" s="118"/>
      <c r="I869" s="144"/>
      <c r="J869" s="141"/>
      <c r="K869" s="145"/>
      <c r="L869" s="146"/>
      <c r="M869" s="195" t="str">
        <f t="array" ref="M869">IF($L869&lt;&gt;"",INDEX(DropDownLists!$H$10:$H$2516,MATCH($L869,DropDownLists!$I$10:$I$2516,0)),"")</f>
        <v/>
      </c>
      <c r="N869" s="148"/>
      <c r="O869" s="148"/>
      <c r="P869" s="146"/>
      <c r="Q869" s="148" t="s">
        <v>190</v>
      </c>
      <c r="R869" s="119" t="str">
        <f t="array" ref="R869">IF(ISNA(VLOOKUP($F869, AdmittedwithRecentDischarge!$I$28:$I$1527,1,FALSE)),"",MAX(IF((AdmittedwithRecentDischarge!$I$28:$I$1527=$F869)*(AdmittedwithRecentDischarge!$M$28:$M$1527&lt;=TransferLog!$J869),AdmittedwithRecentDischarge!$M$28:$M$1527)))</f>
        <v/>
      </c>
      <c r="S869" s="120" t="str">
        <f t="array" ref="S869">IF(ISNA(INDEX(AdmittedwithRecentDischarge!$AH$28:$AH$1527,MATCH($F869&amp;$R869,AdmittedwithRecentDischarge!$I$28:$I$1527&amp;AdmittedwithRecentDischarge!$M$28:$M$1527,0))),"", IF($R869&lt;&gt;"",INDEX(AdmittedwithRecentDischarge!$AH$28:$AH$1527,MATCH($F869&amp;$R869,AdmittedwithRecentDischarge!$I$28:$I$1527&amp;AdmittedwithRecentDischarge!$M$28:$M$1527,0)),""))</f>
        <v/>
      </c>
      <c r="T869" s="190">
        <f t="array" ref="T869">IF(ISNA(INDEX(AdmittedwithRecentDischarge!$I$28:$W$1527, (MATCH($F869&amp;$R869,AdmittedwithRecentDischarge!$I$28:$I$1527&amp;AdmittedwithRecentDischarge!$M$28:$M$1527,0)))),"",INDEX(AdmittedwithRecentDischarge!$I$28:$W$1527, (MATCH($F869&amp;$R869,AdmittedwithRecentDischarge!$I$28:$I$1527&amp;AdmittedwithRecentDischarge!$M$28:$M$1527,0)),9))</f>
        <v>0</v>
      </c>
      <c r="U869" s="191">
        <f t="array" ref="U869">IF(ISNA(INDEX(AdmittedwithRecentDischarge!$I$28:$W$1527, (MATCH($F869&amp;$R869,AdmittedwithRecentDischarge!$I$28:$I$1527&amp;AdmittedwithRecentDischarge!$M$28:$M$1527,0)))),"",INDEX(AdmittedwithRecentDischarge!$I$28:$W$1527, (MATCH($F869&amp;$R869,AdmittedwithRecentDischarge!$I$28:$I$1527&amp;AdmittedwithRecentDischarge!$M$28:$M$1527,0)),11))</f>
        <v>0</v>
      </c>
      <c r="V869" s="191">
        <f t="array" ref="V869">IF(ISNA(INDEX(AdmittedwithRecentDischarge!$I$28:$W$1527, (MATCH($F869&amp;$R869,AdmittedwithRecentDischarge!$I$28:$I$1527&amp;AdmittedwithRecentDischarge!$M$28:$M$1527,0)))),"",INDEX(AdmittedwithRecentDischarge!$I$28:$W$1527, (MATCH($F869&amp;$R869,AdmittedwithRecentDischarge!$I$28:$I$1527&amp;AdmittedwithRecentDischarge!$M$28:$M$1527,0)),15))</f>
        <v>0</v>
      </c>
      <c r="W869" s="228" t="b">
        <f t="shared" si="81"/>
        <v>0</v>
      </c>
      <c r="X869" s="224" t="str">
        <f t="array" ref="X869">IF(ISNA(VLOOKUP($F869, AdmittedwithRecentDischarge!$I$28:$I$1527,1,FALSE)),"",MAX(IF((AdmittedwithRecentDischarge!$I$28:$I$1527=$F869)*(AdmittedwithRecentDischarge!$K$28:$K$1527&lt;=TransferLog!$J869),AdmittedwithRecentDischarge!$K$28:$K$1527)))</f>
        <v/>
      </c>
      <c r="Y869" s="224" t="b">
        <f t="shared" si="82"/>
        <v>0</v>
      </c>
      <c r="Z869" s="208"/>
      <c r="AA869" s="207" t="str">
        <f t="shared" si="79"/>
        <v/>
      </c>
      <c r="AB869" s="212" t="b">
        <f t="shared" si="83"/>
        <v>0</v>
      </c>
      <c r="AC869" s="213">
        <f t="shared" si="80"/>
        <v>0</v>
      </c>
      <c r="AD869" s="298"/>
      <c r="AE869" s="299"/>
      <c r="AF869" s="21">
        <f t="shared" si="68"/>
        <v>0</v>
      </c>
    </row>
    <row r="870" spans="1:32" s="21" customFormat="1" ht="16.5" customHeight="1">
      <c r="A870" s="22"/>
      <c r="B870" s="22"/>
      <c r="C870" s="22"/>
      <c r="D870" s="115">
        <f t="shared" si="67"/>
        <v>850</v>
      </c>
      <c r="E870" s="248" t="str">
        <f t="array" ref="E870">IF($F870&lt;&gt;"",INDEX(DropDownLists!$K$10:$K$2516,MATCH($F870,DropDownLists!$L$10:$L$2516,0)),"")</f>
        <v/>
      </c>
      <c r="F870" s="116"/>
      <c r="G870" s="118"/>
      <c r="I870" s="144"/>
      <c r="J870" s="141"/>
      <c r="K870" s="145"/>
      <c r="L870" s="146"/>
      <c r="M870" s="195" t="str">
        <f t="array" ref="M870">IF($L870&lt;&gt;"",INDEX(DropDownLists!$H$10:$H$2516,MATCH($L870,DropDownLists!$I$10:$I$2516,0)),"")</f>
        <v/>
      </c>
      <c r="N870" s="148"/>
      <c r="O870" s="148"/>
      <c r="P870" s="146"/>
      <c r="Q870" s="148" t="s">
        <v>190</v>
      </c>
      <c r="R870" s="119" t="str">
        <f t="array" ref="R870">IF(ISNA(VLOOKUP($F870, AdmittedwithRecentDischarge!$I$28:$I$1527,1,FALSE)),"",MAX(IF((AdmittedwithRecentDischarge!$I$28:$I$1527=$F870)*(AdmittedwithRecentDischarge!$M$28:$M$1527&lt;=TransferLog!$J870),AdmittedwithRecentDischarge!$M$28:$M$1527)))</f>
        <v/>
      </c>
      <c r="S870" s="120" t="str">
        <f t="array" ref="S870">IF(ISNA(INDEX(AdmittedwithRecentDischarge!$AH$28:$AH$1527,MATCH($F870&amp;$R870,AdmittedwithRecentDischarge!$I$28:$I$1527&amp;AdmittedwithRecentDischarge!$M$28:$M$1527,0))),"", IF($R870&lt;&gt;"",INDEX(AdmittedwithRecentDischarge!$AH$28:$AH$1527,MATCH($F870&amp;$R870,AdmittedwithRecentDischarge!$I$28:$I$1527&amp;AdmittedwithRecentDischarge!$M$28:$M$1527,0)),""))</f>
        <v/>
      </c>
      <c r="T870" s="190">
        <f t="array" ref="T870">IF(ISNA(INDEX(AdmittedwithRecentDischarge!$I$28:$W$1527, (MATCH($F870&amp;$R870,AdmittedwithRecentDischarge!$I$28:$I$1527&amp;AdmittedwithRecentDischarge!$M$28:$M$1527,0)))),"",INDEX(AdmittedwithRecentDischarge!$I$28:$W$1527, (MATCH($F870&amp;$R870,AdmittedwithRecentDischarge!$I$28:$I$1527&amp;AdmittedwithRecentDischarge!$M$28:$M$1527,0)),9))</f>
        <v>0</v>
      </c>
      <c r="U870" s="191">
        <f t="array" ref="U870">IF(ISNA(INDEX(AdmittedwithRecentDischarge!$I$28:$W$1527, (MATCH($F870&amp;$R870,AdmittedwithRecentDischarge!$I$28:$I$1527&amp;AdmittedwithRecentDischarge!$M$28:$M$1527,0)))),"",INDEX(AdmittedwithRecentDischarge!$I$28:$W$1527, (MATCH($F870&amp;$R870,AdmittedwithRecentDischarge!$I$28:$I$1527&amp;AdmittedwithRecentDischarge!$M$28:$M$1527,0)),11))</f>
        <v>0</v>
      </c>
      <c r="V870" s="191">
        <f t="array" ref="V870">IF(ISNA(INDEX(AdmittedwithRecentDischarge!$I$28:$W$1527, (MATCH($F870&amp;$R870,AdmittedwithRecentDischarge!$I$28:$I$1527&amp;AdmittedwithRecentDischarge!$M$28:$M$1527,0)))),"",INDEX(AdmittedwithRecentDischarge!$I$28:$W$1527, (MATCH($F870&amp;$R870,AdmittedwithRecentDischarge!$I$28:$I$1527&amp;AdmittedwithRecentDischarge!$M$28:$M$1527,0)),15))</f>
        <v>0</v>
      </c>
      <c r="W870" s="228" t="b">
        <f t="shared" si="81"/>
        <v>0</v>
      </c>
      <c r="X870" s="224" t="str">
        <f t="array" ref="X870">IF(ISNA(VLOOKUP($F870, AdmittedwithRecentDischarge!$I$28:$I$1527,1,FALSE)),"",MAX(IF((AdmittedwithRecentDischarge!$I$28:$I$1527=$F870)*(AdmittedwithRecentDischarge!$K$28:$K$1527&lt;=TransferLog!$J870),AdmittedwithRecentDischarge!$K$28:$K$1527)))</f>
        <v/>
      </c>
      <c r="Y870" s="224" t="b">
        <f t="shared" si="82"/>
        <v>0</v>
      </c>
      <c r="Z870" s="208"/>
      <c r="AA870" s="207" t="str">
        <f t="shared" si="79"/>
        <v/>
      </c>
      <c r="AB870" s="212" t="b">
        <f t="shared" si="83"/>
        <v>0</v>
      </c>
      <c r="AC870" s="213">
        <f t="shared" si="80"/>
        <v>0</v>
      </c>
      <c r="AD870" s="298"/>
      <c r="AE870" s="299"/>
      <c r="AF870" s="21">
        <f t="shared" si="68"/>
        <v>0</v>
      </c>
    </row>
    <row r="871" spans="1:32" s="21" customFormat="1" ht="16.5" customHeight="1">
      <c r="A871" s="22"/>
      <c r="B871" s="22"/>
      <c r="C871" s="22"/>
      <c r="D871" s="115">
        <f t="shared" si="67"/>
        <v>851</v>
      </c>
      <c r="E871" s="248" t="str">
        <f t="array" ref="E871">IF($F871&lt;&gt;"",INDEX(DropDownLists!$K$10:$K$2516,MATCH($F871,DropDownLists!$L$10:$L$2516,0)),"")</f>
        <v/>
      </c>
      <c r="F871" s="116"/>
      <c r="G871" s="118"/>
      <c r="I871" s="144"/>
      <c r="J871" s="141"/>
      <c r="K871" s="145"/>
      <c r="L871" s="146"/>
      <c r="M871" s="195" t="str">
        <f t="array" ref="M871">IF($L871&lt;&gt;"",INDEX(DropDownLists!$H$10:$H$2516,MATCH($L871,DropDownLists!$I$10:$I$2516,0)),"")</f>
        <v/>
      </c>
      <c r="N871" s="148"/>
      <c r="O871" s="148"/>
      <c r="P871" s="146"/>
      <c r="Q871" s="148" t="s">
        <v>190</v>
      </c>
      <c r="R871" s="119" t="str">
        <f t="array" ref="R871">IF(ISNA(VLOOKUP($F871, AdmittedwithRecentDischarge!$I$28:$I$1527,1,FALSE)),"",MAX(IF((AdmittedwithRecentDischarge!$I$28:$I$1527=$F871)*(AdmittedwithRecentDischarge!$M$28:$M$1527&lt;=TransferLog!$J871),AdmittedwithRecentDischarge!$M$28:$M$1527)))</f>
        <v/>
      </c>
      <c r="S871" s="120" t="str">
        <f t="array" ref="S871">IF(ISNA(INDEX(AdmittedwithRecentDischarge!$AH$28:$AH$1527,MATCH($F871&amp;$R871,AdmittedwithRecentDischarge!$I$28:$I$1527&amp;AdmittedwithRecentDischarge!$M$28:$M$1527,0))),"", IF($R871&lt;&gt;"",INDEX(AdmittedwithRecentDischarge!$AH$28:$AH$1527,MATCH($F871&amp;$R871,AdmittedwithRecentDischarge!$I$28:$I$1527&amp;AdmittedwithRecentDischarge!$M$28:$M$1527,0)),""))</f>
        <v/>
      </c>
      <c r="T871" s="190">
        <f t="array" ref="T871">IF(ISNA(INDEX(AdmittedwithRecentDischarge!$I$28:$W$1527, (MATCH($F871&amp;$R871,AdmittedwithRecentDischarge!$I$28:$I$1527&amp;AdmittedwithRecentDischarge!$M$28:$M$1527,0)))),"",INDEX(AdmittedwithRecentDischarge!$I$28:$W$1527, (MATCH($F871&amp;$R871,AdmittedwithRecentDischarge!$I$28:$I$1527&amp;AdmittedwithRecentDischarge!$M$28:$M$1527,0)),9))</f>
        <v>0</v>
      </c>
      <c r="U871" s="191">
        <f t="array" ref="U871">IF(ISNA(INDEX(AdmittedwithRecentDischarge!$I$28:$W$1527, (MATCH($F871&amp;$R871,AdmittedwithRecentDischarge!$I$28:$I$1527&amp;AdmittedwithRecentDischarge!$M$28:$M$1527,0)))),"",INDEX(AdmittedwithRecentDischarge!$I$28:$W$1527, (MATCH($F871&amp;$R871,AdmittedwithRecentDischarge!$I$28:$I$1527&amp;AdmittedwithRecentDischarge!$M$28:$M$1527,0)),11))</f>
        <v>0</v>
      </c>
      <c r="V871" s="191">
        <f t="array" ref="V871">IF(ISNA(INDEX(AdmittedwithRecentDischarge!$I$28:$W$1527, (MATCH($F871&amp;$R871,AdmittedwithRecentDischarge!$I$28:$I$1527&amp;AdmittedwithRecentDischarge!$M$28:$M$1527,0)))),"",INDEX(AdmittedwithRecentDischarge!$I$28:$W$1527, (MATCH($F871&amp;$R871,AdmittedwithRecentDischarge!$I$28:$I$1527&amp;AdmittedwithRecentDischarge!$M$28:$M$1527,0)),15))</f>
        <v>0</v>
      </c>
      <c r="W871" s="228" t="b">
        <f t="shared" si="81"/>
        <v>0</v>
      </c>
      <c r="X871" s="224" t="str">
        <f t="array" ref="X871">IF(ISNA(VLOOKUP($F871, AdmittedwithRecentDischarge!$I$28:$I$1527,1,FALSE)),"",MAX(IF((AdmittedwithRecentDischarge!$I$28:$I$1527=$F871)*(AdmittedwithRecentDischarge!$K$28:$K$1527&lt;=TransferLog!$J871),AdmittedwithRecentDischarge!$K$28:$K$1527)))</f>
        <v/>
      </c>
      <c r="Y871" s="224" t="b">
        <f t="shared" si="82"/>
        <v>0</v>
      </c>
      <c r="Z871" s="208"/>
      <c r="AA871" s="207" t="str">
        <f t="shared" si="79"/>
        <v/>
      </c>
      <c r="AB871" s="212" t="b">
        <f t="shared" si="83"/>
        <v>0</v>
      </c>
      <c r="AC871" s="213">
        <f t="shared" si="80"/>
        <v>0</v>
      </c>
      <c r="AD871" s="298"/>
      <c r="AE871" s="299"/>
      <c r="AF871" s="21">
        <f t="shared" si="68"/>
        <v>0</v>
      </c>
    </row>
    <row r="872" spans="1:32" s="21" customFormat="1" ht="16.5" customHeight="1">
      <c r="A872" s="22"/>
      <c r="B872" s="22"/>
      <c r="C872" s="22"/>
      <c r="D872" s="115">
        <f t="shared" si="67"/>
        <v>852</v>
      </c>
      <c r="E872" s="248" t="str">
        <f t="array" ref="E872">IF($F872&lt;&gt;"",INDEX(DropDownLists!$K$10:$K$2516,MATCH($F872,DropDownLists!$L$10:$L$2516,0)),"")</f>
        <v/>
      </c>
      <c r="F872" s="116"/>
      <c r="G872" s="118"/>
      <c r="I872" s="144"/>
      <c r="J872" s="141"/>
      <c r="K872" s="145"/>
      <c r="L872" s="146"/>
      <c r="M872" s="195" t="str">
        <f t="array" ref="M872">IF($L872&lt;&gt;"",INDEX(DropDownLists!$H$10:$H$2516,MATCH($L872,DropDownLists!$I$10:$I$2516,0)),"")</f>
        <v/>
      </c>
      <c r="N872" s="148"/>
      <c r="O872" s="148"/>
      <c r="P872" s="146"/>
      <c r="Q872" s="148" t="s">
        <v>190</v>
      </c>
      <c r="R872" s="119" t="str">
        <f t="array" ref="R872">IF(ISNA(VLOOKUP($F872, AdmittedwithRecentDischarge!$I$28:$I$1527,1,FALSE)),"",MAX(IF((AdmittedwithRecentDischarge!$I$28:$I$1527=$F872)*(AdmittedwithRecentDischarge!$M$28:$M$1527&lt;=TransferLog!$J872),AdmittedwithRecentDischarge!$M$28:$M$1527)))</f>
        <v/>
      </c>
      <c r="S872" s="120" t="str">
        <f t="array" ref="S872">IF(ISNA(INDEX(AdmittedwithRecentDischarge!$AH$28:$AH$1527,MATCH($F872&amp;$R872,AdmittedwithRecentDischarge!$I$28:$I$1527&amp;AdmittedwithRecentDischarge!$M$28:$M$1527,0))),"", IF($R872&lt;&gt;"",INDEX(AdmittedwithRecentDischarge!$AH$28:$AH$1527,MATCH($F872&amp;$R872,AdmittedwithRecentDischarge!$I$28:$I$1527&amp;AdmittedwithRecentDischarge!$M$28:$M$1527,0)),""))</f>
        <v/>
      </c>
      <c r="T872" s="190">
        <f t="array" ref="T872">IF(ISNA(INDEX(AdmittedwithRecentDischarge!$I$28:$W$1527, (MATCH($F872&amp;$R872,AdmittedwithRecentDischarge!$I$28:$I$1527&amp;AdmittedwithRecentDischarge!$M$28:$M$1527,0)))),"",INDEX(AdmittedwithRecentDischarge!$I$28:$W$1527, (MATCH($F872&amp;$R872,AdmittedwithRecentDischarge!$I$28:$I$1527&amp;AdmittedwithRecentDischarge!$M$28:$M$1527,0)),9))</f>
        <v>0</v>
      </c>
      <c r="U872" s="191">
        <f t="array" ref="U872">IF(ISNA(INDEX(AdmittedwithRecentDischarge!$I$28:$W$1527, (MATCH($F872&amp;$R872,AdmittedwithRecentDischarge!$I$28:$I$1527&amp;AdmittedwithRecentDischarge!$M$28:$M$1527,0)))),"",INDEX(AdmittedwithRecentDischarge!$I$28:$W$1527, (MATCH($F872&amp;$R872,AdmittedwithRecentDischarge!$I$28:$I$1527&amp;AdmittedwithRecentDischarge!$M$28:$M$1527,0)),11))</f>
        <v>0</v>
      </c>
      <c r="V872" s="191">
        <f t="array" ref="V872">IF(ISNA(INDEX(AdmittedwithRecentDischarge!$I$28:$W$1527, (MATCH($F872&amp;$R872,AdmittedwithRecentDischarge!$I$28:$I$1527&amp;AdmittedwithRecentDischarge!$M$28:$M$1527,0)))),"",INDEX(AdmittedwithRecentDischarge!$I$28:$W$1527, (MATCH($F872&amp;$R872,AdmittedwithRecentDischarge!$I$28:$I$1527&amp;AdmittedwithRecentDischarge!$M$28:$M$1527,0)),15))</f>
        <v>0</v>
      </c>
      <c r="W872" s="228" t="b">
        <f t="shared" si="81"/>
        <v>0</v>
      </c>
      <c r="X872" s="224" t="str">
        <f t="array" ref="X872">IF(ISNA(VLOOKUP($F872, AdmittedwithRecentDischarge!$I$28:$I$1527,1,FALSE)),"",MAX(IF((AdmittedwithRecentDischarge!$I$28:$I$1527=$F872)*(AdmittedwithRecentDischarge!$K$28:$K$1527&lt;=TransferLog!$J872),AdmittedwithRecentDischarge!$K$28:$K$1527)))</f>
        <v/>
      </c>
      <c r="Y872" s="224" t="b">
        <f t="shared" si="82"/>
        <v>0</v>
      </c>
      <c r="Z872" s="208"/>
      <c r="AA872" s="207" t="str">
        <f t="shared" si="79"/>
        <v/>
      </c>
      <c r="AB872" s="212" t="b">
        <f t="shared" si="83"/>
        <v>0</v>
      </c>
      <c r="AC872" s="213">
        <f t="shared" si="80"/>
        <v>0</v>
      </c>
      <c r="AD872" s="298"/>
      <c r="AE872" s="299"/>
      <c r="AF872" s="21">
        <f t="shared" si="68"/>
        <v>0</v>
      </c>
    </row>
    <row r="873" spans="1:32" s="21" customFormat="1" ht="16.5" customHeight="1">
      <c r="A873" s="22"/>
      <c r="B873" s="22"/>
      <c r="C873" s="22"/>
      <c r="D873" s="115">
        <f t="shared" si="67"/>
        <v>853</v>
      </c>
      <c r="E873" s="248" t="str">
        <f t="array" ref="E873">IF($F873&lt;&gt;"",INDEX(DropDownLists!$K$10:$K$2516,MATCH($F873,DropDownLists!$L$10:$L$2516,0)),"")</f>
        <v/>
      </c>
      <c r="F873" s="116"/>
      <c r="G873" s="118"/>
      <c r="I873" s="144"/>
      <c r="J873" s="141"/>
      <c r="K873" s="145"/>
      <c r="L873" s="146"/>
      <c r="M873" s="195" t="str">
        <f t="array" ref="M873">IF($L873&lt;&gt;"",INDEX(DropDownLists!$H$10:$H$2516,MATCH($L873,DropDownLists!$I$10:$I$2516,0)),"")</f>
        <v/>
      </c>
      <c r="N873" s="148"/>
      <c r="O873" s="148"/>
      <c r="P873" s="146"/>
      <c r="Q873" s="148" t="s">
        <v>190</v>
      </c>
      <c r="R873" s="119" t="str">
        <f t="array" ref="R873">IF(ISNA(VLOOKUP($F873, AdmittedwithRecentDischarge!$I$28:$I$1527,1,FALSE)),"",MAX(IF((AdmittedwithRecentDischarge!$I$28:$I$1527=$F873)*(AdmittedwithRecentDischarge!$M$28:$M$1527&lt;=TransferLog!$J873),AdmittedwithRecentDischarge!$M$28:$M$1527)))</f>
        <v/>
      </c>
      <c r="S873" s="120" t="str">
        <f t="array" ref="S873">IF(ISNA(INDEX(AdmittedwithRecentDischarge!$AH$28:$AH$1527,MATCH($F873&amp;$R873,AdmittedwithRecentDischarge!$I$28:$I$1527&amp;AdmittedwithRecentDischarge!$M$28:$M$1527,0))),"", IF($R873&lt;&gt;"",INDEX(AdmittedwithRecentDischarge!$AH$28:$AH$1527,MATCH($F873&amp;$R873,AdmittedwithRecentDischarge!$I$28:$I$1527&amp;AdmittedwithRecentDischarge!$M$28:$M$1527,0)),""))</f>
        <v/>
      </c>
      <c r="T873" s="190">
        <f t="array" ref="T873">IF(ISNA(INDEX(AdmittedwithRecentDischarge!$I$28:$W$1527, (MATCH($F873&amp;$R873,AdmittedwithRecentDischarge!$I$28:$I$1527&amp;AdmittedwithRecentDischarge!$M$28:$M$1527,0)))),"",INDEX(AdmittedwithRecentDischarge!$I$28:$W$1527, (MATCH($F873&amp;$R873,AdmittedwithRecentDischarge!$I$28:$I$1527&amp;AdmittedwithRecentDischarge!$M$28:$M$1527,0)),9))</f>
        <v>0</v>
      </c>
      <c r="U873" s="191">
        <f t="array" ref="U873">IF(ISNA(INDEX(AdmittedwithRecentDischarge!$I$28:$W$1527, (MATCH($F873&amp;$R873,AdmittedwithRecentDischarge!$I$28:$I$1527&amp;AdmittedwithRecentDischarge!$M$28:$M$1527,0)))),"",INDEX(AdmittedwithRecentDischarge!$I$28:$W$1527, (MATCH($F873&amp;$R873,AdmittedwithRecentDischarge!$I$28:$I$1527&amp;AdmittedwithRecentDischarge!$M$28:$M$1527,0)),11))</f>
        <v>0</v>
      </c>
      <c r="V873" s="191">
        <f t="array" ref="V873">IF(ISNA(INDEX(AdmittedwithRecentDischarge!$I$28:$W$1527, (MATCH($F873&amp;$R873,AdmittedwithRecentDischarge!$I$28:$I$1527&amp;AdmittedwithRecentDischarge!$M$28:$M$1527,0)))),"",INDEX(AdmittedwithRecentDischarge!$I$28:$W$1527, (MATCH($F873&amp;$R873,AdmittedwithRecentDischarge!$I$28:$I$1527&amp;AdmittedwithRecentDischarge!$M$28:$M$1527,0)),15))</f>
        <v>0</v>
      </c>
      <c r="W873" s="228" t="b">
        <f t="shared" si="81"/>
        <v>0</v>
      </c>
      <c r="X873" s="224" t="str">
        <f t="array" ref="X873">IF(ISNA(VLOOKUP($F873, AdmittedwithRecentDischarge!$I$28:$I$1527,1,FALSE)),"",MAX(IF((AdmittedwithRecentDischarge!$I$28:$I$1527=$F873)*(AdmittedwithRecentDischarge!$K$28:$K$1527&lt;=TransferLog!$J873),AdmittedwithRecentDischarge!$K$28:$K$1527)))</f>
        <v/>
      </c>
      <c r="Y873" s="224" t="b">
        <f t="shared" si="82"/>
        <v>0</v>
      </c>
      <c r="Z873" s="208"/>
      <c r="AA873" s="207" t="str">
        <f t="shared" si="79"/>
        <v/>
      </c>
      <c r="AB873" s="212" t="b">
        <f t="shared" si="83"/>
        <v>0</v>
      </c>
      <c r="AC873" s="213">
        <f t="shared" si="80"/>
        <v>0</v>
      </c>
      <c r="AD873" s="298"/>
      <c r="AE873" s="299"/>
      <c r="AF873" s="21">
        <f t="shared" si="68"/>
        <v>0</v>
      </c>
    </row>
    <row r="874" spans="1:32" s="21" customFormat="1" ht="16.5" customHeight="1">
      <c r="A874" s="22"/>
      <c r="B874" s="22"/>
      <c r="C874" s="22"/>
      <c r="D874" s="115">
        <f t="shared" si="67"/>
        <v>854</v>
      </c>
      <c r="E874" s="248" t="str">
        <f t="array" ref="E874">IF($F874&lt;&gt;"",INDEX(DropDownLists!$K$10:$K$2516,MATCH($F874,DropDownLists!$L$10:$L$2516,0)),"")</f>
        <v/>
      </c>
      <c r="F874" s="116"/>
      <c r="G874" s="118"/>
      <c r="I874" s="144"/>
      <c r="J874" s="141"/>
      <c r="K874" s="145"/>
      <c r="L874" s="146"/>
      <c r="M874" s="195" t="str">
        <f t="array" ref="M874">IF($L874&lt;&gt;"",INDEX(DropDownLists!$H$10:$H$2516,MATCH($L874,DropDownLists!$I$10:$I$2516,0)),"")</f>
        <v/>
      </c>
      <c r="N874" s="148"/>
      <c r="O874" s="148"/>
      <c r="P874" s="146"/>
      <c r="Q874" s="148" t="s">
        <v>190</v>
      </c>
      <c r="R874" s="119" t="str">
        <f t="array" ref="R874">IF(ISNA(VLOOKUP($F874, AdmittedwithRecentDischarge!$I$28:$I$1527,1,FALSE)),"",MAX(IF((AdmittedwithRecentDischarge!$I$28:$I$1527=$F874)*(AdmittedwithRecentDischarge!$M$28:$M$1527&lt;=TransferLog!$J874),AdmittedwithRecentDischarge!$M$28:$M$1527)))</f>
        <v/>
      </c>
      <c r="S874" s="120" t="str">
        <f t="array" ref="S874">IF(ISNA(INDEX(AdmittedwithRecentDischarge!$AH$28:$AH$1527,MATCH($F874&amp;$R874,AdmittedwithRecentDischarge!$I$28:$I$1527&amp;AdmittedwithRecentDischarge!$M$28:$M$1527,0))),"", IF($R874&lt;&gt;"",INDEX(AdmittedwithRecentDischarge!$AH$28:$AH$1527,MATCH($F874&amp;$R874,AdmittedwithRecentDischarge!$I$28:$I$1527&amp;AdmittedwithRecentDischarge!$M$28:$M$1527,0)),""))</f>
        <v/>
      </c>
      <c r="T874" s="190">
        <f t="array" ref="T874">IF(ISNA(INDEX(AdmittedwithRecentDischarge!$I$28:$W$1527, (MATCH($F874&amp;$R874,AdmittedwithRecentDischarge!$I$28:$I$1527&amp;AdmittedwithRecentDischarge!$M$28:$M$1527,0)))),"",INDEX(AdmittedwithRecentDischarge!$I$28:$W$1527, (MATCH($F874&amp;$R874,AdmittedwithRecentDischarge!$I$28:$I$1527&amp;AdmittedwithRecentDischarge!$M$28:$M$1527,0)),9))</f>
        <v>0</v>
      </c>
      <c r="U874" s="191">
        <f t="array" ref="U874">IF(ISNA(INDEX(AdmittedwithRecentDischarge!$I$28:$W$1527, (MATCH($F874&amp;$R874,AdmittedwithRecentDischarge!$I$28:$I$1527&amp;AdmittedwithRecentDischarge!$M$28:$M$1527,0)))),"",INDEX(AdmittedwithRecentDischarge!$I$28:$W$1527, (MATCH($F874&amp;$R874,AdmittedwithRecentDischarge!$I$28:$I$1527&amp;AdmittedwithRecentDischarge!$M$28:$M$1527,0)),11))</f>
        <v>0</v>
      </c>
      <c r="V874" s="191">
        <f t="array" ref="V874">IF(ISNA(INDEX(AdmittedwithRecentDischarge!$I$28:$W$1527, (MATCH($F874&amp;$R874,AdmittedwithRecentDischarge!$I$28:$I$1527&amp;AdmittedwithRecentDischarge!$M$28:$M$1527,0)))),"",INDEX(AdmittedwithRecentDischarge!$I$28:$W$1527, (MATCH($F874&amp;$R874,AdmittedwithRecentDischarge!$I$28:$I$1527&amp;AdmittedwithRecentDischarge!$M$28:$M$1527,0)),15))</f>
        <v>0</v>
      </c>
      <c r="W874" s="228" t="b">
        <f t="shared" si="81"/>
        <v>0</v>
      </c>
      <c r="X874" s="224" t="str">
        <f t="array" ref="X874">IF(ISNA(VLOOKUP($F874, AdmittedwithRecentDischarge!$I$28:$I$1527,1,FALSE)),"",MAX(IF((AdmittedwithRecentDischarge!$I$28:$I$1527=$F874)*(AdmittedwithRecentDischarge!$K$28:$K$1527&lt;=TransferLog!$J874),AdmittedwithRecentDischarge!$K$28:$K$1527)))</f>
        <v/>
      </c>
      <c r="Y874" s="224" t="b">
        <f t="shared" si="82"/>
        <v>0</v>
      </c>
      <c r="Z874" s="208"/>
      <c r="AA874" s="207" t="str">
        <f t="shared" si="79"/>
        <v/>
      </c>
      <c r="AB874" s="212" t="b">
        <f t="shared" si="83"/>
        <v>0</v>
      </c>
      <c r="AC874" s="213">
        <f t="shared" si="80"/>
        <v>0</v>
      </c>
      <c r="AD874" s="298"/>
      <c r="AE874" s="299"/>
      <c r="AF874" s="21">
        <f t="shared" si="68"/>
        <v>0</v>
      </c>
    </row>
    <row r="875" spans="1:32" s="21" customFormat="1" ht="16.5" customHeight="1">
      <c r="A875" s="22"/>
      <c r="B875" s="22"/>
      <c r="C875" s="22"/>
      <c r="D875" s="115">
        <f t="shared" si="67"/>
        <v>855</v>
      </c>
      <c r="E875" s="248" t="str">
        <f t="array" ref="E875">IF($F875&lt;&gt;"",INDEX(DropDownLists!$K$10:$K$2516,MATCH($F875,DropDownLists!$L$10:$L$2516,0)),"")</f>
        <v/>
      </c>
      <c r="F875" s="116"/>
      <c r="G875" s="118"/>
      <c r="I875" s="144"/>
      <c r="J875" s="141"/>
      <c r="K875" s="145"/>
      <c r="L875" s="146"/>
      <c r="M875" s="195" t="str">
        <f t="array" ref="M875">IF($L875&lt;&gt;"",INDEX(DropDownLists!$H$10:$H$2516,MATCH($L875,DropDownLists!$I$10:$I$2516,0)),"")</f>
        <v/>
      </c>
      <c r="N875" s="148"/>
      <c r="O875" s="148"/>
      <c r="P875" s="146"/>
      <c r="Q875" s="148" t="s">
        <v>190</v>
      </c>
      <c r="R875" s="119" t="str">
        <f t="array" ref="R875">IF(ISNA(VLOOKUP($F875, AdmittedwithRecentDischarge!$I$28:$I$1527,1,FALSE)),"",MAX(IF((AdmittedwithRecentDischarge!$I$28:$I$1527=$F875)*(AdmittedwithRecentDischarge!$M$28:$M$1527&lt;=TransferLog!$J875),AdmittedwithRecentDischarge!$M$28:$M$1527)))</f>
        <v/>
      </c>
      <c r="S875" s="120" t="str">
        <f t="array" ref="S875">IF(ISNA(INDEX(AdmittedwithRecentDischarge!$AH$28:$AH$1527,MATCH($F875&amp;$R875,AdmittedwithRecentDischarge!$I$28:$I$1527&amp;AdmittedwithRecentDischarge!$M$28:$M$1527,0))),"", IF($R875&lt;&gt;"",INDEX(AdmittedwithRecentDischarge!$AH$28:$AH$1527,MATCH($F875&amp;$R875,AdmittedwithRecentDischarge!$I$28:$I$1527&amp;AdmittedwithRecentDischarge!$M$28:$M$1527,0)),""))</f>
        <v/>
      </c>
      <c r="T875" s="190">
        <f t="array" ref="T875">IF(ISNA(INDEX(AdmittedwithRecentDischarge!$I$28:$W$1527, (MATCH($F875&amp;$R875,AdmittedwithRecentDischarge!$I$28:$I$1527&amp;AdmittedwithRecentDischarge!$M$28:$M$1527,0)))),"",INDEX(AdmittedwithRecentDischarge!$I$28:$W$1527, (MATCH($F875&amp;$R875,AdmittedwithRecentDischarge!$I$28:$I$1527&amp;AdmittedwithRecentDischarge!$M$28:$M$1527,0)),9))</f>
        <v>0</v>
      </c>
      <c r="U875" s="191">
        <f t="array" ref="U875">IF(ISNA(INDEX(AdmittedwithRecentDischarge!$I$28:$W$1527, (MATCH($F875&amp;$R875,AdmittedwithRecentDischarge!$I$28:$I$1527&amp;AdmittedwithRecentDischarge!$M$28:$M$1527,0)))),"",INDEX(AdmittedwithRecentDischarge!$I$28:$W$1527, (MATCH($F875&amp;$R875,AdmittedwithRecentDischarge!$I$28:$I$1527&amp;AdmittedwithRecentDischarge!$M$28:$M$1527,0)),11))</f>
        <v>0</v>
      </c>
      <c r="V875" s="191">
        <f t="array" ref="V875">IF(ISNA(INDEX(AdmittedwithRecentDischarge!$I$28:$W$1527, (MATCH($F875&amp;$R875,AdmittedwithRecentDischarge!$I$28:$I$1527&amp;AdmittedwithRecentDischarge!$M$28:$M$1527,0)))),"",INDEX(AdmittedwithRecentDischarge!$I$28:$W$1527, (MATCH($F875&amp;$R875,AdmittedwithRecentDischarge!$I$28:$I$1527&amp;AdmittedwithRecentDischarge!$M$28:$M$1527,0)),15))</f>
        <v>0</v>
      </c>
      <c r="W875" s="228" t="b">
        <f t="shared" si="81"/>
        <v>0</v>
      </c>
      <c r="X875" s="224" t="str">
        <f t="array" ref="X875">IF(ISNA(VLOOKUP($F875, AdmittedwithRecentDischarge!$I$28:$I$1527,1,FALSE)),"",MAX(IF((AdmittedwithRecentDischarge!$I$28:$I$1527=$F875)*(AdmittedwithRecentDischarge!$K$28:$K$1527&lt;=TransferLog!$J875),AdmittedwithRecentDischarge!$K$28:$K$1527)))</f>
        <v/>
      </c>
      <c r="Y875" s="224" t="b">
        <f t="shared" si="82"/>
        <v>0</v>
      </c>
      <c r="Z875" s="208"/>
      <c r="AA875" s="207" t="str">
        <f t="shared" si="79"/>
        <v/>
      </c>
      <c r="AB875" s="212" t="b">
        <f t="shared" si="83"/>
        <v>0</v>
      </c>
      <c r="AC875" s="213">
        <f t="shared" si="80"/>
        <v>0</v>
      </c>
      <c r="AD875" s="298"/>
      <c r="AE875" s="299"/>
      <c r="AF875" s="21">
        <f t="shared" si="68"/>
        <v>0</v>
      </c>
    </row>
    <row r="876" spans="1:32" s="21" customFormat="1" ht="16.5" customHeight="1">
      <c r="A876" s="22"/>
      <c r="B876" s="22"/>
      <c r="C876" s="22"/>
      <c r="D876" s="115">
        <f t="shared" si="67"/>
        <v>856</v>
      </c>
      <c r="E876" s="248" t="str">
        <f t="array" ref="E876">IF($F876&lt;&gt;"",INDEX(DropDownLists!$K$10:$K$2516,MATCH($F876,DropDownLists!$L$10:$L$2516,0)),"")</f>
        <v/>
      </c>
      <c r="F876" s="116"/>
      <c r="G876" s="118"/>
      <c r="I876" s="144"/>
      <c r="J876" s="141"/>
      <c r="K876" s="145"/>
      <c r="L876" s="146"/>
      <c r="M876" s="195" t="str">
        <f t="array" ref="M876">IF($L876&lt;&gt;"",INDEX(DropDownLists!$H$10:$H$2516,MATCH($L876,DropDownLists!$I$10:$I$2516,0)),"")</f>
        <v/>
      </c>
      <c r="N876" s="148"/>
      <c r="O876" s="148"/>
      <c r="P876" s="146"/>
      <c r="Q876" s="148" t="s">
        <v>190</v>
      </c>
      <c r="R876" s="119" t="str">
        <f t="array" ref="R876">IF(ISNA(VLOOKUP($F876, AdmittedwithRecentDischarge!$I$28:$I$1527,1,FALSE)),"",MAX(IF((AdmittedwithRecentDischarge!$I$28:$I$1527=$F876)*(AdmittedwithRecentDischarge!$M$28:$M$1527&lt;=TransferLog!$J876),AdmittedwithRecentDischarge!$M$28:$M$1527)))</f>
        <v/>
      </c>
      <c r="S876" s="120" t="str">
        <f t="array" ref="S876">IF(ISNA(INDEX(AdmittedwithRecentDischarge!$AH$28:$AH$1527,MATCH($F876&amp;$R876,AdmittedwithRecentDischarge!$I$28:$I$1527&amp;AdmittedwithRecentDischarge!$M$28:$M$1527,0))),"", IF($R876&lt;&gt;"",INDEX(AdmittedwithRecentDischarge!$AH$28:$AH$1527,MATCH($F876&amp;$R876,AdmittedwithRecentDischarge!$I$28:$I$1527&amp;AdmittedwithRecentDischarge!$M$28:$M$1527,0)),""))</f>
        <v/>
      </c>
      <c r="T876" s="190">
        <f t="array" ref="T876">IF(ISNA(INDEX(AdmittedwithRecentDischarge!$I$28:$W$1527, (MATCH($F876&amp;$R876,AdmittedwithRecentDischarge!$I$28:$I$1527&amp;AdmittedwithRecentDischarge!$M$28:$M$1527,0)))),"",INDEX(AdmittedwithRecentDischarge!$I$28:$W$1527, (MATCH($F876&amp;$R876,AdmittedwithRecentDischarge!$I$28:$I$1527&amp;AdmittedwithRecentDischarge!$M$28:$M$1527,0)),9))</f>
        <v>0</v>
      </c>
      <c r="U876" s="191">
        <f t="array" ref="U876">IF(ISNA(INDEX(AdmittedwithRecentDischarge!$I$28:$W$1527, (MATCH($F876&amp;$R876,AdmittedwithRecentDischarge!$I$28:$I$1527&amp;AdmittedwithRecentDischarge!$M$28:$M$1527,0)))),"",INDEX(AdmittedwithRecentDischarge!$I$28:$W$1527, (MATCH($F876&amp;$R876,AdmittedwithRecentDischarge!$I$28:$I$1527&amp;AdmittedwithRecentDischarge!$M$28:$M$1527,0)),11))</f>
        <v>0</v>
      </c>
      <c r="V876" s="191">
        <f t="array" ref="V876">IF(ISNA(INDEX(AdmittedwithRecentDischarge!$I$28:$W$1527, (MATCH($F876&amp;$R876,AdmittedwithRecentDischarge!$I$28:$I$1527&amp;AdmittedwithRecentDischarge!$M$28:$M$1527,0)))),"",INDEX(AdmittedwithRecentDischarge!$I$28:$W$1527, (MATCH($F876&amp;$R876,AdmittedwithRecentDischarge!$I$28:$I$1527&amp;AdmittedwithRecentDischarge!$M$28:$M$1527,0)),15))</f>
        <v>0</v>
      </c>
      <c r="W876" s="228" t="b">
        <f t="shared" si="81"/>
        <v>0</v>
      </c>
      <c r="X876" s="224" t="str">
        <f t="array" ref="X876">IF(ISNA(VLOOKUP($F876, AdmittedwithRecentDischarge!$I$28:$I$1527,1,FALSE)),"",MAX(IF((AdmittedwithRecentDischarge!$I$28:$I$1527=$F876)*(AdmittedwithRecentDischarge!$K$28:$K$1527&lt;=TransferLog!$J876),AdmittedwithRecentDischarge!$K$28:$K$1527)))</f>
        <v/>
      </c>
      <c r="Y876" s="224" t="b">
        <f t="shared" si="82"/>
        <v>0</v>
      </c>
      <c r="Z876" s="208"/>
      <c r="AA876" s="207" t="str">
        <f t="shared" si="79"/>
        <v/>
      </c>
      <c r="AB876" s="212" t="b">
        <f t="shared" si="83"/>
        <v>0</v>
      </c>
      <c r="AC876" s="213">
        <f t="shared" si="80"/>
        <v>0</v>
      </c>
      <c r="AD876" s="298"/>
      <c r="AE876" s="299"/>
      <c r="AF876" s="21">
        <f t="shared" si="68"/>
        <v>0</v>
      </c>
    </row>
    <row r="877" spans="1:32" s="21" customFormat="1" ht="16.5" customHeight="1">
      <c r="A877" s="22"/>
      <c r="B877" s="22"/>
      <c r="C877" s="22"/>
      <c r="D877" s="115">
        <f t="shared" si="67"/>
        <v>857</v>
      </c>
      <c r="E877" s="248" t="str">
        <f t="array" ref="E877">IF($F877&lt;&gt;"",INDEX(DropDownLists!$K$10:$K$2516,MATCH($F877,DropDownLists!$L$10:$L$2516,0)),"")</f>
        <v/>
      </c>
      <c r="F877" s="116"/>
      <c r="G877" s="118"/>
      <c r="I877" s="144"/>
      <c r="J877" s="141"/>
      <c r="K877" s="145"/>
      <c r="L877" s="146"/>
      <c r="M877" s="195" t="str">
        <f t="array" ref="M877">IF($L877&lt;&gt;"",INDEX(DropDownLists!$H$10:$H$2516,MATCH($L877,DropDownLists!$I$10:$I$2516,0)),"")</f>
        <v/>
      </c>
      <c r="N877" s="148"/>
      <c r="O877" s="148"/>
      <c r="P877" s="146"/>
      <c r="Q877" s="148" t="s">
        <v>190</v>
      </c>
      <c r="R877" s="119" t="str">
        <f t="array" ref="R877">IF(ISNA(VLOOKUP($F877, AdmittedwithRecentDischarge!$I$28:$I$1527,1,FALSE)),"",MAX(IF((AdmittedwithRecentDischarge!$I$28:$I$1527=$F877)*(AdmittedwithRecentDischarge!$M$28:$M$1527&lt;=TransferLog!$J877),AdmittedwithRecentDischarge!$M$28:$M$1527)))</f>
        <v/>
      </c>
      <c r="S877" s="120" t="str">
        <f t="array" ref="S877">IF(ISNA(INDEX(AdmittedwithRecentDischarge!$AH$28:$AH$1527,MATCH($F877&amp;$R877,AdmittedwithRecentDischarge!$I$28:$I$1527&amp;AdmittedwithRecentDischarge!$M$28:$M$1527,0))),"", IF($R877&lt;&gt;"",INDEX(AdmittedwithRecentDischarge!$AH$28:$AH$1527,MATCH($F877&amp;$R877,AdmittedwithRecentDischarge!$I$28:$I$1527&amp;AdmittedwithRecentDischarge!$M$28:$M$1527,0)),""))</f>
        <v/>
      </c>
      <c r="T877" s="190">
        <f t="array" ref="T877">IF(ISNA(INDEX(AdmittedwithRecentDischarge!$I$28:$W$1527, (MATCH($F877&amp;$R877,AdmittedwithRecentDischarge!$I$28:$I$1527&amp;AdmittedwithRecentDischarge!$M$28:$M$1527,0)))),"",INDEX(AdmittedwithRecentDischarge!$I$28:$W$1527, (MATCH($F877&amp;$R877,AdmittedwithRecentDischarge!$I$28:$I$1527&amp;AdmittedwithRecentDischarge!$M$28:$M$1527,0)),9))</f>
        <v>0</v>
      </c>
      <c r="U877" s="191">
        <f t="array" ref="U877">IF(ISNA(INDEX(AdmittedwithRecentDischarge!$I$28:$W$1527, (MATCH($F877&amp;$R877,AdmittedwithRecentDischarge!$I$28:$I$1527&amp;AdmittedwithRecentDischarge!$M$28:$M$1527,0)))),"",INDEX(AdmittedwithRecentDischarge!$I$28:$W$1527, (MATCH($F877&amp;$R877,AdmittedwithRecentDischarge!$I$28:$I$1527&amp;AdmittedwithRecentDischarge!$M$28:$M$1527,0)),11))</f>
        <v>0</v>
      </c>
      <c r="V877" s="191">
        <f t="array" ref="V877">IF(ISNA(INDEX(AdmittedwithRecentDischarge!$I$28:$W$1527, (MATCH($F877&amp;$R877,AdmittedwithRecentDischarge!$I$28:$I$1527&amp;AdmittedwithRecentDischarge!$M$28:$M$1527,0)))),"",INDEX(AdmittedwithRecentDischarge!$I$28:$W$1527, (MATCH($F877&amp;$R877,AdmittedwithRecentDischarge!$I$28:$I$1527&amp;AdmittedwithRecentDischarge!$M$28:$M$1527,0)),15))</f>
        <v>0</v>
      </c>
      <c r="W877" s="228" t="b">
        <f t="shared" si="81"/>
        <v>0</v>
      </c>
      <c r="X877" s="224" t="str">
        <f t="array" ref="X877">IF(ISNA(VLOOKUP($F877, AdmittedwithRecentDischarge!$I$28:$I$1527,1,FALSE)),"",MAX(IF((AdmittedwithRecentDischarge!$I$28:$I$1527=$F877)*(AdmittedwithRecentDischarge!$K$28:$K$1527&lt;=TransferLog!$J877),AdmittedwithRecentDischarge!$K$28:$K$1527)))</f>
        <v/>
      </c>
      <c r="Y877" s="224" t="b">
        <f t="shared" si="82"/>
        <v>0</v>
      </c>
      <c r="Z877" s="208"/>
      <c r="AA877" s="207" t="str">
        <f t="shared" si="79"/>
        <v/>
      </c>
      <c r="AB877" s="212" t="b">
        <f t="shared" si="83"/>
        <v>0</v>
      </c>
      <c r="AC877" s="213">
        <f t="shared" si="80"/>
        <v>0</v>
      </c>
      <c r="AD877" s="298"/>
      <c r="AE877" s="299"/>
      <c r="AF877" s="21">
        <f t="shared" si="68"/>
        <v>0</v>
      </c>
    </row>
    <row r="878" spans="1:32" s="21" customFormat="1" ht="16.5" customHeight="1">
      <c r="A878" s="22"/>
      <c r="B878" s="22"/>
      <c r="C878" s="22"/>
      <c r="D878" s="115">
        <f t="shared" si="67"/>
        <v>858</v>
      </c>
      <c r="E878" s="248" t="str">
        <f t="array" ref="E878">IF($F878&lt;&gt;"",INDEX(DropDownLists!$K$10:$K$2516,MATCH($F878,DropDownLists!$L$10:$L$2516,0)),"")</f>
        <v/>
      </c>
      <c r="F878" s="116"/>
      <c r="G878" s="118"/>
      <c r="I878" s="144"/>
      <c r="J878" s="141"/>
      <c r="K878" s="145"/>
      <c r="L878" s="146"/>
      <c r="M878" s="195" t="str">
        <f t="array" ref="M878">IF($L878&lt;&gt;"",INDEX(DropDownLists!$H$10:$H$2516,MATCH($L878,DropDownLists!$I$10:$I$2516,0)),"")</f>
        <v/>
      </c>
      <c r="N878" s="148"/>
      <c r="O878" s="148"/>
      <c r="P878" s="146"/>
      <c r="Q878" s="148" t="s">
        <v>190</v>
      </c>
      <c r="R878" s="119" t="str">
        <f t="array" ref="R878">IF(ISNA(VLOOKUP($F878, AdmittedwithRecentDischarge!$I$28:$I$1527,1,FALSE)),"",MAX(IF((AdmittedwithRecentDischarge!$I$28:$I$1527=$F878)*(AdmittedwithRecentDischarge!$M$28:$M$1527&lt;=TransferLog!$J878),AdmittedwithRecentDischarge!$M$28:$M$1527)))</f>
        <v/>
      </c>
      <c r="S878" s="120" t="str">
        <f t="array" ref="S878">IF(ISNA(INDEX(AdmittedwithRecentDischarge!$AH$28:$AH$1527,MATCH($F878&amp;$R878,AdmittedwithRecentDischarge!$I$28:$I$1527&amp;AdmittedwithRecentDischarge!$M$28:$M$1527,0))),"", IF($R878&lt;&gt;"",INDEX(AdmittedwithRecentDischarge!$AH$28:$AH$1527,MATCH($F878&amp;$R878,AdmittedwithRecentDischarge!$I$28:$I$1527&amp;AdmittedwithRecentDischarge!$M$28:$M$1527,0)),""))</f>
        <v/>
      </c>
      <c r="T878" s="190">
        <f t="array" ref="T878">IF(ISNA(INDEX(AdmittedwithRecentDischarge!$I$28:$W$1527, (MATCH($F878&amp;$R878,AdmittedwithRecentDischarge!$I$28:$I$1527&amp;AdmittedwithRecentDischarge!$M$28:$M$1527,0)))),"",INDEX(AdmittedwithRecentDischarge!$I$28:$W$1527, (MATCH($F878&amp;$R878,AdmittedwithRecentDischarge!$I$28:$I$1527&amp;AdmittedwithRecentDischarge!$M$28:$M$1527,0)),9))</f>
        <v>0</v>
      </c>
      <c r="U878" s="191">
        <f t="array" ref="U878">IF(ISNA(INDEX(AdmittedwithRecentDischarge!$I$28:$W$1527, (MATCH($F878&amp;$R878,AdmittedwithRecentDischarge!$I$28:$I$1527&amp;AdmittedwithRecentDischarge!$M$28:$M$1527,0)))),"",INDEX(AdmittedwithRecentDischarge!$I$28:$W$1527, (MATCH($F878&amp;$R878,AdmittedwithRecentDischarge!$I$28:$I$1527&amp;AdmittedwithRecentDischarge!$M$28:$M$1527,0)),11))</f>
        <v>0</v>
      </c>
      <c r="V878" s="191">
        <f t="array" ref="V878">IF(ISNA(INDEX(AdmittedwithRecentDischarge!$I$28:$W$1527, (MATCH($F878&amp;$R878,AdmittedwithRecentDischarge!$I$28:$I$1527&amp;AdmittedwithRecentDischarge!$M$28:$M$1527,0)))),"",INDEX(AdmittedwithRecentDischarge!$I$28:$W$1527, (MATCH($F878&amp;$R878,AdmittedwithRecentDischarge!$I$28:$I$1527&amp;AdmittedwithRecentDischarge!$M$28:$M$1527,0)),15))</f>
        <v>0</v>
      </c>
      <c r="W878" s="228" t="b">
        <f t="shared" si="81"/>
        <v>0</v>
      </c>
      <c r="X878" s="224" t="str">
        <f t="array" ref="X878">IF(ISNA(VLOOKUP($F878, AdmittedwithRecentDischarge!$I$28:$I$1527,1,FALSE)),"",MAX(IF((AdmittedwithRecentDischarge!$I$28:$I$1527=$F878)*(AdmittedwithRecentDischarge!$K$28:$K$1527&lt;=TransferLog!$J878),AdmittedwithRecentDischarge!$K$28:$K$1527)))</f>
        <v/>
      </c>
      <c r="Y878" s="224" t="b">
        <f t="shared" si="82"/>
        <v>0</v>
      </c>
      <c r="Z878" s="208"/>
      <c r="AA878" s="207" t="str">
        <f t="shared" si="79"/>
        <v/>
      </c>
      <c r="AB878" s="212" t="b">
        <f t="shared" si="83"/>
        <v>0</v>
      </c>
      <c r="AC878" s="213">
        <f t="shared" si="80"/>
        <v>0</v>
      </c>
      <c r="AD878" s="298"/>
      <c r="AE878" s="299"/>
      <c r="AF878" s="21">
        <f t="shared" si="68"/>
        <v>0</v>
      </c>
    </row>
    <row r="879" spans="1:32" s="21" customFormat="1" ht="16.5" customHeight="1">
      <c r="A879" s="22"/>
      <c r="B879" s="22"/>
      <c r="C879" s="22"/>
      <c r="D879" s="115">
        <f t="shared" si="67"/>
        <v>859</v>
      </c>
      <c r="E879" s="248" t="str">
        <f t="array" ref="E879">IF($F879&lt;&gt;"",INDEX(DropDownLists!$K$10:$K$2516,MATCH($F879,DropDownLists!$L$10:$L$2516,0)),"")</f>
        <v/>
      </c>
      <c r="F879" s="116"/>
      <c r="G879" s="118"/>
      <c r="I879" s="144"/>
      <c r="J879" s="141"/>
      <c r="K879" s="145"/>
      <c r="L879" s="146"/>
      <c r="M879" s="195" t="str">
        <f t="array" ref="M879">IF($L879&lt;&gt;"",INDEX(DropDownLists!$H$10:$H$2516,MATCH($L879,DropDownLists!$I$10:$I$2516,0)),"")</f>
        <v/>
      </c>
      <c r="N879" s="148"/>
      <c r="O879" s="148"/>
      <c r="P879" s="146"/>
      <c r="Q879" s="148" t="s">
        <v>190</v>
      </c>
      <c r="R879" s="119" t="str">
        <f t="array" ref="R879">IF(ISNA(VLOOKUP($F879, AdmittedwithRecentDischarge!$I$28:$I$1527,1,FALSE)),"",MAX(IF((AdmittedwithRecentDischarge!$I$28:$I$1527=$F879)*(AdmittedwithRecentDischarge!$M$28:$M$1527&lt;=TransferLog!$J879),AdmittedwithRecentDischarge!$M$28:$M$1527)))</f>
        <v/>
      </c>
      <c r="S879" s="120" t="str">
        <f t="array" ref="S879">IF(ISNA(INDEX(AdmittedwithRecentDischarge!$AH$28:$AH$1527,MATCH($F879&amp;$R879,AdmittedwithRecentDischarge!$I$28:$I$1527&amp;AdmittedwithRecentDischarge!$M$28:$M$1527,0))),"", IF($R879&lt;&gt;"",INDEX(AdmittedwithRecentDischarge!$AH$28:$AH$1527,MATCH($F879&amp;$R879,AdmittedwithRecentDischarge!$I$28:$I$1527&amp;AdmittedwithRecentDischarge!$M$28:$M$1527,0)),""))</f>
        <v/>
      </c>
      <c r="T879" s="190">
        <f t="array" ref="T879">IF(ISNA(INDEX(AdmittedwithRecentDischarge!$I$28:$W$1527, (MATCH($F879&amp;$R879,AdmittedwithRecentDischarge!$I$28:$I$1527&amp;AdmittedwithRecentDischarge!$M$28:$M$1527,0)))),"",INDEX(AdmittedwithRecentDischarge!$I$28:$W$1527, (MATCH($F879&amp;$R879,AdmittedwithRecentDischarge!$I$28:$I$1527&amp;AdmittedwithRecentDischarge!$M$28:$M$1527,0)),9))</f>
        <v>0</v>
      </c>
      <c r="U879" s="191">
        <f t="array" ref="U879">IF(ISNA(INDEX(AdmittedwithRecentDischarge!$I$28:$W$1527, (MATCH($F879&amp;$R879,AdmittedwithRecentDischarge!$I$28:$I$1527&amp;AdmittedwithRecentDischarge!$M$28:$M$1527,0)))),"",INDEX(AdmittedwithRecentDischarge!$I$28:$W$1527, (MATCH($F879&amp;$R879,AdmittedwithRecentDischarge!$I$28:$I$1527&amp;AdmittedwithRecentDischarge!$M$28:$M$1527,0)),11))</f>
        <v>0</v>
      </c>
      <c r="V879" s="191">
        <f t="array" ref="V879">IF(ISNA(INDEX(AdmittedwithRecentDischarge!$I$28:$W$1527, (MATCH($F879&amp;$R879,AdmittedwithRecentDischarge!$I$28:$I$1527&amp;AdmittedwithRecentDischarge!$M$28:$M$1527,0)))),"",INDEX(AdmittedwithRecentDischarge!$I$28:$W$1527, (MATCH($F879&amp;$R879,AdmittedwithRecentDischarge!$I$28:$I$1527&amp;AdmittedwithRecentDischarge!$M$28:$M$1527,0)),15))</f>
        <v>0</v>
      </c>
      <c r="W879" s="228" t="b">
        <f t="shared" si="81"/>
        <v>0</v>
      </c>
      <c r="X879" s="224" t="str">
        <f t="array" ref="X879">IF(ISNA(VLOOKUP($F879, AdmittedwithRecentDischarge!$I$28:$I$1527,1,FALSE)),"",MAX(IF((AdmittedwithRecentDischarge!$I$28:$I$1527=$F879)*(AdmittedwithRecentDischarge!$K$28:$K$1527&lt;=TransferLog!$J879),AdmittedwithRecentDischarge!$K$28:$K$1527)))</f>
        <v/>
      </c>
      <c r="Y879" s="224" t="b">
        <f t="shared" si="82"/>
        <v>0</v>
      </c>
      <c r="Z879" s="208"/>
      <c r="AA879" s="207" t="str">
        <f t="shared" si="79"/>
        <v/>
      </c>
      <c r="AB879" s="212" t="b">
        <f t="shared" si="83"/>
        <v>0</v>
      </c>
      <c r="AC879" s="213">
        <f t="shared" si="80"/>
        <v>0</v>
      </c>
      <c r="AD879" s="298"/>
      <c r="AE879" s="299"/>
      <c r="AF879" s="21">
        <f t="shared" si="68"/>
        <v>0</v>
      </c>
    </row>
    <row r="880" spans="1:32" s="21" customFormat="1" ht="16.5" customHeight="1">
      <c r="A880" s="22"/>
      <c r="B880" s="22"/>
      <c r="C880" s="22"/>
      <c r="D880" s="115">
        <f t="shared" si="67"/>
        <v>860</v>
      </c>
      <c r="E880" s="248" t="str">
        <f t="array" ref="E880">IF($F880&lt;&gt;"",INDEX(DropDownLists!$K$10:$K$2516,MATCH($F880,DropDownLists!$L$10:$L$2516,0)),"")</f>
        <v/>
      </c>
      <c r="F880" s="116"/>
      <c r="G880" s="118"/>
      <c r="I880" s="144"/>
      <c r="J880" s="141"/>
      <c r="K880" s="145"/>
      <c r="L880" s="146"/>
      <c r="M880" s="195" t="str">
        <f t="array" ref="M880">IF($L880&lt;&gt;"",INDEX(DropDownLists!$H$10:$H$2516,MATCH($L880,DropDownLists!$I$10:$I$2516,0)),"")</f>
        <v/>
      </c>
      <c r="N880" s="148"/>
      <c r="O880" s="148"/>
      <c r="P880" s="146"/>
      <c r="Q880" s="148" t="s">
        <v>190</v>
      </c>
      <c r="R880" s="119" t="str">
        <f t="array" ref="R880">IF(ISNA(VLOOKUP($F880, AdmittedwithRecentDischarge!$I$28:$I$1527,1,FALSE)),"",MAX(IF((AdmittedwithRecentDischarge!$I$28:$I$1527=$F880)*(AdmittedwithRecentDischarge!$M$28:$M$1527&lt;=TransferLog!$J880),AdmittedwithRecentDischarge!$M$28:$M$1527)))</f>
        <v/>
      </c>
      <c r="S880" s="120" t="str">
        <f t="array" ref="S880">IF(ISNA(INDEX(AdmittedwithRecentDischarge!$AH$28:$AH$1527,MATCH($F880&amp;$R880,AdmittedwithRecentDischarge!$I$28:$I$1527&amp;AdmittedwithRecentDischarge!$M$28:$M$1527,0))),"", IF($R880&lt;&gt;"",INDEX(AdmittedwithRecentDischarge!$AH$28:$AH$1527,MATCH($F880&amp;$R880,AdmittedwithRecentDischarge!$I$28:$I$1527&amp;AdmittedwithRecentDischarge!$M$28:$M$1527,0)),""))</f>
        <v/>
      </c>
      <c r="T880" s="190">
        <f t="array" ref="T880">IF(ISNA(INDEX(AdmittedwithRecentDischarge!$I$28:$W$1527, (MATCH($F880&amp;$R880,AdmittedwithRecentDischarge!$I$28:$I$1527&amp;AdmittedwithRecentDischarge!$M$28:$M$1527,0)))),"",INDEX(AdmittedwithRecentDischarge!$I$28:$W$1527, (MATCH($F880&amp;$R880,AdmittedwithRecentDischarge!$I$28:$I$1527&amp;AdmittedwithRecentDischarge!$M$28:$M$1527,0)),9))</f>
        <v>0</v>
      </c>
      <c r="U880" s="191">
        <f t="array" ref="U880">IF(ISNA(INDEX(AdmittedwithRecentDischarge!$I$28:$W$1527, (MATCH($F880&amp;$R880,AdmittedwithRecentDischarge!$I$28:$I$1527&amp;AdmittedwithRecentDischarge!$M$28:$M$1527,0)))),"",INDEX(AdmittedwithRecentDischarge!$I$28:$W$1527, (MATCH($F880&amp;$R880,AdmittedwithRecentDischarge!$I$28:$I$1527&amp;AdmittedwithRecentDischarge!$M$28:$M$1527,0)),11))</f>
        <v>0</v>
      </c>
      <c r="V880" s="191">
        <f t="array" ref="V880">IF(ISNA(INDEX(AdmittedwithRecentDischarge!$I$28:$W$1527, (MATCH($F880&amp;$R880,AdmittedwithRecentDischarge!$I$28:$I$1527&amp;AdmittedwithRecentDischarge!$M$28:$M$1527,0)))),"",INDEX(AdmittedwithRecentDischarge!$I$28:$W$1527, (MATCH($F880&amp;$R880,AdmittedwithRecentDischarge!$I$28:$I$1527&amp;AdmittedwithRecentDischarge!$M$28:$M$1527,0)),15))</f>
        <v>0</v>
      </c>
      <c r="W880" s="228" t="b">
        <f t="shared" si="81"/>
        <v>0</v>
      </c>
      <c r="X880" s="224" t="str">
        <f t="array" ref="X880">IF(ISNA(VLOOKUP($F880, AdmittedwithRecentDischarge!$I$28:$I$1527,1,FALSE)),"",MAX(IF((AdmittedwithRecentDischarge!$I$28:$I$1527=$F880)*(AdmittedwithRecentDischarge!$K$28:$K$1527&lt;=TransferLog!$J880),AdmittedwithRecentDischarge!$K$28:$K$1527)))</f>
        <v/>
      </c>
      <c r="Y880" s="224" t="b">
        <f t="shared" si="82"/>
        <v>0</v>
      </c>
      <c r="Z880" s="208"/>
      <c r="AA880" s="207" t="str">
        <f t="shared" si="79"/>
        <v/>
      </c>
      <c r="AB880" s="212" t="b">
        <f t="shared" si="83"/>
        <v>0</v>
      </c>
      <c r="AC880" s="213">
        <f t="shared" si="80"/>
        <v>0</v>
      </c>
      <c r="AD880" s="298"/>
      <c r="AE880" s="299"/>
      <c r="AF880" s="21">
        <f t="shared" si="68"/>
        <v>0</v>
      </c>
    </row>
    <row r="881" spans="1:32" s="21" customFormat="1" ht="16.5" customHeight="1">
      <c r="A881" s="22"/>
      <c r="B881" s="22"/>
      <c r="C881" s="22"/>
      <c r="D881" s="115">
        <f t="shared" si="67"/>
        <v>861</v>
      </c>
      <c r="E881" s="248" t="str">
        <f t="array" ref="E881">IF($F881&lt;&gt;"",INDEX(DropDownLists!$K$10:$K$2516,MATCH($F881,DropDownLists!$L$10:$L$2516,0)),"")</f>
        <v/>
      </c>
      <c r="F881" s="116"/>
      <c r="G881" s="118"/>
      <c r="I881" s="144"/>
      <c r="J881" s="141"/>
      <c r="K881" s="145"/>
      <c r="L881" s="146"/>
      <c r="M881" s="195" t="str">
        <f t="array" ref="M881">IF($L881&lt;&gt;"",INDEX(DropDownLists!$H$10:$H$2516,MATCH($L881,DropDownLists!$I$10:$I$2516,0)),"")</f>
        <v/>
      </c>
      <c r="N881" s="148"/>
      <c r="O881" s="148"/>
      <c r="P881" s="146"/>
      <c r="Q881" s="148" t="s">
        <v>190</v>
      </c>
      <c r="R881" s="119" t="str">
        <f t="array" ref="R881">IF(ISNA(VLOOKUP($F881, AdmittedwithRecentDischarge!$I$28:$I$1527,1,FALSE)),"",MAX(IF((AdmittedwithRecentDischarge!$I$28:$I$1527=$F881)*(AdmittedwithRecentDischarge!$M$28:$M$1527&lt;=TransferLog!$J881),AdmittedwithRecentDischarge!$M$28:$M$1527)))</f>
        <v/>
      </c>
      <c r="S881" s="120" t="str">
        <f t="array" ref="S881">IF(ISNA(INDEX(AdmittedwithRecentDischarge!$AH$28:$AH$1527,MATCH($F881&amp;$R881,AdmittedwithRecentDischarge!$I$28:$I$1527&amp;AdmittedwithRecentDischarge!$M$28:$M$1527,0))),"", IF($R881&lt;&gt;"",INDEX(AdmittedwithRecentDischarge!$AH$28:$AH$1527,MATCH($F881&amp;$R881,AdmittedwithRecentDischarge!$I$28:$I$1527&amp;AdmittedwithRecentDischarge!$M$28:$M$1527,0)),""))</f>
        <v/>
      </c>
      <c r="T881" s="190">
        <f t="array" ref="T881">IF(ISNA(INDEX(AdmittedwithRecentDischarge!$I$28:$W$1527, (MATCH($F881&amp;$R881,AdmittedwithRecentDischarge!$I$28:$I$1527&amp;AdmittedwithRecentDischarge!$M$28:$M$1527,0)))),"",INDEX(AdmittedwithRecentDischarge!$I$28:$W$1527, (MATCH($F881&amp;$R881,AdmittedwithRecentDischarge!$I$28:$I$1527&amp;AdmittedwithRecentDischarge!$M$28:$M$1527,0)),9))</f>
        <v>0</v>
      </c>
      <c r="U881" s="191">
        <f t="array" ref="U881">IF(ISNA(INDEX(AdmittedwithRecentDischarge!$I$28:$W$1527, (MATCH($F881&amp;$R881,AdmittedwithRecentDischarge!$I$28:$I$1527&amp;AdmittedwithRecentDischarge!$M$28:$M$1527,0)))),"",INDEX(AdmittedwithRecentDischarge!$I$28:$W$1527, (MATCH($F881&amp;$R881,AdmittedwithRecentDischarge!$I$28:$I$1527&amp;AdmittedwithRecentDischarge!$M$28:$M$1527,0)),11))</f>
        <v>0</v>
      </c>
      <c r="V881" s="191">
        <f t="array" ref="V881">IF(ISNA(INDEX(AdmittedwithRecentDischarge!$I$28:$W$1527, (MATCH($F881&amp;$R881,AdmittedwithRecentDischarge!$I$28:$I$1527&amp;AdmittedwithRecentDischarge!$M$28:$M$1527,0)))),"",INDEX(AdmittedwithRecentDischarge!$I$28:$W$1527, (MATCH($F881&amp;$R881,AdmittedwithRecentDischarge!$I$28:$I$1527&amp;AdmittedwithRecentDischarge!$M$28:$M$1527,0)),15))</f>
        <v>0</v>
      </c>
      <c r="W881" s="228" t="b">
        <f t="shared" si="81"/>
        <v>0</v>
      </c>
      <c r="X881" s="224" t="str">
        <f t="array" ref="X881">IF(ISNA(VLOOKUP($F881, AdmittedwithRecentDischarge!$I$28:$I$1527,1,FALSE)),"",MAX(IF((AdmittedwithRecentDischarge!$I$28:$I$1527=$F881)*(AdmittedwithRecentDischarge!$K$28:$K$1527&lt;=TransferLog!$J881),AdmittedwithRecentDischarge!$K$28:$K$1527)))</f>
        <v/>
      </c>
      <c r="Y881" s="224" t="b">
        <f t="shared" si="82"/>
        <v>0</v>
      </c>
      <c r="Z881" s="208"/>
      <c r="AA881" s="207" t="str">
        <f t="shared" si="79"/>
        <v/>
      </c>
      <c r="AB881" s="212" t="b">
        <f t="shared" si="83"/>
        <v>0</v>
      </c>
      <c r="AC881" s="213">
        <f t="shared" si="80"/>
        <v>0</v>
      </c>
      <c r="AD881" s="298"/>
      <c r="AE881" s="299"/>
      <c r="AF881" s="21">
        <f t="shared" si="68"/>
        <v>0</v>
      </c>
    </row>
    <row r="882" spans="1:32" s="21" customFormat="1" ht="16.5" customHeight="1">
      <c r="A882" s="22"/>
      <c r="B882" s="22"/>
      <c r="C882" s="22"/>
      <c r="D882" s="115">
        <f t="shared" si="67"/>
        <v>862</v>
      </c>
      <c r="E882" s="248" t="str">
        <f t="array" ref="E882">IF($F882&lt;&gt;"",INDEX(DropDownLists!$K$10:$K$2516,MATCH($F882,DropDownLists!$L$10:$L$2516,0)),"")</f>
        <v/>
      </c>
      <c r="F882" s="116"/>
      <c r="G882" s="118"/>
      <c r="I882" s="144"/>
      <c r="J882" s="141"/>
      <c r="K882" s="145"/>
      <c r="L882" s="146"/>
      <c r="M882" s="195" t="str">
        <f t="array" ref="M882">IF($L882&lt;&gt;"",INDEX(DropDownLists!$H$10:$H$2516,MATCH($L882,DropDownLists!$I$10:$I$2516,0)),"")</f>
        <v/>
      </c>
      <c r="N882" s="148"/>
      <c r="O882" s="148"/>
      <c r="P882" s="146"/>
      <c r="Q882" s="148" t="s">
        <v>190</v>
      </c>
      <c r="R882" s="119" t="str">
        <f t="array" ref="R882">IF(ISNA(VLOOKUP($F882, AdmittedwithRecentDischarge!$I$28:$I$1527,1,FALSE)),"",MAX(IF((AdmittedwithRecentDischarge!$I$28:$I$1527=$F882)*(AdmittedwithRecentDischarge!$M$28:$M$1527&lt;=TransferLog!$J882),AdmittedwithRecentDischarge!$M$28:$M$1527)))</f>
        <v/>
      </c>
      <c r="S882" s="120" t="str">
        <f t="array" ref="S882">IF(ISNA(INDEX(AdmittedwithRecentDischarge!$AH$28:$AH$1527,MATCH($F882&amp;$R882,AdmittedwithRecentDischarge!$I$28:$I$1527&amp;AdmittedwithRecentDischarge!$M$28:$M$1527,0))),"", IF($R882&lt;&gt;"",INDEX(AdmittedwithRecentDischarge!$AH$28:$AH$1527,MATCH($F882&amp;$R882,AdmittedwithRecentDischarge!$I$28:$I$1527&amp;AdmittedwithRecentDischarge!$M$28:$M$1527,0)),""))</f>
        <v/>
      </c>
      <c r="T882" s="190">
        <f t="array" ref="T882">IF(ISNA(INDEX(AdmittedwithRecentDischarge!$I$28:$W$1527, (MATCH($F882&amp;$R882,AdmittedwithRecentDischarge!$I$28:$I$1527&amp;AdmittedwithRecentDischarge!$M$28:$M$1527,0)))),"",INDEX(AdmittedwithRecentDischarge!$I$28:$W$1527, (MATCH($F882&amp;$R882,AdmittedwithRecentDischarge!$I$28:$I$1527&amp;AdmittedwithRecentDischarge!$M$28:$M$1527,0)),9))</f>
        <v>0</v>
      </c>
      <c r="U882" s="191">
        <f t="array" ref="U882">IF(ISNA(INDEX(AdmittedwithRecentDischarge!$I$28:$W$1527, (MATCH($F882&amp;$R882,AdmittedwithRecentDischarge!$I$28:$I$1527&amp;AdmittedwithRecentDischarge!$M$28:$M$1527,0)))),"",INDEX(AdmittedwithRecentDischarge!$I$28:$W$1527, (MATCH($F882&amp;$R882,AdmittedwithRecentDischarge!$I$28:$I$1527&amp;AdmittedwithRecentDischarge!$M$28:$M$1527,0)),11))</f>
        <v>0</v>
      </c>
      <c r="V882" s="191">
        <f t="array" ref="V882">IF(ISNA(INDEX(AdmittedwithRecentDischarge!$I$28:$W$1527, (MATCH($F882&amp;$R882,AdmittedwithRecentDischarge!$I$28:$I$1527&amp;AdmittedwithRecentDischarge!$M$28:$M$1527,0)))),"",INDEX(AdmittedwithRecentDischarge!$I$28:$W$1527, (MATCH($F882&amp;$R882,AdmittedwithRecentDischarge!$I$28:$I$1527&amp;AdmittedwithRecentDischarge!$M$28:$M$1527,0)),15))</f>
        <v>0</v>
      </c>
      <c r="W882" s="228" t="b">
        <f t="shared" si="81"/>
        <v>0</v>
      </c>
      <c r="X882" s="224" t="str">
        <f t="array" ref="X882">IF(ISNA(VLOOKUP($F882, AdmittedwithRecentDischarge!$I$28:$I$1527,1,FALSE)),"",MAX(IF((AdmittedwithRecentDischarge!$I$28:$I$1527=$F882)*(AdmittedwithRecentDischarge!$K$28:$K$1527&lt;=TransferLog!$J882),AdmittedwithRecentDischarge!$K$28:$K$1527)))</f>
        <v/>
      </c>
      <c r="Y882" s="224" t="b">
        <f t="shared" si="82"/>
        <v>0</v>
      </c>
      <c r="Z882" s="208"/>
      <c r="AA882" s="207" t="str">
        <f t="shared" si="79"/>
        <v/>
      </c>
      <c r="AB882" s="212" t="b">
        <f t="shared" si="83"/>
        <v>0</v>
      </c>
      <c r="AC882" s="213">
        <f t="shared" si="80"/>
        <v>0</v>
      </c>
      <c r="AD882" s="298"/>
      <c r="AE882" s="299"/>
      <c r="AF882" s="21">
        <f t="shared" si="68"/>
        <v>0</v>
      </c>
    </row>
    <row r="883" spans="1:32" s="21" customFormat="1" ht="16.5" customHeight="1">
      <c r="A883" s="22"/>
      <c r="B883" s="22"/>
      <c r="C883" s="22"/>
      <c r="D883" s="115">
        <f t="shared" si="67"/>
        <v>863</v>
      </c>
      <c r="E883" s="248" t="str">
        <f t="array" ref="E883">IF($F883&lt;&gt;"",INDEX(DropDownLists!$K$10:$K$2516,MATCH($F883,DropDownLists!$L$10:$L$2516,0)),"")</f>
        <v/>
      </c>
      <c r="F883" s="116"/>
      <c r="G883" s="118"/>
      <c r="I883" s="144"/>
      <c r="J883" s="141"/>
      <c r="K883" s="145"/>
      <c r="L883" s="146"/>
      <c r="M883" s="195" t="str">
        <f t="array" ref="M883">IF($L883&lt;&gt;"",INDEX(DropDownLists!$H$10:$H$2516,MATCH($L883,DropDownLists!$I$10:$I$2516,0)),"")</f>
        <v/>
      </c>
      <c r="N883" s="148"/>
      <c r="O883" s="148"/>
      <c r="P883" s="146"/>
      <c r="Q883" s="148" t="s">
        <v>190</v>
      </c>
      <c r="R883" s="119" t="str">
        <f t="array" ref="R883">IF(ISNA(VLOOKUP($F883, AdmittedwithRecentDischarge!$I$28:$I$1527,1,FALSE)),"",MAX(IF((AdmittedwithRecentDischarge!$I$28:$I$1527=$F883)*(AdmittedwithRecentDischarge!$M$28:$M$1527&lt;=TransferLog!$J883),AdmittedwithRecentDischarge!$M$28:$M$1527)))</f>
        <v/>
      </c>
      <c r="S883" s="120" t="str">
        <f t="array" ref="S883">IF(ISNA(INDEX(AdmittedwithRecentDischarge!$AH$28:$AH$1527,MATCH($F883&amp;$R883,AdmittedwithRecentDischarge!$I$28:$I$1527&amp;AdmittedwithRecentDischarge!$M$28:$M$1527,0))),"", IF($R883&lt;&gt;"",INDEX(AdmittedwithRecentDischarge!$AH$28:$AH$1527,MATCH($F883&amp;$R883,AdmittedwithRecentDischarge!$I$28:$I$1527&amp;AdmittedwithRecentDischarge!$M$28:$M$1527,0)),""))</f>
        <v/>
      </c>
      <c r="T883" s="190">
        <f t="array" ref="T883">IF(ISNA(INDEX(AdmittedwithRecentDischarge!$I$28:$W$1527, (MATCH($F883&amp;$R883,AdmittedwithRecentDischarge!$I$28:$I$1527&amp;AdmittedwithRecentDischarge!$M$28:$M$1527,0)))),"",INDEX(AdmittedwithRecentDischarge!$I$28:$W$1527, (MATCH($F883&amp;$R883,AdmittedwithRecentDischarge!$I$28:$I$1527&amp;AdmittedwithRecentDischarge!$M$28:$M$1527,0)),9))</f>
        <v>0</v>
      </c>
      <c r="U883" s="191">
        <f t="array" ref="U883">IF(ISNA(INDEX(AdmittedwithRecentDischarge!$I$28:$W$1527, (MATCH($F883&amp;$R883,AdmittedwithRecentDischarge!$I$28:$I$1527&amp;AdmittedwithRecentDischarge!$M$28:$M$1527,0)))),"",INDEX(AdmittedwithRecentDischarge!$I$28:$W$1527, (MATCH($F883&amp;$R883,AdmittedwithRecentDischarge!$I$28:$I$1527&amp;AdmittedwithRecentDischarge!$M$28:$M$1527,0)),11))</f>
        <v>0</v>
      </c>
      <c r="V883" s="191">
        <f t="array" ref="V883">IF(ISNA(INDEX(AdmittedwithRecentDischarge!$I$28:$W$1527, (MATCH($F883&amp;$R883,AdmittedwithRecentDischarge!$I$28:$I$1527&amp;AdmittedwithRecentDischarge!$M$28:$M$1527,0)))),"",INDEX(AdmittedwithRecentDischarge!$I$28:$W$1527, (MATCH($F883&amp;$R883,AdmittedwithRecentDischarge!$I$28:$I$1527&amp;AdmittedwithRecentDischarge!$M$28:$M$1527,0)),15))</f>
        <v>0</v>
      </c>
      <c r="W883" s="228" t="b">
        <f t="shared" si="81"/>
        <v>0</v>
      </c>
      <c r="X883" s="224" t="str">
        <f t="array" ref="X883">IF(ISNA(VLOOKUP($F883, AdmittedwithRecentDischarge!$I$28:$I$1527,1,FALSE)),"",MAX(IF((AdmittedwithRecentDischarge!$I$28:$I$1527=$F883)*(AdmittedwithRecentDischarge!$K$28:$K$1527&lt;=TransferLog!$J883),AdmittedwithRecentDischarge!$K$28:$K$1527)))</f>
        <v/>
      </c>
      <c r="Y883" s="224" t="b">
        <f t="shared" si="82"/>
        <v>0</v>
      </c>
      <c r="Z883" s="208"/>
      <c r="AA883" s="207" t="str">
        <f t="shared" si="79"/>
        <v/>
      </c>
      <c r="AB883" s="212" t="b">
        <f t="shared" si="83"/>
        <v>0</v>
      </c>
      <c r="AC883" s="213">
        <f t="shared" si="80"/>
        <v>0</v>
      </c>
      <c r="AD883" s="298"/>
      <c r="AE883" s="299"/>
      <c r="AF883" s="21">
        <f t="shared" si="68"/>
        <v>0</v>
      </c>
    </row>
    <row r="884" spans="1:32" s="21" customFormat="1" ht="16.5" customHeight="1">
      <c r="A884" s="22"/>
      <c r="B884" s="22"/>
      <c r="C884" s="22"/>
      <c r="D884" s="115">
        <f t="shared" si="67"/>
        <v>864</v>
      </c>
      <c r="E884" s="248" t="str">
        <f t="array" ref="E884">IF($F884&lt;&gt;"",INDEX(DropDownLists!$K$10:$K$2516,MATCH($F884,DropDownLists!$L$10:$L$2516,0)),"")</f>
        <v/>
      </c>
      <c r="F884" s="116"/>
      <c r="G884" s="118"/>
      <c r="I884" s="144"/>
      <c r="J884" s="141"/>
      <c r="K884" s="145"/>
      <c r="L884" s="146"/>
      <c r="M884" s="195" t="str">
        <f t="array" ref="M884">IF($L884&lt;&gt;"",INDEX(DropDownLists!$H$10:$H$2516,MATCH($L884,DropDownLists!$I$10:$I$2516,0)),"")</f>
        <v/>
      </c>
      <c r="N884" s="148"/>
      <c r="O884" s="148"/>
      <c r="P884" s="146"/>
      <c r="Q884" s="148" t="s">
        <v>190</v>
      </c>
      <c r="R884" s="119" t="str">
        <f t="array" ref="R884">IF(ISNA(VLOOKUP($F884, AdmittedwithRecentDischarge!$I$28:$I$1527,1,FALSE)),"",MAX(IF((AdmittedwithRecentDischarge!$I$28:$I$1527=$F884)*(AdmittedwithRecentDischarge!$M$28:$M$1527&lt;=TransferLog!$J884),AdmittedwithRecentDischarge!$M$28:$M$1527)))</f>
        <v/>
      </c>
      <c r="S884" s="120" t="str">
        <f t="array" ref="S884">IF(ISNA(INDEX(AdmittedwithRecentDischarge!$AH$28:$AH$1527,MATCH($F884&amp;$R884,AdmittedwithRecentDischarge!$I$28:$I$1527&amp;AdmittedwithRecentDischarge!$M$28:$M$1527,0))),"", IF($R884&lt;&gt;"",INDEX(AdmittedwithRecentDischarge!$AH$28:$AH$1527,MATCH($F884&amp;$R884,AdmittedwithRecentDischarge!$I$28:$I$1527&amp;AdmittedwithRecentDischarge!$M$28:$M$1527,0)),""))</f>
        <v/>
      </c>
      <c r="T884" s="190">
        <f t="array" ref="T884">IF(ISNA(INDEX(AdmittedwithRecentDischarge!$I$28:$W$1527, (MATCH($F884&amp;$R884,AdmittedwithRecentDischarge!$I$28:$I$1527&amp;AdmittedwithRecentDischarge!$M$28:$M$1527,0)))),"",INDEX(AdmittedwithRecentDischarge!$I$28:$W$1527, (MATCH($F884&amp;$R884,AdmittedwithRecentDischarge!$I$28:$I$1527&amp;AdmittedwithRecentDischarge!$M$28:$M$1527,0)),9))</f>
        <v>0</v>
      </c>
      <c r="U884" s="191">
        <f t="array" ref="U884">IF(ISNA(INDEX(AdmittedwithRecentDischarge!$I$28:$W$1527, (MATCH($F884&amp;$R884,AdmittedwithRecentDischarge!$I$28:$I$1527&amp;AdmittedwithRecentDischarge!$M$28:$M$1527,0)))),"",INDEX(AdmittedwithRecentDischarge!$I$28:$W$1527, (MATCH($F884&amp;$R884,AdmittedwithRecentDischarge!$I$28:$I$1527&amp;AdmittedwithRecentDischarge!$M$28:$M$1527,0)),11))</f>
        <v>0</v>
      </c>
      <c r="V884" s="191">
        <f t="array" ref="V884">IF(ISNA(INDEX(AdmittedwithRecentDischarge!$I$28:$W$1527, (MATCH($F884&amp;$R884,AdmittedwithRecentDischarge!$I$28:$I$1527&amp;AdmittedwithRecentDischarge!$M$28:$M$1527,0)))),"",INDEX(AdmittedwithRecentDischarge!$I$28:$W$1527, (MATCH($F884&amp;$R884,AdmittedwithRecentDischarge!$I$28:$I$1527&amp;AdmittedwithRecentDischarge!$M$28:$M$1527,0)),15))</f>
        <v>0</v>
      </c>
      <c r="W884" s="228" t="b">
        <f t="shared" si="81"/>
        <v>0</v>
      </c>
      <c r="X884" s="224" t="str">
        <f t="array" ref="X884">IF(ISNA(VLOOKUP($F884, AdmittedwithRecentDischarge!$I$28:$I$1527,1,FALSE)),"",MAX(IF((AdmittedwithRecentDischarge!$I$28:$I$1527=$F884)*(AdmittedwithRecentDischarge!$K$28:$K$1527&lt;=TransferLog!$J884),AdmittedwithRecentDischarge!$K$28:$K$1527)))</f>
        <v/>
      </c>
      <c r="Y884" s="224" t="b">
        <f t="shared" si="82"/>
        <v>0</v>
      </c>
      <c r="Z884" s="208"/>
      <c r="AA884" s="207" t="str">
        <f t="shared" si="79"/>
        <v/>
      </c>
      <c r="AB884" s="212" t="b">
        <f t="shared" si="83"/>
        <v>0</v>
      </c>
      <c r="AC884" s="213">
        <f t="shared" si="80"/>
        <v>0</v>
      </c>
      <c r="AD884" s="298"/>
      <c r="AE884" s="299"/>
      <c r="AF884" s="21">
        <f t="shared" si="68"/>
        <v>0</v>
      </c>
    </row>
    <row r="885" spans="1:32" s="21" customFormat="1" ht="16.5" customHeight="1">
      <c r="A885" s="22"/>
      <c r="B885" s="22"/>
      <c r="C885" s="22"/>
      <c r="D885" s="115">
        <f t="shared" si="67"/>
        <v>865</v>
      </c>
      <c r="E885" s="248" t="str">
        <f t="array" ref="E885">IF($F885&lt;&gt;"",INDEX(DropDownLists!$K$10:$K$2516,MATCH($F885,DropDownLists!$L$10:$L$2516,0)),"")</f>
        <v/>
      </c>
      <c r="F885" s="116"/>
      <c r="G885" s="118"/>
      <c r="I885" s="144"/>
      <c r="J885" s="141"/>
      <c r="K885" s="145"/>
      <c r="L885" s="146"/>
      <c r="M885" s="195" t="str">
        <f t="array" ref="M885">IF($L885&lt;&gt;"",INDEX(DropDownLists!$H$10:$H$2516,MATCH($L885,DropDownLists!$I$10:$I$2516,0)),"")</f>
        <v/>
      </c>
      <c r="N885" s="148"/>
      <c r="O885" s="148"/>
      <c r="P885" s="146"/>
      <c r="Q885" s="148" t="s">
        <v>190</v>
      </c>
      <c r="R885" s="119" t="str">
        <f t="array" ref="R885">IF(ISNA(VLOOKUP($F885, AdmittedwithRecentDischarge!$I$28:$I$1527,1,FALSE)),"",MAX(IF((AdmittedwithRecentDischarge!$I$28:$I$1527=$F885)*(AdmittedwithRecentDischarge!$M$28:$M$1527&lt;=TransferLog!$J885),AdmittedwithRecentDischarge!$M$28:$M$1527)))</f>
        <v/>
      </c>
      <c r="S885" s="120" t="str">
        <f t="array" ref="S885">IF(ISNA(INDEX(AdmittedwithRecentDischarge!$AH$28:$AH$1527,MATCH($F885&amp;$R885,AdmittedwithRecentDischarge!$I$28:$I$1527&amp;AdmittedwithRecentDischarge!$M$28:$M$1527,0))),"", IF($R885&lt;&gt;"",INDEX(AdmittedwithRecentDischarge!$AH$28:$AH$1527,MATCH($F885&amp;$R885,AdmittedwithRecentDischarge!$I$28:$I$1527&amp;AdmittedwithRecentDischarge!$M$28:$M$1527,0)),""))</f>
        <v/>
      </c>
      <c r="T885" s="190">
        <f t="array" ref="T885">IF(ISNA(INDEX(AdmittedwithRecentDischarge!$I$28:$W$1527, (MATCH($F885&amp;$R885,AdmittedwithRecentDischarge!$I$28:$I$1527&amp;AdmittedwithRecentDischarge!$M$28:$M$1527,0)))),"",INDEX(AdmittedwithRecentDischarge!$I$28:$W$1527, (MATCH($F885&amp;$R885,AdmittedwithRecentDischarge!$I$28:$I$1527&amp;AdmittedwithRecentDischarge!$M$28:$M$1527,0)),9))</f>
        <v>0</v>
      </c>
      <c r="U885" s="191">
        <f t="array" ref="U885">IF(ISNA(INDEX(AdmittedwithRecentDischarge!$I$28:$W$1527, (MATCH($F885&amp;$R885,AdmittedwithRecentDischarge!$I$28:$I$1527&amp;AdmittedwithRecentDischarge!$M$28:$M$1527,0)))),"",INDEX(AdmittedwithRecentDischarge!$I$28:$W$1527, (MATCH($F885&amp;$R885,AdmittedwithRecentDischarge!$I$28:$I$1527&amp;AdmittedwithRecentDischarge!$M$28:$M$1527,0)),11))</f>
        <v>0</v>
      </c>
      <c r="V885" s="191">
        <f t="array" ref="V885">IF(ISNA(INDEX(AdmittedwithRecentDischarge!$I$28:$W$1527, (MATCH($F885&amp;$R885,AdmittedwithRecentDischarge!$I$28:$I$1527&amp;AdmittedwithRecentDischarge!$M$28:$M$1527,0)))),"",INDEX(AdmittedwithRecentDischarge!$I$28:$W$1527, (MATCH($F885&amp;$R885,AdmittedwithRecentDischarge!$I$28:$I$1527&amp;AdmittedwithRecentDischarge!$M$28:$M$1527,0)),15))</f>
        <v>0</v>
      </c>
      <c r="W885" s="228" t="b">
        <f t="shared" si="81"/>
        <v>0</v>
      </c>
      <c r="X885" s="224" t="str">
        <f t="array" ref="X885">IF(ISNA(VLOOKUP($F885, AdmittedwithRecentDischarge!$I$28:$I$1527,1,FALSE)),"",MAX(IF((AdmittedwithRecentDischarge!$I$28:$I$1527=$F885)*(AdmittedwithRecentDischarge!$K$28:$K$1527&lt;=TransferLog!$J885),AdmittedwithRecentDischarge!$K$28:$K$1527)))</f>
        <v/>
      </c>
      <c r="Y885" s="224" t="b">
        <f t="shared" si="82"/>
        <v>0</v>
      </c>
      <c r="Z885" s="208"/>
      <c r="AA885" s="207" t="str">
        <f t="shared" si="79"/>
        <v/>
      </c>
      <c r="AB885" s="212" t="b">
        <f t="shared" si="83"/>
        <v>0</v>
      </c>
      <c r="AC885" s="213">
        <f t="shared" si="80"/>
        <v>0</v>
      </c>
      <c r="AD885" s="298"/>
      <c r="AE885" s="299"/>
      <c r="AF885" s="21">
        <f t="shared" si="68"/>
        <v>0</v>
      </c>
    </row>
    <row r="886" spans="1:32" s="21" customFormat="1" ht="16.5" customHeight="1">
      <c r="A886" s="22"/>
      <c r="B886" s="22"/>
      <c r="C886" s="22"/>
      <c r="D886" s="115">
        <f t="shared" si="67"/>
        <v>866</v>
      </c>
      <c r="E886" s="248" t="str">
        <f t="array" ref="E886">IF($F886&lt;&gt;"",INDEX(DropDownLists!$K$10:$K$2516,MATCH($F886,DropDownLists!$L$10:$L$2516,0)),"")</f>
        <v/>
      </c>
      <c r="F886" s="116"/>
      <c r="G886" s="118"/>
      <c r="I886" s="144"/>
      <c r="J886" s="141"/>
      <c r="K886" s="145"/>
      <c r="L886" s="146"/>
      <c r="M886" s="195" t="str">
        <f t="array" ref="M886">IF($L886&lt;&gt;"",INDEX(DropDownLists!$H$10:$H$2516,MATCH($L886,DropDownLists!$I$10:$I$2516,0)),"")</f>
        <v/>
      </c>
      <c r="N886" s="148"/>
      <c r="O886" s="148"/>
      <c r="P886" s="146"/>
      <c r="Q886" s="148" t="s">
        <v>190</v>
      </c>
      <c r="R886" s="119" t="str">
        <f t="array" ref="R886">IF(ISNA(VLOOKUP($F886, AdmittedwithRecentDischarge!$I$28:$I$1527,1,FALSE)),"",MAX(IF((AdmittedwithRecentDischarge!$I$28:$I$1527=$F886)*(AdmittedwithRecentDischarge!$M$28:$M$1527&lt;=TransferLog!$J886),AdmittedwithRecentDischarge!$M$28:$M$1527)))</f>
        <v/>
      </c>
      <c r="S886" s="120" t="str">
        <f t="array" ref="S886">IF(ISNA(INDEX(AdmittedwithRecentDischarge!$AH$28:$AH$1527,MATCH($F886&amp;$R886,AdmittedwithRecentDischarge!$I$28:$I$1527&amp;AdmittedwithRecentDischarge!$M$28:$M$1527,0))),"", IF($R886&lt;&gt;"",INDEX(AdmittedwithRecentDischarge!$AH$28:$AH$1527,MATCH($F886&amp;$R886,AdmittedwithRecentDischarge!$I$28:$I$1527&amp;AdmittedwithRecentDischarge!$M$28:$M$1527,0)),""))</f>
        <v/>
      </c>
      <c r="T886" s="190">
        <f t="array" ref="T886">IF(ISNA(INDEX(AdmittedwithRecentDischarge!$I$28:$W$1527, (MATCH($F886&amp;$R886,AdmittedwithRecentDischarge!$I$28:$I$1527&amp;AdmittedwithRecentDischarge!$M$28:$M$1527,0)))),"",INDEX(AdmittedwithRecentDischarge!$I$28:$W$1527, (MATCH($F886&amp;$R886,AdmittedwithRecentDischarge!$I$28:$I$1527&amp;AdmittedwithRecentDischarge!$M$28:$M$1527,0)),9))</f>
        <v>0</v>
      </c>
      <c r="U886" s="191">
        <f t="array" ref="U886">IF(ISNA(INDEX(AdmittedwithRecentDischarge!$I$28:$W$1527, (MATCH($F886&amp;$R886,AdmittedwithRecentDischarge!$I$28:$I$1527&amp;AdmittedwithRecentDischarge!$M$28:$M$1527,0)))),"",INDEX(AdmittedwithRecentDischarge!$I$28:$W$1527, (MATCH($F886&amp;$R886,AdmittedwithRecentDischarge!$I$28:$I$1527&amp;AdmittedwithRecentDischarge!$M$28:$M$1527,0)),11))</f>
        <v>0</v>
      </c>
      <c r="V886" s="191">
        <f t="array" ref="V886">IF(ISNA(INDEX(AdmittedwithRecentDischarge!$I$28:$W$1527, (MATCH($F886&amp;$R886,AdmittedwithRecentDischarge!$I$28:$I$1527&amp;AdmittedwithRecentDischarge!$M$28:$M$1527,0)))),"",INDEX(AdmittedwithRecentDischarge!$I$28:$W$1527, (MATCH($F886&amp;$R886,AdmittedwithRecentDischarge!$I$28:$I$1527&amp;AdmittedwithRecentDischarge!$M$28:$M$1527,0)),15))</f>
        <v>0</v>
      </c>
      <c r="W886" s="228" t="b">
        <f t="shared" si="81"/>
        <v>0</v>
      </c>
      <c r="X886" s="224" t="str">
        <f t="array" ref="X886">IF(ISNA(VLOOKUP($F886, AdmittedwithRecentDischarge!$I$28:$I$1527,1,FALSE)),"",MAX(IF((AdmittedwithRecentDischarge!$I$28:$I$1527=$F886)*(AdmittedwithRecentDischarge!$K$28:$K$1527&lt;=TransferLog!$J886),AdmittedwithRecentDischarge!$K$28:$K$1527)))</f>
        <v/>
      </c>
      <c r="Y886" s="224" t="b">
        <f t="shared" si="82"/>
        <v>0</v>
      </c>
      <c r="Z886" s="208"/>
      <c r="AA886" s="207" t="str">
        <f t="shared" si="79"/>
        <v/>
      </c>
      <c r="AB886" s="212" t="b">
        <f t="shared" si="83"/>
        <v>0</v>
      </c>
      <c r="AC886" s="213">
        <f t="shared" si="80"/>
        <v>0</v>
      </c>
      <c r="AD886" s="298"/>
      <c r="AE886" s="299"/>
      <c r="AF886" s="21">
        <f t="shared" si="68"/>
        <v>0</v>
      </c>
    </row>
    <row r="887" spans="1:32" s="21" customFormat="1" ht="16.5" customHeight="1">
      <c r="A887" s="22"/>
      <c r="B887" s="22"/>
      <c r="C887" s="22"/>
      <c r="D887" s="115">
        <f t="shared" si="67"/>
        <v>867</v>
      </c>
      <c r="E887" s="248" t="str">
        <f t="array" ref="E887">IF($F887&lt;&gt;"",INDEX(DropDownLists!$K$10:$K$2516,MATCH($F887,DropDownLists!$L$10:$L$2516,0)),"")</f>
        <v/>
      </c>
      <c r="F887" s="116"/>
      <c r="G887" s="118"/>
      <c r="I887" s="144"/>
      <c r="J887" s="141"/>
      <c r="K887" s="145"/>
      <c r="L887" s="146"/>
      <c r="M887" s="195" t="str">
        <f t="array" ref="M887">IF($L887&lt;&gt;"",INDEX(DropDownLists!$H$10:$H$2516,MATCH($L887,DropDownLists!$I$10:$I$2516,0)),"")</f>
        <v/>
      </c>
      <c r="N887" s="148"/>
      <c r="O887" s="148"/>
      <c r="P887" s="146"/>
      <c r="Q887" s="148" t="s">
        <v>190</v>
      </c>
      <c r="R887" s="119" t="str">
        <f t="array" ref="R887">IF(ISNA(VLOOKUP($F887, AdmittedwithRecentDischarge!$I$28:$I$1527,1,FALSE)),"",MAX(IF((AdmittedwithRecentDischarge!$I$28:$I$1527=$F887)*(AdmittedwithRecentDischarge!$M$28:$M$1527&lt;=TransferLog!$J887),AdmittedwithRecentDischarge!$M$28:$M$1527)))</f>
        <v/>
      </c>
      <c r="S887" s="120" t="str">
        <f t="array" ref="S887">IF(ISNA(INDEX(AdmittedwithRecentDischarge!$AH$28:$AH$1527,MATCH($F887&amp;$R887,AdmittedwithRecentDischarge!$I$28:$I$1527&amp;AdmittedwithRecentDischarge!$M$28:$M$1527,0))),"", IF($R887&lt;&gt;"",INDEX(AdmittedwithRecentDischarge!$AH$28:$AH$1527,MATCH($F887&amp;$R887,AdmittedwithRecentDischarge!$I$28:$I$1527&amp;AdmittedwithRecentDischarge!$M$28:$M$1527,0)),""))</f>
        <v/>
      </c>
      <c r="T887" s="190">
        <f t="array" ref="T887">IF(ISNA(INDEX(AdmittedwithRecentDischarge!$I$28:$W$1527, (MATCH($F887&amp;$R887,AdmittedwithRecentDischarge!$I$28:$I$1527&amp;AdmittedwithRecentDischarge!$M$28:$M$1527,0)))),"",INDEX(AdmittedwithRecentDischarge!$I$28:$W$1527, (MATCH($F887&amp;$R887,AdmittedwithRecentDischarge!$I$28:$I$1527&amp;AdmittedwithRecentDischarge!$M$28:$M$1527,0)),9))</f>
        <v>0</v>
      </c>
      <c r="U887" s="191">
        <f t="array" ref="U887">IF(ISNA(INDEX(AdmittedwithRecentDischarge!$I$28:$W$1527, (MATCH($F887&amp;$R887,AdmittedwithRecentDischarge!$I$28:$I$1527&amp;AdmittedwithRecentDischarge!$M$28:$M$1527,0)))),"",INDEX(AdmittedwithRecentDischarge!$I$28:$W$1527, (MATCH($F887&amp;$R887,AdmittedwithRecentDischarge!$I$28:$I$1527&amp;AdmittedwithRecentDischarge!$M$28:$M$1527,0)),11))</f>
        <v>0</v>
      </c>
      <c r="V887" s="191">
        <f t="array" ref="V887">IF(ISNA(INDEX(AdmittedwithRecentDischarge!$I$28:$W$1527, (MATCH($F887&amp;$R887,AdmittedwithRecentDischarge!$I$28:$I$1527&amp;AdmittedwithRecentDischarge!$M$28:$M$1527,0)))),"",INDEX(AdmittedwithRecentDischarge!$I$28:$W$1527, (MATCH($F887&amp;$R887,AdmittedwithRecentDischarge!$I$28:$I$1527&amp;AdmittedwithRecentDischarge!$M$28:$M$1527,0)),15))</f>
        <v>0</v>
      </c>
      <c r="W887" s="228" t="b">
        <f t="shared" si="81"/>
        <v>0</v>
      </c>
      <c r="X887" s="224" t="str">
        <f t="array" ref="X887">IF(ISNA(VLOOKUP($F887, AdmittedwithRecentDischarge!$I$28:$I$1527,1,FALSE)),"",MAX(IF((AdmittedwithRecentDischarge!$I$28:$I$1527=$F887)*(AdmittedwithRecentDischarge!$K$28:$K$1527&lt;=TransferLog!$J887),AdmittedwithRecentDischarge!$K$28:$K$1527)))</f>
        <v/>
      </c>
      <c r="Y887" s="224" t="b">
        <f t="shared" si="82"/>
        <v>0</v>
      </c>
      <c r="Z887" s="208"/>
      <c r="AA887" s="207" t="str">
        <f t="shared" si="79"/>
        <v/>
      </c>
      <c r="AB887" s="212" t="b">
        <f t="shared" si="83"/>
        <v>0</v>
      </c>
      <c r="AC887" s="213">
        <f t="shared" si="80"/>
        <v>0</v>
      </c>
      <c r="AD887" s="298"/>
      <c r="AE887" s="299"/>
      <c r="AF887" s="21">
        <f t="shared" si="68"/>
        <v>0</v>
      </c>
    </row>
    <row r="888" spans="1:32" s="21" customFormat="1" ht="16.5" customHeight="1">
      <c r="A888" s="22"/>
      <c r="B888" s="22"/>
      <c r="C888" s="22"/>
      <c r="D888" s="115">
        <f t="shared" si="67"/>
        <v>868</v>
      </c>
      <c r="E888" s="248" t="str">
        <f t="array" ref="E888">IF($F888&lt;&gt;"",INDEX(DropDownLists!$K$10:$K$2516,MATCH($F888,DropDownLists!$L$10:$L$2516,0)),"")</f>
        <v/>
      </c>
      <c r="F888" s="116"/>
      <c r="G888" s="118"/>
      <c r="I888" s="144"/>
      <c r="J888" s="141"/>
      <c r="K888" s="145"/>
      <c r="L888" s="146"/>
      <c r="M888" s="195" t="str">
        <f t="array" ref="M888">IF($L888&lt;&gt;"",INDEX(DropDownLists!$H$10:$H$2516,MATCH($L888,DropDownLists!$I$10:$I$2516,0)),"")</f>
        <v/>
      </c>
      <c r="N888" s="148"/>
      <c r="O888" s="148"/>
      <c r="P888" s="146"/>
      <c r="Q888" s="148" t="s">
        <v>190</v>
      </c>
      <c r="R888" s="119" t="str">
        <f t="array" ref="R888">IF(ISNA(VLOOKUP($F888, AdmittedwithRecentDischarge!$I$28:$I$1527,1,FALSE)),"",MAX(IF((AdmittedwithRecentDischarge!$I$28:$I$1527=$F888)*(AdmittedwithRecentDischarge!$M$28:$M$1527&lt;=TransferLog!$J888),AdmittedwithRecentDischarge!$M$28:$M$1527)))</f>
        <v/>
      </c>
      <c r="S888" s="120" t="str">
        <f t="array" ref="S888">IF(ISNA(INDEX(AdmittedwithRecentDischarge!$AH$28:$AH$1527,MATCH($F888&amp;$R888,AdmittedwithRecentDischarge!$I$28:$I$1527&amp;AdmittedwithRecentDischarge!$M$28:$M$1527,0))),"", IF($R888&lt;&gt;"",INDEX(AdmittedwithRecentDischarge!$AH$28:$AH$1527,MATCH($F888&amp;$R888,AdmittedwithRecentDischarge!$I$28:$I$1527&amp;AdmittedwithRecentDischarge!$M$28:$M$1527,0)),""))</f>
        <v/>
      </c>
      <c r="T888" s="190">
        <f t="array" ref="T888">IF(ISNA(INDEX(AdmittedwithRecentDischarge!$I$28:$W$1527, (MATCH($F888&amp;$R888,AdmittedwithRecentDischarge!$I$28:$I$1527&amp;AdmittedwithRecentDischarge!$M$28:$M$1527,0)))),"",INDEX(AdmittedwithRecentDischarge!$I$28:$W$1527, (MATCH($F888&amp;$R888,AdmittedwithRecentDischarge!$I$28:$I$1527&amp;AdmittedwithRecentDischarge!$M$28:$M$1527,0)),9))</f>
        <v>0</v>
      </c>
      <c r="U888" s="191">
        <f t="array" ref="U888">IF(ISNA(INDEX(AdmittedwithRecentDischarge!$I$28:$W$1527, (MATCH($F888&amp;$R888,AdmittedwithRecentDischarge!$I$28:$I$1527&amp;AdmittedwithRecentDischarge!$M$28:$M$1527,0)))),"",INDEX(AdmittedwithRecentDischarge!$I$28:$W$1527, (MATCH($F888&amp;$R888,AdmittedwithRecentDischarge!$I$28:$I$1527&amp;AdmittedwithRecentDischarge!$M$28:$M$1527,0)),11))</f>
        <v>0</v>
      </c>
      <c r="V888" s="191">
        <f t="array" ref="V888">IF(ISNA(INDEX(AdmittedwithRecentDischarge!$I$28:$W$1527, (MATCH($F888&amp;$R888,AdmittedwithRecentDischarge!$I$28:$I$1527&amp;AdmittedwithRecentDischarge!$M$28:$M$1527,0)))),"",INDEX(AdmittedwithRecentDischarge!$I$28:$W$1527, (MATCH($F888&amp;$R888,AdmittedwithRecentDischarge!$I$28:$I$1527&amp;AdmittedwithRecentDischarge!$M$28:$M$1527,0)),15))</f>
        <v>0</v>
      </c>
      <c r="W888" s="228" t="b">
        <f t="shared" si="81"/>
        <v>0</v>
      </c>
      <c r="X888" s="224" t="str">
        <f t="array" ref="X888">IF(ISNA(VLOOKUP($F888, AdmittedwithRecentDischarge!$I$28:$I$1527,1,FALSE)),"",MAX(IF((AdmittedwithRecentDischarge!$I$28:$I$1527=$F888)*(AdmittedwithRecentDischarge!$K$28:$K$1527&lt;=TransferLog!$J888),AdmittedwithRecentDischarge!$K$28:$K$1527)))</f>
        <v/>
      </c>
      <c r="Y888" s="224" t="b">
        <f t="shared" si="82"/>
        <v>0</v>
      </c>
      <c r="Z888" s="208"/>
      <c r="AA888" s="207" t="str">
        <f t="shared" si="79"/>
        <v/>
      </c>
      <c r="AB888" s="212" t="b">
        <f t="shared" si="83"/>
        <v>0</v>
      </c>
      <c r="AC888" s="213">
        <f t="shared" si="80"/>
        <v>0</v>
      </c>
      <c r="AD888" s="298"/>
      <c r="AE888" s="299"/>
      <c r="AF888" s="21">
        <f t="shared" si="68"/>
        <v>0</v>
      </c>
    </row>
    <row r="889" spans="1:32" s="21" customFormat="1" ht="16.5" customHeight="1">
      <c r="A889" s="22"/>
      <c r="B889" s="22"/>
      <c r="C889" s="22"/>
      <c r="D889" s="115">
        <f t="shared" si="67"/>
        <v>869</v>
      </c>
      <c r="E889" s="248" t="str">
        <f t="array" ref="E889">IF($F889&lt;&gt;"",INDEX(DropDownLists!$K$10:$K$2516,MATCH($F889,DropDownLists!$L$10:$L$2516,0)),"")</f>
        <v/>
      </c>
      <c r="F889" s="116"/>
      <c r="G889" s="118"/>
      <c r="I889" s="144"/>
      <c r="J889" s="141"/>
      <c r="K889" s="145"/>
      <c r="L889" s="146"/>
      <c r="M889" s="195" t="str">
        <f t="array" ref="M889">IF($L889&lt;&gt;"",INDEX(DropDownLists!$H$10:$H$2516,MATCH($L889,DropDownLists!$I$10:$I$2516,0)),"")</f>
        <v/>
      </c>
      <c r="N889" s="148"/>
      <c r="O889" s="148"/>
      <c r="P889" s="146"/>
      <c r="Q889" s="148" t="s">
        <v>190</v>
      </c>
      <c r="R889" s="119" t="str">
        <f t="array" ref="R889">IF(ISNA(VLOOKUP($F889, AdmittedwithRecentDischarge!$I$28:$I$1527,1,FALSE)),"",MAX(IF((AdmittedwithRecentDischarge!$I$28:$I$1527=$F889)*(AdmittedwithRecentDischarge!$M$28:$M$1527&lt;=TransferLog!$J889),AdmittedwithRecentDischarge!$M$28:$M$1527)))</f>
        <v/>
      </c>
      <c r="S889" s="120" t="str">
        <f t="array" ref="S889">IF(ISNA(INDEX(AdmittedwithRecentDischarge!$AH$28:$AH$1527,MATCH($F889&amp;$R889,AdmittedwithRecentDischarge!$I$28:$I$1527&amp;AdmittedwithRecentDischarge!$M$28:$M$1527,0))),"", IF($R889&lt;&gt;"",INDEX(AdmittedwithRecentDischarge!$AH$28:$AH$1527,MATCH($F889&amp;$R889,AdmittedwithRecentDischarge!$I$28:$I$1527&amp;AdmittedwithRecentDischarge!$M$28:$M$1527,0)),""))</f>
        <v/>
      </c>
      <c r="T889" s="190">
        <f t="array" ref="T889">IF(ISNA(INDEX(AdmittedwithRecentDischarge!$I$28:$W$1527, (MATCH($F889&amp;$R889,AdmittedwithRecentDischarge!$I$28:$I$1527&amp;AdmittedwithRecentDischarge!$M$28:$M$1527,0)))),"",INDEX(AdmittedwithRecentDischarge!$I$28:$W$1527, (MATCH($F889&amp;$R889,AdmittedwithRecentDischarge!$I$28:$I$1527&amp;AdmittedwithRecentDischarge!$M$28:$M$1527,0)),9))</f>
        <v>0</v>
      </c>
      <c r="U889" s="191">
        <f t="array" ref="U889">IF(ISNA(INDEX(AdmittedwithRecentDischarge!$I$28:$W$1527, (MATCH($F889&amp;$R889,AdmittedwithRecentDischarge!$I$28:$I$1527&amp;AdmittedwithRecentDischarge!$M$28:$M$1527,0)))),"",INDEX(AdmittedwithRecentDischarge!$I$28:$W$1527, (MATCH($F889&amp;$R889,AdmittedwithRecentDischarge!$I$28:$I$1527&amp;AdmittedwithRecentDischarge!$M$28:$M$1527,0)),11))</f>
        <v>0</v>
      </c>
      <c r="V889" s="191">
        <f t="array" ref="V889">IF(ISNA(INDEX(AdmittedwithRecentDischarge!$I$28:$W$1527, (MATCH($F889&amp;$R889,AdmittedwithRecentDischarge!$I$28:$I$1527&amp;AdmittedwithRecentDischarge!$M$28:$M$1527,0)))),"",INDEX(AdmittedwithRecentDischarge!$I$28:$W$1527, (MATCH($F889&amp;$R889,AdmittedwithRecentDischarge!$I$28:$I$1527&amp;AdmittedwithRecentDischarge!$M$28:$M$1527,0)),15))</f>
        <v>0</v>
      </c>
      <c r="W889" s="228" t="b">
        <f t="shared" si="81"/>
        <v>0</v>
      </c>
      <c r="X889" s="224" t="str">
        <f t="array" ref="X889">IF(ISNA(VLOOKUP($F889, AdmittedwithRecentDischarge!$I$28:$I$1527,1,FALSE)),"",MAX(IF((AdmittedwithRecentDischarge!$I$28:$I$1527=$F889)*(AdmittedwithRecentDischarge!$K$28:$K$1527&lt;=TransferLog!$J889),AdmittedwithRecentDischarge!$K$28:$K$1527)))</f>
        <v/>
      </c>
      <c r="Y889" s="224" t="b">
        <f t="shared" si="82"/>
        <v>0</v>
      </c>
      <c r="Z889" s="208"/>
      <c r="AA889" s="207" t="str">
        <f t="shared" si="79"/>
        <v/>
      </c>
      <c r="AB889" s="212" t="b">
        <f t="shared" si="83"/>
        <v>0</v>
      </c>
      <c r="AC889" s="213">
        <f t="shared" si="80"/>
        <v>0</v>
      </c>
      <c r="AD889" s="298"/>
      <c r="AE889" s="299"/>
      <c r="AF889" s="21">
        <f t="shared" si="68"/>
        <v>0</v>
      </c>
    </row>
    <row r="890" spans="1:32" s="21" customFormat="1" ht="16.5" customHeight="1">
      <c r="A890" s="22"/>
      <c r="B890" s="22"/>
      <c r="C890" s="22"/>
      <c r="D890" s="115">
        <f t="shared" si="67"/>
        <v>870</v>
      </c>
      <c r="E890" s="248" t="str">
        <f t="array" ref="E890">IF($F890&lt;&gt;"",INDEX(DropDownLists!$K$10:$K$2516,MATCH($F890,DropDownLists!$L$10:$L$2516,0)),"")</f>
        <v/>
      </c>
      <c r="F890" s="116"/>
      <c r="G890" s="118"/>
      <c r="I890" s="144"/>
      <c r="J890" s="141"/>
      <c r="K890" s="145"/>
      <c r="L890" s="146"/>
      <c r="M890" s="195" t="str">
        <f t="array" ref="M890">IF($L890&lt;&gt;"",INDEX(DropDownLists!$H$10:$H$2516,MATCH($L890,DropDownLists!$I$10:$I$2516,0)),"")</f>
        <v/>
      </c>
      <c r="N890" s="148"/>
      <c r="O890" s="148"/>
      <c r="P890" s="146"/>
      <c r="Q890" s="148" t="s">
        <v>190</v>
      </c>
      <c r="R890" s="119" t="str">
        <f t="array" ref="R890">IF(ISNA(VLOOKUP($F890, AdmittedwithRecentDischarge!$I$28:$I$1527,1,FALSE)),"",MAX(IF((AdmittedwithRecentDischarge!$I$28:$I$1527=$F890)*(AdmittedwithRecentDischarge!$M$28:$M$1527&lt;=TransferLog!$J890),AdmittedwithRecentDischarge!$M$28:$M$1527)))</f>
        <v/>
      </c>
      <c r="S890" s="120" t="str">
        <f t="array" ref="S890">IF(ISNA(INDEX(AdmittedwithRecentDischarge!$AH$28:$AH$1527,MATCH($F890&amp;$R890,AdmittedwithRecentDischarge!$I$28:$I$1527&amp;AdmittedwithRecentDischarge!$M$28:$M$1527,0))),"", IF($R890&lt;&gt;"",INDEX(AdmittedwithRecentDischarge!$AH$28:$AH$1527,MATCH($F890&amp;$R890,AdmittedwithRecentDischarge!$I$28:$I$1527&amp;AdmittedwithRecentDischarge!$M$28:$M$1527,0)),""))</f>
        <v/>
      </c>
      <c r="T890" s="190">
        <f t="array" ref="T890">IF(ISNA(INDEX(AdmittedwithRecentDischarge!$I$28:$W$1527, (MATCH($F890&amp;$R890,AdmittedwithRecentDischarge!$I$28:$I$1527&amp;AdmittedwithRecentDischarge!$M$28:$M$1527,0)))),"",INDEX(AdmittedwithRecentDischarge!$I$28:$W$1527, (MATCH($F890&amp;$R890,AdmittedwithRecentDischarge!$I$28:$I$1527&amp;AdmittedwithRecentDischarge!$M$28:$M$1527,0)),9))</f>
        <v>0</v>
      </c>
      <c r="U890" s="191">
        <f t="array" ref="U890">IF(ISNA(INDEX(AdmittedwithRecentDischarge!$I$28:$W$1527, (MATCH($F890&amp;$R890,AdmittedwithRecentDischarge!$I$28:$I$1527&amp;AdmittedwithRecentDischarge!$M$28:$M$1527,0)))),"",INDEX(AdmittedwithRecentDischarge!$I$28:$W$1527, (MATCH($F890&amp;$R890,AdmittedwithRecentDischarge!$I$28:$I$1527&amp;AdmittedwithRecentDischarge!$M$28:$M$1527,0)),11))</f>
        <v>0</v>
      </c>
      <c r="V890" s="191">
        <f t="array" ref="V890">IF(ISNA(INDEX(AdmittedwithRecentDischarge!$I$28:$W$1527, (MATCH($F890&amp;$R890,AdmittedwithRecentDischarge!$I$28:$I$1527&amp;AdmittedwithRecentDischarge!$M$28:$M$1527,0)))),"",INDEX(AdmittedwithRecentDischarge!$I$28:$W$1527, (MATCH($F890&amp;$R890,AdmittedwithRecentDischarge!$I$28:$I$1527&amp;AdmittedwithRecentDischarge!$M$28:$M$1527,0)),15))</f>
        <v>0</v>
      </c>
      <c r="W890" s="228" t="b">
        <f t="shared" si="81"/>
        <v>0</v>
      </c>
      <c r="X890" s="224" t="str">
        <f t="array" ref="X890">IF(ISNA(VLOOKUP($F890, AdmittedwithRecentDischarge!$I$28:$I$1527,1,FALSE)),"",MAX(IF((AdmittedwithRecentDischarge!$I$28:$I$1527=$F890)*(AdmittedwithRecentDischarge!$K$28:$K$1527&lt;=TransferLog!$J890),AdmittedwithRecentDischarge!$K$28:$K$1527)))</f>
        <v/>
      </c>
      <c r="Y890" s="224" t="b">
        <f t="shared" si="82"/>
        <v>0</v>
      </c>
      <c r="Z890" s="208"/>
      <c r="AA890" s="207" t="str">
        <f t="shared" si="79"/>
        <v/>
      </c>
      <c r="AB890" s="212" t="b">
        <f t="shared" si="83"/>
        <v>0</v>
      </c>
      <c r="AC890" s="213">
        <f t="shared" si="80"/>
        <v>0</v>
      </c>
      <c r="AD890" s="298"/>
      <c r="AE890" s="299"/>
      <c r="AF890" s="21">
        <f t="shared" si="68"/>
        <v>0</v>
      </c>
    </row>
    <row r="891" spans="1:32" s="21" customFormat="1" ht="16.5" customHeight="1">
      <c r="A891" s="22"/>
      <c r="B891" s="22"/>
      <c r="C891" s="22"/>
      <c r="D891" s="115">
        <f t="shared" si="67"/>
        <v>871</v>
      </c>
      <c r="E891" s="248" t="str">
        <f t="array" ref="E891">IF($F891&lt;&gt;"",INDEX(DropDownLists!$K$10:$K$2516,MATCH($F891,DropDownLists!$L$10:$L$2516,0)),"")</f>
        <v/>
      </c>
      <c r="F891" s="116"/>
      <c r="G891" s="118"/>
      <c r="I891" s="144"/>
      <c r="J891" s="141"/>
      <c r="K891" s="145"/>
      <c r="L891" s="146"/>
      <c r="M891" s="195" t="str">
        <f t="array" ref="M891">IF($L891&lt;&gt;"",INDEX(DropDownLists!$H$10:$H$2516,MATCH($L891,DropDownLists!$I$10:$I$2516,0)),"")</f>
        <v/>
      </c>
      <c r="N891" s="148"/>
      <c r="O891" s="148"/>
      <c r="P891" s="146"/>
      <c r="Q891" s="148" t="s">
        <v>190</v>
      </c>
      <c r="R891" s="119" t="str">
        <f t="array" ref="R891">IF(ISNA(VLOOKUP($F891, AdmittedwithRecentDischarge!$I$28:$I$1527,1,FALSE)),"",MAX(IF((AdmittedwithRecentDischarge!$I$28:$I$1527=$F891)*(AdmittedwithRecentDischarge!$M$28:$M$1527&lt;=TransferLog!$J891),AdmittedwithRecentDischarge!$M$28:$M$1527)))</f>
        <v/>
      </c>
      <c r="S891" s="120" t="str">
        <f t="array" ref="S891">IF(ISNA(INDEX(AdmittedwithRecentDischarge!$AH$28:$AH$1527,MATCH($F891&amp;$R891,AdmittedwithRecentDischarge!$I$28:$I$1527&amp;AdmittedwithRecentDischarge!$M$28:$M$1527,0))),"", IF($R891&lt;&gt;"",INDEX(AdmittedwithRecentDischarge!$AH$28:$AH$1527,MATCH($F891&amp;$R891,AdmittedwithRecentDischarge!$I$28:$I$1527&amp;AdmittedwithRecentDischarge!$M$28:$M$1527,0)),""))</f>
        <v/>
      </c>
      <c r="T891" s="190">
        <f t="array" ref="T891">IF(ISNA(INDEX(AdmittedwithRecentDischarge!$I$28:$W$1527, (MATCH($F891&amp;$R891,AdmittedwithRecentDischarge!$I$28:$I$1527&amp;AdmittedwithRecentDischarge!$M$28:$M$1527,0)))),"",INDEX(AdmittedwithRecentDischarge!$I$28:$W$1527, (MATCH($F891&amp;$R891,AdmittedwithRecentDischarge!$I$28:$I$1527&amp;AdmittedwithRecentDischarge!$M$28:$M$1527,0)),9))</f>
        <v>0</v>
      </c>
      <c r="U891" s="191">
        <f t="array" ref="U891">IF(ISNA(INDEX(AdmittedwithRecentDischarge!$I$28:$W$1527, (MATCH($F891&amp;$R891,AdmittedwithRecentDischarge!$I$28:$I$1527&amp;AdmittedwithRecentDischarge!$M$28:$M$1527,0)))),"",INDEX(AdmittedwithRecentDischarge!$I$28:$W$1527, (MATCH($F891&amp;$R891,AdmittedwithRecentDischarge!$I$28:$I$1527&amp;AdmittedwithRecentDischarge!$M$28:$M$1527,0)),11))</f>
        <v>0</v>
      </c>
      <c r="V891" s="191">
        <f t="array" ref="V891">IF(ISNA(INDEX(AdmittedwithRecentDischarge!$I$28:$W$1527, (MATCH($F891&amp;$R891,AdmittedwithRecentDischarge!$I$28:$I$1527&amp;AdmittedwithRecentDischarge!$M$28:$M$1527,0)))),"",INDEX(AdmittedwithRecentDischarge!$I$28:$W$1527, (MATCH($F891&amp;$R891,AdmittedwithRecentDischarge!$I$28:$I$1527&amp;AdmittedwithRecentDischarge!$M$28:$M$1527,0)),15))</f>
        <v>0</v>
      </c>
      <c r="W891" s="228" t="b">
        <f t="shared" si="81"/>
        <v>0</v>
      </c>
      <c r="X891" s="224" t="str">
        <f t="array" ref="X891">IF(ISNA(VLOOKUP($F891, AdmittedwithRecentDischarge!$I$28:$I$1527,1,FALSE)),"",MAX(IF((AdmittedwithRecentDischarge!$I$28:$I$1527=$F891)*(AdmittedwithRecentDischarge!$K$28:$K$1527&lt;=TransferLog!$J891),AdmittedwithRecentDischarge!$K$28:$K$1527)))</f>
        <v/>
      </c>
      <c r="Y891" s="224" t="b">
        <f t="shared" si="82"/>
        <v>0</v>
      </c>
      <c r="Z891" s="208"/>
      <c r="AA891" s="207" t="str">
        <f t="shared" si="79"/>
        <v/>
      </c>
      <c r="AB891" s="212" t="b">
        <f t="shared" si="83"/>
        <v>0</v>
      </c>
      <c r="AC891" s="213">
        <f t="shared" si="80"/>
        <v>0</v>
      </c>
      <c r="AD891" s="298"/>
      <c r="AE891" s="299"/>
      <c r="AF891" s="21">
        <f t="shared" si="68"/>
        <v>0</v>
      </c>
    </row>
    <row r="892" spans="1:32" s="21" customFormat="1" ht="16.5" customHeight="1">
      <c r="A892" s="22"/>
      <c r="B892" s="22"/>
      <c r="C892" s="22"/>
      <c r="D892" s="115">
        <f t="shared" si="67"/>
        <v>872</v>
      </c>
      <c r="E892" s="248" t="str">
        <f t="array" ref="E892">IF($F892&lt;&gt;"",INDEX(DropDownLists!$K$10:$K$2516,MATCH($F892,DropDownLists!$L$10:$L$2516,0)),"")</f>
        <v/>
      </c>
      <c r="F892" s="116"/>
      <c r="G892" s="118"/>
      <c r="I892" s="144"/>
      <c r="J892" s="141"/>
      <c r="K892" s="145"/>
      <c r="L892" s="146"/>
      <c r="M892" s="195" t="str">
        <f t="array" ref="M892">IF($L892&lt;&gt;"",INDEX(DropDownLists!$H$10:$H$2516,MATCH($L892,DropDownLists!$I$10:$I$2516,0)),"")</f>
        <v/>
      </c>
      <c r="N892" s="148"/>
      <c r="O892" s="148"/>
      <c r="P892" s="146"/>
      <c r="Q892" s="148" t="s">
        <v>190</v>
      </c>
      <c r="R892" s="119" t="str">
        <f t="array" ref="R892">IF(ISNA(VLOOKUP($F892, AdmittedwithRecentDischarge!$I$28:$I$1527,1,FALSE)),"",MAX(IF((AdmittedwithRecentDischarge!$I$28:$I$1527=$F892)*(AdmittedwithRecentDischarge!$M$28:$M$1527&lt;=TransferLog!$J892),AdmittedwithRecentDischarge!$M$28:$M$1527)))</f>
        <v/>
      </c>
      <c r="S892" s="120" t="str">
        <f t="array" ref="S892">IF(ISNA(INDEX(AdmittedwithRecentDischarge!$AH$28:$AH$1527,MATCH($F892&amp;$R892,AdmittedwithRecentDischarge!$I$28:$I$1527&amp;AdmittedwithRecentDischarge!$M$28:$M$1527,0))),"", IF($R892&lt;&gt;"",INDEX(AdmittedwithRecentDischarge!$AH$28:$AH$1527,MATCH($F892&amp;$R892,AdmittedwithRecentDischarge!$I$28:$I$1527&amp;AdmittedwithRecentDischarge!$M$28:$M$1527,0)),""))</f>
        <v/>
      </c>
      <c r="T892" s="190">
        <f t="array" ref="T892">IF(ISNA(INDEX(AdmittedwithRecentDischarge!$I$28:$W$1527, (MATCH($F892&amp;$R892,AdmittedwithRecentDischarge!$I$28:$I$1527&amp;AdmittedwithRecentDischarge!$M$28:$M$1527,0)))),"",INDEX(AdmittedwithRecentDischarge!$I$28:$W$1527, (MATCH($F892&amp;$R892,AdmittedwithRecentDischarge!$I$28:$I$1527&amp;AdmittedwithRecentDischarge!$M$28:$M$1527,0)),9))</f>
        <v>0</v>
      </c>
      <c r="U892" s="191">
        <f t="array" ref="U892">IF(ISNA(INDEX(AdmittedwithRecentDischarge!$I$28:$W$1527, (MATCH($F892&amp;$R892,AdmittedwithRecentDischarge!$I$28:$I$1527&amp;AdmittedwithRecentDischarge!$M$28:$M$1527,0)))),"",INDEX(AdmittedwithRecentDischarge!$I$28:$W$1527, (MATCH($F892&amp;$R892,AdmittedwithRecentDischarge!$I$28:$I$1527&amp;AdmittedwithRecentDischarge!$M$28:$M$1527,0)),11))</f>
        <v>0</v>
      </c>
      <c r="V892" s="191">
        <f t="array" ref="V892">IF(ISNA(INDEX(AdmittedwithRecentDischarge!$I$28:$W$1527, (MATCH($F892&amp;$R892,AdmittedwithRecentDischarge!$I$28:$I$1527&amp;AdmittedwithRecentDischarge!$M$28:$M$1527,0)))),"",INDEX(AdmittedwithRecentDischarge!$I$28:$W$1527, (MATCH($F892&amp;$R892,AdmittedwithRecentDischarge!$I$28:$I$1527&amp;AdmittedwithRecentDischarge!$M$28:$M$1527,0)),15))</f>
        <v>0</v>
      </c>
      <c r="W892" s="228" t="b">
        <f t="shared" si="81"/>
        <v>0</v>
      </c>
      <c r="X892" s="224" t="str">
        <f t="array" ref="X892">IF(ISNA(VLOOKUP($F892, AdmittedwithRecentDischarge!$I$28:$I$1527,1,FALSE)),"",MAX(IF((AdmittedwithRecentDischarge!$I$28:$I$1527=$F892)*(AdmittedwithRecentDischarge!$K$28:$K$1527&lt;=TransferLog!$J892),AdmittedwithRecentDischarge!$K$28:$K$1527)))</f>
        <v/>
      </c>
      <c r="Y892" s="224" t="b">
        <f t="shared" si="82"/>
        <v>0</v>
      </c>
      <c r="Z892" s="208"/>
      <c r="AA892" s="207" t="str">
        <f t="shared" si="79"/>
        <v/>
      </c>
      <c r="AB892" s="212" t="b">
        <f t="shared" si="83"/>
        <v>0</v>
      </c>
      <c r="AC892" s="213">
        <f t="shared" si="80"/>
        <v>0</v>
      </c>
      <c r="AD892" s="298"/>
      <c r="AE892" s="299"/>
      <c r="AF892" s="21">
        <f t="shared" si="68"/>
        <v>0</v>
      </c>
    </row>
    <row r="893" spans="1:32" s="21" customFormat="1" ht="16.5" customHeight="1">
      <c r="A893" s="22"/>
      <c r="B893" s="22"/>
      <c r="C893" s="22"/>
      <c r="D893" s="115">
        <f t="shared" si="67"/>
        <v>873</v>
      </c>
      <c r="E893" s="248" t="str">
        <f t="array" ref="E893">IF($F893&lt;&gt;"",INDEX(DropDownLists!$K$10:$K$2516,MATCH($F893,DropDownLists!$L$10:$L$2516,0)),"")</f>
        <v/>
      </c>
      <c r="F893" s="116"/>
      <c r="G893" s="118"/>
      <c r="I893" s="144"/>
      <c r="J893" s="141"/>
      <c r="K893" s="145"/>
      <c r="L893" s="146"/>
      <c r="M893" s="195" t="str">
        <f t="array" ref="M893">IF($L893&lt;&gt;"",INDEX(DropDownLists!$H$10:$H$2516,MATCH($L893,DropDownLists!$I$10:$I$2516,0)),"")</f>
        <v/>
      </c>
      <c r="N893" s="148"/>
      <c r="O893" s="148"/>
      <c r="P893" s="146"/>
      <c r="Q893" s="148" t="s">
        <v>190</v>
      </c>
      <c r="R893" s="119" t="str">
        <f t="array" ref="R893">IF(ISNA(VLOOKUP($F893, AdmittedwithRecentDischarge!$I$28:$I$1527,1,FALSE)),"",MAX(IF((AdmittedwithRecentDischarge!$I$28:$I$1527=$F893)*(AdmittedwithRecentDischarge!$M$28:$M$1527&lt;=TransferLog!$J893),AdmittedwithRecentDischarge!$M$28:$M$1527)))</f>
        <v/>
      </c>
      <c r="S893" s="120" t="str">
        <f t="array" ref="S893">IF(ISNA(INDEX(AdmittedwithRecentDischarge!$AH$28:$AH$1527,MATCH($F893&amp;$R893,AdmittedwithRecentDischarge!$I$28:$I$1527&amp;AdmittedwithRecentDischarge!$M$28:$M$1527,0))),"", IF($R893&lt;&gt;"",INDEX(AdmittedwithRecentDischarge!$AH$28:$AH$1527,MATCH($F893&amp;$R893,AdmittedwithRecentDischarge!$I$28:$I$1527&amp;AdmittedwithRecentDischarge!$M$28:$M$1527,0)),""))</f>
        <v/>
      </c>
      <c r="T893" s="190">
        <f t="array" ref="T893">IF(ISNA(INDEX(AdmittedwithRecentDischarge!$I$28:$W$1527, (MATCH($F893&amp;$R893,AdmittedwithRecentDischarge!$I$28:$I$1527&amp;AdmittedwithRecentDischarge!$M$28:$M$1527,0)))),"",INDEX(AdmittedwithRecentDischarge!$I$28:$W$1527, (MATCH($F893&amp;$R893,AdmittedwithRecentDischarge!$I$28:$I$1527&amp;AdmittedwithRecentDischarge!$M$28:$M$1527,0)),9))</f>
        <v>0</v>
      </c>
      <c r="U893" s="191">
        <f t="array" ref="U893">IF(ISNA(INDEX(AdmittedwithRecentDischarge!$I$28:$W$1527, (MATCH($F893&amp;$R893,AdmittedwithRecentDischarge!$I$28:$I$1527&amp;AdmittedwithRecentDischarge!$M$28:$M$1527,0)))),"",INDEX(AdmittedwithRecentDischarge!$I$28:$W$1527, (MATCH($F893&amp;$R893,AdmittedwithRecentDischarge!$I$28:$I$1527&amp;AdmittedwithRecentDischarge!$M$28:$M$1527,0)),11))</f>
        <v>0</v>
      </c>
      <c r="V893" s="191">
        <f t="array" ref="V893">IF(ISNA(INDEX(AdmittedwithRecentDischarge!$I$28:$W$1527, (MATCH($F893&amp;$R893,AdmittedwithRecentDischarge!$I$28:$I$1527&amp;AdmittedwithRecentDischarge!$M$28:$M$1527,0)))),"",INDEX(AdmittedwithRecentDischarge!$I$28:$W$1527, (MATCH($F893&amp;$R893,AdmittedwithRecentDischarge!$I$28:$I$1527&amp;AdmittedwithRecentDischarge!$M$28:$M$1527,0)),15))</f>
        <v>0</v>
      </c>
      <c r="W893" s="228" t="b">
        <f t="shared" si="81"/>
        <v>0</v>
      </c>
      <c r="X893" s="224" t="str">
        <f t="array" ref="X893">IF(ISNA(VLOOKUP($F893, AdmittedwithRecentDischarge!$I$28:$I$1527,1,FALSE)),"",MAX(IF((AdmittedwithRecentDischarge!$I$28:$I$1527=$F893)*(AdmittedwithRecentDischarge!$K$28:$K$1527&lt;=TransferLog!$J893),AdmittedwithRecentDischarge!$K$28:$K$1527)))</f>
        <v/>
      </c>
      <c r="Y893" s="224" t="b">
        <f t="shared" si="82"/>
        <v>0</v>
      </c>
      <c r="Z893" s="208"/>
      <c r="AA893" s="207" t="str">
        <f t="shared" si="79"/>
        <v/>
      </c>
      <c r="AB893" s="212" t="b">
        <f t="shared" si="83"/>
        <v>0</v>
      </c>
      <c r="AC893" s="213">
        <f t="shared" si="80"/>
        <v>0</v>
      </c>
      <c r="AD893" s="298"/>
      <c r="AE893" s="299"/>
      <c r="AF893" s="21">
        <f t="shared" si="68"/>
        <v>0</v>
      </c>
    </row>
    <row r="894" spans="1:32" s="21" customFormat="1" ht="16.5" customHeight="1">
      <c r="A894" s="22"/>
      <c r="B894" s="22"/>
      <c r="C894" s="22"/>
      <c r="D894" s="115">
        <f t="shared" si="67"/>
        <v>874</v>
      </c>
      <c r="E894" s="248" t="str">
        <f t="array" ref="E894">IF($F894&lt;&gt;"",INDEX(DropDownLists!$K$10:$K$2516,MATCH($F894,DropDownLists!$L$10:$L$2516,0)),"")</f>
        <v/>
      </c>
      <c r="F894" s="116"/>
      <c r="G894" s="118"/>
      <c r="I894" s="144"/>
      <c r="J894" s="141"/>
      <c r="K894" s="145"/>
      <c r="L894" s="146"/>
      <c r="M894" s="195" t="str">
        <f t="array" ref="M894">IF($L894&lt;&gt;"",INDEX(DropDownLists!$H$10:$H$2516,MATCH($L894,DropDownLists!$I$10:$I$2516,0)),"")</f>
        <v/>
      </c>
      <c r="N894" s="148"/>
      <c r="O894" s="148"/>
      <c r="P894" s="146"/>
      <c r="Q894" s="148" t="s">
        <v>190</v>
      </c>
      <c r="R894" s="119" t="str">
        <f t="array" ref="R894">IF(ISNA(VLOOKUP($F894, AdmittedwithRecentDischarge!$I$28:$I$1527,1,FALSE)),"",MAX(IF((AdmittedwithRecentDischarge!$I$28:$I$1527=$F894)*(AdmittedwithRecentDischarge!$M$28:$M$1527&lt;=TransferLog!$J894),AdmittedwithRecentDischarge!$M$28:$M$1527)))</f>
        <v/>
      </c>
      <c r="S894" s="120" t="str">
        <f t="array" ref="S894">IF(ISNA(INDEX(AdmittedwithRecentDischarge!$AH$28:$AH$1527,MATCH($F894&amp;$R894,AdmittedwithRecentDischarge!$I$28:$I$1527&amp;AdmittedwithRecentDischarge!$M$28:$M$1527,0))),"", IF($R894&lt;&gt;"",INDEX(AdmittedwithRecentDischarge!$AH$28:$AH$1527,MATCH($F894&amp;$R894,AdmittedwithRecentDischarge!$I$28:$I$1527&amp;AdmittedwithRecentDischarge!$M$28:$M$1527,0)),""))</f>
        <v/>
      </c>
      <c r="T894" s="190">
        <f t="array" ref="T894">IF(ISNA(INDEX(AdmittedwithRecentDischarge!$I$28:$W$1527, (MATCH($F894&amp;$R894,AdmittedwithRecentDischarge!$I$28:$I$1527&amp;AdmittedwithRecentDischarge!$M$28:$M$1527,0)))),"",INDEX(AdmittedwithRecentDischarge!$I$28:$W$1527, (MATCH($F894&amp;$R894,AdmittedwithRecentDischarge!$I$28:$I$1527&amp;AdmittedwithRecentDischarge!$M$28:$M$1527,0)),9))</f>
        <v>0</v>
      </c>
      <c r="U894" s="191">
        <f t="array" ref="U894">IF(ISNA(INDEX(AdmittedwithRecentDischarge!$I$28:$W$1527, (MATCH($F894&amp;$R894,AdmittedwithRecentDischarge!$I$28:$I$1527&amp;AdmittedwithRecentDischarge!$M$28:$M$1527,0)))),"",INDEX(AdmittedwithRecentDischarge!$I$28:$W$1527, (MATCH($F894&amp;$R894,AdmittedwithRecentDischarge!$I$28:$I$1527&amp;AdmittedwithRecentDischarge!$M$28:$M$1527,0)),11))</f>
        <v>0</v>
      </c>
      <c r="V894" s="191">
        <f t="array" ref="V894">IF(ISNA(INDEX(AdmittedwithRecentDischarge!$I$28:$W$1527, (MATCH($F894&amp;$R894,AdmittedwithRecentDischarge!$I$28:$I$1527&amp;AdmittedwithRecentDischarge!$M$28:$M$1527,0)))),"",INDEX(AdmittedwithRecentDischarge!$I$28:$W$1527, (MATCH($F894&amp;$R894,AdmittedwithRecentDischarge!$I$28:$I$1527&amp;AdmittedwithRecentDischarge!$M$28:$M$1527,0)),15))</f>
        <v>0</v>
      </c>
      <c r="W894" s="228" t="b">
        <f t="shared" si="81"/>
        <v>0</v>
      </c>
      <c r="X894" s="224" t="str">
        <f t="array" ref="X894">IF(ISNA(VLOOKUP($F894, AdmittedwithRecentDischarge!$I$28:$I$1527,1,FALSE)),"",MAX(IF((AdmittedwithRecentDischarge!$I$28:$I$1527=$F894)*(AdmittedwithRecentDischarge!$K$28:$K$1527&lt;=TransferLog!$J894),AdmittedwithRecentDischarge!$K$28:$K$1527)))</f>
        <v/>
      </c>
      <c r="Y894" s="224" t="b">
        <f t="shared" si="82"/>
        <v>0</v>
      </c>
      <c r="Z894" s="208"/>
      <c r="AA894" s="207" t="str">
        <f t="shared" si="79"/>
        <v/>
      </c>
      <c r="AB894" s="212" t="b">
        <f t="shared" si="83"/>
        <v>0</v>
      </c>
      <c r="AC894" s="213">
        <f t="shared" si="80"/>
        <v>0</v>
      </c>
      <c r="AD894" s="298"/>
      <c r="AE894" s="299"/>
      <c r="AF894" s="21">
        <f t="shared" si="68"/>
        <v>0</v>
      </c>
    </row>
    <row r="895" spans="1:32" s="21" customFormat="1" ht="16.5" customHeight="1">
      <c r="A895" s="22"/>
      <c r="B895" s="22"/>
      <c r="C895" s="22"/>
      <c r="D895" s="115">
        <f t="shared" si="67"/>
        <v>875</v>
      </c>
      <c r="E895" s="248" t="str">
        <f t="array" ref="E895">IF($F895&lt;&gt;"",INDEX(DropDownLists!$K$10:$K$2516,MATCH($F895,DropDownLists!$L$10:$L$2516,0)),"")</f>
        <v/>
      </c>
      <c r="F895" s="116"/>
      <c r="G895" s="118"/>
      <c r="I895" s="144"/>
      <c r="J895" s="141"/>
      <c r="K895" s="145"/>
      <c r="L895" s="146"/>
      <c r="M895" s="195" t="str">
        <f t="array" ref="M895">IF($L895&lt;&gt;"",INDEX(DropDownLists!$H$10:$H$2516,MATCH($L895,DropDownLists!$I$10:$I$2516,0)),"")</f>
        <v/>
      </c>
      <c r="N895" s="148"/>
      <c r="O895" s="148"/>
      <c r="P895" s="146"/>
      <c r="Q895" s="148" t="s">
        <v>190</v>
      </c>
      <c r="R895" s="119" t="str">
        <f t="array" ref="R895">IF(ISNA(VLOOKUP($F895, AdmittedwithRecentDischarge!$I$28:$I$1527,1,FALSE)),"",MAX(IF((AdmittedwithRecentDischarge!$I$28:$I$1527=$F895)*(AdmittedwithRecentDischarge!$M$28:$M$1527&lt;=TransferLog!$J895),AdmittedwithRecentDischarge!$M$28:$M$1527)))</f>
        <v/>
      </c>
      <c r="S895" s="120" t="str">
        <f t="array" ref="S895">IF(ISNA(INDEX(AdmittedwithRecentDischarge!$AH$28:$AH$1527,MATCH($F895&amp;$R895,AdmittedwithRecentDischarge!$I$28:$I$1527&amp;AdmittedwithRecentDischarge!$M$28:$M$1527,0))),"", IF($R895&lt;&gt;"",INDEX(AdmittedwithRecentDischarge!$AH$28:$AH$1527,MATCH($F895&amp;$R895,AdmittedwithRecentDischarge!$I$28:$I$1527&amp;AdmittedwithRecentDischarge!$M$28:$M$1527,0)),""))</f>
        <v/>
      </c>
      <c r="T895" s="190">
        <f t="array" ref="T895">IF(ISNA(INDEX(AdmittedwithRecentDischarge!$I$28:$W$1527, (MATCH($F895&amp;$R895,AdmittedwithRecentDischarge!$I$28:$I$1527&amp;AdmittedwithRecentDischarge!$M$28:$M$1527,0)))),"",INDEX(AdmittedwithRecentDischarge!$I$28:$W$1527, (MATCH($F895&amp;$R895,AdmittedwithRecentDischarge!$I$28:$I$1527&amp;AdmittedwithRecentDischarge!$M$28:$M$1527,0)),9))</f>
        <v>0</v>
      </c>
      <c r="U895" s="191">
        <f t="array" ref="U895">IF(ISNA(INDEX(AdmittedwithRecentDischarge!$I$28:$W$1527, (MATCH($F895&amp;$R895,AdmittedwithRecentDischarge!$I$28:$I$1527&amp;AdmittedwithRecentDischarge!$M$28:$M$1527,0)))),"",INDEX(AdmittedwithRecentDischarge!$I$28:$W$1527, (MATCH($F895&amp;$R895,AdmittedwithRecentDischarge!$I$28:$I$1527&amp;AdmittedwithRecentDischarge!$M$28:$M$1527,0)),11))</f>
        <v>0</v>
      </c>
      <c r="V895" s="191">
        <f t="array" ref="V895">IF(ISNA(INDEX(AdmittedwithRecentDischarge!$I$28:$W$1527, (MATCH($F895&amp;$R895,AdmittedwithRecentDischarge!$I$28:$I$1527&amp;AdmittedwithRecentDischarge!$M$28:$M$1527,0)))),"",INDEX(AdmittedwithRecentDischarge!$I$28:$W$1527, (MATCH($F895&amp;$R895,AdmittedwithRecentDischarge!$I$28:$I$1527&amp;AdmittedwithRecentDischarge!$M$28:$M$1527,0)),15))</f>
        <v>0</v>
      </c>
      <c r="W895" s="228" t="b">
        <f t="shared" si="81"/>
        <v>0</v>
      </c>
      <c r="X895" s="224" t="str">
        <f t="array" ref="X895">IF(ISNA(VLOOKUP($F895, AdmittedwithRecentDischarge!$I$28:$I$1527,1,FALSE)),"",MAX(IF((AdmittedwithRecentDischarge!$I$28:$I$1527=$F895)*(AdmittedwithRecentDischarge!$K$28:$K$1527&lt;=TransferLog!$J895),AdmittedwithRecentDischarge!$K$28:$K$1527)))</f>
        <v/>
      </c>
      <c r="Y895" s="224" t="b">
        <f t="shared" si="82"/>
        <v>0</v>
      </c>
      <c r="Z895" s="208"/>
      <c r="AA895" s="207" t="str">
        <f t="shared" si="79"/>
        <v/>
      </c>
      <c r="AB895" s="212" t="b">
        <f t="shared" si="83"/>
        <v>0</v>
      </c>
      <c r="AC895" s="213">
        <f t="shared" si="80"/>
        <v>0</v>
      </c>
      <c r="AD895" s="298"/>
      <c r="AE895" s="299"/>
      <c r="AF895" s="21">
        <f t="shared" si="68"/>
        <v>0</v>
      </c>
    </row>
    <row r="896" spans="1:32" s="21" customFormat="1" ht="16.5" customHeight="1">
      <c r="A896" s="22"/>
      <c r="B896" s="22"/>
      <c r="C896" s="22"/>
      <c r="D896" s="115">
        <f t="shared" si="67"/>
        <v>876</v>
      </c>
      <c r="E896" s="248" t="str">
        <f t="array" ref="E896">IF($F896&lt;&gt;"",INDEX(DropDownLists!$K$10:$K$2516,MATCH($F896,DropDownLists!$L$10:$L$2516,0)),"")</f>
        <v/>
      </c>
      <c r="F896" s="116"/>
      <c r="G896" s="118"/>
      <c r="I896" s="144"/>
      <c r="J896" s="141"/>
      <c r="K896" s="145"/>
      <c r="L896" s="146"/>
      <c r="M896" s="195" t="str">
        <f t="array" ref="M896">IF($L896&lt;&gt;"",INDEX(DropDownLists!$H$10:$H$2516,MATCH($L896,DropDownLists!$I$10:$I$2516,0)),"")</f>
        <v/>
      </c>
      <c r="N896" s="148"/>
      <c r="O896" s="148"/>
      <c r="P896" s="146"/>
      <c r="Q896" s="148" t="s">
        <v>190</v>
      </c>
      <c r="R896" s="119" t="str">
        <f t="array" ref="R896">IF(ISNA(VLOOKUP($F896, AdmittedwithRecentDischarge!$I$28:$I$1527,1,FALSE)),"",MAX(IF((AdmittedwithRecentDischarge!$I$28:$I$1527=$F896)*(AdmittedwithRecentDischarge!$M$28:$M$1527&lt;=TransferLog!$J896),AdmittedwithRecentDischarge!$M$28:$M$1527)))</f>
        <v/>
      </c>
      <c r="S896" s="120" t="str">
        <f t="array" ref="S896">IF(ISNA(INDEX(AdmittedwithRecentDischarge!$AH$28:$AH$1527,MATCH($F896&amp;$R896,AdmittedwithRecentDischarge!$I$28:$I$1527&amp;AdmittedwithRecentDischarge!$M$28:$M$1527,0))),"", IF($R896&lt;&gt;"",INDEX(AdmittedwithRecentDischarge!$AH$28:$AH$1527,MATCH($F896&amp;$R896,AdmittedwithRecentDischarge!$I$28:$I$1527&amp;AdmittedwithRecentDischarge!$M$28:$M$1527,0)),""))</f>
        <v/>
      </c>
      <c r="T896" s="190">
        <f t="array" ref="T896">IF(ISNA(INDEX(AdmittedwithRecentDischarge!$I$28:$W$1527, (MATCH($F896&amp;$R896,AdmittedwithRecentDischarge!$I$28:$I$1527&amp;AdmittedwithRecentDischarge!$M$28:$M$1527,0)))),"",INDEX(AdmittedwithRecentDischarge!$I$28:$W$1527, (MATCH($F896&amp;$R896,AdmittedwithRecentDischarge!$I$28:$I$1527&amp;AdmittedwithRecentDischarge!$M$28:$M$1527,0)),9))</f>
        <v>0</v>
      </c>
      <c r="U896" s="191">
        <f t="array" ref="U896">IF(ISNA(INDEX(AdmittedwithRecentDischarge!$I$28:$W$1527, (MATCH($F896&amp;$R896,AdmittedwithRecentDischarge!$I$28:$I$1527&amp;AdmittedwithRecentDischarge!$M$28:$M$1527,0)))),"",INDEX(AdmittedwithRecentDischarge!$I$28:$W$1527, (MATCH($F896&amp;$R896,AdmittedwithRecentDischarge!$I$28:$I$1527&amp;AdmittedwithRecentDischarge!$M$28:$M$1527,0)),11))</f>
        <v>0</v>
      </c>
      <c r="V896" s="191">
        <f t="array" ref="V896">IF(ISNA(INDEX(AdmittedwithRecentDischarge!$I$28:$W$1527, (MATCH($F896&amp;$R896,AdmittedwithRecentDischarge!$I$28:$I$1527&amp;AdmittedwithRecentDischarge!$M$28:$M$1527,0)))),"",INDEX(AdmittedwithRecentDischarge!$I$28:$W$1527, (MATCH($F896&amp;$R896,AdmittedwithRecentDischarge!$I$28:$I$1527&amp;AdmittedwithRecentDischarge!$M$28:$M$1527,0)),15))</f>
        <v>0</v>
      </c>
      <c r="W896" s="228" t="b">
        <f t="shared" si="81"/>
        <v>0</v>
      </c>
      <c r="X896" s="224" t="str">
        <f t="array" ref="X896">IF(ISNA(VLOOKUP($F896, AdmittedwithRecentDischarge!$I$28:$I$1527,1,FALSE)),"",MAX(IF((AdmittedwithRecentDischarge!$I$28:$I$1527=$F896)*(AdmittedwithRecentDischarge!$K$28:$K$1527&lt;=TransferLog!$J896),AdmittedwithRecentDischarge!$K$28:$K$1527)))</f>
        <v/>
      </c>
      <c r="Y896" s="224" t="b">
        <f t="shared" si="82"/>
        <v>0</v>
      </c>
      <c r="Z896" s="208"/>
      <c r="AA896" s="207" t="str">
        <f t="shared" si="79"/>
        <v/>
      </c>
      <c r="AB896" s="212" t="b">
        <f t="shared" si="83"/>
        <v>0</v>
      </c>
      <c r="AC896" s="213">
        <f t="shared" si="80"/>
        <v>0</v>
      </c>
      <c r="AD896" s="298"/>
      <c r="AE896" s="299"/>
      <c r="AF896" s="21">
        <f t="shared" si="68"/>
        <v>0</v>
      </c>
    </row>
    <row r="897" spans="1:32" s="21" customFormat="1" ht="16.5" customHeight="1">
      <c r="A897" s="22"/>
      <c r="B897" s="22"/>
      <c r="C897" s="22"/>
      <c r="D897" s="115">
        <f t="shared" si="67"/>
        <v>877</v>
      </c>
      <c r="E897" s="248" t="str">
        <f t="array" ref="E897">IF($F897&lt;&gt;"",INDEX(DropDownLists!$K$10:$K$2516,MATCH($F897,DropDownLists!$L$10:$L$2516,0)),"")</f>
        <v/>
      </c>
      <c r="F897" s="116"/>
      <c r="G897" s="118"/>
      <c r="I897" s="144"/>
      <c r="J897" s="141"/>
      <c r="K897" s="145"/>
      <c r="L897" s="146"/>
      <c r="M897" s="195" t="str">
        <f t="array" ref="M897">IF($L897&lt;&gt;"",INDEX(DropDownLists!$H$10:$H$2516,MATCH($L897,DropDownLists!$I$10:$I$2516,0)),"")</f>
        <v/>
      </c>
      <c r="N897" s="148"/>
      <c r="O897" s="148"/>
      <c r="P897" s="146"/>
      <c r="Q897" s="148" t="s">
        <v>190</v>
      </c>
      <c r="R897" s="119" t="str">
        <f t="array" ref="R897">IF(ISNA(VLOOKUP($F897, AdmittedwithRecentDischarge!$I$28:$I$1527,1,FALSE)),"",MAX(IF((AdmittedwithRecentDischarge!$I$28:$I$1527=$F897)*(AdmittedwithRecentDischarge!$M$28:$M$1527&lt;=TransferLog!$J897),AdmittedwithRecentDischarge!$M$28:$M$1527)))</f>
        <v/>
      </c>
      <c r="S897" s="120" t="str">
        <f t="array" ref="S897">IF(ISNA(INDEX(AdmittedwithRecentDischarge!$AH$28:$AH$1527,MATCH($F897&amp;$R897,AdmittedwithRecentDischarge!$I$28:$I$1527&amp;AdmittedwithRecentDischarge!$M$28:$M$1527,0))),"", IF($R897&lt;&gt;"",INDEX(AdmittedwithRecentDischarge!$AH$28:$AH$1527,MATCH($F897&amp;$R897,AdmittedwithRecentDischarge!$I$28:$I$1527&amp;AdmittedwithRecentDischarge!$M$28:$M$1527,0)),""))</f>
        <v/>
      </c>
      <c r="T897" s="190">
        <f t="array" ref="T897">IF(ISNA(INDEX(AdmittedwithRecentDischarge!$I$28:$W$1527, (MATCH($F897&amp;$R897,AdmittedwithRecentDischarge!$I$28:$I$1527&amp;AdmittedwithRecentDischarge!$M$28:$M$1527,0)))),"",INDEX(AdmittedwithRecentDischarge!$I$28:$W$1527, (MATCH($F897&amp;$R897,AdmittedwithRecentDischarge!$I$28:$I$1527&amp;AdmittedwithRecentDischarge!$M$28:$M$1527,0)),9))</f>
        <v>0</v>
      </c>
      <c r="U897" s="191">
        <f t="array" ref="U897">IF(ISNA(INDEX(AdmittedwithRecentDischarge!$I$28:$W$1527, (MATCH($F897&amp;$R897,AdmittedwithRecentDischarge!$I$28:$I$1527&amp;AdmittedwithRecentDischarge!$M$28:$M$1527,0)))),"",INDEX(AdmittedwithRecentDischarge!$I$28:$W$1527, (MATCH($F897&amp;$R897,AdmittedwithRecentDischarge!$I$28:$I$1527&amp;AdmittedwithRecentDischarge!$M$28:$M$1527,0)),11))</f>
        <v>0</v>
      </c>
      <c r="V897" s="191">
        <f t="array" ref="V897">IF(ISNA(INDEX(AdmittedwithRecentDischarge!$I$28:$W$1527, (MATCH($F897&amp;$R897,AdmittedwithRecentDischarge!$I$28:$I$1527&amp;AdmittedwithRecentDischarge!$M$28:$M$1527,0)))),"",INDEX(AdmittedwithRecentDischarge!$I$28:$W$1527, (MATCH($F897&amp;$R897,AdmittedwithRecentDischarge!$I$28:$I$1527&amp;AdmittedwithRecentDischarge!$M$28:$M$1527,0)),15))</f>
        <v>0</v>
      </c>
      <c r="W897" s="228" t="b">
        <f t="shared" si="81"/>
        <v>0</v>
      </c>
      <c r="X897" s="224" t="str">
        <f t="array" ref="X897">IF(ISNA(VLOOKUP($F897, AdmittedwithRecentDischarge!$I$28:$I$1527,1,FALSE)),"",MAX(IF((AdmittedwithRecentDischarge!$I$28:$I$1527=$F897)*(AdmittedwithRecentDischarge!$K$28:$K$1527&lt;=TransferLog!$J897),AdmittedwithRecentDischarge!$K$28:$K$1527)))</f>
        <v/>
      </c>
      <c r="Y897" s="224" t="b">
        <f t="shared" si="82"/>
        <v>0</v>
      </c>
      <c r="Z897" s="208"/>
      <c r="AA897" s="207" t="str">
        <f t="shared" si="79"/>
        <v/>
      </c>
      <c r="AB897" s="212" t="b">
        <f t="shared" si="83"/>
        <v>0</v>
      </c>
      <c r="AC897" s="213">
        <f t="shared" si="80"/>
        <v>0</v>
      </c>
      <c r="AD897" s="298"/>
      <c r="AE897" s="299"/>
      <c r="AF897" s="21">
        <f t="shared" si="68"/>
        <v>0</v>
      </c>
    </row>
    <row r="898" spans="1:32" s="21" customFormat="1" ht="16.5" customHeight="1">
      <c r="A898" s="22"/>
      <c r="B898" s="22"/>
      <c r="C898" s="22"/>
      <c r="D898" s="115">
        <f t="shared" si="67"/>
        <v>878</v>
      </c>
      <c r="E898" s="248" t="str">
        <f t="array" ref="E898">IF($F898&lt;&gt;"",INDEX(DropDownLists!$K$10:$K$2516,MATCH($F898,DropDownLists!$L$10:$L$2516,0)),"")</f>
        <v/>
      </c>
      <c r="F898" s="116"/>
      <c r="G898" s="118"/>
      <c r="I898" s="144"/>
      <c r="J898" s="141"/>
      <c r="K898" s="145"/>
      <c r="L898" s="146"/>
      <c r="M898" s="195" t="str">
        <f t="array" ref="M898">IF($L898&lt;&gt;"",INDEX(DropDownLists!$H$10:$H$2516,MATCH($L898,DropDownLists!$I$10:$I$2516,0)),"")</f>
        <v/>
      </c>
      <c r="N898" s="148"/>
      <c r="O898" s="148"/>
      <c r="P898" s="146"/>
      <c r="Q898" s="148" t="s">
        <v>190</v>
      </c>
      <c r="R898" s="119" t="str">
        <f t="array" ref="R898">IF(ISNA(VLOOKUP($F898, AdmittedwithRecentDischarge!$I$28:$I$1527,1,FALSE)),"",MAX(IF((AdmittedwithRecentDischarge!$I$28:$I$1527=$F898)*(AdmittedwithRecentDischarge!$M$28:$M$1527&lt;=TransferLog!$J898),AdmittedwithRecentDischarge!$M$28:$M$1527)))</f>
        <v/>
      </c>
      <c r="S898" s="120" t="str">
        <f t="array" ref="S898">IF(ISNA(INDEX(AdmittedwithRecentDischarge!$AH$28:$AH$1527,MATCH($F898&amp;$R898,AdmittedwithRecentDischarge!$I$28:$I$1527&amp;AdmittedwithRecentDischarge!$M$28:$M$1527,0))),"", IF($R898&lt;&gt;"",INDEX(AdmittedwithRecentDischarge!$AH$28:$AH$1527,MATCH($F898&amp;$R898,AdmittedwithRecentDischarge!$I$28:$I$1527&amp;AdmittedwithRecentDischarge!$M$28:$M$1527,0)),""))</f>
        <v/>
      </c>
      <c r="T898" s="190">
        <f t="array" ref="T898">IF(ISNA(INDEX(AdmittedwithRecentDischarge!$I$28:$W$1527, (MATCH($F898&amp;$R898,AdmittedwithRecentDischarge!$I$28:$I$1527&amp;AdmittedwithRecentDischarge!$M$28:$M$1527,0)))),"",INDEX(AdmittedwithRecentDischarge!$I$28:$W$1527, (MATCH($F898&amp;$R898,AdmittedwithRecentDischarge!$I$28:$I$1527&amp;AdmittedwithRecentDischarge!$M$28:$M$1527,0)),9))</f>
        <v>0</v>
      </c>
      <c r="U898" s="191">
        <f t="array" ref="U898">IF(ISNA(INDEX(AdmittedwithRecentDischarge!$I$28:$W$1527, (MATCH($F898&amp;$R898,AdmittedwithRecentDischarge!$I$28:$I$1527&amp;AdmittedwithRecentDischarge!$M$28:$M$1527,0)))),"",INDEX(AdmittedwithRecentDischarge!$I$28:$W$1527, (MATCH($F898&amp;$R898,AdmittedwithRecentDischarge!$I$28:$I$1527&amp;AdmittedwithRecentDischarge!$M$28:$M$1527,0)),11))</f>
        <v>0</v>
      </c>
      <c r="V898" s="191">
        <f t="array" ref="V898">IF(ISNA(INDEX(AdmittedwithRecentDischarge!$I$28:$W$1527, (MATCH($F898&amp;$R898,AdmittedwithRecentDischarge!$I$28:$I$1527&amp;AdmittedwithRecentDischarge!$M$28:$M$1527,0)))),"",INDEX(AdmittedwithRecentDischarge!$I$28:$W$1527, (MATCH($F898&amp;$R898,AdmittedwithRecentDischarge!$I$28:$I$1527&amp;AdmittedwithRecentDischarge!$M$28:$M$1527,0)),15))</f>
        <v>0</v>
      </c>
      <c r="W898" s="228" t="b">
        <f t="shared" si="81"/>
        <v>0</v>
      </c>
      <c r="X898" s="224" t="str">
        <f t="array" ref="X898">IF(ISNA(VLOOKUP($F898, AdmittedwithRecentDischarge!$I$28:$I$1527,1,FALSE)),"",MAX(IF((AdmittedwithRecentDischarge!$I$28:$I$1527=$F898)*(AdmittedwithRecentDischarge!$K$28:$K$1527&lt;=TransferLog!$J898),AdmittedwithRecentDischarge!$K$28:$K$1527)))</f>
        <v/>
      </c>
      <c r="Y898" s="224" t="b">
        <f t="shared" si="82"/>
        <v>0</v>
      </c>
      <c r="Z898" s="208"/>
      <c r="AA898" s="207" t="str">
        <f t="shared" si="79"/>
        <v/>
      </c>
      <c r="AB898" s="212" t="b">
        <f t="shared" si="83"/>
        <v>0</v>
      </c>
      <c r="AC898" s="213">
        <f t="shared" si="80"/>
        <v>0</v>
      </c>
      <c r="AD898" s="298"/>
      <c r="AE898" s="299"/>
      <c r="AF898" s="21">
        <f t="shared" si="68"/>
        <v>0</v>
      </c>
    </row>
    <row r="899" spans="1:32" s="21" customFormat="1" ht="16.5" customHeight="1">
      <c r="A899" s="22"/>
      <c r="B899" s="22"/>
      <c r="C899" s="22"/>
      <c r="D899" s="115">
        <f t="shared" si="67"/>
        <v>879</v>
      </c>
      <c r="E899" s="248" t="str">
        <f t="array" ref="E899">IF($F899&lt;&gt;"",INDEX(DropDownLists!$K$10:$K$2516,MATCH($F899,DropDownLists!$L$10:$L$2516,0)),"")</f>
        <v/>
      </c>
      <c r="F899" s="116"/>
      <c r="G899" s="118"/>
      <c r="I899" s="144"/>
      <c r="J899" s="141"/>
      <c r="K899" s="145"/>
      <c r="L899" s="146"/>
      <c r="M899" s="195" t="str">
        <f t="array" ref="M899">IF($L899&lt;&gt;"",INDEX(DropDownLists!$H$10:$H$2516,MATCH($L899,DropDownLists!$I$10:$I$2516,0)),"")</f>
        <v/>
      </c>
      <c r="N899" s="148"/>
      <c r="O899" s="148"/>
      <c r="P899" s="146"/>
      <c r="Q899" s="148" t="s">
        <v>190</v>
      </c>
      <c r="R899" s="119" t="str">
        <f t="array" ref="R899">IF(ISNA(VLOOKUP($F899, AdmittedwithRecentDischarge!$I$28:$I$1527,1,FALSE)),"",MAX(IF((AdmittedwithRecentDischarge!$I$28:$I$1527=$F899)*(AdmittedwithRecentDischarge!$M$28:$M$1527&lt;=TransferLog!$J899),AdmittedwithRecentDischarge!$M$28:$M$1527)))</f>
        <v/>
      </c>
      <c r="S899" s="120" t="str">
        <f t="array" ref="S899">IF(ISNA(INDEX(AdmittedwithRecentDischarge!$AH$28:$AH$1527,MATCH($F899&amp;$R899,AdmittedwithRecentDischarge!$I$28:$I$1527&amp;AdmittedwithRecentDischarge!$M$28:$M$1527,0))),"", IF($R899&lt;&gt;"",INDEX(AdmittedwithRecentDischarge!$AH$28:$AH$1527,MATCH($F899&amp;$R899,AdmittedwithRecentDischarge!$I$28:$I$1527&amp;AdmittedwithRecentDischarge!$M$28:$M$1527,0)),""))</f>
        <v/>
      </c>
      <c r="T899" s="190">
        <f t="array" ref="T899">IF(ISNA(INDEX(AdmittedwithRecentDischarge!$I$28:$W$1527, (MATCH($F899&amp;$R899,AdmittedwithRecentDischarge!$I$28:$I$1527&amp;AdmittedwithRecentDischarge!$M$28:$M$1527,0)))),"",INDEX(AdmittedwithRecentDischarge!$I$28:$W$1527, (MATCH($F899&amp;$R899,AdmittedwithRecentDischarge!$I$28:$I$1527&amp;AdmittedwithRecentDischarge!$M$28:$M$1527,0)),9))</f>
        <v>0</v>
      </c>
      <c r="U899" s="191">
        <f t="array" ref="U899">IF(ISNA(INDEX(AdmittedwithRecentDischarge!$I$28:$W$1527, (MATCH($F899&amp;$R899,AdmittedwithRecentDischarge!$I$28:$I$1527&amp;AdmittedwithRecentDischarge!$M$28:$M$1527,0)))),"",INDEX(AdmittedwithRecentDischarge!$I$28:$W$1527, (MATCH($F899&amp;$R899,AdmittedwithRecentDischarge!$I$28:$I$1527&amp;AdmittedwithRecentDischarge!$M$28:$M$1527,0)),11))</f>
        <v>0</v>
      </c>
      <c r="V899" s="191">
        <f t="array" ref="V899">IF(ISNA(INDEX(AdmittedwithRecentDischarge!$I$28:$W$1527, (MATCH($F899&amp;$R899,AdmittedwithRecentDischarge!$I$28:$I$1527&amp;AdmittedwithRecentDischarge!$M$28:$M$1527,0)))),"",INDEX(AdmittedwithRecentDischarge!$I$28:$W$1527, (MATCH($F899&amp;$R899,AdmittedwithRecentDischarge!$I$28:$I$1527&amp;AdmittedwithRecentDischarge!$M$28:$M$1527,0)),15))</f>
        <v>0</v>
      </c>
      <c r="W899" s="228" t="b">
        <f t="shared" si="81"/>
        <v>0</v>
      </c>
      <c r="X899" s="224" t="str">
        <f t="array" ref="X899">IF(ISNA(VLOOKUP($F899, AdmittedwithRecentDischarge!$I$28:$I$1527,1,FALSE)),"",MAX(IF((AdmittedwithRecentDischarge!$I$28:$I$1527=$F899)*(AdmittedwithRecentDischarge!$K$28:$K$1527&lt;=TransferLog!$J899),AdmittedwithRecentDischarge!$K$28:$K$1527)))</f>
        <v/>
      </c>
      <c r="Y899" s="224" t="b">
        <f t="shared" si="82"/>
        <v>0</v>
      </c>
      <c r="Z899" s="208"/>
      <c r="AA899" s="207" t="str">
        <f t="shared" si="79"/>
        <v/>
      </c>
      <c r="AB899" s="212" t="b">
        <f t="shared" si="83"/>
        <v>0</v>
      </c>
      <c r="AC899" s="213">
        <f t="shared" si="80"/>
        <v>0</v>
      </c>
      <c r="AD899" s="298"/>
      <c r="AE899" s="299"/>
      <c r="AF899" s="21">
        <f t="shared" si="68"/>
        <v>0</v>
      </c>
    </row>
    <row r="900" spans="1:32" s="21" customFormat="1" ht="16.5" customHeight="1">
      <c r="A900" s="22"/>
      <c r="B900" s="22"/>
      <c r="C900" s="22"/>
      <c r="D900" s="115">
        <f t="shared" si="67"/>
        <v>880</v>
      </c>
      <c r="E900" s="248" t="str">
        <f t="array" ref="E900">IF($F900&lt;&gt;"",INDEX(DropDownLists!$K$10:$K$2516,MATCH($F900,DropDownLists!$L$10:$L$2516,0)),"")</f>
        <v/>
      </c>
      <c r="F900" s="116"/>
      <c r="G900" s="118"/>
      <c r="I900" s="144"/>
      <c r="J900" s="141"/>
      <c r="K900" s="145"/>
      <c r="L900" s="146"/>
      <c r="M900" s="195" t="str">
        <f t="array" ref="M900">IF($L900&lt;&gt;"",INDEX(DropDownLists!$H$10:$H$2516,MATCH($L900,DropDownLists!$I$10:$I$2516,0)),"")</f>
        <v/>
      </c>
      <c r="N900" s="148"/>
      <c r="O900" s="148"/>
      <c r="P900" s="146"/>
      <c r="Q900" s="148" t="s">
        <v>190</v>
      </c>
      <c r="R900" s="119" t="str">
        <f t="array" ref="R900">IF(ISNA(VLOOKUP($F900, AdmittedwithRecentDischarge!$I$28:$I$1527,1,FALSE)),"",MAX(IF((AdmittedwithRecentDischarge!$I$28:$I$1527=$F900)*(AdmittedwithRecentDischarge!$M$28:$M$1527&lt;=TransferLog!$J900),AdmittedwithRecentDischarge!$M$28:$M$1527)))</f>
        <v/>
      </c>
      <c r="S900" s="120" t="str">
        <f t="array" ref="S900">IF(ISNA(INDEX(AdmittedwithRecentDischarge!$AH$28:$AH$1527,MATCH($F900&amp;$R900,AdmittedwithRecentDischarge!$I$28:$I$1527&amp;AdmittedwithRecentDischarge!$M$28:$M$1527,0))),"", IF($R900&lt;&gt;"",INDEX(AdmittedwithRecentDischarge!$AH$28:$AH$1527,MATCH($F900&amp;$R900,AdmittedwithRecentDischarge!$I$28:$I$1527&amp;AdmittedwithRecentDischarge!$M$28:$M$1527,0)),""))</f>
        <v/>
      </c>
      <c r="T900" s="190">
        <f t="array" ref="T900">IF(ISNA(INDEX(AdmittedwithRecentDischarge!$I$28:$W$1527, (MATCH($F900&amp;$R900,AdmittedwithRecentDischarge!$I$28:$I$1527&amp;AdmittedwithRecentDischarge!$M$28:$M$1527,0)))),"",INDEX(AdmittedwithRecentDischarge!$I$28:$W$1527, (MATCH($F900&amp;$R900,AdmittedwithRecentDischarge!$I$28:$I$1527&amp;AdmittedwithRecentDischarge!$M$28:$M$1527,0)),9))</f>
        <v>0</v>
      </c>
      <c r="U900" s="191">
        <f t="array" ref="U900">IF(ISNA(INDEX(AdmittedwithRecentDischarge!$I$28:$W$1527, (MATCH($F900&amp;$R900,AdmittedwithRecentDischarge!$I$28:$I$1527&amp;AdmittedwithRecentDischarge!$M$28:$M$1527,0)))),"",INDEX(AdmittedwithRecentDischarge!$I$28:$W$1527, (MATCH($F900&amp;$R900,AdmittedwithRecentDischarge!$I$28:$I$1527&amp;AdmittedwithRecentDischarge!$M$28:$M$1527,0)),11))</f>
        <v>0</v>
      </c>
      <c r="V900" s="191">
        <f t="array" ref="V900">IF(ISNA(INDEX(AdmittedwithRecentDischarge!$I$28:$W$1527, (MATCH($F900&amp;$R900,AdmittedwithRecentDischarge!$I$28:$I$1527&amp;AdmittedwithRecentDischarge!$M$28:$M$1527,0)))),"",INDEX(AdmittedwithRecentDischarge!$I$28:$W$1527, (MATCH($F900&amp;$R900,AdmittedwithRecentDischarge!$I$28:$I$1527&amp;AdmittedwithRecentDischarge!$M$28:$M$1527,0)),15))</f>
        <v>0</v>
      </c>
      <c r="W900" s="228" t="b">
        <f t="shared" si="81"/>
        <v>0</v>
      </c>
      <c r="X900" s="224" t="str">
        <f t="array" ref="X900">IF(ISNA(VLOOKUP($F900, AdmittedwithRecentDischarge!$I$28:$I$1527,1,FALSE)),"",MAX(IF((AdmittedwithRecentDischarge!$I$28:$I$1527=$F900)*(AdmittedwithRecentDischarge!$K$28:$K$1527&lt;=TransferLog!$J900),AdmittedwithRecentDischarge!$K$28:$K$1527)))</f>
        <v/>
      </c>
      <c r="Y900" s="224" t="b">
        <f t="shared" si="82"/>
        <v>0</v>
      </c>
      <c r="Z900" s="208"/>
      <c r="AA900" s="207" t="str">
        <f t="shared" si="79"/>
        <v/>
      </c>
      <c r="AB900" s="212" t="b">
        <f t="shared" si="83"/>
        <v>0</v>
      </c>
      <c r="AC900" s="213">
        <f t="shared" si="80"/>
        <v>0</v>
      </c>
      <c r="AD900" s="298"/>
      <c r="AE900" s="299"/>
      <c r="AF900" s="21">
        <f t="shared" si="68"/>
        <v>0</v>
      </c>
    </row>
    <row r="901" spans="1:32" s="21" customFormat="1" ht="16.5" customHeight="1">
      <c r="A901" s="22"/>
      <c r="B901" s="22"/>
      <c r="C901" s="22"/>
      <c r="D901" s="115">
        <f t="shared" si="67"/>
        <v>881</v>
      </c>
      <c r="E901" s="248" t="str">
        <f t="array" ref="E901">IF($F901&lt;&gt;"",INDEX(DropDownLists!$K$10:$K$2516,MATCH($F901,DropDownLists!$L$10:$L$2516,0)),"")</f>
        <v/>
      </c>
      <c r="F901" s="116"/>
      <c r="G901" s="118"/>
      <c r="I901" s="144"/>
      <c r="J901" s="141"/>
      <c r="K901" s="145"/>
      <c r="L901" s="146"/>
      <c r="M901" s="195" t="str">
        <f t="array" ref="M901">IF($L901&lt;&gt;"",INDEX(DropDownLists!$H$10:$H$2516,MATCH($L901,DropDownLists!$I$10:$I$2516,0)),"")</f>
        <v/>
      </c>
      <c r="N901" s="148"/>
      <c r="O901" s="148"/>
      <c r="P901" s="146"/>
      <c r="Q901" s="148" t="s">
        <v>190</v>
      </c>
      <c r="R901" s="119" t="str">
        <f t="array" ref="R901">IF(ISNA(VLOOKUP($F901, AdmittedwithRecentDischarge!$I$28:$I$1527,1,FALSE)),"",MAX(IF((AdmittedwithRecentDischarge!$I$28:$I$1527=$F901)*(AdmittedwithRecentDischarge!$M$28:$M$1527&lt;=TransferLog!$J901),AdmittedwithRecentDischarge!$M$28:$M$1527)))</f>
        <v/>
      </c>
      <c r="S901" s="120" t="str">
        <f t="array" ref="S901">IF(ISNA(INDEX(AdmittedwithRecentDischarge!$AH$28:$AH$1527,MATCH($F901&amp;$R901,AdmittedwithRecentDischarge!$I$28:$I$1527&amp;AdmittedwithRecentDischarge!$M$28:$M$1527,0))),"", IF($R901&lt;&gt;"",INDEX(AdmittedwithRecentDischarge!$AH$28:$AH$1527,MATCH($F901&amp;$R901,AdmittedwithRecentDischarge!$I$28:$I$1527&amp;AdmittedwithRecentDischarge!$M$28:$M$1527,0)),""))</f>
        <v/>
      </c>
      <c r="T901" s="190">
        <f t="array" ref="T901">IF(ISNA(INDEX(AdmittedwithRecentDischarge!$I$28:$W$1527, (MATCH($F901&amp;$R901,AdmittedwithRecentDischarge!$I$28:$I$1527&amp;AdmittedwithRecentDischarge!$M$28:$M$1527,0)))),"",INDEX(AdmittedwithRecentDischarge!$I$28:$W$1527, (MATCH($F901&amp;$R901,AdmittedwithRecentDischarge!$I$28:$I$1527&amp;AdmittedwithRecentDischarge!$M$28:$M$1527,0)),9))</f>
        <v>0</v>
      </c>
      <c r="U901" s="191">
        <f t="array" ref="U901">IF(ISNA(INDEX(AdmittedwithRecentDischarge!$I$28:$W$1527, (MATCH($F901&amp;$R901,AdmittedwithRecentDischarge!$I$28:$I$1527&amp;AdmittedwithRecentDischarge!$M$28:$M$1527,0)))),"",INDEX(AdmittedwithRecentDischarge!$I$28:$W$1527, (MATCH($F901&amp;$R901,AdmittedwithRecentDischarge!$I$28:$I$1527&amp;AdmittedwithRecentDischarge!$M$28:$M$1527,0)),11))</f>
        <v>0</v>
      </c>
      <c r="V901" s="191">
        <f t="array" ref="V901">IF(ISNA(INDEX(AdmittedwithRecentDischarge!$I$28:$W$1527, (MATCH($F901&amp;$R901,AdmittedwithRecentDischarge!$I$28:$I$1527&amp;AdmittedwithRecentDischarge!$M$28:$M$1527,0)))),"",INDEX(AdmittedwithRecentDischarge!$I$28:$W$1527, (MATCH($F901&amp;$R901,AdmittedwithRecentDischarge!$I$28:$I$1527&amp;AdmittedwithRecentDischarge!$M$28:$M$1527,0)),15))</f>
        <v>0</v>
      </c>
      <c r="W901" s="228" t="b">
        <f t="shared" si="81"/>
        <v>0</v>
      </c>
      <c r="X901" s="224" t="str">
        <f t="array" ref="X901">IF(ISNA(VLOOKUP($F901, AdmittedwithRecentDischarge!$I$28:$I$1527,1,FALSE)),"",MAX(IF((AdmittedwithRecentDischarge!$I$28:$I$1527=$F901)*(AdmittedwithRecentDischarge!$K$28:$K$1527&lt;=TransferLog!$J901),AdmittedwithRecentDischarge!$K$28:$K$1527)))</f>
        <v/>
      </c>
      <c r="Y901" s="224" t="b">
        <f t="shared" si="82"/>
        <v>0</v>
      </c>
      <c r="Z901" s="208"/>
      <c r="AA901" s="207" t="str">
        <f t="shared" si="79"/>
        <v/>
      </c>
      <c r="AB901" s="212" t="b">
        <f t="shared" si="83"/>
        <v>0</v>
      </c>
      <c r="AC901" s="213">
        <f t="shared" si="80"/>
        <v>0</v>
      </c>
      <c r="AD901" s="298"/>
      <c r="AE901" s="299"/>
      <c r="AF901" s="21">
        <f t="shared" si="68"/>
        <v>0</v>
      </c>
    </row>
    <row r="902" spans="1:32" s="21" customFormat="1" ht="16.5" customHeight="1">
      <c r="A902" s="22"/>
      <c r="B902" s="22"/>
      <c r="C902" s="22"/>
      <c r="D902" s="115">
        <f t="shared" si="67"/>
        <v>882</v>
      </c>
      <c r="E902" s="248" t="str">
        <f t="array" ref="E902">IF($F902&lt;&gt;"",INDEX(DropDownLists!$K$10:$K$2516,MATCH($F902,DropDownLists!$L$10:$L$2516,0)),"")</f>
        <v/>
      </c>
      <c r="F902" s="116"/>
      <c r="G902" s="118"/>
      <c r="I902" s="144"/>
      <c r="J902" s="141"/>
      <c r="K902" s="145"/>
      <c r="L902" s="146"/>
      <c r="M902" s="195" t="str">
        <f t="array" ref="M902">IF($L902&lt;&gt;"",INDEX(DropDownLists!$H$10:$H$2516,MATCH($L902,DropDownLists!$I$10:$I$2516,0)),"")</f>
        <v/>
      </c>
      <c r="N902" s="148"/>
      <c r="O902" s="148"/>
      <c r="P902" s="146"/>
      <c r="Q902" s="148" t="s">
        <v>190</v>
      </c>
      <c r="R902" s="119" t="str">
        <f t="array" ref="R902">IF(ISNA(VLOOKUP($F902, AdmittedwithRecentDischarge!$I$28:$I$1527,1,FALSE)),"",MAX(IF((AdmittedwithRecentDischarge!$I$28:$I$1527=$F902)*(AdmittedwithRecentDischarge!$M$28:$M$1527&lt;=TransferLog!$J902),AdmittedwithRecentDischarge!$M$28:$M$1527)))</f>
        <v/>
      </c>
      <c r="S902" s="120" t="str">
        <f t="array" ref="S902">IF(ISNA(INDEX(AdmittedwithRecentDischarge!$AH$28:$AH$1527,MATCH($F902&amp;$R902,AdmittedwithRecentDischarge!$I$28:$I$1527&amp;AdmittedwithRecentDischarge!$M$28:$M$1527,0))),"", IF($R902&lt;&gt;"",INDEX(AdmittedwithRecentDischarge!$AH$28:$AH$1527,MATCH($F902&amp;$R902,AdmittedwithRecentDischarge!$I$28:$I$1527&amp;AdmittedwithRecentDischarge!$M$28:$M$1527,0)),""))</f>
        <v/>
      </c>
      <c r="T902" s="190">
        <f t="array" ref="T902">IF(ISNA(INDEX(AdmittedwithRecentDischarge!$I$28:$W$1527, (MATCH($F902&amp;$R902,AdmittedwithRecentDischarge!$I$28:$I$1527&amp;AdmittedwithRecentDischarge!$M$28:$M$1527,0)))),"",INDEX(AdmittedwithRecentDischarge!$I$28:$W$1527, (MATCH($F902&amp;$R902,AdmittedwithRecentDischarge!$I$28:$I$1527&amp;AdmittedwithRecentDischarge!$M$28:$M$1527,0)),9))</f>
        <v>0</v>
      </c>
      <c r="U902" s="191">
        <f t="array" ref="U902">IF(ISNA(INDEX(AdmittedwithRecentDischarge!$I$28:$W$1527, (MATCH($F902&amp;$R902,AdmittedwithRecentDischarge!$I$28:$I$1527&amp;AdmittedwithRecentDischarge!$M$28:$M$1527,0)))),"",INDEX(AdmittedwithRecentDischarge!$I$28:$W$1527, (MATCH($F902&amp;$R902,AdmittedwithRecentDischarge!$I$28:$I$1527&amp;AdmittedwithRecentDischarge!$M$28:$M$1527,0)),11))</f>
        <v>0</v>
      </c>
      <c r="V902" s="191">
        <f t="array" ref="V902">IF(ISNA(INDEX(AdmittedwithRecentDischarge!$I$28:$W$1527, (MATCH($F902&amp;$R902,AdmittedwithRecentDischarge!$I$28:$I$1527&amp;AdmittedwithRecentDischarge!$M$28:$M$1527,0)))),"",INDEX(AdmittedwithRecentDischarge!$I$28:$W$1527, (MATCH($F902&amp;$R902,AdmittedwithRecentDischarge!$I$28:$I$1527&amp;AdmittedwithRecentDischarge!$M$28:$M$1527,0)),15))</f>
        <v>0</v>
      </c>
      <c r="W902" s="228" t="b">
        <f t="shared" si="81"/>
        <v>0</v>
      </c>
      <c r="X902" s="224" t="str">
        <f t="array" ref="X902">IF(ISNA(VLOOKUP($F902, AdmittedwithRecentDischarge!$I$28:$I$1527,1,FALSE)),"",MAX(IF((AdmittedwithRecentDischarge!$I$28:$I$1527=$F902)*(AdmittedwithRecentDischarge!$K$28:$K$1527&lt;=TransferLog!$J902),AdmittedwithRecentDischarge!$K$28:$K$1527)))</f>
        <v/>
      </c>
      <c r="Y902" s="224" t="b">
        <f t="shared" si="82"/>
        <v>0</v>
      </c>
      <c r="Z902" s="208"/>
      <c r="AA902" s="207" t="str">
        <f t="shared" si="79"/>
        <v/>
      </c>
      <c r="AB902" s="212" t="b">
        <f t="shared" si="83"/>
        <v>0</v>
      </c>
      <c r="AC902" s="213">
        <f t="shared" si="80"/>
        <v>0</v>
      </c>
      <c r="AD902" s="298"/>
      <c r="AE902" s="299"/>
      <c r="AF902" s="21">
        <f t="shared" si="68"/>
        <v>0</v>
      </c>
    </row>
    <row r="903" spans="1:32" s="21" customFormat="1" ht="16.5" customHeight="1">
      <c r="A903" s="22"/>
      <c r="B903" s="22"/>
      <c r="C903" s="22"/>
      <c r="D903" s="115">
        <f t="shared" si="67"/>
        <v>883</v>
      </c>
      <c r="E903" s="248" t="str">
        <f t="array" ref="E903">IF($F903&lt;&gt;"",INDEX(DropDownLists!$K$10:$K$2516,MATCH($F903,DropDownLists!$L$10:$L$2516,0)),"")</f>
        <v/>
      </c>
      <c r="F903" s="116"/>
      <c r="G903" s="118"/>
      <c r="I903" s="144"/>
      <c r="J903" s="141"/>
      <c r="K903" s="145"/>
      <c r="L903" s="146"/>
      <c r="M903" s="195" t="str">
        <f t="array" ref="M903">IF($L903&lt;&gt;"",INDEX(DropDownLists!$H$10:$H$2516,MATCH($L903,DropDownLists!$I$10:$I$2516,0)),"")</f>
        <v/>
      </c>
      <c r="N903" s="148"/>
      <c r="O903" s="148"/>
      <c r="P903" s="146"/>
      <c r="Q903" s="148" t="s">
        <v>190</v>
      </c>
      <c r="R903" s="119" t="str">
        <f t="array" ref="R903">IF(ISNA(VLOOKUP($F903, AdmittedwithRecentDischarge!$I$28:$I$1527,1,FALSE)),"",MAX(IF((AdmittedwithRecentDischarge!$I$28:$I$1527=$F903)*(AdmittedwithRecentDischarge!$M$28:$M$1527&lt;=TransferLog!$J903),AdmittedwithRecentDischarge!$M$28:$M$1527)))</f>
        <v/>
      </c>
      <c r="S903" s="120" t="str">
        <f t="array" ref="S903">IF(ISNA(INDEX(AdmittedwithRecentDischarge!$AH$28:$AH$1527,MATCH($F903&amp;$R903,AdmittedwithRecentDischarge!$I$28:$I$1527&amp;AdmittedwithRecentDischarge!$M$28:$M$1527,0))),"", IF($R903&lt;&gt;"",INDEX(AdmittedwithRecentDischarge!$AH$28:$AH$1527,MATCH($F903&amp;$R903,AdmittedwithRecentDischarge!$I$28:$I$1527&amp;AdmittedwithRecentDischarge!$M$28:$M$1527,0)),""))</f>
        <v/>
      </c>
      <c r="T903" s="190">
        <f t="array" ref="T903">IF(ISNA(INDEX(AdmittedwithRecentDischarge!$I$28:$W$1527, (MATCH($F903&amp;$R903,AdmittedwithRecentDischarge!$I$28:$I$1527&amp;AdmittedwithRecentDischarge!$M$28:$M$1527,0)))),"",INDEX(AdmittedwithRecentDischarge!$I$28:$W$1527, (MATCH($F903&amp;$R903,AdmittedwithRecentDischarge!$I$28:$I$1527&amp;AdmittedwithRecentDischarge!$M$28:$M$1527,0)),9))</f>
        <v>0</v>
      </c>
      <c r="U903" s="191">
        <f t="array" ref="U903">IF(ISNA(INDEX(AdmittedwithRecentDischarge!$I$28:$W$1527, (MATCH($F903&amp;$R903,AdmittedwithRecentDischarge!$I$28:$I$1527&amp;AdmittedwithRecentDischarge!$M$28:$M$1527,0)))),"",INDEX(AdmittedwithRecentDischarge!$I$28:$W$1527, (MATCH($F903&amp;$R903,AdmittedwithRecentDischarge!$I$28:$I$1527&amp;AdmittedwithRecentDischarge!$M$28:$M$1527,0)),11))</f>
        <v>0</v>
      </c>
      <c r="V903" s="191">
        <f t="array" ref="V903">IF(ISNA(INDEX(AdmittedwithRecentDischarge!$I$28:$W$1527, (MATCH($F903&amp;$R903,AdmittedwithRecentDischarge!$I$28:$I$1527&amp;AdmittedwithRecentDischarge!$M$28:$M$1527,0)))),"",INDEX(AdmittedwithRecentDischarge!$I$28:$W$1527, (MATCH($F903&amp;$R903,AdmittedwithRecentDischarge!$I$28:$I$1527&amp;AdmittedwithRecentDischarge!$M$28:$M$1527,0)),15))</f>
        <v>0</v>
      </c>
      <c r="W903" s="228" t="b">
        <f t="shared" si="81"/>
        <v>0</v>
      </c>
      <c r="X903" s="224" t="str">
        <f t="array" ref="X903">IF(ISNA(VLOOKUP($F903, AdmittedwithRecentDischarge!$I$28:$I$1527,1,FALSE)),"",MAX(IF((AdmittedwithRecentDischarge!$I$28:$I$1527=$F903)*(AdmittedwithRecentDischarge!$K$28:$K$1527&lt;=TransferLog!$J903),AdmittedwithRecentDischarge!$K$28:$K$1527)))</f>
        <v/>
      </c>
      <c r="Y903" s="224" t="b">
        <f t="shared" si="82"/>
        <v>0</v>
      </c>
      <c r="Z903" s="208"/>
      <c r="AA903" s="207" t="str">
        <f t="shared" si="79"/>
        <v/>
      </c>
      <c r="AB903" s="212" t="b">
        <f t="shared" si="83"/>
        <v>0</v>
      </c>
      <c r="AC903" s="213">
        <f t="shared" si="80"/>
        <v>0</v>
      </c>
      <c r="AD903" s="298"/>
      <c r="AE903" s="299"/>
      <c r="AF903" s="21">
        <f t="shared" si="68"/>
        <v>0</v>
      </c>
    </row>
    <row r="904" spans="1:32" s="21" customFormat="1" ht="16.5" customHeight="1">
      <c r="A904" s="22"/>
      <c r="B904" s="22"/>
      <c r="C904" s="22"/>
      <c r="D904" s="115">
        <f t="shared" si="67"/>
        <v>884</v>
      </c>
      <c r="E904" s="248" t="str">
        <f t="array" ref="E904">IF($F904&lt;&gt;"",INDEX(DropDownLists!$K$10:$K$2516,MATCH($F904,DropDownLists!$L$10:$L$2516,0)),"")</f>
        <v/>
      </c>
      <c r="F904" s="116"/>
      <c r="G904" s="118"/>
      <c r="I904" s="144"/>
      <c r="J904" s="141"/>
      <c r="K904" s="145"/>
      <c r="L904" s="146"/>
      <c r="M904" s="195" t="str">
        <f t="array" ref="M904">IF($L904&lt;&gt;"",INDEX(DropDownLists!$H$10:$H$2516,MATCH($L904,DropDownLists!$I$10:$I$2516,0)),"")</f>
        <v/>
      </c>
      <c r="N904" s="148"/>
      <c r="O904" s="148"/>
      <c r="P904" s="146"/>
      <c r="Q904" s="148" t="s">
        <v>190</v>
      </c>
      <c r="R904" s="119" t="str">
        <f t="array" ref="R904">IF(ISNA(VLOOKUP($F904, AdmittedwithRecentDischarge!$I$28:$I$1527,1,FALSE)),"",MAX(IF((AdmittedwithRecentDischarge!$I$28:$I$1527=$F904)*(AdmittedwithRecentDischarge!$M$28:$M$1527&lt;=TransferLog!$J904),AdmittedwithRecentDischarge!$M$28:$M$1527)))</f>
        <v/>
      </c>
      <c r="S904" s="120" t="str">
        <f t="array" ref="S904">IF(ISNA(INDEX(AdmittedwithRecentDischarge!$AH$28:$AH$1527,MATCH($F904&amp;$R904,AdmittedwithRecentDischarge!$I$28:$I$1527&amp;AdmittedwithRecentDischarge!$M$28:$M$1527,0))),"", IF($R904&lt;&gt;"",INDEX(AdmittedwithRecentDischarge!$AH$28:$AH$1527,MATCH($F904&amp;$R904,AdmittedwithRecentDischarge!$I$28:$I$1527&amp;AdmittedwithRecentDischarge!$M$28:$M$1527,0)),""))</f>
        <v/>
      </c>
      <c r="T904" s="190">
        <f t="array" ref="T904">IF(ISNA(INDEX(AdmittedwithRecentDischarge!$I$28:$W$1527, (MATCH($F904&amp;$R904,AdmittedwithRecentDischarge!$I$28:$I$1527&amp;AdmittedwithRecentDischarge!$M$28:$M$1527,0)))),"",INDEX(AdmittedwithRecentDischarge!$I$28:$W$1527, (MATCH($F904&amp;$R904,AdmittedwithRecentDischarge!$I$28:$I$1527&amp;AdmittedwithRecentDischarge!$M$28:$M$1527,0)),9))</f>
        <v>0</v>
      </c>
      <c r="U904" s="191">
        <f t="array" ref="U904">IF(ISNA(INDEX(AdmittedwithRecentDischarge!$I$28:$W$1527, (MATCH($F904&amp;$R904,AdmittedwithRecentDischarge!$I$28:$I$1527&amp;AdmittedwithRecentDischarge!$M$28:$M$1527,0)))),"",INDEX(AdmittedwithRecentDischarge!$I$28:$W$1527, (MATCH($F904&amp;$R904,AdmittedwithRecentDischarge!$I$28:$I$1527&amp;AdmittedwithRecentDischarge!$M$28:$M$1527,0)),11))</f>
        <v>0</v>
      </c>
      <c r="V904" s="191">
        <f t="array" ref="V904">IF(ISNA(INDEX(AdmittedwithRecentDischarge!$I$28:$W$1527, (MATCH($F904&amp;$R904,AdmittedwithRecentDischarge!$I$28:$I$1527&amp;AdmittedwithRecentDischarge!$M$28:$M$1527,0)))),"",INDEX(AdmittedwithRecentDischarge!$I$28:$W$1527, (MATCH($F904&amp;$R904,AdmittedwithRecentDischarge!$I$28:$I$1527&amp;AdmittedwithRecentDischarge!$M$28:$M$1527,0)),15))</f>
        <v>0</v>
      </c>
      <c r="W904" s="228" t="b">
        <f t="shared" si="81"/>
        <v>0</v>
      </c>
      <c r="X904" s="224" t="str">
        <f t="array" ref="X904">IF(ISNA(VLOOKUP($F904, AdmittedwithRecentDischarge!$I$28:$I$1527,1,FALSE)),"",MAX(IF((AdmittedwithRecentDischarge!$I$28:$I$1527=$F904)*(AdmittedwithRecentDischarge!$K$28:$K$1527&lt;=TransferLog!$J904),AdmittedwithRecentDischarge!$K$28:$K$1527)))</f>
        <v/>
      </c>
      <c r="Y904" s="224" t="b">
        <f t="shared" si="82"/>
        <v>0</v>
      </c>
      <c r="Z904" s="208"/>
      <c r="AA904" s="207" t="str">
        <f t="shared" si="79"/>
        <v/>
      </c>
      <c r="AB904" s="212" t="b">
        <f t="shared" si="83"/>
        <v>0</v>
      </c>
      <c r="AC904" s="213">
        <f t="shared" si="80"/>
        <v>0</v>
      </c>
      <c r="AD904" s="298"/>
      <c r="AE904" s="299"/>
      <c r="AF904" s="21">
        <f t="shared" si="68"/>
        <v>0</v>
      </c>
    </row>
    <row r="905" spans="1:32" s="21" customFormat="1" ht="16.5" customHeight="1">
      <c r="A905" s="22"/>
      <c r="B905" s="22"/>
      <c r="C905" s="22"/>
      <c r="D905" s="115">
        <f t="shared" si="67"/>
        <v>885</v>
      </c>
      <c r="E905" s="248" t="str">
        <f t="array" ref="E905">IF($F905&lt;&gt;"",INDEX(DropDownLists!$K$10:$K$2516,MATCH($F905,DropDownLists!$L$10:$L$2516,0)),"")</f>
        <v/>
      </c>
      <c r="F905" s="116"/>
      <c r="G905" s="118"/>
      <c r="I905" s="144"/>
      <c r="J905" s="141"/>
      <c r="K905" s="145"/>
      <c r="L905" s="146"/>
      <c r="M905" s="195" t="str">
        <f t="array" ref="M905">IF($L905&lt;&gt;"",INDEX(DropDownLists!$H$10:$H$2516,MATCH($L905,DropDownLists!$I$10:$I$2516,0)),"")</f>
        <v/>
      </c>
      <c r="N905" s="148"/>
      <c r="O905" s="148"/>
      <c r="P905" s="146"/>
      <c r="Q905" s="148" t="s">
        <v>190</v>
      </c>
      <c r="R905" s="119" t="str">
        <f t="array" ref="R905">IF(ISNA(VLOOKUP($F905, AdmittedwithRecentDischarge!$I$28:$I$1527,1,FALSE)),"",MAX(IF((AdmittedwithRecentDischarge!$I$28:$I$1527=$F905)*(AdmittedwithRecentDischarge!$M$28:$M$1527&lt;=TransferLog!$J905),AdmittedwithRecentDischarge!$M$28:$M$1527)))</f>
        <v/>
      </c>
      <c r="S905" s="120" t="str">
        <f t="array" ref="S905">IF(ISNA(INDEX(AdmittedwithRecentDischarge!$AH$28:$AH$1527,MATCH($F905&amp;$R905,AdmittedwithRecentDischarge!$I$28:$I$1527&amp;AdmittedwithRecentDischarge!$M$28:$M$1527,0))),"", IF($R905&lt;&gt;"",INDEX(AdmittedwithRecentDischarge!$AH$28:$AH$1527,MATCH($F905&amp;$R905,AdmittedwithRecentDischarge!$I$28:$I$1527&amp;AdmittedwithRecentDischarge!$M$28:$M$1527,0)),""))</f>
        <v/>
      </c>
      <c r="T905" s="190">
        <f t="array" ref="T905">IF(ISNA(INDEX(AdmittedwithRecentDischarge!$I$28:$W$1527, (MATCH($F905&amp;$R905,AdmittedwithRecentDischarge!$I$28:$I$1527&amp;AdmittedwithRecentDischarge!$M$28:$M$1527,0)))),"",INDEX(AdmittedwithRecentDischarge!$I$28:$W$1527, (MATCH($F905&amp;$R905,AdmittedwithRecentDischarge!$I$28:$I$1527&amp;AdmittedwithRecentDischarge!$M$28:$M$1527,0)),9))</f>
        <v>0</v>
      </c>
      <c r="U905" s="191">
        <f t="array" ref="U905">IF(ISNA(INDEX(AdmittedwithRecentDischarge!$I$28:$W$1527, (MATCH($F905&amp;$R905,AdmittedwithRecentDischarge!$I$28:$I$1527&amp;AdmittedwithRecentDischarge!$M$28:$M$1527,0)))),"",INDEX(AdmittedwithRecentDischarge!$I$28:$W$1527, (MATCH($F905&amp;$R905,AdmittedwithRecentDischarge!$I$28:$I$1527&amp;AdmittedwithRecentDischarge!$M$28:$M$1527,0)),11))</f>
        <v>0</v>
      </c>
      <c r="V905" s="191">
        <f t="array" ref="V905">IF(ISNA(INDEX(AdmittedwithRecentDischarge!$I$28:$W$1527, (MATCH($F905&amp;$R905,AdmittedwithRecentDischarge!$I$28:$I$1527&amp;AdmittedwithRecentDischarge!$M$28:$M$1527,0)))),"",INDEX(AdmittedwithRecentDischarge!$I$28:$W$1527, (MATCH($F905&amp;$R905,AdmittedwithRecentDischarge!$I$28:$I$1527&amp;AdmittedwithRecentDischarge!$M$28:$M$1527,0)),15))</f>
        <v>0</v>
      </c>
      <c r="W905" s="228" t="b">
        <f t="shared" si="81"/>
        <v>0</v>
      </c>
      <c r="X905" s="224" t="str">
        <f t="array" ref="X905">IF(ISNA(VLOOKUP($F905, AdmittedwithRecentDischarge!$I$28:$I$1527,1,FALSE)),"",MAX(IF((AdmittedwithRecentDischarge!$I$28:$I$1527=$F905)*(AdmittedwithRecentDischarge!$K$28:$K$1527&lt;=TransferLog!$J905),AdmittedwithRecentDischarge!$K$28:$K$1527)))</f>
        <v/>
      </c>
      <c r="Y905" s="224" t="b">
        <f t="shared" si="82"/>
        <v>0</v>
      </c>
      <c r="Z905" s="208"/>
      <c r="AA905" s="207" t="str">
        <f t="shared" si="79"/>
        <v/>
      </c>
      <c r="AB905" s="212" t="b">
        <f t="shared" si="83"/>
        <v>0</v>
      </c>
      <c r="AC905" s="213">
        <f t="shared" si="80"/>
        <v>0</v>
      </c>
      <c r="AD905" s="298"/>
      <c r="AE905" s="299"/>
      <c r="AF905" s="21">
        <f t="shared" si="68"/>
        <v>0</v>
      </c>
    </row>
    <row r="906" spans="1:32" s="21" customFormat="1" ht="16.5" customHeight="1">
      <c r="A906" s="22"/>
      <c r="B906" s="22"/>
      <c r="C906" s="22"/>
      <c r="D906" s="115">
        <f t="shared" si="67"/>
        <v>886</v>
      </c>
      <c r="E906" s="248" t="str">
        <f t="array" ref="E906">IF($F906&lt;&gt;"",INDEX(DropDownLists!$K$10:$K$2516,MATCH($F906,DropDownLists!$L$10:$L$2516,0)),"")</f>
        <v/>
      </c>
      <c r="F906" s="116"/>
      <c r="G906" s="118"/>
      <c r="I906" s="144"/>
      <c r="J906" s="141"/>
      <c r="K906" s="145"/>
      <c r="L906" s="146"/>
      <c r="M906" s="195" t="str">
        <f t="array" ref="M906">IF($L906&lt;&gt;"",INDEX(DropDownLists!$H$10:$H$2516,MATCH($L906,DropDownLists!$I$10:$I$2516,0)),"")</f>
        <v/>
      </c>
      <c r="N906" s="148"/>
      <c r="O906" s="148"/>
      <c r="P906" s="146"/>
      <c r="Q906" s="148" t="s">
        <v>190</v>
      </c>
      <c r="R906" s="119" t="str">
        <f t="array" ref="R906">IF(ISNA(VLOOKUP($F906, AdmittedwithRecentDischarge!$I$28:$I$1527,1,FALSE)),"",MAX(IF((AdmittedwithRecentDischarge!$I$28:$I$1527=$F906)*(AdmittedwithRecentDischarge!$M$28:$M$1527&lt;=TransferLog!$J906),AdmittedwithRecentDischarge!$M$28:$M$1527)))</f>
        <v/>
      </c>
      <c r="S906" s="120" t="str">
        <f t="array" ref="S906">IF(ISNA(INDEX(AdmittedwithRecentDischarge!$AH$28:$AH$1527,MATCH($F906&amp;$R906,AdmittedwithRecentDischarge!$I$28:$I$1527&amp;AdmittedwithRecentDischarge!$M$28:$M$1527,0))),"", IF($R906&lt;&gt;"",INDEX(AdmittedwithRecentDischarge!$AH$28:$AH$1527,MATCH($F906&amp;$R906,AdmittedwithRecentDischarge!$I$28:$I$1527&amp;AdmittedwithRecentDischarge!$M$28:$M$1527,0)),""))</f>
        <v/>
      </c>
      <c r="T906" s="190">
        <f t="array" ref="T906">IF(ISNA(INDEX(AdmittedwithRecentDischarge!$I$28:$W$1527, (MATCH($F906&amp;$R906,AdmittedwithRecentDischarge!$I$28:$I$1527&amp;AdmittedwithRecentDischarge!$M$28:$M$1527,0)))),"",INDEX(AdmittedwithRecentDischarge!$I$28:$W$1527, (MATCH($F906&amp;$R906,AdmittedwithRecentDischarge!$I$28:$I$1527&amp;AdmittedwithRecentDischarge!$M$28:$M$1527,0)),9))</f>
        <v>0</v>
      </c>
      <c r="U906" s="191">
        <f t="array" ref="U906">IF(ISNA(INDEX(AdmittedwithRecentDischarge!$I$28:$W$1527, (MATCH($F906&amp;$R906,AdmittedwithRecentDischarge!$I$28:$I$1527&amp;AdmittedwithRecentDischarge!$M$28:$M$1527,0)))),"",INDEX(AdmittedwithRecentDischarge!$I$28:$W$1527, (MATCH($F906&amp;$R906,AdmittedwithRecentDischarge!$I$28:$I$1527&amp;AdmittedwithRecentDischarge!$M$28:$M$1527,0)),11))</f>
        <v>0</v>
      </c>
      <c r="V906" s="191">
        <f t="array" ref="V906">IF(ISNA(INDEX(AdmittedwithRecentDischarge!$I$28:$W$1527, (MATCH($F906&amp;$R906,AdmittedwithRecentDischarge!$I$28:$I$1527&amp;AdmittedwithRecentDischarge!$M$28:$M$1527,0)))),"",INDEX(AdmittedwithRecentDischarge!$I$28:$W$1527, (MATCH($F906&amp;$R906,AdmittedwithRecentDischarge!$I$28:$I$1527&amp;AdmittedwithRecentDischarge!$M$28:$M$1527,0)),15))</f>
        <v>0</v>
      </c>
      <c r="W906" s="228" t="b">
        <f t="shared" si="81"/>
        <v>0</v>
      </c>
      <c r="X906" s="224" t="str">
        <f t="array" ref="X906">IF(ISNA(VLOOKUP($F906, AdmittedwithRecentDischarge!$I$28:$I$1527,1,FALSE)),"",MAX(IF((AdmittedwithRecentDischarge!$I$28:$I$1527=$F906)*(AdmittedwithRecentDischarge!$K$28:$K$1527&lt;=TransferLog!$J906),AdmittedwithRecentDischarge!$K$28:$K$1527)))</f>
        <v/>
      </c>
      <c r="Y906" s="224" t="b">
        <f t="shared" si="82"/>
        <v>0</v>
      </c>
      <c r="Z906" s="208"/>
      <c r="AA906" s="207" t="str">
        <f t="shared" si="79"/>
        <v/>
      </c>
      <c r="AB906" s="212" t="b">
        <f t="shared" si="83"/>
        <v>0</v>
      </c>
      <c r="AC906" s="213">
        <f t="shared" si="80"/>
        <v>0</v>
      </c>
      <c r="AD906" s="298"/>
      <c r="AE906" s="299"/>
      <c r="AF906" s="21">
        <f t="shared" si="68"/>
        <v>0</v>
      </c>
    </row>
    <row r="907" spans="1:32" s="21" customFormat="1" ht="16.5" customHeight="1">
      <c r="A907" s="22"/>
      <c r="B907" s="22"/>
      <c r="C907" s="22"/>
      <c r="D907" s="115">
        <f t="shared" si="67"/>
        <v>887</v>
      </c>
      <c r="E907" s="248" t="str">
        <f t="array" ref="E907">IF($F907&lt;&gt;"",INDEX(DropDownLists!$K$10:$K$2516,MATCH($F907,DropDownLists!$L$10:$L$2516,0)),"")</f>
        <v/>
      </c>
      <c r="F907" s="116"/>
      <c r="G907" s="118"/>
      <c r="I907" s="144"/>
      <c r="J907" s="141"/>
      <c r="K907" s="145"/>
      <c r="L907" s="146"/>
      <c r="M907" s="195" t="str">
        <f t="array" ref="M907">IF($L907&lt;&gt;"",INDEX(DropDownLists!$H$10:$H$2516,MATCH($L907,DropDownLists!$I$10:$I$2516,0)),"")</f>
        <v/>
      </c>
      <c r="N907" s="148"/>
      <c r="O907" s="148"/>
      <c r="P907" s="146"/>
      <c r="Q907" s="148" t="s">
        <v>190</v>
      </c>
      <c r="R907" s="119" t="str">
        <f t="array" ref="R907">IF(ISNA(VLOOKUP($F907, AdmittedwithRecentDischarge!$I$28:$I$1527,1,FALSE)),"",MAX(IF((AdmittedwithRecentDischarge!$I$28:$I$1527=$F907)*(AdmittedwithRecentDischarge!$M$28:$M$1527&lt;=TransferLog!$J907),AdmittedwithRecentDischarge!$M$28:$M$1527)))</f>
        <v/>
      </c>
      <c r="S907" s="120" t="str">
        <f t="array" ref="S907">IF(ISNA(INDEX(AdmittedwithRecentDischarge!$AH$28:$AH$1527,MATCH($F907&amp;$R907,AdmittedwithRecentDischarge!$I$28:$I$1527&amp;AdmittedwithRecentDischarge!$M$28:$M$1527,0))),"", IF($R907&lt;&gt;"",INDEX(AdmittedwithRecentDischarge!$AH$28:$AH$1527,MATCH($F907&amp;$R907,AdmittedwithRecentDischarge!$I$28:$I$1527&amp;AdmittedwithRecentDischarge!$M$28:$M$1527,0)),""))</f>
        <v/>
      </c>
      <c r="T907" s="190">
        <f t="array" ref="T907">IF(ISNA(INDEX(AdmittedwithRecentDischarge!$I$28:$W$1527, (MATCH($F907&amp;$R907,AdmittedwithRecentDischarge!$I$28:$I$1527&amp;AdmittedwithRecentDischarge!$M$28:$M$1527,0)))),"",INDEX(AdmittedwithRecentDischarge!$I$28:$W$1527, (MATCH($F907&amp;$R907,AdmittedwithRecentDischarge!$I$28:$I$1527&amp;AdmittedwithRecentDischarge!$M$28:$M$1527,0)),9))</f>
        <v>0</v>
      </c>
      <c r="U907" s="191">
        <f t="array" ref="U907">IF(ISNA(INDEX(AdmittedwithRecentDischarge!$I$28:$W$1527, (MATCH($F907&amp;$R907,AdmittedwithRecentDischarge!$I$28:$I$1527&amp;AdmittedwithRecentDischarge!$M$28:$M$1527,0)))),"",INDEX(AdmittedwithRecentDischarge!$I$28:$W$1527, (MATCH($F907&amp;$R907,AdmittedwithRecentDischarge!$I$28:$I$1527&amp;AdmittedwithRecentDischarge!$M$28:$M$1527,0)),11))</f>
        <v>0</v>
      </c>
      <c r="V907" s="191">
        <f t="array" ref="V907">IF(ISNA(INDEX(AdmittedwithRecentDischarge!$I$28:$W$1527, (MATCH($F907&amp;$R907,AdmittedwithRecentDischarge!$I$28:$I$1527&amp;AdmittedwithRecentDischarge!$M$28:$M$1527,0)))),"",INDEX(AdmittedwithRecentDischarge!$I$28:$W$1527, (MATCH($F907&amp;$R907,AdmittedwithRecentDischarge!$I$28:$I$1527&amp;AdmittedwithRecentDischarge!$M$28:$M$1527,0)),15))</f>
        <v>0</v>
      </c>
      <c r="W907" s="228" t="b">
        <f t="shared" si="81"/>
        <v>0</v>
      </c>
      <c r="X907" s="224" t="str">
        <f t="array" ref="X907">IF(ISNA(VLOOKUP($F907, AdmittedwithRecentDischarge!$I$28:$I$1527,1,FALSE)),"",MAX(IF((AdmittedwithRecentDischarge!$I$28:$I$1527=$F907)*(AdmittedwithRecentDischarge!$K$28:$K$1527&lt;=TransferLog!$J907),AdmittedwithRecentDischarge!$K$28:$K$1527)))</f>
        <v/>
      </c>
      <c r="Y907" s="224" t="b">
        <f t="shared" si="82"/>
        <v>0</v>
      </c>
      <c r="Z907" s="208"/>
      <c r="AA907" s="207" t="str">
        <f t="shared" si="79"/>
        <v/>
      </c>
      <c r="AB907" s="212" t="b">
        <f t="shared" si="83"/>
        <v>0</v>
      </c>
      <c r="AC907" s="213">
        <f t="shared" si="80"/>
        <v>0</v>
      </c>
      <c r="AD907" s="298"/>
      <c r="AE907" s="299"/>
      <c r="AF907" s="21">
        <f t="shared" si="68"/>
        <v>0</v>
      </c>
    </row>
    <row r="908" spans="1:32" s="21" customFormat="1" ht="16.5" customHeight="1">
      <c r="A908" s="22"/>
      <c r="B908" s="22"/>
      <c r="C908" s="22"/>
      <c r="D908" s="115">
        <f t="shared" si="67"/>
        <v>888</v>
      </c>
      <c r="E908" s="248" t="str">
        <f t="array" ref="E908">IF($F908&lt;&gt;"",INDEX(DropDownLists!$K$10:$K$2516,MATCH($F908,DropDownLists!$L$10:$L$2516,0)),"")</f>
        <v/>
      </c>
      <c r="F908" s="116"/>
      <c r="G908" s="118"/>
      <c r="I908" s="144"/>
      <c r="J908" s="141"/>
      <c r="K908" s="145"/>
      <c r="L908" s="146"/>
      <c r="M908" s="195" t="str">
        <f t="array" ref="M908">IF($L908&lt;&gt;"",INDEX(DropDownLists!$H$10:$H$2516,MATCH($L908,DropDownLists!$I$10:$I$2516,0)),"")</f>
        <v/>
      </c>
      <c r="N908" s="148"/>
      <c r="O908" s="148"/>
      <c r="P908" s="146"/>
      <c r="Q908" s="148" t="s">
        <v>190</v>
      </c>
      <c r="R908" s="119" t="str">
        <f t="array" ref="R908">IF(ISNA(VLOOKUP($F908, AdmittedwithRecentDischarge!$I$28:$I$1527,1,FALSE)),"",MAX(IF((AdmittedwithRecentDischarge!$I$28:$I$1527=$F908)*(AdmittedwithRecentDischarge!$M$28:$M$1527&lt;=TransferLog!$J908),AdmittedwithRecentDischarge!$M$28:$M$1527)))</f>
        <v/>
      </c>
      <c r="S908" s="120" t="str">
        <f t="array" ref="S908">IF(ISNA(INDEX(AdmittedwithRecentDischarge!$AH$28:$AH$1527,MATCH($F908&amp;$R908,AdmittedwithRecentDischarge!$I$28:$I$1527&amp;AdmittedwithRecentDischarge!$M$28:$M$1527,0))),"", IF($R908&lt;&gt;"",INDEX(AdmittedwithRecentDischarge!$AH$28:$AH$1527,MATCH($F908&amp;$R908,AdmittedwithRecentDischarge!$I$28:$I$1527&amp;AdmittedwithRecentDischarge!$M$28:$M$1527,0)),""))</f>
        <v/>
      </c>
      <c r="T908" s="190">
        <f t="array" ref="T908">IF(ISNA(INDEX(AdmittedwithRecentDischarge!$I$28:$W$1527, (MATCH($F908&amp;$R908,AdmittedwithRecentDischarge!$I$28:$I$1527&amp;AdmittedwithRecentDischarge!$M$28:$M$1527,0)))),"",INDEX(AdmittedwithRecentDischarge!$I$28:$W$1527, (MATCH($F908&amp;$R908,AdmittedwithRecentDischarge!$I$28:$I$1527&amp;AdmittedwithRecentDischarge!$M$28:$M$1527,0)),9))</f>
        <v>0</v>
      </c>
      <c r="U908" s="191">
        <f t="array" ref="U908">IF(ISNA(INDEX(AdmittedwithRecentDischarge!$I$28:$W$1527, (MATCH($F908&amp;$R908,AdmittedwithRecentDischarge!$I$28:$I$1527&amp;AdmittedwithRecentDischarge!$M$28:$M$1527,0)))),"",INDEX(AdmittedwithRecentDischarge!$I$28:$W$1527, (MATCH($F908&amp;$R908,AdmittedwithRecentDischarge!$I$28:$I$1527&amp;AdmittedwithRecentDischarge!$M$28:$M$1527,0)),11))</f>
        <v>0</v>
      </c>
      <c r="V908" s="191">
        <f t="array" ref="V908">IF(ISNA(INDEX(AdmittedwithRecentDischarge!$I$28:$W$1527, (MATCH($F908&amp;$R908,AdmittedwithRecentDischarge!$I$28:$I$1527&amp;AdmittedwithRecentDischarge!$M$28:$M$1527,0)))),"",INDEX(AdmittedwithRecentDischarge!$I$28:$W$1527, (MATCH($F908&amp;$R908,AdmittedwithRecentDischarge!$I$28:$I$1527&amp;AdmittedwithRecentDischarge!$M$28:$M$1527,0)),15))</f>
        <v>0</v>
      </c>
      <c r="W908" s="228" t="b">
        <f t="shared" si="81"/>
        <v>0</v>
      </c>
      <c r="X908" s="224" t="str">
        <f t="array" ref="X908">IF(ISNA(VLOOKUP($F908, AdmittedwithRecentDischarge!$I$28:$I$1527,1,FALSE)),"",MAX(IF((AdmittedwithRecentDischarge!$I$28:$I$1527=$F908)*(AdmittedwithRecentDischarge!$K$28:$K$1527&lt;=TransferLog!$J908),AdmittedwithRecentDischarge!$K$28:$K$1527)))</f>
        <v/>
      </c>
      <c r="Y908" s="224" t="b">
        <f t="shared" si="82"/>
        <v>0</v>
      </c>
      <c r="Z908" s="208"/>
      <c r="AA908" s="207" t="str">
        <f t="shared" si="79"/>
        <v/>
      </c>
      <c r="AB908" s="212" t="b">
        <f t="shared" si="83"/>
        <v>0</v>
      </c>
      <c r="AC908" s="213">
        <f t="shared" si="80"/>
        <v>0</v>
      </c>
      <c r="AD908" s="298"/>
      <c r="AE908" s="299"/>
      <c r="AF908" s="21">
        <f t="shared" si="68"/>
        <v>0</v>
      </c>
    </row>
    <row r="909" spans="1:32" s="21" customFormat="1" ht="16.5" customHeight="1">
      <c r="A909" s="22"/>
      <c r="B909" s="22"/>
      <c r="C909" s="22"/>
      <c r="D909" s="115">
        <f t="shared" ref="D909:D940" si="84">ROW()-20</f>
        <v>889</v>
      </c>
      <c r="E909" s="248" t="str">
        <f t="array" ref="E909">IF($F909&lt;&gt;"",INDEX(DropDownLists!$K$10:$K$2516,MATCH($F909,DropDownLists!$L$10:$L$2516,0)),"")</f>
        <v/>
      </c>
      <c r="F909" s="116"/>
      <c r="G909" s="118"/>
      <c r="I909" s="144"/>
      <c r="J909" s="141"/>
      <c r="K909" s="145"/>
      <c r="L909" s="146"/>
      <c r="M909" s="195" t="str">
        <f t="array" ref="M909">IF($L909&lt;&gt;"",INDEX(DropDownLists!$H$10:$H$2516,MATCH($L909,DropDownLists!$I$10:$I$2516,0)),"")</f>
        <v/>
      </c>
      <c r="N909" s="148"/>
      <c r="O909" s="148"/>
      <c r="P909" s="146"/>
      <c r="Q909" s="148" t="s">
        <v>190</v>
      </c>
      <c r="R909" s="119" t="str">
        <f t="array" ref="R909">IF(ISNA(VLOOKUP($F909, AdmittedwithRecentDischarge!$I$28:$I$1527,1,FALSE)),"",MAX(IF((AdmittedwithRecentDischarge!$I$28:$I$1527=$F909)*(AdmittedwithRecentDischarge!$M$28:$M$1527&lt;=TransferLog!$J909),AdmittedwithRecentDischarge!$M$28:$M$1527)))</f>
        <v/>
      </c>
      <c r="S909" s="120" t="str">
        <f t="array" ref="S909">IF(ISNA(INDEX(AdmittedwithRecentDischarge!$AH$28:$AH$1527,MATCH($F909&amp;$R909,AdmittedwithRecentDischarge!$I$28:$I$1527&amp;AdmittedwithRecentDischarge!$M$28:$M$1527,0))),"", IF($R909&lt;&gt;"",INDEX(AdmittedwithRecentDischarge!$AH$28:$AH$1527,MATCH($F909&amp;$R909,AdmittedwithRecentDischarge!$I$28:$I$1527&amp;AdmittedwithRecentDischarge!$M$28:$M$1527,0)),""))</f>
        <v/>
      </c>
      <c r="T909" s="190">
        <f t="array" ref="T909">IF(ISNA(INDEX(AdmittedwithRecentDischarge!$I$28:$W$1527, (MATCH($F909&amp;$R909,AdmittedwithRecentDischarge!$I$28:$I$1527&amp;AdmittedwithRecentDischarge!$M$28:$M$1527,0)))),"",INDEX(AdmittedwithRecentDischarge!$I$28:$W$1527, (MATCH($F909&amp;$R909,AdmittedwithRecentDischarge!$I$28:$I$1527&amp;AdmittedwithRecentDischarge!$M$28:$M$1527,0)),9))</f>
        <v>0</v>
      </c>
      <c r="U909" s="191">
        <f t="array" ref="U909">IF(ISNA(INDEX(AdmittedwithRecentDischarge!$I$28:$W$1527, (MATCH($F909&amp;$R909,AdmittedwithRecentDischarge!$I$28:$I$1527&amp;AdmittedwithRecentDischarge!$M$28:$M$1527,0)))),"",INDEX(AdmittedwithRecentDischarge!$I$28:$W$1527, (MATCH($F909&amp;$R909,AdmittedwithRecentDischarge!$I$28:$I$1527&amp;AdmittedwithRecentDischarge!$M$28:$M$1527,0)),11))</f>
        <v>0</v>
      </c>
      <c r="V909" s="191">
        <f t="array" ref="V909">IF(ISNA(INDEX(AdmittedwithRecentDischarge!$I$28:$W$1527, (MATCH($F909&amp;$R909,AdmittedwithRecentDischarge!$I$28:$I$1527&amp;AdmittedwithRecentDischarge!$M$28:$M$1527,0)))),"",INDEX(AdmittedwithRecentDischarge!$I$28:$W$1527, (MATCH($F909&amp;$R909,AdmittedwithRecentDischarge!$I$28:$I$1527&amp;AdmittedwithRecentDischarge!$M$28:$M$1527,0)),15))</f>
        <v>0</v>
      </c>
      <c r="W909" s="228" t="b">
        <f t="shared" si="81"/>
        <v>0</v>
      </c>
      <c r="X909" s="224" t="str">
        <f t="array" ref="X909">IF(ISNA(VLOOKUP($F909, AdmittedwithRecentDischarge!$I$28:$I$1527,1,FALSE)),"",MAX(IF((AdmittedwithRecentDischarge!$I$28:$I$1527=$F909)*(AdmittedwithRecentDischarge!$K$28:$K$1527&lt;=TransferLog!$J909),AdmittedwithRecentDischarge!$K$28:$K$1527)))</f>
        <v/>
      </c>
      <c r="Y909" s="224" t="b">
        <f t="shared" si="82"/>
        <v>0</v>
      </c>
      <c r="Z909" s="208"/>
      <c r="AA909" s="207" t="str">
        <f t="shared" si="79"/>
        <v/>
      </c>
      <c r="AB909" s="212" t="b">
        <f t="shared" si="83"/>
        <v>0</v>
      </c>
      <c r="AC909" s="213">
        <f t="shared" si="80"/>
        <v>0</v>
      </c>
      <c r="AD909" s="298"/>
      <c r="AE909" s="299"/>
      <c r="AF909" s="21">
        <f t="shared" ref="AF909:AF940" si="85">IF(OR(($P909="Admitted, inpatient"), ($P909="Admitted, status uncertain")),1,0)</f>
        <v>0</v>
      </c>
    </row>
    <row r="910" spans="1:32" s="21" customFormat="1" ht="16.5" customHeight="1">
      <c r="A910" s="22"/>
      <c r="B910" s="22"/>
      <c r="C910" s="22"/>
      <c r="D910" s="115">
        <f t="shared" si="84"/>
        <v>890</v>
      </c>
      <c r="E910" s="248" t="str">
        <f t="array" ref="E910">IF($F910&lt;&gt;"",INDEX(DropDownLists!$K$10:$K$2516,MATCH($F910,DropDownLists!$L$10:$L$2516,0)),"")</f>
        <v/>
      </c>
      <c r="F910" s="116"/>
      <c r="G910" s="118"/>
      <c r="I910" s="144"/>
      <c r="J910" s="141"/>
      <c r="K910" s="145"/>
      <c r="L910" s="146"/>
      <c r="M910" s="195" t="str">
        <f t="array" ref="M910">IF($L910&lt;&gt;"",INDEX(DropDownLists!$H$10:$H$2516,MATCH($L910,DropDownLists!$I$10:$I$2516,0)),"")</f>
        <v/>
      </c>
      <c r="N910" s="148"/>
      <c r="O910" s="148"/>
      <c r="P910" s="146"/>
      <c r="Q910" s="148" t="s">
        <v>190</v>
      </c>
      <c r="R910" s="119" t="str">
        <f t="array" ref="R910">IF(ISNA(VLOOKUP($F910, AdmittedwithRecentDischarge!$I$28:$I$1527,1,FALSE)),"",MAX(IF((AdmittedwithRecentDischarge!$I$28:$I$1527=$F910)*(AdmittedwithRecentDischarge!$M$28:$M$1527&lt;=TransferLog!$J910),AdmittedwithRecentDischarge!$M$28:$M$1527)))</f>
        <v/>
      </c>
      <c r="S910" s="120" t="str">
        <f t="array" ref="S910">IF(ISNA(INDEX(AdmittedwithRecentDischarge!$AH$28:$AH$1527,MATCH($F910&amp;$R910,AdmittedwithRecentDischarge!$I$28:$I$1527&amp;AdmittedwithRecentDischarge!$M$28:$M$1527,0))),"", IF($R910&lt;&gt;"",INDEX(AdmittedwithRecentDischarge!$AH$28:$AH$1527,MATCH($F910&amp;$R910,AdmittedwithRecentDischarge!$I$28:$I$1527&amp;AdmittedwithRecentDischarge!$M$28:$M$1527,0)),""))</f>
        <v/>
      </c>
      <c r="T910" s="190">
        <f t="array" ref="T910">IF(ISNA(INDEX(AdmittedwithRecentDischarge!$I$28:$W$1527, (MATCH($F910&amp;$R910,AdmittedwithRecentDischarge!$I$28:$I$1527&amp;AdmittedwithRecentDischarge!$M$28:$M$1527,0)))),"",INDEX(AdmittedwithRecentDischarge!$I$28:$W$1527, (MATCH($F910&amp;$R910,AdmittedwithRecentDischarge!$I$28:$I$1527&amp;AdmittedwithRecentDischarge!$M$28:$M$1527,0)),9))</f>
        <v>0</v>
      </c>
      <c r="U910" s="191">
        <f t="array" ref="U910">IF(ISNA(INDEX(AdmittedwithRecentDischarge!$I$28:$W$1527, (MATCH($F910&amp;$R910,AdmittedwithRecentDischarge!$I$28:$I$1527&amp;AdmittedwithRecentDischarge!$M$28:$M$1527,0)))),"",INDEX(AdmittedwithRecentDischarge!$I$28:$W$1527, (MATCH($F910&amp;$R910,AdmittedwithRecentDischarge!$I$28:$I$1527&amp;AdmittedwithRecentDischarge!$M$28:$M$1527,0)),11))</f>
        <v>0</v>
      </c>
      <c r="V910" s="191">
        <f t="array" ref="V910">IF(ISNA(INDEX(AdmittedwithRecentDischarge!$I$28:$W$1527, (MATCH($F910&amp;$R910,AdmittedwithRecentDischarge!$I$28:$I$1527&amp;AdmittedwithRecentDischarge!$M$28:$M$1527,0)))),"",INDEX(AdmittedwithRecentDischarge!$I$28:$W$1527, (MATCH($F910&amp;$R910,AdmittedwithRecentDischarge!$I$28:$I$1527&amp;AdmittedwithRecentDischarge!$M$28:$M$1527,0)),15))</f>
        <v>0</v>
      </c>
      <c r="W910" s="228" t="b">
        <f t="shared" si="81"/>
        <v>0</v>
      </c>
      <c r="X910" s="224" t="str">
        <f t="array" ref="X910">IF(ISNA(VLOOKUP($F910, AdmittedwithRecentDischarge!$I$28:$I$1527,1,FALSE)),"",MAX(IF((AdmittedwithRecentDischarge!$I$28:$I$1527=$F910)*(AdmittedwithRecentDischarge!$K$28:$K$1527&lt;=TransferLog!$J910),AdmittedwithRecentDischarge!$K$28:$K$1527)))</f>
        <v/>
      </c>
      <c r="Y910" s="224" t="b">
        <f t="shared" si="82"/>
        <v>0</v>
      </c>
      <c r="Z910" s="208"/>
      <c r="AA910" s="207" t="str">
        <f t="shared" si="79"/>
        <v/>
      </c>
      <c r="AB910" s="212" t="b">
        <f t="shared" si="83"/>
        <v>0</v>
      </c>
      <c r="AC910" s="213">
        <f t="shared" si="80"/>
        <v>0</v>
      </c>
      <c r="AD910" s="298"/>
      <c r="AE910" s="299"/>
      <c r="AF910" s="21">
        <f t="shared" si="85"/>
        <v>0</v>
      </c>
    </row>
    <row r="911" spans="1:32" s="21" customFormat="1" ht="16.5" customHeight="1">
      <c r="A911" s="22"/>
      <c r="B911" s="22"/>
      <c r="C911" s="22"/>
      <c r="D911" s="115">
        <f t="shared" si="84"/>
        <v>891</v>
      </c>
      <c r="E911" s="248" t="str">
        <f t="array" ref="E911">IF($F911&lt;&gt;"",INDEX(DropDownLists!$K$10:$K$2516,MATCH($F911,DropDownLists!$L$10:$L$2516,0)),"")</f>
        <v/>
      </c>
      <c r="F911" s="116"/>
      <c r="G911" s="118"/>
      <c r="I911" s="144"/>
      <c r="J911" s="141"/>
      <c r="K911" s="145"/>
      <c r="L911" s="146"/>
      <c r="M911" s="195" t="str">
        <f t="array" ref="M911">IF($L911&lt;&gt;"",INDEX(DropDownLists!$H$10:$H$2516,MATCH($L911,DropDownLists!$I$10:$I$2516,0)),"")</f>
        <v/>
      </c>
      <c r="N911" s="148"/>
      <c r="O911" s="148"/>
      <c r="P911" s="146"/>
      <c r="Q911" s="148" t="s">
        <v>190</v>
      </c>
      <c r="R911" s="119" t="str">
        <f t="array" ref="R911">IF(ISNA(VLOOKUP($F911, AdmittedwithRecentDischarge!$I$28:$I$1527,1,FALSE)),"",MAX(IF((AdmittedwithRecentDischarge!$I$28:$I$1527=$F911)*(AdmittedwithRecentDischarge!$M$28:$M$1527&lt;=TransferLog!$J911),AdmittedwithRecentDischarge!$M$28:$M$1527)))</f>
        <v/>
      </c>
      <c r="S911" s="120" t="str">
        <f t="array" ref="S911">IF(ISNA(INDEX(AdmittedwithRecentDischarge!$AH$28:$AH$1527,MATCH($F911&amp;$R911,AdmittedwithRecentDischarge!$I$28:$I$1527&amp;AdmittedwithRecentDischarge!$M$28:$M$1527,0))),"", IF($R911&lt;&gt;"",INDEX(AdmittedwithRecentDischarge!$AH$28:$AH$1527,MATCH($F911&amp;$R911,AdmittedwithRecentDischarge!$I$28:$I$1527&amp;AdmittedwithRecentDischarge!$M$28:$M$1527,0)),""))</f>
        <v/>
      </c>
      <c r="T911" s="190">
        <f t="array" ref="T911">IF(ISNA(INDEX(AdmittedwithRecentDischarge!$I$28:$W$1527, (MATCH($F911&amp;$R911,AdmittedwithRecentDischarge!$I$28:$I$1527&amp;AdmittedwithRecentDischarge!$M$28:$M$1527,0)))),"",INDEX(AdmittedwithRecentDischarge!$I$28:$W$1527, (MATCH($F911&amp;$R911,AdmittedwithRecentDischarge!$I$28:$I$1527&amp;AdmittedwithRecentDischarge!$M$28:$M$1527,0)),9))</f>
        <v>0</v>
      </c>
      <c r="U911" s="191">
        <f t="array" ref="U911">IF(ISNA(INDEX(AdmittedwithRecentDischarge!$I$28:$W$1527, (MATCH($F911&amp;$R911,AdmittedwithRecentDischarge!$I$28:$I$1527&amp;AdmittedwithRecentDischarge!$M$28:$M$1527,0)))),"",INDEX(AdmittedwithRecentDischarge!$I$28:$W$1527, (MATCH($F911&amp;$R911,AdmittedwithRecentDischarge!$I$28:$I$1527&amp;AdmittedwithRecentDischarge!$M$28:$M$1527,0)),11))</f>
        <v>0</v>
      </c>
      <c r="V911" s="191">
        <f t="array" ref="V911">IF(ISNA(INDEX(AdmittedwithRecentDischarge!$I$28:$W$1527, (MATCH($F911&amp;$R911,AdmittedwithRecentDischarge!$I$28:$I$1527&amp;AdmittedwithRecentDischarge!$M$28:$M$1527,0)))),"",INDEX(AdmittedwithRecentDischarge!$I$28:$W$1527, (MATCH($F911&amp;$R911,AdmittedwithRecentDischarge!$I$28:$I$1527&amp;AdmittedwithRecentDischarge!$M$28:$M$1527,0)),15))</f>
        <v>0</v>
      </c>
      <c r="W911" s="228" t="b">
        <f t="shared" si="81"/>
        <v>0</v>
      </c>
      <c r="X911" s="224" t="str">
        <f t="array" ref="X911">IF(ISNA(VLOOKUP($F911, AdmittedwithRecentDischarge!$I$28:$I$1527,1,FALSE)),"",MAX(IF((AdmittedwithRecentDischarge!$I$28:$I$1527=$F911)*(AdmittedwithRecentDischarge!$K$28:$K$1527&lt;=TransferLog!$J911),AdmittedwithRecentDischarge!$K$28:$K$1527)))</f>
        <v/>
      </c>
      <c r="Y911" s="224" t="b">
        <f t="shared" si="82"/>
        <v>0</v>
      </c>
      <c r="Z911" s="208"/>
      <c r="AA911" s="207" t="str">
        <f t="shared" si="79"/>
        <v/>
      </c>
      <c r="AB911" s="212" t="b">
        <f t="shared" si="83"/>
        <v>0</v>
      </c>
      <c r="AC911" s="213">
        <f t="shared" si="80"/>
        <v>0</v>
      </c>
      <c r="AD911" s="298"/>
      <c r="AE911" s="299"/>
      <c r="AF911" s="21">
        <f t="shared" si="85"/>
        <v>0</v>
      </c>
    </row>
    <row r="912" spans="1:32" s="21" customFormat="1" ht="16.5" customHeight="1">
      <c r="A912" s="22"/>
      <c r="B912" s="22"/>
      <c r="C912" s="22"/>
      <c r="D912" s="115">
        <f t="shared" si="84"/>
        <v>892</v>
      </c>
      <c r="E912" s="248" t="str">
        <f t="array" ref="E912">IF($F912&lt;&gt;"",INDEX(DropDownLists!$K$10:$K$2516,MATCH($F912,DropDownLists!$L$10:$L$2516,0)),"")</f>
        <v/>
      </c>
      <c r="F912" s="116"/>
      <c r="G912" s="118"/>
      <c r="I912" s="144"/>
      <c r="J912" s="141"/>
      <c r="K912" s="145"/>
      <c r="L912" s="146"/>
      <c r="M912" s="195" t="str">
        <f t="array" ref="M912">IF($L912&lt;&gt;"",INDEX(DropDownLists!$H$10:$H$2516,MATCH($L912,DropDownLists!$I$10:$I$2516,0)),"")</f>
        <v/>
      </c>
      <c r="N912" s="148"/>
      <c r="O912" s="148"/>
      <c r="P912" s="146"/>
      <c r="Q912" s="148" t="s">
        <v>190</v>
      </c>
      <c r="R912" s="119" t="str">
        <f t="array" ref="R912">IF(ISNA(VLOOKUP($F912, AdmittedwithRecentDischarge!$I$28:$I$1527,1,FALSE)),"",MAX(IF((AdmittedwithRecentDischarge!$I$28:$I$1527=$F912)*(AdmittedwithRecentDischarge!$M$28:$M$1527&lt;=TransferLog!$J912),AdmittedwithRecentDischarge!$M$28:$M$1527)))</f>
        <v/>
      </c>
      <c r="S912" s="120" t="str">
        <f t="array" ref="S912">IF(ISNA(INDEX(AdmittedwithRecentDischarge!$AH$28:$AH$1527,MATCH($F912&amp;$R912,AdmittedwithRecentDischarge!$I$28:$I$1527&amp;AdmittedwithRecentDischarge!$M$28:$M$1527,0))),"", IF($R912&lt;&gt;"",INDEX(AdmittedwithRecentDischarge!$AH$28:$AH$1527,MATCH($F912&amp;$R912,AdmittedwithRecentDischarge!$I$28:$I$1527&amp;AdmittedwithRecentDischarge!$M$28:$M$1527,0)),""))</f>
        <v/>
      </c>
      <c r="T912" s="190">
        <f t="array" ref="T912">IF(ISNA(INDEX(AdmittedwithRecentDischarge!$I$28:$W$1527, (MATCH($F912&amp;$R912,AdmittedwithRecentDischarge!$I$28:$I$1527&amp;AdmittedwithRecentDischarge!$M$28:$M$1527,0)))),"",INDEX(AdmittedwithRecentDischarge!$I$28:$W$1527, (MATCH($F912&amp;$R912,AdmittedwithRecentDischarge!$I$28:$I$1527&amp;AdmittedwithRecentDischarge!$M$28:$M$1527,0)),9))</f>
        <v>0</v>
      </c>
      <c r="U912" s="191">
        <f t="array" ref="U912">IF(ISNA(INDEX(AdmittedwithRecentDischarge!$I$28:$W$1527, (MATCH($F912&amp;$R912,AdmittedwithRecentDischarge!$I$28:$I$1527&amp;AdmittedwithRecentDischarge!$M$28:$M$1527,0)))),"",INDEX(AdmittedwithRecentDischarge!$I$28:$W$1527, (MATCH($F912&amp;$R912,AdmittedwithRecentDischarge!$I$28:$I$1527&amp;AdmittedwithRecentDischarge!$M$28:$M$1527,0)),11))</f>
        <v>0</v>
      </c>
      <c r="V912" s="191">
        <f t="array" ref="V912">IF(ISNA(INDEX(AdmittedwithRecentDischarge!$I$28:$W$1527, (MATCH($F912&amp;$R912,AdmittedwithRecentDischarge!$I$28:$I$1527&amp;AdmittedwithRecentDischarge!$M$28:$M$1527,0)))),"",INDEX(AdmittedwithRecentDischarge!$I$28:$W$1527, (MATCH($F912&amp;$R912,AdmittedwithRecentDischarge!$I$28:$I$1527&amp;AdmittedwithRecentDischarge!$M$28:$M$1527,0)),15))</f>
        <v>0</v>
      </c>
      <c r="W912" s="228" t="b">
        <f t="shared" si="81"/>
        <v>0</v>
      </c>
      <c r="X912" s="224" t="str">
        <f t="array" ref="X912">IF(ISNA(VLOOKUP($F912, AdmittedwithRecentDischarge!$I$28:$I$1527,1,FALSE)),"",MAX(IF((AdmittedwithRecentDischarge!$I$28:$I$1527=$F912)*(AdmittedwithRecentDischarge!$K$28:$K$1527&lt;=TransferLog!$J912),AdmittedwithRecentDischarge!$K$28:$K$1527)))</f>
        <v/>
      </c>
      <c r="Y912" s="224" t="b">
        <f t="shared" si="82"/>
        <v>0</v>
      </c>
      <c r="Z912" s="208"/>
      <c r="AA912" s="207" t="str">
        <f t="shared" si="79"/>
        <v/>
      </c>
      <c r="AB912" s="212" t="b">
        <f t="shared" si="83"/>
        <v>0</v>
      </c>
      <c r="AC912" s="213">
        <f t="shared" si="80"/>
        <v>0</v>
      </c>
      <c r="AD912" s="298"/>
      <c r="AE912" s="299"/>
      <c r="AF912" s="21">
        <f t="shared" si="85"/>
        <v>0</v>
      </c>
    </row>
    <row r="913" spans="1:32" s="21" customFormat="1" ht="16.5" customHeight="1">
      <c r="A913" s="22"/>
      <c r="B913" s="22"/>
      <c r="C913" s="22"/>
      <c r="D913" s="115">
        <f t="shared" si="84"/>
        <v>893</v>
      </c>
      <c r="E913" s="248" t="str">
        <f t="array" ref="E913">IF($F913&lt;&gt;"",INDEX(DropDownLists!$K$10:$K$2516,MATCH($F913,DropDownLists!$L$10:$L$2516,0)),"")</f>
        <v/>
      </c>
      <c r="F913" s="116"/>
      <c r="G913" s="118"/>
      <c r="I913" s="144"/>
      <c r="J913" s="141"/>
      <c r="K913" s="145"/>
      <c r="L913" s="146"/>
      <c r="M913" s="195" t="str">
        <f t="array" ref="M913">IF($L913&lt;&gt;"",INDEX(DropDownLists!$H$10:$H$2516,MATCH($L913,DropDownLists!$I$10:$I$2516,0)),"")</f>
        <v/>
      </c>
      <c r="N913" s="148"/>
      <c r="O913" s="148"/>
      <c r="P913" s="146"/>
      <c r="Q913" s="148" t="s">
        <v>190</v>
      </c>
      <c r="R913" s="119" t="str">
        <f t="array" ref="R913">IF(ISNA(VLOOKUP($F913, AdmittedwithRecentDischarge!$I$28:$I$1527,1,FALSE)),"",MAX(IF((AdmittedwithRecentDischarge!$I$28:$I$1527=$F913)*(AdmittedwithRecentDischarge!$M$28:$M$1527&lt;=TransferLog!$J913),AdmittedwithRecentDischarge!$M$28:$M$1527)))</f>
        <v/>
      </c>
      <c r="S913" s="120" t="str">
        <f t="array" ref="S913">IF(ISNA(INDEX(AdmittedwithRecentDischarge!$AH$28:$AH$1527,MATCH($F913&amp;$R913,AdmittedwithRecentDischarge!$I$28:$I$1527&amp;AdmittedwithRecentDischarge!$M$28:$M$1527,0))),"", IF($R913&lt;&gt;"",INDEX(AdmittedwithRecentDischarge!$AH$28:$AH$1527,MATCH($F913&amp;$R913,AdmittedwithRecentDischarge!$I$28:$I$1527&amp;AdmittedwithRecentDischarge!$M$28:$M$1527,0)),""))</f>
        <v/>
      </c>
      <c r="T913" s="190">
        <f t="array" ref="T913">IF(ISNA(INDEX(AdmittedwithRecentDischarge!$I$28:$W$1527, (MATCH($F913&amp;$R913,AdmittedwithRecentDischarge!$I$28:$I$1527&amp;AdmittedwithRecentDischarge!$M$28:$M$1527,0)))),"",INDEX(AdmittedwithRecentDischarge!$I$28:$W$1527, (MATCH($F913&amp;$R913,AdmittedwithRecentDischarge!$I$28:$I$1527&amp;AdmittedwithRecentDischarge!$M$28:$M$1527,0)),9))</f>
        <v>0</v>
      </c>
      <c r="U913" s="191">
        <f t="array" ref="U913">IF(ISNA(INDEX(AdmittedwithRecentDischarge!$I$28:$W$1527, (MATCH($F913&amp;$R913,AdmittedwithRecentDischarge!$I$28:$I$1527&amp;AdmittedwithRecentDischarge!$M$28:$M$1527,0)))),"",INDEX(AdmittedwithRecentDischarge!$I$28:$W$1527, (MATCH($F913&amp;$R913,AdmittedwithRecentDischarge!$I$28:$I$1527&amp;AdmittedwithRecentDischarge!$M$28:$M$1527,0)),11))</f>
        <v>0</v>
      </c>
      <c r="V913" s="191">
        <f t="array" ref="V913">IF(ISNA(INDEX(AdmittedwithRecentDischarge!$I$28:$W$1527, (MATCH($F913&amp;$R913,AdmittedwithRecentDischarge!$I$28:$I$1527&amp;AdmittedwithRecentDischarge!$M$28:$M$1527,0)))),"",INDEX(AdmittedwithRecentDischarge!$I$28:$W$1527, (MATCH($F913&amp;$R913,AdmittedwithRecentDischarge!$I$28:$I$1527&amp;AdmittedwithRecentDischarge!$M$28:$M$1527,0)),15))</f>
        <v>0</v>
      </c>
      <c r="W913" s="228" t="b">
        <f t="shared" si="81"/>
        <v>0</v>
      </c>
      <c r="X913" s="224" t="str">
        <f t="array" ref="X913">IF(ISNA(VLOOKUP($F913, AdmittedwithRecentDischarge!$I$28:$I$1527,1,FALSE)),"",MAX(IF((AdmittedwithRecentDischarge!$I$28:$I$1527=$F913)*(AdmittedwithRecentDischarge!$K$28:$K$1527&lt;=TransferLog!$J913),AdmittedwithRecentDischarge!$K$28:$K$1527)))</f>
        <v/>
      </c>
      <c r="Y913" s="224" t="b">
        <f t="shared" si="82"/>
        <v>0</v>
      </c>
      <c r="Z913" s="208"/>
      <c r="AA913" s="207" t="str">
        <f t="shared" si="79"/>
        <v/>
      </c>
      <c r="AB913" s="212" t="b">
        <f t="shared" si="83"/>
        <v>0</v>
      </c>
      <c r="AC913" s="213">
        <f t="shared" si="80"/>
        <v>0</v>
      </c>
      <c r="AD913" s="298"/>
      <c r="AE913" s="299"/>
      <c r="AF913" s="21">
        <f t="shared" si="85"/>
        <v>0</v>
      </c>
    </row>
    <row r="914" spans="1:32" s="21" customFormat="1" ht="16.5" customHeight="1">
      <c r="A914" s="22"/>
      <c r="B914" s="22"/>
      <c r="C914" s="22"/>
      <c r="D914" s="115">
        <f t="shared" si="84"/>
        <v>894</v>
      </c>
      <c r="E914" s="248" t="str">
        <f t="array" ref="E914">IF($F914&lt;&gt;"",INDEX(DropDownLists!$K$10:$K$2516,MATCH($F914,DropDownLists!$L$10:$L$2516,0)),"")</f>
        <v/>
      </c>
      <c r="F914" s="116"/>
      <c r="G914" s="118"/>
      <c r="I914" s="144"/>
      <c r="J914" s="141"/>
      <c r="K914" s="145"/>
      <c r="L914" s="146"/>
      <c r="M914" s="195" t="str">
        <f t="array" ref="M914">IF($L914&lt;&gt;"",INDEX(DropDownLists!$H$10:$H$2516,MATCH($L914,DropDownLists!$I$10:$I$2516,0)),"")</f>
        <v/>
      </c>
      <c r="N914" s="148"/>
      <c r="O914" s="148"/>
      <c r="P914" s="146"/>
      <c r="Q914" s="148" t="s">
        <v>190</v>
      </c>
      <c r="R914" s="119" t="str">
        <f t="array" ref="R914">IF(ISNA(VLOOKUP($F914, AdmittedwithRecentDischarge!$I$28:$I$1527,1,FALSE)),"",MAX(IF((AdmittedwithRecentDischarge!$I$28:$I$1527=$F914)*(AdmittedwithRecentDischarge!$M$28:$M$1527&lt;=TransferLog!$J914),AdmittedwithRecentDischarge!$M$28:$M$1527)))</f>
        <v/>
      </c>
      <c r="S914" s="120" t="str">
        <f t="array" ref="S914">IF(ISNA(INDEX(AdmittedwithRecentDischarge!$AH$28:$AH$1527,MATCH($F914&amp;$R914,AdmittedwithRecentDischarge!$I$28:$I$1527&amp;AdmittedwithRecentDischarge!$M$28:$M$1527,0))),"", IF($R914&lt;&gt;"",INDEX(AdmittedwithRecentDischarge!$AH$28:$AH$1527,MATCH($F914&amp;$R914,AdmittedwithRecentDischarge!$I$28:$I$1527&amp;AdmittedwithRecentDischarge!$M$28:$M$1527,0)),""))</f>
        <v/>
      </c>
      <c r="T914" s="190">
        <f t="array" ref="T914">IF(ISNA(INDEX(AdmittedwithRecentDischarge!$I$28:$W$1527, (MATCH($F914&amp;$R914,AdmittedwithRecentDischarge!$I$28:$I$1527&amp;AdmittedwithRecentDischarge!$M$28:$M$1527,0)))),"",INDEX(AdmittedwithRecentDischarge!$I$28:$W$1527, (MATCH($F914&amp;$R914,AdmittedwithRecentDischarge!$I$28:$I$1527&amp;AdmittedwithRecentDischarge!$M$28:$M$1527,0)),9))</f>
        <v>0</v>
      </c>
      <c r="U914" s="191">
        <f t="array" ref="U914">IF(ISNA(INDEX(AdmittedwithRecentDischarge!$I$28:$W$1527, (MATCH($F914&amp;$R914,AdmittedwithRecentDischarge!$I$28:$I$1527&amp;AdmittedwithRecentDischarge!$M$28:$M$1527,0)))),"",INDEX(AdmittedwithRecentDischarge!$I$28:$W$1527, (MATCH($F914&amp;$R914,AdmittedwithRecentDischarge!$I$28:$I$1527&amp;AdmittedwithRecentDischarge!$M$28:$M$1527,0)),11))</f>
        <v>0</v>
      </c>
      <c r="V914" s="191">
        <f t="array" ref="V914">IF(ISNA(INDEX(AdmittedwithRecentDischarge!$I$28:$W$1527, (MATCH($F914&amp;$R914,AdmittedwithRecentDischarge!$I$28:$I$1527&amp;AdmittedwithRecentDischarge!$M$28:$M$1527,0)))),"",INDEX(AdmittedwithRecentDischarge!$I$28:$W$1527, (MATCH($F914&amp;$R914,AdmittedwithRecentDischarge!$I$28:$I$1527&amp;AdmittedwithRecentDischarge!$M$28:$M$1527,0)),15))</f>
        <v>0</v>
      </c>
      <c r="W914" s="228" t="b">
        <f t="shared" si="81"/>
        <v>0</v>
      </c>
      <c r="X914" s="224" t="str">
        <f t="array" ref="X914">IF(ISNA(VLOOKUP($F914, AdmittedwithRecentDischarge!$I$28:$I$1527,1,FALSE)),"",MAX(IF((AdmittedwithRecentDischarge!$I$28:$I$1527=$F914)*(AdmittedwithRecentDischarge!$K$28:$K$1527&lt;=TransferLog!$J914),AdmittedwithRecentDischarge!$K$28:$K$1527)))</f>
        <v/>
      </c>
      <c r="Y914" s="224" t="b">
        <f t="shared" si="82"/>
        <v>0</v>
      </c>
      <c r="Z914" s="208"/>
      <c r="AA914" s="207" t="str">
        <f t="shared" si="79"/>
        <v/>
      </c>
      <c r="AB914" s="212" t="b">
        <f t="shared" si="83"/>
        <v>0</v>
      </c>
      <c r="AC914" s="213">
        <f t="shared" si="80"/>
        <v>0</v>
      </c>
      <c r="AD914" s="298"/>
      <c r="AE914" s="299"/>
      <c r="AF914" s="21">
        <f t="shared" si="85"/>
        <v>0</v>
      </c>
    </row>
    <row r="915" spans="1:32" s="21" customFormat="1" ht="16.5" customHeight="1">
      <c r="A915" s="22"/>
      <c r="B915" s="22"/>
      <c r="C915" s="22"/>
      <c r="D915" s="115">
        <f t="shared" si="84"/>
        <v>895</v>
      </c>
      <c r="E915" s="248" t="str">
        <f t="array" ref="E915">IF($F915&lt;&gt;"",INDEX(DropDownLists!$K$10:$K$2516,MATCH($F915,DropDownLists!$L$10:$L$2516,0)),"")</f>
        <v/>
      </c>
      <c r="F915" s="116"/>
      <c r="G915" s="118"/>
      <c r="I915" s="144"/>
      <c r="J915" s="141"/>
      <c r="K915" s="145"/>
      <c r="L915" s="146"/>
      <c r="M915" s="195" t="str">
        <f t="array" ref="M915">IF($L915&lt;&gt;"",INDEX(DropDownLists!$H$10:$H$2516,MATCH($L915,DropDownLists!$I$10:$I$2516,0)),"")</f>
        <v/>
      </c>
      <c r="N915" s="148"/>
      <c r="O915" s="148"/>
      <c r="P915" s="146"/>
      <c r="Q915" s="148" t="s">
        <v>190</v>
      </c>
      <c r="R915" s="119" t="str">
        <f t="array" ref="R915">IF(ISNA(VLOOKUP($F915, AdmittedwithRecentDischarge!$I$28:$I$1527,1,FALSE)),"",MAX(IF((AdmittedwithRecentDischarge!$I$28:$I$1527=$F915)*(AdmittedwithRecentDischarge!$M$28:$M$1527&lt;=TransferLog!$J915),AdmittedwithRecentDischarge!$M$28:$M$1527)))</f>
        <v/>
      </c>
      <c r="S915" s="120" t="str">
        <f t="array" ref="S915">IF(ISNA(INDEX(AdmittedwithRecentDischarge!$AH$28:$AH$1527,MATCH($F915&amp;$R915,AdmittedwithRecentDischarge!$I$28:$I$1527&amp;AdmittedwithRecentDischarge!$M$28:$M$1527,0))),"", IF($R915&lt;&gt;"",INDEX(AdmittedwithRecentDischarge!$AH$28:$AH$1527,MATCH($F915&amp;$R915,AdmittedwithRecentDischarge!$I$28:$I$1527&amp;AdmittedwithRecentDischarge!$M$28:$M$1527,0)),""))</f>
        <v/>
      </c>
      <c r="T915" s="190">
        <f t="array" ref="T915">IF(ISNA(INDEX(AdmittedwithRecentDischarge!$I$28:$W$1527, (MATCH($F915&amp;$R915,AdmittedwithRecentDischarge!$I$28:$I$1527&amp;AdmittedwithRecentDischarge!$M$28:$M$1527,0)))),"",INDEX(AdmittedwithRecentDischarge!$I$28:$W$1527, (MATCH($F915&amp;$R915,AdmittedwithRecentDischarge!$I$28:$I$1527&amp;AdmittedwithRecentDischarge!$M$28:$M$1527,0)),9))</f>
        <v>0</v>
      </c>
      <c r="U915" s="191">
        <f t="array" ref="U915">IF(ISNA(INDEX(AdmittedwithRecentDischarge!$I$28:$W$1527, (MATCH($F915&amp;$R915,AdmittedwithRecentDischarge!$I$28:$I$1527&amp;AdmittedwithRecentDischarge!$M$28:$M$1527,0)))),"",INDEX(AdmittedwithRecentDischarge!$I$28:$W$1527, (MATCH($F915&amp;$R915,AdmittedwithRecentDischarge!$I$28:$I$1527&amp;AdmittedwithRecentDischarge!$M$28:$M$1527,0)),11))</f>
        <v>0</v>
      </c>
      <c r="V915" s="191">
        <f t="array" ref="V915">IF(ISNA(INDEX(AdmittedwithRecentDischarge!$I$28:$W$1527, (MATCH($F915&amp;$R915,AdmittedwithRecentDischarge!$I$28:$I$1527&amp;AdmittedwithRecentDischarge!$M$28:$M$1527,0)))),"",INDEX(AdmittedwithRecentDischarge!$I$28:$W$1527, (MATCH($F915&amp;$R915,AdmittedwithRecentDischarge!$I$28:$I$1527&amp;AdmittedwithRecentDischarge!$M$28:$M$1527,0)),15))</f>
        <v>0</v>
      </c>
      <c r="W915" s="228" t="b">
        <f t="shared" si="81"/>
        <v>0</v>
      </c>
      <c r="X915" s="224" t="str">
        <f t="array" ref="X915">IF(ISNA(VLOOKUP($F915, AdmittedwithRecentDischarge!$I$28:$I$1527,1,FALSE)),"",MAX(IF((AdmittedwithRecentDischarge!$I$28:$I$1527=$F915)*(AdmittedwithRecentDischarge!$K$28:$K$1527&lt;=TransferLog!$J915),AdmittedwithRecentDischarge!$K$28:$K$1527)))</f>
        <v/>
      </c>
      <c r="Y915" s="224" t="b">
        <f t="shared" si="82"/>
        <v>0</v>
      </c>
      <c r="Z915" s="208"/>
      <c r="AA915" s="207" t="str">
        <f t="shared" si="79"/>
        <v/>
      </c>
      <c r="AB915" s="212" t="b">
        <f t="shared" si="83"/>
        <v>0</v>
      </c>
      <c r="AC915" s="213">
        <f t="shared" si="80"/>
        <v>0</v>
      </c>
      <c r="AD915" s="298"/>
      <c r="AE915" s="299"/>
      <c r="AF915" s="21">
        <f t="shared" si="85"/>
        <v>0</v>
      </c>
    </row>
    <row r="916" spans="1:32" s="21" customFormat="1" ht="16.5" customHeight="1">
      <c r="A916" s="22"/>
      <c r="B916" s="22"/>
      <c r="C916" s="22"/>
      <c r="D916" s="115">
        <f t="shared" si="84"/>
        <v>896</v>
      </c>
      <c r="E916" s="248" t="str">
        <f t="array" ref="E916">IF($F916&lt;&gt;"",INDEX(DropDownLists!$K$10:$K$2516,MATCH($F916,DropDownLists!$L$10:$L$2516,0)),"")</f>
        <v/>
      </c>
      <c r="F916" s="116"/>
      <c r="G916" s="118"/>
      <c r="I916" s="144"/>
      <c r="J916" s="141"/>
      <c r="K916" s="145"/>
      <c r="L916" s="146"/>
      <c r="M916" s="195" t="str">
        <f t="array" ref="M916">IF($L916&lt;&gt;"",INDEX(DropDownLists!$H$10:$H$2516,MATCH($L916,DropDownLists!$I$10:$I$2516,0)),"")</f>
        <v/>
      </c>
      <c r="N916" s="148"/>
      <c r="O916" s="148"/>
      <c r="P916" s="146"/>
      <c r="Q916" s="148" t="s">
        <v>190</v>
      </c>
      <c r="R916" s="119" t="str">
        <f t="array" ref="R916">IF(ISNA(VLOOKUP($F916, AdmittedwithRecentDischarge!$I$28:$I$1527,1,FALSE)),"",MAX(IF((AdmittedwithRecentDischarge!$I$28:$I$1527=$F916)*(AdmittedwithRecentDischarge!$M$28:$M$1527&lt;=TransferLog!$J916),AdmittedwithRecentDischarge!$M$28:$M$1527)))</f>
        <v/>
      </c>
      <c r="S916" s="120" t="str">
        <f t="array" ref="S916">IF(ISNA(INDEX(AdmittedwithRecentDischarge!$AH$28:$AH$1527,MATCH($F916&amp;$R916,AdmittedwithRecentDischarge!$I$28:$I$1527&amp;AdmittedwithRecentDischarge!$M$28:$M$1527,0))),"", IF($R916&lt;&gt;"",INDEX(AdmittedwithRecentDischarge!$AH$28:$AH$1527,MATCH($F916&amp;$R916,AdmittedwithRecentDischarge!$I$28:$I$1527&amp;AdmittedwithRecentDischarge!$M$28:$M$1527,0)),""))</f>
        <v/>
      </c>
      <c r="T916" s="190">
        <f t="array" ref="T916">IF(ISNA(INDEX(AdmittedwithRecentDischarge!$I$28:$W$1527, (MATCH($F916&amp;$R916,AdmittedwithRecentDischarge!$I$28:$I$1527&amp;AdmittedwithRecentDischarge!$M$28:$M$1527,0)))),"",INDEX(AdmittedwithRecentDischarge!$I$28:$W$1527, (MATCH($F916&amp;$R916,AdmittedwithRecentDischarge!$I$28:$I$1527&amp;AdmittedwithRecentDischarge!$M$28:$M$1527,0)),9))</f>
        <v>0</v>
      </c>
      <c r="U916" s="191">
        <f t="array" ref="U916">IF(ISNA(INDEX(AdmittedwithRecentDischarge!$I$28:$W$1527, (MATCH($F916&amp;$R916,AdmittedwithRecentDischarge!$I$28:$I$1527&amp;AdmittedwithRecentDischarge!$M$28:$M$1527,0)))),"",INDEX(AdmittedwithRecentDischarge!$I$28:$W$1527, (MATCH($F916&amp;$R916,AdmittedwithRecentDischarge!$I$28:$I$1527&amp;AdmittedwithRecentDischarge!$M$28:$M$1527,0)),11))</f>
        <v>0</v>
      </c>
      <c r="V916" s="191">
        <f t="array" ref="V916">IF(ISNA(INDEX(AdmittedwithRecentDischarge!$I$28:$W$1527, (MATCH($F916&amp;$R916,AdmittedwithRecentDischarge!$I$28:$I$1527&amp;AdmittedwithRecentDischarge!$M$28:$M$1527,0)))),"",INDEX(AdmittedwithRecentDischarge!$I$28:$W$1527, (MATCH($F916&amp;$R916,AdmittedwithRecentDischarge!$I$28:$I$1527&amp;AdmittedwithRecentDischarge!$M$28:$M$1527,0)),15))</f>
        <v>0</v>
      </c>
      <c r="W916" s="228" t="b">
        <f t="shared" si="81"/>
        <v>0</v>
      </c>
      <c r="X916" s="224" t="str">
        <f t="array" ref="X916">IF(ISNA(VLOOKUP($F916, AdmittedwithRecentDischarge!$I$28:$I$1527,1,FALSE)),"",MAX(IF((AdmittedwithRecentDischarge!$I$28:$I$1527=$F916)*(AdmittedwithRecentDischarge!$K$28:$K$1527&lt;=TransferLog!$J916),AdmittedwithRecentDischarge!$K$28:$K$1527)))</f>
        <v/>
      </c>
      <c r="Y916" s="224" t="b">
        <f t="shared" si="82"/>
        <v>0</v>
      </c>
      <c r="Z916" s="208"/>
      <c r="AA916" s="207" t="str">
        <f t="shared" si="79"/>
        <v/>
      </c>
      <c r="AB916" s="212" t="b">
        <f t="shared" si="83"/>
        <v>0</v>
      </c>
      <c r="AC916" s="213">
        <f t="shared" si="80"/>
        <v>0</v>
      </c>
      <c r="AD916" s="298"/>
      <c r="AE916" s="299"/>
      <c r="AF916" s="21">
        <f t="shared" si="85"/>
        <v>0</v>
      </c>
    </row>
    <row r="917" spans="1:32" s="21" customFormat="1" ht="16.5" customHeight="1">
      <c r="A917" s="22"/>
      <c r="B917" s="22"/>
      <c r="C917" s="22"/>
      <c r="D917" s="115">
        <f t="shared" si="84"/>
        <v>897</v>
      </c>
      <c r="E917" s="248" t="str">
        <f t="array" ref="E917">IF($F917&lt;&gt;"",INDEX(DropDownLists!$K$10:$K$2516,MATCH($F917,DropDownLists!$L$10:$L$2516,0)),"")</f>
        <v/>
      </c>
      <c r="F917" s="116"/>
      <c r="G917" s="118"/>
      <c r="I917" s="144"/>
      <c r="J917" s="141"/>
      <c r="K917" s="145"/>
      <c r="L917" s="146"/>
      <c r="M917" s="195" t="str">
        <f t="array" ref="M917">IF($L917&lt;&gt;"",INDEX(DropDownLists!$H$10:$H$2516,MATCH($L917,DropDownLists!$I$10:$I$2516,0)),"")</f>
        <v/>
      </c>
      <c r="N917" s="148"/>
      <c r="O917" s="148"/>
      <c r="P917" s="146"/>
      <c r="Q917" s="148" t="s">
        <v>190</v>
      </c>
      <c r="R917" s="119" t="str">
        <f t="array" ref="R917">IF(ISNA(VLOOKUP($F917, AdmittedwithRecentDischarge!$I$28:$I$1527,1,FALSE)),"",MAX(IF((AdmittedwithRecentDischarge!$I$28:$I$1527=$F917)*(AdmittedwithRecentDischarge!$M$28:$M$1527&lt;=TransferLog!$J917),AdmittedwithRecentDischarge!$M$28:$M$1527)))</f>
        <v/>
      </c>
      <c r="S917" s="120" t="str">
        <f t="array" ref="S917">IF(ISNA(INDEX(AdmittedwithRecentDischarge!$AH$28:$AH$1527,MATCH($F917&amp;$R917,AdmittedwithRecentDischarge!$I$28:$I$1527&amp;AdmittedwithRecentDischarge!$M$28:$M$1527,0))),"", IF($R917&lt;&gt;"",INDEX(AdmittedwithRecentDischarge!$AH$28:$AH$1527,MATCH($F917&amp;$R917,AdmittedwithRecentDischarge!$I$28:$I$1527&amp;AdmittedwithRecentDischarge!$M$28:$M$1527,0)),""))</f>
        <v/>
      </c>
      <c r="T917" s="190">
        <f t="array" ref="T917">IF(ISNA(INDEX(AdmittedwithRecentDischarge!$I$28:$W$1527, (MATCH($F917&amp;$R917,AdmittedwithRecentDischarge!$I$28:$I$1527&amp;AdmittedwithRecentDischarge!$M$28:$M$1527,0)))),"",INDEX(AdmittedwithRecentDischarge!$I$28:$W$1527, (MATCH($F917&amp;$R917,AdmittedwithRecentDischarge!$I$28:$I$1527&amp;AdmittedwithRecentDischarge!$M$28:$M$1527,0)),9))</f>
        <v>0</v>
      </c>
      <c r="U917" s="191">
        <f t="array" ref="U917">IF(ISNA(INDEX(AdmittedwithRecentDischarge!$I$28:$W$1527, (MATCH($F917&amp;$R917,AdmittedwithRecentDischarge!$I$28:$I$1527&amp;AdmittedwithRecentDischarge!$M$28:$M$1527,0)))),"",INDEX(AdmittedwithRecentDischarge!$I$28:$W$1527, (MATCH($F917&amp;$R917,AdmittedwithRecentDischarge!$I$28:$I$1527&amp;AdmittedwithRecentDischarge!$M$28:$M$1527,0)),11))</f>
        <v>0</v>
      </c>
      <c r="V917" s="191">
        <f t="array" ref="V917">IF(ISNA(INDEX(AdmittedwithRecentDischarge!$I$28:$W$1527, (MATCH($F917&amp;$R917,AdmittedwithRecentDischarge!$I$28:$I$1527&amp;AdmittedwithRecentDischarge!$M$28:$M$1527,0)))),"",INDEX(AdmittedwithRecentDischarge!$I$28:$W$1527, (MATCH($F917&amp;$R917,AdmittedwithRecentDischarge!$I$28:$I$1527&amp;AdmittedwithRecentDischarge!$M$28:$M$1527,0)),15))</f>
        <v>0</v>
      </c>
      <c r="W917" s="228" t="b">
        <f t="shared" si="81"/>
        <v>0</v>
      </c>
      <c r="X917" s="224" t="str">
        <f t="array" ref="X917">IF(ISNA(VLOOKUP($F917, AdmittedwithRecentDischarge!$I$28:$I$1527,1,FALSE)),"",MAX(IF((AdmittedwithRecentDischarge!$I$28:$I$1527=$F917)*(AdmittedwithRecentDischarge!$K$28:$K$1527&lt;=TransferLog!$J917),AdmittedwithRecentDischarge!$K$28:$K$1527)))</f>
        <v/>
      </c>
      <c r="Y917" s="224" t="b">
        <f t="shared" si="82"/>
        <v>0</v>
      </c>
      <c r="Z917" s="208"/>
      <c r="AA917" s="207" t="str">
        <f t="shared" ref="AA917:AA980" si="86">IF(AND($J917&lt;&gt;"",$X917&lt;&gt;""),DATEDIF($X917,$J917,"d"),"")</f>
        <v/>
      </c>
      <c r="AB917" s="212" t="b">
        <f t="shared" si="83"/>
        <v>0</v>
      </c>
      <c r="AC917" s="213">
        <f t="shared" ref="AC917:AC980" si="87">IF(OR(($P917="Admitted, inpatient"), ($P917="Admitted, status uncertain")),1,0)</f>
        <v>0</v>
      </c>
      <c r="AD917" s="298"/>
      <c r="AE917" s="299"/>
      <c r="AF917" s="21">
        <f t="shared" si="85"/>
        <v>0</v>
      </c>
    </row>
    <row r="918" spans="1:32" s="21" customFormat="1" ht="16.5" customHeight="1">
      <c r="A918" s="22"/>
      <c r="B918" s="22"/>
      <c r="C918" s="22"/>
      <c r="D918" s="115">
        <f t="shared" si="84"/>
        <v>898</v>
      </c>
      <c r="E918" s="248" t="str">
        <f t="array" ref="E918">IF($F918&lt;&gt;"",INDEX(DropDownLists!$K$10:$K$2516,MATCH($F918,DropDownLists!$L$10:$L$2516,0)),"")</f>
        <v/>
      </c>
      <c r="F918" s="116"/>
      <c r="G918" s="118"/>
      <c r="I918" s="144"/>
      <c r="J918" s="141"/>
      <c r="K918" s="145"/>
      <c r="L918" s="146"/>
      <c r="M918" s="195" t="str">
        <f t="array" ref="M918">IF($L918&lt;&gt;"",INDEX(DropDownLists!$H$10:$H$2516,MATCH($L918,DropDownLists!$I$10:$I$2516,0)),"")</f>
        <v/>
      </c>
      <c r="N918" s="148"/>
      <c r="O918" s="148"/>
      <c r="P918" s="146"/>
      <c r="Q918" s="148" t="s">
        <v>190</v>
      </c>
      <c r="R918" s="119" t="str">
        <f t="array" ref="R918">IF(ISNA(VLOOKUP($F918, AdmittedwithRecentDischarge!$I$28:$I$1527,1,FALSE)),"",MAX(IF((AdmittedwithRecentDischarge!$I$28:$I$1527=$F918)*(AdmittedwithRecentDischarge!$M$28:$M$1527&lt;=TransferLog!$J918),AdmittedwithRecentDischarge!$M$28:$M$1527)))</f>
        <v/>
      </c>
      <c r="S918" s="120" t="str">
        <f t="array" ref="S918">IF(ISNA(INDEX(AdmittedwithRecentDischarge!$AH$28:$AH$1527,MATCH($F918&amp;$R918,AdmittedwithRecentDischarge!$I$28:$I$1527&amp;AdmittedwithRecentDischarge!$M$28:$M$1527,0))),"", IF($R918&lt;&gt;"",INDEX(AdmittedwithRecentDischarge!$AH$28:$AH$1527,MATCH($F918&amp;$R918,AdmittedwithRecentDischarge!$I$28:$I$1527&amp;AdmittedwithRecentDischarge!$M$28:$M$1527,0)),""))</f>
        <v/>
      </c>
      <c r="T918" s="190">
        <f t="array" ref="T918">IF(ISNA(INDEX(AdmittedwithRecentDischarge!$I$28:$W$1527, (MATCH($F918&amp;$R918,AdmittedwithRecentDischarge!$I$28:$I$1527&amp;AdmittedwithRecentDischarge!$M$28:$M$1527,0)))),"",INDEX(AdmittedwithRecentDischarge!$I$28:$W$1527, (MATCH($F918&amp;$R918,AdmittedwithRecentDischarge!$I$28:$I$1527&amp;AdmittedwithRecentDischarge!$M$28:$M$1527,0)),9))</f>
        <v>0</v>
      </c>
      <c r="U918" s="191">
        <f t="array" ref="U918">IF(ISNA(INDEX(AdmittedwithRecentDischarge!$I$28:$W$1527, (MATCH($F918&amp;$R918,AdmittedwithRecentDischarge!$I$28:$I$1527&amp;AdmittedwithRecentDischarge!$M$28:$M$1527,0)))),"",INDEX(AdmittedwithRecentDischarge!$I$28:$W$1527, (MATCH($F918&amp;$R918,AdmittedwithRecentDischarge!$I$28:$I$1527&amp;AdmittedwithRecentDischarge!$M$28:$M$1527,0)),11))</f>
        <v>0</v>
      </c>
      <c r="V918" s="191">
        <f t="array" ref="V918">IF(ISNA(INDEX(AdmittedwithRecentDischarge!$I$28:$W$1527, (MATCH($F918&amp;$R918,AdmittedwithRecentDischarge!$I$28:$I$1527&amp;AdmittedwithRecentDischarge!$M$28:$M$1527,0)))),"",INDEX(AdmittedwithRecentDischarge!$I$28:$W$1527, (MATCH($F918&amp;$R918,AdmittedwithRecentDischarge!$I$28:$I$1527&amp;AdmittedwithRecentDischarge!$M$28:$M$1527,0)),15))</f>
        <v>0</v>
      </c>
      <c r="W918" s="228" t="b">
        <f t="shared" ref="W918:W981" si="88">IF($R918&lt;&gt;"",$R918)</f>
        <v>0</v>
      </c>
      <c r="X918" s="224" t="str">
        <f t="array" ref="X918">IF(ISNA(VLOOKUP($F918, AdmittedwithRecentDischarge!$I$28:$I$1527,1,FALSE)),"",MAX(IF((AdmittedwithRecentDischarge!$I$28:$I$1527=$F918)*(AdmittedwithRecentDischarge!$K$28:$K$1527&lt;=TransferLog!$J918),AdmittedwithRecentDischarge!$K$28:$K$1527)))</f>
        <v/>
      </c>
      <c r="Y918" s="224" t="b">
        <f t="shared" ref="Y918:Y981" si="89">IF($X918&lt;&gt;"",$X918)</f>
        <v>0</v>
      </c>
      <c r="Z918" s="208"/>
      <c r="AA918" s="207" t="str">
        <f t="shared" si="86"/>
        <v/>
      </c>
      <c r="AB918" s="212" t="b">
        <f t="shared" ref="AB918:AB981" si="90">IF($AA918&lt;&gt;"",IF($AA918&lt;31,1,0))</f>
        <v>0</v>
      </c>
      <c r="AC918" s="213">
        <f t="shared" si="87"/>
        <v>0</v>
      </c>
      <c r="AD918" s="298"/>
      <c r="AE918" s="299"/>
      <c r="AF918" s="21">
        <f t="shared" si="85"/>
        <v>0</v>
      </c>
    </row>
    <row r="919" spans="1:32" s="21" customFormat="1" ht="16.5" customHeight="1">
      <c r="A919" s="22"/>
      <c r="B919" s="22"/>
      <c r="C919" s="22"/>
      <c r="D919" s="115">
        <f t="shared" si="84"/>
        <v>899</v>
      </c>
      <c r="E919" s="248" t="str">
        <f t="array" ref="E919">IF($F919&lt;&gt;"",INDEX(DropDownLists!$K$10:$K$2516,MATCH($F919,DropDownLists!$L$10:$L$2516,0)),"")</f>
        <v/>
      </c>
      <c r="F919" s="116"/>
      <c r="G919" s="118"/>
      <c r="I919" s="144"/>
      <c r="J919" s="141"/>
      <c r="K919" s="145"/>
      <c r="L919" s="146"/>
      <c r="M919" s="195" t="str">
        <f t="array" ref="M919">IF($L919&lt;&gt;"",INDEX(DropDownLists!$H$10:$H$2516,MATCH($L919,DropDownLists!$I$10:$I$2516,0)),"")</f>
        <v/>
      </c>
      <c r="N919" s="148"/>
      <c r="O919" s="148"/>
      <c r="P919" s="146"/>
      <c r="Q919" s="148" t="s">
        <v>190</v>
      </c>
      <c r="R919" s="119" t="str">
        <f t="array" ref="R919">IF(ISNA(VLOOKUP($F919, AdmittedwithRecentDischarge!$I$28:$I$1527,1,FALSE)),"",MAX(IF((AdmittedwithRecentDischarge!$I$28:$I$1527=$F919)*(AdmittedwithRecentDischarge!$M$28:$M$1527&lt;=TransferLog!$J919),AdmittedwithRecentDischarge!$M$28:$M$1527)))</f>
        <v/>
      </c>
      <c r="S919" s="120" t="str">
        <f t="array" ref="S919">IF(ISNA(INDEX(AdmittedwithRecentDischarge!$AH$28:$AH$1527,MATCH($F919&amp;$R919,AdmittedwithRecentDischarge!$I$28:$I$1527&amp;AdmittedwithRecentDischarge!$M$28:$M$1527,0))),"", IF($R919&lt;&gt;"",INDEX(AdmittedwithRecentDischarge!$AH$28:$AH$1527,MATCH($F919&amp;$R919,AdmittedwithRecentDischarge!$I$28:$I$1527&amp;AdmittedwithRecentDischarge!$M$28:$M$1527,0)),""))</f>
        <v/>
      </c>
      <c r="T919" s="190">
        <f t="array" ref="T919">IF(ISNA(INDEX(AdmittedwithRecentDischarge!$I$28:$W$1527, (MATCH($F919&amp;$R919,AdmittedwithRecentDischarge!$I$28:$I$1527&amp;AdmittedwithRecentDischarge!$M$28:$M$1527,0)))),"",INDEX(AdmittedwithRecentDischarge!$I$28:$W$1527, (MATCH($F919&amp;$R919,AdmittedwithRecentDischarge!$I$28:$I$1527&amp;AdmittedwithRecentDischarge!$M$28:$M$1527,0)),9))</f>
        <v>0</v>
      </c>
      <c r="U919" s="191">
        <f t="array" ref="U919">IF(ISNA(INDEX(AdmittedwithRecentDischarge!$I$28:$W$1527, (MATCH($F919&amp;$R919,AdmittedwithRecentDischarge!$I$28:$I$1527&amp;AdmittedwithRecentDischarge!$M$28:$M$1527,0)))),"",INDEX(AdmittedwithRecentDischarge!$I$28:$W$1527, (MATCH($F919&amp;$R919,AdmittedwithRecentDischarge!$I$28:$I$1527&amp;AdmittedwithRecentDischarge!$M$28:$M$1527,0)),11))</f>
        <v>0</v>
      </c>
      <c r="V919" s="191">
        <f t="array" ref="V919">IF(ISNA(INDEX(AdmittedwithRecentDischarge!$I$28:$W$1527, (MATCH($F919&amp;$R919,AdmittedwithRecentDischarge!$I$28:$I$1527&amp;AdmittedwithRecentDischarge!$M$28:$M$1527,0)))),"",INDEX(AdmittedwithRecentDischarge!$I$28:$W$1527, (MATCH($F919&amp;$R919,AdmittedwithRecentDischarge!$I$28:$I$1527&amp;AdmittedwithRecentDischarge!$M$28:$M$1527,0)),15))</f>
        <v>0</v>
      </c>
      <c r="W919" s="228" t="b">
        <f t="shared" si="88"/>
        <v>0</v>
      </c>
      <c r="X919" s="224" t="str">
        <f t="array" ref="X919">IF(ISNA(VLOOKUP($F919, AdmittedwithRecentDischarge!$I$28:$I$1527,1,FALSE)),"",MAX(IF((AdmittedwithRecentDischarge!$I$28:$I$1527=$F919)*(AdmittedwithRecentDischarge!$K$28:$K$1527&lt;=TransferLog!$J919),AdmittedwithRecentDischarge!$K$28:$K$1527)))</f>
        <v/>
      </c>
      <c r="Y919" s="224" t="b">
        <f t="shared" si="89"/>
        <v>0</v>
      </c>
      <c r="Z919" s="208"/>
      <c r="AA919" s="207" t="str">
        <f t="shared" si="86"/>
        <v/>
      </c>
      <c r="AB919" s="212" t="b">
        <f t="shared" si="90"/>
        <v>0</v>
      </c>
      <c r="AC919" s="213">
        <f t="shared" si="87"/>
        <v>0</v>
      </c>
      <c r="AD919" s="298"/>
      <c r="AE919" s="299"/>
      <c r="AF919" s="21">
        <f t="shared" si="85"/>
        <v>0</v>
      </c>
    </row>
    <row r="920" spans="1:32" s="21" customFormat="1" ht="16.5" customHeight="1">
      <c r="A920" s="22"/>
      <c r="B920" s="22"/>
      <c r="C920" s="22"/>
      <c r="D920" s="115">
        <f t="shared" si="84"/>
        <v>900</v>
      </c>
      <c r="E920" s="248" t="str">
        <f t="array" ref="E920">IF($F920&lt;&gt;"",INDEX(DropDownLists!$K$10:$K$2516,MATCH($F920,DropDownLists!$L$10:$L$2516,0)),"")</f>
        <v/>
      </c>
      <c r="F920" s="116"/>
      <c r="G920" s="118"/>
      <c r="I920" s="144"/>
      <c r="J920" s="141"/>
      <c r="K920" s="145"/>
      <c r="L920" s="146"/>
      <c r="M920" s="195" t="str">
        <f t="array" ref="M920">IF($L920&lt;&gt;"",INDEX(DropDownLists!$H$10:$H$2516,MATCH($L920,DropDownLists!$I$10:$I$2516,0)),"")</f>
        <v/>
      </c>
      <c r="N920" s="148"/>
      <c r="O920" s="148"/>
      <c r="P920" s="146"/>
      <c r="Q920" s="148" t="s">
        <v>190</v>
      </c>
      <c r="R920" s="119" t="str">
        <f t="array" ref="R920">IF(ISNA(VLOOKUP($F920, AdmittedwithRecentDischarge!$I$28:$I$1527,1,FALSE)),"",MAX(IF((AdmittedwithRecentDischarge!$I$28:$I$1527=$F920)*(AdmittedwithRecentDischarge!$M$28:$M$1527&lt;=TransferLog!$J920),AdmittedwithRecentDischarge!$M$28:$M$1527)))</f>
        <v/>
      </c>
      <c r="S920" s="120" t="str">
        <f t="array" ref="S920">IF(ISNA(INDEX(AdmittedwithRecentDischarge!$AH$28:$AH$1527,MATCH($F920&amp;$R920,AdmittedwithRecentDischarge!$I$28:$I$1527&amp;AdmittedwithRecentDischarge!$M$28:$M$1527,0))),"", IF($R920&lt;&gt;"",INDEX(AdmittedwithRecentDischarge!$AH$28:$AH$1527,MATCH($F920&amp;$R920,AdmittedwithRecentDischarge!$I$28:$I$1527&amp;AdmittedwithRecentDischarge!$M$28:$M$1527,0)),""))</f>
        <v/>
      </c>
      <c r="T920" s="190">
        <f t="array" ref="T920">IF(ISNA(INDEX(AdmittedwithRecentDischarge!$I$28:$W$1527, (MATCH($F920&amp;$R920,AdmittedwithRecentDischarge!$I$28:$I$1527&amp;AdmittedwithRecentDischarge!$M$28:$M$1527,0)))),"",INDEX(AdmittedwithRecentDischarge!$I$28:$W$1527, (MATCH($F920&amp;$R920,AdmittedwithRecentDischarge!$I$28:$I$1527&amp;AdmittedwithRecentDischarge!$M$28:$M$1527,0)),9))</f>
        <v>0</v>
      </c>
      <c r="U920" s="191">
        <f t="array" ref="U920">IF(ISNA(INDEX(AdmittedwithRecentDischarge!$I$28:$W$1527, (MATCH($F920&amp;$R920,AdmittedwithRecentDischarge!$I$28:$I$1527&amp;AdmittedwithRecentDischarge!$M$28:$M$1527,0)))),"",INDEX(AdmittedwithRecentDischarge!$I$28:$W$1527, (MATCH($F920&amp;$R920,AdmittedwithRecentDischarge!$I$28:$I$1527&amp;AdmittedwithRecentDischarge!$M$28:$M$1527,0)),11))</f>
        <v>0</v>
      </c>
      <c r="V920" s="191">
        <f t="array" ref="V920">IF(ISNA(INDEX(AdmittedwithRecentDischarge!$I$28:$W$1527, (MATCH($F920&amp;$R920,AdmittedwithRecentDischarge!$I$28:$I$1527&amp;AdmittedwithRecentDischarge!$M$28:$M$1527,0)))),"",INDEX(AdmittedwithRecentDischarge!$I$28:$W$1527, (MATCH($F920&amp;$R920,AdmittedwithRecentDischarge!$I$28:$I$1527&amp;AdmittedwithRecentDischarge!$M$28:$M$1527,0)),15))</f>
        <v>0</v>
      </c>
      <c r="W920" s="228" t="b">
        <f t="shared" si="88"/>
        <v>0</v>
      </c>
      <c r="X920" s="224" t="str">
        <f t="array" ref="X920">IF(ISNA(VLOOKUP($F920, AdmittedwithRecentDischarge!$I$28:$I$1527,1,FALSE)),"",MAX(IF((AdmittedwithRecentDischarge!$I$28:$I$1527=$F920)*(AdmittedwithRecentDischarge!$K$28:$K$1527&lt;=TransferLog!$J920),AdmittedwithRecentDischarge!$K$28:$K$1527)))</f>
        <v/>
      </c>
      <c r="Y920" s="224" t="b">
        <f t="shared" si="89"/>
        <v>0</v>
      </c>
      <c r="Z920" s="208"/>
      <c r="AA920" s="207" t="str">
        <f t="shared" si="86"/>
        <v/>
      </c>
      <c r="AB920" s="212" t="b">
        <f t="shared" si="90"/>
        <v>0</v>
      </c>
      <c r="AC920" s="213">
        <f t="shared" si="87"/>
        <v>0</v>
      </c>
      <c r="AD920" s="298"/>
      <c r="AE920" s="299"/>
      <c r="AF920" s="21">
        <f t="shared" si="85"/>
        <v>0</v>
      </c>
    </row>
    <row r="921" spans="1:32" s="21" customFormat="1" ht="16.5" customHeight="1">
      <c r="A921" s="22"/>
      <c r="B921" s="22"/>
      <c r="C921" s="22"/>
      <c r="D921" s="115">
        <f t="shared" si="84"/>
        <v>901</v>
      </c>
      <c r="E921" s="248" t="str">
        <f t="array" ref="E921">IF($F921&lt;&gt;"",INDEX(DropDownLists!$K$10:$K$2516,MATCH($F921,DropDownLists!$L$10:$L$2516,0)),"")</f>
        <v/>
      </c>
      <c r="F921" s="116"/>
      <c r="G921" s="118"/>
      <c r="I921" s="144"/>
      <c r="J921" s="141"/>
      <c r="K921" s="145"/>
      <c r="L921" s="146"/>
      <c r="M921" s="195" t="str">
        <f t="array" ref="M921">IF($L921&lt;&gt;"",INDEX(DropDownLists!$H$10:$H$2516,MATCH($L921,DropDownLists!$I$10:$I$2516,0)),"")</f>
        <v/>
      </c>
      <c r="N921" s="148"/>
      <c r="O921" s="148"/>
      <c r="P921" s="146"/>
      <c r="Q921" s="148" t="s">
        <v>190</v>
      </c>
      <c r="R921" s="119" t="str">
        <f t="array" ref="R921">IF(ISNA(VLOOKUP($F921, AdmittedwithRecentDischarge!$I$28:$I$1527,1,FALSE)),"",MAX(IF((AdmittedwithRecentDischarge!$I$28:$I$1527=$F921)*(AdmittedwithRecentDischarge!$M$28:$M$1527&lt;=TransferLog!$J921),AdmittedwithRecentDischarge!$M$28:$M$1527)))</f>
        <v/>
      </c>
      <c r="S921" s="120" t="str">
        <f t="array" ref="S921">IF(ISNA(INDEX(AdmittedwithRecentDischarge!$AH$28:$AH$1527,MATCH($F921&amp;$R921,AdmittedwithRecentDischarge!$I$28:$I$1527&amp;AdmittedwithRecentDischarge!$M$28:$M$1527,0))),"", IF($R921&lt;&gt;"",INDEX(AdmittedwithRecentDischarge!$AH$28:$AH$1527,MATCH($F921&amp;$R921,AdmittedwithRecentDischarge!$I$28:$I$1527&amp;AdmittedwithRecentDischarge!$M$28:$M$1527,0)),""))</f>
        <v/>
      </c>
      <c r="T921" s="190">
        <f t="array" ref="T921">IF(ISNA(INDEX(AdmittedwithRecentDischarge!$I$28:$W$1527, (MATCH($F921&amp;$R921,AdmittedwithRecentDischarge!$I$28:$I$1527&amp;AdmittedwithRecentDischarge!$M$28:$M$1527,0)))),"",INDEX(AdmittedwithRecentDischarge!$I$28:$W$1527, (MATCH($F921&amp;$R921,AdmittedwithRecentDischarge!$I$28:$I$1527&amp;AdmittedwithRecentDischarge!$M$28:$M$1527,0)),9))</f>
        <v>0</v>
      </c>
      <c r="U921" s="191">
        <f t="array" ref="U921">IF(ISNA(INDEX(AdmittedwithRecentDischarge!$I$28:$W$1527, (MATCH($F921&amp;$R921,AdmittedwithRecentDischarge!$I$28:$I$1527&amp;AdmittedwithRecentDischarge!$M$28:$M$1527,0)))),"",INDEX(AdmittedwithRecentDischarge!$I$28:$W$1527, (MATCH($F921&amp;$R921,AdmittedwithRecentDischarge!$I$28:$I$1527&amp;AdmittedwithRecentDischarge!$M$28:$M$1527,0)),11))</f>
        <v>0</v>
      </c>
      <c r="V921" s="191">
        <f t="array" ref="V921">IF(ISNA(INDEX(AdmittedwithRecentDischarge!$I$28:$W$1527, (MATCH($F921&amp;$R921,AdmittedwithRecentDischarge!$I$28:$I$1527&amp;AdmittedwithRecentDischarge!$M$28:$M$1527,0)))),"",INDEX(AdmittedwithRecentDischarge!$I$28:$W$1527, (MATCH($F921&amp;$R921,AdmittedwithRecentDischarge!$I$28:$I$1527&amp;AdmittedwithRecentDischarge!$M$28:$M$1527,0)),15))</f>
        <v>0</v>
      </c>
      <c r="W921" s="228" t="b">
        <f t="shared" si="88"/>
        <v>0</v>
      </c>
      <c r="X921" s="224" t="str">
        <f t="array" ref="X921">IF(ISNA(VLOOKUP($F921, AdmittedwithRecentDischarge!$I$28:$I$1527,1,FALSE)),"",MAX(IF((AdmittedwithRecentDischarge!$I$28:$I$1527=$F921)*(AdmittedwithRecentDischarge!$K$28:$K$1527&lt;=TransferLog!$J921),AdmittedwithRecentDischarge!$K$28:$K$1527)))</f>
        <v/>
      </c>
      <c r="Y921" s="224" t="b">
        <f t="shared" si="89"/>
        <v>0</v>
      </c>
      <c r="Z921" s="208"/>
      <c r="AA921" s="207" t="str">
        <f t="shared" si="86"/>
        <v/>
      </c>
      <c r="AB921" s="212" t="b">
        <f t="shared" si="90"/>
        <v>0</v>
      </c>
      <c r="AC921" s="213">
        <f t="shared" si="87"/>
        <v>0</v>
      </c>
      <c r="AD921" s="298"/>
      <c r="AE921" s="299"/>
      <c r="AF921" s="21">
        <f t="shared" si="85"/>
        <v>0</v>
      </c>
    </row>
    <row r="922" spans="1:32" s="21" customFormat="1" ht="16.5" customHeight="1">
      <c r="A922" s="22"/>
      <c r="B922" s="22"/>
      <c r="C922" s="22"/>
      <c r="D922" s="115">
        <f t="shared" si="84"/>
        <v>902</v>
      </c>
      <c r="E922" s="248" t="str">
        <f t="array" ref="E922">IF($F922&lt;&gt;"",INDEX(DropDownLists!$K$10:$K$2516,MATCH($F922,DropDownLists!$L$10:$L$2516,0)),"")</f>
        <v/>
      </c>
      <c r="F922" s="116"/>
      <c r="G922" s="118"/>
      <c r="I922" s="144"/>
      <c r="J922" s="141"/>
      <c r="K922" s="145"/>
      <c r="L922" s="146"/>
      <c r="M922" s="195" t="str">
        <f t="array" ref="M922">IF($L922&lt;&gt;"",INDEX(DropDownLists!$H$10:$H$2516,MATCH($L922,DropDownLists!$I$10:$I$2516,0)),"")</f>
        <v/>
      </c>
      <c r="N922" s="148"/>
      <c r="O922" s="148"/>
      <c r="P922" s="146"/>
      <c r="Q922" s="148" t="s">
        <v>190</v>
      </c>
      <c r="R922" s="119" t="str">
        <f t="array" ref="R922">IF(ISNA(VLOOKUP($F922, AdmittedwithRecentDischarge!$I$28:$I$1527,1,FALSE)),"",MAX(IF((AdmittedwithRecentDischarge!$I$28:$I$1527=$F922)*(AdmittedwithRecentDischarge!$M$28:$M$1527&lt;=TransferLog!$J922),AdmittedwithRecentDischarge!$M$28:$M$1527)))</f>
        <v/>
      </c>
      <c r="S922" s="120" t="str">
        <f t="array" ref="S922">IF(ISNA(INDEX(AdmittedwithRecentDischarge!$AH$28:$AH$1527,MATCH($F922&amp;$R922,AdmittedwithRecentDischarge!$I$28:$I$1527&amp;AdmittedwithRecentDischarge!$M$28:$M$1527,0))),"", IF($R922&lt;&gt;"",INDEX(AdmittedwithRecentDischarge!$AH$28:$AH$1527,MATCH($F922&amp;$R922,AdmittedwithRecentDischarge!$I$28:$I$1527&amp;AdmittedwithRecentDischarge!$M$28:$M$1527,0)),""))</f>
        <v/>
      </c>
      <c r="T922" s="190">
        <f t="array" ref="T922">IF(ISNA(INDEX(AdmittedwithRecentDischarge!$I$28:$W$1527, (MATCH($F922&amp;$R922,AdmittedwithRecentDischarge!$I$28:$I$1527&amp;AdmittedwithRecentDischarge!$M$28:$M$1527,0)))),"",INDEX(AdmittedwithRecentDischarge!$I$28:$W$1527, (MATCH($F922&amp;$R922,AdmittedwithRecentDischarge!$I$28:$I$1527&amp;AdmittedwithRecentDischarge!$M$28:$M$1527,0)),9))</f>
        <v>0</v>
      </c>
      <c r="U922" s="191">
        <f t="array" ref="U922">IF(ISNA(INDEX(AdmittedwithRecentDischarge!$I$28:$W$1527, (MATCH($F922&amp;$R922,AdmittedwithRecentDischarge!$I$28:$I$1527&amp;AdmittedwithRecentDischarge!$M$28:$M$1527,0)))),"",INDEX(AdmittedwithRecentDischarge!$I$28:$W$1527, (MATCH($F922&amp;$R922,AdmittedwithRecentDischarge!$I$28:$I$1527&amp;AdmittedwithRecentDischarge!$M$28:$M$1527,0)),11))</f>
        <v>0</v>
      </c>
      <c r="V922" s="191">
        <f t="array" ref="V922">IF(ISNA(INDEX(AdmittedwithRecentDischarge!$I$28:$W$1527, (MATCH($F922&amp;$R922,AdmittedwithRecentDischarge!$I$28:$I$1527&amp;AdmittedwithRecentDischarge!$M$28:$M$1527,0)))),"",INDEX(AdmittedwithRecentDischarge!$I$28:$W$1527, (MATCH($F922&amp;$R922,AdmittedwithRecentDischarge!$I$28:$I$1527&amp;AdmittedwithRecentDischarge!$M$28:$M$1527,0)),15))</f>
        <v>0</v>
      </c>
      <c r="W922" s="228" t="b">
        <f t="shared" si="88"/>
        <v>0</v>
      </c>
      <c r="X922" s="224" t="str">
        <f t="array" ref="X922">IF(ISNA(VLOOKUP($F922, AdmittedwithRecentDischarge!$I$28:$I$1527,1,FALSE)),"",MAX(IF((AdmittedwithRecentDischarge!$I$28:$I$1527=$F922)*(AdmittedwithRecentDischarge!$K$28:$K$1527&lt;=TransferLog!$J922),AdmittedwithRecentDischarge!$K$28:$K$1527)))</f>
        <v/>
      </c>
      <c r="Y922" s="224" t="b">
        <f t="shared" si="89"/>
        <v>0</v>
      </c>
      <c r="Z922" s="208"/>
      <c r="AA922" s="207" t="str">
        <f t="shared" si="86"/>
        <v/>
      </c>
      <c r="AB922" s="212" t="b">
        <f t="shared" si="90"/>
        <v>0</v>
      </c>
      <c r="AC922" s="213">
        <f t="shared" si="87"/>
        <v>0</v>
      </c>
      <c r="AD922" s="298"/>
      <c r="AE922" s="299"/>
      <c r="AF922" s="21">
        <f t="shared" si="85"/>
        <v>0</v>
      </c>
    </row>
    <row r="923" spans="1:32" s="21" customFormat="1" ht="16.5" customHeight="1">
      <c r="A923" s="22"/>
      <c r="B923" s="22"/>
      <c r="C923" s="22"/>
      <c r="D923" s="115">
        <f t="shared" si="84"/>
        <v>903</v>
      </c>
      <c r="E923" s="248" t="str">
        <f t="array" ref="E923">IF($F923&lt;&gt;"",INDEX(DropDownLists!$K$10:$K$2516,MATCH($F923,DropDownLists!$L$10:$L$2516,0)),"")</f>
        <v/>
      </c>
      <c r="F923" s="116"/>
      <c r="G923" s="118"/>
      <c r="I923" s="144"/>
      <c r="J923" s="141"/>
      <c r="K923" s="145"/>
      <c r="L923" s="146"/>
      <c r="M923" s="195" t="str">
        <f t="array" ref="M923">IF($L923&lt;&gt;"",INDEX(DropDownLists!$H$10:$H$2516,MATCH($L923,DropDownLists!$I$10:$I$2516,0)),"")</f>
        <v/>
      </c>
      <c r="N923" s="148"/>
      <c r="O923" s="148"/>
      <c r="P923" s="146"/>
      <c r="Q923" s="148" t="s">
        <v>190</v>
      </c>
      <c r="R923" s="119" t="str">
        <f t="array" ref="R923">IF(ISNA(VLOOKUP($F923, AdmittedwithRecentDischarge!$I$28:$I$1527,1,FALSE)),"",MAX(IF((AdmittedwithRecentDischarge!$I$28:$I$1527=$F923)*(AdmittedwithRecentDischarge!$M$28:$M$1527&lt;=TransferLog!$J923),AdmittedwithRecentDischarge!$M$28:$M$1527)))</f>
        <v/>
      </c>
      <c r="S923" s="120" t="str">
        <f t="array" ref="S923">IF(ISNA(INDEX(AdmittedwithRecentDischarge!$AH$28:$AH$1527,MATCH($F923&amp;$R923,AdmittedwithRecentDischarge!$I$28:$I$1527&amp;AdmittedwithRecentDischarge!$M$28:$M$1527,0))),"", IF($R923&lt;&gt;"",INDEX(AdmittedwithRecentDischarge!$AH$28:$AH$1527,MATCH($F923&amp;$R923,AdmittedwithRecentDischarge!$I$28:$I$1527&amp;AdmittedwithRecentDischarge!$M$28:$M$1527,0)),""))</f>
        <v/>
      </c>
      <c r="T923" s="190">
        <f t="array" ref="T923">IF(ISNA(INDEX(AdmittedwithRecentDischarge!$I$28:$W$1527, (MATCH($F923&amp;$R923,AdmittedwithRecentDischarge!$I$28:$I$1527&amp;AdmittedwithRecentDischarge!$M$28:$M$1527,0)))),"",INDEX(AdmittedwithRecentDischarge!$I$28:$W$1527, (MATCH($F923&amp;$R923,AdmittedwithRecentDischarge!$I$28:$I$1527&amp;AdmittedwithRecentDischarge!$M$28:$M$1527,0)),9))</f>
        <v>0</v>
      </c>
      <c r="U923" s="191">
        <f t="array" ref="U923">IF(ISNA(INDEX(AdmittedwithRecentDischarge!$I$28:$W$1527, (MATCH($F923&amp;$R923,AdmittedwithRecentDischarge!$I$28:$I$1527&amp;AdmittedwithRecentDischarge!$M$28:$M$1527,0)))),"",INDEX(AdmittedwithRecentDischarge!$I$28:$W$1527, (MATCH($F923&amp;$R923,AdmittedwithRecentDischarge!$I$28:$I$1527&amp;AdmittedwithRecentDischarge!$M$28:$M$1527,0)),11))</f>
        <v>0</v>
      </c>
      <c r="V923" s="191">
        <f t="array" ref="V923">IF(ISNA(INDEX(AdmittedwithRecentDischarge!$I$28:$W$1527, (MATCH($F923&amp;$R923,AdmittedwithRecentDischarge!$I$28:$I$1527&amp;AdmittedwithRecentDischarge!$M$28:$M$1527,0)))),"",INDEX(AdmittedwithRecentDischarge!$I$28:$W$1527, (MATCH($F923&amp;$R923,AdmittedwithRecentDischarge!$I$28:$I$1527&amp;AdmittedwithRecentDischarge!$M$28:$M$1527,0)),15))</f>
        <v>0</v>
      </c>
      <c r="W923" s="228" t="b">
        <f t="shared" si="88"/>
        <v>0</v>
      </c>
      <c r="X923" s="224" t="str">
        <f t="array" ref="X923">IF(ISNA(VLOOKUP($F923, AdmittedwithRecentDischarge!$I$28:$I$1527,1,FALSE)),"",MAX(IF((AdmittedwithRecentDischarge!$I$28:$I$1527=$F923)*(AdmittedwithRecentDischarge!$K$28:$K$1527&lt;=TransferLog!$J923),AdmittedwithRecentDischarge!$K$28:$K$1527)))</f>
        <v/>
      </c>
      <c r="Y923" s="224" t="b">
        <f t="shared" si="89"/>
        <v>0</v>
      </c>
      <c r="Z923" s="208"/>
      <c r="AA923" s="207" t="str">
        <f t="shared" si="86"/>
        <v/>
      </c>
      <c r="AB923" s="212" t="b">
        <f t="shared" si="90"/>
        <v>0</v>
      </c>
      <c r="AC923" s="213">
        <f t="shared" si="87"/>
        <v>0</v>
      </c>
      <c r="AD923" s="298"/>
      <c r="AE923" s="299"/>
      <c r="AF923" s="21">
        <f t="shared" si="85"/>
        <v>0</v>
      </c>
    </row>
    <row r="924" spans="1:32" s="21" customFormat="1" ht="16.5" customHeight="1">
      <c r="A924" s="22"/>
      <c r="B924" s="22"/>
      <c r="C924" s="22"/>
      <c r="D924" s="115">
        <f t="shared" si="84"/>
        <v>904</v>
      </c>
      <c r="E924" s="248" t="str">
        <f t="array" ref="E924">IF($F924&lt;&gt;"",INDEX(DropDownLists!$K$10:$K$2516,MATCH($F924,DropDownLists!$L$10:$L$2516,0)),"")</f>
        <v/>
      </c>
      <c r="F924" s="116"/>
      <c r="G924" s="118"/>
      <c r="I924" s="144"/>
      <c r="J924" s="141"/>
      <c r="K924" s="145"/>
      <c r="L924" s="146"/>
      <c r="M924" s="195" t="str">
        <f t="array" ref="M924">IF($L924&lt;&gt;"",INDEX(DropDownLists!$H$10:$H$2516,MATCH($L924,DropDownLists!$I$10:$I$2516,0)),"")</f>
        <v/>
      </c>
      <c r="N924" s="148"/>
      <c r="O924" s="148"/>
      <c r="P924" s="146"/>
      <c r="Q924" s="148" t="s">
        <v>190</v>
      </c>
      <c r="R924" s="119" t="str">
        <f t="array" ref="R924">IF(ISNA(VLOOKUP($F924, AdmittedwithRecentDischarge!$I$28:$I$1527,1,FALSE)),"",MAX(IF((AdmittedwithRecentDischarge!$I$28:$I$1527=$F924)*(AdmittedwithRecentDischarge!$M$28:$M$1527&lt;=TransferLog!$J924),AdmittedwithRecentDischarge!$M$28:$M$1527)))</f>
        <v/>
      </c>
      <c r="S924" s="120" t="str">
        <f t="array" ref="S924">IF(ISNA(INDEX(AdmittedwithRecentDischarge!$AH$28:$AH$1527,MATCH($F924&amp;$R924,AdmittedwithRecentDischarge!$I$28:$I$1527&amp;AdmittedwithRecentDischarge!$M$28:$M$1527,0))),"", IF($R924&lt;&gt;"",INDEX(AdmittedwithRecentDischarge!$AH$28:$AH$1527,MATCH($F924&amp;$R924,AdmittedwithRecentDischarge!$I$28:$I$1527&amp;AdmittedwithRecentDischarge!$M$28:$M$1527,0)),""))</f>
        <v/>
      </c>
      <c r="T924" s="190">
        <f t="array" ref="T924">IF(ISNA(INDEX(AdmittedwithRecentDischarge!$I$28:$W$1527, (MATCH($F924&amp;$R924,AdmittedwithRecentDischarge!$I$28:$I$1527&amp;AdmittedwithRecentDischarge!$M$28:$M$1527,0)))),"",INDEX(AdmittedwithRecentDischarge!$I$28:$W$1527, (MATCH($F924&amp;$R924,AdmittedwithRecentDischarge!$I$28:$I$1527&amp;AdmittedwithRecentDischarge!$M$28:$M$1527,0)),9))</f>
        <v>0</v>
      </c>
      <c r="U924" s="191">
        <f t="array" ref="U924">IF(ISNA(INDEX(AdmittedwithRecentDischarge!$I$28:$W$1527, (MATCH($F924&amp;$R924,AdmittedwithRecentDischarge!$I$28:$I$1527&amp;AdmittedwithRecentDischarge!$M$28:$M$1527,0)))),"",INDEX(AdmittedwithRecentDischarge!$I$28:$W$1527, (MATCH($F924&amp;$R924,AdmittedwithRecentDischarge!$I$28:$I$1527&amp;AdmittedwithRecentDischarge!$M$28:$M$1527,0)),11))</f>
        <v>0</v>
      </c>
      <c r="V924" s="191">
        <f t="array" ref="V924">IF(ISNA(INDEX(AdmittedwithRecentDischarge!$I$28:$W$1527, (MATCH($F924&amp;$R924,AdmittedwithRecentDischarge!$I$28:$I$1527&amp;AdmittedwithRecentDischarge!$M$28:$M$1527,0)))),"",INDEX(AdmittedwithRecentDischarge!$I$28:$W$1527, (MATCH($F924&amp;$R924,AdmittedwithRecentDischarge!$I$28:$I$1527&amp;AdmittedwithRecentDischarge!$M$28:$M$1527,0)),15))</f>
        <v>0</v>
      </c>
      <c r="W924" s="228" t="b">
        <f t="shared" si="88"/>
        <v>0</v>
      </c>
      <c r="X924" s="224" t="str">
        <f t="array" ref="X924">IF(ISNA(VLOOKUP($F924, AdmittedwithRecentDischarge!$I$28:$I$1527,1,FALSE)),"",MAX(IF((AdmittedwithRecentDischarge!$I$28:$I$1527=$F924)*(AdmittedwithRecentDischarge!$K$28:$K$1527&lt;=TransferLog!$J924),AdmittedwithRecentDischarge!$K$28:$K$1527)))</f>
        <v/>
      </c>
      <c r="Y924" s="224" t="b">
        <f t="shared" si="89"/>
        <v>0</v>
      </c>
      <c r="Z924" s="208"/>
      <c r="AA924" s="207" t="str">
        <f t="shared" si="86"/>
        <v/>
      </c>
      <c r="AB924" s="212" t="b">
        <f t="shared" si="90"/>
        <v>0</v>
      </c>
      <c r="AC924" s="213">
        <f t="shared" si="87"/>
        <v>0</v>
      </c>
      <c r="AD924" s="298"/>
      <c r="AE924" s="299"/>
      <c r="AF924" s="21">
        <f t="shared" si="85"/>
        <v>0</v>
      </c>
    </row>
    <row r="925" spans="1:32" s="21" customFormat="1" ht="16.5" customHeight="1">
      <c r="A925" s="22"/>
      <c r="B925" s="22"/>
      <c r="C925" s="22"/>
      <c r="D925" s="115">
        <f t="shared" si="84"/>
        <v>905</v>
      </c>
      <c r="E925" s="248" t="str">
        <f t="array" ref="E925">IF($F925&lt;&gt;"",INDEX(DropDownLists!$K$10:$K$2516,MATCH($F925,DropDownLists!$L$10:$L$2516,0)),"")</f>
        <v/>
      </c>
      <c r="F925" s="116"/>
      <c r="G925" s="118"/>
      <c r="I925" s="144"/>
      <c r="J925" s="141"/>
      <c r="K925" s="145"/>
      <c r="L925" s="146"/>
      <c r="M925" s="195" t="str">
        <f t="array" ref="M925">IF($L925&lt;&gt;"",INDEX(DropDownLists!$H$10:$H$2516,MATCH($L925,DropDownLists!$I$10:$I$2516,0)),"")</f>
        <v/>
      </c>
      <c r="N925" s="148"/>
      <c r="O925" s="148"/>
      <c r="P925" s="146"/>
      <c r="Q925" s="148" t="s">
        <v>190</v>
      </c>
      <c r="R925" s="119" t="str">
        <f t="array" ref="R925">IF(ISNA(VLOOKUP($F925, AdmittedwithRecentDischarge!$I$28:$I$1527,1,FALSE)),"",MAX(IF((AdmittedwithRecentDischarge!$I$28:$I$1527=$F925)*(AdmittedwithRecentDischarge!$M$28:$M$1527&lt;=TransferLog!$J925),AdmittedwithRecentDischarge!$M$28:$M$1527)))</f>
        <v/>
      </c>
      <c r="S925" s="120" t="str">
        <f t="array" ref="S925">IF(ISNA(INDEX(AdmittedwithRecentDischarge!$AH$28:$AH$1527,MATCH($F925&amp;$R925,AdmittedwithRecentDischarge!$I$28:$I$1527&amp;AdmittedwithRecentDischarge!$M$28:$M$1527,0))),"", IF($R925&lt;&gt;"",INDEX(AdmittedwithRecentDischarge!$AH$28:$AH$1527,MATCH($F925&amp;$R925,AdmittedwithRecentDischarge!$I$28:$I$1527&amp;AdmittedwithRecentDischarge!$M$28:$M$1527,0)),""))</f>
        <v/>
      </c>
      <c r="T925" s="190">
        <f t="array" ref="T925">IF(ISNA(INDEX(AdmittedwithRecentDischarge!$I$28:$W$1527, (MATCH($F925&amp;$R925,AdmittedwithRecentDischarge!$I$28:$I$1527&amp;AdmittedwithRecentDischarge!$M$28:$M$1527,0)))),"",INDEX(AdmittedwithRecentDischarge!$I$28:$W$1527, (MATCH($F925&amp;$R925,AdmittedwithRecentDischarge!$I$28:$I$1527&amp;AdmittedwithRecentDischarge!$M$28:$M$1527,0)),9))</f>
        <v>0</v>
      </c>
      <c r="U925" s="191">
        <f t="array" ref="U925">IF(ISNA(INDEX(AdmittedwithRecentDischarge!$I$28:$W$1527, (MATCH($F925&amp;$R925,AdmittedwithRecentDischarge!$I$28:$I$1527&amp;AdmittedwithRecentDischarge!$M$28:$M$1527,0)))),"",INDEX(AdmittedwithRecentDischarge!$I$28:$W$1527, (MATCH($F925&amp;$R925,AdmittedwithRecentDischarge!$I$28:$I$1527&amp;AdmittedwithRecentDischarge!$M$28:$M$1527,0)),11))</f>
        <v>0</v>
      </c>
      <c r="V925" s="191">
        <f t="array" ref="V925">IF(ISNA(INDEX(AdmittedwithRecentDischarge!$I$28:$W$1527, (MATCH($F925&amp;$R925,AdmittedwithRecentDischarge!$I$28:$I$1527&amp;AdmittedwithRecentDischarge!$M$28:$M$1527,0)))),"",INDEX(AdmittedwithRecentDischarge!$I$28:$W$1527, (MATCH($F925&amp;$R925,AdmittedwithRecentDischarge!$I$28:$I$1527&amp;AdmittedwithRecentDischarge!$M$28:$M$1527,0)),15))</f>
        <v>0</v>
      </c>
      <c r="W925" s="228" t="b">
        <f t="shared" si="88"/>
        <v>0</v>
      </c>
      <c r="X925" s="224" t="str">
        <f t="array" ref="X925">IF(ISNA(VLOOKUP($F925, AdmittedwithRecentDischarge!$I$28:$I$1527,1,FALSE)),"",MAX(IF((AdmittedwithRecentDischarge!$I$28:$I$1527=$F925)*(AdmittedwithRecentDischarge!$K$28:$K$1527&lt;=TransferLog!$J925),AdmittedwithRecentDischarge!$K$28:$K$1527)))</f>
        <v/>
      </c>
      <c r="Y925" s="224" t="b">
        <f t="shared" si="89"/>
        <v>0</v>
      </c>
      <c r="Z925" s="208"/>
      <c r="AA925" s="207" t="str">
        <f t="shared" si="86"/>
        <v/>
      </c>
      <c r="AB925" s="212" t="b">
        <f t="shared" si="90"/>
        <v>0</v>
      </c>
      <c r="AC925" s="213">
        <f t="shared" si="87"/>
        <v>0</v>
      </c>
      <c r="AD925" s="298"/>
      <c r="AE925" s="299"/>
      <c r="AF925" s="21">
        <f t="shared" si="85"/>
        <v>0</v>
      </c>
    </row>
    <row r="926" spans="1:32" s="21" customFormat="1" ht="16.5" customHeight="1">
      <c r="A926" s="22"/>
      <c r="B926" s="22"/>
      <c r="C926" s="22"/>
      <c r="D926" s="115">
        <f t="shared" si="84"/>
        <v>906</v>
      </c>
      <c r="E926" s="248" t="str">
        <f t="array" ref="E926">IF($F926&lt;&gt;"",INDEX(DropDownLists!$K$10:$K$2516,MATCH($F926,DropDownLists!$L$10:$L$2516,0)),"")</f>
        <v/>
      </c>
      <c r="F926" s="116"/>
      <c r="G926" s="118"/>
      <c r="I926" s="144"/>
      <c r="J926" s="141"/>
      <c r="K926" s="145"/>
      <c r="L926" s="146"/>
      <c r="M926" s="195" t="str">
        <f t="array" ref="M926">IF($L926&lt;&gt;"",INDEX(DropDownLists!$H$10:$H$2516,MATCH($L926,DropDownLists!$I$10:$I$2516,0)),"")</f>
        <v/>
      </c>
      <c r="N926" s="148"/>
      <c r="O926" s="148"/>
      <c r="P926" s="146"/>
      <c r="Q926" s="148" t="s">
        <v>190</v>
      </c>
      <c r="R926" s="119" t="str">
        <f t="array" ref="R926">IF(ISNA(VLOOKUP($F926, AdmittedwithRecentDischarge!$I$28:$I$1527,1,FALSE)),"",MAX(IF((AdmittedwithRecentDischarge!$I$28:$I$1527=$F926)*(AdmittedwithRecentDischarge!$M$28:$M$1527&lt;=TransferLog!$J926),AdmittedwithRecentDischarge!$M$28:$M$1527)))</f>
        <v/>
      </c>
      <c r="S926" s="120" t="str">
        <f t="array" ref="S926">IF(ISNA(INDEX(AdmittedwithRecentDischarge!$AH$28:$AH$1527,MATCH($F926&amp;$R926,AdmittedwithRecentDischarge!$I$28:$I$1527&amp;AdmittedwithRecentDischarge!$M$28:$M$1527,0))),"", IF($R926&lt;&gt;"",INDEX(AdmittedwithRecentDischarge!$AH$28:$AH$1527,MATCH($F926&amp;$R926,AdmittedwithRecentDischarge!$I$28:$I$1527&amp;AdmittedwithRecentDischarge!$M$28:$M$1527,0)),""))</f>
        <v/>
      </c>
      <c r="T926" s="190">
        <f t="array" ref="T926">IF(ISNA(INDEX(AdmittedwithRecentDischarge!$I$28:$W$1527, (MATCH($F926&amp;$R926,AdmittedwithRecentDischarge!$I$28:$I$1527&amp;AdmittedwithRecentDischarge!$M$28:$M$1527,0)))),"",INDEX(AdmittedwithRecentDischarge!$I$28:$W$1527, (MATCH($F926&amp;$R926,AdmittedwithRecentDischarge!$I$28:$I$1527&amp;AdmittedwithRecentDischarge!$M$28:$M$1527,0)),9))</f>
        <v>0</v>
      </c>
      <c r="U926" s="191">
        <f t="array" ref="U926">IF(ISNA(INDEX(AdmittedwithRecentDischarge!$I$28:$W$1527, (MATCH($F926&amp;$R926,AdmittedwithRecentDischarge!$I$28:$I$1527&amp;AdmittedwithRecentDischarge!$M$28:$M$1527,0)))),"",INDEX(AdmittedwithRecentDischarge!$I$28:$W$1527, (MATCH($F926&amp;$R926,AdmittedwithRecentDischarge!$I$28:$I$1527&amp;AdmittedwithRecentDischarge!$M$28:$M$1527,0)),11))</f>
        <v>0</v>
      </c>
      <c r="V926" s="191">
        <f t="array" ref="V926">IF(ISNA(INDEX(AdmittedwithRecentDischarge!$I$28:$W$1527, (MATCH($F926&amp;$R926,AdmittedwithRecentDischarge!$I$28:$I$1527&amp;AdmittedwithRecentDischarge!$M$28:$M$1527,0)))),"",INDEX(AdmittedwithRecentDischarge!$I$28:$W$1527, (MATCH($F926&amp;$R926,AdmittedwithRecentDischarge!$I$28:$I$1527&amp;AdmittedwithRecentDischarge!$M$28:$M$1527,0)),15))</f>
        <v>0</v>
      </c>
      <c r="W926" s="228" t="b">
        <f t="shared" si="88"/>
        <v>0</v>
      </c>
      <c r="X926" s="224" t="str">
        <f t="array" ref="X926">IF(ISNA(VLOOKUP($F926, AdmittedwithRecentDischarge!$I$28:$I$1527,1,FALSE)),"",MAX(IF((AdmittedwithRecentDischarge!$I$28:$I$1527=$F926)*(AdmittedwithRecentDischarge!$K$28:$K$1527&lt;=TransferLog!$J926),AdmittedwithRecentDischarge!$K$28:$K$1527)))</f>
        <v/>
      </c>
      <c r="Y926" s="224" t="b">
        <f t="shared" si="89"/>
        <v>0</v>
      </c>
      <c r="Z926" s="208"/>
      <c r="AA926" s="207" t="str">
        <f t="shared" si="86"/>
        <v/>
      </c>
      <c r="AB926" s="212" t="b">
        <f t="shared" si="90"/>
        <v>0</v>
      </c>
      <c r="AC926" s="213">
        <f t="shared" si="87"/>
        <v>0</v>
      </c>
      <c r="AD926" s="298"/>
      <c r="AE926" s="299"/>
      <c r="AF926" s="21">
        <f t="shared" si="85"/>
        <v>0</v>
      </c>
    </row>
    <row r="927" spans="1:32" s="21" customFormat="1" ht="16.5" customHeight="1">
      <c r="A927" s="22"/>
      <c r="B927" s="22"/>
      <c r="C927" s="22"/>
      <c r="D927" s="115">
        <f t="shared" si="84"/>
        <v>907</v>
      </c>
      <c r="E927" s="248" t="str">
        <f t="array" ref="E927">IF($F927&lt;&gt;"",INDEX(DropDownLists!$K$10:$K$2516,MATCH($F927,DropDownLists!$L$10:$L$2516,0)),"")</f>
        <v/>
      </c>
      <c r="F927" s="116"/>
      <c r="G927" s="118"/>
      <c r="I927" s="144"/>
      <c r="J927" s="141"/>
      <c r="K927" s="145"/>
      <c r="L927" s="146"/>
      <c r="M927" s="195" t="str">
        <f t="array" ref="M927">IF($L927&lt;&gt;"",INDEX(DropDownLists!$H$10:$H$2516,MATCH($L927,DropDownLists!$I$10:$I$2516,0)),"")</f>
        <v/>
      </c>
      <c r="N927" s="148"/>
      <c r="O927" s="148"/>
      <c r="P927" s="146"/>
      <c r="Q927" s="148" t="s">
        <v>190</v>
      </c>
      <c r="R927" s="119" t="str">
        <f t="array" ref="R927">IF(ISNA(VLOOKUP($F927, AdmittedwithRecentDischarge!$I$28:$I$1527,1,FALSE)),"",MAX(IF((AdmittedwithRecentDischarge!$I$28:$I$1527=$F927)*(AdmittedwithRecentDischarge!$M$28:$M$1527&lt;=TransferLog!$J927),AdmittedwithRecentDischarge!$M$28:$M$1527)))</f>
        <v/>
      </c>
      <c r="S927" s="120" t="str">
        <f t="array" ref="S927">IF(ISNA(INDEX(AdmittedwithRecentDischarge!$AH$28:$AH$1527,MATCH($F927&amp;$R927,AdmittedwithRecentDischarge!$I$28:$I$1527&amp;AdmittedwithRecentDischarge!$M$28:$M$1527,0))),"", IF($R927&lt;&gt;"",INDEX(AdmittedwithRecentDischarge!$AH$28:$AH$1527,MATCH($F927&amp;$R927,AdmittedwithRecentDischarge!$I$28:$I$1527&amp;AdmittedwithRecentDischarge!$M$28:$M$1527,0)),""))</f>
        <v/>
      </c>
      <c r="T927" s="190">
        <f t="array" ref="T927">IF(ISNA(INDEX(AdmittedwithRecentDischarge!$I$28:$W$1527, (MATCH($F927&amp;$R927,AdmittedwithRecentDischarge!$I$28:$I$1527&amp;AdmittedwithRecentDischarge!$M$28:$M$1527,0)))),"",INDEX(AdmittedwithRecentDischarge!$I$28:$W$1527, (MATCH($F927&amp;$R927,AdmittedwithRecentDischarge!$I$28:$I$1527&amp;AdmittedwithRecentDischarge!$M$28:$M$1527,0)),9))</f>
        <v>0</v>
      </c>
      <c r="U927" s="191">
        <f t="array" ref="U927">IF(ISNA(INDEX(AdmittedwithRecentDischarge!$I$28:$W$1527, (MATCH($F927&amp;$R927,AdmittedwithRecentDischarge!$I$28:$I$1527&amp;AdmittedwithRecentDischarge!$M$28:$M$1527,0)))),"",INDEX(AdmittedwithRecentDischarge!$I$28:$W$1527, (MATCH($F927&amp;$R927,AdmittedwithRecentDischarge!$I$28:$I$1527&amp;AdmittedwithRecentDischarge!$M$28:$M$1527,0)),11))</f>
        <v>0</v>
      </c>
      <c r="V927" s="191">
        <f t="array" ref="V927">IF(ISNA(INDEX(AdmittedwithRecentDischarge!$I$28:$W$1527, (MATCH($F927&amp;$R927,AdmittedwithRecentDischarge!$I$28:$I$1527&amp;AdmittedwithRecentDischarge!$M$28:$M$1527,0)))),"",INDEX(AdmittedwithRecentDischarge!$I$28:$W$1527, (MATCH($F927&amp;$R927,AdmittedwithRecentDischarge!$I$28:$I$1527&amp;AdmittedwithRecentDischarge!$M$28:$M$1527,0)),15))</f>
        <v>0</v>
      </c>
      <c r="W927" s="228" t="b">
        <f t="shared" si="88"/>
        <v>0</v>
      </c>
      <c r="X927" s="224" t="str">
        <f t="array" ref="X927">IF(ISNA(VLOOKUP($F927, AdmittedwithRecentDischarge!$I$28:$I$1527,1,FALSE)),"",MAX(IF((AdmittedwithRecentDischarge!$I$28:$I$1527=$F927)*(AdmittedwithRecentDischarge!$K$28:$K$1527&lt;=TransferLog!$J927),AdmittedwithRecentDischarge!$K$28:$K$1527)))</f>
        <v/>
      </c>
      <c r="Y927" s="224" t="b">
        <f t="shared" si="89"/>
        <v>0</v>
      </c>
      <c r="Z927" s="208"/>
      <c r="AA927" s="207" t="str">
        <f t="shared" si="86"/>
        <v/>
      </c>
      <c r="AB927" s="212" t="b">
        <f t="shared" si="90"/>
        <v>0</v>
      </c>
      <c r="AC927" s="213">
        <f t="shared" si="87"/>
        <v>0</v>
      </c>
      <c r="AD927" s="298"/>
      <c r="AE927" s="299"/>
      <c r="AF927" s="21">
        <f t="shared" si="85"/>
        <v>0</v>
      </c>
    </row>
    <row r="928" spans="1:32" s="21" customFormat="1" ht="16.5" customHeight="1">
      <c r="A928" s="22"/>
      <c r="B928" s="22"/>
      <c r="C928" s="22"/>
      <c r="D928" s="115">
        <f t="shared" si="84"/>
        <v>908</v>
      </c>
      <c r="E928" s="248" t="str">
        <f t="array" ref="E928">IF($F928&lt;&gt;"",INDEX(DropDownLists!$K$10:$K$2516,MATCH($F928,DropDownLists!$L$10:$L$2516,0)),"")</f>
        <v/>
      </c>
      <c r="F928" s="116"/>
      <c r="G928" s="118"/>
      <c r="I928" s="144"/>
      <c r="J928" s="141"/>
      <c r="K928" s="145"/>
      <c r="L928" s="146"/>
      <c r="M928" s="195" t="str">
        <f t="array" ref="M928">IF($L928&lt;&gt;"",INDEX(DropDownLists!$H$10:$H$2516,MATCH($L928,DropDownLists!$I$10:$I$2516,0)),"")</f>
        <v/>
      </c>
      <c r="N928" s="148"/>
      <c r="O928" s="148"/>
      <c r="P928" s="146"/>
      <c r="Q928" s="148" t="s">
        <v>190</v>
      </c>
      <c r="R928" s="119" t="str">
        <f t="array" ref="R928">IF(ISNA(VLOOKUP($F928, AdmittedwithRecentDischarge!$I$28:$I$1527,1,FALSE)),"",MAX(IF((AdmittedwithRecentDischarge!$I$28:$I$1527=$F928)*(AdmittedwithRecentDischarge!$M$28:$M$1527&lt;=TransferLog!$J928),AdmittedwithRecentDischarge!$M$28:$M$1527)))</f>
        <v/>
      </c>
      <c r="S928" s="120" t="str">
        <f t="array" ref="S928">IF(ISNA(INDEX(AdmittedwithRecentDischarge!$AH$28:$AH$1527,MATCH($F928&amp;$R928,AdmittedwithRecentDischarge!$I$28:$I$1527&amp;AdmittedwithRecentDischarge!$M$28:$M$1527,0))),"", IF($R928&lt;&gt;"",INDEX(AdmittedwithRecentDischarge!$AH$28:$AH$1527,MATCH($F928&amp;$R928,AdmittedwithRecentDischarge!$I$28:$I$1527&amp;AdmittedwithRecentDischarge!$M$28:$M$1527,0)),""))</f>
        <v/>
      </c>
      <c r="T928" s="190">
        <f t="array" ref="T928">IF(ISNA(INDEX(AdmittedwithRecentDischarge!$I$28:$W$1527, (MATCH($F928&amp;$R928,AdmittedwithRecentDischarge!$I$28:$I$1527&amp;AdmittedwithRecentDischarge!$M$28:$M$1527,0)))),"",INDEX(AdmittedwithRecentDischarge!$I$28:$W$1527, (MATCH($F928&amp;$R928,AdmittedwithRecentDischarge!$I$28:$I$1527&amp;AdmittedwithRecentDischarge!$M$28:$M$1527,0)),9))</f>
        <v>0</v>
      </c>
      <c r="U928" s="191">
        <f t="array" ref="U928">IF(ISNA(INDEX(AdmittedwithRecentDischarge!$I$28:$W$1527, (MATCH($F928&amp;$R928,AdmittedwithRecentDischarge!$I$28:$I$1527&amp;AdmittedwithRecentDischarge!$M$28:$M$1527,0)))),"",INDEX(AdmittedwithRecentDischarge!$I$28:$W$1527, (MATCH($F928&amp;$R928,AdmittedwithRecentDischarge!$I$28:$I$1527&amp;AdmittedwithRecentDischarge!$M$28:$M$1527,0)),11))</f>
        <v>0</v>
      </c>
      <c r="V928" s="191">
        <f t="array" ref="V928">IF(ISNA(INDEX(AdmittedwithRecentDischarge!$I$28:$W$1527, (MATCH($F928&amp;$R928,AdmittedwithRecentDischarge!$I$28:$I$1527&amp;AdmittedwithRecentDischarge!$M$28:$M$1527,0)))),"",INDEX(AdmittedwithRecentDischarge!$I$28:$W$1527, (MATCH($F928&amp;$R928,AdmittedwithRecentDischarge!$I$28:$I$1527&amp;AdmittedwithRecentDischarge!$M$28:$M$1527,0)),15))</f>
        <v>0</v>
      </c>
      <c r="W928" s="228" t="b">
        <f t="shared" si="88"/>
        <v>0</v>
      </c>
      <c r="X928" s="224" t="str">
        <f t="array" ref="X928">IF(ISNA(VLOOKUP($F928, AdmittedwithRecentDischarge!$I$28:$I$1527,1,FALSE)),"",MAX(IF((AdmittedwithRecentDischarge!$I$28:$I$1527=$F928)*(AdmittedwithRecentDischarge!$K$28:$K$1527&lt;=TransferLog!$J928),AdmittedwithRecentDischarge!$K$28:$K$1527)))</f>
        <v/>
      </c>
      <c r="Y928" s="224" t="b">
        <f t="shared" si="89"/>
        <v>0</v>
      </c>
      <c r="Z928" s="208"/>
      <c r="AA928" s="207" t="str">
        <f t="shared" si="86"/>
        <v/>
      </c>
      <c r="AB928" s="212" t="b">
        <f t="shared" si="90"/>
        <v>0</v>
      </c>
      <c r="AC928" s="213">
        <f t="shared" si="87"/>
        <v>0</v>
      </c>
      <c r="AD928" s="298"/>
      <c r="AE928" s="299"/>
      <c r="AF928" s="21">
        <f t="shared" si="85"/>
        <v>0</v>
      </c>
    </row>
    <row r="929" spans="1:32" s="21" customFormat="1" ht="16.5" customHeight="1">
      <c r="A929" s="22"/>
      <c r="B929" s="22"/>
      <c r="C929" s="22"/>
      <c r="D929" s="115">
        <f t="shared" si="84"/>
        <v>909</v>
      </c>
      <c r="E929" s="248" t="str">
        <f t="array" ref="E929">IF($F929&lt;&gt;"",INDEX(DropDownLists!$K$10:$K$2516,MATCH($F929,DropDownLists!$L$10:$L$2516,0)),"")</f>
        <v/>
      </c>
      <c r="F929" s="116"/>
      <c r="G929" s="118"/>
      <c r="I929" s="144"/>
      <c r="J929" s="141"/>
      <c r="K929" s="145"/>
      <c r="L929" s="146"/>
      <c r="M929" s="195" t="str">
        <f t="array" ref="M929">IF($L929&lt;&gt;"",INDEX(DropDownLists!$H$10:$H$2516,MATCH($L929,DropDownLists!$I$10:$I$2516,0)),"")</f>
        <v/>
      </c>
      <c r="N929" s="148"/>
      <c r="O929" s="148"/>
      <c r="P929" s="146"/>
      <c r="Q929" s="148" t="s">
        <v>190</v>
      </c>
      <c r="R929" s="119" t="str">
        <f t="array" ref="R929">IF(ISNA(VLOOKUP($F929, AdmittedwithRecentDischarge!$I$28:$I$1527,1,FALSE)),"",MAX(IF((AdmittedwithRecentDischarge!$I$28:$I$1527=$F929)*(AdmittedwithRecentDischarge!$M$28:$M$1527&lt;=TransferLog!$J929),AdmittedwithRecentDischarge!$M$28:$M$1527)))</f>
        <v/>
      </c>
      <c r="S929" s="120" t="str">
        <f t="array" ref="S929">IF(ISNA(INDEX(AdmittedwithRecentDischarge!$AH$28:$AH$1527,MATCH($F929&amp;$R929,AdmittedwithRecentDischarge!$I$28:$I$1527&amp;AdmittedwithRecentDischarge!$M$28:$M$1527,0))),"", IF($R929&lt;&gt;"",INDEX(AdmittedwithRecentDischarge!$AH$28:$AH$1527,MATCH($F929&amp;$R929,AdmittedwithRecentDischarge!$I$28:$I$1527&amp;AdmittedwithRecentDischarge!$M$28:$M$1527,0)),""))</f>
        <v/>
      </c>
      <c r="T929" s="190">
        <f t="array" ref="T929">IF(ISNA(INDEX(AdmittedwithRecentDischarge!$I$28:$W$1527, (MATCH($F929&amp;$R929,AdmittedwithRecentDischarge!$I$28:$I$1527&amp;AdmittedwithRecentDischarge!$M$28:$M$1527,0)))),"",INDEX(AdmittedwithRecentDischarge!$I$28:$W$1527, (MATCH($F929&amp;$R929,AdmittedwithRecentDischarge!$I$28:$I$1527&amp;AdmittedwithRecentDischarge!$M$28:$M$1527,0)),9))</f>
        <v>0</v>
      </c>
      <c r="U929" s="191">
        <f t="array" ref="U929">IF(ISNA(INDEX(AdmittedwithRecentDischarge!$I$28:$W$1527, (MATCH($F929&amp;$R929,AdmittedwithRecentDischarge!$I$28:$I$1527&amp;AdmittedwithRecentDischarge!$M$28:$M$1527,0)))),"",INDEX(AdmittedwithRecentDischarge!$I$28:$W$1527, (MATCH($F929&amp;$R929,AdmittedwithRecentDischarge!$I$28:$I$1527&amp;AdmittedwithRecentDischarge!$M$28:$M$1527,0)),11))</f>
        <v>0</v>
      </c>
      <c r="V929" s="191">
        <f t="array" ref="V929">IF(ISNA(INDEX(AdmittedwithRecentDischarge!$I$28:$W$1527, (MATCH($F929&amp;$R929,AdmittedwithRecentDischarge!$I$28:$I$1527&amp;AdmittedwithRecentDischarge!$M$28:$M$1527,0)))),"",INDEX(AdmittedwithRecentDischarge!$I$28:$W$1527, (MATCH($F929&amp;$R929,AdmittedwithRecentDischarge!$I$28:$I$1527&amp;AdmittedwithRecentDischarge!$M$28:$M$1527,0)),15))</f>
        <v>0</v>
      </c>
      <c r="W929" s="228" t="b">
        <f t="shared" si="88"/>
        <v>0</v>
      </c>
      <c r="X929" s="224" t="str">
        <f t="array" ref="X929">IF(ISNA(VLOOKUP($F929, AdmittedwithRecentDischarge!$I$28:$I$1527,1,FALSE)),"",MAX(IF((AdmittedwithRecentDischarge!$I$28:$I$1527=$F929)*(AdmittedwithRecentDischarge!$K$28:$K$1527&lt;=TransferLog!$J929),AdmittedwithRecentDischarge!$K$28:$K$1527)))</f>
        <v/>
      </c>
      <c r="Y929" s="224" t="b">
        <f t="shared" si="89"/>
        <v>0</v>
      </c>
      <c r="Z929" s="208"/>
      <c r="AA929" s="207" t="str">
        <f t="shared" si="86"/>
        <v/>
      </c>
      <c r="AB929" s="212" t="b">
        <f t="shared" si="90"/>
        <v>0</v>
      </c>
      <c r="AC929" s="213">
        <f t="shared" si="87"/>
        <v>0</v>
      </c>
      <c r="AD929" s="298"/>
      <c r="AE929" s="299"/>
      <c r="AF929" s="21">
        <f t="shared" si="85"/>
        <v>0</v>
      </c>
    </row>
    <row r="930" spans="1:32" s="21" customFormat="1" ht="16.5" customHeight="1">
      <c r="A930" s="22"/>
      <c r="B930" s="22"/>
      <c r="C930" s="22"/>
      <c r="D930" s="115">
        <f t="shared" si="84"/>
        <v>910</v>
      </c>
      <c r="E930" s="248" t="str">
        <f t="array" ref="E930">IF($F930&lt;&gt;"",INDEX(DropDownLists!$K$10:$K$2516,MATCH($F930,DropDownLists!$L$10:$L$2516,0)),"")</f>
        <v/>
      </c>
      <c r="F930" s="116"/>
      <c r="G930" s="118"/>
      <c r="I930" s="144"/>
      <c r="J930" s="141"/>
      <c r="K930" s="145"/>
      <c r="L930" s="146"/>
      <c r="M930" s="195" t="str">
        <f t="array" ref="M930">IF($L930&lt;&gt;"",INDEX(DropDownLists!$H$10:$H$2516,MATCH($L930,DropDownLists!$I$10:$I$2516,0)),"")</f>
        <v/>
      </c>
      <c r="N930" s="148"/>
      <c r="O930" s="148"/>
      <c r="P930" s="146"/>
      <c r="Q930" s="148" t="s">
        <v>190</v>
      </c>
      <c r="R930" s="119" t="str">
        <f t="array" ref="R930">IF(ISNA(VLOOKUP($F930, AdmittedwithRecentDischarge!$I$28:$I$1527,1,FALSE)),"",MAX(IF((AdmittedwithRecentDischarge!$I$28:$I$1527=$F930)*(AdmittedwithRecentDischarge!$M$28:$M$1527&lt;=TransferLog!$J930),AdmittedwithRecentDischarge!$M$28:$M$1527)))</f>
        <v/>
      </c>
      <c r="S930" s="120" t="str">
        <f t="array" ref="S930">IF(ISNA(INDEX(AdmittedwithRecentDischarge!$AH$28:$AH$1527,MATCH($F930&amp;$R930,AdmittedwithRecentDischarge!$I$28:$I$1527&amp;AdmittedwithRecentDischarge!$M$28:$M$1527,0))),"", IF($R930&lt;&gt;"",INDEX(AdmittedwithRecentDischarge!$AH$28:$AH$1527,MATCH($F930&amp;$R930,AdmittedwithRecentDischarge!$I$28:$I$1527&amp;AdmittedwithRecentDischarge!$M$28:$M$1527,0)),""))</f>
        <v/>
      </c>
      <c r="T930" s="190">
        <f t="array" ref="T930">IF(ISNA(INDEX(AdmittedwithRecentDischarge!$I$28:$W$1527, (MATCH($F930&amp;$R930,AdmittedwithRecentDischarge!$I$28:$I$1527&amp;AdmittedwithRecentDischarge!$M$28:$M$1527,0)))),"",INDEX(AdmittedwithRecentDischarge!$I$28:$W$1527, (MATCH($F930&amp;$R930,AdmittedwithRecentDischarge!$I$28:$I$1527&amp;AdmittedwithRecentDischarge!$M$28:$M$1527,0)),9))</f>
        <v>0</v>
      </c>
      <c r="U930" s="191">
        <f t="array" ref="U930">IF(ISNA(INDEX(AdmittedwithRecentDischarge!$I$28:$W$1527, (MATCH($F930&amp;$R930,AdmittedwithRecentDischarge!$I$28:$I$1527&amp;AdmittedwithRecentDischarge!$M$28:$M$1527,0)))),"",INDEX(AdmittedwithRecentDischarge!$I$28:$W$1527, (MATCH($F930&amp;$R930,AdmittedwithRecentDischarge!$I$28:$I$1527&amp;AdmittedwithRecentDischarge!$M$28:$M$1527,0)),11))</f>
        <v>0</v>
      </c>
      <c r="V930" s="191">
        <f t="array" ref="V930">IF(ISNA(INDEX(AdmittedwithRecentDischarge!$I$28:$W$1527, (MATCH($F930&amp;$R930,AdmittedwithRecentDischarge!$I$28:$I$1527&amp;AdmittedwithRecentDischarge!$M$28:$M$1527,0)))),"",INDEX(AdmittedwithRecentDischarge!$I$28:$W$1527, (MATCH($F930&amp;$R930,AdmittedwithRecentDischarge!$I$28:$I$1527&amp;AdmittedwithRecentDischarge!$M$28:$M$1527,0)),15))</f>
        <v>0</v>
      </c>
      <c r="W930" s="228" t="b">
        <f t="shared" si="88"/>
        <v>0</v>
      </c>
      <c r="X930" s="224" t="str">
        <f t="array" ref="X930">IF(ISNA(VLOOKUP($F930, AdmittedwithRecentDischarge!$I$28:$I$1527,1,FALSE)),"",MAX(IF((AdmittedwithRecentDischarge!$I$28:$I$1527=$F930)*(AdmittedwithRecentDischarge!$K$28:$K$1527&lt;=TransferLog!$J930),AdmittedwithRecentDischarge!$K$28:$K$1527)))</f>
        <v/>
      </c>
      <c r="Y930" s="224" t="b">
        <f t="shared" si="89"/>
        <v>0</v>
      </c>
      <c r="Z930" s="208"/>
      <c r="AA930" s="207" t="str">
        <f t="shared" si="86"/>
        <v/>
      </c>
      <c r="AB930" s="212" t="b">
        <f t="shared" si="90"/>
        <v>0</v>
      </c>
      <c r="AC930" s="213">
        <f t="shared" si="87"/>
        <v>0</v>
      </c>
      <c r="AD930" s="298"/>
      <c r="AE930" s="299"/>
      <c r="AF930" s="21">
        <f t="shared" si="85"/>
        <v>0</v>
      </c>
    </row>
    <row r="931" spans="1:32" s="21" customFormat="1" ht="16.5" customHeight="1">
      <c r="A931" s="22"/>
      <c r="B931" s="22"/>
      <c r="C931" s="22"/>
      <c r="D931" s="115">
        <f t="shared" si="84"/>
        <v>911</v>
      </c>
      <c r="E931" s="248" t="str">
        <f t="array" ref="E931">IF($F931&lt;&gt;"",INDEX(DropDownLists!$K$10:$K$2516,MATCH($F931,DropDownLists!$L$10:$L$2516,0)),"")</f>
        <v/>
      </c>
      <c r="F931" s="116"/>
      <c r="G931" s="118"/>
      <c r="I931" s="144"/>
      <c r="J931" s="141"/>
      <c r="K931" s="145"/>
      <c r="L931" s="146"/>
      <c r="M931" s="195" t="str">
        <f t="array" ref="M931">IF($L931&lt;&gt;"",INDEX(DropDownLists!$H$10:$H$2516,MATCH($L931,DropDownLists!$I$10:$I$2516,0)),"")</f>
        <v/>
      </c>
      <c r="N931" s="148"/>
      <c r="O931" s="148"/>
      <c r="P931" s="146"/>
      <c r="Q931" s="148" t="s">
        <v>190</v>
      </c>
      <c r="R931" s="119" t="str">
        <f t="array" ref="R931">IF(ISNA(VLOOKUP($F931, AdmittedwithRecentDischarge!$I$28:$I$1527,1,FALSE)),"",MAX(IF((AdmittedwithRecentDischarge!$I$28:$I$1527=$F931)*(AdmittedwithRecentDischarge!$M$28:$M$1527&lt;=TransferLog!$J931),AdmittedwithRecentDischarge!$M$28:$M$1527)))</f>
        <v/>
      </c>
      <c r="S931" s="120" t="str">
        <f t="array" ref="S931">IF(ISNA(INDEX(AdmittedwithRecentDischarge!$AH$28:$AH$1527,MATCH($F931&amp;$R931,AdmittedwithRecentDischarge!$I$28:$I$1527&amp;AdmittedwithRecentDischarge!$M$28:$M$1527,0))),"", IF($R931&lt;&gt;"",INDEX(AdmittedwithRecentDischarge!$AH$28:$AH$1527,MATCH($F931&amp;$R931,AdmittedwithRecentDischarge!$I$28:$I$1527&amp;AdmittedwithRecentDischarge!$M$28:$M$1527,0)),""))</f>
        <v/>
      </c>
      <c r="T931" s="190">
        <f t="array" ref="T931">IF(ISNA(INDEX(AdmittedwithRecentDischarge!$I$28:$W$1527, (MATCH($F931&amp;$R931,AdmittedwithRecentDischarge!$I$28:$I$1527&amp;AdmittedwithRecentDischarge!$M$28:$M$1527,0)))),"",INDEX(AdmittedwithRecentDischarge!$I$28:$W$1527, (MATCH($F931&amp;$R931,AdmittedwithRecentDischarge!$I$28:$I$1527&amp;AdmittedwithRecentDischarge!$M$28:$M$1527,0)),9))</f>
        <v>0</v>
      </c>
      <c r="U931" s="191">
        <f t="array" ref="U931">IF(ISNA(INDEX(AdmittedwithRecentDischarge!$I$28:$W$1527, (MATCH($F931&amp;$R931,AdmittedwithRecentDischarge!$I$28:$I$1527&amp;AdmittedwithRecentDischarge!$M$28:$M$1527,0)))),"",INDEX(AdmittedwithRecentDischarge!$I$28:$W$1527, (MATCH($F931&amp;$R931,AdmittedwithRecentDischarge!$I$28:$I$1527&amp;AdmittedwithRecentDischarge!$M$28:$M$1527,0)),11))</f>
        <v>0</v>
      </c>
      <c r="V931" s="191">
        <f t="array" ref="V931">IF(ISNA(INDEX(AdmittedwithRecentDischarge!$I$28:$W$1527, (MATCH($F931&amp;$R931,AdmittedwithRecentDischarge!$I$28:$I$1527&amp;AdmittedwithRecentDischarge!$M$28:$M$1527,0)))),"",INDEX(AdmittedwithRecentDischarge!$I$28:$W$1527, (MATCH($F931&amp;$R931,AdmittedwithRecentDischarge!$I$28:$I$1527&amp;AdmittedwithRecentDischarge!$M$28:$M$1527,0)),15))</f>
        <v>0</v>
      </c>
      <c r="W931" s="228" t="b">
        <f t="shared" si="88"/>
        <v>0</v>
      </c>
      <c r="X931" s="224" t="str">
        <f t="array" ref="X931">IF(ISNA(VLOOKUP($F931, AdmittedwithRecentDischarge!$I$28:$I$1527,1,FALSE)),"",MAX(IF((AdmittedwithRecentDischarge!$I$28:$I$1527=$F931)*(AdmittedwithRecentDischarge!$K$28:$K$1527&lt;=TransferLog!$J931),AdmittedwithRecentDischarge!$K$28:$K$1527)))</f>
        <v/>
      </c>
      <c r="Y931" s="224" t="b">
        <f t="shared" si="89"/>
        <v>0</v>
      </c>
      <c r="Z931" s="208"/>
      <c r="AA931" s="207" t="str">
        <f t="shared" si="86"/>
        <v/>
      </c>
      <c r="AB931" s="212" t="b">
        <f t="shared" si="90"/>
        <v>0</v>
      </c>
      <c r="AC931" s="213">
        <f t="shared" si="87"/>
        <v>0</v>
      </c>
      <c r="AD931" s="298"/>
      <c r="AE931" s="299"/>
      <c r="AF931" s="21">
        <f t="shared" si="85"/>
        <v>0</v>
      </c>
    </row>
    <row r="932" spans="1:32" s="21" customFormat="1" ht="16.5" customHeight="1">
      <c r="A932" s="22"/>
      <c r="B932" s="22"/>
      <c r="C932" s="22"/>
      <c r="D932" s="115">
        <f t="shared" si="84"/>
        <v>912</v>
      </c>
      <c r="E932" s="248" t="str">
        <f t="array" ref="E932">IF($F932&lt;&gt;"",INDEX(DropDownLists!$K$10:$K$2516,MATCH($F932,DropDownLists!$L$10:$L$2516,0)),"")</f>
        <v/>
      </c>
      <c r="F932" s="116"/>
      <c r="G932" s="118"/>
      <c r="I932" s="144"/>
      <c r="J932" s="141"/>
      <c r="K932" s="145"/>
      <c r="L932" s="146"/>
      <c r="M932" s="195" t="str">
        <f t="array" ref="M932">IF($L932&lt;&gt;"",INDEX(DropDownLists!$H$10:$H$2516,MATCH($L932,DropDownLists!$I$10:$I$2516,0)),"")</f>
        <v/>
      </c>
      <c r="N932" s="148"/>
      <c r="O932" s="148"/>
      <c r="P932" s="146"/>
      <c r="Q932" s="148" t="s">
        <v>190</v>
      </c>
      <c r="R932" s="119" t="str">
        <f t="array" ref="R932">IF(ISNA(VLOOKUP($F932, AdmittedwithRecentDischarge!$I$28:$I$1527,1,FALSE)),"",MAX(IF((AdmittedwithRecentDischarge!$I$28:$I$1527=$F932)*(AdmittedwithRecentDischarge!$M$28:$M$1527&lt;=TransferLog!$J932),AdmittedwithRecentDischarge!$M$28:$M$1527)))</f>
        <v/>
      </c>
      <c r="S932" s="120" t="str">
        <f t="array" ref="S932">IF(ISNA(INDEX(AdmittedwithRecentDischarge!$AH$28:$AH$1527,MATCH($F932&amp;$R932,AdmittedwithRecentDischarge!$I$28:$I$1527&amp;AdmittedwithRecentDischarge!$M$28:$M$1527,0))),"", IF($R932&lt;&gt;"",INDEX(AdmittedwithRecentDischarge!$AH$28:$AH$1527,MATCH($F932&amp;$R932,AdmittedwithRecentDischarge!$I$28:$I$1527&amp;AdmittedwithRecentDischarge!$M$28:$M$1527,0)),""))</f>
        <v/>
      </c>
      <c r="T932" s="190">
        <f t="array" ref="T932">IF(ISNA(INDEX(AdmittedwithRecentDischarge!$I$28:$W$1527, (MATCH($F932&amp;$R932,AdmittedwithRecentDischarge!$I$28:$I$1527&amp;AdmittedwithRecentDischarge!$M$28:$M$1527,0)))),"",INDEX(AdmittedwithRecentDischarge!$I$28:$W$1527, (MATCH($F932&amp;$R932,AdmittedwithRecentDischarge!$I$28:$I$1527&amp;AdmittedwithRecentDischarge!$M$28:$M$1527,0)),9))</f>
        <v>0</v>
      </c>
      <c r="U932" s="191">
        <f t="array" ref="U932">IF(ISNA(INDEX(AdmittedwithRecentDischarge!$I$28:$W$1527, (MATCH($F932&amp;$R932,AdmittedwithRecentDischarge!$I$28:$I$1527&amp;AdmittedwithRecentDischarge!$M$28:$M$1527,0)))),"",INDEX(AdmittedwithRecentDischarge!$I$28:$W$1527, (MATCH($F932&amp;$R932,AdmittedwithRecentDischarge!$I$28:$I$1527&amp;AdmittedwithRecentDischarge!$M$28:$M$1527,0)),11))</f>
        <v>0</v>
      </c>
      <c r="V932" s="191">
        <f t="array" ref="V932">IF(ISNA(INDEX(AdmittedwithRecentDischarge!$I$28:$W$1527, (MATCH($F932&amp;$R932,AdmittedwithRecentDischarge!$I$28:$I$1527&amp;AdmittedwithRecentDischarge!$M$28:$M$1527,0)))),"",INDEX(AdmittedwithRecentDischarge!$I$28:$W$1527, (MATCH($F932&amp;$R932,AdmittedwithRecentDischarge!$I$28:$I$1527&amp;AdmittedwithRecentDischarge!$M$28:$M$1527,0)),15))</f>
        <v>0</v>
      </c>
      <c r="W932" s="228" t="b">
        <f t="shared" si="88"/>
        <v>0</v>
      </c>
      <c r="X932" s="224" t="str">
        <f t="array" ref="X932">IF(ISNA(VLOOKUP($F932, AdmittedwithRecentDischarge!$I$28:$I$1527,1,FALSE)),"",MAX(IF((AdmittedwithRecentDischarge!$I$28:$I$1527=$F932)*(AdmittedwithRecentDischarge!$K$28:$K$1527&lt;=TransferLog!$J932),AdmittedwithRecentDischarge!$K$28:$K$1527)))</f>
        <v/>
      </c>
      <c r="Y932" s="224" t="b">
        <f t="shared" si="89"/>
        <v>0</v>
      </c>
      <c r="Z932" s="208"/>
      <c r="AA932" s="207" t="str">
        <f t="shared" si="86"/>
        <v/>
      </c>
      <c r="AB932" s="212" t="b">
        <f t="shared" si="90"/>
        <v>0</v>
      </c>
      <c r="AC932" s="213">
        <f t="shared" si="87"/>
        <v>0</v>
      </c>
      <c r="AD932" s="298"/>
      <c r="AE932" s="299"/>
      <c r="AF932" s="21">
        <f t="shared" si="85"/>
        <v>0</v>
      </c>
    </row>
    <row r="933" spans="1:32" s="21" customFormat="1" ht="16.5" customHeight="1">
      <c r="A933" s="22"/>
      <c r="B933" s="22"/>
      <c r="C933" s="22"/>
      <c r="D933" s="115">
        <f t="shared" si="84"/>
        <v>913</v>
      </c>
      <c r="E933" s="248" t="str">
        <f t="array" ref="E933">IF($F933&lt;&gt;"",INDEX(DropDownLists!$K$10:$K$2516,MATCH($F933,DropDownLists!$L$10:$L$2516,0)),"")</f>
        <v/>
      </c>
      <c r="F933" s="116"/>
      <c r="G933" s="118"/>
      <c r="I933" s="144"/>
      <c r="J933" s="141"/>
      <c r="K933" s="145"/>
      <c r="L933" s="146"/>
      <c r="M933" s="195" t="str">
        <f t="array" ref="M933">IF($L933&lt;&gt;"",INDEX(DropDownLists!$H$10:$H$2516,MATCH($L933,DropDownLists!$I$10:$I$2516,0)),"")</f>
        <v/>
      </c>
      <c r="N933" s="148"/>
      <c r="O933" s="148"/>
      <c r="P933" s="146"/>
      <c r="Q933" s="148" t="s">
        <v>190</v>
      </c>
      <c r="R933" s="119" t="str">
        <f t="array" ref="R933">IF(ISNA(VLOOKUP($F933, AdmittedwithRecentDischarge!$I$28:$I$1527,1,FALSE)),"",MAX(IF((AdmittedwithRecentDischarge!$I$28:$I$1527=$F933)*(AdmittedwithRecentDischarge!$M$28:$M$1527&lt;=TransferLog!$J933),AdmittedwithRecentDischarge!$M$28:$M$1527)))</f>
        <v/>
      </c>
      <c r="S933" s="120" t="str">
        <f t="array" ref="S933">IF(ISNA(INDEX(AdmittedwithRecentDischarge!$AH$28:$AH$1527,MATCH($F933&amp;$R933,AdmittedwithRecentDischarge!$I$28:$I$1527&amp;AdmittedwithRecentDischarge!$M$28:$M$1527,0))),"", IF($R933&lt;&gt;"",INDEX(AdmittedwithRecentDischarge!$AH$28:$AH$1527,MATCH($F933&amp;$R933,AdmittedwithRecentDischarge!$I$28:$I$1527&amp;AdmittedwithRecentDischarge!$M$28:$M$1527,0)),""))</f>
        <v/>
      </c>
      <c r="T933" s="190">
        <f t="array" ref="T933">IF(ISNA(INDEX(AdmittedwithRecentDischarge!$I$28:$W$1527, (MATCH($F933&amp;$R933,AdmittedwithRecentDischarge!$I$28:$I$1527&amp;AdmittedwithRecentDischarge!$M$28:$M$1527,0)))),"",INDEX(AdmittedwithRecentDischarge!$I$28:$W$1527, (MATCH($F933&amp;$R933,AdmittedwithRecentDischarge!$I$28:$I$1527&amp;AdmittedwithRecentDischarge!$M$28:$M$1527,0)),9))</f>
        <v>0</v>
      </c>
      <c r="U933" s="191">
        <f t="array" ref="U933">IF(ISNA(INDEX(AdmittedwithRecentDischarge!$I$28:$W$1527, (MATCH($F933&amp;$R933,AdmittedwithRecentDischarge!$I$28:$I$1527&amp;AdmittedwithRecentDischarge!$M$28:$M$1527,0)))),"",INDEX(AdmittedwithRecentDischarge!$I$28:$W$1527, (MATCH($F933&amp;$R933,AdmittedwithRecentDischarge!$I$28:$I$1527&amp;AdmittedwithRecentDischarge!$M$28:$M$1527,0)),11))</f>
        <v>0</v>
      </c>
      <c r="V933" s="191">
        <f t="array" ref="V933">IF(ISNA(INDEX(AdmittedwithRecentDischarge!$I$28:$W$1527, (MATCH($F933&amp;$R933,AdmittedwithRecentDischarge!$I$28:$I$1527&amp;AdmittedwithRecentDischarge!$M$28:$M$1527,0)))),"",INDEX(AdmittedwithRecentDischarge!$I$28:$W$1527, (MATCH($F933&amp;$R933,AdmittedwithRecentDischarge!$I$28:$I$1527&amp;AdmittedwithRecentDischarge!$M$28:$M$1527,0)),15))</f>
        <v>0</v>
      </c>
      <c r="W933" s="228" t="b">
        <f t="shared" si="88"/>
        <v>0</v>
      </c>
      <c r="X933" s="224" t="str">
        <f t="array" ref="X933">IF(ISNA(VLOOKUP($F933, AdmittedwithRecentDischarge!$I$28:$I$1527,1,FALSE)),"",MAX(IF((AdmittedwithRecentDischarge!$I$28:$I$1527=$F933)*(AdmittedwithRecentDischarge!$K$28:$K$1527&lt;=TransferLog!$J933),AdmittedwithRecentDischarge!$K$28:$K$1527)))</f>
        <v/>
      </c>
      <c r="Y933" s="224" t="b">
        <f t="shared" si="89"/>
        <v>0</v>
      </c>
      <c r="Z933" s="208"/>
      <c r="AA933" s="207" t="str">
        <f t="shared" si="86"/>
        <v/>
      </c>
      <c r="AB933" s="212" t="b">
        <f t="shared" si="90"/>
        <v>0</v>
      </c>
      <c r="AC933" s="213">
        <f t="shared" si="87"/>
        <v>0</v>
      </c>
      <c r="AD933" s="298"/>
      <c r="AE933" s="299"/>
      <c r="AF933" s="21">
        <f t="shared" si="85"/>
        <v>0</v>
      </c>
    </row>
    <row r="934" spans="1:32" s="21" customFormat="1" ht="16.5" customHeight="1">
      <c r="A934" s="22"/>
      <c r="B934" s="22"/>
      <c r="C934" s="22"/>
      <c r="D934" s="115">
        <f t="shared" si="84"/>
        <v>914</v>
      </c>
      <c r="E934" s="248" t="str">
        <f t="array" ref="E934">IF($F934&lt;&gt;"",INDEX(DropDownLists!$K$10:$K$2516,MATCH($F934,DropDownLists!$L$10:$L$2516,0)),"")</f>
        <v/>
      </c>
      <c r="F934" s="116"/>
      <c r="G934" s="118"/>
      <c r="I934" s="144"/>
      <c r="J934" s="141"/>
      <c r="K934" s="145"/>
      <c r="L934" s="146"/>
      <c r="M934" s="195" t="str">
        <f t="array" ref="M934">IF($L934&lt;&gt;"",INDEX(DropDownLists!$H$10:$H$2516,MATCH($L934,DropDownLists!$I$10:$I$2516,0)),"")</f>
        <v/>
      </c>
      <c r="N934" s="148"/>
      <c r="O934" s="148"/>
      <c r="P934" s="146"/>
      <c r="Q934" s="148" t="s">
        <v>190</v>
      </c>
      <c r="R934" s="119" t="str">
        <f t="array" ref="R934">IF(ISNA(VLOOKUP($F934, AdmittedwithRecentDischarge!$I$28:$I$1527,1,FALSE)),"",MAX(IF((AdmittedwithRecentDischarge!$I$28:$I$1527=$F934)*(AdmittedwithRecentDischarge!$M$28:$M$1527&lt;=TransferLog!$J934),AdmittedwithRecentDischarge!$M$28:$M$1527)))</f>
        <v/>
      </c>
      <c r="S934" s="120" t="str">
        <f t="array" ref="S934">IF(ISNA(INDEX(AdmittedwithRecentDischarge!$AH$28:$AH$1527,MATCH($F934&amp;$R934,AdmittedwithRecentDischarge!$I$28:$I$1527&amp;AdmittedwithRecentDischarge!$M$28:$M$1527,0))),"", IF($R934&lt;&gt;"",INDEX(AdmittedwithRecentDischarge!$AH$28:$AH$1527,MATCH($F934&amp;$R934,AdmittedwithRecentDischarge!$I$28:$I$1527&amp;AdmittedwithRecentDischarge!$M$28:$M$1527,0)),""))</f>
        <v/>
      </c>
      <c r="T934" s="190">
        <f t="array" ref="T934">IF(ISNA(INDEX(AdmittedwithRecentDischarge!$I$28:$W$1527, (MATCH($F934&amp;$R934,AdmittedwithRecentDischarge!$I$28:$I$1527&amp;AdmittedwithRecentDischarge!$M$28:$M$1527,0)))),"",INDEX(AdmittedwithRecentDischarge!$I$28:$W$1527, (MATCH($F934&amp;$R934,AdmittedwithRecentDischarge!$I$28:$I$1527&amp;AdmittedwithRecentDischarge!$M$28:$M$1527,0)),9))</f>
        <v>0</v>
      </c>
      <c r="U934" s="191">
        <f t="array" ref="U934">IF(ISNA(INDEX(AdmittedwithRecentDischarge!$I$28:$W$1527, (MATCH($F934&amp;$R934,AdmittedwithRecentDischarge!$I$28:$I$1527&amp;AdmittedwithRecentDischarge!$M$28:$M$1527,0)))),"",INDEX(AdmittedwithRecentDischarge!$I$28:$W$1527, (MATCH($F934&amp;$R934,AdmittedwithRecentDischarge!$I$28:$I$1527&amp;AdmittedwithRecentDischarge!$M$28:$M$1527,0)),11))</f>
        <v>0</v>
      </c>
      <c r="V934" s="191">
        <f t="array" ref="V934">IF(ISNA(INDEX(AdmittedwithRecentDischarge!$I$28:$W$1527, (MATCH($F934&amp;$R934,AdmittedwithRecentDischarge!$I$28:$I$1527&amp;AdmittedwithRecentDischarge!$M$28:$M$1527,0)))),"",INDEX(AdmittedwithRecentDischarge!$I$28:$W$1527, (MATCH($F934&amp;$R934,AdmittedwithRecentDischarge!$I$28:$I$1527&amp;AdmittedwithRecentDischarge!$M$28:$M$1527,0)),15))</f>
        <v>0</v>
      </c>
      <c r="W934" s="228" t="b">
        <f t="shared" si="88"/>
        <v>0</v>
      </c>
      <c r="X934" s="224" t="str">
        <f t="array" ref="X934">IF(ISNA(VLOOKUP($F934, AdmittedwithRecentDischarge!$I$28:$I$1527,1,FALSE)),"",MAX(IF((AdmittedwithRecentDischarge!$I$28:$I$1527=$F934)*(AdmittedwithRecentDischarge!$K$28:$K$1527&lt;=TransferLog!$J934),AdmittedwithRecentDischarge!$K$28:$K$1527)))</f>
        <v/>
      </c>
      <c r="Y934" s="224" t="b">
        <f t="shared" si="89"/>
        <v>0</v>
      </c>
      <c r="Z934" s="208"/>
      <c r="AA934" s="207" t="str">
        <f t="shared" si="86"/>
        <v/>
      </c>
      <c r="AB934" s="212" t="b">
        <f t="shared" si="90"/>
        <v>0</v>
      </c>
      <c r="AC934" s="213">
        <f t="shared" si="87"/>
        <v>0</v>
      </c>
      <c r="AD934" s="298"/>
      <c r="AE934" s="299"/>
      <c r="AF934" s="21">
        <f t="shared" si="85"/>
        <v>0</v>
      </c>
    </row>
    <row r="935" spans="1:32" s="21" customFormat="1" ht="16.5" customHeight="1">
      <c r="A935" s="22"/>
      <c r="B935" s="22"/>
      <c r="C935" s="22"/>
      <c r="D935" s="115">
        <f t="shared" si="84"/>
        <v>915</v>
      </c>
      <c r="E935" s="248" t="str">
        <f t="array" ref="E935">IF($F935&lt;&gt;"",INDEX(DropDownLists!$K$10:$K$2516,MATCH($F935,DropDownLists!$L$10:$L$2516,0)),"")</f>
        <v/>
      </c>
      <c r="F935" s="116"/>
      <c r="G935" s="118"/>
      <c r="I935" s="144"/>
      <c r="J935" s="141"/>
      <c r="K935" s="145"/>
      <c r="L935" s="146"/>
      <c r="M935" s="195" t="str">
        <f t="array" ref="M935">IF($L935&lt;&gt;"",INDEX(DropDownLists!$H$10:$H$2516,MATCH($L935,DropDownLists!$I$10:$I$2516,0)),"")</f>
        <v/>
      </c>
      <c r="N935" s="148"/>
      <c r="O935" s="148"/>
      <c r="P935" s="146"/>
      <c r="Q935" s="148" t="s">
        <v>190</v>
      </c>
      <c r="R935" s="119" t="str">
        <f t="array" ref="R935">IF(ISNA(VLOOKUP($F935, AdmittedwithRecentDischarge!$I$28:$I$1527,1,FALSE)),"",MAX(IF((AdmittedwithRecentDischarge!$I$28:$I$1527=$F935)*(AdmittedwithRecentDischarge!$M$28:$M$1527&lt;=TransferLog!$J935),AdmittedwithRecentDischarge!$M$28:$M$1527)))</f>
        <v/>
      </c>
      <c r="S935" s="120" t="str">
        <f t="array" ref="S935">IF(ISNA(INDEX(AdmittedwithRecentDischarge!$AH$28:$AH$1527,MATCH($F935&amp;$R935,AdmittedwithRecentDischarge!$I$28:$I$1527&amp;AdmittedwithRecentDischarge!$M$28:$M$1527,0))),"", IF($R935&lt;&gt;"",INDEX(AdmittedwithRecentDischarge!$AH$28:$AH$1527,MATCH($F935&amp;$R935,AdmittedwithRecentDischarge!$I$28:$I$1527&amp;AdmittedwithRecentDischarge!$M$28:$M$1527,0)),""))</f>
        <v/>
      </c>
      <c r="T935" s="190">
        <f t="array" ref="T935">IF(ISNA(INDEX(AdmittedwithRecentDischarge!$I$28:$W$1527, (MATCH($F935&amp;$R935,AdmittedwithRecentDischarge!$I$28:$I$1527&amp;AdmittedwithRecentDischarge!$M$28:$M$1527,0)))),"",INDEX(AdmittedwithRecentDischarge!$I$28:$W$1527, (MATCH($F935&amp;$R935,AdmittedwithRecentDischarge!$I$28:$I$1527&amp;AdmittedwithRecentDischarge!$M$28:$M$1527,0)),9))</f>
        <v>0</v>
      </c>
      <c r="U935" s="191">
        <f t="array" ref="U935">IF(ISNA(INDEX(AdmittedwithRecentDischarge!$I$28:$W$1527, (MATCH($F935&amp;$R935,AdmittedwithRecentDischarge!$I$28:$I$1527&amp;AdmittedwithRecentDischarge!$M$28:$M$1527,0)))),"",INDEX(AdmittedwithRecentDischarge!$I$28:$W$1527, (MATCH($F935&amp;$R935,AdmittedwithRecentDischarge!$I$28:$I$1527&amp;AdmittedwithRecentDischarge!$M$28:$M$1527,0)),11))</f>
        <v>0</v>
      </c>
      <c r="V935" s="191">
        <f t="array" ref="V935">IF(ISNA(INDEX(AdmittedwithRecentDischarge!$I$28:$W$1527, (MATCH($F935&amp;$R935,AdmittedwithRecentDischarge!$I$28:$I$1527&amp;AdmittedwithRecentDischarge!$M$28:$M$1527,0)))),"",INDEX(AdmittedwithRecentDischarge!$I$28:$W$1527, (MATCH($F935&amp;$R935,AdmittedwithRecentDischarge!$I$28:$I$1527&amp;AdmittedwithRecentDischarge!$M$28:$M$1527,0)),15))</f>
        <v>0</v>
      </c>
      <c r="W935" s="228" t="b">
        <f t="shared" si="88"/>
        <v>0</v>
      </c>
      <c r="X935" s="224" t="str">
        <f t="array" ref="X935">IF(ISNA(VLOOKUP($F935, AdmittedwithRecentDischarge!$I$28:$I$1527,1,FALSE)),"",MAX(IF((AdmittedwithRecentDischarge!$I$28:$I$1527=$F935)*(AdmittedwithRecentDischarge!$K$28:$K$1527&lt;=TransferLog!$J935),AdmittedwithRecentDischarge!$K$28:$K$1527)))</f>
        <v/>
      </c>
      <c r="Y935" s="224" t="b">
        <f t="shared" si="89"/>
        <v>0</v>
      </c>
      <c r="Z935" s="208"/>
      <c r="AA935" s="207" t="str">
        <f t="shared" si="86"/>
        <v/>
      </c>
      <c r="AB935" s="212" t="b">
        <f t="shared" si="90"/>
        <v>0</v>
      </c>
      <c r="AC935" s="213">
        <f t="shared" si="87"/>
        <v>0</v>
      </c>
      <c r="AD935" s="298"/>
      <c r="AE935" s="299"/>
      <c r="AF935" s="21">
        <f t="shared" si="85"/>
        <v>0</v>
      </c>
    </row>
    <row r="936" spans="1:32" s="21" customFormat="1" ht="16.5" customHeight="1">
      <c r="A936" s="22"/>
      <c r="B936" s="22"/>
      <c r="C936" s="22"/>
      <c r="D936" s="115">
        <f t="shared" si="84"/>
        <v>916</v>
      </c>
      <c r="E936" s="248" t="str">
        <f t="array" ref="E936">IF($F936&lt;&gt;"",INDEX(DropDownLists!$K$10:$K$2516,MATCH($F936,DropDownLists!$L$10:$L$2516,0)),"")</f>
        <v/>
      </c>
      <c r="F936" s="116"/>
      <c r="G936" s="118"/>
      <c r="I936" s="144"/>
      <c r="J936" s="141"/>
      <c r="K936" s="145"/>
      <c r="L936" s="146"/>
      <c r="M936" s="195" t="str">
        <f t="array" ref="M936">IF($L936&lt;&gt;"",INDEX(DropDownLists!$H$10:$H$2516,MATCH($L936,DropDownLists!$I$10:$I$2516,0)),"")</f>
        <v/>
      </c>
      <c r="N936" s="148"/>
      <c r="O936" s="148"/>
      <c r="P936" s="146"/>
      <c r="Q936" s="148" t="s">
        <v>190</v>
      </c>
      <c r="R936" s="119" t="str">
        <f t="array" ref="R936">IF(ISNA(VLOOKUP($F936, AdmittedwithRecentDischarge!$I$28:$I$1527,1,FALSE)),"",MAX(IF((AdmittedwithRecentDischarge!$I$28:$I$1527=$F936)*(AdmittedwithRecentDischarge!$M$28:$M$1527&lt;=TransferLog!$J936),AdmittedwithRecentDischarge!$M$28:$M$1527)))</f>
        <v/>
      </c>
      <c r="S936" s="120" t="str">
        <f t="array" ref="S936">IF(ISNA(INDEX(AdmittedwithRecentDischarge!$AH$28:$AH$1527,MATCH($F936&amp;$R936,AdmittedwithRecentDischarge!$I$28:$I$1527&amp;AdmittedwithRecentDischarge!$M$28:$M$1527,0))),"", IF($R936&lt;&gt;"",INDEX(AdmittedwithRecentDischarge!$AH$28:$AH$1527,MATCH($F936&amp;$R936,AdmittedwithRecentDischarge!$I$28:$I$1527&amp;AdmittedwithRecentDischarge!$M$28:$M$1527,0)),""))</f>
        <v/>
      </c>
      <c r="T936" s="190">
        <f t="array" ref="T936">IF(ISNA(INDEX(AdmittedwithRecentDischarge!$I$28:$W$1527, (MATCH($F936&amp;$R936,AdmittedwithRecentDischarge!$I$28:$I$1527&amp;AdmittedwithRecentDischarge!$M$28:$M$1527,0)))),"",INDEX(AdmittedwithRecentDischarge!$I$28:$W$1527, (MATCH($F936&amp;$R936,AdmittedwithRecentDischarge!$I$28:$I$1527&amp;AdmittedwithRecentDischarge!$M$28:$M$1527,0)),9))</f>
        <v>0</v>
      </c>
      <c r="U936" s="191">
        <f t="array" ref="U936">IF(ISNA(INDEX(AdmittedwithRecentDischarge!$I$28:$W$1527, (MATCH($F936&amp;$R936,AdmittedwithRecentDischarge!$I$28:$I$1527&amp;AdmittedwithRecentDischarge!$M$28:$M$1527,0)))),"",INDEX(AdmittedwithRecentDischarge!$I$28:$W$1527, (MATCH($F936&amp;$R936,AdmittedwithRecentDischarge!$I$28:$I$1527&amp;AdmittedwithRecentDischarge!$M$28:$M$1527,0)),11))</f>
        <v>0</v>
      </c>
      <c r="V936" s="191">
        <f t="array" ref="V936">IF(ISNA(INDEX(AdmittedwithRecentDischarge!$I$28:$W$1527, (MATCH($F936&amp;$R936,AdmittedwithRecentDischarge!$I$28:$I$1527&amp;AdmittedwithRecentDischarge!$M$28:$M$1527,0)))),"",INDEX(AdmittedwithRecentDischarge!$I$28:$W$1527, (MATCH($F936&amp;$R936,AdmittedwithRecentDischarge!$I$28:$I$1527&amp;AdmittedwithRecentDischarge!$M$28:$M$1527,0)),15))</f>
        <v>0</v>
      </c>
      <c r="W936" s="228" t="b">
        <f t="shared" si="88"/>
        <v>0</v>
      </c>
      <c r="X936" s="224" t="str">
        <f t="array" ref="X936">IF(ISNA(VLOOKUP($F936, AdmittedwithRecentDischarge!$I$28:$I$1527,1,FALSE)),"",MAX(IF((AdmittedwithRecentDischarge!$I$28:$I$1527=$F936)*(AdmittedwithRecentDischarge!$K$28:$K$1527&lt;=TransferLog!$J936),AdmittedwithRecentDischarge!$K$28:$K$1527)))</f>
        <v/>
      </c>
      <c r="Y936" s="224" t="b">
        <f t="shared" si="89"/>
        <v>0</v>
      </c>
      <c r="Z936" s="208"/>
      <c r="AA936" s="207" t="str">
        <f t="shared" si="86"/>
        <v/>
      </c>
      <c r="AB936" s="212" t="b">
        <f t="shared" si="90"/>
        <v>0</v>
      </c>
      <c r="AC936" s="213">
        <f t="shared" si="87"/>
        <v>0</v>
      </c>
      <c r="AD936" s="298"/>
      <c r="AE936" s="299"/>
      <c r="AF936" s="21">
        <f t="shared" si="85"/>
        <v>0</v>
      </c>
    </row>
    <row r="937" spans="1:32" s="21" customFormat="1" ht="16.5" customHeight="1">
      <c r="A937" s="22"/>
      <c r="B937" s="22"/>
      <c r="C937" s="22"/>
      <c r="D937" s="115">
        <f t="shared" si="84"/>
        <v>917</v>
      </c>
      <c r="E937" s="248" t="str">
        <f t="array" ref="E937">IF($F937&lt;&gt;"",INDEX(DropDownLists!$K$10:$K$2516,MATCH($F937,DropDownLists!$L$10:$L$2516,0)),"")</f>
        <v/>
      </c>
      <c r="F937" s="116"/>
      <c r="G937" s="118"/>
      <c r="I937" s="144"/>
      <c r="J937" s="141"/>
      <c r="K937" s="145"/>
      <c r="L937" s="146"/>
      <c r="M937" s="195" t="str">
        <f t="array" ref="M937">IF($L937&lt;&gt;"",INDEX(DropDownLists!$H$10:$H$2516,MATCH($L937,DropDownLists!$I$10:$I$2516,0)),"")</f>
        <v/>
      </c>
      <c r="N937" s="148"/>
      <c r="O937" s="148"/>
      <c r="P937" s="146"/>
      <c r="Q937" s="148" t="s">
        <v>190</v>
      </c>
      <c r="R937" s="119" t="str">
        <f t="array" ref="R937">IF(ISNA(VLOOKUP($F937, AdmittedwithRecentDischarge!$I$28:$I$1527,1,FALSE)),"",MAX(IF((AdmittedwithRecentDischarge!$I$28:$I$1527=$F937)*(AdmittedwithRecentDischarge!$M$28:$M$1527&lt;=TransferLog!$J937),AdmittedwithRecentDischarge!$M$28:$M$1527)))</f>
        <v/>
      </c>
      <c r="S937" s="120" t="str">
        <f t="array" ref="S937">IF(ISNA(INDEX(AdmittedwithRecentDischarge!$AH$28:$AH$1527,MATCH($F937&amp;$R937,AdmittedwithRecentDischarge!$I$28:$I$1527&amp;AdmittedwithRecentDischarge!$M$28:$M$1527,0))),"", IF($R937&lt;&gt;"",INDEX(AdmittedwithRecentDischarge!$AH$28:$AH$1527,MATCH($F937&amp;$R937,AdmittedwithRecentDischarge!$I$28:$I$1527&amp;AdmittedwithRecentDischarge!$M$28:$M$1527,0)),""))</f>
        <v/>
      </c>
      <c r="T937" s="190">
        <f t="array" ref="T937">IF(ISNA(INDEX(AdmittedwithRecentDischarge!$I$28:$W$1527, (MATCH($F937&amp;$R937,AdmittedwithRecentDischarge!$I$28:$I$1527&amp;AdmittedwithRecentDischarge!$M$28:$M$1527,0)))),"",INDEX(AdmittedwithRecentDischarge!$I$28:$W$1527, (MATCH($F937&amp;$R937,AdmittedwithRecentDischarge!$I$28:$I$1527&amp;AdmittedwithRecentDischarge!$M$28:$M$1527,0)),9))</f>
        <v>0</v>
      </c>
      <c r="U937" s="191">
        <f t="array" ref="U937">IF(ISNA(INDEX(AdmittedwithRecentDischarge!$I$28:$W$1527, (MATCH($F937&amp;$R937,AdmittedwithRecentDischarge!$I$28:$I$1527&amp;AdmittedwithRecentDischarge!$M$28:$M$1527,0)))),"",INDEX(AdmittedwithRecentDischarge!$I$28:$W$1527, (MATCH($F937&amp;$R937,AdmittedwithRecentDischarge!$I$28:$I$1527&amp;AdmittedwithRecentDischarge!$M$28:$M$1527,0)),11))</f>
        <v>0</v>
      </c>
      <c r="V937" s="191">
        <f t="array" ref="V937">IF(ISNA(INDEX(AdmittedwithRecentDischarge!$I$28:$W$1527, (MATCH($F937&amp;$R937,AdmittedwithRecentDischarge!$I$28:$I$1527&amp;AdmittedwithRecentDischarge!$M$28:$M$1527,0)))),"",INDEX(AdmittedwithRecentDischarge!$I$28:$W$1527, (MATCH($F937&amp;$R937,AdmittedwithRecentDischarge!$I$28:$I$1527&amp;AdmittedwithRecentDischarge!$M$28:$M$1527,0)),15))</f>
        <v>0</v>
      </c>
      <c r="W937" s="228" t="b">
        <f t="shared" si="88"/>
        <v>0</v>
      </c>
      <c r="X937" s="224" t="str">
        <f t="array" ref="X937">IF(ISNA(VLOOKUP($F937, AdmittedwithRecentDischarge!$I$28:$I$1527,1,FALSE)),"",MAX(IF((AdmittedwithRecentDischarge!$I$28:$I$1527=$F937)*(AdmittedwithRecentDischarge!$K$28:$K$1527&lt;=TransferLog!$J937),AdmittedwithRecentDischarge!$K$28:$K$1527)))</f>
        <v/>
      </c>
      <c r="Y937" s="224" t="b">
        <f t="shared" si="89"/>
        <v>0</v>
      </c>
      <c r="Z937" s="208"/>
      <c r="AA937" s="207" t="str">
        <f t="shared" si="86"/>
        <v/>
      </c>
      <c r="AB937" s="212" t="b">
        <f t="shared" si="90"/>
        <v>0</v>
      </c>
      <c r="AC937" s="213">
        <f t="shared" si="87"/>
        <v>0</v>
      </c>
      <c r="AD937" s="298"/>
      <c r="AE937" s="299"/>
      <c r="AF937" s="21">
        <f t="shared" si="85"/>
        <v>0</v>
      </c>
    </row>
    <row r="938" spans="1:32" s="21" customFormat="1" ht="16.5" customHeight="1">
      <c r="A938" s="22"/>
      <c r="B938" s="22"/>
      <c r="C938" s="22"/>
      <c r="D938" s="115">
        <f t="shared" si="84"/>
        <v>918</v>
      </c>
      <c r="E938" s="248" t="str">
        <f t="array" ref="E938">IF($F938&lt;&gt;"",INDEX(DropDownLists!$K$10:$K$2516,MATCH($F938,DropDownLists!$L$10:$L$2516,0)),"")</f>
        <v/>
      </c>
      <c r="F938" s="116"/>
      <c r="G938" s="118"/>
      <c r="I938" s="144"/>
      <c r="J938" s="141"/>
      <c r="K938" s="145"/>
      <c r="L938" s="146"/>
      <c r="M938" s="195" t="str">
        <f t="array" ref="M938">IF($L938&lt;&gt;"",INDEX(DropDownLists!$H$10:$H$2516,MATCH($L938,DropDownLists!$I$10:$I$2516,0)),"")</f>
        <v/>
      </c>
      <c r="N938" s="148"/>
      <c r="O938" s="148"/>
      <c r="P938" s="146"/>
      <c r="Q938" s="148" t="s">
        <v>190</v>
      </c>
      <c r="R938" s="119" t="str">
        <f t="array" ref="R938">IF(ISNA(VLOOKUP($F938, AdmittedwithRecentDischarge!$I$28:$I$1527,1,FALSE)),"",MAX(IF((AdmittedwithRecentDischarge!$I$28:$I$1527=$F938)*(AdmittedwithRecentDischarge!$M$28:$M$1527&lt;=TransferLog!$J938),AdmittedwithRecentDischarge!$M$28:$M$1527)))</f>
        <v/>
      </c>
      <c r="S938" s="120" t="str">
        <f t="array" ref="S938">IF(ISNA(INDEX(AdmittedwithRecentDischarge!$AH$28:$AH$1527,MATCH($F938&amp;$R938,AdmittedwithRecentDischarge!$I$28:$I$1527&amp;AdmittedwithRecentDischarge!$M$28:$M$1527,0))),"", IF($R938&lt;&gt;"",INDEX(AdmittedwithRecentDischarge!$AH$28:$AH$1527,MATCH($F938&amp;$R938,AdmittedwithRecentDischarge!$I$28:$I$1527&amp;AdmittedwithRecentDischarge!$M$28:$M$1527,0)),""))</f>
        <v/>
      </c>
      <c r="T938" s="190">
        <f t="array" ref="T938">IF(ISNA(INDEX(AdmittedwithRecentDischarge!$I$28:$W$1527, (MATCH($F938&amp;$R938,AdmittedwithRecentDischarge!$I$28:$I$1527&amp;AdmittedwithRecentDischarge!$M$28:$M$1527,0)))),"",INDEX(AdmittedwithRecentDischarge!$I$28:$W$1527, (MATCH($F938&amp;$R938,AdmittedwithRecentDischarge!$I$28:$I$1527&amp;AdmittedwithRecentDischarge!$M$28:$M$1527,0)),9))</f>
        <v>0</v>
      </c>
      <c r="U938" s="191">
        <f t="array" ref="U938">IF(ISNA(INDEX(AdmittedwithRecentDischarge!$I$28:$W$1527, (MATCH($F938&amp;$R938,AdmittedwithRecentDischarge!$I$28:$I$1527&amp;AdmittedwithRecentDischarge!$M$28:$M$1527,0)))),"",INDEX(AdmittedwithRecentDischarge!$I$28:$W$1527, (MATCH($F938&amp;$R938,AdmittedwithRecentDischarge!$I$28:$I$1527&amp;AdmittedwithRecentDischarge!$M$28:$M$1527,0)),11))</f>
        <v>0</v>
      </c>
      <c r="V938" s="191">
        <f t="array" ref="V938">IF(ISNA(INDEX(AdmittedwithRecentDischarge!$I$28:$W$1527, (MATCH($F938&amp;$R938,AdmittedwithRecentDischarge!$I$28:$I$1527&amp;AdmittedwithRecentDischarge!$M$28:$M$1527,0)))),"",INDEX(AdmittedwithRecentDischarge!$I$28:$W$1527, (MATCH($F938&amp;$R938,AdmittedwithRecentDischarge!$I$28:$I$1527&amp;AdmittedwithRecentDischarge!$M$28:$M$1527,0)),15))</f>
        <v>0</v>
      </c>
      <c r="W938" s="228" t="b">
        <f t="shared" si="88"/>
        <v>0</v>
      </c>
      <c r="X938" s="224" t="str">
        <f t="array" ref="X938">IF(ISNA(VLOOKUP($F938, AdmittedwithRecentDischarge!$I$28:$I$1527,1,FALSE)),"",MAX(IF((AdmittedwithRecentDischarge!$I$28:$I$1527=$F938)*(AdmittedwithRecentDischarge!$K$28:$K$1527&lt;=TransferLog!$J938),AdmittedwithRecentDischarge!$K$28:$K$1527)))</f>
        <v/>
      </c>
      <c r="Y938" s="224" t="b">
        <f t="shared" si="89"/>
        <v>0</v>
      </c>
      <c r="Z938" s="208"/>
      <c r="AA938" s="207" t="str">
        <f t="shared" si="86"/>
        <v/>
      </c>
      <c r="AB938" s="212" t="b">
        <f t="shared" si="90"/>
        <v>0</v>
      </c>
      <c r="AC938" s="213">
        <f t="shared" si="87"/>
        <v>0</v>
      </c>
      <c r="AD938" s="298"/>
      <c r="AE938" s="299"/>
      <c r="AF938" s="21">
        <f t="shared" si="85"/>
        <v>0</v>
      </c>
    </row>
    <row r="939" spans="1:32" s="21" customFormat="1" ht="16.5" customHeight="1">
      <c r="A939" s="22"/>
      <c r="B939" s="22"/>
      <c r="C939" s="22"/>
      <c r="D939" s="115">
        <f t="shared" si="84"/>
        <v>919</v>
      </c>
      <c r="E939" s="248" t="str">
        <f t="array" ref="E939">IF($F939&lt;&gt;"",INDEX(DropDownLists!$K$10:$K$2516,MATCH($F939,DropDownLists!$L$10:$L$2516,0)),"")</f>
        <v/>
      </c>
      <c r="F939" s="116"/>
      <c r="G939" s="118"/>
      <c r="I939" s="144"/>
      <c r="J939" s="141"/>
      <c r="K939" s="145"/>
      <c r="L939" s="146"/>
      <c r="M939" s="195" t="str">
        <f t="array" ref="M939">IF($L939&lt;&gt;"",INDEX(DropDownLists!$H$10:$H$2516,MATCH($L939,DropDownLists!$I$10:$I$2516,0)),"")</f>
        <v/>
      </c>
      <c r="N939" s="148"/>
      <c r="O939" s="148"/>
      <c r="P939" s="146"/>
      <c r="Q939" s="148" t="s">
        <v>190</v>
      </c>
      <c r="R939" s="119" t="str">
        <f t="array" ref="R939">IF(ISNA(VLOOKUP($F939, AdmittedwithRecentDischarge!$I$28:$I$1527,1,FALSE)),"",MAX(IF((AdmittedwithRecentDischarge!$I$28:$I$1527=$F939)*(AdmittedwithRecentDischarge!$M$28:$M$1527&lt;=TransferLog!$J939),AdmittedwithRecentDischarge!$M$28:$M$1527)))</f>
        <v/>
      </c>
      <c r="S939" s="120" t="str">
        <f t="array" ref="S939">IF(ISNA(INDEX(AdmittedwithRecentDischarge!$AH$28:$AH$1527,MATCH($F939&amp;$R939,AdmittedwithRecentDischarge!$I$28:$I$1527&amp;AdmittedwithRecentDischarge!$M$28:$M$1527,0))),"", IF($R939&lt;&gt;"",INDEX(AdmittedwithRecentDischarge!$AH$28:$AH$1527,MATCH($F939&amp;$R939,AdmittedwithRecentDischarge!$I$28:$I$1527&amp;AdmittedwithRecentDischarge!$M$28:$M$1527,0)),""))</f>
        <v/>
      </c>
      <c r="T939" s="190">
        <f t="array" ref="T939">IF(ISNA(INDEX(AdmittedwithRecentDischarge!$I$28:$W$1527, (MATCH($F939&amp;$R939,AdmittedwithRecentDischarge!$I$28:$I$1527&amp;AdmittedwithRecentDischarge!$M$28:$M$1527,0)))),"",INDEX(AdmittedwithRecentDischarge!$I$28:$W$1527, (MATCH($F939&amp;$R939,AdmittedwithRecentDischarge!$I$28:$I$1527&amp;AdmittedwithRecentDischarge!$M$28:$M$1527,0)),9))</f>
        <v>0</v>
      </c>
      <c r="U939" s="191">
        <f t="array" ref="U939">IF(ISNA(INDEX(AdmittedwithRecentDischarge!$I$28:$W$1527, (MATCH($F939&amp;$R939,AdmittedwithRecentDischarge!$I$28:$I$1527&amp;AdmittedwithRecentDischarge!$M$28:$M$1527,0)))),"",INDEX(AdmittedwithRecentDischarge!$I$28:$W$1527, (MATCH($F939&amp;$R939,AdmittedwithRecentDischarge!$I$28:$I$1527&amp;AdmittedwithRecentDischarge!$M$28:$M$1527,0)),11))</f>
        <v>0</v>
      </c>
      <c r="V939" s="191">
        <f t="array" ref="V939">IF(ISNA(INDEX(AdmittedwithRecentDischarge!$I$28:$W$1527, (MATCH($F939&amp;$R939,AdmittedwithRecentDischarge!$I$28:$I$1527&amp;AdmittedwithRecentDischarge!$M$28:$M$1527,0)))),"",INDEX(AdmittedwithRecentDischarge!$I$28:$W$1527, (MATCH($F939&amp;$R939,AdmittedwithRecentDischarge!$I$28:$I$1527&amp;AdmittedwithRecentDischarge!$M$28:$M$1527,0)),15))</f>
        <v>0</v>
      </c>
      <c r="W939" s="228" t="b">
        <f t="shared" si="88"/>
        <v>0</v>
      </c>
      <c r="X939" s="224" t="str">
        <f t="array" ref="X939">IF(ISNA(VLOOKUP($F939, AdmittedwithRecentDischarge!$I$28:$I$1527,1,FALSE)),"",MAX(IF((AdmittedwithRecentDischarge!$I$28:$I$1527=$F939)*(AdmittedwithRecentDischarge!$K$28:$K$1527&lt;=TransferLog!$J939),AdmittedwithRecentDischarge!$K$28:$K$1527)))</f>
        <v/>
      </c>
      <c r="Y939" s="224" t="b">
        <f t="shared" si="89"/>
        <v>0</v>
      </c>
      <c r="Z939" s="208"/>
      <c r="AA939" s="207" t="str">
        <f t="shared" si="86"/>
        <v/>
      </c>
      <c r="AB939" s="212" t="b">
        <f t="shared" si="90"/>
        <v>0</v>
      </c>
      <c r="AC939" s="213">
        <f t="shared" si="87"/>
        <v>0</v>
      </c>
      <c r="AD939" s="298"/>
      <c r="AE939" s="299"/>
      <c r="AF939" s="21">
        <f t="shared" si="85"/>
        <v>0</v>
      </c>
    </row>
    <row r="940" spans="1:32" s="21" customFormat="1" ht="16.5" customHeight="1">
      <c r="A940" s="22"/>
      <c r="B940" s="22"/>
      <c r="C940" s="22"/>
      <c r="D940" s="115">
        <f t="shared" si="84"/>
        <v>920</v>
      </c>
      <c r="E940" s="248" t="str">
        <f t="array" ref="E940">IF($F940&lt;&gt;"",INDEX(DropDownLists!$K$10:$K$2516,MATCH($F940,DropDownLists!$L$10:$L$2516,0)),"")</f>
        <v/>
      </c>
      <c r="F940" s="116"/>
      <c r="G940" s="118"/>
      <c r="I940" s="144"/>
      <c r="J940" s="141"/>
      <c r="K940" s="145"/>
      <c r="L940" s="146"/>
      <c r="M940" s="195" t="str">
        <f t="array" ref="M940">IF($L940&lt;&gt;"",INDEX(DropDownLists!$H$10:$H$2516,MATCH($L940,DropDownLists!$I$10:$I$2516,0)),"")</f>
        <v/>
      </c>
      <c r="N940" s="148"/>
      <c r="O940" s="148"/>
      <c r="P940" s="146"/>
      <c r="Q940" s="148" t="s">
        <v>190</v>
      </c>
      <c r="R940" s="119" t="str">
        <f t="array" ref="R940">IF(ISNA(VLOOKUP($F940, AdmittedwithRecentDischarge!$I$28:$I$1527,1,FALSE)),"",MAX(IF((AdmittedwithRecentDischarge!$I$28:$I$1527=$F940)*(AdmittedwithRecentDischarge!$M$28:$M$1527&lt;=TransferLog!$J940),AdmittedwithRecentDischarge!$M$28:$M$1527)))</f>
        <v/>
      </c>
      <c r="S940" s="120" t="str">
        <f t="array" ref="S940">IF(ISNA(INDEX(AdmittedwithRecentDischarge!$AH$28:$AH$1527,MATCH($F940&amp;$R940,AdmittedwithRecentDischarge!$I$28:$I$1527&amp;AdmittedwithRecentDischarge!$M$28:$M$1527,0))),"", IF($R940&lt;&gt;"",INDEX(AdmittedwithRecentDischarge!$AH$28:$AH$1527,MATCH($F940&amp;$R940,AdmittedwithRecentDischarge!$I$28:$I$1527&amp;AdmittedwithRecentDischarge!$M$28:$M$1527,0)),""))</f>
        <v/>
      </c>
      <c r="T940" s="190">
        <f t="array" ref="T940">IF(ISNA(INDEX(AdmittedwithRecentDischarge!$I$28:$W$1527, (MATCH($F940&amp;$R940,AdmittedwithRecentDischarge!$I$28:$I$1527&amp;AdmittedwithRecentDischarge!$M$28:$M$1527,0)))),"",INDEX(AdmittedwithRecentDischarge!$I$28:$W$1527, (MATCH($F940&amp;$R940,AdmittedwithRecentDischarge!$I$28:$I$1527&amp;AdmittedwithRecentDischarge!$M$28:$M$1527,0)),9))</f>
        <v>0</v>
      </c>
      <c r="U940" s="191">
        <f t="array" ref="U940">IF(ISNA(INDEX(AdmittedwithRecentDischarge!$I$28:$W$1527, (MATCH($F940&amp;$R940,AdmittedwithRecentDischarge!$I$28:$I$1527&amp;AdmittedwithRecentDischarge!$M$28:$M$1527,0)))),"",INDEX(AdmittedwithRecentDischarge!$I$28:$W$1527, (MATCH($F940&amp;$R940,AdmittedwithRecentDischarge!$I$28:$I$1527&amp;AdmittedwithRecentDischarge!$M$28:$M$1527,0)),11))</f>
        <v>0</v>
      </c>
      <c r="V940" s="191">
        <f t="array" ref="V940">IF(ISNA(INDEX(AdmittedwithRecentDischarge!$I$28:$W$1527, (MATCH($F940&amp;$R940,AdmittedwithRecentDischarge!$I$28:$I$1527&amp;AdmittedwithRecentDischarge!$M$28:$M$1527,0)))),"",INDEX(AdmittedwithRecentDischarge!$I$28:$W$1527, (MATCH($F940&amp;$R940,AdmittedwithRecentDischarge!$I$28:$I$1527&amp;AdmittedwithRecentDischarge!$M$28:$M$1527,0)),15))</f>
        <v>0</v>
      </c>
      <c r="W940" s="228" t="b">
        <f t="shared" si="88"/>
        <v>0</v>
      </c>
      <c r="X940" s="224" t="str">
        <f t="array" ref="X940">IF(ISNA(VLOOKUP($F940, AdmittedwithRecentDischarge!$I$28:$I$1527,1,FALSE)),"",MAX(IF((AdmittedwithRecentDischarge!$I$28:$I$1527=$F940)*(AdmittedwithRecentDischarge!$K$28:$K$1527&lt;=TransferLog!$J940),AdmittedwithRecentDischarge!$K$28:$K$1527)))</f>
        <v/>
      </c>
      <c r="Y940" s="224" t="b">
        <f t="shared" si="89"/>
        <v>0</v>
      </c>
      <c r="Z940" s="208"/>
      <c r="AA940" s="207" t="str">
        <f t="shared" si="86"/>
        <v/>
      </c>
      <c r="AB940" s="212" t="b">
        <f t="shared" si="90"/>
        <v>0</v>
      </c>
      <c r="AC940" s="213">
        <f t="shared" si="87"/>
        <v>0</v>
      </c>
      <c r="AD940" s="298"/>
      <c r="AE940" s="299"/>
      <c r="AF940" s="21">
        <f t="shared" si="85"/>
        <v>0</v>
      </c>
    </row>
    <row r="941" spans="1:32" s="21" customFormat="1" ht="16.5" customHeight="1">
      <c r="A941" s="22"/>
      <c r="B941" s="22"/>
      <c r="C941" s="22"/>
      <c r="D941" s="115">
        <f t="shared" ref="D941:D972" si="91">ROW()-20</f>
        <v>921</v>
      </c>
      <c r="E941" s="248" t="str">
        <f t="array" ref="E941">IF($F941&lt;&gt;"",INDEX(DropDownLists!$K$10:$K$2516,MATCH($F941,DropDownLists!$L$10:$L$2516,0)),"")</f>
        <v/>
      </c>
      <c r="F941" s="116"/>
      <c r="G941" s="118"/>
      <c r="I941" s="144"/>
      <c r="J941" s="141"/>
      <c r="K941" s="145"/>
      <c r="L941" s="146"/>
      <c r="M941" s="195" t="str">
        <f t="array" ref="M941">IF($L941&lt;&gt;"",INDEX(DropDownLists!$H$10:$H$2516,MATCH($L941,DropDownLists!$I$10:$I$2516,0)),"")</f>
        <v/>
      </c>
      <c r="N941" s="148"/>
      <c r="O941" s="148"/>
      <c r="P941" s="146"/>
      <c r="Q941" s="148" t="s">
        <v>190</v>
      </c>
      <c r="R941" s="119" t="str">
        <f t="array" ref="R941">IF(ISNA(VLOOKUP($F941, AdmittedwithRecentDischarge!$I$28:$I$1527,1,FALSE)),"",MAX(IF((AdmittedwithRecentDischarge!$I$28:$I$1527=$F941)*(AdmittedwithRecentDischarge!$M$28:$M$1527&lt;=TransferLog!$J941),AdmittedwithRecentDischarge!$M$28:$M$1527)))</f>
        <v/>
      </c>
      <c r="S941" s="120" t="str">
        <f t="array" ref="S941">IF(ISNA(INDEX(AdmittedwithRecentDischarge!$AH$28:$AH$1527,MATCH($F941&amp;$R941,AdmittedwithRecentDischarge!$I$28:$I$1527&amp;AdmittedwithRecentDischarge!$M$28:$M$1527,0))),"", IF($R941&lt;&gt;"",INDEX(AdmittedwithRecentDischarge!$AH$28:$AH$1527,MATCH($F941&amp;$R941,AdmittedwithRecentDischarge!$I$28:$I$1527&amp;AdmittedwithRecentDischarge!$M$28:$M$1527,0)),""))</f>
        <v/>
      </c>
      <c r="T941" s="190">
        <f t="array" ref="T941">IF(ISNA(INDEX(AdmittedwithRecentDischarge!$I$28:$W$1527, (MATCH($F941&amp;$R941,AdmittedwithRecentDischarge!$I$28:$I$1527&amp;AdmittedwithRecentDischarge!$M$28:$M$1527,0)))),"",INDEX(AdmittedwithRecentDischarge!$I$28:$W$1527, (MATCH($F941&amp;$R941,AdmittedwithRecentDischarge!$I$28:$I$1527&amp;AdmittedwithRecentDischarge!$M$28:$M$1527,0)),9))</f>
        <v>0</v>
      </c>
      <c r="U941" s="191">
        <f t="array" ref="U941">IF(ISNA(INDEX(AdmittedwithRecentDischarge!$I$28:$W$1527, (MATCH($F941&amp;$R941,AdmittedwithRecentDischarge!$I$28:$I$1527&amp;AdmittedwithRecentDischarge!$M$28:$M$1527,0)))),"",INDEX(AdmittedwithRecentDischarge!$I$28:$W$1527, (MATCH($F941&amp;$R941,AdmittedwithRecentDischarge!$I$28:$I$1527&amp;AdmittedwithRecentDischarge!$M$28:$M$1527,0)),11))</f>
        <v>0</v>
      </c>
      <c r="V941" s="191">
        <f t="array" ref="V941">IF(ISNA(INDEX(AdmittedwithRecentDischarge!$I$28:$W$1527, (MATCH($F941&amp;$R941,AdmittedwithRecentDischarge!$I$28:$I$1527&amp;AdmittedwithRecentDischarge!$M$28:$M$1527,0)))),"",INDEX(AdmittedwithRecentDischarge!$I$28:$W$1527, (MATCH($F941&amp;$R941,AdmittedwithRecentDischarge!$I$28:$I$1527&amp;AdmittedwithRecentDischarge!$M$28:$M$1527,0)),15))</f>
        <v>0</v>
      </c>
      <c r="W941" s="228" t="b">
        <f t="shared" si="88"/>
        <v>0</v>
      </c>
      <c r="X941" s="224" t="str">
        <f t="array" ref="X941">IF(ISNA(VLOOKUP($F941, AdmittedwithRecentDischarge!$I$28:$I$1527,1,FALSE)),"",MAX(IF((AdmittedwithRecentDischarge!$I$28:$I$1527=$F941)*(AdmittedwithRecentDischarge!$K$28:$K$1527&lt;=TransferLog!$J941),AdmittedwithRecentDischarge!$K$28:$K$1527)))</f>
        <v/>
      </c>
      <c r="Y941" s="224" t="b">
        <f t="shared" si="89"/>
        <v>0</v>
      </c>
      <c r="Z941" s="208"/>
      <c r="AA941" s="207" t="str">
        <f t="shared" si="86"/>
        <v/>
      </c>
      <c r="AB941" s="212" t="b">
        <f t="shared" si="90"/>
        <v>0</v>
      </c>
      <c r="AC941" s="213">
        <f t="shared" si="87"/>
        <v>0</v>
      </c>
      <c r="AD941" s="298"/>
      <c r="AE941" s="299"/>
      <c r="AF941" s="21">
        <f t="shared" ref="AF941:AF972" si="92">IF(OR(($P941="Admitted, inpatient"), ($P941="Admitted, status uncertain")),1,0)</f>
        <v>0</v>
      </c>
    </row>
    <row r="942" spans="1:32" s="21" customFormat="1" ht="16.5" customHeight="1">
      <c r="A942" s="22"/>
      <c r="B942" s="22"/>
      <c r="C942" s="22"/>
      <c r="D942" s="115">
        <f t="shared" si="91"/>
        <v>922</v>
      </c>
      <c r="E942" s="248" t="str">
        <f t="array" ref="E942">IF($F942&lt;&gt;"",INDEX(DropDownLists!$K$10:$K$2516,MATCH($F942,DropDownLists!$L$10:$L$2516,0)),"")</f>
        <v/>
      </c>
      <c r="F942" s="116"/>
      <c r="G942" s="118"/>
      <c r="I942" s="144"/>
      <c r="J942" s="141"/>
      <c r="K942" s="145"/>
      <c r="L942" s="146"/>
      <c r="M942" s="195" t="str">
        <f t="array" ref="M942">IF($L942&lt;&gt;"",INDEX(DropDownLists!$H$10:$H$2516,MATCH($L942,DropDownLists!$I$10:$I$2516,0)),"")</f>
        <v/>
      </c>
      <c r="N942" s="148"/>
      <c r="O942" s="148"/>
      <c r="P942" s="146"/>
      <c r="Q942" s="148" t="s">
        <v>190</v>
      </c>
      <c r="R942" s="119" t="str">
        <f t="array" ref="R942">IF(ISNA(VLOOKUP($F942, AdmittedwithRecentDischarge!$I$28:$I$1527,1,FALSE)),"",MAX(IF((AdmittedwithRecentDischarge!$I$28:$I$1527=$F942)*(AdmittedwithRecentDischarge!$M$28:$M$1527&lt;=TransferLog!$J942),AdmittedwithRecentDischarge!$M$28:$M$1527)))</f>
        <v/>
      </c>
      <c r="S942" s="120" t="str">
        <f t="array" ref="S942">IF(ISNA(INDEX(AdmittedwithRecentDischarge!$AH$28:$AH$1527,MATCH($F942&amp;$R942,AdmittedwithRecentDischarge!$I$28:$I$1527&amp;AdmittedwithRecentDischarge!$M$28:$M$1527,0))),"", IF($R942&lt;&gt;"",INDEX(AdmittedwithRecentDischarge!$AH$28:$AH$1527,MATCH($F942&amp;$R942,AdmittedwithRecentDischarge!$I$28:$I$1527&amp;AdmittedwithRecentDischarge!$M$28:$M$1527,0)),""))</f>
        <v/>
      </c>
      <c r="T942" s="190">
        <f t="array" ref="T942">IF(ISNA(INDEX(AdmittedwithRecentDischarge!$I$28:$W$1527, (MATCH($F942&amp;$R942,AdmittedwithRecentDischarge!$I$28:$I$1527&amp;AdmittedwithRecentDischarge!$M$28:$M$1527,0)))),"",INDEX(AdmittedwithRecentDischarge!$I$28:$W$1527, (MATCH($F942&amp;$R942,AdmittedwithRecentDischarge!$I$28:$I$1527&amp;AdmittedwithRecentDischarge!$M$28:$M$1527,0)),9))</f>
        <v>0</v>
      </c>
      <c r="U942" s="191">
        <f t="array" ref="U942">IF(ISNA(INDEX(AdmittedwithRecentDischarge!$I$28:$W$1527, (MATCH($F942&amp;$R942,AdmittedwithRecentDischarge!$I$28:$I$1527&amp;AdmittedwithRecentDischarge!$M$28:$M$1527,0)))),"",INDEX(AdmittedwithRecentDischarge!$I$28:$W$1527, (MATCH($F942&amp;$R942,AdmittedwithRecentDischarge!$I$28:$I$1527&amp;AdmittedwithRecentDischarge!$M$28:$M$1527,0)),11))</f>
        <v>0</v>
      </c>
      <c r="V942" s="191">
        <f t="array" ref="V942">IF(ISNA(INDEX(AdmittedwithRecentDischarge!$I$28:$W$1527, (MATCH($F942&amp;$R942,AdmittedwithRecentDischarge!$I$28:$I$1527&amp;AdmittedwithRecentDischarge!$M$28:$M$1527,0)))),"",INDEX(AdmittedwithRecentDischarge!$I$28:$W$1527, (MATCH($F942&amp;$R942,AdmittedwithRecentDischarge!$I$28:$I$1527&amp;AdmittedwithRecentDischarge!$M$28:$M$1527,0)),15))</f>
        <v>0</v>
      </c>
      <c r="W942" s="228" t="b">
        <f t="shared" si="88"/>
        <v>0</v>
      </c>
      <c r="X942" s="224" t="str">
        <f t="array" ref="X942">IF(ISNA(VLOOKUP($F942, AdmittedwithRecentDischarge!$I$28:$I$1527,1,FALSE)),"",MAX(IF((AdmittedwithRecentDischarge!$I$28:$I$1527=$F942)*(AdmittedwithRecentDischarge!$K$28:$K$1527&lt;=TransferLog!$J942),AdmittedwithRecentDischarge!$K$28:$K$1527)))</f>
        <v/>
      </c>
      <c r="Y942" s="224" t="b">
        <f t="shared" si="89"/>
        <v>0</v>
      </c>
      <c r="Z942" s="208"/>
      <c r="AA942" s="207" t="str">
        <f t="shared" si="86"/>
        <v/>
      </c>
      <c r="AB942" s="212" t="b">
        <f t="shared" si="90"/>
        <v>0</v>
      </c>
      <c r="AC942" s="213">
        <f t="shared" si="87"/>
        <v>0</v>
      </c>
      <c r="AD942" s="298"/>
      <c r="AE942" s="299"/>
      <c r="AF942" s="21">
        <f t="shared" si="92"/>
        <v>0</v>
      </c>
    </row>
    <row r="943" spans="1:32" s="21" customFormat="1" ht="16.5" customHeight="1">
      <c r="A943" s="22"/>
      <c r="B943" s="22"/>
      <c r="C943" s="22"/>
      <c r="D943" s="115">
        <f t="shared" si="91"/>
        <v>923</v>
      </c>
      <c r="E943" s="248" t="str">
        <f t="array" ref="E943">IF($F943&lt;&gt;"",INDEX(DropDownLists!$K$10:$K$2516,MATCH($F943,DropDownLists!$L$10:$L$2516,0)),"")</f>
        <v/>
      </c>
      <c r="F943" s="116"/>
      <c r="G943" s="118"/>
      <c r="I943" s="144"/>
      <c r="J943" s="141"/>
      <c r="K943" s="145"/>
      <c r="L943" s="146"/>
      <c r="M943" s="195" t="str">
        <f t="array" ref="M943">IF($L943&lt;&gt;"",INDEX(DropDownLists!$H$10:$H$2516,MATCH($L943,DropDownLists!$I$10:$I$2516,0)),"")</f>
        <v/>
      </c>
      <c r="N943" s="148"/>
      <c r="O943" s="148"/>
      <c r="P943" s="146"/>
      <c r="Q943" s="148" t="s">
        <v>190</v>
      </c>
      <c r="R943" s="119" t="str">
        <f t="array" ref="R943">IF(ISNA(VLOOKUP($F943, AdmittedwithRecentDischarge!$I$28:$I$1527,1,FALSE)),"",MAX(IF((AdmittedwithRecentDischarge!$I$28:$I$1527=$F943)*(AdmittedwithRecentDischarge!$M$28:$M$1527&lt;=TransferLog!$J943),AdmittedwithRecentDischarge!$M$28:$M$1527)))</f>
        <v/>
      </c>
      <c r="S943" s="120" t="str">
        <f t="array" ref="S943">IF(ISNA(INDEX(AdmittedwithRecentDischarge!$AH$28:$AH$1527,MATCH($F943&amp;$R943,AdmittedwithRecentDischarge!$I$28:$I$1527&amp;AdmittedwithRecentDischarge!$M$28:$M$1527,0))),"", IF($R943&lt;&gt;"",INDEX(AdmittedwithRecentDischarge!$AH$28:$AH$1527,MATCH($F943&amp;$R943,AdmittedwithRecentDischarge!$I$28:$I$1527&amp;AdmittedwithRecentDischarge!$M$28:$M$1527,0)),""))</f>
        <v/>
      </c>
      <c r="T943" s="190">
        <f t="array" ref="T943">IF(ISNA(INDEX(AdmittedwithRecentDischarge!$I$28:$W$1527, (MATCH($F943&amp;$R943,AdmittedwithRecentDischarge!$I$28:$I$1527&amp;AdmittedwithRecentDischarge!$M$28:$M$1527,0)))),"",INDEX(AdmittedwithRecentDischarge!$I$28:$W$1527, (MATCH($F943&amp;$R943,AdmittedwithRecentDischarge!$I$28:$I$1527&amp;AdmittedwithRecentDischarge!$M$28:$M$1527,0)),9))</f>
        <v>0</v>
      </c>
      <c r="U943" s="191">
        <f t="array" ref="U943">IF(ISNA(INDEX(AdmittedwithRecentDischarge!$I$28:$W$1527, (MATCH($F943&amp;$R943,AdmittedwithRecentDischarge!$I$28:$I$1527&amp;AdmittedwithRecentDischarge!$M$28:$M$1527,0)))),"",INDEX(AdmittedwithRecentDischarge!$I$28:$W$1527, (MATCH($F943&amp;$R943,AdmittedwithRecentDischarge!$I$28:$I$1527&amp;AdmittedwithRecentDischarge!$M$28:$M$1527,0)),11))</f>
        <v>0</v>
      </c>
      <c r="V943" s="191">
        <f t="array" ref="V943">IF(ISNA(INDEX(AdmittedwithRecentDischarge!$I$28:$W$1527, (MATCH($F943&amp;$R943,AdmittedwithRecentDischarge!$I$28:$I$1527&amp;AdmittedwithRecentDischarge!$M$28:$M$1527,0)))),"",INDEX(AdmittedwithRecentDischarge!$I$28:$W$1527, (MATCH($F943&amp;$R943,AdmittedwithRecentDischarge!$I$28:$I$1527&amp;AdmittedwithRecentDischarge!$M$28:$M$1527,0)),15))</f>
        <v>0</v>
      </c>
      <c r="W943" s="228" t="b">
        <f t="shared" si="88"/>
        <v>0</v>
      </c>
      <c r="X943" s="224" t="str">
        <f t="array" ref="X943">IF(ISNA(VLOOKUP($F943, AdmittedwithRecentDischarge!$I$28:$I$1527,1,FALSE)),"",MAX(IF((AdmittedwithRecentDischarge!$I$28:$I$1527=$F943)*(AdmittedwithRecentDischarge!$K$28:$K$1527&lt;=TransferLog!$J943),AdmittedwithRecentDischarge!$K$28:$K$1527)))</f>
        <v/>
      </c>
      <c r="Y943" s="224" t="b">
        <f t="shared" si="89"/>
        <v>0</v>
      </c>
      <c r="Z943" s="208"/>
      <c r="AA943" s="207" t="str">
        <f t="shared" si="86"/>
        <v/>
      </c>
      <c r="AB943" s="212" t="b">
        <f t="shared" si="90"/>
        <v>0</v>
      </c>
      <c r="AC943" s="213">
        <f t="shared" si="87"/>
        <v>0</v>
      </c>
      <c r="AD943" s="298"/>
      <c r="AE943" s="299"/>
      <c r="AF943" s="21">
        <f t="shared" si="92"/>
        <v>0</v>
      </c>
    </row>
    <row r="944" spans="1:32" s="21" customFormat="1" ht="16.5" customHeight="1">
      <c r="A944" s="22"/>
      <c r="B944" s="22"/>
      <c r="C944" s="22"/>
      <c r="D944" s="115">
        <f t="shared" si="91"/>
        <v>924</v>
      </c>
      <c r="E944" s="248" t="str">
        <f t="array" ref="E944">IF($F944&lt;&gt;"",INDEX(DropDownLists!$K$10:$K$2516,MATCH($F944,DropDownLists!$L$10:$L$2516,0)),"")</f>
        <v/>
      </c>
      <c r="F944" s="116"/>
      <c r="G944" s="118"/>
      <c r="I944" s="144"/>
      <c r="J944" s="141"/>
      <c r="K944" s="145"/>
      <c r="L944" s="146"/>
      <c r="M944" s="195" t="str">
        <f t="array" ref="M944">IF($L944&lt;&gt;"",INDEX(DropDownLists!$H$10:$H$2516,MATCH($L944,DropDownLists!$I$10:$I$2516,0)),"")</f>
        <v/>
      </c>
      <c r="N944" s="148"/>
      <c r="O944" s="148"/>
      <c r="P944" s="146"/>
      <c r="Q944" s="148" t="s">
        <v>190</v>
      </c>
      <c r="R944" s="119" t="str">
        <f t="array" ref="R944">IF(ISNA(VLOOKUP($F944, AdmittedwithRecentDischarge!$I$28:$I$1527,1,FALSE)),"",MAX(IF((AdmittedwithRecentDischarge!$I$28:$I$1527=$F944)*(AdmittedwithRecentDischarge!$M$28:$M$1527&lt;=TransferLog!$J944),AdmittedwithRecentDischarge!$M$28:$M$1527)))</f>
        <v/>
      </c>
      <c r="S944" s="120" t="str">
        <f t="array" ref="S944">IF(ISNA(INDEX(AdmittedwithRecentDischarge!$AH$28:$AH$1527,MATCH($F944&amp;$R944,AdmittedwithRecentDischarge!$I$28:$I$1527&amp;AdmittedwithRecentDischarge!$M$28:$M$1527,0))),"", IF($R944&lt;&gt;"",INDEX(AdmittedwithRecentDischarge!$AH$28:$AH$1527,MATCH($F944&amp;$R944,AdmittedwithRecentDischarge!$I$28:$I$1527&amp;AdmittedwithRecentDischarge!$M$28:$M$1527,0)),""))</f>
        <v/>
      </c>
      <c r="T944" s="190">
        <f t="array" ref="T944">IF(ISNA(INDEX(AdmittedwithRecentDischarge!$I$28:$W$1527, (MATCH($F944&amp;$R944,AdmittedwithRecentDischarge!$I$28:$I$1527&amp;AdmittedwithRecentDischarge!$M$28:$M$1527,0)))),"",INDEX(AdmittedwithRecentDischarge!$I$28:$W$1527, (MATCH($F944&amp;$R944,AdmittedwithRecentDischarge!$I$28:$I$1527&amp;AdmittedwithRecentDischarge!$M$28:$M$1527,0)),9))</f>
        <v>0</v>
      </c>
      <c r="U944" s="191">
        <f t="array" ref="U944">IF(ISNA(INDEX(AdmittedwithRecentDischarge!$I$28:$W$1527, (MATCH($F944&amp;$R944,AdmittedwithRecentDischarge!$I$28:$I$1527&amp;AdmittedwithRecentDischarge!$M$28:$M$1527,0)))),"",INDEX(AdmittedwithRecentDischarge!$I$28:$W$1527, (MATCH($F944&amp;$R944,AdmittedwithRecentDischarge!$I$28:$I$1527&amp;AdmittedwithRecentDischarge!$M$28:$M$1527,0)),11))</f>
        <v>0</v>
      </c>
      <c r="V944" s="191">
        <f t="array" ref="V944">IF(ISNA(INDEX(AdmittedwithRecentDischarge!$I$28:$W$1527, (MATCH($F944&amp;$R944,AdmittedwithRecentDischarge!$I$28:$I$1527&amp;AdmittedwithRecentDischarge!$M$28:$M$1527,0)))),"",INDEX(AdmittedwithRecentDischarge!$I$28:$W$1527, (MATCH($F944&amp;$R944,AdmittedwithRecentDischarge!$I$28:$I$1527&amp;AdmittedwithRecentDischarge!$M$28:$M$1527,0)),15))</f>
        <v>0</v>
      </c>
      <c r="W944" s="228" t="b">
        <f t="shared" si="88"/>
        <v>0</v>
      </c>
      <c r="X944" s="224" t="str">
        <f t="array" ref="X944">IF(ISNA(VLOOKUP($F944, AdmittedwithRecentDischarge!$I$28:$I$1527,1,FALSE)),"",MAX(IF((AdmittedwithRecentDischarge!$I$28:$I$1527=$F944)*(AdmittedwithRecentDischarge!$K$28:$K$1527&lt;=TransferLog!$J944),AdmittedwithRecentDischarge!$K$28:$K$1527)))</f>
        <v/>
      </c>
      <c r="Y944" s="224" t="b">
        <f t="shared" si="89"/>
        <v>0</v>
      </c>
      <c r="Z944" s="208"/>
      <c r="AA944" s="207" t="str">
        <f t="shared" si="86"/>
        <v/>
      </c>
      <c r="AB944" s="212" t="b">
        <f t="shared" si="90"/>
        <v>0</v>
      </c>
      <c r="AC944" s="213">
        <f t="shared" si="87"/>
        <v>0</v>
      </c>
      <c r="AD944" s="298"/>
      <c r="AE944" s="299"/>
      <c r="AF944" s="21">
        <f t="shared" si="92"/>
        <v>0</v>
      </c>
    </row>
    <row r="945" spans="1:32" s="21" customFormat="1" ht="16.5" customHeight="1">
      <c r="A945" s="22"/>
      <c r="B945" s="22"/>
      <c r="C945" s="22"/>
      <c r="D945" s="115">
        <f t="shared" si="91"/>
        <v>925</v>
      </c>
      <c r="E945" s="248" t="str">
        <f t="array" ref="E945">IF($F945&lt;&gt;"",INDEX(DropDownLists!$K$10:$K$2516,MATCH($F945,DropDownLists!$L$10:$L$2516,0)),"")</f>
        <v/>
      </c>
      <c r="F945" s="116"/>
      <c r="G945" s="118"/>
      <c r="I945" s="144"/>
      <c r="J945" s="141"/>
      <c r="K945" s="145"/>
      <c r="L945" s="146"/>
      <c r="M945" s="195" t="str">
        <f t="array" ref="M945">IF($L945&lt;&gt;"",INDEX(DropDownLists!$H$10:$H$2516,MATCH($L945,DropDownLists!$I$10:$I$2516,0)),"")</f>
        <v/>
      </c>
      <c r="N945" s="148"/>
      <c r="O945" s="148"/>
      <c r="P945" s="146"/>
      <c r="Q945" s="148" t="s">
        <v>190</v>
      </c>
      <c r="R945" s="119" t="str">
        <f t="array" ref="R945">IF(ISNA(VLOOKUP($F945, AdmittedwithRecentDischarge!$I$28:$I$1527,1,FALSE)),"",MAX(IF((AdmittedwithRecentDischarge!$I$28:$I$1527=$F945)*(AdmittedwithRecentDischarge!$M$28:$M$1527&lt;=TransferLog!$J945),AdmittedwithRecentDischarge!$M$28:$M$1527)))</f>
        <v/>
      </c>
      <c r="S945" s="120" t="str">
        <f t="array" ref="S945">IF(ISNA(INDEX(AdmittedwithRecentDischarge!$AH$28:$AH$1527,MATCH($F945&amp;$R945,AdmittedwithRecentDischarge!$I$28:$I$1527&amp;AdmittedwithRecentDischarge!$M$28:$M$1527,0))),"", IF($R945&lt;&gt;"",INDEX(AdmittedwithRecentDischarge!$AH$28:$AH$1527,MATCH($F945&amp;$R945,AdmittedwithRecentDischarge!$I$28:$I$1527&amp;AdmittedwithRecentDischarge!$M$28:$M$1527,0)),""))</f>
        <v/>
      </c>
      <c r="T945" s="190">
        <f t="array" ref="T945">IF(ISNA(INDEX(AdmittedwithRecentDischarge!$I$28:$W$1527, (MATCH($F945&amp;$R945,AdmittedwithRecentDischarge!$I$28:$I$1527&amp;AdmittedwithRecentDischarge!$M$28:$M$1527,0)))),"",INDEX(AdmittedwithRecentDischarge!$I$28:$W$1527, (MATCH($F945&amp;$R945,AdmittedwithRecentDischarge!$I$28:$I$1527&amp;AdmittedwithRecentDischarge!$M$28:$M$1527,0)),9))</f>
        <v>0</v>
      </c>
      <c r="U945" s="191">
        <f t="array" ref="U945">IF(ISNA(INDEX(AdmittedwithRecentDischarge!$I$28:$W$1527, (MATCH($F945&amp;$R945,AdmittedwithRecentDischarge!$I$28:$I$1527&amp;AdmittedwithRecentDischarge!$M$28:$M$1527,0)))),"",INDEX(AdmittedwithRecentDischarge!$I$28:$W$1527, (MATCH($F945&amp;$R945,AdmittedwithRecentDischarge!$I$28:$I$1527&amp;AdmittedwithRecentDischarge!$M$28:$M$1527,0)),11))</f>
        <v>0</v>
      </c>
      <c r="V945" s="191">
        <f t="array" ref="V945">IF(ISNA(INDEX(AdmittedwithRecentDischarge!$I$28:$W$1527, (MATCH($F945&amp;$R945,AdmittedwithRecentDischarge!$I$28:$I$1527&amp;AdmittedwithRecentDischarge!$M$28:$M$1527,0)))),"",INDEX(AdmittedwithRecentDischarge!$I$28:$W$1527, (MATCH($F945&amp;$R945,AdmittedwithRecentDischarge!$I$28:$I$1527&amp;AdmittedwithRecentDischarge!$M$28:$M$1527,0)),15))</f>
        <v>0</v>
      </c>
      <c r="W945" s="228" t="b">
        <f t="shared" si="88"/>
        <v>0</v>
      </c>
      <c r="X945" s="224" t="str">
        <f t="array" ref="X945">IF(ISNA(VLOOKUP($F945, AdmittedwithRecentDischarge!$I$28:$I$1527,1,FALSE)),"",MAX(IF((AdmittedwithRecentDischarge!$I$28:$I$1527=$F945)*(AdmittedwithRecentDischarge!$K$28:$K$1527&lt;=TransferLog!$J945),AdmittedwithRecentDischarge!$K$28:$K$1527)))</f>
        <v/>
      </c>
      <c r="Y945" s="224" t="b">
        <f t="shared" si="89"/>
        <v>0</v>
      </c>
      <c r="Z945" s="208"/>
      <c r="AA945" s="207" t="str">
        <f t="shared" si="86"/>
        <v/>
      </c>
      <c r="AB945" s="212" t="b">
        <f t="shared" si="90"/>
        <v>0</v>
      </c>
      <c r="AC945" s="213">
        <f t="shared" si="87"/>
        <v>0</v>
      </c>
      <c r="AD945" s="298"/>
      <c r="AE945" s="299"/>
      <c r="AF945" s="21">
        <f t="shared" si="92"/>
        <v>0</v>
      </c>
    </row>
    <row r="946" spans="1:32" s="21" customFormat="1" ht="16.5" customHeight="1">
      <c r="A946" s="22"/>
      <c r="B946" s="22"/>
      <c r="C946" s="22"/>
      <c r="D946" s="115">
        <f t="shared" si="91"/>
        <v>926</v>
      </c>
      <c r="E946" s="248" t="str">
        <f t="array" ref="E946">IF($F946&lt;&gt;"",INDEX(DropDownLists!$K$10:$K$2516,MATCH($F946,DropDownLists!$L$10:$L$2516,0)),"")</f>
        <v/>
      </c>
      <c r="F946" s="116"/>
      <c r="G946" s="118"/>
      <c r="I946" s="144"/>
      <c r="J946" s="141"/>
      <c r="K946" s="145"/>
      <c r="L946" s="146"/>
      <c r="M946" s="195" t="str">
        <f t="array" ref="M946">IF($L946&lt;&gt;"",INDEX(DropDownLists!$H$10:$H$2516,MATCH($L946,DropDownLists!$I$10:$I$2516,0)),"")</f>
        <v/>
      </c>
      <c r="N946" s="148"/>
      <c r="O946" s="148"/>
      <c r="P946" s="146"/>
      <c r="Q946" s="148" t="s">
        <v>190</v>
      </c>
      <c r="R946" s="119" t="str">
        <f t="array" ref="R946">IF(ISNA(VLOOKUP($F946, AdmittedwithRecentDischarge!$I$28:$I$1527,1,FALSE)),"",MAX(IF((AdmittedwithRecentDischarge!$I$28:$I$1527=$F946)*(AdmittedwithRecentDischarge!$M$28:$M$1527&lt;=TransferLog!$J946),AdmittedwithRecentDischarge!$M$28:$M$1527)))</f>
        <v/>
      </c>
      <c r="S946" s="120" t="str">
        <f t="array" ref="S946">IF(ISNA(INDEX(AdmittedwithRecentDischarge!$AH$28:$AH$1527,MATCH($F946&amp;$R946,AdmittedwithRecentDischarge!$I$28:$I$1527&amp;AdmittedwithRecentDischarge!$M$28:$M$1527,0))),"", IF($R946&lt;&gt;"",INDEX(AdmittedwithRecentDischarge!$AH$28:$AH$1527,MATCH($F946&amp;$R946,AdmittedwithRecentDischarge!$I$28:$I$1527&amp;AdmittedwithRecentDischarge!$M$28:$M$1527,0)),""))</f>
        <v/>
      </c>
      <c r="T946" s="190">
        <f t="array" ref="T946">IF(ISNA(INDEX(AdmittedwithRecentDischarge!$I$28:$W$1527, (MATCH($F946&amp;$R946,AdmittedwithRecentDischarge!$I$28:$I$1527&amp;AdmittedwithRecentDischarge!$M$28:$M$1527,0)))),"",INDEX(AdmittedwithRecentDischarge!$I$28:$W$1527, (MATCH($F946&amp;$R946,AdmittedwithRecentDischarge!$I$28:$I$1527&amp;AdmittedwithRecentDischarge!$M$28:$M$1527,0)),9))</f>
        <v>0</v>
      </c>
      <c r="U946" s="191">
        <f t="array" ref="U946">IF(ISNA(INDEX(AdmittedwithRecentDischarge!$I$28:$W$1527, (MATCH($F946&amp;$R946,AdmittedwithRecentDischarge!$I$28:$I$1527&amp;AdmittedwithRecentDischarge!$M$28:$M$1527,0)))),"",INDEX(AdmittedwithRecentDischarge!$I$28:$W$1527, (MATCH($F946&amp;$R946,AdmittedwithRecentDischarge!$I$28:$I$1527&amp;AdmittedwithRecentDischarge!$M$28:$M$1527,0)),11))</f>
        <v>0</v>
      </c>
      <c r="V946" s="191">
        <f t="array" ref="V946">IF(ISNA(INDEX(AdmittedwithRecentDischarge!$I$28:$W$1527, (MATCH($F946&amp;$R946,AdmittedwithRecentDischarge!$I$28:$I$1527&amp;AdmittedwithRecentDischarge!$M$28:$M$1527,0)))),"",INDEX(AdmittedwithRecentDischarge!$I$28:$W$1527, (MATCH($F946&amp;$R946,AdmittedwithRecentDischarge!$I$28:$I$1527&amp;AdmittedwithRecentDischarge!$M$28:$M$1527,0)),15))</f>
        <v>0</v>
      </c>
      <c r="W946" s="228" t="b">
        <f t="shared" si="88"/>
        <v>0</v>
      </c>
      <c r="X946" s="224" t="str">
        <f t="array" ref="X946">IF(ISNA(VLOOKUP($F946, AdmittedwithRecentDischarge!$I$28:$I$1527,1,FALSE)),"",MAX(IF((AdmittedwithRecentDischarge!$I$28:$I$1527=$F946)*(AdmittedwithRecentDischarge!$K$28:$K$1527&lt;=TransferLog!$J946),AdmittedwithRecentDischarge!$K$28:$K$1527)))</f>
        <v/>
      </c>
      <c r="Y946" s="224" t="b">
        <f t="shared" si="89"/>
        <v>0</v>
      </c>
      <c r="Z946" s="208"/>
      <c r="AA946" s="207" t="str">
        <f t="shared" si="86"/>
        <v/>
      </c>
      <c r="AB946" s="212" t="b">
        <f t="shared" si="90"/>
        <v>0</v>
      </c>
      <c r="AC946" s="213">
        <f t="shared" si="87"/>
        <v>0</v>
      </c>
      <c r="AD946" s="298"/>
      <c r="AE946" s="299"/>
      <c r="AF946" s="21">
        <f t="shared" si="92"/>
        <v>0</v>
      </c>
    </row>
    <row r="947" spans="1:32" s="21" customFormat="1" ht="16.5" customHeight="1">
      <c r="A947" s="22"/>
      <c r="B947" s="22"/>
      <c r="C947" s="22"/>
      <c r="D947" s="115">
        <f t="shared" si="91"/>
        <v>927</v>
      </c>
      <c r="E947" s="248" t="str">
        <f t="array" ref="E947">IF($F947&lt;&gt;"",INDEX(DropDownLists!$K$10:$K$2516,MATCH($F947,DropDownLists!$L$10:$L$2516,0)),"")</f>
        <v/>
      </c>
      <c r="F947" s="116"/>
      <c r="G947" s="118"/>
      <c r="I947" s="144"/>
      <c r="J947" s="141"/>
      <c r="K947" s="145"/>
      <c r="L947" s="146"/>
      <c r="M947" s="195" t="str">
        <f t="array" ref="M947">IF($L947&lt;&gt;"",INDEX(DropDownLists!$H$10:$H$2516,MATCH($L947,DropDownLists!$I$10:$I$2516,0)),"")</f>
        <v/>
      </c>
      <c r="N947" s="148"/>
      <c r="O947" s="148"/>
      <c r="P947" s="146"/>
      <c r="Q947" s="148" t="s">
        <v>190</v>
      </c>
      <c r="R947" s="119" t="str">
        <f t="array" ref="R947">IF(ISNA(VLOOKUP($F947, AdmittedwithRecentDischarge!$I$28:$I$1527,1,FALSE)),"",MAX(IF((AdmittedwithRecentDischarge!$I$28:$I$1527=$F947)*(AdmittedwithRecentDischarge!$M$28:$M$1527&lt;=TransferLog!$J947),AdmittedwithRecentDischarge!$M$28:$M$1527)))</f>
        <v/>
      </c>
      <c r="S947" s="120" t="str">
        <f t="array" ref="S947">IF(ISNA(INDEX(AdmittedwithRecentDischarge!$AH$28:$AH$1527,MATCH($F947&amp;$R947,AdmittedwithRecentDischarge!$I$28:$I$1527&amp;AdmittedwithRecentDischarge!$M$28:$M$1527,0))),"", IF($R947&lt;&gt;"",INDEX(AdmittedwithRecentDischarge!$AH$28:$AH$1527,MATCH($F947&amp;$R947,AdmittedwithRecentDischarge!$I$28:$I$1527&amp;AdmittedwithRecentDischarge!$M$28:$M$1527,0)),""))</f>
        <v/>
      </c>
      <c r="T947" s="190">
        <f t="array" ref="T947">IF(ISNA(INDEX(AdmittedwithRecentDischarge!$I$28:$W$1527, (MATCH($F947&amp;$R947,AdmittedwithRecentDischarge!$I$28:$I$1527&amp;AdmittedwithRecentDischarge!$M$28:$M$1527,0)))),"",INDEX(AdmittedwithRecentDischarge!$I$28:$W$1527, (MATCH($F947&amp;$R947,AdmittedwithRecentDischarge!$I$28:$I$1527&amp;AdmittedwithRecentDischarge!$M$28:$M$1527,0)),9))</f>
        <v>0</v>
      </c>
      <c r="U947" s="191">
        <f t="array" ref="U947">IF(ISNA(INDEX(AdmittedwithRecentDischarge!$I$28:$W$1527, (MATCH($F947&amp;$R947,AdmittedwithRecentDischarge!$I$28:$I$1527&amp;AdmittedwithRecentDischarge!$M$28:$M$1527,0)))),"",INDEX(AdmittedwithRecentDischarge!$I$28:$W$1527, (MATCH($F947&amp;$R947,AdmittedwithRecentDischarge!$I$28:$I$1527&amp;AdmittedwithRecentDischarge!$M$28:$M$1527,0)),11))</f>
        <v>0</v>
      </c>
      <c r="V947" s="191">
        <f t="array" ref="V947">IF(ISNA(INDEX(AdmittedwithRecentDischarge!$I$28:$W$1527, (MATCH($F947&amp;$R947,AdmittedwithRecentDischarge!$I$28:$I$1527&amp;AdmittedwithRecentDischarge!$M$28:$M$1527,0)))),"",INDEX(AdmittedwithRecentDischarge!$I$28:$W$1527, (MATCH($F947&amp;$R947,AdmittedwithRecentDischarge!$I$28:$I$1527&amp;AdmittedwithRecentDischarge!$M$28:$M$1527,0)),15))</f>
        <v>0</v>
      </c>
      <c r="W947" s="228" t="b">
        <f t="shared" si="88"/>
        <v>0</v>
      </c>
      <c r="X947" s="224" t="str">
        <f t="array" ref="X947">IF(ISNA(VLOOKUP($F947, AdmittedwithRecentDischarge!$I$28:$I$1527,1,FALSE)),"",MAX(IF((AdmittedwithRecentDischarge!$I$28:$I$1527=$F947)*(AdmittedwithRecentDischarge!$K$28:$K$1527&lt;=TransferLog!$J947),AdmittedwithRecentDischarge!$K$28:$K$1527)))</f>
        <v/>
      </c>
      <c r="Y947" s="224" t="b">
        <f t="shared" si="89"/>
        <v>0</v>
      </c>
      <c r="Z947" s="208"/>
      <c r="AA947" s="207" t="str">
        <f t="shared" si="86"/>
        <v/>
      </c>
      <c r="AB947" s="212" t="b">
        <f t="shared" si="90"/>
        <v>0</v>
      </c>
      <c r="AC947" s="213">
        <f t="shared" si="87"/>
        <v>0</v>
      </c>
      <c r="AD947" s="298"/>
      <c r="AE947" s="299"/>
      <c r="AF947" s="21">
        <f t="shared" si="92"/>
        <v>0</v>
      </c>
    </row>
    <row r="948" spans="1:32" s="21" customFormat="1" ht="16.5" customHeight="1">
      <c r="A948" s="22"/>
      <c r="B948" s="22"/>
      <c r="C948" s="22"/>
      <c r="D948" s="115">
        <f t="shared" si="91"/>
        <v>928</v>
      </c>
      <c r="E948" s="248" t="str">
        <f t="array" ref="E948">IF($F948&lt;&gt;"",INDEX(DropDownLists!$K$10:$K$2516,MATCH($F948,DropDownLists!$L$10:$L$2516,0)),"")</f>
        <v/>
      </c>
      <c r="F948" s="116"/>
      <c r="G948" s="118"/>
      <c r="I948" s="144"/>
      <c r="J948" s="141"/>
      <c r="K948" s="145"/>
      <c r="L948" s="146"/>
      <c r="M948" s="195" t="str">
        <f t="array" ref="M948">IF($L948&lt;&gt;"",INDEX(DropDownLists!$H$10:$H$2516,MATCH($L948,DropDownLists!$I$10:$I$2516,0)),"")</f>
        <v/>
      </c>
      <c r="N948" s="148"/>
      <c r="O948" s="148"/>
      <c r="P948" s="146"/>
      <c r="Q948" s="148" t="s">
        <v>190</v>
      </c>
      <c r="R948" s="119" t="str">
        <f t="array" ref="R948">IF(ISNA(VLOOKUP($F948, AdmittedwithRecentDischarge!$I$28:$I$1527,1,FALSE)),"",MAX(IF((AdmittedwithRecentDischarge!$I$28:$I$1527=$F948)*(AdmittedwithRecentDischarge!$M$28:$M$1527&lt;=TransferLog!$J948),AdmittedwithRecentDischarge!$M$28:$M$1527)))</f>
        <v/>
      </c>
      <c r="S948" s="120" t="str">
        <f t="array" ref="S948">IF(ISNA(INDEX(AdmittedwithRecentDischarge!$AH$28:$AH$1527,MATCH($F948&amp;$R948,AdmittedwithRecentDischarge!$I$28:$I$1527&amp;AdmittedwithRecentDischarge!$M$28:$M$1527,0))),"", IF($R948&lt;&gt;"",INDEX(AdmittedwithRecentDischarge!$AH$28:$AH$1527,MATCH($F948&amp;$R948,AdmittedwithRecentDischarge!$I$28:$I$1527&amp;AdmittedwithRecentDischarge!$M$28:$M$1527,0)),""))</f>
        <v/>
      </c>
      <c r="T948" s="190">
        <f t="array" ref="T948">IF(ISNA(INDEX(AdmittedwithRecentDischarge!$I$28:$W$1527, (MATCH($F948&amp;$R948,AdmittedwithRecentDischarge!$I$28:$I$1527&amp;AdmittedwithRecentDischarge!$M$28:$M$1527,0)))),"",INDEX(AdmittedwithRecentDischarge!$I$28:$W$1527, (MATCH($F948&amp;$R948,AdmittedwithRecentDischarge!$I$28:$I$1527&amp;AdmittedwithRecentDischarge!$M$28:$M$1527,0)),9))</f>
        <v>0</v>
      </c>
      <c r="U948" s="191">
        <f t="array" ref="U948">IF(ISNA(INDEX(AdmittedwithRecentDischarge!$I$28:$W$1527, (MATCH($F948&amp;$R948,AdmittedwithRecentDischarge!$I$28:$I$1527&amp;AdmittedwithRecentDischarge!$M$28:$M$1527,0)))),"",INDEX(AdmittedwithRecentDischarge!$I$28:$W$1527, (MATCH($F948&amp;$R948,AdmittedwithRecentDischarge!$I$28:$I$1527&amp;AdmittedwithRecentDischarge!$M$28:$M$1527,0)),11))</f>
        <v>0</v>
      </c>
      <c r="V948" s="191">
        <f t="array" ref="V948">IF(ISNA(INDEX(AdmittedwithRecentDischarge!$I$28:$W$1527, (MATCH($F948&amp;$R948,AdmittedwithRecentDischarge!$I$28:$I$1527&amp;AdmittedwithRecentDischarge!$M$28:$M$1527,0)))),"",INDEX(AdmittedwithRecentDischarge!$I$28:$W$1527, (MATCH($F948&amp;$R948,AdmittedwithRecentDischarge!$I$28:$I$1527&amp;AdmittedwithRecentDischarge!$M$28:$M$1527,0)),15))</f>
        <v>0</v>
      </c>
      <c r="W948" s="228" t="b">
        <f t="shared" si="88"/>
        <v>0</v>
      </c>
      <c r="X948" s="224" t="str">
        <f t="array" ref="X948">IF(ISNA(VLOOKUP($F948, AdmittedwithRecentDischarge!$I$28:$I$1527,1,FALSE)),"",MAX(IF((AdmittedwithRecentDischarge!$I$28:$I$1527=$F948)*(AdmittedwithRecentDischarge!$K$28:$K$1527&lt;=TransferLog!$J948),AdmittedwithRecentDischarge!$K$28:$K$1527)))</f>
        <v/>
      </c>
      <c r="Y948" s="224" t="b">
        <f t="shared" si="89"/>
        <v>0</v>
      </c>
      <c r="Z948" s="208"/>
      <c r="AA948" s="207" t="str">
        <f t="shared" si="86"/>
        <v/>
      </c>
      <c r="AB948" s="212" t="b">
        <f t="shared" si="90"/>
        <v>0</v>
      </c>
      <c r="AC948" s="213">
        <f t="shared" si="87"/>
        <v>0</v>
      </c>
      <c r="AD948" s="298"/>
      <c r="AE948" s="299"/>
      <c r="AF948" s="21">
        <f t="shared" si="92"/>
        <v>0</v>
      </c>
    </row>
    <row r="949" spans="1:32" s="21" customFormat="1" ht="16.5" customHeight="1">
      <c r="A949" s="22"/>
      <c r="B949" s="22"/>
      <c r="C949" s="22"/>
      <c r="D949" s="115">
        <f t="shared" si="91"/>
        <v>929</v>
      </c>
      <c r="E949" s="248" t="str">
        <f t="array" ref="E949">IF($F949&lt;&gt;"",INDEX(DropDownLists!$K$10:$K$2516,MATCH($F949,DropDownLists!$L$10:$L$2516,0)),"")</f>
        <v/>
      </c>
      <c r="F949" s="116"/>
      <c r="G949" s="118"/>
      <c r="I949" s="144"/>
      <c r="J949" s="141"/>
      <c r="K949" s="145"/>
      <c r="L949" s="146"/>
      <c r="M949" s="195" t="str">
        <f t="array" ref="M949">IF($L949&lt;&gt;"",INDEX(DropDownLists!$H$10:$H$2516,MATCH($L949,DropDownLists!$I$10:$I$2516,0)),"")</f>
        <v/>
      </c>
      <c r="N949" s="148"/>
      <c r="O949" s="148"/>
      <c r="P949" s="146"/>
      <c r="Q949" s="148" t="s">
        <v>190</v>
      </c>
      <c r="R949" s="119" t="str">
        <f t="array" ref="R949">IF(ISNA(VLOOKUP($F949, AdmittedwithRecentDischarge!$I$28:$I$1527,1,FALSE)),"",MAX(IF((AdmittedwithRecentDischarge!$I$28:$I$1527=$F949)*(AdmittedwithRecentDischarge!$M$28:$M$1527&lt;=TransferLog!$J949),AdmittedwithRecentDischarge!$M$28:$M$1527)))</f>
        <v/>
      </c>
      <c r="S949" s="120" t="str">
        <f t="array" ref="S949">IF(ISNA(INDEX(AdmittedwithRecentDischarge!$AH$28:$AH$1527,MATCH($F949&amp;$R949,AdmittedwithRecentDischarge!$I$28:$I$1527&amp;AdmittedwithRecentDischarge!$M$28:$M$1527,0))),"", IF($R949&lt;&gt;"",INDEX(AdmittedwithRecentDischarge!$AH$28:$AH$1527,MATCH($F949&amp;$R949,AdmittedwithRecentDischarge!$I$28:$I$1527&amp;AdmittedwithRecentDischarge!$M$28:$M$1527,0)),""))</f>
        <v/>
      </c>
      <c r="T949" s="190">
        <f t="array" ref="T949">IF(ISNA(INDEX(AdmittedwithRecentDischarge!$I$28:$W$1527, (MATCH($F949&amp;$R949,AdmittedwithRecentDischarge!$I$28:$I$1527&amp;AdmittedwithRecentDischarge!$M$28:$M$1527,0)))),"",INDEX(AdmittedwithRecentDischarge!$I$28:$W$1527, (MATCH($F949&amp;$R949,AdmittedwithRecentDischarge!$I$28:$I$1527&amp;AdmittedwithRecentDischarge!$M$28:$M$1527,0)),9))</f>
        <v>0</v>
      </c>
      <c r="U949" s="191">
        <f t="array" ref="U949">IF(ISNA(INDEX(AdmittedwithRecentDischarge!$I$28:$W$1527, (MATCH($F949&amp;$R949,AdmittedwithRecentDischarge!$I$28:$I$1527&amp;AdmittedwithRecentDischarge!$M$28:$M$1527,0)))),"",INDEX(AdmittedwithRecentDischarge!$I$28:$W$1527, (MATCH($F949&amp;$R949,AdmittedwithRecentDischarge!$I$28:$I$1527&amp;AdmittedwithRecentDischarge!$M$28:$M$1527,0)),11))</f>
        <v>0</v>
      </c>
      <c r="V949" s="191">
        <f t="array" ref="V949">IF(ISNA(INDEX(AdmittedwithRecentDischarge!$I$28:$W$1527, (MATCH($F949&amp;$R949,AdmittedwithRecentDischarge!$I$28:$I$1527&amp;AdmittedwithRecentDischarge!$M$28:$M$1527,0)))),"",INDEX(AdmittedwithRecentDischarge!$I$28:$W$1527, (MATCH($F949&amp;$R949,AdmittedwithRecentDischarge!$I$28:$I$1527&amp;AdmittedwithRecentDischarge!$M$28:$M$1527,0)),15))</f>
        <v>0</v>
      </c>
      <c r="W949" s="228" t="b">
        <f t="shared" si="88"/>
        <v>0</v>
      </c>
      <c r="X949" s="224" t="str">
        <f t="array" ref="X949">IF(ISNA(VLOOKUP($F949, AdmittedwithRecentDischarge!$I$28:$I$1527,1,FALSE)),"",MAX(IF((AdmittedwithRecentDischarge!$I$28:$I$1527=$F949)*(AdmittedwithRecentDischarge!$K$28:$K$1527&lt;=TransferLog!$J949),AdmittedwithRecentDischarge!$K$28:$K$1527)))</f>
        <v/>
      </c>
      <c r="Y949" s="224" t="b">
        <f t="shared" si="89"/>
        <v>0</v>
      </c>
      <c r="Z949" s="208"/>
      <c r="AA949" s="207" t="str">
        <f t="shared" si="86"/>
        <v/>
      </c>
      <c r="AB949" s="212" t="b">
        <f t="shared" si="90"/>
        <v>0</v>
      </c>
      <c r="AC949" s="213">
        <f t="shared" si="87"/>
        <v>0</v>
      </c>
      <c r="AD949" s="298"/>
      <c r="AE949" s="299"/>
      <c r="AF949" s="21">
        <f t="shared" si="92"/>
        <v>0</v>
      </c>
    </row>
    <row r="950" spans="1:32" s="21" customFormat="1" ht="16.5" customHeight="1">
      <c r="A950" s="22"/>
      <c r="B950" s="22"/>
      <c r="C950" s="22"/>
      <c r="D950" s="115">
        <f t="shared" si="91"/>
        <v>930</v>
      </c>
      <c r="E950" s="248" t="str">
        <f t="array" ref="E950">IF($F950&lt;&gt;"",INDEX(DropDownLists!$K$10:$K$2516,MATCH($F950,DropDownLists!$L$10:$L$2516,0)),"")</f>
        <v/>
      </c>
      <c r="F950" s="116"/>
      <c r="G950" s="118"/>
      <c r="I950" s="144"/>
      <c r="J950" s="141"/>
      <c r="K950" s="145"/>
      <c r="L950" s="146"/>
      <c r="M950" s="195" t="str">
        <f t="array" ref="M950">IF($L950&lt;&gt;"",INDEX(DropDownLists!$H$10:$H$2516,MATCH($L950,DropDownLists!$I$10:$I$2516,0)),"")</f>
        <v/>
      </c>
      <c r="N950" s="148"/>
      <c r="O950" s="148"/>
      <c r="P950" s="146"/>
      <c r="Q950" s="148" t="s">
        <v>190</v>
      </c>
      <c r="R950" s="119" t="str">
        <f t="array" ref="R950">IF(ISNA(VLOOKUP($F950, AdmittedwithRecentDischarge!$I$28:$I$1527,1,FALSE)),"",MAX(IF((AdmittedwithRecentDischarge!$I$28:$I$1527=$F950)*(AdmittedwithRecentDischarge!$M$28:$M$1527&lt;=TransferLog!$J950),AdmittedwithRecentDischarge!$M$28:$M$1527)))</f>
        <v/>
      </c>
      <c r="S950" s="120" t="str">
        <f t="array" ref="S950">IF(ISNA(INDEX(AdmittedwithRecentDischarge!$AH$28:$AH$1527,MATCH($F950&amp;$R950,AdmittedwithRecentDischarge!$I$28:$I$1527&amp;AdmittedwithRecentDischarge!$M$28:$M$1527,0))),"", IF($R950&lt;&gt;"",INDEX(AdmittedwithRecentDischarge!$AH$28:$AH$1527,MATCH($F950&amp;$R950,AdmittedwithRecentDischarge!$I$28:$I$1527&amp;AdmittedwithRecentDischarge!$M$28:$M$1527,0)),""))</f>
        <v/>
      </c>
      <c r="T950" s="190">
        <f t="array" ref="T950">IF(ISNA(INDEX(AdmittedwithRecentDischarge!$I$28:$W$1527, (MATCH($F950&amp;$R950,AdmittedwithRecentDischarge!$I$28:$I$1527&amp;AdmittedwithRecentDischarge!$M$28:$M$1527,0)))),"",INDEX(AdmittedwithRecentDischarge!$I$28:$W$1527, (MATCH($F950&amp;$R950,AdmittedwithRecentDischarge!$I$28:$I$1527&amp;AdmittedwithRecentDischarge!$M$28:$M$1527,0)),9))</f>
        <v>0</v>
      </c>
      <c r="U950" s="191">
        <f t="array" ref="U950">IF(ISNA(INDEX(AdmittedwithRecentDischarge!$I$28:$W$1527, (MATCH($F950&amp;$R950,AdmittedwithRecentDischarge!$I$28:$I$1527&amp;AdmittedwithRecentDischarge!$M$28:$M$1527,0)))),"",INDEX(AdmittedwithRecentDischarge!$I$28:$W$1527, (MATCH($F950&amp;$R950,AdmittedwithRecentDischarge!$I$28:$I$1527&amp;AdmittedwithRecentDischarge!$M$28:$M$1527,0)),11))</f>
        <v>0</v>
      </c>
      <c r="V950" s="191">
        <f t="array" ref="V950">IF(ISNA(INDEX(AdmittedwithRecentDischarge!$I$28:$W$1527, (MATCH($F950&amp;$R950,AdmittedwithRecentDischarge!$I$28:$I$1527&amp;AdmittedwithRecentDischarge!$M$28:$M$1527,0)))),"",INDEX(AdmittedwithRecentDischarge!$I$28:$W$1527, (MATCH($F950&amp;$R950,AdmittedwithRecentDischarge!$I$28:$I$1527&amp;AdmittedwithRecentDischarge!$M$28:$M$1527,0)),15))</f>
        <v>0</v>
      </c>
      <c r="W950" s="228" t="b">
        <f t="shared" si="88"/>
        <v>0</v>
      </c>
      <c r="X950" s="224" t="str">
        <f t="array" ref="X950">IF(ISNA(VLOOKUP($F950, AdmittedwithRecentDischarge!$I$28:$I$1527,1,FALSE)),"",MAX(IF((AdmittedwithRecentDischarge!$I$28:$I$1527=$F950)*(AdmittedwithRecentDischarge!$K$28:$K$1527&lt;=TransferLog!$J950),AdmittedwithRecentDischarge!$K$28:$K$1527)))</f>
        <v/>
      </c>
      <c r="Y950" s="224" t="b">
        <f t="shared" si="89"/>
        <v>0</v>
      </c>
      <c r="Z950" s="208"/>
      <c r="AA950" s="207" t="str">
        <f t="shared" si="86"/>
        <v/>
      </c>
      <c r="AB950" s="212" t="b">
        <f t="shared" si="90"/>
        <v>0</v>
      </c>
      <c r="AC950" s="213">
        <f t="shared" si="87"/>
        <v>0</v>
      </c>
      <c r="AD950" s="298"/>
      <c r="AE950" s="299"/>
      <c r="AF950" s="21">
        <f t="shared" si="92"/>
        <v>0</v>
      </c>
    </row>
    <row r="951" spans="1:32" s="21" customFormat="1" ht="16.5" customHeight="1">
      <c r="A951" s="22"/>
      <c r="B951" s="22"/>
      <c r="C951" s="22"/>
      <c r="D951" s="115">
        <f t="shared" si="91"/>
        <v>931</v>
      </c>
      <c r="E951" s="248" t="str">
        <f t="array" ref="E951">IF($F951&lt;&gt;"",INDEX(DropDownLists!$K$10:$K$2516,MATCH($F951,DropDownLists!$L$10:$L$2516,0)),"")</f>
        <v/>
      </c>
      <c r="F951" s="116"/>
      <c r="G951" s="118"/>
      <c r="I951" s="144"/>
      <c r="J951" s="141"/>
      <c r="K951" s="145"/>
      <c r="L951" s="146"/>
      <c r="M951" s="195" t="str">
        <f t="array" ref="M951">IF($L951&lt;&gt;"",INDEX(DropDownLists!$H$10:$H$2516,MATCH($L951,DropDownLists!$I$10:$I$2516,0)),"")</f>
        <v/>
      </c>
      <c r="N951" s="148"/>
      <c r="O951" s="148"/>
      <c r="P951" s="146"/>
      <c r="Q951" s="148" t="s">
        <v>190</v>
      </c>
      <c r="R951" s="119" t="str">
        <f t="array" ref="R951">IF(ISNA(VLOOKUP($F951, AdmittedwithRecentDischarge!$I$28:$I$1527,1,FALSE)),"",MAX(IF((AdmittedwithRecentDischarge!$I$28:$I$1527=$F951)*(AdmittedwithRecentDischarge!$M$28:$M$1527&lt;=TransferLog!$J951),AdmittedwithRecentDischarge!$M$28:$M$1527)))</f>
        <v/>
      </c>
      <c r="S951" s="120" t="str">
        <f t="array" ref="S951">IF(ISNA(INDEX(AdmittedwithRecentDischarge!$AH$28:$AH$1527,MATCH($F951&amp;$R951,AdmittedwithRecentDischarge!$I$28:$I$1527&amp;AdmittedwithRecentDischarge!$M$28:$M$1527,0))),"", IF($R951&lt;&gt;"",INDEX(AdmittedwithRecentDischarge!$AH$28:$AH$1527,MATCH($F951&amp;$R951,AdmittedwithRecentDischarge!$I$28:$I$1527&amp;AdmittedwithRecentDischarge!$M$28:$M$1527,0)),""))</f>
        <v/>
      </c>
      <c r="T951" s="190">
        <f t="array" ref="T951">IF(ISNA(INDEX(AdmittedwithRecentDischarge!$I$28:$W$1527, (MATCH($F951&amp;$R951,AdmittedwithRecentDischarge!$I$28:$I$1527&amp;AdmittedwithRecentDischarge!$M$28:$M$1527,0)))),"",INDEX(AdmittedwithRecentDischarge!$I$28:$W$1527, (MATCH($F951&amp;$R951,AdmittedwithRecentDischarge!$I$28:$I$1527&amp;AdmittedwithRecentDischarge!$M$28:$M$1527,0)),9))</f>
        <v>0</v>
      </c>
      <c r="U951" s="191">
        <f t="array" ref="U951">IF(ISNA(INDEX(AdmittedwithRecentDischarge!$I$28:$W$1527, (MATCH($F951&amp;$R951,AdmittedwithRecentDischarge!$I$28:$I$1527&amp;AdmittedwithRecentDischarge!$M$28:$M$1527,0)))),"",INDEX(AdmittedwithRecentDischarge!$I$28:$W$1527, (MATCH($F951&amp;$R951,AdmittedwithRecentDischarge!$I$28:$I$1527&amp;AdmittedwithRecentDischarge!$M$28:$M$1527,0)),11))</f>
        <v>0</v>
      </c>
      <c r="V951" s="191">
        <f t="array" ref="V951">IF(ISNA(INDEX(AdmittedwithRecentDischarge!$I$28:$W$1527, (MATCH($F951&amp;$R951,AdmittedwithRecentDischarge!$I$28:$I$1527&amp;AdmittedwithRecentDischarge!$M$28:$M$1527,0)))),"",INDEX(AdmittedwithRecentDischarge!$I$28:$W$1527, (MATCH($F951&amp;$R951,AdmittedwithRecentDischarge!$I$28:$I$1527&amp;AdmittedwithRecentDischarge!$M$28:$M$1527,0)),15))</f>
        <v>0</v>
      </c>
      <c r="W951" s="228" t="b">
        <f t="shared" si="88"/>
        <v>0</v>
      </c>
      <c r="X951" s="224" t="str">
        <f t="array" ref="X951">IF(ISNA(VLOOKUP($F951, AdmittedwithRecentDischarge!$I$28:$I$1527,1,FALSE)),"",MAX(IF((AdmittedwithRecentDischarge!$I$28:$I$1527=$F951)*(AdmittedwithRecentDischarge!$K$28:$K$1527&lt;=TransferLog!$J951),AdmittedwithRecentDischarge!$K$28:$K$1527)))</f>
        <v/>
      </c>
      <c r="Y951" s="224" t="b">
        <f t="shared" si="89"/>
        <v>0</v>
      </c>
      <c r="Z951" s="208"/>
      <c r="AA951" s="207" t="str">
        <f t="shared" si="86"/>
        <v/>
      </c>
      <c r="AB951" s="212" t="b">
        <f t="shared" si="90"/>
        <v>0</v>
      </c>
      <c r="AC951" s="213">
        <f t="shared" si="87"/>
        <v>0</v>
      </c>
      <c r="AD951" s="298"/>
      <c r="AE951" s="299"/>
      <c r="AF951" s="21">
        <f t="shared" si="92"/>
        <v>0</v>
      </c>
    </row>
    <row r="952" spans="1:32" s="21" customFormat="1" ht="16.5" customHeight="1">
      <c r="A952" s="22"/>
      <c r="B952" s="22"/>
      <c r="C952" s="22"/>
      <c r="D952" s="115">
        <f t="shared" si="91"/>
        <v>932</v>
      </c>
      <c r="E952" s="248" t="str">
        <f t="array" ref="E952">IF($F952&lt;&gt;"",INDEX(DropDownLists!$K$10:$K$2516,MATCH($F952,DropDownLists!$L$10:$L$2516,0)),"")</f>
        <v/>
      </c>
      <c r="F952" s="116"/>
      <c r="G952" s="118"/>
      <c r="I952" s="144"/>
      <c r="J952" s="141"/>
      <c r="K952" s="145"/>
      <c r="L952" s="146"/>
      <c r="M952" s="195" t="str">
        <f t="array" ref="M952">IF($L952&lt;&gt;"",INDEX(DropDownLists!$H$10:$H$2516,MATCH($L952,DropDownLists!$I$10:$I$2516,0)),"")</f>
        <v/>
      </c>
      <c r="N952" s="148"/>
      <c r="O952" s="148"/>
      <c r="P952" s="146"/>
      <c r="Q952" s="148" t="s">
        <v>190</v>
      </c>
      <c r="R952" s="119" t="str">
        <f t="array" ref="R952">IF(ISNA(VLOOKUP($F952, AdmittedwithRecentDischarge!$I$28:$I$1527,1,FALSE)),"",MAX(IF((AdmittedwithRecentDischarge!$I$28:$I$1527=$F952)*(AdmittedwithRecentDischarge!$M$28:$M$1527&lt;=TransferLog!$J952),AdmittedwithRecentDischarge!$M$28:$M$1527)))</f>
        <v/>
      </c>
      <c r="S952" s="120" t="str">
        <f t="array" ref="S952">IF(ISNA(INDEX(AdmittedwithRecentDischarge!$AH$28:$AH$1527,MATCH($F952&amp;$R952,AdmittedwithRecentDischarge!$I$28:$I$1527&amp;AdmittedwithRecentDischarge!$M$28:$M$1527,0))),"", IF($R952&lt;&gt;"",INDEX(AdmittedwithRecentDischarge!$AH$28:$AH$1527,MATCH($F952&amp;$R952,AdmittedwithRecentDischarge!$I$28:$I$1527&amp;AdmittedwithRecentDischarge!$M$28:$M$1527,0)),""))</f>
        <v/>
      </c>
      <c r="T952" s="190">
        <f t="array" ref="T952">IF(ISNA(INDEX(AdmittedwithRecentDischarge!$I$28:$W$1527, (MATCH($F952&amp;$R952,AdmittedwithRecentDischarge!$I$28:$I$1527&amp;AdmittedwithRecentDischarge!$M$28:$M$1527,0)))),"",INDEX(AdmittedwithRecentDischarge!$I$28:$W$1527, (MATCH($F952&amp;$R952,AdmittedwithRecentDischarge!$I$28:$I$1527&amp;AdmittedwithRecentDischarge!$M$28:$M$1527,0)),9))</f>
        <v>0</v>
      </c>
      <c r="U952" s="191">
        <f t="array" ref="U952">IF(ISNA(INDEX(AdmittedwithRecentDischarge!$I$28:$W$1527, (MATCH($F952&amp;$R952,AdmittedwithRecentDischarge!$I$28:$I$1527&amp;AdmittedwithRecentDischarge!$M$28:$M$1527,0)))),"",INDEX(AdmittedwithRecentDischarge!$I$28:$W$1527, (MATCH($F952&amp;$R952,AdmittedwithRecentDischarge!$I$28:$I$1527&amp;AdmittedwithRecentDischarge!$M$28:$M$1527,0)),11))</f>
        <v>0</v>
      </c>
      <c r="V952" s="191">
        <f t="array" ref="V952">IF(ISNA(INDEX(AdmittedwithRecentDischarge!$I$28:$W$1527, (MATCH($F952&amp;$R952,AdmittedwithRecentDischarge!$I$28:$I$1527&amp;AdmittedwithRecentDischarge!$M$28:$M$1527,0)))),"",INDEX(AdmittedwithRecentDischarge!$I$28:$W$1527, (MATCH($F952&amp;$R952,AdmittedwithRecentDischarge!$I$28:$I$1527&amp;AdmittedwithRecentDischarge!$M$28:$M$1527,0)),15))</f>
        <v>0</v>
      </c>
      <c r="W952" s="228" t="b">
        <f t="shared" si="88"/>
        <v>0</v>
      </c>
      <c r="X952" s="224" t="str">
        <f t="array" ref="X952">IF(ISNA(VLOOKUP($F952, AdmittedwithRecentDischarge!$I$28:$I$1527,1,FALSE)),"",MAX(IF((AdmittedwithRecentDischarge!$I$28:$I$1527=$F952)*(AdmittedwithRecentDischarge!$K$28:$K$1527&lt;=TransferLog!$J952),AdmittedwithRecentDischarge!$K$28:$K$1527)))</f>
        <v/>
      </c>
      <c r="Y952" s="224" t="b">
        <f t="shared" si="89"/>
        <v>0</v>
      </c>
      <c r="Z952" s="208"/>
      <c r="AA952" s="207" t="str">
        <f t="shared" si="86"/>
        <v/>
      </c>
      <c r="AB952" s="212" t="b">
        <f t="shared" si="90"/>
        <v>0</v>
      </c>
      <c r="AC952" s="213">
        <f t="shared" si="87"/>
        <v>0</v>
      </c>
      <c r="AD952" s="298"/>
      <c r="AE952" s="299"/>
      <c r="AF952" s="21">
        <f t="shared" si="92"/>
        <v>0</v>
      </c>
    </row>
    <row r="953" spans="1:32" s="21" customFormat="1" ht="16.5" customHeight="1">
      <c r="A953" s="22"/>
      <c r="B953" s="22"/>
      <c r="C953" s="22"/>
      <c r="D953" s="115">
        <f t="shared" si="91"/>
        <v>933</v>
      </c>
      <c r="E953" s="248" t="str">
        <f t="array" ref="E953">IF($F953&lt;&gt;"",INDEX(DropDownLists!$K$10:$K$2516,MATCH($F953,DropDownLists!$L$10:$L$2516,0)),"")</f>
        <v/>
      </c>
      <c r="F953" s="116"/>
      <c r="G953" s="118"/>
      <c r="I953" s="144"/>
      <c r="J953" s="141"/>
      <c r="K953" s="145"/>
      <c r="L953" s="146"/>
      <c r="M953" s="195" t="str">
        <f t="array" ref="M953">IF($L953&lt;&gt;"",INDEX(DropDownLists!$H$10:$H$2516,MATCH($L953,DropDownLists!$I$10:$I$2516,0)),"")</f>
        <v/>
      </c>
      <c r="N953" s="148"/>
      <c r="O953" s="148"/>
      <c r="P953" s="146"/>
      <c r="Q953" s="148" t="s">
        <v>190</v>
      </c>
      <c r="R953" s="119" t="str">
        <f t="array" ref="R953">IF(ISNA(VLOOKUP($F953, AdmittedwithRecentDischarge!$I$28:$I$1527,1,FALSE)),"",MAX(IF((AdmittedwithRecentDischarge!$I$28:$I$1527=$F953)*(AdmittedwithRecentDischarge!$M$28:$M$1527&lt;=TransferLog!$J953),AdmittedwithRecentDischarge!$M$28:$M$1527)))</f>
        <v/>
      </c>
      <c r="S953" s="120" t="str">
        <f t="array" ref="S953">IF(ISNA(INDEX(AdmittedwithRecentDischarge!$AH$28:$AH$1527,MATCH($F953&amp;$R953,AdmittedwithRecentDischarge!$I$28:$I$1527&amp;AdmittedwithRecentDischarge!$M$28:$M$1527,0))),"", IF($R953&lt;&gt;"",INDEX(AdmittedwithRecentDischarge!$AH$28:$AH$1527,MATCH($F953&amp;$R953,AdmittedwithRecentDischarge!$I$28:$I$1527&amp;AdmittedwithRecentDischarge!$M$28:$M$1527,0)),""))</f>
        <v/>
      </c>
      <c r="T953" s="190">
        <f t="array" ref="T953">IF(ISNA(INDEX(AdmittedwithRecentDischarge!$I$28:$W$1527, (MATCH($F953&amp;$R953,AdmittedwithRecentDischarge!$I$28:$I$1527&amp;AdmittedwithRecentDischarge!$M$28:$M$1527,0)))),"",INDEX(AdmittedwithRecentDischarge!$I$28:$W$1527, (MATCH($F953&amp;$R953,AdmittedwithRecentDischarge!$I$28:$I$1527&amp;AdmittedwithRecentDischarge!$M$28:$M$1527,0)),9))</f>
        <v>0</v>
      </c>
      <c r="U953" s="191">
        <f t="array" ref="U953">IF(ISNA(INDEX(AdmittedwithRecentDischarge!$I$28:$W$1527, (MATCH($F953&amp;$R953,AdmittedwithRecentDischarge!$I$28:$I$1527&amp;AdmittedwithRecentDischarge!$M$28:$M$1527,0)))),"",INDEX(AdmittedwithRecentDischarge!$I$28:$W$1527, (MATCH($F953&amp;$R953,AdmittedwithRecentDischarge!$I$28:$I$1527&amp;AdmittedwithRecentDischarge!$M$28:$M$1527,0)),11))</f>
        <v>0</v>
      </c>
      <c r="V953" s="191">
        <f t="array" ref="V953">IF(ISNA(INDEX(AdmittedwithRecentDischarge!$I$28:$W$1527, (MATCH($F953&amp;$R953,AdmittedwithRecentDischarge!$I$28:$I$1527&amp;AdmittedwithRecentDischarge!$M$28:$M$1527,0)))),"",INDEX(AdmittedwithRecentDischarge!$I$28:$W$1527, (MATCH($F953&amp;$R953,AdmittedwithRecentDischarge!$I$28:$I$1527&amp;AdmittedwithRecentDischarge!$M$28:$M$1527,0)),15))</f>
        <v>0</v>
      </c>
      <c r="W953" s="228" t="b">
        <f t="shared" si="88"/>
        <v>0</v>
      </c>
      <c r="X953" s="224" t="str">
        <f t="array" ref="X953">IF(ISNA(VLOOKUP($F953, AdmittedwithRecentDischarge!$I$28:$I$1527,1,FALSE)),"",MAX(IF((AdmittedwithRecentDischarge!$I$28:$I$1527=$F953)*(AdmittedwithRecentDischarge!$K$28:$K$1527&lt;=TransferLog!$J953),AdmittedwithRecentDischarge!$K$28:$K$1527)))</f>
        <v/>
      </c>
      <c r="Y953" s="224" t="b">
        <f t="shared" si="89"/>
        <v>0</v>
      </c>
      <c r="Z953" s="208"/>
      <c r="AA953" s="207" t="str">
        <f t="shared" si="86"/>
        <v/>
      </c>
      <c r="AB953" s="212" t="b">
        <f t="shared" si="90"/>
        <v>0</v>
      </c>
      <c r="AC953" s="213">
        <f t="shared" si="87"/>
        <v>0</v>
      </c>
      <c r="AD953" s="298"/>
      <c r="AE953" s="299"/>
      <c r="AF953" s="21">
        <f t="shared" si="92"/>
        <v>0</v>
      </c>
    </row>
    <row r="954" spans="1:32" s="21" customFormat="1" ht="16.5" customHeight="1">
      <c r="A954" s="22"/>
      <c r="B954" s="22"/>
      <c r="C954" s="22"/>
      <c r="D954" s="115">
        <f t="shared" si="91"/>
        <v>934</v>
      </c>
      <c r="E954" s="248" t="str">
        <f t="array" ref="E954">IF($F954&lt;&gt;"",INDEX(DropDownLists!$K$10:$K$2516,MATCH($F954,DropDownLists!$L$10:$L$2516,0)),"")</f>
        <v/>
      </c>
      <c r="F954" s="116"/>
      <c r="G954" s="118"/>
      <c r="I954" s="144"/>
      <c r="J954" s="141"/>
      <c r="K954" s="145"/>
      <c r="L954" s="146"/>
      <c r="M954" s="195" t="str">
        <f t="array" ref="M954">IF($L954&lt;&gt;"",INDEX(DropDownLists!$H$10:$H$2516,MATCH($L954,DropDownLists!$I$10:$I$2516,0)),"")</f>
        <v/>
      </c>
      <c r="N954" s="148"/>
      <c r="O954" s="148"/>
      <c r="P954" s="146"/>
      <c r="Q954" s="148" t="s">
        <v>190</v>
      </c>
      <c r="R954" s="119" t="str">
        <f t="array" ref="R954">IF(ISNA(VLOOKUP($F954, AdmittedwithRecentDischarge!$I$28:$I$1527,1,FALSE)),"",MAX(IF((AdmittedwithRecentDischarge!$I$28:$I$1527=$F954)*(AdmittedwithRecentDischarge!$M$28:$M$1527&lt;=TransferLog!$J954),AdmittedwithRecentDischarge!$M$28:$M$1527)))</f>
        <v/>
      </c>
      <c r="S954" s="120" t="str">
        <f t="array" ref="S954">IF(ISNA(INDEX(AdmittedwithRecentDischarge!$AH$28:$AH$1527,MATCH($F954&amp;$R954,AdmittedwithRecentDischarge!$I$28:$I$1527&amp;AdmittedwithRecentDischarge!$M$28:$M$1527,0))),"", IF($R954&lt;&gt;"",INDEX(AdmittedwithRecentDischarge!$AH$28:$AH$1527,MATCH($F954&amp;$R954,AdmittedwithRecentDischarge!$I$28:$I$1527&amp;AdmittedwithRecentDischarge!$M$28:$M$1527,0)),""))</f>
        <v/>
      </c>
      <c r="T954" s="190">
        <f t="array" ref="T954">IF(ISNA(INDEX(AdmittedwithRecentDischarge!$I$28:$W$1527, (MATCH($F954&amp;$R954,AdmittedwithRecentDischarge!$I$28:$I$1527&amp;AdmittedwithRecentDischarge!$M$28:$M$1527,0)))),"",INDEX(AdmittedwithRecentDischarge!$I$28:$W$1527, (MATCH($F954&amp;$R954,AdmittedwithRecentDischarge!$I$28:$I$1527&amp;AdmittedwithRecentDischarge!$M$28:$M$1527,0)),9))</f>
        <v>0</v>
      </c>
      <c r="U954" s="191">
        <f t="array" ref="U954">IF(ISNA(INDEX(AdmittedwithRecentDischarge!$I$28:$W$1527, (MATCH($F954&amp;$R954,AdmittedwithRecentDischarge!$I$28:$I$1527&amp;AdmittedwithRecentDischarge!$M$28:$M$1527,0)))),"",INDEX(AdmittedwithRecentDischarge!$I$28:$W$1527, (MATCH($F954&amp;$R954,AdmittedwithRecentDischarge!$I$28:$I$1527&amp;AdmittedwithRecentDischarge!$M$28:$M$1527,0)),11))</f>
        <v>0</v>
      </c>
      <c r="V954" s="191">
        <f t="array" ref="V954">IF(ISNA(INDEX(AdmittedwithRecentDischarge!$I$28:$W$1527, (MATCH($F954&amp;$R954,AdmittedwithRecentDischarge!$I$28:$I$1527&amp;AdmittedwithRecentDischarge!$M$28:$M$1527,0)))),"",INDEX(AdmittedwithRecentDischarge!$I$28:$W$1527, (MATCH($F954&amp;$R954,AdmittedwithRecentDischarge!$I$28:$I$1527&amp;AdmittedwithRecentDischarge!$M$28:$M$1527,0)),15))</f>
        <v>0</v>
      </c>
      <c r="W954" s="228" t="b">
        <f t="shared" si="88"/>
        <v>0</v>
      </c>
      <c r="X954" s="224" t="str">
        <f t="array" ref="X954">IF(ISNA(VLOOKUP($F954, AdmittedwithRecentDischarge!$I$28:$I$1527,1,FALSE)),"",MAX(IF((AdmittedwithRecentDischarge!$I$28:$I$1527=$F954)*(AdmittedwithRecentDischarge!$K$28:$K$1527&lt;=TransferLog!$J954),AdmittedwithRecentDischarge!$K$28:$K$1527)))</f>
        <v/>
      </c>
      <c r="Y954" s="224" t="b">
        <f t="shared" si="89"/>
        <v>0</v>
      </c>
      <c r="Z954" s="208"/>
      <c r="AA954" s="207" t="str">
        <f t="shared" si="86"/>
        <v/>
      </c>
      <c r="AB954" s="212" t="b">
        <f t="shared" si="90"/>
        <v>0</v>
      </c>
      <c r="AC954" s="213">
        <f t="shared" si="87"/>
        <v>0</v>
      </c>
      <c r="AD954" s="298"/>
      <c r="AE954" s="299"/>
      <c r="AF954" s="21">
        <f t="shared" si="92"/>
        <v>0</v>
      </c>
    </row>
    <row r="955" spans="1:32" s="21" customFormat="1" ht="16.5" customHeight="1">
      <c r="A955" s="22"/>
      <c r="B955" s="22"/>
      <c r="C955" s="22"/>
      <c r="D955" s="115">
        <f t="shared" si="91"/>
        <v>935</v>
      </c>
      <c r="E955" s="248" t="str">
        <f t="array" ref="E955">IF($F955&lt;&gt;"",INDEX(DropDownLists!$K$10:$K$2516,MATCH($F955,DropDownLists!$L$10:$L$2516,0)),"")</f>
        <v/>
      </c>
      <c r="F955" s="116"/>
      <c r="G955" s="118"/>
      <c r="I955" s="144"/>
      <c r="J955" s="141"/>
      <c r="K955" s="145"/>
      <c r="L955" s="146"/>
      <c r="M955" s="195" t="str">
        <f t="array" ref="M955">IF($L955&lt;&gt;"",INDEX(DropDownLists!$H$10:$H$2516,MATCH($L955,DropDownLists!$I$10:$I$2516,0)),"")</f>
        <v/>
      </c>
      <c r="N955" s="148"/>
      <c r="O955" s="148"/>
      <c r="P955" s="146"/>
      <c r="Q955" s="148" t="s">
        <v>190</v>
      </c>
      <c r="R955" s="119" t="str">
        <f t="array" ref="R955">IF(ISNA(VLOOKUP($F955, AdmittedwithRecentDischarge!$I$28:$I$1527,1,FALSE)),"",MAX(IF((AdmittedwithRecentDischarge!$I$28:$I$1527=$F955)*(AdmittedwithRecentDischarge!$M$28:$M$1527&lt;=TransferLog!$J955),AdmittedwithRecentDischarge!$M$28:$M$1527)))</f>
        <v/>
      </c>
      <c r="S955" s="120" t="str">
        <f t="array" ref="S955">IF(ISNA(INDEX(AdmittedwithRecentDischarge!$AH$28:$AH$1527,MATCH($F955&amp;$R955,AdmittedwithRecentDischarge!$I$28:$I$1527&amp;AdmittedwithRecentDischarge!$M$28:$M$1527,0))),"", IF($R955&lt;&gt;"",INDEX(AdmittedwithRecentDischarge!$AH$28:$AH$1527,MATCH($F955&amp;$R955,AdmittedwithRecentDischarge!$I$28:$I$1527&amp;AdmittedwithRecentDischarge!$M$28:$M$1527,0)),""))</f>
        <v/>
      </c>
      <c r="T955" s="190">
        <f t="array" ref="T955">IF(ISNA(INDEX(AdmittedwithRecentDischarge!$I$28:$W$1527, (MATCH($F955&amp;$R955,AdmittedwithRecentDischarge!$I$28:$I$1527&amp;AdmittedwithRecentDischarge!$M$28:$M$1527,0)))),"",INDEX(AdmittedwithRecentDischarge!$I$28:$W$1527, (MATCH($F955&amp;$R955,AdmittedwithRecentDischarge!$I$28:$I$1527&amp;AdmittedwithRecentDischarge!$M$28:$M$1527,0)),9))</f>
        <v>0</v>
      </c>
      <c r="U955" s="191">
        <f t="array" ref="U955">IF(ISNA(INDEX(AdmittedwithRecentDischarge!$I$28:$W$1527, (MATCH($F955&amp;$R955,AdmittedwithRecentDischarge!$I$28:$I$1527&amp;AdmittedwithRecentDischarge!$M$28:$M$1527,0)))),"",INDEX(AdmittedwithRecentDischarge!$I$28:$W$1527, (MATCH($F955&amp;$R955,AdmittedwithRecentDischarge!$I$28:$I$1527&amp;AdmittedwithRecentDischarge!$M$28:$M$1527,0)),11))</f>
        <v>0</v>
      </c>
      <c r="V955" s="191">
        <f t="array" ref="V955">IF(ISNA(INDEX(AdmittedwithRecentDischarge!$I$28:$W$1527, (MATCH($F955&amp;$R955,AdmittedwithRecentDischarge!$I$28:$I$1527&amp;AdmittedwithRecentDischarge!$M$28:$M$1527,0)))),"",INDEX(AdmittedwithRecentDischarge!$I$28:$W$1527, (MATCH($F955&amp;$R955,AdmittedwithRecentDischarge!$I$28:$I$1527&amp;AdmittedwithRecentDischarge!$M$28:$M$1527,0)),15))</f>
        <v>0</v>
      </c>
      <c r="W955" s="228" t="b">
        <f t="shared" si="88"/>
        <v>0</v>
      </c>
      <c r="X955" s="224" t="str">
        <f t="array" ref="X955">IF(ISNA(VLOOKUP($F955, AdmittedwithRecentDischarge!$I$28:$I$1527,1,FALSE)),"",MAX(IF((AdmittedwithRecentDischarge!$I$28:$I$1527=$F955)*(AdmittedwithRecentDischarge!$K$28:$K$1527&lt;=TransferLog!$J955),AdmittedwithRecentDischarge!$K$28:$K$1527)))</f>
        <v/>
      </c>
      <c r="Y955" s="224" t="b">
        <f t="shared" si="89"/>
        <v>0</v>
      </c>
      <c r="Z955" s="208"/>
      <c r="AA955" s="207" t="str">
        <f t="shared" si="86"/>
        <v/>
      </c>
      <c r="AB955" s="212" t="b">
        <f t="shared" si="90"/>
        <v>0</v>
      </c>
      <c r="AC955" s="213">
        <f t="shared" si="87"/>
        <v>0</v>
      </c>
      <c r="AD955" s="298"/>
      <c r="AE955" s="299"/>
      <c r="AF955" s="21">
        <f t="shared" si="92"/>
        <v>0</v>
      </c>
    </row>
    <row r="956" spans="1:32" s="21" customFormat="1" ht="16.5" customHeight="1">
      <c r="A956" s="22"/>
      <c r="B956" s="22"/>
      <c r="C956" s="22"/>
      <c r="D956" s="115">
        <f t="shared" si="91"/>
        <v>936</v>
      </c>
      <c r="E956" s="248" t="str">
        <f t="array" ref="E956">IF($F956&lt;&gt;"",INDEX(DropDownLists!$K$10:$K$2516,MATCH($F956,DropDownLists!$L$10:$L$2516,0)),"")</f>
        <v/>
      </c>
      <c r="F956" s="116"/>
      <c r="G956" s="118"/>
      <c r="I956" s="144"/>
      <c r="J956" s="141"/>
      <c r="K956" s="145"/>
      <c r="L956" s="146"/>
      <c r="M956" s="195" t="str">
        <f t="array" ref="M956">IF($L956&lt;&gt;"",INDEX(DropDownLists!$H$10:$H$2516,MATCH($L956,DropDownLists!$I$10:$I$2516,0)),"")</f>
        <v/>
      </c>
      <c r="N956" s="148"/>
      <c r="O956" s="148"/>
      <c r="P956" s="146"/>
      <c r="Q956" s="148" t="s">
        <v>190</v>
      </c>
      <c r="R956" s="119" t="str">
        <f t="array" ref="R956">IF(ISNA(VLOOKUP($F956, AdmittedwithRecentDischarge!$I$28:$I$1527,1,FALSE)),"",MAX(IF((AdmittedwithRecentDischarge!$I$28:$I$1527=$F956)*(AdmittedwithRecentDischarge!$M$28:$M$1527&lt;=TransferLog!$J956),AdmittedwithRecentDischarge!$M$28:$M$1527)))</f>
        <v/>
      </c>
      <c r="S956" s="120" t="str">
        <f t="array" ref="S956">IF(ISNA(INDEX(AdmittedwithRecentDischarge!$AH$28:$AH$1527,MATCH($F956&amp;$R956,AdmittedwithRecentDischarge!$I$28:$I$1527&amp;AdmittedwithRecentDischarge!$M$28:$M$1527,0))),"", IF($R956&lt;&gt;"",INDEX(AdmittedwithRecentDischarge!$AH$28:$AH$1527,MATCH($F956&amp;$R956,AdmittedwithRecentDischarge!$I$28:$I$1527&amp;AdmittedwithRecentDischarge!$M$28:$M$1527,0)),""))</f>
        <v/>
      </c>
      <c r="T956" s="190">
        <f t="array" ref="T956">IF(ISNA(INDEX(AdmittedwithRecentDischarge!$I$28:$W$1527, (MATCH($F956&amp;$R956,AdmittedwithRecentDischarge!$I$28:$I$1527&amp;AdmittedwithRecentDischarge!$M$28:$M$1527,0)))),"",INDEX(AdmittedwithRecentDischarge!$I$28:$W$1527, (MATCH($F956&amp;$R956,AdmittedwithRecentDischarge!$I$28:$I$1527&amp;AdmittedwithRecentDischarge!$M$28:$M$1527,0)),9))</f>
        <v>0</v>
      </c>
      <c r="U956" s="191">
        <f t="array" ref="U956">IF(ISNA(INDEX(AdmittedwithRecentDischarge!$I$28:$W$1527, (MATCH($F956&amp;$R956,AdmittedwithRecentDischarge!$I$28:$I$1527&amp;AdmittedwithRecentDischarge!$M$28:$M$1527,0)))),"",INDEX(AdmittedwithRecentDischarge!$I$28:$W$1527, (MATCH($F956&amp;$R956,AdmittedwithRecentDischarge!$I$28:$I$1527&amp;AdmittedwithRecentDischarge!$M$28:$M$1527,0)),11))</f>
        <v>0</v>
      </c>
      <c r="V956" s="191">
        <f t="array" ref="V956">IF(ISNA(INDEX(AdmittedwithRecentDischarge!$I$28:$W$1527, (MATCH($F956&amp;$R956,AdmittedwithRecentDischarge!$I$28:$I$1527&amp;AdmittedwithRecentDischarge!$M$28:$M$1527,0)))),"",INDEX(AdmittedwithRecentDischarge!$I$28:$W$1527, (MATCH($F956&amp;$R956,AdmittedwithRecentDischarge!$I$28:$I$1527&amp;AdmittedwithRecentDischarge!$M$28:$M$1527,0)),15))</f>
        <v>0</v>
      </c>
      <c r="W956" s="228" t="b">
        <f t="shared" si="88"/>
        <v>0</v>
      </c>
      <c r="X956" s="224" t="str">
        <f t="array" ref="X956">IF(ISNA(VLOOKUP($F956, AdmittedwithRecentDischarge!$I$28:$I$1527,1,FALSE)),"",MAX(IF((AdmittedwithRecentDischarge!$I$28:$I$1527=$F956)*(AdmittedwithRecentDischarge!$K$28:$K$1527&lt;=TransferLog!$J956),AdmittedwithRecentDischarge!$K$28:$K$1527)))</f>
        <v/>
      </c>
      <c r="Y956" s="224" t="b">
        <f t="shared" si="89"/>
        <v>0</v>
      </c>
      <c r="Z956" s="208"/>
      <c r="AA956" s="207" t="str">
        <f t="shared" si="86"/>
        <v/>
      </c>
      <c r="AB956" s="212" t="b">
        <f t="shared" si="90"/>
        <v>0</v>
      </c>
      <c r="AC956" s="213">
        <f t="shared" si="87"/>
        <v>0</v>
      </c>
      <c r="AD956" s="298"/>
      <c r="AE956" s="299"/>
      <c r="AF956" s="21">
        <f t="shared" si="92"/>
        <v>0</v>
      </c>
    </row>
    <row r="957" spans="1:32" s="21" customFormat="1" ht="16.5" customHeight="1">
      <c r="A957" s="22"/>
      <c r="B957" s="22"/>
      <c r="C957" s="22"/>
      <c r="D957" s="115">
        <f t="shared" si="91"/>
        <v>937</v>
      </c>
      <c r="E957" s="248" t="str">
        <f t="array" ref="E957">IF($F957&lt;&gt;"",INDEX(DropDownLists!$K$10:$K$2516,MATCH($F957,DropDownLists!$L$10:$L$2516,0)),"")</f>
        <v/>
      </c>
      <c r="F957" s="116"/>
      <c r="G957" s="118"/>
      <c r="I957" s="144"/>
      <c r="J957" s="141"/>
      <c r="K957" s="145"/>
      <c r="L957" s="146"/>
      <c r="M957" s="195" t="str">
        <f t="array" ref="M957">IF($L957&lt;&gt;"",INDEX(DropDownLists!$H$10:$H$2516,MATCH($L957,DropDownLists!$I$10:$I$2516,0)),"")</f>
        <v/>
      </c>
      <c r="N957" s="148"/>
      <c r="O957" s="148"/>
      <c r="P957" s="146"/>
      <c r="Q957" s="148" t="s">
        <v>190</v>
      </c>
      <c r="R957" s="119" t="str">
        <f t="array" ref="R957">IF(ISNA(VLOOKUP($F957, AdmittedwithRecentDischarge!$I$28:$I$1527,1,FALSE)),"",MAX(IF((AdmittedwithRecentDischarge!$I$28:$I$1527=$F957)*(AdmittedwithRecentDischarge!$M$28:$M$1527&lt;=TransferLog!$J957),AdmittedwithRecentDischarge!$M$28:$M$1527)))</f>
        <v/>
      </c>
      <c r="S957" s="120" t="str">
        <f t="array" ref="S957">IF(ISNA(INDEX(AdmittedwithRecentDischarge!$AH$28:$AH$1527,MATCH($F957&amp;$R957,AdmittedwithRecentDischarge!$I$28:$I$1527&amp;AdmittedwithRecentDischarge!$M$28:$M$1527,0))),"", IF($R957&lt;&gt;"",INDEX(AdmittedwithRecentDischarge!$AH$28:$AH$1527,MATCH($F957&amp;$R957,AdmittedwithRecentDischarge!$I$28:$I$1527&amp;AdmittedwithRecentDischarge!$M$28:$M$1527,0)),""))</f>
        <v/>
      </c>
      <c r="T957" s="190">
        <f t="array" ref="T957">IF(ISNA(INDEX(AdmittedwithRecentDischarge!$I$28:$W$1527, (MATCH($F957&amp;$R957,AdmittedwithRecentDischarge!$I$28:$I$1527&amp;AdmittedwithRecentDischarge!$M$28:$M$1527,0)))),"",INDEX(AdmittedwithRecentDischarge!$I$28:$W$1527, (MATCH($F957&amp;$R957,AdmittedwithRecentDischarge!$I$28:$I$1527&amp;AdmittedwithRecentDischarge!$M$28:$M$1527,0)),9))</f>
        <v>0</v>
      </c>
      <c r="U957" s="191">
        <f t="array" ref="U957">IF(ISNA(INDEX(AdmittedwithRecentDischarge!$I$28:$W$1527, (MATCH($F957&amp;$R957,AdmittedwithRecentDischarge!$I$28:$I$1527&amp;AdmittedwithRecentDischarge!$M$28:$M$1527,0)))),"",INDEX(AdmittedwithRecentDischarge!$I$28:$W$1527, (MATCH($F957&amp;$R957,AdmittedwithRecentDischarge!$I$28:$I$1527&amp;AdmittedwithRecentDischarge!$M$28:$M$1527,0)),11))</f>
        <v>0</v>
      </c>
      <c r="V957" s="191">
        <f t="array" ref="V957">IF(ISNA(INDEX(AdmittedwithRecentDischarge!$I$28:$W$1527, (MATCH($F957&amp;$R957,AdmittedwithRecentDischarge!$I$28:$I$1527&amp;AdmittedwithRecentDischarge!$M$28:$M$1527,0)))),"",INDEX(AdmittedwithRecentDischarge!$I$28:$W$1527, (MATCH($F957&amp;$R957,AdmittedwithRecentDischarge!$I$28:$I$1527&amp;AdmittedwithRecentDischarge!$M$28:$M$1527,0)),15))</f>
        <v>0</v>
      </c>
      <c r="W957" s="228" t="b">
        <f t="shared" si="88"/>
        <v>0</v>
      </c>
      <c r="X957" s="224" t="str">
        <f t="array" ref="X957">IF(ISNA(VLOOKUP($F957, AdmittedwithRecentDischarge!$I$28:$I$1527,1,FALSE)),"",MAX(IF((AdmittedwithRecentDischarge!$I$28:$I$1527=$F957)*(AdmittedwithRecentDischarge!$K$28:$K$1527&lt;=TransferLog!$J957),AdmittedwithRecentDischarge!$K$28:$K$1527)))</f>
        <v/>
      </c>
      <c r="Y957" s="224" t="b">
        <f t="shared" si="89"/>
        <v>0</v>
      </c>
      <c r="Z957" s="208"/>
      <c r="AA957" s="207" t="str">
        <f t="shared" si="86"/>
        <v/>
      </c>
      <c r="AB957" s="212" t="b">
        <f t="shared" si="90"/>
        <v>0</v>
      </c>
      <c r="AC957" s="213">
        <f t="shared" si="87"/>
        <v>0</v>
      </c>
      <c r="AD957" s="298"/>
      <c r="AE957" s="299"/>
      <c r="AF957" s="21">
        <f t="shared" si="92"/>
        <v>0</v>
      </c>
    </row>
    <row r="958" spans="1:32" s="21" customFormat="1" ht="16.5" customHeight="1">
      <c r="A958" s="22"/>
      <c r="B958" s="22"/>
      <c r="C958" s="22"/>
      <c r="D958" s="115">
        <f t="shared" si="91"/>
        <v>938</v>
      </c>
      <c r="E958" s="248" t="str">
        <f t="array" ref="E958">IF($F958&lt;&gt;"",INDEX(DropDownLists!$K$10:$K$2516,MATCH($F958,DropDownLists!$L$10:$L$2516,0)),"")</f>
        <v/>
      </c>
      <c r="F958" s="116"/>
      <c r="G958" s="118"/>
      <c r="I958" s="144"/>
      <c r="J958" s="141"/>
      <c r="K958" s="145"/>
      <c r="L958" s="146"/>
      <c r="M958" s="195" t="str">
        <f t="array" ref="M958">IF($L958&lt;&gt;"",INDEX(DropDownLists!$H$10:$H$2516,MATCH($L958,DropDownLists!$I$10:$I$2516,0)),"")</f>
        <v/>
      </c>
      <c r="N958" s="148"/>
      <c r="O958" s="148"/>
      <c r="P958" s="146"/>
      <c r="Q958" s="148" t="s">
        <v>190</v>
      </c>
      <c r="R958" s="119" t="str">
        <f t="array" ref="R958">IF(ISNA(VLOOKUP($F958, AdmittedwithRecentDischarge!$I$28:$I$1527,1,FALSE)),"",MAX(IF((AdmittedwithRecentDischarge!$I$28:$I$1527=$F958)*(AdmittedwithRecentDischarge!$M$28:$M$1527&lt;=TransferLog!$J958),AdmittedwithRecentDischarge!$M$28:$M$1527)))</f>
        <v/>
      </c>
      <c r="S958" s="120" t="str">
        <f t="array" ref="S958">IF(ISNA(INDEX(AdmittedwithRecentDischarge!$AH$28:$AH$1527,MATCH($F958&amp;$R958,AdmittedwithRecentDischarge!$I$28:$I$1527&amp;AdmittedwithRecentDischarge!$M$28:$M$1527,0))),"", IF($R958&lt;&gt;"",INDEX(AdmittedwithRecentDischarge!$AH$28:$AH$1527,MATCH($F958&amp;$R958,AdmittedwithRecentDischarge!$I$28:$I$1527&amp;AdmittedwithRecentDischarge!$M$28:$M$1527,0)),""))</f>
        <v/>
      </c>
      <c r="T958" s="190">
        <f t="array" ref="T958">IF(ISNA(INDEX(AdmittedwithRecentDischarge!$I$28:$W$1527, (MATCH($F958&amp;$R958,AdmittedwithRecentDischarge!$I$28:$I$1527&amp;AdmittedwithRecentDischarge!$M$28:$M$1527,0)))),"",INDEX(AdmittedwithRecentDischarge!$I$28:$W$1527, (MATCH($F958&amp;$R958,AdmittedwithRecentDischarge!$I$28:$I$1527&amp;AdmittedwithRecentDischarge!$M$28:$M$1527,0)),9))</f>
        <v>0</v>
      </c>
      <c r="U958" s="191">
        <f t="array" ref="U958">IF(ISNA(INDEX(AdmittedwithRecentDischarge!$I$28:$W$1527, (MATCH($F958&amp;$R958,AdmittedwithRecentDischarge!$I$28:$I$1527&amp;AdmittedwithRecentDischarge!$M$28:$M$1527,0)))),"",INDEX(AdmittedwithRecentDischarge!$I$28:$W$1527, (MATCH($F958&amp;$R958,AdmittedwithRecentDischarge!$I$28:$I$1527&amp;AdmittedwithRecentDischarge!$M$28:$M$1527,0)),11))</f>
        <v>0</v>
      </c>
      <c r="V958" s="191">
        <f t="array" ref="V958">IF(ISNA(INDEX(AdmittedwithRecentDischarge!$I$28:$W$1527, (MATCH($F958&amp;$R958,AdmittedwithRecentDischarge!$I$28:$I$1527&amp;AdmittedwithRecentDischarge!$M$28:$M$1527,0)))),"",INDEX(AdmittedwithRecentDischarge!$I$28:$W$1527, (MATCH($F958&amp;$R958,AdmittedwithRecentDischarge!$I$28:$I$1527&amp;AdmittedwithRecentDischarge!$M$28:$M$1527,0)),15))</f>
        <v>0</v>
      </c>
      <c r="W958" s="228" t="b">
        <f t="shared" si="88"/>
        <v>0</v>
      </c>
      <c r="X958" s="224" t="str">
        <f t="array" ref="X958">IF(ISNA(VLOOKUP($F958, AdmittedwithRecentDischarge!$I$28:$I$1527,1,FALSE)),"",MAX(IF((AdmittedwithRecentDischarge!$I$28:$I$1527=$F958)*(AdmittedwithRecentDischarge!$K$28:$K$1527&lt;=TransferLog!$J958),AdmittedwithRecentDischarge!$K$28:$K$1527)))</f>
        <v/>
      </c>
      <c r="Y958" s="224" t="b">
        <f t="shared" si="89"/>
        <v>0</v>
      </c>
      <c r="Z958" s="208"/>
      <c r="AA958" s="207" t="str">
        <f t="shared" si="86"/>
        <v/>
      </c>
      <c r="AB958" s="212" t="b">
        <f t="shared" si="90"/>
        <v>0</v>
      </c>
      <c r="AC958" s="213">
        <f t="shared" si="87"/>
        <v>0</v>
      </c>
      <c r="AD958" s="298"/>
      <c r="AE958" s="299"/>
      <c r="AF958" s="21">
        <f t="shared" si="92"/>
        <v>0</v>
      </c>
    </row>
    <row r="959" spans="1:32" s="21" customFormat="1" ht="16.5" customHeight="1">
      <c r="A959" s="22"/>
      <c r="B959" s="22"/>
      <c r="C959" s="22"/>
      <c r="D959" s="115">
        <f t="shared" si="91"/>
        <v>939</v>
      </c>
      <c r="E959" s="248" t="str">
        <f t="array" ref="E959">IF($F959&lt;&gt;"",INDEX(DropDownLists!$K$10:$K$2516,MATCH($F959,DropDownLists!$L$10:$L$2516,0)),"")</f>
        <v/>
      </c>
      <c r="F959" s="116"/>
      <c r="G959" s="118"/>
      <c r="I959" s="144"/>
      <c r="J959" s="141"/>
      <c r="K959" s="145"/>
      <c r="L959" s="146"/>
      <c r="M959" s="195" t="str">
        <f t="array" ref="M959">IF($L959&lt;&gt;"",INDEX(DropDownLists!$H$10:$H$2516,MATCH($L959,DropDownLists!$I$10:$I$2516,0)),"")</f>
        <v/>
      </c>
      <c r="N959" s="148"/>
      <c r="O959" s="148"/>
      <c r="P959" s="146"/>
      <c r="Q959" s="148" t="s">
        <v>190</v>
      </c>
      <c r="R959" s="119" t="str">
        <f t="array" ref="R959">IF(ISNA(VLOOKUP($F959, AdmittedwithRecentDischarge!$I$28:$I$1527,1,FALSE)),"",MAX(IF((AdmittedwithRecentDischarge!$I$28:$I$1527=$F959)*(AdmittedwithRecentDischarge!$M$28:$M$1527&lt;=TransferLog!$J959),AdmittedwithRecentDischarge!$M$28:$M$1527)))</f>
        <v/>
      </c>
      <c r="S959" s="120" t="str">
        <f t="array" ref="S959">IF(ISNA(INDEX(AdmittedwithRecentDischarge!$AH$28:$AH$1527,MATCH($F959&amp;$R959,AdmittedwithRecentDischarge!$I$28:$I$1527&amp;AdmittedwithRecentDischarge!$M$28:$M$1527,0))),"", IF($R959&lt;&gt;"",INDEX(AdmittedwithRecentDischarge!$AH$28:$AH$1527,MATCH($F959&amp;$R959,AdmittedwithRecentDischarge!$I$28:$I$1527&amp;AdmittedwithRecentDischarge!$M$28:$M$1527,0)),""))</f>
        <v/>
      </c>
      <c r="T959" s="190">
        <f t="array" ref="T959">IF(ISNA(INDEX(AdmittedwithRecentDischarge!$I$28:$W$1527, (MATCH($F959&amp;$R959,AdmittedwithRecentDischarge!$I$28:$I$1527&amp;AdmittedwithRecentDischarge!$M$28:$M$1527,0)))),"",INDEX(AdmittedwithRecentDischarge!$I$28:$W$1527, (MATCH($F959&amp;$R959,AdmittedwithRecentDischarge!$I$28:$I$1527&amp;AdmittedwithRecentDischarge!$M$28:$M$1527,0)),9))</f>
        <v>0</v>
      </c>
      <c r="U959" s="191">
        <f t="array" ref="U959">IF(ISNA(INDEX(AdmittedwithRecentDischarge!$I$28:$W$1527, (MATCH($F959&amp;$R959,AdmittedwithRecentDischarge!$I$28:$I$1527&amp;AdmittedwithRecentDischarge!$M$28:$M$1527,0)))),"",INDEX(AdmittedwithRecentDischarge!$I$28:$W$1527, (MATCH($F959&amp;$R959,AdmittedwithRecentDischarge!$I$28:$I$1527&amp;AdmittedwithRecentDischarge!$M$28:$M$1527,0)),11))</f>
        <v>0</v>
      </c>
      <c r="V959" s="191">
        <f t="array" ref="V959">IF(ISNA(INDEX(AdmittedwithRecentDischarge!$I$28:$W$1527, (MATCH($F959&amp;$R959,AdmittedwithRecentDischarge!$I$28:$I$1527&amp;AdmittedwithRecentDischarge!$M$28:$M$1527,0)))),"",INDEX(AdmittedwithRecentDischarge!$I$28:$W$1527, (MATCH($F959&amp;$R959,AdmittedwithRecentDischarge!$I$28:$I$1527&amp;AdmittedwithRecentDischarge!$M$28:$M$1527,0)),15))</f>
        <v>0</v>
      </c>
      <c r="W959" s="228" t="b">
        <f t="shared" si="88"/>
        <v>0</v>
      </c>
      <c r="X959" s="224" t="str">
        <f t="array" ref="X959">IF(ISNA(VLOOKUP($F959, AdmittedwithRecentDischarge!$I$28:$I$1527,1,FALSE)),"",MAX(IF((AdmittedwithRecentDischarge!$I$28:$I$1527=$F959)*(AdmittedwithRecentDischarge!$K$28:$K$1527&lt;=TransferLog!$J959),AdmittedwithRecentDischarge!$K$28:$K$1527)))</f>
        <v/>
      </c>
      <c r="Y959" s="224" t="b">
        <f t="shared" si="89"/>
        <v>0</v>
      </c>
      <c r="Z959" s="208"/>
      <c r="AA959" s="207" t="str">
        <f t="shared" si="86"/>
        <v/>
      </c>
      <c r="AB959" s="212" t="b">
        <f t="shared" si="90"/>
        <v>0</v>
      </c>
      <c r="AC959" s="213">
        <f t="shared" si="87"/>
        <v>0</v>
      </c>
      <c r="AD959" s="298"/>
      <c r="AE959" s="299"/>
      <c r="AF959" s="21">
        <f t="shared" si="92"/>
        <v>0</v>
      </c>
    </row>
    <row r="960" spans="1:32" s="21" customFormat="1" ht="16.5" customHeight="1">
      <c r="A960" s="22"/>
      <c r="B960" s="22"/>
      <c r="C960" s="22"/>
      <c r="D960" s="115">
        <f t="shared" si="91"/>
        <v>940</v>
      </c>
      <c r="E960" s="248" t="str">
        <f t="array" ref="E960">IF($F960&lt;&gt;"",INDEX(DropDownLists!$K$10:$K$2516,MATCH($F960,DropDownLists!$L$10:$L$2516,0)),"")</f>
        <v/>
      </c>
      <c r="F960" s="116"/>
      <c r="G960" s="118"/>
      <c r="I960" s="144"/>
      <c r="J960" s="141"/>
      <c r="K960" s="145"/>
      <c r="L960" s="146"/>
      <c r="M960" s="195" t="str">
        <f t="array" ref="M960">IF($L960&lt;&gt;"",INDEX(DropDownLists!$H$10:$H$2516,MATCH($L960,DropDownLists!$I$10:$I$2516,0)),"")</f>
        <v/>
      </c>
      <c r="N960" s="148"/>
      <c r="O960" s="148"/>
      <c r="P960" s="146"/>
      <c r="Q960" s="148" t="s">
        <v>190</v>
      </c>
      <c r="R960" s="119" t="str">
        <f t="array" ref="R960">IF(ISNA(VLOOKUP($F960, AdmittedwithRecentDischarge!$I$28:$I$1527,1,FALSE)),"",MAX(IF((AdmittedwithRecentDischarge!$I$28:$I$1527=$F960)*(AdmittedwithRecentDischarge!$M$28:$M$1527&lt;=TransferLog!$J960),AdmittedwithRecentDischarge!$M$28:$M$1527)))</f>
        <v/>
      </c>
      <c r="S960" s="120" t="str">
        <f t="array" ref="S960">IF(ISNA(INDEX(AdmittedwithRecentDischarge!$AH$28:$AH$1527,MATCH($F960&amp;$R960,AdmittedwithRecentDischarge!$I$28:$I$1527&amp;AdmittedwithRecentDischarge!$M$28:$M$1527,0))),"", IF($R960&lt;&gt;"",INDEX(AdmittedwithRecentDischarge!$AH$28:$AH$1527,MATCH($F960&amp;$R960,AdmittedwithRecentDischarge!$I$28:$I$1527&amp;AdmittedwithRecentDischarge!$M$28:$M$1527,0)),""))</f>
        <v/>
      </c>
      <c r="T960" s="190">
        <f t="array" ref="T960">IF(ISNA(INDEX(AdmittedwithRecentDischarge!$I$28:$W$1527, (MATCH($F960&amp;$R960,AdmittedwithRecentDischarge!$I$28:$I$1527&amp;AdmittedwithRecentDischarge!$M$28:$M$1527,0)))),"",INDEX(AdmittedwithRecentDischarge!$I$28:$W$1527, (MATCH($F960&amp;$R960,AdmittedwithRecentDischarge!$I$28:$I$1527&amp;AdmittedwithRecentDischarge!$M$28:$M$1527,0)),9))</f>
        <v>0</v>
      </c>
      <c r="U960" s="191">
        <f t="array" ref="U960">IF(ISNA(INDEX(AdmittedwithRecentDischarge!$I$28:$W$1527, (MATCH($F960&amp;$R960,AdmittedwithRecentDischarge!$I$28:$I$1527&amp;AdmittedwithRecentDischarge!$M$28:$M$1527,0)))),"",INDEX(AdmittedwithRecentDischarge!$I$28:$W$1527, (MATCH($F960&amp;$R960,AdmittedwithRecentDischarge!$I$28:$I$1527&amp;AdmittedwithRecentDischarge!$M$28:$M$1527,0)),11))</f>
        <v>0</v>
      </c>
      <c r="V960" s="191">
        <f t="array" ref="V960">IF(ISNA(INDEX(AdmittedwithRecentDischarge!$I$28:$W$1527, (MATCH($F960&amp;$R960,AdmittedwithRecentDischarge!$I$28:$I$1527&amp;AdmittedwithRecentDischarge!$M$28:$M$1527,0)))),"",INDEX(AdmittedwithRecentDischarge!$I$28:$W$1527, (MATCH($F960&amp;$R960,AdmittedwithRecentDischarge!$I$28:$I$1527&amp;AdmittedwithRecentDischarge!$M$28:$M$1527,0)),15))</f>
        <v>0</v>
      </c>
      <c r="W960" s="228" t="b">
        <f t="shared" si="88"/>
        <v>0</v>
      </c>
      <c r="X960" s="224" t="str">
        <f t="array" ref="X960">IF(ISNA(VLOOKUP($F960, AdmittedwithRecentDischarge!$I$28:$I$1527,1,FALSE)),"",MAX(IF((AdmittedwithRecentDischarge!$I$28:$I$1527=$F960)*(AdmittedwithRecentDischarge!$K$28:$K$1527&lt;=TransferLog!$J960),AdmittedwithRecentDischarge!$K$28:$K$1527)))</f>
        <v/>
      </c>
      <c r="Y960" s="224" t="b">
        <f t="shared" si="89"/>
        <v>0</v>
      </c>
      <c r="Z960" s="208"/>
      <c r="AA960" s="207" t="str">
        <f t="shared" si="86"/>
        <v/>
      </c>
      <c r="AB960" s="212" t="b">
        <f t="shared" si="90"/>
        <v>0</v>
      </c>
      <c r="AC960" s="213">
        <f t="shared" si="87"/>
        <v>0</v>
      </c>
      <c r="AD960" s="298"/>
      <c r="AE960" s="299"/>
      <c r="AF960" s="21">
        <f t="shared" si="92"/>
        <v>0</v>
      </c>
    </row>
    <row r="961" spans="1:32" s="21" customFormat="1" ht="16.5" customHeight="1">
      <c r="A961" s="22"/>
      <c r="B961" s="22"/>
      <c r="C961" s="22"/>
      <c r="D961" s="115">
        <f t="shared" si="91"/>
        <v>941</v>
      </c>
      <c r="E961" s="248" t="str">
        <f t="array" ref="E961">IF($F961&lt;&gt;"",INDEX(DropDownLists!$K$10:$K$2516,MATCH($F961,DropDownLists!$L$10:$L$2516,0)),"")</f>
        <v/>
      </c>
      <c r="F961" s="116"/>
      <c r="G961" s="118"/>
      <c r="I961" s="144"/>
      <c r="J961" s="141"/>
      <c r="K961" s="145"/>
      <c r="L961" s="146"/>
      <c r="M961" s="195" t="str">
        <f t="array" ref="M961">IF($L961&lt;&gt;"",INDEX(DropDownLists!$H$10:$H$2516,MATCH($L961,DropDownLists!$I$10:$I$2516,0)),"")</f>
        <v/>
      </c>
      <c r="N961" s="148"/>
      <c r="O961" s="148"/>
      <c r="P961" s="146"/>
      <c r="Q961" s="148" t="s">
        <v>190</v>
      </c>
      <c r="R961" s="119" t="str">
        <f t="array" ref="R961">IF(ISNA(VLOOKUP($F961, AdmittedwithRecentDischarge!$I$28:$I$1527,1,FALSE)),"",MAX(IF((AdmittedwithRecentDischarge!$I$28:$I$1527=$F961)*(AdmittedwithRecentDischarge!$M$28:$M$1527&lt;=TransferLog!$J961),AdmittedwithRecentDischarge!$M$28:$M$1527)))</f>
        <v/>
      </c>
      <c r="S961" s="120" t="str">
        <f t="array" ref="S961">IF(ISNA(INDEX(AdmittedwithRecentDischarge!$AH$28:$AH$1527,MATCH($F961&amp;$R961,AdmittedwithRecentDischarge!$I$28:$I$1527&amp;AdmittedwithRecentDischarge!$M$28:$M$1527,0))),"", IF($R961&lt;&gt;"",INDEX(AdmittedwithRecentDischarge!$AH$28:$AH$1527,MATCH($F961&amp;$R961,AdmittedwithRecentDischarge!$I$28:$I$1527&amp;AdmittedwithRecentDischarge!$M$28:$M$1527,0)),""))</f>
        <v/>
      </c>
      <c r="T961" s="190">
        <f t="array" ref="T961">IF(ISNA(INDEX(AdmittedwithRecentDischarge!$I$28:$W$1527, (MATCH($F961&amp;$R961,AdmittedwithRecentDischarge!$I$28:$I$1527&amp;AdmittedwithRecentDischarge!$M$28:$M$1527,0)))),"",INDEX(AdmittedwithRecentDischarge!$I$28:$W$1527, (MATCH($F961&amp;$R961,AdmittedwithRecentDischarge!$I$28:$I$1527&amp;AdmittedwithRecentDischarge!$M$28:$M$1527,0)),9))</f>
        <v>0</v>
      </c>
      <c r="U961" s="191">
        <f t="array" ref="U961">IF(ISNA(INDEX(AdmittedwithRecentDischarge!$I$28:$W$1527, (MATCH($F961&amp;$R961,AdmittedwithRecentDischarge!$I$28:$I$1527&amp;AdmittedwithRecentDischarge!$M$28:$M$1527,0)))),"",INDEX(AdmittedwithRecentDischarge!$I$28:$W$1527, (MATCH($F961&amp;$R961,AdmittedwithRecentDischarge!$I$28:$I$1527&amp;AdmittedwithRecentDischarge!$M$28:$M$1527,0)),11))</f>
        <v>0</v>
      </c>
      <c r="V961" s="191">
        <f t="array" ref="V961">IF(ISNA(INDEX(AdmittedwithRecentDischarge!$I$28:$W$1527, (MATCH($F961&amp;$R961,AdmittedwithRecentDischarge!$I$28:$I$1527&amp;AdmittedwithRecentDischarge!$M$28:$M$1527,0)))),"",INDEX(AdmittedwithRecentDischarge!$I$28:$W$1527, (MATCH($F961&amp;$R961,AdmittedwithRecentDischarge!$I$28:$I$1527&amp;AdmittedwithRecentDischarge!$M$28:$M$1527,0)),15))</f>
        <v>0</v>
      </c>
      <c r="W961" s="228" t="b">
        <f t="shared" si="88"/>
        <v>0</v>
      </c>
      <c r="X961" s="224" t="str">
        <f t="array" ref="X961">IF(ISNA(VLOOKUP($F961, AdmittedwithRecentDischarge!$I$28:$I$1527,1,FALSE)),"",MAX(IF((AdmittedwithRecentDischarge!$I$28:$I$1527=$F961)*(AdmittedwithRecentDischarge!$K$28:$K$1527&lt;=TransferLog!$J961),AdmittedwithRecentDischarge!$K$28:$K$1527)))</f>
        <v/>
      </c>
      <c r="Y961" s="224" t="b">
        <f t="shared" si="89"/>
        <v>0</v>
      </c>
      <c r="Z961" s="208"/>
      <c r="AA961" s="207" t="str">
        <f t="shared" si="86"/>
        <v/>
      </c>
      <c r="AB961" s="212" t="b">
        <f t="shared" si="90"/>
        <v>0</v>
      </c>
      <c r="AC961" s="213">
        <f t="shared" si="87"/>
        <v>0</v>
      </c>
      <c r="AD961" s="298"/>
      <c r="AE961" s="299"/>
      <c r="AF961" s="21">
        <f t="shared" si="92"/>
        <v>0</v>
      </c>
    </row>
    <row r="962" spans="1:32" s="21" customFormat="1" ht="16.5" customHeight="1">
      <c r="A962" s="22"/>
      <c r="B962" s="22"/>
      <c r="C962" s="22"/>
      <c r="D962" s="115">
        <f t="shared" si="91"/>
        <v>942</v>
      </c>
      <c r="E962" s="248" t="str">
        <f t="array" ref="E962">IF($F962&lt;&gt;"",INDEX(DropDownLists!$K$10:$K$2516,MATCH($F962,DropDownLists!$L$10:$L$2516,0)),"")</f>
        <v/>
      </c>
      <c r="F962" s="116"/>
      <c r="G962" s="118"/>
      <c r="I962" s="144"/>
      <c r="J962" s="141"/>
      <c r="K962" s="145"/>
      <c r="L962" s="146"/>
      <c r="M962" s="195" t="str">
        <f t="array" ref="M962">IF($L962&lt;&gt;"",INDEX(DropDownLists!$H$10:$H$2516,MATCH($L962,DropDownLists!$I$10:$I$2516,0)),"")</f>
        <v/>
      </c>
      <c r="N962" s="148"/>
      <c r="O962" s="148"/>
      <c r="P962" s="146"/>
      <c r="Q962" s="148" t="s">
        <v>190</v>
      </c>
      <c r="R962" s="119" t="str">
        <f t="array" ref="R962">IF(ISNA(VLOOKUP($F962, AdmittedwithRecentDischarge!$I$28:$I$1527,1,FALSE)),"",MAX(IF((AdmittedwithRecentDischarge!$I$28:$I$1527=$F962)*(AdmittedwithRecentDischarge!$M$28:$M$1527&lt;=TransferLog!$J962),AdmittedwithRecentDischarge!$M$28:$M$1527)))</f>
        <v/>
      </c>
      <c r="S962" s="120" t="str">
        <f t="array" ref="S962">IF(ISNA(INDEX(AdmittedwithRecentDischarge!$AH$28:$AH$1527,MATCH($F962&amp;$R962,AdmittedwithRecentDischarge!$I$28:$I$1527&amp;AdmittedwithRecentDischarge!$M$28:$M$1527,0))),"", IF($R962&lt;&gt;"",INDEX(AdmittedwithRecentDischarge!$AH$28:$AH$1527,MATCH($F962&amp;$R962,AdmittedwithRecentDischarge!$I$28:$I$1527&amp;AdmittedwithRecentDischarge!$M$28:$M$1527,0)),""))</f>
        <v/>
      </c>
      <c r="T962" s="190">
        <f t="array" ref="T962">IF(ISNA(INDEX(AdmittedwithRecentDischarge!$I$28:$W$1527, (MATCH($F962&amp;$R962,AdmittedwithRecentDischarge!$I$28:$I$1527&amp;AdmittedwithRecentDischarge!$M$28:$M$1527,0)))),"",INDEX(AdmittedwithRecentDischarge!$I$28:$W$1527, (MATCH($F962&amp;$R962,AdmittedwithRecentDischarge!$I$28:$I$1527&amp;AdmittedwithRecentDischarge!$M$28:$M$1527,0)),9))</f>
        <v>0</v>
      </c>
      <c r="U962" s="191">
        <f t="array" ref="U962">IF(ISNA(INDEX(AdmittedwithRecentDischarge!$I$28:$W$1527, (MATCH($F962&amp;$R962,AdmittedwithRecentDischarge!$I$28:$I$1527&amp;AdmittedwithRecentDischarge!$M$28:$M$1527,0)))),"",INDEX(AdmittedwithRecentDischarge!$I$28:$W$1527, (MATCH($F962&amp;$R962,AdmittedwithRecentDischarge!$I$28:$I$1527&amp;AdmittedwithRecentDischarge!$M$28:$M$1527,0)),11))</f>
        <v>0</v>
      </c>
      <c r="V962" s="191">
        <f t="array" ref="V962">IF(ISNA(INDEX(AdmittedwithRecentDischarge!$I$28:$W$1527, (MATCH($F962&amp;$R962,AdmittedwithRecentDischarge!$I$28:$I$1527&amp;AdmittedwithRecentDischarge!$M$28:$M$1527,0)))),"",INDEX(AdmittedwithRecentDischarge!$I$28:$W$1527, (MATCH($F962&amp;$R962,AdmittedwithRecentDischarge!$I$28:$I$1527&amp;AdmittedwithRecentDischarge!$M$28:$M$1527,0)),15))</f>
        <v>0</v>
      </c>
      <c r="W962" s="228" t="b">
        <f t="shared" si="88"/>
        <v>0</v>
      </c>
      <c r="X962" s="224" t="str">
        <f t="array" ref="X962">IF(ISNA(VLOOKUP($F962, AdmittedwithRecentDischarge!$I$28:$I$1527,1,FALSE)),"",MAX(IF((AdmittedwithRecentDischarge!$I$28:$I$1527=$F962)*(AdmittedwithRecentDischarge!$K$28:$K$1527&lt;=TransferLog!$J962),AdmittedwithRecentDischarge!$K$28:$K$1527)))</f>
        <v/>
      </c>
      <c r="Y962" s="224" t="b">
        <f t="shared" si="89"/>
        <v>0</v>
      </c>
      <c r="Z962" s="208"/>
      <c r="AA962" s="207" t="str">
        <f t="shared" si="86"/>
        <v/>
      </c>
      <c r="AB962" s="212" t="b">
        <f t="shared" si="90"/>
        <v>0</v>
      </c>
      <c r="AC962" s="213">
        <f t="shared" si="87"/>
        <v>0</v>
      </c>
      <c r="AD962" s="298"/>
      <c r="AE962" s="299"/>
      <c r="AF962" s="21">
        <f t="shared" si="92"/>
        <v>0</v>
      </c>
    </row>
    <row r="963" spans="1:32" s="21" customFormat="1" ht="16.5" customHeight="1">
      <c r="A963" s="22"/>
      <c r="B963" s="22"/>
      <c r="C963" s="22"/>
      <c r="D963" s="115">
        <f t="shared" si="91"/>
        <v>943</v>
      </c>
      <c r="E963" s="248" t="str">
        <f t="array" ref="E963">IF($F963&lt;&gt;"",INDEX(DropDownLists!$K$10:$K$2516,MATCH($F963,DropDownLists!$L$10:$L$2516,0)),"")</f>
        <v/>
      </c>
      <c r="F963" s="116"/>
      <c r="G963" s="118"/>
      <c r="I963" s="144"/>
      <c r="J963" s="141"/>
      <c r="K963" s="145"/>
      <c r="L963" s="146"/>
      <c r="M963" s="195" t="str">
        <f t="array" ref="M963">IF($L963&lt;&gt;"",INDEX(DropDownLists!$H$10:$H$2516,MATCH($L963,DropDownLists!$I$10:$I$2516,0)),"")</f>
        <v/>
      </c>
      <c r="N963" s="148"/>
      <c r="O963" s="148"/>
      <c r="P963" s="146"/>
      <c r="Q963" s="148" t="s">
        <v>190</v>
      </c>
      <c r="R963" s="119" t="str">
        <f t="array" ref="R963">IF(ISNA(VLOOKUP($F963, AdmittedwithRecentDischarge!$I$28:$I$1527,1,FALSE)),"",MAX(IF((AdmittedwithRecentDischarge!$I$28:$I$1527=$F963)*(AdmittedwithRecentDischarge!$M$28:$M$1527&lt;=TransferLog!$J963),AdmittedwithRecentDischarge!$M$28:$M$1527)))</f>
        <v/>
      </c>
      <c r="S963" s="120" t="str">
        <f t="array" ref="S963">IF(ISNA(INDEX(AdmittedwithRecentDischarge!$AH$28:$AH$1527,MATCH($F963&amp;$R963,AdmittedwithRecentDischarge!$I$28:$I$1527&amp;AdmittedwithRecentDischarge!$M$28:$M$1527,0))),"", IF($R963&lt;&gt;"",INDEX(AdmittedwithRecentDischarge!$AH$28:$AH$1527,MATCH($F963&amp;$R963,AdmittedwithRecentDischarge!$I$28:$I$1527&amp;AdmittedwithRecentDischarge!$M$28:$M$1527,0)),""))</f>
        <v/>
      </c>
      <c r="T963" s="190">
        <f t="array" ref="T963">IF(ISNA(INDEX(AdmittedwithRecentDischarge!$I$28:$W$1527, (MATCH($F963&amp;$R963,AdmittedwithRecentDischarge!$I$28:$I$1527&amp;AdmittedwithRecentDischarge!$M$28:$M$1527,0)))),"",INDEX(AdmittedwithRecentDischarge!$I$28:$W$1527, (MATCH($F963&amp;$R963,AdmittedwithRecentDischarge!$I$28:$I$1527&amp;AdmittedwithRecentDischarge!$M$28:$M$1527,0)),9))</f>
        <v>0</v>
      </c>
      <c r="U963" s="191">
        <f t="array" ref="U963">IF(ISNA(INDEX(AdmittedwithRecentDischarge!$I$28:$W$1527, (MATCH($F963&amp;$R963,AdmittedwithRecentDischarge!$I$28:$I$1527&amp;AdmittedwithRecentDischarge!$M$28:$M$1527,0)))),"",INDEX(AdmittedwithRecentDischarge!$I$28:$W$1527, (MATCH($F963&amp;$R963,AdmittedwithRecentDischarge!$I$28:$I$1527&amp;AdmittedwithRecentDischarge!$M$28:$M$1527,0)),11))</f>
        <v>0</v>
      </c>
      <c r="V963" s="191">
        <f t="array" ref="V963">IF(ISNA(INDEX(AdmittedwithRecentDischarge!$I$28:$W$1527, (MATCH($F963&amp;$R963,AdmittedwithRecentDischarge!$I$28:$I$1527&amp;AdmittedwithRecentDischarge!$M$28:$M$1527,0)))),"",INDEX(AdmittedwithRecentDischarge!$I$28:$W$1527, (MATCH($F963&amp;$R963,AdmittedwithRecentDischarge!$I$28:$I$1527&amp;AdmittedwithRecentDischarge!$M$28:$M$1527,0)),15))</f>
        <v>0</v>
      </c>
      <c r="W963" s="228" t="b">
        <f t="shared" si="88"/>
        <v>0</v>
      </c>
      <c r="X963" s="224" t="str">
        <f t="array" ref="X963">IF(ISNA(VLOOKUP($F963, AdmittedwithRecentDischarge!$I$28:$I$1527,1,FALSE)),"",MAX(IF((AdmittedwithRecentDischarge!$I$28:$I$1527=$F963)*(AdmittedwithRecentDischarge!$K$28:$K$1527&lt;=TransferLog!$J963),AdmittedwithRecentDischarge!$K$28:$K$1527)))</f>
        <v/>
      </c>
      <c r="Y963" s="224" t="b">
        <f t="shared" si="89"/>
        <v>0</v>
      </c>
      <c r="Z963" s="208"/>
      <c r="AA963" s="207" t="str">
        <f t="shared" si="86"/>
        <v/>
      </c>
      <c r="AB963" s="212" t="b">
        <f t="shared" si="90"/>
        <v>0</v>
      </c>
      <c r="AC963" s="213">
        <f t="shared" si="87"/>
        <v>0</v>
      </c>
      <c r="AD963" s="298"/>
      <c r="AE963" s="299"/>
      <c r="AF963" s="21">
        <f t="shared" si="92"/>
        <v>0</v>
      </c>
    </row>
    <row r="964" spans="1:32" s="21" customFormat="1" ht="16.5" customHeight="1">
      <c r="A964" s="22"/>
      <c r="B964" s="22"/>
      <c r="C964" s="22"/>
      <c r="D964" s="115">
        <f t="shared" si="91"/>
        <v>944</v>
      </c>
      <c r="E964" s="248" t="str">
        <f t="array" ref="E964">IF($F964&lt;&gt;"",INDEX(DropDownLists!$K$10:$K$2516,MATCH($F964,DropDownLists!$L$10:$L$2516,0)),"")</f>
        <v/>
      </c>
      <c r="F964" s="116"/>
      <c r="G964" s="118"/>
      <c r="I964" s="144"/>
      <c r="J964" s="141"/>
      <c r="K964" s="145"/>
      <c r="L964" s="146"/>
      <c r="M964" s="195" t="str">
        <f t="array" ref="M964">IF($L964&lt;&gt;"",INDEX(DropDownLists!$H$10:$H$2516,MATCH($L964,DropDownLists!$I$10:$I$2516,0)),"")</f>
        <v/>
      </c>
      <c r="N964" s="148"/>
      <c r="O964" s="148"/>
      <c r="P964" s="146"/>
      <c r="Q964" s="148" t="s">
        <v>190</v>
      </c>
      <c r="R964" s="119" t="str">
        <f t="array" ref="R964">IF(ISNA(VLOOKUP($F964, AdmittedwithRecentDischarge!$I$28:$I$1527,1,FALSE)),"",MAX(IF((AdmittedwithRecentDischarge!$I$28:$I$1527=$F964)*(AdmittedwithRecentDischarge!$M$28:$M$1527&lt;=TransferLog!$J964),AdmittedwithRecentDischarge!$M$28:$M$1527)))</f>
        <v/>
      </c>
      <c r="S964" s="120" t="str">
        <f t="array" ref="S964">IF(ISNA(INDEX(AdmittedwithRecentDischarge!$AH$28:$AH$1527,MATCH($F964&amp;$R964,AdmittedwithRecentDischarge!$I$28:$I$1527&amp;AdmittedwithRecentDischarge!$M$28:$M$1527,0))),"", IF($R964&lt;&gt;"",INDEX(AdmittedwithRecentDischarge!$AH$28:$AH$1527,MATCH($F964&amp;$R964,AdmittedwithRecentDischarge!$I$28:$I$1527&amp;AdmittedwithRecentDischarge!$M$28:$M$1527,0)),""))</f>
        <v/>
      </c>
      <c r="T964" s="190">
        <f t="array" ref="T964">IF(ISNA(INDEX(AdmittedwithRecentDischarge!$I$28:$W$1527, (MATCH($F964&amp;$R964,AdmittedwithRecentDischarge!$I$28:$I$1527&amp;AdmittedwithRecentDischarge!$M$28:$M$1527,0)))),"",INDEX(AdmittedwithRecentDischarge!$I$28:$W$1527, (MATCH($F964&amp;$R964,AdmittedwithRecentDischarge!$I$28:$I$1527&amp;AdmittedwithRecentDischarge!$M$28:$M$1527,0)),9))</f>
        <v>0</v>
      </c>
      <c r="U964" s="191">
        <f t="array" ref="U964">IF(ISNA(INDEX(AdmittedwithRecentDischarge!$I$28:$W$1527, (MATCH($F964&amp;$R964,AdmittedwithRecentDischarge!$I$28:$I$1527&amp;AdmittedwithRecentDischarge!$M$28:$M$1527,0)))),"",INDEX(AdmittedwithRecentDischarge!$I$28:$W$1527, (MATCH($F964&amp;$R964,AdmittedwithRecentDischarge!$I$28:$I$1527&amp;AdmittedwithRecentDischarge!$M$28:$M$1527,0)),11))</f>
        <v>0</v>
      </c>
      <c r="V964" s="191">
        <f t="array" ref="V964">IF(ISNA(INDEX(AdmittedwithRecentDischarge!$I$28:$W$1527, (MATCH($F964&amp;$R964,AdmittedwithRecentDischarge!$I$28:$I$1527&amp;AdmittedwithRecentDischarge!$M$28:$M$1527,0)))),"",INDEX(AdmittedwithRecentDischarge!$I$28:$W$1527, (MATCH($F964&amp;$R964,AdmittedwithRecentDischarge!$I$28:$I$1527&amp;AdmittedwithRecentDischarge!$M$28:$M$1527,0)),15))</f>
        <v>0</v>
      </c>
      <c r="W964" s="228" t="b">
        <f t="shared" si="88"/>
        <v>0</v>
      </c>
      <c r="X964" s="224" t="str">
        <f t="array" ref="X964">IF(ISNA(VLOOKUP($F964, AdmittedwithRecentDischarge!$I$28:$I$1527,1,FALSE)),"",MAX(IF((AdmittedwithRecentDischarge!$I$28:$I$1527=$F964)*(AdmittedwithRecentDischarge!$K$28:$K$1527&lt;=TransferLog!$J964),AdmittedwithRecentDischarge!$K$28:$K$1527)))</f>
        <v/>
      </c>
      <c r="Y964" s="224" t="b">
        <f t="shared" si="89"/>
        <v>0</v>
      </c>
      <c r="Z964" s="208"/>
      <c r="AA964" s="207" t="str">
        <f t="shared" si="86"/>
        <v/>
      </c>
      <c r="AB964" s="212" t="b">
        <f t="shared" si="90"/>
        <v>0</v>
      </c>
      <c r="AC964" s="213">
        <f t="shared" si="87"/>
        <v>0</v>
      </c>
      <c r="AD964" s="298"/>
      <c r="AE964" s="299"/>
      <c r="AF964" s="21">
        <f t="shared" si="92"/>
        <v>0</v>
      </c>
    </row>
    <row r="965" spans="1:32" s="21" customFormat="1" ht="16.5" customHeight="1">
      <c r="A965" s="22"/>
      <c r="B965" s="22"/>
      <c r="C965" s="22"/>
      <c r="D965" s="115">
        <f t="shared" si="91"/>
        <v>945</v>
      </c>
      <c r="E965" s="248" t="str">
        <f t="array" ref="E965">IF($F965&lt;&gt;"",INDEX(DropDownLists!$K$10:$K$2516,MATCH($F965,DropDownLists!$L$10:$L$2516,0)),"")</f>
        <v/>
      </c>
      <c r="F965" s="116"/>
      <c r="G965" s="118"/>
      <c r="I965" s="144"/>
      <c r="J965" s="141"/>
      <c r="K965" s="145"/>
      <c r="L965" s="146"/>
      <c r="M965" s="195" t="str">
        <f t="array" ref="M965">IF($L965&lt;&gt;"",INDEX(DropDownLists!$H$10:$H$2516,MATCH($L965,DropDownLists!$I$10:$I$2516,0)),"")</f>
        <v/>
      </c>
      <c r="N965" s="148"/>
      <c r="O965" s="148"/>
      <c r="P965" s="146"/>
      <c r="Q965" s="148" t="s">
        <v>190</v>
      </c>
      <c r="R965" s="119" t="str">
        <f t="array" ref="R965">IF(ISNA(VLOOKUP($F965, AdmittedwithRecentDischarge!$I$28:$I$1527,1,FALSE)),"",MAX(IF((AdmittedwithRecentDischarge!$I$28:$I$1527=$F965)*(AdmittedwithRecentDischarge!$M$28:$M$1527&lt;=TransferLog!$J965),AdmittedwithRecentDischarge!$M$28:$M$1527)))</f>
        <v/>
      </c>
      <c r="S965" s="120" t="str">
        <f t="array" ref="S965">IF(ISNA(INDEX(AdmittedwithRecentDischarge!$AH$28:$AH$1527,MATCH($F965&amp;$R965,AdmittedwithRecentDischarge!$I$28:$I$1527&amp;AdmittedwithRecentDischarge!$M$28:$M$1527,0))),"", IF($R965&lt;&gt;"",INDEX(AdmittedwithRecentDischarge!$AH$28:$AH$1527,MATCH($F965&amp;$R965,AdmittedwithRecentDischarge!$I$28:$I$1527&amp;AdmittedwithRecentDischarge!$M$28:$M$1527,0)),""))</f>
        <v/>
      </c>
      <c r="T965" s="190">
        <f t="array" ref="T965">IF(ISNA(INDEX(AdmittedwithRecentDischarge!$I$28:$W$1527, (MATCH($F965&amp;$R965,AdmittedwithRecentDischarge!$I$28:$I$1527&amp;AdmittedwithRecentDischarge!$M$28:$M$1527,0)))),"",INDEX(AdmittedwithRecentDischarge!$I$28:$W$1527, (MATCH($F965&amp;$R965,AdmittedwithRecentDischarge!$I$28:$I$1527&amp;AdmittedwithRecentDischarge!$M$28:$M$1527,0)),9))</f>
        <v>0</v>
      </c>
      <c r="U965" s="191">
        <f t="array" ref="U965">IF(ISNA(INDEX(AdmittedwithRecentDischarge!$I$28:$W$1527, (MATCH($F965&amp;$R965,AdmittedwithRecentDischarge!$I$28:$I$1527&amp;AdmittedwithRecentDischarge!$M$28:$M$1527,0)))),"",INDEX(AdmittedwithRecentDischarge!$I$28:$W$1527, (MATCH($F965&amp;$R965,AdmittedwithRecentDischarge!$I$28:$I$1527&amp;AdmittedwithRecentDischarge!$M$28:$M$1527,0)),11))</f>
        <v>0</v>
      </c>
      <c r="V965" s="191">
        <f t="array" ref="V965">IF(ISNA(INDEX(AdmittedwithRecentDischarge!$I$28:$W$1527, (MATCH($F965&amp;$R965,AdmittedwithRecentDischarge!$I$28:$I$1527&amp;AdmittedwithRecentDischarge!$M$28:$M$1527,0)))),"",INDEX(AdmittedwithRecentDischarge!$I$28:$W$1527, (MATCH($F965&amp;$R965,AdmittedwithRecentDischarge!$I$28:$I$1527&amp;AdmittedwithRecentDischarge!$M$28:$M$1527,0)),15))</f>
        <v>0</v>
      </c>
      <c r="W965" s="228" t="b">
        <f t="shared" si="88"/>
        <v>0</v>
      </c>
      <c r="X965" s="224" t="str">
        <f t="array" ref="X965">IF(ISNA(VLOOKUP($F965, AdmittedwithRecentDischarge!$I$28:$I$1527,1,FALSE)),"",MAX(IF((AdmittedwithRecentDischarge!$I$28:$I$1527=$F965)*(AdmittedwithRecentDischarge!$K$28:$K$1527&lt;=TransferLog!$J965),AdmittedwithRecentDischarge!$K$28:$K$1527)))</f>
        <v/>
      </c>
      <c r="Y965" s="224" t="b">
        <f t="shared" si="89"/>
        <v>0</v>
      </c>
      <c r="Z965" s="208"/>
      <c r="AA965" s="207" t="str">
        <f t="shared" si="86"/>
        <v/>
      </c>
      <c r="AB965" s="212" t="b">
        <f t="shared" si="90"/>
        <v>0</v>
      </c>
      <c r="AC965" s="213">
        <f t="shared" si="87"/>
        <v>0</v>
      </c>
      <c r="AD965" s="298"/>
      <c r="AE965" s="299"/>
      <c r="AF965" s="21">
        <f t="shared" si="92"/>
        <v>0</v>
      </c>
    </row>
    <row r="966" spans="1:32" s="21" customFormat="1" ht="16.5" customHeight="1">
      <c r="A966" s="22"/>
      <c r="B966" s="22"/>
      <c r="C966" s="22"/>
      <c r="D966" s="115">
        <f t="shared" si="91"/>
        <v>946</v>
      </c>
      <c r="E966" s="248" t="str">
        <f t="array" ref="E966">IF($F966&lt;&gt;"",INDEX(DropDownLists!$K$10:$K$2516,MATCH($F966,DropDownLists!$L$10:$L$2516,0)),"")</f>
        <v/>
      </c>
      <c r="F966" s="116"/>
      <c r="G966" s="118"/>
      <c r="I966" s="144"/>
      <c r="J966" s="141"/>
      <c r="K966" s="145"/>
      <c r="L966" s="146"/>
      <c r="M966" s="195" t="str">
        <f t="array" ref="M966">IF($L966&lt;&gt;"",INDEX(DropDownLists!$H$10:$H$2516,MATCH($L966,DropDownLists!$I$10:$I$2516,0)),"")</f>
        <v/>
      </c>
      <c r="N966" s="148"/>
      <c r="O966" s="148"/>
      <c r="P966" s="146"/>
      <c r="Q966" s="148" t="s">
        <v>190</v>
      </c>
      <c r="R966" s="119" t="str">
        <f t="array" ref="R966">IF(ISNA(VLOOKUP($F966, AdmittedwithRecentDischarge!$I$28:$I$1527,1,FALSE)),"",MAX(IF((AdmittedwithRecentDischarge!$I$28:$I$1527=$F966)*(AdmittedwithRecentDischarge!$M$28:$M$1527&lt;=TransferLog!$J966),AdmittedwithRecentDischarge!$M$28:$M$1527)))</f>
        <v/>
      </c>
      <c r="S966" s="120" t="str">
        <f t="array" ref="S966">IF(ISNA(INDEX(AdmittedwithRecentDischarge!$AH$28:$AH$1527,MATCH($F966&amp;$R966,AdmittedwithRecentDischarge!$I$28:$I$1527&amp;AdmittedwithRecentDischarge!$M$28:$M$1527,0))),"", IF($R966&lt;&gt;"",INDEX(AdmittedwithRecentDischarge!$AH$28:$AH$1527,MATCH($F966&amp;$R966,AdmittedwithRecentDischarge!$I$28:$I$1527&amp;AdmittedwithRecentDischarge!$M$28:$M$1527,0)),""))</f>
        <v/>
      </c>
      <c r="T966" s="190">
        <f t="array" ref="T966">IF(ISNA(INDEX(AdmittedwithRecentDischarge!$I$28:$W$1527, (MATCH($F966&amp;$R966,AdmittedwithRecentDischarge!$I$28:$I$1527&amp;AdmittedwithRecentDischarge!$M$28:$M$1527,0)))),"",INDEX(AdmittedwithRecentDischarge!$I$28:$W$1527, (MATCH($F966&amp;$R966,AdmittedwithRecentDischarge!$I$28:$I$1527&amp;AdmittedwithRecentDischarge!$M$28:$M$1527,0)),9))</f>
        <v>0</v>
      </c>
      <c r="U966" s="191">
        <f t="array" ref="U966">IF(ISNA(INDEX(AdmittedwithRecentDischarge!$I$28:$W$1527, (MATCH($F966&amp;$R966,AdmittedwithRecentDischarge!$I$28:$I$1527&amp;AdmittedwithRecentDischarge!$M$28:$M$1527,0)))),"",INDEX(AdmittedwithRecentDischarge!$I$28:$W$1527, (MATCH($F966&amp;$R966,AdmittedwithRecentDischarge!$I$28:$I$1527&amp;AdmittedwithRecentDischarge!$M$28:$M$1527,0)),11))</f>
        <v>0</v>
      </c>
      <c r="V966" s="191">
        <f t="array" ref="V966">IF(ISNA(INDEX(AdmittedwithRecentDischarge!$I$28:$W$1527, (MATCH($F966&amp;$R966,AdmittedwithRecentDischarge!$I$28:$I$1527&amp;AdmittedwithRecentDischarge!$M$28:$M$1527,0)))),"",INDEX(AdmittedwithRecentDischarge!$I$28:$W$1527, (MATCH($F966&amp;$R966,AdmittedwithRecentDischarge!$I$28:$I$1527&amp;AdmittedwithRecentDischarge!$M$28:$M$1527,0)),15))</f>
        <v>0</v>
      </c>
      <c r="W966" s="228" t="b">
        <f t="shared" si="88"/>
        <v>0</v>
      </c>
      <c r="X966" s="224" t="str">
        <f t="array" ref="X966">IF(ISNA(VLOOKUP($F966, AdmittedwithRecentDischarge!$I$28:$I$1527,1,FALSE)),"",MAX(IF((AdmittedwithRecentDischarge!$I$28:$I$1527=$F966)*(AdmittedwithRecentDischarge!$K$28:$K$1527&lt;=TransferLog!$J966),AdmittedwithRecentDischarge!$K$28:$K$1527)))</f>
        <v/>
      </c>
      <c r="Y966" s="224" t="b">
        <f t="shared" si="89"/>
        <v>0</v>
      </c>
      <c r="Z966" s="208"/>
      <c r="AA966" s="207" t="str">
        <f t="shared" si="86"/>
        <v/>
      </c>
      <c r="AB966" s="212" t="b">
        <f t="shared" si="90"/>
        <v>0</v>
      </c>
      <c r="AC966" s="213">
        <f t="shared" si="87"/>
        <v>0</v>
      </c>
      <c r="AD966" s="298"/>
      <c r="AE966" s="299"/>
      <c r="AF966" s="21">
        <f t="shared" si="92"/>
        <v>0</v>
      </c>
    </row>
    <row r="967" spans="1:32" s="21" customFormat="1" ht="16.5" customHeight="1">
      <c r="A967" s="22"/>
      <c r="B967" s="22"/>
      <c r="C967" s="22"/>
      <c r="D967" s="115">
        <f t="shared" si="91"/>
        <v>947</v>
      </c>
      <c r="E967" s="248" t="str">
        <f t="array" ref="E967">IF($F967&lt;&gt;"",INDEX(DropDownLists!$K$10:$K$2516,MATCH($F967,DropDownLists!$L$10:$L$2516,0)),"")</f>
        <v/>
      </c>
      <c r="F967" s="116"/>
      <c r="G967" s="118"/>
      <c r="I967" s="144"/>
      <c r="J967" s="141"/>
      <c r="K967" s="145"/>
      <c r="L967" s="146"/>
      <c r="M967" s="195" t="str">
        <f t="array" ref="M967">IF($L967&lt;&gt;"",INDEX(DropDownLists!$H$10:$H$2516,MATCH($L967,DropDownLists!$I$10:$I$2516,0)),"")</f>
        <v/>
      </c>
      <c r="N967" s="148"/>
      <c r="O967" s="148"/>
      <c r="P967" s="146"/>
      <c r="Q967" s="148" t="s">
        <v>190</v>
      </c>
      <c r="R967" s="119" t="str">
        <f t="array" ref="R967">IF(ISNA(VLOOKUP($F967, AdmittedwithRecentDischarge!$I$28:$I$1527,1,FALSE)),"",MAX(IF((AdmittedwithRecentDischarge!$I$28:$I$1527=$F967)*(AdmittedwithRecentDischarge!$M$28:$M$1527&lt;=TransferLog!$J967),AdmittedwithRecentDischarge!$M$28:$M$1527)))</f>
        <v/>
      </c>
      <c r="S967" s="120" t="str">
        <f t="array" ref="S967">IF(ISNA(INDEX(AdmittedwithRecentDischarge!$AH$28:$AH$1527,MATCH($F967&amp;$R967,AdmittedwithRecentDischarge!$I$28:$I$1527&amp;AdmittedwithRecentDischarge!$M$28:$M$1527,0))),"", IF($R967&lt;&gt;"",INDEX(AdmittedwithRecentDischarge!$AH$28:$AH$1527,MATCH($F967&amp;$R967,AdmittedwithRecentDischarge!$I$28:$I$1527&amp;AdmittedwithRecentDischarge!$M$28:$M$1527,0)),""))</f>
        <v/>
      </c>
      <c r="T967" s="190">
        <f t="array" ref="T967">IF(ISNA(INDEX(AdmittedwithRecentDischarge!$I$28:$W$1527, (MATCH($F967&amp;$R967,AdmittedwithRecentDischarge!$I$28:$I$1527&amp;AdmittedwithRecentDischarge!$M$28:$M$1527,0)))),"",INDEX(AdmittedwithRecentDischarge!$I$28:$W$1527, (MATCH($F967&amp;$R967,AdmittedwithRecentDischarge!$I$28:$I$1527&amp;AdmittedwithRecentDischarge!$M$28:$M$1527,0)),9))</f>
        <v>0</v>
      </c>
      <c r="U967" s="191">
        <f t="array" ref="U967">IF(ISNA(INDEX(AdmittedwithRecentDischarge!$I$28:$W$1527, (MATCH($F967&amp;$R967,AdmittedwithRecentDischarge!$I$28:$I$1527&amp;AdmittedwithRecentDischarge!$M$28:$M$1527,0)))),"",INDEX(AdmittedwithRecentDischarge!$I$28:$W$1527, (MATCH($F967&amp;$R967,AdmittedwithRecentDischarge!$I$28:$I$1527&amp;AdmittedwithRecentDischarge!$M$28:$M$1527,0)),11))</f>
        <v>0</v>
      </c>
      <c r="V967" s="191">
        <f t="array" ref="V967">IF(ISNA(INDEX(AdmittedwithRecentDischarge!$I$28:$W$1527, (MATCH($F967&amp;$R967,AdmittedwithRecentDischarge!$I$28:$I$1527&amp;AdmittedwithRecentDischarge!$M$28:$M$1527,0)))),"",INDEX(AdmittedwithRecentDischarge!$I$28:$W$1527, (MATCH($F967&amp;$R967,AdmittedwithRecentDischarge!$I$28:$I$1527&amp;AdmittedwithRecentDischarge!$M$28:$M$1527,0)),15))</f>
        <v>0</v>
      </c>
      <c r="W967" s="228" t="b">
        <f t="shared" si="88"/>
        <v>0</v>
      </c>
      <c r="X967" s="224" t="str">
        <f t="array" ref="X967">IF(ISNA(VLOOKUP($F967, AdmittedwithRecentDischarge!$I$28:$I$1527,1,FALSE)),"",MAX(IF((AdmittedwithRecentDischarge!$I$28:$I$1527=$F967)*(AdmittedwithRecentDischarge!$K$28:$K$1527&lt;=TransferLog!$J967),AdmittedwithRecentDischarge!$K$28:$K$1527)))</f>
        <v/>
      </c>
      <c r="Y967" s="224" t="b">
        <f t="shared" si="89"/>
        <v>0</v>
      </c>
      <c r="Z967" s="208"/>
      <c r="AA967" s="207" t="str">
        <f t="shared" si="86"/>
        <v/>
      </c>
      <c r="AB967" s="212" t="b">
        <f t="shared" si="90"/>
        <v>0</v>
      </c>
      <c r="AC967" s="213">
        <f t="shared" si="87"/>
        <v>0</v>
      </c>
      <c r="AD967" s="298"/>
      <c r="AE967" s="299"/>
      <c r="AF967" s="21">
        <f t="shared" si="92"/>
        <v>0</v>
      </c>
    </row>
    <row r="968" spans="1:32" s="21" customFormat="1" ht="16.5" customHeight="1">
      <c r="A968" s="22"/>
      <c r="B968" s="22"/>
      <c r="C968" s="22"/>
      <c r="D968" s="115">
        <f t="shared" si="91"/>
        <v>948</v>
      </c>
      <c r="E968" s="248" t="str">
        <f t="array" ref="E968">IF($F968&lt;&gt;"",INDEX(DropDownLists!$K$10:$K$2516,MATCH($F968,DropDownLists!$L$10:$L$2516,0)),"")</f>
        <v/>
      </c>
      <c r="F968" s="116"/>
      <c r="G968" s="118"/>
      <c r="I968" s="144"/>
      <c r="J968" s="141"/>
      <c r="K968" s="145"/>
      <c r="L968" s="146"/>
      <c r="M968" s="195" t="str">
        <f t="array" ref="M968">IF($L968&lt;&gt;"",INDEX(DropDownLists!$H$10:$H$2516,MATCH($L968,DropDownLists!$I$10:$I$2516,0)),"")</f>
        <v/>
      </c>
      <c r="N968" s="148"/>
      <c r="O968" s="148"/>
      <c r="P968" s="146"/>
      <c r="Q968" s="148" t="s">
        <v>190</v>
      </c>
      <c r="R968" s="119" t="str">
        <f t="array" ref="R968">IF(ISNA(VLOOKUP($F968, AdmittedwithRecentDischarge!$I$28:$I$1527,1,FALSE)),"",MAX(IF((AdmittedwithRecentDischarge!$I$28:$I$1527=$F968)*(AdmittedwithRecentDischarge!$M$28:$M$1527&lt;=TransferLog!$J968),AdmittedwithRecentDischarge!$M$28:$M$1527)))</f>
        <v/>
      </c>
      <c r="S968" s="120" t="str">
        <f t="array" ref="S968">IF(ISNA(INDEX(AdmittedwithRecentDischarge!$AH$28:$AH$1527,MATCH($F968&amp;$R968,AdmittedwithRecentDischarge!$I$28:$I$1527&amp;AdmittedwithRecentDischarge!$M$28:$M$1527,0))),"", IF($R968&lt;&gt;"",INDEX(AdmittedwithRecentDischarge!$AH$28:$AH$1527,MATCH($F968&amp;$R968,AdmittedwithRecentDischarge!$I$28:$I$1527&amp;AdmittedwithRecentDischarge!$M$28:$M$1527,0)),""))</f>
        <v/>
      </c>
      <c r="T968" s="190">
        <f t="array" ref="T968">IF(ISNA(INDEX(AdmittedwithRecentDischarge!$I$28:$W$1527, (MATCH($F968&amp;$R968,AdmittedwithRecentDischarge!$I$28:$I$1527&amp;AdmittedwithRecentDischarge!$M$28:$M$1527,0)))),"",INDEX(AdmittedwithRecentDischarge!$I$28:$W$1527, (MATCH($F968&amp;$R968,AdmittedwithRecentDischarge!$I$28:$I$1527&amp;AdmittedwithRecentDischarge!$M$28:$M$1527,0)),9))</f>
        <v>0</v>
      </c>
      <c r="U968" s="191">
        <f t="array" ref="U968">IF(ISNA(INDEX(AdmittedwithRecentDischarge!$I$28:$W$1527, (MATCH($F968&amp;$R968,AdmittedwithRecentDischarge!$I$28:$I$1527&amp;AdmittedwithRecentDischarge!$M$28:$M$1527,0)))),"",INDEX(AdmittedwithRecentDischarge!$I$28:$W$1527, (MATCH($F968&amp;$R968,AdmittedwithRecentDischarge!$I$28:$I$1527&amp;AdmittedwithRecentDischarge!$M$28:$M$1527,0)),11))</f>
        <v>0</v>
      </c>
      <c r="V968" s="191">
        <f t="array" ref="V968">IF(ISNA(INDEX(AdmittedwithRecentDischarge!$I$28:$W$1527, (MATCH($F968&amp;$R968,AdmittedwithRecentDischarge!$I$28:$I$1527&amp;AdmittedwithRecentDischarge!$M$28:$M$1527,0)))),"",INDEX(AdmittedwithRecentDischarge!$I$28:$W$1527, (MATCH($F968&amp;$R968,AdmittedwithRecentDischarge!$I$28:$I$1527&amp;AdmittedwithRecentDischarge!$M$28:$M$1527,0)),15))</f>
        <v>0</v>
      </c>
      <c r="W968" s="228" t="b">
        <f t="shared" si="88"/>
        <v>0</v>
      </c>
      <c r="X968" s="224" t="str">
        <f t="array" ref="X968">IF(ISNA(VLOOKUP($F968, AdmittedwithRecentDischarge!$I$28:$I$1527,1,FALSE)),"",MAX(IF((AdmittedwithRecentDischarge!$I$28:$I$1527=$F968)*(AdmittedwithRecentDischarge!$K$28:$K$1527&lt;=TransferLog!$J968),AdmittedwithRecentDischarge!$K$28:$K$1527)))</f>
        <v/>
      </c>
      <c r="Y968" s="224" t="b">
        <f t="shared" si="89"/>
        <v>0</v>
      </c>
      <c r="Z968" s="208"/>
      <c r="AA968" s="207" t="str">
        <f t="shared" si="86"/>
        <v/>
      </c>
      <c r="AB968" s="212" t="b">
        <f t="shared" si="90"/>
        <v>0</v>
      </c>
      <c r="AC968" s="213">
        <f t="shared" si="87"/>
        <v>0</v>
      </c>
      <c r="AD968" s="298"/>
      <c r="AE968" s="299"/>
      <c r="AF968" s="21">
        <f t="shared" si="92"/>
        <v>0</v>
      </c>
    </row>
    <row r="969" spans="1:32" s="21" customFormat="1" ht="16.5" customHeight="1">
      <c r="A969" s="22"/>
      <c r="B969" s="22"/>
      <c r="C969" s="22"/>
      <c r="D969" s="115">
        <f t="shared" si="91"/>
        <v>949</v>
      </c>
      <c r="E969" s="248" t="str">
        <f t="array" ref="E969">IF($F969&lt;&gt;"",INDEX(DropDownLists!$K$10:$K$2516,MATCH($F969,DropDownLists!$L$10:$L$2516,0)),"")</f>
        <v/>
      </c>
      <c r="F969" s="116"/>
      <c r="G969" s="118"/>
      <c r="I969" s="144"/>
      <c r="J969" s="141"/>
      <c r="K969" s="145"/>
      <c r="L969" s="146"/>
      <c r="M969" s="195" t="str">
        <f t="array" ref="M969">IF($L969&lt;&gt;"",INDEX(DropDownLists!$H$10:$H$2516,MATCH($L969,DropDownLists!$I$10:$I$2516,0)),"")</f>
        <v/>
      </c>
      <c r="N969" s="148"/>
      <c r="O969" s="148"/>
      <c r="P969" s="146"/>
      <c r="Q969" s="148" t="s">
        <v>190</v>
      </c>
      <c r="R969" s="119" t="str">
        <f t="array" ref="R969">IF(ISNA(VLOOKUP($F969, AdmittedwithRecentDischarge!$I$28:$I$1527,1,FALSE)),"",MAX(IF((AdmittedwithRecentDischarge!$I$28:$I$1527=$F969)*(AdmittedwithRecentDischarge!$M$28:$M$1527&lt;=TransferLog!$J969),AdmittedwithRecentDischarge!$M$28:$M$1527)))</f>
        <v/>
      </c>
      <c r="S969" s="120" t="str">
        <f t="array" ref="S969">IF(ISNA(INDEX(AdmittedwithRecentDischarge!$AH$28:$AH$1527,MATCH($F969&amp;$R969,AdmittedwithRecentDischarge!$I$28:$I$1527&amp;AdmittedwithRecentDischarge!$M$28:$M$1527,0))),"", IF($R969&lt;&gt;"",INDEX(AdmittedwithRecentDischarge!$AH$28:$AH$1527,MATCH($F969&amp;$R969,AdmittedwithRecentDischarge!$I$28:$I$1527&amp;AdmittedwithRecentDischarge!$M$28:$M$1527,0)),""))</f>
        <v/>
      </c>
      <c r="T969" s="190">
        <f t="array" ref="T969">IF(ISNA(INDEX(AdmittedwithRecentDischarge!$I$28:$W$1527, (MATCH($F969&amp;$R969,AdmittedwithRecentDischarge!$I$28:$I$1527&amp;AdmittedwithRecentDischarge!$M$28:$M$1527,0)))),"",INDEX(AdmittedwithRecentDischarge!$I$28:$W$1527, (MATCH($F969&amp;$R969,AdmittedwithRecentDischarge!$I$28:$I$1527&amp;AdmittedwithRecentDischarge!$M$28:$M$1527,0)),9))</f>
        <v>0</v>
      </c>
      <c r="U969" s="191">
        <f t="array" ref="U969">IF(ISNA(INDEX(AdmittedwithRecentDischarge!$I$28:$W$1527, (MATCH($F969&amp;$R969,AdmittedwithRecentDischarge!$I$28:$I$1527&amp;AdmittedwithRecentDischarge!$M$28:$M$1527,0)))),"",INDEX(AdmittedwithRecentDischarge!$I$28:$W$1527, (MATCH($F969&amp;$R969,AdmittedwithRecentDischarge!$I$28:$I$1527&amp;AdmittedwithRecentDischarge!$M$28:$M$1527,0)),11))</f>
        <v>0</v>
      </c>
      <c r="V969" s="191">
        <f t="array" ref="V969">IF(ISNA(INDEX(AdmittedwithRecentDischarge!$I$28:$W$1527, (MATCH($F969&amp;$R969,AdmittedwithRecentDischarge!$I$28:$I$1527&amp;AdmittedwithRecentDischarge!$M$28:$M$1527,0)))),"",INDEX(AdmittedwithRecentDischarge!$I$28:$W$1527, (MATCH($F969&amp;$R969,AdmittedwithRecentDischarge!$I$28:$I$1527&amp;AdmittedwithRecentDischarge!$M$28:$M$1527,0)),15))</f>
        <v>0</v>
      </c>
      <c r="W969" s="228" t="b">
        <f t="shared" si="88"/>
        <v>0</v>
      </c>
      <c r="X969" s="224" t="str">
        <f t="array" ref="X969">IF(ISNA(VLOOKUP($F969, AdmittedwithRecentDischarge!$I$28:$I$1527,1,FALSE)),"",MAX(IF((AdmittedwithRecentDischarge!$I$28:$I$1527=$F969)*(AdmittedwithRecentDischarge!$K$28:$K$1527&lt;=TransferLog!$J969),AdmittedwithRecentDischarge!$K$28:$K$1527)))</f>
        <v/>
      </c>
      <c r="Y969" s="224" t="b">
        <f t="shared" si="89"/>
        <v>0</v>
      </c>
      <c r="Z969" s="208"/>
      <c r="AA969" s="207" t="str">
        <f t="shared" si="86"/>
        <v/>
      </c>
      <c r="AB969" s="212" t="b">
        <f t="shared" si="90"/>
        <v>0</v>
      </c>
      <c r="AC969" s="213">
        <f t="shared" si="87"/>
        <v>0</v>
      </c>
      <c r="AD969" s="298"/>
      <c r="AE969" s="299"/>
      <c r="AF969" s="21">
        <f t="shared" si="92"/>
        <v>0</v>
      </c>
    </row>
    <row r="970" spans="1:32" s="21" customFormat="1" ht="16.5" customHeight="1">
      <c r="A970" s="22"/>
      <c r="B970" s="22"/>
      <c r="C970" s="22"/>
      <c r="D970" s="115">
        <f t="shared" si="91"/>
        <v>950</v>
      </c>
      <c r="E970" s="248" t="str">
        <f t="array" ref="E970">IF($F970&lt;&gt;"",INDEX(DropDownLists!$K$10:$K$2516,MATCH($F970,DropDownLists!$L$10:$L$2516,0)),"")</f>
        <v/>
      </c>
      <c r="F970" s="116"/>
      <c r="G970" s="118"/>
      <c r="I970" s="144"/>
      <c r="J970" s="141"/>
      <c r="K970" s="145"/>
      <c r="L970" s="146"/>
      <c r="M970" s="195" t="str">
        <f t="array" ref="M970">IF($L970&lt;&gt;"",INDEX(DropDownLists!$H$10:$H$2516,MATCH($L970,DropDownLists!$I$10:$I$2516,0)),"")</f>
        <v/>
      </c>
      <c r="N970" s="148"/>
      <c r="O970" s="148"/>
      <c r="P970" s="146"/>
      <c r="Q970" s="148" t="s">
        <v>190</v>
      </c>
      <c r="R970" s="119" t="str">
        <f t="array" ref="R970">IF(ISNA(VLOOKUP($F970, AdmittedwithRecentDischarge!$I$28:$I$1527,1,FALSE)),"",MAX(IF((AdmittedwithRecentDischarge!$I$28:$I$1527=$F970)*(AdmittedwithRecentDischarge!$M$28:$M$1527&lt;=TransferLog!$J970),AdmittedwithRecentDischarge!$M$28:$M$1527)))</f>
        <v/>
      </c>
      <c r="S970" s="120" t="str">
        <f t="array" ref="S970">IF(ISNA(INDEX(AdmittedwithRecentDischarge!$AH$28:$AH$1527,MATCH($F970&amp;$R970,AdmittedwithRecentDischarge!$I$28:$I$1527&amp;AdmittedwithRecentDischarge!$M$28:$M$1527,0))),"", IF($R970&lt;&gt;"",INDEX(AdmittedwithRecentDischarge!$AH$28:$AH$1527,MATCH($F970&amp;$R970,AdmittedwithRecentDischarge!$I$28:$I$1527&amp;AdmittedwithRecentDischarge!$M$28:$M$1527,0)),""))</f>
        <v/>
      </c>
      <c r="T970" s="190">
        <f t="array" ref="T970">IF(ISNA(INDEX(AdmittedwithRecentDischarge!$I$28:$W$1527, (MATCH($F970&amp;$R970,AdmittedwithRecentDischarge!$I$28:$I$1527&amp;AdmittedwithRecentDischarge!$M$28:$M$1527,0)))),"",INDEX(AdmittedwithRecentDischarge!$I$28:$W$1527, (MATCH($F970&amp;$R970,AdmittedwithRecentDischarge!$I$28:$I$1527&amp;AdmittedwithRecentDischarge!$M$28:$M$1527,0)),9))</f>
        <v>0</v>
      </c>
      <c r="U970" s="191">
        <f t="array" ref="U970">IF(ISNA(INDEX(AdmittedwithRecentDischarge!$I$28:$W$1527, (MATCH($F970&amp;$R970,AdmittedwithRecentDischarge!$I$28:$I$1527&amp;AdmittedwithRecentDischarge!$M$28:$M$1527,0)))),"",INDEX(AdmittedwithRecentDischarge!$I$28:$W$1527, (MATCH($F970&amp;$R970,AdmittedwithRecentDischarge!$I$28:$I$1527&amp;AdmittedwithRecentDischarge!$M$28:$M$1527,0)),11))</f>
        <v>0</v>
      </c>
      <c r="V970" s="191">
        <f t="array" ref="V970">IF(ISNA(INDEX(AdmittedwithRecentDischarge!$I$28:$W$1527, (MATCH($F970&amp;$R970,AdmittedwithRecentDischarge!$I$28:$I$1527&amp;AdmittedwithRecentDischarge!$M$28:$M$1527,0)))),"",INDEX(AdmittedwithRecentDischarge!$I$28:$W$1527, (MATCH($F970&amp;$R970,AdmittedwithRecentDischarge!$I$28:$I$1527&amp;AdmittedwithRecentDischarge!$M$28:$M$1527,0)),15))</f>
        <v>0</v>
      </c>
      <c r="W970" s="228" t="b">
        <f t="shared" si="88"/>
        <v>0</v>
      </c>
      <c r="X970" s="224" t="str">
        <f t="array" ref="X970">IF(ISNA(VLOOKUP($F970, AdmittedwithRecentDischarge!$I$28:$I$1527,1,FALSE)),"",MAX(IF((AdmittedwithRecentDischarge!$I$28:$I$1527=$F970)*(AdmittedwithRecentDischarge!$K$28:$K$1527&lt;=TransferLog!$J970),AdmittedwithRecentDischarge!$K$28:$K$1527)))</f>
        <v/>
      </c>
      <c r="Y970" s="224" t="b">
        <f t="shared" si="89"/>
        <v>0</v>
      </c>
      <c r="Z970" s="208"/>
      <c r="AA970" s="207" t="str">
        <f t="shared" si="86"/>
        <v/>
      </c>
      <c r="AB970" s="212" t="b">
        <f t="shared" si="90"/>
        <v>0</v>
      </c>
      <c r="AC970" s="213">
        <f t="shared" si="87"/>
        <v>0</v>
      </c>
      <c r="AD970" s="298"/>
      <c r="AE970" s="299"/>
      <c r="AF970" s="21">
        <f t="shared" si="92"/>
        <v>0</v>
      </c>
    </row>
    <row r="971" spans="1:32" s="21" customFormat="1" ht="16.5" customHeight="1">
      <c r="A971" s="22"/>
      <c r="B971" s="22"/>
      <c r="C971" s="22"/>
      <c r="D971" s="115">
        <f t="shared" si="91"/>
        <v>951</v>
      </c>
      <c r="E971" s="248" t="str">
        <f t="array" ref="E971">IF($F971&lt;&gt;"",INDEX(DropDownLists!$K$10:$K$2516,MATCH($F971,DropDownLists!$L$10:$L$2516,0)),"")</f>
        <v/>
      </c>
      <c r="F971" s="116"/>
      <c r="G971" s="118"/>
      <c r="I971" s="144"/>
      <c r="J971" s="141"/>
      <c r="K971" s="145"/>
      <c r="L971" s="146"/>
      <c r="M971" s="195" t="str">
        <f t="array" ref="M971">IF($L971&lt;&gt;"",INDEX(DropDownLists!$H$10:$H$2516,MATCH($L971,DropDownLists!$I$10:$I$2516,0)),"")</f>
        <v/>
      </c>
      <c r="N971" s="148"/>
      <c r="O971" s="148"/>
      <c r="P971" s="146"/>
      <c r="Q971" s="148" t="s">
        <v>190</v>
      </c>
      <c r="R971" s="119" t="str">
        <f t="array" ref="R971">IF(ISNA(VLOOKUP($F971, AdmittedwithRecentDischarge!$I$28:$I$1527,1,FALSE)),"",MAX(IF((AdmittedwithRecentDischarge!$I$28:$I$1527=$F971)*(AdmittedwithRecentDischarge!$M$28:$M$1527&lt;=TransferLog!$J971),AdmittedwithRecentDischarge!$M$28:$M$1527)))</f>
        <v/>
      </c>
      <c r="S971" s="120" t="str">
        <f t="array" ref="S971">IF(ISNA(INDEX(AdmittedwithRecentDischarge!$AH$28:$AH$1527,MATCH($F971&amp;$R971,AdmittedwithRecentDischarge!$I$28:$I$1527&amp;AdmittedwithRecentDischarge!$M$28:$M$1527,0))),"", IF($R971&lt;&gt;"",INDEX(AdmittedwithRecentDischarge!$AH$28:$AH$1527,MATCH($F971&amp;$R971,AdmittedwithRecentDischarge!$I$28:$I$1527&amp;AdmittedwithRecentDischarge!$M$28:$M$1527,0)),""))</f>
        <v/>
      </c>
      <c r="T971" s="190">
        <f t="array" ref="T971">IF(ISNA(INDEX(AdmittedwithRecentDischarge!$I$28:$W$1527, (MATCH($F971&amp;$R971,AdmittedwithRecentDischarge!$I$28:$I$1527&amp;AdmittedwithRecentDischarge!$M$28:$M$1527,0)))),"",INDEX(AdmittedwithRecentDischarge!$I$28:$W$1527, (MATCH($F971&amp;$R971,AdmittedwithRecentDischarge!$I$28:$I$1527&amp;AdmittedwithRecentDischarge!$M$28:$M$1527,0)),9))</f>
        <v>0</v>
      </c>
      <c r="U971" s="191">
        <f t="array" ref="U971">IF(ISNA(INDEX(AdmittedwithRecentDischarge!$I$28:$W$1527, (MATCH($F971&amp;$R971,AdmittedwithRecentDischarge!$I$28:$I$1527&amp;AdmittedwithRecentDischarge!$M$28:$M$1527,0)))),"",INDEX(AdmittedwithRecentDischarge!$I$28:$W$1527, (MATCH($F971&amp;$R971,AdmittedwithRecentDischarge!$I$28:$I$1527&amp;AdmittedwithRecentDischarge!$M$28:$M$1527,0)),11))</f>
        <v>0</v>
      </c>
      <c r="V971" s="191">
        <f t="array" ref="V971">IF(ISNA(INDEX(AdmittedwithRecentDischarge!$I$28:$W$1527, (MATCH($F971&amp;$R971,AdmittedwithRecentDischarge!$I$28:$I$1527&amp;AdmittedwithRecentDischarge!$M$28:$M$1527,0)))),"",INDEX(AdmittedwithRecentDischarge!$I$28:$W$1527, (MATCH($F971&amp;$R971,AdmittedwithRecentDischarge!$I$28:$I$1527&amp;AdmittedwithRecentDischarge!$M$28:$M$1527,0)),15))</f>
        <v>0</v>
      </c>
      <c r="W971" s="228" t="b">
        <f t="shared" si="88"/>
        <v>0</v>
      </c>
      <c r="X971" s="224" t="str">
        <f t="array" ref="X971">IF(ISNA(VLOOKUP($F971, AdmittedwithRecentDischarge!$I$28:$I$1527,1,FALSE)),"",MAX(IF((AdmittedwithRecentDischarge!$I$28:$I$1527=$F971)*(AdmittedwithRecentDischarge!$K$28:$K$1527&lt;=TransferLog!$J971),AdmittedwithRecentDischarge!$K$28:$K$1527)))</f>
        <v/>
      </c>
      <c r="Y971" s="224" t="b">
        <f t="shared" si="89"/>
        <v>0</v>
      </c>
      <c r="Z971" s="208"/>
      <c r="AA971" s="207" t="str">
        <f t="shared" si="86"/>
        <v/>
      </c>
      <c r="AB971" s="212" t="b">
        <f t="shared" si="90"/>
        <v>0</v>
      </c>
      <c r="AC971" s="213">
        <f t="shared" si="87"/>
        <v>0</v>
      </c>
      <c r="AD971" s="298"/>
      <c r="AE971" s="299"/>
      <c r="AF971" s="21">
        <f t="shared" si="92"/>
        <v>0</v>
      </c>
    </row>
    <row r="972" spans="1:32" s="21" customFormat="1" ht="16.5" customHeight="1">
      <c r="A972" s="22"/>
      <c r="B972" s="22"/>
      <c r="C972" s="22"/>
      <c r="D972" s="115">
        <f t="shared" si="91"/>
        <v>952</v>
      </c>
      <c r="E972" s="248" t="str">
        <f t="array" ref="E972">IF($F972&lt;&gt;"",INDEX(DropDownLists!$K$10:$K$2516,MATCH($F972,DropDownLists!$L$10:$L$2516,0)),"")</f>
        <v/>
      </c>
      <c r="F972" s="116"/>
      <c r="G972" s="118"/>
      <c r="I972" s="144"/>
      <c r="J972" s="141"/>
      <c r="K972" s="145"/>
      <c r="L972" s="146"/>
      <c r="M972" s="195" t="str">
        <f t="array" ref="M972">IF($L972&lt;&gt;"",INDEX(DropDownLists!$H$10:$H$2516,MATCH($L972,DropDownLists!$I$10:$I$2516,0)),"")</f>
        <v/>
      </c>
      <c r="N972" s="148"/>
      <c r="O972" s="148"/>
      <c r="P972" s="146"/>
      <c r="Q972" s="148" t="s">
        <v>190</v>
      </c>
      <c r="R972" s="119" t="str">
        <f t="array" ref="R972">IF(ISNA(VLOOKUP($F972, AdmittedwithRecentDischarge!$I$28:$I$1527,1,FALSE)),"",MAX(IF((AdmittedwithRecentDischarge!$I$28:$I$1527=$F972)*(AdmittedwithRecentDischarge!$M$28:$M$1527&lt;=TransferLog!$J972),AdmittedwithRecentDischarge!$M$28:$M$1527)))</f>
        <v/>
      </c>
      <c r="S972" s="120" t="str">
        <f t="array" ref="S972">IF(ISNA(INDEX(AdmittedwithRecentDischarge!$AH$28:$AH$1527,MATCH($F972&amp;$R972,AdmittedwithRecentDischarge!$I$28:$I$1527&amp;AdmittedwithRecentDischarge!$M$28:$M$1527,0))),"", IF($R972&lt;&gt;"",INDEX(AdmittedwithRecentDischarge!$AH$28:$AH$1527,MATCH($F972&amp;$R972,AdmittedwithRecentDischarge!$I$28:$I$1527&amp;AdmittedwithRecentDischarge!$M$28:$M$1527,0)),""))</f>
        <v/>
      </c>
      <c r="T972" s="190">
        <f t="array" ref="T972">IF(ISNA(INDEX(AdmittedwithRecentDischarge!$I$28:$W$1527, (MATCH($F972&amp;$R972,AdmittedwithRecentDischarge!$I$28:$I$1527&amp;AdmittedwithRecentDischarge!$M$28:$M$1527,0)))),"",INDEX(AdmittedwithRecentDischarge!$I$28:$W$1527, (MATCH($F972&amp;$R972,AdmittedwithRecentDischarge!$I$28:$I$1527&amp;AdmittedwithRecentDischarge!$M$28:$M$1527,0)),9))</f>
        <v>0</v>
      </c>
      <c r="U972" s="191">
        <f t="array" ref="U972">IF(ISNA(INDEX(AdmittedwithRecentDischarge!$I$28:$W$1527, (MATCH($F972&amp;$R972,AdmittedwithRecentDischarge!$I$28:$I$1527&amp;AdmittedwithRecentDischarge!$M$28:$M$1527,0)))),"",INDEX(AdmittedwithRecentDischarge!$I$28:$W$1527, (MATCH($F972&amp;$R972,AdmittedwithRecentDischarge!$I$28:$I$1527&amp;AdmittedwithRecentDischarge!$M$28:$M$1527,0)),11))</f>
        <v>0</v>
      </c>
      <c r="V972" s="191">
        <f t="array" ref="V972">IF(ISNA(INDEX(AdmittedwithRecentDischarge!$I$28:$W$1527, (MATCH($F972&amp;$R972,AdmittedwithRecentDischarge!$I$28:$I$1527&amp;AdmittedwithRecentDischarge!$M$28:$M$1527,0)))),"",INDEX(AdmittedwithRecentDischarge!$I$28:$W$1527, (MATCH($F972&amp;$R972,AdmittedwithRecentDischarge!$I$28:$I$1527&amp;AdmittedwithRecentDischarge!$M$28:$M$1527,0)),15))</f>
        <v>0</v>
      </c>
      <c r="W972" s="228" t="b">
        <f t="shared" si="88"/>
        <v>0</v>
      </c>
      <c r="X972" s="224" t="str">
        <f t="array" ref="X972">IF(ISNA(VLOOKUP($F972, AdmittedwithRecentDischarge!$I$28:$I$1527,1,FALSE)),"",MAX(IF((AdmittedwithRecentDischarge!$I$28:$I$1527=$F972)*(AdmittedwithRecentDischarge!$K$28:$K$1527&lt;=TransferLog!$J972),AdmittedwithRecentDischarge!$K$28:$K$1527)))</f>
        <v/>
      </c>
      <c r="Y972" s="224" t="b">
        <f t="shared" si="89"/>
        <v>0</v>
      </c>
      <c r="Z972" s="208"/>
      <c r="AA972" s="207" t="str">
        <f t="shared" si="86"/>
        <v/>
      </c>
      <c r="AB972" s="212" t="b">
        <f t="shared" si="90"/>
        <v>0</v>
      </c>
      <c r="AC972" s="213">
        <f t="shared" si="87"/>
        <v>0</v>
      </c>
      <c r="AD972" s="298"/>
      <c r="AE972" s="299"/>
      <c r="AF972" s="21">
        <f t="shared" si="92"/>
        <v>0</v>
      </c>
    </row>
    <row r="973" spans="1:32" s="21" customFormat="1" ht="16.5" customHeight="1">
      <c r="A973" s="22"/>
      <c r="B973" s="22"/>
      <c r="C973" s="22"/>
      <c r="D973" s="115">
        <f t="shared" ref="D973:D1004" si="93">ROW()-20</f>
        <v>953</v>
      </c>
      <c r="E973" s="248" t="str">
        <f t="array" ref="E973">IF($F973&lt;&gt;"",INDEX(DropDownLists!$K$10:$K$2516,MATCH($F973,DropDownLists!$L$10:$L$2516,0)),"")</f>
        <v/>
      </c>
      <c r="F973" s="116"/>
      <c r="G973" s="118"/>
      <c r="I973" s="144"/>
      <c r="J973" s="141"/>
      <c r="K973" s="145"/>
      <c r="L973" s="146"/>
      <c r="M973" s="195" t="str">
        <f t="array" ref="M973">IF($L973&lt;&gt;"",INDEX(DropDownLists!$H$10:$H$2516,MATCH($L973,DropDownLists!$I$10:$I$2516,0)),"")</f>
        <v/>
      </c>
      <c r="N973" s="148"/>
      <c r="O973" s="148"/>
      <c r="P973" s="146"/>
      <c r="Q973" s="148" t="s">
        <v>190</v>
      </c>
      <c r="R973" s="119" t="str">
        <f t="array" ref="R973">IF(ISNA(VLOOKUP($F973, AdmittedwithRecentDischarge!$I$28:$I$1527,1,FALSE)),"",MAX(IF((AdmittedwithRecentDischarge!$I$28:$I$1527=$F973)*(AdmittedwithRecentDischarge!$M$28:$M$1527&lt;=TransferLog!$J973),AdmittedwithRecentDischarge!$M$28:$M$1527)))</f>
        <v/>
      </c>
      <c r="S973" s="120" t="str">
        <f t="array" ref="S973">IF(ISNA(INDEX(AdmittedwithRecentDischarge!$AH$28:$AH$1527,MATCH($F973&amp;$R973,AdmittedwithRecentDischarge!$I$28:$I$1527&amp;AdmittedwithRecentDischarge!$M$28:$M$1527,0))),"", IF($R973&lt;&gt;"",INDEX(AdmittedwithRecentDischarge!$AH$28:$AH$1527,MATCH($F973&amp;$R973,AdmittedwithRecentDischarge!$I$28:$I$1527&amp;AdmittedwithRecentDischarge!$M$28:$M$1527,0)),""))</f>
        <v/>
      </c>
      <c r="T973" s="190">
        <f t="array" ref="T973">IF(ISNA(INDEX(AdmittedwithRecentDischarge!$I$28:$W$1527, (MATCH($F973&amp;$R973,AdmittedwithRecentDischarge!$I$28:$I$1527&amp;AdmittedwithRecentDischarge!$M$28:$M$1527,0)))),"",INDEX(AdmittedwithRecentDischarge!$I$28:$W$1527, (MATCH($F973&amp;$R973,AdmittedwithRecentDischarge!$I$28:$I$1527&amp;AdmittedwithRecentDischarge!$M$28:$M$1527,0)),9))</f>
        <v>0</v>
      </c>
      <c r="U973" s="191">
        <f t="array" ref="U973">IF(ISNA(INDEX(AdmittedwithRecentDischarge!$I$28:$W$1527, (MATCH($F973&amp;$R973,AdmittedwithRecentDischarge!$I$28:$I$1527&amp;AdmittedwithRecentDischarge!$M$28:$M$1527,0)))),"",INDEX(AdmittedwithRecentDischarge!$I$28:$W$1527, (MATCH($F973&amp;$R973,AdmittedwithRecentDischarge!$I$28:$I$1527&amp;AdmittedwithRecentDischarge!$M$28:$M$1527,0)),11))</f>
        <v>0</v>
      </c>
      <c r="V973" s="191">
        <f t="array" ref="V973">IF(ISNA(INDEX(AdmittedwithRecentDischarge!$I$28:$W$1527, (MATCH($F973&amp;$R973,AdmittedwithRecentDischarge!$I$28:$I$1527&amp;AdmittedwithRecentDischarge!$M$28:$M$1527,0)))),"",INDEX(AdmittedwithRecentDischarge!$I$28:$W$1527, (MATCH($F973&amp;$R973,AdmittedwithRecentDischarge!$I$28:$I$1527&amp;AdmittedwithRecentDischarge!$M$28:$M$1527,0)),15))</f>
        <v>0</v>
      </c>
      <c r="W973" s="228" t="b">
        <f t="shared" si="88"/>
        <v>0</v>
      </c>
      <c r="X973" s="224" t="str">
        <f t="array" ref="X973">IF(ISNA(VLOOKUP($F973, AdmittedwithRecentDischarge!$I$28:$I$1527,1,FALSE)),"",MAX(IF((AdmittedwithRecentDischarge!$I$28:$I$1527=$F973)*(AdmittedwithRecentDischarge!$K$28:$K$1527&lt;=TransferLog!$J973),AdmittedwithRecentDischarge!$K$28:$K$1527)))</f>
        <v/>
      </c>
      <c r="Y973" s="224" t="b">
        <f t="shared" si="89"/>
        <v>0</v>
      </c>
      <c r="Z973" s="208"/>
      <c r="AA973" s="207" t="str">
        <f t="shared" si="86"/>
        <v/>
      </c>
      <c r="AB973" s="212" t="b">
        <f t="shared" si="90"/>
        <v>0</v>
      </c>
      <c r="AC973" s="213">
        <f t="shared" si="87"/>
        <v>0</v>
      </c>
      <c r="AD973" s="298"/>
      <c r="AE973" s="299"/>
      <c r="AF973" s="21">
        <f t="shared" ref="AF973:AF1004" si="94">IF(OR(($P973="Admitted, inpatient"), ($P973="Admitted, status uncertain")),1,0)</f>
        <v>0</v>
      </c>
    </row>
    <row r="974" spans="1:32" s="21" customFormat="1" ht="16.5" customHeight="1">
      <c r="A974" s="22"/>
      <c r="B974" s="22"/>
      <c r="C974" s="22"/>
      <c r="D974" s="115">
        <f t="shared" si="93"/>
        <v>954</v>
      </c>
      <c r="E974" s="248" t="str">
        <f t="array" ref="E974">IF($F974&lt;&gt;"",INDEX(DropDownLists!$K$10:$K$2516,MATCH($F974,DropDownLists!$L$10:$L$2516,0)),"")</f>
        <v/>
      </c>
      <c r="F974" s="116"/>
      <c r="G974" s="118"/>
      <c r="I974" s="144"/>
      <c r="J974" s="141"/>
      <c r="K974" s="145"/>
      <c r="L974" s="146"/>
      <c r="M974" s="195" t="str">
        <f t="array" ref="M974">IF($L974&lt;&gt;"",INDEX(DropDownLists!$H$10:$H$2516,MATCH($L974,DropDownLists!$I$10:$I$2516,0)),"")</f>
        <v/>
      </c>
      <c r="N974" s="148"/>
      <c r="O974" s="148"/>
      <c r="P974" s="146"/>
      <c r="Q974" s="148" t="s">
        <v>190</v>
      </c>
      <c r="R974" s="119" t="str">
        <f t="array" ref="R974">IF(ISNA(VLOOKUP($F974, AdmittedwithRecentDischarge!$I$28:$I$1527,1,FALSE)),"",MAX(IF((AdmittedwithRecentDischarge!$I$28:$I$1527=$F974)*(AdmittedwithRecentDischarge!$M$28:$M$1527&lt;=TransferLog!$J974),AdmittedwithRecentDischarge!$M$28:$M$1527)))</f>
        <v/>
      </c>
      <c r="S974" s="120" t="str">
        <f t="array" ref="S974">IF(ISNA(INDEX(AdmittedwithRecentDischarge!$AH$28:$AH$1527,MATCH($F974&amp;$R974,AdmittedwithRecentDischarge!$I$28:$I$1527&amp;AdmittedwithRecentDischarge!$M$28:$M$1527,0))),"", IF($R974&lt;&gt;"",INDEX(AdmittedwithRecentDischarge!$AH$28:$AH$1527,MATCH($F974&amp;$R974,AdmittedwithRecentDischarge!$I$28:$I$1527&amp;AdmittedwithRecentDischarge!$M$28:$M$1527,0)),""))</f>
        <v/>
      </c>
      <c r="T974" s="190">
        <f t="array" ref="T974">IF(ISNA(INDEX(AdmittedwithRecentDischarge!$I$28:$W$1527, (MATCH($F974&amp;$R974,AdmittedwithRecentDischarge!$I$28:$I$1527&amp;AdmittedwithRecentDischarge!$M$28:$M$1527,0)))),"",INDEX(AdmittedwithRecentDischarge!$I$28:$W$1527, (MATCH($F974&amp;$R974,AdmittedwithRecentDischarge!$I$28:$I$1527&amp;AdmittedwithRecentDischarge!$M$28:$M$1527,0)),9))</f>
        <v>0</v>
      </c>
      <c r="U974" s="191">
        <f t="array" ref="U974">IF(ISNA(INDEX(AdmittedwithRecentDischarge!$I$28:$W$1527, (MATCH($F974&amp;$R974,AdmittedwithRecentDischarge!$I$28:$I$1527&amp;AdmittedwithRecentDischarge!$M$28:$M$1527,0)))),"",INDEX(AdmittedwithRecentDischarge!$I$28:$W$1527, (MATCH($F974&amp;$R974,AdmittedwithRecentDischarge!$I$28:$I$1527&amp;AdmittedwithRecentDischarge!$M$28:$M$1527,0)),11))</f>
        <v>0</v>
      </c>
      <c r="V974" s="191">
        <f t="array" ref="V974">IF(ISNA(INDEX(AdmittedwithRecentDischarge!$I$28:$W$1527, (MATCH($F974&amp;$R974,AdmittedwithRecentDischarge!$I$28:$I$1527&amp;AdmittedwithRecentDischarge!$M$28:$M$1527,0)))),"",INDEX(AdmittedwithRecentDischarge!$I$28:$W$1527, (MATCH($F974&amp;$R974,AdmittedwithRecentDischarge!$I$28:$I$1527&amp;AdmittedwithRecentDischarge!$M$28:$M$1527,0)),15))</f>
        <v>0</v>
      </c>
      <c r="W974" s="228" t="b">
        <f t="shared" si="88"/>
        <v>0</v>
      </c>
      <c r="X974" s="224" t="str">
        <f t="array" ref="X974">IF(ISNA(VLOOKUP($F974, AdmittedwithRecentDischarge!$I$28:$I$1527,1,FALSE)),"",MAX(IF((AdmittedwithRecentDischarge!$I$28:$I$1527=$F974)*(AdmittedwithRecentDischarge!$K$28:$K$1527&lt;=TransferLog!$J974),AdmittedwithRecentDischarge!$K$28:$K$1527)))</f>
        <v/>
      </c>
      <c r="Y974" s="224" t="b">
        <f t="shared" si="89"/>
        <v>0</v>
      </c>
      <c r="Z974" s="208"/>
      <c r="AA974" s="207" t="str">
        <f t="shared" si="86"/>
        <v/>
      </c>
      <c r="AB974" s="212" t="b">
        <f t="shared" si="90"/>
        <v>0</v>
      </c>
      <c r="AC974" s="213">
        <f t="shared" si="87"/>
        <v>0</v>
      </c>
      <c r="AD974" s="298"/>
      <c r="AE974" s="299"/>
      <c r="AF974" s="21">
        <f t="shared" si="94"/>
        <v>0</v>
      </c>
    </row>
    <row r="975" spans="1:32" s="21" customFormat="1" ht="16.5" customHeight="1">
      <c r="A975" s="22"/>
      <c r="B975" s="22"/>
      <c r="C975" s="22"/>
      <c r="D975" s="115">
        <f t="shared" si="93"/>
        <v>955</v>
      </c>
      <c r="E975" s="248" t="str">
        <f t="array" ref="E975">IF($F975&lt;&gt;"",INDEX(DropDownLists!$K$10:$K$2516,MATCH($F975,DropDownLists!$L$10:$L$2516,0)),"")</f>
        <v/>
      </c>
      <c r="F975" s="116"/>
      <c r="G975" s="118"/>
      <c r="I975" s="144"/>
      <c r="J975" s="141"/>
      <c r="K975" s="145"/>
      <c r="L975" s="146"/>
      <c r="M975" s="195" t="str">
        <f t="array" ref="M975">IF($L975&lt;&gt;"",INDEX(DropDownLists!$H$10:$H$2516,MATCH($L975,DropDownLists!$I$10:$I$2516,0)),"")</f>
        <v/>
      </c>
      <c r="N975" s="148"/>
      <c r="O975" s="148"/>
      <c r="P975" s="146"/>
      <c r="Q975" s="148" t="s">
        <v>190</v>
      </c>
      <c r="R975" s="119" t="str">
        <f t="array" ref="R975">IF(ISNA(VLOOKUP($F975, AdmittedwithRecentDischarge!$I$28:$I$1527,1,FALSE)),"",MAX(IF((AdmittedwithRecentDischarge!$I$28:$I$1527=$F975)*(AdmittedwithRecentDischarge!$M$28:$M$1527&lt;=TransferLog!$J975),AdmittedwithRecentDischarge!$M$28:$M$1527)))</f>
        <v/>
      </c>
      <c r="S975" s="120" t="str">
        <f t="array" ref="S975">IF(ISNA(INDEX(AdmittedwithRecentDischarge!$AH$28:$AH$1527,MATCH($F975&amp;$R975,AdmittedwithRecentDischarge!$I$28:$I$1527&amp;AdmittedwithRecentDischarge!$M$28:$M$1527,0))),"", IF($R975&lt;&gt;"",INDEX(AdmittedwithRecentDischarge!$AH$28:$AH$1527,MATCH($F975&amp;$R975,AdmittedwithRecentDischarge!$I$28:$I$1527&amp;AdmittedwithRecentDischarge!$M$28:$M$1527,0)),""))</f>
        <v/>
      </c>
      <c r="T975" s="190">
        <f t="array" ref="T975">IF(ISNA(INDEX(AdmittedwithRecentDischarge!$I$28:$W$1527, (MATCH($F975&amp;$R975,AdmittedwithRecentDischarge!$I$28:$I$1527&amp;AdmittedwithRecentDischarge!$M$28:$M$1527,0)))),"",INDEX(AdmittedwithRecentDischarge!$I$28:$W$1527, (MATCH($F975&amp;$R975,AdmittedwithRecentDischarge!$I$28:$I$1527&amp;AdmittedwithRecentDischarge!$M$28:$M$1527,0)),9))</f>
        <v>0</v>
      </c>
      <c r="U975" s="191">
        <f t="array" ref="U975">IF(ISNA(INDEX(AdmittedwithRecentDischarge!$I$28:$W$1527, (MATCH($F975&amp;$R975,AdmittedwithRecentDischarge!$I$28:$I$1527&amp;AdmittedwithRecentDischarge!$M$28:$M$1527,0)))),"",INDEX(AdmittedwithRecentDischarge!$I$28:$W$1527, (MATCH($F975&amp;$R975,AdmittedwithRecentDischarge!$I$28:$I$1527&amp;AdmittedwithRecentDischarge!$M$28:$M$1527,0)),11))</f>
        <v>0</v>
      </c>
      <c r="V975" s="191">
        <f t="array" ref="V975">IF(ISNA(INDEX(AdmittedwithRecentDischarge!$I$28:$W$1527, (MATCH($F975&amp;$R975,AdmittedwithRecentDischarge!$I$28:$I$1527&amp;AdmittedwithRecentDischarge!$M$28:$M$1527,0)))),"",INDEX(AdmittedwithRecentDischarge!$I$28:$W$1527, (MATCH($F975&amp;$R975,AdmittedwithRecentDischarge!$I$28:$I$1527&amp;AdmittedwithRecentDischarge!$M$28:$M$1527,0)),15))</f>
        <v>0</v>
      </c>
      <c r="W975" s="228" t="b">
        <f t="shared" si="88"/>
        <v>0</v>
      </c>
      <c r="X975" s="224" t="str">
        <f t="array" ref="X975">IF(ISNA(VLOOKUP($F975, AdmittedwithRecentDischarge!$I$28:$I$1527,1,FALSE)),"",MAX(IF((AdmittedwithRecentDischarge!$I$28:$I$1527=$F975)*(AdmittedwithRecentDischarge!$K$28:$K$1527&lt;=TransferLog!$J975),AdmittedwithRecentDischarge!$K$28:$K$1527)))</f>
        <v/>
      </c>
      <c r="Y975" s="224" t="b">
        <f t="shared" si="89"/>
        <v>0</v>
      </c>
      <c r="Z975" s="208"/>
      <c r="AA975" s="207" t="str">
        <f t="shared" si="86"/>
        <v/>
      </c>
      <c r="AB975" s="212" t="b">
        <f t="shared" si="90"/>
        <v>0</v>
      </c>
      <c r="AC975" s="213">
        <f t="shared" si="87"/>
        <v>0</v>
      </c>
      <c r="AD975" s="298"/>
      <c r="AE975" s="299"/>
      <c r="AF975" s="21">
        <f t="shared" si="94"/>
        <v>0</v>
      </c>
    </row>
    <row r="976" spans="1:32" s="21" customFormat="1" ht="16.5" customHeight="1">
      <c r="A976" s="22"/>
      <c r="B976" s="22"/>
      <c r="C976" s="22"/>
      <c r="D976" s="115">
        <f t="shared" si="93"/>
        <v>956</v>
      </c>
      <c r="E976" s="248" t="str">
        <f t="array" ref="E976">IF($F976&lt;&gt;"",INDEX(DropDownLists!$K$10:$K$2516,MATCH($F976,DropDownLists!$L$10:$L$2516,0)),"")</f>
        <v/>
      </c>
      <c r="F976" s="116"/>
      <c r="G976" s="118"/>
      <c r="I976" s="144"/>
      <c r="J976" s="141"/>
      <c r="K976" s="145"/>
      <c r="L976" s="146"/>
      <c r="M976" s="195" t="str">
        <f t="array" ref="M976">IF($L976&lt;&gt;"",INDEX(DropDownLists!$H$10:$H$2516,MATCH($L976,DropDownLists!$I$10:$I$2516,0)),"")</f>
        <v/>
      </c>
      <c r="N976" s="148"/>
      <c r="O976" s="148"/>
      <c r="P976" s="146"/>
      <c r="Q976" s="148" t="s">
        <v>190</v>
      </c>
      <c r="R976" s="119" t="str">
        <f t="array" ref="R976">IF(ISNA(VLOOKUP($F976, AdmittedwithRecentDischarge!$I$28:$I$1527,1,FALSE)),"",MAX(IF((AdmittedwithRecentDischarge!$I$28:$I$1527=$F976)*(AdmittedwithRecentDischarge!$M$28:$M$1527&lt;=TransferLog!$J976),AdmittedwithRecentDischarge!$M$28:$M$1527)))</f>
        <v/>
      </c>
      <c r="S976" s="120" t="str">
        <f t="array" ref="S976">IF(ISNA(INDEX(AdmittedwithRecentDischarge!$AH$28:$AH$1527,MATCH($F976&amp;$R976,AdmittedwithRecentDischarge!$I$28:$I$1527&amp;AdmittedwithRecentDischarge!$M$28:$M$1527,0))),"", IF($R976&lt;&gt;"",INDEX(AdmittedwithRecentDischarge!$AH$28:$AH$1527,MATCH($F976&amp;$R976,AdmittedwithRecentDischarge!$I$28:$I$1527&amp;AdmittedwithRecentDischarge!$M$28:$M$1527,0)),""))</f>
        <v/>
      </c>
      <c r="T976" s="190">
        <f t="array" ref="T976">IF(ISNA(INDEX(AdmittedwithRecentDischarge!$I$28:$W$1527, (MATCH($F976&amp;$R976,AdmittedwithRecentDischarge!$I$28:$I$1527&amp;AdmittedwithRecentDischarge!$M$28:$M$1527,0)))),"",INDEX(AdmittedwithRecentDischarge!$I$28:$W$1527, (MATCH($F976&amp;$R976,AdmittedwithRecentDischarge!$I$28:$I$1527&amp;AdmittedwithRecentDischarge!$M$28:$M$1527,0)),9))</f>
        <v>0</v>
      </c>
      <c r="U976" s="191">
        <f t="array" ref="U976">IF(ISNA(INDEX(AdmittedwithRecentDischarge!$I$28:$W$1527, (MATCH($F976&amp;$R976,AdmittedwithRecentDischarge!$I$28:$I$1527&amp;AdmittedwithRecentDischarge!$M$28:$M$1527,0)))),"",INDEX(AdmittedwithRecentDischarge!$I$28:$W$1527, (MATCH($F976&amp;$R976,AdmittedwithRecentDischarge!$I$28:$I$1527&amp;AdmittedwithRecentDischarge!$M$28:$M$1527,0)),11))</f>
        <v>0</v>
      </c>
      <c r="V976" s="191">
        <f t="array" ref="V976">IF(ISNA(INDEX(AdmittedwithRecentDischarge!$I$28:$W$1527, (MATCH($F976&amp;$R976,AdmittedwithRecentDischarge!$I$28:$I$1527&amp;AdmittedwithRecentDischarge!$M$28:$M$1527,0)))),"",INDEX(AdmittedwithRecentDischarge!$I$28:$W$1527, (MATCH($F976&amp;$R976,AdmittedwithRecentDischarge!$I$28:$I$1527&amp;AdmittedwithRecentDischarge!$M$28:$M$1527,0)),15))</f>
        <v>0</v>
      </c>
      <c r="W976" s="228" t="b">
        <f t="shared" si="88"/>
        <v>0</v>
      </c>
      <c r="X976" s="224" t="str">
        <f t="array" ref="X976">IF(ISNA(VLOOKUP($F976, AdmittedwithRecentDischarge!$I$28:$I$1527,1,FALSE)),"",MAX(IF((AdmittedwithRecentDischarge!$I$28:$I$1527=$F976)*(AdmittedwithRecentDischarge!$K$28:$K$1527&lt;=TransferLog!$J976),AdmittedwithRecentDischarge!$K$28:$K$1527)))</f>
        <v/>
      </c>
      <c r="Y976" s="224" t="b">
        <f t="shared" si="89"/>
        <v>0</v>
      </c>
      <c r="Z976" s="208"/>
      <c r="AA976" s="207" t="str">
        <f t="shared" si="86"/>
        <v/>
      </c>
      <c r="AB976" s="212" t="b">
        <f t="shared" si="90"/>
        <v>0</v>
      </c>
      <c r="AC976" s="213">
        <f t="shared" si="87"/>
        <v>0</v>
      </c>
      <c r="AD976" s="298"/>
      <c r="AE976" s="299"/>
      <c r="AF976" s="21">
        <f t="shared" si="94"/>
        <v>0</v>
      </c>
    </row>
    <row r="977" spans="1:32" s="21" customFormat="1" ht="16.5" customHeight="1">
      <c r="A977" s="22"/>
      <c r="B977" s="22"/>
      <c r="C977" s="22"/>
      <c r="D977" s="115">
        <f t="shared" si="93"/>
        <v>957</v>
      </c>
      <c r="E977" s="248" t="str">
        <f t="array" ref="E977">IF($F977&lt;&gt;"",INDEX(DropDownLists!$K$10:$K$2516,MATCH($F977,DropDownLists!$L$10:$L$2516,0)),"")</f>
        <v/>
      </c>
      <c r="F977" s="116"/>
      <c r="G977" s="118"/>
      <c r="I977" s="144"/>
      <c r="J977" s="141"/>
      <c r="K977" s="145"/>
      <c r="L977" s="146"/>
      <c r="M977" s="195" t="str">
        <f t="array" ref="M977">IF($L977&lt;&gt;"",INDEX(DropDownLists!$H$10:$H$2516,MATCH($L977,DropDownLists!$I$10:$I$2516,0)),"")</f>
        <v/>
      </c>
      <c r="N977" s="148"/>
      <c r="O977" s="148"/>
      <c r="P977" s="146"/>
      <c r="Q977" s="148" t="s">
        <v>190</v>
      </c>
      <c r="R977" s="119" t="str">
        <f t="array" ref="R977">IF(ISNA(VLOOKUP($F977, AdmittedwithRecentDischarge!$I$28:$I$1527,1,FALSE)),"",MAX(IF((AdmittedwithRecentDischarge!$I$28:$I$1527=$F977)*(AdmittedwithRecentDischarge!$M$28:$M$1527&lt;=TransferLog!$J977),AdmittedwithRecentDischarge!$M$28:$M$1527)))</f>
        <v/>
      </c>
      <c r="S977" s="120" t="str">
        <f t="array" ref="S977">IF(ISNA(INDEX(AdmittedwithRecentDischarge!$AH$28:$AH$1527,MATCH($F977&amp;$R977,AdmittedwithRecentDischarge!$I$28:$I$1527&amp;AdmittedwithRecentDischarge!$M$28:$M$1527,0))),"", IF($R977&lt;&gt;"",INDEX(AdmittedwithRecentDischarge!$AH$28:$AH$1527,MATCH($F977&amp;$R977,AdmittedwithRecentDischarge!$I$28:$I$1527&amp;AdmittedwithRecentDischarge!$M$28:$M$1527,0)),""))</f>
        <v/>
      </c>
      <c r="T977" s="190">
        <f t="array" ref="T977">IF(ISNA(INDEX(AdmittedwithRecentDischarge!$I$28:$W$1527, (MATCH($F977&amp;$R977,AdmittedwithRecentDischarge!$I$28:$I$1527&amp;AdmittedwithRecentDischarge!$M$28:$M$1527,0)))),"",INDEX(AdmittedwithRecentDischarge!$I$28:$W$1527, (MATCH($F977&amp;$R977,AdmittedwithRecentDischarge!$I$28:$I$1527&amp;AdmittedwithRecentDischarge!$M$28:$M$1527,0)),9))</f>
        <v>0</v>
      </c>
      <c r="U977" s="191">
        <f t="array" ref="U977">IF(ISNA(INDEX(AdmittedwithRecentDischarge!$I$28:$W$1527, (MATCH($F977&amp;$R977,AdmittedwithRecentDischarge!$I$28:$I$1527&amp;AdmittedwithRecentDischarge!$M$28:$M$1527,0)))),"",INDEX(AdmittedwithRecentDischarge!$I$28:$W$1527, (MATCH($F977&amp;$R977,AdmittedwithRecentDischarge!$I$28:$I$1527&amp;AdmittedwithRecentDischarge!$M$28:$M$1527,0)),11))</f>
        <v>0</v>
      </c>
      <c r="V977" s="191">
        <f t="array" ref="V977">IF(ISNA(INDEX(AdmittedwithRecentDischarge!$I$28:$W$1527, (MATCH($F977&amp;$R977,AdmittedwithRecentDischarge!$I$28:$I$1527&amp;AdmittedwithRecentDischarge!$M$28:$M$1527,0)))),"",INDEX(AdmittedwithRecentDischarge!$I$28:$W$1527, (MATCH($F977&amp;$R977,AdmittedwithRecentDischarge!$I$28:$I$1527&amp;AdmittedwithRecentDischarge!$M$28:$M$1527,0)),15))</f>
        <v>0</v>
      </c>
      <c r="W977" s="228" t="b">
        <f t="shared" si="88"/>
        <v>0</v>
      </c>
      <c r="X977" s="224" t="str">
        <f t="array" ref="X977">IF(ISNA(VLOOKUP($F977, AdmittedwithRecentDischarge!$I$28:$I$1527,1,FALSE)),"",MAX(IF((AdmittedwithRecentDischarge!$I$28:$I$1527=$F977)*(AdmittedwithRecentDischarge!$K$28:$K$1527&lt;=TransferLog!$J977),AdmittedwithRecentDischarge!$K$28:$K$1527)))</f>
        <v/>
      </c>
      <c r="Y977" s="224" t="b">
        <f t="shared" si="89"/>
        <v>0</v>
      </c>
      <c r="Z977" s="208"/>
      <c r="AA977" s="207" t="str">
        <f t="shared" si="86"/>
        <v/>
      </c>
      <c r="AB977" s="212" t="b">
        <f t="shared" si="90"/>
        <v>0</v>
      </c>
      <c r="AC977" s="213">
        <f t="shared" si="87"/>
        <v>0</v>
      </c>
      <c r="AD977" s="298"/>
      <c r="AE977" s="299"/>
      <c r="AF977" s="21">
        <f t="shared" si="94"/>
        <v>0</v>
      </c>
    </row>
    <row r="978" spans="1:32" s="21" customFormat="1" ht="16.5" customHeight="1">
      <c r="A978" s="22"/>
      <c r="B978" s="22"/>
      <c r="C978" s="22"/>
      <c r="D978" s="115">
        <f t="shared" si="93"/>
        <v>958</v>
      </c>
      <c r="E978" s="248" t="str">
        <f t="array" ref="E978">IF($F978&lt;&gt;"",INDEX(DropDownLists!$K$10:$K$2516,MATCH($F978,DropDownLists!$L$10:$L$2516,0)),"")</f>
        <v/>
      </c>
      <c r="F978" s="116"/>
      <c r="G978" s="118"/>
      <c r="I978" s="144"/>
      <c r="J978" s="141"/>
      <c r="K978" s="145"/>
      <c r="L978" s="146"/>
      <c r="M978" s="195" t="str">
        <f t="array" ref="M978">IF($L978&lt;&gt;"",INDEX(DropDownLists!$H$10:$H$2516,MATCH($L978,DropDownLists!$I$10:$I$2516,0)),"")</f>
        <v/>
      </c>
      <c r="N978" s="148"/>
      <c r="O978" s="148"/>
      <c r="P978" s="146"/>
      <c r="Q978" s="148" t="s">
        <v>190</v>
      </c>
      <c r="R978" s="119" t="str">
        <f t="array" ref="R978">IF(ISNA(VLOOKUP($F978, AdmittedwithRecentDischarge!$I$28:$I$1527,1,FALSE)),"",MAX(IF((AdmittedwithRecentDischarge!$I$28:$I$1527=$F978)*(AdmittedwithRecentDischarge!$M$28:$M$1527&lt;=TransferLog!$J978),AdmittedwithRecentDischarge!$M$28:$M$1527)))</f>
        <v/>
      </c>
      <c r="S978" s="120" t="str">
        <f t="array" ref="S978">IF(ISNA(INDEX(AdmittedwithRecentDischarge!$AH$28:$AH$1527,MATCH($F978&amp;$R978,AdmittedwithRecentDischarge!$I$28:$I$1527&amp;AdmittedwithRecentDischarge!$M$28:$M$1527,0))),"", IF($R978&lt;&gt;"",INDEX(AdmittedwithRecentDischarge!$AH$28:$AH$1527,MATCH($F978&amp;$R978,AdmittedwithRecentDischarge!$I$28:$I$1527&amp;AdmittedwithRecentDischarge!$M$28:$M$1527,0)),""))</f>
        <v/>
      </c>
      <c r="T978" s="190">
        <f t="array" ref="T978">IF(ISNA(INDEX(AdmittedwithRecentDischarge!$I$28:$W$1527, (MATCH($F978&amp;$R978,AdmittedwithRecentDischarge!$I$28:$I$1527&amp;AdmittedwithRecentDischarge!$M$28:$M$1527,0)))),"",INDEX(AdmittedwithRecentDischarge!$I$28:$W$1527, (MATCH($F978&amp;$R978,AdmittedwithRecentDischarge!$I$28:$I$1527&amp;AdmittedwithRecentDischarge!$M$28:$M$1527,0)),9))</f>
        <v>0</v>
      </c>
      <c r="U978" s="191">
        <f t="array" ref="U978">IF(ISNA(INDEX(AdmittedwithRecentDischarge!$I$28:$W$1527, (MATCH($F978&amp;$R978,AdmittedwithRecentDischarge!$I$28:$I$1527&amp;AdmittedwithRecentDischarge!$M$28:$M$1527,0)))),"",INDEX(AdmittedwithRecentDischarge!$I$28:$W$1527, (MATCH($F978&amp;$R978,AdmittedwithRecentDischarge!$I$28:$I$1527&amp;AdmittedwithRecentDischarge!$M$28:$M$1527,0)),11))</f>
        <v>0</v>
      </c>
      <c r="V978" s="191">
        <f t="array" ref="V978">IF(ISNA(INDEX(AdmittedwithRecentDischarge!$I$28:$W$1527, (MATCH($F978&amp;$R978,AdmittedwithRecentDischarge!$I$28:$I$1527&amp;AdmittedwithRecentDischarge!$M$28:$M$1527,0)))),"",INDEX(AdmittedwithRecentDischarge!$I$28:$W$1527, (MATCH($F978&amp;$R978,AdmittedwithRecentDischarge!$I$28:$I$1527&amp;AdmittedwithRecentDischarge!$M$28:$M$1527,0)),15))</f>
        <v>0</v>
      </c>
      <c r="W978" s="228" t="b">
        <f t="shared" si="88"/>
        <v>0</v>
      </c>
      <c r="X978" s="224" t="str">
        <f t="array" ref="X978">IF(ISNA(VLOOKUP($F978, AdmittedwithRecentDischarge!$I$28:$I$1527,1,FALSE)),"",MAX(IF((AdmittedwithRecentDischarge!$I$28:$I$1527=$F978)*(AdmittedwithRecentDischarge!$K$28:$K$1527&lt;=TransferLog!$J978),AdmittedwithRecentDischarge!$K$28:$K$1527)))</f>
        <v/>
      </c>
      <c r="Y978" s="224" t="b">
        <f t="shared" si="89"/>
        <v>0</v>
      </c>
      <c r="Z978" s="208"/>
      <c r="AA978" s="207" t="str">
        <f t="shared" si="86"/>
        <v/>
      </c>
      <c r="AB978" s="212" t="b">
        <f t="shared" si="90"/>
        <v>0</v>
      </c>
      <c r="AC978" s="213">
        <f t="shared" si="87"/>
        <v>0</v>
      </c>
      <c r="AD978" s="298"/>
      <c r="AE978" s="299"/>
      <c r="AF978" s="21">
        <f t="shared" si="94"/>
        <v>0</v>
      </c>
    </row>
    <row r="979" spans="1:32" s="21" customFormat="1" ht="16.5" customHeight="1">
      <c r="A979" s="22"/>
      <c r="B979" s="22"/>
      <c r="C979" s="22"/>
      <c r="D979" s="115">
        <f t="shared" si="93"/>
        <v>959</v>
      </c>
      <c r="E979" s="248" t="str">
        <f t="array" ref="E979">IF($F979&lt;&gt;"",INDEX(DropDownLists!$K$10:$K$2516,MATCH($F979,DropDownLists!$L$10:$L$2516,0)),"")</f>
        <v/>
      </c>
      <c r="F979" s="116"/>
      <c r="G979" s="118"/>
      <c r="I979" s="144"/>
      <c r="J979" s="141"/>
      <c r="K979" s="145"/>
      <c r="L979" s="146"/>
      <c r="M979" s="195" t="str">
        <f t="array" ref="M979">IF($L979&lt;&gt;"",INDEX(DropDownLists!$H$10:$H$2516,MATCH($L979,DropDownLists!$I$10:$I$2516,0)),"")</f>
        <v/>
      </c>
      <c r="N979" s="148"/>
      <c r="O979" s="148"/>
      <c r="P979" s="146"/>
      <c r="Q979" s="148" t="s">
        <v>190</v>
      </c>
      <c r="R979" s="119" t="str">
        <f t="array" ref="R979">IF(ISNA(VLOOKUP($F979, AdmittedwithRecentDischarge!$I$28:$I$1527,1,FALSE)),"",MAX(IF((AdmittedwithRecentDischarge!$I$28:$I$1527=$F979)*(AdmittedwithRecentDischarge!$M$28:$M$1527&lt;=TransferLog!$J979),AdmittedwithRecentDischarge!$M$28:$M$1527)))</f>
        <v/>
      </c>
      <c r="S979" s="120" t="str">
        <f t="array" ref="S979">IF(ISNA(INDEX(AdmittedwithRecentDischarge!$AH$28:$AH$1527,MATCH($F979&amp;$R979,AdmittedwithRecentDischarge!$I$28:$I$1527&amp;AdmittedwithRecentDischarge!$M$28:$M$1527,0))),"", IF($R979&lt;&gt;"",INDEX(AdmittedwithRecentDischarge!$AH$28:$AH$1527,MATCH($F979&amp;$R979,AdmittedwithRecentDischarge!$I$28:$I$1527&amp;AdmittedwithRecentDischarge!$M$28:$M$1527,0)),""))</f>
        <v/>
      </c>
      <c r="T979" s="190">
        <f t="array" ref="T979">IF(ISNA(INDEX(AdmittedwithRecentDischarge!$I$28:$W$1527, (MATCH($F979&amp;$R979,AdmittedwithRecentDischarge!$I$28:$I$1527&amp;AdmittedwithRecentDischarge!$M$28:$M$1527,0)))),"",INDEX(AdmittedwithRecentDischarge!$I$28:$W$1527, (MATCH($F979&amp;$R979,AdmittedwithRecentDischarge!$I$28:$I$1527&amp;AdmittedwithRecentDischarge!$M$28:$M$1527,0)),9))</f>
        <v>0</v>
      </c>
      <c r="U979" s="191">
        <f t="array" ref="U979">IF(ISNA(INDEX(AdmittedwithRecentDischarge!$I$28:$W$1527, (MATCH($F979&amp;$R979,AdmittedwithRecentDischarge!$I$28:$I$1527&amp;AdmittedwithRecentDischarge!$M$28:$M$1527,0)))),"",INDEX(AdmittedwithRecentDischarge!$I$28:$W$1527, (MATCH($F979&amp;$R979,AdmittedwithRecentDischarge!$I$28:$I$1527&amp;AdmittedwithRecentDischarge!$M$28:$M$1527,0)),11))</f>
        <v>0</v>
      </c>
      <c r="V979" s="191">
        <f t="array" ref="V979">IF(ISNA(INDEX(AdmittedwithRecentDischarge!$I$28:$W$1527, (MATCH($F979&amp;$R979,AdmittedwithRecentDischarge!$I$28:$I$1527&amp;AdmittedwithRecentDischarge!$M$28:$M$1527,0)))),"",INDEX(AdmittedwithRecentDischarge!$I$28:$W$1527, (MATCH($F979&amp;$R979,AdmittedwithRecentDischarge!$I$28:$I$1527&amp;AdmittedwithRecentDischarge!$M$28:$M$1527,0)),15))</f>
        <v>0</v>
      </c>
      <c r="W979" s="228" t="b">
        <f t="shared" si="88"/>
        <v>0</v>
      </c>
      <c r="X979" s="224" t="str">
        <f t="array" ref="X979">IF(ISNA(VLOOKUP($F979, AdmittedwithRecentDischarge!$I$28:$I$1527,1,FALSE)),"",MAX(IF((AdmittedwithRecentDischarge!$I$28:$I$1527=$F979)*(AdmittedwithRecentDischarge!$K$28:$K$1527&lt;=TransferLog!$J979),AdmittedwithRecentDischarge!$K$28:$K$1527)))</f>
        <v/>
      </c>
      <c r="Y979" s="224" t="b">
        <f t="shared" si="89"/>
        <v>0</v>
      </c>
      <c r="Z979" s="208"/>
      <c r="AA979" s="207" t="str">
        <f t="shared" si="86"/>
        <v/>
      </c>
      <c r="AB979" s="212" t="b">
        <f t="shared" si="90"/>
        <v>0</v>
      </c>
      <c r="AC979" s="213">
        <f t="shared" si="87"/>
        <v>0</v>
      </c>
      <c r="AD979" s="298"/>
      <c r="AE979" s="299"/>
      <c r="AF979" s="21">
        <f t="shared" si="94"/>
        <v>0</v>
      </c>
    </row>
    <row r="980" spans="1:32" s="21" customFormat="1" ht="16.5" customHeight="1">
      <c r="A980" s="22"/>
      <c r="B980" s="22"/>
      <c r="C980" s="22"/>
      <c r="D980" s="115">
        <f t="shared" si="93"/>
        <v>960</v>
      </c>
      <c r="E980" s="248" t="str">
        <f t="array" ref="E980">IF($F980&lt;&gt;"",INDEX(DropDownLists!$K$10:$K$2516,MATCH($F980,DropDownLists!$L$10:$L$2516,0)),"")</f>
        <v/>
      </c>
      <c r="F980" s="116"/>
      <c r="G980" s="118"/>
      <c r="I980" s="144"/>
      <c r="J980" s="141"/>
      <c r="K980" s="145"/>
      <c r="L980" s="146"/>
      <c r="M980" s="195" t="str">
        <f t="array" ref="M980">IF($L980&lt;&gt;"",INDEX(DropDownLists!$H$10:$H$2516,MATCH($L980,DropDownLists!$I$10:$I$2516,0)),"")</f>
        <v/>
      </c>
      <c r="N980" s="148"/>
      <c r="O980" s="148"/>
      <c r="P980" s="146"/>
      <c r="Q980" s="148" t="s">
        <v>190</v>
      </c>
      <c r="R980" s="119" t="str">
        <f t="array" ref="R980">IF(ISNA(VLOOKUP($F980, AdmittedwithRecentDischarge!$I$28:$I$1527,1,FALSE)),"",MAX(IF((AdmittedwithRecentDischarge!$I$28:$I$1527=$F980)*(AdmittedwithRecentDischarge!$M$28:$M$1527&lt;=TransferLog!$J980),AdmittedwithRecentDischarge!$M$28:$M$1527)))</f>
        <v/>
      </c>
      <c r="S980" s="120" t="str">
        <f t="array" ref="S980">IF(ISNA(INDEX(AdmittedwithRecentDischarge!$AH$28:$AH$1527,MATCH($F980&amp;$R980,AdmittedwithRecentDischarge!$I$28:$I$1527&amp;AdmittedwithRecentDischarge!$M$28:$M$1527,0))),"", IF($R980&lt;&gt;"",INDEX(AdmittedwithRecentDischarge!$AH$28:$AH$1527,MATCH($F980&amp;$R980,AdmittedwithRecentDischarge!$I$28:$I$1527&amp;AdmittedwithRecentDischarge!$M$28:$M$1527,0)),""))</f>
        <v/>
      </c>
      <c r="T980" s="190">
        <f t="array" ref="T980">IF(ISNA(INDEX(AdmittedwithRecentDischarge!$I$28:$W$1527, (MATCH($F980&amp;$R980,AdmittedwithRecentDischarge!$I$28:$I$1527&amp;AdmittedwithRecentDischarge!$M$28:$M$1527,0)))),"",INDEX(AdmittedwithRecentDischarge!$I$28:$W$1527, (MATCH($F980&amp;$R980,AdmittedwithRecentDischarge!$I$28:$I$1527&amp;AdmittedwithRecentDischarge!$M$28:$M$1527,0)),9))</f>
        <v>0</v>
      </c>
      <c r="U980" s="191">
        <f t="array" ref="U980">IF(ISNA(INDEX(AdmittedwithRecentDischarge!$I$28:$W$1527, (MATCH($F980&amp;$R980,AdmittedwithRecentDischarge!$I$28:$I$1527&amp;AdmittedwithRecentDischarge!$M$28:$M$1527,0)))),"",INDEX(AdmittedwithRecentDischarge!$I$28:$W$1527, (MATCH($F980&amp;$R980,AdmittedwithRecentDischarge!$I$28:$I$1527&amp;AdmittedwithRecentDischarge!$M$28:$M$1527,0)),11))</f>
        <v>0</v>
      </c>
      <c r="V980" s="191">
        <f t="array" ref="V980">IF(ISNA(INDEX(AdmittedwithRecentDischarge!$I$28:$W$1527, (MATCH($F980&amp;$R980,AdmittedwithRecentDischarge!$I$28:$I$1527&amp;AdmittedwithRecentDischarge!$M$28:$M$1527,0)))),"",INDEX(AdmittedwithRecentDischarge!$I$28:$W$1527, (MATCH($F980&amp;$R980,AdmittedwithRecentDischarge!$I$28:$I$1527&amp;AdmittedwithRecentDischarge!$M$28:$M$1527,0)),15))</f>
        <v>0</v>
      </c>
      <c r="W980" s="228" t="b">
        <f t="shared" si="88"/>
        <v>0</v>
      </c>
      <c r="X980" s="224" t="str">
        <f t="array" ref="X980">IF(ISNA(VLOOKUP($F980, AdmittedwithRecentDischarge!$I$28:$I$1527,1,FALSE)),"",MAX(IF((AdmittedwithRecentDischarge!$I$28:$I$1527=$F980)*(AdmittedwithRecentDischarge!$K$28:$K$1527&lt;=TransferLog!$J980),AdmittedwithRecentDischarge!$K$28:$K$1527)))</f>
        <v/>
      </c>
      <c r="Y980" s="224" t="b">
        <f t="shared" si="89"/>
        <v>0</v>
      </c>
      <c r="Z980" s="208"/>
      <c r="AA980" s="207" t="str">
        <f t="shared" si="86"/>
        <v/>
      </c>
      <c r="AB980" s="212" t="b">
        <f t="shared" si="90"/>
        <v>0</v>
      </c>
      <c r="AC980" s="213">
        <f t="shared" si="87"/>
        <v>0</v>
      </c>
      <c r="AD980" s="298"/>
      <c r="AE980" s="299"/>
      <c r="AF980" s="21">
        <f t="shared" si="94"/>
        <v>0</v>
      </c>
    </row>
    <row r="981" spans="1:32" s="21" customFormat="1" ht="16.5" customHeight="1">
      <c r="A981" s="22"/>
      <c r="B981" s="22"/>
      <c r="C981" s="22"/>
      <c r="D981" s="115">
        <f t="shared" si="93"/>
        <v>961</v>
      </c>
      <c r="E981" s="248" t="str">
        <f t="array" ref="E981">IF($F981&lt;&gt;"",INDEX(DropDownLists!$K$10:$K$2516,MATCH($F981,DropDownLists!$L$10:$L$2516,0)),"")</f>
        <v/>
      </c>
      <c r="F981" s="116"/>
      <c r="G981" s="118"/>
      <c r="I981" s="144"/>
      <c r="J981" s="141"/>
      <c r="K981" s="145"/>
      <c r="L981" s="146"/>
      <c r="M981" s="195" t="str">
        <f t="array" ref="M981">IF($L981&lt;&gt;"",INDEX(DropDownLists!$H$10:$H$2516,MATCH($L981,DropDownLists!$I$10:$I$2516,0)),"")</f>
        <v/>
      </c>
      <c r="N981" s="148"/>
      <c r="O981" s="148"/>
      <c r="P981" s="146"/>
      <c r="Q981" s="148" t="s">
        <v>190</v>
      </c>
      <c r="R981" s="119" t="str">
        <f t="array" ref="R981">IF(ISNA(VLOOKUP($F981, AdmittedwithRecentDischarge!$I$28:$I$1527,1,FALSE)),"",MAX(IF((AdmittedwithRecentDischarge!$I$28:$I$1527=$F981)*(AdmittedwithRecentDischarge!$M$28:$M$1527&lt;=TransferLog!$J981),AdmittedwithRecentDischarge!$M$28:$M$1527)))</f>
        <v/>
      </c>
      <c r="S981" s="120" t="str">
        <f t="array" ref="S981">IF(ISNA(INDEX(AdmittedwithRecentDischarge!$AH$28:$AH$1527,MATCH($F981&amp;$R981,AdmittedwithRecentDischarge!$I$28:$I$1527&amp;AdmittedwithRecentDischarge!$M$28:$M$1527,0))),"", IF($R981&lt;&gt;"",INDEX(AdmittedwithRecentDischarge!$AH$28:$AH$1527,MATCH($F981&amp;$R981,AdmittedwithRecentDischarge!$I$28:$I$1527&amp;AdmittedwithRecentDischarge!$M$28:$M$1527,0)),""))</f>
        <v/>
      </c>
      <c r="T981" s="190">
        <f t="array" ref="T981">IF(ISNA(INDEX(AdmittedwithRecentDischarge!$I$28:$W$1527, (MATCH($F981&amp;$R981,AdmittedwithRecentDischarge!$I$28:$I$1527&amp;AdmittedwithRecentDischarge!$M$28:$M$1527,0)))),"",INDEX(AdmittedwithRecentDischarge!$I$28:$W$1527, (MATCH($F981&amp;$R981,AdmittedwithRecentDischarge!$I$28:$I$1527&amp;AdmittedwithRecentDischarge!$M$28:$M$1527,0)),9))</f>
        <v>0</v>
      </c>
      <c r="U981" s="191">
        <f t="array" ref="U981">IF(ISNA(INDEX(AdmittedwithRecentDischarge!$I$28:$W$1527, (MATCH($F981&amp;$R981,AdmittedwithRecentDischarge!$I$28:$I$1527&amp;AdmittedwithRecentDischarge!$M$28:$M$1527,0)))),"",INDEX(AdmittedwithRecentDischarge!$I$28:$W$1527, (MATCH($F981&amp;$R981,AdmittedwithRecentDischarge!$I$28:$I$1527&amp;AdmittedwithRecentDischarge!$M$28:$M$1527,0)),11))</f>
        <v>0</v>
      </c>
      <c r="V981" s="191">
        <f t="array" ref="V981">IF(ISNA(INDEX(AdmittedwithRecentDischarge!$I$28:$W$1527, (MATCH($F981&amp;$R981,AdmittedwithRecentDischarge!$I$28:$I$1527&amp;AdmittedwithRecentDischarge!$M$28:$M$1527,0)))),"",INDEX(AdmittedwithRecentDischarge!$I$28:$W$1527, (MATCH($F981&amp;$R981,AdmittedwithRecentDischarge!$I$28:$I$1527&amp;AdmittedwithRecentDischarge!$M$28:$M$1527,0)),15))</f>
        <v>0</v>
      </c>
      <c r="W981" s="228" t="b">
        <f t="shared" si="88"/>
        <v>0</v>
      </c>
      <c r="X981" s="224" t="str">
        <f t="array" ref="X981">IF(ISNA(VLOOKUP($F981, AdmittedwithRecentDischarge!$I$28:$I$1527,1,FALSE)),"",MAX(IF((AdmittedwithRecentDischarge!$I$28:$I$1527=$F981)*(AdmittedwithRecentDischarge!$K$28:$K$1527&lt;=TransferLog!$J981),AdmittedwithRecentDischarge!$K$28:$K$1527)))</f>
        <v/>
      </c>
      <c r="Y981" s="224" t="b">
        <f t="shared" si="89"/>
        <v>0</v>
      </c>
      <c r="Z981" s="208"/>
      <c r="AA981" s="207" t="str">
        <f t="shared" ref="AA981:AA1044" si="95">IF(AND($J981&lt;&gt;"",$X981&lt;&gt;""),DATEDIF($X981,$J981,"d"),"")</f>
        <v/>
      </c>
      <c r="AB981" s="212" t="b">
        <f t="shared" si="90"/>
        <v>0</v>
      </c>
      <c r="AC981" s="213">
        <f t="shared" ref="AC981:AC1044" si="96">IF(OR(($P981="Admitted, inpatient"), ($P981="Admitted, status uncertain")),1,0)</f>
        <v>0</v>
      </c>
      <c r="AD981" s="298"/>
      <c r="AE981" s="299"/>
      <c r="AF981" s="21">
        <f t="shared" si="94"/>
        <v>0</v>
      </c>
    </row>
    <row r="982" spans="1:32" s="21" customFormat="1" ht="16.5" customHeight="1">
      <c r="A982" s="22"/>
      <c r="B982" s="22"/>
      <c r="C982" s="22"/>
      <c r="D982" s="115">
        <f t="shared" si="93"/>
        <v>962</v>
      </c>
      <c r="E982" s="248" t="str">
        <f t="array" ref="E982">IF($F982&lt;&gt;"",INDEX(DropDownLists!$K$10:$K$2516,MATCH($F982,DropDownLists!$L$10:$L$2516,0)),"")</f>
        <v/>
      </c>
      <c r="F982" s="116"/>
      <c r="G982" s="118"/>
      <c r="I982" s="144"/>
      <c r="J982" s="141"/>
      <c r="K982" s="145"/>
      <c r="L982" s="146"/>
      <c r="M982" s="195" t="str">
        <f t="array" ref="M982">IF($L982&lt;&gt;"",INDEX(DropDownLists!$H$10:$H$2516,MATCH($L982,DropDownLists!$I$10:$I$2516,0)),"")</f>
        <v/>
      </c>
      <c r="N982" s="148"/>
      <c r="O982" s="148"/>
      <c r="P982" s="146"/>
      <c r="Q982" s="148" t="s">
        <v>190</v>
      </c>
      <c r="R982" s="119" t="str">
        <f t="array" ref="R982">IF(ISNA(VLOOKUP($F982, AdmittedwithRecentDischarge!$I$28:$I$1527,1,FALSE)),"",MAX(IF((AdmittedwithRecentDischarge!$I$28:$I$1527=$F982)*(AdmittedwithRecentDischarge!$M$28:$M$1527&lt;=TransferLog!$J982),AdmittedwithRecentDischarge!$M$28:$M$1527)))</f>
        <v/>
      </c>
      <c r="S982" s="120" t="str">
        <f t="array" ref="S982">IF(ISNA(INDEX(AdmittedwithRecentDischarge!$AH$28:$AH$1527,MATCH($F982&amp;$R982,AdmittedwithRecentDischarge!$I$28:$I$1527&amp;AdmittedwithRecentDischarge!$M$28:$M$1527,0))),"", IF($R982&lt;&gt;"",INDEX(AdmittedwithRecentDischarge!$AH$28:$AH$1527,MATCH($F982&amp;$R982,AdmittedwithRecentDischarge!$I$28:$I$1527&amp;AdmittedwithRecentDischarge!$M$28:$M$1527,0)),""))</f>
        <v/>
      </c>
      <c r="T982" s="190">
        <f t="array" ref="T982">IF(ISNA(INDEX(AdmittedwithRecentDischarge!$I$28:$W$1527, (MATCH($F982&amp;$R982,AdmittedwithRecentDischarge!$I$28:$I$1527&amp;AdmittedwithRecentDischarge!$M$28:$M$1527,0)))),"",INDEX(AdmittedwithRecentDischarge!$I$28:$W$1527, (MATCH($F982&amp;$R982,AdmittedwithRecentDischarge!$I$28:$I$1527&amp;AdmittedwithRecentDischarge!$M$28:$M$1527,0)),9))</f>
        <v>0</v>
      </c>
      <c r="U982" s="191">
        <f t="array" ref="U982">IF(ISNA(INDEX(AdmittedwithRecentDischarge!$I$28:$W$1527, (MATCH($F982&amp;$R982,AdmittedwithRecentDischarge!$I$28:$I$1527&amp;AdmittedwithRecentDischarge!$M$28:$M$1527,0)))),"",INDEX(AdmittedwithRecentDischarge!$I$28:$W$1527, (MATCH($F982&amp;$R982,AdmittedwithRecentDischarge!$I$28:$I$1527&amp;AdmittedwithRecentDischarge!$M$28:$M$1527,0)),11))</f>
        <v>0</v>
      </c>
      <c r="V982" s="191">
        <f t="array" ref="V982">IF(ISNA(INDEX(AdmittedwithRecentDischarge!$I$28:$W$1527, (MATCH($F982&amp;$R982,AdmittedwithRecentDischarge!$I$28:$I$1527&amp;AdmittedwithRecentDischarge!$M$28:$M$1527,0)))),"",INDEX(AdmittedwithRecentDischarge!$I$28:$W$1527, (MATCH($F982&amp;$R982,AdmittedwithRecentDischarge!$I$28:$I$1527&amp;AdmittedwithRecentDischarge!$M$28:$M$1527,0)),15))</f>
        <v>0</v>
      </c>
      <c r="W982" s="228" t="b">
        <f t="shared" ref="W982:W1045" si="97">IF($R982&lt;&gt;"",$R982)</f>
        <v>0</v>
      </c>
      <c r="X982" s="224" t="str">
        <f t="array" ref="X982">IF(ISNA(VLOOKUP($F982, AdmittedwithRecentDischarge!$I$28:$I$1527,1,FALSE)),"",MAX(IF((AdmittedwithRecentDischarge!$I$28:$I$1527=$F982)*(AdmittedwithRecentDischarge!$K$28:$K$1527&lt;=TransferLog!$J982),AdmittedwithRecentDischarge!$K$28:$K$1527)))</f>
        <v/>
      </c>
      <c r="Y982" s="224" t="b">
        <f t="shared" ref="Y982:Y1045" si="98">IF($X982&lt;&gt;"",$X982)</f>
        <v>0</v>
      </c>
      <c r="Z982" s="208"/>
      <c r="AA982" s="207" t="str">
        <f t="shared" si="95"/>
        <v/>
      </c>
      <c r="AB982" s="212" t="b">
        <f t="shared" ref="AB982:AB1045" si="99">IF($AA982&lt;&gt;"",IF($AA982&lt;31,1,0))</f>
        <v>0</v>
      </c>
      <c r="AC982" s="213">
        <f t="shared" si="96"/>
        <v>0</v>
      </c>
      <c r="AD982" s="298"/>
      <c r="AE982" s="299"/>
      <c r="AF982" s="21">
        <f t="shared" si="94"/>
        <v>0</v>
      </c>
    </row>
    <row r="983" spans="1:32" s="21" customFormat="1" ht="16.5" customHeight="1">
      <c r="A983" s="22"/>
      <c r="B983" s="22"/>
      <c r="C983" s="22"/>
      <c r="D983" s="115">
        <f t="shared" si="93"/>
        <v>963</v>
      </c>
      <c r="E983" s="248" t="str">
        <f t="array" ref="E983">IF($F983&lt;&gt;"",INDEX(DropDownLists!$K$10:$K$2516,MATCH($F983,DropDownLists!$L$10:$L$2516,0)),"")</f>
        <v/>
      </c>
      <c r="F983" s="116"/>
      <c r="G983" s="118"/>
      <c r="I983" s="144"/>
      <c r="J983" s="141"/>
      <c r="K983" s="145"/>
      <c r="L983" s="146"/>
      <c r="M983" s="195" t="str">
        <f t="array" ref="M983">IF($L983&lt;&gt;"",INDEX(DropDownLists!$H$10:$H$2516,MATCH($L983,DropDownLists!$I$10:$I$2516,0)),"")</f>
        <v/>
      </c>
      <c r="N983" s="148"/>
      <c r="O983" s="148"/>
      <c r="P983" s="146"/>
      <c r="Q983" s="148" t="s">
        <v>190</v>
      </c>
      <c r="R983" s="119" t="str">
        <f t="array" ref="R983">IF(ISNA(VLOOKUP($F983, AdmittedwithRecentDischarge!$I$28:$I$1527,1,FALSE)),"",MAX(IF((AdmittedwithRecentDischarge!$I$28:$I$1527=$F983)*(AdmittedwithRecentDischarge!$M$28:$M$1527&lt;=TransferLog!$J983),AdmittedwithRecentDischarge!$M$28:$M$1527)))</f>
        <v/>
      </c>
      <c r="S983" s="120" t="str">
        <f t="array" ref="S983">IF(ISNA(INDEX(AdmittedwithRecentDischarge!$AH$28:$AH$1527,MATCH($F983&amp;$R983,AdmittedwithRecentDischarge!$I$28:$I$1527&amp;AdmittedwithRecentDischarge!$M$28:$M$1527,0))),"", IF($R983&lt;&gt;"",INDEX(AdmittedwithRecentDischarge!$AH$28:$AH$1527,MATCH($F983&amp;$R983,AdmittedwithRecentDischarge!$I$28:$I$1527&amp;AdmittedwithRecentDischarge!$M$28:$M$1527,0)),""))</f>
        <v/>
      </c>
      <c r="T983" s="190">
        <f t="array" ref="T983">IF(ISNA(INDEX(AdmittedwithRecentDischarge!$I$28:$W$1527, (MATCH($F983&amp;$R983,AdmittedwithRecentDischarge!$I$28:$I$1527&amp;AdmittedwithRecentDischarge!$M$28:$M$1527,0)))),"",INDEX(AdmittedwithRecentDischarge!$I$28:$W$1527, (MATCH($F983&amp;$R983,AdmittedwithRecentDischarge!$I$28:$I$1527&amp;AdmittedwithRecentDischarge!$M$28:$M$1527,0)),9))</f>
        <v>0</v>
      </c>
      <c r="U983" s="191">
        <f t="array" ref="U983">IF(ISNA(INDEX(AdmittedwithRecentDischarge!$I$28:$W$1527, (MATCH($F983&amp;$R983,AdmittedwithRecentDischarge!$I$28:$I$1527&amp;AdmittedwithRecentDischarge!$M$28:$M$1527,0)))),"",INDEX(AdmittedwithRecentDischarge!$I$28:$W$1527, (MATCH($F983&amp;$R983,AdmittedwithRecentDischarge!$I$28:$I$1527&amp;AdmittedwithRecentDischarge!$M$28:$M$1527,0)),11))</f>
        <v>0</v>
      </c>
      <c r="V983" s="191">
        <f t="array" ref="V983">IF(ISNA(INDEX(AdmittedwithRecentDischarge!$I$28:$W$1527, (MATCH($F983&amp;$R983,AdmittedwithRecentDischarge!$I$28:$I$1527&amp;AdmittedwithRecentDischarge!$M$28:$M$1527,0)))),"",INDEX(AdmittedwithRecentDischarge!$I$28:$W$1527, (MATCH($F983&amp;$R983,AdmittedwithRecentDischarge!$I$28:$I$1527&amp;AdmittedwithRecentDischarge!$M$28:$M$1527,0)),15))</f>
        <v>0</v>
      </c>
      <c r="W983" s="228" t="b">
        <f t="shared" si="97"/>
        <v>0</v>
      </c>
      <c r="X983" s="224" t="str">
        <f t="array" ref="X983">IF(ISNA(VLOOKUP($F983, AdmittedwithRecentDischarge!$I$28:$I$1527,1,FALSE)),"",MAX(IF((AdmittedwithRecentDischarge!$I$28:$I$1527=$F983)*(AdmittedwithRecentDischarge!$K$28:$K$1527&lt;=TransferLog!$J983),AdmittedwithRecentDischarge!$K$28:$K$1527)))</f>
        <v/>
      </c>
      <c r="Y983" s="224" t="b">
        <f t="shared" si="98"/>
        <v>0</v>
      </c>
      <c r="Z983" s="208"/>
      <c r="AA983" s="207" t="str">
        <f t="shared" si="95"/>
        <v/>
      </c>
      <c r="AB983" s="212" t="b">
        <f t="shared" si="99"/>
        <v>0</v>
      </c>
      <c r="AC983" s="213">
        <f t="shared" si="96"/>
        <v>0</v>
      </c>
      <c r="AD983" s="298"/>
      <c r="AE983" s="299"/>
      <c r="AF983" s="21">
        <f t="shared" si="94"/>
        <v>0</v>
      </c>
    </row>
    <row r="984" spans="1:32" s="21" customFormat="1" ht="16.5" customHeight="1">
      <c r="A984" s="22"/>
      <c r="B984" s="22"/>
      <c r="C984" s="22"/>
      <c r="D984" s="115">
        <f t="shared" si="93"/>
        <v>964</v>
      </c>
      <c r="E984" s="248" t="str">
        <f t="array" ref="E984">IF($F984&lt;&gt;"",INDEX(DropDownLists!$K$10:$K$2516,MATCH($F984,DropDownLists!$L$10:$L$2516,0)),"")</f>
        <v/>
      </c>
      <c r="F984" s="116"/>
      <c r="G984" s="118"/>
      <c r="I984" s="144"/>
      <c r="J984" s="141"/>
      <c r="K984" s="145"/>
      <c r="L984" s="146"/>
      <c r="M984" s="195" t="str">
        <f t="array" ref="M984">IF($L984&lt;&gt;"",INDEX(DropDownLists!$H$10:$H$2516,MATCH($L984,DropDownLists!$I$10:$I$2516,0)),"")</f>
        <v/>
      </c>
      <c r="N984" s="148"/>
      <c r="O984" s="148"/>
      <c r="P984" s="146"/>
      <c r="Q984" s="148" t="s">
        <v>190</v>
      </c>
      <c r="R984" s="119" t="str">
        <f t="array" ref="R984">IF(ISNA(VLOOKUP($F984, AdmittedwithRecentDischarge!$I$28:$I$1527,1,FALSE)),"",MAX(IF((AdmittedwithRecentDischarge!$I$28:$I$1527=$F984)*(AdmittedwithRecentDischarge!$M$28:$M$1527&lt;=TransferLog!$J984),AdmittedwithRecentDischarge!$M$28:$M$1527)))</f>
        <v/>
      </c>
      <c r="S984" s="120" t="str">
        <f t="array" ref="S984">IF(ISNA(INDEX(AdmittedwithRecentDischarge!$AH$28:$AH$1527,MATCH($F984&amp;$R984,AdmittedwithRecentDischarge!$I$28:$I$1527&amp;AdmittedwithRecentDischarge!$M$28:$M$1527,0))),"", IF($R984&lt;&gt;"",INDEX(AdmittedwithRecentDischarge!$AH$28:$AH$1527,MATCH($F984&amp;$R984,AdmittedwithRecentDischarge!$I$28:$I$1527&amp;AdmittedwithRecentDischarge!$M$28:$M$1527,0)),""))</f>
        <v/>
      </c>
      <c r="T984" s="190">
        <f t="array" ref="T984">IF(ISNA(INDEX(AdmittedwithRecentDischarge!$I$28:$W$1527, (MATCH($F984&amp;$R984,AdmittedwithRecentDischarge!$I$28:$I$1527&amp;AdmittedwithRecentDischarge!$M$28:$M$1527,0)))),"",INDEX(AdmittedwithRecentDischarge!$I$28:$W$1527, (MATCH($F984&amp;$R984,AdmittedwithRecentDischarge!$I$28:$I$1527&amp;AdmittedwithRecentDischarge!$M$28:$M$1527,0)),9))</f>
        <v>0</v>
      </c>
      <c r="U984" s="191">
        <f t="array" ref="U984">IF(ISNA(INDEX(AdmittedwithRecentDischarge!$I$28:$W$1527, (MATCH($F984&amp;$R984,AdmittedwithRecentDischarge!$I$28:$I$1527&amp;AdmittedwithRecentDischarge!$M$28:$M$1527,0)))),"",INDEX(AdmittedwithRecentDischarge!$I$28:$W$1527, (MATCH($F984&amp;$R984,AdmittedwithRecentDischarge!$I$28:$I$1527&amp;AdmittedwithRecentDischarge!$M$28:$M$1527,0)),11))</f>
        <v>0</v>
      </c>
      <c r="V984" s="191">
        <f t="array" ref="V984">IF(ISNA(INDEX(AdmittedwithRecentDischarge!$I$28:$W$1527, (MATCH($F984&amp;$R984,AdmittedwithRecentDischarge!$I$28:$I$1527&amp;AdmittedwithRecentDischarge!$M$28:$M$1527,0)))),"",INDEX(AdmittedwithRecentDischarge!$I$28:$W$1527, (MATCH($F984&amp;$R984,AdmittedwithRecentDischarge!$I$28:$I$1527&amp;AdmittedwithRecentDischarge!$M$28:$M$1527,0)),15))</f>
        <v>0</v>
      </c>
      <c r="W984" s="228" t="b">
        <f t="shared" si="97"/>
        <v>0</v>
      </c>
      <c r="X984" s="224" t="str">
        <f t="array" ref="X984">IF(ISNA(VLOOKUP($F984, AdmittedwithRecentDischarge!$I$28:$I$1527,1,FALSE)),"",MAX(IF((AdmittedwithRecentDischarge!$I$28:$I$1527=$F984)*(AdmittedwithRecentDischarge!$K$28:$K$1527&lt;=TransferLog!$J984),AdmittedwithRecentDischarge!$K$28:$K$1527)))</f>
        <v/>
      </c>
      <c r="Y984" s="224" t="b">
        <f t="shared" si="98"/>
        <v>0</v>
      </c>
      <c r="Z984" s="208"/>
      <c r="AA984" s="207" t="str">
        <f t="shared" si="95"/>
        <v/>
      </c>
      <c r="AB984" s="212" t="b">
        <f t="shared" si="99"/>
        <v>0</v>
      </c>
      <c r="AC984" s="213">
        <f t="shared" si="96"/>
        <v>0</v>
      </c>
      <c r="AD984" s="298"/>
      <c r="AE984" s="299"/>
      <c r="AF984" s="21">
        <f t="shared" si="94"/>
        <v>0</v>
      </c>
    </row>
    <row r="985" spans="1:32" s="21" customFormat="1" ht="16.5" customHeight="1">
      <c r="A985" s="22"/>
      <c r="B985" s="22"/>
      <c r="C985" s="22"/>
      <c r="D985" s="115">
        <f t="shared" si="93"/>
        <v>965</v>
      </c>
      <c r="E985" s="248" t="str">
        <f t="array" ref="E985">IF($F985&lt;&gt;"",INDEX(DropDownLists!$K$10:$K$2516,MATCH($F985,DropDownLists!$L$10:$L$2516,0)),"")</f>
        <v/>
      </c>
      <c r="F985" s="116"/>
      <c r="G985" s="118"/>
      <c r="I985" s="144"/>
      <c r="J985" s="141"/>
      <c r="K985" s="145"/>
      <c r="L985" s="146"/>
      <c r="M985" s="195" t="str">
        <f t="array" ref="M985">IF($L985&lt;&gt;"",INDEX(DropDownLists!$H$10:$H$2516,MATCH($L985,DropDownLists!$I$10:$I$2516,0)),"")</f>
        <v/>
      </c>
      <c r="N985" s="148"/>
      <c r="O985" s="148"/>
      <c r="P985" s="146"/>
      <c r="Q985" s="148" t="s">
        <v>190</v>
      </c>
      <c r="R985" s="119" t="str">
        <f t="array" ref="R985">IF(ISNA(VLOOKUP($F985, AdmittedwithRecentDischarge!$I$28:$I$1527,1,FALSE)),"",MAX(IF((AdmittedwithRecentDischarge!$I$28:$I$1527=$F985)*(AdmittedwithRecentDischarge!$M$28:$M$1527&lt;=TransferLog!$J985),AdmittedwithRecentDischarge!$M$28:$M$1527)))</f>
        <v/>
      </c>
      <c r="S985" s="120" t="str">
        <f t="array" ref="S985">IF(ISNA(INDEX(AdmittedwithRecentDischarge!$AH$28:$AH$1527,MATCH($F985&amp;$R985,AdmittedwithRecentDischarge!$I$28:$I$1527&amp;AdmittedwithRecentDischarge!$M$28:$M$1527,0))),"", IF($R985&lt;&gt;"",INDEX(AdmittedwithRecentDischarge!$AH$28:$AH$1527,MATCH($F985&amp;$R985,AdmittedwithRecentDischarge!$I$28:$I$1527&amp;AdmittedwithRecentDischarge!$M$28:$M$1527,0)),""))</f>
        <v/>
      </c>
      <c r="T985" s="190">
        <f t="array" ref="T985">IF(ISNA(INDEX(AdmittedwithRecentDischarge!$I$28:$W$1527, (MATCH($F985&amp;$R985,AdmittedwithRecentDischarge!$I$28:$I$1527&amp;AdmittedwithRecentDischarge!$M$28:$M$1527,0)))),"",INDEX(AdmittedwithRecentDischarge!$I$28:$W$1527, (MATCH($F985&amp;$R985,AdmittedwithRecentDischarge!$I$28:$I$1527&amp;AdmittedwithRecentDischarge!$M$28:$M$1527,0)),9))</f>
        <v>0</v>
      </c>
      <c r="U985" s="191">
        <f t="array" ref="U985">IF(ISNA(INDEX(AdmittedwithRecentDischarge!$I$28:$W$1527, (MATCH($F985&amp;$R985,AdmittedwithRecentDischarge!$I$28:$I$1527&amp;AdmittedwithRecentDischarge!$M$28:$M$1527,0)))),"",INDEX(AdmittedwithRecentDischarge!$I$28:$W$1527, (MATCH($F985&amp;$R985,AdmittedwithRecentDischarge!$I$28:$I$1527&amp;AdmittedwithRecentDischarge!$M$28:$M$1527,0)),11))</f>
        <v>0</v>
      </c>
      <c r="V985" s="191">
        <f t="array" ref="V985">IF(ISNA(INDEX(AdmittedwithRecentDischarge!$I$28:$W$1527, (MATCH($F985&amp;$R985,AdmittedwithRecentDischarge!$I$28:$I$1527&amp;AdmittedwithRecentDischarge!$M$28:$M$1527,0)))),"",INDEX(AdmittedwithRecentDischarge!$I$28:$W$1527, (MATCH($F985&amp;$R985,AdmittedwithRecentDischarge!$I$28:$I$1527&amp;AdmittedwithRecentDischarge!$M$28:$M$1527,0)),15))</f>
        <v>0</v>
      </c>
      <c r="W985" s="228" t="b">
        <f t="shared" si="97"/>
        <v>0</v>
      </c>
      <c r="X985" s="224" t="str">
        <f t="array" ref="X985">IF(ISNA(VLOOKUP($F985, AdmittedwithRecentDischarge!$I$28:$I$1527,1,FALSE)),"",MAX(IF((AdmittedwithRecentDischarge!$I$28:$I$1527=$F985)*(AdmittedwithRecentDischarge!$K$28:$K$1527&lt;=TransferLog!$J985),AdmittedwithRecentDischarge!$K$28:$K$1527)))</f>
        <v/>
      </c>
      <c r="Y985" s="224" t="b">
        <f t="shared" si="98"/>
        <v>0</v>
      </c>
      <c r="Z985" s="208"/>
      <c r="AA985" s="207" t="str">
        <f t="shared" si="95"/>
        <v/>
      </c>
      <c r="AB985" s="212" t="b">
        <f t="shared" si="99"/>
        <v>0</v>
      </c>
      <c r="AC985" s="213">
        <f t="shared" si="96"/>
        <v>0</v>
      </c>
      <c r="AD985" s="298"/>
      <c r="AE985" s="299"/>
      <c r="AF985" s="21">
        <f t="shared" si="94"/>
        <v>0</v>
      </c>
    </row>
    <row r="986" spans="1:32" s="21" customFormat="1" ht="16.5" customHeight="1">
      <c r="A986" s="22"/>
      <c r="B986" s="22"/>
      <c r="C986" s="22"/>
      <c r="D986" s="115">
        <f t="shared" si="93"/>
        <v>966</v>
      </c>
      <c r="E986" s="248" t="str">
        <f t="array" ref="E986">IF($F986&lt;&gt;"",INDEX(DropDownLists!$K$10:$K$2516,MATCH($F986,DropDownLists!$L$10:$L$2516,0)),"")</f>
        <v/>
      </c>
      <c r="F986" s="116"/>
      <c r="G986" s="118"/>
      <c r="I986" s="144"/>
      <c r="J986" s="141"/>
      <c r="K986" s="145"/>
      <c r="L986" s="146"/>
      <c r="M986" s="195" t="str">
        <f t="array" ref="M986">IF($L986&lt;&gt;"",INDEX(DropDownLists!$H$10:$H$2516,MATCH($L986,DropDownLists!$I$10:$I$2516,0)),"")</f>
        <v/>
      </c>
      <c r="N986" s="148"/>
      <c r="O986" s="148"/>
      <c r="P986" s="146"/>
      <c r="Q986" s="148" t="s">
        <v>190</v>
      </c>
      <c r="R986" s="119" t="str">
        <f t="array" ref="R986">IF(ISNA(VLOOKUP($F986, AdmittedwithRecentDischarge!$I$28:$I$1527,1,FALSE)),"",MAX(IF((AdmittedwithRecentDischarge!$I$28:$I$1527=$F986)*(AdmittedwithRecentDischarge!$M$28:$M$1527&lt;=TransferLog!$J986),AdmittedwithRecentDischarge!$M$28:$M$1527)))</f>
        <v/>
      </c>
      <c r="S986" s="120" t="str">
        <f t="array" ref="S986">IF(ISNA(INDEX(AdmittedwithRecentDischarge!$AH$28:$AH$1527,MATCH($F986&amp;$R986,AdmittedwithRecentDischarge!$I$28:$I$1527&amp;AdmittedwithRecentDischarge!$M$28:$M$1527,0))),"", IF($R986&lt;&gt;"",INDEX(AdmittedwithRecentDischarge!$AH$28:$AH$1527,MATCH($F986&amp;$R986,AdmittedwithRecentDischarge!$I$28:$I$1527&amp;AdmittedwithRecentDischarge!$M$28:$M$1527,0)),""))</f>
        <v/>
      </c>
      <c r="T986" s="190">
        <f t="array" ref="T986">IF(ISNA(INDEX(AdmittedwithRecentDischarge!$I$28:$W$1527, (MATCH($F986&amp;$R986,AdmittedwithRecentDischarge!$I$28:$I$1527&amp;AdmittedwithRecentDischarge!$M$28:$M$1527,0)))),"",INDEX(AdmittedwithRecentDischarge!$I$28:$W$1527, (MATCH($F986&amp;$R986,AdmittedwithRecentDischarge!$I$28:$I$1527&amp;AdmittedwithRecentDischarge!$M$28:$M$1527,0)),9))</f>
        <v>0</v>
      </c>
      <c r="U986" s="191">
        <f t="array" ref="U986">IF(ISNA(INDEX(AdmittedwithRecentDischarge!$I$28:$W$1527, (MATCH($F986&amp;$R986,AdmittedwithRecentDischarge!$I$28:$I$1527&amp;AdmittedwithRecentDischarge!$M$28:$M$1527,0)))),"",INDEX(AdmittedwithRecentDischarge!$I$28:$W$1527, (MATCH($F986&amp;$R986,AdmittedwithRecentDischarge!$I$28:$I$1527&amp;AdmittedwithRecentDischarge!$M$28:$M$1527,0)),11))</f>
        <v>0</v>
      </c>
      <c r="V986" s="191">
        <f t="array" ref="V986">IF(ISNA(INDEX(AdmittedwithRecentDischarge!$I$28:$W$1527, (MATCH($F986&amp;$R986,AdmittedwithRecentDischarge!$I$28:$I$1527&amp;AdmittedwithRecentDischarge!$M$28:$M$1527,0)))),"",INDEX(AdmittedwithRecentDischarge!$I$28:$W$1527, (MATCH($F986&amp;$R986,AdmittedwithRecentDischarge!$I$28:$I$1527&amp;AdmittedwithRecentDischarge!$M$28:$M$1527,0)),15))</f>
        <v>0</v>
      </c>
      <c r="W986" s="228" t="b">
        <f t="shared" si="97"/>
        <v>0</v>
      </c>
      <c r="X986" s="224" t="str">
        <f t="array" ref="X986">IF(ISNA(VLOOKUP($F986, AdmittedwithRecentDischarge!$I$28:$I$1527,1,FALSE)),"",MAX(IF((AdmittedwithRecentDischarge!$I$28:$I$1527=$F986)*(AdmittedwithRecentDischarge!$K$28:$K$1527&lt;=TransferLog!$J986),AdmittedwithRecentDischarge!$K$28:$K$1527)))</f>
        <v/>
      </c>
      <c r="Y986" s="224" t="b">
        <f t="shared" si="98"/>
        <v>0</v>
      </c>
      <c r="Z986" s="208"/>
      <c r="AA986" s="207" t="str">
        <f t="shared" si="95"/>
        <v/>
      </c>
      <c r="AB986" s="212" t="b">
        <f t="shared" si="99"/>
        <v>0</v>
      </c>
      <c r="AC986" s="213">
        <f t="shared" si="96"/>
        <v>0</v>
      </c>
      <c r="AD986" s="298"/>
      <c r="AE986" s="299"/>
      <c r="AF986" s="21">
        <f t="shared" si="94"/>
        <v>0</v>
      </c>
    </row>
    <row r="987" spans="1:32" s="21" customFormat="1" ht="16.5" customHeight="1">
      <c r="A987" s="22"/>
      <c r="B987" s="22"/>
      <c r="C987" s="22"/>
      <c r="D987" s="115">
        <f t="shared" si="93"/>
        <v>967</v>
      </c>
      <c r="E987" s="248" t="str">
        <f t="array" ref="E987">IF($F987&lt;&gt;"",INDEX(DropDownLists!$K$10:$K$2516,MATCH($F987,DropDownLists!$L$10:$L$2516,0)),"")</f>
        <v/>
      </c>
      <c r="F987" s="116"/>
      <c r="G987" s="118"/>
      <c r="I987" s="144"/>
      <c r="J987" s="141"/>
      <c r="K987" s="145"/>
      <c r="L987" s="146"/>
      <c r="M987" s="195" t="str">
        <f t="array" ref="M987">IF($L987&lt;&gt;"",INDEX(DropDownLists!$H$10:$H$2516,MATCH($L987,DropDownLists!$I$10:$I$2516,0)),"")</f>
        <v/>
      </c>
      <c r="N987" s="148"/>
      <c r="O987" s="148"/>
      <c r="P987" s="146"/>
      <c r="Q987" s="148" t="s">
        <v>190</v>
      </c>
      <c r="R987" s="119" t="str">
        <f t="array" ref="R987">IF(ISNA(VLOOKUP($F987, AdmittedwithRecentDischarge!$I$28:$I$1527,1,FALSE)),"",MAX(IF((AdmittedwithRecentDischarge!$I$28:$I$1527=$F987)*(AdmittedwithRecentDischarge!$M$28:$M$1527&lt;=TransferLog!$J987),AdmittedwithRecentDischarge!$M$28:$M$1527)))</f>
        <v/>
      </c>
      <c r="S987" s="120" t="str">
        <f t="array" ref="S987">IF(ISNA(INDEX(AdmittedwithRecentDischarge!$AH$28:$AH$1527,MATCH($F987&amp;$R987,AdmittedwithRecentDischarge!$I$28:$I$1527&amp;AdmittedwithRecentDischarge!$M$28:$M$1527,0))),"", IF($R987&lt;&gt;"",INDEX(AdmittedwithRecentDischarge!$AH$28:$AH$1527,MATCH($F987&amp;$R987,AdmittedwithRecentDischarge!$I$28:$I$1527&amp;AdmittedwithRecentDischarge!$M$28:$M$1527,0)),""))</f>
        <v/>
      </c>
      <c r="T987" s="190">
        <f t="array" ref="T987">IF(ISNA(INDEX(AdmittedwithRecentDischarge!$I$28:$W$1527, (MATCH($F987&amp;$R987,AdmittedwithRecentDischarge!$I$28:$I$1527&amp;AdmittedwithRecentDischarge!$M$28:$M$1527,0)))),"",INDEX(AdmittedwithRecentDischarge!$I$28:$W$1527, (MATCH($F987&amp;$R987,AdmittedwithRecentDischarge!$I$28:$I$1527&amp;AdmittedwithRecentDischarge!$M$28:$M$1527,0)),9))</f>
        <v>0</v>
      </c>
      <c r="U987" s="191">
        <f t="array" ref="U987">IF(ISNA(INDEX(AdmittedwithRecentDischarge!$I$28:$W$1527, (MATCH($F987&amp;$R987,AdmittedwithRecentDischarge!$I$28:$I$1527&amp;AdmittedwithRecentDischarge!$M$28:$M$1527,0)))),"",INDEX(AdmittedwithRecentDischarge!$I$28:$W$1527, (MATCH($F987&amp;$R987,AdmittedwithRecentDischarge!$I$28:$I$1527&amp;AdmittedwithRecentDischarge!$M$28:$M$1527,0)),11))</f>
        <v>0</v>
      </c>
      <c r="V987" s="191">
        <f t="array" ref="V987">IF(ISNA(INDEX(AdmittedwithRecentDischarge!$I$28:$W$1527, (MATCH($F987&amp;$R987,AdmittedwithRecentDischarge!$I$28:$I$1527&amp;AdmittedwithRecentDischarge!$M$28:$M$1527,0)))),"",INDEX(AdmittedwithRecentDischarge!$I$28:$W$1527, (MATCH($F987&amp;$R987,AdmittedwithRecentDischarge!$I$28:$I$1527&amp;AdmittedwithRecentDischarge!$M$28:$M$1527,0)),15))</f>
        <v>0</v>
      </c>
      <c r="W987" s="228" t="b">
        <f t="shared" si="97"/>
        <v>0</v>
      </c>
      <c r="X987" s="224" t="str">
        <f t="array" ref="X987">IF(ISNA(VLOOKUP($F987, AdmittedwithRecentDischarge!$I$28:$I$1527,1,FALSE)),"",MAX(IF((AdmittedwithRecentDischarge!$I$28:$I$1527=$F987)*(AdmittedwithRecentDischarge!$K$28:$K$1527&lt;=TransferLog!$J987),AdmittedwithRecentDischarge!$K$28:$K$1527)))</f>
        <v/>
      </c>
      <c r="Y987" s="224" t="b">
        <f t="shared" si="98"/>
        <v>0</v>
      </c>
      <c r="Z987" s="208"/>
      <c r="AA987" s="207" t="str">
        <f t="shared" si="95"/>
        <v/>
      </c>
      <c r="AB987" s="212" t="b">
        <f t="shared" si="99"/>
        <v>0</v>
      </c>
      <c r="AC987" s="213">
        <f t="shared" si="96"/>
        <v>0</v>
      </c>
      <c r="AD987" s="298"/>
      <c r="AE987" s="299"/>
      <c r="AF987" s="21">
        <f t="shared" si="94"/>
        <v>0</v>
      </c>
    </row>
    <row r="988" spans="1:32" s="21" customFormat="1" ht="16.5" customHeight="1">
      <c r="A988" s="22"/>
      <c r="B988" s="22"/>
      <c r="C988" s="22"/>
      <c r="D988" s="115">
        <f t="shared" si="93"/>
        <v>968</v>
      </c>
      <c r="E988" s="248" t="str">
        <f t="array" ref="E988">IF($F988&lt;&gt;"",INDEX(DropDownLists!$K$10:$K$2516,MATCH($F988,DropDownLists!$L$10:$L$2516,0)),"")</f>
        <v/>
      </c>
      <c r="F988" s="116"/>
      <c r="G988" s="118"/>
      <c r="I988" s="144"/>
      <c r="J988" s="141"/>
      <c r="K988" s="145"/>
      <c r="L988" s="146"/>
      <c r="M988" s="195" t="str">
        <f t="array" ref="M988">IF($L988&lt;&gt;"",INDEX(DropDownLists!$H$10:$H$2516,MATCH($L988,DropDownLists!$I$10:$I$2516,0)),"")</f>
        <v/>
      </c>
      <c r="N988" s="148"/>
      <c r="O988" s="148"/>
      <c r="P988" s="146"/>
      <c r="Q988" s="148" t="s">
        <v>190</v>
      </c>
      <c r="R988" s="119" t="str">
        <f t="array" ref="R988">IF(ISNA(VLOOKUP($F988, AdmittedwithRecentDischarge!$I$28:$I$1527,1,FALSE)),"",MAX(IF((AdmittedwithRecentDischarge!$I$28:$I$1527=$F988)*(AdmittedwithRecentDischarge!$M$28:$M$1527&lt;=TransferLog!$J988),AdmittedwithRecentDischarge!$M$28:$M$1527)))</f>
        <v/>
      </c>
      <c r="S988" s="120" t="str">
        <f t="array" ref="S988">IF(ISNA(INDEX(AdmittedwithRecentDischarge!$AH$28:$AH$1527,MATCH($F988&amp;$R988,AdmittedwithRecentDischarge!$I$28:$I$1527&amp;AdmittedwithRecentDischarge!$M$28:$M$1527,0))),"", IF($R988&lt;&gt;"",INDEX(AdmittedwithRecentDischarge!$AH$28:$AH$1527,MATCH($F988&amp;$R988,AdmittedwithRecentDischarge!$I$28:$I$1527&amp;AdmittedwithRecentDischarge!$M$28:$M$1527,0)),""))</f>
        <v/>
      </c>
      <c r="T988" s="190">
        <f t="array" ref="T988">IF(ISNA(INDEX(AdmittedwithRecentDischarge!$I$28:$W$1527, (MATCH($F988&amp;$R988,AdmittedwithRecentDischarge!$I$28:$I$1527&amp;AdmittedwithRecentDischarge!$M$28:$M$1527,0)))),"",INDEX(AdmittedwithRecentDischarge!$I$28:$W$1527, (MATCH($F988&amp;$R988,AdmittedwithRecentDischarge!$I$28:$I$1527&amp;AdmittedwithRecentDischarge!$M$28:$M$1527,0)),9))</f>
        <v>0</v>
      </c>
      <c r="U988" s="191">
        <f t="array" ref="U988">IF(ISNA(INDEX(AdmittedwithRecentDischarge!$I$28:$W$1527, (MATCH($F988&amp;$R988,AdmittedwithRecentDischarge!$I$28:$I$1527&amp;AdmittedwithRecentDischarge!$M$28:$M$1527,0)))),"",INDEX(AdmittedwithRecentDischarge!$I$28:$W$1527, (MATCH($F988&amp;$R988,AdmittedwithRecentDischarge!$I$28:$I$1527&amp;AdmittedwithRecentDischarge!$M$28:$M$1527,0)),11))</f>
        <v>0</v>
      </c>
      <c r="V988" s="191">
        <f t="array" ref="V988">IF(ISNA(INDEX(AdmittedwithRecentDischarge!$I$28:$W$1527, (MATCH($F988&amp;$R988,AdmittedwithRecentDischarge!$I$28:$I$1527&amp;AdmittedwithRecentDischarge!$M$28:$M$1527,0)))),"",INDEX(AdmittedwithRecentDischarge!$I$28:$W$1527, (MATCH($F988&amp;$R988,AdmittedwithRecentDischarge!$I$28:$I$1527&amp;AdmittedwithRecentDischarge!$M$28:$M$1527,0)),15))</f>
        <v>0</v>
      </c>
      <c r="W988" s="228" t="b">
        <f t="shared" si="97"/>
        <v>0</v>
      </c>
      <c r="X988" s="224" t="str">
        <f t="array" ref="X988">IF(ISNA(VLOOKUP($F988, AdmittedwithRecentDischarge!$I$28:$I$1527,1,FALSE)),"",MAX(IF((AdmittedwithRecentDischarge!$I$28:$I$1527=$F988)*(AdmittedwithRecentDischarge!$K$28:$K$1527&lt;=TransferLog!$J988),AdmittedwithRecentDischarge!$K$28:$K$1527)))</f>
        <v/>
      </c>
      <c r="Y988" s="224" t="b">
        <f t="shared" si="98"/>
        <v>0</v>
      </c>
      <c r="Z988" s="208"/>
      <c r="AA988" s="207" t="str">
        <f t="shared" si="95"/>
        <v/>
      </c>
      <c r="AB988" s="212" t="b">
        <f t="shared" si="99"/>
        <v>0</v>
      </c>
      <c r="AC988" s="213">
        <f t="shared" si="96"/>
        <v>0</v>
      </c>
      <c r="AD988" s="298"/>
      <c r="AE988" s="299"/>
      <c r="AF988" s="21">
        <f t="shared" si="94"/>
        <v>0</v>
      </c>
    </row>
    <row r="989" spans="1:32" s="21" customFormat="1" ht="16.5" customHeight="1">
      <c r="A989" s="22"/>
      <c r="B989" s="22"/>
      <c r="C989" s="22"/>
      <c r="D989" s="115">
        <f t="shared" si="93"/>
        <v>969</v>
      </c>
      <c r="E989" s="248" t="str">
        <f t="array" ref="E989">IF($F989&lt;&gt;"",INDEX(DropDownLists!$K$10:$K$2516,MATCH($F989,DropDownLists!$L$10:$L$2516,0)),"")</f>
        <v/>
      </c>
      <c r="F989" s="116"/>
      <c r="G989" s="118"/>
      <c r="I989" s="144"/>
      <c r="J989" s="141"/>
      <c r="K989" s="145"/>
      <c r="L989" s="146"/>
      <c r="M989" s="195" t="str">
        <f t="array" ref="M989">IF($L989&lt;&gt;"",INDEX(DropDownLists!$H$10:$H$2516,MATCH($L989,DropDownLists!$I$10:$I$2516,0)),"")</f>
        <v/>
      </c>
      <c r="N989" s="148"/>
      <c r="O989" s="148"/>
      <c r="P989" s="146"/>
      <c r="Q989" s="148" t="s">
        <v>190</v>
      </c>
      <c r="R989" s="119" t="str">
        <f t="array" ref="R989">IF(ISNA(VLOOKUP($F989, AdmittedwithRecentDischarge!$I$28:$I$1527,1,FALSE)),"",MAX(IF((AdmittedwithRecentDischarge!$I$28:$I$1527=$F989)*(AdmittedwithRecentDischarge!$M$28:$M$1527&lt;=TransferLog!$J989),AdmittedwithRecentDischarge!$M$28:$M$1527)))</f>
        <v/>
      </c>
      <c r="S989" s="120" t="str">
        <f t="array" ref="S989">IF(ISNA(INDEX(AdmittedwithRecentDischarge!$AH$28:$AH$1527,MATCH($F989&amp;$R989,AdmittedwithRecentDischarge!$I$28:$I$1527&amp;AdmittedwithRecentDischarge!$M$28:$M$1527,0))),"", IF($R989&lt;&gt;"",INDEX(AdmittedwithRecentDischarge!$AH$28:$AH$1527,MATCH($F989&amp;$R989,AdmittedwithRecentDischarge!$I$28:$I$1527&amp;AdmittedwithRecentDischarge!$M$28:$M$1527,0)),""))</f>
        <v/>
      </c>
      <c r="T989" s="190">
        <f t="array" ref="T989">IF(ISNA(INDEX(AdmittedwithRecentDischarge!$I$28:$W$1527, (MATCH($F989&amp;$R989,AdmittedwithRecentDischarge!$I$28:$I$1527&amp;AdmittedwithRecentDischarge!$M$28:$M$1527,0)))),"",INDEX(AdmittedwithRecentDischarge!$I$28:$W$1527, (MATCH($F989&amp;$R989,AdmittedwithRecentDischarge!$I$28:$I$1527&amp;AdmittedwithRecentDischarge!$M$28:$M$1527,0)),9))</f>
        <v>0</v>
      </c>
      <c r="U989" s="191">
        <f t="array" ref="U989">IF(ISNA(INDEX(AdmittedwithRecentDischarge!$I$28:$W$1527, (MATCH($F989&amp;$R989,AdmittedwithRecentDischarge!$I$28:$I$1527&amp;AdmittedwithRecentDischarge!$M$28:$M$1527,0)))),"",INDEX(AdmittedwithRecentDischarge!$I$28:$W$1527, (MATCH($F989&amp;$R989,AdmittedwithRecentDischarge!$I$28:$I$1527&amp;AdmittedwithRecentDischarge!$M$28:$M$1527,0)),11))</f>
        <v>0</v>
      </c>
      <c r="V989" s="191">
        <f t="array" ref="V989">IF(ISNA(INDEX(AdmittedwithRecentDischarge!$I$28:$W$1527, (MATCH($F989&amp;$R989,AdmittedwithRecentDischarge!$I$28:$I$1527&amp;AdmittedwithRecentDischarge!$M$28:$M$1527,0)))),"",INDEX(AdmittedwithRecentDischarge!$I$28:$W$1527, (MATCH($F989&amp;$R989,AdmittedwithRecentDischarge!$I$28:$I$1527&amp;AdmittedwithRecentDischarge!$M$28:$M$1527,0)),15))</f>
        <v>0</v>
      </c>
      <c r="W989" s="228" t="b">
        <f t="shared" si="97"/>
        <v>0</v>
      </c>
      <c r="X989" s="224" t="str">
        <f t="array" ref="X989">IF(ISNA(VLOOKUP($F989, AdmittedwithRecentDischarge!$I$28:$I$1527,1,FALSE)),"",MAX(IF((AdmittedwithRecentDischarge!$I$28:$I$1527=$F989)*(AdmittedwithRecentDischarge!$K$28:$K$1527&lt;=TransferLog!$J989),AdmittedwithRecentDischarge!$K$28:$K$1527)))</f>
        <v/>
      </c>
      <c r="Y989" s="224" t="b">
        <f t="shared" si="98"/>
        <v>0</v>
      </c>
      <c r="Z989" s="208"/>
      <c r="AA989" s="207" t="str">
        <f t="shared" si="95"/>
        <v/>
      </c>
      <c r="AB989" s="212" t="b">
        <f t="shared" si="99"/>
        <v>0</v>
      </c>
      <c r="AC989" s="213">
        <f t="shared" si="96"/>
        <v>0</v>
      </c>
      <c r="AD989" s="298"/>
      <c r="AE989" s="299"/>
      <c r="AF989" s="21">
        <f t="shared" si="94"/>
        <v>0</v>
      </c>
    </row>
    <row r="990" spans="1:32" s="21" customFormat="1" ht="16.5" customHeight="1">
      <c r="A990" s="22"/>
      <c r="B990" s="22"/>
      <c r="C990" s="22"/>
      <c r="D990" s="115">
        <f t="shared" si="93"/>
        <v>970</v>
      </c>
      <c r="E990" s="248" t="str">
        <f t="array" ref="E990">IF($F990&lt;&gt;"",INDEX(DropDownLists!$K$10:$K$2516,MATCH($F990,DropDownLists!$L$10:$L$2516,0)),"")</f>
        <v/>
      </c>
      <c r="F990" s="116"/>
      <c r="G990" s="118"/>
      <c r="I990" s="144"/>
      <c r="J990" s="141"/>
      <c r="K990" s="145"/>
      <c r="L990" s="146"/>
      <c r="M990" s="195" t="str">
        <f t="array" ref="M990">IF($L990&lt;&gt;"",INDEX(DropDownLists!$H$10:$H$2516,MATCH($L990,DropDownLists!$I$10:$I$2516,0)),"")</f>
        <v/>
      </c>
      <c r="N990" s="148"/>
      <c r="O990" s="148"/>
      <c r="P990" s="146"/>
      <c r="Q990" s="148" t="s">
        <v>190</v>
      </c>
      <c r="R990" s="119" t="str">
        <f t="array" ref="R990">IF(ISNA(VLOOKUP($F990, AdmittedwithRecentDischarge!$I$28:$I$1527,1,FALSE)),"",MAX(IF((AdmittedwithRecentDischarge!$I$28:$I$1527=$F990)*(AdmittedwithRecentDischarge!$M$28:$M$1527&lt;=TransferLog!$J990),AdmittedwithRecentDischarge!$M$28:$M$1527)))</f>
        <v/>
      </c>
      <c r="S990" s="120" t="str">
        <f t="array" ref="S990">IF(ISNA(INDEX(AdmittedwithRecentDischarge!$AH$28:$AH$1527,MATCH($F990&amp;$R990,AdmittedwithRecentDischarge!$I$28:$I$1527&amp;AdmittedwithRecentDischarge!$M$28:$M$1527,0))),"", IF($R990&lt;&gt;"",INDEX(AdmittedwithRecentDischarge!$AH$28:$AH$1527,MATCH($F990&amp;$R990,AdmittedwithRecentDischarge!$I$28:$I$1527&amp;AdmittedwithRecentDischarge!$M$28:$M$1527,0)),""))</f>
        <v/>
      </c>
      <c r="T990" s="190">
        <f t="array" ref="T990">IF(ISNA(INDEX(AdmittedwithRecentDischarge!$I$28:$W$1527, (MATCH($F990&amp;$R990,AdmittedwithRecentDischarge!$I$28:$I$1527&amp;AdmittedwithRecentDischarge!$M$28:$M$1527,0)))),"",INDEX(AdmittedwithRecentDischarge!$I$28:$W$1527, (MATCH($F990&amp;$R990,AdmittedwithRecentDischarge!$I$28:$I$1527&amp;AdmittedwithRecentDischarge!$M$28:$M$1527,0)),9))</f>
        <v>0</v>
      </c>
      <c r="U990" s="191">
        <f t="array" ref="U990">IF(ISNA(INDEX(AdmittedwithRecentDischarge!$I$28:$W$1527, (MATCH($F990&amp;$R990,AdmittedwithRecentDischarge!$I$28:$I$1527&amp;AdmittedwithRecentDischarge!$M$28:$M$1527,0)))),"",INDEX(AdmittedwithRecentDischarge!$I$28:$W$1527, (MATCH($F990&amp;$R990,AdmittedwithRecentDischarge!$I$28:$I$1527&amp;AdmittedwithRecentDischarge!$M$28:$M$1527,0)),11))</f>
        <v>0</v>
      </c>
      <c r="V990" s="191">
        <f t="array" ref="V990">IF(ISNA(INDEX(AdmittedwithRecentDischarge!$I$28:$W$1527, (MATCH($F990&amp;$R990,AdmittedwithRecentDischarge!$I$28:$I$1527&amp;AdmittedwithRecentDischarge!$M$28:$M$1527,0)))),"",INDEX(AdmittedwithRecentDischarge!$I$28:$W$1527, (MATCH($F990&amp;$R990,AdmittedwithRecentDischarge!$I$28:$I$1527&amp;AdmittedwithRecentDischarge!$M$28:$M$1527,0)),15))</f>
        <v>0</v>
      </c>
      <c r="W990" s="228" t="b">
        <f t="shared" si="97"/>
        <v>0</v>
      </c>
      <c r="X990" s="224" t="str">
        <f t="array" ref="X990">IF(ISNA(VLOOKUP($F990, AdmittedwithRecentDischarge!$I$28:$I$1527,1,FALSE)),"",MAX(IF((AdmittedwithRecentDischarge!$I$28:$I$1527=$F990)*(AdmittedwithRecentDischarge!$K$28:$K$1527&lt;=TransferLog!$J990),AdmittedwithRecentDischarge!$K$28:$K$1527)))</f>
        <v/>
      </c>
      <c r="Y990" s="224" t="b">
        <f t="shared" si="98"/>
        <v>0</v>
      </c>
      <c r="Z990" s="208"/>
      <c r="AA990" s="207" t="str">
        <f t="shared" si="95"/>
        <v/>
      </c>
      <c r="AB990" s="212" t="b">
        <f t="shared" si="99"/>
        <v>0</v>
      </c>
      <c r="AC990" s="213">
        <f t="shared" si="96"/>
        <v>0</v>
      </c>
      <c r="AD990" s="298"/>
      <c r="AE990" s="299"/>
      <c r="AF990" s="21">
        <f t="shared" si="94"/>
        <v>0</v>
      </c>
    </row>
    <row r="991" spans="1:32" s="21" customFormat="1" ht="16.5" customHeight="1">
      <c r="A991" s="22"/>
      <c r="B991" s="22"/>
      <c r="C991" s="22"/>
      <c r="D991" s="115">
        <f t="shared" si="93"/>
        <v>971</v>
      </c>
      <c r="E991" s="248" t="str">
        <f t="array" ref="E991">IF($F991&lt;&gt;"",INDEX(DropDownLists!$K$10:$K$2516,MATCH($F991,DropDownLists!$L$10:$L$2516,0)),"")</f>
        <v/>
      </c>
      <c r="F991" s="116"/>
      <c r="G991" s="118"/>
      <c r="I991" s="144"/>
      <c r="J991" s="141"/>
      <c r="K991" s="145"/>
      <c r="L991" s="146"/>
      <c r="M991" s="195" t="str">
        <f t="array" ref="M991">IF($L991&lt;&gt;"",INDEX(DropDownLists!$H$10:$H$2516,MATCH($L991,DropDownLists!$I$10:$I$2516,0)),"")</f>
        <v/>
      </c>
      <c r="N991" s="148"/>
      <c r="O991" s="148"/>
      <c r="P991" s="146"/>
      <c r="Q991" s="148" t="s">
        <v>190</v>
      </c>
      <c r="R991" s="119" t="str">
        <f t="array" ref="R991">IF(ISNA(VLOOKUP($F991, AdmittedwithRecentDischarge!$I$28:$I$1527,1,FALSE)),"",MAX(IF((AdmittedwithRecentDischarge!$I$28:$I$1527=$F991)*(AdmittedwithRecentDischarge!$M$28:$M$1527&lt;=TransferLog!$J991),AdmittedwithRecentDischarge!$M$28:$M$1527)))</f>
        <v/>
      </c>
      <c r="S991" s="120" t="str">
        <f t="array" ref="S991">IF(ISNA(INDEX(AdmittedwithRecentDischarge!$AH$28:$AH$1527,MATCH($F991&amp;$R991,AdmittedwithRecentDischarge!$I$28:$I$1527&amp;AdmittedwithRecentDischarge!$M$28:$M$1527,0))),"", IF($R991&lt;&gt;"",INDEX(AdmittedwithRecentDischarge!$AH$28:$AH$1527,MATCH($F991&amp;$R991,AdmittedwithRecentDischarge!$I$28:$I$1527&amp;AdmittedwithRecentDischarge!$M$28:$M$1527,0)),""))</f>
        <v/>
      </c>
      <c r="T991" s="190">
        <f t="array" ref="T991">IF(ISNA(INDEX(AdmittedwithRecentDischarge!$I$28:$W$1527, (MATCH($F991&amp;$R991,AdmittedwithRecentDischarge!$I$28:$I$1527&amp;AdmittedwithRecentDischarge!$M$28:$M$1527,0)))),"",INDEX(AdmittedwithRecentDischarge!$I$28:$W$1527, (MATCH($F991&amp;$R991,AdmittedwithRecentDischarge!$I$28:$I$1527&amp;AdmittedwithRecentDischarge!$M$28:$M$1527,0)),9))</f>
        <v>0</v>
      </c>
      <c r="U991" s="191">
        <f t="array" ref="U991">IF(ISNA(INDEX(AdmittedwithRecentDischarge!$I$28:$W$1527, (MATCH($F991&amp;$R991,AdmittedwithRecentDischarge!$I$28:$I$1527&amp;AdmittedwithRecentDischarge!$M$28:$M$1527,0)))),"",INDEX(AdmittedwithRecentDischarge!$I$28:$W$1527, (MATCH($F991&amp;$R991,AdmittedwithRecentDischarge!$I$28:$I$1527&amp;AdmittedwithRecentDischarge!$M$28:$M$1527,0)),11))</f>
        <v>0</v>
      </c>
      <c r="V991" s="191">
        <f t="array" ref="V991">IF(ISNA(INDEX(AdmittedwithRecentDischarge!$I$28:$W$1527, (MATCH($F991&amp;$R991,AdmittedwithRecentDischarge!$I$28:$I$1527&amp;AdmittedwithRecentDischarge!$M$28:$M$1527,0)))),"",INDEX(AdmittedwithRecentDischarge!$I$28:$W$1527, (MATCH($F991&amp;$R991,AdmittedwithRecentDischarge!$I$28:$I$1527&amp;AdmittedwithRecentDischarge!$M$28:$M$1527,0)),15))</f>
        <v>0</v>
      </c>
      <c r="W991" s="228" t="b">
        <f t="shared" si="97"/>
        <v>0</v>
      </c>
      <c r="X991" s="224" t="str">
        <f t="array" ref="X991">IF(ISNA(VLOOKUP($F991, AdmittedwithRecentDischarge!$I$28:$I$1527,1,FALSE)),"",MAX(IF((AdmittedwithRecentDischarge!$I$28:$I$1527=$F991)*(AdmittedwithRecentDischarge!$K$28:$K$1527&lt;=TransferLog!$J991),AdmittedwithRecentDischarge!$K$28:$K$1527)))</f>
        <v/>
      </c>
      <c r="Y991" s="224" t="b">
        <f t="shared" si="98"/>
        <v>0</v>
      </c>
      <c r="Z991" s="208"/>
      <c r="AA991" s="207" t="str">
        <f t="shared" si="95"/>
        <v/>
      </c>
      <c r="AB991" s="212" t="b">
        <f t="shared" si="99"/>
        <v>0</v>
      </c>
      <c r="AC991" s="213">
        <f t="shared" si="96"/>
        <v>0</v>
      </c>
      <c r="AD991" s="298"/>
      <c r="AE991" s="299"/>
      <c r="AF991" s="21">
        <f t="shared" si="94"/>
        <v>0</v>
      </c>
    </row>
    <row r="992" spans="1:32" s="21" customFormat="1" ht="16.5" customHeight="1">
      <c r="A992" s="22"/>
      <c r="B992" s="22"/>
      <c r="C992" s="22"/>
      <c r="D992" s="115">
        <f t="shared" si="93"/>
        <v>972</v>
      </c>
      <c r="E992" s="248" t="str">
        <f t="array" ref="E992">IF($F992&lt;&gt;"",INDEX(DropDownLists!$K$10:$K$2516,MATCH($F992,DropDownLists!$L$10:$L$2516,0)),"")</f>
        <v/>
      </c>
      <c r="F992" s="116"/>
      <c r="G992" s="118"/>
      <c r="I992" s="144"/>
      <c r="J992" s="141"/>
      <c r="K992" s="145"/>
      <c r="L992" s="146"/>
      <c r="M992" s="195" t="str">
        <f t="array" ref="M992">IF($L992&lt;&gt;"",INDEX(DropDownLists!$H$10:$H$2516,MATCH($L992,DropDownLists!$I$10:$I$2516,0)),"")</f>
        <v/>
      </c>
      <c r="N992" s="148"/>
      <c r="O992" s="148"/>
      <c r="P992" s="146"/>
      <c r="Q992" s="148" t="s">
        <v>190</v>
      </c>
      <c r="R992" s="119" t="str">
        <f t="array" ref="R992">IF(ISNA(VLOOKUP($F992, AdmittedwithRecentDischarge!$I$28:$I$1527,1,FALSE)),"",MAX(IF((AdmittedwithRecentDischarge!$I$28:$I$1527=$F992)*(AdmittedwithRecentDischarge!$M$28:$M$1527&lt;=TransferLog!$J992),AdmittedwithRecentDischarge!$M$28:$M$1527)))</f>
        <v/>
      </c>
      <c r="S992" s="120" t="str">
        <f t="array" ref="S992">IF(ISNA(INDEX(AdmittedwithRecentDischarge!$AH$28:$AH$1527,MATCH($F992&amp;$R992,AdmittedwithRecentDischarge!$I$28:$I$1527&amp;AdmittedwithRecentDischarge!$M$28:$M$1527,0))),"", IF($R992&lt;&gt;"",INDEX(AdmittedwithRecentDischarge!$AH$28:$AH$1527,MATCH($F992&amp;$R992,AdmittedwithRecentDischarge!$I$28:$I$1527&amp;AdmittedwithRecentDischarge!$M$28:$M$1527,0)),""))</f>
        <v/>
      </c>
      <c r="T992" s="190">
        <f t="array" ref="T992">IF(ISNA(INDEX(AdmittedwithRecentDischarge!$I$28:$W$1527, (MATCH($F992&amp;$R992,AdmittedwithRecentDischarge!$I$28:$I$1527&amp;AdmittedwithRecentDischarge!$M$28:$M$1527,0)))),"",INDEX(AdmittedwithRecentDischarge!$I$28:$W$1527, (MATCH($F992&amp;$R992,AdmittedwithRecentDischarge!$I$28:$I$1527&amp;AdmittedwithRecentDischarge!$M$28:$M$1527,0)),9))</f>
        <v>0</v>
      </c>
      <c r="U992" s="191">
        <f t="array" ref="U992">IF(ISNA(INDEX(AdmittedwithRecentDischarge!$I$28:$W$1527, (MATCH($F992&amp;$R992,AdmittedwithRecentDischarge!$I$28:$I$1527&amp;AdmittedwithRecentDischarge!$M$28:$M$1527,0)))),"",INDEX(AdmittedwithRecentDischarge!$I$28:$W$1527, (MATCH($F992&amp;$R992,AdmittedwithRecentDischarge!$I$28:$I$1527&amp;AdmittedwithRecentDischarge!$M$28:$M$1527,0)),11))</f>
        <v>0</v>
      </c>
      <c r="V992" s="191">
        <f t="array" ref="V992">IF(ISNA(INDEX(AdmittedwithRecentDischarge!$I$28:$W$1527, (MATCH($F992&amp;$R992,AdmittedwithRecentDischarge!$I$28:$I$1527&amp;AdmittedwithRecentDischarge!$M$28:$M$1527,0)))),"",INDEX(AdmittedwithRecentDischarge!$I$28:$W$1527, (MATCH($F992&amp;$R992,AdmittedwithRecentDischarge!$I$28:$I$1527&amp;AdmittedwithRecentDischarge!$M$28:$M$1527,0)),15))</f>
        <v>0</v>
      </c>
      <c r="W992" s="228" t="b">
        <f t="shared" si="97"/>
        <v>0</v>
      </c>
      <c r="X992" s="224" t="str">
        <f t="array" ref="X992">IF(ISNA(VLOOKUP($F992, AdmittedwithRecentDischarge!$I$28:$I$1527,1,FALSE)),"",MAX(IF((AdmittedwithRecentDischarge!$I$28:$I$1527=$F992)*(AdmittedwithRecentDischarge!$K$28:$K$1527&lt;=TransferLog!$J992),AdmittedwithRecentDischarge!$K$28:$K$1527)))</f>
        <v/>
      </c>
      <c r="Y992" s="224" t="b">
        <f t="shared" si="98"/>
        <v>0</v>
      </c>
      <c r="Z992" s="208"/>
      <c r="AA992" s="207" t="str">
        <f t="shared" si="95"/>
        <v/>
      </c>
      <c r="AB992" s="212" t="b">
        <f t="shared" si="99"/>
        <v>0</v>
      </c>
      <c r="AC992" s="213">
        <f t="shared" si="96"/>
        <v>0</v>
      </c>
      <c r="AD992" s="298"/>
      <c r="AE992" s="299"/>
      <c r="AF992" s="21">
        <f t="shared" si="94"/>
        <v>0</v>
      </c>
    </row>
    <row r="993" spans="1:32" s="21" customFormat="1" ht="16.5" customHeight="1">
      <c r="A993" s="22"/>
      <c r="B993" s="22"/>
      <c r="C993" s="22"/>
      <c r="D993" s="115">
        <f t="shared" si="93"/>
        <v>973</v>
      </c>
      <c r="E993" s="248" t="str">
        <f t="array" ref="E993">IF($F993&lt;&gt;"",INDEX(DropDownLists!$K$10:$K$2516,MATCH($F993,DropDownLists!$L$10:$L$2516,0)),"")</f>
        <v/>
      </c>
      <c r="F993" s="116"/>
      <c r="G993" s="118"/>
      <c r="I993" s="144"/>
      <c r="J993" s="141"/>
      <c r="K993" s="145"/>
      <c r="L993" s="146"/>
      <c r="M993" s="195" t="str">
        <f t="array" ref="M993">IF($L993&lt;&gt;"",INDEX(DropDownLists!$H$10:$H$2516,MATCH($L993,DropDownLists!$I$10:$I$2516,0)),"")</f>
        <v/>
      </c>
      <c r="N993" s="148"/>
      <c r="O993" s="148"/>
      <c r="P993" s="146"/>
      <c r="Q993" s="148" t="s">
        <v>190</v>
      </c>
      <c r="R993" s="119" t="str">
        <f t="array" ref="R993">IF(ISNA(VLOOKUP($F993, AdmittedwithRecentDischarge!$I$28:$I$1527,1,FALSE)),"",MAX(IF((AdmittedwithRecentDischarge!$I$28:$I$1527=$F993)*(AdmittedwithRecentDischarge!$M$28:$M$1527&lt;=TransferLog!$J993),AdmittedwithRecentDischarge!$M$28:$M$1527)))</f>
        <v/>
      </c>
      <c r="S993" s="120" t="str">
        <f t="array" ref="S993">IF(ISNA(INDEX(AdmittedwithRecentDischarge!$AH$28:$AH$1527,MATCH($F993&amp;$R993,AdmittedwithRecentDischarge!$I$28:$I$1527&amp;AdmittedwithRecentDischarge!$M$28:$M$1527,0))),"", IF($R993&lt;&gt;"",INDEX(AdmittedwithRecentDischarge!$AH$28:$AH$1527,MATCH($F993&amp;$R993,AdmittedwithRecentDischarge!$I$28:$I$1527&amp;AdmittedwithRecentDischarge!$M$28:$M$1527,0)),""))</f>
        <v/>
      </c>
      <c r="T993" s="190">
        <f t="array" ref="T993">IF(ISNA(INDEX(AdmittedwithRecentDischarge!$I$28:$W$1527, (MATCH($F993&amp;$R993,AdmittedwithRecentDischarge!$I$28:$I$1527&amp;AdmittedwithRecentDischarge!$M$28:$M$1527,0)))),"",INDEX(AdmittedwithRecentDischarge!$I$28:$W$1527, (MATCH($F993&amp;$R993,AdmittedwithRecentDischarge!$I$28:$I$1527&amp;AdmittedwithRecentDischarge!$M$28:$M$1527,0)),9))</f>
        <v>0</v>
      </c>
      <c r="U993" s="191">
        <f t="array" ref="U993">IF(ISNA(INDEX(AdmittedwithRecentDischarge!$I$28:$W$1527, (MATCH($F993&amp;$R993,AdmittedwithRecentDischarge!$I$28:$I$1527&amp;AdmittedwithRecentDischarge!$M$28:$M$1527,0)))),"",INDEX(AdmittedwithRecentDischarge!$I$28:$W$1527, (MATCH($F993&amp;$R993,AdmittedwithRecentDischarge!$I$28:$I$1527&amp;AdmittedwithRecentDischarge!$M$28:$M$1527,0)),11))</f>
        <v>0</v>
      </c>
      <c r="V993" s="191">
        <f t="array" ref="V993">IF(ISNA(INDEX(AdmittedwithRecentDischarge!$I$28:$W$1527, (MATCH($F993&amp;$R993,AdmittedwithRecentDischarge!$I$28:$I$1527&amp;AdmittedwithRecentDischarge!$M$28:$M$1527,0)))),"",INDEX(AdmittedwithRecentDischarge!$I$28:$W$1527, (MATCH($F993&amp;$R993,AdmittedwithRecentDischarge!$I$28:$I$1527&amp;AdmittedwithRecentDischarge!$M$28:$M$1527,0)),15))</f>
        <v>0</v>
      </c>
      <c r="W993" s="228" t="b">
        <f t="shared" si="97"/>
        <v>0</v>
      </c>
      <c r="X993" s="224" t="str">
        <f t="array" ref="X993">IF(ISNA(VLOOKUP($F993, AdmittedwithRecentDischarge!$I$28:$I$1527,1,FALSE)),"",MAX(IF((AdmittedwithRecentDischarge!$I$28:$I$1527=$F993)*(AdmittedwithRecentDischarge!$K$28:$K$1527&lt;=TransferLog!$J993),AdmittedwithRecentDischarge!$K$28:$K$1527)))</f>
        <v/>
      </c>
      <c r="Y993" s="224" t="b">
        <f t="shared" si="98"/>
        <v>0</v>
      </c>
      <c r="Z993" s="208"/>
      <c r="AA993" s="207" t="str">
        <f t="shared" si="95"/>
        <v/>
      </c>
      <c r="AB993" s="212" t="b">
        <f t="shared" si="99"/>
        <v>0</v>
      </c>
      <c r="AC993" s="213">
        <f t="shared" si="96"/>
        <v>0</v>
      </c>
      <c r="AD993" s="298"/>
      <c r="AE993" s="299"/>
      <c r="AF993" s="21">
        <f t="shared" si="94"/>
        <v>0</v>
      </c>
    </row>
    <row r="994" spans="1:32" s="21" customFormat="1" ht="16.5" customHeight="1">
      <c r="A994" s="22"/>
      <c r="B994" s="22"/>
      <c r="C994" s="22"/>
      <c r="D994" s="115">
        <f t="shared" si="93"/>
        <v>974</v>
      </c>
      <c r="E994" s="248" t="str">
        <f t="array" ref="E994">IF($F994&lt;&gt;"",INDEX(DropDownLists!$K$10:$K$2516,MATCH($F994,DropDownLists!$L$10:$L$2516,0)),"")</f>
        <v/>
      </c>
      <c r="F994" s="116"/>
      <c r="G994" s="118"/>
      <c r="I994" s="144"/>
      <c r="J994" s="141"/>
      <c r="K994" s="145"/>
      <c r="L994" s="146"/>
      <c r="M994" s="195" t="str">
        <f t="array" ref="M994">IF($L994&lt;&gt;"",INDEX(DropDownLists!$H$10:$H$2516,MATCH($L994,DropDownLists!$I$10:$I$2516,0)),"")</f>
        <v/>
      </c>
      <c r="N994" s="148"/>
      <c r="O994" s="148"/>
      <c r="P994" s="146"/>
      <c r="Q994" s="148" t="s">
        <v>190</v>
      </c>
      <c r="R994" s="119" t="str">
        <f t="array" ref="R994">IF(ISNA(VLOOKUP($F994, AdmittedwithRecentDischarge!$I$28:$I$1527,1,FALSE)),"",MAX(IF((AdmittedwithRecentDischarge!$I$28:$I$1527=$F994)*(AdmittedwithRecentDischarge!$M$28:$M$1527&lt;=TransferLog!$J994),AdmittedwithRecentDischarge!$M$28:$M$1527)))</f>
        <v/>
      </c>
      <c r="S994" s="120" t="str">
        <f t="array" ref="S994">IF(ISNA(INDEX(AdmittedwithRecentDischarge!$AH$28:$AH$1527,MATCH($F994&amp;$R994,AdmittedwithRecentDischarge!$I$28:$I$1527&amp;AdmittedwithRecentDischarge!$M$28:$M$1527,0))),"", IF($R994&lt;&gt;"",INDEX(AdmittedwithRecentDischarge!$AH$28:$AH$1527,MATCH($F994&amp;$R994,AdmittedwithRecentDischarge!$I$28:$I$1527&amp;AdmittedwithRecentDischarge!$M$28:$M$1527,0)),""))</f>
        <v/>
      </c>
      <c r="T994" s="190">
        <f t="array" ref="T994">IF(ISNA(INDEX(AdmittedwithRecentDischarge!$I$28:$W$1527, (MATCH($F994&amp;$R994,AdmittedwithRecentDischarge!$I$28:$I$1527&amp;AdmittedwithRecentDischarge!$M$28:$M$1527,0)))),"",INDEX(AdmittedwithRecentDischarge!$I$28:$W$1527, (MATCH($F994&amp;$R994,AdmittedwithRecentDischarge!$I$28:$I$1527&amp;AdmittedwithRecentDischarge!$M$28:$M$1527,0)),9))</f>
        <v>0</v>
      </c>
      <c r="U994" s="191">
        <f t="array" ref="U994">IF(ISNA(INDEX(AdmittedwithRecentDischarge!$I$28:$W$1527, (MATCH($F994&amp;$R994,AdmittedwithRecentDischarge!$I$28:$I$1527&amp;AdmittedwithRecentDischarge!$M$28:$M$1527,0)))),"",INDEX(AdmittedwithRecentDischarge!$I$28:$W$1527, (MATCH($F994&amp;$R994,AdmittedwithRecentDischarge!$I$28:$I$1527&amp;AdmittedwithRecentDischarge!$M$28:$M$1527,0)),11))</f>
        <v>0</v>
      </c>
      <c r="V994" s="191">
        <f t="array" ref="V994">IF(ISNA(INDEX(AdmittedwithRecentDischarge!$I$28:$W$1527, (MATCH($F994&amp;$R994,AdmittedwithRecentDischarge!$I$28:$I$1527&amp;AdmittedwithRecentDischarge!$M$28:$M$1527,0)))),"",INDEX(AdmittedwithRecentDischarge!$I$28:$W$1527, (MATCH($F994&amp;$R994,AdmittedwithRecentDischarge!$I$28:$I$1527&amp;AdmittedwithRecentDischarge!$M$28:$M$1527,0)),15))</f>
        <v>0</v>
      </c>
      <c r="W994" s="228" t="b">
        <f t="shared" si="97"/>
        <v>0</v>
      </c>
      <c r="X994" s="224" t="str">
        <f t="array" ref="X994">IF(ISNA(VLOOKUP($F994, AdmittedwithRecentDischarge!$I$28:$I$1527,1,FALSE)),"",MAX(IF((AdmittedwithRecentDischarge!$I$28:$I$1527=$F994)*(AdmittedwithRecentDischarge!$K$28:$K$1527&lt;=TransferLog!$J994),AdmittedwithRecentDischarge!$K$28:$K$1527)))</f>
        <v/>
      </c>
      <c r="Y994" s="224" t="b">
        <f t="shared" si="98"/>
        <v>0</v>
      </c>
      <c r="Z994" s="208"/>
      <c r="AA994" s="207" t="str">
        <f t="shared" si="95"/>
        <v/>
      </c>
      <c r="AB994" s="212" t="b">
        <f t="shared" si="99"/>
        <v>0</v>
      </c>
      <c r="AC994" s="213">
        <f t="shared" si="96"/>
        <v>0</v>
      </c>
      <c r="AD994" s="298"/>
      <c r="AE994" s="299"/>
      <c r="AF994" s="21">
        <f t="shared" si="94"/>
        <v>0</v>
      </c>
    </row>
    <row r="995" spans="1:32" s="21" customFormat="1" ht="16.5" customHeight="1">
      <c r="A995" s="22"/>
      <c r="B995" s="22"/>
      <c r="C995" s="22"/>
      <c r="D995" s="115">
        <f t="shared" si="93"/>
        <v>975</v>
      </c>
      <c r="E995" s="248" t="str">
        <f t="array" ref="E995">IF($F995&lt;&gt;"",INDEX(DropDownLists!$K$10:$K$2516,MATCH($F995,DropDownLists!$L$10:$L$2516,0)),"")</f>
        <v/>
      </c>
      <c r="F995" s="116"/>
      <c r="G995" s="118"/>
      <c r="I995" s="144"/>
      <c r="J995" s="141"/>
      <c r="K995" s="145"/>
      <c r="L995" s="146"/>
      <c r="M995" s="195" t="str">
        <f t="array" ref="M995">IF($L995&lt;&gt;"",INDEX(DropDownLists!$H$10:$H$2516,MATCH($L995,DropDownLists!$I$10:$I$2516,0)),"")</f>
        <v/>
      </c>
      <c r="N995" s="148"/>
      <c r="O995" s="148"/>
      <c r="P995" s="146"/>
      <c r="Q995" s="148" t="s">
        <v>190</v>
      </c>
      <c r="R995" s="119" t="str">
        <f t="array" ref="R995">IF(ISNA(VLOOKUP($F995, AdmittedwithRecentDischarge!$I$28:$I$1527,1,FALSE)),"",MAX(IF((AdmittedwithRecentDischarge!$I$28:$I$1527=$F995)*(AdmittedwithRecentDischarge!$M$28:$M$1527&lt;=TransferLog!$J995),AdmittedwithRecentDischarge!$M$28:$M$1527)))</f>
        <v/>
      </c>
      <c r="S995" s="120" t="str">
        <f t="array" ref="S995">IF(ISNA(INDEX(AdmittedwithRecentDischarge!$AH$28:$AH$1527,MATCH($F995&amp;$R995,AdmittedwithRecentDischarge!$I$28:$I$1527&amp;AdmittedwithRecentDischarge!$M$28:$M$1527,0))),"", IF($R995&lt;&gt;"",INDEX(AdmittedwithRecentDischarge!$AH$28:$AH$1527,MATCH($F995&amp;$R995,AdmittedwithRecentDischarge!$I$28:$I$1527&amp;AdmittedwithRecentDischarge!$M$28:$M$1527,0)),""))</f>
        <v/>
      </c>
      <c r="T995" s="190">
        <f t="array" ref="T995">IF(ISNA(INDEX(AdmittedwithRecentDischarge!$I$28:$W$1527, (MATCH($F995&amp;$R995,AdmittedwithRecentDischarge!$I$28:$I$1527&amp;AdmittedwithRecentDischarge!$M$28:$M$1527,0)))),"",INDEX(AdmittedwithRecentDischarge!$I$28:$W$1527, (MATCH($F995&amp;$R995,AdmittedwithRecentDischarge!$I$28:$I$1527&amp;AdmittedwithRecentDischarge!$M$28:$M$1527,0)),9))</f>
        <v>0</v>
      </c>
      <c r="U995" s="191">
        <f t="array" ref="U995">IF(ISNA(INDEX(AdmittedwithRecentDischarge!$I$28:$W$1527, (MATCH($F995&amp;$R995,AdmittedwithRecentDischarge!$I$28:$I$1527&amp;AdmittedwithRecentDischarge!$M$28:$M$1527,0)))),"",INDEX(AdmittedwithRecentDischarge!$I$28:$W$1527, (MATCH($F995&amp;$R995,AdmittedwithRecentDischarge!$I$28:$I$1527&amp;AdmittedwithRecentDischarge!$M$28:$M$1527,0)),11))</f>
        <v>0</v>
      </c>
      <c r="V995" s="191">
        <f t="array" ref="V995">IF(ISNA(INDEX(AdmittedwithRecentDischarge!$I$28:$W$1527, (MATCH($F995&amp;$R995,AdmittedwithRecentDischarge!$I$28:$I$1527&amp;AdmittedwithRecentDischarge!$M$28:$M$1527,0)))),"",INDEX(AdmittedwithRecentDischarge!$I$28:$W$1527, (MATCH($F995&amp;$R995,AdmittedwithRecentDischarge!$I$28:$I$1527&amp;AdmittedwithRecentDischarge!$M$28:$M$1527,0)),15))</f>
        <v>0</v>
      </c>
      <c r="W995" s="228" t="b">
        <f t="shared" si="97"/>
        <v>0</v>
      </c>
      <c r="X995" s="224" t="str">
        <f t="array" ref="X995">IF(ISNA(VLOOKUP($F995, AdmittedwithRecentDischarge!$I$28:$I$1527,1,FALSE)),"",MAX(IF((AdmittedwithRecentDischarge!$I$28:$I$1527=$F995)*(AdmittedwithRecentDischarge!$K$28:$K$1527&lt;=TransferLog!$J995),AdmittedwithRecentDischarge!$K$28:$K$1527)))</f>
        <v/>
      </c>
      <c r="Y995" s="224" t="b">
        <f t="shared" si="98"/>
        <v>0</v>
      </c>
      <c r="Z995" s="208"/>
      <c r="AA995" s="207" t="str">
        <f t="shared" si="95"/>
        <v/>
      </c>
      <c r="AB995" s="212" t="b">
        <f t="shared" si="99"/>
        <v>0</v>
      </c>
      <c r="AC995" s="213">
        <f t="shared" si="96"/>
        <v>0</v>
      </c>
      <c r="AD995" s="298"/>
      <c r="AE995" s="299"/>
      <c r="AF995" s="21">
        <f t="shared" si="94"/>
        <v>0</v>
      </c>
    </row>
    <row r="996" spans="1:32" s="21" customFormat="1" ht="16.5" customHeight="1">
      <c r="A996" s="22"/>
      <c r="B996" s="22"/>
      <c r="C996" s="22"/>
      <c r="D996" s="115">
        <f t="shared" si="93"/>
        <v>976</v>
      </c>
      <c r="E996" s="248" t="str">
        <f t="array" ref="E996">IF($F996&lt;&gt;"",INDEX(DropDownLists!$K$10:$K$2516,MATCH($F996,DropDownLists!$L$10:$L$2516,0)),"")</f>
        <v/>
      </c>
      <c r="F996" s="116"/>
      <c r="G996" s="118"/>
      <c r="I996" s="144"/>
      <c r="J996" s="141"/>
      <c r="K996" s="145"/>
      <c r="L996" s="146"/>
      <c r="M996" s="195" t="str">
        <f t="array" ref="M996">IF($L996&lt;&gt;"",INDEX(DropDownLists!$H$10:$H$2516,MATCH($L996,DropDownLists!$I$10:$I$2516,0)),"")</f>
        <v/>
      </c>
      <c r="N996" s="148"/>
      <c r="O996" s="148"/>
      <c r="P996" s="146"/>
      <c r="Q996" s="148" t="s">
        <v>190</v>
      </c>
      <c r="R996" s="119" t="str">
        <f t="array" ref="R996">IF(ISNA(VLOOKUP($F996, AdmittedwithRecentDischarge!$I$28:$I$1527,1,FALSE)),"",MAX(IF((AdmittedwithRecentDischarge!$I$28:$I$1527=$F996)*(AdmittedwithRecentDischarge!$M$28:$M$1527&lt;=TransferLog!$J996),AdmittedwithRecentDischarge!$M$28:$M$1527)))</f>
        <v/>
      </c>
      <c r="S996" s="120" t="str">
        <f t="array" ref="S996">IF(ISNA(INDEX(AdmittedwithRecentDischarge!$AH$28:$AH$1527,MATCH($F996&amp;$R996,AdmittedwithRecentDischarge!$I$28:$I$1527&amp;AdmittedwithRecentDischarge!$M$28:$M$1527,0))),"", IF($R996&lt;&gt;"",INDEX(AdmittedwithRecentDischarge!$AH$28:$AH$1527,MATCH($F996&amp;$R996,AdmittedwithRecentDischarge!$I$28:$I$1527&amp;AdmittedwithRecentDischarge!$M$28:$M$1527,0)),""))</f>
        <v/>
      </c>
      <c r="T996" s="190">
        <f t="array" ref="T996">IF(ISNA(INDEX(AdmittedwithRecentDischarge!$I$28:$W$1527, (MATCH($F996&amp;$R996,AdmittedwithRecentDischarge!$I$28:$I$1527&amp;AdmittedwithRecentDischarge!$M$28:$M$1527,0)))),"",INDEX(AdmittedwithRecentDischarge!$I$28:$W$1527, (MATCH($F996&amp;$R996,AdmittedwithRecentDischarge!$I$28:$I$1527&amp;AdmittedwithRecentDischarge!$M$28:$M$1527,0)),9))</f>
        <v>0</v>
      </c>
      <c r="U996" s="191">
        <f t="array" ref="U996">IF(ISNA(INDEX(AdmittedwithRecentDischarge!$I$28:$W$1527, (MATCH($F996&amp;$R996,AdmittedwithRecentDischarge!$I$28:$I$1527&amp;AdmittedwithRecentDischarge!$M$28:$M$1527,0)))),"",INDEX(AdmittedwithRecentDischarge!$I$28:$W$1527, (MATCH($F996&amp;$R996,AdmittedwithRecentDischarge!$I$28:$I$1527&amp;AdmittedwithRecentDischarge!$M$28:$M$1527,0)),11))</f>
        <v>0</v>
      </c>
      <c r="V996" s="191">
        <f t="array" ref="V996">IF(ISNA(INDEX(AdmittedwithRecentDischarge!$I$28:$W$1527, (MATCH($F996&amp;$R996,AdmittedwithRecentDischarge!$I$28:$I$1527&amp;AdmittedwithRecentDischarge!$M$28:$M$1527,0)))),"",INDEX(AdmittedwithRecentDischarge!$I$28:$W$1527, (MATCH($F996&amp;$R996,AdmittedwithRecentDischarge!$I$28:$I$1527&amp;AdmittedwithRecentDischarge!$M$28:$M$1527,0)),15))</f>
        <v>0</v>
      </c>
      <c r="W996" s="228" t="b">
        <f t="shared" si="97"/>
        <v>0</v>
      </c>
      <c r="X996" s="224" t="str">
        <f t="array" ref="X996">IF(ISNA(VLOOKUP($F996, AdmittedwithRecentDischarge!$I$28:$I$1527,1,FALSE)),"",MAX(IF((AdmittedwithRecentDischarge!$I$28:$I$1527=$F996)*(AdmittedwithRecentDischarge!$K$28:$K$1527&lt;=TransferLog!$J996),AdmittedwithRecentDischarge!$K$28:$K$1527)))</f>
        <v/>
      </c>
      <c r="Y996" s="224" t="b">
        <f t="shared" si="98"/>
        <v>0</v>
      </c>
      <c r="Z996" s="208"/>
      <c r="AA996" s="207" t="str">
        <f t="shared" si="95"/>
        <v/>
      </c>
      <c r="AB996" s="212" t="b">
        <f t="shared" si="99"/>
        <v>0</v>
      </c>
      <c r="AC996" s="213">
        <f t="shared" si="96"/>
        <v>0</v>
      </c>
      <c r="AD996" s="298"/>
      <c r="AE996" s="299"/>
      <c r="AF996" s="21">
        <f t="shared" si="94"/>
        <v>0</v>
      </c>
    </row>
    <row r="997" spans="1:32" s="21" customFormat="1" ht="16.5" customHeight="1">
      <c r="A997" s="22"/>
      <c r="B997" s="22"/>
      <c r="C997" s="22"/>
      <c r="D997" s="115">
        <f t="shared" si="93"/>
        <v>977</v>
      </c>
      <c r="E997" s="248" t="str">
        <f t="array" ref="E997">IF($F997&lt;&gt;"",INDEX(DropDownLists!$K$10:$K$2516,MATCH($F997,DropDownLists!$L$10:$L$2516,0)),"")</f>
        <v/>
      </c>
      <c r="F997" s="116"/>
      <c r="G997" s="118"/>
      <c r="I997" s="144"/>
      <c r="J997" s="141"/>
      <c r="K997" s="145"/>
      <c r="L997" s="146"/>
      <c r="M997" s="195" t="str">
        <f t="array" ref="M997">IF($L997&lt;&gt;"",INDEX(DropDownLists!$H$10:$H$2516,MATCH($L997,DropDownLists!$I$10:$I$2516,0)),"")</f>
        <v/>
      </c>
      <c r="N997" s="148"/>
      <c r="O997" s="148"/>
      <c r="P997" s="146"/>
      <c r="Q997" s="148" t="s">
        <v>190</v>
      </c>
      <c r="R997" s="119" t="str">
        <f t="array" ref="R997">IF(ISNA(VLOOKUP($F997, AdmittedwithRecentDischarge!$I$28:$I$1527,1,FALSE)),"",MAX(IF((AdmittedwithRecentDischarge!$I$28:$I$1527=$F997)*(AdmittedwithRecentDischarge!$M$28:$M$1527&lt;=TransferLog!$J997),AdmittedwithRecentDischarge!$M$28:$M$1527)))</f>
        <v/>
      </c>
      <c r="S997" s="120" t="str">
        <f t="array" ref="S997">IF(ISNA(INDEX(AdmittedwithRecentDischarge!$AH$28:$AH$1527,MATCH($F997&amp;$R997,AdmittedwithRecentDischarge!$I$28:$I$1527&amp;AdmittedwithRecentDischarge!$M$28:$M$1527,0))),"", IF($R997&lt;&gt;"",INDEX(AdmittedwithRecentDischarge!$AH$28:$AH$1527,MATCH($F997&amp;$R997,AdmittedwithRecentDischarge!$I$28:$I$1527&amp;AdmittedwithRecentDischarge!$M$28:$M$1527,0)),""))</f>
        <v/>
      </c>
      <c r="T997" s="190">
        <f t="array" ref="T997">IF(ISNA(INDEX(AdmittedwithRecentDischarge!$I$28:$W$1527, (MATCH($F997&amp;$R997,AdmittedwithRecentDischarge!$I$28:$I$1527&amp;AdmittedwithRecentDischarge!$M$28:$M$1527,0)))),"",INDEX(AdmittedwithRecentDischarge!$I$28:$W$1527, (MATCH($F997&amp;$R997,AdmittedwithRecentDischarge!$I$28:$I$1527&amp;AdmittedwithRecentDischarge!$M$28:$M$1527,0)),9))</f>
        <v>0</v>
      </c>
      <c r="U997" s="191">
        <f t="array" ref="U997">IF(ISNA(INDEX(AdmittedwithRecentDischarge!$I$28:$W$1527, (MATCH($F997&amp;$R997,AdmittedwithRecentDischarge!$I$28:$I$1527&amp;AdmittedwithRecentDischarge!$M$28:$M$1527,0)))),"",INDEX(AdmittedwithRecentDischarge!$I$28:$W$1527, (MATCH($F997&amp;$R997,AdmittedwithRecentDischarge!$I$28:$I$1527&amp;AdmittedwithRecentDischarge!$M$28:$M$1527,0)),11))</f>
        <v>0</v>
      </c>
      <c r="V997" s="191">
        <f t="array" ref="V997">IF(ISNA(INDEX(AdmittedwithRecentDischarge!$I$28:$W$1527, (MATCH($F997&amp;$R997,AdmittedwithRecentDischarge!$I$28:$I$1527&amp;AdmittedwithRecentDischarge!$M$28:$M$1527,0)))),"",INDEX(AdmittedwithRecentDischarge!$I$28:$W$1527, (MATCH($F997&amp;$R997,AdmittedwithRecentDischarge!$I$28:$I$1527&amp;AdmittedwithRecentDischarge!$M$28:$M$1527,0)),15))</f>
        <v>0</v>
      </c>
      <c r="W997" s="228" t="b">
        <f t="shared" si="97"/>
        <v>0</v>
      </c>
      <c r="X997" s="224" t="str">
        <f t="array" ref="X997">IF(ISNA(VLOOKUP($F997, AdmittedwithRecentDischarge!$I$28:$I$1527,1,FALSE)),"",MAX(IF((AdmittedwithRecentDischarge!$I$28:$I$1527=$F997)*(AdmittedwithRecentDischarge!$K$28:$K$1527&lt;=TransferLog!$J997),AdmittedwithRecentDischarge!$K$28:$K$1527)))</f>
        <v/>
      </c>
      <c r="Y997" s="224" t="b">
        <f t="shared" si="98"/>
        <v>0</v>
      </c>
      <c r="Z997" s="208"/>
      <c r="AA997" s="207" t="str">
        <f t="shared" si="95"/>
        <v/>
      </c>
      <c r="AB997" s="212" t="b">
        <f t="shared" si="99"/>
        <v>0</v>
      </c>
      <c r="AC997" s="213">
        <f t="shared" si="96"/>
        <v>0</v>
      </c>
      <c r="AD997" s="298"/>
      <c r="AE997" s="299"/>
      <c r="AF997" s="21">
        <f t="shared" si="94"/>
        <v>0</v>
      </c>
    </row>
    <row r="998" spans="1:32" s="21" customFormat="1" ht="16.5" customHeight="1">
      <c r="A998" s="22"/>
      <c r="B998" s="22"/>
      <c r="C998" s="22"/>
      <c r="D998" s="115">
        <f t="shared" si="93"/>
        <v>978</v>
      </c>
      <c r="E998" s="248" t="str">
        <f t="array" ref="E998">IF($F998&lt;&gt;"",INDEX(DropDownLists!$K$10:$K$2516,MATCH($F998,DropDownLists!$L$10:$L$2516,0)),"")</f>
        <v/>
      </c>
      <c r="F998" s="116"/>
      <c r="G998" s="118"/>
      <c r="I998" s="144"/>
      <c r="J998" s="141"/>
      <c r="K998" s="145"/>
      <c r="L998" s="146"/>
      <c r="M998" s="195" t="str">
        <f t="array" ref="M998">IF($L998&lt;&gt;"",INDEX(DropDownLists!$H$10:$H$2516,MATCH($L998,DropDownLists!$I$10:$I$2516,0)),"")</f>
        <v/>
      </c>
      <c r="N998" s="148"/>
      <c r="O998" s="148"/>
      <c r="P998" s="146"/>
      <c r="Q998" s="148" t="s">
        <v>190</v>
      </c>
      <c r="R998" s="119" t="str">
        <f t="array" ref="R998">IF(ISNA(VLOOKUP($F998, AdmittedwithRecentDischarge!$I$28:$I$1527,1,FALSE)),"",MAX(IF((AdmittedwithRecentDischarge!$I$28:$I$1527=$F998)*(AdmittedwithRecentDischarge!$M$28:$M$1527&lt;=TransferLog!$J998),AdmittedwithRecentDischarge!$M$28:$M$1527)))</f>
        <v/>
      </c>
      <c r="S998" s="120" t="str">
        <f t="array" ref="S998">IF(ISNA(INDEX(AdmittedwithRecentDischarge!$AH$28:$AH$1527,MATCH($F998&amp;$R998,AdmittedwithRecentDischarge!$I$28:$I$1527&amp;AdmittedwithRecentDischarge!$M$28:$M$1527,0))),"", IF($R998&lt;&gt;"",INDEX(AdmittedwithRecentDischarge!$AH$28:$AH$1527,MATCH($F998&amp;$R998,AdmittedwithRecentDischarge!$I$28:$I$1527&amp;AdmittedwithRecentDischarge!$M$28:$M$1527,0)),""))</f>
        <v/>
      </c>
      <c r="T998" s="190">
        <f t="array" ref="T998">IF(ISNA(INDEX(AdmittedwithRecentDischarge!$I$28:$W$1527, (MATCH($F998&amp;$R998,AdmittedwithRecentDischarge!$I$28:$I$1527&amp;AdmittedwithRecentDischarge!$M$28:$M$1527,0)))),"",INDEX(AdmittedwithRecentDischarge!$I$28:$W$1527, (MATCH($F998&amp;$R998,AdmittedwithRecentDischarge!$I$28:$I$1527&amp;AdmittedwithRecentDischarge!$M$28:$M$1527,0)),9))</f>
        <v>0</v>
      </c>
      <c r="U998" s="191">
        <f t="array" ref="U998">IF(ISNA(INDEX(AdmittedwithRecentDischarge!$I$28:$W$1527, (MATCH($F998&amp;$R998,AdmittedwithRecentDischarge!$I$28:$I$1527&amp;AdmittedwithRecentDischarge!$M$28:$M$1527,0)))),"",INDEX(AdmittedwithRecentDischarge!$I$28:$W$1527, (MATCH($F998&amp;$R998,AdmittedwithRecentDischarge!$I$28:$I$1527&amp;AdmittedwithRecentDischarge!$M$28:$M$1527,0)),11))</f>
        <v>0</v>
      </c>
      <c r="V998" s="191">
        <f t="array" ref="V998">IF(ISNA(INDEX(AdmittedwithRecentDischarge!$I$28:$W$1527, (MATCH($F998&amp;$R998,AdmittedwithRecentDischarge!$I$28:$I$1527&amp;AdmittedwithRecentDischarge!$M$28:$M$1527,0)))),"",INDEX(AdmittedwithRecentDischarge!$I$28:$W$1527, (MATCH($F998&amp;$R998,AdmittedwithRecentDischarge!$I$28:$I$1527&amp;AdmittedwithRecentDischarge!$M$28:$M$1527,0)),15))</f>
        <v>0</v>
      </c>
      <c r="W998" s="228" t="b">
        <f t="shared" si="97"/>
        <v>0</v>
      </c>
      <c r="X998" s="224" t="str">
        <f t="array" ref="X998">IF(ISNA(VLOOKUP($F998, AdmittedwithRecentDischarge!$I$28:$I$1527,1,FALSE)),"",MAX(IF((AdmittedwithRecentDischarge!$I$28:$I$1527=$F998)*(AdmittedwithRecentDischarge!$K$28:$K$1527&lt;=TransferLog!$J998),AdmittedwithRecentDischarge!$K$28:$K$1527)))</f>
        <v/>
      </c>
      <c r="Y998" s="224" t="b">
        <f t="shared" si="98"/>
        <v>0</v>
      </c>
      <c r="Z998" s="208"/>
      <c r="AA998" s="207" t="str">
        <f t="shared" si="95"/>
        <v/>
      </c>
      <c r="AB998" s="212" t="b">
        <f t="shared" si="99"/>
        <v>0</v>
      </c>
      <c r="AC998" s="213">
        <f t="shared" si="96"/>
        <v>0</v>
      </c>
      <c r="AD998" s="298"/>
      <c r="AE998" s="299"/>
      <c r="AF998" s="21">
        <f t="shared" si="94"/>
        <v>0</v>
      </c>
    </row>
    <row r="999" spans="1:32" s="21" customFormat="1" ht="16.5" customHeight="1">
      <c r="A999" s="22"/>
      <c r="B999" s="22"/>
      <c r="C999" s="22"/>
      <c r="D999" s="115">
        <f t="shared" si="93"/>
        <v>979</v>
      </c>
      <c r="E999" s="248" t="str">
        <f t="array" ref="E999">IF($F999&lt;&gt;"",INDEX(DropDownLists!$K$10:$K$2516,MATCH($F999,DropDownLists!$L$10:$L$2516,0)),"")</f>
        <v/>
      </c>
      <c r="F999" s="116"/>
      <c r="G999" s="118"/>
      <c r="I999" s="144"/>
      <c r="J999" s="141"/>
      <c r="K999" s="145"/>
      <c r="L999" s="146"/>
      <c r="M999" s="195" t="str">
        <f t="array" ref="M999">IF($L999&lt;&gt;"",INDEX(DropDownLists!$H$10:$H$2516,MATCH($L999,DropDownLists!$I$10:$I$2516,0)),"")</f>
        <v/>
      </c>
      <c r="N999" s="148"/>
      <c r="O999" s="148"/>
      <c r="P999" s="146"/>
      <c r="Q999" s="148" t="s">
        <v>190</v>
      </c>
      <c r="R999" s="119" t="str">
        <f t="array" ref="R999">IF(ISNA(VLOOKUP($F999, AdmittedwithRecentDischarge!$I$28:$I$1527,1,FALSE)),"",MAX(IF((AdmittedwithRecentDischarge!$I$28:$I$1527=$F999)*(AdmittedwithRecentDischarge!$M$28:$M$1527&lt;=TransferLog!$J999),AdmittedwithRecentDischarge!$M$28:$M$1527)))</f>
        <v/>
      </c>
      <c r="S999" s="120" t="str">
        <f t="array" ref="S999">IF(ISNA(INDEX(AdmittedwithRecentDischarge!$AH$28:$AH$1527,MATCH($F999&amp;$R999,AdmittedwithRecentDischarge!$I$28:$I$1527&amp;AdmittedwithRecentDischarge!$M$28:$M$1527,0))),"", IF($R999&lt;&gt;"",INDEX(AdmittedwithRecentDischarge!$AH$28:$AH$1527,MATCH($F999&amp;$R999,AdmittedwithRecentDischarge!$I$28:$I$1527&amp;AdmittedwithRecentDischarge!$M$28:$M$1527,0)),""))</f>
        <v/>
      </c>
      <c r="T999" s="190">
        <f t="array" ref="T999">IF(ISNA(INDEX(AdmittedwithRecentDischarge!$I$28:$W$1527, (MATCH($F999&amp;$R999,AdmittedwithRecentDischarge!$I$28:$I$1527&amp;AdmittedwithRecentDischarge!$M$28:$M$1527,0)))),"",INDEX(AdmittedwithRecentDischarge!$I$28:$W$1527, (MATCH($F999&amp;$R999,AdmittedwithRecentDischarge!$I$28:$I$1527&amp;AdmittedwithRecentDischarge!$M$28:$M$1527,0)),9))</f>
        <v>0</v>
      </c>
      <c r="U999" s="191">
        <f t="array" ref="U999">IF(ISNA(INDEX(AdmittedwithRecentDischarge!$I$28:$W$1527, (MATCH($F999&amp;$R999,AdmittedwithRecentDischarge!$I$28:$I$1527&amp;AdmittedwithRecentDischarge!$M$28:$M$1527,0)))),"",INDEX(AdmittedwithRecentDischarge!$I$28:$W$1527, (MATCH($F999&amp;$R999,AdmittedwithRecentDischarge!$I$28:$I$1527&amp;AdmittedwithRecentDischarge!$M$28:$M$1527,0)),11))</f>
        <v>0</v>
      </c>
      <c r="V999" s="191">
        <f t="array" ref="V999">IF(ISNA(INDEX(AdmittedwithRecentDischarge!$I$28:$W$1527, (MATCH($F999&amp;$R999,AdmittedwithRecentDischarge!$I$28:$I$1527&amp;AdmittedwithRecentDischarge!$M$28:$M$1527,0)))),"",INDEX(AdmittedwithRecentDischarge!$I$28:$W$1527, (MATCH($F999&amp;$R999,AdmittedwithRecentDischarge!$I$28:$I$1527&amp;AdmittedwithRecentDischarge!$M$28:$M$1527,0)),15))</f>
        <v>0</v>
      </c>
      <c r="W999" s="228" t="b">
        <f t="shared" si="97"/>
        <v>0</v>
      </c>
      <c r="X999" s="224" t="str">
        <f t="array" ref="X999">IF(ISNA(VLOOKUP($F999, AdmittedwithRecentDischarge!$I$28:$I$1527,1,FALSE)),"",MAX(IF((AdmittedwithRecentDischarge!$I$28:$I$1527=$F999)*(AdmittedwithRecentDischarge!$K$28:$K$1527&lt;=TransferLog!$J999),AdmittedwithRecentDischarge!$K$28:$K$1527)))</f>
        <v/>
      </c>
      <c r="Y999" s="224" t="b">
        <f t="shared" si="98"/>
        <v>0</v>
      </c>
      <c r="Z999" s="208"/>
      <c r="AA999" s="207" t="str">
        <f t="shared" si="95"/>
        <v/>
      </c>
      <c r="AB999" s="212" t="b">
        <f t="shared" si="99"/>
        <v>0</v>
      </c>
      <c r="AC999" s="213">
        <f t="shared" si="96"/>
        <v>0</v>
      </c>
      <c r="AD999" s="298"/>
      <c r="AE999" s="299"/>
      <c r="AF999" s="21">
        <f t="shared" si="94"/>
        <v>0</v>
      </c>
    </row>
    <row r="1000" spans="1:32" s="21" customFormat="1" ht="16.5" customHeight="1">
      <c r="A1000" s="22"/>
      <c r="B1000" s="22"/>
      <c r="C1000" s="22"/>
      <c r="D1000" s="115">
        <f t="shared" si="93"/>
        <v>980</v>
      </c>
      <c r="E1000" s="248" t="str">
        <f t="array" ref="E1000">IF($F1000&lt;&gt;"",INDEX(DropDownLists!$K$10:$K$2516,MATCH($F1000,DropDownLists!$L$10:$L$2516,0)),"")</f>
        <v/>
      </c>
      <c r="F1000" s="116"/>
      <c r="G1000" s="118"/>
      <c r="I1000" s="144"/>
      <c r="J1000" s="141"/>
      <c r="K1000" s="145"/>
      <c r="L1000" s="146"/>
      <c r="M1000" s="195" t="str">
        <f t="array" ref="M1000">IF($L1000&lt;&gt;"",INDEX(DropDownLists!$H$10:$H$2516,MATCH($L1000,DropDownLists!$I$10:$I$2516,0)),"")</f>
        <v/>
      </c>
      <c r="N1000" s="148"/>
      <c r="O1000" s="148"/>
      <c r="P1000" s="146"/>
      <c r="Q1000" s="148" t="s">
        <v>190</v>
      </c>
      <c r="R1000" s="119" t="str">
        <f t="array" ref="R1000">IF(ISNA(VLOOKUP($F1000, AdmittedwithRecentDischarge!$I$28:$I$1527,1,FALSE)),"",MAX(IF((AdmittedwithRecentDischarge!$I$28:$I$1527=$F1000)*(AdmittedwithRecentDischarge!$M$28:$M$1527&lt;=TransferLog!$J1000),AdmittedwithRecentDischarge!$M$28:$M$1527)))</f>
        <v/>
      </c>
      <c r="S1000" s="120" t="str">
        <f t="array" ref="S1000">IF(ISNA(INDEX(AdmittedwithRecentDischarge!$AH$28:$AH$1527,MATCH($F1000&amp;$R1000,AdmittedwithRecentDischarge!$I$28:$I$1527&amp;AdmittedwithRecentDischarge!$M$28:$M$1527,0))),"", IF($R1000&lt;&gt;"",INDEX(AdmittedwithRecentDischarge!$AH$28:$AH$1527,MATCH($F1000&amp;$R1000,AdmittedwithRecentDischarge!$I$28:$I$1527&amp;AdmittedwithRecentDischarge!$M$28:$M$1527,0)),""))</f>
        <v/>
      </c>
      <c r="T1000" s="190">
        <f t="array" ref="T1000">IF(ISNA(INDEX(AdmittedwithRecentDischarge!$I$28:$W$1527, (MATCH($F1000&amp;$R1000,AdmittedwithRecentDischarge!$I$28:$I$1527&amp;AdmittedwithRecentDischarge!$M$28:$M$1527,0)))),"",INDEX(AdmittedwithRecentDischarge!$I$28:$W$1527, (MATCH($F1000&amp;$R1000,AdmittedwithRecentDischarge!$I$28:$I$1527&amp;AdmittedwithRecentDischarge!$M$28:$M$1527,0)),9))</f>
        <v>0</v>
      </c>
      <c r="U1000" s="191">
        <f t="array" ref="U1000">IF(ISNA(INDEX(AdmittedwithRecentDischarge!$I$28:$W$1527, (MATCH($F1000&amp;$R1000,AdmittedwithRecentDischarge!$I$28:$I$1527&amp;AdmittedwithRecentDischarge!$M$28:$M$1527,0)))),"",INDEX(AdmittedwithRecentDischarge!$I$28:$W$1527, (MATCH($F1000&amp;$R1000,AdmittedwithRecentDischarge!$I$28:$I$1527&amp;AdmittedwithRecentDischarge!$M$28:$M$1527,0)),11))</f>
        <v>0</v>
      </c>
      <c r="V1000" s="191">
        <f t="array" ref="V1000">IF(ISNA(INDEX(AdmittedwithRecentDischarge!$I$28:$W$1527, (MATCH($F1000&amp;$R1000,AdmittedwithRecentDischarge!$I$28:$I$1527&amp;AdmittedwithRecentDischarge!$M$28:$M$1527,0)))),"",INDEX(AdmittedwithRecentDischarge!$I$28:$W$1527, (MATCH($F1000&amp;$R1000,AdmittedwithRecentDischarge!$I$28:$I$1527&amp;AdmittedwithRecentDischarge!$M$28:$M$1527,0)),15))</f>
        <v>0</v>
      </c>
      <c r="W1000" s="228" t="b">
        <f t="shared" si="97"/>
        <v>0</v>
      </c>
      <c r="X1000" s="224" t="str">
        <f t="array" ref="X1000">IF(ISNA(VLOOKUP($F1000, AdmittedwithRecentDischarge!$I$28:$I$1527,1,FALSE)),"",MAX(IF((AdmittedwithRecentDischarge!$I$28:$I$1527=$F1000)*(AdmittedwithRecentDischarge!$K$28:$K$1527&lt;=TransferLog!$J1000),AdmittedwithRecentDischarge!$K$28:$K$1527)))</f>
        <v/>
      </c>
      <c r="Y1000" s="224" t="b">
        <f t="shared" si="98"/>
        <v>0</v>
      </c>
      <c r="Z1000" s="208"/>
      <c r="AA1000" s="207" t="str">
        <f t="shared" si="95"/>
        <v/>
      </c>
      <c r="AB1000" s="212" t="b">
        <f t="shared" si="99"/>
        <v>0</v>
      </c>
      <c r="AC1000" s="213">
        <f t="shared" si="96"/>
        <v>0</v>
      </c>
      <c r="AD1000" s="298"/>
      <c r="AE1000" s="299"/>
      <c r="AF1000" s="21">
        <f t="shared" si="94"/>
        <v>0</v>
      </c>
    </row>
    <row r="1001" spans="1:32" s="21" customFormat="1" ht="16.5" customHeight="1">
      <c r="A1001" s="22"/>
      <c r="B1001" s="22"/>
      <c r="C1001" s="22"/>
      <c r="D1001" s="115">
        <f t="shared" si="93"/>
        <v>981</v>
      </c>
      <c r="E1001" s="248" t="str">
        <f t="array" ref="E1001">IF($F1001&lt;&gt;"",INDEX(DropDownLists!$K$10:$K$2516,MATCH($F1001,DropDownLists!$L$10:$L$2516,0)),"")</f>
        <v/>
      </c>
      <c r="F1001" s="116"/>
      <c r="G1001" s="118"/>
      <c r="I1001" s="144"/>
      <c r="J1001" s="141"/>
      <c r="K1001" s="145"/>
      <c r="L1001" s="146"/>
      <c r="M1001" s="195" t="str">
        <f t="array" ref="M1001">IF($L1001&lt;&gt;"",INDEX(DropDownLists!$H$10:$H$2516,MATCH($L1001,DropDownLists!$I$10:$I$2516,0)),"")</f>
        <v/>
      </c>
      <c r="N1001" s="148"/>
      <c r="O1001" s="148"/>
      <c r="P1001" s="146"/>
      <c r="Q1001" s="148" t="s">
        <v>190</v>
      </c>
      <c r="R1001" s="119" t="str">
        <f t="array" ref="R1001">IF(ISNA(VLOOKUP($F1001, AdmittedwithRecentDischarge!$I$28:$I$1527,1,FALSE)),"",MAX(IF((AdmittedwithRecentDischarge!$I$28:$I$1527=$F1001)*(AdmittedwithRecentDischarge!$M$28:$M$1527&lt;=TransferLog!$J1001),AdmittedwithRecentDischarge!$M$28:$M$1527)))</f>
        <v/>
      </c>
      <c r="S1001" s="120" t="str">
        <f t="array" ref="S1001">IF(ISNA(INDEX(AdmittedwithRecentDischarge!$AH$28:$AH$1527,MATCH($F1001&amp;$R1001,AdmittedwithRecentDischarge!$I$28:$I$1527&amp;AdmittedwithRecentDischarge!$M$28:$M$1527,0))),"", IF($R1001&lt;&gt;"",INDEX(AdmittedwithRecentDischarge!$AH$28:$AH$1527,MATCH($F1001&amp;$R1001,AdmittedwithRecentDischarge!$I$28:$I$1527&amp;AdmittedwithRecentDischarge!$M$28:$M$1527,0)),""))</f>
        <v/>
      </c>
      <c r="T1001" s="190">
        <f t="array" ref="T1001">IF(ISNA(INDEX(AdmittedwithRecentDischarge!$I$28:$W$1527, (MATCH($F1001&amp;$R1001,AdmittedwithRecentDischarge!$I$28:$I$1527&amp;AdmittedwithRecentDischarge!$M$28:$M$1527,0)))),"",INDEX(AdmittedwithRecentDischarge!$I$28:$W$1527, (MATCH($F1001&amp;$R1001,AdmittedwithRecentDischarge!$I$28:$I$1527&amp;AdmittedwithRecentDischarge!$M$28:$M$1527,0)),9))</f>
        <v>0</v>
      </c>
      <c r="U1001" s="191">
        <f t="array" ref="U1001">IF(ISNA(INDEX(AdmittedwithRecentDischarge!$I$28:$W$1527, (MATCH($F1001&amp;$R1001,AdmittedwithRecentDischarge!$I$28:$I$1527&amp;AdmittedwithRecentDischarge!$M$28:$M$1527,0)))),"",INDEX(AdmittedwithRecentDischarge!$I$28:$W$1527, (MATCH($F1001&amp;$R1001,AdmittedwithRecentDischarge!$I$28:$I$1527&amp;AdmittedwithRecentDischarge!$M$28:$M$1527,0)),11))</f>
        <v>0</v>
      </c>
      <c r="V1001" s="191">
        <f t="array" ref="V1001">IF(ISNA(INDEX(AdmittedwithRecentDischarge!$I$28:$W$1527, (MATCH($F1001&amp;$R1001,AdmittedwithRecentDischarge!$I$28:$I$1527&amp;AdmittedwithRecentDischarge!$M$28:$M$1527,0)))),"",INDEX(AdmittedwithRecentDischarge!$I$28:$W$1527, (MATCH($F1001&amp;$R1001,AdmittedwithRecentDischarge!$I$28:$I$1527&amp;AdmittedwithRecentDischarge!$M$28:$M$1527,0)),15))</f>
        <v>0</v>
      </c>
      <c r="W1001" s="228" t="b">
        <f t="shared" si="97"/>
        <v>0</v>
      </c>
      <c r="X1001" s="224" t="str">
        <f t="array" ref="X1001">IF(ISNA(VLOOKUP($F1001, AdmittedwithRecentDischarge!$I$28:$I$1527,1,FALSE)),"",MAX(IF((AdmittedwithRecentDischarge!$I$28:$I$1527=$F1001)*(AdmittedwithRecentDischarge!$K$28:$K$1527&lt;=TransferLog!$J1001),AdmittedwithRecentDischarge!$K$28:$K$1527)))</f>
        <v/>
      </c>
      <c r="Y1001" s="224" t="b">
        <f t="shared" si="98"/>
        <v>0</v>
      </c>
      <c r="Z1001" s="208"/>
      <c r="AA1001" s="207" t="str">
        <f t="shared" si="95"/>
        <v/>
      </c>
      <c r="AB1001" s="212" t="b">
        <f t="shared" si="99"/>
        <v>0</v>
      </c>
      <c r="AC1001" s="213">
        <f t="shared" si="96"/>
        <v>0</v>
      </c>
      <c r="AD1001" s="298"/>
      <c r="AE1001" s="299"/>
      <c r="AF1001" s="21">
        <f t="shared" si="94"/>
        <v>0</v>
      </c>
    </row>
    <row r="1002" spans="1:32" s="21" customFormat="1" ht="16.5" customHeight="1">
      <c r="A1002" s="22"/>
      <c r="B1002" s="22"/>
      <c r="C1002" s="22"/>
      <c r="D1002" s="115">
        <f t="shared" si="93"/>
        <v>982</v>
      </c>
      <c r="E1002" s="248" t="str">
        <f t="array" ref="E1002">IF($F1002&lt;&gt;"",INDEX(DropDownLists!$K$10:$K$2516,MATCH($F1002,DropDownLists!$L$10:$L$2516,0)),"")</f>
        <v/>
      </c>
      <c r="F1002" s="116"/>
      <c r="G1002" s="118"/>
      <c r="I1002" s="144"/>
      <c r="J1002" s="141"/>
      <c r="K1002" s="145"/>
      <c r="L1002" s="146"/>
      <c r="M1002" s="195" t="str">
        <f t="array" ref="M1002">IF($L1002&lt;&gt;"",INDEX(DropDownLists!$H$10:$H$2516,MATCH($L1002,DropDownLists!$I$10:$I$2516,0)),"")</f>
        <v/>
      </c>
      <c r="N1002" s="148"/>
      <c r="O1002" s="148"/>
      <c r="P1002" s="146"/>
      <c r="Q1002" s="148" t="s">
        <v>190</v>
      </c>
      <c r="R1002" s="119" t="str">
        <f t="array" ref="R1002">IF(ISNA(VLOOKUP($F1002, AdmittedwithRecentDischarge!$I$28:$I$1527,1,FALSE)),"",MAX(IF((AdmittedwithRecentDischarge!$I$28:$I$1527=$F1002)*(AdmittedwithRecentDischarge!$M$28:$M$1527&lt;=TransferLog!$J1002),AdmittedwithRecentDischarge!$M$28:$M$1527)))</f>
        <v/>
      </c>
      <c r="S1002" s="120" t="str">
        <f t="array" ref="S1002">IF(ISNA(INDEX(AdmittedwithRecentDischarge!$AH$28:$AH$1527,MATCH($F1002&amp;$R1002,AdmittedwithRecentDischarge!$I$28:$I$1527&amp;AdmittedwithRecentDischarge!$M$28:$M$1527,0))),"", IF($R1002&lt;&gt;"",INDEX(AdmittedwithRecentDischarge!$AH$28:$AH$1527,MATCH($F1002&amp;$R1002,AdmittedwithRecentDischarge!$I$28:$I$1527&amp;AdmittedwithRecentDischarge!$M$28:$M$1527,0)),""))</f>
        <v/>
      </c>
      <c r="T1002" s="190">
        <f t="array" ref="T1002">IF(ISNA(INDEX(AdmittedwithRecentDischarge!$I$28:$W$1527, (MATCH($F1002&amp;$R1002,AdmittedwithRecentDischarge!$I$28:$I$1527&amp;AdmittedwithRecentDischarge!$M$28:$M$1527,0)))),"",INDEX(AdmittedwithRecentDischarge!$I$28:$W$1527, (MATCH($F1002&amp;$R1002,AdmittedwithRecentDischarge!$I$28:$I$1527&amp;AdmittedwithRecentDischarge!$M$28:$M$1527,0)),9))</f>
        <v>0</v>
      </c>
      <c r="U1002" s="191">
        <f t="array" ref="U1002">IF(ISNA(INDEX(AdmittedwithRecentDischarge!$I$28:$W$1527, (MATCH($F1002&amp;$R1002,AdmittedwithRecentDischarge!$I$28:$I$1527&amp;AdmittedwithRecentDischarge!$M$28:$M$1527,0)))),"",INDEX(AdmittedwithRecentDischarge!$I$28:$W$1527, (MATCH($F1002&amp;$R1002,AdmittedwithRecentDischarge!$I$28:$I$1527&amp;AdmittedwithRecentDischarge!$M$28:$M$1527,0)),11))</f>
        <v>0</v>
      </c>
      <c r="V1002" s="191">
        <f t="array" ref="V1002">IF(ISNA(INDEX(AdmittedwithRecentDischarge!$I$28:$W$1527, (MATCH($F1002&amp;$R1002,AdmittedwithRecentDischarge!$I$28:$I$1527&amp;AdmittedwithRecentDischarge!$M$28:$M$1527,0)))),"",INDEX(AdmittedwithRecentDischarge!$I$28:$W$1527, (MATCH($F1002&amp;$R1002,AdmittedwithRecentDischarge!$I$28:$I$1527&amp;AdmittedwithRecentDischarge!$M$28:$M$1527,0)),15))</f>
        <v>0</v>
      </c>
      <c r="W1002" s="228" t="b">
        <f t="shared" si="97"/>
        <v>0</v>
      </c>
      <c r="X1002" s="224" t="str">
        <f t="array" ref="X1002">IF(ISNA(VLOOKUP($F1002, AdmittedwithRecentDischarge!$I$28:$I$1527,1,FALSE)),"",MAX(IF((AdmittedwithRecentDischarge!$I$28:$I$1527=$F1002)*(AdmittedwithRecentDischarge!$K$28:$K$1527&lt;=TransferLog!$J1002),AdmittedwithRecentDischarge!$K$28:$K$1527)))</f>
        <v/>
      </c>
      <c r="Y1002" s="224" t="b">
        <f t="shared" si="98"/>
        <v>0</v>
      </c>
      <c r="Z1002" s="208"/>
      <c r="AA1002" s="207" t="str">
        <f t="shared" si="95"/>
        <v/>
      </c>
      <c r="AB1002" s="212" t="b">
        <f t="shared" si="99"/>
        <v>0</v>
      </c>
      <c r="AC1002" s="213">
        <f t="shared" si="96"/>
        <v>0</v>
      </c>
      <c r="AD1002" s="298"/>
      <c r="AE1002" s="299"/>
      <c r="AF1002" s="21">
        <f t="shared" si="94"/>
        <v>0</v>
      </c>
    </row>
    <row r="1003" spans="1:32" s="21" customFormat="1" ht="16.5" customHeight="1">
      <c r="A1003" s="22"/>
      <c r="B1003" s="22"/>
      <c r="C1003" s="22"/>
      <c r="D1003" s="115">
        <f t="shared" si="93"/>
        <v>983</v>
      </c>
      <c r="E1003" s="248" t="str">
        <f t="array" ref="E1003">IF($F1003&lt;&gt;"",INDEX(DropDownLists!$K$10:$K$2516,MATCH($F1003,DropDownLists!$L$10:$L$2516,0)),"")</f>
        <v/>
      </c>
      <c r="F1003" s="116"/>
      <c r="G1003" s="118"/>
      <c r="I1003" s="144"/>
      <c r="J1003" s="141"/>
      <c r="K1003" s="145"/>
      <c r="L1003" s="146"/>
      <c r="M1003" s="195" t="str">
        <f t="array" ref="M1003">IF($L1003&lt;&gt;"",INDEX(DropDownLists!$H$10:$H$2516,MATCH($L1003,DropDownLists!$I$10:$I$2516,0)),"")</f>
        <v/>
      </c>
      <c r="N1003" s="148"/>
      <c r="O1003" s="148"/>
      <c r="P1003" s="146"/>
      <c r="Q1003" s="148" t="s">
        <v>190</v>
      </c>
      <c r="R1003" s="119" t="str">
        <f t="array" ref="R1003">IF(ISNA(VLOOKUP($F1003, AdmittedwithRecentDischarge!$I$28:$I$1527,1,FALSE)),"",MAX(IF((AdmittedwithRecentDischarge!$I$28:$I$1527=$F1003)*(AdmittedwithRecentDischarge!$M$28:$M$1527&lt;=TransferLog!$J1003),AdmittedwithRecentDischarge!$M$28:$M$1527)))</f>
        <v/>
      </c>
      <c r="S1003" s="120" t="str">
        <f t="array" ref="S1003">IF(ISNA(INDEX(AdmittedwithRecentDischarge!$AH$28:$AH$1527,MATCH($F1003&amp;$R1003,AdmittedwithRecentDischarge!$I$28:$I$1527&amp;AdmittedwithRecentDischarge!$M$28:$M$1527,0))),"", IF($R1003&lt;&gt;"",INDEX(AdmittedwithRecentDischarge!$AH$28:$AH$1527,MATCH($F1003&amp;$R1003,AdmittedwithRecentDischarge!$I$28:$I$1527&amp;AdmittedwithRecentDischarge!$M$28:$M$1527,0)),""))</f>
        <v/>
      </c>
      <c r="T1003" s="190">
        <f t="array" ref="T1003">IF(ISNA(INDEX(AdmittedwithRecentDischarge!$I$28:$W$1527, (MATCH($F1003&amp;$R1003,AdmittedwithRecentDischarge!$I$28:$I$1527&amp;AdmittedwithRecentDischarge!$M$28:$M$1527,0)))),"",INDEX(AdmittedwithRecentDischarge!$I$28:$W$1527, (MATCH($F1003&amp;$R1003,AdmittedwithRecentDischarge!$I$28:$I$1527&amp;AdmittedwithRecentDischarge!$M$28:$M$1527,0)),9))</f>
        <v>0</v>
      </c>
      <c r="U1003" s="191">
        <f t="array" ref="U1003">IF(ISNA(INDEX(AdmittedwithRecentDischarge!$I$28:$W$1527, (MATCH($F1003&amp;$R1003,AdmittedwithRecentDischarge!$I$28:$I$1527&amp;AdmittedwithRecentDischarge!$M$28:$M$1527,0)))),"",INDEX(AdmittedwithRecentDischarge!$I$28:$W$1527, (MATCH($F1003&amp;$R1003,AdmittedwithRecentDischarge!$I$28:$I$1527&amp;AdmittedwithRecentDischarge!$M$28:$M$1527,0)),11))</f>
        <v>0</v>
      </c>
      <c r="V1003" s="191">
        <f t="array" ref="V1003">IF(ISNA(INDEX(AdmittedwithRecentDischarge!$I$28:$W$1527, (MATCH($F1003&amp;$R1003,AdmittedwithRecentDischarge!$I$28:$I$1527&amp;AdmittedwithRecentDischarge!$M$28:$M$1527,0)))),"",INDEX(AdmittedwithRecentDischarge!$I$28:$W$1527, (MATCH($F1003&amp;$R1003,AdmittedwithRecentDischarge!$I$28:$I$1527&amp;AdmittedwithRecentDischarge!$M$28:$M$1527,0)),15))</f>
        <v>0</v>
      </c>
      <c r="W1003" s="228" t="b">
        <f t="shared" si="97"/>
        <v>0</v>
      </c>
      <c r="X1003" s="224" t="str">
        <f t="array" ref="X1003">IF(ISNA(VLOOKUP($F1003, AdmittedwithRecentDischarge!$I$28:$I$1527,1,FALSE)),"",MAX(IF((AdmittedwithRecentDischarge!$I$28:$I$1527=$F1003)*(AdmittedwithRecentDischarge!$K$28:$K$1527&lt;=TransferLog!$J1003),AdmittedwithRecentDischarge!$K$28:$K$1527)))</f>
        <v/>
      </c>
      <c r="Y1003" s="224" t="b">
        <f t="shared" si="98"/>
        <v>0</v>
      </c>
      <c r="Z1003" s="208"/>
      <c r="AA1003" s="207" t="str">
        <f t="shared" si="95"/>
        <v/>
      </c>
      <c r="AB1003" s="212" t="b">
        <f t="shared" si="99"/>
        <v>0</v>
      </c>
      <c r="AC1003" s="213">
        <f t="shared" si="96"/>
        <v>0</v>
      </c>
      <c r="AD1003" s="298"/>
      <c r="AE1003" s="299"/>
      <c r="AF1003" s="21">
        <f t="shared" si="94"/>
        <v>0</v>
      </c>
    </row>
    <row r="1004" spans="1:32" s="21" customFormat="1" ht="16.5" customHeight="1">
      <c r="A1004" s="22"/>
      <c r="B1004" s="22"/>
      <c r="C1004" s="22"/>
      <c r="D1004" s="115">
        <f t="shared" si="93"/>
        <v>984</v>
      </c>
      <c r="E1004" s="248" t="str">
        <f t="array" ref="E1004">IF($F1004&lt;&gt;"",INDEX(DropDownLists!$K$10:$K$2516,MATCH($F1004,DropDownLists!$L$10:$L$2516,0)),"")</f>
        <v/>
      </c>
      <c r="F1004" s="116"/>
      <c r="G1004" s="118"/>
      <c r="I1004" s="144"/>
      <c r="J1004" s="141"/>
      <c r="K1004" s="145"/>
      <c r="L1004" s="146"/>
      <c r="M1004" s="195" t="str">
        <f t="array" ref="M1004">IF($L1004&lt;&gt;"",INDEX(DropDownLists!$H$10:$H$2516,MATCH($L1004,DropDownLists!$I$10:$I$2516,0)),"")</f>
        <v/>
      </c>
      <c r="N1004" s="148"/>
      <c r="O1004" s="148"/>
      <c r="P1004" s="146"/>
      <c r="Q1004" s="148" t="s">
        <v>190</v>
      </c>
      <c r="R1004" s="119" t="str">
        <f t="array" ref="R1004">IF(ISNA(VLOOKUP($F1004, AdmittedwithRecentDischarge!$I$28:$I$1527,1,FALSE)),"",MAX(IF((AdmittedwithRecentDischarge!$I$28:$I$1527=$F1004)*(AdmittedwithRecentDischarge!$M$28:$M$1527&lt;=TransferLog!$J1004),AdmittedwithRecentDischarge!$M$28:$M$1527)))</f>
        <v/>
      </c>
      <c r="S1004" s="120" t="str">
        <f t="array" ref="S1004">IF(ISNA(INDEX(AdmittedwithRecentDischarge!$AH$28:$AH$1527,MATCH($F1004&amp;$R1004,AdmittedwithRecentDischarge!$I$28:$I$1527&amp;AdmittedwithRecentDischarge!$M$28:$M$1527,0))),"", IF($R1004&lt;&gt;"",INDEX(AdmittedwithRecentDischarge!$AH$28:$AH$1527,MATCH($F1004&amp;$R1004,AdmittedwithRecentDischarge!$I$28:$I$1527&amp;AdmittedwithRecentDischarge!$M$28:$M$1527,0)),""))</f>
        <v/>
      </c>
      <c r="T1004" s="190">
        <f t="array" ref="T1004">IF(ISNA(INDEX(AdmittedwithRecentDischarge!$I$28:$W$1527, (MATCH($F1004&amp;$R1004,AdmittedwithRecentDischarge!$I$28:$I$1527&amp;AdmittedwithRecentDischarge!$M$28:$M$1527,0)))),"",INDEX(AdmittedwithRecentDischarge!$I$28:$W$1527, (MATCH($F1004&amp;$R1004,AdmittedwithRecentDischarge!$I$28:$I$1527&amp;AdmittedwithRecentDischarge!$M$28:$M$1527,0)),9))</f>
        <v>0</v>
      </c>
      <c r="U1004" s="191">
        <f t="array" ref="U1004">IF(ISNA(INDEX(AdmittedwithRecentDischarge!$I$28:$W$1527, (MATCH($F1004&amp;$R1004,AdmittedwithRecentDischarge!$I$28:$I$1527&amp;AdmittedwithRecentDischarge!$M$28:$M$1527,0)))),"",INDEX(AdmittedwithRecentDischarge!$I$28:$W$1527, (MATCH($F1004&amp;$R1004,AdmittedwithRecentDischarge!$I$28:$I$1527&amp;AdmittedwithRecentDischarge!$M$28:$M$1527,0)),11))</f>
        <v>0</v>
      </c>
      <c r="V1004" s="191">
        <f t="array" ref="V1004">IF(ISNA(INDEX(AdmittedwithRecentDischarge!$I$28:$W$1527, (MATCH($F1004&amp;$R1004,AdmittedwithRecentDischarge!$I$28:$I$1527&amp;AdmittedwithRecentDischarge!$M$28:$M$1527,0)))),"",INDEX(AdmittedwithRecentDischarge!$I$28:$W$1527, (MATCH($F1004&amp;$R1004,AdmittedwithRecentDischarge!$I$28:$I$1527&amp;AdmittedwithRecentDischarge!$M$28:$M$1527,0)),15))</f>
        <v>0</v>
      </c>
      <c r="W1004" s="228" t="b">
        <f t="shared" si="97"/>
        <v>0</v>
      </c>
      <c r="X1004" s="224" t="str">
        <f t="array" ref="X1004">IF(ISNA(VLOOKUP($F1004, AdmittedwithRecentDischarge!$I$28:$I$1527,1,FALSE)),"",MAX(IF((AdmittedwithRecentDischarge!$I$28:$I$1527=$F1004)*(AdmittedwithRecentDischarge!$K$28:$K$1527&lt;=TransferLog!$J1004),AdmittedwithRecentDischarge!$K$28:$K$1527)))</f>
        <v/>
      </c>
      <c r="Y1004" s="224" t="b">
        <f t="shared" si="98"/>
        <v>0</v>
      </c>
      <c r="Z1004" s="208"/>
      <c r="AA1004" s="207" t="str">
        <f t="shared" si="95"/>
        <v/>
      </c>
      <c r="AB1004" s="212" t="b">
        <f t="shared" si="99"/>
        <v>0</v>
      </c>
      <c r="AC1004" s="213">
        <f t="shared" si="96"/>
        <v>0</v>
      </c>
      <c r="AD1004" s="298"/>
      <c r="AE1004" s="299"/>
      <c r="AF1004" s="21">
        <f t="shared" si="94"/>
        <v>0</v>
      </c>
    </row>
    <row r="1005" spans="1:32" s="21" customFormat="1" ht="16.5" customHeight="1">
      <c r="A1005" s="22"/>
      <c r="B1005" s="22"/>
      <c r="C1005" s="22"/>
      <c r="D1005" s="115">
        <f t="shared" ref="D1005:D1036" si="100">ROW()-20</f>
        <v>985</v>
      </c>
      <c r="E1005" s="248" t="str">
        <f t="array" ref="E1005">IF($F1005&lt;&gt;"",INDEX(DropDownLists!$K$10:$K$2516,MATCH($F1005,DropDownLists!$L$10:$L$2516,0)),"")</f>
        <v/>
      </c>
      <c r="F1005" s="116"/>
      <c r="G1005" s="118"/>
      <c r="I1005" s="144"/>
      <c r="J1005" s="141"/>
      <c r="K1005" s="145"/>
      <c r="L1005" s="146"/>
      <c r="M1005" s="195" t="str">
        <f t="array" ref="M1005">IF($L1005&lt;&gt;"",INDEX(DropDownLists!$H$10:$H$2516,MATCH($L1005,DropDownLists!$I$10:$I$2516,0)),"")</f>
        <v/>
      </c>
      <c r="N1005" s="148"/>
      <c r="O1005" s="148"/>
      <c r="P1005" s="146"/>
      <c r="Q1005" s="148" t="s">
        <v>190</v>
      </c>
      <c r="R1005" s="119" t="str">
        <f t="array" ref="R1005">IF(ISNA(VLOOKUP($F1005, AdmittedwithRecentDischarge!$I$28:$I$1527,1,FALSE)),"",MAX(IF((AdmittedwithRecentDischarge!$I$28:$I$1527=$F1005)*(AdmittedwithRecentDischarge!$M$28:$M$1527&lt;=TransferLog!$J1005),AdmittedwithRecentDischarge!$M$28:$M$1527)))</f>
        <v/>
      </c>
      <c r="S1005" s="120" t="str">
        <f t="array" ref="S1005">IF(ISNA(INDEX(AdmittedwithRecentDischarge!$AH$28:$AH$1527,MATCH($F1005&amp;$R1005,AdmittedwithRecentDischarge!$I$28:$I$1527&amp;AdmittedwithRecentDischarge!$M$28:$M$1527,0))),"", IF($R1005&lt;&gt;"",INDEX(AdmittedwithRecentDischarge!$AH$28:$AH$1527,MATCH($F1005&amp;$R1005,AdmittedwithRecentDischarge!$I$28:$I$1527&amp;AdmittedwithRecentDischarge!$M$28:$M$1527,0)),""))</f>
        <v/>
      </c>
      <c r="T1005" s="190">
        <f t="array" ref="T1005">IF(ISNA(INDEX(AdmittedwithRecentDischarge!$I$28:$W$1527, (MATCH($F1005&amp;$R1005,AdmittedwithRecentDischarge!$I$28:$I$1527&amp;AdmittedwithRecentDischarge!$M$28:$M$1527,0)))),"",INDEX(AdmittedwithRecentDischarge!$I$28:$W$1527, (MATCH($F1005&amp;$R1005,AdmittedwithRecentDischarge!$I$28:$I$1527&amp;AdmittedwithRecentDischarge!$M$28:$M$1527,0)),9))</f>
        <v>0</v>
      </c>
      <c r="U1005" s="191">
        <f t="array" ref="U1005">IF(ISNA(INDEX(AdmittedwithRecentDischarge!$I$28:$W$1527, (MATCH($F1005&amp;$R1005,AdmittedwithRecentDischarge!$I$28:$I$1527&amp;AdmittedwithRecentDischarge!$M$28:$M$1527,0)))),"",INDEX(AdmittedwithRecentDischarge!$I$28:$W$1527, (MATCH($F1005&amp;$R1005,AdmittedwithRecentDischarge!$I$28:$I$1527&amp;AdmittedwithRecentDischarge!$M$28:$M$1527,0)),11))</f>
        <v>0</v>
      </c>
      <c r="V1005" s="191">
        <f t="array" ref="V1005">IF(ISNA(INDEX(AdmittedwithRecentDischarge!$I$28:$W$1527, (MATCH($F1005&amp;$R1005,AdmittedwithRecentDischarge!$I$28:$I$1527&amp;AdmittedwithRecentDischarge!$M$28:$M$1527,0)))),"",INDEX(AdmittedwithRecentDischarge!$I$28:$W$1527, (MATCH($F1005&amp;$R1005,AdmittedwithRecentDischarge!$I$28:$I$1527&amp;AdmittedwithRecentDischarge!$M$28:$M$1527,0)),15))</f>
        <v>0</v>
      </c>
      <c r="W1005" s="228" t="b">
        <f t="shared" si="97"/>
        <v>0</v>
      </c>
      <c r="X1005" s="224" t="str">
        <f t="array" ref="X1005">IF(ISNA(VLOOKUP($F1005, AdmittedwithRecentDischarge!$I$28:$I$1527,1,FALSE)),"",MAX(IF((AdmittedwithRecentDischarge!$I$28:$I$1527=$F1005)*(AdmittedwithRecentDischarge!$K$28:$K$1527&lt;=TransferLog!$J1005),AdmittedwithRecentDischarge!$K$28:$K$1527)))</f>
        <v/>
      </c>
      <c r="Y1005" s="224" t="b">
        <f t="shared" si="98"/>
        <v>0</v>
      </c>
      <c r="Z1005" s="208"/>
      <c r="AA1005" s="207" t="str">
        <f t="shared" si="95"/>
        <v/>
      </c>
      <c r="AB1005" s="212" t="b">
        <f t="shared" si="99"/>
        <v>0</v>
      </c>
      <c r="AC1005" s="213">
        <f t="shared" si="96"/>
        <v>0</v>
      </c>
      <c r="AD1005" s="298"/>
      <c r="AE1005" s="299"/>
      <c r="AF1005" s="21">
        <f t="shared" ref="AF1005:AF1036" si="101">IF(OR(($P1005="Admitted, inpatient"), ($P1005="Admitted, status uncertain")),1,0)</f>
        <v>0</v>
      </c>
    </row>
    <row r="1006" spans="1:32" s="21" customFormat="1" ht="16.5" customHeight="1">
      <c r="A1006" s="22"/>
      <c r="B1006" s="22"/>
      <c r="C1006" s="22"/>
      <c r="D1006" s="115">
        <f t="shared" si="100"/>
        <v>986</v>
      </c>
      <c r="E1006" s="248" t="str">
        <f t="array" ref="E1006">IF($F1006&lt;&gt;"",INDEX(DropDownLists!$K$10:$K$2516,MATCH($F1006,DropDownLists!$L$10:$L$2516,0)),"")</f>
        <v/>
      </c>
      <c r="F1006" s="116"/>
      <c r="G1006" s="118"/>
      <c r="I1006" s="144"/>
      <c r="J1006" s="141"/>
      <c r="K1006" s="145"/>
      <c r="L1006" s="146"/>
      <c r="M1006" s="195" t="str">
        <f t="array" ref="M1006">IF($L1006&lt;&gt;"",INDEX(DropDownLists!$H$10:$H$2516,MATCH($L1006,DropDownLists!$I$10:$I$2516,0)),"")</f>
        <v/>
      </c>
      <c r="N1006" s="148"/>
      <c r="O1006" s="148"/>
      <c r="P1006" s="146"/>
      <c r="Q1006" s="148" t="s">
        <v>190</v>
      </c>
      <c r="R1006" s="119" t="str">
        <f t="array" ref="R1006">IF(ISNA(VLOOKUP($F1006, AdmittedwithRecentDischarge!$I$28:$I$1527,1,FALSE)),"",MAX(IF((AdmittedwithRecentDischarge!$I$28:$I$1527=$F1006)*(AdmittedwithRecentDischarge!$M$28:$M$1527&lt;=TransferLog!$J1006),AdmittedwithRecentDischarge!$M$28:$M$1527)))</f>
        <v/>
      </c>
      <c r="S1006" s="120" t="str">
        <f t="array" ref="S1006">IF(ISNA(INDEX(AdmittedwithRecentDischarge!$AH$28:$AH$1527,MATCH($F1006&amp;$R1006,AdmittedwithRecentDischarge!$I$28:$I$1527&amp;AdmittedwithRecentDischarge!$M$28:$M$1527,0))),"", IF($R1006&lt;&gt;"",INDEX(AdmittedwithRecentDischarge!$AH$28:$AH$1527,MATCH($F1006&amp;$R1006,AdmittedwithRecentDischarge!$I$28:$I$1527&amp;AdmittedwithRecentDischarge!$M$28:$M$1527,0)),""))</f>
        <v/>
      </c>
      <c r="T1006" s="190">
        <f t="array" ref="T1006">IF(ISNA(INDEX(AdmittedwithRecentDischarge!$I$28:$W$1527, (MATCH($F1006&amp;$R1006,AdmittedwithRecentDischarge!$I$28:$I$1527&amp;AdmittedwithRecentDischarge!$M$28:$M$1527,0)))),"",INDEX(AdmittedwithRecentDischarge!$I$28:$W$1527, (MATCH($F1006&amp;$R1006,AdmittedwithRecentDischarge!$I$28:$I$1527&amp;AdmittedwithRecentDischarge!$M$28:$M$1527,0)),9))</f>
        <v>0</v>
      </c>
      <c r="U1006" s="191">
        <f t="array" ref="U1006">IF(ISNA(INDEX(AdmittedwithRecentDischarge!$I$28:$W$1527, (MATCH($F1006&amp;$R1006,AdmittedwithRecentDischarge!$I$28:$I$1527&amp;AdmittedwithRecentDischarge!$M$28:$M$1527,0)))),"",INDEX(AdmittedwithRecentDischarge!$I$28:$W$1527, (MATCH($F1006&amp;$R1006,AdmittedwithRecentDischarge!$I$28:$I$1527&amp;AdmittedwithRecentDischarge!$M$28:$M$1527,0)),11))</f>
        <v>0</v>
      </c>
      <c r="V1006" s="191">
        <f t="array" ref="V1006">IF(ISNA(INDEX(AdmittedwithRecentDischarge!$I$28:$W$1527, (MATCH($F1006&amp;$R1006,AdmittedwithRecentDischarge!$I$28:$I$1527&amp;AdmittedwithRecentDischarge!$M$28:$M$1527,0)))),"",INDEX(AdmittedwithRecentDischarge!$I$28:$W$1527, (MATCH($F1006&amp;$R1006,AdmittedwithRecentDischarge!$I$28:$I$1527&amp;AdmittedwithRecentDischarge!$M$28:$M$1527,0)),15))</f>
        <v>0</v>
      </c>
      <c r="W1006" s="228" t="b">
        <f t="shared" si="97"/>
        <v>0</v>
      </c>
      <c r="X1006" s="224" t="str">
        <f t="array" ref="X1006">IF(ISNA(VLOOKUP($F1006, AdmittedwithRecentDischarge!$I$28:$I$1527,1,FALSE)),"",MAX(IF((AdmittedwithRecentDischarge!$I$28:$I$1527=$F1006)*(AdmittedwithRecentDischarge!$K$28:$K$1527&lt;=TransferLog!$J1006),AdmittedwithRecentDischarge!$K$28:$K$1527)))</f>
        <v/>
      </c>
      <c r="Y1006" s="224" t="b">
        <f t="shared" si="98"/>
        <v>0</v>
      </c>
      <c r="Z1006" s="208"/>
      <c r="AA1006" s="207" t="str">
        <f t="shared" si="95"/>
        <v/>
      </c>
      <c r="AB1006" s="212" t="b">
        <f t="shared" si="99"/>
        <v>0</v>
      </c>
      <c r="AC1006" s="213">
        <f t="shared" si="96"/>
        <v>0</v>
      </c>
      <c r="AD1006" s="298"/>
      <c r="AE1006" s="299"/>
      <c r="AF1006" s="21">
        <f t="shared" si="101"/>
        <v>0</v>
      </c>
    </row>
    <row r="1007" spans="1:32" s="21" customFormat="1" ht="16.5" customHeight="1">
      <c r="A1007" s="22"/>
      <c r="B1007" s="22"/>
      <c r="C1007" s="22"/>
      <c r="D1007" s="115">
        <f t="shared" si="100"/>
        <v>987</v>
      </c>
      <c r="E1007" s="248" t="str">
        <f t="array" ref="E1007">IF($F1007&lt;&gt;"",INDEX(DropDownLists!$K$10:$K$2516,MATCH($F1007,DropDownLists!$L$10:$L$2516,0)),"")</f>
        <v/>
      </c>
      <c r="F1007" s="116"/>
      <c r="G1007" s="118"/>
      <c r="I1007" s="144"/>
      <c r="J1007" s="141"/>
      <c r="K1007" s="145"/>
      <c r="L1007" s="146"/>
      <c r="M1007" s="195" t="str">
        <f t="array" ref="M1007">IF($L1007&lt;&gt;"",INDEX(DropDownLists!$H$10:$H$2516,MATCH($L1007,DropDownLists!$I$10:$I$2516,0)),"")</f>
        <v/>
      </c>
      <c r="N1007" s="148"/>
      <c r="O1007" s="148"/>
      <c r="P1007" s="146"/>
      <c r="Q1007" s="148" t="s">
        <v>190</v>
      </c>
      <c r="R1007" s="119" t="str">
        <f t="array" ref="R1007">IF(ISNA(VLOOKUP($F1007, AdmittedwithRecentDischarge!$I$28:$I$1527,1,FALSE)),"",MAX(IF((AdmittedwithRecentDischarge!$I$28:$I$1527=$F1007)*(AdmittedwithRecentDischarge!$M$28:$M$1527&lt;=TransferLog!$J1007),AdmittedwithRecentDischarge!$M$28:$M$1527)))</f>
        <v/>
      </c>
      <c r="S1007" s="120" t="str">
        <f t="array" ref="S1007">IF(ISNA(INDEX(AdmittedwithRecentDischarge!$AH$28:$AH$1527,MATCH($F1007&amp;$R1007,AdmittedwithRecentDischarge!$I$28:$I$1527&amp;AdmittedwithRecentDischarge!$M$28:$M$1527,0))),"", IF($R1007&lt;&gt;"",INDEX(AdmittedwithRecentDischarge!$AH$28:$AH$1527,MATCH($F1007&amp;$R1007,AdmittedwithRecentDischarge!$I$28:$I$1527&amp;AdmittedwithRecentDischarge!$M$28:$M$1527,0)),""))</f>
        <v/>
      </c>
      <c r="T1007" s="190">
        <f t="array" ref="T1007">IF(ISNA(INDEX(AdmittedwithRecentDischarge!$I$28:$W$1527, (MATCH($F1007&amp;$R1007,AdmittedwithRecentDischarge!$I$28:$I$1527&amp;AdmittedwithRecentDischarge!$M$28:$M$1527,0)))),"",INDEX(AdmittedwithRecentDischarge!$I$28:$W$1527, (MATCH($F1007&amp;$R1007,AdmittedwithRecentDischarge!$I$28:$I$1527&amp;AdmittedwithRecentDischarge!$M$28:$M$1527,0)),9))</f>
        <v>0</v>
      </c>
      <c r="U1007" s="191">
        <f t="array" ref="U1007">IF(ISNA(INDEX(AdmittedwithRecentDischarge!$I$28:$W$1527, (MATCH($F1007&amp;$R1007,AdmittedwithRecentDischarge!$I$28:$I$1527&amp;AdmittedwithRecentDischarge!$M$28:$M$1527,0)))),"",INDEX(AdmittedwithRecentDischarge!$I$28:$W$1527, (MATCH($F1007&amp;$R1007,AdmittedwithRecentDischarge!$I$28:$I$1527&amp;AdmittedwithRecentDischarge!$M$28:$M$1527,0)),11))</f>
        <v>0</v>
      </c>
      <c r="V1007" s="191">
        <f t="array" ref="V1007">IF(ISNA(INDEX(AdmittedwithRecentDischarge!$I$28:$W$1527, (MATCH($F1007&amp;$R1007,AdmittedwithRecentDischarge!$I$28:$I$1527&amp;AdmittedwithRecentDischarge!$M$28:$M$1527,0)))),"",INDEX(AdmittedwithRecentDischarge!$I$28:$W$1527, (MATCH($F1007&amp;$R1007,AdmittedwithRecentDischarge!$I$28:$I$1527&amp;AdmittedwithRecentDischarge!$M$28:$M$1527,0)),15))</f>
        <v>0</v>
      </c>
      <c r="W1007" s="228" t="b">
        <f t="shared" si="97"/>
        <v>0</v>
      </c>
      <c r="X1007" s="224" t="str">
        <f t="array" ref="X1007">IF(ISNA(VLOOKUP($F1007, AdmittedwithRecentDischarge!$I$28:$I$1527,1,FALSE)),"",MAX(IF((AdmittedwithRecentDischarge!$I$28:$I$1527=$F1007)*(AdmittedwithRecentDischarge!$K$28:$K$1527&lt;=TransferLog!$J1007),AdmittedwithRecentDischarge!$K$28:$K$1527)))</f>
        <v/>
      </c>
      <c r="Y1007" s="224" t="b">
        <f t="shared" si="98"/>
        <v>0</v>
      </c>
      <c r="Z1007" s="208"/>
      <c r="AA1007" s="207" t="str">
        <f t="shared" si="95"/>
        <v/>
      </c>
      <c r="AB1007" s="212" t="b">
        <f t="shared" si="99"/>
        <v>0</v>
      </c>
      <c r="AC1007" s="213">
        <f t="shared" si="96"/>
        <v>0</v>
      </c>
      <c r="AD1007" s="298"/>
      <c r="AE1007" s="299"/>
      <c r="AF1007" s="21">
        <f t="shared" si="101"/>
        <v>0</v>
      </c>
    </row>
    <row r="1008" spans="1:32" s="21" customFormat="1" ht="16.5" customHeight="1">
      <c r="A1008" s="22"/>
      <c r="B1008" s="22"/>
      <c r="C1008" s="22"/>
      <c r="D1008" s="115">
        <f t="shared" si="100"/>
        <v>988</v>
      </c>
      <c r="E1008" s="248" t="str">
        <f t="array" ref="E1008">IF($F1008&lt;&gt;"",INDEX(DropDownLists!$K$10:$K$2516,MATCH($F1008,DropDownLists!$L$10:$L$2516,0)),"")</f>
        <v/>
      </c>
      <c r="F1008" s="116"/>
      <c r="G1008" s="118"/>
      <c r="I1008" s="144"/>
      <c r="J1008" s="141"/>
      <c r="K1008" s="145"/>
      <c r="L1008" s="146"/>
      <c r="M1008" s="195" t="str">
        <f t="array" ref="M1008">IF($L1008&lt;&gt;"",INDEX(DropDownLists!$H$10:$H$2516,MATCH($L1008,DropDownLists!$I$10:$I$2516,0)),"")</f>
        <v/>
      </c>
      <c r="N1008" s="148"/>
      <c r="O1008" s="148"/>
      <c r="P1008" s="146"/>
      <c r="Q1008" s="148" t="s">
        <v>190</v>
      </c>
      <c r="R1008" s="119" t="str">
        <f t="array" ref="R1008">IF(ISNA(VLOOKUP($F1008, AdmittedwithRecentDischarge!$I$28:$I$1527,1,FALSE)),"",MAX(IF((AdmittedwithRecentDischarge!$I$28:$I$1527=$F1008)*(AdmittedwithRecentDischarge!$M$28:$M$1527&lt;=TransferLog!$J1008),AdmittedwithRecentDischarge!$M$28:$M$1527)))</f>
        <v/>
      </c>
      <c r="S1008" s="120" t="str">
        <f t="array" ref="S1008">IF(ISNA(INDEX(AdmittedwithRecentDischarge!$AH$28:$AH$1527,MATCH($F1008&amp;$R1008,AdmittedwithRecentDischarge!$I$28:$I$1527&amp;AdmittedwithRecentDischarge!$M$28:$M$1527,0))),"", IF($R1008&lt;&gt;"",INDEX(AdmittedwithRecentDischarge!$AH$28:$AH$1527,MATCH($F1008&amp;$R1008,AdmittedwithRecentDischarge!$I$28:$I$1527&amp;AdmittedwithRecentDischarge!$M$28:$M$1527,0)),""))</f>
        <v/>
      </c>
      <c r="T1008" s="190">
        <f t="array" ref="T1008">IF(ISNA(INDEX(AdmittedwithRecentDischarge!$I$28:$W$1527, (MATCH($F1008&amp;$R1008,AdmittedwithRecentDischarge!$I$28:$I$1527&amp;AdmittedwithRecentDischarge!$M$28:$M$1527,0)))),"",INDEX(AdmittedwithRecentDischarge!$I$28:$W$1527, (MATCH($F1008&amp;$R1008,AdmittedwithRecentDischarge!$I$28:$I$1527&amp;AdmittedwithRecentDischarge!$M$28:$M$1527,0)),9))</f>
        <v>0</v>
      </c>
      <c r="U1008" s="191">
        <f t="array" ref="U1008">IF(ISNA(INDEX(AdmittedwithRecentDischarge!$I$28:$W$1527, (MATCH($F1008&amp;$R1008,AdmittedwithRecentDischarge!$I$28:$I$1527&amp;AdmittedwithRecentDischarge!$M$28:$M$1527,0)))),"",INDEX(AdmittedwithRecentDischarge!$I$28:$W$1527, (MATCH($F1008&amp;$R1008,AdmittedwithRecentDischarge!$I$28:$I$1527&amp;AdmittedwithRecentDischarge!$M$28:$M$1527,0)),11))</f>
        <v>0</v>
      </c>
      <c r="V1008" s="191">
        <f t="array" ref="V1008">IF(ISNA(INDEX(AdmittedwithRecentDischarge!$I$28:$W$1527, (MATCH($F1008&amp;$R1008,AdmittedwithRecentDischarge!$I$28:$I$1527&amp;AdmittedwithRecentDischarge!$M$28:$M$1527,0)))),"",INDEX(AdmittedwithRecentDischarge!$I$28:$W$1527, (MATCH($F1008&amp;$R1008,AdmittedwithRecentDischarge!$I$28:$I$1527&amp;AdmittedwithRecentDischarge!$M$28:$M$1527,0)),15))</f>
        <v>0</v>
      </c>
      <c r="W1008" s="228" t="b">
        <f t="shared" si="97"/>
        <v>0</v>
      </c>
      <c r="X1008" s="224" t="str">
        <f t="array" ref="X1008">IF(ISNA(VLOOKUP($F1008, AdmittedwithRecentDischarge!$I$28:$I$1527,1,FALSE)),"",MAX(IF((AdmittedwithRecentDischarge!$I$28:$I$1527=$F1008)*(AdmittedwithRecentDischarge!$K$28:$K$1527&lt;=TransferLog!$J1008),AdmittedwithRecentDischarge!$K$28:$K$1527)))</f>
        <v/>
      </c>
      <c r="Y1008" s="224" t="b">
        <f t="shared" si="98"/>
        <v>0</v>
      </c>
      <c r="Z1008" s="208"/>
      <c r="AA1008" s="207" t="str">
        <f t="shared" si="95"/>
        <v/>
      </c>
      <c r="AB1008" s="212" t="b">
        <f t="shared" si="99"/>
        <v>0</v>
      </c>
      <c r="AC1008" s="213">
        <f t="shared" si="96"/>
        <v>0</v>
      </c>
      <c r="AD1008" s="298"/>
      <c r="AE1008" s="299"/>
      <c r="AF1008" s="21">
        <f t="shared" si="101"/>
        <v>0</v>
      </c>
    </row>
    <row r="1009" spans="1:32" s="21" customFormat="1" ht="16.5" customHeight="1">
      <c r="A1009" s="22"/>
      <c r="B1009" s="22"/>
      <c r="C1009" s="22"/>
      <c r="D1009" s="115">
        <f t="shared" si="100"/>
        <v>989</v>
      </c>
      <c r="E1009" s="248" t="str">
        <f t="array" ref="E1009">IF($F1009&lt;&gt;"",INDEX(DropDownLists!$K$10:$K$2516,MATCH($F1009,DropDownLists!$L$10:$L$2516,0)),"")</f>
        <v/>
      </c>
      <c r="F1009" s="116"/>
      <c r="G1009" s="118"/>
      <c r="I1009" s="144"/>
      <c r="J1009" s="141"/>
      <c r="K1009" s="145"/>
      <c r="L1009" s="146"/>
      <c r="M1009" s="195" t="str">
        <f t="array" ref="M1009">IF($L1009&lt;&gt;"",INDEX(DropDownLists!$H$10:$H$2516,MATCH($L1009,DropDownLists!$I$10:$I$2516,0)),"")</f>
        <v/>
      </c>
      <c r="N1009" s="148"/>
      <c r="O1009" s="148"/>
      <c r="P1009" s="146"/>
      <c r="Q1009" s="148" t="s">
        <v>190</v>
      </c>
      <c r="R1009" s="119" t="str">
        <f t="array" ref="R1009">IF(ISNA(VLOOKUP($F1009, AdmittedwithRecentDischarge!$I$28:$I$1527,1,FALSE)),"",MAX(IF((AdmittedwithRecentDischarge!$I$28:$I$1527=$F1009)*(AdmittedwithRecentDischarge!$M$28:$M$1527&lt;=TransferLog!$J1009),AdmittedwithRecentDischarge!$M$28:$M$1527)))</f>
        <v/>
      </c>
      <c r="S1009" s="120" t="str">
        <f t="array" ref="S1009">IF(ISNA(INDEX(AdmittedwithRecentDischarge!$AH$28:$AH$1527,MATCH($F1009&amp;$R1009,AdmittedwithRecentDischarge!$I$28:$I$1527&amp;AdmittedwithRecentDischarge!$M$28:$M$1527,0))),"", IF($R1009&lt;&gt;"",INDEX(AdmittedwithRecentDischarge!$AH$28:$AH$1527,MATCH($F1009&amp;$R1009,AdmittedwithRecentDischarge!$I$28:$I$1527&amp;AdmittedwithRecentDischarge!$M$28:$M$1527,0)),""))</f>
        <v/>
      </c>
      <c r="T1009" s="190">
        <f t="array" ref="T1009">IF(ISNA(INDEX(AdmittedwithRecentDischarge!$I$28:$W$1527, (MATCH($F1009&amp;$R1009,AdmittedwithRecentDischarge!$I$28:$I$1527&amp;AdmittedwithRecentDischarge!$M$28:$M$1527,0)))),"",INDEX(AdmittedwithRecentDischarge!$I$28:$W$1527, (MATCH($F1009&amp;$R1009,AdmittedwithRecentDischarge!$I$28:$I$1527&amp;AdmittedwithRecentDischarge!$M$28:$M$1527,0)),9))</f>
        <v>0</v>
      </c>
      <c r="U1009" s="191">
        <f t="array" ref="U1009">IF(ISNA(INDEX(AdmittedwithRecentDischarge!$I$28:$W$1527, (MATCH($F1009&amp;$R1009,AdmittedwithRecentDischarge!$I$28:$I$1527&amp;AdmittedwithRecentDischarge!$M$28:$M$1527,0)))),"",INDEX(AdmittedwithRecentDischarge!$I$28:$W$1527, (MATCH($F1009&amp;$R1009,AdmittedwithRecentDischarge!$I$28:$I$1527&amp;AdmittedwithRecentDischarge!$M$28:$M$1527,0)),11))</f>
        <v>0</v>
      </c>
      <c r="V1009" s="191">
        <f t="array" ref="V1009">IF(ISNA(INDEX(AdmittedwithRecentDischarge!$I$28:$W$1527, (MATCH($F1009&amp;$R1009,AdmittedwithRecentDischarge!$I$28:$I$1527&amp;AdmittedwithRecentDischarge!$M$28:$M$1527,0)))),"",INDEX(AdmittedwithRecentDischarge!$I$28:$W$1527, (MATCH($F1009&amp;$R1009,AdmittedwithRecentDischarge!$I$28:$I$1527&amp;AdmittedwithRecentDischarge!$M$28:$M$1527,0)),15))</f>
        <v>0</v>
      </c>
      <c r="W1009" s="228" t="b">
        <f t="shared" si="97"/>
        <v>0</v>
      </c>
      <c r="X1009" s="224" t="str">
        <f t="array" ref="X1009">IF(ISNA(VLOOKUP($F1009, AdmittedwithRecentDischarge!$I$28:$I$1527,1,FALSE)),"",MAX(IF((AdmittedwithRecentDischarge!$I$28:$I$1527=$F1009)*(AdmittedwithRecentDischarge!$K$28:$K$1527&lt;=TransferLog!$J1009),AdmittedwithRecentDischarge!$K$28:$K$1527)))</f>
        <v/>
      </c>
      <c r="Y1009" s="224" t="b">
        <f t="shared" si="98"/>
        <v>0</v>
      </c>
      <c r="Z1009" s="208"/>
      <c r="AA1009" s="207" t="str">
        <f t="shared" si="95"/>
        <v/>
      </c>
      <c r="AB1009" s="212" t="b">
        <f t="shared" si="99"/>
        <v>0</v>
      </c>
      <c r="AC1009" s="213">
        <f t="shared" si="96"/>
        <v>0</v>
      </c>
      <c r="AD1009" s="298"/>
      <c r="AE1009" s="299"/>
      <c r="AF1009" s="21">
        <f t="shared" si="101"/>
        <v>0</v>
      </c>
    </row>
    <row r="1010" spans="1:32" s="21" customFormat="1" ht="16.5" customHeight="1">
      <c r="A1010" s="22"/>
      <c r="B1010" s="22"/>
      <c r="C1010" s="22"/>
      <c r="D1010" s="115">
        <f t="shared" si="100"/>
        <v>990</v>
      </c>
      <c r="E1010" s="248" t="str">
        <f t="array" ref="E1010">IF($F1010&lt;&gt;"",INDEX(DropDownLists!$K$10:$K$2516,MATCH($F1010,DropDownLists!$L$10:$L$2516,0)),"")</f>
        <v/>
      </c>
      <c r="F1010" s="116"/>
      <c r="G1010" s="118"/>
      <c r="I1010" s="144"/>
      <c r="J1010" s="141"/>
      <c r="K1010" s="145"/>
      <c r="L1010" s="146"/>
      <c r="M1010" s="195" t="str">
        <f t="array" ref="M1010">IF($L1010&lt;&gt;"",INDEX(DropDownLists!$H$10:$H$2516,MATCH($L1010,DropDownLists!$I$10:$I$2516,0)),"")</f>
        <v/>
      </c>
      <c r="N1010" s="148"/>
      <c r="O1010" s="148"/>
      <c r="P1010" s="146"/>
      <c r="Q1010" s="148" t="s">
        <v>190</v>
      </c>
      <c r="R1010" s="119" t="str">
        <f t="array" ref="R1010">IF(ISNA(VLOOKUP($F1010, AdmittedwithRecentDischarge!$I$28:$I$1527,1,FALSE)),"",MAX(IF((AdmittedwithRecentDischarge!$I$28:$I$1527=$F1010)*(AdmittedwithRecentDischarge!$M$28:$M$1527&lt;=TransferLog!$J1010),AdmittedwithRecentDischarge!$M$28:$M$1527)))</f>
        <v/>
      </c>
      <c r="S1010" s="120" t="str">
        <f t="array" ref="S1010">IF(ISNA(INDEX(AdmittedwithRecentDischarge!$AH$28:$AH$1527,MATCH($F1010&amp;$R1010,AdmittedwithRecentDischarge!$I$28:$I$1527&amp;AdmittedwithRecentDischarge!$M$28:$M$1527,0))),"", IF($R1010&lt;&gt;"",INDEX(AdmittedwithRecentDischarge!$AH$28:$AH$1527,MATCH($F1010&amp;$R1010,AdmittedwithRecentDischarge!$I$28:$I$1527&amp;AdmittedwithRecentDischarge!$M$28:$M$1527,0)),""))</f>
        <v/>
      </c>
      <c r="T1010" s="190">
        <f t="array" ref="T1010">IF(ISNA(INDEX(AdmittedwithRecentDischarge!$I$28:$W$1527, (MATCH($F1010&amp;$R1010,AdmittedwithRecentDischarge!$I$28:$I$1527&amp;AdmittedwithRecentDischarge!$M$28:$M$1527,0)))),"",INDEX(AdmittedwithRecentDischarge!$I$28:$W$1527, (MATCH($F1010&amp;$R1010,AdmittedwithRecentDischarge!$I$28:$I$1527&amp;AdmittedwithRecentDischarge!$M$28:$M$1527,0)),9))</f>
        <v>0</v>
      </c>
      <c r="U1010" s="191">
        <f t="array" ref="U1010">IF(ISNA(INDEX(AdmittedwithRecentDischarge!$I$28:$W$1527, (MATCH($F1010&amp;$R1010,AdmittedwithRecentDischarge!$I$28:$I$1527&amp;AdmittedwithRecentDischarge!$M$28:$M$1527,0)))),"",INDEX(AdmittedwithRecentDischarge!$I$28:$W$1527, (MATCH($F1010&amp;$R1010,AdmittedwithRecentDischarge!$I$28:$I$1527&amp;AdmittedwithRecentDischarge!$M$28:$M$1527,0)),11))</f>
        <v>0</v>
      </c>
      <c r="V1010" s="191">
        <f t="array" ref="V1010">IF(ISNA(INDEX(AdmittedwithRecentDischarge!$I$28:$W$1527, (MATCH($F1010&amp;$R1010,AdmittedwithRecentDischarge!$I$28:$I$1527&amp;AdmittedwithRecentDischarge!$M$28:$M$1527,0)))),"",INDEX(AdmittedwithRecentDischarge!$I$28:$W$1527, (MATCH($F1010&amp;$R1010,AdmittedwithRecentDischarge!$I$28:$I$1527&amp;AdmittedwithRecentDischarge!$M$28:$M$1527,0)),15))</f>
        <v>0</v>
      </c>
      <c r="W1010" s="228" t="b">
        <f t="shared" si="97"/>
        <v>0</v>
      </c>
      <c r="X1010" s="224" t="str">
        <f t="array" ref="X1010">IF(ISNA(VLOOKUP($F1010, AdmittedwithRecentDischarge!$I$28:$I$1527,1,FALSE)),"",MAX(IF((AdmittedwithRecentDischarge!$I$28:$I$1527=$F1010)*(AdmittedwithRecentDischarge!$K$28:$K$1527&lt;=TransferLog!$J1010),AdmittedwithRecentDischarge!$K$28:$K$1527)))</f>
        <v/>
      </c>
      <c r="Y1010" s="224" t="b">
        <f t="shared" si="98"/>
        <v>0</v>
      </c>
      <c r="Z1010" s="208"/>
      <c r="AA1010" s="207" t="str">
        <f t="shared" si="95"/>
        <v/>
      </c>
      <c r="AB1010" s="212" t="b">
        <f t="shared" si="99"/>
        <v>0</v>
      </c>
      <c r="AC1010" s="213">
        <f t="shared" si="96"/>
        <v>0</v>
      </c>
      <c r="AD1010" s="298"/>
      <c r="AE1010" s="299"/>
      <c r="AF1010" s="21">
        <f t="shared" si="101"/>
        <v>0</v>
      </c>
    </row>
    <row r="1011" spans="1:32" s="21" customFormat="1" ht="16.5" customHeight="1">
      <c r="A1011" s="22"/>
      <c r="B1011" s="22"/>
      <c r="C1011" s="22"/>
      <c r="D1011" s="115">
        <f t="shared" si="100"/>
        <v>991</v>
      </c>
      <c r="E1011" s="248" t="str">
        <f t="array" ref="E1011">IF($F1011&lt;&gt;"",INDEX(DropDownLists!$K$10:$K$2516,MATCH($F1011,DropDownLists!$L$10:$L$2516,0)),"")</f>
        <v/>
      </c>
      <c r="F1011" s="116"/>
      <c r="G1011" s="118"/>
      <c r="I1011" s="144"/>
      <c r="J1011" s="141"/>
      <c r="K1011" s="145"/>
      <c r="L1011" s="146"/>
      <c r="M1011" s="195" t="str">
        <f t="array" ref="M1011">IF($L1011&lt;&gt;"",INDEX(DropDownLists!$H$10:$H$2516,MATCH($L1011,DropDownLists!$I$10:$I$2516,0)),"")</f>
        <v/>
      </c>
      <c r="N1011" s="148"/>
      <c r="O1011" s="148"/>
      <c r="P1011" s="146"/>
      <c r="Q1011" s="148" t="s">
        <v>190</v>
      </c>
      <c r="R1011" s="119" t="str">
        <f t="array" ref="R1011">IF(ISNA(VLOOKUP($F1011, AdmittedwithRecentDischarge!$I$28:$I$1527,1,FALSE)),"",MAX(IF((AdmittedwithRecentDischarge!$I$28:$I$1527=$F1011)*(AdmittedwithRecentDischarge!$M$28:$M$1527&lt;=TransferLog!$J1011),AdmittedwithRecentDischarge!$M$28:$M$1527)))</f>
        <v/>
      </c>
      <c r="S1011" s="120" t="str">
        <f t="array" ref="S1011">IF(ISNA(INDEX(AdmittedwithRecentDischarge!$AH$28:$AH$1527,MATCH($F1011&amp;$R1011,AdmittedwithRecentDischarge!$I$28:$I$1527&amp;AdmittedwithRecentDischarge!$M$28:$M$1527,0))),"", IF($R1011&lt;&gt;"",INDEX(AdmittedwithRecentDischarge!$AH$28:$AH$1527,MATCH($F1011&amp;$R1011,AdmittedwithRecentDischarge!$I$28:$I$1527&amp;AdmittedwithRecentDischarge!$M$28:$M$1527,0)),""))</f>
        <v/>
      </c>
      <c r="T1011" s="190">
        <f t="array" ref="T1011">IF(ISNA(INDEX(AdmittedwithRecentDischarge!$I$28:$W$1527, (MATCH($F1011&amp;$R1011,AdmittedwithRecentDischarge!$I$28:$I$1527&amp;AdmittedwithRecentDischarge!$M$28:$M$1527,0)))),"",INDEX(AdmittedwithRecentDischarge!$I$28:$W$1527, (MATCH($F1011&amp;$R1011,AdmittedwithRecentDischarge!$I$28:$I$1527&amp;AdmittedwithRecentDischarge!$M$28:$M$1527,0)),9))</f>
        <v>0</v>
      </c>
      <c r="U1011" s="191">
        <f t="array" ref="U1011">IF(ISNA(INDEX(AdmittedwithRecentDischarge!$I$28:$W$1527, (MATCH($F1011&amp;$R1011,AdmittedwithRecentDischarge!$I$28:$I$1527&amp;AdmittedwithRecentDischarge!$M$28:$M$1527,0)))),"",INDEX(AdmittedwithRecentDischarge!$I$28:$W$1527, (MATCH($F1011&amp;$R1011,AdmittedwithRecentDischarge!$I$28:$I$1527&amp;AdmittedwithRecentDischarge!$M$28:$M$1527,0)),11))</f>
        <v>0</v>
      </c>
      <c r="V1011" s="191">
        <f t="array" ref="V1011">IF(ISNA(INDEX(AdmittedwithRecentDischarge!$I$28:$W$1527, (MATCH($F1011&amp;$R1011,AdmittedwithRecentDischarge!$I$28:$I$1527&amp;AdmittedwithRecentDischarge!$M$28:$M$1527,0)))),"",INDEX(AdmittedwithRecentDischarge!$I$28:$W$1527, (MATCH($F1011&amp;$R1011,AdmittedwithRecentDischarge!$I$28:$I$1527&amp;AdmittedwithRecentDischarge!$M$28:$M$1527,0)),15))</f>
        <v>0</v>
      </c>
      <c r="W1011" s="228" t="b">
        <f t="shared" si="97"/>
        <v>0</v>
      </c>
      <c r="X1011" s="224" t="str">
        <f t="array" ref="X1011">IF(ISNA(VLOOKUP($F1011, AdmittedwithRecentDischarge!$I$28:$I$1527,1,FALSE)),"",MAX(IF((AdmittedwithRecentDischarge!$I$28:$I$1527=$F1011)*(AdmittedwithRecentDischarge!$K$28:$K$1527&lt;=TransferLog!$J1011),AdmittedwithRecentDischarge!$K$28:$K$1527)))</f>
        <v/>
      </c>
      <c r="Y1011" s="224" t="b">
        <f t="shared" si="98"/>
        <v>0</v>
      </c>
      <c r="Z1011" s="208"/>
      <c r="AA1011" s="207" t="str">
        <f t="shared" si="95"/>
        <v/>
      </c>
      <c r="AB1011" s="212" t="b">
        <f t="shared" si="99"/>
        <v>0</v>
      </c>
      <c r="AC1011" s="213">
        <f t="shared" si="96"/>
        <v>0</v>
      </c>
      <c r="AD1011" s="298"/>
      <c r="AE1011" s="299"/>
      <c r="AF1011" s="21">
        <f t="shared" si="101"/>
        <v>0</v>
      </c>
    </row>
    <row r="1012" spans="1:32" s="21" customFormat="1" ht="16.5" customHeight="1">
      <c r="A1012" s="22"/>
      <c r="B1012" s="22"/>
      <c r="C1012" s="22"/>
      <c r="D1012" s="115">
        <f t="shared" si="100"/>
        <v>992</v>
      </c>
      <c r="E1012" s="248" t="str">
        <f t="array" ref="E1012">IF($F1012&lt;&gt;"",INDEX(DropDownLists!$K$10:$K$2516,MATCH($F1012,DropDownLists!$L$10:$L$2516,0)),"")</f>
        <v/>
      </c>
      <c r="F1012" s="116"/>
      <c r="G1012" s="118"/>
      <c r="I1012" s="144"/>
      <c r="J1012" s="141"/>
      <c r="K1012" s="145"/>
      <c r="L1012" s="146"/>
      <c r="M1012" s="195" t="str">
        <f t="array" ref="M1012">IF($L1012&lt;&gt;"",INDEX(DropDownLists!$H$10:$H$2516,MATCH($L1012,DropDownLists!$I$10:$I$2516,0)),"")</f>
        <v/>
      </c>
      <c r="N1012" s="148"/>
      <c r="O1012" s="148"/>
      <c r="P1012" s="146"/>
      <c r="Q1012" s="148" t="s">
        <v>190</v>
      </c>
      <c r="R1012" s="119" t="str">
        <f t="array" ref="R1012">IF(ISNA(VLOOKUP($F1012, AdmittedwithRecentDischarge!$I$28:$I$1527,1,FALSE)),"",MAX(IF((AdmittedwithRecentDischarge!$I$28:$I$1527=$F1012)*(AdmittedwithRecentDischarge!$M$28:$M$1527&lt;=TransferLog!$J1012),AdmittedwithRecentDischarge!$M$28:$M$1527)))</f>
        <v/>
      </c>
      <c r="S1012" s="120" t="str">
        <f t="array" ref="S1012">IF(ISNA(INDEX(AdmittedwithRecentDischarge!$AH$28:$AH$1527,MATCH($F1012&amp;$R1012,AdmittedwithRecentDischarge!$I$28:$I$1527&amp;AdmittedwithRecentDischarge!$M$28:$M$1527,0))),"", IF($R1012&lt;&gt;"",INDEX(AdmittedwithRecentDischarge!$AH$28:$AH$1527,MATCH($F1012&amp;$R1012,AdmittedwithRecentDischarge!$I$28:$I$1527&amp;AdmittedwithRecentDischarge!$M$28:$M$1527,0)),""))</f>
        <v/>
      </c>
      <c r="T1012" s="190">
        <f t="array" ref="T1012">IF(ISNA(INDEX(AdmittedwithRecentDischarge!$I$28:$W$1527, (MATCH($F1012&amp;$R1012,AdmittedwithRecentDischarge!$I$28:$I$1527&amp;AdmittedwithRecentDischarge!$M$28:$M$1527,0)))),"",INDEX(AdmittedwithRecentDischarge!$I$28:$W$1527, (MATCH($F1012&amp;$R1012,AdmittedwithRecentDischarge!$I$28:$I$1527&amp;AdmittedwithRecentDischarge!$M$28:$M$1527,0)),9))</f>
        <v>0</v>
      </c>
      <c r="U1012" s="191">
        <f t="array" ref="U1012">IF(ISNA(INDEX(AdmittedwithRecentDischarge!$I$28:$W$1527, (MATCH($F1012&amp;$R1012,AdmittedwithRecentDischarge!$I$28:$I$1527&amp;AdmittedwithRecentDischarge!$M$28:$M$1527,0)))),"",INDEX(AdmittedwithRecentDischarge!$I$28:$W$1527, (MATCH($F1012&amp;$R1012,AdmittedwithRecentDischarge!$I$28:$I$1527&amp;AdmittedwithRecentDischarge!$M$28:$M$1527,0)),11))</f>
        <v>0</v>
      </c>
      <c r="V1012" s="191">
        <f t="array" ref="V1012">IF(ISNA(INDEX(AdmittedwithRecentDischarge!$I$28:$W$1527, (MATCH($F1012&amp;$R1012,AdmittedwithRecentDischarge!$I$28:$I$1527&amp;AdmittedwithRecentDischarge!$M$28:$M$1527,0)))),"",INDEX(AdmittedwithRecentDischarge!$I$28:$W$1527, (MATCH($F1012&amp;$R1012,AdmittedwithRecentDischarge!$I$28:$I$1527&amp;AdmittedwithRecentDischarge!$M$28:$M$1527,0)),15))</f>
        <v>0</v>
      </c>
      <c r="W1012" s="228" t="b">
        <f t="shared" si="97"/>
        <v>0</v>
      </c>
      <c r="X1012" s="224" t="str">
        <f t="array" ref="X1012">IF(ISNA(VLOOKUP($F1012, AdmittedwithRecentDischarge!$I$28:$I$1527,1,FALSE)),"",MAX(IF((AdmittedwithRecentDischarge!$I$28:$I$1527=$F1012)*(AdmittedwithRecentDischarge!$K$28:$K$1527&lt;=TransferLog!$J1012),AdmittedwithRecentDischarge!$K$28:$K$1527)))</f>
        <v/>
      </c>
      <c r="Y1012" s="224" t="b">
        <f t="shared" si="98"/>
        <v>0</v>
      </c>
      <c r="Z1012" s="208"/>
      <c r="AA1012" s="207" t="str">
        <f t="shared" si="95"/>
        <v/>
      </c>
      <c r="AB1012" s="212" t="b">
        <f t="shared" si="99"/>
        <v>0</v>
      </c>
      <c r="AC1012" s="213">
        <f t="shared" si="96"/>
        <v>0</v>
      </c>
      <c r="AD1012" s="298"/>
      <c r="AE1012" s="299"/>
      <c r="AF1012" s="21">
        <f t="shared" si="101"/>
        <v>0</v>
      </c>
    </row>
    <row r="1013" spans="1:32" s="21" customFormat="1" ht="16.5" customHeight="1">
      <c r="A1013" s="22"/>
      <c r="B1013" s="22"/>
      <c r="C1013" s="22"/>
      <c r="D1013" s="115">
        <f t="shared" si="100"/>
        <v>993</v>
      </c>
      <c r="E1013" s="248" t="str">
        <f t="array" ref="E1013">IF($F1013&lt;&gt;"",INDEX(DropDownLists!$K$10:$K$2516,MATCH($F1013,DropDownLists!$L$10:$L$2516,0)),"")</f>
        <v/>
      </c>
      <c r="F1013" s="116"/>
      <c r="G1013" s="118"/>
      <c r="I1013" s="144"/>
      <c r="J1013" s="141"/>
      <c r="K1013" s="145"/>
      <c r="L1013" s="146"/>
      <c r="M1013" s="195" t="str">
        <f t="array" ref="M1013">IF($L1013&lt;&gt;"",INDEX(DropDownLists!$H$10:$H$2516,MATCH($L1013,DropDownLists!$I$10:$I$2516,0)),"")</f>
        <v/>
      </c>
      <c r="N1013" s="148"/>
      <c r="O1013" s="148"/>
      <c r="P1013" s="146"/>
      <c r="Q1013" s="148" t="s">
        <v>190</v>
      </c>
      <c r="R1013" s="119" t="str">
        <f t="array" ref="R1013">IF(ISNA(VLOOKUP($F1013, AdmittedwithRecentDischarge!$I$28:$I$1527,1,FALSE)),"",MAX(IF((AdmittedwithRecentDischarge!$I$28:$I$1527=$F1013)*(AdmittedwithRecentDischarge!$M$28:$M$1527&lt;=TransferLog!$J1013),AdmittedwithRecentDischarge!$M$28:$M$1527)))</f>
        <v/>
      </c>
      <c r="S1013" s="120" t="str">
        <f t="array" ref="S1013">IF(ISNA(INDEX(AdmittedwithRecentDischarge!$AH$28:$AH$1527,MATCH($F1013&amp;$R1013,AdmittedwithRecentDischarge!$I$28:$I$1527&amp;AdmittedwithRecentDischarge!$M$28:$M$1527,0))),"", IF($R1013&lt;&gt;"",INDEX(AdmittedwithRecentDischarge!$AH$28:$AH$1527,MATCH($F1013&amp;$R1013,AdmittedwithRecentDischarge!$I$28:$I$1527&amp;AdmittedwithRecentDischarge!$M$28:$M$1527,0)),""))</f>
        <v/>
      </c>
      <c r="T1013" s="190">
        <f t="array" ref="T1013">IF(ISNA(INDEX(AdmittedwithRecentDischarge!$I$28:$W$1527, (MATCH($F1013&amp;$R1013,AdmittedwithRecentDischarge!$I$28:$I$1527&amp;AdmittedwithRecentDischarge!$M$28:$M$1527,0)))),"",INDEX(AdmittedwithRecentDischarge!$I$28:$W$1527, (MATCH($F1013&amp;$R1013,AdmittedwithRecentDischarge!$I$28:$I$1527&amp;AdmittedwithRecentDischarge!$M$28:$M$1527,0)),9))</f>
        <v>0</v>
      </c>
      <c r="U1013" s="191">
        <f t="array" ref="U1013">IF(ISNA(INDEX(AdmittedwithRecentDischarge!$I$28:$W$1527, (MATCH($F1013&amp;$R1013,AdmittedwithRecentDischarge!$I$28:$I$1527&amp;AdmittedwithRecentDischarge!$M$28:$M$1527,0)))),"",INDEX(AdmittedwithRecentDischarge!$I$28:$W$1527, (MATCH($F1013&amp;$R1013,AdmittedwithRecentDischarge!$I$28:$I$1527&amp;AdmittedwithRecentDischarge!$M$28:$M$1527,0)),11))</f>
        <v>0</v>
      </c>
      <c r="V1013" s="191">
        <f t="array" ref="V1013">IF(ISNA(INDEX(AdmittedwithRecentDischarge!$I$28:$W$1527, (MATCH($F1013&amp;$R1013,AdmittedwithRecentDischarge!$I$28:$I$1527&amp;AdmittedwithRecentDischarge!$M$28:$M$1527,0)))),"",INDEX(AdmittedwithRecentDischarge!$I$28:$W$1527, (MATCH($F1013&amp;$R1013,AdmittedwithRecentDischarge!$I$28:$I$1527&amp;AdmittedwithRecentDischarge!$M$28:$M$1527,0)),15))</f>
        <v>0</v>
      </c>
      <c r="W1013" s="228" t="b">
        <f t="shared" si="97"/>
        <v>0</v>
      </c>
      <c r="X1013" s="224" t="str">
        <f t="array" ref="X1013">IF(ISNA(VLOOKUP($F1013, AdmittedwithRecentDischarge!$I$28:$I$1527,1,FALSE)),"",MAX(IF((AdmittedwithRecentDischarge!$I$28:$I$1527=$F1013)*(AdmittedwithRecentDischarge!$K$28:$K$1527&lt;=TransferLog!$J1013),AdmittedwithRecentDischarge!$K$28:$K$1527)))</f>
        <v/>
      </c>
      <c r="Y1013" s="224" t="b">
        <f t="shared" si="98"/>
        <v>0</v>
      </c>
      <c r="Z1013" s="208"/>
      <c r="AA1013" s="207" t="str">
        <f t="shared" si="95"/>
        <v/>
      </c>
      <c r="AB1013" s="212" t="b">
        <f t="shared" si="99"/>
        <v>0</v>
      </c>
      <c r="AC1013" s="213">
        <f t="shared" si="96"/>
        <v>0</v>
      </c>
      <c r="AD1013" s="298"/>
      <c r="AE1013" s="299"/>
      <c r="AF1013" s="21">
        <f t="shared" si="101"/>
        <v>0</v>
      </c>
    </row>
    <row r="1014" spans="1:32" s="21" customFormat="1" ht="16.5" customHeight="1">
      <c r="A1014" s="22"/>
      <c r="B1014" s="22"/>
      <c r="C1014" s="22"/>
      <c r="D1014" s="115">
        <f t="shared" si="100"/>
        <v>994</v>
      </c>
      <c r="E1014" s="248" t="str">
        <f t="array" ref="E1014">IF($F1014&lt;&gt;"",INDEX(DropDownLists!$K$10:$K$2516,MATCH($F1014,DropDownLists!$L$10:$L$2516,0)),"")</f>
        <v/>
      </c>
      <c r="F1014" s="116"/>
      <c r="G1014" s="118"/>
      <c r="I1014" s="144"/>
      <c r="J1014" s="141"/>
      <c r="K1014" s="145"/>
      <c r="L1014" s="146"/>
      <c r="M1014" s="195" t="str">
        <f t="array" ref="M1014">IF($L1014&lt;&gt;"",INDEX(DropDownLists!$H$10:$H$2516,MATCH($L1014,DropDownLists!$I$10:$I$2516,0)),"")</f>
        <v/>
      </c>
      <c r="N1014" s="148"/>
      <c r="O1014" s="148"/>
      <c r="P1014" s="146"/>
      <c r="Q1014" s="148" t="s">
        <v>190</v>
      </c>
      <c r="R1014" s="119" t="str">
        <f t="array" ref="R1014">IF(ISNA(VLOOKUP($F1014, AdmittedwithRecentDischarge!$I$28:$I$1527,1,FALSE)),"",MAX(IF((AdmittedwithRecentDischarge!$I$28:$I$1527=$F1014)*(AdmittedwithRecentDischarge!$M$28:$M$1527&lt;=TransferLog!$J1014),AdmittedwithRecentDischarge!$M$28:$M$1527)))</f>
        <v/>
      </c>
      <c r="S1014" s="120" t="str">
        <f t="array" ref="S1014">IF(ISNA(INDEX(AdmittedwithRecentDischarge!$AH$28:$AH$1527,MATCH($F1014&amp;$R1014,AdmittedwithRecentDischarge!$I$28:$I$1527&amp;AdmittedwithRecentDischarge!$M$28:$M$1527,0))),"", IF($R1014&lt;&gt;"",INDEX(AdmittedwithRecentDischarge!$AH$28:$AH$1527,MATCH($F1014&amp;$R1014,AdmittedwithRecentDischarge!$I$28:$I$1527&amp;AdmittedwithRecentDischarge!$M$28:$M$1527,0)),""))</f>
        <v/>
      </c>
      <c r="T1014" s="190">
        <f t="array" ref="T1014">IF(ISNA(INDEX(AdmittedwithRecentDischarge!$I$28:$W$1527, (MATCH($F1014&amp;$R1014,AdmittedwithRecentDischarge!$I$28:$I$1527&amp;AdmittedwithRecentDischarge!$M$28:$M$1527,0)))),"",INDEX(AdmittedwithRecentDischarge!$I$28:$W$1527, (MATCH($F1014&amp;$R1014,AdmittedwithRecentDischarge!$I$28:$I$1527&amp;AdmittedwithRecentDischarge!$M$28:$M$1527,0)),9))</f>
        <v>0</v>
      </c>
      <c r="U1014" s="191">
        <f t="array" ref="U1014">IF(ISNA(INDEX(AdmittedwithRecentDischarge!$I$28:$W$1527, (MATCH($F1014&amp;$R1014,AdmittedwithRecentDischarge!$I$28:$I$1527&amp;AdmittedwithRecentDischarge!$M$28:$M$1527,0)))),"",INDEX(AdmittedwithRecentDischarge!$I$28:$W$1527, (MATCH($F1014&amp;$R1014,AdmittedwithRecentDischarge!$I$28:$I$1527&amp;AdmittedwithRecentDischarge!$M$28:$M$1527,0)),11))</f>
        <v>0</v>
      </c>
      <c r="V1014" s="191">
        <f t="array" ref="V1014">IF(ISNA(INDEX(AdmittedwithRecentDischarge!$I$28:$W$1527, (MATCH($F1014&amp;$R1014,AdmittedwithRecentDischarge!$I$28:$I$1527&amp;AdmittedwithRecentDischarge!$M$28:$M$1527,0)))),"",INDEX(AdmittedwithRecentDischarge!$I$28:$W$1527, (MATCH($F1014&amp;$R1014,AdmittedwithRecentDischarge!$I$28:$I$1527&amp;AdmittedwithRecentDischarge!$M$28:$M$1527,0)),15))</f>
        <v>0</v>
      </c>
      <c r="W1014" s="228" t="b">
        <f t="shared" si="97"/>
        <v>0</v>
      </c>
      <c r="X1014" s="224" t="str">
        <f t="array" ref="X1014">IF(ISNA(VLOOKUP($F1014, AdmittedwithRecentDischarge!$I$28:$I$1527,1,FALSE)),"",MAX(IF((AdmittedwithRecentDischarge!$I$28:$I$1527=$F1014)*(AdmittedwithRecentDischarge!$K$28:$K$1527&lt;=TransferLog!$J1014),AdmittedwithRecentDischarge!$K$28:$K$1527)))</f>
        <v/>
      </c>
      <c r="Y1014" s="224" t="b">
        <f t="shared" si="98"/>
        <v>0</v>
      </c>
      <c r="Z1014" s="208"/>
      <c r="AA1014" s="207" t="str">
        <f t="shared" si="95"/>
        <v/>
      </c>
      <c r="AB1014" s="212" t="b">
        <f t="shared" si="99"/>
        <v>0</v>
      </c>
      <c r="AC1014" s="213">
        <f t="shared" si="96"/>
        <v>0</v>
      </c>
      <c r="AD1014" s="298"/>
      <c r="AE1014" s="299"/>
      <c r="AF1014" s="21">
        <f t="shared" si="101"/>
        <v>0</v>
      </c>
    </row>
    <row r="1015" spans="1:32" s="21" customFormat="1" ht="16.5" customHeight="1">
      <c r="A1015" s="22"/>
      <c r="B1015" s="22"/>
      <c r="C1015" s="22"/>
      <c r="D1015" s="115">
        <f t="shared" si="100"/>
        <v>995</v>
      </c>
      <c r="E1015" s="248" t="str">
        <f t="array" ref="E1015">IF($F1015&lt;&gt;"",INDEX(DropDownLists!$K$10:$K$2516,MATCH($F1015,DropDownLists!$L$10:$L$2516,0)),"")</f>
        <v/>
      </c>
      <c r="F1015" s="116"/>
      <c r="G1015" s="118"/>
      <c r="I1015" s="144"/>
      <c r="J1015" s="141"/>
      <c r="K1015" s="145"/>
      <c r="L1015" s="146"/>
      <c r="M1015" s="195" t="str">
        <f t="array" ref="M1015">IF($L1015&lt;&gt;"",INDEX(DropDownLists!$H$10:$H$2516,MATCH($L1015,DropDownLists!$I$10:$I$2516,0)),"")</f>
        <v/>
      </c>
      <c r="N1015" s="148"/>
      <c r="O1015" s="148"/>
      <c r="P1015" s="146"/>
      <c r="Q1015" s="148" t="s">
        <v>190</v>
      </c>
      <c r="R1015" s="119" t="str">
        <f t="array" ref="R1015">IF(ISNA(VLOOKUP($F1015, AdmittedwithRecentDischarge!$I$28:$I$1527,1,FALSE)),"",MAX(IF((AdmittedwithRecentDischarge!$I$28:$I$1527=$F1015)*(AdmittedwithRecentDischarge!$M$28:$M$1527&lt;=TransferLog!$J1015),AdmittedwithRecentDischarge!$M$28:$M$1527)))</f>
        <v/>
      </c>
      <c r="S1015" s="120" t="str">
        <f t="array" ref="S1015">IF(ISNA(INDEX(AdmittedwithRecentDischarge!$AH$28:$AH$1527,MATCH($F1015&amp;$R1015,AdmittedwithRecentDischarge!$I$28:$I$1527&amp;AdmittedwithRecentDischarge!$M$28:$M$1527,0))),"", IF($R1015&lt;&gt;"",INDEX(AdmittedwithRecentDischarge!$AH$28:$AH$1527,MATCH($F1015&amp;$R1015,AdmittedwithRecentDischarge!$I$28:$I$1527&amp;AdmittedwithRecentDischarge!$M$28:$M$1527,0)),""))</f>
        <v/>
      </c>
      <c r="T1015" s="190">
        <f t="array" ref="T1015">IF(ISNA(INDEX(AdmittedwithRecentDischarge!$I$28:$W$1527, (MATCH($F1015&amp;$R1015,AdmittedwithRecentDischarge!$I$28:$I$1527&amp;AdmittedwithRecentDischarge!$M$28:$M$1527,0)))),"",INDEX(AdmittedwithRecentDischarge!$I$28:$W$1527, (MATCH($F1015&amp;$R1015,AdmittedwithRecentDischarge!$I$28:$I$1527&amp;AdmittedwithRecentDischarge!$M$28:$M$1527,0)),9))</f>
        <v>0</v>
      </c>
      <c r="U1015" s="191">
        <f t="array" ref="U1015">IF(ISNA(INDEX(AdmittedwithRecentDischarge!$I$28:$W$1527, (MATCH($F1015&amp;$R1015,AdmittedwithRecentDischarge!$I$28:$I$1527&amp;AdmittedwithRecentDischarge!$M$28:$M$1527,0)))),"",INDEX(AdmittedwithRecentDischarge!$I$28:$W$1527, (MATCH($F1015&amp;$R1015,AdmittedwithRecentDischarge!$I$28:$I$1527&amp;AdmittedwithRecentDischarge!$M$28:$M$1527,0)),11))</f>
        <v>0</v>
      </c>
      <c r="V1015" s="191">
        <f t="array" ref="V1015">IF(ISNA(INDEX(AdmittedwithRecentDischarge!$I$28:$W$1527, (MATCH($F1015&amp;$R1015,AdmittedwithRecentDischarge!$I$28:$I$1527&amp;AdmittedwithRecentDischarge!$M$28:$M$1527,0)))),"",INDEX(AdmittedwithRecentDischarge!$I$28:$W$1527, (MATCH($F1015&amp;$R1015,AdmittedwithRecentDischarge!$I$28:$I$1527&amp;AdmittedwithRecentDischarge!$M$28:$M$1527,0)),15))</f>
        <v>0</v>
      </c>
      <c r="W1015" s="228" t="b">
        <f t="shared" si="97"/>
        <v>0</v>
      </c>
      <c r="X1015" s="224" t="str">
        <f t="array" ref="X1015">IF(ISNA(VLOOKUP($F1015, AdmittedwithRecentDischarge!$I$28:$I$1527,1,FALSE)),"",MAX(IF((AdmittedwithRecentDischarge!$I$28:$I$1527=$F1015)*(AdmittedwithRecentDischarge!$K$28:$K$1527&lt;=TransferLog!$J1015),AdmittedwithRecentDischarge!$K$28:$K$1527)))</f>
        <v/>
      </c>
      <c r="Y1015" s="224" t="b">
        <f t="shared" si="98"/>
        <v>0</v>
      </c>
      <c r="Z1015" s="208"/>
      <c r="AA1015" s="207" t="str">
        <f t="shared" si="95"/>
        <v/>
      </c>
      <c r="AB1015" s="212" t="b">
        <f t="shared" si="99"/>
        <v>0</v>
      </c>
      <c r="AC1015" s="213">
        <f t="shared" si="96"/>
        <v>0</v>
      </c>
      <c r="AD1015" s="298"/>
      <c r="AE1015" s="299"/>
      <c r="AF1015" s="21">
        <f t="shared" si="101"/>
        <v>0</v>
      </c>
    </row>
    <row r="1016" spans="1:32" s="21" customFormat="1" ht="16.5" customHeight="1">
      <c r="A1016" s="22"/>
      <c r="B1016" s="22"/>
      <c r="C1016" s="22"/>
      <c r="D1016" s="115">
        <f t="shared" si="100"/>
        <v>996</v>
      </c>
      <c r="E1016" s="248" t="str">
        <f t="array" ref="E1016">IF($F1016&lt;&gt;"",INDEX(DropDownLists!$K$10:$K$2516,MATCH($F1016,DropDownLists!$L$10:$L$2516,0)),"")</f>
        <v/>
      </c>
      <c r="F1016" s="116"/>
      <c r="G1016" s="118"/>
      <c r="I1016" s="144"/>
      <c r="J1016" s="141"/>
      <c r="K1016" s="145"/>
      <c r="L1016" s="146"/>
      <c r="M1016" s="195" t="str">
        <f t="array" ref="M1016">IF($L1016&lt;&gt;"",INDEX(DropDownLists!$H$10:$H$2516,MATCH($L1016,DropDownLists!$I$10:$I$2516,0)),"")</f>
        <v/>
      </c>
      <c r="N1016" s="148"/>
      <c r="O1016" s="148"/>
      <c r="P1016" s="146"/>
      <c r="Q1016" s="148" t="s">
        <v>190</v>
      </c>
      <c r="R1016" s="119" t="str">
        <f t="array" ref="R1016">IF(ISNA(VLOOKUP($F1016, AdmittedwithRecentDischarge!$I$28:$I$1527,1,FALSE)),"",MAX(IF((AdmittedwithRecentDischarge!$I$28:$I$1527=$F1016)*(AdmittedwithRecentDischarge!$M$28:$M$1527&lt;=TransferLog!$J1016),AdmittedwithRecentDischarge!$M$28:$M$1527)))</f>
        <v/>
      </c>
      <c r="S1016" s="120" t="str">
        <f t="array" ref="S1016">IF(ISNA(INDEX(AdmittedwithRecentDischarge!$AH$28:$AH$1527,MATCH($F1016&amp;$R1016,AdmittedwithRecentDischarge!$I$28:$I$1527&amp;AdmittedwithRecentDischarge!$M$28:$M$1527,0))),"", IF($R1016&lt;&gt;"",INDEX(AdmittedwithRecentDischarge!$AH$28:$AH$1527,MATCH($F1016&amp;$R1016,AdmittedwithRecentDischarge!$I$28:$I$1527&amp;AdmittedwithRecentDischarge!$M$28:$M$1527,0)),""))</f>
        <v/>
      </c>
      <c r="T1016" s="190">
        <f t="array" ref="T1016">IF(ISNA(INDEX(AdmittedwithRecentDischarge!$I$28:$W$1527, (MATCH($F1016&amp;$R1016,AdmittedwithRecentDischarge!$I$28:$I$1527&amp;AdmittedwithRecentDischarge!$M$28:$M$1527,0)))),"",INDEX(AdmittedwithRecentDischarge!$I$28:$W$1527, (MATCH($F1016&amp;$R1016,AdmittedwithRecentDischarge!$I$28:$I$1527&amp;AdmittedwithRecentDischarge!$M$28:$M$1527,0)),9))</f>
        <v>0</v>
      </c>
      <c r="U1016" s="191">
        <f t="array" ref="U1016">IF(ISNA(INDEX(AdmittedwithRecentDischarge!$I$28:$W$1527, (MATCH($F1016&amp;$R1016,AdmittedwithRecentDischarge!$I$28:$I$1527&amp;AdmittedwithRecentDischarge!$M$28:$M$1527,0)))),"",INDEX(AdmittedwithRecentDischarge!$I$28:$W$1527, (MATCH($F1016&amp;$R1016,AdmittedwithRecentDischarge!$I$28:$I$1527&amp;AdmittedwithRecentDischarge!$M$28:$M$1527,0)),11))</f>
        <v>0</v>
      </c>
      <c r="V1016" s="191">
        <f t="array" ref="V1016">IF(ISNA(INDEX(AdmittedwithRecentDischarge!$I$28:$W$1527, (MATCH($F1016&amp;$R1016,AdmittedwithRecentDischarge!$I$28:$I$1527&amp;AdmittedwithRecentDischarge!$M$28:$M$1527,0)))),"",INDEX(AdmittedwithRecentDischarge!$I$28:$W$1527, (MATCH($F1016&amp;$R1016,AdmittedwithRecentDischarge!$I$28:$I$1527&amp;AdmittedwithRecentDischarge!$M$28:$M$1527,0)),15))</f>
        <v>0</v>
      </c>
      <c r="W1016" s="228" t="b">
        <f t="shared" si="97"/>
        <v>0</v>
      </c>
      <c r="X1016" s="224" t="str">
        <f t="array" ref="X1016">IF(ISNA(VLOOKUP($F1016, AdmittedwithRecentDischarge!$I$28:$I$1527,1,FALSE)),"",MAX(IF((AdmittedwithRecentDischarge!$I$28:$I$1527=$F1016)*(AdmittedwithRecentDischarge!$K$28:$K$1527&lt;=TransferLog!$J1016),AdmittedwithRecentDischarge!$K$28:$K$1527)))</f>
        <v/>
      </c>
      <c r="Y1016" s="224" t="b">
        <f t="shared" si="98"/>
        <v>0</v>
      </c>
      <c r="Z1016" s="208"/>
      <c r="AA1016" s="207" t="str">
        <f t="shared" si="95"/>
        <v/>
      </c>
      <c r="AB1016" s="212" t="b">
        <f t="shared" si="99"/>
        <v>0</v>
      </c>
      <c r="AC1016" s="213">
        <f t="shared" si="96"/>
        <v>0</v>
      </c>
      <c r="AD1016" s="298"/>
      <c r="AE1016" s="299"/>
      <c r="AF1016" s="21">
        <f t="shared" si="101"/>
        <v>0</v>
      </c>
    </row>
    <row r="1017" spans="1:32" s="21" customFormat="1" ht="16.5" customHeight="1">
      <c r="A1017" s="22"/>
      <c r="B1017" s="22"/>
      <c r="C1017" s="22"/>
      <c r="D1017" s="115">
        <f t="shared" si="100"/>
        <v>997</v>
      </c>
      <c r="E1017" s="248" t="str">
        <f t="array" ref="E1017">IF($F1017&lt;&gt;"",INDEX(DropDownLists!$K$10:$K$2516,MATCH($F1017,DropDownLists!$L$10:$L$2516,0)),"")</f>
        <v/>
      </c>
      <c r="F1017" s="116"/>
      <c r="G1017" s="118"/>
      <c r="I1017" s="144"/>
      <c r="J1017" s="141"/>
      <c r="K1017" s="145"/>
      <c r="L1017" s="146"/>
      <c r="M1017" s="195" t="str">
        <f t="array" ref="M1017">IF($L1017&lt;&gt;"",INDEX(DropDownLists!$H$10:$H$2516,MATCH($L1017,DropDownLists!$I$10:$I$2516,0)),"")</f>
        <v/>
      </c>
      <c r="N1017" s="148"/>
      <c r="O1017" s="148"/>
      <c r="P1017" s="146"/>
      <c r="Q1017" s="148" t="s">
        <v>190</v>
      </c>
      <c r="R1017" s="119" t="str">
        <f t="array" ref="R1017">IF(ISNA(VLOOKUP($F1017, AdmittedwithRecentDischarge!$I$28:$I$1527,1,FALSE)),"",MAX(IF((AdmittedwithRecentDischarge!$I$28:$I$1527=$F1017)*(AdmittedwithRecentDischarge!$M$28:$M$1527&lt;=TransferLog!$J1017),AdmittedwithRecentDischarge!$M$28:$M$1527)))</f>
        <v/>
      </c>
      <c r="S1017" s="120" t="str">
        <f t="array" ref="S1017">IF(ISNA(INDEX(AdmittedwithRecentDischarge!$AH$28:$AH$1527,MATCH($F1017&amp;$R1017,AdmittedwithRecentDischarge!$I$28:$I$1527&amp;AdmittedwithRecentDischarge!$M$28:$M$1527,0))),"", IF($R1017&lt;&gt;"",INDEX(AdmittedwithRecentDischarge!$AH$28:$AH$1527,MATCH($F1017&amp;$R1017,AdmittedwithRecentDischarge!$I$28:$I$1527&amp;AdmittedwithRecentDischarge!$M$28:$M$1527,0)),""))</f>
        <v/>
      </c>
      <c r="T1017" s="190">
        <f t="array" ref="T1017">IF(ISNA(INDEX(AdmittedwithRecentDischarge!$I$28:$W$1527, (MATCH($F1017&amp;$R1017,AdmittedwithRecentDischarge!$I$28:$I$1527&amp;AdmittedwithRecentDischarge!$M$28:$M$1527,0)))),"",INDEX(AdmittedwithRecentDischarge!$I$28:$W$1527, (MATCH($F1017&amp;$R1017,AdmittedwithRecentDischarge!$I$28:$I$1527&amp;AdmittedwithRecentDischarge!$M$28:$M$1527,0)),9))</f>
        <v>0</v>
      </c>
      <c r="U1017" s="191">
        <f t="array" ref="U1017">IF(ISNA(INDEX(AdmittedwithRecentDischarge!$I$28:$W$1527, (MATCH($F1017&amp;$R1017,AdmittedwithRecentDischarge!$I$28:$I$1527&amp;AdmittedwithRecentDischarge!$M$28:$M$1527,0)))),"",INDEX(AdmittedwithRecentDischarge!$I$28:$W$1527, (MATCH($F1017&amp;$R1017,AdmittedwithRecentDischarge!$I$28:$I$1527&amp;AdmittedwithRecentDischarge!$M$28:$M$1527,0)),11))</f>
        <v>0</v>
      </c>
      <c r="V1017" s="191">
        <f t="array" ref="V1017">IF(ISNA(INDEX(AdmittedwithRecentDischarge!$I$28:$W$1527, (MATCH($F1017&amp;$R1017,AdmittedwithRecentDischarge!$I$28:$I$1527&amp;AdmittedwithRecentDischarge!$M$28:$M$1527,0)))),"",INDEX(AdmittedwithRecentDischarge!$I$28:$W$1527, (MATCH($F1017&amp;$R1017,AdmittedwithRecentDischarge!$I$28:$I$1527&amp;AdmittedwithRecentDischarge!$M$28:$M$1527,0)),15))</f>
        <v>0</v>
      </c>
      <c r="W1017" s="228" t="b">
        <f t="shared" si="97"/>
        <v>0</v>
      </c>
      <c r="X1017" s="224" t="str">
        <f t="array" ref="X1017">IF(ISNA(VLOOKUP($F1017, AdmittedwithRecentDischarge!$I$28:$I$1527,1,FALSE)),"",MAX(IF((AdmittedwithRecentDischarge!$I$28:$I$1527=$F1017)*(AdmittedwithRecentDischarge!$K$28:$K$1527&lt;=TransferLog!$J1017),AdmittedwithRecentDischarge!$K$28:$K$1527)))</f>
        <v/>
      </c>
      <c r="Y1017" s="224" t="b">
        <f t="shared" si="98"/>
        <v>0</v>
      </c>
      <c r="Z1017" s="208"/>
      <c r="AA1017" s="207" t="str">
        <f t="shared" si="95"/>
        <v/>
      </c>
      <c r="AB1017" s="212" t="b">
        <f t="shared" si="99"/>
        <v>0</v>
      </c>
      <c r="AC1017" s="213">
        <f t="shared" si="96"/>
        <v>0</v>
      </c>
      <c r="AD1017" s="298"/>
      <c r="AE1017" s="299"/>
      <c r="AF1017" s="21">
        <f t="shared" si="101"/>
        <v>0</v>
      </c>
    </row>
    <row r="1018" spans="1:32" s="21" customFormat="1" ht="16.5" customHeight="1">
      <c r="A1018" s="22"/>
      <c r="B1018" s="22"/>
      <c r="C1018" s="22"/>
      <c r="D1018" s="115">
        <f t="shared" si="100"/>
        <v>998</v>
      </c>
      <c r="E1018" s="248" t="str">
        <f t="array" ref="E1018">IF($F1018&lt;&gt;"",INDEX(DropDownLists!$K$10:$K$2516,MATCH($F1018,DropDownLists!$L$10:$L$2516,0)),"")</f>
        <v/>
      </c>
      <c r="F1018" s="116"/>
      <c r="G1018" s="118"/>
      <c r="I1018" s="144"/>
      <c r="J1018" s="141"/>
      <c r="K1018" s="145"/>
      <c r="L1018" s="146"/>
      <c r="M1018" s="195" t="str">
        <f t="array" ref="M1018">IF($L1018&lt;&gt;"",INDEX(DropDownLists!$H$10:$H$2516,MATCH($L1018,DropDownLists!$I$10:$I$2516,0)),"")</f>
        <v/>
      </c>
      <c r="N1018" s="148"/>
      <c r="O1018" s="148"/>
      <c r="P1018" s="146"/>
      <c r="Q1018" s="148" t="s">
        <v>190</v>
      </c>
      <c r="R1018" s="119" t="str">
        <f t="array" ref="R1018">IF(ISNA(VLOOKUP($F1018, AdmittedwithRecentDischarge!$I$28:$I$1527,1,FALSE)),"",MAX(IF((AdmittedwithRecentDischarge!$I$28:$I$1527=$F1018)*(AdmittedwithRecentDischarge!$M$28:$M$1527&lt;=TransferLog!$J1018),AdmittedwithRecentDischarge!$M$28:$M$1527)))</f>
        <v/>
      </c>
      <c r="S1018" s="120" t="str">
        <f t="array" ref="S1018">IF(ISNA(INDEX(AdmittedwithRecentDischarge!$AH$28:$AH$1527,MATCH($F1018&amp;$R1018,AdmittedwithRecentDischarge!$I$28:$I$1527&amp;AdmittedwithRecentDischarge!$M$28:$M$1527,0))),"", IF($R1018&lt;&gt;"",INDEX(AdmittedwithRecentDischarge!$AH$28:$AH$1527,MATCH($F1018&amp;$R1018,AdmittedwithRecentDischarge!$I$28:$I$1527&amp;AdmittedwithRecentDischarge!$M$28:$M$1527,0)),""))</f>
        <v/>
      </c>
      <c r="T1018" s="190">
        <f t="array" ref="T1018">IF(ISNA(INDEX(AdmittedwithRecentDischarge!$I$28:$W$1527, (MATCH($F1018&amp;$R1018,AdmittedwithRecentDischarge!$I$28:$I$1527&amp;AdmittedwithRecentDischarge!$M$28:$M$1527,0)))),"",INDEX(AdmittedwithRecentDischarge!$I$28:$W$1527, (MATCH($F1018&amp;$R1018,AdmittedwithRecentDischarge!$I$28:$I$1527&amp;AdmittedwithRecentDischarge!$M$28:$M$1527,0)),9))</f>
        <v>0</v>
      </c>
      <c r="U1018" s="191">
        <f t="array" ref="U1018">IF(ISNA(INDEX(AdmittedwithRecentDischarge!$I$28:$W$1527, (MATCH($F1018&amp;$R1018,AdmittedwithRecentDischarge!$I$28:$I$1527&amp;AdmittedwithRecentDischarge!$M$28:$M$1527,0)))),"",INDEX(AdmittedwithRecentDischarge!$I$28:$W$1527, (MATCH($F1018&amp;$R1018,AdmittedwithRecentDischarge!$I$28:$I$1527&amp;AdmittedwithRecentDischarge!$M$28:$M$1527,0)),11))</f>
        <v>0</v>
      </c>
      <c r="V1018" s="191">
        <f t="array" ref="V1018">IF(ISNA(INDEX(AdmittedwithRecentDischarge!$I$28:$W$1527, (MATCH($F1018&amp;$R1018,AdmittedwithRecentDischarge!$I$28:$I$1527&amp;AdmittedwithRecentDischarge!$M$28:$M$1527,0)))),"",INDEX(AdmittedwithRecentDischarge!$I$28:$W$1527, (MATCH($F1018&amp;$R1018,AdmittedwithRecentDischarge!$I$28:$I$1527&amp;AdmittedwithRecentDischarge!$M$28:$M$1527,0)),15))</f>
        <v>0</v>
      </c>
      <c r="W1018" s="228" t="b">
        <f t="shared" si="97"/>
        <v>0</v>
      </c>
      <c r="X1018" s="224" t="str">
        <f t="array" ref="X1018">IF(ISNA(VLOOKUP($F1018, AdmittedwithRecentDischarge!$I$28:$I$1527,1,FALSE)),"",MAX(IF((AdmittedwithRecentDischarge!$I$28:$I$1527=$F1018)*(AdmittedwithRecentDischarge!$K$28:$K$1527&lt;=TransferLog!$J1018),AdmittedwithRecentDischarge!$K$28:$K$1527)))</f>
        <v/>
      </c>
      <c r="Y1018" s="224" t="b">
        <f t="shared" si="98"/>
        <v>0</v>
      </c>
      <c r="Z1018" s="208"/>
      <c r="AA1018" s="207" t="str">
        <f t="shared" si="95"/>
        <v/>
      </c>
      <c r="AB1018" s="212" t="b">
        <f t="shared" si="99"/>
        <v>0</v>
      </c>
      <c r="AC1018" s="213">
        <f t="shared" si="96"/>
        <v>0</v>
      </c>
      <c r="AD1018" s="298"/>
      <c r="AE1018" s="299"/>
      <c r="AF1018" s="21">
        <f t="shared" si="101"/>
        <v>0</v>
      </c>
    </row>
    <row r="1019" spans="1:32" s="21" customFormat="1" ht="16.5" customHeight="1">
      <c r="A1019" s="22"/>
      <c r="B1019" s="22"/>
      <c r="C1019" s="22"/>
      <c r="D1019" s="115">
        <f t="shared" si="100"/>
        <v>999</v>
      </c>
      <c r="E1019" s="248" t="str">
        <f t="array" ref="E1019">IF($F1019&lt;&gt;"",INDEX(DropDownLists!$K$10:$K$2516,MATCH($F1019,DropDownLists!$L$10:$L$2516,0)),"")</f>
        <v/>
      </c>
      <c r="F1019" s="116"/>
      <c r="G1019" s="118"/>
      <c r="I1019" s="144"/>
      <c r="J1019" s="141"/>
      <c r="K1019" s="145"/>
      <c r="L1019" s="146"/>
      <c r="M1019" s="195" t="str">
        <f t="array" ref="M1019">IF($L1019&lt;&gt;"",INDEX(DropDownLists!$H$10:$H$2516,MATCH($L1019,DropDownLists!$I$10:$I$2516,0)),"")</f>
        <v/>
      </c>
      <c r="N1019" s="148"/>
      <c r="O1019" s="148"/>
      <c r="P1019" s="146"/>
      <c r="Q1019" s="148" t="s">
        <v>190</v>
      </c>
      <c r="R1019" s="119" t="str">
        <f t="array" ref="R1019">IF(ISNA(VLOOKUP($F1019, AdmittedwithRecentDischarge!$I$28:$I$1527,1,FALSE)),"",MAX(IF((AdmittedwithRecentDischarge!$I$28:$I$1527=$F1019)*(AdmittedwithRecentDischarge!$M$28:$M$1527&lt;=TransferLog!$J1019),AdmittedwithRecentDischarge!$M$28:$M$1527)))</f>
        <v/>
      </c>
      <c r="S1019" s="120" t="str">
        <f t="array" ref="S1019">IF(ISNA(INDEX(AdmittedwithRecentDischarge!$AH$28:$AH$1527,MATCH($F1019&amp;$R1019,AdmittedwithRecentDischarge!$I$28:$I$1527&amp;AdmittedwithRecentDischarge!$M$28:$M$1527,0))),"", IF($R1019&lt;&gt;"",INDEX(AdmittedwithRecentDischarge!$AH$28:$AH$1527,MATCH($F1019&amp;$R1019,AdmittedwithRecentDischarge!$I$28:$I$1527&amp;AdmittedwithRecentDischarge!$M$28:$M$1527,0)),""))</f>
        <v/>
      </c>
      <c r="T1019" s="190">
        <f t="array" ref="T1019">IF(ISNA(INDEX(AdmittedwithRecentDischarge!$I$28:$W$1527, (MATCH($F1019&amp;$R1019,AdmittedwithRecentDischarge!$I$28:$I$1527&amp;AdmittedwithRecentDischarge!$M$28:$M$1527,0)))),"",INDEX(AdmittedwithRecentDischarge!$I$28:$W$1527, (MATCH($F1019&amp;$R1019,AdmittedwithRecentDischarge!$I$28:$I$1527&amp;AdmittedwithRecentDischarge!$M$28:$M$1527,0)),9))</f>
        <v>0</v>
      </c>
      <c r="U1019" s="191">
        <f t="array" ref="U1019">IF(ISNA(INDEX(AdmittedwithRecentDischarge!$I$28:$W$1527, (MATCH($F1019&amp;$R1019,AdmittedwithRecentDischarge!$I$28:$I$1527&amp;AdmittedwithRecentDischarge!$M$28:$M$1527,0)))),"",INDEX(AdmittedwithRecentDischarge!$I$28:$W$1527, (MATCH($F1019&amp;$R1019,AdmittedwithRecentDischarge!$I$28:$I$1527&amp;AdmittedwithRecentDischarge!$M$28:$M$1527,0)),11))</f>
        <v>0</v>
      </c>
      <c r="V1019" s="191">
        <f t="array" ref="V1019">IF(ISNA(INDEX(AdmittedwithRecentDischarge!$I$28:$W$1527, (MATCH($F1019&amp;$R1019,AdmittedwithRecentDischarge!$I$28:$I$1527&amp;AdmittedwithRecentDischarge!$M$28:$M$1527,0)))),"",INDEX(AdmittedwithRecentDischarge!$I$28:$W$1527, (MATCH($F1019&amp;$R1019,AdmittedwithRecentDischarge!$I$28:$I$1527&amp;AdmittedwithRecentDischarge!$M$28:$M$1527,0)),15))</f>
        <v>0</v>
      </c>
      <c r="W1019" s="228" t="b">
        <f t="shared" si="97"/>
        <v>0</v>
      </c>
      <c r="X1019" s="224" t="str">
        <f t="array" ref="X1019">IF(ISNA(VLOOKUP($F1019, AdmittedwithRecentDischarge!$I$28:$I$1527,1,FALSE)),"",MAX(IF((AdmittedwithRecentDischarge!$I$28:$I$1527=$F1019)*(AdmittedwithRecentDischarge!$K$28:$K$1527&lt;=TransferLog!$J1019),AdmittedwithRecentDischarge!$K$28:$K$1527)))</f>
        <v/>
      </c>
      <c r="Y1019" s="224" t="b">
        <f t="shared" si="98"/>
        <v>0</v>
      </c>
      <c r="Z1019" s="208"/>
      <c r="AA1019" s="207" t="str">
        <f t="shared" si="95"/>
        <v/>
      </c>
      <c r="AB1019" s="212" t="b">
        <f t="shared" si="99"/>
        <v>0</v>
      </c>
      <c r="AC1019" s="213">
        <f t="shared" si="96"/>
        <v>0</v>
      </c>
      <c r="AD1019" s="298"/>
      <c r="AE1019" s="299"/>
      <c r="AF1019" s="21">
        <f t="shared" si="101"/>
        <v>0</v>
      </c>
    </row>
    <row r="1020" spans="1:32" s="21" customFormat="1" ht="16.5" customHeight="1">
      <c r="A1020" s="22"/>
      <c r="B1020" s="22"/>
      <c r="C1020" s="22"/>
      <c r="D1020" s="115">
        <f t="shared" si="100"/>
        <v>1000</v>
      </c>
      <c r="E1020" s="248" t="str">
        <f t="array" ref="E1020">IF($F1020&lt;&gt;"",INDEX(DropDownLists!$K$10:$K$2516,MATCH($F1020,DropDownLists!$L$10:$L$2516,0)),"")</f>
        <v/>
      </c>
      <c r="F1020" s="116"/>
      <c r="G1020" s="118"/>
      <c r="I1020" s="144"/>
      <c r="J1020" s="141"/>
      <c r="K1020" s="145"/>
      <c r="L1020" s="146"/>
      <c r="M1020" s="195" t="str">
        <f t="array" ref="M1020">IF($L1020&lt;&gt;"",INDEX(DropDownLists!$H$10:$H$2516,MATCH($L1020,DropDownLists!$I$10:$I$2516,0)),"")</f>
        <v/>
      </c>
      <c r="N1020" s="148"/>
      <c r="O1020" s="148"/>
      <c r="P1020" s="146"/>
      <c r="Q1020" s="148" t="s">
        <v>190</v>
      </c>
      <c r="R1020" s="119" t="str">
        <f t="array" ref="R1020">IF(ISNA(VLOOKUP($F1020, AdmittedwithRecentDischarge!$I$28:$I$1527,1,FALSE)),"",MAX(IF((AdmittedwithRecentDischarge!$I$28:$I$1527=$F1020)*(AdmittedwithRecentDischarge!$M$28:$M$1527&lt;=TransferLog!$J1020),AdmittedwithRecentDischarge!$M$28:$M$1527)))</f>
        <v/>
      </c>
      <c r="S1020" s="120" t="str">
        <f t="array" ref="S1020">IF(ISNA(INDEX(AdmittedwithRecentDischarge!$AH$28:$AH$1527,MATCH($F1020&amp;$R1020,AdmittedwithRecentDischarge!$I$28:$I$1527&amp;AdmittedwithRecentDischarge!$M$28:$M$1527,0))),"", IF($R1020&lt;&gt;"",INDEX(AdmittedwithRecentDischarge!$AH$28:$AH$1527,MATCH($F1020&amp;$R1020,AdmittedwithRecentDischarge!$I$28:$I$1527&amp;AdmittedwithRecentDischarge!$M$28:$M$1527,0)),""))</f>
        <v/>
      </c>
      <c r="T1020" s="190">
        <f t="array" ref="T1020">IF(ISNA(INDEX(AdmittedwithRecentDischarge!$I$28:$W$1527, (MATCH($F1020&amp;$R1020,AdmittedwithRecentDischarge!$I$28:$I$1527&amp;AdmittedwithRecentDischarge!$M$28:$M$1527,0)))),"",INDEX(AdmittedwithRecentDischarge!$I$28:$W$1527, (MATCH($F1020&amp;$R1020,AdmittedwithRecentDischarge!$I$28:$I$1527&amp;AdmittedwithRecentDischarge!$M$28:$M$1527,0)),9))</f>
        <v>0</v>
      </c>
      <c r="U1020" s="191">
        <f t="array" ref="U1020">IF(ISNA(INDEX(AdmittedwithRecentDischarge!$I$28:$W$1527, (MATCH($F1020&amp;$R1020,AdmittedwithRecentDischarge!$I$28:$I$1527&amp;AdmittedwithRecentDischarge!$M$28:$M$1527,0)))),"",INDEX(AdmittedwithRecentDischarge!$I$28:$W$1527, (MATCH($F1020&amp;$R1020,AdmittedwithRecentDischarge!$I$28:$I$1527&amp;AdmittedwithRecentDischarge!$M$28:$M$1527,0)),11))</f>
        <v>0</v>
      </c>
      <c r="V1020" s="191">
        <f t="array" ref="V1020">IF(ISNA(INDEX(AdmittedwithRecentDischarge!$I$28:$W$1527, (MATCH($F1020&amp;$R1020,AdmittedwithRecentDischarge!$I$28:$I$1527&amp;AdmittedwithRecentDischarge!$M$28:$M$1527,0)))),"",INDEX(AdmittedwithRecentDischarge!$I$28:$W$1527, (MATCH($F1020&amp;$R1020,AdmittedwithRecentDischarge!$I$28:$I$1527&amp;AdmittedwithRecentDischarge!$M$28:$M$1527,0)),15))</f>
        <v>0</v>
      </c>
      <c r="W1020" s="228" t="b">
        <f t="shared" si="97"/>
        <v>0</v>
      </c>
      <c r="X1020" s="224" t="str">
        <f t="array" ref="X1020">IF(ISNA(VLOOKUP($F1020, AdmittedwithRecentDischarge!$I$28:$I$1527,1,FALSE)),"",MAX(IF((AdmittedwithRecentDischarge!$I$28:$I$1527=$F1020)*(AdmittedwithRecentDischarge!$K$28:$K$1527&lt;=TransferLog!$J1020),AdmittedwithRecentDischarge!$K$28:$K$1527)))</f>
        <v/>
      </c>
      <c r="Y1020" s="224" t="b">
        <f t="shared" si="98"/>
        <v>0</v>
      </c>
      <c r="Z1020" s="208"/>
      <c r="AA1020" s="207" t="str">
        <f t="shared" si="95"/>
        <v/>
      </c>
      <c r="AB1020" s="212" t="b">
        <f t="shared" si="99"/>
        <v>0</v>
      </c>
      <c r="AC1020" s="213">
        <f t="shared" si="96"/>
        <v>0</v>
      </c>
      <c r="AD1020" s="298"/>
      <c r="AE1020" s="299"/>
      <c r="AF1020" s="21">
        <f t="shared" si="101"/>
        <v>0</v>
      </c>
    </row>
    <row r="1021" spans="1:32" s="21" customFormat="1" ht="16.5" customHeight="1">
      <c r="A1021" s="22"/>
      <c r="B1021" s="22"/>
      <c r="C1021" s="22"/>
      <c r="D1021" s="115">
        <f t="shared" si="100"/>
        <v>1001</v>
      </c>
      <c r="E1021" s="248" t="str">
        <f t="array" ref="E1021">IF($F1021&lt;&gt;"",INDEX(DropDownLists!$K$10:$K$2516,MATCH($F1021,DropDownLists!$L$10:$L$2516,0)),"")</f>
        <v/>
      </c>
      <c r="F1021" s="116"/>
      <c r="G1021" s="118"/>
      <c r="I1021" s="144"/>
      <c r="J1021" s="141"/>
      <c r="K1021" s="145"/>
      <c r="L1021" s="146"/>
      <c r="M1021" s="195" t="str">
        <f t="array" ref="M1021">IF($L1021&lt;&gt;"",INDEX(DropDownLists!$H$10:$H$2516,MATCH($L1021,DropDownLists!$I$10:$I$2516,0)),"")</f>
        <v/>
      </c>
      <c r="N1021" s="148"/>
      <c r="O1021" s="148"/>
      <c r="P1021" s="146"/>
      <c r="Q1021" s="148" t="s">
        <v>190</v>
      </c>
      <c r="R1021" s="119" t="str">
        <f t="array" ref="R1021">IF(ISNA(VLOOKUP($F1021, AdmittedwithRecentDischarge!$I$28:$I$1527,1,FALSE)),"",MAX(IF((AdmittedwithRecentDischarge!$I$28:$I$1527=$F1021)*(AdmittedwithRecentDischarge!$M$28:$M$1527&lt;=TransferLog!$J1021),AdmittedwithRecentDischarge!$M$28:$M$1527)))</f>
        <v/>
      </c>
      <c r="S1021" s="120" t="str">
        <f t="array" ref="S1021">IF(ISNA(INDEX(AdmittedwithRecentDischarge!$AH$28:$AH$1527,MATCH($F1021&amp;$R1021,AdmittedwithRecentDischarge!$I$28:$I$1527&amp;AdmittedwithRecentDischarge!$M$28:$M$1527,0))),"", IF($R1021&lt;&gt;"",INDEX(AdmittedwithRecentDischarge!$AH$28:$AH$1527,MATCH($F1021&amp;$R1021,AdmittedwithRecentDischarge!$I$28:$I$1527&amp;AdmittedwithRecentDischarge!$M$28:$M$1527,0)),""))</f>
        <v/>
      </c>
      <c r="T1021" s="190">
        <f t="array" ref="T1021">IF(ISNA(INDEX(AdmittedwithRecentDischarge!$I$28:$W$1527, (MATCH($F1021&amp;$R1021,AdmittedwithRecentDischarge!$I$28:$I$1527&amp;AdmittedwithRecentDischarge!$M$28:$M$1527,0)))),"",INDEX(AdmittedwithRecentDischarge!$I$28:$W$1527, (MATCH($F1021&amp;$R1021,AdmittedwithRecentDischarge!$I$28:$I$1527&amp;AdmittedwithRecentDischarge!$M$28:$M$1527,0)),9))</f>
        <v>0</v>
      </c>
      <c r="U1021" s="191">
        <f t="array" ref="U1021">IF(ISNA(INDEX(AdmittedwithRecentDischarge!$I$28:$W$1527, (MATCH($F1021&amp;$R1021,AdmittedwithRecentDischarge!$I$28:$I$1527&amp;AdmittedwithRecentDischarge!$M$28:$M$1527,0)))),"",INDEX(AdmittedwithRecentDischarge!$I$28:$W$1527, (MATCH($F1021&amp;$R1021,AdmittedwithRecentDischarge!$I$28:$I$1527&amp;AdmittedwithRecentDischarge!$M$28:$M$1527,0)),11))</f>
        <v>0</v>
      </c>
      <c r="V1021" s="191">
        <f t="array" ref="V1021">IF(ISNA(INDEX(AdmittedwithRecentDischarge!$I$28:$W$1527, (MATCH($F1021&amp;$R1021,AdmittedwithRecentDischarge!$I$28:$I$1527&amp;AdmittedwithRecentDischarge!$M$28:$M$1527,0)))),"",INDEX(AdmittedwithRecentDischarge!$I$28:$W$1527, (MATCH($F1021&amp;$R1021,AdmittedwithRecentDischarge!$I$28:$I$1527&amp;AdmittedwithRecentDischarge!$M$28:$M$1527,0)),15))</f>
        <v>0</v>
      </c>
      <c r="W1021" s="228" t="b">
        <f t="shared" si="97"/>
        <v>0</v>
      </c>
      <c r="X1021" s="224" t="str">
        <f t="array" ref="X1021">IF(ISNA(VLOOKUP($F1021, AdmittedwithRecentDischarge!$I$28:$I$1527,1,FALSE)),"",MAX(IF((AdmittedwithRecentDischarge!$I$28:$I$1527=$F1021)*(AdmittedwithRecentDischarge!$K$28:$K$1527&lt;=TransferLog!$J1021),AdmittedwithRecentDischarge!$K$28:$K$1527)))</f>
        <v/>
      </c>
      <c r="Y1021" s="224" t="b">
        <f t="shared" si="98"/>
        <v>0</v>
      </c>
      <c r="Z1021" s="208"/>
      <c r="AA1021" s="207" t="str">
        <f t="shared" si="95"/>
        <v/>
      </c>
      <c r="AB1021" s="212" t="b">
        <f t="shared" si="99"/>
        <v>0</v>
      </c>
      <c r="AC1021" s="213">
        <f t="shared" si="96"/>
        <v>0</v>
      </c>
      <c r="AD1021" s="298"/>
      <c r="AE1021" s="299"/>
      <c r="AF1021" s="21">
        <f t="shared" si="101"/>
        <v>0</v>
      </c>
    </row>
    <row r="1022" spans="1:32" s="21" customFormat="1" ht="16.5" customHeight="1">
      <c r="A1022" s="22"/>
      <c r="B1022" s="22"/>
      <c r="C1022" s="22"/>
      <c r="D1022" s="115">
        <f t="shared" si="100"/>
        <v>1002</v>
      </c>
      <c r="E1022" s="248" t="str">
        <f t="array" ref="E1022">IF($F1022&lt;&gt;"",INDEX(DropDownLists!$K$10:$K$2516,MATCH($F1022,DropDownLists!$L$10:$L$2516,0)),"")</f>
        <v/>
      </c>
      <c r="F1022" s="116"/>
      <c r="G1022" s="118"/>
      <c r="I1022" s="144"/>
      <c r="J1022" s="141"/>
      <c r="K1022" s="145"/>
      <c r="L1022" s="146"/>
      <c r="M1022" s="195" t="str">
        <f t="array" ref="M1022">IF($L1022&lt;&gt;"",INDEX(DropDownLists!$H$10:$H$2516,MATCH($L1022,DropDownLists!$I$10:$I$2516,0)),"")</f>
        <v/>
      </c>
      <c r="N1022" s="148"/>
      <c r="O1022" s="148"/>
      <c r="P1022" s="146"/>
      <c r="Q1022" s="148" t="s">
        <v>190</v>
      </c>
      <c r="R1022" s="119" t="str">
        <f t="array" ref="R1022">IF(ISNA(VLOOKUP($F1022, AdmittedwithRecentDischarge!$I$28:$I$1527,1,FALSE)),"",MAX(IF((AdmittedwithRecentDischarge!$I$28:$I$1527=$F1022)*(AdmittedwithRecentDischarge!$M$28:$M$1527&lt;=TransferLog!$J1022),AdmittedwithRecentDischarge!$M$28:$M$1527)))</f>
        <v/>
      </c>
      <c r="S1022" s="120" t="str">
        <f t="array" ref="S1022">IF(ISNA(INDEX(AdmittedwithRecentDischarge!$AH$28:$AH$1527,MATCH($F1022&amp;$R1022,AdmittedwithRecentDischarge!$I$28:$I$1527&amp;AdmittedwithRecentDischarge!$M$28:$M$1527,0))),"", IF($R1022&lt;&gt;"",INDEX(AdmittedwithRecentDischarge!$AH$28:$AH$1527,MATCH($F1022&amp;$R1022,AdmittedwithRecentDischarge!$I$28:$I$1527&amp;AdmittedwithRecentDischarge!$M$28:$M$1527,0)),""))</f>
        <v/>
      </c>
      <c r="T1022" s="190">
        <f t="array" ref="T1022">IF(ISNA(INDEX(AdmittedwithRecentDischarge!$I$28:$W$1527, (MATCH($F1022&amp;$R1022,AdmittedwithRecentDischarge!$I$28:$I$1527&amp;AdmittedwithRecentDischarge!$M$28:$M$1527,0)))),"",INDEX(AdmittedwithRecentDischarge!$I$28:$W$1527, (MATCH($F1022&amp;$R1022,AdmittedwithRecentDischarge!$I$28:$I$1527&amp;AdmittedwithRecentDischarge!$M$28:$M$1527,0)),9))</f>
        <v>0</v>
      </c>
      <c r="U1022" s="191">
        <f t="array" ref="U1022">IF(ISNA(INDEX(AdmittedwithRecentDischarge!$I$28:$W$1527, (MATCH($F1022&amp;$R1022,AdmittedwithRecentDischarge!$I$28:$I$1527&amp;AdmittedwithRecentDischarge!$M$28:$M$1527,0)))),"",INDEX(AdmittedwithRecentDischarge!$I$28:$W$1527, (MATCH($F1022&amp;$R1022,AdmittedwithRecentDischarge!$I$28:$I$1527&amp;AdmittedwithRecentDischarge!$M$28:$M$1527,0)),11))</f>
        <v>0</v>
      </c>
      <c r="V1022" s="191">
        <f t="array" ref="V1022">IF(ISNA(INDEX(AdmittedwithRecentDischarge!$I$28:$W$1527, (MATCH($F1022&amp;$R1022,AdmittedwithRecentDischarge!$I$28:$I$1527&amp;AdmittedwithRecentDischarge!$M$28:$M$1527,0)))),"",INDEX(AdmittedwithRecentDischarge!$I$28:$W$1527, (MATCH($F1022&amp;$R1022,AdmittedwithRecentDischarge!$I$28:$I$1527&amp;AdmittedwithRecentDischarge!$M$28:$M$1527,0)),15))</f>
        <v>0</v>
      </c>
      <c r="W1022" s="228" t="b">
        <f t="shared" si="97"/>
        <v>0</v>
      </c>
      <c r="X1022" s="224" t="str">
        <f t="array" ref="X1022">IF(ISNA(VLOOKUP($F1022, AdmittedwithRecentDischarge!$I$28:$I$1527,1,FALSE)),"",MAX(IF((AdmittedwithRecentDischarge!$I$28:$I$1527=$F1022)*(AdmittedwithRecentDischarge!$K$28:$K$1527&lt;=TransferLog!$J1022),AdmittedwithRecentDischarge!$K$28:$K$1527)))</f>
        <v/>
      </c>
      <c r="Y1022" s="224" t="b">
        <f t="shared" si="98"/>
        <v>0</v>
      </c>
      <c r="Z1022" s="208"/>
      <c r="AA1022" s="207" t="str">
        <f t="shared" si="95"/>
        <v/>
      </c>
      <c r="AB1022" s="212" t="b">
        <f t="shared" si="99"/>
        <v>0</v>
      </c>
      <c r="AC1022" s="213">
        <f t="shared" si="96"/>
        <v>0</v>
      </c>
      <c r="AD1022" s="298"/>
      <c r="AE1022" s="299"/>
      <c r="AF1022" s="21">
        <f t="shared" si="101"/>
        <v>0</v>
      </c>
    </row>
    <row r="1023" spans="1:32" s="21" customFormat="1" ht="16.5" customHeight="1">
      <c r="A1023" s="22"/>
      <c r="B1023" s="22"/>
      <c r="C1023" s="22"/>
      <c r="D1023" s="115">
        <f t="shared" si="100"/>
        <v>1003</v>
      </c>
      <c r="E1023" s="248" t="str">
        <f t="array" ref="E1023">IF($F1023&lt;&gt;"",INDEX(DropDownLists!$K$10:$K$2516,MATCH($F1023,DropDownLists!$L$10:$L$2516,0)),"")</f>
        <v/>
      </c>
      <c r="F1023" s="116"/>
      <c r="G1023" s="118"/>
      <c r="I1023" s="144"/>
      <c r="J1023" s="141"/>
      <c r="K1023" s="145"/>
      <c r="L1023" s="146"/>
      <c r="M1023" s="195" t="str">
        <f t="array" ref="M1023">IF($L1023&lt;&gt;"",INDEX(DropDownLists!$H$10:$H$2516,MATCH($L1023,DropDownLists!$I$10:$I$2516,0)),"")</f>
        <v/>
      </c>
      <c r="N1023" s="148"/>
      <c r="O1023" s="148"/>
      <c r="P1023" s="146"/>
      <c r="Q1023" s="148" t="s">
        <v>190</v>
      </c>
      <c r="R1023" s="119" t="str">
        <f t="array" ref="R1023">IF(ISNA(VLOOKUP($F1023, AdmittedwithRecentDischarge!$I$28:$I$1527,1,FALSE)),"",MAX(IF((AdmittedwithRecentDischarge!$I$28:$I$1527=$F1023)*(AdmittedwithRecentDischarge!$M$28:$M$1527&lt;=TransferLog!$J1023),AdmittedwithRecentDischarge!$M$28:$M$1527)))</f>
        <v/>
      </c>
      <c r="S1023" s="120" t="str">
        <f t="array" ref="S1023">IF(ISNA(INDEX(AdmittedwithRecentDischarge!$AH$28:$AH$1527,MATCH($F1023&amp;$R1023,AdmittedwithRecentDischarge!$I$28:$I$1527&amp;AdmittedwithRecentDischarge!$M$28:$M$1527,0))),"", IF($R1023&lt;&gt;"",INDEX(AdmittedwithRecentDischarge!$AH$28:$AH$1527,MATCH($F1023&amp;$R1023,AdmittedwithRecentDischarge!$I$28:$I$1527&amp;AdmittedwithRecentDischarge!$M$28:$M$1527,0)),""))</f>
        <v/>
      </c>
      <c r="T1023" s="190">
        <f t="array" ref="T1023">IF(ISNA(INDEX(AdmittedwithRecentDischarge!$I$28:$W$1527, (MATCH($F1023&amp;$R1023,AdmittedwithRecentDischarge!$I$28:$I$1527&amp;AdmittedwithRecentDischarge!$M$28:$M$1527,0)))),"",INDEX(AdmittedwithRecentDischarge!$I$28:$W$1527, (MATCH($F1023&amp;$R1023,AdmittedwithRecentDischarge!$I$28:$I$1527&amp;AdmittedwithRecentDischarge!$M$28:$M$1527,0)),9))</f>
        <v>0</v>
      </c>
      <c r="U1023" s="191">
        <f t="array" ref="U1023">IF(ISNA(INDEX(AdmittedwithRecentDischarge!$I$28:$W$1527, (MATCH($F1023&amp;$R1023,AdmittedwithRecentDischarge!$I$28:$I$1527&amp;AdmittedwithRecentDischarge!$M$28:$M$1527,0)))),"",INDEX(AdmittedwithRecentDischarge!$I$28:$W$1527, (MATCH($F1023&amp;$R1023,AdmittedwithRecentDischarge!$I$28:$I$1527&amp;AdmittedwithRecentDischarge!$M$28:$M$1527,0)),11))</f>
        <v>0</v>
      </c>
      <c r="V1023" s="191">
        <f t="array" ref="V1023">IF(ISNA(INDEX(AdmittedwithRecentDischarge!$I$28:$W$1527, (MATCH($F1023&amp;$R1023,AdmittedwithRecentDischarge!$I$28:$I$1527&amp;AdmittedwithRecentDischarge!$M$28:$M$1527,0)))),"",INDEX(AdmittedwithRecentDischarge!$I$28:$W$1527, (MATCH($F1023&amp;$R1023,AdmittedwithRecentDischarge!$I$28:$I$1527&amp;AdmittedwithRecentDischarge!$M$28:$M$1527,0)),15))</f>
        <v>0</v>
      </c>
      <c r="W1023" s="228" t="b">
        <f t="shared" si="97"/>
        <v>0</v>
      </c>
      <c r="X1023" s="224" t="str">
        <f t="array" ref="X1023">IF(ISNA(VLOOKUP($F1023, AdmittedwithRecentDischarge!$I$28:$I$1527,1,FALSE)),"",MAX(IF((AdmittedwithRecentDischarge!$I$28:$I$1527=$F1023)*(AdmittedwithRecentDischarge!$K$28:$K$1527&lt;=TransferLog!$J1023),AdmittedwithRecentDischarge!$K$28:$K$1527)))</f>
        <v/>
      </c>
      <c r="Y1023" s="224" t="b">
        <f t="shared" si="98"/>
        <v>0</v>
      </c>
      <c r="Z1023" s="208"/>
      <c r="AA1023" s="207" t="str">
        <f t="shared" si="95"/>
        <v/>
      </c>
      <c r="AB1023" s="212" t="b">
        <f t="shared" si="99"/>
        <v>0</v>
      </c>
      <c r="AC1023" s="213">
        <f t="shared" si="96"/>
        <v>0</v>
      </c>
      <c r="AD1023" s="298"/>
      <c r="AE1023" s="299"/>
      <c r="AF1023" s="21">
        <f t="shared" si="101"/>
        <v>0</v>
      </c>
    </row>
    <row r="1024" spans="1:32" s="21" customFormat="1" ht="16.5" customHeight="1">
      <c r="A1024" s="22"/>
      <c r="B1024" s="22"/>
      <c r="C1024" s="22"/>
      <c r="D1024" s="115">
        <f t="shared" si="100"/>
        <v>1004</v>
      </c>
      <c r="E1024" s="248" t="str">
        <f t="array" ref="E1024">IF($F1024&lt;&gt;"",INDEX(DropDownLists!$K$10:$K$2516,MATCH($F1024,DropDownLists!$L$10:$L$2516,0)),"")</f>
        <v/>
      </c>
      <c r="F1024" s="116"/>
      <c r="G1024" s="118"/>
      <c r="I1024" s="144"/>
      <c r="J1024" s="141"/>
      <c r="K1024" s="145"/>
      <c r="L1024" s="146"/>
      <c r="M1024" s="195" t="str">
        <f t="array" ref="M1024">IF($L1024&lt;&gt;"",INDEX(DropDownLists!$H$10:$H$2516,MATCH($L1024,DropDownLists!$I$10:$I$2516,0)),"")</f>
        <v/>
      </c>
      <c r="N1024" s="148"/>
      <c r="O1024" s="148"/>
      <c r="P1024" s="146"/>
      <c r="Q1024" s="148" t="s">
        <v>190</v>
      </c>
      <c r="R1024" s="119" t="str">
        <f t="array" ref="R1024">IF(ISNA(VLOOKUP($F1024, AdmittedwithRecentDischarge!$I$28:$I$1527,1,FALSE)),"",MAX(IF((AdmittedwithRecentDischarge!$I$28:$I$1527=$F1024)*(AdmittedwithRecentDischarge!$M$28:$M$1527&lt;=TransferLog!$J1024),AdmittedwithRecentDischarge!$M$28:$M$1527)))</f>
        <v/>
      </c>
      <c r="S1024" s="120" t="str">
        <f t="array" ref="S1024">IF(ISNA(INDEX(AdmittedwithRecentDischarge!$AH$28:$AH$1527,MATCH($F1024&amp;$R1024,AdmittedwithRecentDischarge!$I$28:$I$1527&amp;AdmittedwithRecentDischarge!$M$28:$M$1527,0))),"", IF($R1024&lt;&gt;"",INDEX(AdmittedwithRecentDischarge!$AH$28:$AH$1527,MATCH($F1024&amp;$R1024,AdmittedwithRecentDischarge!$I$28:$I$1527&amp;AdmittedwithRecentDischarge!$M$28:$M$1527,0)),""))</f>
        <v/>
      </c>
      <c r="T1024" s="190">
        <f t="array" ref="T1024">IF(ISNA(INDEX(AdmittedwithRecentDischarge!$I$28:$W$1527, (MATCH($F1024&amp;$R1024,AdmittedwithRecentDischarge!$I$28:$I$1527&amp;AdmittedwithRecentDischarge!$M$28:$M$1527,0)))),"",INDEX(AdmittedwithRecentDischarge!$I$28:$W$1527, (MATCH($F1024&amp;$R1024,AdmittedwithRecentDischarge!$I$28:$I$1527&amp;AdmittedwithRecentDischarge!$M$28:$M$1527,0)),9))</f>
        <v>0</v>
      </c>
      <c r="U1024" s="191">
        <f t="array" ref="U1024">IF(ISNA(INDEX(AdmittedwithRecentDischarge!$I$28:$W$1527, (MATCH($F1024&amp;$R1024,AdmittedwithRecentDischarge!$I$28:$I$1527&amp;AdmittedwithRecentDischarge!$M$28:$M$1527,0)))),"",INDEX(AdmittedwithRecentDischarge!$I$28:$W$1527, (MATCH($F1024&amp;$R1024,AdmittedwithRecentDischarge!$I$28:$I$1527&amp;AdmittedwithRecentDischarge!$M$28:$M$1527,0)),11))</f>
        <v>0</v>
      </c>
      <c r="V1024" s="191">
        <f t="array" ref="V1024">IF(ISNA(INDEX(AdmittedwithRecentDischarge!$I$28:$W$1527, (MATCH($F1024&amp;$R1024,AdmittedwithRecentDischarge!$I$28:$I$1527&amp;AdmittedwithRecentDischarge!$M$28:$M$1527,0)))),"",INDEX(AdmittedwithRecentDischarge!$I$28:$W$1527, (MATCH($F1024&amp;$R1024,AdmittedwithRecentDischarge!$I$28:$I$1527&amp;AdmittedwithRecentDischarge!$M$28:$M$1527,0)),15))</f>
        <v>0</v>
      </c>
      <c r="W1024" s="228" t="b">
        <f t="shared" si="97"/>
        <v>0</v>
      </c>
      <c r="X1024" s="224" t="str">
        <f t="array" ref="X1024">IF(ISNA(VLOOKUP($F1024, AdmittedwithRecentDischarge!$I$28:$I$1527,1,FALSE)),"",MAX(IF((AdmittedwithRecentDischarge!$I$28:$I$1527=$F1024)*(AdmittedwithRecentDischarge!$K$28:$K$1527&lt;=TransferLog!$J1024),AdmittedwithRecentDischarge!$K$28:$K$1527)))</f>
        <v/>
      </c>
      <c r="Y1024" s="224" t="b">
        <f t="shared" si="98"/>
        <v>0</v>
      </c>
      <c r="Z1024" s="208"/>
      <c r="AA1024" s="207" t="str">
        <f t="shared" si="95"/>
        <v/>
      </c>
      <c r="AB1024" s="212" t="b">
        <f t="shared" si="99"/>
        <v>0</v>
      </c>
      <c r="AC1024" s="213">
        <f t="shared" si="96"/>
        <v>0</v>
      </c>
      <c r="AD1024" s="298"/>
      <c r="AE1024" s="299"/>
      <c r="AF1024" s="21">
        <f t="shared" si="101"/>
        <v>0</v>
      </c>
    </row>
    <row r="1025" spans="1:32" s="21" customFormat="1" ht="16.5" customHeight="1">
      <c r="A1025" s="22"/>
      <c r="B1025" s="22"/>
      <c r="C1025" s="22"/>
      <c r="D1025" s="115">
        <f t="shared" si="100"/>
        <v>1005</v>
      </c>
      <c r="E1025" s="248" t="str">
        <f t="array" ref="E1025">IF($F1025&lt;&gt;"",INDEX(DropDownLists!$K$10:$K$2516,MATCH($F1025,DropDownLists!$L$10:$L$2516,0)),"")</f>
        <v/>
      </c>
      <c r="F1025" s="116"/>
      <c r="G1025" s="118"/>
      <c r="I1025" s="144"/>
      <c r="J1025" s="141"/>
      <c r="K1025" s="145"/>
      <c r="L1025" s="146"/>
      <c r="M1025" s="195" t="str">
        <f t="array" ref="M1025">IF($L1025&lt;&gt;"",INDEX(DropDownLists!$H$10:$H$2516,MATCH($L1025,DropDownLists!$I$10:$I$2516,0)),"")</f>
        <v/>
      </c>
      <c r="N1025" s="148"/>
      <c r="O1025" s="148"/>
      <c r="P1025" s="146"/>
      <c r="Q1025" s="148" t="s">
        <v>190</v>
      </c>
      <c r="R1025" s="119" t="str">
        <f t="array" ref="R1025">IF(ISNA(VLOOKUP($F1025, AdmittedwithRecentDischarge!$I$28:$I$1527,1,FALSE)),"",MAX(IF((AdmittedwithRecentDischarge!$I$28:$I$1527=$F1025)*(AdmittedwithRecentDischarge!$M$28:$M$1527&lt;=TransferLog!$J1025),AdmittedwithRecentDischarge!$M$28:$M$1527)))</f>
        <v/>
      </c>
      <c r="S1025" s="120" t="str">
        <f t="array" ref="S1025">IF(ISNA(INDEX(AdmittedwithRecentDischarge!$AH$28:$AH$1527,MATCH($F1025&amp;$R1025,AdmittedwithRecentDischarge!$I$28:$I$1527&amp;AdmittedwithRecentDischarge!$M$28:$M$1527,0))),"", IF($R1025&lt;&gt;"",INDEX(AdmittedwithRecentDischarge!$AH$28:$AH$1527,MATCH($F1025&amp;$R1025,AdmittedwithRecentDischarge!$I$28:$I$1527&amp;AdmittedwithRecentDischarge!$M$28:$M$1527,0)),""))</f>
        <v/>
      </c>
      <c r="T1025" s="190">
        <f t="array" ref="T1025">IF(ISNA(INDEX(AdmittedwithRecentDischarge!$I$28:$W$1527, (MATCH($F1025&amp;$R1025,AdmittedwithRecentDischarge!$I$28:$I$1527&amp;AdmittedwithRecentDischarge!$M$28:$M$1527,0)))),"",INDEX(AdmittedwithRecentDischarge!$I$28:$W$1527, (MATCH($F1025&amp;$R1025,AdmittedwithRecentDischarge!$I$28:$I$1527&amp;AdmittedwithRecentDischarge!$M$28:$M$1527,0)),9))</f>
        <v>0</v>
      </c>
      <c r="U1025" s="191">
        <f t="array" ref="U1025">IF(ISNA(INDEX(AdmittedwithRecentDischarge!$I$28:$W$1527, (MATCH($F1025&amp;$R1025,AdmittedwithRecentDischarge!$I$28:$I$1527&amp;AdmittedwithRecentDischarge!$M$28:$M$1527,0)))),"",INDEX(AdmittedwithRecentDischarge!$I$28:$W$1527, (MATCH($F1025&amp;$R1025,AdmittedwithRecentDischarge!$I$28:$I$1527&amp;AdmittedwithRecentDischarge!$M$28:$M$1527,0)),11))</f>
        <v>0</v>
      </c>
      <c r="V1025" s="191">
        <f t="array" ref="V1025">IF(ISNA(INDEX(AdmittedwithRecentDischarge!$I$28:$W$1527, (MATCH($F1025&amp;$R1025,AdmittedwithRecentDischarge!$I$28:$I$1527&amp;AdmittedwithRecentDischarge!$M$28:$M$1527,0)))),"",INDEX(AdmittedwithRecentDischarge!$I$28:$W$1527, (MATCH($F1025&amp;$R1025,AdmittedwithRecentDischarge!$I$28:$I$1527&amp;AdmittedwithRecentDischarge!$M$28:$M$1527,0)),15))</f>
        <v>0</v>
      </c>
      <c r="W1025" s="228" t="b">
        <f t="shared" si="97"/>
        <v>0</v>
      </c>
      <c r="X1025" s="224" t="str">
        <f t="array" ref="X1025">IF(ISNA(VLOOKUP($F1025, AdmittedwithRecentDischarge!$I$28:$I$1527,1,FALSE)),"",MAX(IF((AdmittedwithRecentDischarge!$I$28:$I$1527=$F1025)*(AdmittedwithRecentDischarge!$K$28:$K$1527&lt;=TransferLog!$J1025),AdmittedwithRecentDischarge!$K$28:$K$1527)))</f>
        <v/>
      </c>
      <c r="Y1025" s="224" t="b">
        <f t="shared" si="98"/>
        <v>0</v>
      </c>
      <c r="Z1025" s="208"/>
      <c r="AA1025" s="207" t="str">
        <f t="shared" si="95"/>
        <v/>
      </c>
      <c r="AB1025" s="212" t="b">
        <f t="shared" si="99"/>
        <v>0</v>
      </c>
      <c r="AC1025" s="213">
        <f t="shared" si="96"/>
        <v>0</v>
      </c>
      <c r="AD1025" s="298"/>
      <c r="AE1025" s="299"/>
      <c r="AF1025" s="21">
        <f t="shared" si="101"/>
        <v>0</v>
      </c>
    </row>
    <row r="1026" spans="1:32" s="21" customFormat="1" ht="16.5" customHeight="1">
      <c r="A1026" s="22"/>
      <c r="B1026" s="22"/>
      <c r="C1026" s="22"/>
      <c r="D1026" s="115">
        <f t="shared" si="100"/>
        <v>1006</v>
      </c>
      <c r="E1026" s="248" t="str">
        <f t="array" ref="E1026">IF($F1026&lt;&gt;"",INDEX(DropDownLists!$K$10:$K$2516,MATCH($F1026,DropDownLists!$L$10:$L$2516,0)),"")</f>
        <v/>
      </c>
      <c r="F1026" s="116"/>
      <c r="G1026" s="118"/>
      <c r="I1026" s="144"/>
      <c r="J1026" s="141"/>
      <c r="K1026" s="145"/>
      <c r="L1026" s="146"/>
      <c r="M1026" s="195" t="str">
        <f t="array" ref="M1026">IF($L1026&lt;&gt;"",INDEX(DropDownLists!$H$10:$H$2516,MATCH($L1026,DropDownLists!$I$10:$I$2516,0)),"")</f>
        <v/>
      </c>
      <c r="N1026" s="148"/>
      <c r="O1026" s="148"/>
      <c r="P1026" s="146"/>
      <c r="Q1026" s="148" t="s">
        <v>190</v>
      </c>
      <c r="R1026" s="119" t="str">
        <f t="array" ref="R1026">IF(ISNA(VLOOKUP($F1026, AdmittedwithRecentDischarge!$I$28:$I$1527,1,FALSE)),"",MAX(IF((AdmittedwithRecentDischarge!$I$28:$I$1527=$F1026)*(AdmittedwithRecentDischarge!$M$28:$M$1527&lt;=TransferLog!$J1026),AdmittedwithRecentDischarge!$M$28:$M$1527)))</f>
        <v/>
      </c>
      <c r="S1026" s="120" t="str">
        <f t="array" ref="S1026">IF(ISNA(INDEX(AdmittedwithRecentDischarge!$AH$28:$AH$1527,MATCH($F1026&amp;$R1026,AdmittedwithRecentDischarge!$I$28:$I$1527&amp;AdmittedwithRecentDischarge!$M$28:$M$1527,0))),"", IF($R1026&lt;&gt;"",INDEX(AdmittedwithRecentDischarge!$AH$28:$AH$1527,MATCH($F1026&amp;$R1026,AdmittedwithRecentDischarge!$I$28:$I$1527&amp;AdmittedwithRecentDischarge!$M$28:$M$1527,0)),""))</f>
        <v/>
      </c>
      <c r="T1026" s="190">
        <f t="array" ref="T1026">IF(ISNA(INDEX(AdmittedwithRecentDischarge!$I$28:$W$1527, (MATCH($F1026&amp;$R1026,AdmittedwithRecentDischarge!$I$28:$I$1527&amp;AdmittedwithRecentDischarge!$M$28:$M$1527,0)))),"",INDEX(AdmittedwithRecentDischarge!$I$28:$W$1527, (MATCH($F1026&amp;$R1026,AdmittedwithRecentDischarge!$I$28:$I$1527&amp;AdmittedwithRecentDischarge!$M$28:$M$1527,0)),9))</f>
        <v>0</v>
      </c>
      <c r="U1026" s="191">
        <f t="array" ref="U1026">IF(ISNA(INDEX(AdmittedwithRecentDischarge!$I$28:$W$1527, (MATCH($F1026&amp;$R1026,AdmittedwithRecentDischarge!$I$28:$I$1527&amp;AdmittedwithRecentDischarge!$M$28:$M$1527,0)))),"",INDEX(AdmittedwithRecentDischarge!$I$28:$W$1527, (MATCH($F1026&amp;$R1026,AdmittedwithRecentDischarge!$I$28:$I$1527&amp;AdmittedwithRecentDischarge!$M$28:$M$1527,0)),11))</f>
        <v>0</v>
      </c>
      <c r="V1026" s="191">
        <f t="array" ref="V1026">IF(ISNA(INDEX(AdmittedwithRecentDischarge!$I$28:$W$1527, (MATCH($F1026&amp;$R1026,AdmittedwithRecentDischarge!$I$28:$I$1527&amp;AdmittedwithRecentDischarge!$M$28:$M$1527,0)))),"",INDEX(AdmittedwithRecentDischarge!$I$28:$W$1527, (MATCH($F1026&amp;$R1026,AdmittedwithRecentDischarge!$I$28:$I$1527&amp;AdmittedwithRecentDischarge!$M$28:$M$1527,0)),15))</f>
        <v>0</v>
      </c>
      <c r="W1026" s="228" t="b">
        <f t="shared" si="97"/>
        <v>0</v>
      </c>
      <c r="X1026" s="224" t="str">
        <f t="array" ref="X1026">IF(ISNA(VLOOKUP($F1026, AdmittedwithRecentDischarge!$I$28:$I$1527,1,FALSE)),"",MAX(IF((AdmittedwithRecentDischarge!$I$28:$I$1527=$F1026)*(AdmittedwithRecentDischarge!$K$28:$K$1527&lt;=TransferLog!$J1026),AdmittedwithRecentDischarge!$K$28:$K$1527)))</f>
        <v/>
      </c>
      <c r="Y1026" s="224" t="b">
        <f t="shared" si="98"/>
        <v>0</v>
      </c>
      <c r="Z1026" s="208"/>
      <c r="AA1026" s="207" t="str">
        <f t="shared" si="95"/>
        <v/>
      </c>
      <c r="AB1026" s="212" t="b">
        <f t="shared" si="99"/>
        <v>0</v>
      </c>
      <c r="AC1026" s="213">
        <f t="shared" si="96"/>
        <v>0</v>
      </c>
      <c r="AD1026" s="298"/>
      <c r="AE1026" s="299"/>
      <c r="AF1026" s="21">
        <f t="shared" si="101"/>
        <v>0</v>
      </c>
    </row>
    <row r="1027" spans="1:32" s="21" customFormat="1" ht="16.5" customHeight="1">
      <c r="A1027" s="22"/>
      <c r="B1027" s="22"/>
      <c r="C1027" s="22"/>
      <c r="D1027" s="115">
        <f t="shared" si="100"/>
        <v>1007</v>
      </c>
      <c r="E1027" s="248" t="str">
        <f t="array" ref="E1027">IF($F1027&lt;&gt;"",INDEX(DropDownLists!$K$10:$K$2516,MATCH($F1027,DropDownLists!$L$10:$L$2516,0)),"")</f>
        <v/>
      </c>
      <c r="F1027" s="116"/>
      <c r="G1027" s="118"/>
      <c r="I1027" s="144"/>
      <c r="J1027" s="141"/>
      <c r="K1027" s="145"/>
      <c r="L1027" s="146"/>
      <c r="M1027" s="195" t="str">
        <f t="array" ref="M1027">IF($L1027&lt;&gt;"",INDEX(DropDownLists!$H$10:$H$2516,MATCH($L1027,DropDownLists!$I$10:$I$2516,0)),"")</f>
        <v/>
      </c>
      <c r="N1027" s="148"/>
      <c r="O1027" s="148"/>
      <c r="P1027" s="146"/>
      <c r="Q1027" s="148" t="s">
        <v>190</v>
      </c>
      <c r="R1027" s="119" t="str">
        <f t="array" ref="R1027">IF(ISNA(VLOOKUP($F1027, AdmittedwithRecentDischarge!$I$28:$I$1527,1,FALSE)),"",MAX(IF((AdmittedwithRecentDischarge!$I$28:$I$1527=$F1027)*(AdmittedwithRecentDischarge!$M$28:$M$1527&lt;=TransferLog!$J1027),AdmittedwithRecentDischarge!$M$28:$M$1527)))</f>
        <v/>
      </c>
      <c r="S1027" s="120" t="str">
        <f t="array" ref="S1027">IF(ISNA(INDEX(AdmittedwithRecentDischarge!$AH$28:$AH$1527,MATCH($F1027&amp;$R1027,AdmittedwithRecentDischarge!$I$28:$I$1527&amp;AdmittedwithRecentDischarge!$M$28:$M$1527,0))),"", IF($R1027&lt;&gt;"",INDEX(AdmittedwithRecentDischarge!$AH$28:$AH$1527,MATCH($F1027&amp;$R1027,AdmittedwithRecentDischarge!$I$28:$I$1527&amp;AdmittedwithRecentDischarge!$M$28:$M$1527,0)),""))</f>
        <v/>
      </c>
      <c r="T1027" s="190">
        <f t="array" ref="T1027">IF(ISNA(INDEX(AdmittedwithRecentDischarge!$I$28:$W$1527, (MATCH($F1027&amp;$R1027,AdmittedwithRecentDischarge!$I$28:$I$1527&amp;AdmittedwithRecentDischarge!$M$28:$M$1527,0)))),"",INDEX(AdmittedwithRecentDischarge!$I$28:$W$1527, (MATCH($F1027&amp;$R1027,AdmittedwithRecentDischarge!$I$28:$I$1527&amp;AdmittedwithRecentDischarge!$M$28:$M$1527,0)),9))</f>
        <v>0</v>
      </c>
      <c r="U1027" s="191">
        <f t="array" ref="U1027">IF(ISNA(INDEX(AdmittedwithRecentDischarge!$I$28:$W$1527, (MATCH($F1027&amp;$R1027,AdmittedwithRecentDischarge!$I$28:$I$1527&amp;AdmittedwithRecentDischarge!$M$28:$M$1527,0)))),"",INDEX(AdmittedwithRecentDischarge!$I$28:$W$1527, (MATCH($F1027&amp;$R1027,AdmittedwithRecentDischarge!$I$28:$I$1527&amp;AdmittedwithRecentDischarge!$M$28:$M$1527,0)),11))</f>
        <v>0</v>
      </c>
      <c r="V1027" s="191">
        <f t="array" ref="V1027">IF(ISNA(INDEX(AdmittedwithRecentDischarge!$I$28:$W$1527, (MATCH($F1027&amp;$R1027,AdmittedwithRecentDischarge!$I$28:$I$1527&amp;AdmittedwithRecentDischarge!$M$28:$M$1527,0)))),"",INDEX(AdmittedwithRecentDischarge!$I$28:$W$1527, (MATCH($F1027&amp;$R1027,AdmittedwithRecentDischarge!$I$28:$I$1527&amp;AdmittedwithRecentDischarge!$M$28:$M$1527,0)),15))</f>
        <v>0</v>
      </c>
      <c r="W1027" s="228" t="b">
        <f t="shared" si="97"/>
        <v>0</v>
      </c>
      <c r="X1027" s="224" t="str">
        <f t="array" ref="X1027">IF(ISNA(VLOOKUP($F1027, AdmittedwithRecentDischarge!$I$28:$I$1527,1,FALSE)),"",MAX(IF((AdmittedwithRecentDischarge!$I$28:$I$1527=$F1027)*(AdmittedwithRecentDischarge!$K$28:$K$1527&lt;=TransferLog!$J1027),AdmittedwithRecentDischarge!$K$28:$K$1527)))</f>
        <v/>
      </c>
      <c r="Y1027" s="224" t="b">
        <f t="shared" si="98"/>
        <v>0</v>
      </c>
      <c r="Z1027" s="208"/>
      <c r="AA1027" s="207" t="str">
        <f t="shared" si="95"/>
        <v/>
      </c>
      <c r="AB1027" s="212" t="b">
        <f t="shared" si="99"/>
        <v>0</v>
      </c>
      <c r="AC1027" s="213">
        <f t="shared" si="96"/>
        <v>0</v>
      </c>
      <c r="AD1027" s="298"/>
      <c r="AE1027" s="299"/>
      <c r="AF1027" s="21">
        <f t="shared" si="101"/>
        <v>0</v>
      </c>
    </row>
    <row r="1028" spans="1:32" s="21" customFormat="1" ht="16.5" customHeight="1">
      <c r="A1028" s="22"/>
      <c r="B1028" s="22"/>
      <c r="C1028" s="22"/>
      <c r="D1028" s="115">
        <f t="shared" si="100"/>
        <v>1008</v>
      </c>
      <c r="E1028" s="248" t="str">
        <f t="array" ref="E1028">IF($F1028&lt;&gt;"",INDEX(DropDownLists!$K$10:$K$2516,MATCH($F1028,DropDownLists!$L$10:$L$2516,0)),"")</f>
        <v/>
      </c>
      <c r="F1028" s="116"/>
      <c r="G1028" s="118"/>
      <c r="I1028" s="144"/>
      <c r="J1028" s="141"/>
      <c r="K1028" s="145"/>
      <c r="L1028" s="146"/>
      <c r="M1028" s="195" t="str">
        <f t="array" ref="M1028">IF($L1028&lt;&gt;"",INDEX(DropDownLists!$H$10:$H$2516,MATCH($L1028,DropDownLists!$I$10:$I$2516,0)),"")</f>
        <v/>
      </c>
      <c r="N1028" s="148"/>
      <c r="O1028" s="148"/>
      <c r="P1028" s="146"/>
      <c r="Q1028" s="148" t="s">
        <v>190</v>
      </c>
      <c r="R1028" s="119" t="str">
        <f t="array" ref="R1028">IF(ISNA(VLOOKUP($F1028, AdmittedwithRecentDischarge!$I$28:$I$1527,1,FALSE)),"",MAX(IF((AdmittedwithRecentDischarge!$I$28:$I$1527=$F1028)*(AdmittedwithRecentDischarge!$M$28:$M$1527&lt;=TransferLog!$J1028),AdmittedwithRecentDischarge!$M$28:$M$1527)))</f>
        <v/>
      </c>
      <c r="S1028" s="120" t="str">
        <f t="array" ref="S1028">IF(ISNA(INDEX(AdmittedwithRecentDischarge!$AH$28:$AH$1527,MATCH($F1028&amp;$R1028,AdmittedwithRecentDischarge!$I$28:$I$1527&amp;AdmittedwithRecentDischarge!$M$28:$M$1527,0))),"", IF($R1028&lt;&gt;"",INDEX(AdmittedwithRecentDischarge!$AH$28:$AH$1527,MATCH($F1028&amp;$R1028,AdmittedwithRecentDischarge!$I$28:$I$1527&amp;AdmittedwithRecentDischarge!$M$28:$M$1527,0)),""))</f>
        <v/>
      </c>
      <c r="T1028" s="190">
        <f t="array" ref="T1028">IF(ISNA(INDEX(AdmittedwithRecentDischarge!$I$28:$W$1527, (MATCH($F1028&amp;$R1028,AdmittedwithRecentDischarge!$I$28:$I$1527&amp;AdmittedwithRecentDischarge!$M$28:$M$1527,0)))),"",INDEX(AdmittedwithRecentDischarge!$I$28:$W$1527, (MATCH($F1028&amp;$R1028,AdmittedwithRecentDischarge!$I$28:$I$1527&amp;AdmittedwithRecentDischarge!$M$28:$M$1527,0)),9))</f>
        <v>0</v>
      </c>
      <c r="U1028" s="191">
        <f t="array" ref="U1028">IF(ISNA(INDEX(AdmittedwithRecentDischarge!$I$28:$W$1527, (MATCH($F1028&amp;$R1028,AdmittedwithRecentDischarge!$I$28:$I$1527&amp;AdmittedwithRecentDischarge!$M$28:$M$1527,0)))),"",INDEX(AdmittedwithRecentDischarge!$I$28:$W$1527, (MATCH($F1028&amp;$R1028,AdmittedwithRecentDischarge!$I$28:$I$1527&amp;AdmittedwithRecentDischarge!$M$28:$M$1527,0)),11))</f>
        <v>0</v>
      </c>
      <c r="V1028" s="191">
        <f t="array" ref="V1028">IF(ISNA(INDEX(AdmittedwithRecentDischarge!$I$28:$W$1527, (MATCH($F1028&amp;$R1028,AdmittedwithRecentDischarge!$I$28:$I$1527&amp;AdmittedwithRecentDischarge!$M$28:$M$1527,0)))),"",INDEX(AdmittedwithRecentDischarge!$I$28:$W$1527, (MATCH($F1028&amp;$R1028,AdmittedwithRecentDischarge!$I$28:$I$1527&amp;AdmittedwithRecentDischarge!$M$28:$M$1527,0)),15))</f>
        <v>0</v>
      </c>
      <c r="W1028" s="228" t="b">
        <f t="shared" si="97"/>
        <v>0</v>
      </c>
      <c r="X1028" s="224" t="str">
        <f t="array" ref="X1028">IF(ISNA(VLOOKUP($F1028, AdmittedwithRecentDischarge!$I$28:$I$1527,1,FALSE)),"",MAX(IF((AdmittedwithRecentDischarge!$I$28:$I$1527=$F1028)*(AdmittedwithRecentDischarge!$K$28:$K$1527&lt;=TransferLog!$J1028),AdmittedwithRecentDischarge!$K$28:$K$1527)))</f>
        <v/>
      </c>
      <c r="Y1028" s="224" t="b">
        <f t="shared" si="98"/>
        <v>0</v>
      </c>
      <c r="Z1028" s="208"/>
      <c r="AA1028" s="207" t="str">
        <f t="shared" si="95"/>
        <v/>
      </c>
      <c r="AB1028" s="212" t="b">
        <f t="shared" si="99"/>
        <v>0</v>
      </c>
      <c r="AC1028" s="213">
        <f t="shared" si="96"/>
        <v>0</v>
      </c>
      <c r="AD1028" s="298"/>
      <c r="AE1028" s="299"/>
      <c r="AF1028" s="21">
        <f t="shared" si="101"/>
        <v>0</v>
      </c>
    </row>
    <row r="1029" spans="1:32" s="21" customFormat="1" ht="16.5" customHeight="1">
      <c r="A1029" s="22"/>
      <c r="B1029" s="22"/>
      <c r="C1029" s="22"/>
      <c r="D1029" s="115">
        <f t="shared" si="100"/>
        <v>1009</v>
      </c>
      <c r="E1029" s="248" t="str">
        <f t="array" ref="E1029">IF($F1029&lt;&gt;"",INDEX(DropDownLists!$K$10:$K$2516,MATCH($F1029,DropDownLists!$L$10:$L$2516,0)),"")</f>
        <v/>
      </c>
      <c r="F1029" s="116"/>
      <c r="G1029" s="118"/>
      <c r="I1029" s="144"/>
      <c r="J1029" s="141"/>
      <c r="K1029" s="145"/>
      <c r="L1029" s="146"/>
      <c r="M1029" s="195" t="str">
        <f t="array" ref="M1029">IF($L1029&lt;&gt;"",INDEX(DropDownLists!$H$10:$H$2516,MATCH($L1029,DropDownLists!$I$10:$I$2516,0)),"")</f>
        <v/>
      </c>
      <c r="N1029" s="148"/>
      <c r="O1029" s="148"/>
      <c r="P1029" s="146"/>
      <c r="Q1029" s="148" t="s">
        <v>190</v>
      </c>
      <c r="R1029" s="119" t="str">
        <f t="array" ref="R1029">IF(ISNA(VLOOKUP($F1029, AdmittedwithRecentDischarge!$I$28:$I$1527,1,FALSE)),"",MAX(IF((AdmittedwithRecentDischarge!$I$28:$I$1527=$F1029)*(AdmittedwithRecentDischarge!$M$28:$M$1527&lt;=TransferLog!$J1029),AdmittedwithRecentDischarge!$M$28:$M$1527)))</f>
        <v/>
      </c>
      <c r="S1029" s="120" t="str">
        <f t="array" ref="S1029">IF(ISNA(INDEX(AdmittedwithRecentDischarge!$AH$28:$AH$1527,MATCH($F1029&amp;$R1029,AdmittedwithRecentDischarge!$I$28:$I$1527&amp;AdmittedwithRecentDischarge!$M$28:$M$1527,0))),"", IF($R1029&lt;&gt;"",INDEX(AdmittedwithRecentDischarge!$AH$28:$AH$1527,MATCH($F1029&amp;$R1029,AdmittedwithRecentDischarge!$I$28:$I$1527&amp;AdmittedwithRecentDischarge!$M$28:$M$1527,0)),""))</f>
        <v/>
      </c>
      <c r="T1029" s="190">
        <f t="array" ref="T1029">IF(ISNA(INDEX(AdmittedwithRecentDischarge!$I$28:$W$1527, (MATCH($F1029&amp;$R1029,AdmittedwithRecentDischarge!$I$28:$I$1527&amp;AdmittedwithRecentDischarge!$M$28:$M$1527,0)))),"",INDEX(AdmittedwithRecentDischarge!$I$28:$W$1527, (MATCH($F1029&amp;$R1029,AdmittedwithRecentDischarge!$I$28:$I$1527&amp;AdmittedwithRecentDischarge!$M$28:$M$1527,0)),9))</f>
        <v>0</v>
      </c>
      <c r="U1029" s="191">
        <f t="array" ref="U1029">IF(ISNA(INDEX(AdmittedwithRecentDischarge!$I$28:$W$1527, (MATCH($F1029&amp;$R1029,AdmittedwithRecentDischarge!$I$28:$I$1527&amp;AdmittedwithRecentDischarge!$M$28:$M$1527,0)))),"",INDEX(AdmittedwithRecentDischarge!$I$28:$W$1527, (MATCH($F1029&amp;$R1029,AdmittedwithRecentDischarge!$I$28:$I$1527&amp;AdmittedwithRecentDischarge!$M$28:$M$1527,0)),11))</f>
        <v>0</v>
      </c>
      <c r="V1029" s="191">
        <f t="array" ref="V1029">IF(ISNA(INDEX(AdmittedwithRecentDischarge!$I$28:$W$1527, (MATCH($F1029&amp;$R1029,AdmittedwithRecentDischarge!$I$28:$I$1527&amp;AdmittedwithRecentDischarge!$M$28:$M$1527,0)))),"",INDEX(AdmittedwithRecentDischarge!$I$28:$W$1527, (MATCH($F1029&amp;$R1029,AdmittedwithRecentDischarge!$I$28:$I$1527&amp;AdmittedwithRecentDischarge!$M$28:$M$1527,0)),15))</f>
        <v>0</v>
      </c>
      <c r="W1029" s="228" t="b">
        <f t="shared" si="97"/>
        <v>0</v>
      </c>
      <c r="X1029" s="224" t="str">
        <f t="array" ref="X1029">IF(ISNA(VLOOKUP($F1029, AdmittedwithRecentDischarge!$I$28:$I$1527,1,FALSE)),"",MAX(IF((AdmittedwithRecentDischarge!$I$28:$I$1527=$F1029)*(AdmittedwithRecentDischarge!$K$28:$K$1527&lt;=TransferLog!$J1029),AdmittedwithRecentDischarge!$K$28:$K$1527)))</f>
        <v/>
      </c>
      <c r="Y1029" s="224" t="b">
        <f t="shared" si="98"/>
        <v>0</v>
      </c>
      <c r="Z1029" s="208"/>
      <c r="AA1029" s="207" t="str">
        <f t="shared" si="95"/>
        <v/>
      </c>
      <c r="AB1029" s="212" t="b">
        <f t="shared" si="99"/>
        <v>0</v>
      </c>
      <c r="AC1029" s="213">
        <f t="shared" si="96"/>
        <v>0</v>
      </c>
      <c r="AD1029" s="298"/>
      <c r="AE1029" s="299"/>
      <c r="AF1029" s="21">
        <f t="shared" si="101"/>
        <v>0</v>
      </c>
    </row>
    <row r="1030" spans="1:32" s="21" customFormat="1" ht="16.5" customHeight="1">
      <c r="A1030" s="22"/>
      <c r="B1030" s="22"/>
      <c r="C1030" s="22"/>
      <c r="D1030" s="115">
        <f t="shared" si="100"/>
        <v>1010</v>
      </c>
      <c r="E1030" s="248" t="str">
        <f t="array" ref="E1030">IF($F1030&lt;&gt;"",INDEX(DropDownLists!$K$10:$K$2516,MATCH($F1030,DropDownLists!$L$10:$L$2516,0)),"")</f>
        <v/>
      </c>
      <c r="F1030" s="116"/>
      <c r="G1030" s="118"/>
      <c r="I1030" s="144"/>
      <c r="J1030" s="141"/>
      <c r="K1030" s="145"/>
      <c r="L1030" s="146"/>
      <c r="M1030" s="195" t="str">
        <f t="array" ref="M1030">IF($L1030&lt;&gt;"",INDEX(DropDownLists!$H$10:$H$2516,MATCH($L1030,DropDownLists!$I$10:$I$2516,0)),"")</f>
        <v/>
      </c>
      <c r="N1030" s="148"/>
      <c r="O1030" s="148"/>
      <c r="P1030" s="146"/>
      <c r="Q1030" s="148" t="s">
        <v>190</v>
      </c>
      <c r="R1030" s="119" t="str">
        <f t="array" ref="R1030">IF(ISNA(VLOOKUP($F1030, AdmittedwithRecentDischarge!$I$28:$I$1527,1,FALSE)),"",MAX(IF((AdmittedwithRecentDischarge!$I$28:$I$1527=$F1030)*(AdmittedwithRecentDischarge!$M$28:$M$1527&lt;=TransferLog!$J1030),AdmittedwithRecentDischarge!$M$28:$M$1527)))</f>
        <v/>
      </c>
      <c r="S1030" s="120" t="str">
        <f t="array" ref="S1030">IF(ISNA(INDEX(AdmittedwithRecentDischarge!$AH$28:$AH$1527,MATCH($F1030&amp;$R1030,AdmittedwithRecentDischarge!$I$28:$I$1527&amp;AdmittedwithRecentDischarge!$M$28:$M$1527,0))),"", IF($R1030&lt;&gt;"",INDEX(AdmittedwithRecentDischarge!$AH$28:$AH$1527,MATCH($F1030&amp;$R1030,AdmittedwithRecentDischarge!$I$28:$I$1527&amp;AdmittedwithRecentDischarge!$M$28:$M$1527,0)),""))</f>
        <v/>
      </c>
      <c r="T1030" s="190">
        <f t="array" ref="T1030">IF(ISNA(INDEX(AdmittedwithRecentDischarge!$I$28:$W$1527, (MATCH($F1030&amp;$R1030,AdmittedwithRecentDischarge!$I$28:$I$1527&amp;AdmittedwithRecentDischarge!$M$28:$M$1527,0)))),"",INDEX(AdmittedwithRecentDischarge!$I$28:$W$1527, (MATCH($F1030&amp;$R1030,AdmittedwithRecentDischarge!$I$28:$I$1527&amp;AdmittedwithRecentDischarge!$M$28:$M$1527,0)),9))</f>
        <v>0</v>
      </c>
      <c r="U1030" s="191">
        <f t="array" ref="U1030">IF(ISNA(INDEX(AdmittedwithRecentDischarge!$I$28:$W$1527, (MATCH($F1030&amp;$R1030,AdmittedwithRecentDischarge!$I$28:$I$1527&amp;AdmittedwithRecentDischarge!$M$28:$M$1527,0)))),"",INDEX(AdmittedwithRecentDischarge!$I$28:$W$1527, (MATCH($F1030&amp;$R1030,AdmittedwithRecentDischarge!$I$28:$I$1527&amp;AdmittedwithRecentDischarge!$M$28:$M$1527,0)),11))</f>
        <v>0</v>
      </c>
      <c r="V1030" s="191">
        <f t="array" ref="V1030">IF(ISNA(INDEX(AdmittedwithRecentDischarge!$I$28:$W$1527, (MATCH($F1030&amp;$R1030,AdmittedwithRecentDischarge!$I$28:$I$1527&amp;AdmittedwithRecentDischarge!$M$28:$M$1527,0)))),"",INDEX(AdmittedwithRecentDischarge!$I$28:$W$1527, (MATCH($F1030&amp;$R1030,AdmittedwithRecentDischarge!$I$28:$I$1527&amp;AdmittedwithRecentDischarge!$M$28:$M$1527,0)),15))</f>
        <v>0</v>
      </c>
      <c r="W1030" s="228" t="b">
        <f t="shared" si="97"/>
        <v>0</v>
      </c>
      <c r="X1030" s="224" t="str">
        <f t="array" ref="X1030">IF(ISNA(VLOOKUP($F1030, AdmittedwithRecentDischarge!$I$28:$I$1527,1,FALSE)),"",MAX(IF((AdmittedwithRecentDischarge!$I$28:$I$1527=$F1030)*(AdmittedwithRecentDischarge!$K$28:$K$1527&lt;=TransferLog!$J1030),AdmittedwithRecentDischarge!$K$28:$K$1527)))</f>
        <v/>
      </c>
      <c r="Y1030" s="224" t="b">
        <f t="shared" si="98"/>
        <v>0</v>
      </c>
      <c r="Z1030" s="208"/>
      <c r="AA1030" s="207" t="str">
        <f t="shared" si="95"/>
        <v/>
      </c>
      <c r="AB1030" s="212" t="b">
        <f t="shared" si="99"/>
        <v>0</v>
      </c>
      <c r="AC1030" s="213">
        <f t="shared" si="96"/>
        <v>0</v>
      </c>
      <c r="AD1030" s="298"/>
      <c r="AE1030" s="299"/>
      <c r="AF1030" s="21">
        <f t="shared" si="101"/>
        <v>0</v>
      </c>
    </row>
    <row r="1031" spans="1:32" s="21" customFormat="1" ht="16.5" customHeight="1">
      <c r="A1031" s="22"/>
      <c r="B1031" s="22"/>
      <c r="C1031" s="22"/>
      <c r="D1031" s="115">
        <f t="shared" si="100"/>
        <v>1011</v>
      </c>
      <c r="E1031" s="248" t="str">
        <f t="array" ref="E1031">IF($F1031&lt;&gt;"",INDEX(DropDownLists!$K$10:$K$2516,MATCH($F1031,DropDownLists!$L$10:$L$2516,0)),"")</f>
        <v/>
      </c>
      <c r="F1031" s="116"/>
      <c r="G1031" s="118"/>
      <c r="I1031" s="144"/>
      <c r="J1031" s="141"/>
      <c r="K1031" s="145"/>
      <c r="L1031" s="146"/>
      <c r="M1031" s="195" t="str">
        <f t="array" ref="M1031">IF($L1031&lt;&gt;"",INDEX(DropDownLists!$H$10:$H$2516,MATCH($L1031,DropDownLists!$I$10:$I$2516,0)),"")</f>
        <v/>
      </c>
      <c r="N1031" s="148"/>
      <c r="O1031" s="148"/>
      <c r="P1031" s="146"/>
      <c r="Q1031" s="148" t="s">
        <v>190</v>
      </c>
      <c r="R1031" s="119" t="str">
        <f t="array" ref="R1031">IF(ISNA(VLOOKUP($F1031, AdmittedwithRecentDischarge!$I$28:$I$1527,1,FALSE)),"",MAX(IF((AdmittedwithRecentDischarge!$I$28:$I$1527=$F1031)*(AdmittedwithRecentDischarge!$M$28:$M$1527&lt;=TransferLog!$J1031),AdmittedwithRecentDischarge!$M$28:$M$1527)))</f>
        <v/>
      </c>
      <c r="S1031" s="120" t="str">
        <f t="array" ref="S1031">IF(ISNA(INDEX(AdmittedwithRecentDischarge!$AH$28:$AH$1527,MATCH($F1031&amp;$R1031,AdmittedwithRecentDischarge!$I$28:$I$1527&amp;AdmittedwithRecentDischarge!$M$28:$M$1527,0))),"", IF($R1031&lt;&gt;"",INDEX(AdmittedwithRecentDischarge!$AH$28:$AH$1527,MATCH($F1031&amp;$R1031,AdmittedwithRecentDischarge!$I$28:$I$1527&amp;AdmittedwithRecentDischarge!$M$28:$M$1527,0)),""))</f>
        <v/>
      </c>
      <c r="T1031" s="190">
        <f t="array" ref="T1031">IF(ISNA(INDEX(AdmittedwithRecentDischarge!$I$28:$W$1527, (MATCH($F1031&amp;$R1031,AdmittedwithRecentDischarge!$I$28:$I$1527&amp;AdmittedwithRecentDischarge!$M$28:$M$1527,0)))),"",INDEX(AdmittedwithRecentDischarge!$I$28:$W$1527, (MATCH($F1031&amp;$R1031,AdmittedwithRecentDischarge!$I$28:$I$1527&amp;AdmittedwithRecentDischarge!$M$28:$M$1527,0)),9))</f>
        <v>0</v>
      </c>
      <c r="U1031" s="191">
        <f t="array" ref="U1031">IF(ISNA(INDEX(AdmittedwithRecentDischarge!$I$28:$W$1527, (MATCH($F1031&amp;$R1031,AdmittedwithRecentDischarge!$I$28:$I$1527&amp;AdmittedwithRecentDischarge!$M$28:$M$1527,0)))),"",INDEX(AdmittedwithRecentDischarge!$I$28:$W$1527, (MATCH($F1031&amp;$R1031,AdmittedwithRecentDischarge!$I$28:$I$1527&amp;AdmittedwithRecentDischarge!$M$28:$M$1527,0)),11))</f>
        <v>0</v>
      </c>
      <c r="V1031" s="191">
        <f t="array" ref="V1031">IF(ISNA(INDEX(AdmittedwithRecentDischarge!$I$28:$W$1527, (MATCH($F1031&amp;$R1031,AdmittedwithRecentDischarge!$I$28:$I$1527&amp;AdmittedwithRecentDischarge!$M$28:$M$1527,0)))),"",INDEX(AdmittedwithRecentDischarge!$I$28:$W$1527, (MATCH($F1031&amp;$R1031,AdmittedwithRecentDischarge!$I$28:$I$1527&amp;AdmittedwithRecentDischarge!$M$28:$M$1527,0)),15))</f>
        <v>0</v>
      </c>
      <c r="W1031" s="228" t="b">
        <f t="shared" si="97"/>
        <v>0</v>
      </c>
      <c r="X1031" s="224" t="str">
        <f t="array" ref="X1031">IF(ISNA(VLOOKUP($F1031, AdmittedwithRecentDischarge!$I$28:$I$1527,1,FALSE)),"",MAX(IF((AdmittedwithRecentDischarge!$I$28:$I$1527=$F1031)*(AdmittedwithRecentDischarge!$K$28:$K$1527&lt;=TransferLog!$J1031),AdmittedwithRecentDischarge!$K$28:$K$1527)))</f>
        <v/>
      </c>
      <c r="Y1031" s="224" t="b">
        <f t="shared" si="98"/>
        <v>0</v>
      </c>
      <c r="Z1031" s="208"/>
      <c r="AA1031" s="207" t="str">
        <f t="shared" si="95"/>
        <v/>
      </c>
      <c r="AB1031" s="212" t="b">
        <f t="shared" si="99"/>
        <v>0</v>
      </c>
      <c r="AC1031" s="213">
        <f t="shared" si="96"/>
        <v>0</v>
      </c>
      <c r="AD1031" s="298"/>
      <c r="AE1031" s="299"/>
      <c r="AF1031" s="21">
        <f t="shared" si="101"/>
        <v>0</v>
      </c>
    </row>
    <row r="1032" spans="1:32" s="21" customFormat="1" ht="16.5" customHeight="1">
      <c r="A1032" s="22"/>
      <c r="B1032" s="22"/>
      <c r="C1032" s="22"/>
      <c r="D1032" s="115">
        <f t="shared" si="100"/>
        <v>1012</v>
      </c>
      <c r="E1032" s="248" t="str">
        <f t="array" ref="E1032">IF($F1032&lt;&gt;"",INDEX(DropDownLists!$K$10:$K$2516,MATCH($F1032,DropDownLists!$L$10:$L$2516,0)),"")</f>
        <v/>
      </c>
      <c r="F1032" s="116"/>
      <c r="G1032" s="118"/>
      <c r="I1032" s="144"/>
      <c r="J1032" s="141"/>
      <c r="K1032" s="145"/>
      <c r="L1032" s="146"/>
      <c r="M1032" s="195" t="str">
        <f t="array" ref="M1032">IF($L1032&lt;&gt;"",INDEX(DropDownLists!$H$10:$H$2516,MATCH($L1032,DropDownLists!$I$10:$I$2516,0)),"")</f>
        <v/>
      </c>
      <c r="N1032" s="148"/>
      <c r="O1032" s="148"/>
      <c r="P1032" s="146"/>
      <c r="Q1032" s="148" t="s">
        <v>190</v>
      </c>
      <c r="R1032" s="119" t="str">
        <f t="array" ref="R1032">IF(ISNA(VLOOKUP($F1032, AdmittedwithRecentDischarge!$I$28:$I$1527,1,FALSE)),"",MAX(IF((AdmittedwithRecentDischarge!$I$28:$I$1527=$F1032)*(AdmittedwithRecentDischarge!$M$28:$M$1527&lt;=TransferLog!$J1032),AdmittedwithRecentDischarge!$M$28:$M$1527)))</f>
        <v/>
      </c>
      <c r="S1032" s="120" t="str">
        <f t="array" ref="S1032">IF(ISNA(INDEX(AdmittedwithRecentDischarge!$AH$28:$AH$1527,MATCH($F1032&amp;$R1032,AdmittedwithRecentDischarge!$I$28:$I$1527&amp;AdmittedwithRecentDischarge!$M$28:$M$1527,0))),"", IF($R1032&lt;&gt;"",INDEX(AdmittedwithRecentDischarge!$AH$28:$AH$1527,MATCH($F1032&amp;$R1032,AdmittedwithRecentDischarge!$I$28:$I$1527&amp;AdmittedwithRecentDischarge!$M$28:$M$1527,0)),""))</f>
        <v/>
      </c>
      <c r="T1032" s="190">
        <f t="array" ref="T1032">IF(ISNA(INDEX(AdmittedwithRecentDischarge!$I$28:$W$1527, (MATCH($F1032&amp;$R1032,AdmittedwithRecentDischarge!$I$28:$I$1527&amp;AdmittedwithRecentDischarge!$M$28:$M$1527,0)))),"",INDEX(AdmittedwithRecentDischarge!$I$28:$W$1527, (MATCH($F1032&amp;$R1032,AdmittedwithRecentDischarge!$I$28:$I$1527&amp;AdmittedwithRecentDischarge!$M$28:$M$1527,0)),9))</f>
        <v>0</v>
      </c>
      <c r="U1032" s="191">
        <f t="array" ref="U1032">IF(ISNA(INDEX(AdmittedwithRecentDischarge!$I$28:$W$1527, (MATCH($F1032&amp;$R1032,AdmittedwithRecentDischarge!$I$28:$I$1527&amp;AdmittedwithRecentDischarge!$M$28:$M$1527,0)))),"",INDEX(AdmittedwithRecentDischarge!$I$28:$W$1527, (MATCH($F1032&amp;$R1032,AdmittedwithRecentDischarge!$I$28:$I$1527&amp;AdmittedwithRecentDischarge!$M$28:$M$1527,0)),11))</f>
        <v>0</v>
      </c>
      <c r="V1032" s="191">
        <f t="array" ref="V1032">IF(ISNA(INDEX(AdmittedwithRecentDischarge!$I$28:$W$1527, (MATCH($F1032&amp;$R1032,AdmittedwithRecentDischarge!$I$28:$I$1527&amp;AdmittedwithRecentDischarge!$M$28:$M$1527,0)))),"",INDEX(AdmittedwithRecentDischarge!$I$28:$W$1527, (MATCH($F1032&amp;$R1032,AdmittedwithRecentDischarge!$I$28:$I$1527&amp;AdmittedwithRecentDischarge!$M$28:$M$1527,0)),15))</f>
        <v>0</v>
      </c>
      <c r="W1032" s="228" t="b">
        <f t="shared" si="97"/>
        <v>0</v>
      </c>
      <c r="X1032" s="224" t="str">
        <f t="array" ref="X1032">IF(ISNA(VLOOKUP($F1032, AdmittedwithRecentDischarge!$I$28:$I$1527,1,FALSE)),"",MAX(IF((AdmittedwithRecentDischarge!$I$28:$I$1527=$F1032)*(AdmittedwithRecentDischarge!$K$28:$K$1527&lt;=TransferLog!$J1032),AdmittedwithRecentDischarge!$K$28:$K$1527)))</f>
        <v/>
      </c>
      <c r="Y1032" s="224" t="b">
        <f t="shared" si="98"/>
        <v>0</v>
      </c>
      <c r="Z1032" s="208"/>
      <c r="AA1032" s="207" t="str">
        <f t="shared" si="95"/>
        <v/>
      </c>
      <c r="AB1032" s="212" t="b">
        <f t="shared" si="99"/>
        <v>0</v>
      </c>
      <c r="AC1032" s="213">
        <f t="shared" si="96"/>
        <v>0</v>
      </c>
      <c r="AD1032" s="298"/>
      <c r="AE1032" s="299"/>
      <c r="AF1032" s="21">
        <f t="shared" si="101"/>
        <v>0</v>
      </c>
    </row>
    <row r="1033" spans="1:32" s="21" customFormat="1" ht="16.5" customHeight="1">
      <c r="A1033" s="22"/>
      <c r="B1033" s="22"/>
      <c r="C1033" s="22"/>
      <c r="D1033" s="115">
        <f t="shared" si="100"/>
        <v>1013</v>
      </c>
      <c r="E1033" s="248" t="str">
        <f t="array" ref="E1033">IF($F1033&lt;&gt;"",INDEX(DropDownLists!$K$10:$K$2516,MATCH($F1033,DropDownLists!$L$10:$L$2516,0)),"")</f>
        <v/>
      </c>
      <c r="F1033" s="116"/>
      <c r="G1033" s="118"/>
      <c r="I1033" s="144"/>
      <c r="J1033" s="141"/>
      <c r="K1033" s="145"/>
      <c r="L1033" s="146"/>
      <c r="M1033" s="195" t="str">
        <f t="array" ref="M1033">IF($L1033&lt;&gt;"",INDEX(DropDownLists!$H$10:$H$2516,MATCH($L1033,DropDownLists!$I$10:$I$2516,0)),"")</f>
        <v/>
      </c>
      <c r="N1033" s="148"/>
      <c r="O1033" s="148"/>
      <c r="P1033" s="146"/>
      <c r="Q1033" s="148" t="s">
        <v>190</v>
      </c>
      <c r="R1033" s="119" t="str">
        <f t="array" ref="R1033">IF(ISNA(VLOOKUP($F1033, AdmittedwithRecentDischarge!$I$28:$I$1527,1,FALSE)),"",MAX(IF((AdmittedwithRecentDischarge!$I$28:$I$1527=$F1033)*(AdmittedwithRecentDischarge!$M$28:$M$1527&lt;=TransferLog!$J1033),AdmittedwithRecentDischarge!$M$28:$M$1527)))</f>
        <v/>
      </c>
      <c r="S1033" s="120" t="str">
        <f t="array" ref="S1033">IF(ISNA(INDEX(AdmittedwithRecentDischarge!$AH$28:$AH$1527,MATCH($F1033&amp;$R1033,AdmittedwithRecentDischarge!$I$28:$I$1527&amp;AdmittedwithRecentDischarge!$M$28:$M$1527,0))),"", IF($R1033&lt;&gt;"",INDEX(AdmittedwithRecentDischarge!$AH$28:$AH$1527,MATCH($F1033&amp;$R1033,AdmittedwithRecentDischarge!$I$28:$I$1527&amp;AdmittedwithRecentDischarge!$M$28:$M$1527,0)),""))</f>
        <v/>
      </c>
      <c r="T1033" s="190">
        <f t="array" ref="T1033">IF(ISNA(INDEX(AdmittedwithRecentDischarge!$I$28:$W$1527, (MATCH($F1033&amp;$R1033,AdmittedwithRecentDischarge!$I$28:$I$1527&amp;AdmittedwithRecentDischarge!$M$28:$M$1527,0)))),"",INDEX(AdmittedwithRecentDischarge!$I$28:$W$1527, (MATCH($F1033&amp;$R1033,AdmittedwithRecentDischarge!$I$28:$I$1527&amp;AdmittedwithRecentDischarge!$M$28:$M$1527,0)),9))</f>
        <v>0</v>
      </c>
      <c r="U1033" s="191">
        <f t="array" ref="U1033">IF(ISNA(INDEX(AdmittedwithRecentDischarge!$I$28:$W$1527, (MATCH($F1033&amp;$R1033,AdmittedwithRecentDischarge!$I$28:$I$1527&amp;AdmittedwithRecentDischarge!$M$28:$M$1527,0)))),"",INDEX(AdmittedwithRecentDischarge!$I$28:$W$1527, (MATCH($F1033&amp;$R1033,AdmittedwithRecentDischarge!$I$28:$I$1527&amp;AdmittedwithRecentDischarge!$M$28:$M$1527,0)),11))</f>
        <v>0</v>
      </c>
      <c r="V1033" s="191">
        <f t="array" ref="V1033">IF(ISNA(INDEX(AdmittedwithRecentDischarge!$I$28:$W$1527, (MATCH($F1033&amp;$R1033,AdmittedwithRecentDischarge!$I$28:$I$1527&amp;AdmittedwithRecentDischarge!$M$28:$M$1527,0)))),"",INDEX(AdmittedwithRecentDischarge!$I$28:$W$1527, (MATCH($F1033&amp;$R1033,AdmittedwithRecentDischarge!$I$28:$I$1527&amp;AdmittedwithRecentDischarge!$M$28:$M$1527,0)),15))</f>
        <v>0</v>
      </c>
      <c r="W1033" s="228" t="b">
        <f t="shared" si="97"/>
        <v>0</v>
      </c>
      <c r="X1033" s="224" t="str">
        <f t="array" ref="X1033">IF(ISNA(VLOOKUP($F1033, AdmittedwithRecentDischarge!$I$28:$I$1527,1,FALSE)),"",MAX(IF((AdmittedwithRecentDischarge!$I$28:$I$1527=$F1033)*(AdmittedwithRecentDischarge!$K$28:$K$1527&lt;=TransferLog!$J1033),AdmittedwithRecentDischarge!$K$28:$K$1527)))</f>
        <v/>
      </c>
      <c r="Y1033" s="224" t="b">
        <f t="shared" si="98"/>
        <v>0</v>
      </c>
      <c r="Z1033" s="208"/>
      <c r="AA1033" s="207" t="str">
        <f t="shared" si="95"/>
        <v/>
      </c>
      <c r="AB1033" s="212" t="b">
        <f t="shared" si="99"/>
        <v>0</v>
      </c>
      <c r="AC1033" s="213">
        <f t="shared" si="96"/>
        <v>0</v>
      </c>
      <c r="AD1033" s="298"/>
      <c r="AE1033" s="299"/>
      <c r="AF1033" s="21">
        <f t="shared" si="101"/>
        <v>0</v>
      </c>
    </row>
    <row r="1034" spans="1:32" s="21" customFormat="1" ht="16.5" customHeight="1">
      <c r="A1034" s="22"/>
      <c r="B1034" s="22"/>
      <c r="C1034" s="22"/>
      <c r="D1034" s="115">
        <f t="shared" si="100"/>
        <v>1014</v>
      </c>
      <c r="E1034" s="248" t="str">
        <f t="array" ref="E1034">IF($F1034&lt;&gt;"",INDEX(DropDownLists!$K$10:$K$2516,MATCH($F1034,DropDownLists!$L$10:$L$2516,0)),"")</f>
        <v/>
      </c>
      <c r="F1034" s="116"/>
      <c r="G1034" s="118"/>
      <c r="I1034" s="144"/>
      <c r="J1034" s="141"/>
      <c r="K1034" s="145"/>
      <c r="L1034" s="146"/>
      <c r="M1034" s="195" t="str">
        <f t="array" ref="M1034">IF($L1034&lt;&gt;"",INDEX(DropDownLists!$H$10:$H$2516,MATCH($L1034,DropDownLists!$I$10:$I$2516,0)),"")</f>
        <v/>
      </c>
      <c r="N1034" s="148"/>
      <c r="O1034" s="148"/>
      <c r="P1034" s="146"/>
      <c r="Q1034" s="148" t="s">
        <v>190</v>
      </c>
      <c r="R1034" s="119" t="str">
        <f t="array" ref="R1034">IF(ISNA(VLOOKUP($F1034, AdmittedwithRecentDischarge!$I$28:$I$1527,1,FALSE)),"",MAX(IF((AdmittedwithRecentDischarge!$I$28:$I$1527=$F1034)*(AdmittedwithRecentDischarge!$M$28:$M$1527&lt;=TransferLog!$J1034),AdmittedwithRecentDischarge!$M$28:$M$1527)))</f>
        <v/>
      </c>
      <c r="S1034" s="120" t="str">
        <f t="array" ref="S1034">IF(ISNA(INDEX(AdmittedwithRecentDischarge!$AH$28:$AH$1527,MATCH($F1034&amp;$R1034,AdmittedwithRecentDischarge!$I$28:$I$1527&amp;AdmittedwithRecentDischarge!$M$28:$M$1527,0))),"", IF($R1034&lt;&gt;"",INDEX(AdmittedwithRecentDischarge!$AH$28:$AH$1527,MATCH($F1034&amp;$R1034,AdmittedwithRecentDischarge!$I$28:$I$1527&amp;AdmittedwithRecentDischarge!$M$28:$M$1527,0)),""))</f>
        <v/>
      </c>
      <c r="T1034" s="190">
        <f t="array" ref="T1034">IF(ISNA(INDEX(AdmittedwithRecentDischarge!$I$28:$W$1527, (MATCH($F1034&amp;$R1034,AdmittedwithRecentDischarge!$I$28:$I$1527&amp;AdmittedwithRecentDischarge!$M$28:$M$1527,0)))),"",INDEX(AdmittedwithRecentDischarge!$I$28:$W$1527, (MATCH($F1034&amp;$R1034,AdmittedwithRecentDischarge!$I$28:$I$1527&amp;AdmittedwithRecentDischarge!$M$28:$M$1527,0)),9))</f>
        <v>0</v>
      </c>
      <c r="U1034" s="191">
        <f t="array" ref="U1034">IF(ISNA(INDEX(AdmittedwithRecentDischarge!$I$28:$W$1527, (MATCH($F1034&amp;$R1034,AdmittedwithRecentDischarge!$I$28:$I$1527&amp;AdmittedwithRecentDischarge!$M$28:$M$1527,0)))),"",INDEX(AdmittedwithRecentDischarge!$I$28:$W$1527, (MATCH($F1034&amp;$R1034,AdmittedwithRecentDischarge!$I$28:$I$1527&amp;AdmittedwithRecentDischarge!$M$28:$M$1527,0)),11))</f>
        <v>0</v>
      </c>
      <c r="V1034" s="191">
        <f t="array" ref="V1034">IF(ISNA(INDEX(AdmittedwithRecentDischarge!$I$28:$W$1527, (MATCH($F1034&amp;$R1034,AdmittedwithRecentDischarge!$I$28:$I$1527&amp;AdmittedwithRecentDischarge!$M$28:$M$1527,0)))),"",INDEX(AdmittedwithRecentDischarge!$I$28:$W$1527, (MATCH($F1034&amp;$R1034,AdmittedwithRecentDischarge!$I$28:$I$1527&amp;AdmittedwithRecentDischarge!$M$28:$M$1527,0)),15))</f>
        <v>0</v>
      </c>
      <c r="W1034" s="228" t="b">
        <f t="shared" si="97"/>
        <v>0</v>
      </c>
      <c r="X1034" s="224" t="str">
        <f t="array" ref="X1034">IF(ISNA(VLOOKUP($F1034, AdmittedwithRecentDischarge!$I$28:$I$1527,1,FALSE)),"",MAX(IF((AdmittedwithRecentDischarge!$I$28:$I$1527=$F1034)*(AdmittedwithRecentDischarge!$K$28:$K$1527&lt;=TransferLog!$J1034),AdmittedwithRecentDischarge!$K$28:$K$1527)))</f>
        <v/>
      </c>
      <c r="Y1034" s="224" t="b">
        <f t="shared" si="98"/>
        <v>0</v>
      </c>
      <c r="Z1034" s="208"/>
      <c r="AA1034" s="207" t="str">
        <f t="shared" si="95"/>
        <v/>
      </c>
      <c r="AB1034" s="212" t="b">
        <f t="shared" si="99"/>
        <v>0</v>
      </c>
      <c r="AC1034" s="213">
        <f t="shared" si="96"/>
        <v>0</v>
      </c>
      <c r="AD1034" s="298"/>
      <c r="AE1034" s="299"/>
      <c r="AF1034" s="21">
        <f t="shared" si="101"/>
        <v>0</v>
      </c>
    </row>
    <row r="1035" spans="1:32" s="21" customFormat="1" ht="16.5" customHeight="1">
      <c r="A1035" s="22"/>
      <c r="B1035" s="22"/>
      <c r="C1035" s="22"/>
      <c r="D1035" s="115">
        <f t="shared" si="100"/>
        <v>1015</v>
      </c>
      <c r="E1035" s="248" t="str">
        <f t="array" ref="E1035">IF($F1035&lt;&gt;"",INDEX(DropDownLists!$K$10:$K$2516,MATCH($F1035,DropDownLists!$L$10:$L$2516,0)),"")</f>
        <v/>
      </c>
      <c r="F1035" s="116"/>
      <c r="G1035" s="118"/>
      <c r="I1035" s="144"/>
      <c r="J1035" s="141"/>
      <c r="K1035" s="145"/>
      <c r="L1035" s="146"/>
      <c r="M1035" s="195" t="str">
        <f t="array" ref="M1035">IF($L1035&lt;&gt;"",INDEX(DropDownLists!$H$10:$H$2516,MATCH($L1035,DropDownLists!$I$10:$I$2516,0)),"")</f>
        <v/>
      </c>
      <c r="N1035" s="148"/>
      <c r="O1035" s="148"/>
      <c r="P1035" s="146"/>
      <c r="Q1035" s="148" t="s">
        <v>190</v>
      </c>
      <c r="R1035" s="119" t="str">
        <f t="array" ref="R1035">IF(ISNA(VLOOKUP($F1035, AdmittedwithRecentDischarge!$I$28:$I$1527,1,FALSE)),"",MAX(IF((AdmittedwithRecentDischarge!$I$28:$I$1527=$F1035)*(AdmittedwithRecentDischarge!$M$28:$M$1527&lt;=TransferLog!$J1035),AdmittedwithRecentDischarge!$M$28:$M$1527)))</f>
        <v/>
      </c>
      <c r="S1035" s="120" t="str">
        <f t="array" ref="S1035">IF(ISNA(INDEX(AdmittedwithRecentDischarge!$AH$28:$AH$1527,MATCH($F1035&amp;$R1035,AdmittedwithRecentDischarge!$I$28:$I$1527&amp;AdmittedwithRecentDischarge!$M$28:$M$1527,0))),"", IF($R1035&lt;&gt;"",INDEX(AdmittedwithRecentDischarge!$AH$28:$AH$1527,MATCH($F1035&amp;$R1035,AdmittedwithRecentDischarge!$I$28:$I$1527&amp;AdmittedwithRecentDischarge!$M$28:$M$1527,0)),""))</f>
        <v/>
      </c>
      <c r="T1035" s="190">
        <f t="array" ref="T1035">IF(ISNA(INDEX(AdmittedwithRecentDischarge!$I$28:$W$1527, (MATCH($F1035&amp;$R1035,AdmittedwithRecentDischarge!$I$28:$I$1527&amp;AdmittedwithRecentDischarge!$M$28:$M$1527,0)))),"",INDEX(AdmittedwithRecentDischarge!$I$28:$W$1527, (MATCH($F1035&amp;$R1035,AdmittedwithRecentDischarge!$I$28:$I$1527&amp;AdmittedwithRecentDischarge!$M$28:$M$1527,0)),9))</f>
        <v>0</v>
      </c>
      <c r="U1035" s="191">
        <f t="array" ref="U1035">IF(ISNA(INDEX(AdmittedwithRecentDischarge!$I$28:$W$1527, (MATCH($F1035&amp;$R1035,AdmittedwithRecentDischarge!$I$28:$I$1527&amp;AdmittedwithRecentDischarge!$M$28:$M$1527,0)))),"",INDEX(AdmittedwithRecentDischarge!$I$28:$W$1527, (MATCH($F1035&amp;$R1035,AdmittedwithRecentDischarge!$I$28:$I$1527&amp;AdmittedwithRecentDischarge!$M$28:$M$1527,0)),11))</f>
        <v>0</v>
      </c>
      <c r="V1035" s="191">
        <f t="array" ref="V1035">IF(ISNA(INDEX(AdmittedwithRecentDischarge!$I$28:$W$1527, (MATCH($F1035&amp;$R1035,AdmittedwithRecentDischarge!$I$28:$I$1527&amp;AdmittedwithRecentDischarge!$M$28:$M$1527,0)))),"",INDEX(AdmittedwithRecentDischarge!$I$28:$W$1527, (MATCH($F1035&amp;$R1035,AdmittedwithRecentDischarge!$I$28:$I$1527&amp;AdmittedwithRecentDischarge!$M$28:$M$1527,0)),15))</f>
        <v>0</v>
      </c>
      <c r="W1035" s="228" t="b">
        <f t="shared" si="97"/>
        <v>0</v>
      </c>
      <c r="X1035" s="224" t="str">
        <f t="array" ref="X1035">IF(ISNA(VLOOKUP($F1035, AdmittedwithRecentDischarge!$I$28:$I$1527,1,FALSE)),"",MAX(IF((AdmittedwithRecentDischarge!$I$28:$I$1527=$F1035)*(AdmittedwithRecentDischarge!$K$28:$K$1527&lt;=TransferLog!$J1035),AdmittedwithRecentDischarge!$K$28:$K$1527)))</f>
        <v/>
      </c>
      <c r="Y1035" s="224" t="b">
        <f t="shared" si="98"/>
        <v>0</v>
      </c>
      <c r="Z1035" s="208"/>
      <c r="AA1035" s="207" t="str">
        <f t="shared" si="95"/>
        <v/>
      </c>
      <c r="AB1035" s="212" t="b">
        <f t="shared" si="99"/>
        <v>0</v>
      </c>
      <c r="AC1035" s="213">
        <f t="shared" si="96"/>
        <v>0</v>
      </c>
      <c r="AD1035" s="298"/>
      <c r="AE1035" s="299"/>
      <c r="AF1035" s="21">
        <f t="shared" si="101"/>
        <v>0</v>
      </c>
    </row>
    <row r="1036" spans="1:32" s="21" customFormat="1" ht="16.5" customHeight="1">
      <c r="A1036" s="22"/>
      <c r="B1036" s="22"/>
      <c r="C1036" s="22"/>
      <c r="D1036" s="115">
        <f t="shared" si="100"/>
        <v>1016</v>
      </c>
      <c r="E1036" s="248" t="str">
        <f t="array" ref="E1036">IF($F1036&lt;&gt;"",INDEX(DropDownLists!$K$10:$K$2516,MATCH($F1036,DropDownLists!$L$10:$L$2516,0)),"")</f>
        <v/>
      </c>
      <c r="F1036" s="116"/>
      <c r="G1036" s="118"/>
      <c r="I1036" s="144"/>
      <c r="J1036" s="141"/>
      <c r="K1036" s="145"/>
      <c r="L1036" s="146"/>
      <c r="M1036" s="195" t="str">
        <f t="array" ref="M1036">IF($L1036&lt;&gt;"",INDEX(DropDownLists!$H$10:$H$2516,MATCH($L1036,DropDownLists!$I$10:$I$2516,0)),"")</f>
        <v/>
      </c>
      <c r="N1036" s="148"/>
      <c r="O1036" s="148"/>
      <c r="P1036" s="146"/>
      <c r="Q1036" s="148" t="s">
        <v>190</v>
      </c>
      <c r="R1036" s="119" t="str">
        <f t="array" ref="R1036">IF(ISNA(VLOOKUP($F1036, AdmittedwithRecentDischarge!$I$28:$I$1527,1,FALSE)),"",MAX(IF((AdmittedwithRecentDischarge!$I$28:$I$1527=$F1036)*(AdmittedwithRecentDischarge!$M$28:$M$1527&lt;=TransferLog!$J1036),AdmittedwithRecentDischarge!$M$28:$M$1527)))</f>
        <v/>
      </c>
      <c r="S1036" s="120" t="str">
        <f t="array" ref="S1036">IF(ISNA(INDEX(AdmittedwithRecentDischarge!$AH$28:$AH$1527,MATCH($F1036&amp;$R1036,AdmittedwithRecentDischarge!$I$28:$I$1527&amp;AdmittedwithRecentDischarge!$M$28:$M$1527,0))),"", IF($R1036&lt;&gt;"",INDEX(AdmittedwithRecentDischarge!$AH$28:$AH$1527,MATCH($F1036&amp;$R1036,AdmittedwithRecentDischarge!$I$28:$I$1527&amp;AdmittedwithRecentDischarge!$M$28:$M$1527,0)),""))</f>
        <v/>
      </c>
      <c r="T1036" s="190">
        <f t="array" ref="T1036">IF(ISNA(INDEX(AdmittedwithRecentDischarge!$I$28:$W$1527, (MATCH($F1036&amp;$R1036,AdmittedwithRecentDischarge!$I$28:$I$1527&amp;AdmittedwithRecentDischarge!$M$28:$M$1527,0)))),"",INDEX(AdmittedwithRecentDischarge!$I$28:$W$1527, (MATCH($F1036&amp;$R1036,AdmittedwithRecentDischarge!$I$28:$I$1527&amp;AdmittedwithRecentDischarge!$M$28:$M$1527,0)),9))</f>
        <v>0</v>
      </c>
      <c r="U1036" s="191">
        <f t="array" ref="U1036">IF(ISNA(INDEX(AdmittedwithRecentDischarge!$I$28:$W$1527, (MATCH($F1036&amp;$R1036,AdmittedwithRecentDischarge!$I$28:$I$1527&amp;AdmittedwithRecentDischarge!$M$28:$M$1527,0)))),"",INDEX(AdmittedwithRecentDischarge!$I$28:$W$1527, (MATCH($F1036&amp;$R1036,AdmittedwithRecentDischarge!$I$28:$I$1527&amp;AdmittedwithRecentDischarge!$M$28:$M$1527,0)),11))</f>
        <v>0</v>
      </c>
      <c r="V1036" s="191">
        <f t="array" ref="V1036">IF(ISNA(INDEX(AdmittedwithRecentDischarge!$I$28:$W$1527, (MATCH($F1036&amp;$R1036,AdmittedwithRecentDischarge!$I$28:$I$1527&amp;AdmittedwithRecentDischarge!$M$28:$M$1527,0)))),"",INDEX(AdmittedwithRecentDischarge!$I$28:$W$1527, (MATCH($F1036&amp;$R1036,AdmittedwithRecentDischarge!$I$28:$I$1527&amp;AdmittedwithRecentDischarge!$M$28:$M$1527,0)),15))</f>
        <v>0</v>
      </c>
      <c r="W1036" s="228" t="b">
        <f t="shared" si="97"/>
        <v>0</v>
      </c>
      <c r="X1036" s="224" t="str">
        <f t="array" ref="X1036">IF(ISNA(VLOOKUP($F1036, AdmittedwithRecentDischarge!$I$28:$I$1527,1,FALSE)),"",MAX(IF((AdmittedwithRecentDischarge!$I$28:$I$1527=$F1036)*(AdmittedwithRecentDischarge!$K$28:$K$1527&lt;=TransferLog!$J1036),AdmittedwithRecentDischarge!$K$28:$K$1527)))</f>
        <v/>
      </c>
      <c r="Y1036" s="224" t="b">
        <f t="shared" si="98"/>
        <v>0</v>
      </c>
      <c r="Z1036" s="208"/>
      <c r="AA1036" s="207" t="str">
        <f t="shared" si="95"/>
        <v/>
      </c>
      <c r="AB1036" s="212" t="b">
        <f t="shared" si="99"/>
        <v>0</v>
      </c>
      <c r="AC1036" s="213">
        <f t="shared" si="96"/>
        <v>0</v>
      </c>
      <c r="AD1036" s="298"/>
      <c r="AE1036" s="299"/>
      <c r="AF1036" s="21">
        <f t="shared" si="101"/>
        <v>0</v>
      </c>
    </row>
    <row r="1037" spans="1:32" s="21" customFormat="1" ht="16.5" customHeight="1">
      <c r="A1037" s="22"/>
      <c r="B1037" s="22"/>
      <c r="C1037" s="22"/>
      <c r="D1037" s="115">
        <f t="shared" ref="D1037:D1073" si="102">ROW()-20</f>
        <v>1017</v>
      </c>
      <c r="E1037" s="248" t="str">
        <f t="array" ref="E1037">IF($F1037&lt;&gt;"",INDEX(DropDownLists!$K$10:$K$2516,MATCH($F1037,DropDownLists!$L$10:$L$2516,0)),"")</f>
        <v/>
      </c>
      <c r="F1037" s="116"/>
      <c r="G1037" s="118"/>
      <c r="I1037" s="144"/>
      <c r="J1037" s="141"/>
      <c r="K1037" s="145"/>
      <c r="L1037" s="146"/>
      <c r="M1037" s="195" t="str">
        <f t="array" ref="M1037">IF($L1037&lt;&gt;"",INDEX(DropDownLists!$H$10:$H$2516,MATCH($L1037,DropDownLists!$I$10:$I$2516,0)),"")</f>
        <v/>
      </c>
      <c r="N1037" s="148"/>
      <c r="O1037" s="148"/>
      <c r="P1037" s="146"/>
      <c r="Q1037" s="148" t="s">
        <v>190</v>
      </c>
      <c r="R1037" s="119" t="str">
        <f t="array" ref="R1037">IF(ISNA(VLOOKUP($F1037, AdmittedwithRecentDischarge!$I$28:$I$1527,1,FALSE)),"",MAX(IF((AdmittedwithRecentDischarge!$I$28:$I$1527=$F1037)*(AdmittedwithRecentDischarge!$M$28:$M$1527&lt;=TransferLog!$J1037),AdmittedwithRecentDischarge!$M$28:$M$1527)))</f>
        <v/>
      </c>
      <c r="S1037" s="120" t="str">
        <f t="array" ref="S1037">IF(ISNA(INDEX(AdmittedwithRecentDischarge!$AH$28:$AH$1527,MATCH($F1037&amp;$R1037,AdmittedwithRecentDischarge!$I$28:$I$1527&amp;AdmittedwithRecentDischarge!$M$28:$M$1527,0))),"", IF($R1037&lt;&gt;"",INDEX(AdmittedwithRecentDischarge!$AH$28:$AH$1527,MATCH($F1037&amp;$R1037,AdmittedwithRecentDischarge!$I$28:$I$1527&amp;AdmittedwithRecentDischarge!$M$28:$M$1527,0)),""))</f>
        <v/>
      </c>
      <c r="T1037" s="190">
        <f t="array" ref="T1037">IF(ISNA(INDEX(AdmittedwithRecentDischarge!$I$28:$W$1527, (MATCH($F1037&amp;$R1037,AdmittedwithRecentDischarge!$I$28:$I$1527&amp;AdmittedwithRecentDischarge!$M$28:$M$1527,0)))),"",INDEX(AdmittedwithRecentDischarge!$I$28:$W$1527, (MATCH($F1037&amp;$R1037,AdmittedwithRecentDischarge!$I$28:$I$1527&amp;AdmittedwithRecentDischarge!$M$28:$M$1527,0)),9))</f>
        <v>0</v>
      </c>
      <c r="U1037" s="191">
        <f t="array" ref="U1037">IF(ISNA(INDEX(AdmittedwithRecentDischarge!$I$28:$W$1527, (MATCH($F1037&amp;$R1037,AdmittedwithRecentDischarge!$I$28:$I$1527&amp;AdmittedwithRecentDischarge!$M$28:$M$1527,0)))),"",INDEX(AdmittedwithRecentDischarge!$I$28:$W$1527, (MATCH($F1037&amp;$R1037,AdmittedwithRecentDischarge!$I$28:$I$1527&amp;AdmittedwithRecentDischarge!$M$28:$M$1527,0)),11))</f>
        <v>0</v>
      </c>
      <c r="V1037" s="191">
        <f t="array" ref="V1037">IF(ISNA(INDEX(AdmittedwithRecentDischarge!$I$28:$W$1527, (MATCH($F1037&amp;$R1037,AdmittedwithRecentDischarge!$I$28:$I$1527&amp;AdmittedwithRecentDischarge!$M$28:$M$1527,0)))),"",INDEX(AdmittedwithRecentDischarge!$I$28:$W$1527, (MATCH($F1037&amp;$R1037,AdmittedwithRecentDischarge!$I$28:$I$1527&amp;AdmittedwithRecentDischarge!$M$28:$M$1527,0)),15))</f>
        <v>0</v>
      </c>
      <c r="W1037" s="228" t="b">
        <f t="shared" si="97"/>
        <v>0</v>
      </c>
      <c r="X1037" s="224" t="str">
        <f t="array" ref="X1037">IF(ISNA(VLOOKUP($F1037, AdmittedwithRecentDischarge!$I$28:$I$1527,1,FALSE)),"",MAX(IF((AdmittedwithRecentDischarge!$I$28:$I$1527=$F1037)*(AdmittedwithRecentDischarge!$K$28:$K$1527&lt;=TransferLog!$J1037),AdmittedwithRecentDischarge!$K$28:$K$1527)))</f>
        <v/>
      </c>
      <c r="Y1037" s="224" t="b">
        <f t="shared" si="98"/>
        <v>0</v>
      </c>
      <c r="Z1037" s="208"/>
      <c r="AA1037" s="207" t="str">
        <f t="shared" si="95"/>
        <v/>
      </c>
      <c r="AB1037" s="212" t="b">
        <f t="shared" si="99"/>
        <v>0</v>
      </c>
      <c r="AC1037" s="213">
        <f t="shared" si="96"/>
        <v>0</v>
      </c>
      <c r="AD1037" s="298"/>
      <c r="AE1037" s="299"/>
      <c r="AF1037" s="21">
        <f t="shared" ref="AF1037:AF1068" si="103">IF(OR(($P1037="Admitted, inpatient"), ($P1037="Admitted, status uncertain")),1,0)</f>
        <v>0</v>
      </c>
    </row>
    <row r="1038" spans="1:32" s="21" customFormat="1" ht="16.5" customHeight="1">
      <c r="A1038" s="22"/>
      <c r="B1038" s="22"/>
      <c r="C1038" s="22"/>
      <c r="D1038" s="115">
        <f t="shared" si="102"/>
        <v>1018</v>
      </c>
      <c r="E1038" s="248" t="str">
        <f t="array" ref="E1038">IF($F1038&lt;&gt;"",INDEX(DropDownLists!$K$10:$K$2516,MATCH($F1038,DropDownLists!$L$10:$L$2516,0)),"")</f>
        <v/>
      </c>
      <c r="F1038" s="116"/>
      <c r="G1038" s="118"/>
      <c r="I1038" s="144"/>
      <c r="J1038" s="141"/>
      <c r="K1038" s="145"/>
      <c r="L1038" s="146"/>
      <c r="M1038" s="195" t="str">
        <f t="array" ref="M1038">IF($L1038&lt;&gt;"",INDEX(DropDownLists!$H$10:$H$2516,MATCH($L1038,DropDownLists!$I$10:$I$2516,0)),"")</f>
        <v/>
      </c>
      <c r="N1038" s="148"/>
      <c r="O1038" s="148"/>
      <c r="P1038" s="146"/>
      <c r="Q1038" s="148" t="s">
        <v>190</v>
      </c>
      <c r="R1038" s="119" t="str">
        <f t="array" ref="R1038">IF(ISNA(VLOOKUP($F1038, AdmittedwithRecentDischarge!$I$28:$I$1527,1,FALSE)),"",MAX(IF((AdmittedwithRecentDischarge!$I$28:$I$1527=$F1038)*(AdmittedwithRecentDischarge!$M$28:$M$1527&lt;=TransferLog!$J1038),AdmittedwithRecentDischarge!$M$28:$M$1527)))</f>
        <v/>
      </c>
      <c r="S1038" s="120" t="str">
        <f t="array" ref="S1038">IF(ISNA(INDEX(AdmittedwithRecentDischarge!$AH$28:$AH$1527,MATCH($F1038&amp;$R1038,AdmittedwithRecentDischarge!$I$28:$I$1527&amp;AdmittedwithRecentDischarge!$M$28:$M$1527,0))),"", IF($R1038&lt;&gt;"",INDEX(AdmittedwithRecentDischarge!$AH$28:$AH$1527,MATCH($F1038&amp;$R1038,AdmittedwithRecentDischarge!$I$28:$I$1527&amp;AdmittedwithRecentDischarge!$M$28:$M$1527,0)),""))</f>
        <v/>
      </c>
      <c r="T1038" s="190">
        <f t="array" ref="T1038">IF(ISNA(INDEX(AdmittedwithRecentDischarge!$I$28:$W$1527, (MATCH($F1038&amp;$R1038,AdmittedwithRecentDischarge!$I$28:$I$1527&amp;AdmittedwithRecentDischarge!$M$28:$M$1527,0)))),"",INDEX(AdmittedwithRecentDischarge!$I$28:$W$1527, (MATCH($F1038&amp;$R1038,AdmittedwithRecentDischarge!$I$28:$I$1527&amp;AdmittedwithRecentDischarge!$M$28:$M$1527,0)),9))</f>
        <v>0</v>
      </c>
      <c r="U1038" s="191">
        <f t="array" ref="U1038">IF(ISNA(INDEX(AdmittedwithRecentDischarge!$I$28:$W$1527, (MATCH($F1038&amp;$R1038,AdmittedwithRecentDischarge!$I$28:$I$1527&amp;AdmittedwithRecentDischarge!$M$28:$M$1527,0)))),"",INDEX(AdmittedwithRecentDischarge!$I$28:$W$1527, (MATCH($F1038&amp;$R1038,AdmittedwithRecentDischarge!$I$28:$I$1527&amp;AdmittedwithRecentDischarge!$M$28:$M$1527,0)),11))</f>
        <v>0</v>
      </c>
      <c r="V1038" s="191">
        <f t="array" ref="V1038">IF(ISNA(INDEX(AdmittedwithRecentDischarge!$I$28:$W$1527, (MATCH($F1038&amp;$R1038,AdmittedwithRecentDischarge!$I$28:$I$1527&amp;AdmittedwithRecentDischarge!$M$28:$M$1527,0)))),"",INDEX(AdmittedwithRecentDischarge!$I$28:$W$1527, (MATCH($F1038&amp;$R1038,AdmittedwithRecentDischarge!$I$28:$I$1527&amp;AdmittedwithRecentDischarge!$M$28:$M$1527,0)),15))</f>
        <v>0</v>
      </c>
      <c r="W1038" s="228" t="b">
        <f t="shared" si="97"/>
        <v>0</v>
      </c>
      <c r="X1038" s="224" t="str">
        <f t="array" ref="X1038">IF(ISNA(VLOOKUP($F1038, AdmittedwithRecentDischarge!$I$28:$I$1527,1,FALSE)),"",MAX(IF((AdmittedwithRecentDischarge!$I$28:$I$1527=$F1038)*(AdmittedwithRecentDischarge!$K$28:$K$1527&lt;=TransferLog!$J1038),AdmittedwithRecentDischarge!$K$28:$K$1527)))</f>
        <v/>
      </c>
      <c r="Y1038" s="224" t="b">
        <f t="shared" si="98"/>
        <v>0</v>
      </c>
      <c r="Z1038" s="208"/>
      <c r="AA1038" s="207" t="str">
        <f t="shared" si="95"/>
        <v/>
      </c>
      <c r="AB1038" s="212" t="b">
        <f t="shared" si="99"/>
        <v>0</v>
      </c>
      <c r="AC1038" s="213">
        <f t="shared" si="96"/>
        <v>0</v>
      </c>
      <c r="AD1038" s="298"/>
      <c r="AE1038" s="299"/>
      <c r="AF1038" s="21">
        <f t="shared" si="103"/>
        <v>0</v>
      </c>
    </row>
    <row r="1039" spans="1:32" s="21" customFormat="1" ht="16.5" customHeight="1">
      <c r="A1039" s="22"/>
      <c r="B1039" s="22"/>
      <c r="C1039" s="22"/>
      <c r="D1039" s="115">
        <f t="shared" si="102"/>
        <v>1019</v>
      </c>
      <c r="E1039" s="248" t="str">
        <f t="array" ref="E1039">IF($F1039&lt;&gt;"",INDEX(DropDownLists!$K$10:$K$2516,MATCH($F1039,DropDownLists!$L$10:$L$2516,0)),"")</f>
        <v/>
      </c>
      <c r="F1039" s="116"/>
      <c r="G1039" s="118"/>
      <c r="I1039" s="144"/>
      <c r="J1039" s="141"/>
      <c r="K1039" s="145"/>
      <c r="L1039" s="146"/>
      <c r="M1039" s="195" t="str">
        <f t="array" ref="M1039">IF($L1039&lt;&gt;"",INDEX(DropDownLists!$H$10:$H$2516,MATCH($L1039,DropDownLists!$I$10:$I$2516,0)),"")</f>
        <v/>
      </c>
      <c r="N1039" s="148"/>
      <c r="O1039" s="148"/>
      <c r="P1039" s="146"/>
      <c r="Q1039" s="148" t="s">
        <v>190</v>
      </c>
      <c r="R1039" s="119" t="str">
        <f t="array" ref="R1039">IF(ISNA(VLOOKUP($F1039, AdmittedwithRecentDischarge!$I$28:$I$1527,1,FALSE)),"",MAX(IF((AdmittedwithRecentDischarge!$I$28:$I$1527=$F1039)*(AdmittedwithRecentDischarge!$M$28:$M$1527&lt;=TransferLog!$J1039),AdmittedwithRecentDischarge!$M$28:$M$1527)))</f>
        <v/>
      </c>
      <c r="S1039" s="120" t="str">
        <f t="array" ref="S1039">IF(ISNA(INDEX(AdmittedwithRecentDischarge!$AH$28:$AH$1527,MATCH($F1039&amp;$R1039,AdmittedwithRecentDischarge!$I$28:$I$1527&amp;AdmittedwithRecentDischarge!$M$28:$M$1527,0))),"", IF($R1039&lt;&gt;"",INDEX(AdmittedwithRecentDischarge!$AH$28:$AH$1527,MATCH($F1039&amp;$R1039,AdmittedwithRecentDischarge!$I$28:$I$1527&amp;AdmittedwithRecentDischarge!$M$28:$M$1527,0)),""))</f>
        <v/>
      </c>
      <c r="T1039" s="190">
        <f t="array" ref="T1039">IF(ISNA(INDEX(AdmittedwithRecentDischarge!$I$28:$W$1527, (MATCH($F1039&amp;$R1039,AdmittedwithRecentDischarge!$I$28:$I$1527&amp;AdmittedwithRecentDischarge!$M$28:$M$1527,0)))),"",INDEX(AdmittedwithRecentDischarge!$I$28:$W$1527, (MATCH($F1039&amp;$R1039,AdmittedwithRecentDischarge!$I$28:$I$1527&amp;AdmittedwithRecentDischarge!$M$28:$M$1527,0)),9))</f>
        <v>0</v>
      </c>
      <c r="U1039" s="191">
        <f t="array" ref="U1039">IF(ISNA(INDEX(AdmittedwithRecentDischarge!$I$28:$W$1527, (MATCH($F1039&amp;$R1039,AdmittedwithRecentDischarge!$I$28:$I$1527&amp;AdmittedwithRecentDischarge!$M$28:$M$1527,0)))),"",INDEX(AdmittedwithRecentDischarge!$I$28:$W$1527, (MATCH($F1039&amp;$R1039,AdmittedwithRecentDischarge!$I$28:$I$1527&amp;AdmittedwithRecentDischarge!$M$28:$M$1527,0)),11))</f>
        <v>0</v>
      </c>
      <c r="V1039" s="191">
        <f t="array" ref="V1039">IF(ISNA(INDEX(AdmittedwithRecentDischarge!$I$28:$W$1527, (MATCH($F1039&amp;$R1039,AdmittedwithRecentDischarge!$I$28:$I$1527&amp;AdmittedwithRecentDischarge!$M$28:$M$1527,0)))),"",INDEX(AdmittedwithRecentDischarge!$I$28:$W$1527, (MATCH($F1039&amp;$R1039,AdmittedwithRecentDischarge!$I$28:$I$1527&amp;AdmittedwithRecentDischarge!$M$28:$M$1527,0)),15))</f>
        <v>0</v>
      </c>
      <c r="W1039" s="228" t="b">
        <f t="shared" si="97"/>
        <v>0</v>
      </c>
      <c r="X1039" s="224" t="str">
        <f t="array" ref="X1039">IF(ISNA(VLOOKUP($F1039, AdmittedwithRecentDischarge!$I$28:$I$1527,1,FALSE)),"",MAX(IF((AdmittedwithRecentDischarge!$I$28:$I$1527=$F1039)*(AdmittedwithRecentDischarge!$K$28:$K$1527&lt;=TransferLog!$J1039),AdmittedwithRecentDischarge!$K$28:$K$1527)))</f>
        <v/>
      </c>
      <c r="Y1039" s="224" t="b">
        <f t="shared" si="98"/>
        <v>0</v>
      </c>
      <c r="Z1039" s="208"/>
      <c r="AA1039" s="207" t="str">
        <f t="shared" si="95"/>
        <v/>
      </c>
      <c r="AB1039" s="212" t="b">
        <f t="shared" si="99"/>
        <v>0</v>
      </c>
      <c r="AC1039" s="213">
        <f t="shared" si="96"/>
        <v>0</v>
      </c>
      <c r="AD1039" s="298"/>
      <c r="AE1039" s="299"/>
      <c r="AF1039" s="21">
        <f t="shared" si="103"/>
        <v>0</v>
      </c>
    </row>
    <row r="1040" spans="1:32" s="21" customFormat="1" ht="16.5" customHeight="1">
      <c r="A1040" s="22"/>
      <c r="B1040" s="22"/>
      <c r="C1040" s="22"/>
      <c r="D1040" s="115">
        <f t="shared" si="102"/>
        <v>1020</v>
      </c>
      <c r="E1040" s="248" t="str">
        <f t="array" ref="E1040">IF($F1040&lt;&gt;"",INDEX(DropDownLists!$K$10:$K$2516,MATCH($F1040,DropDownLists!$L$10:$L$2516,0)),"")</f>
        <v/>
      </c>
      <c r="F1040" s="116"/>
      <c r="G1040" s="118"/>
      <c r="I1040" s="144"/>
      <c r="J1040" s="141"/>
      <c r="K1040" s="145"/>
      <c r="L1040" s="146"/>
      <c r="M1040" s="195" t="str">
        <f t="array" ref="M1040">IF($L1040&lt;&gt;"",INDEX(DropDownLists!$H$10:$H$2516,MATCH($L1040,DropDownLists!$I$10:$I$2516,0)),"")</f>
        <v/>
      </c>
      <c r="N1040" s="148"/>
      <c r="O1040" s="148"/>
      <c r="P1040" s="146"/>
      <c r="Q1040" s="148" t="s">
        <v>190</v>
      </c>
      <c r="R1040" s="119" t="str">
        <f t="array" ref="R1040">IF(ISNA(VLOOKUP($F1040, AdmittedwithRecentDischarge!$I$28:$I$1527,1,FALSE)),"",MAX(IF((AdmittedwithRecentDischarge!$I$28:$I$1527=$F1040)*(AdmittedwithRecentDischarge!$M$28:$M$1527&lt;=TransferLog!$J1040),AdmittedwithRecentDischarge!$M$28:$M$1527)))</f>
        <v/>
      </c>
      <c r="S1040" s="120" t="str">
        <f t="array" ref="S1040">IF(ISNA(INDEX(AdmittedwithRecentDischarge!$AH$28:$AH$1527,MATCH($F1040&amp;$R1040,AdmittedwithRecentDischarge!$I$28:$I$1527&amp;AdmittedwithRecentDischarge!$M$28:$M$1527,0))),"", IF($R1040&lt;&gt;"",INDEX(AdmittedwithRecentDischarge!$AH$28:$AH$1527,MATCH($F1040&amp;$R1040,AdmittedwithRecentDischarge!$I$28:$I$1527&amp;AdmittedwithRecentDischarge!$M$28:$M$1527,0)),""))</f>
        <v/>
      </c>
      <c r="T1040" s="190">
        <f t="array" ref="T1040">IF(ISNA(INDEX(AdmittedwithRecentDischarge!$I$28:$W$1527, (MATCH($F1040&amp;$R1040,AdmittedwithRecentDischarge!$I$28:$I$1527&amp;AdmittedwithRecentDischarge!$M$28:$M$1527,0)))),"",INDEX(AdmittedwithRecentDischarge!$I$28:$W$1527, (MATCH($F1040&amp;$R1040,AdmittedwithRecentDischarge!$I$28:$I$1527&amp;AdmittedwithRecentDischarge!$M$28:$M$1527,0)),9))</f>
        <v>0</v>
      </c>
      <c r="U1040" s="191">
        <f t="array" ref="U1040">IF(ISNA(INDEX(AdmittedwithRecentDischarge!$I$28:$W$1527, (MATCH($F1040&amp;$R1040,AdmittedwithRecentDischarge!$I$28:$I$1527&amp;AdmittedwithRecentDischarge!$M$28:$M$1527,0)))),"",INDEX(AdmittedwithRecentDischarge!$I$28:$W$1527, (MATCH($F1040&amp;$R1040,AdmittedwithRecentDischarge!$I$28:$I$1527&amp;AdmittedwithRecentDischarge!$M$28:$M$1527,0)),11))</f>
        <v>0</v>
      </c>
      <c r="V1040" s="191">
        <f t="array" ref="V1040">IF(ISNA(INDEX(AdmittedwithRecentDischarge!$I$28:$W$1527, (MATCH($F1040&amp;$R1040,AdmittedwithRecentDischarge!$I$28:$I$1527&amp;AdmittedwithRecentDischarge!$M$28:$M$1527,0)))),"",INDEX(AdmittedwithRecentDischarge!$I$28:$W$1527, (MATCH($F1040&amp;$R1040,AdmittedwithRecentDischarge!$I$28:$I$1527&amp;AdmittedwithRecentDischarge!$M$28:$M$1527,0)),15))</f>
        <v>0</v>
      </c>
      <c r="W1040" s="228" t="b">
        <f t="shared" si="97"/>
        <v>0</v>
      </c>
      <c r="X1040" s="224" t="str">
        <f t="array" ref="X1040">IF(ISNA(VLOOKUP($F1040, AdmittedwithRecentDischarge!$I$28:$I$1527,1,FALSE)),"",MAX(IF((AdmittedwithRecentDischarge!$I$28:$I$1527=$F1040)*(AdmittedwithRecentDischarge!$K$28:$K$1527&lt;=TransferLog!$J1040),AdmittedwithRecentDischarge!$K$28:$K$1527)))</f>
        <v/>
      </c>
      <c r="Y1040" s="224" t="b">
        <f t="shared" si="98"/>
        <v>0</v>
      </c>
      <c r="Z1040" s="208"/>
      <c r="AA1040" s="207" t="str">
        <f t="shared" si="95"/>
        <v/>
      </c>
      <c r="AB1040" s="212" t="b">
        <f t="shared" si="99"/>
        <v>0</v>
      </c>
      <c r="AC1040" s="213">
        <f t="shared" si="96"/>
        <v>0</v>
      </c>
      <c r="AD1040" s="298"/>
      <c r="AE1040" s="299"/>
      <c r="AF1040" s="21">
        <f t="shared" si="103"/>
        <v>0</v>
      </c>
    </row>
    <row r="1041" spans="1:32" s="21" customFormat="1" ht="16.5" customHeight="1">
      <c r="A1041" s="22"/>
      <c r="B1041" s="22"/>
      <c r="C1041" s="22"/>
      <c r="D1041" s="115">
        <f t="shared" si="102"/>
        <v>1021</v>
      </c>
      <c r="E1041" s="248" t="str">
        <f t="array" ref="E1041">IF($F1041&lt;&gt;"",INDEX(DropDownLists!$K$10:$K$2516,MATCH($F1041,DropDownLists!$L$10:$L$2516,0)),"")</f>
        <v/>
      </c>
      <c r="F1041" s="116"/>
      <c r="G1041" s="118"/>
      <c r="I1041" s="144"/>
      <c r="J1041" s="141"/>
      <c r="K1041" s="145"/>
      <c r="L1041" s="146"/>
      <c r="M1041" s="195" t="str">
        <f t="array" ref="M1041">IF($L1041&lt;&gt;"",INDEX(DropDownLists!$H$10:$H$2516,MATCH($L1041,DropDownLists!$I$10:$I$2516,0)),"")</f>
        <v/>
      </c>
      <c r="N1041" s="148"/>
      <c r="O1041" s="148"/>
      <c r="P1041" s="146"/>
      <c r="Q1041" s="148" t="s">
        <v>190</v>
      </c>
      <c r="R1041" s="119" t="str">
        <f t="array" ref="R1041">IF(ISNA(VLOOKUP($F1041, AdmittedwithRecentDischarge!$I$28:$I$1527,1,FALSE)),"",MAX(IF((AdmittedwithRecentDischarge!$I$28:$I$1527=$F1041)*(AdmittedwithRecentDischarge!$M$28:$M$1527&lt;=TransferLog!$J1041),AdmittedwithRecentDischarge!$M$28:$M$1527)))</f>
        <v/>
      </c>
      <c r="S1041" s="120" t="str">
        <f t="array" ref="S1041">IF(ISNA(INDEX(AdmittedwithRecentDischarge!$AH$28:$AH$1527,MATCH($F1041&amp;$R1041,AdmittedwithRecentDischarge!$I$28:$I$1527&amp;AdmittedwithRecentDischarge!$M$28:$M$1527,0))),"", IF($R1041&lt;&gt;"",INDEX(AdmittedwithRecentDischarge!$AH$28:$AH$1527,MATCH($F1041&amp;$R1041,AdmittedwithRecentDischarge!$I$28:$I$1527&amp;AdmittedwithRecentDischarge!$M$28:$M$1527,0)),""))</f>
        <v/>
      </c>
      <c r="T1041" s="190">
        <f t="array" ref="T1041">IF(ISNA(INDEX(AdmittedwithRecentDischarge!$I$28:$W$1527, (MATCH($F1041&amp;$R1041,AdmittedwithRecentDischarge!$I$28:$I$1527&amp;AdmittedwithRecentDischarge!$M$28:$M$1527,0)))),"",INDEX(AdmittedwithRecentDischarge!$I$28:$W$1527, (MATCH($F1041&amp;$R1041,AdmittedwithRecentDischarge!$I$28:$I$1527&amp;AdmittedwithRecentDischarge!$M$28:$M$1527,0)),9))</f>
        <v>0</v>
      </c>
      <c r="U1041" s="191">
        <f t="array" ref="U1041">IF(ISNA(INDEX(AdmittedwithRecentDischarge!$I$28:$W$1527, (MATCH($F1041&amp;$R1041,AdmittedwithRecentDischarge!$I$28:$I$1527&amp;AdmittedwithRecentDischarge!$M$28:$M$1527,0)))),"",INDEX(AdmittedwithRecentDischarge!$I$28:$W$1527, (MATCH($F1041&amp;$R1041,AdmittedwithRecentDischarge!$I$28:$I$1527&amp;AdmittedwithRecentDischarge!$M$28:$M$1527,0)),11))</f>
        <v>0</v>
      </c>
      <c r="V1041" s="191">
        <f t="array" ref="V1041">IF(ISNA(INDEX(AdmittedwithRecentDischarge!$I$28:$W$1527, (MATCH($F1041&amp;$R1041,AdmittedwithRecentDischarge!$I$28:$I$1527&amp;AdmittedwithRecentDischarge!$M$28:$M$1527,0)))),"",INDEX(AdmittedwithRecentDischarge!$I$28:$W$1527, (MATCH($F1041&amp;$R1041,AdmittedwithRecentDischarge!$I$28:$I$1527&amp;AdmittedwithRecentDischarge!$M$28:$M$1527,0)),15))</f>
        <v>0</v>
      </c>
      <c r="W1041" s="228" t="b">
        <f t="shared" si="97"/>
        <v>0</v>
      </c>
      <c r="X1041" s="224" t="str">
        <f t="array" ref="X1041">IF(ISNA(VLOOKUP($F1041, AdmittedwithRecentDischarge!$I$28:$I$1527,1,FALSE)),"",MAX(IF((AdmittedwithRecentDischarge!$I$28:$I$1527=$F1041)*(AdmittedwithRecentDischarge!$K$28:$K$1527&lt;=TransferLog!$J1041),AdmittedwithRecentDischarge!$K$28:$K$1527)))</f>
        <v/>
      </c>
      <c r="Y1041" s="224" t="b">
        <f t="shared" si="98"/>
        <v>0</v>
      </c>
      <c r="Z1041" s="208"/>
      <c r="AA1041" s="207" t="str">
        <f t="shared" si="95"/>
        <v/>
      </c>
      <c r="AB1041" s="212" t="b">
        <f t="shared" si="99"/>
        <v>0</v>
      </c>
      <c r="AC1041" s="213">
        <f t="shared" si="96"/>
        <v>0</v>
      </c>
      <c r="AD1041" s="298"/>
      <c r="AE1041" s="299"/>
      <c r="AF1041" s="21">
        <f t="shared" si="103"/>
        <v>0</v>
      </c>
    </row>
    <row r="1042" spans="1:32" s="21" customFormat="1" ht="16.5" customHeight="1">
      <c r="A1042" s="22"/>
      <c r="B1042" s="22"/>
      <c r="C1042" s="22"/>
      <c r="D1042" s="115">
        <f t="shared" si="102"/>
        <v>1022</v>
      </c>
      <c r="E1042" s="248" t="str">
        <f t="array" ref="E1042">IF($F1042&lt;&gt;"",INDEX(DropDownLists!$K$10:$K$2516,MATCH($F1042,DropDownLists!$L$10:$L$2516,0)),"")</f>
        <v/>
      </c>
      <c r="F1042" s="116"/>
      <c r="G1042" s="118"/>
      <c r="I1042" s="144"/>
      <c r="J1042" s="141"/>
      <c r="K1042" s="145"/>
      <c r="L1042" s="146"/>
      <c r="M1042" s="195" t="str">
        <f t="array" ref="M1042">IF($L1042&lt;&gt;"",INDEX(DropDownLists!$H$10:$H$2516,MATCH($L1042,DropDownLists!$I$10:$I$2516,0)),"")</f>
        <v/>
      </c>
      <c r="N1042" s="148"/>
      <c r="O1042" s="148"/>
      <c r="P1042" s="146"/>
      <c r="Q1042" s="148" t="s">
        <v>190</v>
      </c>
      <c r="R1042" s="119" t="str">
        <f t="array" ref="R1042">IF(ISNA(VLOOKUP($F1042, AdmittedwithRecentDischarge!$I$28:$I$1527,1,FALSE)),"",MAX(IF((AdmittedwithRecentDischarge!$I$28:$I$1527=$F1042)*(AdmittedwithRecentDischarge!$M$28:$M$1527&lt;=TransferLog!$J1042),AdmittedwithRecentDischarge!$M$28:$M$1527)))</f>
        <v/>
      </c>
      <c r="S1042" s="120" t="str">
        <f t="array" ref="S1042">IF(ISNA(INDEX(AdmittedwithRecentDischarge!$AH$28:$AH$1527,MATCH($F1042&amp;$R1042,AdmittedwithRecentDischarge!$I$28:$I$1527&amp;AdmittedwithRecentDischarge!$M$28:$M$1527,0))),"", IF($R1042&lt;&gt;"",INDEX(AdmittedwithRecentDischarge!$AH$28:$AH$1527,MATCH($F1042&amp;$R1042,AdmittedwithRecentDischarge!$I$28:$I$1527&amp;AdmittedwithRecentDischarge!$M$28:$M$1527,0)),""))</f>
        <v/>
      </c>
      <c r="T1042" s="190">
        <f t="array" ref="T1042">IF(ISNA(INDEX(AdmittedwithRecentDischarge!$I$28:$W$1527, (MATCH($F1042&amp;$R1042,AdmittedwithRecentDischarge!$I$28:$I$1527&amp;AdmittedwithRecentDischarge!$M$28:$M$1527,0)))),"",INDEX(AdmittedwithRecentDischarge!$I$28:$W$1527, (MATCH($F1042&amp;$R1042,AdmittedwithRecentDischarge!$I$28:$I$1527&amp;AdmittedwithRecentDischarge!$M$28:$M$1527,0)),9))</f>
        <v>0</v>
      </c>
      <c r="U1042" s="191">
        <f t="array" ref="U1042">IF(ISNA(INDEX(AdmittedwithRecentDischarge!$I$28:$W$1527, (MATCH($F1042&amp;$R1042,AdmittedwithRecentDischarge!$I$28:$I$1527&amp;AdmittedwithRecentDischarge!$M$28:$M$1527,0)))),"",INDEX(AdmittedwithRecentDischarge!$I$28:$W$1527, (MATCH($F1042&amp;$R1042,AdmittedwithRecentDischarge!$I$28:$I$1527&amp;AdmittedwithRecentDischarge!$M$28:$M$1527,0)),11))</f>
        <v>0</v>
      </c>
      <c r="V1042" s="191">
        <f t="array" ref="V1042">IF(ISNA(INDEX(AdmittedwithRecentDischarge!$I$28:$W$1527, (MATCH($F1042&amp;$R1042,AdmittedwithRecentDischarge!$I$28:$I$1527&amp;AdmittedwithRecentDischarge!$M$28:$M$1527,0)))),"",INDEX(AdmittedwithRecentDischarge!$I$28:$W$1527, (MATCH($F1042&amp;$R1042,AdmittedwithRecentDischarge!$I$28:$I$1527&amp;AdmittedwithRecentDischarge!$M$28:$M$1527,0)),15))</f>
        <v>0</v>
      </c>
      <c r="W1042" s="228" t="b">
        <f t="shared" si="97"/>
        <v>0</v>
      </c>
      <c r="X1042" s="224" t="str">
        <f t="array" ref="X1042">IF(ISNA(VLOOKUP($F1042, AdmittedwithRecentDischarge!$I$28:$I$1527,1,FALSE)),"",MAX(IF((AdmittedwithRecentDischarge!$I$28:$I$1527=$F1042)*(AdmittedwithRecentDischarge!$K$28:$K$1527&lt;=TransferLog!$J1042),AdmittedwithRecentDischarge!$K$28:$K$1527)))</f>
        <v/>
      </c>
      <c r="Y1042" s="224" t="b">
        <f t="shared" si="98"/>
        <v>0</v>
      </c>
      <c r="Z1042" s="208"/>
      <c r="AA1042" s="207" t="str">
        <f t="shared" si="95"/>
        <v/>
      </c>
      <c r="AB1042" s="212" t="b">
        <f t="shared" si="99"/>
        <v>0</v>
      </c>
      <c r="AC1042" s="213">
        <f t="shared" si="96"/>
        <v>0</v>
      </c>
      <c r="AD1042" s="298"/>
      <c r="AE1042" s="299"/>
      <c r="AF1042" s="21">
        <f t="shared" si="103"/>
        <v>0</v>
      </c>
    </row>
    <row r="1043" spans="1:32" s="21" customFormat="1" ht="16.5" customHeight="1">
      <c r="A1043" s="22"/>
      <c r="B1043" s="22"/>
      <c r="C1043" s="22"/>
      <c r="D1043" s="115">
        <f t="shared" si="102"/>
        <v>1023</v>
      </c>
      <c r="E1043" s="248" t="str">
        <f t="array" ref="E1043">IF($F1043&lt;&gt;"",INDEX(DropDownLists!$K$10:$K$2516,MATCH($F1043,DropDownLists!$L$10:$L$2516,0)),"")</f>
        <v/>
      </c>
      <c r="F1043" s="116"/>
      <c r="G1043" s="118"/>
      <c r="I1043" s="144"/>
      <c r="J1043" s="141"/>
      <c r="K1043" s="145"/>
      <c r="L1043" s="146"/>
      <c r="M1043" s="195" t="str">
        <f t="array" ref="M1043">IF($L1043&lt;&gt;"",INDEX(DropDownLists!$H$10:$H$2516,MATCH($L1043,DropDownLists!$I$10:$I$2516,0)),"")</f>
        <v/>
      </c>
      <c r="N1043" s="148"/>
      <c r="O1043" s="148"/>
      <c r="P1043" s="146"/>
      <c r="Q1043" s="148" t="s">
        <v>190</v>
      </c>
      <c r="R1043" s="119" t="str">
        <f t="array" ref="R1043">IF(ISNA(VLOOKUP($F1043, AdmittedwithRecentDischarge!$I$28:$I$1527,1,FALSE)),"",MAX(IF((AdmittedwithRecentDischarge!$I$28:$I$1527=$F1043)*(AdmittedwithRecentDischarge!$M$28:$M$1527&lt;=TransferLog!$J1043),AdmittedwithRecentDischarge!$M$28:$M$1527)))</f>
        <v/>
      </c>
      <c r="S1043" s="120" t="str">
        <f t="array" ref="S1043">IF(ISNA(INDEX(AdmittedwithRecentDischarge!$AH$28:$AH$1527,MATCH($F1043&amp;$R1043,AdmittedwithRecentDischarge!$I$28:$I$1527&amp;AdmittedwithRecentDischarge!$M$28:$M$1527,0))),"", IF($R1043&lt;&gt;"",INDEX(AdmittedwithRecentDischarge!$AH$28:$AH$1527,MATCH($F1043&amp;$R1043,AdmittedwithRecentDischarge!$I$28:$I$1527&amp;AdmittedwithRecentDischarge!$M$28:$M$1527,0)),""))</f>
        <v/>
      </c>
      <c r="T1043" s="190">
        <f t="array" ref="T1043">IF(ISNA(INDEX(AdmittedwithRecentDischarge!$I$28:$W$1527, (MATCH($F1043&amp;$R1043,AdmittedwithRecentDischarge!$I$28:$I$1527&amp;AdmittedwithRecentDischarge!$M$28:$M$1527,0)))),"",INDEX(AdmittedwithRecentDischarge!$I$28:$W$1527, (MATCH($F1043&amp;$R1043,AdmittedwithRecentDischarge!$I$28:$I$1527&amp;AdmittedwithRecentDischarge!$M$28:$M$1527,0)),9))</f>
        <v>0</v>
      </c>
      <c r="U1043" s="191">
        <f t="array" ref="U1043">IF(ISNA(INDEX(AdmittedwithRecentDischarge!$I$28:$W$1527, (MATCH($F1043&amp;$R1043,AdmittedwithRecentDischarge!$I$28:$I$1527&amp;AdmittedwithRecentDischarge!$M$28:$M$1527,0)))),"",INDEX(AdmittedwithRecentDischarge!$I$28:$W$1527, (MATCH($F1043&amp;$R1043,AdmittedwithRecentDischarge!$I$28:$I$1527&amp;AdmittedwithRecentDischarge!$M$28:$M$1527,0)),11))</f>
        <v>0</v>
      </c>
      <c r="V1043" s="191">
        <f t="array" ref="V1043">IF(ISNA(INDEX(AdmittedwithRecentDischarge!$I$28:$W$1527, (MATCH($F1043&amp;$R1043,AdmittedwithRecentDischarge!$I$28:$I$1527&amp;AdmittedwithRecentDischarge!$M$28:$M$1527,0)))),"",INDEX(AdmittedwithRecentDischarge!$I$28:$W$1527, (MATCH($F1043&amp;$R1043,AdmittedwithRecentDischarge!$I$28:$I$1527&amp;AdmittedwithRecentDischarge!$M$28:$M$1527,0)),15))</f>
        <v>0</v>
      </c>
      <c r="W1043" s="228" t="b">
        <f t="shared" si="97"/>
        <v>0</v>
      </c>
      <c r="X1043" s="224" t="str">
        <f t="array" ref="X1043">IF(ISNA(VLOOKUP($F1043, AdmittedwithRecentDischarge!$I$28:$I$1527,1,FALSE)),"",MAX(IF((AdmittedwithRecentDischarge!$I$28:$I$1527=$F1043)*(AdmittedwithRecentDischarge!$K$28:$K$1527&lt;=TransferLog!$J1043),AdmittedwithRecentDischarge!$K$28:$K$1527)))</f>
        <v/>
      </c>
      <c r="Y1043" s="224" t="b">
        <f t="shared" si="98"/>
        <v>0</v>
      </c>
      <c r="Z1043" s="208"/>
      <c r="AA1043" s="207" t="str">
        <f t="shared" si="95"/>
        <v/>
      </c>
      <c r="AB1043" s="212" t="b">
        <f t="shared" si="99"/>
        <v>0</v>
      </c>
      <c r="AC1043" s="213">
        <f t="shared" si="96"/>
        <v>0</v>
      </c>
      <c r="AD1043" s="298"/>
      <c r="AE1043" s="299"/>
      <c r="AF1043" s="21">
        <f t="shared" si="103"/>
        <v>0</v>
      </c>
    </row>
    <row r="1044" spans="1:32" s="21" customFormat="1" ht="16.5" customHeight="1">
      <c r="A1044" s="22"/>
      <c r="B1044" s="22"/>
      <c r="C1044" s="22"/>
      <c r="D1044" s="115">
        <f t="shared" si="102"/>
        <v>1024</v>
      </c>
      <c r="E1044" s="248" t="str">
        <f t="array" ref="E1044">IF($F1044&lt;&gt;"",INDEX(DropDownLists!$K$10:$K$2516,MATCH($F1044,DropDownLists!$L$10:$L$2516,0)),"")</f>
        <v/>
      </c>
      <c r="F1044" s="116"/>
      <c r="G1044" s="118"/>
      <c r="I1044" s="144"/>
      <c r="J1044" s="141"/>
      <c r="K1044" s="145"/>
      <c r="L1044" s="146"/>
      <c r="M1044" s="195" t="str">
        <f t="array" ref="M1044">IF($L1044&lt;&gt;"",INDEX(DropDownLists!$H$10:$H$2516,MATCH($L1044,DropDownLists!$I$10:$I$2516,0)),"")</f>
        <v/>
      </c>
      <c r="N1044" s="148"/>
      <c r="O1044" s="148"/>
      <c r="P1044" s="146"/>
      <c r="Q1044" s="148" t="s">
        <v>190</v>
      </c>
      <c r="R1044" s="119" t="str">
        <f t="array" ref="R1044">IF(ISNA(VLOOKUP($F1044, AdmittedwithRecentDischarge!$I$28:$I$1527,1,FALSE)),"",MAX(IF((AdmittedwithRecentDischarge!$I$28:$I$1527=$F1044)*(AdmittedwithRecentDischarge!$M$28:$M$1527&lt;=TransferLog!$J1044),AdmittedwithRecentDischarge!$M$28:$M$1527)))</f>
        <v/>
      </c>
      <c r="S1044" s="120" t="str">
        <f t="array" ref="S1044">IF(ISNA(INDEX(AdmittedwithRecentDischarge!$AH$28:$AH$1527,MATCH($F1044&amp;$R1044,AdmittedwithRecentDischarge!$I$28:$I$1527&amp;AdmittedwithRecentDischarge!$M$28:$M$1527,0))),"", IF($R1044&lt;&gt;"",INDEX(AdmittedwithRecentDischarge!$AH$28:$AH$1527,MATCH($F1044&amp;$R1044,AdmittedwithRecentDischarge!$I$28:$I$1527&amp;AdmittedwithRecentDischarge!$M$28:$M$1527,0)),""))</f>
        <v/>
      </c>
      <c r="T1044" s="190">
        <f t="array" ref="T1044">IF(ISNA(INDEX(AdmittedwithRecentDischarge!$I$28:$W$1527, (MATCH($F1044&amp;$R1044,AdmittedwithRecentDischarge!$I$28:$I$1527&amp;AdmittedwithRecentDischarge!$M$28:$M$1527,0)))),"",INDEX(AdmittedwithRecentDischarge!$I$28:$W$1527, (MATCH($F1044&amp;$R1044,AdmittedwithRecentDischarge!$I$28:$I$1527&amp;AdmittedwithRecentDischarge!$M$28:$M$1527,0)),9))</f>
        <v>0</v>
      </c>
      <c r="U1044" s="191">
        <f t="array" ref="U1044">IF(ISNA(INDEX(AdmittedwithRecentDischarge!$I$28:$W$1527, (MATCH($F1044&amp;$R1044,AdmittedwithRecentDischarge!$I$28:$I$1527&amp;AdmittedwithRecentDischarge!$M$28:$M$1527,0)))),"",INDEX(AdmittedwithRecentDischarge!$I$28:$W$1527, (MATCH($F1044&amp;$R1044,AdmittedwithRecentDischarge!$I$28:$I$1527&amp;AdmittedwithRecentDischarge!$M$28:$M$1527,0)),11))</f>
        <v>0</v>
      </c>
      <c r="V1044" s="191">
        <f t="array" ref="V1044">IF(ISNA(INDEX(AdmittedwithRecentDischarge!$I$28:$W$1527, (MATCH($F1044&amp;$R1044,AdmittedwithRecentDischarge!$I$28:$I$1527&amp;AdmittedwithRecentDischarge!$M$28:$M$1527,0)))),"",INDEX(AdmittedwithRecentDischarge!$I$28:$W$1527, (MATCH($F1044&amp;$R1044,AdmittedwithRecentDischarge!$I$28:$I$1527&amp;AdmittedwithRecentDischarge!$M$28:$M$1527,0)),15))</f>
        <v>0</v>
      </c>
      <c r="W1044" s="228" t="b">
        <f t="shared" si="97"/>
        <v>0</v>
      </c>
      <c r="X1044" s="224" t="str">
        <f t="array" ref="X1044">IF(ISNA(VLOOKUP($F1044, AdmittedwithRecentDischarge!$I$28:$I$1527,1,FALSE)),"",MAX(IF((AdmittedwithRecentDischarge!$I$28:$I$1527=$F1044)*(AdmittedwithRecentDischarge!$K$28:$K$1527&lt;=TransferLog!$J1044),AdmittedwithRecentDischarge!$K$28:$K$1527)))</f>
        <v/>
      </c>
      <c r="Y1044" s="224" t="b">
        <f t="shared" si="98"/>
        <v>0</v>
      </c>
      <c r="Z1044" s="208"/>
      <c r="AA1044" s="207" t="str">
        <f t="shared" si="95"/>
        <v/>
      </c>
      <c r="AB1044" s="212" t="b">
        <f t="shared" si="99"/>
        <v>0</v>
      </c>
      <c r="AC1044" s="213">
        <f t="shared" si="96"/>
        <v>0</v>
      </c>
      <c r="AD1044" s="298"/>
      <c r="AE1044" s="299"/>
      <c r="AF1044" s="21">
        <f t="shared" si="103"/>
        <v>0</v>
      </c>
    </row>
    <row r="1045" spans="1:32" s="21" customFormat="1" ht="16.5" customHeight="1">
      <c r="A1045" s="22"/>
      <c r="B1045" s="22"/>
      <c r="C1045" s="22"/>
      <c r="D1045" s="115">
        <f t="shared" si="102"/>
        <v>1025</v>
      </c>
      <c r="E1045" s="248" t="str">
        <f t="array" ref="E1045">IF($F1045&lt;&gt;"",INDEX(DropDownLists!$K$10:$K$2516,MATCH($F1045,DropDownLists!$L$10:$L$2516,0)),"")</f>
        <v/>
      </c>
      <c r="F1045" s="116"/>
      <c r="G1045" s="118"/>
      <c r="I1045" s="144"/>
      <c r="J1045" s="141"/>
      <c r="K1045" s="145"/>
      <c r="L1045" s="146"/>
      <c r="M1045" s="195" t="str">
        <f t="array" ref="M1045">IF($L1045&lt;&gt;"",INDEX(DropDownLists!$H$10:$H$2516,MATCH($L1045,DropDownLists!$I$10:$I$2516,0)),"")</f>
        <v/>
      </c>
      <c r="N1045" s="148"/>
      <c r="O1045" s="148"/>
      <c r="P1045" s="146"/>
      <c r="Q1045" s="148" t="s">
        <v>190</v>
      </c>
      <c r="R1045" s="119" t="str">
        <f t="array" ref="R1045">IF(ISNA(VLOOKUP($F1045, AdmittedwithRecentDischarge!$I$28:$I$1527,1,FALSE)),"",MAX(IF((AdmittedwithRecentDischarge!$I$28:$I$1527=$F1045)*(AdmittedwithRecentDischarge!$M$28:$M$1527&lt;=TransferLog!$J1045),AdmittedwithRecentDischarge!$M$28:$M$1527)))</f>
        <v/>
      </c>
      <c r="S1045" s="120" t="str">
        <f t="array" ref="S1045">IF(ISNA(INDEX(AdmittedwithRecentDischarge!$AH$28:$AH$1527,MATCH($F1045&amp;$R1045,AdmittedwithRecentDischarge!$I$28:$I$1527&amp;AdmittedwithRecentDischarge!$M$28:$M$1527,0))),"", IF($R1045&lt;&gt;"",INDEX(AdmittedwithRecentDischarge!$AH$28:$AH$1527,MATCH($F1045&amp;$R1045,AdmittedwithRecentDischarge!$I$28:$I$1527&amp;AdmittedwithRecentDischarge!$M$28:$M$1527,0)),""))</f>
        <v/>
      </c>
      <c r="T1045" s="190">
        <f t="array" ref="T1045">IF(ISNA(INDEX(AdmittedwithRecentDischarge!$I$28:$W$1527, (MATCH($F1045&amp;$R1045,AdmittedwithRecentDischarge!$I$28:$I$1527&amp;AdmittedwithRecentDischarge!$M$28:$M$1527,0)))),"",INDEX(AdmittedwithRecentDischarge!$I$28:$W$1527, (MATCH($F1045&amp;$R1045,AdmittedwithRecentDischarge!$I$28:$I$1527&amp;AdmittedwithRecentDischarge!$M$28:$M$1527,0)),9))</f>
        <v>0</v>
      </c>
      <c r="U1045" s="191">
        <f t="array" ref="U1045">IF(ISNA(INDEX(AdmittedwithRecentDischarge!$I$28:$W$1527, (MATCH($F1045&amp;$R1045,AdmittedwithRecentDischarge!$I$28:$I$1527&amp;AdmittedwithRecentDischarge!$M$28:$M$1527,0)))),"",INDEX(AdmittedwithRecentDischarge!$I$28:$W$1527, (MATCH($F1045&amp;$R1045,AdmittedwithRecentDischarge!$I$28:$I$1527&amp;AdmittedwithRecentDischarge!$M$28:$M$1527,0)),11))</f>
        <v>0</v>
      </c>
      <c r="V1045" s="191">
        <f t="array" ref="V1045">IF(ISNA(INDEX(AdmittedwithRecentDischarge!$I$28:$W$1527, (MATCH($F1045&amp;$R1045,AdmittedwithRecentDischarge!$I$28:$I$1527&amp;AdmittedwithRecentDischarge!$M$28:$M$1527,0)))),"",INDEX(AdmittedwithRecentDischarge!$I$28:$W$1527, (MATCH($F1045&amp;$R1045,AdmittedwithRecentDischarge!$I$28:$I$1527&amp;AdmittedwithRecentDischarge!$M$28:$M$1527,0)),15))</f>
        <v>0</v>
      </c>
      <c r="W1045" s="228" t="b">
        <f t="shared" si="97"/>
        <v>0</v>
      </c>
      <c r="X1045" s="224" t="str">
        <f t="array" ref="X1045">IF(ISNA(VLOOKUP($F1045, AdmittedwithRecentDischarge!$I$28:$I$1527,1,FALSE)),"",MAX(IF((AdmittedwithRecentDischarge!$I$28:$I$1527=$F1045)*(AdmittedwithRecentDischarge!$K$28:$K$1527&lt;=TransferLog!$J1045),AdmittedwithRecentDischarge!$K$28:$K$1527)))</f>
        <v/>
      </c>
      <c r="Y1045" s="224" t="b">
        <f t="shared" si="98"/>
        <v>0</v>
      </c>
      <c r="Z1045" s="208"/>
      <c r="AA1045" s="207" t="str">
        <f t="shared" ref="AA1045:AA1108" si="104">IF(AND($J1045&lt;&gt;"",$X1045&lt;&gt;""),DATEDIF($X1045,$J1045,"d"),"")</f>
        <v/>
      </c>
      <c r="AB1045" s="212" t="b">
        <f t="shared" si="99"/>
        <v>0</v>
      </c>
      <c r="AC1045" s="213">
        <f t="shared" ref="AC1045:AC1108" si="105">IF(OR(($P1045="Admitted, inpatient"), ($P1045="Admitted, status uncertain")),1,0)</f>
        <v>0</v>
      </c>
      <c r="AD1045" s="298"/>
      <c r="AE1045" s="299"/>
      <c r="AF1045" s="21">
        <f t="shared" si="103"/>
        <v>0</v>
      </c>
    </row>
    <row r="1046" spans="1:32" s="21" customFormat="1" ht="16.5" customHeight="1">
      <c r="A1046" s="22"/>
      <c r="B1046" s="22"/>
      <c r="C1046" s="22"/>
      <c r="D1046" s="115">
        <f t="shared" si="102"/>
        <v>1026</v>
      </c>
      <c r="E1046" s="248" t="str">
        <f t="array" ref="E1046">IF($F1046&lt;&gt;"",INDEX(DropDownLists!$K$10:$K$2516,MATCH($F1046,DropDownLists!$L$10:$L$2516,0)),"")</f>
        <v/>
      </c>
      <c r="F1046" s="116"/>
      <c r="G1046" s="118"/>
      <c r="I1046" s="144"/>
      <c r="J1046" s="141"/>
      <c r="K1046" s="145"/>
      <c r="L1046" s="146"/>
      <c r="M1046" s="195" t="str">
        <f t="array" ref="M1046">IF($L1046&lt;&gt;"",INDEX(DropDownLists!$H$10:$H$2516,MATCH($L1046,DropDownLists!$I$10:$I$2516,0)),"")</f>
        <v/>
      </c>
      <c r="N1046" s="148"/>
      <c r="O1046" s="148"/>
      <c r="P1046" s="146"/>
      <c r="Q1046" s="148" t="s">
        <v>190</v>
      </c>
      <c r="R1046" s="119" t="str">
        <f t="array" ref="R1046">IF(ISNA(VLOOKUP($F1046, AdmittedwithRecentDischarge!$I$28:$I$1527,1,FALSE)),"",MAX(IF((AdmittedwithRecentDischarge!$I$28:$I$1527=$F1046)*(AdmittedwithRecentDischarge!$M$28:$M$1527&lt;=TransferLog!$J1046),AdmittedwithRecentDischarge!$M$28:$M$1527)))</f>
        <v/>
      </c>
      <c r="S1046" s="120" t="str">
        <f t="array" ref="S1046">IF(ISNA(INDEX(AdmittedwithRecentDischarge!$AH$28:$AH$1527,MATCH($F1046&amp;$R1046,AdmittedwithRecentDischarge!$I$28:$I$1527&amp;AdmittedwithRecentDischarge!$M$28:$M$1527,0))),"", IF($R1046&lt;&gt;"",INDEX(AdmittedwithRecentDischarge!$AH$28:$AH$1527,MATCH($F1046&amp;$R1046,AdmittedwithRecentDischarge!$I$28:$I$1527&amp;AdmittedwithRecentDischarge!$M$28:$M$1527,0)),""))</f>
        <v/>
      </c>
      <c r="T1046" s="190">
        <f t="array" ref="T1046">IF(ISNA(INDEX(AdmittedwithRecentDischarge!$I$28:$W$1527, (MATCH($F1046&amp;$R1046,AdmittedwithRecentDischarge!$I$28:$I$1527&amp;AdmittedwithRecentDischarge!$M$28:$M$1527,0)))),"",INDEX(AdmittedwithRecentDischarge!$I$28:$W$1527, (MATCH($F1046&amp;$R1046,AdmittedwithRecentDischarge!$I$28:$I$1527&amp;AdmittedwithRecentDischarge!$M$28:$M$1527,0)),9))</f>
        <v>0</v>
      </c>
      <c r="U1046" s="191">
        <f t="array" ref="U1046">IF(ISNA(INDEX(AdmittedwithRecentDischarge!$I$28:$W$1527, (MATCH($F1046&amp;$R1046,AdmittedwithRecentDischarge!$I$28:$I$1527&amp;AdmittedwithRecentDischarge!$M$28:$M$1527,0)))),"",INDEX(AdmittedwithRecentDischarge!$I$28:$W$1527, (MATCH($F1046&amp;$R1046,AdmittedwithRecentDischarge!$I$28:$I$1527&amp;AdmittedwithRecentDischarge!$M$28:$M$1527,0)),11))</f>
        <v>0</v>
      </c>
      <c r="V1046" s="191">
        <f t="array" ref="V1046">IF(ISNA(INDEX(AdmittedwithRecentDischarge!$I$28:$W$1527, (MATCH($F1046&amp;$R1046,AdmittedwithRecentDischarge!$I$28:$I$1527&amp;AdmittedwithRecentDischarge!$M$28:$M$1527,0)))),"",INDEX(AdmittedwithRecentDischarge!$I$28:$W$1527, (MATCH($F1046&amp;$R1046,AdmittedwithRecentDischarge!$I$28:$I$1527&amp;AdmittedwithRecentDischarge!$M$28:$M$1527,0)),15))</f>
        <v>0</v>
      </c>
      <c r="W1046" s="228" t="b">
        <f t="shared" ref="W1046:W1109" si="106">IF($R1046&lt;&gt;"",$R1046)</f>
        <v>0</v>
      </c>
      <c r="X1046" s="224" t="str">
        <f t="array" ref="X1046">IF(ISNA(VLOOKUP($F1046, AdmittedwithRecentDischarge!$I$28:$I$1527,1,FALSE)),"",MAX(IF((AdmittedwithRecentDischarge!$I$28:$I$1527=$F1046)*(AdmittedwithRecentDischarge!$K$28:$K$1527&lt;=TransferLog!$J1046),AdmittedwithRecentDischarge!$K$28:$K$1527)))</f>
        <v/>
      </c>
      <c r="Y1046" s="224" t="b">
        <f t="shared" ref="Y1046:Y1109" si="107">IF($X1046&lt;&gt;"",$X1046)</f>
        <v>0</v>
      </c>
      <c r="Z1046" s="208"/>
      <c r="AA1046" s="207" t="str">
        <f t="shared" si="104"/>
        <v/>
      </c>
      <c r="AB1046" s="212" t="b">
        <f t="shared" ref="AB1046:AB1109" si="108">IF($AA1046&lt;&gt;"",IF($AA1046&lt;31,1,0))</f>
        <v>0</v>
      </c>
      <c r="AC1046" s="213">
        <f t="shared" si="105"/>
        <v>0</v>
      </c>
      <c r="AD1046" s="298"/>
      <c r="AE1046" s="299"/>
      <c r="AF1046" s="21">
        <f t="shared" si="103"/>
        <v>0</v>
      </c>
    </row>
    <row r="1047" spans="1:32" s="21" customFormat="1" ht="16.5" customHeight="1">
      <c r="A1047" s="22"/>
      <c r="B1047" s="22"/>
      <c r="C1047" s="22"/>
      <c r="D1047" s="115">
        <f t="shared" si="102"/>
        <v>1027</v>
      </c>
      <c r="E1047" s="248" t="str">
        <f t="array" ref="E1047">IF($F1047&lt;&gt;"",INDEX(DropDownLists!$K$10:$K$2516,MATCH($F1047,DropDownLists!$L$10:$L$2516,0)),"")</f>
        <v/>
      </c>
      <c r="F1047" s="116"/>
      <c r="G1047" s="118"/>
      <c r="I1047" s="144"/>
      <c r="J1047" s="141"/>
      <c r="K1047" s="145"/>
      <c r="L1047" s="146"/>
      <c r="M1047" s="195" t="str">
        <f t="array" ref="M1047">IF($L1047&lt;&gt;"",INDEX(DropDownLists!$H$10:$H$2516,MATCH($L1047,DropDownLists!$I$10:$I$2516,0)),"")</f>
        <v/>
      </c>
      <c r="N1047" s="148"/>
      <c r="O1047" s="148"/>
      <c r="P1047" s="146"/>
      <c r="Q1047" s="148" t="s">
        <v>190</v>
      </c>
      <c r="R1047" s="119" t="str">
        <f t="array" ref="R1047">IF(ISNA(VLOOKUP($F1047, AdmittedwithRecentDischarge!$I$28:$I$1527,1,FALSE)),"",MAX(IF((AdmittedwithRecentDischarge!$I$28:$I$1527=$F1047)*(AdmittedwithRecentDischarge!$M$28:$M$1527&lt;=TransferLog!$J1047),AdmittedwithRecentDischarge!$M$28:$M$1527)))</f>
        <v/>
      </c>
      <c r="S1047" s="120" t="str">
        <f t="array" ref="S1047">IF(ISNA(INDEX(AdmittedwithRecentDischarge!$AH$28:$AH$1527,MATCH($F1047&amp;$R1047,AdmittedwithRecentDischarge!$I$28:$I$1527&amp;AdmittedwithRecentDischarge!$M$28:$M$1527,0))),"", IF($R1047&lt;&gt;"",INDEX(AdmittedwithRecentDischarge!$AH$28:$AH$1527,MATCH($F1047&amp;$R1047,AdmittedwithRecentDischarge!$I$28:$I$1527&amp;AdmittedwithRecentDischarge!$M$28:$M$1527,0)),""))</f>
        <v/>
      </c>
      <c r="T1047" s="190">
        <f t="array" ref="T1047">IF(ISNA(INDEX(AdmittedwithRecentDischarge!$I$28:$W$1527, (MATCH($F1047&amp;$R1047,AdmittedwithRecentDischarge!$I$28:$I$1527&amp;AdmittedwithRecentDischarge!$M$28:$M$1527,0)))),"",INDEX(AdmittedwithRecentDischarge!$I$28:$W$1527, (MATCH($F1047&amp;$R1047,AdmittedwithRecentDischarge!$I$28:$I$1527&amp;AdmittedwithRecentDischarge!$M$28:$M$1527,0)),9))</f>
        <v>0</v>
      </c>
      <c r="U1047" s="191">
        <f t="array" ref="U1047">IF(ISNA(INDEX(AdmittedwithRecentDischarge!$I$28:$W$1527, (MATCH($F1047&amp;$R1047,AdmittedwithRecentDischarge!$I$28:$I$1527&amp;AdmittedwithRecentDischarge!$M$28:$M$1527,0)))),"",INDEX(AdmittedwithRecentDischarge!$I$28:$W$1527, (MATCH($F1047&amp;$R1047,AdmittedwithRecentDischarge!$I$28:$I$1527&amp;AdmittedwithRecentDischarge!$M$28:$M$1527,0)),11))</f>
        <v>0</v>
      </c>
      <c r="V1047" s="191">
        <f t="array" ref="V1047">IF(ISNA(INDEX(AdmittedwithRecentDischarge!$I$28:$W$1527, (MATCH($F1047&amp;$R1047,AdmittedwithRecentDischarge!$I$28:$I$1527&amp;AdmittedwithRecentDischarge!$M$28:$M$1527,0)))),"",INDEX(AdmittedwithRecentDischarge!$I$28:$W$1527, (MATCH($F1047&amp;$R1047,AdmittedwithRecentDischarge!$I$28:$I$1527&amp;AdmittedwithRecentDischarge!$M$28:$M$1527,0)),15))</f>
        <v>0</v>
      </c>
      <c r="W1047" s="228" t="b">
        <f t="shared" si="106"/>
        <v>0</v>
      </c>
      <c r="X1047" s="224" t="str">
        <f t="array" ref="X1047">IF(ISNA(VLOOKUP($F1047, AdmittedwithRecentDischarge!$I$28:$I$1527,1,FALSE)),"",MAX(IF((AdmittedwithRecentDischarge!$I$28:$I$1527=$F1047)*(AdmittedwithRecentDischarge!$K$28:$K$1527&lt;=TransferLog!$J1047),AdmittedwithRecentDischarge!$K$28:$K$1527)))</f>
        <v/>
      </c>
      <c r="Y1047" s="224" t="b">
        <f t="shared" si="107"/>
        <v>0</v>
      </c>
      <c r="Z1047" s="208"/>
      <c r="AA1047" s="207" t="str">
        <f t="shared" si="104"/>
        <v/>
      </c>
      <c r="AB1047" s="212" t="b">
        <f t="shared" si="108"/>
        <v>0</v>
      </c>
      <c r="AC1047" s="213">
        <f t="shared" si="105"/>
        <v>0</v>
      </c>
      <c r="AD1047" s="298"/>
      <c r="AE1047" s="299"/>
      <c r="AF1047" s="21">
        <f t="shared" si="103"/>
        <v>0</v>
      </c>
    </row>
    <row r="1048" spans="1:32" s="21" customFormat="1" ht="16.5" customHeight="1">
      <c r="A1048" s="22"/>
      <c r="B1048" s="22"/>
      <c r="C1048" s="22"/>
      <c r="D1048" s="115">
        <f t="shared" si="102"/>
        <v>1028</v>
      </c>
      <c r="E1048" s="248" t="str">
        <f t="array" ref="E1048">IF($F1048&lt;&gt;"",INDEX(DropDownLists!$K$10:$K$2516,MATCH($F1048,DropDownLists!$L$10:$L$2516,0)),"")</f>
        <v/>
      </c>
      <c r="F1048" s="116"/>
      <c r="G1048" s="118"/>
      <c r="I1048" s="144"/>
      <c r="J1048" s="141"/>
      <c r="K1048" s="145"/>
      <c r="L1048" s="146"/>
      <c r="M1048" s="195" t="str">
        <f t="array" ref="M1048">IF($L1048&lt;&gt;"",INDEX(DropDownLists!$H$10:$H$2516,MATCH($L1048,DropDownLists!$I$10:$I$2516,0)),"")</f>
        <v/>
      </c>
      <c r="N1048" s="148"/>
      <c r="O1048" s="148"/>
      <c r="P1048" s="146"/>
      <c r="Q1048" s="148" t="s">
        <v>190</v>
      </c>
      <c r="R1048" s="119" t="str">
        <f t="array" ref="R1048">IF(ISNA(VLOOKUP($F1048, AdmittedwithRecentDischarge!$I$28:$I$1527,1,FALSE)),"",MAX(IF((AdmittedwithRecentDischarge!$I$28:$I$1527=$F1048)*(AdmittedwithRecentDischarge!$M$28:$M$1527&lt;=TransferLog!$J1048),AdmittedwithRecentDischarge!$M$28:$M$1527)))</f>
        <v/>
      </c>
      <c r="S1048" s="120" t="str">
        <f t="array" ref="S1048">IF(ISNA(INDEX(AdmittedwithRecentDischarge!$AH$28:$AH$1527,MATCH($F1048&amp;$R1048,AdmittedwithRecentDischarge!$I$28:$I$1527&amp;AdmittedwithRecentDischarge!$M$28:$M$1527,0))),"", IF($R1048&lt;&gt;"",INDEX(AdmittedwithRecentDischarge!$AH$28:$AH$1527,MATCH($F1048&amp;$R1048,AdmittedwithRecentDischarge!$I$28:$I$1527&amp;AdmittedwithRecentDischarge!$M$28:$M$1527,0)),""))</f>
        <v/>
      </c>
      <c r="T1048" s="190">
        <f t="array" ref="T1048">IF(ISNA(INDEX(AdmittedwithRecentDischarge!$I$28:$W$1527, (MATCH($F1048&amp;$R1048,AdmittedwithRecentDischarge!$I$28:$I$1527&amp;AdmittedwithRecentDischarge!$M$28:$M$1527,0)))),"",INDEX(AdmittedwithRecentDischarge!$I$28:$W$1527, (MATCH($F1048&amp;$R1048,AdmittedwithRecentDischarge!$I$28:$I$1527&amp;AdmittedwithRecentDischarge!$M$28:$M$1527,0)),9))</f>
        <v>0</v>
      </c>
      <c r="U1048" s="191">
        <f t="array" ref="U1048">IF(ISNA(INDEX(AdmittedwithRecentDischarge!$I$28:$W$1527, (MATCH($F1048&amp;$R1048,AdmittedwithRecentDischarge!$I$28:$I$1527&amp;AdmittedwithRecentDischarge!$M$28:$M$1527,0)))),"",INDEX(AdmittedwithRecentDischarge!$I$28:$W$1527, (MATCH($F1048&amp;$R1048,AdmittedwithRecentDischarge!$I$28:$I$1527&amp;AdmittedwithRecentDischarge!$M$28:$M$1527,0)),11))</f>
        <v>0</v>
      </c>
      <c r="V1048" s="191">
        <f t="array" ref="V1048">IF(ISNA(INDEX(AdmittedwithRecentDischarge!$I$28:$W$1527, (MATCH($F1048&amp;$R1048,AdmittedwithRecentDischarge!$I$28:$I$1527&amp;AdmittedwithRecentDischarge!$M$28:$M$1527,0)))),"",INDEX(AdmittedwithRecentDischarge!$I$28:$W$1527, (MATCH($F1048&amp;$R1048,AdmittedwithRecentDischarge!$I$28:$I$1527&amp;AdmittedwithRecentDischarge!$M$28:$M$1527,0)),15))</f>
        <v>0</v>
      </c>
      <c r="W1048" s="228" t="b">
        <f t="shared" si="106"/>
        <v>0</v>
      </c>
      <c r="X1048" s="224" t="str">
        <f t="array" ref="X1048">IF(ISNA(VLOOKUP($F1048, AdmittedwithRecentDischarge!$I$28:$I$1527,1,FALSE)),"",MAX(IF((AdmittedwithRecentDischarge!$I$28:$I$1527=$F1048)*(AdmittedwithRecentDischarge!$K$28:$K$1527&lt;=TransferLog!$J1048),AdmittedwithRecentDischarge!$K$28:$K$1527)))</f>
        <v/>
      </c>
      <c r="Y1048" s="224" t="b">
        <f t="shared" si="107"/>
        <v>0</v>
      </c>
      <c r="Z1048" s="208"/>
      <c r="AA1048" s="207" t="str">
        <f t="shared" si="104"/>
        <v/>
      </c>
      <c r="AB1048" s="212" t="b">
        <f t="shared" si="108"/>
        <v>0</v>
      </c>
      <c r="AC1048" s="213">
        <f t="shared" si="105"/>
        <v>0</v>
      </c>
      <c r="AD1048" s="298"/>
      <c r="AE1048" s="299"/>
      <c r="AF1048" s="21">
        <f t="shared" si="103"/>
        <v>0</v>
      </c>
    </row>
    <row r="1049" spans="1:32" s="21" customFormat="1" ht="16.5" customHeight="1">
      <c r="A1049" s="22"/>
      <c r="B1049" s="22"/>
      <c r="C1049" s="22"/>
      <c r="D1049" s="115">
        <f t="shared" si="102"/>
        <v>1029</v>
      </c>
      <c r="E1049" s="248" t="str">
        <f t="array" ref="E1049">IF($F1049&lt;&gt;"",INDEX(DropDownLists!$K$10:$K$2516,MATCH($F1049,DropDownLists!$L$10:$L$2516,0)),"")</f>
        <v/>
      </c>
      <c r="F1049" s="116"/>
      <c r="G1049" s="118"/>
      <c r="I1049" s="144"/>
      <c r="J1049" s="141"/>
      <c r="K1049" s="145"/>
      <c r="L1049" s="146"/>
      <c r="M1049" s="195" t="str">
        <f t="array" ref="M1049">IF($L1049&lt;&gt;"",INDEX(DropDownLists!$H$10:$H$2516,MATCH($L1049,DropDownLists!$I$10:$I$2516,0)),"")</f>
        <v/>
      </c>
      <c r="N1049" s="148"/>
      <c r="O1049" s="148"/>
      <c r="P1049" s="146"/>
      <c r="Q1049" s="148" t="s">
        <v>190</v>
      </c>
      <c r="R1049" s="119" t="str">
        <f t="array" ref="R1049">IF(ISNA(VLOOKUP($F1049, AdmittedwithRecentDischarge!$I$28:$I$1527,1,FALSE)),"",MAX(IF((AdmittedwithRecentDischarge!$I$28:$I$1527=$F1049)*(AdmittedwithRecentDischarge!$M$28:$M$1527&lt;=TransferLog!$J1049),AdmittedwithRecentDischarge!$M$28:$M$1527)))</f>
        <v/>
      </c>
      <c r="S1049" s="120" t="str">
        <f t="array" ref="S1049">IF(ISNA(INDEX(AdmittedwithRecentDischarge!$AH$28:$AH$1527,MATCH($F1049&amp;$R1049,AdmittedwithRecentDischarge!$I$28:$I$1527&amp;AdmittedwithRecentDischarge!$M$28:$M$1527,0))),"", IF($R1049&lt;&gt;"",INDEX(AdmittedwithRecentDischarge!$AH$28:$AH$1527,MATCH($F1049&amp;$R1049,AdmittedwithRecentDischarge!$I$28:$I$1527&amp;AdmittedwithRecentDischarge!$M$28:$M$1527,0)),""))</f>
        <v/>
      </c>
      <c r="T1049" s="190">
        <f t="array" ref="T1049">IF(ISNA(INDEX(AdmittedwithRecentDischarge!$I$28:$W$1527, (MATCH($F1049&amp;$R1049,AdmittedwithRecentDischarge!$I$28:$I$1527&amp;AdmittedwithRecentDischarge!$M$28:$M$1527,0)))),"",INDEX(AdmittedwithRecentDischarge!$I$28:$W$1527, (MATCH($F1049&amp;$R1049,AdmittedwithRecentDischarge!$I$28:$I$1527&amp;AdmittedwithRecentDischarge!$M$28:$M$1527,0)),9))</f>
        <v>0</v>
      </c>
      <c r="U1049" s="191">
        <f t="array" ref="U1049">IF(ISNA(INDEX(AdmittedwithRecentDischarge!$I$28:$W$1527, (MATCH($F1049&amp;$R1049,AdmittedwithRecentDischarge!$I$28:$I$1527&amp;AdmittedwithRecentDischarge!$M$28:$M$1527,0)))),"",INDEX(AdmittedwithRecentDischarge!$I$28:$W$1527, (MATCH($F1049&amp;$R1049,AdmittedwithRecentDischarge!$I$28:$I$1527&amp;AdmittedwithRecentDischarge!$M$28:$M$1527,0)),11))</f>
        <v>0</v>
      </c>
      <c r="V1049" s="191">
        <f t="array" ref="V1049">IF(ISNA(INDEX(AdmittedwithRecentDischarge!$I$28:$W$1527, (MATCH($F1049&amp;$R1049,AdmittedwithRecentDischarge!$I$28:$I$1527&amp;AdmittedwithRecentDischarge!$M$28:$M$1527,0)))),"",INDEX(AdmittedwithRecentDischarge!$I$28:$W$1527, (MATCH($F1049&amp;$R1049,AdmittedwithRecentDischarge!$I$28:$I$1527&amp;AdmittedwithRecentDischarge!$M$28:$M$1527,0)),15))</f>
        <v>0</v>
      </c>
      <c r="W1049" s="228" t="b">
        <f t="shared" si="106"/>
        <v>0</v>
      </c>
      <c r="X1049" s="224" t="str">
        <f t="array" ref="X1049">IF(ISNA(VLOOKUP($F1049, AdmittedwithRecentDischarge!$I$28:$I$1527,1,FALSE)),"",MAX(IF((AdmittedwithRecentDischarge!$I$28:$I$1527=$F1049)*(AdmittedwithRecentDischarge!$K$28:$K$1527&lt;=TransferLog!$J1049),AdmittedwithRecentDischarge!$K$28:$K$1527)))</f>
        <v/>
      </c>
      <c r="Y1049" s="224" t="b">
        <f t="shared" si="107"/>
        <v>0</v>
      </c>
      <c r="Z1049" s="208"/>
      <c r="AA1049" s="207" t="str">
        <f t="shared" si="104"/>
        <v/>
      </c>
      <c r="AB1049" s="212" t="b">
        <f t="shared" si="108"/>
        <v>0</v>
      </c>
      <c r="AC1049" s="213">
        <f t="shared" si="105"/>
        <v>0</v>
      </c>
      <c r="AD1049" s="298"/>
      <c r="AE1049" s="299"/>
      <c r="AF1049" s="21">
        <f t="shared" si="103"/>
        <v>0</v>
      </c>
    </row>
    <row r="1050" spans="1:32" s="21" customFormat="1" ht="16.5" customHeight="1">
      <c r="A1050" s="22"/>
      <c r="B1050" s="22"/>
      <c r="C1050" s="22"/>
      <c r="D1050" s="115">
        <f t="shared" si="102"/>
        <v>1030</v>
      </c>
      <c r="E1050" s="248" t="str">
        <f t="array" ref="E1050">IF($F1050&lt;&gt;"",INDEX(DropDownLists!$K$10:$K$2516,MATCH($F1050,DropDownLists!$L$10:$L$2516,0)),"")</f>
        <v/>
      </c>
      <c r="F1050" s="116"/>
      <c r="G1050" s="118"/>
      <c r="I1050" s="144"/>
      <c r="J1050" s="141"/>
      <c r="K1050" s="145"/>
      <c r="L1050" s="146"/>
      <c r="M1050" s="195" t="str">
        <f t="array" ref="M1050">IF($L1050&lt;&gt;"",INDEX(DropDownLists!$H$10:$H$2516,MATCH($L1050,DropDownLists!$I$10:$I$2516,0)),"")</f>
        <v/>
      </c>
      <c r="N1050" s="148"/>
      <c r="O1050" s="148"/>
      <c r="P1050" s="146"/>
      <c r="Q1050" s="148" t="s">
        <v>190</v>
      </c>
      <c r="R1050" s="119" t="str">
        <f t="array" ref="R1050">IF(ISNA(VLOOKUP($F1050, AdmittedwithRecentDischarge!$I$28:$I$1527,1,FALSE)),"",MAX(IF((AdmittedwithRecentDischarge!$I$28:$I$1527=$F1050)*(AdmittedwithRecentDischarge!$M$28:$M$1527&lt;=TransferLog!$J1050),AdmittedwithRecentDischarge!$M$28:$M$1527)))</f>
        <v/>
      </c>
      <c r="S1050" s="120" t="str">
        <f t="array" ref="S1050">IF(ISNA(INDEX(AdmittedwithRecentDischarge!$AH$28:$AH$1527,MATCH($F1050&amp;$R1050,AdmittedwithRecentDischarge!$I$28:$I$1527&amp;AdmittedwithRecentDischarge!$M$28:$M$1527,0))),"", IF($R1050&lt;&gt;"",INDEX(AdmittedwithRecentDischarge!$AH$28:$AH$1527,MATCH($F1050&amp;$R1050,AdmittedwithRecentDischarge!$I$28:$I$1527&amp;AdmittedwithRecentDischarge!$M$28:$M$1527,0)),""))</f>
        <v/>
      </c>
      <c r="T1050" s="190">
        <f t="array" ref="T1050">IF(ISNA(INDEX(AdmittedwithRecentDischarge!$I$28:$W$1527, (MATCH($F1050&amp;$R1050,AdmittedwithRecentDischarge!$I$28:$I$1527&amp;AdmittedwithRecentDischarge!$M$28:$M$1527,0)))),"",INDEX(AdmittedwithRecentDischarge!$I$28:$W$1527, (MATCH($F1050&amp;$R1050,AdmittedwithRecentDischarge!$I$28:$I$1527&amp;AdmittedwithRecentDischarge!$M$28:$M$1527,0)),9))</f>
        <v>0</v>
      </c>
      <c r="U1050" s="191">
        <f t="array" ref="U1050">IF(ISNA(INDEX(AdmittedwithRecentDischarge!$I$28:$W$1527, (MATCH($F1050&amp;$R1050,AdmittedwithRecentDischarge!$I$28:$I$1527&amp;AdmittedwithRecentDischarge!$M$28:$M$1527,0)))),"",INDEX(AdmittedwithRecentDischarge!$I$28:$W$1527, (MATCH($F1050&amp;$R1050,AdmittedwithRecentDischarge!$I$28:$I$1527&amp;AdmittedwithRecentDischarge!$M$28:$M$1527,0)),11))</f>
        <v>0</v>
      </c>
      <c r="V1050" s="191">
        <f t="array" ref="V1050">IF(ISNA(INDEX(AdmittedwithRecentDischarge!$I$28:$W$1527, (MATCH($F1050&amp;$R1050,AdmittedwithRecentDischarge!$I$28:$I$1527&amp;AdmittedwithRecentDischarge!$M$28:$M$1527,0)))),"",INDEX(AdmittedwithRecentDischarge!$I$28:$W$1527, (MATCH($F1050&amp;$R1050,AdmittedwithRecentDischarge!$I$28:$I$1527&amp;AdmittedwithRecentDischarge!$M$28:$M$1527,0)),15))</f>
        <v>0</v>
      </c>
      <c r="W1050" s="228" t="b">
        <f t="shared" si="106"/>
        <v>0</v>
      </c>
      <c r="X1050" s="224" t="str">
        <f t="array" ref="X1050">IF(ISNA(VLOOKUP($F1050, AdmittedwithRecentDischarge!$I$28:$I$1527,1,FALSE)),"",MAX(IF((AdmittedwithRecentDischarge!$I$28:$I$1527=$F1050)*(AdmittedwithRecentDischarge!$K$28:$K$1527&lt;=TransferLog!$J1050),AdmittedwithRecentDischarge!$K$28:$K$1527)))</f>
        <v/>
      </c>
      <c r="Y1050" s="224" t="b">
        <f t="shared" si="107"/>
        <v>0</v>
      </c>
      <c r="Z1050" s="208"/>
      <c r="AA1050" s="207" t="str">
        <f t="shared" si="104"/>
        <v/>
      </c>
      <c r="AB1050" s="212" t="b">
        <f t="shared" si="108"/>
        <v>0</v>
      </c>
      <c r="AC1050" s="213">
        <f t="shared" si="105"/>
        <v>0</v>
      </c>
      <c r="AD1050" s="298"/>
      <c r="AE1050" s="299"/>
      <c r="AF1050" s="21">
        <f t="shared" si="103"/>
        <v>0</v>
      </c>
    </row>
    <row r="1051" spans="1:32" s="21" customFormat="1" ht="16.5" customHeight="1">
      <c r="A1051" s="22"/>
      <c r="B1051" s="22"/>
      <c r="C1051" s="22"/>
      <c r="D1051" s="115">
        <f t="shared" si="102"/>
        <v>1031</v>
      </c>
      <c r="E1051" s="248" t="str">
        <f t="array" ref="E1051">IF($F1051&lt;&gt;"",INDEX(DropDownLists!$K$10:$K$2516,MATCH($F1051,DropDownLists!$L$10:$L$2516,0)),"")</f>
        <v/>
      </c>
      <c r="F1051" s="116"/>
      <c r="G1051" s="118"/>
      <c r="I1051" s="144"/>
      <c r="J1051" s="141"/>
      <c r="K1051" s="145"/>
      <c r="L1051" s="146"/>
      <c r="M1051" s="195" t="str">
        <f t="array" ref="M1051">IF($L1051&lt;&gt;"",INDEX(DropDownLists!$H$10:$H$2516,MATCH($L1051,DropDownLists!$I$10:$I$2516,0)),"")</f>
        <v/>
      </c>
      <c r="N1051" s="148"/>
      <c r="O1051" s="148"/>
      <c r="P1051" s="146"/>
      <c r="Q1051" s="148" t="s">
        <v>190</v>
      </c>
      <c r="R1051" s="119" t="str">
        <f t="array" ref="R1051">IF(ISNA(VLOOKUP($F1051, AdmittedwithRecentDischarge!$I$28:$I$1527,1,FALSE)),"",MAX(IF((AdmittedwithRecentDischarge!$I$28:$I$1527=$F1051)*(AdmittedwithRecentDischarge!$M$28:$M$1527&lt;=TransferLog!$J1051),AdmittedwithRecentDischarge!$M$28:$M$1527)))</f>
        <v/>
      </c>
      <c r="S1051" s="120" t="str">
        <f t="array" ref="S1051">IF(ISNA(INDEX(AdmittedwithRecentDischarge!$AH$28:$AH$1527,MATCH($F1051&amp;$R1051,AdmittedwithRecentDischarge!$I$28:$I$1527&amp;AdmittedwithRecentDischarge!$M$28:$M$1527,0))),"", IF($R1051&lt;&gt;"",INDEX(AdmittedwithRecentDischarge!$AH$28:$AH$1527,MATCH($F1051&amp;$R1051,AdmittedwithRecentDischarge!$I$28:$I$1527&amp;AdmittedwithRecentDischarge!$M$28:$M$1527,0)),""))</f>
        <v/>
      </c>
      <c r="T1051" s="190">
        <f t="array" ref="T1051">IF(ISNA(INDEX(AdmittedwithRecentDischarge!$I$28:$W$1527, (MATCH($F1051&amp;$R1051,AdmittedwithRecentDischarge!$I$28:$I$1527&amp;AdmittedwithRecentDischarge!$M$28:$M$1527,0)))),"",INDEX(AdmittedwithRecentDischarge!$I$28:$W$1527, (MATCH($F1051&amp;$R1051,AdmittedwithRecentDischarge!$I$28:$I$1527&amp;AdmittedwithRecentDischarge!$M$28:$M$1527,0)),9))</f>
        <v>0</v>
      </c>
      <c r="U1051" s="191">
        <f t="array" ref="U1051">IF(ISNA(INDEX(AdmittedwithRecentDischarge!$I$28:$W$1527, (MATCH($F1051&amp;$R1051,AdmittedwithRecentDischarge!$I$28:$I$1527&amp;AdmittedwithRecentDischarge!$M$28:$M$1527,0)))),"",INDEX(AdmittedwithRecentDischarge!$I$28:$W$1527, (MATCH($F1051&amp;$R1051,AdmittedwithRecentDischarge!$I$28:$I$1527&amp;AdmittedwithRecentDischarge!$M$28:$M$1527,0)),11))</f>
        <v>0</v>
      </c>
      <c r="V1051" s="191">
        <f t="array" ref="V1051">IF(ISNA(INDEX(AdmittedwithRecentDischarge!$I$28:$W$1527, (MATCH($F1051&amp;$R1051,AdmittedwithRecentDischarge!$I$28:$I$1527&amp;AdmittedwithRecentDischarge!$M$28:$M$1527,0)))),"",INDEX(AdmittedwithRecentDischarge!$I$28:$W$1527, (MATCH($F1051&amp;$R1051,AdmittedwithRecentDischarge!$I$28:$I$1527&amp;AdmittedwithRecentDischarge!$M$28:$M$1527,0)),15))</f>
        <v>0</v>
      </c>
      <c r="W1051" s="228" t="b">
        <f t="shared" si="106"/>
        <v>0</v>
      </c>
      <c r="X1051" s="224" t="str">
        <f t="array" ref="X1051">IF(ISNA(VLOOKUP($F1051, AdmittedwithRecentDischarge!$I$28:$I$1527,1,FALSE)),"",MAX(IF((AdmittedwithRecentDischarge!$I$28:$I$1527=$F1051)*(AdmittedwithRecentDischarge!$K$28:$K$1527&lt;=TransferLog!$J1051),AdmittedwithRecentDischarge!$K$28:$K$1527)))</f>
        <v/>
      </c>
      <c r="Y1051" s="224" t="b">
        <f t="shared" si="107"/>
        <v>0</v>
      </c>
      <c r="Z1051" s="208"/>
      <c r="AA1051" s="207" t="str">
        <f t="shared" si="104"/>
        <v/>
      </c>
      <c r="AB1051" s="212" t="b">
        <f t="shared" si="108"/>
        <v>0</v>
      </c>
      <c r="AC1051" s="213">
        <f t="shared" si="105"/>
        <v>0</v>
      </c>
      <c r="AD1051" s="298"/>
      <c r="AE1051" s="299"/>
      <c r="AF1051" s="21">
        <f t="shared" si="103"/>
        <v>0</v>
      </c>
    </row>
    <row r="1052" spans="1:32" s="21" customFormat="1" ht="16.5" customHeight="1">
      <c r="A1052" s="22"/>
      <c r="B1052" s="22"/>
      <c r="C1052" s="22"/>
      <c r="D1052" s="115">
        <f t="shared" si="102"/>
        <v>1032</v>
      </c>
      <c r="E1052" s="248" t="str">
        <f t="array" ref="E1052">IF($F1052&lt;&gt;"",INDEX(DropDownLists!$K$10:$K$2516,MATCH($F1052,DropDownLists!$L$10:$L$2516,0)),"")</f>
        <v/>
      </c>
      <c r="F1052" s="116"/>
      <c r="G1052" s="118"/>
      <c r="I1052" s="144"/>
      <c r="J1052" s="141"/>
      <c r="K1052" s="145"/>
      <c r="L1052" s="146"/>
      <c r="M1052" s="195" t="str">
        <f t="array" ref="M1052">IF($L1052&lt;&gt;"",INDEX(DropDownLists!$H$10:$H$2516,MATCH($L1052,DropDownLists!$I$10:$I$2516,0)),"")</f>
        <v/>
      </c>
      <c r="N1052" s="148"/>
      <c r="O1052" s="148"/>
      <c r="P1052" s="146"/>
      <c r="Q1052" s="148" t="s">
        <v>190</v>
      </c>
      <c r="R1052" s="119" t="str">
        <f t="array" ref="R1052">IF(ISNA(VLOOKUP($F1052, AdmittedwithRecentDischarge!$I$28:$I$1527,1,FALSE)),"",MAX(IF((AdmittedwithRecentDischarge!$I$28:$I$1527=$F1052)*(AdmittedwithRecentDischarge!$M$28:$M$1527&lt;=TransferLog!$J1052),AdmittedwithRecentDischarge!$M$28:$M$1527)))</f>
        <v/>
      </c>
      <c r="S1052" s="120" t="str">
        <f t="array" ref="S1052">IF(ISNA(INDEX(AdmittedwithRecentDischarge!$AH$28:$AH$1527,MATCH($F1052&amp;$R1052,AdmittedwithRecentDischarge!$I$28:$I$1527&amp;AdmittedwithRecentDischarge!$M$28:$M$1527,0))),"", IF($R1052&lt;&gt;"",INDEX(AdmittedwithRecentDischarge!$AH$28:$AH$1527,MATCH($F1052&amp;$R1052,AdmittedwithRecentDischarge!$I$28:$I$1527&amp;AdmittedwithRecentDischarge!$M$28:$M$1527,0)),""))</f>
        <v/>
      </c>
      <c r="T1052" s="190">
        <f t="array" ref="T1052">IF(ISNA(INDEX(AdmittedwithRecentDischarge!$I$28:$W$1527, (MATCH($F1052&amp;$R1052,AdmittedwithRecentDischarge!$I$28:$I$1527&amp;AdmittedwithRecentDischarge!$M$28:$M$1527,0)))),"",INDEX(AdmittedwithRecentDischarge!$I$28:$W$1527, (MATCH($F1052&amp;$R1052,AdmittedwithRecentDischarge!$I$28:$I$1527&amp;AdmittedwithRecentDischarge!$M$28:$M$1527,0)),9))</f>
        <v>0</v>
      </c>
      <c r="U1052" s="191">
        <f t="array" ref="U1052">IF(ISNA(INDEX(AdmittedwithRecentDischarge!$I$28:$W$1527, (MATCH($F1052&amp;$R1052,AdmittedwithRecentDischarge!$I$28:$I$1527&amp;AdmittedwithRecentDischarge!$M$28:$M$1527,0)))),"",INDEX(AdmittedwithRecentDischarge!$I$28:$W$1527, (MATCH($F1052&amp;$R1052,AdmittedwithRecentDischarge!$I$28:$I$1527&amp;AdmittedwithRecentDischarge!$M$28:$M$1527,0)),11))</f>
        <v>0</v>
      </c>
      <c r="V1052" s="191">
        <f t="array" ref="V1052">IF(ISNA(INDEX(AdmittedwithRecentDischarge!$I$28:$W$1527, (MATCH($F1052&amp;$R1052,AdmittedwithRecentDischarge!$I$28:$I$1527&amp;AdmittedwithRecentDischarge!$M$28:$M$1527,0)))),"",INDEX(AdmittedwithRecentDischarge!$I$28:$W$1527, (MATCH($F1052&amp;$R1052,AdmittedwithRecentDischarge!$I$28:$I$1527&amp;AdmittedwithRecentDischarge!$M$28:$M$1527,0)),15))</f>
        <v>0</v>
      </c>
      <c r="W1052" s="228" t="b">
        <f t="shared" si="106"/>
        <v>0</v>
      </c>
      <c r="X1052" s="224" t="str">
        <f t="array" ref="X1052">IF(ISNA(VLOOKUP($F1052, AdmittedwithRecentDischarge!$I$28:$I$1527,1,FALSE)),"",MAX(IF((AdmittedwithRecentDischarge!$I$28:$I$1527=$F1052)*(AdmittedwithRecentDischarge!$K$28:$K$1527&lt;=TransferLog!$J1052),AdmittedwithRecentDischarge!$K$28:$K$1527)))</f>
        <v/>
      </c>
      <c r="Y1052" s="224" t="b">
        <f t="shared" si="107"/>
        <v>0</v>
      </c>
      <c r="Z1052" s="208"/>
      <c r="AA1052" s="207" t="str">
        <f t="shared" si="104"/>
        <v/>
      </c>
      <c r="AB1052" s="212" t="b">
        <f t="shared" si="108"/>
        <v>0</v>
      </c>
      <c r="AC1052" s="213">
        <f t="shared" si="105"/>
        <v>0</v>
      </c>
      <c r="AD1052" s="298"/>
      <c r="AE1052" s="299"/>
      <c r="AF1052" s="21">
        <f t="shared" si="103"/>
        <v>0</v>
      </c>
    </row>
    <row r="1053" spans="1:32" s="21" customFormat="1" ht="16.5" customHeight="1">
      <c r="A1053" s="22"/>
      <c r="B1053" s="22"/>
      <c r="C1053" s="22"/>
      <c r="D1053" s="115">
        <f t="shared" si="102"/>
        <v>1033</v>
      </c>
      <c r="E1053" s="248" t="str">
        <f t="array" ref="E1053">IF($F1053&lt;&gt;"",INDEX(DropDownLists!$K$10:$K$2516,MATCH($F1053,DropDownLists!$L$10:$L$2516,0)),"")</f>
        <v/>
      </c>
      <c r="F1053" s="116"/>
      <c r="G1053" s="118"/>
      <c r="I1053" s="144"/>
      <c r="J1053" s="141"/>
      <c r="K1053" s="145"/>
      <c r="L1053" s="146"/>
      <c r="M1053" s="195" t="str">
        <f t="array" ref="M1053">IF($L1053&lt;&gt;"",INDEX(DropDownLists!$H$10:$H$2516,MATCH($L1053,DropDownLists!$I$10:$I$2516,0)),"")</f>
        <v/>
      </c>
      <c r="N1053" s="148"/>
      <c r="O1053" s="148"/>
      <c r="P1053" s="146"/>
      <c r="Q1053" s="148" t="s">
        <v>190</v>
      </c>
      <c r="R1053" s="119" t="str">
        <f t="array" ref="R1053">IF(ISNA(VLOOKUP($F1053, AdmittedwithRecentDischarge!$I$28:$I$1527,1,FALSE)),"",MAX(IF((AdmittedwithRecentDischarge!$I$28:$I$1527=$F1053)*(AdmittedwithRecentDischarge!$M$28:$M$1527&lt;=TransferLog!$J1053),AdmittedwithRecentDischarge!$M$28:$M$1527)))</f>
        <v/>
      </c>
      <c r="S1053" s="120" t="str">
        <f t="array" ref="S1053">IF(ISNA(INDEX(AdmittedwithRecentDischarge!$AH$28:$AH$1527,MATCH($F1053&amp;$R1053,AdmittedwithRecentDischarge!$I$28:$I$1527&amp;AdmittedwithRecentDischarge!$M$28:$M$1527,0))),"", IF($R1053&lt;&gt;"",INDEX(AdmittedwithRecentDischarge!$AH$28:$AH$1527,MATCH($F1053&amp;$R1053,AdmittedwithRecentDischarge!$I$28:$I$1527&amp;AdmittedwithRecentDischarge!$M$28:$M$1527,0)),""))</f>
        <v/>
      </c>
      <c r="T1053" s="190">
        <f t="array" ref="T1053">IF(ISNA(INDEX(AdmittedwithRecentDischarge!$I$28:$W$1527, (MATCH($F1053&amp;$R1053,AdmittedwithRecentDischarge!$I$28:$I$1527&amp;AdmittedwithRecentDischarge!$M$28:$M$1527,0)))),"",INDEX(AdmittedwithRecentDischarge!$I$28:$W$1527, (MATCH($F1053&amp;$R1053,AdmittedwithRecentDischarge!$I$28:$I$1527&amp;AdmittedwithRecentDischarge!$M$28:$M$1527,0)),9))</f>
        <v>0</v>
      </c>
      <c r="U1053" s="191">
        <f t="array" ref="U1053">IF(ISNA(INDEX(AdmittedwithRecentDischarge!$I$28:$W$1527, (MATCH($F1053&amp;$R1053,AdmittedwithRecentDischarge!$I$28:$I$1527&amp;AdmittedwithRecentDischarge!$M$28:$M$1527,0)))),"",INDEX(AdmittedwithRecentDischarge!$I$28:$W$1527, (MATCH($F1053&amp;$R1053,AdmittedwithRecentDischarge!$I$28:$I$1527&amp;AdmittedwithRecentDischarge!$M$28:$M$1527,0)),11))</f>
        <v>0</v>
      </c>
      <c r="V1053" s="191">
        <f t="array" ref="V1053">IF(ISNA(INDEX(AdmittedwithRecentDischarge!$I$28:$W$1527, (MATCH($F1053&amp;$R1053,AdmittedwithRecentDischarge!$I$28:$I$1527&amp;AdmittedwithRecentDischarge!$M$28:$M$1527,0)))),"",INDEX(AdmittedwithRecentDischarge!$I$28:$W$1527, (MATCH($F1053&amp;$R1053,AdmittedwithRecentDischarge!$I$28:$I$1527&amp;AdmittedwithRecentDischarge!$M$28:$M$1527,0)),15))</f>
        <v>0</v>
      </c>
      <c r="W1053" s="228" t="b">
        <f t="shared" si="106"/>
        <v>0</v>
      </c>
      <c r="X1053" s="224" t="str">
        <f t="array" ref="X1053">IF(ISNA(VLOOKUP($F1053, AdmittedwithRecentDischarge!$I$28:$I$1527,1,FALSE)),"",MAX(IF((AdmittedwithRecentDischarge!$I$28:$I$1527=$F1053)*(AdmittedwithRecentDischarge!$K$28:$K$1527&lt;=TransferLog!$J1053),AdmittedwithRecentDischarge!$K$28:$K$1527)))</f>
        <v/>
      </c>
      <c r="Y1053" s="224" t="b">
        <f t="shared" si="107"/>
        <v>0</v>
      </c>
      <c r="Z1053" s="208"/>
      <c r="AA1053" s="207" t="str">
        <f t="shared" si="104"/>
        <v/>
      </c>
      <c r="AB1053" s="212" t="b">
        <f t="shared" si="108"/>
        <v>0</v>
      </c>
      <c r="AC1053" s="213">
        <f t="shared" si="105"/>
        <v>0</v>
      </c>
      <c r="AD1053" s="298"/>
      <c r="AE1053" s="299"/>
      <c r="AF1053" s="21">
        <f t="shared" si="103"/>
        <v>0</v>
      </c>
    </row>
    <row r="1054" spans="1:32" s="21" customFormat="1" ht="16.5" customHeight="1">
      <c r="A1054" s="22"/>
      <c r="B1054" s="22"/>
      <c r="C1054" s="22"/>
      <c r="D1054" s="115">
        <f t="shared" si="102"/>
        <v>1034</v>
      </c>
      <c r="E1054" s="248" t="str">
        <f t="array" ref="E1054">IF($F1054&lt;&gt;"",INDEX(DropDownLists!$K$10:$K$2516,MATCH($F1054,DropDownLists!$L$10:$L$2516,0)),"")</f>
        <v/>
      </c>
      <c r="F1054" s="116"/>
      <c r="G1054" s="118"/>
      <c r="I1054" s="144"/>
      <c r="J1054" s="141"/>
      <c r="K1054" s="145"/>
      <c r="L1054" s="146"/>
      <c r="M1054" s="195" t="str">
        <f t="array" ref="M1054">IF($L1054&lt;&gt;"",INDEX(DropDownLists!$H$10:$H$2516,MATCH($L1054,DropDownLists!$I$10:$I$2516,0)),"")</f>
        <v/>
      </c>
      <c r="N1054" s="148"/>
      <c r="O1054" s="148"/>
      <c r="P1054" s="146"/>
      <c r="Q1054" s="148" t="s">
        <v>190</v>
      </c>
      <c r="R1054" s="119" t="str">
        <f t="array" ref="R1054">IF(ISNA(VLOOKUP($F1054, AdmittedwithRecentDischarge!$I$28:$I$1527,1,FALSE)),"",MAX(IF((AdmittedwithRecentDischarge!$I$28:$I$1527=$F1054)*(AdmittedwithRecentDischarge!$M$28:$M$1527&lt;=TransferLog!$J1054),AdmittedwithRecentDischarge!$M$28:$M$1527)))</f>
        <v/>
      </c>
      <c r="S1054" s="120" t="str">
        <f t="array" ref="S1054">IF(ISNA(INDEX(AdmittedwithRecentDischarge!$AH$28:$AH$1527,MATCH($F1054&amp;$R1054,AdmittedwithRecentDischarge!$I$28:$I$1527&amp;AdmittedwithRecentDischarge!$M$28:$M$1527,0))),"", IF($R1054&lt;&gt;"",INDEX(AdmittedwithRecentDischarge!$AH$28:$AH$1527,MATCH($F1054&amp;$R1054,AdmittedwithRecentDischarge!$I$28:$I$1527&amp;AdmittedwithRecentDischarge!$M$28:$M$1527,0)),""))</f>
        <v/>
      </c>
      <c r="T1054" s="190">
        <f t="array" ref="T1054">IF(ISNA(INDEX(AdmittedwithRecentDischarge!$I$28:$W$1527, (MATCH($F1054&amp;$R1054,AdmittedwithRecentDischarge!$I$28:$I$1527&amp;AdmittedwithRecentDischarge!$M$28:$M$1527,0)))),"",INDEX(AdmittedwithRecentDischarge!$I$28:$W$1527, (MATCH($F1054&amp;$R1054,AdmittedwithRecentDischarge!$I$28:$I$1527&amp;AdmittedwithRecentDischarge!$M$28:$M$1527,0)),9))</f>
        <v>0</v>
      </c>
      <c r="U1054" s="191">
        <f t="array" ref="U1054">IF(ISNA(INDEX(AdmittedwithRecentDischarge!$I$28:$W$1527, (MATCH($F1054&amp;$R1054,AdmittedwithRecentDischarge!$I$28:$I$1527&amp;AdmittedwithRecentDischarge!$M$28:$M$1527,0)))),"",INDEX(AdmittedwithRecentDischarge!$I$28:$W$1527, (MATCH($F1054&amp;$R1054,AdmittedwithRecentDischarge!$I$28:$I$1527&amp;AdmittedwithRecentDischarge!$M$28:$M$1527,0)),11))</f>
        <v>0</v>
      </c>
      <c r="V1054" s="191">
        <f t="array" ref="V1054">IF(ISNA(INDEX(AdmittedwithRecentDischarge!$I$28:$W$1527, (MATCH($F1054&amp;$R1054,AdmittedwithRecentDischarge!$I$28:$I$1527&amp;AdmittedwithRecentDischarge!$M$28:$M$1527,0)))),"",INDEX(AdmittedwithRecentDischarge!$I$28:$W$1527, (MATCH($F1054&amp;$R1054,AdmittedwithRecentDischarge!$I$28:$I$1527&amp;AdmittedwithRecentDischarge!$M$28:$M$1527,0)),15))</f>
        <v>0</v>
      </c>
      <c r="W1054" s="228" t="b">
        <f t="shared" si="106"/>
        <v>0</v>
      </c>
      <c r="X1054" s="224" t="str">
        <f t="array" ref="X1054">IF(ISNA(VLOOKUP($F1054, AdmittedwithRecentDischarge!$I$28:$I$1527,1,FALSE)),"",MAX(IF((AdmittedwithRecentDischarge!$I$28:$I$1527=$F1054)*(AdmittedwithRecentDischarge!$K$28:$K$1527&lt;=TransferLog!$J1054),AdmittedwithRecentDischarge!$K$28:$K$1527)))</f>
        <v/>
      </c>
      <c r="Y1054" s="224" t="b">
        <f t="shared" si="107"/>
        <v>0</v>
      </c>
      <c r="Z1054" s="208"/>
      <c r="AA1054" s="207" t="str">
        <f t="shared" si="104"/>
        <v/>
      </c>
      <c r="AB1054" s="212" t="b">
        <f t="shared" si="108"/>
        <v>0</v>
      </c>
      <c r="AC1054" s="213">
        <f t="shared" si="105"/>
        <v>0</v>
      </c>
      <c r="AD1054" s="298"/>
      <c r="AE1054" s="299"/>
      <c r="AF1054" s="21">
        <f t="shared" si="103"/>
        <v>0</v>
      </c>
    </row>
    <row r="1055" spans="1:32" s="21" customFormat="1" ht="16.5" customHeight="1">
      <c r="A1055" s="22"/>
      <c r="B1055" s="22"/>
      <c r="C1055" s="22"/>
      <c r="D1055" s="115">
        <f t="shared" si="102"/>
        <v>1035</v>
      </c>
      <c r="E1055" s="248" t="str">
        <f t="array" ref="E1055">IF($F1055&lt;&gt;"",INDEX(DropDownLists!$K$10:$K$2516,MATCH($F1055,DropDownLists!$L$10:$L$2516,0)),"")</f>
        <v/>
      </c>
      <c r="F1055" s="116"/>
      <c r="G1055" s="118"/>
      <c r="I1055" s="144"/>
      <c r="J1055" s="141"/>
      <c r="K1055" s="145"/>
      <c r="L1055" s="146"/>
      <c r="M1055" s="195" t="str">
        <f t="array" ref="M1055">IF($L1055&lt;&gt;"",INDEX(DropDownLists!$H$10:$H$2516,MATCH($L1055,DropDownLists!$I$10:$I$2516,0)),"")</f>
        <v/>
      </c>
      <c r="N1055" s="148"/>
      <c r="O1055" s="148"/>
      <c r="P1055" s="146"/>
      <c r="Q1055" s="148" t="s">
        <v>190</v>
      </c>
      <c r="R1055" s="119" t="str">
        <f t="array" ref="R1055">IF(ISNA(VLOOKUP($F1055, AdmittedwithRecentDischarge!$I$28:$I$1527,1,FALSE)),"",MAX(IF((AdmittedwithRecentDischarge!$I$28:$I$1527=$F1055)*(AdmittedwithRecentDischarge!$M$28:$M$1527&lt;=TransferLog!$J1055),AdmittedwithRecentDischarge!$M$28:$M$1527)))</f>
        <v/>
      </c>
      <c r="S1055" s="120" t="str">
        <f t="array" ref="S1055">IF(ISNA(INDEX(AdmittedwithRecentDischarge!$AH$28:$AH$1527,MATCH($F1055&amp;$R1055,AdmittedwithRecentDischarge!$I$28:$I$1527&amp;AdmittedwithRecentDischarge!$M$28:$M$1527,0))),"", IF($R1055&lt;&gt;"",INDEX(AdmittedwithRecentDischarge!$AH$28:$AH$1527,MATCH($F1055&amp;$R1055,AdmittedwithRecentDischarge!$I$28:$I$1527&amp;AdmittedwithRecentDischarge!$M$28:$M$1527,0)),""))</f>
        <v/>
      </c>
      <c r="T1055" s="190">
        <f t="array" ref="T1055">IF(ISNA(INDEX(AdmittedwithRecentDischarge!$I$28:$W$1527, (MATCH($F1055&amp;$R1055,AdmittedwithRecentDischarge!$I$28:$I$1527&amp;AdmittedwithRecentDischarge!$M$28:$M$1527,0)))),"",INDEX(AdmittedwithRecentDischarge!$I$28:$W$1527, (MATCH($F1055&amp;$R1055,AdmittedwithRecentDischarge!$I$28:$I$1527&amp;AdmittedwithRecentDischarge!$M$28:$M$1527,0)),9))</f>
        <v>0</v>
      </c>
      <c r="U1055" s="191">
        <f t="array" ref="U1055">IF(ISNA(INDEX(AdmittedwithRecentDischarge!$I$28:$W$1527, (MATCH($F1055&amp;$R1055,AdmittedwithRecentDischarge!$I$28:$I$1527&amp;AdmittedwithRecentDischarge!$M$28:$M$1527,0)))),"",INDEX(AdmittedwithRecentDischarge!$I$28:$W$1527, (MATCH($F1055&amp;$R1055,AdmittedwithRecentDischarge!$I$28:$I$1527&amp;AdmittedwithRecentDischarge!$M$28:$M$1527,0)),11))</f>
        <v>0</v>
      </c>
      <c r="V1055" s="191">
        <f t="array" ref="V1055">IF(ISNA(INDEX(AdmittedwithRecentDischarge!$I$28:$W$1527, (MATCH($F1055&amp;$R1055,AdmittedwithRecentDischarge!$I$28:$I$1527&amp;AdmittedwithRecentDischarge!$M$28:$M$1527,0)))),"",INDEX(AdmittedwithRecentDischarge!$I$28:$W$1527, (MATCH($F1055&amp;$R1055,AdmittedwithRecentDischarge!$I$28:$I$1527&amp;AdmittedwithRecentDischarge!$M$28:$M$1527,0)),15))</f>
        <v>0</v>
      </c>
      <c r="W1055" s="228" t="b">
        <f t="shared" si="106"/>
        <v>0</v>
      </c>
      <c r="X1055" s="224" t="str">
        <f t="array" ref="X1055">IF(ISNA(VLOOKUP($F1055, AdmittedwithRecentDischarge!$I$28:$I$1527,1,FALSE)),"",MAX(IF((AdmittedwithRecentDischarge!$I$28:$I$1527=$F1055)*(AdmittedwithRecentDischarge!$K$28:$K$1527&lt;=TransferLog!$J1055),AdmittedwithRecentDischarge!$K$28:$K$1527)))</f>
        <v/>
      </c>
      <c r="Y1055" s="224" t="b">
        <f t="shared" si="107"/>
        <v>0</v>
      </c>
      <c r="Z1055" s="208"/>
      <c r="AA1055" s="207" t="str">
        <f t="shared" si="104"/>
        <v/>
      </c>
      <c r="AB1055" s="212" t="b">
        <f t="shared" si="108"/>
        <v>0</v>
      </c>
      <c r="AC1055" s="213">
        <f t="shared" si="105"/>
        <v>0</v>
      </c>
      <c r="AD1055" s="298"/>
      <c r="AE1055" s="299"/>
      <c r="AF1055" s="21">
        <f t="shared" si="103"/>
        <v>0</v>
      </c>
    </row>
    <row r="1056" spans="1:32" s="21" customFormat="1" ht="16.5" customHeight="1">
      <c r="A1056" s="22"/>
      <c r="B1056" s="22"/>
      <c r="C1056" s="22"/>
      <c r="D1056" s="115">
        <f t="shared" si="102"/>
        <v>1036</v>
      </c>
      <c r="E1056" s="248" t="str">
        <f t="array" ref="E1056">IF($F1056&lt;&gt;"",INDEX(DropDownLists!$K$10:$K$2516,MATCH($F1056,DropDownLists!$L$10:$L$2516,0)),"")</f>
        <v/>
      </c>
      <c r="F1056" s="116"/>
      <c r="G1056" s="118"/>
      <c r="I1056" s="144"/>
      <c r="J1056" s="141"/>
      <c r="K1056" s="145"/>
      <c r="L1056" s="146"/>
      <c r="M1056" s="195" t="str">
        <f t="array" ref="M1056">IF($L1056&lt;&gt;"",INDEX(DropDownLists!$H$10:$H$2516,MATCH($L1056,DropDownLists!$I$10:$I$2516,0)),"")</f>
        <v/>
      </c>
      <c r="N1056" s="148"/>
      <c r="O1056" s="148"/>
      <c r="P1056" s="146"/>
      <c r="Q1056" s="148" t="s">
        <v>190</v>
      </c>
      <c r="R1056" s="119" t="str">
        <f t="array" ref="R1056">IF(ISNA(VLOOKUP($F1056, AdmittedwithRecentDischarge!$I$28:$I$1527,1,FALSE)),"",MAX(IF((AdmittedwithRecentDischarge!$I$28:$I$1527=$F1056)*(AdmittedwithRecentDischarge!$M$28:$M$1527&lt;=TransferLog!$J1056),AdmittedwithRecentDischarge!$M$28:$M$1527)))</f>
        <v/>
      </c>
      <c r="S1056" s="120" t="str">
        <f t="array" ref="S1056">IF(ISNA(INDEX(AdmittedwithRecentDischarge!$AH$28:$AH$1527,MATCH($F1056&amp;$R1056,AdmittedwithRecentDischarge!$I$28:$I$1527&amp;AdmittedwithRecentDischarge!$M$28:$M$1527,0))),"", IF($R1056&lt;&gt;"",INDEX(AdmittedwithRecentDischarge!$AH$28:$AH$1527,MATCH($F1056&amp;$R1056,AdmittedwithRecentDischarge!$I$28:$I$1527&amp;AdmittedwithRecentDischarge!$M$28:$M$1527,0)),""))</f>
        <v/>
      </c>
      <c r="T1056" s="190">
        <f t="array" ref="T1056">IF(ISNA(INDEX(AdmittedwithRecentDischarge!$I$28:$W$1527, (MATCH($F1056&amp;$R1056,AdmittedwithRecentDischarge!$I$28:$I$1527&amp;AdmittedwithRecentDischarge!$M$28:$M$1527,0)))),"",INDEX(AdmittedwithRecentDischarge!$I$28:$W$1527, (MATCH($F1056&amp;$R1056,AdmittedwithRecentDischarge!$I$28:$I$1527&amp;AdmittedwithRecentDischarge!$M$28:$M$1527,0)),9))</f>
        <v>0</v>
      </c>
      <c r="U1056" s="191">
        <f t="array" ref="U1056">IF(ISNA(INDEX(AdmittedwithRecentDischarge!$I$28:$W$1527, (MATCH($F1056&amp;$R1056,AdmittedwithRecentDischarge!$I$28:$I$1527&amp;AdmittedwithRecentDischarge!$M$28:$M$1527,0)))),"",INDEX(AdmittedwithRecentDischarge!$I$28:$W$1527, (MATCH($F1056&amp;$R1056,AdmittedwithRecentDischarge!$I$28:$I$1527&amp;AdmittedwithRecentDischarge!$M$28:$M$1527,0)),11))</f>
        <v>0</v>
      </c>
      <c r="V1056" s="191">
        <f t="array" ref="V1056">IF(ISNA(INDEX(AdmittedwithRecentDischarge!$I$28:$W$1527, (MATCH($F1056&amp;$R1056,AdmittedwithRecentDischarge!$I$28:$I$1527&amp;AdmittedwithRecentDischarge!$M$28:$M$1527,0)))),"",INDEX(AdmittedwithRecentDischarge!$I$28:$W$1527, (MATCH($F1056&amp;$R1056,AdmittedwithRecentDischarge!$I$28:$I$1527&amp;AdmittedwithRecentDischarge!$M$28:$M$1527,0)),15))</f>
        <v>0</v>
      </c>
      <c r="W1056" s="228" t="b">
        <f t="shared" si="106"/>
        <v>0</v>
      </c>
      <c r="X1056" s="224" t="str">
        <f t="array" ref="X1056">IF(ISNA(VLOOKUP($F1056, AdmittedwithRecentDischarge!$I$28:$I$1527,1,FALSE)),"",MAX(IF((AdmittedwithRecentDischarge!$I$28:$I$1527=$F1056)*(AdmittedwithRecentDischarge!$K$28:$K$1527&lt;=TransferLog!$J1056),AdmittedwithRecentDischarge!$K$28:$K$1527)))</f>
        <v/>
      </c>
      <c r="Y1056" s="224" t="b">
        <f t="shared" si="107"/>
        <v>0</v>
      </c>
      <c r="Z1056" s="208"/>
      <c r="AA1056" s="207" t="str">
        <f t="shared" si="104"/>
        <v/>
      </c>
      <c r="AB1056" s="212" t="b">
        <f t="shared" si="108"/>
        <v>0</v>
      </c>
      <c r="AC1056" s="213">
        <f t="shared" si="105"/>
        <v>0</v>
      </c>
      <c r="AD1056" s="298"/>
      <c r="AE1056" s="299"/>
      <c r="AF1056" s="21">
        <f t="shared" si="103"/>
        <v>0</v>
      </c>
    </row>
    <row r="1057" spans="1:32" s="21" customFormat="1" ht="16.5" customHeight="1">
      <c r="A1057" s="22"/>
      <c r="B1057" s="22"/>
      <c r="C1057" s="22"/>
      <c r="D1057" s="115">
        <f t="shared" si="102"/>
        <v>1037</v>
      </c>
      <c r="E1057" s="248" t="str">
        <f t="array" ref="E1057">IF($F1057&lt;&gt;"",INDEX(DropDownLists!$K$10:$K$2516,MATCH($F1057,DropDownLists!$L$10:$L$2516,0)),"")</f>
        <v/>
      </c>
      <c r="F1057" s="116"/>
      <c r="G1057" s="118"/>
      <c r="I1057" s="144"/>
      <c r="J1057" s="141"/>
      <c r="K1057" s="145"/>
      <c r="L1057" s="146"/>
      <c r="M1057" s="195" t="str">
        <f t="array" ref="M1057">IF($L1057&lt;&gt;"",INDEX(DropDownLists!$H$10:$H$2516,MATCH($L1057,DropDownLists!$I$10:$I$2516,0)),"")</f>
        <v/>
      </c>
      <c r="N1057" s="148"/>
      <c r="O1057" s="148"/>
      <c r="P1057" s="146"/>
      <c r="Q1057" s="148" t="s">
        <v>190</v>
      </c>
      <c r="R1057" s="119" t="str">
        <f t="array" ref="R1057">IF(ISNA(VLOOKUP($F1057, AdmittedwithRecentDischarge!$I$28:$I$1527,1,FALSE)),"",MAX(IF((AdmittedwithRecentDischarge!$I$28:$I$1527=$F1057)*(AdmittedwithRecentDischarge!$M$28:$M$1527&lt;=TransferLog!$J1057),AdmittedwithRecentDischarge!$M$28:$M$1527)))</f>
        <v/>
      </c>
      <c r="S1057" s="120" t="str">
        <f t="array" ref="S1057">IF(ISNA(INDEX(AdmittedwithRecentDischarge!$AH$28:$AH$1527,MATCH($F1057&amp;$R1057,AdmittedwithRecentDischarge!$I$28:$I$1527&amp;AdmittedwithRecentDischarge!$M$28:$M$1527,0))),"", IF($R1057&lt;&gt;"",INDEX(AdmittedwithRecentDischarge!$AH$28:$AH$1527,MATCH($F1057&amp;$R1057,AdmittedwithRecentDischarge!$I$28:$I$1527&amp;AdmittedwithRecentDischarge!$M$28:$M$1527,0)),""))</f>
        <v/>
      </c>
      <c r="T1057" s="190">
        <f t="array" ref="T1057">IF(ISNA(INDEX(AdmittedwithRecentDischarge!$I$28:$W$1527, (MATCH($F1057&amp;$R1057,AdmittedwithRecentDischarge!$I$28:$I$1527&amp;AdmittedwithRecentDischarge!$M$28:$M$1527,0)))),"",INDEX(AdmittedwithRecentDischarge!$I$28:$W$1527, (MATCH($F1057&amp;$R1057,AdmittedwithRecentDischarge!$I$28:$I$1527&amp;AdmittedwithRecentDischarge!$M$28:$M$1527,0)),9))</f>
        <v>0</v>
      </c>
      <c r="U1057" s="191">
        <f t="array" ref="U1057">IF(ISNA(INDEX(AdmittedwithRecentDischarge!$I$28:$W$1527, (MATCH($F1057&amp;$R1057,AdmittedwithRecentDischarge!$I$28:$I$1527&amp;AdmittedwithRecentDischarge!$M$28:$M$1527,0)))),"",INDEX(AdmittedwithRecentDischarge!$I$28:$W$1527, (MATCH($F1057&amp;$R1057,AdmittedwithRecentDischarge!$I$28:$I$1527&amp;AdmittedwithRecentDischarge!$M$28:$M$1527,0)),11))</f>
        <v>0</v>
      </c>
      <c r="V1057" s="191">
        <f t="array" ref="V1057">IF(ISNA(INDEX(AdmittedwithRecentDischarge!$I$28:$W$1527, (MATCH($F1057&amp;$R1057,AdmittedwithRecentDischarge!$I$28:$I$1527&amp;AdmittedwithRecentDischarge!$M$28:$M$1527,0)))),"",INDEX(AdmittedwithRecentDischarge!$I$28:$W$1527, (MATCH($F1057&amp;$R1057,AdmittedwithRecentDischarge!$I$28:$I$1527&amp;AdmittedwithRecentDischarge!$M$28:$M$1527,0)),15))</f>
        <v>0</v>
      </c>
      <c r="W1057" s="228" t="b">
        <f t="shared" si="106"/>
        <v>0</v>
      </c>
      <c r="X1057" s="224" t="str">
        <f t="array" ref="X1057">IF(ISNA(VLOOKUP($F1057, AdmittedwithRecentDischarge!$I$28:$I$1527,1,FALSE)),"",MAX(IF((AdmittedwithRecentDischarge!$I$28:$I$1527=$F1057)*(AdmittedwithRecentDischarge!$K$28:$K$1527&lt;=TransferLog!$J1057),AdmittedwithRecentDischarge!$K$28:$K$1527)))</f>
        <v/>
      </c>
      <c r="Y1057" s="224" t="b">
        <f t="shared" si="107"/>
        <v>0</v>
      </c>
      <c r="Z1057" s="208"/>
      <c r="AA1057" s="207" t="str">
        <f t="shared" si="104"/>
        <v/>
      </c>
      <c r="AB1057" s="212" t="b">
        <f t="shared" si="108"/>
        <v>0</v>
      </c>
      <c r="AC1057" s="213">
        <f t="shared" si="105"/>
        <v>0</v>
      </c>
      <c r="AD1057" s="298"/>
      <c r="AE1057" s="299"/>
      <c r="AF1057" s="21">
        <f t="shared" si="103"/>
        <v>0</v>
      </c>
    </row>
    <row r="1058" spans="1:32" s="21" customFormat="1" ht="16.5" customHeight="1">
      <c r="A1058" s="22"/>
      <c r="B1058" s="22"/>
      <c r="C1058" s="22"/>
      <c r="D1058" s="115">
        <f t="shared" si="102"/>
        <v>1038</v>
      </c>
      <c r="E1058" s="248" t="str">
        <f t="array" ref="E1058">IF($F1058&lt;&gt;"",INDEX(DropDownLists!$K$10:$K$2516,MATCH($F1058,DropDownLists!$L$10:$L$2516,0)),"")</f>
        <v/>
      </c>
      <c r="F1058" s="116"/>
      <c r="G1058" s="118"/>
      <c r="I1058" s="144"/>
      <c r="J1058" s="141"/>
      <c r="K1058" s="145"/>
      <c r="L1058" s="146"/>
      <c r="M1058" s="195" t="str">
        <f t="array" ref="M1058">IF($L1058&lt;&gt;"",INDEX(DropDownLists!$H$10:$H$2516,MATCH($L1058,DropDownLists!$I$10:$I$2516,0)),"")</f>
        <v/>
      </c>
      <c r="N1058" s="148"/>
      <c r="O1058" s="148"/>
      <c r="P1058" s="146"/>
      <c r="Q1058" s="148" t="s">
        <v>190</v>
      </c>
      <c r="R1058" s="119" t="str">
        <f t="array" ref="R1058">IF(ISNA(VLOOKUP($F1058, AdmittedwithRecentDischarge!$I$28:$I$1527,1,FALSE)),"",MAX(IF((AdmittedwithRecentDischarge!$I$28:$I$1527=$F1058)*(AdmittedwithRecentDischarge!$M$28:$M$1527&lt;=TransferLog!$J1058),AdmittedwithRecentDischarge!$M$28:$M$1527)))</f>
        <v/>
      </c>
      <c r="S1058" s="120" t="str">
        <f t="array" ref="S1058">IF(ISNA(INDEX(AdmittedwithRecentDischarge!$AH$28:$AH$1527,MATCH($F1058&amp;$R1058,AdmittedwithRecentDischarge!$I$28:$I$1527&amp;AdmittedwithRecentDischarge!$M$28:$M$1527,0))),"", IF($R1058&lt;&gt;"",INDEX(AdmittedwithRecentDischarge!$AH$28:$AH$1527,MATCH($F1058&amp;$R1058,AdmittedwithRecentDischarge!$I$28:$I$1527&amp;AdmittedwithRecentDischarge!$M$28:$M$1527,0)),""))</f>
        <v/>
      </c>
      <c r="T1058" s="190">
        <f t="array" ref="T1058">IF(ISNA(INDEX(AdmittedwithRecentDischarge!$I$28:$W$1527, (MATCH($F1058&amp;$R1058,AdmittedwithRecentDischarge!$I$28:$I$1527&amp;AdmittedwithRecentDischarge!$M$28:$M$1527,0)))),"",INDEX(AdmittedwithRecentDischarge!$I$28:$W$1527, (MATCH($F1058&amp;$R1058,AdmittedwithRecentDischarge!$I$28:$I$1527&amp;AdmittedwithRecentDischarge!$M$28:$M$1527,0)),9))</f>
        <v>0</v>
      </c>
      <c r="U1058" s="191">
        <f t="array" ref="U1058">IF(ISNA(INDEX(AdmittedwithRecentDischarge!$I$28:$W$1527, (MATCH($F1058&amp;$R1058,AdmittedwithRecentDischarge!$I$28:$I$1527&amp;AdmittedwithRecentDischarge!$M$28:$M$1527,0)))),"",INDEX(AdmittedwithRecentDischarge!$I$28:$W$1527, (MATCH($F1058&amp;$R1058,AdmittedwithRecentDischarge!$I$28:$I$1527&amp;AdmittedwithRecentDischarge!$M$28:$M$1527,0)),11))</f>
        <v>0</v>
      </c>
      <c r="V1058" s="191">
        <f t="array" ref="V1058">IF(ISNA(INDEX(AdmittedwithRecentDischarge!$I$28:$W$1527, (MATCH($F1058&amp;$R1058,AdmittedwithRecentDischarge!$I$28:$I$1527&amp;AdmittedwithRecentDischarge!$M$28:$M$1527,0)))),"",INDEX(AdmittedwithRecentDischarge!$I$28:$W$1527, (MATCH($F1058&amp;$R1058,AdmittedwithRecentDischarge!$I$28:$I$1527&amp;AdmittedwithRecentDischarge!$M$28:$M$1527,0)),15))</f>
        <v>0</v>
      </c>
      <c r="W1058" s="228" t="b">
        <f t="shared" si="106"/>
        <v>0</v>
      </c>
      <c r="X1058" s="224" t="str">
        <f t="array" ref="X1058">IF(ISNA(VLOOKUP($F1058, AdmittedwithRecentDischarge!$I$28:$I$1527,1,FALSE)),"",MAX(IF((AdmittedwithRecentDischarge!$I$28:$I$1527=$F1058)*(AdmittedwithRecentDischarge!$K$28:$K$1527&lt;=TransferLog!$J1058),AdmittedwithRecentDischarge!$K$28:$K$1527)))</f>
        <v/>
      </c>
      <c r="Y1058" s="224" t="b">
        <f t="shared" si="107"/>
        <v>0</v>
      </c>
      <c r="Z1058" s="208"/>
      <c r="AA1058" s="207" t="str">
        <f t="shared" si="104"/>
        <v/>
      </c>
      <c r="AB1058" s="212" t="b">
        <f t="shared" si="108"/>
        <v>0</v>
      </c>
      <c r="AC1058" s="213">
        <f t="shared" si="105"/>
        <v>0</v>
      </c>
      <c r="AD1058" s="298"/>
      <c r="AE1058" s="299"/>
      <c r="AF1058" s="21">
        <f t="shared" si="103"/>
        <v>0</v>
      </c>
    </row>
    <row r="1059" spans="1:32" s="21" customFormat="1" ht="16.5" customHeight="1">
      <c r="A1059" s="22"/>
      <c r="B1059" s="22"/>
      <c r="C1059" s="22"/>
      <c r="D1059" s="115">
        <f t="shared" si="102"/>
        <v>1039</v>
      </c>
      <c r="E1059" s="248" t="str">
        <f t="array" ref="E1059">IF($F1059&lt;&gt;"",INDEX(DropDownLists!$K$10:$K$2516,MATCH($F1059,DropDownLists!$L$10:$L$2516,0)),"")</f>
        <v/>
      </c>
      <c r="F1059" s="116"/>
      <c r="G1059" s="118"/>
      <c r="I1059" s="144"/>
      <c r="J1059" s="141"/>
      <c r="K1059" s="145"/>
      <c r="L1059" s="146"/>
      <c r="M1059" s="195" t="str">
        <f t="array" ref="M1059">IF($L1059&lt;&gt;"",INDEX(DropDownLists!$H$10:$H$2516,MATCH($L1059,DropDownLists!$I$10:$I$2516,0)),"")</f>
        <v/>
      </c>
      <c r="N1059" s="148"/>
      <c r="O1059" s="148"/>
      <c r="P1059" s="146"/>
      <c r="Q1059" s="148" t="s">
        <v>190</v>
      </c>
      <c r="R1059" s="119" t="str">
        <f t="array" ref="R1059">IF(ISNA(VLOOKUP($F1059, AdmittedwithRecentDischarge!$I$28:$I$1527,1,FALSE)),"",MAX(IF((AdmittedwithRecentDischarge!$I$28:$I$1527=$F1059)*(AdmittedwithRecentDischarge!$M$28:$M$1527&lt;=TransferLog!$J1059),AdmittedwithRecentDischarge!$M$28:$M$1527)))</f>
        <v/>
      </c>
      <c r="S1059" s="120" t="str">
        <f t="array" ref="S1059">IF(ISNA(INDEX(AdmittedwithRecentDischarge!$AH$28:$AH$1527,MATCH($F1059&amp;$R1059,AdmittedwithRecentDischarge!$I$28:$I$1527&amp;AdmittedwithRecentDischarge!$M$28:$M$1527,0))),"", IF($R1059&lt;&gt;"",INDEX(AdmittedwithRecentDischarge!$AH$28:$AH$1527,MATCH($F1059&amp;$R1059,AdmittedwithRecentDischarge!$I$28:$I$1527&amp;AdmittedwithRecentDischarge!$M$28:$M$1527,0)),""))</f>
        <v/>
      </c>
      <c r="T1059" s="190">
        <f t="array" ref="T1059">IF(ISNA(INDEX(AdmittedwithRecentDischarge!$I$28:$W$1527, (MATCH($F1059&amp;$R1059,AdmittedwithRecentDischarge!$I$28:$I$1527&amp;AdmittedwithRecentDischarge!$M$28:$M$1527,0)))),"",INDEX(AdmittedwithRecentDischarge!$I$28:$W$1527, (MATCH($F1059&amp;$R1059,AdmittedwithRecentDischarge!$I$28:$I$1527&amp;AdmittedwithRecentDischarge!$M$28:$M$1527,0)),9))</f>
        <v>0</v>
      </c>
      <c r="U1059" s="191">
        <f t="array" ref="U1059">IF(ISNA(INDEX(AdmittedwithRecentDischarge!$I$28:$W$1527, (MATCH($F1059&amp;$R1059,AdmittedwithRecentDischarge!$I$28:$I$1527&amp;AdmittedwithRecentDischarge!$M$28:$M$1527,0)))),"",INDEX(AdmittedwithRecentDischarge!$I$28:$W$1527, (MATCH($F1059&amp;$R1059,AdmittedwithRecentDischarge!$I$28:$I$1527&amp;AdmittedwithRecentDischarge!$M$28:$M$1527,0)),11))</f>
        <v>0</v>
      </c>
      <c r="V1059" s="191">
        <f t="array" ref="V1059">IF(ISNA(INDEX(AdmittedwithRecentDischarge!$I$28:$W$1527, (MATCH($F1059&amp;$R1059,AdmittedwithRecentDischarge!$I$28:$I$1527&amp;AdmittedwithRecentDischarge!$M$28:$M$1527,0)))),"",INDEX(AdmittedwithRecentDischarge!$I$28:$W$1527, (MATCH($F1059&amp;$R1059,AdmittedwithRecentDischarge!$I$28:$I$1527&amp;AdmittedwithRecentDischarge!$M$28:$M$1527,0)),15))</f>
        <v>0</v>
      </c>
      <c r="W1059" s="228" t="b">
        <f t="shared" si="106"/>
        <v>0</v>
      </c>
      <c r="X1059" s="224" t="str">
        <f t="array" ref="X1059">IF(ISNA(VLOOKUP($F1059, AdmittedwithRecentDischarge!$I$28:$I$1527,1,FALSE)),"",MAX(IF((AdmittedwithRecentDischarge!$I$28:$I$1527=$F1059)*(AdmittedwithRecentDischarge!$K$28:$K$1527&lt;=TransferLog!$J1059),AdmittedwithRecentDischarge!$K$28:$K$1527)))</f>
        <v/>
      </c>
      <c r="Y1059" s="224" t="b">
        <f t="shared" si="107"/>
        <v>0</v>
      </c>
      <c r="Z1059" s="208"/>
      <c r="AA1059" s="207" t="str">
        <f t="shared" si="104"/>
        <v/>
      </c>
      <c r="AB1059" s="212" t="b">
        <f t="shared" si="108"/>
        <v>0</v>
      </c>
      <c r="AC1059" s="213">
        <f t="shared" si="105"/>
        <v>0</v>
      </c>
      <c r="AD1059" s="298"/>
      <c r="AE1059" s="299"/>
      <c r="AF1059" s="21">
        <f t="shared" si="103"/>
        <v>0</v>
      </c>
    </row>
    <row r="1060" spans="1:32" s="21" customFormat="1" ht="16.5" customHeight="1">
      <c r="A1060" s="22"/>
      <c r="B1060" s="22"/>
      <c r="C1060" s="22"/>
      <c r="D1060" s="115">
        <f t="shared" si="102"/>
        <v>1040</v>
      </c>
      <c r="E1060" s="248" t="str">
        <f t="array" ref="E1060">IF($F1060&lt;&gt;"",INDEX(DropDownLists!$K$10:$K$2516,MATCH($F1060,DropDownLists!$L$10:$L$2516,0)),"")</f>
        <v/>
      </c>
      <c r="F1060" s="116"/>
      <c r="G1060" s="118"/>
      <c r="I1060" s="144"/>
      <c r="J1060" s="141"/>
      <c r="K1060" s="145"/>
      <c r="L1060" s="146"/>
      <c r="M1060" s="195" t="str">
        <f t="array" ref="M1060">IF($L1060&lt;&gt;"",INDEX(DropDownLists!$H$10:$H$2516,MATCH($L1060,DropDownLists!$I$10:$I$2516,0)),"")</f>
        <v/>
      </c>
      <c r="N1060" s="148"/>
      <c r="O1060" s="148"/>
      <c r="P1060" s="146"/>
      <c r="Q1060" s="148" t="s">
        <v>190</v>
      </c>
      <c r="R1060" s="119" t="str">
        <f t="array" ref="R1060">IF(ISNA(VLOOKUP($F1060, AdmittedwithRecentDischarge!$I$28:$I$1527,1,FALSE)),"",MAX(IF((AdmittedwithRecentDischarge!$I$28:$I$1527=$F1060)*(AdmittedwithRecentDischarge!$M$28:$M$1527&lt;=TransferLog!$J1060),AdmittedwithRecentDischarge!$M$28:$M$1527)))</f>
        <v/>
      </c>
      <c r="S1060" s="120" t="str">
        <f t="array" ref="S1060">IF(ISNA(INDEX(AdmittedwithRecentDischarge!$AH$28:$AH$1527,MATCH($F1060&amp;$R1060,AdmittedwithRecentDischarge!$I$28:$I$1527&amp;AdmittedwithRecentDischarge!$M$28:$M$1527,0))),"", IF($R1060&lt;&gt;"",INDEX(AdmittedwithRecentDischarge!$AH$28:$AH$1527,MATCH($F1060&amp;$R1060,AdmittedwithRecentDischarge!$I$28:$I$1527&amp;AdmittedwithRecentDischarge!$M$28:$M$1527,0)),""))</f>
        <v/>
      </c>
      <c r="T1060" s="190">
        <f t="array" ref="T1060">IF(ISNA(INDEX(AdmittedwithRecentDischarge!$I$28:$W$1527, (MATCH($F1060&amp;$R1060,AdmittedwithRecentDischarge!$I$28:$I$1527&amp;AdmittedwithRecentDischarge!$M$28:$M$1527,0)))),"",INDEX(AdmittedwithRecentDischarge!$I$28:$W$1527, (MATCH($F1060&amp;$R1060,AdmittedwithRecentDischarge!$I$28:$I$1527&amp;AdmittedwithRecentDischarge!$M$28:$M$1527,0)),9))</f>
        <v>0</v>
      </c>
      <c r="U1060" s="191">
        <f t="array" ref="U1060">IF(ISNA(INDEX(AdmittedwithRecentDischarge!$I$28:$W$1527, (MATCH($F1060&amp;$R1060,AdmittedwithRecentDischarge!$I$28:$I$1527&amp;AdmittedwithRecentDischarge!$M$28:$M$1527,0)))),"",INDEX(AdmittedwithRecentDischarge!$I$28:$W$1527, (MATCH($F1060&amp;$R1060,AdmittedwithRecentDischarge!$I$28:$I$1527&amp;AdmittedwithRecentDischarge!$M$28:$M$1527,0)),11))</f>
        <v>0</v>
      </c>
      <c r="V1060" s="191">
        <f t="array" ref="V1060">IF(ISNA(INDEX(AdmittedwithRecentDischarge!$I$28:$W$1527, (MATCH($F1060&amp;$R1060,AdmittedwithRecentDischarge!$I$28:$I$1527&amp;AdmittedwithRecentDischarge!$M$28:$M$1527,0)))),"",INDEX(AdmittedwithRecentDischarge!$I$28:$W$1527, (MATCH($F1060&amp;$R1060,AdmittedwithRecentDischarge!$I$28:$I$1527&amp;AdmittedwithRecentDischarge!$M$28:$M$1527,0)),15))</f>
        <v>0</v>
      </c>
      <c r="W1060" s="228" t="b">
        <f t="shared" si="106"/>
        <v>0</v>
      </c>
      <c r="X1060" s="224" t="str">
        <f t="array" ref="X1060">IF(ISNA(VLOOKUP($F1060, AdmittedwithRecentDischarge!$I$28:$I$1527,1,FALSE)),"",MAX(IF((AdmittedwithRecentDischarge!$I$28:$I$1527=$F1060)*(AdmittedwithRecentDischarge!$K$28:$K$1527&lt;=TransferLog!$J1060),AdmittedwithRecentDischarge!$K$28:$K$1527)))</f>
        <v/>
      </c>
      <c r="Y1060" s="224" t="b">
        <f t="shared" si="107"/>
        <v>0</v>
      </c>
      <c r="Z1060" s="208"/>
      <c r="AA1060" s="207" t="str">
        <f t="shared" si="104"/>
        <v/>
      </c>
      <c r="AB1060" s="212" t="b">
        <f t="shared" si="108"/>
        <v>0</v>
      </c>
      <c r="AC1060" s="213">
        <f t="shared" si="105"/>
        <v>0</v>
      </c>
      <c r="AD1060" s="298"/>
      <c r="AE1060" s="299"/>
      <c r="AF1060" s="21">
        <f t="shared" si="103"/>
        <v>0</v>
      </c>
    </row>
    <row r="1061" spans="1:32" s="21" customFormat="1" ht="16.5" customHeight="1">
      <c r="A1061" s="22"/>
      <c r="B1061" s="22"/>
      <c r="C1061" s="22"/>
      <c r="D1061" s="115">
        <f t="shared" si="102"/>
        <v>1041</v>
      </c>
      <c r="E1061" s="248" t="str">
        <f t="array" ref="E1061">IF($F1061&lt;&gt;"",INDEX(DropDownLists!$K$10:$K$2516,MATCH($F1061,DropDownLists!$L$10:$L$2516,0)),"")</f>
        <v/>
      </c>
      <c r="F1061" s="116"/>
      <c r="G1061" s="118"/>
      <c r="I1061" s="144"/>
      <c r="J1061" s="141"/>
      <c r="K1061" s="145"/>
      <c r="L1061" s="146"/>
      <c r="M1061" s="195" t="str">
        <f t="array" ref="M1061">IF($L1061&lt;&gt;"",INDEX(DropDownLists!$H$10:$H$2516,MATCH($L1061,DropDownLists!$I$10:$I$2516,0)),"")</f>
        <v/>
      </c>
      <c r="N1061" s="148"/>
      <c r="O1061" s="148"/>
      <c r="P1061" s="146"/>
      <c r="Q1061" s="148" t="s">
        <v>190</v>
      </c>
      <c r="R1061" s="119" t="str">
        <f t="array" ref="R1061">IF(ISNA(VLOOKUP($F1061, AdmittedwithRecentDischarge!$I$28:$I$1527,1,FALSE)),"",MAX(IF((AdmittedwithRecentDischarge!$I$28:$I$1527=$F1061)*(AdmittedwithRecentDischarge!$M$28:$M$1527&lt;=TransferLog!$J1061),AdmittedwithRecentDischarge!$M$28:$M$1527)))</f>
        <v/>
      </c>
      <c r="S1061" s="120" t="str">
        <f t="array" ref="S1061">IF(ISNA(INDEX(AdmittedwithRecentDischarge!$AH$28:$AH$1527,MATCH($F1061&amp;$R1061,AdmittedwithRecentDischarge!$I$28:$I$1527&amp;AdmittedwithRecentDischarge!$M$28:$M$1527,0))),"", IF($R1061&lt;&gt;"",INDEX(AdmittedwithRecentDischarge!$AH$28:$AH$1527,MATCH($F1061&amp;$R1061,AdmittedwithRecentDischarge!$I$28:$I$1527&amp;AdmittedwithRecentDischarge!$M$28:$M$1527,0)),""))</f>
        <v/>
      </c>
      <c r="T1061" s="190">
        <f t="array" ref="T1061">IF(ISNA(INDEX(AdmittedwithRecentDischarge!$I$28:$W$1527, (MATCH($F1061&amp;$R1061,AdmittedwithRecentDischarge!$I$28:$I$1527&amp;AdmittedwithRecentDischarge!$M$28:$M$1527,0)))),"",INDEX(AdmittedwithRecentDischarge!$I$28:$W$1527, (MATCH($F1061&amp;$R1061,AdmittedwithRecentDischarge!$I$28:$I$1527&amp;AdmittedwithRecentDischarge!$M$28:$M$1527,0)),9))</f>
        <v>0</v>
      </c>
      <c r="U1061" s="191">
        <f t="array" ref="U1061">IF(ISNA(INDEX(AdmittedwithRecentDischarge!$I$28:$W$1527, (MATCH($F1061&amp;$R1061,AdmittedwithRecentDischarge!$I$28:$I$1527&amp;AdmittedwithRecentDischarge!$M$28:$M$1527,0)))),"",INDEX(AdmittedwithRecentDischarge!$I$28:$W$1527, (MATCH($F1061&amp;$R1061,AdmittedwithRecentDischarge!$I$28:$I$1527&amp;AdmittedwithRecentDischarge!$M$28:$M$1527,0)),11))</f>
        <v>0</v>
      </c>
      <c r="V1061" s="191">
        <f t="array" ref="V1061">IF(ISNA(INDEX(AdmittedwithRecentDischarge!$I$28:$W$1527, (MATCH($F1061&amp;$R1061,AdmittedwithRecentDischarge!$I$28:$I$1527&amp;AdmittedwithRecentDischarge!$M$28:$M$1527,0)))),"",INDEX(AdmittedwithRecentDischarge!$I$28:$W$1527, (MATCH($F1061&amp;$R1061,AdmittedwithRecentDischarge!$I$28:$I$1527&amp;AdmittedwithRecentDischarge!$M$28:$M$1527,0)),15))</f>
        <v>0</v>
      </c>
      <c r="W1061" s="228" t="b">
        <f t="shared" si="106"/>
        <v>0</v>
      </c>
      <c r="X1061" s="224" t="str">
        <f t="array" ref="X1061">IF(ISNA(VLOOKUP($F1061, AdmittedwithRecentDischarge!$I$28:$I$1527,1,FALSE)),"",MAX(IF((AdmittedwithRecentDischarge!$I$28:$I$1527=$F1061)*(AdmittedwithRecentDischarge!$K$28:$K$1527&lt;=TransferLog!$J1061),AdmittedwithRecentDischarge!$K$28:$K$1527)))</f>
        <v/>
      </c>
      <c r="Y1061" s="224" t="b">
        <f t="shared" si="107"/>
        <v>0</v>
      </c>
      <c r="Z1061" s="208"/>
      <c r="AA1061" s="207" t="str">
        <f t="shared" si="104"/>
        <v/>
      </c>
      <c r="AB1061" s="212" t="b">
        <f t="shared" si="108"/>
        <v>0</v>
      </c>
      <c r="AC1061" s="213">
        <f t="shared" si="105"/>
        <v>0</v>
      </c>
      <c r="AD1061" s="298"/>
      <c r="AE1061" s="299"/>
      <c r="AF1061" s="21">
        <f t="shared" si="103"/>
        <v>0</v>
      </c>
    </row>
    <row r="1062" spans="1:32" s="21" customFormat="1" ht="16.5" customHeight="1">
      <c r="A1062" s="22"/>
      <c r="B1062" s="22"/>
      <c r="C1062" s="22"/>
      <c r="D1062" s="115">
        <f t="shared" si="102"/>
        <v>1042</v>
      </c>
      <c r="E1062" s="248" t="str">
        <f t="array" ref="E1062">IF($F1062&lt;&gt;"",INDEX(DropDownLists!$K$10:$K$2516,MATCH($F1062,DropDownLists!$L$10:$L$2516,0)),"")</f>
        <v/>
      </c>
      <c r="F1062" s="116"/>
      <c r="G1062" s="118"/>
      <c r="I1062" s="144"/>
      <c r="J1062" s="141"/>
      <c r="K1062" s="145"/>
      <c r="L1062" s="146"/>
      <c r="M1062" s="195" t="str">
        <f t="array" ref="M1062">IF($L1062&lt;&gt;"",INDEX(DropDownLists!$H$10:$H$2516,MATCH($L1062,DropDownLists!$I$10:$I$2516,0)),"")</f>
        <v/>
      </c>
      <c r="N1062" s="148"/>
      <c r="O1062" s="148"/>
      <c r="P1062" s="146"/>
      <c r="Q1062" s="148" t="s">
        <v>190</v>
      </c>
      <c r="R1062" s="119" t="str">
        <f t="array" ref="R1062">IF(ISNA(VLOOKUP($F1062, AdmittedwithRecentDischarge!$I$28:$I$1527,1,FALSE)),"",MAX(IF((AdmittedwithRecentDischarge!$I$28:$I$1527=$F1062)*(AdmittedwithRecentDischarge!$M$28:$M$1527&lt;=TransferLog!$J1062),AdmittedwithRecentDischarge!$M$28:$M$1527)))</f>
        <v/>
      </c>
      <c r="S1062" s="120" t="str">
        <f t="array" ref="S1062">IF(ISNA(INDEX(AdmittedwithRecentDischarge!$AH$28:$AH$1527,MATCH($F1062&amp;$R1062,AdmittedwithRecentDischarge!$I$28:$I$1527&amp;AdmittedwithRecentDischarge!$M$28:$M$1527,0))),"", IF($R1062&lt;&gt;"",INDEX(AdmittedwithRecentDischarge!$AH$28:$AH$1527,MATCH($F1062&amp;$R1062,AdmittedwithRecentDischarge!$I$28:$I$1527&amp;AdmittedwithRecentDischarge!$M$28:$M$1527,0)),""))</f>
        <v/>
      </c>
      <c r="T1062" s="190">
        <f t="array" ref="T1062">IF(ISNA(INDEX(AdmittedwithRecentDischarge!$I$28:$W$1527, (MATCH($F1062&amp;$R1062,AdmittedwithRecentDischarge!$I$28:$I$1527&amp;AdmittedwithRecentDischarge!$M$28:$M$1527,0)))),"",INDEX(AdmittedwithRecentDischarge!$I$28:$W$1527, (MATCH($F1062&amp;$R1062,AdmittedwithRecentDischarge!$I$28:$I$1527&amp;AdmittedwithRecentDischarge!$M$28:$M$1527,0)),9))</f>
        <v>0</v>
      </c>
      <c r="U1062" s="191">
        <f t="array" ref="U1062">IF(ISNA(INDEX(AdmittedwithRecentDischarge!$I$28:$W$1527, (MATCH($F1062&amp;$R1062,AdmittedwithRecentDischarge!$I$28:$I$1527&amp;AdmittedwithRecentDischarge!$M$28:$M$1527,0)))),"",INDEX(AdmittedwithRecentDischarge!$I$28:$W$1527, (MATCH($F1062&amp;$R1062,AdmittedwithRecentDischarge!$I$28:$I$1527&amp;AdmittedwithRecentDischarge!$M$28:$M$1527,0)),11))</f>
        <v>0</v>
      </c>
      <c r="V1062" s="191">
        <f t="array" ref="V1062">IF(ISNA(INDEX(AdmittedwithRecentDischarge!$I$28:$W$1527, (MATCH($F1062&amp;$R1062,AdmittedwithRecentDischarge!$I$28:$I$1527&amp;AdmittedwithRecentDischarge!$M$28:$M$1527,0)))),"",INDEX(AdmittedwithRecentDischarge!$I$28:$W$1527, (MATCH($F1062&amp;$R1062,AdmittedwithRecentDischarge!$I$28:$I$1527&amp;AdmittedwithRecentDischarge!$M$28:$M$1527,0)),15))</f>
        <v>0</v>
      </c>
      <c r="W1062" s="228" t="b">
        <f t="shared" si="106"/>
        <v>0</v>
      </c>
      <c r="X1062" s="224" t="str">
        <f t="array" ref="X1062">IF(ISNA(VLOOKUP($F1062, AdmittedwithRecentDischarge!$I$28:$I$1527,1,FALSE)),"",MAX(IF((AdmittedwithRecentDischarge!$I$28:$I$1527=$F1062)*(AdmittedwithRecentDischarge!$K$28:$K$1527&lt;=TransferLog!$J1062),AdmittedwithRecentDischarge!$K$28:$K$1527)))</f>
        <v/>
      </c>
      <c r="Y1062" s="224" t="b">
        <f t="shared" si="107"/>
        <v>0</v>
      </c>
      <c r="Z1062" s="208"/>
      <c r="AA1062" s="207" t="str">
        <f t="shared" si="104"/>
        <v/>
      </c>
      <c r="AB1062" s="212" t="b">
        <f t="shared" si="108"/>
        <v>0</v>
      </c>
      <c r="AC1062" s="213">
        <f t="shared" si="105"/>
        <v>0</v>
      </c>
      <c r="AD1062" s="298"/>
      <c r="AE1062" s="299"/>
      <c r="AF1062" s="21">
        <f t="shared" si="103"/>
        <v>0</v>
      </c>
    </row>
    <row r="1063" spans="1:32" s="21" customFormat="1" ht="16.5" customHeight="1">
      <c r="A1063" s="22"/>
      <c r="B1063" s="22"/>
      <c r="C1063" s="22"/>
      <c r="D1063" s="115">
        <f t="shared" si="102"/>
        <v>1043</v>
      </c>
      <c r="E1063" s="248" t="str">
        <f t="array" ref="E1063">IF($F1063&lt;&gt;"",INDEX(DropDownLists!$K$10:$K$2516,MATCH($F1063,DropDownLists!$L$10:$L$2516,0)),"")</f>
        <v/>
      </c>
      <c r="F1063" s="116"/>
      <c r="G1063" s="118"/>
      <c r="I1063" s="144"/>
      <c r="J1063" s="141"/>
      <c r="K1063" s="145"/>
      <c r="L1063" s="146"/>
      <c r="M1063" s="195" t="str">
        <f t="array" ref="M1063">IF($L1063&lt;&gt;"",INDEX(DropDownLists!$H$10:$H$2516,MATCH($L1063,DropDownLists!$I$10:$I$2516,0)),"")</f>
        <v/>
      </c>
      <c r="N1063" s="148"/>
      <c r="O1063" s="148"/>
      <c r="P1063" s="146"/>
      <c r="Q1063" s="148" t="s">
        <v>190</v>
      </c>
      <c r="R1063" s="119" t="str">
        <f t="array" ref="R1063">IF(ISNA(VLOOKUP($F1063, AdmittedwithRecentDischarge!$I$28:$I$1527,1,FALSE)),"",MAX(IF((AdmittedwithRecentDischarge!$I$28:$I$1527=$F1063)*(AdmittedwithRecentDischarge!$M$28:$M$1527&lt;=TransferLog!$J1063),AdmittedwithRecentDischarge!$M$28:$M$1527)))</f>
        <v/>
      </c>
      <c r="S1063" s="120" t="str">
        <f t="array" ref="S1063">IF(ISNA(INDEX(AdmittedwithRecentDischarge!$AH$28:$AH$1527,MATCH($F1063&amp;$R1063,AdmittedwithRecentDischarge!$I$28:$I$1527&amp;AdmittedwithRecentDischarge!$M$28:$M$1527,0))),"", IF($R1063&lt;&gt;"",INDEX(AdmittedwithRecentDischarge!$AH$28:$AH$1527,MATCH($F1063&amp;$R1063,AdmittedwithRecentDischarge!$I$28:$I$1527&amp;AdmittedwithRecentDischarge!$M$28:$M$1527,0)),""))</f>
        <v/>
      </c>
      <c r="T1063" s="190">
        <f t="array" ref="T1063">IF(ISNA(INDEX(AdmittedwithRecentDischarge!$I$28:$W$1527, (MATCH($F1063&amp;$R1063,AdmittedwithRecentDischarge!$I$28:$I$1527&amp;AdmittedwithRecentDischarge!$M$28:$M$1527,0)))),"",INDEX(AdmittedwithRecentDischarge!$I$28:$W$1527, (MATCH($F1063&amp;$R1063,AdmittedwithRecentDischarge!$I$28:$I$1527&amp;AdmittedwithRecentDischarge!$M$28:$M$1527,0)),9))</f>
        <v>0</v>
      </c>
      <c r="U1063" s="191">
        <f t="array" ref="U1063">IF(ISNA(INDEX(AdmittedwithRecentDischarge!$I$28:$W$1527, (MATCH($F1063&amp;$R1063,AdmittedwithRecentDischarge!$I$28:$I$1527&amp;AdmittedwithRecentDischarge!$M$28:$M$1527,0)))),"",INDEX(AdmittedwithRecentDischarge!$I$28:$W$1527, (MATCH($F1063&amp;$R1063,AdmittedwithRecentDischarge!$I$28:$I$1527&amp;AdmittedwithRecentDischarge!$M$28:$M$1527,0)),11))</f>
        <v>0</v>
      </c>
      <c r="V1063" s="191">
        <f t="array" ref="V1063">IF(ISNA(INDEX(AdmittedwithRecentDischarge!$I$28:$W$1527, (MATCH($F1063&amp;$R1063,AdmittedwithRecentDischarge!$I$28:$I$1527&amp;AdmittedwithRecentDischarge!$M$28:$M$1527,0)))),"",INDEX(AdmittedwithRecentDischarge!$I$28:$W$1527, (MATCH($F1063&amp;$R1063,AdmittedwithRecentDischarge!$I$28:$I$1527&amp;AdmittedwithRecentDischarge!$M$28:$M$1527,0)),15))</f>
        <v>0</v>
      </c>
      <c r="W1063" s="228" t="b">
        <f t="shared" si="106"/>
        <v>0</v>
      </c>
      <c r="X1063" s="224" t="str">
        <f t="array" ref="X1063">IF(ISNA(VLOOKUP($F1063, AdmittedwithRecentDischarge!$I$28:$I$1527,1,FALSE)),"",MAX(IF((AdmittedwithRecentDischarge!$I$28:$I$1527=$F1063)*(AdmittedwithRecentDischarge!$K$28:$K$1527&lt;=TransferLog!$J1063),AdmittedwithRecentDischarge!$K$28:$K$1527)))</f>
        <v/>
      </c>
      <c r="Y1063" s="224" t="b">
        <f t="shared" si="107"/>
        <v>0</v>
      </c>
      <c r="Z1063" s="208"/>
      <c r="AA1063" s="207" t="str">
        <f t="shared" si="104"/>
        <v/>
      </c>
      <c r="AB1063" s="212" t="b">
        <f t="shared" si="108"/>
        <v>0</v>
      </c>
      <c r="AC1063" s="213">
        <f t="shared" si="105"/>
        <v>0</v>
      </c>
      <c r="AD1063" s="298"/>
      <c r="AE1063" s="299"/>
      <c r="AF1063" s="21">
        <f t="shared" si="103"/>
        <v>0</v>
      </c>
    </row>
    <row r="1064" spans="1:32" s="21" customFormat="1" ht="16.5" customHeight="1">
      <c r="A1064" s="22"/>
      <c r="B1064" s="22"/>
      <c r="C1064" s="22"/>
      <c r="D1064" s="115">
        <f t="shared" si="102"/>
        <v>1044</v>
      </c>
      <c r="E1064" s="248" t="str">
        <f t="array" ref="E1064">IF($F1064&lt;&gt;"",INDEX(DropDownLists!$K$10:$K$2516,MATCH($F1064,DropDownLists!$L$10:$L$2516,0)),"")</f>
        <v/>
      </c>
      <c r="F1064" s="116"/>
      <c r="G1064" s="118"/>
      <c r="I1064" s="144"/>
      <c r="J1064" s="141"/>
      <c r="K1064" s="145"/>
      <c r="L1064" s="146"/>
      <c r="M1064" s="195" t="str">
        <f t="array" ref="M1064">IF($L1064&lt;&gt;"",INDEX(DropDownLists!$H$10:$H$2516,MATCH($L1064,DropDownLists!$I$10:$I$2516,0)),"")</f>
        <v/>
      </c>
      <c r="N1064" s="148"/>
      <c r="O1064" s="148"/>
      <c r="P1064" s="146"/>
      <c r="Q1064" s="148" t="s">
        <v>190</v>
      </c>
      <c r="R1064" s="119" t="str">
        <f t="array" ref="R1064">IF(ISNA(VLOOKUP($F1064, AdmittedwithRecentDischarge!$I$28:$I$1527,1,FALSE)),"",MAX(IF((AdmittedwithRecentDischarge!$I$28:$I$1527=$F1064)*(AdmittedwithRecentDischarge!$M$28:$M$1527&lt;=TransferLog!$J1064),AdmittedwithRecentDischarge!$M$28:$M$1527)))</f>
        <v/>
      </c>
      <c r="S1064" s="120" t="str">
        <f t="array" ref="S1064">IF(ISNA(INDEX(AdmittedwithRecentDischarge!$AH$28:$AH$1527,MATCH($F1064&amp;$R1064,AdmittedwithRecentDischarge!$I$28:$I$1527&amp;AdmittedwithRecentDischarge!$M$28:$M$1527,0))),"", IF($R1064&lt;&gt;"",INDEX(AdmittedwithRecentDischarge!$AH$28:$AH$1527,MATCH($F1064&amp;$R1064,AdmittedwithRecentDischarge!$I$28:$I$1527&amp;AdmittedwithRecentDischarge!$M$28:$M$1527,0)),""))</f>
        <v/>
      </c>
      <c r="T1064" s="190">
        <f t="array" ref="T1064">IF(ISNA(INDEX(AdmittedwithRecentDischarge!$I$28:$W$1527, (MATCH($F1064&amp;$R1064,AdmittedwithRecentDischarge!$I$28:$I$1527&amp;AdmittedwithRecentDischarge!$M$28:$M$1527,0)))),"",INDEX(AdmittedwithRecentDischarge!$I$28:$W$1527, (MATCH($F1064&amp;$R1064,AdmittedwithRecentDischarge!$I$28:$I$1527&amp;AdmittedwithRecentDischarge!$M$28:$M$1527,0)),9))</f>
        <v>0</v>
      </c>
      <c r="U1064" s="191">
        <f t="array" ref="U1064">IF(ISNA(INDEX(AdmittedwithRecentDischarge!$I$28:$W$1527, (MATCH($F1064&amp;$R1064,AdmittedwithRecentDischarge!$I$28:$I$1527&amp;AdmittedwithRecentDischarge!$M$28:$M$1527,0)))),"",INDEX(AdmittedwithRecentDischarge!$I$28:$W$1527, (MATCH($F1064&amp;$R1064,AdmittedwithRecentDischarge!$I$28:$I$1527&amp;AdmittedwithRecentDischarge!$M$28:$M$1527,0)),11))</f>
        <v>0</v>
      </c>
      <c r="V1064" s="191">
        <f t="array" ref="V1064">IF(ISNA(INDEX(AdmittedwithRecentDischarge!$I$28:$W$1527, (MATCH($F1064&amp;$R1064,AdmittedwithRecentDischarge!$I$28:$I$1527&amp;AdmittedwithRecentDischarge!$M$28:$M$1527,0)))),"",INDEX(AdmittedwithRecentDischarge!$I$28:$W$1527, (MATCH($F1064&amp;$R1064,AdmittedwithRecentDischarge!$I$28:$I$1527&amp;AdmittedwithRecentDischarge!$M$28:$M$1527,0)),15))</f>
        <v>0</v>
      </c>
      <c r="W1064" s="228" t="b">
        <f t="shared" si="106"/>
        <v>0</v>
      </c>
      <c r="X1064" s="224" t="str">
        <f t="array" ref="X1064">IF(ISNA(VLOOKUP($F1064, AdmittedwithRecentDischarge!$I$28:$I$1527,1,FALSE)),"",MAX(IF((AdmittedwithRecentDischarge!$I$28:$I$1527=$F1064)*(AdmittedwithRecentDischarge!$K$28:$K$1527&lt;=TransferLog!$J1064),AdmittedwithRecentDischarge!$K$28:$K$1527)))</f>
        <v/>
      </c>
      <c r="Y1064" s="224" t="b">
        <f t="shared" si="107"/>
        <v>0</v>
      </c>
      <c r="Z1064" s="208"/>
      <c r="AA1064" s="207" t="str">
        <f t="shared" si="104"/>
        <v/>
      </c>
      <c r="AB1064" s="212" t="b">
        <f t="shared" si="108"/>
        <v>0</v>
      </c>
      <c r="AC1064" s="213">
        <f t="shared" si="105"/>
        <v>0</v>
      </c>
      <c r="AD1064" s="298"/>
      <c r="AE1064" s="299"/>
      <c r="AF1064" s="21">
        <f t="shared" si="103"/>
        <v>0</v>
      </c>
    </row>
    <row r="1065" spans="1:32" s="21" customFormat="1" ht="16.5" customHeight="1">
      <c r="A1065" s="22"/>
      <c r="B1065" s="22"/>
      <c r="C1065" s="22"/>
      <c r="D1065" s="115">
        <f t="shared" si="102"/>
        <v>1045</v>
      </c>
      <c r="E1065" s="248" t="str">
        <f t="array" ref="E1065">IF($F1065&lt;&gt;"",INDEX(DropDownLists!$K$10:$K$2516,MATCH($F1065,DropDownLists!$L$10:$L$2516,0)),"")</f>
        <v/>
      </c>
      <c r="F1065" s="116"/>
      <c r="G1065" s="118"/>
      <c r="I1065" s="144"/>
      <c r="J1065" s="141"/>
      <c r="K1065" s="145"/>
      <c r="L1065" s="146"/>
      <c r="M1065" s="195" t="str">
        <f t="array" ref="M1065">IF($L1065&lt;&gt;"",INDEX(DropDownLists!$H$10:$H$2516,MATCH($L1065,DropDownLists!$I$10:$I$2516,0)),"")</f>
        <v/>
      </c>
      <c r="N1065" s="148"/>
      <c r="O1065" s="148"/>
      <c r="P1065" s="146"/>
      <c r="Q1065" s="148" t="s">
        <v>190</v>
      </c>
      <c r="R1065" s="119" t="str">
        <f t="array" ref="R1065">IF(ISNA(VLOOKUP($F1065, AdmittedwithRecentDischarge!$I$28:$I$1527,1,FALSE)),"",MAX(IF((AdmittedwithRecentDischarge!$I$28:$I$1527=$F1065)*(AdmittedwithRecentDischarge!$M$28:$M$1527&lt;=TransferLog!$J1065),AdmittedwithRecentDischarge!$M$28:$M$1527)))</f>
        <v/>
      </c>
      <c r="S1065" s="120" t="str">
        <f t="array" ref="S1065">IF(ISNA(INDEX(AdmittedwithRecentDischarge!$AH$28:$AH$1527,MATCH($F1065&amp;$R1065,AdmittedwithRecentDischarge!$I$28:$I$1527&amp;AdmittedwithRecentDischarge!$M$28:$M$1527,0))),"", IF($R1065&lt;&gt;"",INDEX(AdmittedwithRecentDischarge!$AH$28:$AH$1527,MATCH($F1065&amp;$R1065,AdmittedwithRecentDischarge!$I$28:$I$1527&amp;AdmittedwithRecentDischarge!$M$28:$M$1527,0)),""))</f>
        <v/>
      </c>
      <c r="T1065" s="190">
        <f t="array" ref="T1065">IF(ISNA(INDEX(AdmittedwithRecentDischarge!$I$28:$W$1527, (MATCH($F1065&amp;$R1065,AdmittedwithRecentDischarge!$I$28:$I$1527&amp;AdmittedwithRecentDischarge!$M$28:$M$1527,0)))),"",INDEX(AdmittedwithRecentDischarge!$I$28:$W$1527, (MATCH($F1065&amp;$R1065,AdmittedwithRecentDischarge!$I$28:$I$1527&amp;AdmittedwithRecentDischarge!$M$28:$M$1527,0)),9))</f>
        <v>0</v>
      </c>
      <c r="U1065" s="191">
        <f t="array" ref="U1065">IF(ISNA(INDEX(AdmittedwithRecentDischarge!$I$28:$W$1527, (MATCH($F1065&amp;$R1065,AdmittedwithRecentDischarge!$I$28:$I$1527&amp;AdmittedwithRecentDischarge!$M$28:$M$1527,0)))),"",INDEX(AdmittedwithRecentDischarge!$I$28:$W$1527, (MATCH($F1065&amp;$R1065,AdmittedwithRecentDischarge!$I$28:$I$1527&amp;AdmittedwithRecentDischarge!$M$28:$M$1527,0)),11))</f>
        <v>0</v>
      </c>
      <c r="V1065" s="191">
        <f t="array" ref="V1065">IF(ISNA(INDEX(AdmittedwithRecentDischarge!$I$28:$W$1527, (MATCH($F1065&amp;$R1065,AdmittedwithRecentDischarge!$I$28:$I$1527&amp;AdmittedwithRecentDischarge!$M$28:$M$1527,0)))),"",INDEX(AdmittedwithRecentDischarge!$I$28:$W$1527, (MATCH($F1065&amp;$R1065,AdmittedwithRecentDischarge!$I$28:$I$1527&amp;AdmittedwithRecentDischarge!$M$28:$M$1527,0)),15))</f>
        <v>0</v>
      </c>
      <c r="W1065" s="228" t="b">
        <f t="shared" si="106"/>
        <v>0</v>
      </c>
      <c r="X1065" s="224" t="str">
        <f t="array" ref="X1065">IF(ISNA(VLOOKUP($F1065, AdmittedwithRecentDischarge!$I$28:$I$1527,1,FALSE)),"",MAX(IF((AdmittedwithRecentDischarge!$I$28:$I$1527=$F1065)*(AdmittedwithRecentDischarge!$K$28:$K$1527&lt;=TransferLog!$J1065),AdmittedwithRecentDischarge!$K$28:$K$1527)))</f>
        <v/>
      </c>
      <c r="Y1065" s="224" t="b">
        <f t="shared" si="107"/>
        <v>0</v>
      </c>
      <c r="Z1065" s="208"/>
      <c r="AA1065" s="207" t="str">
        <f t="shared" si="104"/>
        <v/>
      </c>
      <c r="AB1065" s="212" t="b">
        <f t="shared" si="108"/>
        <v>0</v>
      </c>
      <c r="AC1065" s="213">
        <f t="shared" si="105"/>
        <v>0</v>
      </c>
      <c r="AD1065" s="298"/>
      <c r="AE1065" s="299"/>
      <c r="AF1065" s="21">
        <f t="shared" si="103"/>
        <v>0</v>
      </c>
    </row>
    <row r="1066" spans="1:32" s="21" customFormat="1" ht="16.5" customHeight="1">
      <c r="A1066" s="22"/>
      <c r="B1066" s="22"/>
      <c r="C1066" s="22"/>
      <c r="D1066" s="115">
        <f t="shared" si="102"/>
        <v>1046</v>
      </c>
      <c r="E1066" s="248" t="str">
        <f t="array" ref="E1066">IF($F1066&lt;&gt;"",INDEX(DropDownLists!$K$10:$K$2516,MATCH($F1066,DropDownLists!$L$10:$L$2516,0)),"")</f>
        <v/>
      </c>
      <c r="F1066" s="116"/>
      <c r="G1066" s="118"/>
      <c r="I1066" s="144"/>
      <c r="J1066" s="141"/>
      <c r="K1066" s="145"/>
      <c r="L1066" s="146"/>
      <c r="M1066" s="195" t="str">
        <f t="array" ref="M1066">IF($L1066&lt;&gt;"",INDEX(DropDownLists!$H$10:$H$2516,MATCH($L1066,DropDownLists!$I$10:$I$2516,0)),"")</f>
        <v/>
      </c>
      <c r="N1066" s="148"/>
      <c r="O1066" s="148"/>
      <c r="P1066" s="146"/>
      <c r="Q1066" s="148" t="s">
        <v>190</v>
      </c>
      <c r="R1066" s="119" t="str">
        <f t="array" ref="R1066">IF(ISNA(VLOOKUP($F1066, AdmittedwithRecentDischarge!$I$28:$I$1527,1,FALSE)),"",MAX(IF((AdmittedwithRecentDischarge!$I$28:$I$1527=$F1066)*(AdmittedwithRecentDischarge!$M$28:$M$1527&lt;=TransferLog!$J1066),AdmittedwithRecentDischarge!$M$28:$M$1527)))</f>
        <v/>
      </c>
      <c r="S1066" s="120" t="str">
        <f t="array" ref="S1066">IF(ISNA(INDEX(AdmittedwithRecentDischarge!$AH$28:$AH$1527,MATCH($F1066&amp;$R1066,AdmittedwithRecentDischarge!$I$28:$I$1527&amp;AdmittedwithRecentDischarge!$M$28:$M$1527,0))),"", IF($R1066&lt;&gt;"",INDEX(AdmittedwithRecentDischarge!$AH$28:$AH$1527,MATCH($F1066&amp;$R1066,AdmittedwithRecentDischarge!$I$28:$I$1527&amp;AdmittedwithRecentDischarge!$M$28:$M$1527,0)),""))</f>
        <v/>
      </c>
      <c r="T1066" s="190">
        <f t="array" ref="T1066">IF(ISNA(INDEX(AdmittedwithRecentDischarge!$I$28:$W$1527, (MATCH($F1066&amp;$R1066,AdmittedwithRecentDischarge!$I$28:$I$1527&amp;AdmittedwithRecentDischarge!$M$28:$M$1527,0)))),"",INDEX(AdmittedwithRecentDischarge!$I$28:$W$1527, (MATCH($F1066&amp;$R1066,AdmittedwithRecentDischarge!$I$28:$I$1527&amp;AdmittedwithRecentDischarge!$M$28:$M$1527,0)),9))</f>
        <v>0</v>
      </c>
      <c r="U1066" s="191">
        <f t="array" ref="U1066">IF(ISNA(INDEX(AdmittedwithRecentDischarge!$I$28:$W$1527, (MATCH($F1066&amp;$R1066,AdmittedwithRecentDischarge!$I$28:$I$1527&amp;AdmittedwithRecentDischarge!$M$28:$M$1527,0)))),"",INDEX(AdmittedwithRecentDischarge!$I$28:$W$1527, (MATCH($F1066&amp;$R1066,AdmittedwithRecentDischarge!$I$28:$I$1527&amp;AdmittedwithRecentDischarge!$M$28:$M$1527,0)),11))</f>
        <v>0</v>
      </c>
      <c r="V1066" s="191">
        <f t="array" ref="V1066">IF(ISNA(INDEX(AdmittedwithRecentDischarge!$I$28:$W$1527, (MATCH($F1066&amp;$R1066,AdmittedwithRecentDischarge!$I$28:$I$1527&amp;AdmittedwithRecentDischarge!$M$28:$M$1527,0)))),"",INDEX(AdmittedwithRecentDischarge!$I$28:$W$1527, (MATCH($F1066&amp;$R1066,AdmittedwithRecentDischarge!$I$28:$I$1527&amp;AdmittedwithRecentDischarge!$M$28:$M$1527,0)),15))</f>
        <v>0</v>
      </c>
      <c r="W1066" s="228" t="b">
        <f t="shared" si="106"/>
        <v>0</v>
      </c>
      <c r="X1066" s="224" t="str">
        <f t="array" ref="X1066">IF(ISNA(VLOOKUP($F1066, AdmittedwithRecentDischarge!$I$28:$I$1527,1,FALSE)),"",MAX(IF((AdmittedwithRecentDischarge!$I$28:$I$1527=$F1066)*(AdmittedwithRecentDischarge!$K$28:$K$1527&lt;=TransferLog!$J1066),AdmittedwithRecentDischarge!$K$28:$K$1527)))</f>
        <v/>
      </c>
      <c r="Y1066" s="224" t="b">
        <f t="shared" si="107"/>
        <v>0</v>
      </c>
      <c r="Z1066" s="208"/>
      <c r="AA1066" s="207" t="str">
        <f t="shared" si="104"/>
        <v/>
      </c>
      <c r="AB1066" s="212" t="b">
        <f t="shared" si="108"/>
        <v>0</v>
      </c>
      <c r="AC1066" s="213">
        <f t="shared" si="105"/>
        <v>0</v>
      </c>
      <c r="AD1066" s="298"/>
      <c r="AE1066" s="299"/>
      <c r="AF1066" s="21">
        <f t="shared" si="103"/>
        <v>0</v>
      </c>
    </row>
    <row r="1067" spans="1:32" s="21" customFormat="1" ht="16.5" customHeight="1">
      <c r="A1067" s="22"/>
      <c r="B1067" s="22"/>
      <c r="C1067" s="22"/>
      <c r="D1067" s="115">
        <f t="shared" si="102"/>
        <v>1047</v>
      </c>
      <c r="E1067" s="248" t="str">
        <f t="array" ref="E1067">IF($F1067&lt;&gt;"",INDEX(DropDownLists!$K$10:$K$2516,MATCH($F1067,DropDownLists!$L$10:$L$2516,0)),"")</f>
        <v/>
      </c>
      <c r="F1067" s="116"/>
      <c r="G1067" s="118"/>
      <c r="I1067" s="144"/>
      <c r="J1067" s="141"/>
      <c r="K1067" s="145"/>
      <c r="L1067" s="146"/>
      <c r="M1067" s="195" t="str">
        <f t="array" ref="M1067">IF($L1067&lt;&gt;"",INDEX(DropDownLists!$H$10:$H$2516,MATCH($L1067,DropDownLists!$I$10:$I$2516,0)),"")</f>
        <v/>
      </c>
      <c r="N1067" s="148"/>
      <c r="O1067" s="148"/>
      <c r="P1067" s="146"/>
      <c r="Q1067" s="148" t="s">
        <v>190</v>
      </c>
      <c r="R1067" s="119" t="str">
        <f t="array" ref="R1067">IF(ISNA(VLOOKUP($F1067, AdmittedwithRecentDischarge!$I$28:$I$1527,1,FALSE)),"",MAX(IF((AdmittedwithRecentDischarge!$I$28:$I$1527=$F1067)*(AdmittedwithRecentDischarge!$M$28:$M$1527&lt;=TransferLog!$J1067),AdmittedwithRecentDischarge!$M$28:$M$1527)))</f>
        <v/>
      </c>
      <c r="S1067" s="120" t="str">
        <f t="array" ref="S1067">IF(ISNA(INDEX(AdmittedwithRecentDischarge!$AH$28:$AH$1527,MATCH($F1067&amp;$R1067,AdmittedwithRecentDischarge!$I$28:$I$1527&amp;AdmittedwithRecentDischarge!$M$28:$M$1527,0))),"", IF($R1067&lt;&gt;"",INDEX(AdmittedwithRecentDischarge!$AH$28:$AH$1527,MATCH($F1067&amp;$R1067,AdmittedwithRecentDischarge!$I$28:$I$1527&amp;AdmittedwithRecentDischarge!$M$28:$M$1527,0)),""))</f>
        <v/>
      </c>
      <c r="T1067" s="190">
        <f t="array" ref="T1067">IF(ISNA(INDEX(AdmittedwithRecentDischarge!$I$28:$W$1527, (MATCH($F1067&amp;$R1067,AdmittedwithRecentDischarge!$I$28:$I$1527&amp;AdmittedwithRecentDischarge!$M$28:$M$1527,0)))),"",INDEX(AdmittedwithRecentDischarge!$I$28:$W$1527, (MATCH($F1067&amp;$R1067,AdmittedwithRecentDischarge!$I$28:$I$1527&amp;AdmittedwithRecentDischarge!$M$28:$M$1527,0)),9))</f>
        <v>0</v>
      </c>
      <c r="U1067" s="191">
        <f t="array" ref="U1067">IF(ISNA(INDEX(AdmittedwithRecentDischarge!$I$28:$W$1527, (MATCH($F1067&amp;$R1067,AdmittedwithRecentDischarge!$I$28:$I$1527&amp;AdmittedwithRecentDischarge!$M$28:$M$1527,0)))),"",INDEX(AdmittedwithRecentDischarge!$I$28:$W$1527, (MATCH($F1067&amp;$R1067,AdmittedwithRecentDischarge!$I$28:$I$1527&amp;AdmittedwithRecentDischarge!$M$28:$M$1527,0)),11))</f>
        <v>0</v>
      </c>
      <c r="V1067" s="191">
        <f t="array" ref="V1067">IF(ISNA(INDEX(AdmittedwithRecentDischarge!$I$28:$W$1527, (MATCH($F1067&amp;$R1067,AdmittedwithRecentDischarge!$I$28:$I$1527&amp;AdmittedwithRecentDischarge!$M$28:$M$1527,0)))),"",INDEX(AdmittedwithRecentDischarge!$I$28:$W$1527, (MATCH($F1067&amp;$R1067,AdmittedwithRecentDischarge!$I$28:$I$1527&amp;AdmittedwithRecentDischarge!$M$28:$M$1527,0)),15))</f>
        <v>0</v>
      </c>
      <c r="W1067" s="228" t="b">
        <f t="shared" si="106"/>
        <v>0</v>
      </c>
      <c r="X1067" s="224" t="str">
        <f t="array" ref="X1067">IF(ISNA(VLOOKUP($F1067, AdmittedwithRecentDischarge!$I$28:$I$1527,1,FALSE)),"",MAX(IF((AdmittedwithRecentDischarge!$I$28:$I$1527=$F1067)*(AdmittedwithRecentDischarge!$K$28:$K$1527&lt;=TransferLog!$J1067),AdmittedwithRecentDischarge!$K$28:$K$1527)))</f>
        <v/>
      </c>
      <c r="Y1067" s="224" t="b">
        <f t="shared" si="107"/>
        <v>0</v>
      </c>
      <c r="Z1067" s="208"/>
      <c r="AA1067" s="207" t="str">
        <f t="shared" si="104"/>
        <v/>
      </c>
      <c r="AB1067" s="212" t="b">
        <f t="shared" si="108"/>
        <v>0</v>
      </c>
      <c r="AC1067" s="213">
        <f t="shared" si="105"/>
        <v>0</v>
      </c>
      <c r="AD1067" s="298"/>
      <c r="AE1067" s="299"/>
      <c r="AF1067" s="21">
        <f t="shared" si="103"/>
        <v>0</v>
      </c>
    </row>
    <row r="1068" spans="1:32" s="21" customFormat="1" ht="16.5" customHeight="1">
      <c r="A1068" s="22"/>
      <c r="B1068" s="22"/>
      <c r="C1068" s="22"/>
      <c r="D1068" s="115">
        <f t="shared" si="102"/>
        <v>1048</v>
      </c>
      <c r="E1068" s="248" t="str">
        <f t="array" ref="E1068">IF($F1068&lt;&gt;"",INDEX(DropDownLists!$K$10:$K$2516,MATCH($F1068,DropDownLists!$L$10:$L$2516,0)),"")</f>
        <v/>
      </c>
      <c r="F1068" s="116"/>
      <c r="G1068" s="118"/>
      <c r="I1068" s="144"/>
      <c r="J1068" s="141"/>
      <c r="K1068" s="145"/>
      <c r="L1068" s="146"/>
      <c r="M1068" s="195" t="str">
        <f t="array" ref="M1068">IF($L1068&lt;&gt;"",INDEX(DropDownLists!$H$10:$H$2516,MATCH($L1068,DropDownLists!$I$10:$I$2516,0)),"")</f>
        <v/>
      </c>
      <c r="N1068" s="148"/>
      <c r="O1068" s="148"/>
      <c r="P1068" s="146"/>
      <c r="Q1068" s="148" t="s">
        <v>190</v>
      </c>
      <c r="R1068" s="119" t="str">
        <f t="array" ref="R1068">IF(ISNA(VLOOKUP($F1068, AdmittedwithRecentDischarge!$I$28:$I$1527,1,FALSE)),"",MAX(IF((AdmittedwithRecentDischarge!$I$28:$I$1527=$F1068)*(AdmittedwithRecentDischarge!$M$28:$M$1527&lt;=TransferLog!$J1068),AdmittedwithRecentDischarge!$M$28:$M$1527)))</f>
        <v/>
      </c>
      <c r="S1068" s="120" t="str">
        <f t="array" ref="S1068">IF(ISNA(INDEX(AdmittedwithRecentDischarge!$AH$28:$AH$1527,MATCH($F1068&amp;$R1068,AdmittedwithRecentDischarge!$I$28:$I$1527&amp;AdmittedwithRecentDischarge!$M$28:$M$1527,0))),"", IF($R1068&lt;&gt;"",INDEX(AdmittedwithRecentDischarge!$AH$28:$AH$1527,MATCH($F1068&amp;$R1068,AdmittedwithRecentDischarge!$I$28:$I$1527&amp;AdmittedwithRecentDischarge!$M$28:$M$1527,0)),""))</f>
        <v/>
      </c>
      <c r="T1068" s="190">
        <f t="array" ref="T1068">IF(ISNA(INDEX(AdmittedwithRecentDischarge!$I$28:$W$1527, (MATCH($F1068&amp;$R1068,AdmittedwithRecentDischarge!$I$28:$I$1527&amp;AdmittedwithRecentDischarge!$M$28:$M$1527,0)))),"",INDEX(AdmittedwithRecentDischarge!$I$28:$W$1527, (MATCH($F1068&amp;$R1068,AdmittedwithRecentDischarge!$I$28:$I$1527&amp;AdmittedwithRecentDischarge!$M$28:$M$1527,0)),9))</f>
        <v>0</v>
      </c>
      <c r="U1068" s="191">
        <f t="array" ref="U1068">IF(ISNA(INDEX(AdmittedwithRecentDischarge!$I$28:$W$1527, (MATCH($F1068&amp;$R1068,AdmittedwithRecentDischarge!$I$28:$I$1527&amp;AdmittedwithRecentDischarge!$M$28:$M$1527,0)))),"",INDEX(AdmittedwithRecentDischarge!$I$28:$W$1527, (MATCH($F1068&amp;$R1068,AdmittedwithRecentDischarge!$I$28:$I$1527&amp;AdmittedwithRecentDischarge!$M$28:$M$1527,0)),11))</f>
        <v>0</v>
      </c>
      <c r="V1068" s="191">
        <f t="array" ref="V1068">IF(ISNA(INDEX(AdmittedwithRecentDischarge!$I$28:$W$1527, (MATCH($F1068&amp;$R1068,AdmittedwithRecentDischarge!$I$28:$I$1527&amp;AdmittedwithRecentDischarge!$M$28:$M$1527,0)))),"",INDEX(AdmittedwithRecentDischarge!$I$28:$W$1527, (MATCH($F1068&amp;$R1068,AdmittedwithRecentDischarge!$I$28:$I$1527&amp;AdmittedwithRecentDischarge!$M$28:$M$1527,0)),15))</f>
        <v>0</v>
      </c>
      <c r="W1068" s="228" t="b">
        <f t="shared" si="106"/>
        <v>0</v>
      </c>
      <c r="X1068" s="224" t="str">
        <f t="array" ref="X1068">IF(ISNA(VLOOKUP($F1068, AdmittedwithRecentDischarge!$I$28:$I$1527,1,FALSE)),"",MAX(IF((AdmittedwithRecentDischarge!$I$28:$I$1527=$F1068)*(AdmittedwithRecentDischarge!$K$28:$K$1527&lt;=TransferLog!$J1068),AdmittedwithRecentDischarge!$K$28:$K$1527)))</f>
        <v/>
      </c>
      <c r="Y1068" s="224" t="b">
        <f t="shared" si="107"/>
        <v>0</v>
      </c>
      <c r="Z1068" s="208"/>
      <c r="AA1068" s="207" t="str">
        <f t="shared" si="104"/>
        <v/>
      </c>
      <c r="AB1068" s="212" t="b">
        <f t="shared" si="108"/>
        <v>0</v>
      </c>
      <c r="AC1068" s="213">
        <f t="shared" si="105"/>
        <v>0</v>
      </c>
      <c r="AD1068" s="298"/>
      <c r="AE1068" s="299"/>
      <c r="AF1068" s="21">
        <f t="shared" si="103"/>
        <v>0</v>
      </c>
    </row>
    <row r="1069" spans="1:32" s="21" customFormat="1" ht="16.5" customHeight="1">
      <c r="A1069" s="22"/>
      <c r="B1069" s="22"/>
      <c r="C1069" s="22"/>
      <c r="D1069" s="115">
        <f t="shared" si="102"/>
        <v>1049</v>
      </c>
      <c r="E1069" s="248" t="str">
        <f t="array" ref="E1069">IF($F1069&lt;&gt;"",INDEX(DropDownLists!$K$10:$K$2516,MATCH($F1069,DropDownLists!$L$10:$L$2516,0)),"")</f>
        <v/>
      </c>
      <c r="F1069" s="116"/>
      <c r="G1069" s="118"/>
      <c r="I1069" s="144"/>
      <c r="J1069" s="141"/>
      <c r="K1069" s="145"/>
      <c r="L1069" s="146"/>
      <c r="M1069" s="195" t="str">
        <f t="array" ref="M1069">IF($L1069&lt;&gt;"",INDEX(DropDownLists!$H$10:$H$2516,MATCH($L1069,DropDownLists!$I$10:$I$2516,0)),"")</f>
        <v/>
      </c>
      <c r="N1069" s="148"/>
      <c r="O1069" s="148"/>
      <c r="P1069" s="146"/>
      <c r="Q1069" s="148" t="s">
        <v>190</v>
      </c>
      <c r="R1069" s="119" t="str">
        <f t="array" ref="R1069">IF(ISNA(VLOOKUP($F1069, AdmittedwithRecentDischarge!$I$28:$I$1527,1,FALSE)),"",MAX(IF((AdmittedwithRecentDischarge!$I$28:$I$1527=$F1069)*(AdmittedwithRecentDischarge!$M$28:$M$1527&lt;=TransferLog!$J1069),AdmittedwithRecentDischarge!$M$28:$M$1527)))</f>
        <v/>
      </c>
      <c r="S1069" s="120" t="str">
        <f t="array" ref="S1069">IF(ISNA(INDEX(AdmittedwithRecentDischarge!$AH$28:$AH$1527,MATCH($F1069&amp;$R1069,AdmittedwithRecentDischarge!$I$28:$I$1527&amp;AdmittedwithRecentDischarge!$M$28:$M$1527,0))),"", IF($R1069&lt;&gt;"",INDEX(AdmittedwithRecentDischarge!$AH$28:$AH$1527,MATCH($F1069&amp;$R1069,AdmittedwithRecentDischarge!$I$28:$I$1527&amp;AdmittedwithRecentDischarge!$M$28:$M$1527,0)),""))</f>
        <v/>
      </c>
      <c r="T1069" s="190">
        <f t="array" ref="T1069">IF(ISNA(INDEX(AdmittedwithRecentDischarge!$I$28:$W$1527, (MATCH($F1069&amp;$R1069,AdmittedwithRecentDischarge!$I$28:$I$1527&amp;AdmittedwithRecentDischarge!$M$28:$M$1527,0)))),"",INDEX(AdmittedwithRecentDischarge!$I$28:$W$1527, (MATCH($F1069&amp;$R1069,AdmittedwithRecentDischarge!$I$28:$I$1527&amp;AdmittedwithRecentDischarge!$M$28:$M$1527,0)),9))</f>
        <v>0</v>
      </c>
      <c r="U1069" s="191">
        <f t="array" ref="U1069">IF(ISNA(INDEX(AdmittedwithRecentDischarge!$I$28:$W$1527, (MATCH($F1069&amp;$R1069,AdmittedwithRecentDischarge!$I$28:$I$1527&amp;AdmittedwithRecentDischarge!$M$28:$M$1527,0)))),"",INDEX(AdmittedwithRecentDischarge!$I$28:$W$1527, (MATCH($F1069&amp;$R1069,AdmittedwithRecentDischarge!$I$28:$I$1527&amp;AdmittedwithRecentDischarge!$M$28:$M$1527,0)),11))</f>
        <v>0</v>
      </c>
      <c r="V1069" s="191">
        <f t="array" ref="V1069">IF(ISNA(INDEX(AdmittedwithRecentDischarge!$I$28:$W$1527, (MATCH($F1069&amp;$R1069,AdmittedwithRecentDischarge!$I$28:$I$1527&amp;AdmittedwithRecentDischarge!$M$28:$M$1527,0)))),"",INDEX(AdmittedwithRecentDischarge!$I$28:$W$1527, (MATCH($F1069&amp;$R1069,AdmittedwithRecentDischarge!$I$28:$I$1527&amp;AdmittedwithRecentDischarge!$M$28:$M$1527,0)),15))</f>
        <v>0</v>
      </c>
      <c r="W1069" s="228" t="b">
        <f t="shared" si="106"/>
        <v>0</v>
      </c>
      <c r="X1069" s="224" t="str">
        <f t="array" ref="X1069">IF(ISNA(VLOOKUP($F1069, AdmittedwithRecentDischarge!$I$28:$I$1527,1,FALSE)),"",MAX(IF((AdmittedwithRecentDischarge!$I$28:$I$1527=$F1069)*(AdmittedwithRecentDischarge!$K$28:$K$1527&lt;=TransferLog!$J1069),AdmittedwithRecentDischarge!$K$28:$K$1527)))</f>
        <v/>
      </c>
      <c r="Y1069" s="224" t="b">
        <f t="shared" si="107"/>
        <v>0</v>
      </c>
      <c r="Z1069" s="208"/>
      <c r="AA1069" s="207" t="str">
        <f t="shared" si="104"/>
        <v/>
      </c>
      <c r="AB1069" s="212" t="b">
        <f t="shared" si="108"/>
        <v>0</v>
      </c>
      <c r="AC1069" s="213">
        <f t="shared" si="105"/>
        <v>0</v>
      </c>
      <c r="AD1069" s="298"/>
      <c r="AE1069" s="299"/>
      <c r="AF1069" s="21">
        <f t="shared" ref="AF1069:AF1119" si="109">IF(OR(($P1069="Admitted, inpatient"), ($P1069="Admitted, status uncertain")),1,0)</f>
        <v>0</v>
      </c>
    </row>
    <row r="1070" spans="1:32" s="21" customFormat="1" ht="16.5" customHeight="1">
      <c r="A1070" s="22"/>
      <c r="B1070" s="22"/>
      <c r="C1070" s="22"/>
      <c r="D1070" s="115">
        <f t="shared" si="102"/>
        <v>1050</v>
      </c>
      <c r="E1070" s="248" t="str">
        <f t="array" ref="E1070">IF($F1070&lt;&gt;"",INDEX(DropDownLists!$K$10:$K$2516,MATCH($F1070,DropDownLists!$L$10:$L$2516,0)),"")</f>
        <v/>
      </c>
      <c r="F1070" s="116"/>
      <c r="G1070" s="118"/>
      <c r="I1070" s="144"/>
      <c r="J1070" s="141"/>
      <c r="K1070" s="145"/>
      <c r="L1070" s="146"/>
      <c r="M1070" s="195" t="str">
        <f t="array" ref="M1070">IF($L1070&lt;&gt;"",INDEX(DropDownLists!$H$10:$H$2516,MATCH($L1070,DropDownLists!$I$10:$I$2516,0)),"")</f>
        <v/>
      </c>
      <c r="N1070" s="148"/>
      <c r="O1070" s="148"/>
      <c r="P1070" s="146"/>
      <c r="Q1070" s="148" t="s">
        <v>190</v>
      </c>
      <c r="R1070" s="119" t="str">
        <f t="array" ref="R1070">IF(ISNA(VLOOKUP($F1070, AdmittedwithRecentDischarge!$I$28:$I$1527,1,FALSE)),"",MAX(IF((AdmittedwithRecentDischarge!$I$28:$I$1527=$F1070)*(AdmittedwithRecentDischarge!$M$28:$M$1527&lt;=TransferLog!$J1070),AdmittedwithRecentDischarge!$M$28:$M$1527)))</f>
        <v/>
      </c>
      <c r="S1070" s="120" t="str">
        <f t="array" ref="S1070">IF(ISNA(INDEX(AdmittedwithRecentDischarge!$AH$28:$AH$1527,MATCH($F1070&amp;$R1070,AdmittedwithRecentDischarge!$I$28:$I$1527&amp;AdmittedwithRecentDischarge!$M$28:$M$1527,0))),"", IF($R1070&lt;&gt;"",INDEX(AdmittedwithRecentDischarge!$AH$28:$AH$1527,MATCH($F1070&amp;$R1070,AdmittedwithRecentDischarge!$I$28:$I$1527&amp;AdmittedwithRecentDischarge!$M$28:$M$1527,0)),""))</f>
        <v/>
      </c>
      <c r="T1070" s="190">
        <f t="array" ref="T1070">IF(ISNA(INDEX(AdmittedwithRecentDischarge!$I$28:$W$1527, (MATCH($F1070&amp;$R1070,AdmittedwithRecentDischarge!$I$28:$I$1527&amp;AdmittedwithRecentDischarge!$M$28:$M$1527,0)))),"",INDEX(AdmittedwithRecentDischarge!$I$28:$W$1527, (MATCH($F1070&amp;$R1070,AdmittedwithRecentDischarge!$I$28:$I$1527&amp;AdmittedwithRecentDischarge!$M$28:$M$1527,0)),9))</f>
        <v>0</v>
      </c>
      <c r="U1070" s="191">
        <f t="array" ref="U1070">IF(ISNA(INDEX(AdmittedwithRecentDischarge!$I$28:$W$1527, (MATCH($F1070&amp;$R1070,AdmittedwithRecentDischarge!$I$28:$I$1527&amp;AdmittedwithRecentDischarge!$M$28:$M$1527,0)))),"",INDEX(AdmittedwithRecentDischarge!$I$28:$W$1527, (MATCH($F1070&amp;$R1070,AdmittedwithRecentDischarge!$I$28:$I$1527&amp;AdmittedwithRecentDischarge!$M$28:$M$1527,0)),11))</f>
        <v>0</v>
      </c>
      <c r="V1070" s="191">
        <f t="array" ref="V1070">IF(ISNA(INDEX(AdmittedwithRecentDischarge!$I$28:$W$1527, (MATCH($F1070&amp;$R1070,AdmittedwithRecentDischarge!$I$28:$I$1527&amp;AdmittedwithRecentDischarge!$M$28:$M$1527,0)))),"",INDEX(AdmittedwithRecentDischarge!$I$28:$W$1527, (MATCH($F1070&amp;$R1070,AdmittedwithRecentDischarge!$I$28:$I$1527&amp;AdmittedwithRecentDischarge!$M$28:$M$1527,0)),15))</f>
        <v>0</v>
      </c>
      <c r="W1070" s="228" t="b">
        <f t="shared" si="106"/>
        <v>0</v>
      </c>
      <c r="X1070" s="224" t="str">
        <f t="array" ref="X1070">IF(ISNA(VLOOKUP($F1070, AdmittedwithRecentDischarge!$I$28:$I$1527,1,FALSE)),"",MAX(IF((AdmittedwithRecentDischarge!$I$28:$I$1527=$F1070)*(AdmittedwithRecentDischarge!$K$28:$K$1527&lt;=TransferLog!$J1070),AdmittedwithRecentDischarge!$K$28:$K$1527)))</f>
        <v/>
      </c>
      <c r="Y1070" s="224" t="b">
        <f t="shared" si="107"/>
        <v>0</v>
      </c>
      <c r="Z1070" s="208"/>
      <c r="AA1070" s="207" t="str">
        <f t="shared" si="104"/>
        <v/>
      </c>
      <c r="AB1070" s="212" t="b">
        <f t="shared" si="108"/>
        <v>0</v>
      </c>
      <c r="AC1070" s="213">
        <f t="shared" si="105"/>
        <v>0</v>
      </c>
      <c r="AD1070" s="298"/>
      <c r="AE1070" s="299"/>
      <c r="AF1070" s="21">
        <f t="shared" si="109"/>
        <v>0</v>
      </c>
    </row>
    <row r="1071" spans="1:32" s="21" customFormat="1" ht="16.5" customHeight="1">
      <c r="A1071" s="22"/>
      <c r="B1071" s="22"/>
      <c r="C1071" s="22"/>
      <c r="D1071" s="115">
        <f t="shared" si="102"/>
        <v>1051</v>
      </c>
      <c r="E1071" s="248" t="str">
        <f t="array" ref="E1071">IF($F1071&lt;&gt;"",INDEX(DropDownLists!$K$10:$K$2516,MATCH($F1071,DropDownLists!$L$10:$L$2516,0)),"")</f>
        <v/>
      </c>
      <c r="F1071" s="116"/>
      <c r="G1071" s="118"/>
      <c r="I1071" s="144"/>
      <c r="J1071" s="141"/>
      <c r="K1071" s="145"/>
      <c r="L1071" s="146"/>
      <c r="M1071" s="195" t="str">
        <f t="array" ref="M1071">IF($L1071&lt;&gt;"",INDEX(DropDownLists!$H$10:$H$2516,MATCH($L1071,DropDownLists!$I$10:$I$2516,0)),"")</f>
        <v/>
      </c>
      <c r="N1071" s="148"/>
      <c r="O1071" s="148"/>
      <c r="P1071" s="146"/>
      <c r="Q1071" s="148" t="s">
        <v>190</v>
      </c>
      <c r="R1071" s="119" t="str">
        <f t="array" ref="R1071">IF(ISNA(VLOOKUP($F1071, AdmittedwithRecentDischarge!$I$28:$I$1527,1,FALSE)),"",MAX(IF((AdmittedwithRecentDischarge!$I$28:$I$1527=$F1071)*(AdmittedwithRecentDischarge!$M$28:$M$1527&lt;=TransferLog!$J1071),AdmittedwithRecentDischarge!$M$28:$M$1527)))</f>
        <v/>
      </c>
      <c r="S1071" s="120" t="str">
        <f t="array" ref="S1071">IF(ISNA(INDEX(AdmittedwithRecentDischarge!$AH$28:$AH$1527,MATCH($F1071&amp;$R1071,AdmittedwithRecentDischarge!$I$28:$I$1527&amp;AdmittedwithRecentDischarge!$M$28:$M$1527,0))),"", IF($R1071&lt;&gt;"",INDEX(AdmittedwithRecentDischarge!$AH$28:$AH$1527,MATCH($F1071&amp;$R1071,AdmittedwithRecentDischarge!$I$28:$I$1527&amp;AdmittedwithRecentDischarge!$M$28:$M$1527,0)),""))</f>
        <v/>
      </c>
      <c r="T1071" s="190">
        <f t="array" ref="T1071">IF(ISNA(INDEX(AdmittedwithRecentDischarge!$I$28:$W$1527, (MATCH($F1071&amp;$R1071,AdmittedwithRecentDischarge!$I$28:$I$1527&amp;AdmittedwithRecentDischarge!$M$28:$M$1527,0)))),"",INDEX(AdmittedwithRecentDischarge!$I$28:$W$1527, (MATCH($F1071&amp;$R1071,AdmittedwithRecentDischarge!$I$28:$I$1527&amp;AdmittedwithRecentDischarge!$M$28:$M$1527,0)),9))</f>
        <v>0</v>
      </c>
      <c r="U1071" s="191">
        <f t="array" ref="U1071">IF(ISNA(INDEX(AdmittedwithRecentDischarge!$I$28:$W$1527, (MATCH($F1071&amp;$R1071,AdmittedwithRecentDischarge!$I$28:$I$1527&amp;AdmittedwithRecentDischarge!$M$28:$M$1527,0)))),"",INDEX(AdmittedwithRecentDischarge!$I$28:$W$1527, (MATCH($F1071&amp;$R1071,AdmittedwithRecentDischarge!$I$28:$I$1527&amp;AdmittedwithRecentDischarge!$M$28:$M$1527,0)),11))</f>
        <v>0</v>
      </c>
      <c r="V1071" s="191">
        <f t="array" ref="V1071">IF(ISNA(INDEX(AdmittedwithRecentDischarge!$I$28:$W$1527, (MATCH($F1071&amp;$R1071,AdmittedwithRecentDischarge!$I$28:$I$1527&amp;AdmittedwithRecentDischarge!$M$28:$M$1527,0)))),"",INDEX(AdmittedwithRecentDischarge!$I$28:$W$1527, (MATCH($F1071&amp;$R1071,AdmittedwithRecentDischarge!$I$28:$I$1527&amp;AdmittedwithRecentDischarge!$M$28:$M$1527,0)),15))</f>
        <v>0</v>
      </c>
      <c r="W1071" s="228" t="b">
        <f t="shared" si="106"/>
        <v>0</v>
      </c>
      <c r="X1071" s="224" t="str">
        <f t="array" ref="X1071">IF(ISNA(VLOOKUP($F1071, AdmittedwithRecentDischarge!$I$28:$I$1527,1,FALSE)),"",MAX(IF((AdmittedwithRecentDischarge!$I$28:$I$1527=$F1071)*(AdmittedwithRecentDischarge!$K$28:$K$1527&lt;=TransferLog!$J1071),AdmittedwithRecentDischarge!$K$28:$K$1527)))</f>
        <v/>
      </c>
      <c r="Y1071" s="224" t="b">
        <f t="shared" si="107"/>
        <v>0</v>
      </c>
      <c r="Z1071" s="208"/>
      <c r="AA1071" s="207" t="str">
        <f t="shared" si="104"/>
        <v/>
      </c>
      <c r="AB1071" s="212" t="b">
        <f t="shared" si="108"/>
        <v>0</v>
      </c>
      <c r="AC1071" s="213">
        <f t="shared" si="105"/>
        <v>0</v>
      </c>
      <c r="AD1071" s="298"/>
      <c r="AE1071" s="299"/>
      <c r="AF1071" s="21">
        <f t="shared" si="109"/>
        <v>0</v>
      </c>
    </row>
    <row r="1072" spans="1:32" s="21" customFormat="1" ht="16.5" customHeight="1">
      <c r="A1072" s="22"/>
      <c r="B1072" s="22"/>
      <c r="C1072" s="22"/>
      <c r="D1072" s="115">
        <f t="shared" si="102"/>
        <v>1052</v>
      </c>
      <c r="E1072" s="248" t="str">
        <f t="array" ref="E1072">IF($F1072&lt;&gt;"",INDEX(DropDownLists!$K$10:$K$2516,MATCH($F1072,DropDownLists!$L$10:$L$2516,0)),"")</f>
        <v/>
      </c>
      <c r="F1072" s="116"/>
      <c r="G1072" s="118"/>
      <c r="I1072" s="144"/>
      <c r="J1072" s="141"/>
      <c r="K1072" s="145"/>
      <c r="L1072" s="146"/>
      <c r="M1072" s="195" t="str">
        <f t="array" ref="M1072">IF($L1072&lt;&gt;"",INDEX(DropDownLists!$H$10:$H$2516,MATCH($L1072,DropDownLists!$I$10:$I$2516,0)),"")</f>
        <v/>
      </c>
      <c r="N1072" s="148"/>
      <c r="O1072" s="148"/>
      <c r="P1072" s="146"/>
      <c r="Q1072" s="148" t="s">
        <v>190</v>
      </c>
      <c r="R1072" s="119" t="str">
        <f t="array" ref="R1072">IF(ISNA(VLOOKUP($F1072, AdmittedwithRecentDischarge!$I$28:$I$1527,1,FALSE)),"",MAX(IF((AdmittedwithRecentDischarge!$I$28:$I$1527=$F1072)*(AdmittedwithRecentDischarge!$M$28:$M$1527&lt;=TransferLog!$J1072),AdmittedwithRecentDischarge!$M$28:$M$1527)))</f>
        <v/>
      </c>
      <c r="S1072" s="120" t="str">
        <f t="array" ref="S1072">IF(ISNA(INDEX(AdmittedwithRecentDischarge!$AH$28:$AH$1527,MATCH($F1072&amp;$R1072,AdmittedwithRecentDischarge!$I$28:$I$1527&amp;AdmittedwithRecentDischarge!$M$28:$M$1527,0))),"", IF($R1072&lt;&gt;"",INDEX(AdmittedwithRecentDischarge!$AH$28:$AH$1527,MATCH($F1072&amp;$R1072,AdmittedwithRecentDischarge!$I$28:$I$1527&amp;AdmittedwithRecentDischarge!$M$28:$M$1527,0)),""))</f>
        <v/>
      </c>
      <c r="T1072" s="190">
        <f t="array" ref="T1072">IF(ISNA(INDEX(AdmittedwithRecentDischarge!$I$28:$W$1527, (MATCH($F1072&amp;$R1072,AdmittedwithRecentDischarge!$I$28:$I$1527&amp;AdmittedwithRecentDischarge!$M$28:$M$1527,0)))),"",INDEX(AdmittedwithRecentDischarge!$I$28:$W$1527, (MATCH($F1072&amp;$R1072,AdmittedwithRecentDischarge!$I$28:$I$1527&amp;AdmittedwithRecentDischarge!$M$28:$M$1527,0)),9))</f>
        <v>0</v>
      </c>
      <c r="U1072" s="191">
        <f t="array" ref="U1072">IF(ISNA(INDEX(AdmittedwithRecentDischarge!$I$28:$W$1527, (MATCH($F1072&amp;$R1072,AdmittedwithRecentDischarge!$I$28:$I$1527&amp;AdmittedwithRecentDischarge!$M$28:$M$1527,0)))),"",INDEX(AdmittedwithRecentDischarge!$I$28:$W$1527, (MATCH($F1072&amp;$R1072,AdmittedwithRecentDischarge!$I$28:$I$1527&amp;AdmittedwithRecentDischarge!$M$28:$M$1527,0)),11))</f>
        <v>0</v>
      </c>
      <c r="V1072" s="191">
        <f t="array" ref="V1072">IF(ISNA(INDEX(AdmittedwithRecentDischarge!$I$28:$W$1527, (MATCH($F1072&amp;$R1072,AdmittedwithRecentDischarge!$I$28:$I$1527&amp;AdmittedwithRecentDischarge!$M$28:$M$1527,0)))),"",INDEX(AdmittedwithRecentDischarge!$I$28:$W$1527, (MATCH($F1072&amp;$R1072,AdmittedwithRecentDischarge!$I$28:$I$1527&amp;AdmittedwithRecentDischarge!$M$28:$M$1527,0)),15))</f>
        <v>0</v>
      </c>
      <c r="W1072" s="228" t="b">
        <f t="shared" si="106"/>
        <v>0</v>
      </c>
      <c r="X1072" s="224" t="str">
        <f t="array" ref="X1072">IF(ISNA(VLOOKUP($F1072, AdmittedwithRecentDischarge!$I$28:$I$1527,1,FALSE)),"",MAX(IF((AdmittedwithRecentDischarge!$I$28:$I$1527=$F1072)*(AdmittedwithRecentDischarge!$K$28:$K$1527&lt;=TransferLog!$J1072),AdmittedwithRecentDischarge!$K$28:$K$1527)))</f>
        <v/>
      </c>
      <c r="Y1072" s="224" t="b">
        <f t="shared" si="107"/>
        <v>0</v>
      </c>
      <c r="Z1072" s="208"/>
      <c r="AA1072" s="207" t="str">
        <f t="shared" si="104"/>
        <v/>
      </c>
      <c r="AB1072" s="212" t="b">
        <f t="shared" si="108"/>
        <v>0</v>
      </c>
      <c r="AC1072" s="213">
        <f t="shared" si="105"/>
        <v>0</v>
      </c>
      <c r="AD1072" s="298"/>
      <c r="AE1072" s="299"/>
      <c r="AF1072" s="21">
        <f t="shared" si="109"/>
        <v>0</v>
      </c>
    </row>
    <row r="1073" spans="1:32" s="21" customFormat="1" ht="16.5" customHeight="1">
      <c r="A1073" s="22"/>
      <c r="B1073" s="22"/>
      <c r="C1073" s="22"/>
      <c r="D1073" s="115">
        <f t="shared" si="102"/>
        <v>1053</v>
      </c>
      <c r="E1073" s="248" t="str">
        <f t="array" ref="E1073">IF($F1073&lt;&gt;"",INDEX(DropDownLists!$K$10:$K$2516,MATCH($F1073,DropDownLists!$L$10:$L$2516,0)),"")</f>
        <v/>
      </c>
      <c r="F1073" s="116"/>
      <c r="G1073" s="118"/>
      <c r="I1073" s="144"/>
      <c r="J1073" s="141"/>
      <c r="K1073" s="145"/>
      <c r="L1073" s="146"/>
      <c r="M1073" s="195" t="str">
        <f t="array" ref="M1073">IF($L1073&lt;&gt;"",INDEX(DropDownLists!$H$10:$H$2516,MATCH($L1073,DropDownLists!$I$10:$I$2516,0)),"")</f>
        <v/>
      </c>
      <c r="N1073" s="148"/>
      <c r="O1073" s="148"/>
      <c r="P1073" s="146"/>
      <c r="Q1073" s="148" t="s">
        <v>190</v>
      </c>
      <c r="R1073" s="119" t="str">
        <f t="array" ref="R1073">IF(ISNA(VLOOKUP($F1073, AdmittedwithRecentDischarge!$I$28:$I$1527,1,FALSE)),"",MAX(IF((AdmittedwithRecentDischarge!$I$28:$I$1527=$F1073)*(AdmittedwithRecentDischarge!$M$28:$M$1527&lt;=TransferLog!$J1073),AdmittedwithRecentDischarge!$M$28:$M$1527)))</f>
        <v/>
      </c>
      <c r="S1073" s="120" t="str">
        <f t="array" ref="S1073">IF(ISNA(INDEX(AdmittedwithRecentDischarge!$AH$28:$AH$1527,MATCH($F1073&amp;$R1073,AdmittedwithRecentDischarge!$I$28:$I$1527&amp;AdmittedwithRecentDischarge!$M$28:$M$1527,0))),"", IF($R1073&lt;&gt;"",INDEX(AdmittedwithRecentDischarge!$AH$28:$AH$1527,MATCH($F1073&amp;$R1073,AdmittedwithRecentDischarge!$I$28:$I$1527&amp;AdmittedwithRecentDischarge!$M$28:$M$1527,0)),""))</f>
        <v/>
      </c>
      <c r="T1073" s="190">
        <f t="array" ref="T1073">IF(ISNA(INDEX(AdmittedwithRecentDischarge!$I$28:$W$1527, (MATCH($F1073&amp;$R1073,AdmittedwithRecentDischarge!$I$28:$I$1527&amp;AdmittedwithRecentDischarge!$M$28:$M$1527,0)))),"",INDEX(AdmittedwithRecentDischarge!$I$28:$W$1527, (MATCH($F1073&amp;$R1073,AdmittedwithRecentDischarge!$I$28:$I$1527&amp;AdmittedwithRecentDischarge!$M$28:$M$1527,0)),9))</f>
        <v>0</v>
      </c>
      <c r="U1073" s="191">
        <f t="array" ref="U1073">IF(ISNA(INDEX(AdmittedwithRecentDischarge!$I$28:$W$1527, (MATCH($F1073&amp;$R1073,AdmittedwithRecentDischarge!$I$28:$I$1527&amp;AdmittedwithRecentDischarge!$M$28:$M$1527,0)))),"",INDEX(AdmittedwithRecentDischarge!$I$28:$W$1527, (MATCH($F1073&amp;$R1073,AdmittedwithRecentDischarge!$I$28:$I$1527&amp;AdmittedwithRecentDischarge!$M$28:$M$1527,0)),11))</f>
        <v>0</v>
      </c>
      <c r="V1073" s="191">
        <f t="array" ref="V1073">IF(ISNA(INDEX(AdmittedwithRecentDischarge!$I$28:$W$1527, (MATCH($F1073&amp;$R1073,AdmittedwithRecentDischarge!$I$28:$I$1527&amp;AdmittedwithRecentDischarge!$M$28:$M$1527,0)))),"",INDEX(AdmittedwithRecentDischarge!$I$28:$W$1527, (MATCH($F1073&amp;$R1073,AdmittedwithRecentDischarge!$I$28:$I$1527&amp;AdmittedwithRecentDischarge!$M$28:$M$1527,0)),15))</f>
        <v>0</v>
      </c>
      <c r="W1073" s="228" t="b">
        <f t="shared" si="106"/>
        <v>0</v>
      </c>
      <c r="X1073" s="224" t="str">
        <f t="array" ref="X1073">IF(ISNA(VLOOKUP($F1073, AdmittedwithRecentDischarge!$I$28:$I$1527,1,FALSE)),"",MAX(IF((AdmittedwithRecentDischarge!$I$28:$I$1527=$F1073)*(AdmittedwithRecentDischarge!$K$28:$K$1527&lt;=TransferLog!$J1073),AdmittedwithRecentDischarge!$K$28:$K$1527)))</f>
        <v/>
      </c>
      <c r="Y1073" s="224" t="b">
        <f t="shared" si="107"/>
        <v>0</v>
      </c>
      <c r="Z1073" s="208"/>
      <c r="AA1073" s="207" t="str">
        <f t="shared" si="104"/>
        <v/>
      </c>
      <c r="AB1073" s="212" t="b">
        <f t="shared" si="108"/>
        <v>0</v>
      </c>
      <c r="AC1073" s="213">
        <f t="shared" si="105"/>
        <v>0</v>
      </c>
      <c r="AD1073" s="298"/>
      <c r="AE1073" s="299"/>
      <c r="AF1073" s="21">
        <f t="shared" si="109"/>
        <v>0</v>
      </c>
    </row>
    <row r="1074" spans="1:32" s="21" customFormat="1" ht="16.5" customHeight="1">
      <c r="A1074" s="22"/>
      <c r="B1074" s="22"/>
      <c r="C1074" s="22"/>
      <c r="D1074" s="115">
        <f t="shared" ref="D1074:D1119" si="110">ROW()-20</f>
        <v>1054</v>
      </c>
      <c r="E1074" s="248" t="str">
        <f t="array" ref="E1074">IF($F1074&lt;&gt;"",INDEX(DropDownLists!$K$10:$K$2516,MATCH($F1074,DropDownLists!$L$10:$L$2516,0)),"")</f>
        <v/>
      </c>
      <c r="F1074" s="116"/>
      <c r="G1074" s="118"/>
      <c r="I1074" s="144"/>
      <c r="J1074" s="141"/>
      <c r="K1074" s="145"/>
      <c r="L1074" s="146"/>
      <c r="M1074" s="195" t="str">
        <f t="array" ref="M1074">IF($L1074&lt;&gt;"",INDEX(DropDownLists!$H$10:$H$2516,MATCH($L1074,DropDownLists!$I$10:$I$2516,0)),"")</f>
        <v/>
      </c>
      <c r="N1074" s="148"/>
      <c r="O1074" s="148"/>
      <c r="P1074" s="146"/>
      <c r="Q1074" s="148" t="s">
        <v>190</v>
      </c>
      <c r="R1074" s="119" t="str">
        <f t="array" ref="R1074">IF(ISNA(VLOOKUP($F1074, AdmittedwithRecentDischarge!$I$28:$I$1527,1,FALSE)),"",MAX(IF((AdmittedwithRecentDischarge!$I$28:$I$1527=$F1074)*(AdmittedwithRecentDischarge!$M$28:$M$1527&lt;=TransferLog!$J1074),AdmittedwithRecentDischarge!$M$28:$M$1527)))</f>
        <v/>
      </c>
      <c r="S1074" s="120" t="str">
        <f t="array" ref="S1074">IF(ISNA(INDEX(AdmittedwithRecentDischarge!$AH$28:$AH$1527,MATCH($F1074&amp;$R1074,AdmittedwithRecentDischarge!$I$28:$I$1527&amp;AdmittedwithRecentDischarge!$M$28:$M$1527,0))),"", IF($R1074&lt;&gt;"",INDEX(AdmittedwithRecentDischarge!$AH$28:$AH$1527,MATCH($F1074&amp;$R1074,AdmittedwithRecentDischarge!$I$28:$I$1527&amp;AdmittedwithRecentDischarge!$M$28:$M$1527,0)),""))</f>
        <v/>
      </c>
      <c r="T1074" s="190">
        <f t="array" ref="T1074">IF(ISNA(INDEX(AdmittedwithRecentDischarge!$I$28:$W$1527, (MATCH($F1074&amp;$R1074,AdmittedwithRecentDischarge!$I$28:$I$1527&amp;AdmittedwithRecentDischarge!$M$28:$M$1527,0)))),"",INDEX(AdmittedwithRecentDischarge!$I$28:$W$1527, (MATCH($F1074&amp;$R1074,AdmittedwithRecentDischarge!$I$28:$I$1527&amp;AdmittedwithRecentDischarge!$M$28:$M$1527,0)),9))</f>
        <v>0</v>
      </c>
      <c r="U1074" s="191">
        <f t="array" ref="U1074">IF(ISNA(INDEX(AdmittedwithRecentDischarge!$I$28:$W$1527, (MATCH($F1074&amp;$R1074,AdmittedwithRecentDischarge!$I$28:$I$1527&amp;AdmittedwithRecentDischarge!$M$28:$M$1527,0)))),"",INDEX(AdmittedwithRecentDischarge!$I$28:$W$1527, (MATCH($F1074&amp;$R1074,AdmittedwithRecentDischarge!$I$28:$I$1527&amp;AdmittedwithRecentDischarge!$M$28:$M$1527,0)),11))</f>
        <v>0</v>
      </c>
      <c r="V1074" s="191">
        <f t="array" ref="V1074">IF(ISNA(INDEX(AdmittedwithRecentDischarge!$I$28:$W$1527, (MATCH($F1074&amp;$R1074,AdmittedwithRecentDischarge!$I$28:$I$1527&amp;AdmittedwithRecentDischarge!$M$28:$M$1527,0)))),"",INDEX(AdmittedwithRecentDischarge!$I$28:$W$1527, (MATCH($F1074&amp;$R1074,AdmittedwithRecentDischarge!$I$28:$I$1527&amp;AdmittedwithRecentDischarge!$M$28:$M$1527,0)),15))</f>
        <v>0</v>
      </c>
      <c r="W1074" s="228" t="b">
        <f t="shared" si="106"/>
        <v>0</v>
      </c>
      <c r="X1074" s="224" t="str">
        <f t="array" ref="X1074">IF(ISNA(VLOOKUP($F1074, AdmittedwithRecentDischarge!$I$28:$I$1527,1,FALSE)),"",MAX(IF((AdmittedwithRecentDischarge!$I$28:$I$1527=$F1074)*(AdmittedwithRecentDischarge!$K$28:$K$1527&lt;=TransferLog!$J1074),AdmittedwithRecentDischarge!$K$28:$K$1527)))</f>
        <v/>
      </c>
      <c r="Y1074" s="224" t="b">
        <f t="shared" si="107"/>
        <v>0</v>
      </c>
      <c r="Z1074" s="208"/>
      <c r="AA1074" s="207" t="str">
        <f t="shared" si="104"/>
        <v/>
      </c>
      <c r="AB1074" s="212" t="b">
        <f t="shared" si="108"/>
        <v>0</v>
      </c>
      <c r="AC1074" s="213">
        <f t="shared" si="105"/>
        <v>0</v>
      </c>
      <c r="AD1074" s="298"/>
      <c r="AE1074" s="299"/>
      <c r="AF1074" s="21">
        <f t="shared" si="109"/>
        <v>0</v>
      </c>
    </row>
    <row r="1075" spans="1:32" s="21" customFormat="1" ht="16.5" customHeight="1">
      <c r="A1075" s="22"/>
      <c r="B1075" s="22"/>
      <c r="C1075" s="22"/>
      <c r="D1075" s="115">
        <f t="shared" si="110"/>
        <v>1055</v>
      </c>
      <c r="E1075" s="248" t="str">
        <f t="array" ref="E1075">IF($F1075&lt;&gt;"",INDEX(DropDownLists!$K$10:$K$2516,MATCH($F1075,DropDownLists!$L$10:$L$2516,0)),"")</f>
        <v/>
      </c>
      <c r="F1075" s="116"/>
      <c r="G1075" s="118"/>
      <c r="I1075" s="144"/>
      <c r="J1075" s="141"/>
      <c r="K1075" s="145"/>
      <c r="L1075" s="146"/>
      <c r="M1075" s="195" t="str">
        <f t="array" ref="M1075">IF($L1075&lt;&gt;"",INDEX(DropDownLists!$H$10:$H$2516,MATCH($L1075,DropDownLists!$I$10:$I$2516,0)),"")</f>
        <v/>
      </c>
      <c r="N1075" s="148"/>
      <c r="O1075" s="148"/>
      <c r="P1075" s="146"/>
      <c r="Q1075" s="148" t="s">
        <v>190</v>
      </c>
      <c r="R1075" s="119" t="str">
        <f t="array" ref="R1075">IF(ISNA(VLOOKUP($F1075, AdmittedwithRecentDischarge!$I$28:$I$1527,1,FALSE)),"",MAX(IF((AdmittedwithRecentDischarge!$I$28:$I$1527=$F1075)*(AdmittedwithRecentDischarge!$M$28:$M$1527&lt;=TransferLog!$J1075),AdmittedwithRecentDischarge!$M$28:$M$1527)))</f>
        <v/>
      </c>
      <c r="S1075" s="120" t="str">
        <f t="array" ref="S1075">IF(ISNA(INDEX(AdmittedwithRecentDischarge!$AH$28:$AH$1527,MATCH($F1075&amp;$R1075,AdmittedwithRecentDischarge!$I$28:$I$1527&amp;AdmittedwithRecentDischarge!$M$28:$M$1527,0))),"", IF($R1075&lt;&gt;"",INDEX(AdmittedwithRecentDischarge!$AH$28:$AH$1527,MATCH($F1075&amp;$R1075,AdmittedwithRecentDischarge!$I$28:$I$1527&amp;AdmittedwithRecentDischarge!$M$28:$M$1527,0)),""))</f>
        <v/>
      </c>
      <c r="T1075" s="190">
        <f t="array" ref="T1075">IF(ISNA(INDEX(AdmittedwithRecentDischarge!$I$28:$W$1527, (MATCH($F1075&amp;$R1075,AdmittedwithRecentDischarge!$I$28:$I$1527&amp;AdmittedwithRecentDischarge!$M$28:$M$1527,0)))),"",INDEX(AdmittedwithRecentDischarge!$I$28:$W$1527, (MATCH($F1075&amp;$R1075,AdmittedwithRecentDischarge!$I$28:$I$1527&amp;AdmittedwithRecentDischarge!$M$28:$M$1527,0)),9))</f>
        <v>0</v>
      </c>
      <c r="U1075" s="191">
        <f t="array" ref="U1075">IF(ISNA(INDEX(AdmittedwithRecentDischarge!$I$28:$W$1527, (MATCH($F1075&amp;$R1075,AdmittedwithRecentDischarge!$I$28:$I$1527&amp;AdmittedwithRecentDischarge!$M$28:$M$1527,0)))),"",INDEX(AdmittedwithRecentDischarge!$I$28:$W$1527, (MATCH($F1075&amp;$R1075,AdmittedwithRecentDischarge!$I$28:$I$1527&amp;AdmittedwithRecentDischarge!$M$28:$M$1527,0)),11))</f>
        <v>0</v>
      </c>
      <c r="V1075" s="191">
        <f t="array" ref="V1075">IF(ISNA(INDEX(AdmittedwithRecentDischarge!$I$28:$W$1527, (MATCH($F1075&amp;$R1075,AdmittedwithRecentDischarge!$I$28:$I$1527&amp;AdmittedwithRecentDischarge!$M$28:$M$1527,0)))),"",INDEX(AdmittedwithRecentDischarge!$I$28:$W$1527, (MATCH($F1075&amp;$R1075,AdmittedwithRecentDischarge!$I$28:$I$1527&amp;AdmittedwithRecentDischarge!$M$28:$M$1527,0)),15))</f>
        <v>0</v>
      </c>
      <c r="W1075" s="228" t="b">
        <f t="shared" si="106"/>
        <v>0</v>
      </c>
      <c r="X1075" s="224" t="str">
        <f t="array" ref="X1075">IF(ISNA(VLOOKUP($F1075, AdmittedwithRecentDischarge!$I$28:$I$1527,1,FALSE)),"",MAX(IF((AdmittedwithRecentDischarge!$I$28:$I$1527=$F1075)*(AdmittedwithRecentDischarge!$K$28:$K$1527&lt;=TransferLog!$J1075),AdmittedwithRecentDischarge!$K$28:$K$1527)))</f>
        <v/>
      </c>
      <c r="Y1075" s="224" t="b">
        <f t="shared" si="107"/>
        <v>0</v>
      </c>
      <c r="Z1075" s="208"/>
      <c r="AA1075" s="207" t="str">
        <f t="shared" si="104"/>
        <v/>
      </c>
      <c r="AB1075" s="212" t="b">
        <f t="shared" si="108"/>
        <v>0</v>
      </c>
      <c r="AC1075" s="213">
        <f t="shared" si="105"/>
        <v>0</v>
      </c>
      <c r="AD1075" s="298"/>
      <c r="AE1075" s="299"/>
      <c r="AF1075" s="21">
        <f t="shared" si="109"/>
        <v>0</v>
      </c>
    </row>
    <row r="1076" spans="1:32" s="21" customFormat="1" ht="16.5" customHeight="1">
      <c r="A1076" s="22"/>
      <c r="B1076" s="22"/>
      <c r="C1076" s="22"/>
      <c r="D1076" s="115">
        <f t="shared" si="110"/>
        <v>1056</v>
      </c>
      <c r="E1076" s="248" t="str">
        <f t="array" ref="E1076">IF($F1076&lt;&gt;"",INDEX(DropDownLists!$K$10:$K$2516,MATCH($F1076,DropDownLists!$L$10:$L$2516,0)),"")</f>
        <v/>
      </c>
      <c r="F1076" s="116"/>
      <c r="G1076" s="118"/>
      <c r="I1076" s="144"/>
      <c r="J1076" s="141"/>
      <c r="K1076" s="145"/>
      <c r="L1076" s="146"/>
      <c r="M1076" s="195" t="str">
        <f t="array" ref="M1076">IF($L1076&lt;&gt;"",INDEX(DropDownLists!$H$10:$H$2516,MATCH($L1076,DropDownLists!$I$10:$I$2516,0)),"")</f>
        <v/>
      </c>
      <c r="N1076" s="148"/>
      <c r="O1076" s="148"/>
      <c r="P1076" s="146"/>
      <c r="Q1076" s="148" t="s">
        <v>190</v>
      </c>
      <c r="R1076" s="119" t="str">
        <f t="array" ref="R1076">IF(ISNA(VLOOKUP($F1076, AdmittedwithRecentDischarge!$I$28:$I$1527,1,FALSE)),"",MAX(IF((AdmittedwithRecentDischarge!$I$28:$I$1527=$F1076)*(AdmittedwithRecentDischarge!$M$28:$M$1527&lt;=TransferLog!$J1076),AdmittedwithRecentDischarge!$M$28:$M$1527)))</f>
        <v/>
      </c>
      <c r="S1076" s="120" t="str">
        <f t="array" ref="S1076">IF(ISNA(INDEX(AdmittedwithRecentDischarge!$AH$28:$AH$1527,MATCH($F1076&amp;$R1076,AdmittedwithRecentDischarge!$I$28:$I$1527&amp;AdmittedwithRecentDischarge!$M$28:$M$1527,0))),"", IF($R1076&lt;&gt;"",INDEX(AdmittedwithRecentDischarge!$AH$28:$AH$1527,MATCH($F1076&amp;$R1076,AdmittedwithRecentDischarge!$I$28:$I$1527&amp;AdmittedwithRecentDischarge!$M$28:$M$1527,0)),""))</f>
        <v/>
      </c>
      <c r="T1076" s="190">
        <f t="array" ref="T1076">IF(ISNA(INDEX(AdmittedwithRecentDischarge!$I$28:$W$1527, (MATCH($F1076&amp;$R1076,AdmittedwithRecentDischarge!$I$28:$I$1527&amp;AdmittedwithRecentDischarge!$M$28:$M$1527,0)))),"",INDEX(AdmittedwithRecentDischarge!$I$28:$W$1527, (MATCH($F1076&amp;$R1076,AdmittedwithRecentDischarge!$I$28:$I$1527&amp;AdmittedwithRecentDischarge!$M$28:$M$1527,0)),9))</f>
        <v>0</v>
      </c>
      <c r="U1076" s="191">
        <f t="array" ref="U1076">IF(ISNA(INDEX(AdmittedwithRecentDischarge!$I$28:$W$1527, (MATCH($F1076&amp;$R1076,AdmittedwithRecentDischarge!$I$28:$I$1527&amp;AdmittedwithRecentDischarge!$M$28:$M$1527,0)))),"",INDEX(AdmittedwithRecentDischarge!$I$28:$W$1527, (MATCH($F1076&amp;$R1076,AdmittedwithRecentDischarge!$I$28:$I$1527&amp;AdmittedwithRecentDischarge!$M$28:$M$1527,0)),11))</f>
        <v>0</v>
      </c>
      <c r="V1076" s="191">
        <f t="array" ref="V1076">IF(ISNA(INDEX(AdmittedwithRecentDischarge!$I$28:$W$1527, (MATCH($F1076&amp;$R1076,AdmittedwithRecentDischarge!$I$28:$I$1527&amp;AdmittedwithRecentDischarge!$M$28:$M$1527,0)))),"",INDEX(AdmittedwithRecentDischarge!$I$28:$W$1527, (MATCH($F1076&amp;$R1076,AdmittedwithRecentDischarge!$I$28:$I$1527&amp;AdmittedwithRecentDischarge!$M$28:$M$1527,0)),15))</f>
        <v>0</v>
      </c>
      <c r="W1076" s="228" t="b">
        <f t="shared" si="106"/>
        <v>0</v>
      </c>
      <c r="X1076" s="224" t="str">
        <f t="array" ref="X1076">IF(ISNA(VLOOKUP($F1076, AdmittedwithRecentDischarge!$I$28:$I$1527,1,FALSE)),"",MAX(IF((AdmittedwithRecentDischarge!$I$28:$I$1527=$F1076)*(AdmittedwithRecentDischarge!$K$28:$K$1527&lt;=TransferLog!$J1076),AdmittedwithRecentDischarge!$K$28:$K$1527)))</f>
        <v/>
      </c>
      <c r="Y1076" s="224" t="b">
        <f t="shared" si="107"/>
        <v>0</v>
      </c>
      <c r="Z1076" s="208"/>
      <c r="AA1076" s="207" t="str">
        <f t="shared" si="104"/>
        <v/>
      </c>
      <c r="AB1076" s="212" t="b">
        <f t="shared" si="108"/>
        <v>0</v>
      </c>
      <c r="AC1076" s="213">
        <f t="shared" si="105"/>
        <v>0</v>
      </c>
      <c r="AD1076" s="298"/>
      <c r="AE1076" s="299"/>
      <c r="AF1076" s="21">
        <f t="shared" si="109"/>
        <v>0</v>
      </c>
    </row>
    <row r="1077" spans="1:32" s="21" customFormat="1" ht="16.5" customHeight="1">
      <c r="A1077" s="22"/>
      <c r="B1077" s="22"/>
      <c r="C1077" s="22"/>
      <c r="D1077" s="115">
        <f t="shared" si="110"/>
        <v>1057</v>
      </c>
      <c r="E1077" s="248" t="str">
        <f t="array" ref="E1077">IF($F1077&lt;&gt;"",INDEX(DropDownLists!$K$10:$K$2516,MATCH($F1077,DropDownLists!$L$10:$L$2516,0)),"")</f>
        <v/>
      </c>
      <c r="F1077" s="116"/>
      <c r="G1077" s="118"/>
      <c r="I1077" s="144"/>
      <c r="J1077" s="141"/>
      <c r="K1077" s="145"/>
      <c r="L1077" s="146"/>
      <c r="M1077" s="195" t="str">
        <f t="array" ref="M1077">IF($L1077&lt;&gt;"",INDEX(DropDownLists!$H$10:$H$2516,MATCH($L1077,DropDownLists!$I$10:$I$2516,0)),"")</f>
        <v/>
      </c>
      <c r="N1077" s="148"/>
      <c r="O1077" s="148"/>
      <c r="P1077" s="146"/>
      <c r="Q1077" s="148" t="s">
        <v>190</v>
      </c>
      <c r="R1077" s="119" t="str">
        <f t="array" ref="R1077">IF(ISNA(VLOOKUP($F1077, AdmittedwithRecentDischarge!$I$28:$I$1527,1,FALSE)),"",MAX(IF((AdmittedwithRecentDischarge!$I$28:$I$1527=$F1077)*(AdmittedwithRecentDischarge!$M$28:$M$1527&lt;=TransferLog!$J1077),AdmittedwithRecentDischarge!$M$28:$M$1527)))</f>
        <v/>
      </c>
      <c r="S1077" s="120" t="str">
        <f t="array" ref="S1077">IF(ISNA(INDEX(AdmittedwithRecentDischarge!$AH$28:$AH$1527,MATCH($F1077&amp;$R1077,AdmittedwithRecentDischarge!$I$28:$I$1527&amp;AdmittedwithRecentDischarge!$M$28:$M$1527,0))),"", IF($R1077&lt;&gt;"",INDEX(AdmittedwithRecentDischarge!$AH$28:$AH$1527,MATCH($F1077&amp;$R1077,AdmittedwithRecentDischarge!$I$28:$I$1527&amp;AdmittedwithRecentDischarge!$M$28:$M$1527,0)),""))</f>
        <v/>
      </c>
      <c r="T1077" s="190">
        <f t="array" ref="T1077">IF(ISNA(INDEX(AdmittedwithRecentDischarge!$I$28:$W$1527, (MATCH($F1077&amp;$R1077,AdmittedwithRecentDischarge!$I$28:$I$1527&amp;AdmittedwithRecentDischarge!$M$28:$M$1527,0)))),"",INDEX(AdmittedwithRecentDischarge!$I$28:$W$1527, (MATCH($F1077&amp;$R1077,AdmittedwithRecentDischarge!$I$28:$I$1527&amp;AdmittedwithRecentDischarge!$M$28:$M$1527,0)),9))</f>
        <v>0</v>
      </c>
      <c r="U1077" s="191">
        <f t="array" ref="U1077">IF(ISNA(INDEX(AdmittedwithRecentDischarge!$I$28:$W$1527, (MATCH($F1077&amp;$R1077,AdmittedwithRecentDischarge!$I$28:$I$1527&amp;AdmittedwithRecentDischarge!$M$28:$M$1527,0)))),"",INDEX(AdmittedwithRecentDischarge!$I$28:$W$1527, (MATCH($F1077&amp;$R1077,AdmittedwithRecentDischarge!$I$28:$I$1527&amp;AdmittedwithRecentDischarge!$M$28:$M$1527,0)),11))</f>
        <v>0</v>
      </c>
      <c r="V1077" s="191">
        <f t="array" ref="V1077">IF(ISNA(INDEX(AdmittedwithRecentDischarge!$I$28:$W$1527, (MATCH($F1077&amp;$R1077,AdmittedwithRecentDischarge!$I$28:$I$1527&amp;AdmittedwithRecentDischarge!$M$28:$M$1527,0)))),"",INDEX(AdmittedwithRecentDischarge!$I$28:$W$1527, (MATCH($F1077&amp;$R1077,AdmittedwithRecentDischarge!$I$28:$I$1527&amp;AdmittedwithRecentDischarge!$M$28:$M$1527,0)),15))</f>
        <v>0</v>
      </c>
      <c r="W1077" s="228" t="b">
        <f t="shared" si="106"/>
        <v>0</v>
      </c>
      <c r="X1077" s="224" t="str">
        <f t="array" ref="X1077">IF(ISNA(VLOOKUP($F1077, AdmittedwithRecentDischarge!$I$28:$I$1527,1,FALSE)),"",MAX(IF((AdmittedwithRecentDischarge!$I$28:$I$1527=$F1077)*(AdmittedwithRecentDischarge!$K$28:$K$1527&lt;=TransferLog!$J1077),AdmittedwithRecentDischarge!$K$28:$K$1527)))</f>
        <v/>
      </c>
      <c r="Y1077" s="224" t="b">
        <f t="shared" si="107"/>
        <v>0</v>
      </c>
      <c r="Z1077" s="208"/>
      <c r="AA1077" s="207" t="str">
        <f t="shared" si="104"/>
        <v/>
      </c>
      <c r="AB1077" s="212" t="b">
        <f t="shared" si="108"/>
        <v>0</v>
      </c>
      <c r="AC1077" s="213">
        <f t="shared" si="105"/>
        <v>0</v>
      </c>
      <c r="AD1077" s="298"/>
      <c r="AE1077" s="299"/>
      <c r="AF1077" s="21">
        <f t="shared" si="109"/>
        <v>0</v>
      </c>
    </row>
    <row r="1078" spans="1:32" s="21" customFormat="1" ht="16.5" customHeight="1">
      <c r="A1078" s="22"/>
      <c r="B1078" s="22"/>
      <c r="C1078" s="22"/>
      <c r="D1078" s="115">
        <f t="shared" si="110"/>
        <v>1058</v>
      </c>
      <c r="E1078" s="248" t="str">
        <f t="array" ref="E1078">IF($F1078&lt;&gt;"",INDEX(DropDownLists!$K$10:$K$2516,MATCH($F1078,DropDownLists!$L$10:$L$2516,0)),"")</f>
        <v/>
      </c>
      <c r="F1078" s="116"/>
      <c r="G1078" s="118"/>
      <c r="I1078" s="144"/>
      <c r="J1078" s="141"/>
      <c r="K1078" s="145"/>
      <c r="L1078" s="146"/>
      <c r="M1078" s="195" t="str">
        <f t="array" ref="M1078">IF($L1078&lt;&gt;"",INDEX(DropDownLists!$H$10:$H$2516,MATCH($L1078,DropDownLists!$I$10:$I$2516,0)),"")</f>
        <v/>
      </c>
      <c r="N1078" s="148"/>
      <c r="O1078" s="148"/>
      <c r="P1078" s="146"/>
      <c r="Q1078" s="148" t="s">
        <v>190</v>
      </c>
      <c r="R1078" s="119" t="str">
        <f t="array" ref="R1078">IF(ISNA(VLOOKUP($F1078, AdmittedwithRecentDischarge!$I$28:$I$1527,1,FALSE)),"",MAX(IF((AdmittedwithRecentDischarge!$I$28:$I$1527=$F1078)*(AdmittedwithRecentDischarge!$M$28:$M$1527&lt;=TransferLog!$J1078),AdmittedwithRecentDischarge!$M$28:$M$1527)))</f>
        <v/>
      </c>
      <c r="S1078" s="120" t="str">
        <f t="array" ref="S1078">IF(ISNA(INDEX(AdmittedwithRecentDischarge!$AH$28:$AH$1527,MATCH($F1078&amp;$R1078,AdmittedwithRecentDischarge!$I$28:$I$1527&amp;AdmittedwithRecentDischarge!$M$28:$M$1527,0))),"", IF($R1078&lt;&gt;"",INDEX(AdmittedwithRecentDischarge!$AH$28:$AH$1527,MATCH($F1078&amp;$R1078,AdmittedwithRecentDischarge!$I$28:$I$1527&amp;AdmittedwithRecentDischarge!$M$28:$M$1527,0)),""))</f>
        <v/>
      </c>
      <c r="T1078" s="190">
        <f t="array" ref="T1078">IF(ISNA(INDEX(AdmittedwithRecentDischarge!$I$28:$W$1527, (MATCH($F1078&amp;$R1078,AdmittedwithRecentDischarge!$I$28:$I$1527&amp;AdmittedwithRecentDischarge!$M$28:$M$1527,0)))),"",INDEX(AdmittedwithRecentDischarge!$I$28:$W$1527, (MATCH($F1078&amp;$R1078,AdmittedwithRecentDischarge!$I$28:$I$1527&amp;AdmittedwithRecentDischarge!$M$28:$M$1527,0)),9))</f>
        <v>0</v>
      </c>
      <c r="U1078" s="191">
        <f t="array" ref="U1078">IF(ISNA(INDEX(AdmittedwithRecentDischarge!$I$28:$W$1527, (MATCH($F1078&amp;$R1078,AdmittedwithRecentDischarge!$I$28:$I$1527&amp;AdmittedwithRecentDischarge!$M$28:$M$1527,0)))),"",INDEX(AdmittedwithRecentDischarge!$I$28:$W$1527, (MATCH($F1078&amp;$R1078,AdmittedwithRecentDischarge!$I$28:$I$1527&amp;AdmittedwithRecentDischarge!$M$28:$M$1527,0)),11))</f>
        <v>0</v>
      </c>
      <c r="V1078" s="191">
        <f t="array" ref="V1078">IF(ISNA(INDEX(AdmittedwithRecentDischarge!$I$28:$W$1527, (MATCH($F1078&amp;$R1078,AdmittedwithRecentDischarge!$I$28:$I$1527&amp;AdmittedwithRecentDischarge!$M$28:$M$1527,0)))),"",INDEX(AdmittedwithRecentDischarge!$I$28:$W$1527, (MATCH($F1078&amp;$R1078,AdmittedwithRecentDischarge!$I$28:$I$1527&amp;AdmittedwithRecentDischarge!$M$28:$M$1527,0)),15))</f>
        <v>0</v>
      </c>
      <c r="W1078" s="228" t="b">
        <f t="shared" si="106"/>
        <v>0</v>
      </c>
      <c r="X1078" s="224" t="str">
        <f t="array" ref="X1078">IF(ISNA(VLOOKUP($F1078, AdmittedwithRecentDischarge!$I$28:$I$1527,1,FALSE)),"",MAX(IF((AdmittedwithRecentDischarge!$I$28:$I$1527=$F1078)*(AdmittedwithRecentDischarge!$K$28:$K$1527&lt;=TransferLog!$J1078),AdmittedwithRecentDischarge!$K$28:$K$1527)))</f>
        <v/>
      </c>
      <c r="Y1078" s="224" t="b">
        <f t="shared" si="107"/>
        <v>0</v>
      </c>
      <c r="Z1078" s="208"/>
      <c r="AA1078" s="207" t="str">
        <f t="shared" si="104"/>
        <v/>
      </c>
      <c r="AB1078" s="212" t="b">
        <f t="shared" si="108"/>
        <v>0</v>
      </c>
      <c r="AC1078" s="213">
        <f t="shared" si="105"/>
        <v>0</v>
      </c>
      <c r="AD1078" s="298"/>
      <c r="AE1078" s="299"/>
      <c r="AF1078" s="21">
        <f t="shared" si="109"/>
        <v>0</v>
      </c>
    </row>
    <row r="1079" spans="1:32" s="21" customFormat="1" ht="16.5" customHeight="1">
      <c r="A1079" s="22"/>
      <c r="B1079" s="22"/>
      <c r="C1079" s="22"/>
      <c r="D1079" s="115">
        <f t="shared" si="110"/>
        <v>1059</v>
      </c>
      <c r="E1079" s="248" t="str">
        <f t="array" ref="E1079">IF($F1079&lt;&gt;"",INDEX(DropDownLists!$K$10:$K$2516,MATCH($F1079,DropDownLists!$L$10:$L$2516,0)),"")</f>
        <v/>
      </c>
      <c r="F1079" s="116"/>
      <c r="G1079" s="118"/>
      <c r="I1079" s="144"/>
      <c r="J1079" s="141"/>
      <c r="K1079" s="145"/>
      <c r="L1079" s="146"/>
      <c r="M1079" s="195" t="str">
        <f t="array" ref="M1079">IF($L1079&lt;&gt;"",INDEX(DropDownLists!$H$10:$H$2516,MATCH($L1079,DropDownLists!$I$10:$I$2516,0)),"")</f>
        <v/>
      </c>
      <c r="N1079" s="148"/>
      <c r="O1079" s="148"/>
      <c r="P1079" s="146"/>
      <c r="Q1079" s="148" t="s">
        <v>190</v>
      </c>
      <c r="R1079" s="119" t="str">
        <f t="array" ref="R1079">IF(ISNA(VLOOKUP($F1079, AdmittedwithRecentDischarge!$I$28:$I$1527,1,FALSE)),"",MAX(IF((AdmittedwithRecentDischarge!$I$28:$I$1527=$F1079)*(AdmittedwithRecentDischarge!$M$28:$M$1527&lt;=TransferLog!$J1079),AdmittedwithRecentDischarge!$M$28:$M$1527)))</f>
        <v/>
      </c>
      <c r="S1079" s="120" t="str">
        <f t="array" ref="S1079">IF(ISNA(INDEX(AdmittedwithRecentDischarge!$AH$28:$AH$1527,MATCH($F1079&amp;$R1079,AdmittedwithRecentDischarge!$I$28:$I$1527&amp;AdmittedwithRecentDischarge!$M$28:$M$1527,0))),"", IF($R1079&lt;&gt;"",INDEX(AdmittedwithRecentDischarge!$AH$28:$AH$1527,MATCH($F1079&amp;$R1079,AdmittedwithRecentDischarge!$I$28:$I$1527&amp;AdmittedwithRecentDischarge!$M$28:$M$1527,0)),""))</f>
        <v/>
      </c>
      <c r="T1079" s="190">
        <f t="array" ref="T1079">IF(ISNA(INDEX(AdmittedwithRecentDischarge!$I$28:$W$1527, (MATCH($F1079&amp;$R1079,AdmittedwithRecentDischarge!$I$28:$I$1527&amp;AdmittedwithRecentDischarge!$M$28:$M$1527,0)))),"",INDEX(AdmittedwithRecentDischarge!$I$28:$W$1527, (MATCH($F1079&amp;$R1079,AdmittedwithRecentDischarge!$I$28:$I$1527&amp;AdmittedwithRecentDischarge!$M$28:$M$1527,0)),9))</f>
        <v>0</v>
      </c>
      <c r="U1079" s="191">
        <f t="array" ref="U1079">IF(ISNA(INDEX(AdmittedwithRecentDischarge!$I$28:$W$1527, (MATCH($F1079&amp;$R1079,AdmittedwithRecentDischarge!$I$28:$I$1527&amp;AdmittedwithRecentDischarge!$M$28:$M$1527,0)))),"",INDEX(AdmittedwithRecentDischarge!$I$28:$W$1527, (MATCH($F1079&amp;$R1079,AdmittedwithRecentDischarge!$I$28:$I$1527&amp;AdmittedwithRecentDischarge!$M$28:$M$1527,0)),11))</f>
        <v>0</v>
      </c>
      <c r="V1079" s="191">
        <f t="array" ref="V1079">IF(ISNA(INDEX(AdmittedwithRecentDischarge!$I$28:$W$1527, (MATCH($F1079&amp;$R1079,AdmittedwithRecentDischarge!$I$28:$I$1527&amp;AdmittedwithRecentDischarge!$M$28:$M$1527,0)))),"",INDEX(AdmittedwithRecentDischarge!$I$28:$W$1527, (MATCH($F1079&amp;$R1079,AdmittedwithRecentDischarge!$I$28:$I$1527&amp;AdmittedwithRecentDischarge!$M$28:$M$1527,0)),15))</f>
        <v>0</v>
      </c>
      <c r="W1079" s="228" t="b">
        <f t="shared" si="106"/>
        <v>0</v>
      </c>
      <c r="X1079" s="224" t="str">
        <f t="array" ref="X1079">IF(ISNA(VLOOKUP($F1079, AdmittedwithRecentDischarge!$I$28:$I$1527,1,FALSE)),"",MAX(IF((AdmittedwithRecentDischarge!$I$28:$I$1527=$F1079)*(AdmittedwithRecentDischarge!$K$28:$K$1527&lt;=TransferLog!$J1079),AdmittedwithRecentDischarge!$K$28:$K$1527)))</f>
        <v/>
      </c>
      <c r="Y1079" s="224" t="b">
        <f t="shared" si="107"/>
        <v>0</v>
      </c>
      <c r="Z1079" s="208"/>
      <c r="AA1079" s="207" t="str">
        <f t="shared" si="104"/>
        <v/>
      </c>
      <c r="AB1079" s="212" t="b">
        <f t="shared" si="108"/>
        <v>0</v>
      </c>
      <c r="AC1079" s="213">
        <f t="shared" si="105"/>
        <v>0</v>
      </c>
      <c r="AD1079" s="298"/>
      <c r="AE1079" s="299"/>
      <c r="AF1079" s="21">
        <f t="shared" si="109"/>
        <v>0</v>
      </c>
    </row>
    <row r="1080" spans="1:32" s="21" customFormat="1" ht="16.5" customHeight="1">
      <c r="A1080" s="22"/>
      <c r="B1080" s="22"/>
      <c r="C1080" s="22"/>
      <c r="D1080" s="115">
        <f t="shared" si="110"/>
        <v>1060</v>
      </c>
      <c r="E1080" s="248" t="str">
        <f t="array" ref="E1080">IF($F1080&lt;&gt;"",INDEX(DropDownLists!$K$10:$K$2516,MATCH($F1080,DropDownLists!$L$10:$L$2516,0)),"")</f>
        <v/>
      </c>
      <c r="F1080" s="116"/>
      <c r="G1080" s="118"/>
      <c r="I1080" s="144"/>
      <c r="J1080" s="141"/>
      <c r="K1080" s="145"/>
      <c r="L1080" s="146"/>
      <c r="M1080" s="195" t="str">
        <f t="array" ref="M1080">IF($L1080&lt;&gt;"",INDEX(DropDownLists!$H$10:$H$2516,MATCH($L1080,DropDownLists!$I$10:$I$2516,0)),"")</f>
        <v/>
      </c>
      <c r="N1080" s="148"/>
      <c r="O1080" s="148"/>
      <c r="P1080" s="146"/>
      <c r="Q1080" s="148" t="s">
        <v>190</v>
      </c>
      <c r="R1080" s="119" t="str">
        <f t="array" ref="R1080">IF(ISNA(VLOOKUP($F1080, AdmittedwithRecentDischarge!$I$28:$I$1527,1,FALSE)),"",MAX(IF((AdmittedwithRecentDischarge!$I$28:$I$1527=$F1080)*(AdmittedwithRecentDischarge!$M$28:$M$1527&lt;=TransferLog!$J1080),AdmittedwithRecentDischarge!$M$28:$M$1527)))</f>
        <v/>
      </c>
      <c r="S1080" s="120" t="str">
        <f t="array" ref="S1080">IF(ISNA(INDEX(AdmittedwithRecentDischarge!$AH$28:$AH$1527,MATCH($F1080&amp;$R1080,AdmittedwithRecentDischarge!$I$28:$I$1527&amp;AdmittedwithRecentDischarge!$M$28:$M$1527,0))),"", IF($R1080&lt;&gt;"",INDEX(AdmittedwithRecentDischarge!$AH$28:$AH$1527,MATCH($F1080&amp;$R1080,AdmittedwithRecentDischarge!$I$28:$I$1527&amp;AdmittedwithRecentDischarge!$M$28:$M$1527,0)),""))</f>
        <v/>
      </c>
      <c r="T1080" s="190">
        <f t="array" ref="T1080">IF(ISNA(INDEX(AdmittedwithRecentDischarge!$I$28:$W$1527, (MATCH($F1080&amp;$R1080,AdmittedwithRecentDischarge!$I$28:$I$1527&amp;AdmittedwithRecentDischarge!$M$28:$M$1527,0)))),"",INDEX(AdmittedwithRecentDischarge!$I$28:$W$1527, (MATCH($F1080&amp;$R1080,AdmittedwithRecentDischarge!$I$28:$I$1527&amp;AdmittedwithRecentDischarge!$M$28:$M$1527,0)),9))</f>
        <v>0</v>
      </c>
      <c r="U1080" s="191">
        <f t="array" ref="U1080">IF(ISNA(INDEX(AdmittedwithRecentDischarge!$I$28:$W$1527, (MATCH($F1080&amp;$R1080,AdmittedwithRecentDischarge!$I$28:$I$1527&amp;AdmittedwithRecentDischarge!$M$28:$M$1527,0)))),"",INDEX(AdmittedwithRecentDischarge!$I$28:$W$1527, (MATCH($F1080&amp;$R1080,AdmittedwithRecentDischarge!$I$28:$I$1527&amp;AdmittedwithRecentDischarge!$M$28:$M$1527,0)),11))</f>
        <v>0</v>
      </c>
      <c r="V1080" s="191">
        <f t="array" ref="V1080">IF(ISNA(INDEX(AdmittedwithRecentDischarge!$I$28:$W$1527, (MATCH($F1080&amp;$R1080,AdmittedwithRecentDischarge!$I$28:$I$1527&amp;AdmittedwithRecentDischarge!$M$28:$M$1527,0)))),"",INDEX(AdmittedwithRecentDischarge!$I$28:$W$1527, (MATCH($F1080&amp;$R1080,AdmittedwithRecentDischarge!$I$28:$I$1527&amp;AdmittedwithRecentDischarge!$M$28:$M$1527,0)),15))</f>
        <v>0</v>
      </c>
      <c r="W1080" s="228" t="b">
        <f t="shared" si="106"/>
        <v>0</v>
      </c>
      <c r="X1080" s="224" t="str">
        <f t="array" ref="X1080">IF(ISNA(VLOOKUP($F1080, AdmittedwithRecentDischarge!$I$28:$I$1527,1,FALSE)),"",MAX(IF((AdmittedwithRecentDischarge!$I$28:$I$1527=$F1080)*(AdmittedwithRecentDischarge!$K$28:$K$1527&lt;=TransferLog!$J1080),AdmittedwithRecentDischarge!$K$28:$K$1527)))</f>
        <v/>
      </c>
      <c r="Y1080" s="224" t="b">
        <f t="shared" si="107"/>
        <v>0</v>
      </c>
      <c r="Z1080" s="208"/>
      <c r="AA1080" s="207" t="str">
        <f t="shared" si="104"/>
        <v/>
      </c>
      <c r="AB1080" s="212" t="b">
        <f t="shared" si="108"/>
        <v>0</v>
      </c>
      <c r="AC1080" s="213">
        <f t="shared" si="105"/>
        <v>0</v>
      </c>
      <c r="AD1080" s="298"/>
      <c r="AE1080" s="299"/>
      <c r="AF1080" s="21">
        <f t="shared" si="109"/>
        <v>0</v>
      </c>
    </row>
    <row r="1081" spans="1:32" s="21" customFormat="1" ht="16.5" customHeight="1">
      <c r="A1081" s="22"/>
      <c r="B1081" s="22"/>
      <c r="C1081" s="22"/>
      <c r="D1081" s="115">
        <f t="shared" si="110"/>
        <v>1061</v>
      </c>
      <c r="E1081" s="248" t="str">
        <f t="array" ref="E1081">IF($F1081&lt;&gt;"",INDEX(DropDownLists!$K$10:$K$2516,MATCH($F1081,DropDownLists!$L$10:$L$2516,0)),"")</f>
        <v/>
      </c>
      <c r="F1081" s="116"/>
      <c r="G1081" s="118"/>
      <c r="I1081" s="144"/>
      <c r="J1081" s="141"/>
      <c r="K1081" s="145"/>
      <c r="L1081" s="146"/>
      <c r="M1081" s="195" t="str">
        <f t="array" ref="M1081">IF($L1081&lt;&gt;"",INDEX(DropDownLists!$H$10:$H$2516,MATCH($L1081,DropDownLists!$I$10:$I$2516,0)),"")</f>
        <v/>
      </c>
      <c r="N1081" s="148"/>
      <c r="O1081" s="148"/>
      <c r="P1081" s="146"/>
      <c r="Q1081" s="148" t="s">
        <v>190</v>
      </c>
      <c r="R1081" s="119" t="str">
        <f t="array" ref="R1081">IF(ISNA(VLOOKUP($F1081, AdmittedwithRecentDischarge!$I$28:$I$1527,1,FALSE)),"",MAX(IF((AdmittedwithRecentDischarge!$I$28:$I$1527=$F1081)*(AdmittedwithRecentDischarge!$M$28:$M$1527&lt;=TransferLog!$J1081),AdmittedwithRecentDischarge!$M$28:$M$1527)))</f>
        <v/>
      </c>
      <c r="S1081" s="120" t="str">
        <f t="array" ref="S1081">IF(ISNA(INDEX(AdmittedwithRecentDischarge!$AH$28:$AH$1527,MATCH($F1081&amp;$R1081,AdmittedwithRecentDischarge!$I$28:$I$1527&amp;AdmittedwithRecentDischarge!$M$28:$M$1527,0))),"", IF($R1081&lt;&gt;"",INDEX(AdmittedwithRecentDischarge!$AH$28:$AH$1527,MATCH($F1081&amp;$R1081,AdmittedwithRecentDischarge!$I$28:$I$1527&amp;AdmittedwithRecentDischarge!$M$28:$M$1527,0)),""))</f>
        <v/>
      </c>
      <c r="T1081" s="190">
        <f t="array" ref="T1081">IF(ISNA(INDEX(AdmittedwithRecentDischarge!$I$28:$W$1527, (MATCH($F1081&amp;$R1081,AdmittedwithRecentDischarge!$I$28:$I$1527&amp;AdmittedwithRecentDischarge!$M$28:$M$1527,0)))),"",INDEX(AdmittedwithRecentDischarge!$I$28:$W$1527, (MATCH($F1081&amp;$R1081,AdmittedwithRecentDischarge!$I$28:$I$1527&amp;AdmittedwithRecentDischarge!$M$28:$M$1527,0)),9))</f>
        <v>0</v>
      </c>
      <c r="U1081" s="191">
        <f t="array" ref="U1081">IF(ISNA(INDEX(AdmittedwithRecentDischarge!$I$28:$W$1527, (MATCH($F1081&amp;$R1081,AdmittedwithRecentDischarge!$I$28:$I$1527&amp;AdmittedwithRecentDischarge!$M$28:$M$1527,0)))),"",INDEX(AdmittedwithRecentDischarge!$I$28:$W$1527, (MATCH($F1081&amp;$R1081,AdmittedwithRecentDischarge!$I$28:$I$1527&amp;AdmittedwithRecentDischarge!$M$28:$M$1527,0)),11))</f>
        <v>0</v>
      </c>
      <c r="V1081" s="191">
        <f t="array" ref="V1081">IF(ISNA(INDEX(AdmittedwithRecentDischarge!$I$28:$W$1527, (MATCH($F1081&amp;$R1081,AdmittedwithRecentDischarge!$I$28:$I$1527&amp;AdmittedwithRecentDischarge!$M$28:$M$1527,0)))),"",INDEX(AdmittedwithRecentDischarge!$I$28:$W$1527, (MATCH($F1081&amp;$R1081,AdmittedwithRecentDischarge!$I$28:$I$1527&amp;AdmittedwithRecentDischarge!$M$28:$M$1527,0)),15))</f>
        <v>0</v>
      </c>
      <c r="W1081" s="228" t="b">
        <f t="shared" si="106"/>
        <v>0</v>
      </c>
      <c r="X1081" s="224" t="str">
        <f t="array" ref="X1081">IF(ISNA(VLOOKUP($F1081, AdmittedwithRecentDischarge!$I$28:$I$1527,1,FALSE)),"",MAX(IF((AdmittedwithRecentDischarge!$I$28:$I$1527=$F1081)*(AdmittedwithRecentDischarge!$K$28:$K$1527&lt;=TransferLog!$J1081),AdmittedwithRecentDischarge!$K$28:$K$1527)))</f>
        <v/>
      </c>
      <c r="Y1081" s="224" t="b">
        <f t="shared" si="107"/>
        <v>0</v>
      </c>
      <c r="Z1081" s="208"/>
      <c r="AA1081" s="207" t="str">
        <f t="shared" si="104"/>
        <v/>
      </c>
      <c r="AB1081" s="212" t="b">
        <f t="shared" si="108"/>
        <v>0</v>
      </c>
      <c r="AC1081" s="213">
        <f t="shared" si="105"/>
        <v>0</v>
      </c>
      <c r="AD1081" s="298"/>
      <c r="AE1081" s="299"/>
      <c r="AF1081" s="21">
        <f t="shared" si="109"/>
        <v>0</v>
      </c>
    </row>
    <row r="1082" spans="1:32" s="21" customFormat="1" ht="16.5" customHeight="1">
      <c r="A1082" s="22"/>
      <c r="B1082" s="22"/>
      <c r="C1082" s="22"/>
      <c r="D1082" s="115">
        <f t="shared" si="110"/>
        <v>1062</v>
      </c>
      <c r="E1082" s="248" t="str">
        <f t="array" ref="E1082">IF($F1082&lt;&gt;"",INDEX(DropDownLists!$K$10:$K$2516,MATCH($F1082,DropDownLists!$L$10:$L$2516,0)),"")</f>
        <v/>
      </c>
      <c r="F1082" s="116"/>
      <c r="G1082" s="118"/>
      <c r="I1082" s="144"/>
      <c r="J1082" s="141"/>
      <c r="K1082" s="145"/>
      <c r="L1082" s="146"/>
      <c r="M1082" s="195" t="str">
        <f t="array" ref="M1082">IF($L1082&lt;&gt;"",INDEX(DropDownLists!$H$10:$H$2516,MATCH($L1082,DropDownLists!$I$10:$I$2516,0)),"")</f>
        <v/>
      </c>
      <c r="N1082" s="148"/>
      <c r="O1082" s="148"/>
      <c r="P1082" s="146"/>
      <c r="Q1082" s="148" t="s">
        <v>190</v>
      </c>
      <c r="R1082" s="119" t="str">
        <f t="array" ref="R1082">IF(ISNA(VLOOKUP($F1082, AdmittedwithRecentDischarge!$I$28:$I$1527,1,FALSE)),"",MAX(IF((AdmittedwithRecentDischarge!$I$28:$I$1527=$F1082)*(AdmittedwithRecentDischarge!$M$28:$M$1527&lt;=TransferLog!$J1082),AdmittedwithRecentDischarge!$M$28:$M$1527)))</f>
        <v/>
      </c>
      <c r="S1082" s="120" t="str">
        <f t="array" ref="S1082">IF(ISNA(INDEX(AdmittedwithRecentDischarge!$AH$28:$AH$1527,MATCH($F1082&amp;$R1082,AdmittedwithRecentDischarge!$I$28:$I$1527&amp;AdmittedwithRecentDischarge!$M$28:$M$1527,0))),"", IF($R1082&lt;&gt;"",INDEX(AdmittedwithRecentDischarge!$AH$28:$AH$1527,MATCH($F1082&amp;$R1082,AdmittedwithRecentDischarge!$I$28:$I$1527&amp;AdmittedwithRecentDischarge!$M$28:$M$1527,0)),""))</f>
        <v/>
      </c>
      <c r="T1082" s="190">
        <f t="array" ref="T1082">IF(ISNA(INDEX(AdmittedwithRecentDischarge!$I$28:$W$1527, (MATCH($F1082&amp;$R1082,AdmittedwithRecentDischarge!$I$28:$I$1527&amp;AdmittedwithRecentDischarge!$M$28:$M$1527,0)))),"",INDEX(AdmittedwithRecentDischarge!$I$28:$W$1527, (MATCH($F1082&amp;$R1082,AdmittedwithRecentDischarge!$I$28:$I$1527&amp;AdmittedwithRecentDischarge!$M$28:$M$1527,0)),9))</f>
        <v>0</v>
      </c>
      <c r="U1082" s="191">
        <f t="array" ref="U1082">IF(ISNA(INDEX(AdmittedwithRecentDischarge!$I$28:$W$1527, (MATCH($F1082&amp;$R1082,AdmittedwithRecentDischarge!$I$28:$I$1527&amp;AdmittedwithRecentDischarge!$M$28:$M$1527,0)))),"",INDEX(AdmittedwithRecentDischarge!$I$28:$W$1527, (MATCH($F1082&amp;$R1082,AdmittedwithRecentDischarge!$I$28:$I$1527&amp;AdmittedwithRecentDischarge!$M$28:$M$1527,0)),11))</f>
        <v>0</v>
      </c>
      <c r="V1082" s="191">
        <f t="array" ref="V1082">IF(ISNA(INDEX(AdmittedwithRecentDischarge!$I$28:$W$1527, (MATCH($F1082&amp;$R1082,AdmittedwithRecentDischarge!$I$28:$I$1527&amp;AdmittedwithRecentDischarge!$M$28:$M$1527,0)))),"",INDEX(AdmittedwithRecentDischarge!$I$28:$W$1527, (MATCH($F1082&amp;$R1082,AdmittedwithRecentDischarge!$I$28:$I$1527&amp;AdmittedwithRecentDischarge!$M$28:$M$1527,0)),15))</f>
        <v>0</v>
      </c>
      <c r="W1082" s="228" t="b">
        <f t="shared" si="106"/>
        <v>0</v>
      </c>
      <c r="X1082" s="224" t="str">
        <f t="array" ref="X1082">IF(ISNA(VLOOKUP($F1082, AdmittedwithRecentDischarge!$I$28:$I$1527,1,FALSE)),"",MAX(IF((AdmittedwithRecentDischarge!$I$28:$I$1527=$F1082)*(AdmittedwithRecentDischarge!$K$28:$K$1527&lt;=TransferLog!$J1082),AdmittedwithRecentDischarge!$K$28:$K$1527)))</f>
        <v/>
      </c>
      <c r="Y1082" s="224" t="b">
        <f t="shared" si="107"/>
        <v>0</v>
      </c>
      <c r="Z1082" s="208"/>
      <c r="AA1082" s="207" t="str">
        <f t="shared" si="104"/>
        <v/>
      </c>
      <c r="AB1082" s="212" t="b">
        <f t="shared" si="108"/>
        <v>0</v>
      </c>
      <c r="AC1082" s="213">
        <f t="shared" si="105"/>
        <v>0</v>
      </c>
      <c r="AD1082" s="298"/>
      <c r="AE1082" s="299"/>
      <c r="AF1082" s="21">
        <f t="shared" si="109"/>
        <v>0</v>
      </c>
    </row>
    <row r="1083" spans="1:32" s="21" customFormat="1" ht="16.5" customHeight="1">
      <c r="A1083" s="22"/>
      <c r="B1083" s="22"/>
      <c r="C1083" s="22"/>
      <c r="D1083" s="115">
        <f t="shared" si="110"/>
        <v>1063</v>
      </c>
      <c r="E1083" s="248" t="str">
        <f t="array" ref="E1083">IF($F1083&lt;&gt;"",INDEX(DropDownLists!$K$10:$K$2516,MATCH($F1083,DropDownLists!$L$10:$L$2516,0)),"")</f>
        <v/>
      </c>
      <c r="F1083" s="116"/>
      <c r="G1083" s="118"/>
      <c r="I1083" s="144"/>
      <c r="J1083" s="141"/>
      <c r="K1083" s="145"/>
      <c r="L1083" s="146"/>
      <c r="M1083" s="195" t="str">
        <f t="array" ref="M1083">IF($L1083&lt;&gt;"",INDEX(DropDownLists!$H$10:$H$2516,MATCH($L1083,DropDownLists!$I$10:$I$2516,0)),"")</f>
        <v/>
      </c>
      <c r="N1083" s="148"/>
      <c r="O1083" s="148"/>
      <c r="P1083" s="146"/>
      <c r="Q1083" s="148" t="s">
        <v>190</v>
      </c>
      <c r="R1083" s="119" t="str">
        <f t="array" ref="R1083">IF(ISNA(VLOOKUP($F1083, AdmittedwithRecentDischarge!$I$28:$I$1527,1,FALSE)),"",MAX(IF((AdmittedwithRecentDischarge!$I$28:$I$1527=$F1083)*(AdmittedwithRecentDischarge!$M$28:$M$1527&lt;=TransferLog!$J1083),AdmittedwithRecentDischarge!$M$28:$M$1527)))</f>
        <v/>
      </c>
      <c r="S1083" s="120" t="str">
        <f t="array" ref="S1083">IF(ISNA(INDEX(AdmittedwithRecentDischarge!$AH$28:$AH$1527,MATCH($F1083&amp;$R1083,AdmittedwithRecentDischarge!$I$28:$I$1527&amp;AdmittedwithRecentDischarge!$M$28:$M$1527,0))),"", IF($R1083&lt;&gt;"",INDEX(AdmittedwithRecentDischarge!$AH$28:$AH$1527,MATCH($F1083&amp;$R1083,AdmittedwithRecentDischarge!$I$28:$I$1527&amp;AdmittedwithRecentDischarge!$M$28:$M$1527,0)),""))</f>
        <v/>
      </c>
      <c r="T1083" s="190">
        <f t="array" ref="T1083">IF(ISNA(INDEX(AdmittedwithRecentDischarge!$I$28:$W$1527, (MATCH($F1083&amp;$R1083,AdmittedwithRecentDischarge!$I$28:$I$1527&amp;AdmittedwithRecentDischarge!$M$28:$M$1527,0)))),"",INDEX(AdmittedwithRecentDischarge!$I$28:$W$1527, (MATCH($F1083&amp;$R1083,AdmittedwithRecentDischarge!$I$28:$I$1527&amp;AdmittedwithRecentDischarge!$M$28:$M$1527,0)),9))</f>
        <v>0</v>
      </c>
      <c r="U1083" s="191">
        <f t="array" ref="U1083">IF(ISNA(INDEX(AdmittedwithRecentDischarge!$I$28:$W$1527, (MATCH($F1083&amp;$R1083,AdmittedwithRecentDischarge!$I$28:$I$1527&amp;AdmittedwithRecentDischarge!$M$28:$M$1527,0)))),"",INDEX(AdmittedwithRecentDischarge!$I$28:$W$1527, (MATCH($F1083&amp;$R1083,AdmittedwithRecentDischarge!$I$28:$I$1527&amp;AdmittedwithRecentDischarge!$M$28:$M$1527,0)),11))</f>
        <v>0</v>
      </c>
      <c r="V1083" s="191">
        <f t="array" ref="V1083">IF(ISNA(INDEX(AdmittedwithRecentDischarge!$I$28:$W$1527, (MATCH($F1083&amp;$R1083,AdmittedwithRecentDischarge!$I$28:$I$1527&amp;AdmittedwithRecentDischarge!$M$28:$M$1527,0)))),"",INDEX(AdmittedwithRecentDischarge!$I$28:$W$1527, (MATCH($F1083&amp;$R1083,AdmittedwithRecentDischarge!$I$28:$I$1527&amp;AdmittedwithRecentDischarge!$M$28:$M$1527,0)),15))</f>
        <v>0</v>
      </c>
      <c r="W1083" s="228" t="b">
        <f t="shared" si="106"/>
        <v>0</v>
      </c>
      <c r="X1083" s="224" t="str">
        <f t="array" ref="X1083">IF(ISNA(VLOOKUP($F1083, AdmittedwithRecentDischarge!$I$28:$I$1527,1,FALSE)),"",MAX(IF((AdmittedwithRecentDischarge!$I$28:$I$1527=$F1083)*(AdmittedwithRecentDischarge!$K$28:$K$1527&lt;=TransferLog!$J1083),AdmittedwithRecentDischarge!$K$28:$K$1527)))</f>
        <v/>
      </c>
      <c r="Y1083" s="224" t="b">
        <f t="shared" si="107"/>
        <v>0</v>
      </c>
      <c r="Z1083" s="208"/>
      <c r="AA1083" s="207" t="str">
        <f t="shared" si="104"/>
        <v/>
      </c>
      <c r="AB1083" s="212" t="b">
        <f t="shared" si="108"/>
        <v>0</v>
      </c>
      <c r="AC1083" s="213">
        <f t="shared" si="105"/>
        <v>0</v>
      </c>
      <c r="AD1083" s="298"/>
      <c r="AE1083" s="299"/>
      <c r="AF1083" s="21">
        <f t="shared" si="109"/>
        <v>0</v>
      </c>
    </row>
    <row r="1084" spans="1:32" s="21" customFormat="1" ht="16.5" customHeight="1">
      <c r="A1084" s="22"/>
      <c r="B1084" s="22"/>
      <c r="C1084" s="22"/>
      <c r="D1084" s="115">
        <f t="shared" si="110"/>
        <v>1064</v>
      </c>
      <c r="E1084" s="248" t="str">
        <f t="array" ref="E1084">IF($F1084&lt;&gt;"",INDEX(DropDownLists!$K$10:$K$2516,MATCH($F1084,DropDownLists!$L$10:$L$2516,0)),"")</f>
        <v/>
      </c>
      <c r="F1084" s="116"/>
      <c r="G1084" s="118"/>
      <c r="I1084" s="144"/>
      <c r="J1084" s="141"/>
      <c r="K1084" s="145"/>
      <c r="L1084" s="146"/>
      <c r="M1084" s="195" t="str">
        <f t="array" ref="M1084">IF($L1084&lt;&gt;"",INDEX(DropDownLists!$H$10:$H$2516,MATCH($L1084,DropDownLists!$I$10:$I$2516,0)),"")</f>
        <v/>
      </c>
      <c r="N1084" s="148"/>
      <c r="O1084" s="148"/>
      <c r="P1084" s="146"/>
      <c r="Q1084" s="148" t="s">
        <v>190</v>
      </c>
      <c r="R1084" s="119" t="str">
        <f t="array" ref="R1084">IF(ISNA(VLOOKUP($F1084, AdmittedwithRecentDischarge!$I$28:$I$1527,1,FALSE)),"",MAX(IF((AdmittedwithRecentDischarge!$I$28:$I$1527=$F1084)*(AdmittedwithRecentDischarge!$M$28:$M$1527&lt;=TransferLog!$J1084),AdmittedwithRecentDischarge!$M$28:$M$1527)))</f>
        <v/>
      </c>
      <c r="S1084" s="120" t="str">
        <f t="array" ref="S1084">IF(ISNA(INDEX(AdmittedwithRecentDischarge!$AH$28:$AH$1527,MATCH($F1084&amp;$R1084,AdmittedwithRecentDischarge!$I$28:$I$1527&amp;AdmittedwithRecentDischarge!$M$28:$M$1527,0))),"", IF($R1084&lt;&gt;"",INDEX(AdmittedwithRecentDischarge!$AH$28:$AH$1527,MATCH($F1084&amp;$R1084,AdmittedwithRecentDischarge!$I$28:$I$1527&amp;AdmittedwithRecentDischarge!$M$28:$M$1527,0)),""))</f>
        <v/>
      </c>
      <c r="T1084" s="190">
        <f t="array" ref="T1084">IF(ISNA(INDEX(AdmittedwithRecentDischarge!$I$28:$W$1527, (MATCH($F1084&amp;$R1084,AdmittedwithRecentDischarge!$I$28:$I$1527&amp;AdmittedwithRecentDischarge!$M$28:$M$1527,0)))),"",INDEX(AdmittedwithRecentDischarge!$I$28:$W$1527, (MATCH($F1084&amp;$R1084,AdmittedwithRecentDischarge!$I$28:$I$1527&amp;AdmittedwithRecentDischarge!$M$28:$M$1527,0)),9))</f>
        <v>0</v>
      </c>
      <c r="U1084" s="191">
        <f t="array" ref="U1084">IF(ISNA(INDEX(AdmittedwithRecentDischarge!$I$28:$W$1527, (MATCH($F1084&amp;$R1084,AdmittedwithRecentDischarge!$I$28:$I$1527&amp;AdmittedwithRecentDischarge!$M$28:$M$1527,0)))),"",INDEX(AdmittedwithRecentDischarge!$I$28:$W$1527, (MATCH($F1084&amp;$R1084,AdmittedwithRecentDischarge!$I$28:$I$1527&amp;AdmittedwithRecentDischarge!$M$28:$M$1527,0)),11))</f>
        <v>0</v>
      </c>
      <c r="V1084" s="191">
        <f t="array" ref="V1084">IF(ISNA(INDEX(AdmittedwithRecentDischarge!$I$28:$W$1527, (MATCH($F1084&amp;$R1084,AdmittedwithRecentDischarge!$I$28:$I$1527&amp;AdmittedwithRecentDischarge!$M$28:$M$1527,0)))),"",INDEX(AdmittedwithRecentDischarge!$I$28:$W$1527, (MATCH($F1084&amp;$R1084,AdmittedwithRecentDischarge!$I$28:$I$1527&amp;AdmittedwithRecentDischarge!$M$28:$M$1527,0)),15))</f>
        <v>0</v>
      </c>
      <c r="W1084" s="228" t="b">
        <f t="shared" si="106"/>
        <v>0</v>
      </c>
      <c r="X1084" s="224" t="str">
        <f t="array" ref="X1084">IF(ISNA(VLOOKUP($F1084, AdmittedwithRecentDischarge!$I$28:$I$1527,1,FALSE)),"",MAX(IF((AdmittedwithRecentDischarge!$I$28:$I$1527=$F1084)*(AdmittedwithRecentDischarge!$K$28:$K$1527&lt;=TransferLog!$J1084),AdmittedwithRecentDischarge!$K$28:$K$1527)))</f>
        <v/>
      </c>
      <c r="Y1084" s="224" t="b">
        <f t="shared" si="107"/>
        <v>0</v>
      </c>
      <c r="Z1084" s="208"/>
      <c r="AA1084" s="207" t="str">
        <f t="shared" si="104"/>
        <v/>
      </c>
      <c r="AB1084" s="212" t="b">
        <f t="shared" si="108"/>
        <v>0</v>
      </c>
      <c r="AC1084" s="213">
        <f t="shared" si="105"/>
        <v>0</v>
      </c>
      <c r="AD1084" s="298"/>
      <c r="AE1084" s="299"/>
      <c r="AF1084" s="21">
        <f t="shared" si="109"/>
        <v>0</v>
      </c>
    </row>
    <row r="1085" spans="1:32" s="21" customFormat="1" ht="16.5" customHeight="1">
      <c r="A1085" s="22"/>
      <c r="B1085" s="22"/>
      <c r="C1085" s="22"/>
      <c r="D1085" s="115">
        <f t="shared" si="110"/>
        <v>1065</v>
      </c>
      <c r="E1085" s="248" t="str">
        <f t="array" ref="E1085">IF($F1085&lt;&gt;"",INDEX(DropDownLists!$K$10:$K$2516,MATCH($F1085,DropDownLists!$L$10:$L$2516,0)),"")</f>
        <v/>
      </c>
      <c r="F1085" s="116"/>
      <c r="G1085" s="118"/>
      <c r="I1085" s="144"/>
      <c r="J1085" s="141"/>
      <c r="K1085" s="145"/>
      <c r="L1085" s="146"/>
      <c r="M1085" s="195" t="str">
        <f t="array" ref="M1085">IF($L1085&lt;&gt;"",INDEX(DropDownLists!$H$10:$H$2516,MATCH($L1085,DropDownLists!$I$10:$I$2516,0)),"")</f>
        <v/>
      </c>
      <c r="N1085" s="148"/>
      <c r="O1085" s="148"/>
      <c r="P1085" s="146"/>
      <c r="Q1085" s="148" t="s">
        <v>190</v>
      </c>
      <c r="R1085" s="119" t="str">
        <f t="array" ref="R1085">IF(ISNA(VLOOKUP($F1085, AdmittedwithRecentDischarge!$I$28:$I$1527,1,FALSE)),"",MAX(IF((AdmittedwithRecentDischarge!$I$28:$I$1527=$F1085)*(AdmittedwithRecentDischarge!$M$28:$M$1527&lt;=TransferLog!$J1085),AdmittedwithRecentDischarge!$M$28:$M$1527)))</f>
        <v/>
      </c>
      <c r="S1085" s="120" t="str">
        <f t="array" ref="S1085">IF(ISNA(INDEX(AdmittedwithRecentDischarge!$AH$28:$AH$1527,MATCH($F1085&amp;$R1085,AdmittedwithRecentDischarge!$I$28:$I$1527&amp;AdmittedwithRecentDischarge!$M$28:$M$1527,0))),"", IF($R1085&lt;&gt;"",INDEX(AdmittedwithRecentDischarge!$AH$28:$AH$1527,MATCH($F1085&amp;$R1085,AdmittedwithRecentDischarge!$I$28:$I$1527&amp;AdmittedwithRecentDischarge!$M$28:$M$1527,0)),""))</f>
        <v/>
      </c>
      <c r="T1085" s="190">
        <f t="array" ref="T1085">IF(ISNA(INDEX(AdmittedwithRecentDischarge!$I$28:$W$1527, (MATCH($F1085&amp;$R1085,AdmittedwithRecentDischarge!$I$28:$I$1527&amp;AdmittedwithRecentDischarge!$M$28:$M$1527,0)))),"",INDEX(AdmittedwithRecentDischarge!$I$28:$W$1527, (MATCH($F1085&amp;$R1085,AdmittedwithRecentDischarge!$I$28:$I$1527&amp;AdmittedwithRecentDischarge!$M$28:$M$1527,0)),9))</f>
        <v>0</v>
      </c>
      <c r="U1085" s="191">
        <f t="array" ref="U1085">IF(ISNA(INDEX(AdmittedwithRecentDischarge!$I$28:$W$1527, (MATCH($F1085&amp;$R1085,AdmittedwithRecentDischarge!$I$28:$I$1527&amp;AdmittedwithRecentDischarge!$M$28:$M$1527,0)))),"",INDEX(AdmittedwithRecentDischarge!$I$28:$W$1527, (MATCH($F1085&amp;$R1085,AdmittedwithRecentDischarge!$I$28:$I$1527&amp;AdmittedwithRecentDischarge!$M$28:$M$1527,0)),11))</f>
        <v>0</v>
      </c>
      <c r="V1085" s="191">
        <f t="array" ref="V1085">IF(ISNA(INDEX(AdmittedwithRecentDischarge!$I$28:$W$1527, (MATCH($F1085&amp;$R1085,AdmittedwithRecentDischarge!$I$28:$I$1527&amp;AdmittedwithRecentDischarge!$M$28:$M$1527,0)))),"",INDEX(AdmittedwithRecentDischarge!$I$28:$W$1527, (MATCH($F1085&amp;$R1085,AdmittedwithRecentDischarge!$I$28:$I$1527&amp;AdmittedwithRecentDischarge!$M$28:$M$1527,0)),15))</f>
        <v>0</v>
      </c>
      <c r="W1085" s="228" t="b">
        <f t="shared" si="106"/>
        <v>0</v>
      </c>
      <c r="X1085" s="224" t="str">
        <f t="array" ref="X1085">IF(ISNA(VLOOKUP($F1085, AdmittedwithRecentDischarge!$I$28:$I$1527,1,FALSE)),"",MAX(IF((AdmittedwithRecentDischarge!$I$28:$I$1527=$F1085)*(AdmittedwithRecentDischarge!$K$28:$K$1527&lt;=TransferLog!$J1085),AdmittedwithRecentDischarge!$K$28:$K$1527)))</f>
        <v/>
      </c>
      <c r="Y1085" s="224" t="b">
        <f t="shared" si="107"/>
        <v>0</v>
      </c>
      <c r="Z1085" s="208"/>
      <c r="AA1085" s="207" t="str">
        <f t="shared" si="104"/>
        <v/>
      </c>
      <c r="AB1085" s="212" t="b">
        <f t="shared" si="108"/>
        <v>0</v>
      </c>
      <c r="AC1085" s="213">
        <f t="shared" si="105"/>
        <v>0</v>
      </c>
      <c r="AD1085" s="298"/>
      <c r="AE1085" s="299"/>
      <c r="AF1085" s="21">
        <f t="shared" si="109"/>
        <v>0</v>
      </c>
    </row>
    <row r="1086" spans="1:32" s="21" customFormat="1" ht="16.5" customHeight="1">
      <c r="A1086" s="22"/>
      <c r="B1086" s="22"/>
      <c r="C1086" s="22"/>
      <c r="D1086" s="115">
        <f t="shared" si="110"/>
        <v>1066</v>
      </c>
      <c r="E1086" s="248" t="str">
        <f t="array" ref="E1086">IF($F1086&lt;&gt;"",INDEX(DropDownLists!$K$10:$K$2516,MATCH($F1086,DropDownLists!$L$10:$L$2516,0)),"")</f>
        <v/>
      </c>
      <c r="F1086" s="116"/>
      <c r="G1086" s="118"/>
      <c r="I1086" s="144"/>
      <c r="J1086" s="141"/>
      <c r="K1086" s="145"/>
      <c r="L1086" s="146"/>
      <c r="M1086" s="195" t="str">
        <f t="array" ref="M1086">IF($L1086&lt;&gt;"",INDEX(DropDownLists!$H$10:$H$2516,MATCH($L1086,DropDownLists!$I$10:$I$2516,0)),"")</f>
        <v/>
      </c>
      <c r="N1086" s="148"/>
      <c r="O1086" s="148"/>
      <c r="P1086" s="146"/>
      <c r="Q1086" s="148" t="s">
        <v>190</v>
      </c>
      <c r="R1086" s="119" t="str">
        <f t="array" ref="R1086">IF(ISNA(VLOOKUP($F1086, AdmittedwithRecentDischarge!$I$28:$I$1527,1,FALSE)),"",MAX(IF((AdmittedwithRecentDischarge!$I$28:$I$1527=$F1086)*(AdmittedwithRecentDischarge!$M$28:$M$1527&lt;=TransferLog!$J1086),AdmittedwithRecentDischarge!$M$28:$M$1527)))</f>
        <v/>
      </c>
      <c r="S1086" s="120" t="str">
        <f t="array" ref="S1086">IF(ISNA(INDEX(AdmittedwithRecentDischarge!$AH$28:$AH$1527,MATCH($F1086&amp;$R1086,AdmittedwithRecentDischarge!$I$28:$I$1527&amp;AdmittedwithRecentDischarge!$M$28:$M$1527,0))),"", IF($R1086&lt;&gt;"",INDEX(AdmittedwithRecentDischarge!$AH$28:$AH$1527,MATCH($F1086&amp;$R1086,AdmittedwithRecentDischarge!$I$28:$I$1527&amp;AdmittedwithRecentDischarge!$M$28:$M$1527,0)),""))</f>
        <v/>
      </c>
      <c r="T1086" s="190">
        <f t="array" ref="T1086">IF(ISNA(INDEX(AdmittedwithRecentDischarge!$I$28:$W$1527, (MATCH($F1086&amp;$R1086,AdmittedwithRecentDischarge!$I$28:$I$1527&amp;AdmittedwithRecentDischarge!$M$28:$M$1527,0)))),"",INDEX(AdmittedwithRecentDischarge!$I$28:$W$1527, (MATCH($F1086&amp;$R1086,AdmittedwithRecentDischarge!$I$28:$I$1527&amp;AdmittedwithRecentDischarge!$M$28:$M$1527,0)),9))</f>
        <v>0</v>
      </c>
      <c r="U1086" s="191">
        <f t="array" ref="U1086">IF(ISNA(INDEX(AdmittedwithRecentDischarge!$I$28:$W$1527, (MATCH($F1086&amp;$R1086,AdmittedwithRecentDischarge!$I$28:$I$1527&amp;AdmittedwithRecentDischarge!$M$28:$M$1527,0)))),"",INDEX(AdmittedwithRecentDischarge!$I$28:$W$1527, (MATCH($F1086&amp;$R1086,AdmittedwithRecentDischarge!$I$28:$I$1527&amp;AdmittedwithRecentDischarge!$M$28:$M$1527,0)),11))</f>
        <v>0</v>
      </c>
      <c r="V1086" s="191">
        <f t="array" ref="V1086">IF(ISNA(INDEX(AdmittedwithRecentDischarge!$I$28:$W$1527, (MATCH($F1086&amp;$R1086,AdmittedwithRecentDischarge!$I$28:$I$1527&amp;AdmittedwithRecentDischarge!$M$28:$M$1527,0)))),"",INDEX(AdmittedwithRecentDischarge!$I$28:$W$1527, (MATCH($F1086&amp;$R1086,AdmittedwithRecentDischarge!$I$28:$I$1527&amp;AdmittedwithRecentDischarge!$M$28:$M$1527,0)),15))</f>
        <v>0</v>
      </c>
      <c r="W1086" s="228" t="b">
        <f t="shared" si="106"/>
        <v>0</v>
      </c>
      <c r="X1086" s="224" t="str">
        <f t="array" ref="X1086">IF(ISNA(VLOOKUP($F1086, AdmittedwithRecentDischarge!$I$28:$I$1527,1,FALSE)),"",MAX(IF((AdmittedwithRecentDischarge!$I$28:$I$1527=$F1086)*(AdmittedwithRecentDischarge!$K$28:$K$1527&lt;=TransferLog!$J1086),AdmittedwithRecentDischarge!$K$28:$K$1527)))</f>
        <v/>
      </c>
      <c r="Y1086" s="224" t="b">
        <f t="shared" si="107"/>
        <v>0</v>
      </c>
      <c r="Z1086" s="208"/>
      <c r="AA1086" s="207" t="str">
        <f t="shared" si="104"/>
        <v/>
      </c>
      <c r="AB1086" s="212" t="b">
        <f t="shared" si="108"/>
        <v>0</v>
      </c>
      <c r="AC1086" s="213">
        <f t="shared" si="105"/>
        <v>0</v>
      </c>
      <c r="AD1086" s="298"/>
      <c r="AE1086" s="299"/>
      <c r="AF1086" s="21">
        <f t="shared" si="109"/>
        <v>0</v>
      </c>
    </row>
    <row r="1087" spans="1:32" s="21" customFormat="1" ht="16.5" customHeight="1">
      <c r="A1087" s="22"/>
      <c r="B1087" s="22"/>
      <c r="C1087" s="22"/>
      <c r="D1087" s="115">
        <f t="shared" si="110"/>
        <v>1067</v>
      </c>
      <c r="E1087" s="248" t="str">
        <f t="array" ref="E1087">IF($F1087&lt;&gt;"",INDEX(DropDownLists!$K$10:$K$2516,MATCH($F1087,DropDownLists!$L$10:$L$2516,0)),"")</f>
        <v/>
      </c>
      <c r="F1087" s="116"/>
      <c r="G1087" s="118"/>
      <c r="I1087" s="144"/>
      <c r="J1087" s="141"/>
      <c r="K1087" s="145"/>
      <c r="L1087" s="146"/>
      <c r="M1087" s="195" t="str">
        <f t="array" ref="M1087">IF($L1087&lt;&gt;"",INDEX(DropDownLists!$H$10:$H$2516,MATCH($L1087,DropDownLists!$I$10:$I$2516,0)),"")</f>
        <v/>
      </c>
      <c r="N1087" s="148"/>
      <c r="O1087" s="148"/>
      <c r="P1087" s="146"/>
      <c r="Q1087" s="148" t="s">
        <v>190</v>
      </c>
      <c r="R1087" s="119" t="str">
        <f t="array" ref="R1087">IF(ISNA(VLOOKUP($F1087, AdmittedwithRecentDischarge!$I$28:$I$1527,1,FALSE)),"",MAX(IF((AdmittedwithRecentDischarge!$I$28:$I$1527=$F1087)*(AdmittedwithRecentDischarge!$M$28:$M$1527&lt;=TransferLog!$J1087),AdmittedwithRecentDischarge!$M$28:$M$1527)))</f>
        <v/>
      </c>
      <c r="S1087" s="120" t="str">
        <f t="array" ref="S1087">IF(ISNA(INDEX(AdmittedwithRecentDischarge!$AH$28:$AH$1527,MATCH($F1087&amp;$R1087,AdmittedwithRecentDischarge!$I$28:$I$1527&amp;AdmittedwithRecentDischarge!$M$28:$M$1527,0))),"", IF($R1087&lt;&gt;"",INDEX(AdmittedwithRecentDischarge!$AH$28:$AH$1527,MATCH($F1087&amp;$R1087,AdmittedwithRecentDischarge!$I$28:$I$1527&amp;AdmittedwithRecentDischarge!$M$28:$M$1527,0)),""))</f>
        <v/>
      </c>
      <c r="T1087" s="190">
        <f t="array" ref="T1087">IF(ISNA(INDEX(AdmittedwithRecentDischarge!$I$28:$W$1527, (MATCH($F1087&amp;$R1087,AdmittedwithRecentDischarge!$I$28:$I$1527&amp;AdmittedwithRecentDischarge!$M$28:$M$1527,0)))),"",INDEX(AdmittedwithRecentDischarge!$I$28:$W$1527, (MATCH($F1087&amp;$R1087,AdmittedwithRecentDischarge!$I$28:$I$1527&amp;AdmittedwithRecentDischarge!$M$28:$M$1527,0)),9))</f>
        <v>0</v>
      </c>
      <c r="U1087" s="191">
        <f t="array" ref="U1087">IF(ISNA(INDEX(AdmittedwithRecentDischarge!$I$28:$W$1527, (MATCH($F1087&amp;$R1087,AdmittedwithRecentDischarge!$I$28:$I$1527&amp;AdmittedwithRecentDischarge!$M$28:$M$1527,0)))),"",INDEX(AdmittedwithRecentDischarge!$I$28:$W$1527, (MATCH($F1087&amp;$R1087,AdmittedwithRecentDischarge!$I$28:$I$1527&amp;AdmittedwithRecentDischarge!$M$28:$M$1527,0)),11))</f>
        <v>0</v>
      </c>
      <c r="V1087" s="191">
        <f t="array" ref="V1087">IF(ISNA(INDEX(AdmittedwithRecentDischarge!$I$28:$W$1527, (MATCH($F1087&amp;$R1087,AdmittedwithRecentDischarge!$I$28:$I$1527&amp;AdmittedwithRecentDischarge!$M$28:$M$1527,0)))),"",INDEX(AdmittedwithRecentDischarge!$I$28:$W$1527, (MATCH($F1087&amp;$R1087,AdmittedwithRecentDischarge!$I$28:$I$1527&amp;AdmittedwithRecentDischarge!$M$28:$M$1527,0)),15))</f>
        <v>0</v>
      </c>
      <c r="W1087" s="228" t="b">
        <f t="shared" si="106"/>
        <v>0</v>
      </c>
      <c r="X1087" s="224" t="str">
        <f t="array" ref="X1087">IF(ISNA(VLOOKUP($F1087, AdmittedwithRecentDischarge!$I$28:$I$1527,1,FALSE)),"",MAX(IF((AdmittedwithRecentDischarge!$I$28:$I$1527=$F1087)*(AdmittedwithRecentDischarge!$K$28:$K$1527&lt;=TransferLog!$J1087),AdmittedwithRecentDischarge!$K$28:$K$1527)))</f>
        <v/>
      </c>
      <c r="Y1087" s="224" t="b">
        <f t="shared" si="107"/>
        <v>0</v>
      </c>
      <c r="Z1087" s="208"/>
      <c r="AA1087" s="207" t="str">
        <f t="shared" si="104"/>
        <v/>
      </c>
      <c r="AB1087" s="212" t="b">
        <f t="shared" si="108"/>
        <v>0</v>
      </c>
      <c r="AC1087" s="213">
        <f t="shared" si="105"/>
        <v>0</v>
      </c>
      <c r="AD1087" s="298"/>
      <c r="AE1087" s="299"/>
      <c r="AF1087" s="21">
        <f t="shared" si="109"/>
        <v>0</v>
      </c>
    </row>
    <row r="1088" spans="1:32" s="21" customFormat="1" ht="16.5" customHeight="1">
      <c r="A1088" s="22"/>
      <c r="B1088" s="22"/>
      <c r="C1088" s="22"/>
      <c r="D1088" s="115">
        <f t="shared" si="110"/>
        <v>1068</v>
      </c>
      <c r="E1088" s="248" t="str">
        <f t="array" ref="E1088">IF($F1088&lt;&gt;"",INDEX(DropDownLists!$K$10:$K$2516,MATCH($F1088,DropDownLists!$L$10:$L$2516,0)),"")</f>
        <v/>
      </c>
      <c r="F1088" s="116"/>
      <c r="G1088" s="118"/>
      <c r="I1088" s="144"/>
      <c r="J1088" s="141"/>
      <c r="K1088" s="145"/>
      <c r="L1088" s="146"/>
      <c r="M1088" s="195" t="str">
        <f t="array" ref="M1088">IF($L1088&lt;&gt;"",INDEX(DropDownLists!$H$10:$H$2516,MATCH($L1088,DropDownLists!$I$10:$I$2516,0)),"")</f>
        <v/>
      </c>
      <c r="N1088" s="148"/>
      <c r="O1088" s="148"/>
      <c r="P1088" s="146"/>
      <c r="Q1088" s="148" t="s">
        <v>190</v>
      </c>
      <c r="R1088" s="119" t="str">
        <f t="array" ref="R1088">IF(ISNA(VLOOKUP($F1088, AdmittedwithRecentDischarge!$I$28:$I$1527,1,FALSE)),"",MAX(IF((AdmittedwithRecentDischarge!$I$28:$I$1527=$F1088)*(AdmittedwithRecentDischarge!$M$28:$M$1527&lt;=TransferLog!$J1088),AdmittedwithRecentDischarge!$M$28:$M$1527)))</f>
        <v/>
      </c>
      <c r="S1088" s="120" t="str">
        <f t="array" ref="S1088">IF(ISNA(INDEX(AdmittedwithRecentDischarge!$AH$28:$AH$1527,MATCH($F1088&amp;$R1088,AdmittedwithRecentDischarge!$I$28:$I$1527&amp;AdmittedwithRecentDischarge!$M$28:$M$1527,0))),"", IF($R1088&lt;&gt;"",INDEX(AdmittedwithRecentDischarge!$AH$28:$AH$1527,MATCH($F1088&amp;$R1088,AdmittedwithRecentDischarge!$I$28:$I$1527&amp;AdmittedwithRecentDischarge!$M$28:$M$1527,0)),""))</f>
        <v/>
      </c>
      <c r="T1088" s="190">
        <f t="array" ref="T1088">IF(ISNA(INDEX(AdmittedwithRecentDischarge!$I$28:$W$1527, (MATCH($F1088&amp;$R1088,AdmittedwithRecentDischarge!$I$28:$I$1527&amp;AdmittedwithRecentDischarge!$M$28:$M$1527,0)))),"",INDEX(AdmittedwithRecentDischarge!$I$28:$W$1527, (MATCH($F1088&amp;$R1088,AdmittedwithRecentDischarge!$I$28:$I$1527&amp;AdmittedwithRecentDischarge!$M$28:$M$1527,0)),9))</f>
        <v>0</v>
      </c>
      <c r="U1088" s="191">
        <f t="array" ref="U1088">IF(ISNA(INDEX(AdmittedwithRecentDischarge!$I$28:$W$1527, (MATCH($F1088&amp;$R1088,AdmittedwithRecentDischarge!$I$28:$I$1527&amp;AdmittedwithRecentDischarge!$M$28:$M$1527,0)))),"",INDEX(AdmittedwithRecentDischarge!$I$28:$W$1527, (MATCH($F1088&amp;$R1088,AdmittedwithRecentDischarge!$I$28:$I$1527&amp;AdmittedwithRecentDischarge!$M$28:$M$1527,0)),11))</f>
        <v>0</v>
      </c>
      <c r="V1088" s="191">
        <f t="array" ref="V1088">IF(ISNA(INDEX(AdmittedwithRecentDischarge!$I$28:$W$1527, (MATCH($F1088&amp;$R1088,AdmittedwithRecentDischarge!$I$28:$I$1527&amp;AdmittedwithRecentDischarge!$M$28:$M$1527,0)))),"",INDEX(AdmittedwithRecentDischarge!$I$28:$W$1527, (MATCH($F1088&amp;$R1088,AdmittedwithRecentDischarge!$I$28:$I$1527&amp;AdmittedwithRecentDischarge!$M$28:$M$1527,0)),15))</f>
        <v>0</v>
      </c>
      <c r="W1088" s="228" t="b">
        <f t="shared" si="106"/>
        <v>0</v>
      </c>
      <c r="X1088" s="224" t="str">
        <f t="array" ref="X1088">IF(ISNA(VLOOKUP($F1088, AdmittedwithRecentDischarge!$I$28:$I$1527,1,FALSE)),"",MAX(IF((AdmittedwithRecentDischarge!$I$28:$I$1527=$F1088)*(AdmittedwithRecentDischarge!$K$28:$K$1527&lt;=TransferLog!$J1088),AdmittedwithRecentDischarge!$K$28:$K$1527)))</f>
        <v/>
      </c>
      <c r="Y1088" s="224" t="b">
        <f t="shared" si="107"/>
        <v>0</v>
      </c>
      <c r="Z1088" s="208"/>
      <c r="AA1088" s="207" t="str">
        <f t="shared" si="104"/>
        <v/>
      </c>
      <c r="AB1088" s="212" t="b">
        <f t="shared" si="108"/>
        <v>0</v>
      </c>
      <c r="AC1088" s="213">
        <f t="shared" si="105"/>
        <v>0</v>
      </c>
      <c r="AD1088" s="298"/>
      <c r="AE1088" s="299"/>
      <c r="AF1088" s="21">
        <f t="shared" si="109"/>
        <v>0</v>
      </c>
    </row>
    <row r="1089" spans="1:32" s="21" customFormat="1" ht="16.5" customHeight="1">
      <c r="A1089" s="22"/>
      <c r="B1089" s="22"/>
      <c r="C1089" s="22"/>
      <c r="D1089" s="115">
        <f t="shared" si="110"/>
        <v>1069</v>
      </c>
      <c r="E1089" s="248" t="str">
        <f t="array" ref="E1089">IF($F1089&lt;&gt;"",INDEX(DropDownLists!$K$10:$K$2516,MATCH($F1089,DropDownLists!$L$10:$L$2516,0)),"")</f>
        <v/>
      </c>
      <c r="F1089" s="116"/>
      <c r="G1089" s="118"/>
      <c r="I1089" s="144"/>
      <c r="J1089" s="141"/>
      <c r="K1089" s="145"/>
      <c r="L1089" s="146"/>
      <c r="M1089" s="195" t="str">
        <f t="array" ref="M1089">IF($L1089&lt;&gt;"",INDEX(DropDownLists!$H$10:$H$2516,MATCH($L1089,DropDownLists!$I$10:$I$2516,0)),"")</f>
        <v/>
      </c>
      <c r="N1089" s="148"/>
      <c r="O1089" s="148"/>
      <c r="P1089" s="146"/>
      <c r="Q1089" s="148" t="s">
        <v>190</v>
      </c>
      <c r="R1089" s="119" t="str">
        <f t="array" ref="R1089">IF(ISNA(VLOOKUP($F1089, AdmittedwithRecentDischarge!$I$28:$I$1527,1,FALSE)),"",MAX(IF((AdmittedwithRecentDischarge!$I$28:$I$1527=$F1089)*(AdmittedwithRecentDischarge!$M$28:$M$1527&lt;=TransferLog!$J1089),AdmittedwithRecentDischarge!$M$28:$M$1527)))</f>
        <v/>
      </c>
      <c r="S1089" s="120" t="str">
        <f t="array" ref="S1089">IF(ISNA(INDEX(AdmittedwithRecentDischarge!$AH$28:$AH$1527,MATCH($F1089&amp;$R1089,AdmittedwithRecentDischarge!$I$28:$I$1527&amp;AdmittedwithRecentDischarge!$M$28:$M$1527,0))),"", IF($R1089&lt;&gt;"",INDEX(AdmittedwithRecentDischarge!$AH$28:$AH$1527,MATCH($F1089&amp;$R1089,AdmittedwithRecentDischarge!$I$28:$I$1527&amp;AdmittedwithRecentDischarge!$M$28:$M$1527,0)),""))</f>
        <v/>
      </c>
      <c r="T1089" s="190">
        <f t="array" ref="T1089">IF(ISNA(INDEX(AdmittedwithRecentDischarge!$I$28:$W$1527, (MATCH($F1089&amp;$R1089,AdmittedwithRecentDischarge!$I$28:$I$1527&amp;AdmittedwithRecentDischarge!$M$28:$M$1527,0)))),"",INDEX(AdmittedwithRecentDischarge!$I$28:$W$1527, (MATCH($F1089&amp;$R1089,AdmittedwithRecentDischarge!$I$28:$I$1527&amp;AdmittedwithRecentDischarge!$M$28:$M$1527,0)),9))</f>
        <v>0</v>
      </c>
      <c r="U1089" s="191">
        <f t="array" ref="U1089">IF(ISNA(INDEX(AdmittedwithRecentDischarge!$I$28:$W$1527, (MATCH($F1089&amp;$R1089,AdmittedwithRecentDischarge!$I$28:$I$1527&amp;AdmittedwithRecentDischarge!$M$28:$M$1527,0)))),"",INDEX(AdmittedwithRecentDischarge!$I$28:$W$1527, (MATCH($F1089&amp;$R1089,AdmittedwithRecentDischarge!$I$28:$I$1527&amp;AdmittedwithRecentDischarge!$M$28:$M$1527,0)),11))</f>
        <v>0</v>
      </c>
      <c r="V1089" s="191">
        <f t="array" ref="V1089">IF(ISNA(INDEX(AdmittedwithRecentDischarge!$I$28:$W$1527, (MATCH($F1089&amp;$R1089,AdmittedwithRecentDischarge!$I$28:$I$1527&amp;AdmittedwithRecentDischarge!$M$28:$M$1527,0)))),"",INDEX(AdmittedwithRecentDischarge!$I$28:$W$1527, (MATCH($F1089&amp;$R1089,AdmittedwithRecentDischarge!$I$28:$I$1527&amp;AdmittedwithRecentDischarge!$M$28:$M$1527,0)),15))</f>
        <v>0</v>
      </c>
      <c r="W1089" s="228" t="b">
        <f t="shared" si="106"/>
        <v>0</v>
      </c>
      <c r="X1089" s="224" t="str">
        <f t="array" ref="X1089">IF(ISNA(VLOOKUP($F1089, AdmittedwithRecentDischarge!$I$28:$I$1527,1,FALSE)),"",MAX(IF((AdmittedwithRecentDischarge!$I$28:$I$1527=$F1089)*(AdmittedwithRecentDischarge!$K$28:$K$1527&lt;=TransferLog!$J1089),AdmittedwithRecentDischarge!$K$28:$K$1527)))</f>
        <v/>
      </c>
      <c r="Y1089" s="224" t="b">
        <f t="shared" si="107"/>
        <v>0</v>
      </c>
      <c r="Z1089" s="208"/>
      <c r="AA1089" s="207" t="str">
        <f t="shared" si="104"/>
        <v/>
      </c>
      <c r="AB1089" s="212" t="b">
        <f t="shared" si="108"/>
        <v>0</v>
      </c>
      <c r="AC1089" s="213">
        <f t="shared" si="105"/>
        <v>0</v>
      </c>
      <c r="AD1089" s="298"/>
      <c r="AE1089" s="299"/>
      <c r="AF1089" s="21">
        <f t="shared" si="109"/>
        <v>0</v>
      </c>
    </row>
    <row r="1090" spans="1:32" s="21" customFormat="1" ht="16.5" customHeight="1">
      <c r="A1090" s="22"/>
      <c r="B1090" s="22"/>
      <c r="C1090" s="22"/>
      <c r="D1090" s="115">
        <f t="shared" si="110"/>
        <v>1070</v>
      </c>
      <c r="E1090" s="248" t="str">
        <f t="array" ref="E1090">IF($F1090&lt;&gt;"",INDEX(DropDownLists!$K$10:$K$2516,MATCH($F1090,DropDownLists!$L$10:$L$2516,0)),"")</f>
        <v/>
      </c>
      <c r="F1090" s="116"/>
      <c r="G1090" s="118"/>
      <c r="I1090" s="144"/>
      <c r="J1090" s="141"/>
      <c r="K1090" s="145"/>
      <c r="L1090" s="146"/>
      <c r="M1090" s="195" t="str">
        <f t="array" ref="M1090">IF($L1090&lt;&gt;"",INDEX(DropDownLists!$H$10:$H$2516,MATCH($L1090,DropDownLists!$I$10:$I$2516,0)),"")</f>
        <v/>
      </c>
      <c r="N1090" s="148"/>
      <c r="O1090" s="148"/>
      <c r="P1090" s="146"/>
      <c r="Q1090" s="148" t="s">
        <v>190</v>
      </c>
      <c r="R1090" s="119" t="str">
        <f t="array" ref="R1090">IF(ISNA(VLOOKUP($F1090, AdmittedwithRecentDischarge!$I$28:$I$1527,1,FALSE)),"",MAX(IF((AdmittedwithRecentDischarge!$I$28:$I$1527=$F1090)*(AdmittedwithRecentDischarge!$M$28:$M$1527&lt;=TransferLog!$J1090),AdmittedwithRecentDischarge!$M$28:$M$1527)))</f>
        <v/>
      </c>
      <c r="S1090" s="120" t="str">
        <f t="array" ref="S1090">IF(ISNA(INDEX(AdmittedwithRecentDischarge!$AH$28:$AH$1527,MATCH($F1090&amp;$R1090,AdmittedwithRecentDischarge!$I$28:$I$1527&amp;AdmittedwithRecentDischarge!$M$28:$M$1527,0))),"", IF($R1090&lt;&gt;"",INDEX(AdmittedwithRecentDischarge!$AH$28:$AH$1527,MATCH($F1090&amp;$R1090,AdmittedwithRecentDischarge!$I$28:$I$1527&amp;AdmittedwithRecentDischarge!$M$28:$M$1527,0)),""))</f>
        <v/>
      </c>
      <c r="T1090" s="190">
        <f t="array" ref="T1090">IF(ISNA(INDEX(AdmittedwithRecentDischarge!$I$28:$W$1527, (MATCH($F1090&amp;$R1090,AdmittedwithRecentDischarge!$I$28:$I$1527&amp;AdmittedwithRecentDischarge!$M$28:$M$1527,0)))),"",INDEX(AdmittedwithRecentDischarge!$I$28:$W$1527, (MATCH($F1090&amp;$R1090,AdmittedwithRecentDischarge!$I$28:$I$1527&amp;AdmittedwithRecentDischarge!$M$28:$M$1527,0)),9))</f>
        <v>0</v>
      </c>
      <c r="U1090" s="191">
        <f t="array" ref="U1090">IF(ISNA(INDEX(AdmittedwithRecentDischarge!$I$28:$W$1527, (MATCH($F1090&amp;$R1090,AdmittedwithRecentDischarge!$I$28:$I$1527&amp;AdmittedwithRecentDischarge!$M$28:$M$1527,0)))),"",INDEX(AdmittedwithRecentDischarge!$I$28:$W$1527, (MATCH($F1090&amp;$R1090,AdmittedwithRecentDischarge!$I$28:$I$1527&amp;AdmittedwithRecentDischarge!$M$28:$M$1527,0)),11))</f>
        <v>0</v>
      </c>
      <c r="V1090" s="191">
        <f t="array" ref="V1090">IF(ISNA(INDEX(AdmittedwithRecentDischarge!$I$28:$W$1527, (MATCH($F1090&amp;$R1090,AdmittedwithRecentDischarge!$I$28:$I$1527&amp;AdmittedwithRecentDischarge!$M$28:$M$1527,0)))),"",INDEX(AdmittedwithRecentDischarge!$I$28:$W$1527, (MATCH($F1090&amp;$R1090,AdmittedwithRecentDischarge!$I$28:$I$1527&amp;AdmittedwithRecentDischarge!$M$28:$M$1527,0)),15))</f>
        <v>0</v>
      </c>
      <c r="W1090" s="228" t="b">
        <f t="shared" si="106"/>
        <v>0</v>
      </c>
      <c r="X1090" s="224" t="str">
        <f t="array" ref="X1090">IF(ISNA(VLOOKUP($F1090, AdmittedwithRecentDischarge!$I$28:$I$1527,1,FALSE)),"",MAX(IF((AdmittedwithRecentDischarge!$I$28:$I$1527=$F1090)*(AdmittedwithRecentDischarge!$K$28:$K$1527&lt;=TransferLog!$J1090),AdmittedwithRecentDischarge!$K$28:$K$1527)))</f>
        <v/>
      </c>
      <c r="Y1090" s="224" t="b">
        <f t="shared" si="107"/>
        <v>0</v>
      </c>
      <c r="Z1090" s="208"/>
      <c r="AA1090" s="207" t="str">
        <f t="shared" si="104"/>
        <v/>
      </c>
      <c r="AB1090" s="212" t="b">
        <f t="shared" si="108"/>
        <v>0</v>
      </c>
      <c r="AC1090" s="213">
        <f t="shared" si="105"/>
        <v>0</v>
      </c>
      <c r="AD1090" s="298"/>
      <c r="AE1090" s="299"/>
      <c r="AF1090" s="21">
        <f t="shared" si="109"/>
        <v>0</v>
      </c>
    </row>
    <row r="1091" spans="1:32" s="21" customFormat="1" ht="16.5" customHeight="1">
      <c r="A1091" s="22"/>
      <c r="B1091" s="22"/>
      <c r="C1091" s="22"/>
      <c r="D1091" s="115">
        <f t="shared" si="110"/>
        <v>1071</v>
      </c>
      <c r="E1091" s="248" t="str">
        <f t="array" ref="E1091">IF($F1091&lt;&gt;"",INDEX(DropDownLists!$K$10:$K$2516,MATCH($F1091,DropDownLists!$L$10:$L$2516,0)),"")</f>
        <v/>
      </c>
      <c r="F1091" s="116"/>
      <c r="G1091" s="118"/>
      <c r="I1091" s="144"/>
      <c r="J1091" s="141"/>
      <c r="K1091" s="145"/>
      <c r="L1091" s="146"/>
      <c r="M1091" s="195" t="str">
        <f t="array" ref="M1091">IF($L1091&lt;&gt;"",INDEX(DropDownLists!$H$10:$H$2516,MATCH($L1091,DropDownLists!$I$10:$I$2516,0)),"")</f>
        <v/>
      </c>
      <c r="N1091" s="148"/>
      <c r="O1091" s="148"/>
      <c r="P1091" s="146"/>
      <c r="Q1091" s="148" t="s">
        <v>190</v>
      </c>
      <c r="R1091" s="119" t="str">
        <f t="array" ref="R1091">IF(ISNA(VLOOKUP($F1091, AdmittedwithRecentDischarge!$I$28:$I$1527,1,FALSE)),"",MAX(IF((AdmittedwithRecentDischarge!$I$28:$I$1527=$F1091)*(AdmittedwithRecentDischarge!$M$28:$M$1527&lt;=TransferLog!$J1091),AdmittedwithRecentDischarge!$M$28:$M$1527)))</f>
        <v/>
      </c>
      <c r="S1091" s="120" t="str">
        <f t="array" ref="S1091">IF(ISNA(INDEX(AdmittedwithRecentDischarge!$AH$28:$AH$1527,MATCH($F1091&amp;$R1091,AdmittedwithRecentDischarge!$I$28:$I$1527&amp;AdmittedwithRecentDischarge!$M$28:$M$1527,0))),"", IF($R1091&lt;&gt;"",INDEX(AdmittedwithRecentDischarge!$AH$28:$AH$1527,MATCH($F1091&amp;$R1091,AdmittedwithRecentDischarge!$I$28:$I$1527&amp;AdmittedwithRecentDischarge!$M$28:$M$1527,0)),""))</f>
        <v/>
      </c>
      <c r="T1091" s="190">
        <f t="array" ref="T1091">IF(ISNA(INDEX(AdmittedwithRecentDischarge!$I$28:$W$1527, (MATCH($F1091&amp;$R1091,AdmittedwithRecentDischarge!$I$28:$I$1527&amp;AdmittedwithRecentDischarge!$M$28:$M$1527,0)))),"",INDEX(AdmittedwithRecentDischarge!$I$28:$W$1527, (MATCH($F1091&amp;$R1091,AdmittedwithRecentDischarge!$I$28:$I$1527&amp;AdmittedwithRecentDischarge!$M$28:$M$1527,0)),9))</f>
        <v>0</v>
      </c>
      <c r="U1091" s="191">
        <f t="array" ref="U1091">IF(ISNA(INDEX(AdmittedwithRecentDischarge!$I$28:$W$1527, (MATCH($F1091&amp;$R1091,AdmittedwithRecentDischarge!$I$28:$I$1527&amp;AdmittedwithRecentDischarge!$M$28:$M$1527,0)))),"",INDEX(AdmittedwithRecentDischarge!$I$28:$W$1527, (MATCH($F1091&amp;$R1091,AdmittedwithRecentDischarge!$I$28:$I$1527&amp;AdmittedwithRecentDischarge!$M$28:$M$1527,0)),11))</f>
        <v>0</v>
      </c>
      <c r="V1091" s="191">
        <f t="array" ref="V1091">IF(ISNA(INDEX(AdmittedwithRecentDischarge!$I$28:$W$1527, (MATCH($F1091&amp;$R1091,AdmittedwithRecentDischarge!$I$28:$I$1527&amp;AdmittedwithRecentDischarge!$M$28:$M$1527,0)))),"",INDEX(AdmittedwithRecentDischarge!$I$28:$W$1527, (MATCH($F1091&amp;$R1091,AdmittedwithRecentDischarge!$I$28:$I$1527&amp;AdmittedwithRecentDischarge!$M$28:$M$1527,0)),15))</f>
        <v>0</v>
      </c>
      <c r="W1091" s="228" t="b">
        <f t="shared" si="106"/>
        <v>0</v>
      </c>
      <c r="X1091" s="224" t="str">
        <f t="array" ref="X1091">IF(ISNA(VLOOKUP($F1091, AdmittedwithRecentDischarge!$I$28:$I$1527,1,FALSE)),"",MAX(IF((AdmittedwithRecentDischarge!$I$28:$I$1527=$F1091)*(AdmittedwithRecentDischarge!$K$28:$K$1527&lt;=TransferLog!$J1091),AdmittedwithRecentDischarge!$K$28:$K$1527)))</f>
        <v/>
      </c>
      <c r="Y1091" s="224" t="b">
        <f t="shared" si="107"/>
        <v>0</v>
      </c>
      <c r="Z1091" s="208"/>
      <c r="AA1091" s="207" t="str">
        <f t="shared" si="104"/>
        <v/>
      </c>
      <c r="AB1091" s="212" t="b">
        <f t="shared" si="108"/>
        <v>0</v>
      </c>
      <c r="AC1091" s="213">
        <f t="shared" si="105"/>
        <v>0</v>
      </c>
      <c r="AD1091" s="298"/>
      <c r="AE1091" s="299"/>
      <c r="AF1091" s="21">
        <f t="shared" si="109"/>
        <v>0</v>
      </c>
    </row>
    <row r="1092" spans="1:32" s="21" customFormat="1" ht="16.5" customHeight="1">
      <c r="A1092" s="22"/>
      <c r="B1092" s="22"/>
      <c r="C1092" s="22"/>
      <c r="D1092" s="115">
        <f t="shared" si="110"/>
        <v>1072</v>
      </c>
      <c r="E1092" s="248" t="str">
        <f t="array" ref="E1092">IF($F1092&lt;&gt;"",INDEX(DropDownLists!$K$10:$K$2516,MATCH($F1092,DropDownLists!$L$10:$L$2516,0)),"")</f>
        <v/>
      </c>
      <c r="F1092" s="116"/>
      <c r="G1092" s="118"/>
      <c r="I1092" s="144"/>
      <c r="J1092" s="141"/>
      <c r="K1092" s="145"/>
      <c r="L1092" s="146"/>
      <c r="M1092" s="195" t="str">
        <f t="array" ref="M1092">IF($L1092&lt;&gt;"",INDEX(DropDownLists!$H$10:$H$2516,MATCH($L1092,DropDownLists!$I$10:$I$2516,0)),"")</f>
        <v/>
      </c>
      <c r="N1092" s="148"/>
      <c r="O1092" s="148"/>
      <c r="P1092" s="146"/>
      <c r="Q1092" s="148" t="s">
        <v>190</v>
      </c>
      <c r="R1092" s="119" t="str">
        <f t="array" ref="R1092">IF(ISNA(VLOOKUP($F1092, AdmittedwithRecentDischarge!$I$28:$I$1527,1,FALSE)),"",MAX(IF((AdmittedwithRecentDischarge!$I$28:$I$1527=$F1092)*(AdmittedwithRecentDischarge!$M$28:$M$1527&lt;=TransferLog!$J1092),AdmittedwithRecentDischarge!$M$28:$M$1527)))</f>
        <v/>
      </c>
      <c r="S1092" s="120" t="str">
        <f t="array" ref="S1092">IF(ISNA(INDEX(AdmittedwithRecentDischarge!$AH$28:$AH$1527,MATCH($F1092&amp;$R1092,AdmittedwithRecentDischarge!$I$28:$I$1527&amp;AdmittedwithRecentDischarge!$M$28:$M$1527,0))),"", IF($R1092&lt;&gt;"",INDEX(AdmittedwithRecentDischarge!$AH$28:$AH$1527,MATCH($F1092&amp;$R1092,AdmittedwithRecentDischarge!$I$28:$I$1527&amp;AdmittedwithRecentDischarge!$M$28:$M$1527,0)),""))</f>
        <v/>
      </c>
      <c r="T1092" s="190">
        <f t="array" ref="T1092">IF(ISNA(INDEX(AdmittedwithRecentDischarge!$I$28:$W$1527, (MATCH($F1092&amp;$R1092,AdmittedwithRecentDischarge!$I$28:$I$1527&amp;AdmittedwithRecentDischarge!$M$28:$M$1527,0)))),"",INDEX(AdmittedwithRecentDischarge!$I$28:$W$1527, (MATCH($F1092&amp;$R1092,AdmittedwithRecentDischarge!$I$28:$I$1527&amp;AdmittedwithRecentDischarge!$M$28:$M$1527,0)),9))</f>
        <v>0</v>
      </c>
      <c r="U1092" s="191">
        <f t="array" ref="U1092">IF(ISNA(INDEX(AdmittedwithRecentDischarge!$I$28:$W$1527, (MATCH($F1092&amp;$R1092,AdmittedwithRecentDischarge!$I$28:$I$1527&amp;AdmittedwithRecentDischarge!$M$28:$M$1527,0)))),"",INDEX(AdmittedwithRecentDischarge!$I$28:$W$1527, (MATCH($F1092&amp;$R1092,AdmittedwithRecentDischarge!$I$28:$I$1527&amp;AdmittedwithRecentDischarge!$M$28:$M$1527,0)),11))</f>
        <v>0</v>
      </c>
      <c r="V1092" s="191">
        <f t="array" ref="V1092">IF(ISNA(INDEX(AdmittedwithRecentDischarge!$I$28:$W$1527, (MATCH($F1092&amp;$R1092,AdmittedwithRecentDischarge!$I$28:$I$1527&amp;AdmittedwithRecentDischarge!$M$28:$M$1527,0)))),"",INDEX(AdmittedwithRecentDischarge!$I$28:$W$1527, (MATCH($F1092&amp;$R1092,AdmittedwithRecentDischarge!$I$28:$I$1527&amp;AdmittedwithRecentDischarge!$M$28:$M$1527,0)),15))</f>
        <v>0</v>
      </c>
      <c r="W1092" s="228" t="b">
        <f t="shared" si="106"/>
        <v>0</v>
      </c>
      <c r="X1092" s="224" t="str">
        <f t="array" ref="X1092">IF(ISNA(VLOOKUP($F1092, AdmittedwithRecentDischarge!$I$28:$I$1527,1,FALSE)),"",MAX(IF((AdmittedwithRecentDischarge!$I$28:$I$1527=$F1092)*(AdmittedwithRecentDischarge!$K$28:$K$1527&lt;=TransferLog!$J1092),AdmittedwithRecentDischarge!$K$28:$K$1527)))</f>
        <v/>
      </c>
      <c r="Y1092" s="224" t="b">
        <f t="shared" si="107"/>
        <v>0</v>
      </c>
      <c r="Z1092" s="208"/>
      <c r="AA1092" s="207" t="str">
        <f t="shared" si="104"/>
        <v/>
      </c>
      <c r="AB1092" s="212" t="b">
        <f t="shared" si="108"/>
        <v>0</v>
      </c>
      <c r="AC1092" s="213">
        <f t="shared" si="105"/>
        <v>0</v>
      </c>
      <c r="AD1092" s="298"/>
      <c r="AE1092" s="299"/>
      <c r="AF1092" s="21">
        <f t="shared" si="109"/>
        <v>0</v>
      </c>
    </row>
    <row r="1093" spans="1:32" s="21" customFormat="1" ht="16.5" customHeight="1">
      <c r="A1093" s="22"/>
      <c r="B1093" s="22"/>
      <c r="C1093" s="22"/>
      <c r="D1093" s="115">
        <f t="shared" si="110"/>
        <v>1073</v>
      </c>
      <c r="E1093" s="248" t="str">
        <f t="array" ref="E1093">IF($F1093&lt;&gt;"",INDEX(DropDownLists!$K$10:$K$2516,MATCH($F1093,DropDownLists!$L$10:$L$2516,0)),"")</f>
        <v/>
      </c>
      <c r="F1093" s="116"/>
      <c r="G1093" s="118"/>
      <c r="I1093" s="144"/>
      <c r="J1093" s="141"/>
      <c r="K1093" s="145"/>
      <c r="L1093" s="146"/>
      <c r="M1093" s="195" t="str">
        <f t="array" ref="M1093">IF($L1093&lt;&gt;"",INDEX(DropDownLists!$H$10:$H$2516,MATCH($L1093,DropDownLists!$I$10:$I$2516,0)),"")</f>
        <v/>
      </c>
      <c r="N1093" s="148"/>
      <c r="O1093" s="148"/>
      <c r="P1093" s="146"/>
      <c r="Q1093" s="148" t="s">
        <v>190</v>
      </c>
      <c r="R1093" s="119" t="str">
        <f t="array" ref="R1093">IF(ISNA(VLOOKUP($F1093, AdmittedwithRecentDischarge!$I$28:$I$1527,1,FALSE)),"",MAX(IF((AdmittedwithRecentDischarge!$I$28:$I$1527=$F1093)*(AdmittedwithRecentDischarge!$M$28:$M$1527&lt;=TransferLog!$J1093),AdmittedwithRecentDischarge!$M$28:$M$1527)))</f>
        <v/>
      </c>
      <c r="S1093" s="120" t="str">
        <f t="array" ref="S1093">IF(ISNA(INDEX(AdmittedwithRecentDischarge!$AH$28:$AH$1527,MATCH($F1093&amp;$R1093,AdmittedwithRecentDischarge!$I$28:$I$1527&amp;AdmittedwithRecentDischarge!$M$28:$M$1527,0))),"", IF($R1093&lt;&gt;"",INDEX(AdmittedwithRecentDischarge!$AH$28:$AH$1527,MATCH($F1093&amp;$R1093,AdmittedwithRecentDischarge!$I$28:$I$1527&amp;AdmittedwithRecentDischarge!$M$28:$M$1527,0)),""))</f>
        <v/>
      </c>
      <c r="T1093" s="190">
        <f t="array" ref="T1093">IF(ISNA(INDEX(AdmittedwithRecentDischarge!$I$28:$W$1527, (MATCH($F1093&amp;$R1093,AdmittedwithRecentDischarge!$I$28:$I$1527&amp;AdmittedwithRecentDischarge!$M$28:$M$1527,0)))),"",INDEX(AdmittedwithRecentDischarge!$I$28:$W$1527, (MATCH($F1093&amp;$R1093,AdmittedwithRecentDischarge!$I$28:$I$1527&amp;AdmittedwithRecentDischarge!$M$28:$M$1527,0)),9))</f>
        <v>0</v>
      </c>
      <c r="U1093" s="191">
        <f t="array" ref="U1093">IF(ISNA(INDEX(AdmittedwithRecentDischarge!$I$28:$W$1527, (MATCH($F1093&amp;$R1093,AdmittedwithRecentDischarge!$I$28:$I$1527&amp;AdmittedwithRecentDischarge!$M$28:$M$1527,0)))),"",INDEX(AdmittedwithRecentDischarge!$I$28:$W$1527, (MATCH($F1093&amp;$R1093,AdmittedwithRecentDischarge!$I$28:$I$1527&amp;AdmittedwithRecentDischarge!$M$28:$M$1527,0)),11))</f>
        <v>0</v>
      </c>
      <c r="V1093" s="191">
        <f t="array" ref="V1093">IF(ISNA(INDEX(AdmittedwithRecentDischarge!$I$28:$W$1527, (MATCH($F1093&amp;$R1093,AdmittedwithRecentDischarge!$I$28:$I$1527&amp;AdmittedwithRecentDischarge!$M$28:$M$1527,0)))),"",INDEX(AdmittedwithRecentDischarge!$I$28:$W$1527, (MATCH($F1093&amp;$R1093,AdmittedwithRecentDischarge!$I$28:$I$1527&amp;AdmittedwithRecentDischarge!$M$28:$M$1527,0)),15))</f>
        <v>0</v>
      </c>
      <c r="W1093" s="228" t="b">
        <f t="shared" si="106"/>
        <v>0</v>
      </c>
      <c r="X1093" s="224" t="str">
        <f t="array" ref="X1093">IF(ISNA(VLOOKUP($F1093, AdmittedwithRecentDischarge!$I$28:$I$1527,1,FALSE)),"",MAX(IF((AdmittedwithRecentDischarge!$I$28:$I$1527=$F1093)*(AdmittedwithRecentDischarge!$K$28:$K$1527&lt;=TransferLog!$J1093),AdmittedwithRecentDischarge!$K$28:$K$1527)))</f>
        <v/>
      </c>
      <c r="Y1093" s="224" t="b">
        <f t="shared" si="107"/>
        <v>0</v>
      </c>
      <c r="Z1093" s="208"/>
      <c r="AA1093" s="207" t="str">
        <f t="shared" si="104"/>
        <v/>
      </c>
      <c r="AB1093" s="212" t="b">
        <f t="shared" si="108"/>
        <v>0</v>
      </c>
      <c r="AC1093" s="213">
        <f t="shared" si="105"/>
        <v>0</v>
      </c>
      <c r="AD1093" s="298"/>
      <c r="AE1093" s="299"/>
      <c r="AF1093" s="21">
        <f t="shared" si="109"/>
        <v>0</v>
      </c>
    </row>
    <row r="1094" spans="1:32" s="21" customFormat="1" ht="16.5" customHeight="1">
      <c r="A1094" s="22"/>
      <c r="B1094" s="22"/>
      <c r="C1094" s="22"/>
      <c r="D1094" s="115">
        <f t="shared" si="110"/>
        <v>1074</v>
      </c>
      <c r="E1094" s="248" t="str">
        <f t="array" ref="E1094">IF($F1094&lt;&gt;"",INDEX(DropDownLists!$K$10:$K$2516,MATCH($F1094,DropDownLists!$L$10:$L$2516,0)),"")</f>
        <v/>
      </c>
      <c r="F1094" s="116"/>
      <c r="G1094" s="118"/>
      <c r="I1094" s="144"/>
      <c r="J1094" s="141"/>
      <c r="K1094" s="145"/>
      <c r="L1094" s="146"/>
      <c r="M1094" s="195" t="str">
        <f t="array" ref="M1094">IF($L1094&lt;&gt;"",INDEX(DropDownLists!$H$10:$H$2516,MATCH($L1094,DropDownLists!$I$10:$I$2516,0)),"")</f>
        <v/>
      </c>
      <c r="N1094" s="148"/>
      <c r="O1094" s="148"/>
      <c r="P1094" s="146"/>
      <c r="Q1094" s="148" t="s">
        <v>190</v>
      </c>
      <c r="R1094" s="119" t="str">
        <f t="array" ref="R1094">IF(ISNA(VLOOKUP($F1094, AdmittedwithRecentDischarge!$I$28:$I$1527,1,FALSE)),"",MAX(IF((AdmittedwithRecentDischarge!$I$28:$I$1527=$F1094)*(AdmittedwithRecentDischarge!$M$28:$M$1527&lt;=TransferLog!$J1094),AdmittedwithRecentDischarge!$M$28:$M$1527)))</f>
        <v/>
      </c>
      <c r="S1094" s="120" t="str">
        <f t="array" ref="S1094">IF(ISNA(INDEX(AdmittedwithRecentDischarge!$AH$28:$AH$1527,MATCH($F1094&amp;$R1094,AdmittedwithRecentDischarge!$I$28:$I$1527&amp;AdmittedwithRecentDischarge!$M$28:$M$1527,0))),"", IF($R1094&lt;&gt;"",INDEX(AdmittedwithRecentDischarge!$AH$28:$AH$1527,MATCH($F1094&amp;$R1094,AdmittedwithRecentDischarge!$I$28:$I$1527&amp;AdmittedwithRecentDischarge!$M$28:$M$1527,0)),""))</f>
        <v/>
      </c>
      <c r="T1094" s="190">
        <f t="array" ref="T1094">IF(ISNA(INDEX(AdmittedwithRecentDischarge!$I$28:$W$1527, (MATCH($F1094&amp;$R1094,AdmittedwithRecentDischarge!$I$28:$I$1527&amp;AdmittedwithRecentDischarge!$M$28:$M$1527,0)))),"",INDEX(AdmittedwithRecentDischarge!$I$28:$W$1527, (MATCH($F1094&amp;$R1094,AdmittedwithRecentDischarge!$I$28:$I$1527&amp;AdmittedwithRecentDischarge!$M$28:$M$1527,0)),9))</f>
        <v>0</v>
      </c>
      <c r="U1094" s="191">
        <f t="array" ref="U1094">IF(ISNA(INDEX(AdmittedwithRecentDischarge!$I$28:$W$1527, (MATCH($F1094&amp;$R1094,AdmittedwithRecentDischarge!$I$28:$I$1527&amp;AdmittedwithRecentDischarge!$M$28:$M$1527,0)))),"",INDEX(AdmittedwithRecentDischarge!$I$28:$W$1527, (MATCH($F1094&amp;$R1094,AdmittedwithRecentDischarge!$I$28:$I$1527&amp;AdmittedwithRecentDischarge!$M$28:$M$1527,0)),11))</f>
        <v>0</v>
      </c>
      <c r="V1094" s="191">
        <f t="array" ref="V1094">IF(ISNA(INDEX(AdmittedwithRecentDischarge!$I$28:$W$1527, (MATCH($F1094&amp;$R1094,AdmittedwithRecentDischarge!$I$28:$I$1527&amp;AdmittedwithRecentDischarge!$M$28:$M$1527,0)))),"",INDEX(AdmittedwithRecentDischarge!$I$28:$W$1527, (MATCH($F1094&amp;$R1094,AdmittedwithRecentDischarge!$I$28:$I$1527&amp;AdmittedwithRecentDischarge!$M$28:$M$1527,0)),15))</f>
        <v>0</v>
      </c>
      <c r="W1094" s="228" t="b">
        <f t="shared" si="106"/>
        <v>0</v>
      </c>
      <c r="X1094" s="224" t="str">
        <f t="array" ref="X1094">IF(ISNA(VLOOKUP($F1094, AdmittedwithRecentDischarge!$I$28:$I$1527,1,FALSE)),"",MAX(IF((AdmittedwithRecentDischarge!$I$28:$I$1527=$F1094)*(AdmittedwithRecentDischarge!$K$28:$K$1527&lt;=TransferLog!$J1094),AdmittedwithRecentDischarge!$K$28:$K$1527)))</f>
        <v/>
      </c>
      <c r="Y1094" s="224" t="b">
        <f t="shared" si="107"/>
        <v>0</v>
      </c>
      <c r="Z1094" s="208"/>
      <c r="AA1094" s="207" t="str">
        <f t="shared" si="104"/>
        <v/>
      </c>
      <c r="AB1094" s="212" t="b">
        <f t="shared" si="108"/>
        <v>0</v>
      </c>
      <c r="AC1094" s="213">
        <f t="shared" si="105"/>
        <v>0</v>
      </c>
      <c r="AD1094" s="298"/>
      <c r="AE1094" s="299"/>
      <c r="AF1094" s="21">
        <f t="shared" si="109"/>
        <v>0</v>
      </c>
    </row>
    <row r="1095" spans="1:32" s="21" customFormat="1" ht="16.5" customHeight="1">
      <c r="A1095" s="22"/>
      <c r="B1095" s="22"/>
      <c r="C1095" s="22"/>
      <c r="D1095" s="115">
        <f t="shared" si="110"/>
        <v>1075</v>
      </c>
      <c r="E1095" s="248" t="str">
        <f t="array" ref="E1095">IF($F1095&lt;&gt;"",INDEX(DropDownLists!$K$10:$K$2516,MATCH($F1095,DropDownLists!$L$10:$L$2516,0)),"")</f>
        <v/>
      </c>
      <c r="F1095" s="116"/>
      <c r="G1095" s="118"/>
      <c r="I1095" s="144"/>
      <c r="J1095" s="141"/>
      <c r="K1095" s="145"/>
      <c r="L1095" s="146"/>
      <c r="M1095" s="195" t="str">
        <f t="array" ref="M1095">IF($L1095&lt;&gt;"",INDEX(DropDownLists!$H$10:$H$2516,MATCH($L1095,DropDownLists!$I$10:$I$2516,0)),"")</f>
        <v/>
      </c>
      <c r="N1095" s="148"/>
      <c r="O1095" s="148"/>
      <c r="P1095" s="146"/>
      <c r="Q1095" s="148" t="s">
        <v>190</v>
      </c>
      <c r="R1095" s="119" t="str">
        <f t="array" ref="R1095">IF(ISNA(VLOOKUP($F1095, AdmittedwithRecentDischarge!$I$28:$I$1527,1,FALSE)),"",MAX(IF((AdmittedwithRecentDischarge!$I$28:$I$1527=$F1095)*(AdmittedwithRecentDischarge!$M$28:$M$1527&lt;=TransferLog!$J1095),AdmittedwithRecentDischarge!$M$28:$M$1527)))</f>
        <v/>
      </c>
      <c r="S1095" s="120" t="str">
        <f t="array" ref="S1095">IF(ISNA(INDEX(AdmittedwithRecentDischarge!$AH$28:$AH$1527,MATCH($F1095&amp;$R1095,AdmittedwithRecentDischarge!$I$28:$I$1527&amp;AdmittedwithRecentDischarge!$M$28:$M$1527,0))),"", IF($R1095&lt;&gt;"",INDEX(AdmittedwithRecentDischarge!$AH$28:$AH$1527,MATCH($F1095&amp;$R1095,AdmittedwithRecentDischarge!$I$28:$I$1527&amp;AdmittedwithRecentDischarge!$M$28:$M$1527,0)),""))</f>
        <v/>
      </c>
      <c r="T1095" s="190">
        <f t="array" ref="T1095">IF(ISNA(INDEX(AdmittedwithRecentDischarge!$I$28:$W$1527, (MATCH($F1095&amp;$R1095,AdmittedwithRecentDischarge!$I$28:$I$1527&amp;AdmittedwithRecentDischarge!$M$28:$M$1527,0)))),"",INDEX(AdmittedwithRecentDischarge!$I$28:$W$1527, (MATCH($F1095&amp;$R1095,AdmittedwithRecentDischarge!$I$28:$I$1527&amp;AdmittedwithRecentDischarge!$M$28:$M$1527,0)),9))</f>
        <v>0</v>
      </c>
      <c r="U1095" s="191">
        <f t="array" ref="U1095">IF(ISNA(INDEX(AdmittedwithRecentDischarge!$I$28:$W$1527, (MATCH($F1095&amp;$R1095,AdmittedwithRecentDischarge!$I$28:$I$1527&amp;AdmittedwithRecentDischarge!$M$28:$M$1527,0)))),"",INDEX(AdmittedwithRecentDischarge!$I$28:$W$1527, (MATCH($F1095&amp;$R1095,AdmittedwithRecentDischarge!$I$28:$I$1527&amp;AdmittedwithRecentDischarge!$M$28:$M$1527,0)),11))</f>
        <v>0</v>
      </c>
      <c r="V1095" s="191">
        <f t="array" ref="V1095">IF(ISNA(INDEX(AdmittedwithRecentDischarge!$I$28:$W$1527, (MATCH($F1095&amp;$R1095,AdmittedwithRecentDischarge!$I$28:$I$1527&amp;AdmittedwithRecentDischarge!$M$28:$M$1527,0)))),"",INDEX(AdmittedwithRecentDischarge!$I$28:$W$1527, (MATCH($F1095&amp;$R1095,AdmittedwithRecentDischarge!$I$28:$I$1527&amp;AdmittedwithRecentDischarge!$M$28:$M$1527,0)),15))</f>
        <v>0</v>
      </c>
      <c r="W1095" s="228" t="b">
        <f t="shared" si="106"/>
        <v>0</v>
      </c>
      <c r="X1095" s="224" t="str">
        <f t="array" ref="X1095">IF(ISNA(VLOOKUP($F1095, AdmittedwithRecentDischarge!$I$28:$I$1527,1,FALSE)),"",MAX(IF((AdmittedwithRecentDischarge!$I$28:$I$1527=$F1095)*(AdmittedwithRecentDischarge!$K$28:$K$1527&lt;=TransferLog!$J1095),AdmittedwithRecentDischarge!$K$28:$K$1527)))</f>
        <v/>
      </c>
      <c r="Y1095" s="224" t="b">
        <f t="shared" si="107"/>
        <v>0</v>
      </c>
      <c r="Z1095" s="208"/>
      <c r="AA1095" s="207" t="str">
        <f t="shared" si="104"/>
        <v/>
      </c>
      <c r="AB1095" s="212" t="b">
        <f t="shared" si="108"/>
        <v>0</v>
      </c>
      <c r="AC1095" s="213">
        <f t="shared" si="105"/>
        <v>0</v>
      </c>
      <c r="AD1095" s="298"/>
      <c r="AE1095" s="299"/>
      <c r="AF1095" s="21">
        <f t="shared" si="109"/>
        <v>0</v>
      </c>
    </row>
    <row r="1096" spans="1:32" s="21" customFormat="1" ht="16.5" customHeight="1">
      <c r="A1096" s="22"/>
      <c r="B1096" s="22"/>
      <c r="C1096" s="22"/>
      <c r="D1096" s="115">
        <f t="shared" si="110"/>
        <v>1076</v>
      </c>
      <c r="E1096" s="248" t="str">
        <f t="array" ref="E1096">IF($F1096&lt;&gt;"",INDEX(DropDownLists!$K$10:$K$2516,MATCH($F1096,DropDownLists!$L$10:$L$2516,0)),"")</f>
        <v/>
      </c>
      <c r="F1096" s="116"/>
      <c r="G1096" s="118"/>
      <c r="I1096" s="144"/>
      <c r="J1096" s="141"/>
      <c r="K1096" s="145"/>
      <c r="L1096" s="146"/>
      <c r="M1096" s="195" t="str">
        <f t="array" ref="M1096">IF($L1096&lt;&gt;"",INDEX(DropDownLists!$H$10:$H$2516,MATCH($L1096,DropDownLists!$I$10:$I$2516,0)),"")</f>
        <v/>
      </c>
      <c r="N1096" s="148"/>
      <c r="O1096" s="148"/>
      <c r="P1096" s="146"/>
      <c r="Q1096" s="148" t="s">
        <v>190</v>
      </c>
      <c r="R1096" s="119" t="str">
        <f t="array" ref="R1096">IF(ISNA(VLOOKUP($F1096, AdmittedwithRecentDischarge!$I$28:$I$1527,1,FALSE)),"",MAX(IF((AdmittedwithRecentDischarge!$I$28:$I$1527=$F1096)*(AdmittedwithRecentDischarge!$M$28:$M$1527&lt;=TransferLog!$J1096),AdmittedwithRecentDischarge!$M$28:$M$1527)))</f>
        <v/>
      </c>
      <c r="S1096" s="120" t="str">
        <f t="array" ref="S1096">IF(ISNA(INDEX(AdmittedwithRecentDischarge!$AH$28:$AH$1527,MATCH($F1096&amp;$R1096,AdmittedwithRecentDischarge!$I$28:$I$1527&amp;AdmittedwithRecentDischarge!$M$28:$M$1527,0))),"", IF($R1096&lt;&gt;"",INDEX(AdmittedwithRecentDischarge!$AH$28:$AH$1527,MATCH($F1096&amp;$R1096,AdmittedwithRecentDischarge!$I$28:$I$1527&amp;AdmittedwithRecentDischarge!$M$28:$M$1527,0)),""))</f>
        <v/>
      </c>
      <c r="T1096" s="190">
        <f t="array" ref="T1096">IF(ISNA(INDEX(AdmittedwithRecentDischarge!$I$28:$W$1527, (MATCH($F1096&amp;$R1096,AdmittedwithRecentDischarge!$I$28:$I$1527&amp;AdmittedwithRecentDischarge!$M$28:$M$1527,0)))),"",INDEX(AdmittedwithRecentDischarge!$I$28:$W$1527, (MATCH($F1096&amp;$R1096,AdmittedwithRecentDischarge!$I$28:$I$1527&amp;AdmittedwithRecentDischarge!$M$28:$M$1527,0)),9))</f>
        <v>0</v>
      </c>
      <c r="U1096" s="191">
        <f t="array" ref="U1096">IF(ISNA(INDEX(AdmittedwithRecentDischarge!$I$28:$W$1527, (MATCH($F1096&amp;$R1096,AdmittedwithRecentDischarge!$I$28:$I$1527&amp;AdmittedwithRecentDischarge!$M$28:$M$1527,0)))),"",INDEX(AdmittedwithRecentDischarge!$I$28:$W$1527, (MATCH($F1096&amp;$R1096,AdmittedwithRecentDischarge!$I$28:$I$1527&amp;AdmittedwithRecentDischarge!$M$28:$M$1527,0)),11))</f>
        <v>0</v>
      </c>
      <c r="V1096" s="191">
        <f t="array" ref="V1096">IF(ISNA(INDEX(AdmittedwithRecentDischarge!$I$28:$W$1527, (MATCH($F1096&amp;$R1096,AdmittedwithRecentDischarge!$I$28:$I$1527&amp;AdmittedwithRecentDischarge!$M$28:$M$1527,0)))),"",INDEX(AdmittedwithRecentDischarge!$I$28:$W$1527, (MATCH($F1096&amp;$R1096,AdmittedwithRecentDischarge!$I$28:$I$1527&amp;AdmittedwithRecentDischarge!$M$28:$M$1527,0)),15))</f>
        <v>0</v>
      </c>
      <c r="W1096" s="228" t="b">
        <f t="shared" si="106"/>
        <v>0</v>
      </c>
      <c r="X1096" s="224" t="str">
        <f t="array" ref="X1096">IF(ISNA(VLOOKUP($F1096, AdmittedwithRecentDischarge!$I$28:$I$1527,1,FALSE)),"",MAX(IF((AdmittedwithRecentDischarge!$I$28:$I$1527=$F1096)*(AdmittedwithRecentDischarge!$K$28:$K$1527&lt;=TransferLog!$J1096),AdmittedwithRecentDischarge!$K$28:$K$1527)))</f>
        <v/>
      </c>
      <c r="Y1096" s="224" t="b">
        <f t="shared" si="107"/>
        <v>0</v>
      </c>
      <c r="Z1096" s="208"/>
      <c r="AA1096" s="207" t="str">
        <f t="shared" si="104"/>
        <v/>
      </c>
      <c r="AB1096" s="212" t="b">
        <f t="shared" si="108"/>
        <v>0</v>
      </c>
      <c r="AC1096" s="213">
        <f t="shared" si="105"/>
        <v>0</v>
      </c>
      <c r="AD1096" s="298"/>
      <c r="AE1096" s="299"/>
      <c r="AF1096" s="21">
        <f t="shared" si="109"/>
        <v>0</v>
      </c>
    </row>
    <row r="1097" spans="1:32" s="21" customFormat="1" ht="16.5" customHeight="1">
      <c r="A1097" s="22"/>
      <c r="B1097" s="22"/>
      <c r="C1097" s="22"/>
      <c r="D1097" s="115">
        <f t="shared" si="110"/>
        <v>1077</v>
      </c>
      <c r="E1097" s="248" t="str">
        <f t="array" ref="E1097">IF($F1097&lt;&gt;"",INDEX(DropDownLists!$K$10:$K$2516,MATCH($F1097,DropDownLists!$L$10:$L$2516,0)),"")</f>
        <v/>
      </c>
      <c r="F1097" s="116"/>
      <c r="G1097" s="118"/>
      <c r="I1097" s="144"/>
      <c r="J1097" s="141"/>
      <c r="K1097" s="145"/>
      <c r="L1097" s="146"/>
      <c r="M1097" s="195" t="str">
        <f t="array" ref="M1097">IF($L1097&lt;&gt;"",INDEX(DropDownLists!$H$10:$H$2516,MATCH($L1097,DropDownLists!$I$10:$I$2516,0)),"")</f>
        <v/>
      </c>
      <c r="N1097" s="148"/>
      <c r="O1097" s="148"/>
      <c r="P1097" s="146"/>
      <c r="Q1097" s="148" t="s">
        <v>190</v>
      </c>
      <c r="R1097" s="119" t="str">
        <f t="array" ref="R1097">IF(ISNA(VLOOKUP($F1097, AdmittedwithRecentDischarge!$I$28:$I$1527,1,FALSE)),"",MAX(IF((AdmittedwithRecentDischarge!$I$28:$I$1527=$F1097)*(AdmittedwithRecentDischarge!$M$28:$M$1527&lt;=TransferLog!$J1097),AdmittedwithRecentDischarge!$M$28:$M$1527)))</f>
        <v/>
      </c>
      <c r="S1097" s="120" t="str">
        <f t="array" ref="S1097">IF(ISNA(INDEX(AdmittedwithRecentDischarge!$AH$28:$AH$1527,MATCH($F1097&amp;$R1097,AdmittedwithRecentDischarge!$I$28:$I$1527&amp;AdmittedwithRecentDischarge!$M$28:$M$1527,0))),"", IF($R1097&lt;&gt;"",INDEX(AdmittedwithRecentDischarge!$AH$28:$AH$1527,MATCH($F1097&amp;$R1097,AdmittedwithRecentDischarge!$I$28:$I$1527&amp;AdmittedwithRecentDischarge!$M$28:$M$1527,0)),""))</f>
        <v/>
      </c>
      <c r="T1097" s="190">
        <f t="array" ref="T1097">IF(ISNA(INDEX(AdmittedwithRecentDischarge!$I$28:$W$1527, (MATCH($F1097&amp;$R1097,AdmittedwithRecentDischarge!$I$28:$I$1527&amp;AdmittedwithRecentDischarge!$M$28:$M$1527,0)))),"",INDEX(AdmittedwithRecentDischarge!$I$28:$W$1527, (MATCH($F1097&amp;$R1097,AdmittedwithRecentDischarge!$I$28:$I$1527&amp;AdmittedwithRecentDischarge!$M$28:$M$1527,0)),9))</f>
        <v>0</v>
      </c>
      <c r="U1097" s="191">
        <f t="array" ref="U1097">IF(ISNA(INDEX(AdmittedwithRecentDischarge!$I$28:$W$1527, (MATCH($F1097&amp;$R1097,AdmittedwithRecentDischarge!$I$28:$I$1527&amp;AdmittedwithRecentDischarge!$M$28:$M$1527,0)))),"",INDEX(AdmittedwithRecentDischarge!$I$28:$W$1527, (MATCH($F1097&amp;$R1097,AdmittedwithRecentDischarge!$I$28:$I$1527&amp;AdmittedwithRecentDischarge!$M$28:$M$1527,0)),11))</f>
        <v>0</v>
      </c>
      <c r="V1097" s="191">
        <f t="array" ref="V1097">IF(ISNA(INDEX(AdmittedwithRecentDischarge!$I$28:$W$1527, (MATCH($F1097&amp;$R1097,AdmittedwithRecentDischarge!$I$28:$I$1527&amp;AdmittedwithRecentDischarge!$M$28:$M$1527,0)))),"",INDEX(AdmittedwithRecentDischarge!$I$28:$W$1527, (MATCH($F1097&amp;$R1097,AdmittedwithRecentDischarge!$I$28:$I$1527&amp;AdmittedwithRecentDischarge!$M$28:$M$1527,0)),15))</f>
        <v>0</v>
      </c>
      <c r="W1097" s="228" t="b">
        <f t="shared" si="106"/>
        <v>0</v>
      </c>
      <c r="X1097" s="224" t="str">
        <f t="array" ref="X1097">IF(ISNA(VLOOKUP($F1097, AdmittedwithRecentDischarge!$I$28:$I$1527,1,FALSE)),"",MAX(IF((AdmittedwithRecentDischarge!$I$28:$I$1527=$F1097)*(AdmittedwithRecentDischarge!$K$28:$K$1527&lt;=TransferLog!$J1097),AdmittedwithRecentDischarge!$K$28:$K$1527)))</f>
        <v/>
      </c>
      <c r="Y1097" s="224" t="b">
        <f t="shared" si="107"/>
        <v>0</v>
      </c>
      <c r="Z1097" s="208"/>
      <c r="AA1097" s="207" t="str">
        <f t="shared" si="104"/>
        <v/>
      </c>
      <c r="AB1097" s="212" t="b">
        <f t="shared" si="108"/>
        <v>0</v>
      </c>
      <c r="AC1097" s="213">
        <f t="shared" si="105"/>
        <v>0</v>
      </c>
      <c r="AD1097" s="298"/>
      <c r="AE1097" s="299"/>
      <c r="AF1097" s="21">
        <f t="shared" si="109"/>
        <v>0</v>
      </c>
    </row>
    <row r="1098" spans="1:32" s="21" customFormat="1" ht="16.5" customHeight="1">
      <c r="A1098" s="22"/>
      <c r="B1098" s="22"/>
      <c r="C1098" s="22"/>
      <c r="D1098" s="115">
        <f t="shared" si="110"/>
        <v>1078</v>
      </c>
      <c r="E1098" s="248" t="str">
        <f t="array" ref="E1098">IF($F1098&lt;&gt;"",INDEX(DropDownLists!$K$10:$K$2516,MATCH($F1098,DropDownLists!$L$10:$L$2516,0)),"")</f>
        <v/>
      </c>
      <c r="F1098" s="116"/>
      <c r="G1098" s="118"/>
      <c r="I1098" s="144"/>
      <c r="J1098" s="141"/>
      <c r="K1098" s="145"/>
      <c r="L1098" s="146"/>
      <c r="M1098" s="195" t="str">
        <f t="array" ref="M1098">IF($L1098&lt;&gt;"",INDEX(DropDownLists!$H$10:$H$2516,MATCH($L1098,DropDownLists!$I$10:$I$2516,0)),"")</f>
        <v/>
      </c>
      <c r="N1098" s="148"/>
      <c r="O1098" s="148"/>
      <c r="P1098" s="146"/>
      <c r="Q1098" s="148" t="s">
        <v>190</v>
      </c>
      <c r="R1098" s="119" t="str">
        <f t="array" ref="R1098">IF(ISNA(VLOOKUP($F1098, AdmittedwithRecentDischarge!$I$28:$I$1527,1,FALSE)),"",MAX(IF((AdmittedwithRecentDischarge!$I$28:$I$1527=$F1098)*(AdmittedwithRecentDischarge!$M$28:$M$1527&lt;=TransferLog!$J1098),AdmittedwithRecentDischarge!$M$28:$M$1527)))</f>
        <v/>
      </c>
      <c r="S1098" s="120" t="str">
        <f t="array" ref="S1098">IF(ISNA(INDEX(AdmittedwithRecentDischarge!$AH$28:$AH$1527,MATCH($F1098&amp;$R1098,AdmittedwithRecentDischarge!$I$28:$I$1527&amp;AdmittedwithRecentDischarge!$M$28:$M$1527,0))),"", IF($R1098&lt;&gt;"",INDEX(AdmittedwithRecentDischarge!$AH$28:$AH$1527,MATCH($F1098&amp;$R1098,AdmittedwithRecentDischarge!$I$28:$I$1527&amp;AdmittedwithRecentDischarge!$M$28:$M$1527,0)),""))</f>
        <v/>
      </c>
      <c r="T1098" s="190">
        <f t="array" ref="T1098">IF(ISNA(INDEX(AdmittedwithRecentDischarge!$I$28:$W$1527, (MATCH($F1098&amp;$R1098,AdmittedwithRecentDischarge!$I$28:$I$1527&amp;AdmittedwithRecentDischarge!$M$28:$M$1527,0)))),"",INDEX(AdmittedwithRecentDischarge!$I$28:$W$1527, (MATCH($F1098&amp;$R1098,AdmittedwithRecentDischarge!$I$28:$I$1527&amp;AdmittedwithRecentDischarge!$M$28:$M$1527,0)),9))</f>
        <v>0</v>
      </c>
      <c r="U1098" s="191">
        <f t="array" ref="U1098">IF(ISNA(INDEX(AdmittedwithRecentDischarge!$I$28:$W$1527, (MATCH($F1098&amp;$R1098,AdmittedwithRecentDischarge!$I$28:$I$1527&amp;AdmittedwithRecentDischarge!$M$28:$M$1527,0)))),"",INDEX(AdmittedwithRecentDischarge!$I$28:$W$1527, (MATCH($F1098&amp;$R1098,AdmittedwithRecentDischarge!$I$28:$I$1527&amp;AdmittedwithRecentDischarge!$M$28:$M$1527,0)),11))</f>
        <v>0</v>
      </c>
      <c r="V1098" s="191">
        <f t="array" ref="V1098">IF(ISNA(INDEX(AdmittedwithRecentDischarge!$I$28:$W$1527, (MATCH($F1098&amp;$R1098,AdmittedwithRecentDischarge!$I$28:$I$1527&amp;AdmittedwithRecentDischarge!$M$28:$M$1527,0)))),"",INDEX(AdmittedwithRecentDischarge!$I$28:$W$1527, (MATCH($F1098&amp;$R1098,AdmittedwithRecentDischarge!$I$28:$I$1527&amp;AdmittedwithRecentDischarge!$M$28:$M$1527,0)),15))</f>
        <v>0</v>
      </c>
      <c r="W1098" s="228" t="b">
        <f t="shared" si="106"/>
        <v>0</v>
      </c>
      <c r="X1098" s="224" t="str">
        <f t="array" ref="X1098">IF(ISNA(VLOOKUP($F1098, AdmittedwithRecentDischarge!$I$28:$I$1527,1,FALSE)),"",MAX(IF((AdmittedwithRecentDischarge!$I$28:$I$1527=$F1098)*(AdmittedwithRecentDischarge!$K$28:$K$1527&lt;=TransferLog!$J1098),AdmittedwithRecentDischarge!$K$28:$K$1527)))</f>
        <v/>
      </c>
      <c r="Y1098" s="224" t="b">
        <f t="shared" si="107"/>
        <v>0</v>
      </c>
      <c r="Z1098" s="208"/>
      <c r="AA1098" s="207" t="str">
        <f t="shared" si="104"/>
        <v/>
      </c>
      <c r="AB1098" s="212" t="b">
        <f t="shared" si="108"/>
        <v>0</v>
      </c>
      <c r="AC1098" s="213">
        <f t="shared" si="105"/>
        <v>0</v>
      </c>
      <c r="AD1098" s="298"/>
      <c r="AE1098" s="299"/>
      <c r="AF1098" s="21">
        <f t="shared" si="109"/>
        <v>0</v>
      </c>
    </row>
    <row r="1099" spans="1:32" s="21" customFormat="1" ht="16.5" customHeight="1">
      <c r="A1099" s="22"/>
      <c r="B1099" s="22"/>
      <c r="C1099" s="22"/>
      <c r="D1099" s="115">
        <f t="shared" si="110"/>
        <v>1079</v>
      </c>
      <c r="E1099" s="248" t="str">
        <f t="array" ref="E1099">IF($F1099&lt;&gt;"",INDEX(DropDownLists!$K$10:$K$2516,MATCH($F1099,DropDownLists!$L$10:$L$2516,0)),"")</f>
        <v/>
      </c>
      <c r="F1099" s="116"/>
      <c r="G1099" s="118"/>
      <c r="I1099" s="144"/>
      <c r="J1099" s="141"/>
      <c r="K1099" s="145"/>
      <c r="L1099" s="146"/>
      <c r="M1099" s="195" t="str">
        <f t="array" ref="M1099">IF($L1099&lt;&gt;"",INDEX(DropDownLists!$H$10:$H$2516,MATCH($L1099,DropDownLists!$I$10:$I$2516,0)),"")</f>
        <v/>
      </c>
      <c r="N1099" s="148"/>
      <c r="O1099" s="148"/>
      <c r="P1099" s="146"/>
      <c r="Q1099" s="148" t="s">
        <v>190</v>
      </c>
      <c r="R1099" s="119" t="str">
        <f t="array" ref="R1099">IF(ISNA(VLOOKUP($F1099, AdmittedwithRecentDischarge!$I$28:$I$1527,1,FALSE)),"",MAX(IF((AdmittedwithRecentDischarge!$I$28:$I$1527=$F1099)*(AdmittedwithRecentDischarge!$M$28:$M$1527&lt;=TransferLog!$J1099),AdmittedwithRecentDischarge!$M$28:$M$1527)))</f>
        <v/>
      </c>
      <c r="S1099" s="120" t="str">
        <f t="array" ref="S1099">IF(ISNA(INDEX(AdmittedwithRecentDischarge!$AH$28:$AH$1527,MATCH($F1099&amp;$R1099,AdmittedwithRecentDischarge!$I$28:$I$1527&amp;AdmittedwithRecentDischarge!$M$28:$M$1527,0))),"", IF($R1099&lt;&gt;"",INDEX(AdmittedwithRecentDischarge!$AH$28:$AH$1527,MATCH($F1099&amp;$R1099,AdmittedwithRecentDischarge!$I$28:$I$1527&amp;AdmittedwithRecentDischarge!$M$28:$M$1527,0)),""))</f>
        <v/>
      </c>
      <c r="T1099" s="190">
        <f t="array" ref="T1099">IF(ISNA(INDEX(AdmittedwithRecentDischarge!$I$28:$W$1527, (MATCH($F1099&amp;$R1099,AdmittedwithRecentDischarge!$I$28:$I$1527&amp;AdmittedwithRecentDischarge!$M$28:$M$1527,0)))),"",INDEX(AdmittedwithRecentDischarge!$I$28:$W$1527, (MATCH($F1099&amp;$R1099,AdmittedwithRecentDischarge!$I$28:$I$1527&amp;AdmittedwithRecentDischarge!$M$28:$M$1527,0)),9))</f>
        <v>0</v>
      </c>
      <c r="U1099" s="191">
        <f t="array" ref="U1099">IF(ISNA(INDEX(AdmittedwithRecentDischarge!$I$28:$W$1527, (MATCH($F1099&amp;$R1099,AdmittedwithRecentDischarge!$I$28:$I$1527&amp;AdmittedwithRecentDischarge!$M$28:$M$1527,0)))),"",INDEX(AdmittedwithRecentDischarge!$I$28:$W$1527, (MATCH($F1099&amp;$R1099,AdmittedwithRecentDischarge!$I$28:$I$1527&amp;AdmittedwithRecentDischarge!$M$28:$M$1527,0)),11))</f>
        <v>0</v>
      </c>
      <c r="V1099" s="191">
        <f t="array" ref="V1099">IF(ISNA(INDEX(AdmittedwithRecentDischarge!$I$28:$W$1527, (MATCH($F1099&amp;$R1099,AdmittedwithRecentDischarge!$I$28:$I$1527&amp;AdmittedwithRecentDischarge!$M$28:$M$1527,0)))),"",INDEX(AdmittedwithRecentDischarge!$I$28:$W$1527, (MATCH($F1099&amp;$R1099,AdmittedwithRecentDischarge!$I$28:$I$1527&amp;AdmittedwithRecentDischarge!$M$28:$M$1527,0)),15))</f>
        <v>0</v>
      </c>
      <c r="W1099" s="228" t="b">
        <f t="shared" si="106"/>
        <v>0</v>
      </c>
      <c r="X1099" s="224" t="str">
        <f t="array" ref="X1099">IF(ISNA(VLOOKUP($F1099, AdmittedwithRecentDischarge!$I$28:$I$1527,1,FALSE)),"",MAX(IF((AdmittedwithRecentDischarge!$I$28:$I$1527=$F1099)*(AdmittedwithRecentDischarge!$K$28:$K$1527&lt;=TransferLog!$J1099),AdmittedwithRecentDischarge!$K$28:$K$1527)))</f>
        <v/>
      </c>
      <c r="Y1099" s="224" t="b">
        <f t="shared" si="107"/>
        <v>0</v>
      </c>
      <c r="Z1099" s="208"/>
      <c r="AA1099" s="207" t="str">
        <f t="shared" si="104"/>
        <v/>
      </c>
      <c r="AB1099" s="212" t="b">
        <f t="shared" si="108"/>
        <v>0</v>
      </c>
      <c r="AC1099" s="213">
        <f t="shared" si="105"/>
        <v>0</v>
      </c>
      <c r="AD1099" s="298"/>
      <c r="AE1099" s="299"/>
      <c r="AF1099" s="21">
        <f t="shared" si="109"/>
        <v>0</v>
      </c>
    </row>
    <row r="1100" spans="1:32" s="21" customFormat="1" ht="16.5" customHeight="1">
      <c r="A1100" s="22"/>
      <c r="B1100" s="22"/>
      <c r="C1100" s="22"/>
      <c r="D1100" s="115">
        <f t="shared" si="110"/>
        <v>1080</v>
      </c>
      <c r="E1100" s="248" t="str">
        <f t="array" ref="E1100">IF($F1100&lt;&gt;"",INDEX(DropDownLists!$K$10:$K$2516,MATCH($F1100,DropDownLists!$L$10:$L$2516,0)),"")</f>
        <v/>
      </c>
      <c r="F1100" s="116"/>
      <c r="G1100" s="118"/>
      <c r="I1100" s="144"/>
      <c r="J1100" s="141"/>
      <c r="K1100" s="145"/>
      <c r="L1100" s="146"/>
      <c r="M1100" s="195" t="str">
        <f t="array" ref="M1100">IF($L1100&lt;&gt;"",INDEX(DropDownLists!$H$10:$H$2516,MATCH($L1100,DropDownLists!$I$10:$I$2516,0)),"")</f>
        <v/>
      </c>
      <c r="N1100" s="148"/>
      <c r="O1100" s="148"/>
      <c r="P1100" s="146"/>
      <c r="Q1100" s="148" t="s">
        <v>190</v>
      </c>
      <c r="R1100" s="119" t="str">
        <f t="array" ref="R1100">IF(ISNA(VLOOKUP($F1100, AdmittedwithRecentDischarge!$I$28:$I$1527,1,FALSE)),"",MAX(IF((AdmittedwithRecentDischarge!$I$28:$I$1527=$F1100)*(AdmittedwithRecentDischarge!$M$28:$M$1527&lt;=TransferLog!$J1100),AdmittedwithRecentDischarge!$M$28:$M$1527)))</f>
        <v/>
      </c>
      <c r="S1100" s="120" t="str">
        <f t="array" ref="S1100">IF(ISNA(INDEX(AdmittedwithRecentDischarge!$AH$28:$AH$1527,MATCH($F1100&amp;$R1100,AdmittedwithRecentDischarge!$I$28:$I$1527&amp;AdmittedwithRecentDischarge!$M$28:$M$1527,0))),"", IF($R1100&lt;&gt;"",INDEX(AdmittedwithRecentDischarge!$AH$28:$AH$1527,MATCH($F1100&amp;$R1100,AdmittedwithRecentDischarge!$I$28:$I$1527&amp;AdmittedwithRecentDischarge!$M$28:$M$1527,0)),""))</f>
        <v/>
      </c>
      <c r="T1100" s="190">
        <f t="array" ref="T1100">IF(ISNA(INDEX(AdmittedwithRecentDischarge!$I$28:$W$1527, (MATCH($F1100&amp;$R1100,AdmittedwithRecentDischarge!$I$28:$I$1527&amp;AdmittedwithRecentDischarge!$M$28:$M$1527,0)))),"",INDEX(AdmittedwithRecentDischarge!$I$28:$W$1527, (MATCH($F1100&amp;$R1100,AdmittedwithRecentDischarge!$I$28:$I$1527&amp;AdmittedwithRecentDischarge!$M$28:$M$1527,0)),9))</f>
        <v>0</v>
      </c>
      <c r="U1100" s="191">
        <f t="array" ref="U1100">IF(ISNA(INDEX(AdmittedwithRecentDischarge!$I$28:$W$1527, (MATCH($F1100&amp;$R1100,AdmittedwithRecentDischarge!$I$28:$I$1527&amp;AdmittedwithRecentDischarge!$M$28:$M$1527,0)))),"",INDEX(AdmittedwithRecentDischarge!$I$28:$W$1527, (MATCH($F1100&amp;$R1100,AdmittedwithRecentDischarge!$I$28:$I$1527&amp;AdmittedwithRecentDischarge!$M$28:$M$1527,0)),11))</f>
        <v>0</v>
      </c>
      <c r="V1100" s="191">
        <f t="array" ref="V1100">IF(ISNA(INDEX(AdmittedwithRecentDischarge!$I$28:$W$1527, (MATCH($F1100&amp;$R1100,AdmittedwithRecentDischarge!$I$28:$I$1527&amp;AdmittedwithRecentDischarge!$M$28:$M$1527,0)))),"",INDEX(AdmittedwithRecentDischarge!$I$28:$W$1527, (MATCH($F1100&amp;$R1100,AdmittedwithRecentDischarge!$I$28:$I$1527&amp;AdmittedwithRecentDischarge!$M$28:$M$1527,0)),15))</f>
        <v>0</v>
      </c>
      <c r="W1100" s="228" t="b">
        <f t="shared" si="106"/>
        <v>0</v>
      </c>
      <c r="X1100" s="224" t="str">
        <f t="array" ref="X1100">IF(ISNA(VLOOKUP($F1100, AdmittedwithRecentDischarge!$I$28:$I$1527,1,FALSE)),"",MAX(IF((AdmittedwithRecentDischarge!$I$28:$I$1527=$F1100)*(AdmittedwithRecentDischarge!$K$28:$K$1527&lt;=TransferLog!$J1100),AdmittedwithRecentDischarge!$K$28:$K$1527)))</f>
        <v/>
      </c>
      <c r="Y1100" s="224" t="b">
        <f t="shared" si="107"/>
        <v>0</v>
      </c>
      <c r="Z1100" s="208"/>
      <c r="AA1100" s="207" t="str">
        <f t="shared" si="104"/>
        <v/>
      </c>
      <c r="AB1100" s="212" t="b">
        <f t="shared" si="108"/>
        <v>0</v>
      </c>
      <c r="AC1100" s="213">
        <f t="shared" si="105"/>
        <v>0</v>
      </c>
      <c r="AD1100" s="298"/>
      <c r="AE1100" s="299"/>
      <c r="AF1100" s="21">
        <f t="shared" si="109"/>
        <v>0</v>
      </c>
    </row>
    <row r="1101" spans="1:32" s="21" customFormat="1" ht="16.5" customHeight="1">
      <c r="A1101" s="22"/>
      <c r="B1101" s="22"/>
      <c r="C1101" s="22"/>
      <c r="D1101" s="115">
        <f t="shared" si="110"/>
        <v>1081</v>
      </c>
      <c r="E1101" s="248" t="str">
        <f t="array" ref="E1101">IF($F1101&lt;&gt;"",INDEX(DropDownLists!$K$10:$K$2516,MATCH($F1101,DropDownLists!$L$10:$L$2516,0)),"")</f>
        <v/>
      </c>
      <c r="F1101" s="116"/>
      <c r="G1101" s="118"/>
      <c r="I1101" s="144"/>
      <c r="J1101" s="141"/>
      <c r="K1101" s="145"/>
      <c r="L1101" s="146"/>
      <c r="M1101" s="195" t="str">
        <f t="array" ref="M1101">IF($L1101&lt;&gt;"",INDEX(DropDownLists!$H$10:$H$2516,MATCH($L1101,DropDownLists!$I$10:$I$2516,0)),"")</f>
        <v/>
      </c>
      <c r="N1101" s="148"/>
      <c r="O1101" s="148"/>
      <c r="P1101" s="146"/>
      <c r="Q1101" s="148" t="s">
        <v>190</v>
      </c>
      <c r="R1101" s="119" t="str">
        <f t="array" ref="R1101">IF(ISNA(VLOOKUP($F1101, AdmittedwithRecentDischarge!$I$28:$I$1527,1,FALSE)),"",MAX(IF((AdmittedwithRecentDischarge!$I$28:$I$1527=$F1101)*(AdmittedwithRecentDischarge!$M$28:$M$1527&lt;=TransferLog!$J1101),AdmittedwithRecentDischarge!$M$28:$M$1527)))</f>
        <v/>
      </c>
      <c r="S1101" s="120" t="str">
        <f t="array" ref="S1101">IF(ISNA(INDEX(AdmittedwithRecentDischarge!$AH$28:$AH$1527,MATCH($F1101&amp;$R1101,AdmittedwithRecentDischarge!$I$28:$I$1527&amp;AdmittedwithRecentDischarge!$M$28:$M$1527,0))),"", IF($R1101&lt;&gt;"",INDEX(AdmittedwithRecentDischarge!$AH$28:$AH$1527,MATCH($F1101&amp;$R1101,AdmittedwithRecentDischarge!$I$28:$I$1527&amp;AdmittedwithRecentDischarge!$M$28:$M$1527,0)),""))</f>
        <v/>
      </c>
      <c r="T1101" s="190">
        <f t="array" ref="T1101">IF(ISNA(INDEX(AdmittedwithRecentDischarge!$I$28:$W$1527, (MATCH($F1101&amp;$R1101,AdmittedwithRecentDischarge!$I$28:$I$1527&amp;AdmittedwithRecentDischarge!$M$28:$M$1527,0)))),"",INDEX(AdmittedwithRecentDischarge!$I$28:$W$1527, (MATCH($F1101&amp;$R1101,AdmittedwithRecentDischarge!$I$28:$I$1527&amp;AdmittedwithRecentDischarge!$M$28:$M$1527,0)),9))</f>
        <v>0</v>
      </c>
      <c r="U1101" s="191">
        <f t="array" ref="U1101">IF(ISNA(INDEX(AdmittedwithRecentDischarge!$I$28:$W$1527, (MATCH($F1101&amp;$R1101,AdmittedwithRecentDischarge!$I$28:$I$1527&amp;AdmittedwithRecentDischarge!$M$28:$M$1527,0)))),"",INDEX(AdmittedwithRecentDischarge!$I$28:$W$1527, (MATCH($F1101&amp;$R1101,AdmittedwithRecentDischarge!$I$28:$I$1527&amp;AdmittedwithRecentDischarge!$M$28:$M$1527,0)),11))</f>
        <v>0</v>
      </c>
      <c r="V1101" s="191">
        <f t="array" ref="V1101">IF(ISNA(INDEX(AdmittedwithRecentDischarge!$I$28:$W$1527, (MATCH($F1101&amp;$R1101,AdmittedwithRecentDischarge!$I$28:$I$1527&amp;AdmittedwithRecentDischarge!$M$28:$M$1527,0)))),"",INDEX(AdmittedwithRecentDischarge!$I$28:$W$1527, (MATCH($F1101&amp;$R1101,AdmittedwithRecentDischarge!$I$28:$I$1527&amp;AdmittedwithRecentDischarge!$M$28:$M$1527,0)),15))</f>
        <v>0</v>
      </c>
      <c r="W1101" s="228" t="b">
        <f t="shared" si="106"/>
        <v>0</v>
      </c>
      <c r="X1101" s="224" t="str">
        <f t="array" ref="X1101">IF(ISNA(VLOOKUP($F1101, AdmittedwithRecentDischarge!$I$28:$I$1527,1,FALSE)),"",MAX(IF((AdmittedwithRecentDischarge!$I$28:$I$1527=$F1101)*(AdmittedwithRecentDischarge!$K$28:$K$1527&lt;=TransferLog!$J1101),AdmittedwithRecentDischarge!$K$28:$K$1527)))</f>
        <v/>
      </c>
      <c r="Y1101" s="224" t="b">
        <f t="shared" si="107"/>
        <v>0</v>
      </c>
      <c r="Z1101" s="208"/>
      <c r="AA1101" s="207" t="str">
        <f t="shared" si="104"/>
        <v/>
      </c>
      <c r="AB1101" s="212" t="b">
        <f t="shared" si="108"/>
        <v>0</v>
      </c>
      <c r="AC1101" s="213">
        <f t="shared" si="105"/>
        <v>0</v>
      </c>
      <c r="AD1101" s="298"/>
      <c r="AE1101" s="299"/>
      <c r="AF1101" s="21">
        <f t="shared" si="109"/>
        <v>0</v>
      </c>
    </row>
    <row r="1102" spans="1:32" s="21" customFormat="1" ht="16.5" customHeight="1">
      <c r="A1102" s="22"/>
      <c r="B1102" s="22"/>
      <c r="C1102" s="22"/>
      <c r="D1102" s="115">
        <f t="shared" si="110"/>
        <v>1082</v>
      </c>
      <c r="E1102" s="248" t="str">
        <f t="array" ref="E1102">IF($F1102&lt;&gt;"",INDEX(DropDownLists!$K$10:$K$2516,MATCH($F1102,DropDownLists!$L$10:$L$2516,0)),"")</f>
        <v/>
      </c>
      <c r="F1102" s="116"/>
      <c r="G1102" s="118"/>
      <c r="I1102" s="144"/>
      <c r="J1102" s="141"/>
      <c r="K1102" s="145"/>
      <c r="L1102" s="146"/>
      <c r="M1102" s="195" t="str">
        <f t="array" ref="M1102">IF($L1102&lt;&gt;"",INDEX(DropDownLists!$H$10:$H$2516,MATCH($L1102,DropDownLists!$I$10:$I$2516,0)),"")</f>
        <v/>
      </c>
      <c r="N1102" s="148"/>
      <c r="O1102" s="148"/>
      <c r="P1102" s="146"/>
      <c r="Q1102" s="148" t="s">
        <v>190</v>
      </c>
      <c r="R1102" s="119" t="str">
        <f t="array" ref="R1102">IF(ISNA(VLOOKUP($F1102, AdmittedwithRecentDischarge!$I$28:$I$1527,1,FALSE)),"",MAX(IF((AdmittedwithRecentDischarge!$I$28:$I$1527=$F1102)*(AdmittedwithRecentDischarge!$M$28:$M$1527&lt;=TransferLog!$J1102),AdmittedwithRecentDischarge!$M$28:$M$1527)))</f>
        <v/>
      </c>
      <c r="S1102" s="120" t="str">
        <f t="array" ref="S1102">IF(ISNA(INDEX(AdmittedwithRecentDischarge!$AH$28:$AH$1527,MATCH($F1102&amp;$R1102,AdmittedwithRecentDischarge!$I$28:$I$1527&amp;AdmittedwithRecentDischarge!$M$28:$M$1527,0))),"", IF($R1102&lt;&gt;"",INDEX(AdmittedwithRecentDischarge!$AH$28:$AH$1527,MATCH($F1102&amp;$R1102,AdmittedwithRecentDischarge!$I$28:$I$1527&amp;AdmittedwithRecentDischarge!$M$28:$M$1527,0)),""))</f>
        <v/>
      </c>
      <c r="T1102" s="190">
        <f t="array" ref="T1102">IF(ISNA(INDEX(AdmittedwithRecentDischarge!$I$28:$W$1527, (MATCH($F1102&amp;$R1102,AdmittedwithRecentDischarge!$I$28:$I$1527&amp;AdmittedwithRecentDischarge!$M$28:$M$1527,0)))),"",INDEX(AdmittedwithRecentDischarge!$I$28:$W$1527, (MATCH($F1102&amp;$R1102,AdmittedwithRecentDischarge!$I$28:$I$1527&amp;AdmittedwithRecentDischarge!$M$28:$M$1527,0)),9))</f>
        <v>0</v>
      </c>
      <c r="U1102" s="191">
        <f t="array" ref="U1102">IF(ISNA(INDEX(AdmittedwithRecentDischarge!$I$28:$W$1527, (MATCH($F1102&amp;$R1102,AdmittedwithRecentDischarge!$I$28:$I$1527&amp;AdmittedwithRecentDischarge!$M$28:$M$1527,0)))),"",INDEX(AdmittedwithRecentDischarge!$I$28:$W$1527, (MATCH($F1102&amp;$R1102,AdmittedwithRecentDischarge!$I$28:$I$1527&amp;AdmittedwithRecentDischarge!$M$28:$M$1527,0)),11))</f>
        <v>0</v>
      </c>
      <c r="V1102" s="191">
        <f t="array" ref="V1102">IF(ISNA(INDEX(AdmittedwithRecentDischarge!$I$28:$W$1527, (MATCH($F1102&amp;$R1102,AdmittedwithRecentDischarge!$I$28:$I$1527&amp;AdmittedwithRecentDischarge!$M$28:$M$1527,0)))),"",INDEX(AdmittedwithRecentDischarge!$I$28:$W$1527, (MATCH($F1102&amp;$R1102,AdmittedwithRecentDischarge!$I$28:$I$1527&amp;AdmittedwithRecentDischarge!$M$28:$M$1527,0)),15))</f>
        <v>0</v>
      </c>
      <c r="W1102" s="228" t="b">
        <f t="shared" si="106"/>
        <v>0</v>
      </c>
      <c r="X1102" s="224" t="str">
        <f t="array" ref="X1102">IF(ISNA(VLOOKUP($F1102, AdmittedwithRecentDischarge!$I$28:$I$1527,1,FALSE)),"",MAX(IF((AdmittedwithRecentDischarge!$I$28:$I$1527=$F1102)*(AdmittedwithRecentDischarge!$K$28:$K$1527&lt;=TransferLog!$J1102),AdmittedwithRecentDischarge!$K$28:$K$1527)))</f>
        <v/>
      </c>
      <c r="Y1102" s="224" t="b">
        <f t="shared" si="107"/>
        <v>0</v>
      </c>
      <c r="Z1102" s="208"/>
      <c r="AA1102" s="207" t="str">
        <f t="shared" si="104"/>
        <v/>
      </c>
      <c r="AB1102" s="212" t="b">
        <f t="shared" si="108"/>
        <v>0</v>
      </c>
      <c r="AC1102" s="213">
        <f t="shared" si="105"/>
        <v>0</v>
      </c>
      <c r="AD1102" s="298"/>
      <c r="AE1102" s="299"/>
      <c r="AF1102" s="21">
        <f t="shared" si="109"/>
        <v>0</v>
      </c>
    </row>
    <row r="1103" spans="1:32" s="21" customFormat="1" ht="16.5" customHeight="1">
      <c r="A1103" s="22"/>
      <c r="B1103" s="22"/>
      <c r="C1103" s="22"/>
      <c r="D1103" s="115">
        <f t="shared" si="110"/>
        <v>1083</v>
      </c>
      <c r="E1103" s="248" t="str">
        <f t="array" ref="E1103">IF($F1103&lt;&gt;"",INDEX(DropDownLists!$K$10:$K$2516,MATCH($F1103,DropDownLists!$L$10:$L$2516,0)),"")</f>
        <v/>
      </c>
      <c r="F1103" s="116"/>
      <c r="G1103" s="118"/>
      <c r="I1103" s="144"/>
      <c r="J1103" s="141"/>
      <c r="K1103" s="145"/>
      <c r="L1103" s="146"/>
      <c r="M1103" s="195" t="str">
        <f t="array" ref="M1103">IF($L1103&lt;&gt;"",INDEX(DropDownLists!$H$10:$H$2516,MATCH($L1103,DropDownLists!$I$10:$I$2516,0)),"")</f>
        <v/>
      </c>
      <c r="N1103" s="148"/>
      <c r="O1103" s="148"/>
      <c r="P1103" s="146"/>
      <c r="Q1103" s="148" t="s">
        <v>190</v>
      </c>
      <c r="R1103" s="119" t="str">
        <f t="array" ref="R1103">IF(ISNA(VLOOKUP($F1103, AdmittedwithRecentDischarge!$I$28:$I$1527,1,FALSE)),"",MAX(IF((AdmittedwithRecentDischarge!$I$28:$I$1527=$F1103)*(AdmittedwithRecentDischarge!$M$28:$M$1527&lt;=TransferLog!$J1103),AdmittedwithRecentDischarge!$M$28:$M$1527)))</f>
        <v/>
      </c>
      <c r="S1103" s="120" t="str">
        <f t="array" ref="S1103">IF(ISNA(INDEX(AdmittedwithRecentDischarge!$AH$28:$AH$1527,MATCH($F1103&amp;$R1103,AdmittedwithRecentDischarge!$I$28:$I$1527&amp;AdmittedwithRecentDischarge!$M$28:$M$1527,0))),"", IF($R1103&lt;&gt;"",INDEX(AdmittedwithRecentDischarge!$AH$28:$AH$1527,MATCH($F1103&amp;$R1103,AdmittedwithRecentDischarge!$I$28:$I$1527&amp;AdmittedwithRecentDischarge!$M$28:$M$1527,0)),""))</f>
        <v/>
      </c>
      <c r="T1103" s="190">
        <f t="array" ref="T1103">IF(ISNA(INDEX(AdmittedwithRecentDischarge!$I$28:$W$1527, (MATCH($F1103&amp;$R1103,AdmittedwithRecentDischarge!$I$28:$I$1527&amp;AdmittedwithRecentDischarge!$M$28:$M$1527,0)))),"",INDEX(AdmittedwithRecentDischarge!$I$28:$W$1527, (MATCH($F1103&amp;$R1103,AdmittedwithRecentDischarge!$I$28:$I$1527&amp;AdmittedwithRecentDischarge!$M$28:$M$1527,0)),9))</f>
        <v>0</v>
      </c>
      <c r="U1103" s="191">
        <f t="array" ref="U1103">IF(ISNA(INDEX(AdmittedwithRecentDischarge!$I$28:$W$1527, (MATCH($F1103&amp;$R1103,AdmittedwithRecentDischarge!$I$28:$I$1527&amp;AdmittedwithRecentDischarge!$M$28:$M$1527,0)))),"",INDEX(AdmittedwithRecentDischarge!$I$28:$W$1527, (MATCH($F1103&amp;$R1103,AdmittedwithRecentDischarge!$I$28:$I$1527&amp;AdmittedwithRecentDischarge!$M$28:$M$1527,0)),11))</f>
        <v>0</v>
      </c>
      <c r="V1103" s="191">
        <f t="array" ref="V1103">IF(ISNA(INDEX(AdmittedwithRecentDischarge!$I$28:$W$1527, (MATCH($F1103&amp;$R1103,AdmittedwithRecentDischarge!$I$28:$I$1527&amp;AdmittedwithRecentDischarge!$M$28:$M$1527,0)))),"",INDEX(AdmittedwithRecentDischarge!$I$28:$W$1527, (MATCH($F1103&amp;$R1103,AdmittedwithRecentDischarge!$I$28:$I$1527&amp;AdmittedwithRecentDischarge!$M$28:$M$1527,0)),15))</f>
        <v>0</v>
      </c>
      <c r="W1103" s="228" t="b">
        <f t="shared" si="106"/>
        <v>0</v>
      </c>
      <c r="X1103" s="224" t="str">
        <f t="array" ref="X1103">IF(ISNA(VLOOKUP($F1103, AdmittedwithRecentDischarge!$I$28:$I$1527,1,FALSE)),"",MAX(IF((AdmittedwithRecentDischarge!$I$28:$I$1527=$F1103)*(AdmittedwithRecentDischarge!$K$28:$K$1527&lt;=TransferLog!$J1103),AdmittedwithRecentDischarge!$K$28:$K$1527)))</f>
        <v/>
      </c>
      <c r="Y1103" s="224" t="b">
        <f t="shared" si="107"/>
        <v>0</v>
      </c>
      <c r="Z1103" s="208"/>
      <c r="AA1103" s="207" t="str">
        <f t="shared" si="104"/>
        <v/>
      </c>
      <c r="AB1103" s="212" t="b">
        <f t="shared" si="108"/>
        <v>0</v>
      </c>
      <c r="AC1103" s="213">
        <f t="shared" si="105"/>
        <v>0</v>
      </c>
      <c r="AD1103" s="298"/>
      <c r="AE1103" s="299"/>
      <c r="AF1103" s="21">
        <f t="shared" si="109"/>
        <v>0</v>
      </c>
    </row>
    <row r="1104" spans="1:32" s="21" customFormat="1" ht="16.5" customHeight="1">
      <c r="A1104" s="22"/>
      <c r="B1104" s="22"/>
      <c r="C1104" s="22"/>
      <c r="D1104" s="115">
        <f t="shared" si="110"/>
        <v>1084</v>
      </c>
      <c r="E1104" s="248" t="str">
        <f t="array" ref="E1104">IF($F1104&lt;&gt;"",INDEX(DropDownLists!$K$10:$K$2516,MATCH($F1104,DropDownLists!$L$10:$L$2516,0)),"")</f>
        <v/>
      </c>
      <c r="F1104" s="116"/>
      <c r="G1104" s="118"/>
      <c r="I1104" s="144"/>
      <c r="J1104" s="141"/>
      <c r="K1104" s="145"/>
      <c r="L1104" s="146"/>
      <c r="M1104" s="195" t="str">
        <f t="array" ref="M1104">IF($L1104&lt;&gt;"",INDEX(DropDownLists!$H$10:$H$2516,MATCH($L1104,DropDownLists!$I$10:$I$2516,0)),"")</f>
        <v/>
      </c>
      <c r="N1104" s="148"/>
      <c r="O1104" s="148"/>
      <c r="P1104" s="146"/>
      <c r="Q1104" s="148" t="s">
        <v>190</v>
      </c>
      <c r="R1104" s="119" t="str">
        <f t="array" ref="R1104">IF(ISNA(VLOOKUP($F1104, AdmittedwithRecentDischarge!$I$28:$I$1527,1,FALSE)),"",MAX(IF((AdmittedwithRecentDischarge!$I$28:$I$1527=$F1104)*(AdmittedwithRecentDischarge!$M$28:$M$1527&lt;=TransferLog!$J1104),AdmittedwithRecentDischarge!$M$28:$M$1527)))</f>
        <v/>
      </c>
      <c r="S1104" s="120" t="str">
        <f t="array" ref="S1104">IF(ISNA(INDEX(AdmittedwithRecentDischarge!$AH$28:$AH$1527,MATCH($F1104&amp;$R1104,AdmittedwithRecentDischarge!$I$28:$I$1527&amp;AdmittedwithRecentDischarge!$M$28:$M$1527,0))),"", IF($R1104&lt;&gt;"",INDEX(AdmittedwithRecentDischarge!$AH$28:$AH$1527,MATCH($F1104&amp;$R1104,AdmittedwithRecentDischarge!$I$28:$I$1527&amp;AdmittedwithRecentDischarge!$M$28:$M$1527,0)),""))</f>
        <v/>
      </c>
      <c r="T1104" s="190">
        <f t="array" ref="T1104">IF(ISNA(INDEX(AdmittedwithRecentDischarge!$I$28:$W$1527, (MATCH($F1104&amp;$R1104,AdmittedwithRecentDischarge!$I$28:$I$1527&amp;AdmittedwithRecentDischarge!$M$28:$M$1527,0)))),"",INDEX(AdmittedwithRecentDischarge!$I$28:$W$1527, (MATCH($F1104&amp;$R1104,AdmittedwithRecentDischarge!$I$28:$I$1527&amp;AdmittedwithRecentDischarge!$M$28:$M$1527,0)),9))</f>
        <v>0</v>
      </c>
      <c r="U1104" s="191">
        <f t="array" ref="U1104">IF(ISNA(INDEX(AdmittedwithRecentDischarge!$I$28:$W$1527, (MATCH($F1104&amp;$R1104,AdmittedwithRecentDischarge!$I$28:$I$1527&amp;AdmittedwithRecentDischarge!$M$28:$M$1527,0)))),"",INDEX(AdmittedwithRecentDischarge!$I$28:$W$1527, (MATCH($F1104&amp;$R1104,AdmittedwithRecentDischarge!$I$28:$I$1527&amp;AdmittedwithRecentDischarge!$M$28:$M$1527,0)),11))</f>
        <v>0</v>
      </c>
      <c r="V1104" s="191">
        <f t="array" ref="V1104">IF(ISNA(INDEX(AdmittedwithRecentDischarge!$I$28:$W$1527, (MATCH($F1104&amp;$R1104,AdmittedwithRecentDischarge!$I$28:$I$1527&amp;AdmittedwithRecentDischarge!$M$28:$M$1527,0)))),"",INDEX(AdmittedwithRecentDischarge!$I$28:$W$1527, (MATCH($F1104&amp;$R1104,AdmittedwithRecentDischarge!$I$28:$I$1527&amp;AdmittedwithRecentDischarge!$M$28:$M$1527,0)),15))</f>
        <v>0</v>
      </c>
      <c r="W1104" s="228" t="b">
        <f t="shared" si="106"/>
        <v>0</v>
      </c>
      <c r="X1104" s="224" t="str">
        <f t="array" ref="X1104">IF(ISNA(VLOOKUP($F1104, AdmittedwithRecentDischarge!$I$28:$I$1527,1,FALSE)),"",MAX(IF((AdmittedwithRecentDischarge!$I$28:$I$1527=$F1104)*(AdmittedwithRecentDischarge!$K$28:$K$1527&lt;=TransferLog!$J1104),AdmittedwithRecentDischarge!$K$28:$K$1527)))</f>
        <v/>
      </c>
      <c r="Y1104" s="224" t="b">
        <f t="shared" si="107"/>
        <v>0</v>
      </c>
      <c r="Z1104" s="208"/>
      <c r="AA1104" s="207" t="str">
        <f t="shared" si="104"/>
        <v/>
      </c>
      <c r="AB1104" s="212" t="b">
        <f t="shared" si="108"/>
        <v>0</v>
      </c>
      <c r="AC1104" s="213">
        <f t="shared" si="105"/>
        <v>0</v>
      </c>
      <c r="AD1104" s="298"/>
      <c r="AE1104" s="299"/>
      <c r="AF1104" s="21">
        <f t="shared" si="109"/>
        <v>0</v>
      </c>
    </row>
    <row r="1105" spans="1:32" s="21" customFormat="1" ht="16.5" customHeight="1">
      <c r="A1105" s="22"/>
      <c r="B1105" s="22"/>
      <c r="C1105" s="22"/>
      <c r="D1105" s="115">
        <f t="shared" si="110"/>
        <v>1085</v>
      </c>
      <c r="E1105" s="248" t="str">
        <f t="array" ref="E1105">IF($F1105&lt;&gt;"",INDEX(DropDownLists!$K$10:$K$2516,MATCH($F1105,DropDownLists!$L$10:$L$2516,0)),"")</f>
        <v/>
      </c>
      <c r="F1105" s="116"/>
      <c r="G1105" s="118"/>
      <c r="I1105" s="144"/>
      <c r="J1105" s="141"/>
      <c r="K1105" s="145"/>
      <c r="L1105" s="146"/>
      <c r="M1105" s="195" t="str">
        <f t="array" ref="M1105">IF($L1105&lt;&gt;"",INDEX(DropDownLists!$H$10:$H$2516,MATCH($L1105,DropDownLists!$I$10:$I$2516,0)),"")</f>
        <v/>
      </c>
      <c r="N1105" s="148"/>
      <c r="O1105" s="148"/>
      <c r="P1105" s="146"/>
      <c r="Q1105" s="148" t="s">
        <v>190</v>
      </c>
      <c r="R1105" s="119" t="str">
        <f t="array" ref="R1105">IF(ISNA(VLOOKUP($F1105, AdmittedwithRecentDischarge!$I$28:$I$1527,1,FALSE)),"",MAX(IF((AdmittedwithRecentDischarge!$I$28:$I$1527=$F1105)*(AdmittedwithRecentDischarge!$M$28:$M$1527&lt;=TransferLog!$J1105),AdmittedwithRecentDischarge!$M$28:$M$1527)))</f>
        <v/>
      </c>
      <c r="S1105" s="120" t="str">
        <f t="array" ref="S1105">IF(ISNA(INDEX(AdmittedwithRecentDischarge!$AH$28:$AH$1527,MATCH($F1105&amp;$R1105,AdmittedwithRecentDischarge!$I$28:$I$1527&amp;AdmittedwithRecentDischarge!$M$28:$M$1527,0))),"", IF($R1105&lt;&gt;"",INDEX(AdmittedwithRecentDischarge!$AH$28:$AH$1527,MATCH($F1105&amp;$R1105,AdmittedwithRecentDischarge!$I$28:$I$1527&amp;AdmittedwithRecentDischarge!$M$28:$M$1527,0)),""))</f>
        <v/>
      </c>
      <c r="T1105" s="190">
        <f t="array" ref="T1105">IF(ISNA(INDEX(AdmittedwithRecentDischarge!$I$28:$W$1527, (MATCH($F1105&amp;$R1105,AdmittedwithRecentDischarge!$I$28:$I$1527&amp;AdmittedwithRecentDischarge!$M$28:$M$1527,0)))),"",INDEX(AdmittedwithRecentDischarge!$I$28:$W$1527, (MATCH($F1105&amp;$R1105,AdmittedwithRecentDischarge!$I$28:$I$1527&amp;AdmittedwithRecentDischarge!$M$28:$M$1527,0)),9))</f>
        <v>0</v>
      </c>
      <c r="U1105" s="191">
        <f t="array" ref="U1105">IF(ISNA(INDEX(AdmittedwithRecentDischarge!$I$28:$W$1527, (MATCH($F1105&amp;$R1105,AdmittedwithRecentDischarge!$I$28:$I$1527&amp;AdmittedwithRecentDischarge!$M$28:$M$1527,0)))),"",INDEX(AdmittedwithRecentDischarge!$I$28:$W$1527, (MATCH($F1105&amp;$R1105,AdmittedwithRecentDischarge!$I$28:$I$1527&amp;AdmittedwithRecentDischarge!$M$28:$M$1527,0)),11))</f>
        <v>0</v>
      </c>
      <c r="V1105" s="191">
        <f t="array" ref="V1105">IF(ISNA(INDEX(AdmittedwithRecentDischarge!$I$28:$W$1527, (MATCH($F1105&amp;$R1105,AdmittedwithRecentDischarge!$I$28:$I$1527&amp;AdmittedwithRecentDischarge!$M$28:$M$1527,0)))),"",INDEX(AdmittedwithRecentDischarge!$I$28:$W$1527, (MATCH($F1105&amp;$R1105,AdmittedwithRecentDischarge!$I$28:$I$1527&amp;AdmittedwithRecentDischarge!$M$28:$M$1527,0)),15))</f>
        <v>0</v>
      </c>
      <c r="W1105" s="228" t="b">
        <f t="shared" si="106"/>
        <v>0</v>
      </c>
      <c r="X1105" s="224" t="str">
        <f t="array" ref="X1105">IF(ISNA(VLOOKUP($F1105, AdmittedwithRecentDischarge!$I$28:$I$1527,1,FALSE)),"",MAX(IF((AdmittedwithRecentDischarge!$I$28:$I$1527=$F1105)*(AdmittedwithRecentDischarge!$K$28:$K$1527&lt;=TransferLog!$J1105),AdmittedwithRecentDischarge!$K$28:$K$1527)))</f>
        <v/>
      </c>
      <c r="Y1105" s="224" t="b">
        <f t="shared" si="107"/>
        <v>0</v>
      </c>
      <c r="Z1105" s="208"/>
      <c r="AA1105" s="207" t="str">
        <f t="shared" si="104"/>
        <v/>
      </c>
      <c r="AB1105" s="212" t="b">
        <f t="shared" si="108"/>
        <v>0</v>
      </c>
      <c r="AC1105" s="213">
        <f t="shared" si="105"/>
        <v>0</v>
      </c>
      <c r="AD1105" s="298"/>
      <c r="AE1105" s="299"/>
      <c r="AF1105" s="21">
        <f t="shared" si="109"/>
        <v>0</v>
      </c>
    </row>
    <row r="1106" spans="1:32" s="21" customFormat="1" ht="16.5" customHeight="1">
      <c r="A1106" s="22"/>
      <c r="B1106" s="22"/>
      <c r="C1106" s="22"/>
      <c r="D1106" s="115">
        <f t="shared" si="110"/>
        <v>1086</v>
      </c>
      <c r="E1106" s="248" t="str">
        <f t="array" ref="E1106">IF($F1106&lt;&gt;"",INDEX(DropDownLists!$K$10:$K$2516,MATCH($F1106,DropDownLists!$L$10:$L$2516,0)),"")</f>
        <v/>
      </c>
      <c r="F1106" s="116"/>
      <c r="G1106" s="118"/>
      <c r="I1106" s="144"/>
      <c r="J1106" s="141"/>
      <c r="K1106" s="145"/>
      <c r="L1106" s="146"/>
      <c r="M1106" s="195" t="str">
        <f t="array" ref="M1106">IF($L1106&lt;&gt;"",INDEX(DropDownLists!$H$10:$H$2516,MATCH($L1106,DropDownLists!$I$10:$I$2516,0)),"")</f>
        <v/>
      </c>
      <c r="N1106" s="148"/>
      <c r="O1106" s="148"/>
      <c r="P1106" s="146"/>
      <c r="Q1106" s="148" t="s">
        <v>190</v>
      </c>
      <c r="R1106" s="119" t="str">
        <f t="array" ref="R1106">IF(ISNA(VLOOKUP($F1106, AdmittedwithRecentDischarge!$I$28:$I$1527,1,FALSE)),"",MAX(IF((AdmittedwithRecentDischarge!$I$28:$I$1527=$F1106)*(AdmittedwithRecentDischarge!$M$28:$M$1527&lt;=TransferLog!$J1106),AdmittedwithRecentDischarge!$M$28:$M$1527)))</f>
        <v/>
      </c>
      <c r="S1106" s="120" t="str">
        <f t="array" ref="S1106">IF(ISNA(INDEX(AdmittedwithRecentDischarge!$AH$28:$AH$1527,MATCH($F1106&amp;$R1106,AdmittedwithRecentDischarge!$I$28:$I$1527&amp;AdmittedwithRecentDischarge!$M$28:$M$1527,0))),"", IF($R1106&lt;&gt;"",INDEX(AdmittedwithRecentDischarge!$AH$28:$AH$1527,MATCH($F1106&amp;$R1106,AdmittedwithRecentDischarge!$I$28:$I$1527&amp;AdmittedwithRecentDischarge!$M$28:$M$1527,0)),""))</f>
        <v/>
      </c>
      <c r="T1106" s="190">
        <f t="array" ref="T1106">IF(ISNA(INDEX(AdmittedwithRecentDischarge!$I$28:$W$1527, (MATCH($F1106&amp;$R1106,AdmittedwithRecentDischarge!$I$28:$I$1527&amp;AdmittedwithRecentDischarge!$M$28:$M$1527,0)))),"",INDEX(AdmittedwithRecentDischarge!$I$28:$W$1527, (MATCH($F1106&amp;$R1106,AdmittedwithRecentDischarge!$I$28:$I$1527&amp;AdmittedwithRecentDischarge!$M$28:$M$1527,0)),9))</f>
        <v>0</v>
      </c>
      <c r="U1106" s="191">
        <f t="array" ref="U1106">IF(ISNA(INDEX(AdmittedwithRecentDischarge!$I$28:$W$1527, (MATCH($F1106&amp;$R1106,AdmittedwithRecentDischarge!$I$28:$I$1527&amp;AdmittedwithRecentDischarge!$M$28:$M$1527,0)))),"",INDEX(AdmittedwithRecentDischarge!$I$28:$W$1527, (MATCH($F1106&amp;$R1106,AdmittedwithRecentDischarge!$I$28:$I$1527&amp;AdmittedwithRecentDischarge!$M$28:$M$1527,0)),11))</f>
        <v>0</v>
      </c>
      <c r="V1106" s="191">
        <f t="array" ref="V1106">IF(ISNA(INDEX(AdmittedwithRecentDischarge!$I$28:$W$1527, (MATCH($F1106&amp;$R1106,AdmittedwithRecentDischarge!$I$28:$I$1527&amp;AdmittedwithRecentDischarge!$M$28:$M$1527,0)))),"",INDEX(AdmittedwithRecentDischarge!$I$28:$W$1527, (MATCH($F1106&amp;$R1106,AdmittedwithRecentDischarge!$I$28:$I$1527&amp;AdmittedwithRecentDischarge!$M$28:$M$1527,0)),15))</f>
        <v>0</v>
      </c>
      <c r="W1106" s="228" t="b">
        <f t="shared" si="106"/>
        <v>0</v>
      </c>
      <c r="X1106" s="224" t="str">
        <f t="array" ref="X1106">IF(ISNA(VLOOKUP($F1106, AdmittedwithRecentDischarge!$I$28:$I$1527,1,FALSE)),"",MAX(IF((AdmittedwithRecentDischarge!$I$28:$I$1527=$F1106)*(AdmittedwithRecentDischarge!$K$28:$K$1527&lt;=TransferLog!$J1106),AdmittedwithRecentDischarge!$K$28:$K$1527)))</f>
        <v/>
      </c>
      <c r="Y1106" s="224" t="b">
        <f t="shared" si="107"/>
        <v>0</v>
      </c>
      <c r="Z1106" s="208"/>
      <c r="AA1106" s="207" t="str">
        <f t="shared" si="104"/>
        <v/>
      </c>
      <c r="AB1106" s="212" t="b">
        <f t="shared" si="108"/>
        <v>0</v>
      </c>
      <c r="AC1106" s="213">
        <f t="shared" si="105"/>
        <v>0</v>
      </c>
      <c r="AD1106" s="298"/>
      <c r="AE1106" s="299"/>
      <c r="AF1106" s="21">
        <f t="shared" si="109"/>
        <v>0</v>
      </c>
    </row>
    <row r="1107" spans="1:32" s="21" customFormat="1" ht="16.5" customHeight="1">
      <c r="A1107" s="22"/>
      <c r="B1107" s="22"/>
      <c r="C1107" s="22"/>
      <c r="D1107" s="115">
        <f t="shared" si="110"/>
        <v>1087</v>
      </c>
      <c r="E1107" s="248" t="str">
        <f t="array" ref="E1107">IF($F1107&lt;&gt;"",INDEX(DropDownLists!$K$10:$K$2516,MATCH($F1107,DropDownLists!$L$10:$L$2516,0)),"")</f>
        <v/>
      </c>
      <c r="F1107" s="116"/>
      <c r="G1107" s="118"/>
      <c r="I1107" s="144"/>
      <c r="J1107" s="141"/>
      <c r="K1107" s="145"/>
      <c r="L1107" s="146"/>
      <c r="M1107" s="195" t="str">
        <f t="array" ref="M1107">IF($L1107&lt;&gt;"",INDEX(DropDownLists!$H$10:$H$2516,MATCH($L1107,DropDownLists!$I$10:$I$2516,0)),"")</f>
        <v/>
      </c>
      <c r="N1107" s="148"/>
      <c r="O1107" s="148"/>
      <c r="P1107" s="146"/>
      <c r="Q1107" s="148" t="s">
        <v>190</v>
      </c>
      <c r="R1107" s="119" t="str">
        <f t="array" ref="R1107">IF(ISNA(VLOOKUP($F1107, AdmittedwithRecentDischarge!$I$28:$I$1527,1,FALSE)),"",MAX(IF((AdmittedwithRecentDischarge!$I$28:$I$1527=$F1107)*(AdmittedwithRecentDischarge!$M$28:$M$1527&lt;=TransferLog!$J1107),AdmittedwithRecentDischarge!$M$28:$M$1527)))</f>
        <v/>
      </c>
      <c r="S1107" s="120" t="str">
        <f t="array" ref="S1107">IF(ISNA(INDEX(AdmittedwithRecentDischarge!$AH$28:$AH$1527,MATCH($F1107&amp;$R1107,AdmittedwithRecentDischarge!$I$28:$I$1527&amp;AdmittedwithRecentDischarge!$M$28:$M$1527,0))),"", IF($R1107&lt;&gt;"",INDEX(AdmittedwithRecentDischarge!$AH$28:$AH$1527,MATCH($F1107&amp;$R1107,AdmittedwithRecentDischarge!$I$28:$I$1527&amp;AdmittedwithRecentDischarge!$M$28:$M$1527,0)),""))</f>
        <v/>
      </c>
      <c r="T1107" s="190">
        <f t="array" ref="T1107">IF(ISNA(INDEX(AdmittedwithRecentDischarge!$I$28:$W$1527, (MATCH($F1107&amp;$R1107,AdmittedwithRecentDischarge!$I$28:$I$1527&amp;AdmittedwithRecentDischarge!$M$28:$M$1527,0)))),"",INDEX(AdmittedwithRecentDischarge!$I$28:$W$1527, (MATCH($F1107&amp;$R1107,AdmittedwithRecentDischarge!$I$28:$I$1527&amp;AdmittedwithRecentDischarge!$M$28:$M$1527,0)),9))</f>
        <v>0</v>
      </c>
      <c r="U1107" s="191">
        <f t="array" ref="U1107">IF(ISNA(INDEX(AdmittedwithRecentDischarge!$I$28:$W$1527, (MATCH($F1107&amp;$R1107,AdmittedwithRecentDischarge!$I$28:$I$1527&amp;AdmittedwithRecentDischarge!$M$28:$M$1527,0)))),"",INDEX(AdmittedwithRecentDischarge!$I$28:$W$1527, (MATCH($F1107&amp;$R1107,AdmittedwithRecentDischarge!$I$28:$I$1527&amp;AdmittedwithRecentDischarge!$M$28:$M$1527,0)),11))</f>
        <v>0</v>
      </c>
      <c r="V1107" s="191">
        <f t="array" ref="V1107">IF(ISNA(INDEX(AdmittedwithRecentDischarge!$I$28:$W$1527, (MATCH($F1107&amp;$R1107,AdmittedwithRecentDischarge!$I$28:$I$1527&amp;AdmittedwithRecentDischarge!$M$28:$M$1527,0)))),"",INDEX(AdmittedwithRecentDischarge!$I$28:$W$1527, (MATCH($F1107&amp;$R1107,AdmittedwithRecentDischarge!$I$28:$I$1527&amp;AdmittedwithRecentDischarge!$M$28:$M$1527,0)),15))</f>
        <v>0</v>
      </c>
      <c r="W1107" s="228" t="b">
        <f t="shared" si="106"/>
        <v>0</v>
      </c>
      <c r="X1107" s="224" t="str">
        <f t="array" ref="X1107">IF(ISNA(VLOOKUP($F1107, AdmittedwithRecentDischarge!$I$28:$I$1527,1,FALSE)),"",MAX(IF((AdmittedwithRecentDischarge!$I$28:$I$1527=$F1107)*(AdmittedwithRecentDischarge!$K$28:$K$1527&lt;=TransferLog!$J1107),AdmittedwithRecentDischarge!$K$28:$K$1527)))</f>
        <v/>
      </c>
      <c r="Y1107" s="224" t="b">
        <f t="shared" si="107"/>
        <v>0</v>
      </c>
      <c r="Z1107" s="208"/>
      <c r="AA1107" s="207" t="str">
        <f t="shared" si="104"/>
        <v/>
      </c>
      <c r="AB1107" s="212" t="b">
        <f t="shared" si="108"/>
        <v>0</v>
      </c>
      <c r="AC1107" s="213">
        <f t="shared" si="105"/>
        <v>0</v>
      </c>
      <c r="AD1107" s="298"/>
      <c r="AE1107" s="299"/>
      <c r="AF1107" s="21">
        <f t="shared" si="109"/>
        <v>0</v>
      </c>
    </row>
    <row r="1108" spans="1:32" s="21" customFormat="1" ht="16.5" customHeight="1">
      <c r="A1108" s="22"/>
      <c r="B1108" s="22"/>
      <c r="C1108" s="22"/>
      <c r="D1108" s="115">
        <f t="shared" si="110"/>
        <v>1088</v>
      </c>
      <c r="E1108" s="248" t="str">
        <f t="array" ref="E1108">IF($F1108&lt;&gt;"",INDEX(DropDownLists!$K$10:$K$2516,MATCH($F1108,DropDownLists!$L$10:$L$2516,0)),"")</f>
        <v/>
      </c>
      <c r="F1108" s="116"/>
      <c r="G1108" s="118"/>
      <c r="I1108" s="144"/>
      <c r="J1108" s="141"/>
      <c r="K1108" s="145"/>
      <c r="L1108" s="146"/>
      <c r="M1108" s="195" t="str">
        <f t="array" ref="M1108">IF($L1108&lt;&gt;"",INDEX(DropDownLists!$H$10:$H$2516,MATCH($L1108,DropDownLists!$I$10:$I$2516,0)),"")</f>
        <v/>
      </c>
      <c r="N1108" s="148"/>
      <c r="O1108" s="148"/>
      <c r="P1108" s="146"/>
      <c r="Q1108" s="148" t="s">
        <v>190</v>
      </c>
      <c r="R1108" s="119" t="str">
        <f t="array" ref="R1108">IF(ISNA(VLOOKUP($F1108, AdmittedwithRecentDischarge!$I$28:$I$1527,1,FALSE)),"",MAX(IF((AdmittedwithRecentDischarge!$I$28:$I$1527=$F1108)*(AdmittedwithRecentDischarge!$M$28:$M$1527&lt;=TransferLog!$J1108),AdmittedwithRecentDischarge!$M$28:$M$1527)))</f>
        <v/>
      </c>
      <c r="S1108" s="120" t="str">
        <f t="array" ref="S1108">IF(ISNA(INDEX(AdmittedwithRecentDischarge!$AH$28:$AH$1527,MATCH($F1108&amp;$R1108,AdmittedwithRecentDischarge!$I$28:$I$1527&amp;AdmittedwithRecentDischarge!$M$28:$M$1527,0))),"", IF($R1108&lt;&gt;"",INDEX(AdmittedwithRecentDischarge!$AH$28:$AH$1527,MATCH($F1108&amp;$R1108,AdmittedwithRecentDischarge!$I$28:$I$1527&amp;AdmittedwithRecentDischarge!$M$28:$M$1527,0)),""))</f>
        <v/>
      </c>
      <c r="T1108" s="190">
        <f t="array" ref="T1108">IF(ISNA(INDEX(AdmittedwithRecentDischarge!$I$28:$W$1527, (MATCH($F1108&amp;$R1108,AdmittedwithRecentDischarge!$I$28:$I$1527&amp;AdmittedwithRecentDischarge!$M$28:$M$1527,0)))),"",INDEX(AdmittedwithRecentDischarge!$I$28:$W$1527, (MATCH($F1108&amp;$R1108,AdmittedwithRecentDischarge!$I$28:$I$1527&amp;AdmittedwithRecentDischarge!$M$28:$M$1527,0)),9))</f>
        <v>0</v>
      </c>
      <c r="U1108" s="191">
        <f t="array" ref="U1108">IF(ISNA(INDEX(AdmittedwithRecentDischarge!$I$28:$W$1527, (MATCH($F1108&amp;$R1108,AdmittedwithRecentDischarge!$I$28:$I$1527&amp;AdmittedwithRecentDischarge!$M$28:$M$1527,0)))),"",INDEX(AdmittedwithRecentDischarge!$I$28:$W$1527, (MATCH($F1108&amp;$R1108,AdmittedwithRecentDischarge!$I$28:$I$1527&amp;AdmittedwithRecentDischarge!$M$28:$M$1527,0)),11))</f>
        <v>0</v>
      </c>
      <c r="V1108" s="191">
        <f t="array" ref="V1108">IF(ISNA(INDEX(AdmittedwithRecentDischarge!$I$28:$W$1527, (MATCH($F1108&amp;$R1108,AdmittedwithRecentDischarge!$I$28:$I$1527&amp;AdmittedwithRecentDischarge!$M$28:$M$1527,0)))),"",INDEX(AdmittedwithRecentDischarge!$I$28:$W$1527, (MATCH($F1108&amp;$R1108,AdmittedwithRecentDischarge!$I$28:$I$1527&amp;AdmittedwithRecentDischarge!$M$28:$M$1527,0)),15))</f>
        <v>0</v>
      </c>
      <c r="W1108" s="228" t="b">
        <f t="shared" si="106"/>
        <v>0</v>
      </c>
      <c r="X1108" s="224" t="str">
        <f t="array" ref="X1108">IF(ISNA(VLOOKUP($F1108, AdmittedwithRecentDischarge!$I$28:$I$1527,1,FALSE)),"",MAX(IF((AdmittedwithRecentDischarge!$I$28:$I$1527=$F1108)*(AdmittedwithRecentDischarge!$K$28:$K$1527&lt;=TransferLog!$J1108),AdmittedwithRecentDischarge!$K$28:$K$1527)))</f>
        <v/>
      </c>
      <c r="Y1108" s="224" t="b">
        <f t="shared" si="107"/>
        <v>0</v>
      </c>
      <c r="Z1108" s="208"/>
      <c r="AA1108" s="207" t="str">
        <f t="shared" si="104"/>
        <v/>
      </c>
      <c r="AB1108" s="212" t="b">
        <f t="shared" si="108"/>
        <v>0</v>
      </c>
      <c r="AC1108" s="213">
        <f t="shared" si="105"/>
        <v>0</v>
      </c>
      <c r="AD1108" s="298"/>
      <c r="AE1108" s="299"/>
      <c r="AF1108" s="21">
        <f t="shared" si="109"/>
        <v>0</v>
      </c>
    </row>
    <row r="1109" spans="1:32" s="21" customFormat="1" ht="16.5" customHeight="1">
      <c r="A1109" s="22"/>
      <c r="B1109" s="22"/>
      <c r="C1109" s="22"/>
      <c r="D1109" s="115">
        <f t="shared" si="110"/>
        <v>1089</v>
      </c>
      <c r="E1109" s="248" t="str">
        <f t="array" ref="E1109">IF($F1109&lt;&gt;"",INDEX(DropDownLists!$K$10:$K$2516,MATCH($F1109,DropDownLists!$L$10:$L$2516,0)),"")</f>
        <v/>
      </c>
      <c r="F1109" s="116"/>
      <c r="G1109" s="118"/>
      <c r="I1109" s="144"/>
      <c r="J1109" s="141"/>
      <c r="K1109" s="145"/>
      <c r="L1109" s="146"/>
      <c r="M1109" s="195" t="str">
        <f t="array" ref="M1109">IF($L1109&lt;&gt;"",INDEX(DropDownLists!$H$10:$H$2516,MATCH($L1109,DropDownLists!$I$10:$I$2516,0)),"")</f>
        <v/>
      </c>
      <c r="N1109" s="148"/>
      <c r="O1109" s="148"/>
      <c r="P1109" s="146"/>
      <c r="Q1109" s="148" t="s">
        <v>190</v>
      </c>
      <c r="R1109" s="119" t="str">
        <f t="array" ref="R1109">IF(ISNA(VLOOKUP($F1109, AdmittedwithRecentDischarge!$I$28:$I$1527,1,FALSE)),"",MAX(IF((AdmittedwithRecentDischarge!$I$28:$I$1527=$F1109)*(AdmittedwithRecentDischarge!$M$28:$M$1527&lt;=TransferLog!$J1109),AdmittedwithRecentDischarge!$M$28:$M$1527)))</f>
        <v/>
      </c>
      <c r="S1109" s="120" t="str">
        <f t="array" ref="S1109">IF(ISNA(INDEX(AdmittedwithRecentDischarge!$AH$28:$AH$1527,MATCH($F1109&amp;$R1109,AdmittedwithRecentDischarge!$I$28:$I$1527&amp;AdmittedwithRecentDischarge!$M$28:$M$1527,0))),"", IF($R1109&lt;&gt;"",INDEX(AdmittedwithRecentDischarge!$AH$28:$AH$1527,MATCH($F1109&amp;$R1109,AdmittedwithRecentDischarge!$I$28:$I$1527&amp;AdmittedwithRecentDischarge!$M$28:$M$1527,0)),""))</f>
        <v/>
      </c>
      <c r="T1109" s="190">
        <f t="array" ref="T1109">IF(ISNA(INDEX(AdmittedwithRecentDischarge!$I$28:$W$1527, (MATCH($F1109&amp;$R1109,AdmittedwithRecentDischarge!$I$28:$I$1527&amp;AdmittedwithRecentDischarge!$M$28:$M$1527,0)))),"",INDEX(AdmittedwithRecentDischarge!$I$28:$W$1527, (MATCH($F1109&amp;$R1109,AdmittedwithRecentDischarge!$I$28:$I$1527&amp;AdmittedwithRecentDischarge!$M$28:$M$1527,0)),9))</f>
        <v>0</v>
      </c>
      <c r="U1109" s="191">
        <f t="array" ref="U1109">IF(ISNA(INDEX(AdmittedwithRecentDischarge!$I$28:$W$1527, (MATCH($F1109&amp;$R1109,AdmittedwithRecentDischarge!$I$28:$I$1527&amp;AdmittedwithRecentDischarge!$M$28:$M$1527,0)))),"",INDEX(AdmittedwithRecentDischarge!$I$28:$W$1527, (MATCH($F1109&amp;$R1109,AdmittedwithRecentDischarge!$I$28:$I$1527&amp;AdmittedwithRecentDischarge!$M$28:$M$1527,0)),11))</f>
        <v>0</v>
      </c>
      <c r="V1109" s="191">
        <f t="array" ref="V1109">IF(ISNA(INDEX(AdmittedwithRecentDischarge!$I$28:$W$1527, (MATCH($F1109&amp;$R1109,AdmittedwithRecentDischarge!$I$28:$I$1527&amp;AdmittedwithRecentDischarge!$M$28:$M$1527,0)))),"",INDEX(AdmittedwithRecentDischarge!$I$28:$W$1527, (MATCH($F1109&amp;$R1109,AdmittedwithRecentDischarge!$I$28:$I$1527&amp;AdmittedwithRecentDischarge!$M$28:$M$1527,0)),15))</f>
        <v>0</v>
      </c>
      <c r="W1109" s="228" t="b">
        <f t="shared" si="106"/>
        <v>0</v>
      </c>
      <c r="X1109" s="224" t="str">
        <f t="array" ref="X1109">IF(ISNA(VLOOKUP($F1109, AdmittedwithRecentDischarge!$I$28:$I$1527,1,FALSE)),"",MAX(IF((AdmittedwithRecentDischarge!$I$28:$I$1527=$F1109)*(AdmittedwithRecentDischarge!$K$28:$K$1527&lt;=TransferLog!$J1109),AdmittedwithRecentDischarge!$K$28:$K$1527)))</f>
        <v/>
      </c>
      <c r="Y1109" s="224" t="b">
        <f t="shared" si="107"/>
        <v>0</v>
      </c>
      <c r="Z1109" s="208"/>
      <c r="AA1109" s="207" t="str">
        <f t="shared" ref="AA1109:AA1172" si="111">IF(AND($J1109&lt;&gt;"",$X1109&lt;&gt;""),DATEDIF($X1109,$J1109,"d"),"")</f>
        <v/>
      </c>
      <c r="AB1109" s="212" t="b">
        <f t="shared" si="108"/>
        <v>0</v>
      </c>
      <c r="AC1109" s="213">
        <f t="shared" ref="AC1109:AC1172" si="112">IF(OR(($P1109="Admitted, inpatient"), ($P1109="Admitted, status uncertain")),1,0)</f>
        <v>0</v>
      </c>
      <c r="AD1109" s="298"/>
      <c r="AE1109" s="299"/>
      <c r="AF1109" s="21">
        <f t="shared" si="109"/>
        <v>0</v>
      </c>
    </row>
    <row r="1110" spans="1:32" s="21" customFormat="1" ht="16.5" customHeight="1">
      <c r="A1110" s="22"/>
      <c r="B1110" s="22"/>
      <c r="C1110" s="22"/>
      <c r="D1110" s="115">
        <f t="shared" si="110"/>
        <v>1090</v>
      </c>
      <c r="E1110" s="248" t="str">
        <f t="array" ref="E1110">IF($F1110&lt;&gt;"",INDEX(DropDownLists!$K$10:$K$2516,MATCH($F1110,DropDownLists!$L$10:$L$2516,0)),"")</f>
        <v/>
      </c>
      <c r="F1110" s="116"/>
      <c r="G1110" s="118"/>
      <c r="I1110" s="144"/>
      <c r="J1110" s="141"/>
      <c r="K1110" s="145"/>
      <c r="L1110" s="146"/>
      <c r="M1110" s="195" t="str">
        <f t="array" ref="M1110">IF($L1110&lt;&gt;"",INDEX(DropDownLists!$H$10:$H$2516,MATCH($L1110,DropDownLists!$I$10:$I$2516,0)),"")</f>
        <v/>
      </c>
      <c r="N1110" s="148"/>
      <c r="O1110" s="148"/>
      <c r="P1110" s="146"/>
      <c r="Q1110" s="148" t="s">
        <v>190</v>
      </c>
      <c r="R1110" s="119" t="str">
        <f t="array" ref="R1110">IF(ISNA(VLOOKUP($F1110, AdmittedwithRecentDischarge!$I$28:$I$1527,1,FALSE)),"",MAX(IF((AdmittedwithRecentDischarge!$I$28:$I$1527=$F1110)*(AdmittedwithRecentDischarge!$M$28:$M$1527&lt;=TransferLog!$J1110),AdmittedwithRecentDischarge!$M$28:$M$1527)))</f>
        <v/>
      </c>
      <c r="S1110" s="120" t="str">
        <f t="array" ref="S1110">IF(ISNA(INDEX(AdmittedwithRecentDischarge!$AH$28:$AH$1527,MATCH($F1110&amp;$R1110,AdmittedwithRecentDischarge!$I$28:$I$1527&amp;AdmittedwithRecentDischarge!$M$28:$M$1527,0))),"", IF($R1110&lt;&gt;"",INDEX(AdmittedwithRecentDischarge!$AH$28:$AH$1527,MATCH($F1110&amp;$R1110,AdmittedwithRecentDischarge!$I$28:$I$1527&amp;AdmittedwithRecentDischarge!$M$28:$M$1527,0)),""))</f>
        <v/>
      </c>
      <c r="T1110" s="190">
        <f t="array" ref="T1110">IF(ISNA(INDEX(AdmittedwithRecentDischarge!$I$28:$W$1527, (MATCH($F1110&amp;$R1110,AdmittedwithRecentDischarge!$I$28:$I$1527&amp;AdmittedwithRecentDischarge!$M$28:$M$1527,0)))),"",INDEX(AdmittedwithRecentDischarge!$I$28:$W$1527, (MATCH($F1110&amp;$R1110,AdmittedwithRecentDischarge!$I$28:$I$1527&amp;AdmittedwithRecentDischarge!$M$28:$M$1527,0)),9))</f>
        <v>0</v>
      </c>
      <c r="U1110" s="191">
        <f t="array" ref="U1110">IF(ISNA(INDEX(AdmittedwithRecentDischarge!$I$28:$W$1527, (MATCH($F1110&amp;$R1110,AdmittedwithRecentDischarge!$I$28:$I$1527&amp;AdmittedwithRecentDischarge!$M$28:$M$1527,0)))),"",INDEX(AdmittedwithRecentDischarge!$I$28:$W$1527, (MATCH($F1110&amp;$R1110,AdmittedwithRecentDischarge!$I$28:$I$1527&amp;AdmittedwithRecentDischarge!$M$28:$M$1527,0)),11))</f>
        <v>0</v>
      </c>
      <c r="V1110" s="191">
        <f t="array" ref="V1110">IF(ISNA(INDEX(AdmittedwithRecentDischarge!$I$28:$W$1527, (MATCH($F1110&amp;$R1110,AdmittedwithRecentDischarge!$I$28:$I$1527&amp;AdmittedwithRecentDischarge!$M$28:$M$1527,0)))),"",INDEX(AdmittedwithRecentDischarge!$I$28:$W$1527, (MATCH($F1110&amp;$R1110,AdmittedwithRecentDischarge!$I$28:$I$1527&amp;AdmittedwithRecentDischarge!$M$28:$M$1527,0)),15))</f>
        <v>0</v>
      </c>
      <c r="W1110" s="228" t="b">
        <f t="shared" ref="W1110:W1173" si="113">IF($R1110&lt;&gt;"",$R1110)</f>
        <v>0</v>
      </c>
      <c r="X1110" s="224" t="str">
        <f t="array" ref="X1110">IF(ISNA(VLOOKUP($F1110, AdmittedwithRecentDischarge!$I$28:$I$1527,1,FALSE)),"",MAX(IF((AdmittedwithRecentDischarge!$I$28:$I$1527=$F1110)*(AdmittedwithRecentDischarge!$K$28:$K$1527&lt;=TransferLog!$J1110),AdmittedwithRecentDischarge!$K$28:$K$1527)))</f>
        <v/>
      </c>
      <c r="Y1110" s="224" t="b">
        <f t="shared" ref="Y1110:Y1173" si="114">IF($X1110&lt;&gt;"",$X1110)</f>
        <v>0</v>
      </c>
      <c r="Z1110" s="208"/>
      <c r="AA1110" s="207" t="str">
        <f t="shared" si="111"/>
        <v/>
      </c>
      <c r="AB1110" s="212" t="b">
        <f t="shared" ref="AB1110:AB1173" si="115">IF($AA1110&lt;&gt;"",IF($AA1110&lt;31,1,0))</f>
        <v>0</v>
      </c>
      <c r="AC1110" s="213">
        <f t="shared" si="112"/>
        <v>0</v>
      </c>
      <c r="AD1110" s="298"/>
      <c r="AE1110" s="299"/>
      <c r="AF1110" s="21">
        <f t="shared" si="109"/>
        <v>0</v>
      </c>
    </row>
    <row r="1111" spans="1:32" s="21" customFormat="1" ht="16.5" customHeight="1">
      <c r="A1111" s="22"/>
      <c r="B1111" s="22"/>
      <c r="C1111" s="22"/>
      <c r="D1111" s="115">
        <f t="shared" si="110"/>
        <v>1091</v>
      </c>
      <c r="E1111" s="248" t="str">
        <f t="array" ref="E1111">IF($F1111&lt;&gt;"",INDEX(DropDownLists!$K$10:$K$2516,MATCH($F1111,DropDownLists!$L$10:$L$2516,0)),"")</f>
        <v/>
      </c>
      <c r="F1111" s="116"/>
      <c r="G1111" s="118"/>
      <c r="I1111" s="144"/>
      <c r="J1111" s="141"/>
      <c r="K1111" s="145"/>
      <c r="L1111" s="146"/>
      <c r="M1111" s="195" t="str">
        <f t="array" ref="M1111">IF($L1111&lt;&gt;"",INDEX(DropDownLists!$H$10:$H$2516,MATCH($L1111,DropDownLists!$I$10:$I$2516,0)),"")</f>
        <v/>
      </c>
      <c r="N1111" s="148"/>
      <c r="O1111" s="148"/>
      <c r="P1111" s="146"/>
      <c r="Q1111" s="148" t="s">
        <v>190</v>
      </c>
      <c r="R1111" s="119" t="str">
        <f t="array" ref="R1111">IF(ISNA(VLOOKUP($F1111, AdmittedwithRecentDischarge!$I$28:$I$1527,1,FALSE)),"",MAX(IF((AdmittedwithRecentDischarge!$I$28:$I$1527=$F1111)*(AdmittedwithRecentDischarge!$M$28:$M$1527&lt;=TransferLog!$J1111),AdmittedwithRecentDischarge!$M$28:$M$1527)))</f>
        <v/>
      </c>
      <c r="S1111" s="120" t="str">
        <f t="array" ref="S1111">IF(ISNA(INDEX(AdmittedwithRecentDischarge!$AH$28:$AH$1527,MATCH($F1111&amp;$R1111,AdmittedwithRecentDischarge!$I$28:$I$1527&amp;AdmittedwithRecentDischarge!$M$28:$M$1527,0))),"", IF($R1111&lt;&gt;"",INDEX(AdmittedwithRecentDischarge!$AH$28:$AH$1527,MATCH($F1111&amp;$R1111,AdmittedwithRecentDischarge!$I$28:$I$1527&amp;AdmittedwithRecentDischarge!$M$28:$M$1527,0)),""))</f>
        <v/>
      </c>
      <c r="T1111" s="190">
        <f t="array" ref="T1111">IF(ISNA(INDEX(AdmittedwithRecentDischarge!$I$28:$W$1527, (MATCH($F1111&amp;$R1111,AdmittedwithRecentDischarge!$I$28:$I$1527&amp;AdmittedwithRecentDischarge!$M$28:$M$1527,0)))),"",INDEX(AdmittedwithRecentDischarge!$I$28:$W$1527, (MATCH($F1111&amp;$R1111,AdmittedwithRecentDischarge!$I$28:$I$1527&amp;AdmittedwithRecentDischarge!$M$28:$M$1527,0)),9))</f>
        <v>0</v>
      </c>
      <c r="U1111" s="191">
        <f t="array" ref="U1111">IF(ISNA(INDEX(AdmittedwithRecentDischarge!$I$28:$W$1527, (MATCH($F1111&amp;$R1111,AdmittedwithRecentDischarge!$I$28:$I$1527&amp;AdmittedwithRecentDischarge!$M$28:$M$1527,0)))),"",INDEX(AdmittedwithRecentDischarge!$I$28:$W$1527, (MATCH($F1111&amp;$R1111,AdmittedwithRecentDischarge!$I$28:$I$1527&amp;AdmittedwithRecentDischarge!$M$28:$M$1527,0)),11))</f>
        <v>0</v>
      </c>
      <c r="V1111" s="191">
        <f t="array" ref="V1111">IF(ISNA(INDEX(AdmittedwithRecentDischarge!$I$28:$W$1527, (MATCH($F1111&amp;$R1111,AdmittedwithRecentDischarge!$I$28:$I$1527&amp;AdmittedwithRecentDischarge!$M$28:$M$1527,0)))),"",INDEX(AdmittedwithRecentDischarge!$I$28:$W$1527, (MATCH($F1111&amp;$R1111,AdmittedwithRecentDischarge!$I$28:$I$1527&amp;AdmittedwithRecentDischarge!$M$28:$M$1527,0)),15))</f>
        <v>0</v>
      </c>
      <c r="W1111" s="228" t="b">
        <f t="shared" si="113"/>
        <v>0</v>
      </c>
      <c r="X1111" s="224" t="str">
        <f t="array" ref="X1111">IF(ISNA(VLOOKUP($F1111, AdmittedwithRecentDischarge!$I$28:$I$1527,1,FALSE)),"",MAX(IF((AdmittedwithRecentDischarge!$I$28:$I$1527=$F1111)*(AdmittedwithRecentDischarge!$K$28:$K$1527&lt;=TransferLog!$J1111),AdmittedwithRecentDischarge!$K$28:$K$1527)))</f>
        <v/>
      </c>
      <c r="Y1111" s="224" t="b">
        <f t="shared" si="114"/>
        <v>0</v>
      </c>
      <c r="Z1111" s="208"/>
      <c r="AA1111" s="207" t="str">
        <f t="shared" si="111"/>
        <v/>
      </c>
      <c r="AB1111" s="212" t="b">
        <f t="shared" si="115"/>
        <v>0</v>
      </c>
      <c r="AC1111" s="213">
        <f t="shared" si="112"/>
        <v>0</v>
      </c>
      <c r="AD1111" s="298"/>
      <c r="AE1111" s="299"/>
      <c r="AF1111" s="21">
        <f t="shared" si="109"/>
        <v>0</v>
      </c>
    </row>
    <row r="1112" spans="1:32" s="21" customFormat="1" ht="16.5" customHeight="1">
      <c r="A1112" s="22"/>
      <c r="B1112" s="22"/>
      <c r="C1112" s="22"/>
      <c r="D1112" s="115">
        <f t="shared" si="110"/>
        <v>1092</v>
      </c>
      <c r="E1112" s="248" t="str">
        <f t="array" ref="E1112">IF($F1112&lt;&gt;"",INDEX(DropDownLists!$K$10:$K$2516,MATCH($F1112,DropDownLists!$L$10:$L$2516,0)),"")</f>
        <v/>
      </c>
      <c r="F1112" s="116"/>
      <c r="G1112" s="118"/>
      <c r="I1112" s="144"/>
      <c r="J1112" s="141"/>
      <c r="K1112" s="145"/>
      <c r="L1112" s="146"/>
      <c r="M1112" s="195" t="str">
        <f t="array" ref="M1112">IF($L1112&lt;&gt;"",INDEX(DropDownLists!$H$10:$H$2516,MATCH($L1112,DropDownLists!$I$10:$I$2516,0)),"")</f>
        <v/>
      </c>
      <c r="N1112" s="148"/>
      <c r="O1112" s="148"/>
      <c r="P1112" s="146"/>
      <c r="Q1112" s="148" t="s">
        <v>190</v>
      </c>
      <c r="R1112" s="119" t="str">
        <f t="array" ref="R1112">IF(ISNA(VLOOKUP($F1112, AdmittedwithRecentDischarge!$I$28:$I$1527,1,FALSE)),"",MAX(IF((AdmittedwithRecentDischarge!$I$28:$I$1527=$F1112)*(AdmittedwithRecentDischarge!$M$28:$M$1527&lt;=TransferLog!$J1112),AdmittedwithRecentDischarge!$M$28:$M$1527)))</f>
        <v/>
      </c>
      <c r="S1112" s="120" t="str">
        <f t="array" ref="S1112">IF(ISNA(INDEX(AdmittedwithRecentDischarge!$AH$28:$AH$1527,MATCH($F1112&amp;$R1112,AdmittedwithRecentDischarge!$I$28:$I$1527&amp;AdmittedwithRecentDischarge!$M$28:$M$1527,0))),"", IF($R1112&lt;&gt;"",INDEX(AdmittedwithRecentDischarge!$AH$28:$AH$1527,MATCH($F1112&amp;$R1112,AdmittedwithRecentDischarge!$I$28:$I$1527&amp;AdmittedwithRecentDischarge!$M$28:$M$1527,0)),""))</f>
        <v/>
      </c>
      <c r="T1112" s="190">
        <f t="array" ref="T1112">IF(ISNA(INDEX(AdmittedwithRecentDischarge!$I$28:$W$1527, (MATCH($F1112&amp;$R1112,AdmittedwithRecentDischarge!$I$28:$I$1527&amp;AdmittedwithRecentDischarge!$M$28:$M$1527,0)))),"",INDEX(AdmittedwithRecentDischarge!$I$28:$W$1527, (MATCH($F1112&amp;$R1112,AdmittedwithRecentDischarge!$I$28:$I$1527&amp;AdmittedwithRecentDischarge!$M$28:$M$1527,0)),9))</f>
        <v>0</v>
      </c>
      <c r="U1112" s="191">
        <f t="array" ref="U1112">IF(ISNA(INDEX(AdmittedwithRecentDischarge!$I$28:$W$1527, (MATCH($F1112&amp;$R1112,AdmittedwithRecentDischarge!$I$28:$I$1527&amp;AdmittedwithRecentDischarge!$M$28:$M$1527,0)))),"",INDEX(AdmittedwithRecentDischarge!$I$28:$W$1527, (MATCH($F1112&amp;$R1112,AdmittedwithRecentDischarge!$I$28:$I$1527&amp;AdmittedwithRecentDischarge!$M$28:$M$1527,0)),11))</f>
        <v>0</v>
      </c>
      <c r="V1112" s="191">
        <f t="array" ref="V1112">IF(ISNA(INDEX(AdmittedwithRecentDischarge!$I$28:$W$1527, (MATCH($F1112&amp;$R1112,AdmittedwithRecentDischarge!$I$28:$I$1527&amp;AdmittedwithRecentDischarge!$M$28:$M$1527,0)))),"",INDEX(AdmittedwithRecentDischarge!$I$28:$W$1527, (MATCH($F1112&amp;$R1112,AdmittedwithRecentDischarge!$I$28:$I$1527&amp;AdmittedwithRecentDischarge!$M$28:$M$1527,0)),15))</f>
        <v>0</v>
      </c>
      <c r="W1112" s="228" t="b">
        <f t="shared" si="113"/>
        <v>0</v>
      </c>
      <c r="X1112" s="224" t="str">
        <f t="array" ref="X1112">IF(ISNA(VLOOKUP($F1112, AdmittedwithRecentDischarge!$I$28:$I$1527,1,FALSE)),"",MAX(IF((AdmittedwithRecentDischarge!$I$28:$I$1527=$F1112)*(AdmittedwithRecentDischarge!$K$28:$K$1527&lt;=TransferLog!$J1112),AdmittedwithRecentDischarge!$K$28:$K$1527)))</f>
        <v/>
      </c>
      <c r="Y1112" s="224" t="b">
        <f t="shared" si="114"/>
        <v>0</v>
      </c>
      <c r="Z1112" s="208"/>
      <c r="AA1112" s="207" t="str">
        <f t="shared" si="111"/>
        <v/>
      </c>
      <c r="AB1112" s="212" t="b">
        <f t="shared" si="115"/>
        <v>0</v>
      </c>
      <c r="AC1112" s="213">
        <f t="shared" si="112"/>
        <v>0</v>
      </c>
      <c r="AD1112" s="298"/>
      <c r="AE1112" s="299"/>
      <c r="AF1112" s="21">
        <f t="shared" si="109"/>
        <v>0</v>
      </c>
    </row>
    <row r="1113" spans="1:32" s="21" customFormat="1" ht="16.5" customHeight="1">
      <c r="A1113" s="22"/>
      <c r="B1113" s="22"/>
      <c r="C1113" s="22"/>
      <c r="D1113" s="115">
        <f t="shared" si="110"/>
        <v>1093</v>
      </c>
      <c r="E1113" s="248" t="str">
        <f t="array" ref="E1113">IF($F1113&lt;&gt;"",INDEX(DropDownLists!$K$10:$K$2516,MATCH($F1113,DropDownLists!$L$10:$L$2516,0)),"")</f>
        <v/>
      </c>
      <c r="F1113" s="116"/>
      <c r="G1113" s="118"/>
      <c r="I1113" s="144"/>
      <c r="J1113" s="141"/>
      <c r="K1113" s="145"/>
      <c r="L1113" s="146"/>
      <c r="M1113" s="195" t="str">
        <f t="array" ref="M1113">IF($L1113&lt;&gt;"",INDEX(DropDownLists!$H$10:$H$2516,MATCH($L1113,DropDownLists!$I$10:$I$2516,0)),"")</f>
        <v/>
      </c>
      <c r="N1113" s="148"/>
      <c r="O1113" s="148"/>
      <c r="P1113" s="146"/>
      <c r="Q1113" s="148" t="s">
        <v>190</v>
      </c>
      <c r="R1113" s="119" t="str">
        <f t="array" ref="R1113">IF(ISNA(VLOOKUP($F1113, AdmittedwithRecentDischarge!$I$28:$I$1527,1,FALSE)),"",MAX(IF((AdmittedwithRecentDischarge!$I$28:$I$1527=$F1113)*(AdmittedwithRecentDischarge!$M$28:$M$1527&lt;=TransferLog!$J1113),AdmittedwithRecentDischarge!$M$28:$M$1527)))</f>
        <v/>
      </c>
      <c r="S1113" s="120" t="str">
        <f t="array" ref="S1113">IF(ISNA(INDEX(AdmittedwithRecentDischarge!$AH$28:$AH$1527,MATCH($F1113&amp;$R1113,AdmittedwithRecentDischarge!$I$28:$I$1527&amp;AdmittedwithRecentDischarge!$M$28:$M$1527,0))),"", IF($R1113&lt;&gt;"",INDEX(AdmittedwithRecentDischarge!$AH$28:$AH$1527,MATCH($F1113&amp;$R1113,AdmittedwithRecentDischarge!$I$28:$I$1527&amp;AdmittedwithRecentDischarge!$M$28:$M$1527,0)),""))</f>
        <v/>
      </c>
      <c r="T1113" s="190">
        <f t="array" ref="T1113">IF(ISNA(INDEX(AdmittedwithRecentDischarge!$I$28:$W$1527, (MATCH($F1113&amp;$R1113,AdmittedwithRecentDischarge!$I$28:$I$1527&amp;AdmittedwithRecentDischarge!$M$28:$M$1527,0)))),"",INDEX(AdmittedwithRecentDischarge!$I$28:$W$1527, (MATCH($F1113&amp;$R1113,AdmittedwithRecentDischarge!$I$28:$I$1527&amp;AdmittedwithRecentDischarge!$M$28:$M$1527,0)),9))</f>
        <v>0</v>
      </c>
      <c r="U1113" s="191">
        <f t="array" ref="U1113">IF(ISNA(INDEX(AdmittedwithRecentDischarge!$I$28:$W$1527, (MATCH($F1113&amp;$R1113,AdmittedwithRecentDischarge!$I$28:$I$1527&amp;AdmittedwithRecentDischarge!$M$28:$M$1527,0)))),"",INDEX(AdmittedwithRecentDischarge!$I$28:$W$1527, (MATCH($F1113&amp;$R1113,AdmittedwithRecentDischarge!$I$28:$I$1527&amp;AdmittedwithRecentDischarge!$M$28:$M$1527,0)),11))</f>
        <v>0</v>
      </c>
      <c r="V1113" s="191">
        <f t="array" ref="V1113">IF(ISNA(INDEX(AdmittedwithRecentDischarge!$I$28:$W$1527, (MATCH($F1113&amp;$R1113,AdmittedwithRecentDischarge!$I$28:$I$1527&amp;AdmittedwithRecentDischarge!$M$28:$M$1527,0)))),"",INDEX(AdmittedwithRecentDischarge!$I$28:$W$1527, (MATCH($F1113&amp;$R1113,AdmittedwithRecentDischarge!$I$28:$I$1527&amp;AdmittedwithRecentDischarge!$M$28:$M$1527,0)),15))</f>
        <v>0</v>
      </c>
      <c r="W1113" s="228" t="b">
        <f t="shared" si="113"/>
        <v>0</v>
      </c>
      <c r="X1113" s="224" t="str">
        <f t="array" ref="X1113">IF(ISNA(VLOOKUP($F1113, AdmittedwithRecentDischarge!$I$28:$I$1527,1,FALSE)),"",MAX(IF((AdmittedwithRecentDischarge!$I$28:$I$1527=$F1113)*(AdmittedwithRecentDischarge!$K$28:$K$1527&lt;=TransferLog!$J1113),AdmittedwithRecentDischarge!$K$28:$K$1527)))</f>
        <v/>
      </c>
      <c r="Y1113" s="224" t="b">
        <f t="shared" si="114"/>
        <v>0</v>
      </c>
      <c r="Z1113" s="208"/>
      <c r="AA1113" s="207" t="str">
        <f t="shared" si="111"/>
        <v/>
      </c>
      <c r="AB1113" s="212" t="b">
        <f t="shared" si="115"/>
        <v>0</v>
      </c>
      <c r="AC1113" s="213">
        <f t="shared" si="112"/>
        <v>0</v>
      </c>
      <c r="AD1113" s="298"/>
      <c r="AE1113" s="299"/>
      <c r="AF1113" s="21">
        <f t="shared" si="109"/>
        <v>0</v>
      </c>
    </row>
    <row r="1114" spans="1:32" s="21" customFormat="1" ht="16.5" customHeight="1">
      <c r="A1114" s="22"/>
      <c r="B1114" s="22"/>
      <c r="C1114" s="22"/>
      <c r="D1114" s="115">
        <f t="shared" si="110"/>
        <v>1094</v>
      </c>
      <c r="E1114" s="248" t="str">
        <f t="array" ref="E1114">IF($F1114&lt;&gt;"",INDEX(DropDownLists!$K$10:$K$2516,MATCH($F1114,DropDownLists!$L$10:$L$2516,0)),"")</f>
        <v/>
      </c>
      <c r="F1114" s="116"/>
      <c r="G1114" s="118"/>
      <c r="I1114" s="144"/>
      <c r="J1114" s="141"/>
      <c r="K1114" s="145"/>
      <c r="L1114" s="146"/>
      <c r="M1114" s="195" t="str">
        <f t="array" ref="M1114">IF($L1114&lt;&gt;"",INDEX(DropDownLists!$H$10:$H$2516,MATCH($L1114,DropDownLists!$I$10:$I$2516,0)),"")</f>
        <v/>
      </c>
      <c r="N1114" s="148"/>
      <c r="O1114" s="148"/>
      <c r="P1114" s="146"/>
      <c r="Q1114" s="148" t="s">
        <v>190</v>
      </c>
      <c r="R1114" s="119" t="str">
        <f t="array" ref="R1114">IF(ISNA(VLOOKUP($F1114, AdmittedwithRecentDischarge!$I$28:$I$1527,1,FALSE)),"",MAX(IF((AdmittedwithRecentDischarge!$I$28:$I$1527=$F1114)*(AdmittedwithRecentDischarge!$M$28:$M$1527&lt;=TransferLog!$J1114),AdmittedwithRecentDischarge!$M$28:$M$1527)))</f>
        <v/>
      </c>
      <c r="S1114" s="120" t="str">
        <f t="array" ref="S1114">IF(ISNA(INDEX(AdmittedwithRecentDischarge!$AH$28:$AH$1527,MATCH($F1114&amp;$R1114,AdmittedwithRecentDischarge!$I$28:$I$1527&amp;AdmittedwithRecentDischarge!$M$28:$M$1527,0))),"", IF($R1114&lt;&gt;"",INDEX(AdmittedwithRecentDischarge!$AH$28:$AH$1527,MATCH($F1114&amp;$R1114,AdmittedwithRecentDischarge!$I$28:$I$1527&amp;AdmittedwithRecentDischarge!$M$28:$M$1527,0)),""))</f>
        <v/>
      </c>
      <c r="T1114" s="190">
        <f t="array" ref="T1114">IF(ISNA(INDEX(AdmittedwithRecentDischarge!$I$28:$W$1527, (MATCH($F1114&amp;$R1114,AdmittedwithRecentDischarge!$I$28:$I$1527&amp;AdmittedwithRecentDischarge!$M$28:$M$1527,0)))),"",INDEX(AdmittedwithRecentDischarge!$I$28:$W$1527, (MATCH($F1114&amp;$R1114,AdmittedwithRecentDischarge!$I$28:$I$1527&amp;AdmittedwithRecentDischarge!$M$28:$M$1527,0)),9))</f>
        <v>0</v>
      </c>
      <c r="U1114" s="191">
        <f t="array" ref="U1114">IF(ISNA(INDEX(AdmittedwithRecentDischarge!$I$28:$W$1527, (MATCH($F1114&amp;$R1114,AdmittedwithRecentDischarge!$I$28:$I$1527&amp;AdmittedwithRecentDischarge!$M$28:$M$1527,0)))),"",INDEX(AdmittedwithRecentDischarge!$I$28:$W$1527, (MATCH($F1114&amp;$R1114,AdmittedwithRecentDischarge!$I$28:$I$1527&amp;AdmittedwithRecentDischarge!$M$28:$M$1527,0)),11))</f>
        <v>0</v>
      </c>
      <c r="V1114" s="191">
        <f t="array" ref="V1114">IF(ISNA(INDEX(AdmittedwithRecentDischarge!$I$28:$W$1527, (MATCH($F1114&amp;$R1114,AdmittedwithRecentDischarge!$I$28:$I$1527&amp;AdmittedwithRecentDischarge!$M$28:$M$1527,0)))),"",INDEX(AdmittedwithRecentDischarge!$I$28:$W$1527, (MATCH($F1114&amp;$R1114,AdmittedwithRecentDischarge!$I$28:$I$1527&amp;AdmittedwithRecentDischarge!$M$28:$M$1527,0)),15))</f>
        <v>0</v>
      </c>
      <c r="W1114" s="228" t="b">
        <f t="shared" si="113"/>
        <v>0</v>
      </c>
      <c r="X1114" s="224" t="str">
        <f t="array" ref="X1114">IF(ISNA(VLOOKUP($F1114, AdmittedwithRecentDischarge!$I$28:$I$1527,1,FALSE)),"",MAX(IF((AdmittedwithRecentDischarge!$I$28:$I$1527=$F1114)*(AdmittedwithRecentDischarge!$K$28:$K$1527&lt;=TransferLog!$J1114),AdmittedwithRecentDischarge!$K$28:$K$1527)))</f>
        <v/>
      </c>
      <c r="Y1114" s="224" t="b">
        <f t="shared" si="114"/>
        <v>0</v>
      </c>
      <c r="Z1114" s="208"/>
      <c r="AA1114" s="207" t="str">
        <f t="shared" si="111"/>
        <v/>
      </c>
      <c r="AB1114" s="212" t="b">
        <f t="shared" si="115"/>
        <v>0</v>
      </c>
      <c r="AC1114" s="213">
        <f t="shared" si="112"/>
        <v>0</v>
      </c>
      <c r="AD1114" s="298"/>
      <c r="AE1114" s="299"/>
      <c r="AF1114" s="21">
        <f t="shared" si="109"/>
        <v>0</v>
      </c>
    </row>
    <row r="1115" spans="1:32" s="21" customFormat="1" ht="16.5" customHeight="1">
      <c r="A1115" s="22"/>
      <c r="B1115" s="22"/>
      <c r="C1115" s="22"/>
      <c r="D1115" s="115">
        <f t="shared" si="110"/>
        <v>1095</v>
      </c>
      <c r="E1115" s="248" t="str">
        <f t="array" ref="E1115">IF($F1115&lt;&gt;"",INDEX(DropDownLists!$K$10:$K$2516,MATCH($F1115,DropDownLists!$L$10:$L$2516,0)),"")</f>
        <v/>
      </c>
      <c r="F1115" s="116"/>
      <c r="G1115" s="118"/>
      <c r="I1115" s="144"/>
      <c r="J1115" s="141"/>
      <c r="K1115" s="145"/>
      <c r="L1115" s="146"/>
      <c r="M1115" s="195" t="str">
        <f t="array" ref="M1115">IF($L1115&lt;&gt;"",INDEX(DropDownLists!$H$10:$H$2516,MATCH($L1115,DropDownLists!$I$10:$I$2516,0)),"")</f>
        <v/>
      </c>
      <c r="N1115" s="148"/>
      <c r="O1115" s="148"/>
      <c r="P1115" s="146"/>
      <c r="Q1115" s="148" t="s">
        <v>190</v>
      </c>
      <c r="R1115" s="119" t="str">
        <f t="array" ref="R1115">IF(ISNA(VLOOKUP($F1115, AdmittedwithRecentDischarge!$I$28:$I$1527,1,FALSE)),"",MAX(IF((AdmittedwithRecentDischarge!$I$28:$I$1527=$F1115)*(AdmittedwithRecentDischarge!$M$28:$M$1527&lt;=TransferLog!$J1115),AdmittedwithRecentDischarge!$M$28:$M$1527)))</f>
        <v/>
      </c>
      <c r="S1115" s="120" t="str">
        <f t="array" ref="S1115">IF(ISNA(INDEX(AdmittedwithRecentDischarge!$AH$28:$AH$1527,MATCH($F1115&amp;$R1115,AdmittedwithRecentDischarge!$I$28:$I$1527&amp;AdmittedwithRecentDischarge!$M$28:$M$1527,0))),"", IF($R1115&lt;&gt;"",INDEX(AdmittedwithRecentDischarge!$AH$28:$AH$1527,MATCH($F1115&amp;$R1115,AdmittedwithRecentDischarge!$I$28:$I$1527&amp;AdmittedwithRecentDischarge!$M$28:$M$1527,0)),""))</f>
        <v/>
      </c>
      <c r="T1115" s="190">
        <f t="array" ref="T1115">IF(ISNA(INDEX(AdmittedwithRecentDischarge!$I$28:$W$1527, (MATCH($F1115&amp;$R1115,AdmittedwithRecentDischarge!$I$28:$I$1527&amp;AdmittedwithRecentDischarge!$M$28:$M$1527,0)))),"",INDEX(AdmittedwithRecentDischarge!$I$28:$W$1527, (MATCH($F1115&amp;$R1115,AdmittedwithRecentDischarge!$I$28:$I$1527&amp;AdmittedwithRecentDischarge!$M$28:$M$1527,0)),9))</f>
        <v>0</v>
      </c>
      <c r="U1115" s="191">
        <f t="array" ref="U1115">IF(ISNA(INDEX(AdmittedwithRecentDischarge!$I$28:$W$1527, (MATCH($F1115&amp;$R1115,AdmittedwithRecentDischarge!$I$28:$I$1527&amp;AdmittedwithRecentDischarge!$M$28:$M$1527,0)))),"",INDEX(AdmittedwithRecentDischarge!$I$28:$W$1527, (MATCH($F1115&amp;$R1115,AdmittedwithRecentDischarge!$I$28:$I$1527&amp;AdmittedwithRecentDischarge!$M$28:$M$1527,0)),11))</f>
        <v>0</v>
      </c>
      <c r="V1115" s="191">
        <f t="array" ref="V1115">IF(ISNA(INDEX(AdmittedwithRecentDischarge!$I$28:$W$1527, (MATCH($F1115&amp;$R1115,AdmittedwithRecentDischarge!$I$28:$I$1527&amp;AdmittedwithRecentDischarge!$M$28:$M$1527,0)))),"",INDEX(AdmittedwithRecentDischarge!$I$28:$W$1527, (MATCH($F1115&amp;$R1115,AdmittedwithRecentDischarge!$I$28:$I$1527&amp;AdmittedwithRecentDischarge!$M$28:$M$1527,0)),15))</f>
        <v>0</v>
      </c>
      <c r="W1115" s="228" t="b">
        <f t="shared" si="113"/>
        <v>0</v>
      </c>
      <c r="X1115" s="224" t="str">
        <f t="array" ref="X1115">IF(ISNA(VLOOKUP($F1115, AdmittedwithRecentDischarge!$I$28:$I$1527,1,FALSE)),"",MAX(IF((AdmittedwithRecentDischarge!$I$28:$I$1527=$F1115)*(AdmittedwithRecentDischarge!$K$28:$K$1527&lt;=TransferLog!$J1115),AdmittedwithRecentDischarge!$K$28:$K$1527)))</f>
        <v/>
      </c>
      <c r="Y1115" s="224" t="b">
        <f t="shared" si="114"/>
        <v>0</v>
      </c>
      <c r="Z1115" s="208"/>
      <c r="AA1115" s="207" t="str">
        <f t="shared" si="111"/>
        <v/>
      </c>
      <c r="AB1115" s="212" t="b">
        <f t="shared" si="115"/>
        <v>0</v>
      </c>
      <c r="AC1115" s="213">
        <f t="shared" si="112"/>
        <v>0</v>
      </c>
      <c r="AD1115" s="298"/>
      <c r="AE1115" s="299"/>
      <c r="AF1115" s="21">
        <f t="shared" si="109"/>
        <v>0</v>
      </c>
    </row>
    <row r="1116" spans="1:32" s="21" customFormat="1" ht="16.5" customHeight="1">
      <c r="A1116" s="22"/>
      <c r="B1116" s="22"/>
      <c r="C1116" s="22"/>
      <c r="D1116" s="115">
        <f t="shared" si="110"/>
        <v>1096</v>
      </c>
      <c r="E1116" s="248" t="str">
        <f t="array" ref="E1116">IF($F1116&lt;&gt;"",INDEX(DropDownLists!$K$10:$K$2516,MATCH($F1116,DropDownLists!$L$10:$L$2516,0)),"")</f>
        <v/>
      </c>
      <c r="F1116" s="116"/>
      <c r="G1116" s="118"/>
      <c r="I1116" s="144"/>
      <c r="J1116" s="141"/>
      <c r="K1116" s="145"/>
      <c r="L1116" s="146"/>
      <c r="M1116" s="195" t="str">
        <f t="array" ref="M1116">IF($L1116&lt;&gt;"",INDEX(DropDownLists!$H$10:$H$2516,MATCH($L1116,DropDownLists!$I$10:$I$2516,0)),"")</f>
        <v/>
      </c>
      <c r="N1116" s="148"/>
      <c r="O1116" s="148"/>
      <c r="P1116" s="146"/>
      <c r="Q1116" s="148" t="s">
        <v>190</v>
      </c>
      <c r="R1116" s="119" t="str">
        <f t="array" ref="R1116">IF(ISNA(VLOOKUP($F1116, AdmittedwithRecentDischarge!$I$28:$I$1527,1,FALSE)),"",MAX(IF((AdmittedwithRecentDischarge!$I$28:$I$1527=$F1116)*(AdmittedwithRecentDischarge!$M$28:$M$1527&lt;=TransferLog!$J1116),AdmittedwithRecentDischarge!$M$28:$M$1527)))</f>
        <v/>
      </c>
      <c r="S1116" s="120" t="str">
        <f t="array" ref="S1116">IF(ISNA(INDEX(AdmittedwithRecentDischarge!$AH$28:$AH$1527,MATCH($F1116&amp;$R1116,AdmittedwithRecentDischarge!$I$28:$I$1527&amp;AdmittedwithRecentDischarge!$M$28:$M$1527,0))),"", IF($R1116&lt;&gt;"",INDEX(AdmittedwithRecentDischarge!$AH$28:$AH$1527,MATCH($F1116&amp;$R1116,AdmittedwithRecentDischarge!$I$28:$I$1527&amp;AdmittedwithRecentDischarge!$M$28:$M$1527,0)),""))</f>
        <v/>
      </c>
      <c r="T1116" s="190">
        <f t="array" ref="T1116">IF(ISNA(INDEX(AdmittedwithRecentDischarge!$I$28:$W$1527, (MATCH($F1116&amp;$R1116,AdmittedwithRecentDischarge!$I$28:$I$1527&amp;AdmittedwithRecentDischarge!$M$28:$M$1527,0)))),"",INDEX(AdmittedwithRecentDischarge!$I$28:$W$1527, (MATCH($F1116&amp;$R1116,AdmittedwithRecentDischarge!$I$28:$I$1527&amp;AdmittedwithRecentDischarge!$M$28:$M$1527,0)),9))</f>
        <v>0</v>
      </c>
      <c r="U1116" s="191">
        <f t="array" ref="U1116">IF(ISNA(INDEX(AdmittedwithRecentDischarge!$I$28:$W$1527, (MATCH($F1116&amp;$R1116,AdmittedwithRecentDischarge!$I$28:$I$1527&amp;AdmittedwithRecentDischarge!$M$28:$M$1527,0)))),"",INDEX(AdmittedwithRecentDischarge!$I$28:$W$1527, (MATCH($F1116&amp;$R1116,AdmittedwithRecentDischarge!$I$28:$I$1527&amp;AdmittedwithRecentDischarge!$M$28:$M$1527,0)),11))</f>
        <v>0</v>
      </c>
      <c r="V1116" s="191">
        <f t="array" ref="V1116">IF(ISNA(INDEX(AdmittedwithRecentDischarge!$I$28:$W$1527, (MATCH($F1116&amp;$R1116,AdmittedwithRecentDischarge!$I$28:$I$1527&amp;AdmittedwithRecentDischarge!$M$28:$M$1527,0)))),"",INDEX(AdmittedwithRecentDischarge!$I$28:$W$1527, (MATCH($F1116&amp;$R1116,AdmittedwithRecentDischarge!$I$28:$I$1527&amp;AdmittedwithRecentDischarge!$M$28:$M$1527,0)),15))</f>
        <v>0</v>
      </c>
      <c r="W1116" s="228" t="b">
        <f t="shared" si="113"/>
        <v>0</v>
      </c>
      <c r="X1116" s="224" t="str">
        <f t="array" ref="X1116">IF(ISNA(VLOOKUP($F1116, AdmittedwithRecentDischarge!$I$28:$I$1527,1,FALSE)),"",MAX(IF((AdmittedwithRecentDischarge!$I$28:$I$1527=$F1116)*(AdmittedwithRecentDischarge!$K$28:$K$1527&lt;=TransferLog!$J1116),AdmittedwithRecentDischarge!$K$28:$K$1527)))</f>
        <v/>
      </c>
      <c r="Y1116" s="224" t="b">
        <f t="shared" si="114"/>
        <v>0</v>
      </c>
      <c r="Z1116" s="208"/>
      <c r="AA1116" s="207" t="str">
        <f t="shared" si="111"/>
        <v/>
      </c>
      <c r="AB1116" s="212" t="b">
        <f t="shared" si="115"/>
        <v>0</v>
      </c>
      <c r="AC1116" s="213">
        <f t="shared" si="112"/>
        <v>0</v>
      </c>
      <c r="AD1116" s="298"/>
      <c r="AE1116" s="299"/>
      <c r="AF1116" s="21">
        <f t="shared" si="109"/>
        <v>0</v>
      </c>
    </row>
    <row r="1117" spans="1:32" s="21" customFormat="1" ht="16.5" customHeight="1">
      <c r="A1117" s="22"/>
      <c r="B1117" s="22"/>
      <c r="C1117" s="22"/>
      <c r="D1117" s="115">
        <f t="shared" si="110"/>
        <v>1097</v>
      </c>
      <c r="E1117" s="248" t="str">
        <f t="array" ref="E1117">IF($F1117&lt;&gt;"",INDEX(DropDownLists!$K$10:$K$2516,MATCH($F1117,DropDownLists!$L$10:$L$2516,0)),"")</f>
        <v/>
      </c>
      <c r="F1117" s="116"/>
      <c r="G1117" s="118"/>
      <c r="I1117" s="144"/>
      <c r="J1117" s="141"/>
      <c r="K1117" s="145"/>
      <c r="L1117" s="146"/>
      <c r="M1117" s="195" t="str">
        <f t="array" ref="M1117">IF($L1117&lt;&gt;"",INDEX(DropDownLists!$H$10:$H$2516,MATCH($L1117,DropDownLists!$I$10:$I$2516,0)),"")</f>
        <v/>
      </c>
      <c r="N1117" s="148"/>
      <c r="O1117" s="148"/>
      <c r="P1117" s="146"/>
      <c r="Q1117" s="148" t="s">
        <v>190</v>
      </c>
      <c r="R1117" s="119" t="str">
        <f t="array" ref="R1117">IF(ISNA(VLOOKUP($F1117, AdmittedwithRecentDischarge!$I$28:$I$1527,1,FALSE)),"",MAX(IF((AdmittedwithRecentDischarge!$I$28:$I$1527=$F1117)*(AdmittedwithRecentDischarge!$M$28:$M$1527&lt;=TransferLog!$J1117),AdmittedwithRecentDischarge!$M$28:$M$1527)))</f>
        <v/>
      </c>
      <c r="S1117" s="120" t="str">
        <f t="array" ref="S1117">IF(ISNA(INDEX(AdmittedwithRecentDischarge!$AH$28:$AH$1527,MATCH($F1117&amp;$R1117,AdmittedwithRecentDischarge!$I$28:$I$1527&amp;AdmittedwithRecentDischarge!$M$28:$M$1527,0))),"", IF($R1117&lt;&gt;"",INDEX(AdmittedwithRecentDischarge!$AH$28:$AH$1527,MATCH($F1117&amp;$R1117,AdmittedwithRecentDischarge!$I$28:$I$1527&amp;AdmittedwithRecentDischarge!$M$28:$M$1527,0)),""))</f>
        <v/>
      </c>
      <c r="T1117" s="190">
        <f t="array" ref="T1117">IF(ISNA(INDEX(AdmittedwithRecentDischarge!$I$28:$W$1527, (MATCH($F1117&amp;$R1117,AdmittedwithRecentDischarge!$I$28:$I$1527&amp;AdmittedwithRecentDischarge!$M$28:$M$1527,0)))),"",INDEX(AdmittedwithRecentDischarge!$I$28:$W$1527, (MATCH($F1117&amp;$R1117,AdmittedwithRecentDischarge!$I$28:$I$1527&amp;AdmittedwithRecentDischarge!$M$28:$M$1527,0)),9))</f>
        <v>0</v>
      </c>
      <c r="U1117" s="191">
        <f t="array" ref="U1117">IF(ISNA(INDEX(AdmittedwithRecentDischarge!$I$28:$W$1527, (MATCH($F1117&amp;$R1117,AdmittedwithRecentDischarge!$I$28:$I$1527&amp;AdmittedwithRecentDischarge!$M$28:$M$1527,0)))),"",INDEX(AdmittedwithRecentDischarge!$I$28:$W$1527, (MATCH($F1117&amp;$R1117,AdmittedwithRecentDischarge!$I$28:$I$1527&amp;AdmittedwithRecentDischarge!$M$28:$M$1527,0)),11))</f>
        <v>0</v>
      </c>
      <c r="V1117" s="191">
        <f t="array" ref="V1117">IF(ISNA(INDEX(AdmittedwithRecentDischarge!$I$28:$W$1527, (MATCH($F1117&amp;$R1117,AdmittedwithRecentDischarge!$I$28:$I$1527&amp;AdmittedwithRecentDischarge!$M$28:$M$1527,0)))),"",INDEX(AdmittedwithRecentDischarge!$I$28:$W$1527, (MATCH($F1117&amp;$R1117,AdmittedwithRecentDischarge!$I$28:$I$1527&amp;AdmittedwithRecentDischarge!$M$28:$M$1527,0)),15))</f>
        <v>0</v>
      </c>
      <c r="W1117" s="228" t="b">
        <f t="shared" si="113"/>
        <v>0</v>
      </c>
      <c r="X1117" s="224" t="str">
        <f t="array" ref="X1117">IF(ISNA(VLOOKUP($F1117, AdmittedwithRecentDischarge!$I$28:$I$1527,1,FALSE)),"",MAX(IF((AdmittedwithRecentDischarge!$I$28:$I$1527=$F1117)*(AdmittedwithRecentDischarge!$K$28:$K$1527&lt;=TransferLog!$J1117),AdmittedwithRecentDischarge!$K$28:$K$1527)))</f>
        <v/>
      </c>
      <c r="Y1117" s="224" t="b">
        <f t="shared" si="114"/>
        <v>0</v>
      </c>
      <c r="Z1117" s="208"/>
      <c r="AA1117" s="207" t="str">
        <f t="shared" si="111"/>
        <v/>
      </c>
      <c r="AB1117" s="212" t="b">
        <f t="shared" si="115"/>
        <v>0</v>
      </c>
      <c r="AC1117" s="213">
        <f t="shared" si="112"/>
        <v>0</v>
      </c>
      <c r="AD1117" s="298"/>
      <c r="AE1117" s="299"/>
      <c r="AF1117" s="21">
        <f t="shared" si="109"/>
        <v>0</v>
      </c>
    </row>
    <row r="1118" spans="1:32" s="21" customFormat="1" ht="16.5" customHeight="1">
      <c r="A1118" s="22"/>
      <c r="B1118" s="22"/>
      <c r="C1118" s="22"/>
      <c r="D1118" s="115">
        <f t="shared" si="110"/>
        <v>1098</v>
      </c>
      <c r="E1118" s="248" t="str">
        <f t="array" ref="E1118">IF($F1118&lt;&gt;"",INDEX(DropDownLists!$K$10:$K$2516,MATCH($F1118,DropDownLists!$L$10:$L$2516,0)),"")</f>
        <v/>
      </c>
      <c r="F1118" s="116"/>
      <c r="G1118" s="118"/>
      <c r="I1118" s="144"/>
      <c r="J1118" s="141"/>
      <c r="K1118" s="145"/>
      <c r="L1118" s="146"/>
      <c r="M1118" s="195" t="str">
        <f t="array" ref="M1118">IF($L1118&lt;&gt;"",INDEX(DropDownLists!$H$10:$H$2516,MATCH($L1118,DropDownLists!$I$10:$I$2516,0)),"")</f>
        <v/>
      </c>
      <c r="N1118" s="148"/>
      <c r="O1118" s="148"/>
      <c r="P1118" s="146"/>
      <c r="Q1118" s="148" t="s">
        <v>190</v>
      </c>
      <c r="R1118" s="119" t="str">
        <f t="array" ref="R1118">IF(ISNA(VLOOKUP($F1118, AdmittedwithRecentDischarge!$I$28:$I$1527,1,FALSE)),"",MAX(IF((AdmittedwithRecentDischarge!$I$28:$I$1527=$F1118)*(AdmittedwithRecentDischarge!$M$28:$M$1527&lt;=TransferLog!$J1118),AdmittedwithRecentDischarge!$M$28:$M$1527)))</f>
        <v/>
      </c>
      <c r="S1118" s="120" t="str">
        <f t="array" ref="S1118">IF(ISNA(INDEX(AdmittedwithRecentDischarge!$AH$28:$AH$1527,MATCH($F1118&amp;$R1118,AdmittedwithRecentDischarge!$I$28:$I$1527&amp;AdmittedwithRecentDischarge!$M$28:$M$1527,0))),"", IF($R1118&lt;&gt;"",INDEX(AdmittedwithRecentDischarge!$AH$28:$AH$1527,MATCH($F1118&amp;$R1118,AdmittedwithRecentDischarge!$I$28:$I$1527&amp;AdmittedwithRecentDischarge!$M$28:$M$1527,0)),""))</f>
        <v/>
      </c>
      <c r="T1118" s="190">
        <f t="array" ref="T1118">IF(ISNA(INDEX(AdmittedwithRecentDischarge!$I$28:$W$1527, (MATCH($F1118&amp;$R1118,AdmittedwithRecentDischarge!$I$28:$I$1527&amp;AdmittedwithRecentDischarge!$M$28:$M$1527,0)))),"",INDEX(AdmittedwithRecentDischarge!$I$28:$W$1527, (MATCH($F1118&amp;$R1118,AdmittedwithRecentDischarge!$I$28:$I$1527&amp;AdmittedwithRecentDischarge!$M$28:$M$1527,0)),9))</f>
        <v>0</v>
      </c>
      <c r="U1118" s="191">
        <f t="array" ref="U1118">IF(ISNA(INDEX(AdmittedwithRecentDischarge!$I$28:$W$1527, (MATCH($F1118&amp;$R1118,AdmittedwithRecentDischarge!$I$28:$I$1527&amp;AdmittedwithRecentDischarge!$M$28:$M$1527,0)))),"",INDEX(AdmittedwithRecentDischarge!$I$28:$W$1527, (MATCH($F1118&amp;$R1118,AdmittedwithRecentDischarge!$I$28:$I$1527&amp;AdmittedwithRecentDischarge!$M$28:$M$1527,0)),11))</f>
        <v>0</v>
      </c>
      <c r="V1118" s="191">
        <f t="array" ref="V1118">IF(ISNA(INDEX(AdmittedwithRecentDischarge!$I$28:$W$1527, (MATCH($F1118&amp;$R1118,AdmittedwithRecentDischarge!$I$28:$I$1527&amp;AdmittedwithRecentDischarge!$M$28:$M$1527,0)))),"",INDEX(AdmittedwithRecentDischarge!$I$28:$W$1527, (MATCH($F1118&amp;$R1118,AdmittedwithRecentDischarge!$I$28:$I$1527&amp;AdmittedwithRecentDischarge!$M$28:$M$1527,0)),15))</f>
        <v>0</v>
      </c>
      <c r="W1118" s="228" t="b">
        <f t="shared" si="113"/>
        <v>0</v>
      </c>
      <c r="X1118" s="224" t="str">
        <f t="array" ref="X1118">IF(ISNA(VLOOKUP($F1118, AdmittedwithRecentDischarge!$I$28:$I$1527,1,FALSE)),"",MAX(IF((AdmittedwithRecentDischarge!$I$28:$I$1527=$F1118)*(AdmittedwithRecentDischarge!$K$28:$K$1527&lt;=TransferLog!$J1118),AdmittedwithRecentDischarge!$K$28:$K$1527)))</f>
        <v/>
      </c>
      <c r="Y1118" s="224" t="b">
        <f t="shared" si="114"/>
        <v>0</v>
      </c>
      <c r="Z1118" s="208"/>
      <c r="AA1118" s="207" t="str">
        <f t="shared" si="111"/>
        <v/>
      </c>
      <c r="AB1118" s="212" t="b">
        <f t="shared" si="115"/>
        <v>0</v>
      </c>
      <c r="AC1118" s="213">
        <f t="shared" si="112"/>
        <v>0</v>
      </c>
      <c r="AD1118" s="298"/>
      <c r="AE1118" s="299"/>
      <c r="AF1118" s="21">
        <f t="shared" si="109"/>
        <v>0</v>
      </c>
    </row>
    <row r="1119" spans="1:32" s="21" customFormat="1" ht="16.5" customHeight="1">
      <c r="A1119" s="22"/>
      <c r="B1119" s="22"/>
      <c r="C1119" s="22"/>
      <c r="D1119" s="115">
        <f t="shared" si="110"/>
        <v>1099</v>
      </c>
      <c r="E1119" s="248" t="str">
        <f t="array" ref="E1119">IF($F1119&lt;&gt;"",INDEX(DropDownLists!$K$10:$K$2516,MATCH($F1119,DropDownLists!$L$10:$L$2516,0)),"")</f>
        <v/>
      </c>
      <c r="F1119" s="116"/>
      <c r="G1119" s="118"/>
      <c r="I1119" s="144"/>
      <c r="J1119" s="141"/>
      <c r="K1119" s="145"/>
      <c r="L1119" s="146"/>
      <c r="M1119" s="195" t="str">
        <f t="array" ref="M1119">IF($L1119&lt;&gt;"",INDEX(DropDownLists!$H$10:$H$2516,MATCH($L1119,DropDownLists!$I$10:$I$2516,0)),"")</f>
        <v/>
      </c>
      <c r="N1119" s="148"/>
      <c r="O1119" s="148"/>
      <c r="P1119" s="146"/>
      <c r="Q1119" s="148" t="s">
        <v>190</v>
      </c>
      <c r="R1119" s="119" t="str">
        <f t="array" ref="R1119">IF(ISNA(VLOOKUP($F1119, AdmittedwithRecentDischarge!$I$28:$I$1527,1,FALSE)),"",MAX(IF((AdmittedwithRecentDischarge!$I$28:$I$1527=$F1119)*(AdmittedwithRecentDischarge!$M$28:$M$1527&lt;=TransferLog!$J1119),AdmittedwithRecentDischarge!$M$28:$M$1527)))</f>
        <v/>
      </c>
      <c r="S1119" s="120" t="str">
        <f t="array" ref="S1119">IF(ISNA(INDEX(AdmittedwithRecentDischarge!$AH$28:$AH$1527,MATCH($F1119&amp;$R1119,AdmittedwithRecentDischarge!$I$28:$I$1527&amp;AdmittedwithRecentDischarge!$M$28:$M$1527,0))),"", IF($R1119&lt;&gt;"",INDEX(AdmittedwithRecentDischarge!$AH$28:$AH$1527,MATCH($F1119&amp;$R1119,AdmittedwithRecentDischarge!$I$28:$I$1527&amp;AdmittedwithRecentDischarge!$M$28:$M$1527,0)),""))</f>
        <v/>
      </c>
      <c r="T1119" s="190">
        <f t="array" ref="T1119">IF(ISNA(INDEX(AdmittedwithRecentDischarge!$I$28:$W$1527, (MATCH($F1119&amp;$R1119,AdmittedwithRecentDischarge!$I$28:$I$1527&amp;AdmittedwithRecentDischarge!$M$28:$M$1527,0)))),"",INDEX(AdmittedwithRecentDischarge!$I$28:$W$1527, (MATCH($F1119&amp;$R1119,AdmittedwithRecentDischarge!$I$28:$I$1527&amp;AdmittedwithRecentDischarge!$M$28:$M$1527,0)),9))</f>
        <v>0</v>
      </c>
      <c r="U1119" s="191">
        <f t="array" ref="U1119">IF(ISNA(INDEX(AdmittedwithRecentDischarge!$I$28:$W$1527, (MATCH($F1119&amp;$R1119,AdmittedwithRecentDischarge!$I$28:$I$1527&amp;AdmittedwithRecentDischarge!$M$28:$M$1527,0)))),"",INDEX(AdmittedwithRecentDischarge!$I$28:$W$1527, (MATCH($F1119&amp;$R1119,AdmittedwithRecentDischarge!$I$28:$I$1527&amp;AdmittedwithRecentDischarge!$M$28:$M$1527,0)),11))</f>
        <v>0</v>
      </c>
      <c r="V1119" s="191">
        <f t="array" ref="V1119">IF(ISNA(INDEX(AdmittedwithRecentDischarge!$I$28:$W$1527, (MATCH($F1119&amp;$R1119,AdmittedwithRecentDischarge!$I$28:$I$1527&amp;AdmittedwithRecentDischarge!$M$28:$M$1527,0)))),"",INDEX(AdmittedwithRecentDischarge!$I$28:$W$1527, (MATCH($F1119&amp;$R1119,AdmittedwithRecentDischarge!$I$28:$I$1527&amp;AdmittedwithRecentDischarge!$M$28:$M$1527,0)),15))</f>
        <v>0</v>
      </c>
      <c r="W1119" s="228" t="b">
        <f t="shared" si="113"/>
        <v>0</v>
      </c>
      <c r="X1119" s="224" t="str">
        <f t="array" ref="X1119">IF(ISNA(VLOOKUP($F1119, AdmittedwithRecentDischarge!$I$28:$I$1527,1,FALSE)),"",MAX(IF((AdmittedwithRecentDischarge!$I$28:$I$1527=$F1119)*(AdmittedwithRecentDischarge!$K$28:$K$1527&lt;=TransferLog!$J1119),AdmittedwithRecentDischarge!$K$28:$K$1527)))</f>
        <v/>
      </c>
      <c r="Y1119" s="224" t="b">
        <f t="shared" si="114"/>
        <v>0</v>
      </c>
      <c r="Z1119" s="208"/>
      <c r="AA1119" s="207" t="str">
        <f t="shared" si="111"/>
        <v/>
      </c>
      <c r="AB1119" s="212" t="b">
        <f t="shared" si="115"/>
        <v>0</v>
      </c>
      <c r="AC1119" s="213">
        <f t="shared" si="112"/>
        <v>0</v>
      </c>
      <c r="AD1119" s="298"/>
      <c r="AE1119" s="299"/>
      <c r="AF1119" s="21">
        <f t="shared" si="109"/>
        <v>0</v>
      </c>
    </row>
    <row r="1120" spans="1:32" s="21" customFormat="1" ht="16.5" customHeight="1">
      <c r="A1120" s="22"/>
      <c r="B1120" s="22"/>
      <c r="C1120" s="22"/>
      <c r="D1120" s="115">
        <f t="shared" ref="D1120:D1151" si="116">ROW()-20</f>
        <v>1100</v>
      </c>
      <c r="E1120" s="248" t="str">
        <f t="array" ref="E1120">IF($F1120&lt;&gt;"",INDEX(DropDownLists!$K$10:$K$2516,MATCH($F1120,DropDownLists!$L$10:$L$2516,0)),"")</f>
        <v/>
      </c>
      <c r="F1120" s="116"/>
      <c r="G1120" s="118"/>
      <c r="I1120" s="144"/>
      <c r="J1120" s="141"/>
      <c r="K1120" s="145"/>
      <c r="L1120" s="146"/>
      <c r="M1120" s="195" t="str">
        <f t="array" ref="M1120">IF($L1120&lt;&gt;"",INDEX(DropDownLists!$H$10:$H$2516,MATCH($L1120,DropDownLists!$I$10:$I$2516,0)),"")</f>
        <v/>
      </c>
      <c r="N1120" s="148"/>
      <c r="O1120" s="148"/>
      <c r="P1120" s="146"/>
      <c r="Q1120" s="148" t="s">
        <v>190</v>
      </c>
      <c r="R1120" s="119" t="str">
        <f t="array" ref="R1120">IF(ISNA(VLOOKUP($F1120, AdmittedwithRecentDischarge!$I$28:$I$1527,1,FALSE)),"",MAX(IF((AdmittedwithRecentDischarge!$I$28:$I$1527=$F1120)*(AdmittedwithRecentDischarge!$M$28:$M$1527&lt;=TransferLog!$J1120),AdmittedwithRecentDischarge!$M$28:$M$1527)))</f>
        <v/>
      </c>
      <c r="S1120" s="120" t="str">
        <f t="array" ref="S1120">IF(ISNA(INDEX(AdmittedwithRecentDischarge!$AH$28:$AH$1527,MATCH($F1120&amp;$R1120,AdmittedwithRecentDischarge!$I$28:$I$1527&amp;AdmittedwithRecentDischarge!$M$28:$M$1527,0))),"", IF($R1120&lt;&gt;"",INDEX(AdmittedwithRecentDischarge!$AH$28:$AH$1527,MATCH($F1120&amp;$R1120,AdmittedwithRecentDischarge!$I$28:$I$1527&amp;AdmittedwithRecentDischarge!$M$28:$M$1527,0)),""))</f>
        <v/>
      </c>
      <c r="T1120" s="190">
        <f t="array" ref="T1120">IF(ISNA(INDEX(AdmittedwithRecentDischarge!$I$28:$W$1527, (MATCH($F1120&amp;$R1120,AdmittedwithRecentDischarge!$I$28:$I$1527&amp;AdmittedwithRecentDischarge!$M$28:$M$1527,0)))),"",INDEX(AdmittedwithRecentDischarge!$I$28:$W$1527, (MATCH($F1120&amp;$R1120,AdmittedwithRecentDischarge!$I$28:$I$1527&amp;AdmittedwithRecentDischarge!$M$28:$M$1527,0)),9))</f>
        <v>0</v>
      </c>
      <c r="U1120" s="191">
        <f t="array" ref="U1120">IF(ISNA(INDEX(AdmittedwithRecentDischarge!$I$28:$W$1527, (MATCH($F1120&amp;$R1120,AdmittedwithRecentDischarge!$I$28:$I$1527&amp;AdmittedwithRecentDischarge!$M$28:$M$1527,0)))),"",INDEX(AdmittedwithRecentDischarge!$I$28:$W$1527, (MATCH($F1120&amp;$R1120,AdmittedwithRecentDischarge!$I$28:$I$1527&amp;AdmittedwithRecentDischarge!$M$28:$M$1527,0)),11))</f>
        <v>0</v>
      </c>
      <c r="V1120" s="191">
        <f t="array" ref="V1120">IF(ISNA(INDEX(AdmittedwithRecentDischarge!$I$28:$W$1527, (MATCH($F1120&amp;$R1120,AdmittedwithRecentDischarge!$I$28:$I$1527&amp;AdmittedwithRecentDischarge!$M$28:$M$1527,0)))),"",INDEX(AdmittedwithRecentDischarge!$I$28:$W$1527, (MATCH($F1120&amp;$R1120,AdmittedwithRecentDischarge!$I$28:$I$1527&amp;AdmittedwithRecentDischarge!$M$28:$M$1527,0)),15))</f>
        <v>0</v>
      </c>
      <c r="W1120" s="228" t="b">
        <f t="shared" si="113"/>
        <v>0</v>
      </c>
      <c r="X1120" s="224" t="str">
        <f t="array" ref="X1120">IF(ISNA(VLOOKUP($F1120, AdmittedwithRecentDischarge!$I$28:$I$1527,1,FALSE)),"",MAX(IF((AdmittedwithRecentDischarge!$I$28:$I$1527=$F1120)*(AdmittedwithRecentDischarge!$K$28:$K$1527&lt;=TransferLog!$J1120),AdmittedwithRecentDischarge!$K$28:$K$1527)))</f>
        <v/>
      </c>
      <c r="Y1120" s="224" t="b">
        <f t="shared" si="114"/>
        <v>0</v>
      </c>
      <c r="Z1120" s="208"/>
      <c r="AA1120" s="207" t="str">
        <f t="shared" si="111"/>
        <v/>
      </c>
      <c r="AB1120" s="212" t="b">
        <f t="shared" si="115"/>
        <v>0</v>
      </c>
      <c r="AC1120" s="213">
        <f t="shared" si="112"/>
        <v>0</v>
      </c>
      <c r="AD1120" s="298"/>
      <c r="AE1120" s="299"/>
      <c r="AF1120" s="21">
        <f t="shared" ref="AF1120:AF1151" si="117">IF(OR(($P1120="Admitted, inpatient"), ($P1120="Admitted, status uncertain")),1,0)</f>
        <v>0</v>
      </c>
    </row>
    <row r="1121" spans="1:32" s="21" customFormat="1" ht="16.5" customHeight="1">
      <c r="A1121" s="22"/>
      <c r="B1121" s="22"/>
      <c r="C1121" s="22"/>
      <c r="D1121" s="115">
        <f t="shared" si="116"/>
        <v>1101</v>
      </c>
      <c r="E1121" s="248" t="str">
        <f t="array" ref="E1121">IF($F1121&lt;&gt;"",INDEX(DropDownLists!$K$10:$K$2516,MATCH($F1121,DropDownLists!$L$10:$L$2516,0)),"")</f>
        <v/>
      </c>
      <c r="F1121" s="116"/>
      <c r="G1121" s="118"/>
      <c r="I1121" s="144"/>
      <c r="J1121" s="141"/>
      <c r="K1121" s="145"/>
      <c r="L1121" s="146"/>
      <c r="M1121" s="195" t="str">
        <f t="array" ref="M1121">IF($L1121&lt;&gt;"",INDEX(DropDownLists!$H$10:$H$2516,MATCH($L1121,DropDownLists!$I$10:$I$2516,0)),"")</f>
        <v/>
      </c>
      <c r="N1121" s="148"/>
      <c r="O1121" s="148"/>
      <c r="P1121" s="146"/>
      <c r="Q1121" s="148" t="s">
        <v>190</v>
      </c>
      <c r="R1121" s="119" t="str">
        <f t="array" ref="R1121">IF(ISNA(VLOOKUP($F1121, AdmittedwithRecentDischarge!$I$28:$I$1527,1,FALSE)),"",MAX(IF((AdmittedwithRecentDischarge!$I$28:$I$1527=$F1121)*(AdmittedwithRecentDischarge!$M$28:$M$1527&lt;=TransferLog!$J1121),AdmittedwithRecentDischarge!$M$28:$M$1527)))</f>
        <v/>
      </c>
      <c r="S1121" s="120" t="str">
        <f t="array" ref="S1121">IF(ISNA(INDEX(AdmittedwithRecentDischarge!$AH$28:$AH$1527,MATCH($F1121&amp;$R1121,AdmittedwithRecentDischarge!$I$28:$I$1527&amp;AdmittedwithRecentDischarge!$M$28:$M$1527,0))),"", IF($R1121&lt;&gt;"",INDEX(AdmittedwithRecentDischarge!$AH$28:$AH$1527,MATCH($F1121&amp;$R1121,AdmittedwithRecentDischarge!$I$28:$I$1527&amp;AdmittedwithRecentDischarge!$M$28:$M$1527,0)),""))</f>
        <v/>
      </c>
      <c r="T1121" s="190">
        <f t="array" ref="T1121">IF(ISNA(INDEX(AdmittedwithRecentDischarge!$I$28:$W$1527, (MATCH($F1121&amp;$R1121,AdmittedwithRecentDischarge!$I$28:$I$1527&amp;AdmittedwithRecentDischarge!$M$28:$M$1527,0)))),"",INDEX(AdmittedwithRecentDischarge!$I$28:$W$1527, (MATCH($F1121&amp;$R1121,AdmittedwithRecentDischarge!$I$28:$I$1527&amp;AdmittedwithRecentDischarge!$M$28:$M$1527,0)),9))</f>
        <v>0</v>
      </c>
      <c r="U1121" s="191">
        <f t="array" ref="U1121">IF(ISNA(INDEX(AdmittedwithRecentDischarge!$I$28:$W$1527, (MATCH($F1121&amp;$R1121,AdmittedwithRecentDischarge!$I$28:$I$1527&amp;AdmittedwithRecentDischarge!$M$28:$M$1527,0)))),"",INDEX(AdmittedwithRecentDischarge!$I$28:$W$1527, (MATCH($F1121&amp;$R1121,AdmittedwithRecentDischarge!$I$28:$I$1527&amp;AdmittedwithRecentDischarge!$M$28:$M$1527,0)),11))</f>
        <v>0</v>
      </c>
      <c r="V1121" s="191">
        <f t="array" ref="V1121">IF(ISNA(INDEX(AdmittedwithRecentDischarge!$I$28:$W$1527, (MATCH($F1121&amp;$R1121,AdmittedwithRecentDischarge!$I$28:$I$1527&amp;AdmittedwithRecentDischarge!$M$28:$M$1527,0)))),"",INDEX(AdmittedwithRecentDischarge!$I$28:$W$1527, (MATCH($F1121&amp;$R1121,AdmittedwithRecentDischarge!$I$28:$I$1527&amp;AdmittedwithRecentDischarge!$M$28:$M$1527,0)),15))</f>
        <v>0</v>
      </c>
      <c r="W1121" s="228" t="b">
        <f t="shared" si="113"/>
        <v>0</v>
      </c>
      <c r="X1121" s="224" t="str">
        <f t="array" ref="X1121">IF(ISNA(VLOOKUP($F1121, AdmittedwithRecentDischarge!$I$28:$I$1527,1,FALSE)),"",MAX(IF((AdmittedwithRecentDischarge!$I$28:$I$1527=$F1121)*(AdmittedwithRecentDischarge!$K$28:$K$1527&lt;=TransferLog!$J1121),AdmittedwithRecentDischarge!$K$28:$K$1527)))</f>
        <v/>
      </c>
      <c r="Y1121" s="224" t="b">
        <f t="shared" si="114"/>
        <v>0</v>
      </c>
      <c r="Z1121" s="208"/>
      <c r="AA1121" s="207" t="str">
        <f t="shared" si="111"/>
        <v/>
      </c>
      <c r="AB1121" s="212" t="b">
        <f t="shared" si="115"/>
        <v>0</v>
      </c>
      <c r="AC1121" s="213">
        <f t="shared" si="112"/>
        <v>0</v>
      </c>
      <c r="AD1121" s="298"/>
      <c r="AE1121" s="299"/>
      <c r="AF1121" s="21">
        <f t="shared" si="117"/>
        <v>0</v>
      </c>
    </row>
    <row r="1122" spans="1:32" s="21" customFormat="1" ht="16.5" customHeight="1">
      <c r="A1122" s="22"/>
      <c r="B1122" s="22"/>
      <c r="C1122" s="22"/>
      <c r="D1122" s="115">
        <f t="shared" si="116"/>
        <v>1102</v>
      </c>
      <c r="E1122" s="248" t="str">
        <f t="array" ref="E1122">IF($F1122&lt;&gt;"",INDEX(DropDownLists!$K$10:$K$2516,MATCH($F1122,DropDownLists!$L$10:$L$2516,0)),"")</f>
        <v/>
      </c>
      <c r="F1122" s="116"/>
      <c r="G1122" s="118"/>
      <c r="I1122" s="144"/>
      <c r="J1122" s="141"/>
      <c r="K1122" s="145"/>
      <c r="L1122" s="146"/>
      <c r="M1122" s="195" t="str">
        <f t="array" ref="M1122">IF($L1122&lt;&gt;"",INDEX(DropDownLists!$H$10:$H$2516,MATCH($L1122,DropDownLists!$I$10:$I$2516,0)),"")</f>
        <v/>
      </c>
      <c r="N1122" s="148"/>
      <c r="O1122" s="148"/>
      <c r="P1122" s="146"/>
      <c r="Q1122" s="148" t="s">
        <v>190</v>
      </c>
      <c r="R1122" s="119" t="str">
        <f t="array" ref="R1122">IF(ISNA(VLOOKUP($F1122, AdmittedwithRecentDischarge!$I$28:$I$1527,1,FALSE)),"",MAX(IF((AdmittedwithRecentDischarge!$I$28:$I$1527=$F1122)*(AdmittedwithRecentDischarge!$M$28:$M$1527&lt;=TransferLog!$J1122),AdmittedwithRecentDischarge!$M$28:$M$1527)))</f>
        <v/>
      </c>
      <c r="S1122" s="120" t="str">
        <f t="array" ref="S1122">IF(ISNA(INDEX(AdmittedwithRecentDischarge!$AH$28:$AH$1527,MATCH($F1122&amp;$R1122,AdmittedwithRecentDischarge!$I$28:$I$1527&amp;AdmittedwithRecentDischarge!$M$28:$M$1527,0))),"", IF($R1122&lt;&gt;"",INDEX(AdmittedwithRecentDischarge!$AH$28:$AH$1527,MATCH($F1122&amp;$R1122,AdmittedwithRecentDischarge!$I$28:$I$1527&amp;AdmittedwithRecentDischarge!$M$28:$M$1527,0)),""))</f>
        <v/>
      </c>
      <c r="T1122" s="190">
        <f t="array" ref="T1122">IF(ISNA(INDEX(AdmittedwithRecentDischarge!$I$28:$W$1527, (MATCH($F1122&amp;$R1122,AdmittedwithRecentDischarge!$I$28:$I$1527&amp;AdmittedwithRecentDischarge!$M$28:$M$1527,0)))),"",INDEX(AdmittedwithRecentDischarge!$I$28:$W$1527, (MATCH($F1122&amp;$R1122,AdmittedwithRecentDischarge!$I$28:$I$1527&amp;AdmittedwithRecentDischarge!$M$28:$M$1527,0)),9))</f>
        <v>0</v>
      </c>
      <c r="U1122" s="191">
        <f t="array" ref="U1122">IF(ISNA(INDEX(AdmittedwithRecentDischarge!$I$28:$W$1527, (MATCH($F1122&amp;$R1122,AdmittedwithRecentDischarge!$I$28:$I$1527&amp;AdmittedwithRecentDischarge!$M$28:$M$1527,0)))),"",INDEX(AdmittedwithRecentDischarge!$I$28:$W$1527, (MATCH($F1122&amp;$R1122,AdmittedwithRecentDischarge!$I$28:$I$1527&amp;AdmittedwithRecentDischarge!$M$28:$M$1527,0)),11))</f>
        <v>0</v>
      </c>
      <c r="V1122" s="191">
        <f t="array" ref="V1122">IF(ISNA(INDEX(AdmittedwithRecentDischarge!$I$28:$W$1527, (MATCH($F1122&amp;$R1122,AdmittedwithRecentDischarge!$I$28:$I$1527&amp;AdmittedwithRecentDischarge!$M$28:$M$1527,0)))),"",INDEX(AdmittedwithRecentDischarge!$I$28:$W$1527, (MATCH($F1122&amp;$R1122,AdmittedwithRecentDischarge!$I$28:$I$1527&amp;AdmittedwithRecentDischarge!$M$28:$M$1527,0)),15))</f>
        <v>0</v>
      </c>
      <c r="W1122" s="228" t="b">
        <f t="shared" si="113"/>
        <v>0</v>
      </c>
      <c r="X1122" s="224" t="str">
        <f t="array" ref="X1122">IF(ISNA(VLOOKUP($F1122, AdmittedwithRecentDischarge!$I$28:$I$1527,1,FALSE)),"",MAX(IF((AdmittedwithRecentDischarge!$I$28:$I$1527=$F1122)*(AdmittedwithRecentDischarge!$K$28:$K$1527&lt;=TransferLog!$J1122),AdmittedwithRecentDischarge!$K$28:$K$1527)))</f>
        <v/>
      </c>
      <c r="Y1122" s="224" t="b">
        <f t="shared" si="114"/>
        <v>0</v>
      </c>
      <c r="Z1122" s="208"/>
      <c r="AA1122" s="207" t="str">
        <f t="shared" si="111"/>
        <v/>
      </c>
      <c r="AB1122" s="212" t="b">
        <f t="shared" si="115"/>
        <v>0</v>
      </c>
      <c r="AC1122" s="213">
        <f t="shared" si="112"/>
        <v>0</v>
      </c>
      <c r="AD1122" s="298"/>
      <c r="AE1122" s="299"/>
      <c r="AF1122" s="21">
        <f t="shared" si="117"/>
        <v>0</v>
      </c>
    </row>
    <row r="1123" spans="1:32" s="21" customFormat="1" ht="16.5" customHeight="1">
      <c r="A1123" s="22"/>
      <c r="B1123" s="22"/>
      <c r="C1123" s="22"/>
      <c r="D1123" s="115">
        <f t="shared" si="116"/>
        <v>1103</v>
      </c>
      <c r="E1123" s="248" t="str">
        <f t="array" ref="E1123">IF($F1123&lt;&gt;"",INDEX(DropDownLists!$K$10:$K$2516,MATCH($F1123,DropDownLists!$L$10:$L$2516,0)),"")</f>
        <v/>
      </c>
      <c r="F1123" s="116"/>
      <c r="G1123" s="118"/>
      <c r="I1123" s="144"/>
      <c r="J1123" s="141"/>
      <c r="K1123" s="145"/>
      <c r="L1123" s="146"/>
      <c r="M1123" s="195" t="str">
        <f t="array" ref="M1123">IF($L1123&lt;&gt;"",INDEX(DropDownLists!$H$10:$H$2516,MATCH($L1123,DropDownLists!$I$10:$I$2516,0)),"")</f>
        <v/>
      </c>
      <c r="N1123" s="148"/>
      <c r="O1123" s="148"/>
      <c r="P1123" s="146"/>
      <c r="Q1123" s="148" t="s">
        <v>190</v>
      </c>
      <c r="R1123" s="119" t="str">
        <f t="array" ref="R1123">IF(ISNA(VLOOKUP($F1123, AdmittedwithRecentDischarge!$I$28:$I$1527,1,FALSE)),"",MAX(IF((AdmittedwithRecentDischarge!$I$28:$I$1527=$F1123)*(AdmittedwithRecentDischarge!$M$28:$M$1527&lt;=TransferLog!$J1123),AdmittedwithRecentDischarge!$M$28:$M$1527)))</f>
        <v/>
      </c>
      <c r="S1123" s="120" t="str">
        <f t="array" ref="S1123">IF(ISNA(INDEX(AdmittedwithRecentDischarge!$AH$28:$AH$1527,MATCH($F1123&amp;$R1123,AdmittedwithRecentDischarge!$I$28:$I$1527&amp;AdmittedwithRecentDischarge!$M$28:$M$1527,0))),"", IF($R1123&lt;&gt;"",INDEX(AdmittedwithRecentDischarge!$AH$28:$AH$1527,MATCH($F1123&amp;$R1123,AdmittedwithRecentDischarge!$I$28:$I$1527&amp;AdmittedwithRecentDischarge!$M$28:$M$1527,0)),""))</f>
        <v/>
      </c>
      <c r="T1123" s="190">
        <f t="array" ref="T1123">IF(ISNA(INDEX(AdmittedwithRecentDischarge!$I$28:$W$1527, (MATCH($F1123&amp;$R1123,AdmittedwithRecentDischarge!$I$28:$I$1527&amp;AdmittedwithRecentDischarge!$M$28:$M$1527,0)))),"",INDEX(AdmittedwithRecentDischarge!$I$28:$W$1527, (MATCH($F1123&amp;$R1123,AdmittedwithRecentDischarge!$I$28:$I$1527&amp;AdmittedwithRecentDischarge!$M$28:$M$1527,0)),9))</f>
        <v>0</v>
      </c>
      <c r="U1123" s="191">
        <f t="array" ref="U1123">IF(ISNA(INDEX(AdmittedwithRecentDischarge!$I$28:$W$1527, (MATCH($F1123&amp;$R1123,AdmittedwithRecentDischarge!$I$28:$I$1527&amp;AdmittedwithRecentDischarge!$M$28:$M$1527,0)))),"",INDEX(AdmittedwithRecentDischarge!$I$28:$W$1527, (MATCH($F1123&amp;$R1123,AdmittedwithRecentDischarge!$I$28:$I$1527&amp;AdmittedwithRecentDischarge!$M$28:$M$1527,0)),11))</f>
        <v>0</v>
      </c>
      <c r="V1123" s="191">
        <f t="array" ref="V1123">IF(ISNA(INDEX(AdmittedwithRecentDischarge!$I$28:$W$1527, (MATCH($F1123&amp;$R1123,AdmittedwithRecentDischarge!$I$28:$I$1527&amp;AdmittedwithRecentDischarge!$M$28:$M$1527,0)))),"",INDEX(AdmittedwithRecentDischarge!$I$28:$W$1527, (MATCH($F1123&amp;$R1123,AdmittedwithRecentDischarge!$I$28:$I$1527&amp;AdmittedwithRecentDischarge!$M$28:$M$1527,0)),15))</f>
        <v>0</v>
      </c>
      <c r="W1123" s="228" t="b">
        <f t="shared" si="113"/>
        <v>0</v>
      </c>
      <c r="X1123" s="224" t="str">
        <f t="array" ref="X1123">IF(ISNA(VLOOKUP($F1123, AdmittedwithRecentDischarge!$I$28:$I$1527,1,FALSE)),"",MAX(IF((AdmittedwithRecentDischarge!$I$28:$I$1527=$F1123)*(AdmittedwithRecentDischarge!$K$28:$K$1527&lt;=TransferLog!$J1123),AdmittedwithRecentDischarge!$K$28:$K$1527)))</f>
        <v/>
      </c>
      <c r="Y1123" s="224" t="b">
        <f t="shared" si="114"/>
        <v>0</v>
      </c>
      <c r="Z1123" s="208"/>
      <c r="AA1123" s="207" t="str">
        <f t="shared" si="111"/>
        <v/>
      </c>
      <c r="AB1123" s="212" t="b">
        <f t="shared" si="115"/>
        <v>0</v>
      </c>
      <c r="AC1123" s="213">
        <f t="shared" si="112"/>
        <v>0</v>
      </c>
      <c r="AD1123" s="298"/>
      <c r="AE1123" s="299"/>
      <c r="AF1123" s="21">
        <f t="shared" si="117"/>
        <v>0</v>
      </c>
    </row>
    <row r="1124" spans="1:32" s="21" customFormat="1" ht="16.5" customHeight="1">
      <c r="A1124" s="22"/>
      <c r="B1124" s="22"/>
      <c r="C1124" s="22"/>
      <c r="D1124" s="115">
        <f t="shared" si="116"/>
        <v>1104</v>
      </c>
      <c r="E1124" s="248" t="str">
        <f t="array" ref="E1124">IF($F1124&lt;&gt;"",INDEX(DropDownLists!$K$10:$K$2516,MATCH($F1124,DropDownLists!$L$10:$L$2516,0)),"")</f>
        <v/>
      </c>
      <c r="F1124" s="116"/>
      <c r="G1124" s="118"/>
      <c r="I1124" s="144"/>
      <c r="J1124" s="141"/>
      <c r="K1124" s="145"/>
      <c r="L1124" s="146"/>
      <c r="M1124" s="195" t="str">
        <f t="array" ref="M1124">IF($L1124&lt;&gt;"",INDEX(DropDownLists!$H$10:$H$2516,MATCH($L1124,DropDownLists!$I$10:$I$2516,0)),"")</f>
        <v/>
      </c>
      <c r="N1124" s="148"/>
      <c r="O1124" s="148"/>
      <c r="P1124" s="146"/>
      <c r="Q1124" s="148" t="s">
        <v>190</v>
      </c>
      <c r="R1124" s="119" t="str">
        <f t="array" ref="R1124">IF(ISNA(VLOOKUP($F1124, AdmittedwithRecentDischarge!$I$28:$I$1527,1,FALSE)),"",MAX(IF((AdmittedwithRecentDischarge!$I$28:$I$1527=$F1124)*(AdmittedwithRecentDischarge!$M$28:$M$1527&lt;=TransferLog!$J1124),AdmittedwithRecentDischarge!$M$28:$M$1527)))</f>
        <v/>
      </c>
      <c r="S1124" s="120" t="str">
        <f t="array" ref="S1124">IF(ISNA(INDEX(AdmittedwithRecentDischarge!$AH$28:$AH$1527,MATCH($F1124&amp;$R1124,AdmittedwithRecentDischarge!$I$28:$I$1527&amp;AdmittedwithRecentDischarge!$M$28:$M$1527,0))),"", IF($R1124&lt;&gt;"",INDEX(AdmittedwithRecentDischarge!$AH$28:$AH$1527,MATCH($F1124&amp;$R1124,AdmittedwithRecentDischarge!$I$28:$I$1527&amp;AdmittedwithRecentDischarge!$M$28:$M$1527,0)),""))</f>
        <v/>
      </c>
      <c r="T1124" s="190">
        <f t="array" ref="T1124">IF(ISNA(INDEX(AdmittedwithRecentDischarge!$I$28:$W$1527, (MATCH($F1124&amp;$R1124,AdmittedwithRecentDischarge!$I$28:$I$1527&amp;AdmittedwithRecentDischarge!$M$28:$M$1527,0)))),"",INDEX(AdmittedwithRecentDischarge!$I$28:$W$1527, (MATCH($F1124&amp;$R1124,AdmittedwithRecentDischarge!$I$28:$I$1527&amp;AdmittedwithRecentDischarge!$M$28:$M$1527,0)),9))</f>
        <v>0</v>
      </c>
      <c r="U1124" s="191">
        <f t="array" ref="U1124">IF(ISNA(INDEX(AdmittedwithRecentDischarge!$I$28:$W$1527, (MATCH($F1124&amp;$R1124,AdmittedwithRecentDischarge!$I$28:$I$1527&amp;AdmittedwithRecentDischarge!$M$28:$M$1527,0)))),"",INDEX(AdmittedwithRecentDischarge!$I$28:$W$1527, (MATCH($F1124&amp;$R1124,AdmittedwithRecentDischarge!$I$28:$I$1527&amp;AdmittedwithRecentDischarge!$M$28:$M$1527,0)),11))</f>
        <v>0</v>
      </c>
      <c r="V1124" s="191">
        <f t="array" ref="V1124">IF(ISNA(INDEX(AdmittedwithRecentDischarge!$I$28:$W$1527, (MATCH($F1124&amp;$R1124,AdmittedwithRecentDischarge!$I$28:$I$1527&amp;AdmittedwithRecentDischarge!$M$28:$M$1527,0)))),"",INDEX(AdmittedwithRecentDischarge!$I$28:$W$1527, (MATCH($F1124&amp;$R1124,AdmittedwithRecentDischarge!$I$28:$I$1527&amp;AdmittedwithRecentDischarge!$M$28:$M$1527,0)),15))</f>
        <v>0</v>
      </c>
      <c r="W1124" s="228" t="b">
        <f t="shared" si="113"/>
        <v>0</v>
      </c>
      <c r="X1124" s="224" t="str">
        <f t="array" ref="X1124">IF(ISNA(VLOOKUP($F1124, AdmittedwithRecentDischarge!$I$28:$I$1527,1,FALSE)),"",MAX(IF((AdmittedwithRecentDischarge!$I$28:$I$1527=$F1124)*(AdmittedwithRecentDischarge!$K$28:$K$1527&lt;=TransferLog!$J1124),AdmittedwithRecentDischarge!$K$28:$K$1527)))</f>
        <v/>
      </c>
      <c r="Y1124" s="224" t="b">
        <f t="shared" si="114"/>
        <v>0</v>
      </c>
      <c r="Z1124" s="208"/>
      <c r="AA1124" s="207" t="str">
        <f t="shared" si="111"/>
        <v/>
      </c>
      <c r="AB1124" s="212" t="b">
        <f t="shared" si="115"/>
        <v>0</v>
      </c>
      <c r="AC1124" s="213">
        <f t="shared" si="112"/>
        <v>0</v>
      </c>
      <c r="AD1124" s="298"/>
      <c r="AE1124" s="299"/>
      <c r="AF1124" s="21">
        <f t="shared" si="117"/>
        <v>0</v>
      </c>
    </row>
    <row r="1125" spans="1:32" s="21" customFormat="1" ht="16.5" customHeight="1">
      <c r="A1125" s="22"/>
      <c r="B1125" s="22"/>
      <c r="C1125" s="22"/>
      <c r="D1125" s="115">
        <f t="shared" si="116"/>
        <v>1105</v>
      </c>
      <c r="E1125" s="248" t="str">
        <f t="array" ref="E1125">IF($F1125&lt;&gt;"",INDEX(DropDownLists!$K$10:$K$2516,MATCH($F1125,DropDownLists!$L$10:$L$2516,0)),"")</f>
        <v/>
      </c>
      <c r="F1125" s="116"/>
      <c r="G1125" s="118"/>
      <c r="I1125" s="144"/>
      <c r="J1125" s="141"/>
      <c r="K1125" s="145"/>
      <c r="L1125" s="146"/>
      <c r="M1125" s="195" t="str">
        <f t="array" ref="M1125">IF($L1125&lt;&gt;"",INDEX(DropDownLists!$H$10:$H$2516,MATCH($L1125,DropDownLists!$I$10:$I$2516,0)),"")</f>
        <v/>
      </c>
      <c r="N1125" s="148"/>
      <c r="O1125" s="148"/>
      <c r="P1125" s="146"/>
      <c r="Q1125" s="148" t="s">
        <v>190</v>
      </c>
      <c r="R1125" s="119" t="str">
        <f t="array" ref="R1125">IF(ISNA(VLOOKUP($F1125, AdmittedwithRecentDischarge!$I$28:$I$1527,1,FALSE)),"",MAX(IF((AdmittedwithRecentDischarge!$I$28:$I$1527=$F1125)*(AdmittedwithRecentDischarge!$M$28:$M$1527&lt;=TransferLog!$J1125),AdmittedwithRecentDischarge!$M$28:$M$1527)))</f>
        <v/>
      </c>
      <c r="S1125" s="120" t="str">
        <f t="array" ref="S1125">IF(ISNA(INDEX(AdmittedwithRecentDischarge!$AH$28:$AH$1527,MATCH($F1125&amp;$R1125,AdmittedwithRecentDischarge!$I$28:$I$1527&amp;AdmittedwithRecentDischarge!$M$28:$M$1527,0))),"", IF($R1125&lt;&gt;"",INDEX(AdmittedwithRecentDischarge!$AH$28:$AH$1527,MATCH($F1125&amp;$R1125,AdmittedwithRecentDischarge!$I$28:$I$1527&amp;AdmittedwithRecentDischarge!$M$28:$M$1527,0)),""))</f>
        <v/>
      </c>
      <c r="T1125" s="190">
        <f t="array" ref="T1125">IF(ISNA(INDEX(AdmittedwithRecentDischarge!$I$28:$W$1527, (MATCH($F1125&amp;$R1125,AdmittedwithRecentDischarge!$I$28:$I$1527&amp;AdmittedwithRecentDischarge!$M$28:$M$1527,0)))),"",INDEX(AdmittedwithRecentDischarge!$I$28:$W$1527, (MATCH($F1125&amp;$R1125,AdmittedwithRecentDischarge!$I$28:$I$1527&amp;AdmittedwithRecentDischarge!$M$28:$M$1527,0)),9))</f>
        <v>0</v>
      </c>
      <c r="U1125" s="191">
        <f t="array" ref="U1125">IF(ISNA(INDEX(AdmittedwithRecentDischarge!$I$28:$W$1527, (MATCH($F1125&amp;$R1125,AdmittedwithRecentDischarge!$I$28:$I$1527&amp;AdmittedwithRecentDischarge!$M$28:$M$1527,0)))),"",INDEX(AdmittedwithRecentDischarge!$I$28:$W$1527, (MATCH($F1125&amp;$R1125,AdmittedwithRecentDischarge!$I$28:$I$1527&amp;AdmittedwithRecentDischarge!$M$28:$M$1527,0)),11))</f>
        <v>0</v>
      </c>
      <c r="V1125" s="191">
        <f t="array" ref="V1125">IF(ISNA(INDEX(AdmittedwithRecentDischarge!$I$28:$W$1527, (MATCH($F1125&amp;$R1125,AdmittedwithRecentDischarge!$I$28:$I$1527&amp;AdmittedwithRecentDischarge!$M$28:$M$1527,0)))),"",INDEX(AdmittedwithRecentDischarge!$I$28:$W$1527, (MATCH($F1125&amp;$R1125,AdmittedwithRecentDischarge!$I$28:$I$1527&amp;AdmittedwithRecentDischarge!$M$28:$M$1527,0)),15))</f>
        <v>0</v>
      </c>
      <c r="W1125" s="228" t="b">
        <f t="shared" si="113"/>
        <v>0</v>
      </c>
      <c r="X1125" s="224" t="str">
        <f t="array" ref="X1125">IF(ISNA(VLOOKUP($F1125, AdmittedwithRecentDischarge!$I$28:$I$1527,1,FALSE)),"",MAX(IF((AdmittedwithRecentDischarge!$I$28:$I$1527=$F1125)*(AdmittedwithRecentDischarge!$K$28:$K$1527&lt;=TransferLog!$J1125),AdmittedwithRecentDischarge!$K$28:$K$1527)))</f>
        <v/>
      </c>
      <c r="Y1125" s="224" t="b">
        <f t="shared" si="114"/>
        <v>0</v>
      </c>
      <c r="Z1125" s="208"/>
      <c r="AA1125" s="207" t="str">
        <f t="shared" si="111"/>
        <v/>
      </c>
      <c r="AB1125" s="212" t="b">
        <f t="shared" si="115"/>
        <v>0</v>
      </c>
      <c r="AC1125" s="213">
        <f t="shared" si="112"/>
        <v>0</v>
      </c>
      <c r="AD1125" s="298"/>
      <c r="AE1125" s="299"/>
      <c r="AF1125" s="21">
        <f t="shared" si="117"/>
        <v>0</v>
      </c>
    </row>
    <row r="1126" spans="1:32" s="21" customFormat="1" ht="16.5" customHeight="1">
      <c r="A1126" s="22"/>
      <c r="B1126" s="22"/>
      <c r="C1126" s="22"/>
      <c r="D1126" s="115">
        <f t="shared" si="116"/>
        <v>1106</v>
      </c>
      <c r="E1126" s="248" t="str">
        <f t="array" ref="E1126">IF($F1126&lt;&gt;"",INDEX(DropDownLists!$K$10:$K$2516,MATCH($F1126,DropDownLists!$L$10:$L$2516,0)),"")</f>
        <v/>
      </c>
      <c r="F1126" s="116"/>
      <c r="G1126" s="118"/>
      <c r="I1126" s="144"/>
      <c r="J1126" s="141"/>
      <c r="K1126" s="145"/>
      <c r="L1126" s="146"/>
      <c r="M1126" s="195" t="str">
        <f t="array" ref="M1126">IF($L1126&lt;&gt;"",INDEX(DropDownLists!$H$10:$H$2516,MATCH($L1126,DropDownLists!$I$10:$I$2516,0)),"")</f>
        <v/>
      </c>
      <c r="N1126" s="148"/>
      <c r="O1126" s="148"/>
      <c r="P1126" s="146"/>
      <c r="Q1126" s="148" t="s">
        <v>190</v>
      </c>
      <c r="R1126" s="119" t="str">
        <f t="array" ref="R1126">IF(ISNA(VLOOKUP($F1126, AdmittedwithRecentDischarge!$I$28:$I$1527,1,FALSE)),"",MAX(IF((AdmittedwithRecentDischarge!$I$28:$I$1527=$F1126)*(AdmittedwithRecentDischarge!$M$28:$M$1527&lt;=TransferLog!$J1126),AdmittedwithRecentDischarge!$M$28:$M$1527)))</f>
        <v/>
      </c>
      <c r="S1126" s="120" t="str">
        <f t="array" ref="S1126">IF(ISNA(INDEX(AdmittedwithRecentDischarge!$AH$28:$AH$1527,MATCH($F1126&amp;$R1126,AdmittedwithRecentDischarge!$I$28:$I$1527&amp;AdmittedwithRecentDischarge!$M$28:$M$1527,0))),"", IF($R1126&lt;&gt;"",INDEX(AdmittedwithRecentDischarge!$AH$28:$AH$1527,MATCH($F1126&amp;$R1126,AdmittedwithRecentDischarge!$I$28:$I$1527&amp;AdmittedwithRecentDischarge!$M$28:$M$1527,0)),""))</f>
        <v/>
      </c>
      <c r="T1126" s="190">
        <f t="array" ref="T1126">IF(ISNA(INDEX(AdmittedwithRecentDischarge!$I$28:$W$1527, (MATCH($F1126&amp;$R1126,AdmittedwithRecentDischarge!$I$28:$I$1527&amp;AdmittedwithRecentDischarge!$M$28:$M$1527,0)))),"",INDEX(AdmittedwithRecentDischarge!$I$28:$W$1527, (MATCH($F1126&amp;$R1126,AdmittedwithRecentDischarge!$I$28:$I$1527&amp;AdmittedwithRecentDischarge!$M$28:$M$1527,0)),9))</f>
        <v>0</v>
      </c>
      <c r="U1126" s="191">
        <f t="array" ref="U1126">IF(ISNA(INDEX(AdmittedwithRecentDischarge!$I$28:$W$1527, (MATCH($F1126&amp;$R1126,AdmittedwithRecentDischarge!$I$28:$I$1527&amp;AdmittedwithRecentDischarge!$M$28:$M$1527,0)))),"",INDEX(AdmittedwithRecentDischarge!$I$28:$W$1527, (MATCH($F1126&amp;$R1126,AdmittedwithRecentDischarge!$I$28:$I$1527&amp;AdmittedwithRecentDischarge!$M$28:$M$1527,0)),11))</f>
        <v>0</v>
      </c>
      <c r="V1126" s="191">
        <f t="array" ref="V1126">IF(ISNA(INDEX(AdmittedwithRecentDischarge!$I$28:$W$1527, (MATCH($F1126&amp;$R1126,AdmittedwithRecentDischarge!$I$28:$I$1527&amp;AdmittedwithRecentDischarge!$M$28:$M$1527,0)))),"",INDEX(AdmittedwithRecentDischarge!$I$28:$W$1527, (MATCH($F1126&amp;$R1126,AdmittedwithRecentDischarge!$I$28:$I$1527&amp;AdmittedwithRecentDischarge!$M$28:$M$1527,0)),15))</f>
        <v>0</v>
      </c>
      <c r="W1126" s="228" t="b">
        <f t="shared" si="113"/>
        <v>0</v>
      </c>
      <c r="X1126" s="224" t="str">
        <f t="array" ref="X1126">IF(ISNA(VLOOKUP($F1126, AdmittedwithRecentDischarge!$I$28:$I$1527,1,FALSE)),"",MAX(IF((AdmittedwithRecentDischarge!$I$28:$I$1527=$F1126)*(AdmittedwithRecentDischarge!$K$28:$K$1527&lt;=TransferLog!$J1126),AdmittedwithRecentDischarge!$K$28:$K$1527)))</f>
        <v/>
      </c>
      <c r="Y1126" s="224" t="b">
        <f t="shared" si="114"/>
        <v>0</v>
      </c>
      <c r="Z1126" s="208"/>
      <c r="AA1126" s="207" t="str">
        <f t="shared" si="111"/>
        <v/>
      </c>
      <c r="AB1126" s="212" t="b">
        <f t="shared" si="115"/>
        <v>0</v>
      </c>
      <c r="AC1126" s="213">
        <f t="shared" si="112"/>
        <v>0</v>
      </c>
      <c r="AD1126" s="298"/>
      <c r="AE1126" s="299"/>
      <c r="AF1126" s="21">
        <f t="shared" si="117"/>
        <v>0</v>
      </c>
    </row>
    <row r="1127" spans="1:32" s="21" customFormat="1" ht="16.5" customHeight="1">
      <c r="A1127" s="22"/>
      <c r="B1127" s="22"/>
      <c r="C1127" s="22"/>
      <c r="D1127" s="115">
        <f t="shared" si="116"/>
        <v>1107</v>
      </c>
      <c r="E1127" s="248" t="str">
        <f t="array" ref="E1127">IF($F1127&lt;&gt;"",INDEX(DropDownLists!$K$10:$K$2516,MATCH($F1127,DropDownLists!$L$10:$L$2516,0)),"")</f>
        <v/>
      </c>
      <c r="F1127" s="116"/>
      <c r="G1127" s="118"/>
      <c r="I1127" s="144"/>
      <c r="J1127" s="141"/>
      <c r="K1127" s="145"/>
      <c r="L1127" s="146"/>
      <c r="M1127" s="195" t="str">
        <f t="array" ref="M1127">IF($L1127&lt;&gt;"",INDEX(DropDownLists!$H$10:$H$2516,MATCH($L1127,DropDownLists!$I$10:$I$2516,0)),"")</f>
        <v/>
      </c>
      <c r="N1127" s="148"/>
      <c r="O1127" s="148"/>
      <c r="P1127" s="146"/>
      <c r="Q1127" s="148" t="s">
        <v>190</v>
      </c>
      <c r="R1127" s="119" t="str">
        <f t="array" ref="R1127">IF(ISNA(VLOOKUP($F1127, AdmittedwithRecentDischarge!$I$28:$I$1527,1,FALSE)),"",MAX(IF((AdmittedwithRecentDischarge!$I$28:$I$1527=$F1127)*(AdmittedwithRecentDischarge!$M$28:$M$1527&lt;=TransferLog!$J1127),AdmittedwithRecentDischarge!$M$28:$M$1527)))</f>
        <v/>
      </c>
      <c r="S1127" s="120" t="str">
        <f t="array" ref="S1127">IF(ISNA(INDEX(AdmittedwithRecentDischarge!$AH$28:$AH$1527,MATCH($F1127&amp;$R1127,AdmittedwithRecentDischarge!$I$28:$I$1527&amp;AdmittedwithRecentDischarge!$M$28:$M$1527,0))),"", IF($R1127&lt;&gt;"",INDEX(AdmittedwithRecentDischarge!$AH$28:$AH$1527,MATCH($F1127&amp;$R1127,AdmittedwithRecentDischarge!$I$28:$I$1527&amp;AdmittedwithRecentDischarge!$M$28:$M$1527,0)),""))</f>
        <v/>
      </c>
      <c r="T1127" s="190">
        <f t="array" ref="T1127">IF(ISNA(INDEX(AdmittedwithRecentDischarge!$I$28:$W$1527, (MATCH($F1127&amp;$R1127,AdmittedwithRecentDischarge!$I$28:$I$1527&amp;AdmittedwithRecentDischarge!$M$28:$M$1527,0)))),"",INDEX(AdmittedwithRecentDischarge!$I$28:$W$1527, (MATCH($F1127&amp;$R1127,AdmittedwithRecentDischarge!$I$28:$I$1527&amp;AdmittedwithRecentDischarge!$M$28:$M$1527,0)),9))</f>
        <v>0</v>
      </c>
      <c r="U1127" s="191">
        <f t="array" ref="U1127">IF(ISNA(INDEX(AdmittedwithRecentDischarge!$I$28:$W$1527, (MATCH($F1127&amp;$R1127,AdmittedwithRecentDischarge!$I$28:$I$1527&amp;AdmittedwithRecentDischarge!$M$28:$M$1527,0)))),"",INDEX(AdmittedwithRecentDischarge!$I$28:$W$1527, (MATCH($F1127&amp;$R1127,AdmittedwithRecentDischarge!$I$28:$I$1527&amp;AdmittedwithRecentDischarge!$M$28:$M$1527,0)),11))</f>
        <v>0</v>
      </c>
      <c r="V1127" s="191">
        <f t="array" ref="V1127">IF(ISNA(INDEX(AdmittedwithRecentDischarge!$I$28:$W$1527, (MATCH($F1127&amp;$R1127,AdmittedwithRecentDischarge!$I$28:$I$1527&amp;AdmittedwithRecentDischarge!$M$28:$M$1527,0)))),"",INDEX(AdmittedwithRecentDischarge!$I$28:$W$1527, (MATCH($F1127&amp;$R1127,AdmittedwithRecentDischarge!$I$28:$I$1527&amp;AdmittedwithRecentDischarge!$M$28:$M$1527,0)),15))</f>
        <v>0</v>
      </c>
      <c r="W1127" s="228" t="b">
        <f t="shared" si="113"/>
        <v>0</v>
      </c>
      <c r="X1127" s="224" t="str">
        <f t="array" ref="X1127">IF(ISNA(VLOOKUP($F1127, AdmittedwithRecentDischarge!$I$28:$I$1527,1,FALSE)),"",MAX(IF((AdmittedwithRecentDischarge!$I$28:$I$1527=$F1127)*(AdmittedwithRecentDischarge!$K$28:$K$1527&lt;=TransferLog!$J1127),AdmittedwithRecentDischarge!$K$28:$K$1527)))</f>
        <v/>
      </c>
      <c r="Y1127" s="224" t="b">
        <f t="shared" si="114"/>
        <v>0</v>
      </c>
      <c r="Z1127" s="208"/>
      <c r="AA1127" s="207" t="str">
        <f t="shared" si="111"/>
        <v/>
      </c>
      <c r="AB1127" s="212" t="b">
        <f t="shared" si="115"/>
        <v>0</v>
      </c>
      <c r="AC1127" s="213">
        <f t="shared" si="112"/>
        <v>0</v>
      </c>
      <c r="AD1127" s="298"/>
      <c r="AE1127" s="299"/>
      <c r="AF1127" s="21">
        <f t="shared" si="117"/>
        <v>0</v>
      </c>
    </row>
    <row r="1128" spans="1:32" s="21" customFormat="1" ht="16.5" customHeight="1">
      <c r="A1128" s="22"/>
      <c r="B1128" s="22"/>
      <c r="C1128" s="22"/>
      <c r="D1128" s="115">
        <f t="shared" si="116"/>
        <v>1108</v>
      </c>
      <c r="E1128" s="248" t="str">
        <f t="array" ref="E1128">IF($F1128&lt;&gt;"",INDEX(DropDownLists!$K$10:$K$2516,MATCH($F1128,DropDownLists!$L$10:$L$2516,0)),"")</f>
        <v/>
      </c>
      <c r="F1128" s="116"/>
      <c r="G1128" s="118"/>
      <c r="I1128" s="144"/>
      <c r="J1128" s="141"/>
      <c r="K1128" s="145"/>
      <c r="L1128" s="146"/>
      <c r="M1128" s="195" t="str">
        <f t="array" ref="M1128">IF($L1128&lt;&gt;"",INDEX(DropDownLists!$H$10:$H$2516,MATCH($L1128,DropDownLists!$I$10:$I$2516,0)),"")</f>
        <v/>
      </c>
      <c r="N1128" s="148"/>
      <c r="O1128" s="148"/>
      <c r="P1128" s="146"/>
      <c r="Q1128" s="148" t="s">
        <v>190</v>
      </c>
      <c r="R1128" s="119" t="str">
        <f t="array" ref="R1128">IF(ISNA(VLOOKUP($F1128, AdmittedwithRecentDischarge!$I$28:$I$1527,1,FALSE)),"",MAX(IF((AdmittedwithRecentDischarge!$I$28:$I$1527=$F1128)*(AdmittedwithRecentDischarge!$M$28:$M$1527&lt;=TransferLog!$J1128),AdmittedwithRecentDischarge!$M$28:$M$1527)))</f>
        <v/>
      </c>
      <c r="S1128" s="120" t="str">
        <f t="array" ref="S1128">IF(ISNA(INDEX(AdmittedwithRecentDischarge!$AH$28:$AH$1527,MATCH($F1128&amp;$R1128,AdmittedwithRecentDischarge!$I$28:$I$1527&amp;AdmittedwithRecentDischarge!$M$28:$M$1527,0))),"", IF($R1128&lt;&gt;"",INDEX(AdmittedwithRecentDischarge!$AH$28:$AH$1527,MATCH($F1128&amp;$R1128,AdmittedwithRecentDischarge!$I$28:$I$1527&amp;AdmittedwithRecentDischarge!$M$28:$M$1527,0)),""))</f>
        <v/>
      </c>
      <c r="T1128" s="190">
        <f t="array" ref="T1128">IF(ISNA(INDEX(AdmittedwithRecentDischarge!$I$28:$W$1527, (MATCH($F1128&amp;$R1128,AdmittedwithRecentDischarge!$I$28:$I$1527&amp;AdmittedwithRecentDischarge!$M$28:$M$1527,0)))),"",INDEX(AdmittedwithRecentDischarge!$I$28:$W$1527, (MATCH($F1128&amp;$R1128,AdmittedwithRecentDischarge!$I$28:$I$1527&amp;AdmittedwithRecentDischarge!$M$28:$M$1527,0)),9))</f>
        <v>0</v>
      </c>
      <c r="U1128" s="191">
        <f t="array" ref="U1128">IF(ISNA(INDEX(AdmittedwithRecentDischarge!$I$28:$W$1527, (MATCH($F1128&amp;$R1128,AdmittedwithRecentDischarge!$I$28:$I$1527&amp;AdmittedwithRecentDischarge!$M$28:$M$1527,0)))),"",INDEX(AdmittedwithRecentDischarge!$I$28:$W$1527, (MATCH($F1128&amp;$R1128,AdmittedwithRecentDischarge!$I$28:$I$1527&amp;AdmittedwithRecentDischarge!$M$28:$M$1527,0)),11))</f>
        <v>0</v>
      </c>
      <c r="V1128" s="191">
        <f t="array" ref="V1128">IF(ISNA(INDEX(AdmittedwithRecentDischarge!$I$28:$W$1527, (MATCH($F1128&amp;$R1128,AdmittedwithRecentDischarge!$I$28:$I$1527&amp;AdmittedwithRecentDischarge!$M$28:$M$1527,0)))),"",INDEX(AdmittedwithRecentDischarge!$I$28:$W$1527, (MATCH($F1128&amp;$R1128,AdmittedwithRecentDischarge!$I$28:$I$1527&amp;AdmittedwithRecentDischarge!$M$28:$M$1527,0)),15))</f>
        <v>0</v>
      </c>
      <c r="W1128" s="228" t="b">
        <f t="shared" si="113"/>
        <v>0</v>
      </c>
      <c r="X1128" s="224" t="str">
        <f t="array" ref="X1128">IF(ISNA(VLOOKUP($F1128, AdmittedwithRecentDischarge!$I$28:$I$1527,1,FALSE)),"",MAX(IF((AdmittedwithRecentDischarge!$I$28:$I$1527=$F1128)*(AdmittedwithRecentDischarge!$K$28:$K$1527&lt;=TransferLog!$J1128),AdmittedwithRecentDischarge!$K$28:$K$1527)))</f>
        <v/>
      </c>
      <c r="Y1128" s="224" t="b">
        <f t="shared" si="114"/>
        <v>0</v>
      </c>
      <c r="Z1128" s="208"/>
      <c r="AA1128" s="207" t="str">
        <f t="shared" si="111"/>
        <v/>
      </c>
      <c r="AB1128" s="212" t="b">
        <f t="shared" si="115"/>
        <v>0</v>
      </c>
      <c r="AC1128" s="213">
        <f t="shared" si="112"/>
        <v>0</v>
      </c>
      <c r="AD1128" s="298"/>
      <c r="AE1128" s="299"/>
      <c r="AF1128" s="21">
        <f t="shared" si="117"/>
        <v>0</v>
      </c>
    </row>
    <row r="1129" spans="1:32" s="21" customFormat="1" ht="16.5" customHeight="1">
      <c r="A1129" s="22"/>
      <c r="B1129" s="22"/>
      <c r="C1129" s="22"/>
      <c r="D1129" s="115">
        <f t="shared" si="116"/>
        <v>1109</v>
      </c>
      <c r="E1129" s="248" t="str">
        <f t="array" ref="E1129">IF($F1129&lt;&gt;"",INDEX(DropDownLists!$K$10:$K$2516,MATCH($F1129,DropDownLists!$L$10:$L$2516,0)),"")</f>
        <v/>
      </c>
      <c r="F1129" s="116"/>
      <c r="G1129" s="118"/>
      <c r="I1129" s="144"/>
      <c r="J1129" s="141"/>
      <c r="K1129" s="145"/>
      <c r="L1129" s="146"/>
      <c r="M1129" s="195" t="str">
        <f t="array" ref="M1129">IF($L1129&lt;&gt;"",INDEX(DropDownLists!$H$10:$H$2516,MATCH($L1129,DropDownLists!$I$10:$I$2516,0)),"")</f>
        <v/>
      </c>
      <c r="N1129" s="148"/>
      <c r="O1129" s="148"/>
      <c r="P1129" s="146"/>
      <c r="Q1129" s="148" t="s">
        <v>190</v>
      </c>
      <c r="R1129" s="119" t="str">
        <f t="array" ref="R1129">IF(ISNA(VLOOKUP($F1129, AdmittedwithRecentDischarge!$I$28:$I$1527,1,FALSE)),"",MAX(IF((AdmittedwithRecentDischarge!$I$28:$I$1527=$F1129)*(AdmittedwithRecentDischarge!$M$28:$M$1527&lt;=TransferLog!$J1129),AdmittedwithRecentDischarge!$M$28:$M$1527)))</f>
        <v/>
      </c>
      <c r="S1129" s="120" t="str">
        <f t="array" ref="S1129">IF(ISNA(INDEX(AdmittedwithRecentDischarge!$AH$28:$AH$1527,MATCH($F1129&amp;$R1129,AdmittedwithRecentDischarge!$I$28:$I$1527&amp;AdmittedwithRecentDischarge!$M$28:$M$1527,0))),"", IF($R1129&lt;&gt;"",INDEX(AdmittedwithRecentDischarge!$AH$28:$AH$1527,MATCH($F1129&amp;$R1129,AdmittedwithRecentDischarge!$I$28:$I$1527&amp;AdmittedwithRecentDischarge!$M$28:$M$1527,0)),""))</f>
        <v/>
      </c>
      <c r="T1129" s="190">
        <f t="array" ref="T1129">IF(ISNA(INDEX(AdmittedwithRecentDischarge!$I$28:$W$1527, (MATCH($F1129&amp;$R1129,AdmittedwithRecentDischarge!$I$28:$I$1527&amp;AdmittedwithRecentDischarge!$M$28:$M$1527,0)))),"",INDEX(AdmittedwithRecentDischarge!$I$28:$W$1527, (MATCH($F1129&amp;$R1129,AdmittedwithRecentDischarge!$I$28:$I$1527&amp;AdmittedwithRecentDischarge!$M$28:$M$1527,0)),9))</f>
        <v>0</v>
      </c>
      <c r="U1129" s="191">
        <f t="array" ref="U1129">IF(ISNA(INDEX(AdmittedwithRecentDischarge!$I$28:$W$1527, (MATCH($F1129&amp;$R1129,AdmittedwithRecentDischarge!$I$28:$I$1527&amp;AdmittedwithRecentDischarge!$M$28:$M$1527,0)))),"",INDEX(AdmittedwithRecentDischarge!$I$28:$W$1527, (MATCH($F1129&amp;$R1129,AdmittedwithRecentDischarge!$I$28:$I$1527&amp;AdmittedwithRecentDischarge!$M$28:$M$1527,0)),11))</f>
        <v>0</v>
      </c>
      <c r="V1129" s="191">
        <f t="array" ref="V1129">IF(ISNA(INDEX(AdmittedwithRecentDischarge!$I$28:$W$1527, (MATCH($F1129&amp;$R1129,AdmittedwithRecentDischarge!$I$28:$I$1527&amp;AdmittedwithRecentDischarge!$M$28:$M$1527,0)))),"",INDEX(AdmittedwithRecentDischarge!$I$28:$W$1527, (MATCH($F1129&amp;$R1129,AdmittedwithRecentDischarge!$I$28:$I$1527&amp;AdmittedwithRecentDischarge!$M$28:$M$1527,0)),15))</f>
        <v>0</v>
      </c>
      <c r="W1129" s="228" t="b">
        <f t="shared" si="113"/>
        <v>0</v>
      </c>
      <c r="X1129" s="224" t="str">
        <f t="array" ref="X1129">IF(ISNA(VLOOKUP($F1129, AdmittedwithRecentDischarge!$I$28:$I$1527,1,FALSE)),"",MAX(IF((AdmittedwithRecentDischarge!$I$28:$I$1527=$F1129)*(AdmittedwithRecentDischarge!$K$28:$K$1527&lt;=TransferLog!$J1129),AdmittedwithRecentDischarge!$K$28:$K$1527)))</f>
        <v/>
      </c>
      <c r="Y1129" s="224" t="b">
        <f t="shared" si="114"/>
        <v>0</v>
      </c>
      <c r="Z1129" s="208"/>
      <c r="AA1129" s="207" t="str">
        <f t="shared" si="111"/>
        <v/>
      </c>
      <c r="AB1129" s="212" t="b">
        <f t="shared" si="115"/>
        <v>0</v>
      </c>
      <c r="AC1129" s="213">
        <f t="shared" si="112"/>
        <v>0</v>
      </c>
      <c r="AD1129" s="298"/>
      <c r="AE1129" s="299"/>
      <c r="AF1129" s="21">
        <f t="shared" si="117"/>
        <v>0</v>
      </c>
    </row>
    <row r="1130" spans="1:32" s="21" customFormat="1" ht="16.5" customHeight="1">
      <c r="A1130" s="22"/>
      <c r="B1130" s="22"/>
      <c r="C1130" s="22"/>
      <c r="D1130" s="115">
        <f t="shared" si="116"/>
        <v>1110</v>
      </c>
      <c r="E1130" s="248" t="str">
        <f t="array" ref="E1130">IF($F1130&lt;&gt;"",INDEX(DropDownLists!$K$10:$K$2516,MATCH($F1130,DropDownLists!$L$10:$L$2516,0)),"")</f>
        <v/>
      </c>
      <c r="F1130" s="116"/>
      <c r="G1130" s="118"/>
      <c r="I1130" s="144"/>
      <c r="J1130" s="141"/>
      <c r="K1130" s="145"/>
      <c r="L1130" s="146"/>
      <c r="M1130" s="195" t="str">
        <f t="array" ref="M1130">IF($L1130&lt;&gt;"",INDEX(DropDownLists!$H$10:$H$2516,MATCH($L1130,DropDownLists!$I$10:$I$2516,0)),"")</f>
        <v/>
      </c>
      <c r="N1130" s="148"/>
      <c r="O1130" s="148"/>
      <c r="P1130" s="146"/>
      <c r="Q1130" s="148" t="s">
        <v>190</v>
      </c>
      <c r="R1130" s="119" t="str">
        <f t="array" ref="R1130">IF(ISNA(VLOOKUP($F1130, AdmittedwithRecentDischarge!$I$28:$I$1527,1,FALSE)),"",MAX(IF((AdmittedwithRecentDischarge!$I$28:$I$1527=$F1130)*(AdmittedwithRecentDischarge!$M$28:$M$1527&lt;=TransferLog!$J1130),AdmittedwithRecentDischarge!$M$28:$M$1527)))</f>
        <v/>
      </c>
      <c r="S1130" s="120" t="str">
        <f t="array" ref="S1130">IF(ISNA(INDEX(AdmittedwithRecentDischarge!$AH$28:$AH$1527,MATCH($F1130&amp;$R1130,AdmittedwithRecentDischarge!$I$28:$I$1527&amp;AdmittedwithRecentDischarge!$M$28:$M$1527,0))),"", IF($R1130&lt;&gt;"",INDEX(AdmittedwithRecentDischarge!$AH$28:$AH$1527,MATCH($F1130&amp;$R1130,AdmittedwithRecentDischarge!$I$28:$I$1527&amp;AdmittedwithRecentDischarge!$M$28:$M$1527,0)),""))</f>
        <v/>
      </c>
      <c r="T1130" s="190">
        <f t="array" ref="T1130">IF(ISNA(INDEX(AdmittedwithRecentDischarge!$I$28:$W$1527, (MATCH($F1130&amp;$R1130,AdmittedwithRecentDischarge!$I$28:$I$1527&amp;AdmittedwithRecentDischarge!$M$28:$M$1527,0)))),"",INDEX(AdmittedwithRecentDischarge!$I$28:$W$1527, (MATCH($F1130&amp;$R1130,AdmittedwithRecentDischarge!$I$28:$I$1527&amp;AdmittedwithRecentDischarge!$M$28:$M$1527,0)),9))</f>
        <v>0</v>
      </c>
      <c r="U1130" s="191">
        <f t="array" ref="U1130">IF(ISNA(INDEX(AdmittedwithRecentDischarge!$I$28:$W$1527, (MATCH($F1130&amp;$R1130,AdmittedwithRecentDischarge!$I$28:$I$1527&amp;AdmittedwithRecentDischarge!$M$28:$M$1527,0)))),"",INDEX(AdmittedwithRecentDischarge!$I$28:$W$1527, (MATCH($F1130&amp;$R1130,AdmittedwithRecentDischarge!$I$28:$I$1527&amp;AdmittedwithRecentDischarge!$M$28:$M$1527,0)),11))</f>
        <v>0</v>
      </c>
      <c r="V1130" s="191">
        <f t="array" ref="V1130">IF(ISNA(INDEX(AdmittedwithRecentDischarge!$I$28:$W$1527, (MATCH($F1130&amp;$R1130,AdmittedwithRecentDischarge!$I$28:$I$1527&amp;AdmittedwithRecentDischarge!$M$28:$M$1527,0)))),"",INDEX(AdmittedwithRecentDischarge!$I$28:$W$1527, (MATCH($F1130&amp;$R1130,AdmittedwithRecentDischarge!$I$28:$I$1527&amp;AdmittedwithRecentDischarge!$M$28:$M$1527,0)),15))</f>
        <v>0</v>
      </c>
      <c r="W1130" s="228" t="b">
        <f t="shared" si="113"/>
        <v>0</v>
      </c>
      <c r="X1130" s="224" t="str">
        <f t="array" ref="X1130">IF(ISNA(VLOOKUP($F1130, AdmittedwithRecentDischarge!$I$28:$I$1527,1,FALSE)),"",MAX(IF((AdmittedwithRecentDischarge!$I$28:$I$1527=$F1130)*(AdmittedwithRecentDischarge!$K$28:$K$1527&lt;=TransferLog!$J1130),AdmittedwithRecentDischarge!$K$28:$K$1527)))</f>
        <v/>
      </c>
      <c r="Y1130" s="224" t="b">
        <f t="shared" si="114"/>
        <v>0</v>
      </c>
      <c r="Z1130" s="208"/>
      <c r="AA1130" s="207" t="str">
        <f t="shared" si="111"/>
        <v/>
      </c>
      <c r="AB1130" s="212" t="b">
        <f t="shared" si="115"/>
        <v>0</v>
      </c>
      <c r="AC1130" s="213">
        <f t="shared" si="112"/>
        <v>0</v>
      </c>
      <c r="AD1130" s="298"/>
      <c r="AE1130" s="299"/>
      <c r="AF1130" s="21">
        <f t="shared" si="117"/>
        <v>0</v>
      </c>
    </row>
    <row r="1131" spans="1:32" s="21" customFormat="1" ht="16.5" customHeight="1">
      <c r="A1131" s="22"/>
      <c r="B1131" s="22"/>
      <c r="C1131" s="22"/>
      <c r="D1131" s="115">
        <f t="shared" si="116"/>
        <v>1111</v>
      </c>
      <c r="E1131" s="248" t="str">
        <f t="array" ref="E1131">IF($F1131&lt;&gt;"",INDEX(DropDownLists!$K$10:$K$2516,MATCH($F1131,DropDownLists!$L$10:$L$2516,0)),"")</f>
        <v/>
      </c>
      <c r="F1131" s="116"/>
      <c r="G1131" s="118"/>
      <c r="I1131" s="144"/>
      <c r="J1131" s="141"/>
      <c r="K1131" s="145"/>
      <c r="L1131" s="146"/>
      <c r="M1131" s="195" t="str">
        <f t="array" ref="M1131">IF($L1131&lt;&gt;"",INDEX(DropDownLists!$H$10:$H$2516,MATCH($L1131,DropDownLists!$I$10:$I$2516,0)),"")</f>
        <v/>
      </c>
      <c r="N1131" s="148"/>
      <c r="O1131" s="148"/>
      <c r="P1131" s="146"/>
      <c r="Q1131" s="148" t="s">
        <v>190</v>
      </c>
      <c r="R1131" s="119" t="str">
        <f t="array" ref="R1131">IF(ISNA(VLOOKUP($F1131, AdmittedwithRecentDischarge!$I$28:$I$1527,1,FALSE)),"",MAX(IF((AdmittedwithRecentDischarge!$I$28:$I$1527=$F1131)*(AdmittedwithRecentDischarge!$M$28:$M$1527&lt;=TransferLog!$J1131),AdmittedwithRecentDischarge!$M$28:$M$1527)))</f>
        <v/>
      </c>
      <c r="S1131" s="120" t="str">
        <f t="array" ref="S1131">IF(ISNA(INDEX(AdmittedwithRecentDischarge!$AH$28:$AH$1527,MATCH($F1131&amp;$R1131,AdmittedwithRecentDischarge!$I$28:$I$1527&amp;AdmittedwithRecentDischarge!$M$28:$M$1527,0))),"", IF($R1131&lt;&gt;"",INDEX(AdmittedwithRecentDischarge!$AH$28:$AH$1527,MATCH($F1131&amp;$R1131,AdmittedwithRecentDischarge!$I$28:$I$1527&amp;AdmittedwithRecentDischarge!$M$28:$M$1527,0)),""))</f>
        <v/>
      </c>
      <c r="T1131" s="190">
        <f t="array" ref="T1131">IF(ISNA(INDEX(AdmittedwithRecentDischarge!$I$28:$W$1527, (MATCH($F1131&amp;$R1131,AdmittedwithRecentDischarge!$I$28:$I$1527&amp;AdmittedwithRecentDischarge!$M$28:$M$1527,0)))),"",INDEX(AdmittedwithRecentDischarge!$I$28:$W$1527, (MATCH($F1131&amp;$R1131,AdmittedwithRecentDischarge!$I$28:$I$1527&amp;AdmittedwithRecentDischarge!$M$28:$M$1527,0)),9))</f>
        <v>0</v>
      </c>
      <c r="U1131" s="191">
        <f t="array" ref="U1131">IF(ISNA(INDEX(AdmittedwithRecentDischarge!$I$28:$W$1527, (MATCH($F1131&amp;$R1131,AdmittedwithRecentDischarge!$I$28:$I$1527&amp;AdmittedwithRecentDischarge!$M$28:$M$1527,0)))),"",INDEX(AdmittedwithRecentDischarge!$I$28:$W$1527, (MATCH($F1131&amp;$R1131,AdmittedwithRecentDischarge!$I$28:$I$1527&amp;AdmittedwithRecentDischarge!$M$28:$M$1527,0)),11))</f>
        <v>0</v>
      </c>
      <c r="V1131" s="191">
        <f t="array" ref="V1131">IF(ISNA(INDEX(AdmittedwithRecentDischarge!$I$28:$W$1527, (MATCH($F1131&amp;$R1131,AdmittedwithRecentDischarge!$I$28:$I$1527&amp;AdmittedwithRecentDischarge!$M$28:$M$1527,0)))),"",INDEX(AdmittedwithRecentDischarge!$I$28:$W$1527, (MATCH($F1131&amp;$R1131,AdmittedwithRecentDischarge!$I$28:$I$1527&amp;AdmittedwithRecentDischarge!$M$28:$M$1527,0)),15))</f>
        <v>0</v>
      </c>
      <c r="W1131" s="228" t="b">
        <f t="shared" si="113"/>
        <v>0</v>
      </c>
      <c r="X1131" s="224" t="str">
        <f t="array" ref="X1131">IF(ISNA(VLOOKUP($F1131, AdmittedwithRecentDischarge!$I$28:$I$1527,1,FALSE)),"",MAX(IF((AdmittedwithRecentDischarge!$I$28:$I$1527=$F1131)*(AdmittedwithRecentDischarge!$K$28:$K$1527&lt;=TransferLog!$J1131),AdmittedwithRecentDischarge!$K$28:$K$1527)))</f>
        <v/>
      </c>
      <c r="Y1131" s="224" t="b">
        <f t="shared" si="114"/>
        <v>0</v>
      </c>
      <c r="Z1131" s="208"/>
      <c r="AA1131" s="207" t="str">
        <f t="shared" si="111"/>
        <v/>
      </c>
      <c r="AB1131" s="212" t="b">
        <f t="shared" si="115"/>
        <v>0</v>
      </c>
      <c r="AC1131" s="213">
        <f t="shared" si="112"/>
        <v>0</v>
      </c>
      <c r="AD1131" s="298"/>
      <c r="AE1131" s="299"/>
      <c r="AF1131" s="21">
        <f t="shared" si="117"/>
        <v>0</v>
      </c>
    </row>
    <row r="1132" spans="1:32" s="21" customFormat="1" ht="16.5" customHeight="1">
      <c r="A1132" s="22"/>
      <c r="B1132" s="22"/>
      <c r="C1132" s="22"/>
      <c r="D1132" s="115">
        <f t="shared" si="116"/>
        <v>1112</v>
      </c>
      <c r="E1132" s="248" t="str">
        <f t="array" ref="E1132">IF($F1132&lt;&gt;"",INDEX(DropDownLists!$K$10:$K$2516,MATCH($F1132,DropDownLists!$L$10:$L$2516,0)),"")</f>
        <v/>
      </c>
      <c r="F1132" s="116"/>
      <c r="G1132" s="118"/>
      <c r="I1132" s="144"/>
      <c r="J1132" s="141"/>
      <c r="K1132" s="145"/>
      <c r="L1132" s="146"/>
      <c r="M1132" s="195" t="str">
        <f t="array" ref="M1132">IF($L1132&lt;&gt;"",INDEX(DropDownLists!$H$10:$H$2516,MATCH($L1132,DropDownLists!$I$10:$I$2516,0)),"")</f>
        <v/>
      </c>
      <c r="N1132" s="148"/>
      <c r="O1132" s="148"/>
      <c r="P1132" s="146"/>
      <c r="Q1132" s="148" t="s">
        <v>190</v>
      </c>
      <c r="R1132" s="119" t="str">
        <f t="array" ref="R1132">IF(ISNA(VLOOKUP($F1132, AdmittedwithRecentDischarge!$I$28:$I$1527,1,FALSE)),"",MAX(IF((AdmittedwithRecentDischarge!$I$28:$I$1527=$F1132)*(AdmittedwithRecentDischarge!$M$28:$M$1527&lt;=TransferLog!$J1132),AdmittedwithRecentDischarge!$M$28:$M$1527)))</f>
        <v/>
      </c>
      <c r="S1132" s="120" t="str">
        <f t="array" ref="S1132">IF(ISNA(INDEX(AdmittedwithRecentDischarge!$AH$28:$AH$1527,MATCH($F1132&amp;$R1132,AdmittedwithRecentDischarge!$I$28:$I$1527&amp;AdmittedwithRecentDischarge!$M$28:$M$1527,0))),"", IF($R1132&lt;&gt;"",INDEX(AdmittedwithRecentDischarge!$AH$28:$AH$1527,MATCH($F1132&amp;$R1132,AdmittedwithRecentDischarge!$I$28:$I$1527&amp;AdmittedwithRecentDischarge!$M$28:$M$1527,0)),""))</f>
        <v/>
      </c>
      <c r="T1132" s="190">
        <f t="array" ref="T1132">IF(ISNA(INDEX(AdmittedwithRecentDischarge!$I$28:$W$1527, (MATCH($F1132&amp;$R1132,AdmittedwithRecentDischarge!$I$28:$I$1527&amp;AdmittedwithRecentDischarge!$M$28:$M$1527,0)))),"",INDEX(AdmittedwithRecentDischarge!$I$28:$W$1527, (MATCH($F1132&amp;$R1132,AdmittedwithRecentDischarge!$I$28:$I$1527&amp;AdmittedwithRecentDischarge!$M$28:$M$1527,0)),9))</f>
        <v>0</v>
      </c>
      <c r="U1132" s="191">
        <f t="array" ref="U1132">IF(ISNA(INDEX(AdmittedwithRecentDischarge!$I$28:$W$1527, (MATCH($F1132&amp;$R1132,AdmittedwithRecentDischarge!$I$28:$I$1527&amp;AdmittedwithRecentDischarge!$M$28:$M$1527,0)))),"",INDEX(AdmittedwithRecentDischarge!$I$28:$W$1527, (MATCH($F1132&amp;$R1132,AdmittedwithRecentDischarge!$I$28:$I$1527&amp;AdmittedwithRecentDischarge!$M$28:$M$1527,0)),11))</f>
        <v>0</v>
      </c>
      <c r="V1132" s="191">
        <f t="array" ref="V1132">IF(ISNA(INDEX(AdmittedwithRecentDischarge!$I$28:$W$1527, (MATCH($F1132&amp;$R1132,AdmittedwithRecentDischarge!$I$28:$I$1527&amp;AdmittedwithRecentDischarge!$M$28:$M$1527,0)))),"",INDEX(AdmittedwithRecentDischarge!$I$28:$W$1527, (MATCH($F1132&amp;$R1132,AdmittedwithRecentDischarge!$I$28:$I$1527&amp;AdmittedwithRecentDischarge!$M$28:$M$1527,0)),15))</f>
        <v>0</v>
      </c>
      <c r="W1132" s="228" t="b">
        <f t="shared" si="113"/>
        <v>0</v>
      </c>
      <c r="X1132" s="224" t="str">
        <f t="array" ref="X1132">IF(ISNA(VLOOKUP($F1132, AdmittedwithRecentDischarge!$I$28:$I$1527,1,FALSE)),"",MAX(IF((AdmittedwithRecentDischarge!$I$28:$I$1527=$F1132)*(AdmittedwithRecentDischarge!$K$28:$K$1527&lt;=TransferLog!$J1132),AdmittedwithRecentDischarge!$K$28:$K$1527)))</f>
        <v/>
      </c>
      <c r="Y1132" s="224" t="b">
        <f t="shared" si="114"/>
        <v>0</v>
      </c>
      <c r="Z1132" s="208"/>
      <c r="AA1132" s="207" t="str">
        <f t="shared" si="111"/>
        <v/>
      </c>
      <c r="AB1132" s="212" t="b">
        <f t="shared" si="115"/>
        <v>0</v>
      </c>
      <c r="AC1132" s="213">
        <f t="shared" si="112"/>
        <v>0</v>
      </c>
      <c r="AD1132" s="298"/>
      <c r="AE1132" s="299"/>
      <c r="AF1132" s="21">
        <f t="shared" si="117"/>
        <v>0</v>
      </c>
    </row>
    <row r="1133" spans="1:32" s="21" customFormat="1" ht="16.5" customHeight="1">
      <c r="A1133" s="22"/>
      <c r="B1133" s="22"/>
      <c r="C1133" s="22"/>
      <c r="D1133" s="115">
        <f t="shared" si="116"/>
        <v>1113</v>
      </c>
      <c r="E1133" s="248" t="str">
        <f t="array" ref="E1133">IF($F1133&lt;&gt;"",INDEX(DropDownLists!$K$10:$K$2516,MATCH($F1133,DropDownLists!$L$10:$L$2516,0)),"")</f>
        <v/>
      </c>
      <c r="F1133" s="116"/>
      <c r="G1133" s="118"/>
      <c r="I1133" s="144"/>
      <c r="J1133" s="141"/>
      <c r="K1133" s="145"/>
      <c r="L1133" s="146"/>
      <c r="M1133" s="195" t="str">
        <f t="array" ref="M1133">IF($L1133&lt;&gt;"",INDEX(DropDownLists!$H$10:$H$2516,MATCH($L1133,DropDownLists!$I$10:$I$2516,0)),"")</f>
        <v/>
      </c>
      <c r="N1133" s="148"/>
      <c r="O1133" s="148"/>
      <c r="P1133" s="146"/>
      <c r="Q1133" s="148" t="s">
        <v>190</v>
      </c>
      <c r="R1133" s="119" t="str">
        <f t="array" ref="R1133">IF(ISNA(VLOOKUP($F1133, AdmittedwithRecentDischarge!$I$28:$I$1527,1,FALSE)),"",MAX(IF((AdmittedwithRecentDischarge!$I$28:$I$1527=$F1133)*(AdmittedwithRecentDischarge!$M$28:$M$1527&lt;=TransferLog!$J1133),AdmittedwithRecentDischarge!$M$28:$M$1527)))</f>
        <v/>
      </c>
      <c r="S1133" s="120" t="str">
        <f t="array" ref="S1133">IF(ISNA(INDEX(AdmittedwithRecentDischarge!$AH$28:$AH$1527,MATCH($F1133&amp;$R1133,AdmittedwithRecentDischarge!$I$28:$I$1527&amp;AdmittedwithRecentDischarge!$M$28:$M$1527,0))),"", IF($R1133&lt;&gt;"",INDEX(AdmittedwithRecentDischarge!$AH$28:$AH$1527,MATCH($F1133&amp;$R1133,AdmittedwithRecentDischarge!$I$28:$I$1527&amp;AdmittedwithRecentDischarge!$M$28:$M$1527,0)),""))</f>
        <v/>
      </c>
      <c r="T1133" s="190">
        <f t="array" ref="T1133">IF(ISNA(INDEX(AdmittedwithRecentDischarge!$I$28:$W$1527, (MATCH($F1133&amp;$R1133,AdmittedwithRecentDischarge!$I$28:$I$1527&amp;AdmittedwithRecentDischarge!$M$28:$M$1527,0)))),"",INDEX(AdmittedwithRecentDischarge!$I$28:$W$1527, (MATCH($F1133&amp;$R1133,AdmittedwithRecentDischarge!$I$28:$I$1527&amp;AdmittedwithRecentDischarge!$M$28:$M$1527,0)),9))</f>
        <v>0</v>
      </c>
      <c r="U1133" s="191">
        <f t="array" ref="U1133">IF(ISNA(INDEX(AdmittedwithRecentDischarge!$I$28:$W$1527, (MATCH($F1133&amp;$R1133,AdmittedwithRecentDischarge!$I$28:$I$1527&amp;AdmittedwithRecentDischarge!$M$28:$M$1527,0)))),"",INDEX(AdmittedwithRecentDischarge!$I$28:$W$1527, (MATCH($F1133&amp;$R1133,AdmittedwithRecentDischarge!$I$28:$I$1527&amp;AdmittedwithRecentDischarge!$M$28:$M$1527,0)),11))</f>
        <v>0</v>
      </c>
      <c r="V1133" s="191">
        <f t="array" ref="V1133">IF(ISNA(INDEX(AdmittedwithRecentDischarge!$I$28:$W$1527, (MATCH($F1133&amp;$R1133,AdmittedwithRecentDischarge!$I$28:$I$1527&amp;AdmittedwithRecentDischarge!$M$28:$M$1527,0)))),"",INDEX(AdmittedwithRecentDischarge!$I$28:$W$1527, (MATCH($F1133&amp;$R1133,AdmittedwithRecentDischarge!$I$28:$I$1527&amp;AdmittedwithRecentDischarge!$M$28:$M$1527,0)),15))</f>
        <v>0</v>
      </c>
      <c r="W1133" s="228" t="b">
        <f t="shared" si="113"/>
        <v>0</v>
      </c>
      <c r="X1133" s="224" t="str">
        <f t="array" ref="X1133">IF(ISNA(VLOOKUP($F1133, AdmittedwithRecentDischarge!$I$28:$I$1527,1,FALSE)),"",MAX(IF((AdmittedwithRecentDischarge!$I$28:$I$1527=$F1133)*(AdmittedwithRecentDischarge!$K$28:$K$1527&lt;=TransferLog!$J1133),AdmittedwithRecentDischarge!$K$28:$K$1527)))</f>
        <v/>
      </c>
      <c r="Y1133" s="224" t="b">
        <f t="shared" si="114"/>
        <v>0</v>
      </c>
      <c r="Z1133" s="208"/>
      <c r="AA1133" s="207" t="str">
        <f t="shared" si="111"/>
        <v/>
      </c>
      <c r="AB1133" s="212" t="b">
        <f t="shared" si="115"/>
        <v>0</v>
      </c>
      <c r="AC1133" s="213">
        <f t="shared" si="112"/>
        <v>0</v>
      </c>
      <c r="AD1133" s="298"/>
      <c r="AE1133" s="299"/>
      <c r="AF1133" s="21">
        <f t="shared" si="117"/>
        <v>0</v>
      </c>
    </row>
    <row r="1134" spans="1:32" s="21" customFormat="1" ht="16.5" customHeight="1">
      <c r="A1134" s="22"/>
      <c r="B1134" s="22"/>
      <c r="C1134" s="22"/>
      <c r="D1134" s="115">
        <f t="shared" si="116"/>
        <v>1114</v>
      </c>
      <c r="E1134" s="248" t="str">
        <f t="array" ref="E1134">IF($F1134&lt;&gt;"",INDEX(DropDownLists!$K$10:$K$2516,MATCH($F1134,DropDownLists!$L$10:$L$2516,0)),"")</f>
        <v/>
      </c>
      <c r="F1134" s="116"/>
      <c r="G1134" s="118"/>
      <c r="I1134" s="144"/>
      <c r="J1134" s="141"/>
      <c r="K1134" s="145"/>
      <c r="L1134" s="146"/>
      <c r="M1134" s="195" t="str">
        <f t="array" ref="M1134">IF($L1134&lt;&gt;"",INDEX(DropDownLists!$H$10:$H$2516,MATCH($L1134,DropDownLists!$I$10:$I$2516,0)),"")</f>
        <v/>
      </c>
      <c r="N1134" s="148"/>
      <c r="O1134" s="148"/>
      <c r="P1134" s="146"/>
      <c r="Q1134" s="148" t="s">
        <v>190</v>
      </c>
      <c r="R1134" s="119" t="str">
        <f t="array" ref="R1134">IF(ISNA(VLOOKUP($F1134, AdmittedwithRecentDischarge!$I$28:$I$1527,1,FALSE)),"",MAX(IF((AdmittedwithRecentDischarge!$I$28:$I$1527=$F1134)*(AdmittedwithRecentDischarge!$M$28:$M$1527&lt;=TransferLog!$J1134),AdmittedwithRecentDischarge!$M$28:$M$1527)))</f>
        <v/>
      </c>
      <c r="S1134" s="120" t="str">
        <f t="array" ref="S1134">IF(ISNA(INDEX(AdmittedwithRecentDischarge!$AH$28:$AH$1527,MATCH($F1134&amp;$R1134,AdmittedwithRecentDischarge!$I$28:$I$1527&amp;AdmittedwithRecentDischarge!$M$28:$M$1527,0))),"", IF($R1134&lt;&gt;"",INDEX(AdmittedwithRecentDischarge!$AH$28:$AH$1527,MATCH($F1134&amp;$R1134,AdmittedwithRecentDischarge!$I$28:$I$1527&amp;AdmittedwithRecentDischarge!$M$28:$M$1527,0)),""))</f>
        <v/>
      </c>
      <c r="T1134" s="190">
        <f t="array" ref="T1134">IF(ISNA(INDEX(AdmittedwithRecentDischarge!$I$28:$W$1527, (MATCH($F1134&amp;$R1134,AdmittedwithRecentDischarge!$I$28:$I$1527&amp;AdmittedwithRecentDischarge!$M$28:$M$1527,0)))),"",INDEX(AdmittedwithRecentDischarge!$I$28:$W$1527, (MATCH($F1134&amp;$R1134,AdmittedwithRecentDischarge!$I$28:$I$1527&amp;AdmittedwithRecentDischarge!$M$28:$M$1527,0)),9))</f>
        <v>0</v>
      </c>
      <c r="U1134" s="191">
        <f t="array" ref="U1134">IF(ISNA(INDEX(AdmittedwithRecentDischarge!$I$28:$W$1527, (MATCH($F1134&amp;$R1134,AdmittedwithRecentDischarge!$I$28:$I$1527&amp;AdmittedwithRecentDischarge!$M$28:$M$1527,0)))),"",INDEX(AdmittedwithRecentDischarge!$I$28:$W$1527, (MATCH($F1134&amp;$R1134,AdmittedwithRecentDischarge!$I$28:$I$1527&amp;AdmittedwithRecentDischarge!$M$28:$M$1527,0)),11))</f>
        <v>0</v>
      </c>
      <c r="V1134" s="191">
        <f t="array" ref="V1134">IF(ISNA(INDEX(AdmittedwithRecentDischarge!$I$28:$W$1527, (MATCH($F1134&amp;$R1134,AdmittedwithRecentDischarge!$I$28:$I$1527&amp;AdmittedwithRecentDischarge!$M$28:$M$1527,0)))),"",INDEX(AdmittedwithRecentDischarge!$I$28:$W$1527, (MATCH($F1134&amp;$R1134,AdmittedwithRecentDischarge!$I$28:$I$1527&amp;AdmittedwithRecentDischarge!$M$28:$M$1527,0)),15))</f>
        <v>0</v>
      </c>
      <c r="W1134" s="228" t="b">
        <f t="shared" si="113"/>
        <v>0</v>
      </c>
      <c r="X1134" s="224" t="str">
        <f t="array" ref="X1134">IF(ISNA(VLOOKUP($F1134, AdmittedwithRecentDischarge!$I$28:$I$1527,1,FALSE)),"",MAX(IF((AdmittedwithRecentDischarge!$I$28:$I$1527=$F1134)*(AdmittedwithRecentDischarge!$K$28:$K$1527&lt;=TransferLog!$J1134),AdmittedwithRecentDischarge!$K$28:$K$1527)))</f>
        <v/>
      </c>
      <c r="Y1134" s="224" t="b">
        <f t="shared" si="114"/>
        <v>0</v>
      </c>
      <c r="Z1134" s="208"/>
      <c r="AA1134" s="207" t="str">
        <f t="shared" si="111"/>
        <v/>
      </c>
      <c r="AB1134" s="212" t="b">
        <f t="shared" si="115"/>
        <v>0</v>
      </c>
      <c r="AC1134" s="213">
        <f t="shared" si="112"/>
        <v>0</v>
      </c>
      <c r="AD1134" s="298"/>
      <c r="AE1134" s="299"/>
      <c r="AF1134" s="21">
        <f t="shared" si="117"/>
        <v>0</v>
      </c>
    </row>
    <row r="1135" spans="1:32" s="21" customFormat="1" ht="16.5" customHeight="1">
      <c r="A1135" s="22"/>
      <c r="B1135" s="22"/>
      <c r="C1135" s="22"/>
      <c r="D1135" s="115">
        <f t="shared" si="116"/>
        <v>1115</v>
      </c>
      <c r="E1135" s="248" t="str">
        <f t="array" ref="E1135">IF($F1135&lt;&gt;"",INDEX(DropDownLists!$K$10:$K$2516,MATCH($F1135,DropDownLists!$L$10:$L$2516,0)),"")</f>
        <v/>
      </c>
      <c r="F1135" s="116"/>
      <c r="G1135" s="118"/>
      <c r="I1135" s="144"/>
      <c r="J1135" s="141"/>
      <c r="K1135" s="145"/>
      <c r="L1135" s="146"/>
      <c r="M1135" s="195" t="str">
        <f t="array" ref="M1135">IF($L1135&lt;&gt;"",INDEX(DropDownLists!$H$10:$H$2516,MATCH($L1135,DropDownLists!$I$10:$I$2516,0)),"")</f>
        <v/>
      </c>
      <c r="N1135" s="148"/>
      <c r="O1135" s="148"/>
      <c r="P1135" s="146"/>
      <c r="Q1135" s="148" t="s">
        <v>190</v>
      </c>
      <c r="R1135" s="119" t="str">
        <f t="array" ref="R1135">IF(ISNA(VLOOKUP($F1135, AdmittedwithRecentDischarge!$I$28:$I$1527,1,FALSE)),"",MAX(IF((AdmittedwithRecentDischarge!$I$28:$I$1527=$F1135)*(AdmittedwithRecentDischarge!$M$28:$M$1527&lt;=TransferLog!$J1135),AdmittedwithRecentDischarge!$M$28:$M$1527)))</f>
        <v/>
      </c>
      <c r="S1135" s="120" t="str">
        <f t="array" ref="S1135">IF(ISNA(INDEX(AdmittedwithRecentDischarge!$AH$28:$AH$1527,MATCH($F1135&amp;$R1135,AdmittedwithRecentDischarge!$I$28:$I$1527&amp;AdmittedwithRecentDischarge!$M$28:$M$1527,0))),"", IF($R1135&lt;&gt;"",INDEX(AdmittedwithRecentDischarge!$AH$28:$AH$1527,MATCH($F1135&amp;$R1135,AdmittedwithRecentDischarge!$I$28:$I$1527&amp;AdmittedwithRecentDischarge!$M$28:$M$1527,0)),""))</f>
        <v/>
      </c>
      <c r="T1135" s="190">
        <f t="array" ref="T1135">IF(ISNA(INDEX(AdmittedwithRecentDischarge!$I$28:$W$1527, (MATCH($F1135&amp;$R1135,AdmittedwithRecentDischarge!$I$28:$I$1527&amp;AdmittedwithRecentDischarge!$M$28:$M$1527,0)))),"",INDEX(AdmittedwithRecentDischarge!$I$28:$W$1527, (MATCH($F1135&amp;$R1135,AdmittedwithRecentDischarge!$I$28:$I$1527&amp;AdmittedwithRecentDischarge!$M$28:$M$1527,0)),9))</f>
        <v>0</v>
      </c>
      <c r="U1135" s="191">
        <f t="array" ref="U1135">IF(ISNA(INDEX(AdmittedwithRecentDischarge!$I$28:$W$1527, (MATCH($F1135&amp;$R1135,AdmittedwithRecentDischarge!$I$28:$I$1527&amp;AdmittedwithRecentDischarge!$M$28:$M$1527,0)))),"",INDEX(AdmittedwithRecentDischarge!$I$28:$W$1527, (MATCH($F1135&amp;$R1135,AdmittedwithRecentDischarge!$I$28:$I$1527&amp;AdmittedwithRecentDischarge!$M$28:$M$1527,0)),11))</f>
        <v>0</v>
      </c>
      <c r="V1135" s="191">
        <f t="array" ref="V1135">IF(ISNA(INDEX(AdmittedwithRecentDischarge!$I$28:$W$1527, (MATCH($F1135&amp;$R1135,AdmittedwithRecentDischarge!$I$28:$I$1527&amp;AdmittedwithRecentDischarge!$M$28:$M$1527,0)))),"",INDEX(AdmittedwithRecentDischarge!$I$28:$W$1527, (MATCH($F1135&amp;$R1135,AdmittedwithRecentDischarge!$I$28:$I$1527&amp;AdmittedwithRecentDischarge!$M$28:$M$1527,0)),15))</f>
        <v>0</v>
      </c>
      <c r="W1135" s="228" t="b">
        <f t="shared" si="113"/>
        <v>0</v>
      </c>
      <c r="X1135" s="224" t="str">
        <f t="array" ref="X1135">IF(ISNA(VLOOKUP($F1135, AdmittedwithRecentDischarge!$I$28:$I$1527,1,FALSE)),"",MAX(IF((AdmittedwithRecentDischarge!$I$28:$I$1527=$F1135)*(AdmittedwithRecentDischarge!$K$28:$K$1527&lt;=TransferLog!$J1135),AdmittedwithRecentDischarge!$K$28:$K$1527)))</f>
        <v/>
      </c>
      <c r="Y1135" s="224" t="b">
        <f t="shared" si="114"/>
        <v>0</v>
      </c>
      <c r="Z1135" s="208"/>
      <c r="AA1135" s="207" t="str">
        <f t="shared" si="111"/>
        <v/>
      </c>
      <c r="AB1135" s="212" t="b">
        <f t="shared" si="115"/>
        <v>0</v>
      </c>
      <c r="AC1135" s="213">
        <f t="shared" si="112"/>
        <v>0</v>
      </c>
      <c r="AD1135" s="298"/>
      <c r="AE1135" s="299"/>
      <c r="AF1135" s="21">
        <f t="shared" si="117"/>
        <v>0</v>
      </c>
    </row>
    <row r="1136" spans="1:32" s="21" customFormat="1" ht="16.5" customHeight="1">
      <c r="A1136" s="22"/>
      <c r="B1136" s="22"/>
      <c r="C1136" s="22"/>
      <c r="D1136" s="115">
        <f t="shared" si="116"/>
        <v>1116</v>
      </c>
      <c r="E1136" s="248" t="str">
        <f t="array" ref="E1136">IF($F1136&lt;&gt;"",INDEX(DropDownLists!$K$10:$K$2516,MATCH($F1136,DropDownLists!$L$10:$L$2516,0)),"")</f>
        <v/>
      </c>
      <c r="F1136" s="116"/>
      <c r="G1136" s="118"/>
      <c r="I1136" s="144"/>
      <c r="J1136" s="141"/>
      <c r="K1136" s="145"/>
      <c r="L1136" s="146"/>
      <c r="M1136" s="195" t="str">
        <f t="array" ref="M1136">IF($L1136&lt;&gt;"",INDEX(DropDownLists!$H$10:$H$2516,MATCH($L1136,DropDownLists!$I$10:$I$2516,0)),"")</f>
        <v/>
      </c>
      <c r="N1136" s="148"/>
      <c r="O1136" s="148"/>
      <c r="P1136" s="146"/>
      <c r="Q1136" s="148" t="s">
        <v>190</v>
      </c>
      <c r="R1136" s="119" t="str">
        <f t="array" ref="R1136">IF(ISNA(VLOOKUP($F1136, AdmittedwithRecentDischarge!$I$28:$I$1527,1,FALSE)),"",MAX(IF((AdmittedwithRecentDischarge!$I$28:$I$1527=$F1136)*(AdmittedwithRecentDischarge!$M$28:$M$1527&lt;=TransferLog!$J1136),AdmittedwithRecentDischarge!$M$28:$M$1527)))</f>
        <v/>
      </c>
      <c r="S1136" s="120" t="str">
        <f t="array" ref="S1136">IF(ISNA(INDEX(AdmittedwithRecentDischarge!$AH$28:$AH$1527,MATCH($F1136&amp;$R1136,AdmittedwithRecentDischarge!$I$28:$I$1527&amp;AdmittedwithRecentDischarge!$M$28:$M$1527,0))),"", IF($R1136&lt;&gt;"",INDEX(AdmittedwithRecentDischarge!$AH$28:$AH$1527,MATCH($F1136&amp;$R1136,AdmittedwithRecentDischarge!$I$28:$I$1527&amp;AdmittedwithRecentDischarge!$M$28:$M$1527,0)),""))</f>
        <v/>
      </c>
      <c r="T1136" s="190">
        <f t="array" ref="T1136">IF(ISNA(INDEX(AdmittedwithRecentDischarge!$I$28:$W$1527, (MATCH($F1136&amp;$R1136,AdmittedwithRecentDischarge!$I$28:$I$1527&amp;AdmittedwithRecentDischarge!$M$28:$M$1527,0)))),"",INDEX(AdmittedwithRecentDischarge!$I$28:$W$1527, (MATCH($F1136&amp;$R1136,AdmittedwithRecentDischarge!$I$28:$I$1527&amp;AdmittedwithRecentDischarge!$M$28:$M$1527,0)),9))</f>
        <v>0</v>
      </c>
      <c r="U1136" s="191">
        <f t="array" ref="U1136">IF(ISNA(INDEX(AdmittedwithRecentDischarge!$I$28:$W$1527, (MATCH($F1136&amp;$R1136,AdmittedwithRecentDischarge!$I$28:$I$1527&amp;AdmittedwithRecentDischarge!$M$28:$M$1527,0)))),"",INDEX(AdmittedwithRecentDischarge!$I$28:$W$1527, (MATCH($F1136&amp;$R1136,AdmittedwithRecentDischarge!$I$28:$I$1527&amp;AdmittedwithRecentDischarge!$M$28:$M$1527,0)),11))</f>
        <v>0</v>
      </c>
      <c r="V1136" s="191">
        <f t="array" ref="V1136">IF(ISNA(INDEX(AdmittedwithRecentDischarge!$I$28:$W$1527, (MATCH($F1136&amp;$R1136,AdmittedwithRecentDischarge!$I$28:$I$1527&amp;AdmittedwithRecentDischarge!$M$28:$M$1527,0)))),"",INDEX(AdmittedwithRecentDischarge!$I$28:$W$1527, (MATCH($F1136&amp;$R1136,AdmittedwithRecentDischarge!$I$28:$I$1527&amp;AdmittedwithRecentDischarge!$M$28:$M$1527,0)),15))</f>
        <v>0</v>
      </c>
      <c r="W1136" s="228" t="b">
        <f t="shared" si="113"/>
        <v>0</v>
      </c>
      <c r="X1136" s="224" t="str">
        <f t="array" ref="X1136">IF(ISNA(VLOOKUP($F1136, AdmittedwithRecentDischarge!$I$28:$I$1527,1,FALSE)),"",MAX(IF((AdmittedwithRecentDischarge!$I$28:$I$1527=$F1136)*(AdmittedwithRecentDischarge!$K$28:$K$1527&lt;=TransferLog!$J1136),AdmittedwithRecentDischarge!$K$28:$K$1527)))</f>
        <v/>
      </c>
      <c r="Y1136" s="224" t="b">
        <f t="shared" si="114"/>
        <v>0</v>
      </c>
      <c r="Z1136" s="208"/>
      <c r="AA1136" s="207" t="str">
        <f t="shared" si="111"/>
        <v/>
      </c>
      <c r="AB1136" s="212" t="b">
        <f t="shared" si="115"/>
        <v>0</v>
      </c>
      <c r="AC1136" s="213">
        <f t="shared" si="112"/>
        <v>0</v>
      </c>
      <c r="AD1136" s="298"/>
      <c r="AE1136" s="299"/>
      <c r="AF1136" s="21">
        <f t="shared" si="117"/>
        <v>0</v>
      </c>
    </row>
    <row r="1137" spans="1:32" s="21" customFormat="1" ht="16.5" customHeight="1">
      <c r="A1137" s="22"/>
      <c r="B1137" s="22"/>
      <c r="C1137" s="22"/>
      <c r="D1137" s="115">
        <f t="shared" si="116"/>
        <v>1117</v>
      </c>
      <c r="E1137" s="248" t="str">
        <f t="array" ref="E1137">IF($F1137&lt;&gt;"",INDEX(DropDownLists!$K$10:$K$2516,MATCH($F1137,DropDownLists!$L$10:$L$2516,0)),"")</f>
        <v/>
      </c>
      <c r="F1137" s="116"/>
      <c r="G1137" s="118"/>
      <c r="I1137" s="144"/>
      <c r="J1137" s="141"/>
      <c r="K1137" s="145"/>
      <c r="L1137" s="146"/>
      <c r="M1137" s="195" t="str">
        <f t="array" ref="M1137">IF($L1137&lt;&gt;"",INDEX(DropDownLists!$H$10:$H$2516,MATCH($L1137,DropDownLists!$I$10:$I$2516,0)),"")</f>
        <v/>
      </c>
      <c r="N1137" s="148"/>
      <c r="O1137" s="148"/>
      <c r="P1137" s="146"/>
      <c r="Q1137" s="148" t="s">
        <v>190</v>
      </c>
      <c r="R1137" s="119" t="str">
        <f t="array" ref="R1137">IF(ISNA(VLOOKUP($F1137, AdmittedwithRecentDischarge!$I$28:$I$1527,1,FALSE)),"",MAX(IF((AdmittedwithRecentDischarge!$I$28:$I$1527=$F1137)*(AdmittedwithRecentDischarge!$M$28:$M$1527&lt;=TransferLog!$J1137),AdmittedwithRecentDischarge!$M$28:$M$1527)))</f>
        <v/>
      </c>
      <c r="S1137" s="120" t="str">
        <f t="array" ref="S1137">IF(ISNA(INDEX(AdmittedwithRecentDischarge!$AH$28:$AH$1527,MATCH($F1137&amp;$R1137,AdmittedwithRecentDischarge!$I$28:$I$1527&amp;AdmittedwithRecentDischarge!$M$28:$M$1527,0))),"", IF($R1137&lt;&gt;"",INDEX(AdmittedwithRecentDischarge!$AH$28:$AH$1527,MATCH($F1137&amp;$R1137,AdmittedwithRecentDischarge!$I$28:$I$1527&amp;AdmittedwithRecentDischarge!$M$28:$M$1527,0)),""))</f>
        <v/>
      </c>
      <c r="T1137" s="190">
        <f t="array" ref="T1137">IF(ISNA(INDEX(AdmittedwithRecentDischarge!$I$28:$W$1527, (MATCH($F1137&amp;$R1137,AdmittedwithRecentDischarge!$I$28:$I$1527&amp;AdmittedwithRecentDischarge!$M$28:$M$1527,0)))),"",INDEX(AdmittedwithRecentDischarge!$I$28:$W$1527, (MATCH($F1137&amp;$R1137,AdmittedwithRecentDischarge!$I$28:$I$1527&amp;AdmittedwithRecentDischarge!$M$28:$M$1527,0)),9))</f>
        <v>0</v>
      </c>
      <c r="U1137" s="191">
        <f t="array" ref="U1137">IF(ISNA(INDEX(AdmittedwithRecentDischarge!$I$28:$W$1527, (MATCH($F1137&amp;$R1137,AdmittedwithRecentDischarge!$I$28:$I$1527&amp;AdmittedwithRecentDischarge!$M$28:$M$1527,0)))),"",INDEX(AdmittedwithRecentDischarge!$I$28:$W$1527, (MATCH($F1137&amp;$R1137,AdmittedwithRecentDischarge!$I$28:$I$1527&amp;AdmittedwithRecentDischarge!$M$28:$M$1527,0)),11))</f>
        <v>0</v>
      </c>
      <c r="V1137" s="191">
        <f t="array" ref="V1137">IF(ISNA(INDEX(AdmittedwithRecentDischarge!$I$28:$W$1527, (MATCH($F1137&amp;$R1137,AdmittedwithRecentDischarge!$I$28:$I$1527&amp;AdmittedwithRecentDischarge!$M$28:$M$1527,0)))),"",INDEX(AdmittedwithRecentDischarge!$I$28:$W$1527, (MATCH($F1137&amp;$R1137,AdmittedwithRecentDischarge!$I$28:$I$1527&amp;AdmittedwithRecentDischarge!$M$28:$M$1527,0)),15))</f>
        <v>0</v>
      </c>
      <c r="W1137" s="228" t="b">
        <f t="shared" si="113"/>
        <v>0</v>
      </c>
      <c r="X1137" s="224" t="str">
        <f t="array" ref="X1137">IF(ISNA(VLOOKUP($F1137, AdmittedwithRecentDischarge!$I$28:$I$1527,1,FALSE)),"",MAX(IF((AdmittedwithRecentDischarge!$I$28:$I$1527=$F1137)*(AdmittedwithRecentDischarge!$K$28:$K$1527&lt;=TransferLog!$J1137),AdmittedwithRecentDischarge!$K$28:$K$1527)))</f>
        <v/>
      </c>
      <c r="Y1137" s="224" t="b">
        <f t="shared" si="114"/>
        <v>0</v>
      </c>
      <c r="Z1137" s="208"/>
      <c r="AA1137" s="207" t="str">
        <f t="shared" si="111"/>
        <v/>
      </c>
      <c r="AB1137" s="212" t="b">
        <f t="shared" si="115"/>
        <v>0</v>
      </c>
      <c r="AC1137" s="213">
        <f t="shared" si="112"/>
        <v>0</v>
      </c>
      <c r="AD1137" s="298"/>
      <c r="AE1137" s="299"/>
      <c r="AF1137" s="21">
        <f t="shared" si="117"/>
        <v>0</v>
      </c>
    </row>
    <row r="1138" spans="1:32" s="21" customFormat="1" ht="16.5" customHeight="1">
      <c r="A1138" s="22"/>
      <c r="B1138" s="22"/>
      <c r="C1138" s="22"/>
      <c r="D1138" s="115">
        <f t="shared" si="116"/>
        <v>1118</v>
      </c>
      <c r="E1138" s="248" t="str">
        <f t="array" ref="E1138">IF($F1138&lt;&gt;"",INDEX(DropDownLists!$K$10:$K$2516,MATCH($F1138,DropDownLists!$L$10:$L$2516,0)),"")</f>
        <v/>
      </c>
      <c r="F1138" s="116"/>
      <c r="G1138" s="118"/>
      <c r="I1138" s="144"/>
      <c r="J1138" s="141"/>
      <c r="K1138" s="145"/>
      <c r="L1138" s="146"/>
      <c r="M1138" s="195" t="str">
        <f t="array" ref="M1138">IF($L1138&lt;&gt;"",INDEX(DropDownLists!$H$10:$H$2516,MATCH($L1138,DropDownLists!$I$10:$I$2516,0)),"")</f>
        <v/>
      </c>
      <c r="N1138" s="148"/>
      <c r="O1138" s="148"/>
      <c r="P1138" s="146"/>
      <c r="Q1138" s="148" t="s">
        <v>190</v>
      </c>
      <c r="R1138" s="119" t="str">
        <f t="array" ref="R1138">IF(ISNA(VLOOKUP($F1138, AdmittedwithRecentDischarge!$I$28:$I$1527,1,FALSE)),"",MAX(IF((AdmittedwithRecentDischarge!$I$28:$I$1527=$F1138)*(AdmittedwithRecentDischarge!$M$28:$M$1527&lt;=TransferLog!$J1138),AdmittedwithRecentDischarge!$M$28:$M$1527)))</f>
        <v/>
      </c>
      <c r="S1138" s="120" t="str">
        <f t="array" ref="S1138">IF(ISNA(INDEX(AdmittedwithRecentDischarge!$AH$28:$AH$1527,MATCH($F1138&amp;$R1138,AdmittedwithRecentDischarge!$I$28:$I$1527&amp;AdmittedwithRecentDischarge!$M$28:$M$1527,0))),"", IF($R1138&lt;&gt;"",INDEX(AdmittedwithRecentDischarge!$AH$28:$AH$1527,MATCH($F1138&amp;$R1138,AdmittedwithRecentDischarge!$I$28:$I$1527&amp;AdmittedwithRecentDischarge!$M$28:$M$1527,0)),""))</f>
        <v/>
      </c>
      <c r="T1138" s="190">
        <f t="array" ref="T1138">IF(ISNA(INDEX(AdmittedwithRecentDischarge!$I$28:$W$1527, (MATCH($F1138&amp;$R1138,AdmittedwithRecentDischarge!$I$28:$I$1527&amp;AdmittedwithRecentDischarge!$M$28:$M$1527,0)))),"",INDEX(AdmittedwithRecentDischarge!$I$28:$W$1527, (MATCH($F1138&amp;$R1138,AdmittedwithRecentDischarge!$I$28:$I$1527&amp;AdmittedwithRecentDischarge!$M$28:$M$1527,0)),9))</f>
        <v>0</v>
      </c>
      <c r="U1138" s="191">
        <f t="array" ref="U1138">IF(ISNA(INDEX(AdmittedwithRecentDischarge!$I$28:$W$1527, (MATCH($F1138&amp;$R1138,AdmittedwithRecentDischarge!$I$28:$I$1527&amp;AdmittedwithRecentDischarge!$M$28:$M$1527,0)))),"",INDEX(AdmittedwithRecentDischarge!$I$28:$W$1527, (MATCH($F1138&amp;$R1138,AdmittedwithRecentDischarge!$I$28:$I$1527&amp;AdmittedwithRecentDischarge!$M$28:$M$1527,0)),11))</f>
        <v>0</v>
      </c>
      <c r="V1138" s="191">
        <f t="array" ref="V1138">IF(ISNA(INDEX(AdmittedwithRecentDischarge!$I$28:$W$1527, (MATCH($F1138&amp;$R1138,AdmittedwithRecentDischarge!$I$28:$I$1527&amp;AdmittedwithRecentDischarge!$M$28:$M$1527,0)))),"",INDEX(AdmittedwithRecentDischarge!$I$28:$W$1527, (MATCH($F1138&amp;$R1138,AdmittedwithRecentDischarge!$I$28:$I$1527&amp;AdmittedwithRecentDischarge!$M$28:$M$1527,0)),15))</f>
        <v>0</v>
      </c>
      <c r="W1138" s="228" t="b">
        <f t="shared" si="113"/>
        <v>0</v>
      </c>
      <c r="X1138" s="224" t="str">
        <f t="array" ref="X1138">IF(ISNA(VLOOKUP($F1138, AdmittedwithRecentDischarge!$I$28:$I$1527,1,FALSE)),"",MAX(IF((AdmittedwithRecentDischarge!$I$28:$I$1527=$F1138)*(AdmittedwithRecentDischarge!$K$28:$K$1527&lt;=TransferLog!$J1138),AdmittedwithRecentDischarge!$K$28:$K$1527)))</f>
        <v/>
      </c>
      <c r="Y1138" s="224" t="b">
        <f t="shared" si="114"/>
        <v>0</v>
      </c>
      <c r="Z1138" s="208"/>
      <c r="AA1138" s="207" t="str">
        <f t="shared" si="111"/>
        <v/>
      </c>
      <c r="AB1138" s="212" t="b">
        <f t="shared" si="115"/>
        <v>0</v>
      </c>
      <c r="AC1138" s="213">
        <f t="shared" si="112"/>
        <v>0</v>
      </c>
      <c r="AD1138" s="298"/>
      <c r="AE1138" s="299"/>
      <c r="AF1138" s="21">
        <f t="shared" si="117"/>
        <v>0</v>
      </c>
    </row>
    <row r="1139" spans="1:32" s="21" customFormat="1" ht="16.5" customHeight="1">
      <c r="A1139" s="22"/>
      <c r="B1139" s="22"/>
      <c r="C1139" s="22"/>
      <c r="D1139" s="115">
        <f t="shared" si="116"/>
        <v>1119</v>
      </c>
      <c r="E1139" s="248" t="str">
        <f t="array" ref="E1139">IF($F1139&lt;&gt;"",INDEX(DropDownLists!$K$10:$K$2516,MATCH($F1139,DropDownLists!$L$10:$L$2516,0)),"")</f>
        <v/>
      </c>
      <c r="F1139" s="116"/>
      <c r="G1139" s="118"/>
      <c r="I1139" s="144"/>
      <c r="J1139" s="141"/>
      <c r="K1139" s="145"/>
      <c r="L1139" s="146"/>
      <c r="M1139" s="195" t="str">
        <f t="array" ref="M1139">IF($L1139&lt;&gt;"",INDEX(DropDownLists!$H$10:$H$2516,MATCH($L1139,DropDownLists!$I$10:$I$2516,0)),"")</f>
        <v/>
      </c>
      <c r="N1139" s="148"/>
      <c r="O1139" s="148"/>
      <c r="P1139" s="146"/>
      <c r="Q1139" s="148" t="s">
        <v>190</v>
      </c>
      <c r="R1139" s="119" t="str">
        <f t="array" ref="R1139">IF(ISNA(VLOOKUP($F1139, AdmittedwithRecentDischarge!$I$28:$I$1527,1,FALSE)),"",MAX(IF((AdmittedwithRecentDischarge!$I$28:$I$1527=$F1139)*(AdmittedwithRecentDischarge!$M$28:$M$1527&lt;=TransferLog!$J1139),AdmittedwithRecentDischarge!$M$28:$M$1527)))</f>
        <v/>
      </c>
      <c r="S1139" s="120" t="str">
        <f t="array" ref="S1139">IF(ISNA(INDEX(AdmittedwithRecentDischarge!$AH$28:$AH$1527,MATCH($F1139&amp;$R1139,AdmittedwithRecentDischarge!$I$28:$I$1527&amp;AdmittedwithRecentDischarge!$M$28:$M$1527,0))),"", IF($R1139&lt;&gt;"",INDEX(AdmittedwithRecentDischarge!$AH$28:$AH$1527,MATCH($F1139&amp;$R1139,AdmittedwithRecentDischarge!$I$28:$I$1527&amp;AdmittedwithRecentDischarge!$M$28:$M$1527,0)),""))</f>
        <v/>
      </c>
      <c r="T1139" s="190">
        <f t="array" ref="T1139">IF(ISNA(INDEX(AdmittedwithRecentDischarge!$I$28:$W$1527, (MATCH($F1139&amp;$R1139,AdmittedwithRecentDischarge!$I$28:$I$1527&amp;AdmittedwithRecentDischarge!$M$28:$M$1527,0)))),"",INDEX(AdmittedwithRecentDischarge!$I$28:$W$1527, (MATCH($F1139&amp;$R1139,AdmittedwithRecentDischarge!$I$28:$I$1527&amp;AdmittedwithRecentDischarge!$M$28:$M$1527,0)),9))</f>
        <v>0</v>
      </c>
      <c r="U1139" s="191">
        <f t="array" ref="U1139">IF(ISNA(INDEX(AdmittedwithRecentDischarge!$I$28:$W$1527, (MATCH($F1139&amp;$R1139,AdmittedwithRecentDischarge!$I$28:$I$1527&amp;AdmittedwithRecentDischarge!$M$28:$M$1527,0)))),"",INDEX(AdmittedwithRecentDischarge!$I$28:$W$1527, (MATCH($F1139&amp;$R1139,AdmittedwithRecentDischarge!$I$28:$I$1527&amp;AdmittedwithRecentDischarge!$M$28:$M$1527,0)),11))</f>
        <v>0</v>
      </c>
      <c r="V1139" s="191">
        <f t="array" ref="V1139">IF(ISNA(INDEX(AdmittedwithRecentDischarge!$I$28:$W$1527, (MATCH($F1139&amp;$R1139,AdmittedwithRecentDischarge!$I$28:$I$1527&amp;AdmittedwithRecentDischarge!$M$28:$M$1527,0)))),"",INDEX(AdmittedwithRecentDischarge!$I$28:$W$1527, (MATCH($F1139&amp;$R1139,AdmittedwithRecentDischarge!$I$28:$I$1527&amp;AdmittedwithRecentDischarge!$M$28:$M$1527,0)),15))</f>
        <v>0</v>
      </c>
      <c r="W1139" s="228" t="b">
        <f t="shared" si="113"/>
        <v>0</v>
      </c>
      <c r="X1139" s="224" t="str">
        <f t="array" ref="X1139">IF(ISNA(VLOOKUP($F1139, AdmittedwithRecentDischarge!$I$28:$I$1527,1,FALSE)),"",MAX(IF((AdmittedwithRecentDischarge!$I$28:$I$1527=$F1139)*(AdmittedwithRecentDischarge!$K$28:$K$1527&lt;=TransferLog!$J1139),AdmittedwithRecentDischarge!$K$28:$K$1527)))</f>
        <v/>
      </c>
      <c r="Y1139" s="224" t="b">
        <f t="shared" si="114"/>
        <v>0</v>
      </c>
      <c r="Z1139" s="208"/>
      <c r="AA1139" s="207" t="str">
        <f t="shared" si="111"/>
        <v/>
      </c>
      <c r="AB1139" s="212" t="b">
        <f t="shared" si="115"/>
        <v>0</v>
      </c>
      <c r="AC1139" s="213">
        <f t="shared" si="112"/>
        <v>0</v>
      </c>
      <c r="AD1139" s="298"/>
      <c r="AE1139" s="299"/>
      <c r="AF1139" s="21">
        <f t="shared" si="117"/>
        <v>0</v>
      </c>
    </row>
    <row r="1140" spans="1:32" s="21" customFormat="1" ht="16.5" customHeight="1">
      <c r="A1140" s="22"/>
      <c r="B1140" s="22"/>
      <c r="C1140" s="22"/>
      <c r="D1140" s="115">
        <f t="shared" si="116"/>
        <v>1120</v>
      </c>
      <c r="E1140" s="248" t="str">
        <f t="array" ref="E1140">IF($F1140&lt;&gt;"",INDEX(DropDownLists!$K$10:$K$2516,MATCH($F1140,DropDownLists!$L$10:$L$2516,0)),"")</f>
        <v/>
      </c>
      <c r="F1140" s="116"/>
      <c r="G1140" s="118"/>
      <c r="I1140" s="144"/>
      <c r="J1140" s="141"/>
      <c r="K1140" s="145"/>
      <c r="L1140" s="146"/>
      <c r="M1140" s="195" t="str">
        <f t="array" ref="M1140">IF($L1140&lt;&gt;"",INDEX(DropDownLists!$H$10:$H$2516,MATCH($L1140,DropDownLists!$I$10:$I$2516,0)),"")</f>
        <v/>
      </c>
      <c r="N1140" s="148"/>
      <c r="O1140" s="148"/>
      <c r="P1140" s="146"/>
      <c r="Q1140" s="148" t="s">
        <v>190</v>
      </c>
      <c r="R1140" s="119" t="str">
        <f t="array" ref="R1140">IF(ISNA(VLOOKUP($F1140, AdmittedwithRecentDischarge!$I$28:$I$1527,1,FALSE)),"",MAX(IF((AdmittedwithRecentDischarge!$I$28:$I$1527=$F1140)*(AdmittedwithRecentDischarge!$M$28:$M$1527&lt;=TransferLog!$J1140),AdmittedwithRecentDischarge!$M$28:$M$1527)))</f>
        <v/>
      </c>
      <c r="S1140" s="120" t="str">
        <f t="array" ref="S1140">IF(ISNA(INDEX(AdmittedwithRecentDischarge!$AH$28:$AH$1527,MATCH($F1140&amp;$R1140,AdmittedwithRecentDischarge!$I$28:$I$1527&amp;AdmittedwithRecentDischarge!$M$28:$M$1527,0))),"", IF($R1140&lt;&gt;"",INDEX(AdmittedwithRecentDischarge!$AH$28:$AH$1527,MATCH($F1140&amp;$R1140,AdmittedwithRecentDischarge!$I$28:$I$1527&amp;AdmittedwithRecentDischarge!$M$28:$M$1527,0)),""))</f>
        <v/>
      </c>
      <c r="T1140" s="190">
        <f t="array" ref="T1140">IF(ISNA(INDEX(AdmittedwithRecentDischarge!$I$28:$W$1527, (MATCH($F1140&amp;$R1140,AdmittedwithRecentDischarge!$I$28:$I$1527&amp;AdmittedwithRecentDischarge!$M$28:$M$1527,0)))),"",INDEX(AdmittedwithRecentDischarge!$I$28:$W$1527, (MATCH($F1140&amp;$R1140,AdmittedwithRecentDischarge!$I$28:$I$1527&amp;AdmittedwithRecentDischarge!$M$28:$M$1527,0)),9))</f>
        <v>0</v>
      </c>
      <c r="U1140" s="191">
        <f t="array" ref="U1140">IF(ISNA(INDEX(AdmittedwithRecentDischarge!$I$28:$W$1527, (MATCH($F1140&amp;$R1140,AdmittedwithRecentDischarge!$I$28:$I$1527&amp;AdmittedwithRecentDischarge!$M$28:$M$1527,0)))),"",INDEX(AdmittedwithRecentDischarge!$I$28:$W$1527, (MATCH($F1140&amp;$R1140,AdmittedwithRecentDischarge!$I$28:$I$1527&amp;AdmittedwithRecentDischarge!$M$28:$M$1527,0)),11))</f>
        <v>0</v>
      </c>
      <c r="V1140" s="191">
        <f t="array" ref="V1140">IF(ISNA(INDEX(AdmittedwithRecentDischarge!$I$28:$W$1527, (MATCH($F1140&amp;$R1140,AdmittedwithRecentDischarge!$I$28:$I$1527&amp;AdmittedwithRecentDischarge!$M$28:$M$1527,0)))),"",INDEX(AdmittedwithRecentDischarge!$I$28:$W$1527, (MATCH($F1140&amp;$R1140,AdmittedwithRecentDischarge!$I$28:$I$1527&amp;AdmittedwithRecentDischarge!$M$28:$M$1527,0)),15))</f>
        <v>0</v>
      </c>
      <c r="W1140" s="228" t="b">
        <f t="shared" si="113"/>
        <v>0</v>
      </c>
      <c r="X1140" s="224" t="str">
        <f t="array" ref="X1140">IF(ISNA(VLOOKUP($F1140, AdmittedwithRecentDischarge!$I$28:$I$1527,1,FALSE)),"",MAX(IF((AdmittedwithRecentDischarge!$I$28:$I$1527=$F1140)*(AdmittedwithRecentDischarge!$K$28:$K$1527&lt;=TransferLog!$J1140),AdmittedwithRecentDischarge!$K$28:$K$1527)))</f>
        <v/>
      </c>
      <c r="Y1140" s="224" t="b">
        <f t="shared" si="114"/>
        <v>0</v>
      </c>
      <c r="Z1140" s="208"/>
      <c r="AA1140" s="207" t="str">
        <f t="shared" si="111"/>
        <v/>
      </c>
      <c r="AB1140" s="212" t="b">
        <f t="shared" si="115"/>
        <v>0</v>
      </c>
      <c r="AC1140" s="213">
        <f t="shared" si="112"/>
        <v>0</v>
      </c>
      <c r="AD1140" s="298"/>
      <c r="AE1140" s="299"/>
      <c r="AF1140" s="21">
        <f t="shared" si="117"/>
        <v>0</v>
      </c>
    </row>
    <row r="1141" spans="1:32" s="21" customFormat="1" ht="16.5" customHeight="1">
      <c r="A1141" s="22"/>
      <c r="B1141" s="22"/>
      <c r="C1141" s="22"/>
      <c r="D1141" s="115">
        <f t="shared" si="116"/>
        <v>1121</v>
      </c>
      <c r="E1141" s="248" t="str">
        <f t="array" ref="E1141">IF($F1141&lt;&gt;"",INDEX(DropDownLists!$K$10:$K$2516,MATCH($F1141,DropDownLists!$L$10:$L$2516,0)),"")</f>
        <v/>
      </c>
      <c r="F1141" s="116"/>
      <c r="G1141" s="118"/>
      <c r="I1141" s="144"/>
      <c r="J1141" s="141"/>
      <c r="K1141" s="145"/>
      <c r="L1141" s="146"/>
      <c r="M1141" s="195" t="str">
        <f t="array" ref="M1141">IF($L1141&lt;&gt;"",INDEX(DropDownLists!$H$10:$H$2516,MATCH($L1141,DropDownLists!$I$10:$I$2516,0)),"")</f>
        <v/>
      </c>
      <c r="N1141" s="148"/>
      <c r="O1141" s="148"/>
      <c r="P1141" s="146"/>
      <c r="Q1141" s="148" t="s">
        <v>190</v>
      </c>
      <c r="R1141" s="119" t="str">
        <f t="array" ref="R1141">IF(ISNA(VLOOKUP($F1141, AdmittedwithRecentDischarge!$I$28:$I$1527,1,FALSE)),"",MAX(IF((AdmittedwithRecentDischarge!$I$28:$I$1527=$F1141)*(AdmittedwithRecentDischarge!$M$28:$M$1527&lt;=TransferLog!$J1141),AdmittedwithRecentDischarge!$M$28:$M$1527)))</f>
        <v/>
      </c>
      <c r="S1141" s="120" t="str">
        <f t="array" ref="S1141">IF(ISNA(INDEX(AdmittedwithRecentDischarge!$AH$28:$AH$1527,MATCH($F1141&amp;$R1141,AdmittedwithRecentDischarge!$I$28:$I$1527&amp;AdmittedwithRecentDischarge!$M$28:$M$1527,0))),"", IF($R1141&lt;&gt;"",INDEX(AdmittedwithRecentDischarge!$AH$28:$AH$1527,MATCH($F1141&amp;$R1141,AdmittedwithRecentDischarge!$I$28:$I$1527&amp;AdmittedwithRecentDischarge!$M$28:$M$1527,0)),""))</f>
        <v/>
      </c>
      <c r="T1141" s="190">
        <f t="array" ref="T1141">IF(ISNA(INDEX(AdmittedwithRecentDischarge!$I$28:$W$1527, (MATCH($F1141&amp;$R1141,AdmittedwithRecentDischarge!$I$28:$I$1527&amp;AdmittedwithRecentDischarge!$M$28:$M$1527,0)))),"",INDEX(AdmittedwithRecentDischarge!$I$28:$W$1527, (MATCH($F1141&amp;$R1141,AdmittedwithRecentDischarge!$I$28:$I$1527&amp;AdmittedwithRecentDischarge!$M$28:$M$1527,0)),9))</f>
        <v>0</v>
      </c>
      <c r="U1141" s="191">
        <f t="array" ref="U1141">IF(ISNA(INDEX(AdmittedwithRecentDischarge!$I$28:$W$1527, (MATCH($F1141&amp;$R1141,AdmittedwithRecentDischarge!$I$28:$I$1527&amp;AdmittedwithRecentDischarge!$M$28:$M$1527,0)))),"",INDEX(AdmittedwithRecentDischarge!$I$28:$W$1527, (MATCH($F1141&amp;$R1141,AdmittedwithRecentDischarge!$I$28:$I$1527&amp;AdmittedwithRecentDischarge!$M$28:$M$1527,0)),11))</f>
        <v>0</v>
      </c>
      <c r="V1141" s="191">
        <f t="array" ref="V1141">IF(ISNA(INDEX(AdmittedwithRecentDischarge!$I$28:$W$1527, (MATCH($F1141&amp;$R1141,AdmittedwithRecentDischarge!$I$28:$I$1527&amp;AdmittedwithRecentDischarge!$M$28:$M$1527,0)))),"",INDEX(AdmittedwithRecentDischarge!$I$28:$W$1527, (MATCH($F1141&amp;$R1141,AdmittedwithRecentDischarge!$I$28:$I$1527&amp;AdmittedwithRecentDischarge!$M$28:$M$1527,0)),15))</f>
        <v>0</v>
      </c>
      <c r="W1141" s="228" t="b">
        <f t="shared" si="113"/>
        <v>0</v>
      </c>
      <c r="X1141" s="224" t="str">
        <f t="array" ref="X1141">IF(ISNA(VLOOKUP($F1141, AdmittedwithRecentDischarge!$I$28:$I$1527,1,FALSE)),"",MAX(IF((AdmittedwithRecentDischarge!$I$28:$I$1527=$F1141)*(AdmittedwithRecentDischarge!$K$28:$K$1527&lt;=TransferLog!$J1141),AdmittedwithRecentDischarge!$K$28:$K$1527)))</f>
        <v/>
      </c>
      <c r="Y1141" s="224" t="b">
        <f t="shared" si="114"/>
        <v>0</v>
      </c>
      <c r="Z1141" s="208"/>
      <c r="AA1141" s="207" t="str">
        <f t="shared" si="111"/>
        <v/>
      </c>
      <c r="AB1141" s="212" t="b">
        <f t="shared" si="115"/>
        <v>0</v>
      </c>
      <c r="AC1141" s="213">
        <f t="shared" si="112"/>
        <v>0</v>
      </c>
      <c r="AD1141" s="298"/>
      <c r="AE1141" s="299"/>
      <c r="AF1141" s="21">
        <f t="shared" si="117"/>
        <v>0</v>
      </c>
    </row>
    <row r="1142" spans="1:32" s="21" customFormat="1" ht="16.5" customHeight="1">
      <c r="A1142" s="22"/>
      <c r="B1142" s="22"/>
      <c r="C1142" s="22"/>
      <c r="D1142" s="115">
        <f t="shared" si="116"/>
        <v>1122</v>
      </c>
      <c r="E1142" s="248" t="str">
        <f t="array" ref="E1142">IF($F1142&lt;&gt;"",INDEX(DropDownLists!$K$10:$K$2516,MATCH($F1142,DropDownLists!$L$10:$L$2516,0)),"")</f>
        <v/>
      </c>
      <c r="F1142" s="116"/>
      <c r="G1142" s="118"/>
      <c r="I1142" s="144"/>
      <c r="J1142" s="141"/>
      <c r="K1142" s="145"/>
      <c r="L1142" s="146"/>
      <c r="M1142" s="195" t="str">
        <f t="array" ref="M1142">IF($L1142&lt;&gt;"",INDEX(DropDownLists!$H$10:$H$2516,MATCH($L1142,DropDownLists!$I$10:$I$2516,0)),"")</f>
        <v/>
      </c>
      <c r="N1142" s="148"/>
      <c r="O1142" s="148"/>
      <c r="P1142" s="146"/>
      <c r="Q1142" s="148" t="s">
        <v>190</v>
      </c>
      <c r="R1142" s="119" t="str">
        <f t="array" ref="R1142">IF(ISNA(VLOOKUP($F1142, AdmittedwithRecentDischarge!$I$28:$I$1527,1,FALSE)),"",MAX(IF((AdmittedwithRecentDischarge!$I$28:$I$1527=$F1142)*(AdmittedwithRecentDischarge!$M$28:$M$1527&lt;=TransferLog!$J1142),AdmittedwithRecentDischarge!$M$28:$M$1527)))</f>
        <v/>
      </c>
      <c r="S1142" s="120" t="str">
        <f t="array" ref="S1142">IF(ISNA(INDEX(AdmittedwithRecentDischarge!$AH$28:$AH$1527,MATCH($F1142&amp;$R1142,AdmittedwithRecentDischarge!$I$28:$I$1527&amp;AdmittedwithRecentDischarge!$M$28:$M$1527,0))),"", IF($R1142&lt;&gt;"",INDEX(AdmittedwithRecentDischarge!$AH$28:$AH$1527,MATCH($F1142&amp;$R1142,AdmittedwithRecentDischarge!$I$28:$I$1527&amp;AdmittedwithRecentDischarge!$M$28:$M$1527,0)),""))</f>
        <v/>
      </c>
      <c r="T1142" s="190">
        <f t="array" ref="T1142">IF(ISNA(INDEX(AdmittedwithRecentDischarge!$I$28:$W$1527, (MATCH($F1142&amp;$R1142,AdmittedwithRecentDischarge!$I$28:$I$1527&amp;AdmittedwithRecentDischarge!$M$28:$M$1527,0)))),"",INDEX(AdmittedwithRecentDischarge!$I$28:$W$1527, (MATCH($F1142&amp;$R1142,AdmittedwithRecentDischarge!$I$28:$I$1527&amp;AdmittedwithRecentDischarge!$M$28:$M$1527,0)),9))</f>
        <v>0</v>
      </c>
      <c r="U1142" s="191">
        <f t="array" ref="U1142">IF(ISNA(INDEX(AdmittedwithRecentDischarge!$I$28:$W$1527, (MATCH($F1142&amp;$R1142,AdmittedwithRecentDischarge!$I$28:$I$1527&amp;AdmittedwithRecentDischarge!$M$28:$M$1527,0)))),"",INDEX(AdmittedwithRecentDischarge!$I$28:$W$1527, (MATCH($F1142&amp;$R1142,AdmittedwithRecentDischarge!$I$28:$I$1527&amp;AdmittedwithRecentDischarge!$M$28:$M$1527,0)),11))</f>
        <v>0</v>
      </c>
      <c r="V1142" s="191">
        <f t="array" ref="V1142">IF(ISNA(INDEX(AdmittedwithRecentDischarge!$I$28:$W$1527, (MATCH($F1142&amp;$R1142,AdmittedwithRecentDischarge!$I$28:$I$1527&amp;AdmittedwithRecentDischarge!$M$28:$M$1527,0)))),"",INDEX(AdmittedwithRecentDischarge!$I$28:$W$1527, (MATCH($F1142&amp;$R1142,AdmittedwithRecentDischarge!$I$28:$I$1527&amp;AdmittedwithRecentDischarge!$M$28:$M$1527,0)),15))</f>
        <v>0</v>
      </c>
      <c r="W1142" s="228" t="b">
        <f t="shared" si="113"/>
        <v>0</v>
      </c>
      <c r="X1142" s="224" t="str">
        <f t="array" ref="X1142">IF(ISNA(VLOOKUP($F1142, AdmittedwithRecentDischarge!$I$28:$I$1527,1,FALSE)),"",MAX(IF((AdmittedwithRecentDischarge!$I$28:$I$1527=$F1142)*(AdmittedwithRecentDischarge!$K$28:$K$1527&lt;=TransferLog!$J1142),AdmittedwithRecentDischarge!$K$28:$K$1527)))</f>
        <v/>
      </c>
      <c r="Y1142" s="224" t="b">
        <f t="shared" si="114"/>
        <v>0</v>
      </c>
      <c r="Z1142" s="208"/>
      <c r="AA1142" s="207" t="str">
        <f t="shared" si="111"/>
        <v/>
      </c>
      <c r="AB1142" s="212" t="b">
        <f t="shared" si="115"/>
        <v>0</v>
      </c>
      <c r="AC1142" s="213">
        <f t="shared" si="112"/>
        <v>0</v>
      </c>
      <c r="AD1142" s="298"/>
      <c r="AE1142" s="299"/>
      <c r="AF1142" s="21">
        <f t="shared" si="117"/>
        <v>0</v>
      </c>
    </row>
    <row r="1143" spans="1:32" s="21" customFormat="1" ht="16.5" customHeight="1">
      <c r="A1143" s="22"/>
      <c r="B1143" s="22"/>
      <c r="C1143" s="22"/>
      <c r="D1143" s="115">
        <f t="shared" si="116"/>
        <v>1123</v>
      </c>
      <c r="E1143" s="248" t="str">
        <f t="array" ref="E1143">IF($F1143&lt;&gt;"",INDEX(DropDownLists!$K$10:$K$2516,MATCH($F1143,DropDownLists!$L$10:$L$2516,0)),"")</f>
        <v/>
      </c>
      <c r="F1143" s="116"/>
      <c r="G1143" s="118"/>
      <c r="I1143" s="144"/>
      <c r="J1143" s="141"/>
      <c r="K1143" s="145"/>
      <c r="L1143" s="146"/>
      <c r="M1143" s="195" t="str">
        <f t="array" ref="M1143">IF($L1143&lt;&gt;"",INDEX(DropDownLists!$H$10:$H$2516,MATCH($L1143,DropDownLists!$I$10:$I$2516,0)),"")</f>
        <v/>
      </c>
      <c r="N1143" s="148"/>
      <c r="O1143" s="148"/>
      <c r="P1143" s="146"/>
      <c r="Q1143" s="148" t="s">
        <v>190</v>
      </c>
      <c r="R1143" s="119" t="str">
        <f t="array" ref="R1143">IF(ISNA(VLOOKUP($F1143, AdmittedwithRecentDischarge!$I$28:$I$1527,1,FALSE)),"",MAX(IF((AdmittedwithRecentDischarge!$I$28:$I$1527=$F1143)*(AdmittedwithRecentDischarge!$M$28:$M$1527&lt;=TransferLog!$J1143),AdmittedwithRecentDischarge!$M$28:$M$1527)))</f>
        <v/>
      </c>
      <c r="S1143" s="120" t="str">
        <f t="array" ref="S1143">IF(ISNA(INDEX(AdmittedwithRecentDischarge!$AH$28:$AH$1527,MATCH($F1143&amp;$R1143,AdmittedwithRecentDischarge!$I$28:$I$1527&amp;AdmittedwithRecentDischarge!$M$28:$M$1527,0))),"", IF($R1143&lt;&gt;"",INDEX(AdmittedwithRecentDischarge!$AH$28:$AH$1527,MATCH($F1143&amp;$R1143,AdmittedwithRecentDischarge!$I$28:$I$1527&amp;AdmittedwithRecentDischarge!$M$28:$M$1527,0)),""))</f>
        <v/>
      </c>
      <c r="T1143" s="190">
        <f t="array" ref="T1143">IF(ISNA(INDEX(AdmittedwithRecentDischarge!$I$28:$W$1527, (MATCH($F1143&amp;$R1143,AdmittedwithRecentDischarge!$I$28:$I$1527&amp;AdmittedwithRecentDischarge!$M$28:$M$1527,0)))),"",INDEX(AdmittedwithRecentDischarge!$I$28:$W$1527, (MATCH($F1143&amp;$R1143,AdmittedwithRecentDischarge!$I$28:$I$1527&amp;AdmittedwithRecentDischarge!$M$28:$M$1527,0)),9))</f>
        <v>0</v>
      </c>
      <c r="U1143" s="191">
        <f t="array" ref="U1143">IF(ISNA(INDEX(AdmittedwithRecentDischarge!$I$28:$W$1527, (MATCH($F1143&amp;$R1143,AdmittedwithRecentDischarge!$I$28:$I$1527&amp;AdmittedwithRecentDischarge!$M$28:$M$1527,0)))),"",INDEX(AdmittedwithRecentDischarge!$I$28:$W$1527, (MATCH($F1143&amp;$R1143,AdmittedwithRecentDischarge!$I$28:$I$1527&amp;AdmittedwithRecentDischarge!$M$28:$M$1527,0)),11))</f>
        <v>0</v>
      </c>
      <c r="V1143" s="191">
        <f t="array" ref="V1143">IF(ISNA(INDEX(AdmittedwithRecentDischarge!$I$28:$W$1527, (MATCH($F1143&amp;$R1143,AdmittedwithRecentDischarge!$I$28:$I$1527&amp;AdmittedwithRecentDischarge!$M$28:$M$1527,0)))),"",INDEX(AdmittedwithRecentDischarge!$I$28:$W$1527, (MATCH($F1143&amp;$R1143,AdmittedwithRecentDischarge!$I$28:$I$1527&amp;AdmittedwithRecentDischarge!$M$28:$M$1527,0)),15))</f>
        <v>0</v>
      </c>
      <c r="W1143" s="228" t="b">
        <f t="shared" si="113"/>
        <v>0</v>
      </c>
      <c r="X1143" s="224" t="str">
        <f t="array" ref="X1143">IF(ISNA(VLOOKUP($F1143, AdmittedwithRecentDischarge!$I$28:$I$1527,1,FALSE)),"",MAX(IF((AdmittedwithRecentDischarge!$I$28:$I$1527=$F1143)*(AdmittedwithRecentDischarge!$K$28:$K$1527&lt;=TransferLog!$J1143),AdmittedwithRecentDischarge!$K$28:$K$1527)))</f>
        <v/>
      </c>
      <c r="Y1143" s="224" t="b">
        <f t="shared" si="114"/>
        <v>0</v>
      </c>
      <c r="Z1143" s="208"/>
      <c r="AA1143" s="207" t="str">
        <f t="shared" si="111"/>
        <v/>
      </c>
      <c r="AB1143" s="212" t="b">
        <f t="shared" si="115"/>
        <v>0</v>
      </c>
      <c r="AC1143" s="213">
        <f t="shared" si="112"/>
        <v>0</v>
      </c>
      <c r="AD1143" s="298"/>
      <c r="AE1143" s="299"/>
      <c r="AF1143" s="21">
        <f t="shared" si="117"/>
        <v>0</v>
      </c>
    </row>
    <row r="1144" spans="1:32" s="21" customFormat="1" ht="16.5" customHeight="1">
      <c r="A1144" s="22"/>
      <c r="B1144" s="22"/>
      <c r="C1144" s="22"/>
      <c r="D1144" s="115">
        <f t="shared" si="116"/>
        <v>1124</v>
      </c>
      <c r="E1144" s="248" t="str">
        <f t="array" ref="E1144">IF($F1144&lt;&gt;"",INDEX(DropDownLists!$K$10:$K$2516,MATCH($F1144,DropDownLists!$L$10:$L$2516,0)),"")</f>
        <v/>
      </c>
      <c r="F1144" s="116"/>
      <c r="G1144" s="118"/>
      <c r="I1144" s="144"/>
      <c r="J1144" s="141"/>
      <c r="K1144" s="145"/>
      <c r="L1144" s="146"/>
      <c r="M1144" s="195" t="str">
        <f t="array" ref="M1144">IF($L1144&lt;&gt;"",INDEX(DropDownLists!$H$10:$H$2516,MATCH($L1144,DropDownLists!$I$10:$I$2516,0)),"")</f>
        <v/>
      </c>
      <c r="N1144" s="148"/>
      <c r="O1144" s="148"/>
      <c r="P1144" s="146"/>
      <c r="Q1144" s="148" t="s">
        <v>190</v>
      </c>
      <c r="R1144" s="119" t="str">
        <f t="array" ref="R1144">IF(ISNA(VLOOKUP($F1144, AdmittedwithRecentDischarge!$I$28:$I$1527,1,FALSE)),"",MAX(IF((AdmittedwithRecentDischarge!$I$28:$I$1527=$F1144)*(AdmittedwithRecentDischarge!$M$28:$M$1527&lt;=TransferLog!$J1144),AdmittedwithRecentDischarge!$M$28:$M$1527)))</f>
        <v/>
      </c>
      <c r="S1144" s="120" t="str">
        <f t="array" ref="S1144">IF(ISNA(INDEX(AdmittedwithRecentDischarge!$AH$28:$AH$1527,MATCH($F1144&amp;$R1144,AdmittedwithRecentDischarge!$I$28:$I$1527&amp;AdmittedwithRecentDischarge!$M$28:$M$1527,0))),"", IF($R1144&lt;&gt;"",INDEX(AdmittedwithRecentDischarge!$AH$28:$AH$1527,MATCH($F1144&amp;$R1144,AdmittedwithRecentDischarge!$I$28:$I$1527&amp;AdmittedwithRecentDischarge!$M$28:$M$1527,0)),""))</f>
        <v/>
      </c>
      <c r="T1144" s="190">
        <f t="array" ref="T1144">IF(ISNA(INDEX(AdmittedwithRecentDischarge!$I$28:$W$1527, (MATCH($F1144&amp;$R1144,AdmittedwithRecentDischarge!$I$28:$I$1527&amp;AdmittedwithRecentDischarge!$M$28:$M$1527,0)))),"",INDEX(AdmittedwithRecentDischarge!$I$28:$W$1527, (MATCH($F1144&amp;$R1144,AdmittedwithRecentDischarge!$I$28:$I$1527&amp;AdmittedwithRecentDischarge!$M$28:$M$1527,0)),9))</f>
        <v>0</v>
      </c>
      <c r="U1144" s="191">
        <f t="array" ref="U1144">IF(ISNA(INDEX(AdmittedwithRecentDischarge!$I$28:$W$1527, (MATCH($F1144&amp;$R1144,AdmittedwithRecentDischarge!$I$28:$I$1527&amp;AdmittedwithRecentDischarge!$M$28:$M$1527,0)))),"",INDEX(AdmittedwithRecentDischarge!$I$28:$W$1527, (MATCH($F1144&amp;$R1144,AdmittedwithRecentDischarge!$I$28:$I$1527&amp;AdmittedwithRecentDischarge!$M$28:$M$1527,0)),11))</f>
        <v>0</v>
      </c>
      <c r="V1144" s="191">
        <f t="array" ref="V1144">IF(ISNA(INDEX(AdmittedwithRecentDischarge!$I$28:$W$1527, (MATCH($F1144&amp;$R1144,AdmittedwithRecentDischarge!$I$28:$I$1527&amp;AdmittedwithRecentDischarge!$M$28:$M$1527,0)))),"",INDEX(AdmittedwithRecentDischarge!$I$28:$W$1527, (MATCH($F1144&amp;$R1144,AdmittedwithRecentDischarge!$I$28:$I$1527&amp;AdmittedwithRecentDischarge!$M$28:$M$1527,0)),15))</f>
        <v>0</v>
      </c>
      <c r="W1144" s="228" t="b">
        <f t="shared" si="113"/>
        <v>0</v>
      </c>
      <c r="X1144" s="224" t="str">
        <f t="array" ref="X1144">IF(ISNA(VLOOKUP($F1144, AdmittedwithRecentDischarge!$I$28:$I$1527,1,FALSE)),"",MAX(IF((AdmittedwithRecentDischarge!$I$28:$I$1527=$F1144)*(AdmittedwithRecentDischarge!$K$28:$K$1527&lt;=TransferLog!$J1144),AdmittedwithRecentDischarge!$K$28:$K$1527)))</f>
        <v/>
      </c>
      <c r="Y1144" s="224" t="b">
        <f t="shared" si="114"/>
        <v>0</v>
      </c>
      <c r="Z1144" s="208"/>
      <c r="AA1144" s="207" t="str">
        <f t="shared" si="111"/>
        <v/>
      </c>
      <c r="AB1144" s="212" t="b">
        <f t="shared" si="115"/>
        <v>0</v>
      </c>
      <c r="AC1144" s="213">
        <f t="shared" si="112"/>
        <v>0</v>
      </c>
      <c r="AD1144" s="298"/>
      <c r="AE1144" s="299"/>
      <c r="AF1144" s="21">
        <f t="shared" si="117"/>
        <v>0</v>
      </c>
    </row>
    <row r="1145" spans="1:32" s="21" customFormat="1" ht="16.5" customHeight="1">
      <c r="A1145" s="22"/>
      <c r="B1145" s="22"/>
      <c r="C1145" s="22"/>
      <c r="D1145" s="115">
        <f t="shared" si="116"/>
        <v>1125</v>
      </c>
      <c r="E1145" s="248" t="str">
        <f t="array" ref="E1145">IF($F1145&lt;&gt;"",INDEX(DropDownLists!$K$10:$K$2516,MATCH($F1145,DropDownLists!$L$10:$L$2516,0)),"")</f>
        <v/>
      </c>
      <c r="F1145" s="116"/>
      <c r="G1145" s="118"/>
      <c r="I1145" s="144"/>
      <c r="J1145" s="141"/>
      <c r="K1145" s="145"/>
      <c r="L1145" s="146"/>
      <c r="M1145" s="195" t="str">
        <f t="array" ref="M1145">IF($L1145&lt;&gt;"",INDEX(DropDownLists!$H$10:$H$2516,MATCH($L1145,DropDownLists!$I$10:$I$2516,0)),"")</f>
        <v/>
      </c>
      <c r="N1145" s="148"/>
      <c r="O1145" s="148"/>
      <c r="P1145" s="146"/>
      <c r="Q1145" s="148" t="s">
        <v>190</v>
      </c>
      <c r="R1145" s="119" t="str">
        <f t="array" ref="R1145">IF(ISNA(VLOOKUP($F1145, AdmittedwithRecentDischarge!$I$28:$I$1527,1,FALSE)),"",MAX(IF((AdmittedwithRecentDischarge!$I$28:$I$1527=$F1145)*(AdmittedwithRecentDischarge!$M$28:$M$1527&lt;=TransferLog!$J1145),AdmittedwithRecentDischarge!$M$28:$M$1527)))</f>
        <v/>
      </c>
      <c r="S1145" s="120" t="str">
        <f t="array" ref="S1145">IF(ISNA(INDEX(AdmittedwithRecentDischarge!$AH$28:$AH$1527,MATCH($F1145&amp;$R1145,AdmittedwithRecentDischarge!$I$28:$I$1527&amp;AdmittedwithRecentDischarge!$M$28:$M$1527,0))),"", IF($R1145&lt;&gt;"",INDEX(AdmittedwithRecentDischarge!$AH$28:$AH$1527,MATCH($F1145&amp;$R1145,AdmittedwithRecentDischarge!$I$28:$I$1527&amp;AdmittedwithRecentDischarge!$M$28:$M$1527,0)),""))</f>
        <v/>
      </c>
      <c r="T1145" s="190">
        <f t="array" ref="T1145">IF(ISNA(INDEX(AdmittedwithRecentDischarge!$I$28:$W$1527, (MATCH($F1145&amp;$R1145,AdmittedwithRecentDischarge!$I$28:$I$1527&amp;AdmittedwithRecentDischarge!$M$28:$M$1527,0)))),"",INDEX(AdmittedwithRecentDischarge!$I$28:$W$1527, (MATCH($F1145&amp;$R1145,AdmittedwithRecentDischarge!$I$28:$I$1527&amp;AdmittedwithRecentDischarge!$M$28:$M$1527,0)),9))</f>
        <v>0</v>
      </c>
      <c r="U1145" s="191">
        <f t="array" ref="U1145">IF(ISNA(INDEX(AdmittedwithRecentDischarge!$I$28:$W$1527, (MATCH($F1145&amp;$R1145,AdmittedwithRecentDischarge!$I$28:$I$1527&amp;AdmittedwithRecentDischarge!$M$28:$M$1527,0)))),"",INDEX(AdmittedwithRecentDischarge!$I$28:$W$1527, (MATCH($F1145&amp;$R1145,AdmittedwithRecentDischarge!$I$28:$I$1527&amp;AdmittedwithRecentDischarge!$M$28:$M$1527,0)),11))</f>
        <v>0</v>
      </c>
      <c r="V1145" s="191">
        <f t="array" ref="V1145">IF(ISNA(INDEX(AdmittedwithRecentDischarge!$I$28:$W$1527, (MATCH($F1145&amp;$R1145,AdmittedwithRecentDischarge!$I$28:$I$1527&amp;AdmittedwithRecentDischarge!$M$28:$M$1527,0)))),"",INDEX(AdmittedwithRecentDischarge!$I$28:$W$1527, (MATCH($F1145&amp;$R1145,AdmittedwithRecentDischarge!$I$28:$I$1527&amp;AdmittedwithRecentDischarge!$M$28:$M$1527,0)),15))</f>
        <v>0</v>
      </c>
      <c r="W1145" s="228" t="b">
        <f t="shared" si="113"/>
        <v>0</v>
      </c>
      <c r="X1145" s="224" t="str">
        <f t="array" ref="X1145">IF(ISNA(VLOOKUP($F1145, AdmittedwithRecentDischarge!$I$28:$I$1527,1,FALSE)),"",MAX(IF((AdmittedwithRecentDischarge!$I$28:$I$1527=$F1145)*(AdmittedwithRecentDischarge!$K$28:$K$1527&lt;=TransferLog!$J1145),AdmittedwithRecentDischarge!$K$28:$K$1527)))</f>
        <v/>
      </c>
      <c r="Y1145" s="224" t="b">
        <f t="shared" si="114"/>
        <v>0</v>
      </c>
      <c r="Z1145" s="208"/>
      <c r="AA1145" s="207" t="str">
        <f t="shared" si="111"/>
        <v/>
      </c>
      <c r="AB1145" s="212" t="b">
        <f t="shared" si="115"/>
        <v>0</v>
      </c>
      <c r="AC1145" s="213">
        <f t="shared" si="112"/>
        <v>0</v>
      </c>
      <c r="AD1145" s="298"/>
      <c r="AE1145" s="299"/>
      <c r="AF1145" s="21">
        <f t="shared" si="117"/>
        <v>0</v>
      </c>
    </row>
    <row r="1146" spans="1:32" s="21" customFormat="1" ht="16.5" customHeight="1">
      <c r="A1146" s="22"/>
      <c r="B1146" s="22"/>
      <c r="C1146" s="22"/>
      <c r="D1146" s="115">
        <f t="shared" si="116"/>
        <v>1126</v>
      </c>
      <c r="E1146" s="248" t="str">
        <f t="array" ref="E1146">IF($F1146&lt;&gt;"",INDEX(DropDownLists!$K$10:$K$2516,MATCH($F1146,DropDownLists!$L$10:$L$2516,0)),"")</f>
        <v/>
      </c>
      <c r="F1146" s="116"/>
      <c r="G1146" s="118"/>
      <c r="I1146" s="144"/>
      <c r="J1146" s="141"/>
      <c r="K1146" s="145"/>
      <c r="L1146" s="146"/>
      <c r="M1146" s="195" t="str">
        <f t="array" ref="M1146">IF($L1146&lt;&gt;"",INDEX(DropDownLists!$H$10:$H$2516,MATCH($L1146,DropDownLists!$I$10:$I$2516,0)),"")</f>
        <v/>
      </c>
      <c r="N1146" s="148"/>
      <c r="O1146" s="148"/>
      <c r="P1146" s="146"/>
      <c r="Q1146" s="148" t="s">
        <v>190</v>
      </c>
      <c r="R1146" s="119" t="str">
        <f t="array" ref="R1146">IF(ISNA(VLOOKUP($F1146, AdmittedwithRecentDischarge!$I$28:$I$1527,1,FALSE)),"",MAX(IF((AdmittedwithRecentDischarge!$I$28:$I$1527=$F1146)*(AdmittedwithRecentDischarge!$M$28:$M$1527&lt;=TransferLog!$J1146),AdmittedwithRecentDischarge!$M$28:$M$1527)))</f>
        <v/>
      </c>
      <c r="S1146" s="120" t="str">
        <f t="array" ref="S1146">IF(ISNA(INDEX(AdmittedwithRecentDischarge!$AH$28:$AH$1527,MATCH($F1146&amp;$R1146,AdmittedwithRecentDischarge!$I$28:$I$1527&amp;AdmittedwithRecentDischarge!$M$28:$M$1527,0))),"", IF($R1146&lt;&gt;"",INDEX(AdmittedwithRecentDischarge!$AH$28:$AH$1527,MATCH($F1146&amp;$R1146,AdmittedwithRecentDischarge!$I$28:$I$1527&amp;AdmittedwithRecentDischarge!$M$28:$M$1527,0)),""))</f>
        <v/>
      </c>
      <c r="T1146" s="190">
        <f t="array" ref="T1146">IF(ISNA(INDEX(AdmittedwithRecentDischarge!$I$28:$W$1527, (MATCH($F1146&amp;$R1146,AdmittedwithRecentDischarge!$I$28:$I$1527&amp;AdmittedwithRecentDischarge!$M$28:$M$1527,0)))),"",INDEX(AdmittedwithRecentDischarge!$I$28:$W$1527, (MATCH($F1146&amp;$R1146,AdmittedwithRecentDischarge!$I$28:$I$1527&amp;AdmittedwithRecentDischarge!$M$28:$M$1527,0)),9))</f>
        <v>0</v>
      </c>
      <c r="U1146" s="191">
        <f t="array" ref="U1146">IF(ISNA(INDEX(AdmittedwithRecentDischarge!$I$28:$W$1527, (MATCH($F1146&amp;$R1146,AdmittedwithRecentDischarge!$I$28:$I$1527&amp;AdmittedwithRecentDischarge!$M$28:$M$1527,0)))),"",INDEX(AdmittedwithRecentDischarge!$I$28:$W$1527, (MATCH($F1146&amp;$R1146,AdmittedwithRecentDischarge!$I$28:$I$1527&amp;AdmittedwithRecentDischarge!$M$28:$M$1527,0)),11))</f>
        <v>0</v>
      </c>
      <c r="V1146" s="191">
        <f t="array" ref="V1146">IF(ISNA(INDEX(AdmittedwithRecentDischarge!$I$28:$W$1527, (MATCH($F1146&amp;$R1146,AdmittedwithRecentDischarge!$I$28:$I$1527&amp;AdmittedwithRecentDischarge!$M$28:$M$1527,0)))),"",INDEX(AdmittedwithRecentDischarge!$I$28:$W$1527, (MATCH($F1146&amp;$R1146,AdmittedwithRecentDischarge!$I$28:$I$1527&amp;AdmittedwithRecentDischarge!$M$28:$M$1527,0)),15))</f>
        <v>0</v>
      </c>
      <c r="W1146" s="228" t="b">
        <f t="shared" si="113"/>
        <v>0</v>
      </c>
      <c r="X1146" s="224" t="str">
        <f t="array" ref="X1146">IF(ISNA(VLOOKUP($F1146, AdmittedwithRecentDischarge!$I$28:$I$1527,1,FALSE)),"",MAX(IF((AdmittedwithRecentDischarge!$I$28:$I$1527=$F1146)*(AdmittedwithRecentDischarge!$K$28:$K$1527&lt;=TransferLog!$J1146),AdmittedwithRecentDischarge!$K$28:$K$1527)))</f>
        <v/>
      </c>
      <c r="Y1146" s="224" t="b">
        <f t="shared" si="114"/>
        <v>0</v>
      </c>
      <c r="Z1146" s="208"/>
      <c r="AA1146" s="207" t="str">
        <f t="shared" si="111"/>
        <v/>
      </c>
      <c r="AB1146" s="212" t="b">
        <f t="shared" si="115"/>
        <v>0</v>
      </c>
      <c r="AC1146" s="213">
        <f t="shared" si="112"/>
        <v>0</v>
      </c>
      <c r="AD1146" s="298"/>
      <c r="AE1146" s="299"/>
      <c r="AF1146" s="21">
        <f t="shared" si="117"/>
        <v>0</v>
      </c>
    </row>
    <row r="1147" spans="1:32" s="21" customFormat="1" ht="16.5" customHeight="1">
      <c r="A1147" s="22"/>
      <c r="B1147" s="22"/>
      <c r="C1147" s="22"/>
      <c r="D1147" s="115">
        <f t="shared" si="116"/>
        <v>1127</v>
      </c>
      <c r="E1147" s="248" t="str">
        <f t="array" ref="E1147">IF($F1147&lt;&gt;"",INDEX(DropDownLists!$K$10:$K$2516,MATCH($F1147,DropDownLists!$L$10:$L$2516,0)),"")</f>
        <v/>
      </c>
      <c r="F1147" s="116"/>
      <c r="G1147" s="118"/>
      <c r="I1147" s="144"/>
      <c r="J1147" s="141"/>
      <c r="K1147" s="145"/>
      <c r="L1147" s="146"/>
      <c r="M1147" s="195" t="str">
        <f t="array" ref="M1147">IF($L1147&lt;&gt;"",INDEX(DropDownLists!$H$10:$H$2516,MATCH($L1147,DropDownLists!$I$10:$I$2516,0)),"")</f>
        <v/>
      </c>
      <c r="N1147" s="148"/>
      <c r="O1147" s="148"/>
      <c r="P1147" s="146"/>
      <c r="Q1147" s="148" t="s">
        <v>190</v>
      </c>
      <c r="R1147" s="119" t="str">
        <f t="array" ref="R1147">IF(ISNA(VLOOKUP($F1147, AdmittedwithRecentDischarge!$I$28:$I$1527,1,FALSE)),"",MAX(IF((AdmittedwithRecentDischarge!$I$28:$I$1527=$F1147)*(AdmittedwithRecentDischarge!$M$28:$M$1527&lt;=TransferLog!$J1147),AdmittedwithRecentDischarge!$M$28:$M$1527)))</f>
        <v/>
      </c>
      <c r="S1147" s="120" t="str">
        <f t="array" ref="S1147">IF(ISNA(INDEX(AdmittedwithRecentDischarge!$AH$28:$AH$1527,MATCH($F1147&amp;$R1147,AdmittedwithRecentDischarge!$I$28:$I$1527&amp;AdmittedwithRecentDischarge!$M$28:$M$1527,0))),"", IF($R1147&lt;&gt;"",INDEX(AdmittedwithRecentDischarge!$AH$28:$AH$1527,MATCH($F1147&amp;$R1147,AdmittedwithRecentDischarge!$I$28:$I$1527&amp;AdmittedwithRecentDischarge!$M$28:$M$1527,0)),""))</f>
        <v/>
      </c>
      <c r="T1147" s="190">
        <f t="array" ref="T1147">IF(ISNA(INDEX(AdmittedwithRecentDischarge!$I$28:$W$1527, (MATCH($F1147&amp;$R1147,AdmittedwithRecentDischarge!$I$28:$I$1527&amp;AdmittedwithRecentDischarge!$M$28:$M$1527,0)))),"",INDEX(AdmittedwithRecentDischarge!$I$28:$W$1527, (MATCH($F1147&amp;$R1147,AdmittedwithRecentDischarge!$I$28:$I$1527&amp;AdmittedwithRecentDischarge!$M$28:$M$1527,0)),9))</f>
        <v>0</v>
      </c>
      <c r="U1147" s="191">
        <f t="array" ref="U1147">IF(ISNA(INDEX(AdmittedwithRecentDischarge!$I$28:$W$1527, (MATCH($F1147&amp;$R1147,AdmittedwithRecentDischarge!$I$28:$I$1527&amp;AdmittedwithRecentDischarge!$M$28:$M$1527,0)))),"",INDEX(AdmittedwithRecentDischarge!$I$28:$W$1527, (MATCH($F1147&amp;$R1147,AdmittedwithRecentDischarge!$I$28:$I$1527&amp;AdmittedwithRecentDischarge!$M$28:$M$1527,0)),11))</f>
        <v>0</v>
      </c>
      <c r="V1147" s="191">
        <f t="array" ref="V1147">IF(ISNA(INDEX(AdmittedwithRecentDischarge!$I$28:$W$1527, (MATCH($F1147&amp;$R1147,AdmittedwithRecentDischarge!$I$28:$I$1527&amp;AdmittedwithRecentDischarge!$M$28:$M$1527,0)))),"",INDEX(AdmittedwithRecentDischarge!$I$28:$W$1527, (MATCH($F1147&amp;$R1147,AdmittedwithRecentDischarge!$I$28:$I$1527&amp;AdmittedwithRecentDischarge!$M$28:$M$1527,0)),15))</f>
        <v>0</v>
      </c>
      <c r="W1147" s="228" t="b">
        <f t="shared" si="113"/>
        <v>0</v>
      </c>
      <c r="X1147" s="224" t="str">
        <f t="array" ref="X1147">IF(ISNA(VLOOKUP($F1147, AdmittedwithRecentDischarge!$I$28:$I$1527,1,FALSE)),"",MAX(IF((AdmittedwithRecentDischarge!$I$28:$I$1527=$F1147)*(AdmittedwithRecentDischarge!$K$28:$K$1527&lt;=TransferLog!$J1147),AdmittedwithRecentDischarge!$K$28:$K$1527)))</f>
        <v/>
      </c>
      <c r="Y1147" s="224" t="b">
        <f t="shared" si="114"/>
        <v>0</v>
      </c>
      <c r="Z1147" s="208"/>
      <c r="AA1147" s="207" t="str">
        <f t="shared" si="111"/>
        <v/>
      </c>
      <c r="AB1147" s="212" t="b">
        <f t="shared" si="115"/>
        <v>0</v>
      </c>
      <c r="AC1147" s="213">
        <f t="shared" si="112"/>
        <v>0</v>
      </c>
      <c r="AD1147" s="298"/>
      <c r="AE1147" s="299"/>
      <c r="AF1147" s="21">
        <f t="shared" si="117"/>
        <v>0</v>
      </c>
    </row>
    <row r="1148" spans="1:32" s="21" customFormat="1" ht="16.5" customHeight="1">
      <c r="A1148" s="22"/>
      <c r="B1148" s="22"/>
      <c r="C1148" s="22"/>
      <c r="D1148" s="115">
        <f t="shared" si="116"/>
        <v>1128</v>
      </c>
      <c r="E1148" s="248" t="str">
        <f t="array" ref="E1148">IF($F1148&lt;&gt;"",INDEX(DropDownLists!$K$10:$K$2516,MATCH($F1148,DropDownLists!$L$10:$L$2516,0)),"")</f>
        <v/>
      </c>
      <c r="F1148" s="116"/>
      <c r="G1148" s="118"/>
      <c r="I1148" s="144"/>
      <c r="J1148" s="141"/>
      <c r="K1148" s="145"/>
      <c r="L1148" s="146"/>
      <c r="M1148" s="195" t="str">
        <f t="array" ref="M1148">IF($L1148&lt;&gt;"",INDEX(DropDownLists!$H$10:$H$2516,MATCH($L1148,DropDownLists!$I$10:$I$2516,0)),"")</f>
        <v/>
      </c>
      <c r="N1148" s="148"/>
      <c r="O1148" s="148"/>
      <c r="P1148" s="146"/>
      <c r="Q1148" s="148" t="s">
        <v>190</v>
      </c>
      <c r="R1148" s="119" t="str">
        <f t="array" ref="R1148">IF(ISNA(VLOOKUP($F1148, AdmittedwithRecentDischarge!$I$28:$I$1527,1,FALSE)),"",MAX(IF((AdmittedwithRecentDischarge!$I$28:$I$1527=$F1148)*(AdmittedwithRecentDischarge!$M$28:$M$1527&lt;=TransferLog!$J1148),AdmittedwithRecentDischarge!$M$28:$M$1527)))</f>
        <v/>
      </c>
      <c r="S1148" s="120" t="str">
        <f t="array" ref="S1148">IF(ISNA(INDEX(AdmittedwithRecentDischarge!$AH$28:$AH$1527,MATCH($F1148&amp;$R1148,AdmittedwithRecentDischarge!$I$28:$I$1527&amp;AdmittedwithRecentDischarge!$M$28:$M$1527,0))),"", IF($R1148&lt;&gt;"",INDEX(AdmittedwithRecentDischarge!$AH$28:$AH$1527,MATCH($F1148&amp;$R1148,AdmittedwithRecentDischarge!$I$28:$I$1527&amp;AdmittedwithRecentDischarge!$M$28:$M$1527,0)),""))</f>
        <v/>
      </c>
      <c r="T1148" s="190">
        <f t="array" ref="T1148">IF(ISNA(INDEX(AdmittedwithRecentDischarge!$I$28:$W$1527, (MATCH($F1148&amp;$R1148,AdmittedwithRecentDischarge!$I$28:$I$1527&amp;AdmittedwithRecentDischarge!$M$28:$M$1527,0)))),"",INDEX(AdmittedwithRecentDischarge!$I$28:$W$1527, (MATCH($F1148&amp;$R1148,AdmittedwithRecentDischarge!$I$28:$I$1527&amp;AdmittedwithRecentDischarge!$M$28:$M$1527,0)),9))</f>
        <v>0</v>
      </c>
      <c r="U1148" s="191">
        <f t="array" ref="U1148">IF(ISNA(INDEX(AdmittedwithRecentDischarge!$I$28:$W$1527, (MATCH($F1148&amp;$R1148,AdmittedwithRecentDischarge!$I$28:$I$1527&amp;AdmittedwithRecentDischarge!$M$28:$M$1527,0)))),"",INDEX(AdmittedwithRecentDischarge!$I$28:$W$1527, (MATCH($F1148&amp;$R1148,AdmittedwithRecentDischarge!$I$28:$I$1527&amp;AdmittedwithRecentDischarge!$M$28:$M$1527,0)),11))</f>
        <v>0</v>
      </c>
      <c r="V1148" s="191">
        <f t="array" ref="V1148">IF(ISNA(INDEX(AdmittedwithRecentDischarge!$I$28:$W$1527, (MATCH($F1148&amp;$R1148,AdmittedwithRecentDischarge!$I$28:$I$1527&amp;AdmittedwithRecentDischarge!$M$28:$M$1527,0)))),"",INDEX(AdmittedwithRecentDischarge!$I$28:$W$1527, (MATCH($F1148&amp;$R1148,AdmittedwithRecentDischarge!$I$28:$I$1527&amp;AdmittedwithRecentDischarge!$M$28:$M$1527,0)),15))</f>
        <v>0</v>
      </c>
      <c r="W1148" s="228" t="b">
        <f t="shared" si="113"/>
        <v>0</v>
      </c>
      <c r="X1148" s="224" t="str">
        <f t="array" ref="X1148">IF(ISNA(VLOOKUP($F1148, AdmittedwithRecentDischarge!$I$28:$I$1527,1,FALSE)),"",MAX(IF((AdmittedwithRecentDischarge!$I$28:$I$1527=$F1148)*(AdmittedwithRecentDischarge!$K$28:$K$1527&lt;=TransferLog!$J1148),AdmittedwithRecentDischarge!$K$28:$K$1527)))</f>
        <v/>
      </c>
      <c r="Y1148" s="224" t="b">
        <f t="shared" si="114"/>
        <v>0</v>
      </c>
      <c r="Z1148" s="208"/>
      <c r="AA1148" s="207" t="str">
        <f t="shared" si="111"/>
        <v/>
      </c>
      <c r="AB1148" s="212" t="b">
        <f t="shared" si="115"/>
        <v>0</v>
      </c>
      <c r="AC1148" s="213">
        <f t="shared" si="112"/>
        <v>0</v>
      </c>
      <c r="AD1148" s="298"/>
      <c r="AE1148" s="299"/>
      <c r="AF1148" s="21">
        <f t="shared" si="117"/>
        <v>0</v>
      </c>
    </row>
    <row r="1149" spans="1:32" s="21" customFormat="1" ht="16.5" customHeight="1">
      <c r="A1149" s="22"/>
      <c r="B1149" s="22"/>
      <c r="C1149" s="22"/>
      <c r="D1149" s="115">
        <f t="shared" si="116"/>
        <v>1129</v>
      </c>
      <c r="E1149" s="248" t="str">
        <f t="array" ref="E1149">IF($F1149&lt;&gt;"",INDEX(DropDownLists!$K$10:$K$2516,MATCH($F1149,DropDownLists!$L$10:$L$2516,0)),"")</f>
        <v/>
      </c>
      <c r="F1149" s="116"/>
      <c r="G1149" s="118"/>
      <c r="I1149" s="144"/>
      <c r="J1149" s="141"/>
      <c r="K1149" s="145"/>
      <c r="L1149" s="146"/>
      <c r="M1149" s="195" t="str">
        <f t="array" ref="M1149">IF($L1149&lt;&gt;"",INDEX(DropDownLists!$H$10:$H$2516,MATCH($L1149,DropDownLists!$I$10:$I$2516,0)),"")</f>
        <v/>
      </c>
      <c r="N1149" s="148"/>
      <c r="O1149" s="148"/>
      <c r="P1149" s="146"/>
      <c r="Q1149" s="148" t="s">
        <v>190</v>
      </c>
      <c r="R1149" s="119" t="str">
        <f t="array" ref="R1149">IF(ISNA(VLOOKUP($F1149, AdmittedwithRecentDischarge!$I$28:$I$1527,1,FALSE)),"",MAX(IF((AdmittedwithRecentDischarge!$I$28:$I$1527=$F1149)*(AdmittedwithRecentDischarge!$M$28:$M$1527&lt;=TransferLog!$J1149),AdmittedwithRecentDischarge!$M$28:$M$1527)))</f>
        <v/>
      </c>
      <c r="S1149" s="120" t="str">
        <f t="array" ref="S1149">IF(ISNA(INDEX(AdmittedwithRecentDischarge!$AH$28:$AH$1527,MATCH($F1149&amp;$R1149,AdmittedwithRecentDischarge!$I$28:$I$1527&amp;AdmittedwithRecentDischarge!$M$28:$M$1527,0))),"", IF($R1149&lt;&gt;"",INDEX(AdmittedwithRecentDischarge!$AH$28:$AH$1527,MATCH($F1149&amp;$R1149,AdmittedwithRecentDischarge!$I$28:$I$1527&amp;AdmittedwithRecentDischarge!$M$28:$M$1527,0)),""))</f>
        <v/>
      </c>
      <c r="T1149" s="190">
        <f t="array" ref="T1149">IF(ISNA(INDEX(AdmittedwithRecentDischarge!$I$28:$W$1527, (MATCH($F1149&amp;$R1149,AdmittedwithRecentDischarge!$I$28:$I$1527&amp;AdmittedwithRecentDischarge!$M$28:$M$1527,0)))),"",INDEX(AdmittedwithRecentDischarge!$I$28:$W$1527, (MATCH($F1149&amp;$R1149,AdmittedwithRecentDischarge!$I$28:$I$1527&amp;AdmittedwithRecentDischarge!$M$28:$M$1527,0)),9))</f>
        <v>0</v>
      </c>
      <c r="U1149" s="191">
        <f t="array" ref="U1149">IF(ISNA(INDEX(AdmittedwithRecentDischarge!$I$28:$W$1527, (MATCH($F1149&amp;$R1149,AdmittedwithRecentDischarge!$I$28:$I$1527&amp;AdmittedwithRecentDischarge!$M$28:$M$1527,0)))),"",INDEX(AdmittedwithRecentDischarge!$I$28:$W$1527, (MATCH($F1149&amp;$R1149,AdmittedwithRecentDischarge!$I$28:$I$1527&amp;AdmittedwithRecentDischarge!$M$28:$M$1527,0)),11))</f>
        <v>0</v>
      </c>
      <c r="V1149" s="191">
        <f t="array" ref="V1149">IF(ISNA(INDEX(AdmittedwithRecentDischarge!$I$28:$W$1527, (MATCH($F1149&amp;$R1149,AdmittedwithRecentDischarge!$I$28:$I$1527&amp;AdmittedwithRecentDischarge!$M$28:$M$1527,0)))),"",INDEX(AdmittedwithRecentDischarge!$I$28:$W$1527, (MATCH($F1149&amp;$R1149,AdmittedwithRecentDischarge!$I$28:$I$1527&amp;AdmittedwithRecentDischarge!$M$28:$M$1527,0)),15))</f>
        <v>0</v>
      </c>
      <c r="W1149" s="228" t="b">
        <f t="shared" si="113"/>
        <v>0</v>
      </c>
      <c r="X1149" s="224" t="str">
        <f t="array" ref="X1149">IF(ISNA(VLOOKUP($F1149, AdmittedwithRecentDischarge!$I$28:$I$1527,1,FALSE)),"",MAX(IF((AdmittedwithRecentDischarge!$I$28:$I$1527=$F1149)*(AdmittedwithRecentDischarge!$K$28:$K$1527&lt;=TransferLog!$J1149),AdmittedwithRecentDischarge!$K$28:$K$1527)))</f>
        <v/>
      </c>
      <c r="Y1149" s="224" t="b">
        <f t="shared" si="114"/>
        <v>0</v>
      </c>
      <c r="Z1149" s="208"/>
      <c r="AA1149" s="207" t="str">
        <f t="shared" si="111"/>
        <v/>
      </c>
      <c r="AB1149" s="212" t="b">
        <f t="shared" si="115"/>
        <v>0</v>
      </c>
      <c r="AC1149" s="213">
        <f t="shared" si="112"/>
        <v>0</v>
      </c>
      <c r="AD1149" s="298"/>
      <c r="AE1149" s="299"/>
      <c r="AF1149" s="21">
        <f t="shared" si="117"/>
        <v>0</v>
      </c>
    </row>
    <row r="1150" spans="1:32" s="21" customFormat="1" ht="16.5" customHeight="1">
      <c r="A1150" s="22"/>
      <c r="B1150" s="22"/>
      <c r="C1150" s="22"/>
      <c r="D1150" s="115">
        <f t="shared" si="116"/>
        <v>1130</v>
      </c>
      <c r="E1150" s="248" t="str">
        <f t="array" ref="E1150">IF($F1150&lt;&gt;"",INDEX(DropDownLists!$K$10:$K$2516,MATCH($F1150,DropDownLists!$L$10:$L$2516,0)),"")</f>
        <v/>
      </c>
      <c r="F1150" s="116"/>
      <c r="G1150" s="118"/>
      <c r="I1150" s="144"/>
      <c r="J1150" s="141"/>
      <c r="K1150" s="145"/>
      <c r="L1150" s="146"/>
      <c r="M1150" s="195" t="str">
        <f t="array" ref="M1150">IF($L1150&lt;&gt;"",INDEX(DropDownLists!$H$10:$H$2516,MATCH($L1150,DropDownLists!$I$10:$I$2516,0)),"")</f>
        <v/>
      </c>
      <c r="N1150" s="148"/>
      <c r="O1150" s="148"/>
      <c r="P1150" s="146"/>
      <c r="Q1150" s="148" t="s">
        <v>190</v>
      </c>
      <c r="R1150" s="119" t="str">
        <f t="array" ref="R1150">IF(ISNA(VLOOKUP($F1150, AdmittedwithRecentDischarge!$I$28:$I$1527,1,FALSE)),"",MAX(IF((AdmittedwithRecentDischarge!$I$28:$I$1527=$F1150)*(AdmittedwithRecentDischarge!$M$28:$M$1527&lt;=TransferLog!$J1150),AdmittedwithRecentDischarge!$M$28:$M$1527)))</f>
        <v/>
      </c>
      <c r="S1150" s="120" t="str">
        <f t="array" ref="S1150">IF(ISNA(INDEX(AdmittedwithRecentDischarge!$AH$28:$AH$1527,MATCH($F1150&amp;$R1150,AdmittedwithRecentDischarge!$I$28:$I$1527&amp;AdmittedwithRecentDischarge!$M$28:$M$1527,0))),"", IF($R1150&lt;&gt;"",INDEX(AdmittedwithRecentDischarge!$AH$28:$AH$1527,MATCH($F1150&amp;$R1150,AdmittedwithRecentDischarge!$I$28:$I$1527&amp;AdmittedwithRecentDischarge!$M$28:$M$1527,0)),""))</f>
        <v/>
      </c>
      <c r="T1150" s="190">
        <f t="array" ref="T1150">IF(ISNA(INDEX(AdmittedwithRecentDischarge!$I$28:$W$1527, (MATCH($F1150&amp;$R1150,AdmittedwithRecentDischarge!$I$28:$I$1527&amp;AdmittedwithRecentDischarge!$M$28:$M$1527,0)))),"",INDEX(AdmittedwithRecentDischarge!$I$28:$W$1527, (MATCH($F1150&amp;$R1150,AdmittedwithRecentDischarge!$I$28:$I$1527&amp;AdmittedwithRecentDischarge!$M$28:$M$1527,0)),9))</f>
        <v>0</v>
      </c>
      <c r="U1150" s="191">
        <f t="array" ref="U1150">IF(ISNA(INDEX(AdmittedwithRecentDischarge!$I$28:$W$1527, (MATCH($F1150&amp;$R1150,AdmittedwithRecentDischarge!$I$28:$I$1527&amp;AdmittedwithRecentDischarge!$M$28:$M$1527,0)))),"",INDEX(AdmittedwithRecentDischarge!$I$28:$W$1527, (MATCH($F1150&amp;$R1150,AdmittedwithRecentDischarge!$I$28:$I$1527&amp;AdmittedwithRecentDischarge!$M$28:$M$1527,0)),11))</f>
        <v>0</v>
      </c>
      <c r="V1150" s="191">
        <f t="array" ref="V1150">IF(ISNA(INDEX(AdmittedwithRecentDischarge!$I$28:$W$1527, (MATCH($F1150&amp;$R1150,AdmittedwithRecentDischarge!$I$28:$I$1527&amp;AdmittedwithRecentDischarge!$M$28:$M$1527,0)))),"",INDEX(AdmittedwithRecentDischarge!$I$28:$W$1527, (MATCH($F1150&amp;$R1150,AdmittedwithRecentDischarge!$I$28:$I$1527&amp;AdmittedwithRecentDischarge!$M$28:$M$1527,0)),15))</f>
        <v>0</v>
      </c>
      <c r="W1150" s="228" t="b">
        <f t="shared" si="113"/>
        <v>0</v>
      </c>
      <c r="X1150" s="224" t="str">
        <f t="array" ref="X1150">IF(ISNA(VLOOKUP($F1150, AdmittedwithRecentDischarge!$I$28:$I$1527,1,FALSE)),"",MAX(IF((AdmittedwithRecentDischarge!$I$28:$I$1527=$F1150)*(AdmittedwithRecentDischarge!$K$28:$K$1527&lt;=TransferLog!$J1150),AdmittedwithRecentDischarge!$K$28:$K$1527)))</f>
        <v/>
      </c>
      <c r="Y1150" s="224" t="b">
        <f t="shared" si="114"/>
        <v>0</v>
      </c>
      <c r="Z1150" s="208"/>
      <c r="AA1150" s="207" t="str">
        <f t="shared" si="111"/>
        <v/>
      </c>
      <c r="AB1150" s="212" t="b">
        <f t="shared" si="115"/>
        <v>0</v>
      </c>
      <c r="AC1150" s="213">
        <f t="shared" si="112"/>
        <v>0</v>
      </c>
      <c r="AD1150" s="298"/>
      <c r="AE1150" s="299"/>
      <c r="AF1150" s="21">
        <f t="shared" si="117"/>
        <v>0</v>
      </c>
    </row>
    <row r="1151" spans="1:32" s="21" customFormat="1" ht="16.5" customHeight="1">
      <c r="A1151" s="22"/>
      <c r="B1151" s="22"/>
      <c r="C1151" s="22"/>
      <c r="D1151" s="115">
        <f t="shared" si="116"/>
        <v>1131</v>
      </c>
      <c r="E1151" s="248" t="str">
        <f t="array" ref="E1151">IF($F1151&lt;&gt;"",INDEX(DropDownLists!$K$10:$K$2516,MATCH($F1151,DropDownLists!$L$10:$L$2516,0)),"")</f>
        <v/>
      </c>
      <c r="F1151" s="116"/>
      <c r="G1151" s="118"/>
      <c r="I1151" s="144"/>
      <c r="J1151" s="141"/>
      <c r="K1151" s="145"/>
      <c r="L1151" s="146"/>
      <c r="M1151" s="195" t="str">
        <f t="array" ref="M1151">IF($L1151&lt;&gt;"",INDEX(DropDownLists!$H$10:$H$2516,MATCH($L1151,DropDownLists!$I$10:$I$2516,0)),"")</f>
        <v/>
      </c>
      <c r="N1151" s="148"/>
      <c r="O1151" s="148"/>
      <c r="P1151" s="146"/>
      <c r="Q1151" s="148" t="s">
        <v>190</v>
      </c>
      <c r="R1151" s="119" t="str">
        <f t="array" ref="R1151">IF(ISNA(VLOOKUP($F1151, AdmittedwithRecentDischarge!$I$28:$I$1527,1,FALSE)),"",MAX(IF((AdmittedwithRecentDischarge!$I$28:$I$1527=$F1151)*(AdmittedwithRecentDischarge!$M$28:$M$1527&lt;=TransferLog!$J1151),AdmittedwithRecentDischarge!$M$28:$M$1527)))</f>
        <v/>
      </c>
      <c r="S1151" s="120" t="str">
        <f t="array" ref="S1151">IF(ISNA(INDEX(AdmittedwithRecentDischarge!$AH$28:$AH$1527,MATCH($F1151&amp;$R1151,AdmittedwithRecentDischarge!$I$28:$I$1527&amp;AdmittedwithRecentDischarge!$M$28:$M$1527,0))),"", IF($R1151&lt;&gt;"",INDEX(AdmittedwithRecentDischarge!$AH$28:$AH$1527,MATCH($F1151&amp;$R1151,AdmittedwithRecentDischarge!$I$28:$I$1527&amp;AdmittedwithRecentDischarge!$M$28:$M$1527,0)),""))</f>
        <v/>
      </c>
      <c r="T1151" s="190">
        <f t="array" ref="T1151">IF(ISNA(INDEX(AdmittedwithRecentDischarge!$I$28:$W$1527, (MATCH($F1151&amp;$R1151,AdmittedwithRecentDischarge!$I$28:$I$1527&amp;AdmittedwithRecentDischarge!$M$28:$M$1527,0)))),"",INDEX(AdmittedwithRecentDischarge!$I$28:$W$1527, (MATCH($F1151&amp;$R1151,AdmittedwithRecentDischarge!$I$28:$I$1527&amp;AdmittedwithRecentDischarge!$M$28:$M$1527,0)),9))</f>
        <v>0</v>
      </c>
      <c r="U1151" s="191">
        <f t="array" ref="U1151">IF(ISNA(INDEX(AdmittedwithRecentDischarge!$I$28:$W$1527, (MATCH($F1151&amp;$R1151,AdmittedwithRecentDischarge!$I$28:$I$1527&amp;AdmittedwithRecentDischarge!$M$28:$M$1527,0)))),"",INDEX(AdmittedwithRecentDischarge!$I$28:$W$1527, (MATCH($F1151&amp;$R1151,AdmittedwithRecentDischarge!$I$28:$I$1527&amp;AdmittedwithRecentDischarge!$M$28:$M$1527,0)),11))</f>
        <v>0</v>
      </c>
      <c r="V1151" s="191">
        <f t="array" ref="V1151">IF(ISNA(INDEX(AdmittedwithRecentDischarge!$I$28:$W$1527, (MATCH($F1151&amp;$R1151,AdmittedwithRecentDischarge!$I$28:$I$1527&amp;AdmittedwithRecentDischarge!$M$28:$M$1527,0)))),"",INDEX(AdmittedwithRecentDischarge!$I$28:$W$1527, (MATCH($F1151&amp;$R1151,AdmittedwithRecentDischarge!$I$28:$I$1527&amp;AdmittedwithRecentDischarge!$M$28:$M$1527,0)),15))</f>
        <v>0</v>
      </c>
      <c r="W1151" s="228" t="b">
        <f t="shared" si="113"/>
        <v>0</v>
      </c>
      <c r="X1151" s="224" t="str">
        <f t="array" ref="X1151">IF(ISNA(VLOOKUP($F1151, AdmittedwithRecentDischarge!$I$28:$I$1527,1,FALSE)),"",MAX(IF((AdmittedwithRecentDischarge!$I$28:$I$1527=$F1151)*(AdmittedwithRecentDischarge!$K$28:$K$1527&lt;=TransferLog!$J1151),AdmittedwithRecentDischarge!$K$28:$K$1527)))</f>
        <v/>
      </c>
      <c r="Y1151" s="224" t="b">
        <f t="shared" si="114"/>
        <v>0</v>
      </c>
      <c r="Z1151" s="208"/>
      <c r="AA1151" s="207" t="str">
        <f t="shared" si="111"/>
        <v/>
      </c>
      <c r="AB1151" s="212" t="b">
        <f t="shared" si="115"/>
        <v>0</v>
      </c>
      <c r="AC1151" s="213">
        <f t="shared" si="112"/>
        <v>0</v>
      </c>
      <c r="AD1151" s="298"/>
      <c r="AE1151" s="299"/>
      <c r="AF1151" s="21">
        <f t="shared" si="117"/>
        <v>0</v>
      </c>
    </row>
    <row r="1152" spans="1:32" s="21" customFormat="1" ht="16.5" customHeight="1">
      <c r="A1152" s="22"/>
      <c r="B1152" s="22"/>
      <c r="C1152" s="22"/>
      <c r="D1152" s="115">
        <f t="shared" ref="D1152:D1183" si="118">ROW()-20</f>
        <v>1132</v>
      </c>
      <c r="E1152" s="248" t="str">
        <f t="array" ref="E1152">IF($F1152&lt;&gt;"",INDEX(DropDownLists!$K$10:$K$2516,MATCH($F1152,DropDownLists!$L$10:$L$2516,0)),"")</f>
        <v/>
      </c>
      <c r="F1152" s="116"/>
      <c r="G1152" s="118"/>
      <c r="I1152" s="144"/>
      <c r="J1152" s="141"/>
      <c r="K1152" s="145"/>
      <c r="L1152" s="146"/>
      <c r="M1152" s="195" t="str">
        <f t="array" ref="M1152">IF($L1152&lt;&gt;"",INDEX(DropDownLists!$H$10:$H$2516,MATCH($L1152,DropDownLists!$I$10:$I$2516,0)),"")</f>
        <v/>
      </c>
      <c r="N1152" s="148"/>
      <c r="O1152" s="148"/>
      <c r="P1152" s="146"/>
      <c r="Q1152" s="148" t="s">
        <v>190</v>
      </c>
      <c r="R1152" s="119" t="str">
        <f t="array" ref="R1152">IF(ISNA(VLOOKUP($F1152, AdmittedwithRecentDischarge!$I$28:$I$1527,1,FALSE)),"",MAX(IF((AdmittedwithRecentDischarge!$I$28:$I$1527=$F1152)*(AdmittedwithRecentDischarge!$M$28:$M$1527&lt;=TransferLog!$J1152),AdmittedwithRecentDischarge!$M$28:$M$1527)))</f>
        <v/>
      </c>
      <c r="S1152" s="120" t="str">
        <f t="array" ref="S1152">IF(ISNA(INDEX(AdmittedwithRecentDischarge!$AH$28:$AH$1527,MATCH($F1152&amp;$R1152,AdmittedwithRecentDischarge!$I$28:$I$1527&amp;AdmittedwithRecentDischarge!$M$28:$M$1527,0))),"", IF($R1152&lt;&gt;"",INDEX(AdmittedwithRecentDischarge!$AH$28:$AH$1527,MATCH($F1152&amp;$R1152,AdmittedwithRecentDischarge!$I$28:$I$1527&amp;AdmittedwithRecentDischarge!$M$28:$M$1527,0)),""))</f>
        <v/>
      </c>
      <c r="T1152" s="190">
        <f t="array" ref="T1152">IF(ISNA(INDEX(AdmittedwithRecentDischarge!$I$28:$W$1527, (MATCH($F1152&amp;$R1152,AdmittedwithRecentDischarge!$I$28:$I$1527&amp;AdmittedwithRecentDischarge!$M$28:$M$1527,0)))),"",INDEX(AdmittedwithRecentDischarge!$I$28:$W$1527, (MATCH($F1152&amp;$R1152,AdmittedwithRecentDischarge!$I$28:$I$1527&amp;AdmittedwithRecentDischarge!$M$28:$M$1527,0)),9))</f>
        <v>0</v>
      </c>
      <c r="U1152" s="191">
        <f t="array" ref="U1152">IF(ISNA(INDEX(AdmittedwithRecentDischarge!$I$28:$W$1527, (MATCH($F1152&amp;$R1152,AdmittedwithRecentDischarge!$I$28:$I$1527&amp;AdmittedwithRecentDischarge!$M$28:$M$1527,0)))),"",INDEX(AdmittedwithRecentDischarge!$I$28:$W$1527, (MATCH($F1152&amp;$R1152,AdmittedwithRecentDischarge!$I$28:$I$1527&amp;AdmittedwithRecentDischarge!$M$28:$M$1527,0)),11))</f>
        <v>0</v>
      </c>
      <c r="V1152" s="191">
        <f t="array" ref="V1152">IF(ISNA(INDEX(AdmittedwithRecentDischarge!$I$28:$W$1527, (MATCH($F1152&amp;$R1152,AdmittedwithRecentDischarge!$I$28:$I$1527&amp;AdmittedwithRecentDischarge!$M$28:$M$1527,0)))),"",INDEX(AdmittedwithRecentDischarge!$I$28:$W$1527, (MATCH($F1152&amp;$R1152,AdmittedwithRecentDischarge!$I$28:$I$1527&amp;AdmittedwithRecentDischarge!$M$28:$M$1527,0)),15))</f>
        <v>0</v>
      </c>
      <c r="W1152" s="228" t="b">
        <f t="shared" si="113"/>
        <v>0</v>
      </c>
      <c r="X1152" s="224" t="str">
        <f t="array" ref="X1152">IF(ISNA(VLOOKUP($F1152, AdmittedwithRecentDischarge!$I$28:$I$1527,1,FALSE)),"",MAX(IF((AdmittedwithRecentDischarge!$I$28:$I$1527=$F1152)*(AdmittedwithRecentDischarge!$K$28:$K$1527&lt;=TransferLog!$J1152),AdmittedwithRecentDischarge!$K$28:$K$1527)))</f>
        <v/>
      </c>
      <c r="Y1152" s="224" t="b">
        <f t="shared" si="114"/>
        <v>0</v>
      </c>
      <c r="Z1152" s="208"/>
      <c r="AA1152" s="207" t="str">
        <f t="shared" si="111"/>
        <v/>
      </c>
      <c r="AB1152" s="212" t="b">
        <f t="shared" si="115"/>
        <v>0</v>
      </c>
      <c r="AC1152" s="213">
        <f t="shared" si="112"/>
        <v>0</v>
      </c>
      <c r="AD1152" s="298"/>
      <c r="AE1152" s="299"/>
      <c r="AF1152" s="21">
        <f t="shared" ref="AF1152:AF1183" si="119">IF(OR(($P1152="Admitted, inpatient"), ($P1152="Admitted, status uncertain")),1,0)</f>
        <v>0</v>
      </c>
    </row>
    <row r="1153" spans="1:32" s="21" customFormat="1" ht="16.5" customHeight="1">
      <c r="A1153" s="22"/>
      <c r="B1153" s="22"/>
      <c r="C1153" s="22"/>
      <c r="D1153" s="115">
        <f t="shared" si="118"/>
        <v>1133</v>
      </c>
      <c r="E1153" s="248" t="str">
        <f t="array" ref="E1153">IF($F1153&lt;&gt;"",INDEX(DropDownLists!$K$10:$K$2516,MATCH($F1153,DropDownLists!$L$10:$L$2516,0)),"")</f>
        <v/>
      </c>
      <c r="F1153" s="116"/>
      <c r="G1153" s="118"/>
      <c r="I1153" s="144"/>
      <c r="J1153" s="141"/>
      <c r="K1153" s="145"/>
      <c r="L1153" s="146"/>
      <c r="M1153" s="195" t="str">
        <f t="array" ref="M1153">IF($L1153&lt;&gt;"",INDEX(DropDownLists!$H$10:$H$2516,MATCH($L1153,DropDownLists!$I$10:$I$2516,0)),"")</f>
        <v/>
      </c>
      <c r="N1153" s="148"/>
      <c r="O1153" s="148"/>
      <c r="P1153" s="146"/>
      <c r="Q1153" s="148" t="s">
        <v>190</v>
      </c>
      <c r="R1153" s="119" t="str">
        <f t="array" ref="R1153">IF(ISNA(VLOOKUP($F1153, AdmittedwithRecentDischarge!$I$28:$I$1527,1,FALSE)),"",MAX(IF((AdmittedwithRecentDischarge!$I$28:$I$1527=$F1153)*(AdmittedwithRecentDischarge!$M$28:$M$1527&lt;=TransferLog!$J1153),AdmittedwithRecentDischarge!$M$28:$M$1527)))</f>
        <v/>
      </c>
      <c r="S1153" s="120" t="str">
        <f t="array" ref="S1153">IF(ISNA(INDEX(AdmittedwithRecentDischarge!$AH$28:$AH$1527,MATCH($F1153&amp;$R1153,AdmittedwithRecentDischarge!$I$28:$I$1527&amp;AdmittedwithRecentDischarge!$M$28:$M$1527,0))),"", IF($R1153&lt;&gt;"",INDEX(AdmittedwithRecentDischarge!$AH$28:$AH$1527,MATCH($F1153&amp;$R1153,AdmittedwithRecentDischarge!$I$28:$I$1527&amp;AdmittedwithRecentDischarge!$M$28:$M$1527,0)),""))</f>
        <v/>
      </c>
      <c r="T1153" s="190">
        <f t="array" ref="T1153">IF(ISNA(INDEX(AdmittedwithRecentDischarge!$I$28:$W$1527, (MATCH($F1153&amp;$R1153,AdmittedwithRecentDischarge!$I$28:$I$1527&amp;AdmittedwithRecentDischarge!$M$28:$M$1527,0)))),"",INDEX(AdmittedwithRecentDischarge!$I$28:$W$1527, (MATCH($F1153&amp;$R1153,AdmittedwithRecentDischarge!$I$28:$I$1527&amp;AdmittedwithRecentDischarge!$M$28:$M$1527,0)),9))</f>
        <v>0</v>
      </c>
      <c r="U1153" s="191">
        <f t="array" ref="U1153">IF(ISNA(INDEX(AdmittedwithRecentDischarge!$I$28:$W$1527, (MATCH($F1153&amp;$R1153,AdmittedwithRecentDischarge!$I$28:$I$1527&amp;AdmittedwithRecentDischarge!$M$28:$M$1527,0)))),"",INDEX(AdmittedwithRecentDischarge!$I$28:$W$1527, (MATCH($F1153&amp;$R1153,AdmittedwithRecentDischarge!$I$28:$I$1527&amp;AdmittedwithRecentDischarge!$M$28:$M$1527,0)),11))</f>
        <v>0</v>
      </c>
      <c r="V1153" s="191">
        <f t="array" ref="V1153">IF(ISNA(INDEX(AdmittedwithRecentDischarge!$I$28:$W$1527, (MATCH($F1153&amp;$R1153,AdmittedwithRecentDischarge!$I$28:$I$1527&amp;AdmittedwithRecentDischarge!$M$28:$M$1527,0)))),"",INDEX(AdmittedwithRecentDischarge!$I$28:$W$1527, (MATCH($F1153&amp;$R1153,AdmittedwithRecentDischarge!$I$28:$I$1527&amp;AdmittedwithRecentDischarge!$M$28:$M$1527,0)),15))</f>
        <v>0</v>
      </c>
      <c r="W1153" s="228" t="b">
        <f t="shared" si="113"/>
        <v>0</v>
      </c>
      <c r="X1153" s="224" t="str">
        <f t="array" ref="X1153">IF(ISNA(VLOOKUP($F1153, AdmittedwithRecentDischarge!$I$28:$I$1527,1,FALSE)),"",MAX(IF((AdmittedwithRecentDischarge!$I$28:$I$1527=$F1153)*(AdmittedwithRecentDischarge!$K$28:$K$1527&lt;=TransferLog!$J1153),AdmittedwithRecentDischarge!$K$28:$K$1527)))</f>
        <v/>
      </c>
      <c r="Y1153" s="224" t="b">
        <f t="shared" si="114"/>
        <v>0</v>
      </c>
      <c r="Z1153" s="208"/>
      <c r="AA1153" s="207" t="str">
        <f t="shared" si="111"/>
        <v/>
      </c>
      <c r="AB1153" s="212" t="b">
        <f t="shared" si="115"/>
        <v>0</v>
      </c>
      <c r="AC1153" s="213">
        <f t="shared" si="112"/>
        <v>0</v>
      </c>
      <c r="AD1153" s="298"/>
      <c r="AE1153" s="299"/>
      <c r="AF1153" s="21">
        <f t="shared" si="119"/>
        <v>0</v>
      </c>
    </row>
    <row r="1154" spans="1:32" s="21" customFormat="1" ht="16.5" customHeight="1">
      <c r="A1154" s="22"/>
      <c r="B1154" s="22"/>
      <c r="C1154" s="22"/>
      <c r="D1154" s="115">
        <f t="shared" si="118"/>
        <v>1134</v>
      </c>
      <c r="E1154" s="248" t="str">
        <f t="array" ref="E1154">IF($F1154&lt;&gt;"",INDEX(DropDownLists!$K$10:$K$2516,MATCH($F1154,DropDownLists!$L$10:$L$2516,0)),"")</f>
        <v/>
      </c>
      <c r="F1154" s="116"/>
      <c r="G1154" s="118"/>
      <c r="I1154" s="144"/>
      <c r="J1154" s="141"/>
      <c r="K1154" s="145"/>
      <c r="L1154" s="146"/>
      <c r="M1154" s="195" t="str">
        <f t="array" ref="M1154">IF($L1154&lt;&gt;"",INDEX(DropDownLists!$H$10:$H$2516,MATCH($L1154,DropDownLists!$I$10:$I$2516,0)),"")</f>
        <v/>
      </c>
      <c r="N1154" s="148"/>
      <c r="O1154" s="148"/>
      <c r="P1154" s="146"/>
      <c r="Q1154" s="148" t="s">
        <v>190</v>
      </c>
      <c r="R1154" s="119" t="str">
        <f t="array" ref="R1154">IF(ISNA(VLOOKUP($F1154, AdmittedwithRecentDischarge!$I$28:$I$1527,1,FALSE)),"",MAX(IF((AdmittedwithRecentDischarge!$I$28:$I$1527=$F1154)*(AdmittedwithRecentDischarge!$M$28:$M$1527&lt;=TransferLog!$J1154),AdmittedwithRecentDischarge!$M$28:$M$1527)))</f>
        <v/>
      </c>
      <c r="S1154" s="120" t="str">
        <f t="array" ref="S1154">IF(ISNA(INDEX(AdmittedwithRecentDischarge!$AH$28:$AH$1527,MATCH($F1154&amp;$R1154,AdmittedwithRecentDischarge!$I$28:$I$1527&amp;AdmittedwithRecentDischarge!$M$28:$M$1527,0))),"", IF($R1154&lt;&gt;"",INDEX(AdmittedwithRecentDischarge!$AH$28:$AH$1527,MATCH($F1154&amp;$R1154,AdmittedwithRecentDischarge!$I$28:$I$1527&amp;AdmittedwithRecentDischarge!$M$28:$M$1527,0)),""))</f>
        <v/>
      </c>
      <c r="T1154" s="190">
        <f t="array" ref="T1154">IF(ISNA(INDEX(AdmittedwithRecentDischarge!$I$28:$W$1527, (MATCH($F1154&amp;$R1154,AdmittedwithRecentDischarge!$I$28:$I$1527&amp;AdmittedwithRecentDischarge!$M$28:$M$1527,0)))),"",INDEX(AdmittedwithRecentDischarge!$I$28:$W$1527, (MATCH($F1154&amp;$R1154,AdmittedwithRecentDischarge!$I$28:$I$1527&amp;AdmittedwithRecentDischarge!$M$28:$M$1527,0)),9))</f>
        <v>0</v>
      </c>
      <c r="U1154" s="191">
        <f t="array" ref="U1154">IF(ISNA(INDEX(AdmittedwithRecentDischarge!$I$28:$W$1527, (MATCH($F1154&amp;$R1154,AdmittedwithRecentDischarge!$I$28:$I$1527&amp;AdmittedwithRecentDischarge!$M$28:$M$1527,0)))),"",INDEX(AdmittedwithRecentDischarge!$I$28:$W$1527, (MATCH($F1154&amp;$R1154,AdmittedwithRecentDischarge!$I$28:$I$1527&amp;AdmittedwithRecentDischarge!$M$28:$M$1527,0)),11))</f>
        <v>0</v>
      </c>
      <c r="V1154" s="191">
        <f t="array" ref="V1154">IF(ISNA(INDEX(AdmittedwithRecentDischarge!$I$28:$W$1527, (MATCH($F1154&amp;$R1154,AdmittedwithRecentDischarge!$I$28:$I$1527&amp;AdmittedwithRecentDischarge!$M$28:$M$1527,0)))),"",INDEX(AdmittedwithRecentDischarge!$I$28:$W$1527, (MATCH($F1154&amp;$R1154,AdmittedwithRecentDischarge!$I$28:$I$1527&amp;AdmittedwithRecentDischarge!$M$28:$M$1527,0)),15))</f>
        <v>0</v>
      </c>
      <c r="W1154" s="228" t="b">
        <f t="shared" si="113"/>
        <v>0</v>
      </c>
      <c r="X1154" s="224" t="str">
        <f t="array" ref="X1154">IF(ISNA(VLOOKUP($F1154, AdmittedwithRecentDischarge!$I$28:$I$1527,1,FALSE)),"",MAX(IF((AdmittedwithRecentDischarge!$I$28:$I$1527=$F1154)*(AdmittedwithRecentDischarge!$K$28:$K$1527&lt;=TransferLog!$J1154),AdmittedwithRecentDischarge!$K$28:$K$1527)))</f>
        <v/>
      </c>
      <c r="Y1154" s="224" t="b">
        <f t="shared" si="114"/>
        <v>0</v>
      </c>
      <c r="Z1154" s="208"/>
      <c r="AA1154" s="207" t="str">
        <f t="shared" si="111"/>
        <v/>
      </c>
      <c r="AB1154" s="212" t="b">
        <f t="shared" si="115"/>
        <v>0</v>
      </c>
      <c r="AC1154" s="213">
        <f t="shared" si="112"/>
        <v>0</v>
      </c>
      <c r="AD1154" s="298"/>
      <c r="AE1154" s="299"/>
      <c r="AF1154" s="21">
        <f t="shared" si="119"/>
        <v>0</v>
      </c>
    </row>
    <row r="1155" spans="1:32" s="21" customFormat="1" ht="16.5" customHeight="1">
      <c r="A1155" s="22"/>
      <c r="B1155" s="22"/>
      <c r="C1155" s="22"/>
      <c r="D1155" s="115">
        <f t="shared" si="118"/>
        <v>1135</v>
      </c>
      <c r="E1155" s="248" t="str">
        <f t="array" ref="E1155">IF($F1155&lt;&gt;"",INDEX(DropDownLists!$K$10:$K$2516,MATCH($F1155,DropDownLists!$L$10:$L$2516,0)),"")</f>
        <v/>
      </c>
      <c r="F1155" s="116"/>
      <c r="G1155" s="118"/>
      <c r="I1155" s="144"/>
      <c r="J1155" s="141"/>
      <c r="K1155" s="145"/>
      <c r="L1155" s="146"/>
      <c r="M1155" s="195" t="str">
        <f t="array" ref="M1155">IF($L1155&lt;&gt;"",INDEX(DropDownLists!$H$10:$H$2516,MATCH($L1155,DropDownLists!$I$10:$I$2516,0)),"")</f>
        <v/>
      </c>
      <c r="N1155" s="148"/>
      <c r="O1155" s="148"/>
      <c r="P1155" s="146"/>
      <c r="Q1155" s="148" t="s">
        <v>190</v>
      </c>
      <c r="R1155" s="119" t="str">
        <f t="array" ref="R1155">IF(ISNA(VLOOKUP($F1155, AdmittedwithRecentDischarge!$I$28:$I$1527,1,FALSE)),"",MAX(IF((AdmittedwithRecentDischarge!$I$28:$I$1527=$F1155)*(AdmittedwithRecentDischarge!$M$28:$M$1527&lt;=TransferLog!$J1155),AdmittedwithRecentDischarge!$M$28:$M$1527)))</f>
        <v/>
      </c>
      <c r="S1155" s="120" t="str">
        <f t="array" ref="S1155">IF(ISNA(INDEX(AdmittedwithRecentDischarge!$AH$28:$AH$1527,MATCH($F1155&amp;$R1155,AdmittedwithRecentDischarge!$I$28:$I$1527&amp;AdmittedwithRecentDischarge!$M$28:$M$1527,0))),"", IF($R1155&lt;&gt;"",INDEX(AdmittedwithRecentDischarge!$AH$28:$AH$1527,MATCH($F1155&amp;$R1155,AdmittedwithRecentDischarge!$I$28:$I$1527&amp;AdmittedwithRecentDischarge!$M$28:$M$1527,0)),""))</f>
        <v/>
      </c>
      <c r="T1155" s="190">
        <f t="array" ref="T1155">IF(ISNA(INDEX(AdmittedwithRecentDischarge!$I$28:$W$1527, (MATCH($F1155&amp;$R1155,AdmittedwithRecentDischarge!$I$28:$I$1527&amp;AdmittedwithRecentDischarge!$M$28:$M$1527,0)))),"",INDEX(AdmittedwithRecentDischarge!$I$28:$W$1527, (MATCH($F1155&amp;$R1155,AdmittedwithRecentDischarge!$I$28:$I$1527&amp;AdmittedwithRecentDischarge!$M$28:$M$1527,0)),9))</f>
        <v>0</v>
      </c>
      <c r="U1155" s="191">
        <f t="array" ref="U1155">IF(ISNA(INDEX(AdmittedwithRecentDischarge!$I$28:$W$1527, (MATCH($F1155&amp;$R1155,AdmittedwithRecentDischarge!$I$28:$I$1527&amp;AdmittedwithRecentDischarge!$M$28:$M$1527,0)))),"",INDEX(AdmittedwithRecentDischarge!$I$28:$W$1527, (MATCH($F1155&amp;$R1155,AdmittedwithRecentDischarge!$I$28:$I$1527&amp;AdmittedwithRecentDischarge!$M$28:$M$1527,0)),11))</f>
        <v>0</v>
      </c>
      <c r="V1155" s="191">
        <f t="array" ref="V1155">IF(ISNA(INDEX(AdmittedwithRecentDischarge!$I$28:$W$1527, (MATCH($F1155&amp;$R1155,AdmittedwithRecentDischarge!$I$28:$I$1527&amp;AdmittedwithRecentDischarge!$M$28:$M$1527,0)))),"",INDEX(AdmittedwithRecentDischarge!$I$28:$W$1527, (MATCH($F1155&amp;$R1155,AdmittedwithRecentDischarge!$I$28:$I$1527&amp;AdmittedwithRecentDischarge!$M$28:$M$1527,0)),15))</f>
        <v>0</v>
      </c>
      <c r="W1155" s="228" t="b">
        <f t="shared" si="113"/>
        <v>0</v>
      </c>
      <c r="X1155" s="224" t="str">
        <f t="array" ref="X1155">IF(ISNA(VLOOKUP($F1155, AdmittedwithRecentDischarge!$I$28:$I$1527,1,FALSE)),"",MAX(IF((AdmittedwithRecentDischarge!$I$28:$I$1527=$F1155)*(AdmittedwithRecentDischarge!$K$28:$K$1527&lt;=TransferLog!$J1155),AdmittedwithRecentDischarge!$K$28:$K$1527)))</f>
        <v/>
      </c>
      <c r="Y1155" s="224" t="b">
        <f t="shared" si="114"/>
        <v>0</v>
      </c>
      <c r="Z1155" s="208"/>
      <c r="AA1155" s="207" t="str">
        <f t="shared" si="111"/>
        <v/>
      </c>
      <c r="AB1155" s="212" t="b">
        <f t="shared" si="115"/>
        <v>0</v>
      </c>
      <c r="AC1155" s="213">
        <f t="shared" si="112"/>
        <v>0</v>
      </c>
      <c r="AD1155" s="298"/>
      <c r="AE1155" s="299"/>
      <c r="AF1155" s="21">
        <f t="shared" si="119"/>
        <v>0</v>
      </c>
    </row>
    <row r="1156" spans="1:32" s="21" customFormat="1" ht="16.5" customHeight="1">
      <c r="A1156" s="22"/>
      <c r="B1156" s="22"/>
      <c r="C1156" s="22"/>
      <c r="D1156" s="115">
        <f t="shared" si="118"/>
        <v>1136</v>
      </c>
      <c r="E1156" s="248" t="str">
        <f t="array" ref="E1156">IF($F1156&lt;&gt;"",INDEX(DropDownLists!$K$10:$K$2516,MATCH($F1156,DropDownLists!$L$10:$L$2516,0)),"")</f>
        <v/>
      </c>
      <c r="F1156" s="116"/>
      <c r="G1156" s="118"/>
      <c r="I1156" s="144"/>
      <c r="J1156" s="141"/>
      <c r="K1156" s="145"/>
      <c r="L1156" s="146"/>
      <c r="M1156" s="195" t="str">
        <f t="array" ref="M1156">IF($L1156&lt;&gt;"",INDEX(DropDownLists!$H$10:$H$2516,MATCH($L1156,DropDownLists!$I$10:$I$2516,0)),"")</f>
        <v/>
      </c>
      <c r="N1156" s="148"/>
      <c r="O1156" s="148"/>
      <c r="P1156" s="146"/>
      <c r="Q1156" s="148" t="s">
        <v>190</v>
      </c>
      <c r="R1156" s="119" t="str">
        <f t="array" ref="R1156">IF(ISNA(VLOOKUP($F1156, AdmittedwithRecentDischarge!$I$28:$I$1527,1,FALSE)),"",MAX(IF((AdmittedwithRecentDischarge!$I$28:$I$1527=$F1156)*(AdmittedwithRecentDischarge!$M$28:$M$1527&lt;=TransferLog!$J1156),AdmittedwithRecentDischarge!$M$28:$M$1527)))</f>
        <v/>
      </c>
      <c r="S1156" s="120" t="str">
        <f t="array" ref="S1156">IF(ISNA(INDEX(AdmittedwithRecentDischarge!$AH$28:$AH$1527,MATCH($F1156&amp;$R1156,AdmittedwithRecentDischarge!$I$28:$I$1527&amp;AdmittedwithRecentDischarge!$M$28:$M$1527,0))),"", IF($R1156&lt;&gt;"",INDEX(AdmittedwithRecentDischarge!$AH$28:$AH$1527,MATCH($F1156&amp;$R1156,AdmittedwithRecentDischarge!$I$28:$I$1527&amp;AdmittedwithRecentDischarge!$M$28:$M$1527,0)),""))</f>
        <v/>
      </c>
      <c r="T1156" s="190">
        <f t="array" ref="T1156">IF(ISNA(INDEX(AdmittedwithRecentDischarge!$I$28:$W$1527, (MATCH($F1156&amp;$R1156,AdmittedwithRecentDischarge!$I$28:$I$1527&amp;AdmittedwithRecentDischarge!$M$28:$M$1527,0)))),"",INDEX(AdmittedwithRecentDischarge!$I$28:$W$1527, (MATCH($F1156&amp;$R1156,AdmittedwithRecentDischarge!$I$28:$I$1527&amp;AdmittedwithRecentDischarge!$M$28:$M$1527,0)),9))</f>
        <v>0</v>
      </c>
      <c r="U1156" s="191">
        <f t="array" ref="U1156">IF(ISNA(INDEX(AdmittedwithRecentDischarge!$I$28:$W$1527, (MATCH($F1156&amp;$R1156,AdmittedwithRecentDischarge!$I$28:$I$1527&amp;AdmittedwithRecentDischarge!$M$28:$M$1527,0)))),"",INDEX(AdmittedwithRecentDischarge!$I$28:$W$1527, (MATCH($F1156&amp;$R1156,AdmittedwithRecentDischarge!$I$28:$I$1527&amp;AdmittedwithRecentDischarge!$M$28:$M$1527,0)),11))</f>
        <v>0</v>
      </c>
      <c r="V1156" s="191">
        <f t="array" ref="V1156">IF(ISNA(INDEX(AdmittedwithRecentDischarge!$I$28:$W$1527, (MATCH($F1156&amp;$R1156,AdmittedwithRecentDischarge!$I$28:$I$1527&amp;AdmittedwithRecentDischarge!$M$28:$M$1527,0)))),"",INDEX(AdmittedwithRecentDischarge!$I$28:$W$1527, (MATCH($F1156&amp;$R1156,AdmittedwithRecentDischarge!$I$28:$I$1527&amp;AdmittedwithRecentDischarge!$M$28:$M$1527,0)),15))</f>
        <v>0</v>
      </c>
      <c r="W1156" s="228" t="b">
        <f t="shared" si="113"/>
        <v>0</v>
      </c>
      <c r="X1156" s="224" t="str">
        <f t="array" ref="X1156">IF(ISNA(VLOOKUP($F1156, AdmittedwithRecentDischarge!$I$28:$I$1527,1,FALSE)),"",MAX(IF((AdmittedwithRecentDischarge!$I$28:$I$1527=$F1156)*(AdmittedwithRecentDischarge!$K$28:$K$1527&lt;=TransferLog!$J1156),AdmittedwithRecentDischarge!$K$28:$K$1527)))</f>
        <v/>
      </c>
      <c r="Y1156" s="224" t="b">
        <f t="shared" si="114"/>
        <v>0</v>
      </c>
      <c r="Z1156" s="208"/>
      <c r="AA1156" s="207" t="str">
        <f t="shared" si="111"/>
        <v/>
      </c>
      <c r="AB1156" s="212" t="b">
        <f t="shared" si="115"/>
        <v>0</v>
      </c>
      <c r="AC1156" s="213">
        <f t="shared" si="112"/>
        <v>0</v>
      </c>
      <c r="AD1156" s="298"/>
      <c r="AE1156" s="299"/>
      <c r="AF1156" s="21">
        <f t="shared" si="119"/>
        <v>0</v>
      </c>
    </row>
    <row r="1157" spans="1:32" s="21" customFormat="1" ht="16.5" customHeight="1">
      <c r="A1157" s="22"/>
      <c r="B1157" s="22"/>
      <c r="C1157" s="22"/>
      <c r="D1157" s="115">
        <f t="shared" si="118"/>
        <v>1137</v>
      </c>
      <c r="E1157" s="248" t="str">
        <f t="array" ref="E1157">IF($F1157&lt;&gt;"",INDEX(DropDownLists!$K$10:$K$2516,MATCH($F1157,DropDownLists!$L$10:$L$2516,0)),"")</f>
        <v/>
      </c>
      <c r="F1157" s="116"/>
      <c r="G1157" s="118"/>
      <c r="I1157" s="144"/>
      <c r="J1157" s="141"/>
      <c r="K1157" s="145"/>
      <c r="L1157" s="146"/>
      <c r="M1157" s="195" t="str">
        <f t="array" ref="M1157">IF($L1157&lt;&gt;"",INDEX(DropDownLists!$H$10:$H$2516,MATCH($L1157,DropDownLists!$I$10:$I$2516,0)),"")</f>
        <v/>
      </c>
      <c r="N1157" s="148"/>
      <c r="O1157" s="148"/>
      <c r="P1157" s="146"/>
      <c r="Q1157" s="148" t="s">
        <v>190</v>
      </c>
      <c r="R1157" s="119" t="str">
        <f t="array" ref="R1157">IF(ISNA(VLOOKUP($F1157, AdmittedwithRecentDischarge!$I$28:$I$1527,1,FALSE)),"",MAX(IF((AdmittedwithRecentDischarge!$I$28:$I$1527=$F1157)*(AdmittedwithRecentDischarge!$M$28:$M$1527&lt;=TransferLog!$J1157),AdmittedwithRecentDischarge!$M$28:$M$1527)))</f>
        <v/>
      </c>
      <c r="S1157" s="120" t="str">
        <f t="array" ref="S1157">IF(ISNA(INDEX(AdmittedwithRecentDischarge!$AH$28:$AH$1527,MATCH($F1157&amp;$R1157,AdmittedwithRecentDischarge!$I$28:$I$1527&amp;AdmittedwithRecentDischarge!$M$28:$M$1527,0))),"", IF($R1157&lt;&gt;"",INDEX(AdmittedwithRecentDischarge!$AH$28:$AH$1527,MATCH($F1157&amp;$R1157,AdmittedwithRecentDischarge!$I$28:$I$1527&amp;AdmittedwithRecentDischarge!$M$28:$M$1527,0)),""))</f>
        <v/>
      </c>
      <c r="T1157" s="190">
        <f t="array" ref="T1157">IF(ISNA(INDEX(AdmittedwithRecentDischarge!$I$28:$W$1527, (MATCH($F1157&amp;$R1157,AdmittedwithRecentDischarge!$I$28:$I$1527&amp;AdmittedwithRecentDischarge!$M$28:$M$1527,0)))),"",INDEX(AdmittedwithRecentDischarge!$I$28:$W$1527, (MATCH($F1157&amp;$R1157,AdmittedwithRecentDischarge!$I$28:$I$1527&amp;AdmittedwithRecentDischarge!$M$28:$M$1527,0)),9))</f>
        <v>0</v>
      </c>
      <c r="U1157" s="191">
        <f t="array" ref="U1157">IF(ISNA(INDEX(AdmittedwithRecentDischarge!$I$28:$W$1527, (MATCH($F1157&amp;$R1157,AdmittedwithRecentDischarge!$I$28:$I$1527&amp;AdmittedwithRecentDischarge!$M$28:$M$1527,0)))),"",INDEX(AdmittedwithRecentDischarge!$I$28:$W$1527, (MATCH($F1157&amp;$R1157,AdmittedwithRecentDischarge!$I$28:$I$1527&amp;AdmittedwithRecentDischarge!$M$28:$M$1527,0)),11))</f>
        <v>0</v>
      </c>
      <c r="V1157" s="191">
        <f t="array" ref="V1157">IF(ISNA(INDEX(AdmittedwithRecentDischarge!$I$28:$W$1527, (MATCH($F1157&amp;$R1157,AdmittedwithRecentDischarge!$I$28:$I$1527&amp;AdmittedwithRecentDischarge!$M$28:$M$1527,0)))),"",INDEX(AdmittedwithRecentDischarge!$I$28:$W$1527, (MATCH($F1157&amp;$R1157,AdmittedwithRecentDischarge!$I$28:$I$1527&amp;AdmittedwithRecentDischarge!$M$28:$M$1527,0)),15))</f>
        <v>0</v>
      </c>
      <c r="W1157" s="228" t="b">
        <f t="shared" si="113"/>
        <v>0</v>
      </c>
      <c r="X1157" s="224" t="str">
        <f t="array" ref="X1157">IF(ISNA(VLOOKUP($F1157, AdmittedwithRecentDischarge!$I$28:$I$1527,1,FALSE)),"",MAX(IF((AdmittedwithRecentDischarge!$I$28:$I$1527=$F1157)*(AdmittedwithRecentDischarge!$K$28:$K$1527&lt;=TransferLog!$J1157),AdmittedwithRecentDischarge!$K$28:$K$1527)))</f>
        <v/>
      </c>
      <c r="Y1157" s="224" t="b">
        <f t="shared" si="114"/>
        <v>0</v>
      </c>
      <c r="Z1157" s="208"/>
      <c r="AA1157" s="207" t="str">
        <f t="shared" si="111"/>
        <v/>
      </c>
      <c r="AB1157" s="212" t="b">
        <f t="shared" si="115"/>
        <v>0</v>
      </c>
      <c r="AC1157" s="213">
        <f t="shared" si="112"/>
        <v>0</v>
      </c>
      <c r="AD1157" s="298"/>
      <c r="AE1157" s="299"/>
      <c r="AF1157" s="21">
        <f t="shared" si="119"/>
        <v>0</v>
      </c>
    </row>
    <row r="1158" spans="1:32" s="21" customFormat="1" ht="16.5" customHeight="1">
      <c r="A1158" s="22"/>
      <c r="B1158" s="22"/>
      <c r="C1158" s="22"/>
      <c r="D1158" s="115">
        <f t="shared" si="118"/>
        <v>1138</v>
      </c>
      <c r="E1158" s="248" t="str">
        <f t="array" ref="E1158">IF($F1158&lt;&gt;"",INDEX(DropDownLists!$K$10:$K$2516,MATCH($F1158,DropDownLists!$L$10:$L$2516,0)),"")</f>
        <v/>
      </c>
      <c r="F1158" s="116"/>
      <c r="G1158" s="118"/>
      <c r="I1158" s="144"/>
      <c r="J1158" s="141"/>
      <c r="K1158" s="145"/>
      <c r="L1158" s="146"/>
      <c r="M1158" s="195" t="str">
        <f t="array" ref="M1158">IF($L1158&lt;&gt;"",INDEX(DropDownLists!$H$10:$H$2516,MATCH($L1158,DropDownLists!$I$10:$I$2516,0)),"")</f>
        <v/>
      </c>
      <c r="N1158" s="148"/>
      <c r="O1158" s="148"/>
      <c r="P1158" s="146"/>
      <c r="Q1158" s="148" t="s">
        <v>190</v>
      </c>
      <c r="R1158" s="119" t="str">
        <f t="array" ref="R1158">IF(ISNA(VLOOKUP($F1158, AdmittedwithRecentDischarge!$I$28:$I$1527,1,FALSE)),"",MAX(IF((AdmittedwithRecentDischarge!$I$28:$I$1527=$F1158)*(AdmittedwithRecentDischarge!$M$28:$M$1527&lt;=TransferLog!$J1158),AdmittedwithRecentDischarge!$M$28:$M$1527)))</f>
        <v/>
      </c>
      <c r="S1158" s="120" t="str">
        <f t="array" ref="S1158">IF(ISNA(INDEX(AdmittedwithRecentDischarge!$AH$28:$AH$1527,MATCH($F1158&amp;$R1158,AdmittedwithRecentDischarge!$I$28:$I$1527&amp;AdmittedwithRecentDischarge!$M$28:$M$1527,0))),"", IF($R1158&lt;&gt;"",INDEX(AdmittedwithRecentDischarge!$AH$28:$AH$1527,MATCH($F1158&amp;$R1158,AdmittedwithRecentDischarge!$I$28:$I$1527&amp;AdmittedwithRecentDischarge!$M$28:$M$1527,0)),""))</f>
        <v/>
      </c>
      <c r="T1158" s="190">
        <f t="array" ref="T1158">IF(ISNA(INDEX(AdmittedwithRecentDischarge!$I$28:$W$1527, (MATCH($F1158&amp;$R1158,AdmittedwithRecentDischarge!$I$28:$I$1527&amp;AdmittedwithRecentDischarge!$M$28:$M$1527,0)))),"",INDEX(AdmittedwithRecentDischarge!$I$28:$W$1527, (MATCH($F1158&amp;$R1158,AdmittedwithRecentDischarge!$I$28:$I$1527&amp;AdmittedwithRecentDischarge!$M$28:$M$1527,0)),9))</f>
        <v>0</v>
      </c>
      <c r="U1158" s="191">
        <f t="array" ref="U1158">IF(ISNA(INDEX(AdmittedwithRecentDischarge!$I$28:$W$1527, (MATCH($F1158&amp;$R1158,AdmittedwithRecentDischarge!$I$28:$I$1527&amp;AdmittedwithRecentDischarge!$M$28:$M$1527,0)))),"",INDEX(AdmittedwithRecentDischarge!$I$28:$W$1527, (MATCH($F1158&amp;$R1158,AdmittedwithRecentDischarge!$I$28:$I$1527&amp;AdmittedwithRecentDischarge!$M$28:$M$1527,0)),11))</f>
        <v>0</v>
      </c>
      <c r="V1158" s="191">
        <f t="array" ref="V1158">IF(ISNA(INDEX(AdmittedwithRecentDischarge!$I$28:$W$1527, (MATCH($F1158&amp;$R1158,AdmittedwithRecentDischarge!$I$28:$I$1527&amp;AdmittedwithRecentDischarge!$M$28:$M$1527,0)))),"",INDEX(AdmittedwithRecentDischarge!$I$28:$W$1527, (MATCH($F1158&amp;$R1158,AdmittedwithRecentDischarge!$I$28:$I$1527&amp;AdmittedwithRecentDischarge!$M$28:$M$1527,0)),15))</f>
        <v>0</v>
      </c>
      <c r="W1158" s="228" t="b">
        <f t="shared" si="113"/>
        <v>0</v>
      </c>
      <c r="X1158" s="224" t="str">
        <f t="array" ref="X1158">IF(ISNA(VLOOKUP($F1158, AdmittedwithRecentDischarge!$I$28:$I$1527,1,FALSE)),"",MAX(IF((AdmittedwithRecentDischarge!$I$28:$I$1527=$F1158)*(AdmittedwithRecentDischarge!$K$28:$K$1527&lt;=TransferLog!$J1158),AdmittedwithRecentDischarge!$K$28:$K$1527)))</f>
        <v/>
      </c>
      <c r="Y1158" s="224" t="b">
        <f t="shared" si="114"/>
        <v>0</v>
      </c>
      <c r="Z1158" s="208"/>
      <c r="AA1158" s="207" t="str">
        <f t="shared" si="111"/>
        <v/>
      </c>
      <c r="AB1158" s="212" t="b">
        <f t="shared" si="115"/>
        <v>0</v>
      </c>
      <c r="AC1158" s="213">
        <f t="shared" si="112"/>
        <v>0</v>
      </c>
      <c r="AD1158" s="298"/>
      <c r="AE1158" s="299"/>
      <c r="AF1158" s="21">
        <f t="shared" si="119"/>
        <v>0</v>
      </c>
    </row>
    <row r="1159" spans="1:32" s="21" customFormat="1" ht="16.5" customHeight="1">
      <c r="A1159" s="22"/>
      <c r="B1159" s="22"/>
      <c r="C1159" s="22"/>
      <c r="D1159" s="115">
        <f t="shared" si="118"/>
        <v>1139</v>
      </c>
      <c r="E1159" s="248" t="str">
        <f t="array" ref="E1159">IF($F1159&lt;&gt;"",INDEX(DropDownLists!$K$10:$K$2516,MATCH($F1159,DropDownLists!$L$10:$L$2516,0)),"")</f>
        <v/>
      </c>
      <c r="F1159" s="116"/>
      <c r="G1159" s="118"/>
      <c r="I1159" s="144"/>
      <c r="J1159" s="141"/>
      <c r="K1159" s="145"/>
      <c r="L1159" s="146"/>
      <c r="M1159" s="195" t="str">
        <f t="array" ref="M1159">IF($L1159&lt;&gt;"",INDEX(DropDownLists!$H$10:$H$2516,MATCH($L1159,DropDownLists!$I$10:$I$2516,0)),"")</f>
        <v/>
      </c>
      <c r="N1159" s="148"/>
      <c r="O1159" s="148"/>
      <c r="P1159" s="146"/>
      <c r="Q1159" s="148" t="s">
        <v>190</v>
      </c>
      <c r="R1159" s="119" t="str">
        <f t="array" ref="R1159">IF(ISNA(VLOOKUP($F1159, AdmittedwithRecentDischarge!$I$28:$I$1527,1,FALSE)),"",MAX(IF((AdmittedwithRecentDischarge!$I$28:$I$1527=$F1159)*(AdmittedwithRecentDischarge!$M$28:$M$1527&lt;=TransferLog!$J1159),AdmittedwithRecentDischarge!$M$28:$M$1527)))</f>
        <v/>
      </c>
      <c r="S1159" s="120" t="str">
        <f t="array" ref="S1159">IF(ISNA(INDEX(AdmittedwithRecentDischarge!$AH$28:$AH$1527,MATCH($F1159&amp;$R1159,AdmittedwithRecentDischarge!$I$28:$I$1527&amp;AdmittedwithRecentDischarge!$M$28:$M$1527,0))),"", IF($R1159&lt;&gt;"",INDEX(AdmittedwithRecentDischarge!$AH$28:$AH$1527,MATCH($F1159&amp;$R1159,AdmittedwithRecentDischarge!$I$28:$I$1527&amp;AdmittedwithRecentDischarge!$M$28:$M$1527,0)),""))</f>
        <v/>
      </c>
      <c r="T1159" s="190">
        <f t="array" ref="T1159">IF(ISNA(INDEX(AdmittedwithRecentDischarge!$I$28:$W$1527, (MATCH($F1159&amp;$R1159,AdmittedwithRecentDischarge!$I$28:$I$1527&amp;AdmittedwithRecentDischarge!$M$28:$M$1527,0)))),"",INDEX(AdmittedwithRecentDischarge!$I$28:$W$1527, (MATCH($F1159&amp;$R1159,AdmittedwithRecentDischarge!$I$28:$I$1527&amp;AdmittedwithRecentDischarge!$M$28:$M$1527,0)),9))</f>
        <v>0</v>
      </c>
      <c r="U1159" s="191">
        <f t="array" ref="U1159">IF(ISNA(INDEX(AdmittedwithRecentDischarge!$I$28:$W$1527, (MATCH($F1159&amp;$R1159,AdmittedwithRecentDischarge!$I$28:$I$1527&amp;AdmittedwithRecentDischarge!$M$28:$M$1527,0)))),"",INDEX(AdmittedwithRecentDischarge!$I$28:$W$1527, (MATCH($F1159&amp;$R1159,AdmittedwithRecentDischarge!$I$28:$I$1527&amp;AdmittedwithRecentDischarge!$M$28:$M$1527,0)),11))</f>
        <v>0</v>
      </c>
      <c r="V1159" s="191">
        <f t="array" ref="V1159">IF(ISNA(INDEX(AdmittedwithRecentDischarge!$I$28:$W$1527, (MATCH($F1159&amp;$R1159,AdmittedwithRecentDischarge!$I$28:$I$1527&amp;AdmittedwithRecentDischarge!$M$28:$M$1527,0)))),"",INDEX(AdmittedwithRecentDischarge!$I$28:$W$1527, (MATCH($F1159&amp;$R1159,AdmittedwithRecentDischarge!$I$28:$I$1527&amp;AdmittedwithRecentDischarge!$M$28:$M$1527,0)),15))</f>
        <v>0</v>
      </c>
      <c r="W1159" s="228" t="b">
        <f t="shared" si="113"/>
        <v>0</v>
      </c>
      <c r="X1159" s="224" t="str">
        <f t="array" ref="X1159">IF(ISNA(VLOOKUP($F1159, AdmittedwithRecentDischarge!$I$28:$I$1527,1,FALSE)),"",MAX(IF((AdmittedwithRecentDischarge!$I$28:$I$1527=$F1159)*(AdmittedwithRecentDischarge!$K$28:$K$1527&lt;=TransferLog!$J1159),AdmittedwithRecentDischarge!$K$28:$K$1527)))</f>
        <v/>
      </c>
      <c r="Y1159" s="224" t="b">
        <f t="shared" si="114"/>
        <v>0</v>
      </c>
      <c r="Z1159" s="208"/>
      <c r="AA1159" s="207" t="str">
        <f t="shared" si="111"/>
        <v/>
      </c>
      <c r="AB1159" s="212" t="b">
        <f t="shared" si="115"/>
        <v>0</v>
      </c>
      <c r="AC1159" s="213">
        <f t="shared" si="112"/>
        <v>0</v>
      </c>
      <c r="AD1159" s="298"/>
      <c r="AE1159" s="299"/>
      <c r="AF1159" s="21">
        <f t="shared" si="119"/>
        <v>0</v>
      </c>
    </row>
    <row r="1160" spans="1:32" s="21" customFormat="1" ht="16.5" customHeight="1">
      <c r="A1160" s="22"/>
      <c r="B1160" s="22"/>
      <c r="C1160" s="22"/>
      <c r="D1160" s="115">
        <f t="shared" si="118"/>
        <v>1140</v>
      </c>
      <c r="E1160" s="248" t="str">
        <f t="array" ref="E1160">IF($F1160&lt;&gt;"",INDEX(DropDownLists!$K$10:$K$2516,MATCH($F1160,DropDownLists!$L$10:$L$2516,0)),"")</f>
        <v/>
      </c>
      <c r="F1160" s="116"/>
      <c r="G1160" s="118"/>
      <c r="I1160" s="144"/>
      <c r="J1160" s="141"/>
      <c r="K1160" s="145"/>
      <c r="L1160" s="146"/>
      <c r="M1160" s="195" t="str">
        <f t="array" ref="M1160">IF($L1160&lt;&gt;"",INDEX(DropDownLists!$H$10:$H$2516,MATCH($L1160,DropDownLists!$I$10:$I$2516,0)),"")</f>
        <v/>
      </c>
      <c r="N1160" s="148"/>
      <c r="O1160" s="148"/>
      <c r="P1160" s="146"/>
      <c r="Q1160" s="148" t="s">
        <v>190</v>
      </c>
      <c r="R1160" s="119" t="str">
        <f t="array" ref="R1160">IF(ISNA(VLOOKUP($F1160, AdmittedwithRecentDischarge!$I$28:$I$1527,1,FALSE)),"",MAX(IF((AdmittedwithRecentDischarge!$I$28:$I$1527=$F1160)*(AdmittedwithRecentDischarge!$M$28:$M$1527&lt;=TransferLog!$J1160),AdmittedwithRecentDischarge!$M$28:$M$1527)))</f>
        <v/>
      </c>
      <c r="S1160" s="120" t="str">
        <f t="array" ref="S1160">IF(ISNA(INDEX(AdmittedwithRecentDischarge!$AH$28:$AH$1527,MATCH($F1160&amp;$R1160,AdmittedwithRecentDischarge!$I$28:$I$1527&amp;AdmittedwithRecentDischarge!$M$28:$M$1527,0))),"", IF($R1160&lt;&gt;"",INDEX(AdmittedwithRecentDischarge!$AH$28:$AH$1527,MATCH($F1160&amp;$R1160,AdmittedwithRecentDischarge!$I$28:$I$1527&amp;AdmittedwithRecentDischarge!$M$28:$M$1527,0)),""))</f>
        <v/>
      </c>
      <c r="T1160" s="190">
        <f t="array" ref="T1160">IF(ISNA(INDEX(AdmittedwithRecentDischarge!$I$28:$W$1527, (MATCH($F1160&amp;$R1160,AdmittedwithRecentDischarge!$I$28:$I$1527&amp;AdmittedwithRecentDischarge!$M$28:$M$1527,0)))),"",INDEX(AdmittedwithRecentDischarge!$I$28:$W$1527, (MATCH($F1160&amp;$R1160,AdmittedwithRecentDischarge!$I$28:$I$1527&amp;AdmittedwithRecentDischarge!$M$28:$M$1527,0)),9))</f>
        <v>0</v>
      </c>
      <c r="U1160" s="191">
        <f t="array" ref="U1160">IF(ISNA(INDEX(AdmittedwithRecentDischarge!$I$28:$W$1527, (MATCH($F1160&amp;$R1160,AdmittedwithRecentDischarge!$I$28:$I$1527&amp;AdmittedwithRecentDischarge!$M$28:$M$1527,0)))),"",INDEX(AdmittedwithRecentDischarge!$I$28:$W$1527, (MATCH($F1160&amp;$R1160,AdmittedwithRecentDischarge!$I$28:$I$1527&amp;AdmittedwithRecentDischarge!$M$28:$M$1527,0)),11))</f>
        <v>0</v>
      </c>
      <c r="V1160" s="191">
        <f t="array" ref="V1160">IF(ISNA(INDEX(AdmittedwithRecentDischarge!$I$28:$W$1527, (MATCH($F1160&amp;$R1160,AdmittedwithRecentDischarge!$I$28:$I$1527&amp;AdmittedwithRecentDischarge!$M$28:$M$1527,0)))),"",INDEX(AdmittedwithRecentDischarge!$I$28:$W$1527, (MATCH($F1160&amp;$R1160,AdmittedwithRecentDischarge!$I$28:$I$1527&amp;AdmittedwithRecentDischarge!$M$28:$M$1527,0)),15))</f>
        <v>0</v>
      </c>
      <c r="W1160" s="228" t="b">
        <f t="shared" si="113"/>
        <v>0</v>
      </c>
      <c r="X1160" s="224" t="str">
        <f t="array" ref="X1160">IF(ISNA(VLOOKUP($F1160, AdmittedwithRecentDischarge!$I$28:$I$1527,1,FALSE)),"",MAX(IF((AdmittedwithRecentDischarge!$I$28:$I$1527=$F1160)*(AdmittedwithRecentDischarge!$K$28:$K$1527&lt;=TransferLog!$J1160),AdmittedwithRecentDischarge!$K$28:$K$1527)))</f>
        <v/>
      </c>
      <c r="Y1160" s="224" t="b">
        <f t="shared" si="114"/>
        <v>0</v>
      </c>
      <c r="Z1160" s="208"/>
      <c r="AA1160" s="207" t="str">
        <f t="shared" si="111"/>
        <v/>
      </c>
      <c r="AB1160" s="212" t="b">
        <f t="shared" si="115"/>
        <v>0</v>
      </c>
      <c r="AC1160" s="213">
        <f t="shared" si="112"/>
        <v>0</v>
      </c>
      <c r="AD1160" s="298"/>
      <c r="AE1160" s="299"/>
      <c r="AF1160" s="21">
        <f t="shared" si="119"/>
        <v>0</v>
      </c>
    </row>
    <row r="1161" spans="1:32" s="21" customFormat="1" ht="16.5" customHeight="1">
      <c r="A1161" s="22"/>
      <c r="B1161" s="22"/>
      <c r="C1161" s="22"/>
      <c r="D1161" s="115">
        <f t="shared" si="118"/>
        <v>1141</v>
      </c>
      <c r="E1161" s="248" t="str">
        <f t="array" ref="E1161">IF($F1161&lt;&gt;"",INDEX(DropDownLists!$K$10:$K$2516,MATCH($F1161,DropDownLists!$L$10:$L$2516,0)),"")</f>
        <v/>
      </c>
      <c r="F1161" s="116"/>
      <c r="G1161" s="118"/>
      <c r="I1161" s="144"/>
      <c r="J1161" s="141"/>
      <c r="K1161" s="145"/>
      <c r="L1161" s="146"/>
      <c r="M1161" s="195" t="str">
        <f t="array" ref="M1161">IF($L1161&lt;&gt;"",INDEX(DropDownLists!$H$10:$H$2516,MATCH($L1161,DropDownLists!$I$10:$I$2516,0)),"")</f>
        <v/>
      </c>
      <c r="N1161" s="148"/>
      <c r="O1161" s="148"/>
      <c r="P1161" s="146"/>
      <c r="Q1161" s="148" t="s">
        <v>190</v>
      </c>
      <c r="R1161" s="119" t="str">
        <f t="array" ref="R1161">IF(ISNA(VLOOKUP($F1161, AdmittedwithRecentDischarge!$I$28:$I$1527,1,FALSE)),"",MAX(IF((AdmittedwithRecentDischarge!$I$28:$I$1527=$F1161)*(AdmittedwithRecentDischarge!$M$28:$M$1527&lt;=TransferLog!$J1161),AdmittedwithRecentDischarge!$M$28:$M$1527)))</f>
        <v/>
      </c>
      <c r="S1161" s="120" t="str">
        <f t="array" ref="S1161">IF(ISNA(INDEX(AdmittedwithRecentDischarge!$AH$28:$AH$1527,MATCH($F1161&amp;$R1161,AdmittedwithRecentDischarge!$I$28:$I$1527&amp;AdmittedwithRecentDischarge!$M$28:$M$1527,0))),"", IF($R1161&lt;&gt;"",INDEX(AdmittedwithRecentDischarge!$AH$28:$AH$1527,MATCH($F1161&amp;$R1161,AdmittedwithRecentDischarge!$I$28:$I$1527&amp;AdmittedwithRecentDischarge!$M$28:$M$1527,0)),""))</f>
        <v/>
      </c>
      <c r="T1161" s="190">
        <f t="array" ref="T1161">IF(ISNA(INDEX(AdmittedwithRecentDischarge!$I$28:$W$1527, (MATCH($F1161&amp;$R1161,AdmittedwithRecentDischarge!$I$28:$I$1527&amp;AdmittedwithRecentDischarge!$M$28:$M$1527,0)))),"",INDEX(AdmittedwithRecentDischarge!$I$28:$W$1527, (MATCH($F1161&amp;$R1161,AdmittedwithRecentDischarge!$I$28:$I$1527&amp;AdmittedwithRecentDischarge!$M$28:$M$1527,0)),9))</f>
        <v>0</v>
      </c>
      <c r="U1161" s="191">
        <f t="array" ref="U1161">IF(ISNA(INDEX(AdmittedwithRecentDischarge!$I$28:$W$1527, (MATCH($F1161&amp;$R1161,AdmittedwithRecentDischarge!$I$28:$I$1527&amp;AdmittedwithRecentDischarge!$M$28:$M$1527,0)))),"",INDEX(AdmittedwithRecentDischarge!$I$28:$W$1527, (MATCH($F1161&amp;$R1161,AdmittedwithRecentDischarge!$I$28:$I$1527&amp;AdmittedwithRecentDischarge!$M$28:$M$1527,0)),11))</f>
        <v>0</v>
      </c>
      <c r="V1161" s="191">
        <f t="array" ref="V1161">IF(ISNA(INDEX(AdmittedwithRecentDischarge!$I$28:$W$1527, (MATCH($F1161&amp;$R1161,AdmittedwithRecentDischarge!$I$28:$I$1527&amp;AdmittedwithRecentDischarge!$M$28:$M$1527,0)))),"",INDEX(AdmittedwithRecentDischarge!$I$28:$W$1527, (MATCH($F1161&amp;$R1161,AdmittedwithRecentDischarge!$I$28:$I$1527&amp;AdmittedwithRecentDischarge!$M$28:$M$1527,0)),15))</f>
        <v>0</v>
      </c>
      <c r="W1161" s="228" t="b">
        <f t="shared" si="113"/>
        <v>0</v>
      </c>
      <c r="X1161" s="224" t="str">
        <f t="array" ref="X1161">IF(ISNA(VLOOKUP($F1161, AdmittedwithRecentDischarge!$I$28:$I$1527,1,FALSE)),"",MAX(IF((AdmittedwithRecentDischarge!$I$28:$I$1527=$F1161)*(AdmittedwithRecentDischarge!$K$28:$K$1527&lt;=TransferLog!$J1161),AdmittedwithRecentDischarge!$K$28:$K$1527)))</f>
        <v/>
      </c>
      <c r="Y1161" s="224" t="b">
        <f t="shared" si="114"/>
        <v>0</v>
      </c>
      <c r="Z1161" s="208"/>
      <c r="AA1161" s="207" t="str">
        <f t="shared" si="111"/>
        <v/>
      </c>
      <c r="AB1161" s="212" t="b">
        <f t="shared" si="115"/>
        <v>0</v>
      </c>
      <c r="AC1161" s="213">
        <f t="shared" si="112"/>
        <v>0</v>
      </c>
      <c r="AD1161" s="298"/>
      <c r="AE1161" s="299"/>
      <c r="AF1161" s="21">
        <f t="shared" si="119"/>
        <v>0</v>
      </c>
    </row>
    <row r="1162" spans="1:32" s="21" customFormat="1" ht="16.5" customHeight="1">
      <c r="A1162" s="22"/>
      <c r="B1162" s="22"/>
      <c r="C1162" s="22"/>
      <c r="D1162" s="115">
        <f t="shared" si="118"/>
        <v>1142</v>
      </c>
      <c r="E1162" s="248" t="str">
        <f t="array" ref="E1162">IF($F1162&lt;&gt;"",INDEX(DropDownLists!$K$10:$K$2516,MATCH($F1162,DropDownLists!$L$10:$L$2516,0)),"")</f>
        <v/>
      </c>
      <c r="F1162" s="116"/>
      <c r="G1162" s="118"/>
      <c r="I1162" s="144"/>
      <c r="J1162" s="141"/>
      <c r="K1162" s="145"/>
      <c r="L1162" s="146"/>
      <c r="M1162" s="195" t="str">
        <f t="array" ref="M1162">IF($L1162&lt;&gt;"",INDEX(DropDownLists!$H$10:$H$2516,MATCH($L1162,DropDownLists!$I$10:$I$2516,0)),"")</f>
        <v/>
      </c>
      <c r="N1162" s="148"/>
      <c r="O1162" s="148"/>
      <c r="P1162" s="146"/>
      <c r="Q1162" s="148" t="s">
        <v>190</v>
      </c>
      <c r="R1162" s="119" t="str">
        <f t="array" ref="R1162">IF(ISNA(VLOOKUP($F1162, AdmittedwithRecentDischarge!$I$28:$I$1527,1,FALSE)),"",MAX(IF((AdmittedwithRecentDischarge!$I$28:$I$1527=$F1162)*(AdmittedwithRecentDischarge!$M$28:$M$1527&lt;=TransferLog!$J1162),AdmittedwithRecentDischarge!$M$28:$M$1527)))</f>
        <v/>
      </c>
      <c r="S1162" s="120" t="str">
        <f t="array" ref="S1162">IF(ISNA(INDEX(AdmittedwithRecentDischarge!$AH$28:$AH$1527,MATCH($F1162&amp;$R1162,AdmittedwithRecentDischarge!$I$28:$I$1527&amp;AdmittedwithRecentDischarge!$M$28:$M$1527,0))),"", IF($R1162&lt;&gt;"",INDEX(AdmittedwithRecentDischarge!$AH$28:$AH$1527,MATCH($F1162&amp;$R1162,AdmittedwithRecentDischarge!$I$28:$I$1527&amp;AdmittedwithRecentDischarge!$M$28:$M$1527,0)),""))</f>
        <v/>
      </c>
      <c r="T1162" s="190">
        <f t="array" ref="T1162">IF(ISNA(INDEX(AdmittedwithRecentDischarge!$I$28:$W$1527, (MATCH($F1162&amp;$R1162,AdmittedwithRecentDischarge!$I$28:$I$1527&amp;AdmittedwithRecentDischarge!$M$28:$M$1527,0)))),"",INDEX(AdmittedwithRecentDischarge!$I$28:$W$1527, (MATCH($F1162&amp;$R1162,AdmittedwithRecentDischarge!$I$28:$I$1527&amp;AdmittedwithRecentDischarge!$M$28:$M$1527,0)),9))</f>
        <v>0</v>
      </c>
      <c r="U1162" s="191">
        <f t="array" ref="U1162">IF(ISNA(INDEX(AdmittedwithRecentDischarge!$I$28:$W$1527, (MATCH($F1162&amp;$R1162,AdmittedwithRecentDischarge!$I$28:$I$1527&amp;AdmittedwithRecentDischarge!$M$28:$M$1527,0)))),"",INDEX(AdmittedwithRecentDischarge!$I$28:$W$1527, (MATCH($F1162&amp;$R1162,AdmittedwithRecentDischarge!$I$28:$I$1527&amp;AdmittedwithRecentDischarge!$M$28:$M$1527,0)),11))</f>
        <v>0</v>
      </c>
      <c r="V1162" s="191">
        <f t="array" ref="V1162">IF(ISNA(INDEX(AdmittedwithRecentDischarge!$I$28:$W$1527, (MATCH($F1162&amp;$R1162,AdmittedwithRecentDischarge!$I$28:$I$1527&amp;AdmittedwithRecentDischarge!$M$28:$M$1527,0)))),"",INDEX(AdmittedwithRecentDischarge!$I$28:$W$1527, (MATCH($F1162&amp;$R1162,AdmittedwithRecentDischarge!$I$28:$I$1527&amp;AdmittedwithRecentDischarge!$M$28:$M$1527,0)),15))</f>
        <v>0</v>
      </c>
      <c r="W1162" s="228" t="b">
        <f t="shared" si="113"/>
        <v>0</v>
      </c>
      <c r="X1162" s="224" t="str">
        <f t="array" ref="X1162">IF(ISNA(VLOOKUP($F1162, AdmittedwithRecentDischarge!$I$28:$I$1527,1,FALSE)),"",MAX(IF((AdmittedwithRecentDischarge!$I$28:$I$1527=$F1162)*(AdmittedwithRecentDischarge!$K$28:$K$1527&lt;=TransferLog!$J1162),AdmittedwithRecentDischarge!$K$28:$K$1527)))</f>
        <v/>
      </c>
      <c r="Y1162" s="224" t="b">
        <f t="shared" si="114"/>
        <v>0</v>
      </c>
      <c r="Z1162" s="208"/>
      <c r="AA1162" s="207" t="str">
        <f t="shared" si="111"/>
        <v/>
      </c>
      <c r="AB1162" s="212" t="b">
        <f t="shared" si="115"/>
        <v>0</v>
      </c>
      <c r="AC1162" s="213">
        <f t="shared" si="112"/>
        <v>0</v>
      </c>
      <c r="AD1162" s="298"/>
      <c r="AE1162" s="299"/>
      <c r="AF1162" s="21">
        <f t="shared" si="119"/>
        <v>0</v>
      </c>
    </row>
    <row r="1163" spans="1:32" s="21" customFormat="1" ht="16.5" customHeight="1">
      <c r="A1163" s="22"/>
      <c r="B1163" s="22"/>
      <c r="C1163" s="22"/>
      <c r="D1163" s="115">
        <f t="shared" si="118"/>
        <v>1143</v>
      </c>
      <c r="E1163" s="248" t="str">
        <f t="array" ref="E1163">IF($F1163&lt;&gt;"",INDEX(DropDownLists!$K$10:$K$2516,MATCH($F1163,DropDownLists!$L$10:$L$2516,0)),"")</f>
        <v/>
      </c>
      <c r="F1163" s="116"/>
      <c r="G1163" s="118"/>
      <c r="I1163" s="144"/>
      <c r="J1163" s="141"/>
      <c r="K1163" s="145"/>
      <c r="L1163" s="146"/>
      <c r="M1163" s="195" t="str">
        <f t="array" ref="M1163">IF($L1163&lt;&gt;"",INDEX(DropDownLists!$H$10:$H$2516,MATCH($L1163,DropDownLists!$I$10:$I$2516,0)),"")</f>
        <v/>
      </c>
      <c r="N1163" s="148"/>
      <c r="O1163" s="148"/>
      <c r="P1163" s="146"/>
      <c r="Q1163" s="148" t="s">
        <v>190</v>
      </c>
      <c r="R1163" s="119" t="str">
        <f t="array" ref="R1163">IF(ISNA(VLOOKUP($F1163, AdmittedwithRecentDischarge!$I$28:$I$1527,1,FALSE)),"",MAX(IF((AdmittedwithRecentDischarge!$I$28:$I$1527=$F1163)*(AdmittedwithRecentDischarge!$M$28:$M$1527&lt;=TransferLog!$J1163),AdmittedwithRecentDischarge!$M$28:$M$1527)))</f>
        <v/>
      </c>
      <c r="S1163" s="120" t="str">
        <f t="array" ref="S1163">IF(ISNA(INDEX(AdmittedwithRecentDischarge!$AH$28:$AH$1527,MATCH($F1163&amp;$R1163,AdmittedwithRecentDischarge!$I$28:$I$1527&amp;AdmittedwithRecentDischarge!$M$28:$M$1527,0))),"", IF($R1163&lt;&gt;"",INDEX(AdmittedwithRecentDischarge!$AH$28:$AH$1527,MATCH($F1163&amp;$R1163,AdmittedwithRecentDischarge!$I$28:$I$1527&amp;AdmittedwithRecentDischarge!$M$28:$M$1527,0)),""))</f>
        <v/>
      </c>
      <c r="T1163" s="190">
        <f t="array" ref="T1163">IF(ISNA(INDEX(AdmittedwithRecentDischarge!$I$28:$W$1527, (MATCH($F1163&amp;$R1163,AdmittedwithRecentDischarge!$I$28:$I$1527&amp;AdmittedwithRecentDischarge!$M$28:$M$1527,0)))),"",INDEX(AdmittedwithRecentDischarge!$I$28:$W$1527, (MATCH($F1163&amp;$R1163,AdmittedwithRecentDischarge!$I$28:$I$1527&amp;AdmittedwithRecentDischarge!$M$28:$M$1527,0)),9))</f>
        <v>0</v>
      </c>
      <c r="U1163" s="191">
        <f t="array" ref="U1163">IF(ISNA(INDEX(AdmittedwithRecentDischarge!$I$28:$W$1527, (MATCH($F1163&amp;$R1163,AdmittedwithRecentDischarge!$I$28:$I$1527&amp;AdmittedwithRecentDischarge!$M$28:$M$1527,0)))),"",INDEX(AdmittedwithRecentDischarge!$I$28:$W$1527, (MATCH($F1163&amp;$R1163,AdmittedwithRecentDischarge!$I$28:$I$1527&amp;AdmittedwithRecentDischarge!$M$28:$M$1527,0)),11))</f>
        <v>0</v>
      </c>
      <c r="V1163" s="191">
        <f t="array" ref="V1163">IF(ISNA(INDEX(AdmittedwithRecentDischarge!$I$28:$W$1527, (MATCH($F1163&amp;$R1163,AdmittedwithRecentDischarge!$I$28:$I$1527&amp;AdmittedwithRecentDischarge!$M$28:$M$1527,0)))),"",INDEX(AdmittedwithRecentDischarge!$I$28:$W$1527, (MATCH($F1163&amp;$R1163,AdmittedwithRecentDischarge!$I$28:$I$1527&amp;AdmittedwithRecentDischarge!$M$28:$M$1527,0)),15))</f>
        <v>0</v>
      </c>
      <c r="W1163" s="228" t="b">
        <f t="shared" si="113"/>
        <v>0</v>
      </c>
      <c r="X1163" s="224" t="str">
        <f t="array" ref="X1163">IF(ISNA(VLOOKUP($F1163, AdmittedwithRecentDischarge!$I$28:$I$1527,1,FALSE)),"",MAX(IF((AdmittedwithRecentDischarge!$I$28:$I$1527=$F1163)*(AdmittedwithRecentDischarge!$K$28:$K$1527&lt;=TransferLog!$J1163),AdmittedwithRecentDischarge!$K$28:$K$1527)))</f>
        <v/>
      </c>
      <c r="Y1163" s="224" t="b">
        <f t="shared" si="114"/>
        <v>0</v>
      </c>
      <c r="Z1163" s="208"/>
      <c r="AA1163" s="207" t="str">
        <f t="shared" si="111"/>
        <v/>
      </c>
      <c r="AB1163" s="212" t="b">
        <f t="shared" si="115"/>
        <v>0</v>
      </c>
      <c r="AC1163" s="213">
        <f t="shared" si="112"/>
        <v>0</v>
      </c>
      <c r="AD1163" s="298"/>
      <c r="AE1163" s="299"/>
      <c r="AF1163" s="21">
        <f t="shared" si="119"/>
        <v>0</v>
      </c>
    </row>
    <row r="1164" spans="1:32" s="21" customFormat="1" ht="16.5" customHeight="1">
      <c r="A1164" s="22"/>
      <c r="B1164" s="22"/>
      <c r="C1164" s="22"/>
      <c r="D1164" s="115">
        <f t="shared" si="118"/>
        <v>1144</v>
      </c>
      <c r="E1164" s="248" t="str">
        <f t="array" ref="E1164">IF($F1164&lt;&gt;"",INDEX(DropDownLists!$K$10:$K$2516,MATCH($F1164,DropDownLists!$L$10:$L$2516,0)),"")</f>
        <v/>
      </c>
      <c r="F1164" s="116"/>
      <c r="G1164" s="118"/>
      <c r="I1164" s="144"/>
      <c r="J1164" s="141"/>
      <c r="K1164" s="145"/>
      <c r="L1164" s="146"/>
      <c r="M1164" s="195" t="str">
        <f t="array" ref="M1164">IF($L1164&lt;&gt;"",INDEX(DropDownLists!$H$10:$H$2516,MATCH($L1164,DropDownLists!$I$10:$I$2516,0)),"")</f>
        <v/>
      </c>
      <c r="N1164" s="148"/>
      <c r="O1164" s="148"/>
      <c r="P1164" s="146"/>
      <c r="Q1164" s="148" t="s">
        <v>190</v>
      </c>
      <c r="R1164" s="119" t="str">
        <f t="array" ref="R1164">IF(ISNA(VLOOKUP($F1164, AdmittedwithRecentDischarge!$I$28:$I$1527,1,FALSE)),"",MAX(IF((AdmittedwithRecentDischarge!$I$28:$I$1527=$F1164)*(AdmittedwithRecentDischarge!$M$28:$M$1527&lt;=TransferLog!$J1164),AdmittedwithRecentDischarge!$M$28:$M$1527)))</f>
        <v/>
      </c>
      <c r="S1164" s="120" t="str">
        <f t="array" ref="S1164">IF(ISNA(INDEX(AdmittedwithRecentDischarge!$AH$28:$AH$1527,MATCH($F1164&amp;$R1164,AdmittedwithRecentDischarge!$I$28:$I$1527&amp;AdmittedwithRecentDischarge!$M$28:$M$1527,0))),"", IF($R1164&lt;&gt;"",INDEX(AdmittedwithRecentDischarge!$AH$28:$AH$1527,MATCH($F1164&amp;$R1164,AdmittedwithRecentDischarge!$I$28:$I$1527&amp;AdmittedwithRecentDischarge!$M$28:$M$1527,0)),""))</f>
        <v/>
      </c>
      <c r="T1164" s="190">
        <f t="array" ref="T1164">IF(ISNA(INDEX(AdmittedwithRecentDischarge!$I$28:$W$1527, (MATCH($F1164&amp;$R1164,AdmittedwithRecentDischarge!$I$28:$I$1527&amp;AdmittedwithRecentDischarge!$M$28:$M$1527,0)))),"",INDEX(AdmittedwithRecentDischarge!$I$28:$W$1527, (MATCH($F1164&amp;$R1164,AdmittedwithRecentDischarge!$I$28:$I$1527&amp;AdmittedwithRecentDischarge!$M$28:$M$1527,0)),9))</f>
        <v>0</v>
      </c>
      <c r="U1164" s="191">
        <f t="array" ref="U1164">IF(ISNA(INDEX(AdmittedwithRecentDischarge!$I$28:$W$1527, (MATCH($F1164&amp;$R1164,AdmittedwithRecentDischarge!$I$28:$I$1527&amp;AdmittedwithRecentDischarge!$M$28:$M$1527,0)))),"",INDEX(AdmittedwithRecentDischarge!$I$28:$W$1527, (MATCH($F1164&amp;$R1164,AdmittedwithRecentDischarge!$I$28:$I$1527&amp;AdmittedwithRecentDischarge!$M$28:$M$1527,0)),11))</f>
        <v>0</v>
      </c>
      <c r="V1164" s="191">
        <f t="array" ref="V1164">IF(ISNA(INDEX(AdmittedwithRecentDischarge!$I$28:$W$1527, (MATCH($F1164&amp;$R1164,AdmittedwithRecentDischarge!$I$28:$I$1527&amp;AdmittedwithRecentDischarge!$M$28:$M$1527,0)))),"",INDEX(AdmittedwithRecentDischarge!$I$28:$W$1527, (MATCH($F1164&amp;$R1164,AdmittedwithRecentDischarge!$I$28:$I$1527&amp;AdmittedwithRecentDischarge!$M$28:$M$1527,0)),15))</f>
        <v>0</v>
      </c>
      <c r="W1164" s="228" t="b">
        <f t="shared" si="113"/>
        <v>0</v>
      </c>
      <c r="X1164" s="224" t="str">
        <f t="array" ref="X1164">IF(ISNA(VLOOKUP($F1164, AdmittedwithRecentDischarge!$I$28:$I$1527,1,FALSE)),"",MAX(IF((AdmittedwithRecentDischarge!$I$28:$I$1527=$F1164)*(AdmittedwithRecentDischarge!$K$28:$K$1527&lt;=TransferLog!$J1164),AdmittedwithRecentDischarge!$K$28:$K$1527)))</f>
        <v/>
      </c>
      <c r="Y1164" s="224" t="b">
        <f t="shared" si="114"/>
        <v>0</v>
      </c>
      <c r="Z1164" s="208"/>
      <c r="AA1164" s="207" t="str">
        <f t="shared" si="111"/>
        <v/>
      </c>
      <c r="AB1164" s="212" t="b">
        <f t="shared" si="115"/>
        <v>0</v>
      </c>
      <c r="AC1164" s="213">
        <f t="shared" si="112"/>
        <v>0</v>
      </c>
      <c r="AD1164" s="298"/>
      <c r="AE1164" s="299"/>
      <c r="AF1164" s="21">
        <f t="shared" si="119"/>
        <v>0</v>
      </c>
    </row>
    <row r="1165" spans="1:32" s="21" customFormat="1" ht="16.5" customHeight="1">
      <c r="A1165" s="22"/>
      <c r="B1165" s="22"/>
      <c r="C1165" s="22"/>
      <c r="D1165" s="115">
        <f t="shared" si="118"/>
        <v>1145</v>
      </c>
      <c r="E1165" s="248" t="str">
        <f t="array" ref="E1165">IF($F1165&lt;&gt;"",INDEX(DropDownLists!$K$10:$K$2516,MATCH($F1165,DropDownLists!$L$10:$L$2516,0)),"")</f>
        <v/>
      </c>
      <c r="F1165" s="116"/>
      <c r="G1165" s="118"/>
      <c r="I1165" s="144"/>
      <c r="J1165" s="141"/>
      <c r="K1165" s="145"/>
      <c r="L1165" s="146"/>
      <c r="M1165" s="195" t="str">
        <f t="array" ref="M1165">IF($L1165&lt;&gt;"",INDEX(DropDownLists!$H$10:$H$2516,MATCH($L1165,DropDownLists!$I$10:$I$2516,0)),"")</f>
        <v/>
      </c>
      <c r="N1165" s="148"/>
      <c r="O1165" s="148"/>
      <c r="P1165" s="146"/>
      <c r="Q1165" s="148" t="s">
        <v>190</v>
      </c>
      <c r="R1165" s="119" t="str">
        <f t="array" ref="R1165">IF(ISNA(VLOOKUP($F1165, AdmittedwithRecentDischarge!$I$28:$I$1527,1,FALSE)),"",MAX(IF((AdmittedwithRecentDischarge!$I$28:$I$1527=$F1165)*(AdmittedwithRecentDischarge!$M$28:$M$1527&lt;=TransferLog!$J1165),AdmittedwithRecentDischarge!$M$28:$M$1527)))</f>
        <v/>
      </c>
      <c r="S1165" s="120" t="str">
        <f t="array" ref="S1165">IF(ISNA(INDEX(AdmittedwithRecentDischarge!$AH$28:$AH$1527,MATCH($F1165&amp;$R1165,AdmittedwithRecentDischarge!$I$28:$I$1527&amp;AdmittedwithRecentDischarge!$M$28:$M$1527,0))),"", IF($R1165&lt;&gt;"",INDEX(AdmittedwithRecentDischarge!$AH$28:$AH$1527,MATCH($F1165&amp;$R1165,AdmittedwithRecentDischarge!$I$28:$I$1527&amp;AdmittedwithRecentDischarge!$M$28:$M$1527,0)),""))</f>
        <v/>
      </c>
      <c r="T1165" s="190">
        <f t="array" ref="T1165">IF(ISNA(INDEX(AdmittedwithRecentDischarge!$I$28:$W$1527, (MATCH($F1165&amp;$R1165,AdmittedwithRecentDischarge!$I$28:$I$1527&amp;AdmittedwithRecentDischarge!$M$28:$M$1527,0)))),"",INDEX(AdmittedwithRecentDischarge!$I$28:$W$1527, (MATCH($F1165&amp;$R1165,AdmittedwithRecentDischarge!$I$28:$I$1527&amp;AdmittedwithRecentDischarge!$M$28:$M$1527,0)),9))</f>
        <v>0</v>
      </c>
      <c r="U1165" s="191">
        <f t="array" ref="U1165">IF(ISNA(INDEX(AdmittedwithRecentDischarge!$I$28:$W$1527, (MATCH($F1165&amp;$R1165,AdmittedwithRecentDischarge!$I$28:$I$1527&amp;AdmittedwithRecentDischarge!$M$28:$M$1527,0)))),"",INDEX(AdmittedwithRecentDischarge!$I$28:$W$1527, (MATCH($F1165&amp;$R1165,AdmittedwithRecentDischarge!$I$28:$I$1527&amp;AdmittedwithRecentDischarge!$M$28:$M$1527,0)),11))</f>
        <v>0</v>
      </c>
      <c r="V1165" s="191">
        <f t="array" ref="V1165">IF(ISNA(INDEX(AdmittedwithRecentDischarge!$I$28:$W$1527, (MATCH($F1165&amp;$R1165,AdmittedwithRecentDischarge!$I$28:$I$1527&amp;AdmittedwithRecentDischarge!$M$28:$M$1527,0)))),"",INDEX(AdmittedwithRecentDischarge!$I$28:$W$1527, (MATCH($F1165&amp;$R1165,AdmittedwithRecentDischarge!$I$28:$I$1527&amp;AdmittedwithRecentDischarge!$M$28:$M$1527,0)),15))</f>
        <v>0</v>
      </c>
      <c r="W1165" s="228" t="b">
        <f t="shared" si="113"/>
        <v>0</v>
      </c>
      <c r="X1165" s="224" t="str">
        <f t="array" ref="X1165">IF(ISNA(VLOOKUP($F1165, AdmittedwithRecentDischarge!$I$28:$I$1527,1,FALSE)),"",MAX(IF((AdmittedwithRecentDischarge!$I$28:$I$1527=$F1165)*(AdmittedwithRecentDischarge!$K$28:$K$1527&lt;=TransferLog!$J1165),AdmittedwithRecentDischarge!$K$28:$K$1527)))</f>
        <v/>
      </c>
      <c r="Y1165" s="224" t="b">
        <f t="shared" si="114"/>
        <v>0</v>
      </c>
      <c r="Z1165" s="208"/>
      <c r="AA1165" s="207" t="str">
        <f t="shared" si="111"/>
        <v/>
      </c>
      <c r="AB1165" s="212" t="b">
        <f t="shared" si="115"/>
        <v>0</v>
      </c>
      <c r="AC1165" s="213">
        <f t="shared" si="112"/>
        <v>0</v>
      </c>
      <c r="AD1165" s="298"/>
      <c r="AE1165" s="299"/>
      <c r="AF1165" s="21">
        <f t="shared" si="119"/>
        <v>0</v>
      </c>
    </row>
    <row r="1166" spans="1:32" s="21" customFormat="1" ht="16.5" customHeight="1">
      <c r="A1166" s="22"/>
      <c r="B1166" s="22"/>
      <c r="C1166" s="22"/>
      <c r="D1166" s="115">
        <f t="shared" si="118"/>
        <v>1146</v>
      </c>
      <c r="E1166" s="248" t="str">
        <f t="array" ref="E1166">IF($F1166&lt;&gt;"",INDEX(DropDownLists!$K$10:$K$2516,MATCH($F1166,DropDownLists!$L$10:$L$2516,0)),"")</f>
        <v/>
      </c>
      <c r="F1166" s="116"/>
      <c r="G1166" s="118"/>
      <c r="I1166" s="144"/>
      <c r="J1166" s="141"/>
      <c r="K1166" s="145"/>
      <c r="L1166" s="146"/>
      <c r="M1166" s="195" t="str">
        <f t="array" ref="M1166">IF($L1166&lt;&gt;"",INDEX(DropDownLists!$H$10:$H$2516,MATCH($L1166,DropDownLists!$I$10:$I$2516,0)),"")</f>
        <v/>
      </c>
      <c r="N1166" s="148"/>
      <c r="O1166" s="148"/>
      <c r="P1166" s="146"/>
      <c r="Q1166" s="148" t="s">
        <v>190</v>
      </c>
      <c r="R1166" s="119" t="str">
        <f t="array" ref="R1166">IF(ISNA(VLOOKUP($F1166, AdmittedwithRecentDischarge!$I$28:$I$1527,1,FALSE)),"",MAX(IF((AdmittedwithRecentDischarge!$I$28:$I$1527=$F1166)*(AdmittedwithRecentDischarge!$M$28:$M$1527&lt;=TransferLog!$J1166),AdmittedwithRecentDischarge!$M$28:$M$1527)))</f>
        <v/>
      </c>
      <c r="S1166" s="120" t="str">
        <f t="array" ref="S1166">IF(ISNA(INDEX(AdmittedwithRecentDischarge!$AH$28:$AH$1527,MATCH($F1166&amp;$R1166,AdmittedwithRecentDischarge!$I$28:$I$1527&amp;AdmittedwithRecentDischarge!$M$28:$M$1527,0))),"", IF($R1166&lt;&gt;"",INDEX(AdmittedwithRecentDischarge!$AH$28:$AH$1527,MATCH($F1166&amp;$R1166,AdmittedwithRecentDischarge!$I$28:$I$1527&amp;AdmittedwithRecentDischarge!$M$28:$M$1527,0)),""))</f>
        <v/>
      </c>
      <c r="T1166" s="190">
        <f t="array" ref="T1166">IF(ISNA(INDEX(AdmittedwithRecentDischarge!$I$28:$W$1527, (MATCH($F1166&amp;$R1166,AdmittedwithRecentDischarge!$I$28:$I$1527&amp;AdmittedwithRecentDischarge!$M$28:$M$1527,0)))),"",INDEX(AdmittedwithRecentDischarge!$I$28:$W$1527, (MATCH($F1166&amp;$R1166,AdmittedwithRecentDischarge!$I$28:$I$1527&amp;AdmittedwithRecentDischarge!$M$28:$M$1527,0)),9))</f>
        <v>0</v>
      </c>
      <c r="U1166" s="191">
        <f t="array" ref="U1166">IF(ISNA(INDEX(AdmittedwithRecentDischarge!$I$28:$W$1527, (MATCH($F1166&amp;$R1166,AdmittedwithRecentDischarge!$I$28:$I$1527&amp;AdmittedwithRecentDischarge!$M$28:$M$1527,0)))),"",INDEX(AdmittedwithRecentDischarge!$I$28:$W$1527, (MATCH($F1166&amp;$R1166,AdmittedwithRecentDischarge!$I$28:$I$1527&amp;AdmittedwithRecentDischarge!$M$28:$M$1527,0)),11))</f>
        <v>0</v>
      </c>
      <c r="V1166" s="191">
        <f t="array" ref="V1166">IF(ISNA(INDEX(AdmittedwithRecentDischarge!$I$28:$W$1527, (MATCH($F1166&amp;$R1166,AdmittedwithRecentDischarge!$I$28:$I$1527&amp;AdmittedwithRecentDischarge!$M$28:$M$1527,0)))),"",INDEX(AdmittedwithRecentDischarge!$I$28:$W$1527, (MATCH($F1166&amp;$R1166,AdmittedwithRecentDischarge!$I$28:$I$1527&amp;AdmittedwithRecentDischarge!$M$28:$M$1527,0)),15))</f>
        <v>0</v>
      </c>
      <c r="W1166" s="228" t="b">
        <f t="shared" si="113"/>
        <v>0</v>
      </c>
      <c r="X1166" s="224" t="str">
        <f t="array" ref="X1166">IF(ISNA(VLOOKUP($F1166, AdmittedwithRecentDischarge!$I$28:$I$1527,1,FALSE)),"",MAX(IF((AdmittedwithRecentDischarge!$I$28:$I$1527=$F1166)*(AdmittedwithRecentDischarge!$K$28:$K$1527&lt;=TransferLog!$J1166),AdmittedwithRecentDischarge!$K$28:$K$1527)))</f>
        <v/>
      </c>
      <c r="Y1166" s="224" t="b">
        <f t="shared" si="114"/>
        <v>0</v>
      </c>
      <c r="Z1166" s="208"/>
      <c r="AA1166" s="207" t="str">
        <f t="shared" si="111"/>
        <v/>
      </c>
      <c r="AB1166" s="212" t="b">
        <f t="shared" si="115"/>
        <v>0</v>
      </c>
      <c r="AC1166" s="213">
        <f t="shared" si="112"/>
        <v>0</v>
      </c>
      <c r="AD1166" s="298"/>
      <c r="AE1166" s="299"/>
      <c r="AF1166" s="21">
        <f t="shared" si="119"/>
        <v>0</v>
      </c>
    </row>
    <row r="1167" spans="1:32" s="21" customFormat="1" ht="16.5" customHeight="1">
      <c r="A1167" s="22"/>
      <c r="B1167" s="22"/>
      <c r="C1167" s="22"/>
      <c r="D1167" s="115">
        <f t="shared" si="118"/>
        <v>1147</v>
      </c>
      <c r="E1167" s="248" t="str">
        <f t="array" ref="E1167">IF($F1167&lt;&gt;"",INDEX(DropDownLists!$K$10:$K$2516,MATCH($F1167,DropDownLists!$L$10:$L$2516,0)),"")</f>
        <v/>
      </c>
      <c r="F1167" s="116"/>
      <c r="G1167" s="118"/>
      <c r="I1167" s="144"/>
      <c r="J1167" s="141"/>
      <c r="K1167" s="145"/>
      <c r="L1167" s="146"/>
      <c r="M1167" s="195" t="str">
        <f t="array" ref="M1167">IF($L1167&lt;&gt;"",INDEX(DropDownLists!$H$10:$H$2516,MATCH($L1167,DropDownLists!$I$10:$I$2516,0)),"")</f>
        <v/>
      </c>
      <c r="N1167" s="148"/>
      <c r="O1167" s="148"/>
      <c r="P1167" s="146"/>
      <c r="Q1167" s="148" t="s">
        <v>190</v>
      </c>
      <c r="R1167" s="119" t="str">
        <f t="array" ref="R1167">IF(ISNA(VLOOKUP($F1167, AdmittedwithRecentDischarge!$I$28:$I$1527,1,FALSE)),"",MAX(IF((AdmittedwithRecentDischarge!$I$28:$I$1527=$F1167)*(AdmittedwithRecentDischarge!$M$28:$M$1527&lt;=TransferLog!$J1167),AdmittedwithRecentDischarge!$M$28:$M$1527)))</f>
        <v/>
      </c>
      <c r="S1167" s="120" t="str">
        <f t="array" ref="S1167">IF(ISNA(INDEX(AdmittedwithRecentDischarge!$AH$28:$AH$1527,MATCH($F1167&amp;$R1167,AdmittedwithRecentDischarge!$I$28:$I$1527&amp;AdmittedwithRecentDischarge!$M$28:$M$1527,0))),"", IF($R1167&lt;&gt;"",INDEX(AdmittedwithRecentDischarge!$AH$28:$AH$1527,MATCH($F1167&amp;$R1167,AdmittedwithRecentDischarge!$I$28:$I$1527&amp;AdmittedwithRecentDischarge!$M$28:$M$1527,0)),""))</f>
        <v/>
      </c>
      <c r="T1167" s="190">
        <f t="array" ref="T1167">IF(ISNA(INDEX(AdmittedwithRecentDischarge!$I$28:$W$1527, (MATCH($F1167&amp;$R1167,AdmittedwithRecentDischarge!$I$28:$I$1527&amp;AdmittedwithRecentDischarge!$M$28:$M$1527,0)))),"",INDEX(AdmittedwithRecentDischarge!$I$28:$W$1527, (MATCH($F1167&amp;$R1167,AdmittedwithRecentDischarge!$I$28:$I$1527&amp;AdmittedwithRecentDischarge!$M$28:$M$1527,0)),9))</f>
        <v>0</v>
      </c>
      <c r="U1167" s="191">
        <f t="array" ref="U1167">IF(ISNA(INDEX(AdmittedwithRecentDischarge!$I$28:$W$1527, (MATCH($F1167&amp;$R1167,AdmittedwithRecentDischarge!$I$28:$I$1527&amp;AdmittedwithRecentDischarge!$M$28:$M$1527,0)))),"",INDEX(AdmittedwithRecentDischarge!$I$28:$W$1527, (MATCH($F1167&amp;$R1167,AdmittedwithRecentDischarge!$I$28:$I$1527&amp;AdmittedwithRecentDischarge!$M$28:$M$1527,0)),11))</f>
        <v>0</v>
      </c>
      <c r="V1167" s="191">
        <f t="array" ref="V1167">IF(ISNA(INDEX(AdmittedwithRecentDischarge!$I$28:$W$1527, (MATCH($F1167&amp;$R1167,AdmittedwithRecentDischarge!$I$28:$I$1527&amp;AdmittedwithRecentDischarge!$M$28:$M$1527,0)))),"",INDEX(AdmittedwithRecentDischarge!$I$28:$W$1527, (MATCH($F1167&amp;$R1167,AdmittedwithRecentDischarge!$I$28:$I$1527&amp;AdmittedwithRecentDischarge!$M$28:$M$1527,0)),15))</f>
        <v>0</v>
      </c>
      <c r="W1167" s="228" t="b">
        <f t="shared" si="113"/>
        <v>0</v>
      </c>
      <c r="X1167" s="224" t="str">
        <f t="array" ref="X1167">IF(ISNA(VLOOKUP($F1167, AdmittedwithRecentDischarge!$I$28:$I$1527,1,FALSE)),"",MAX(IF((AdmittedwithRecentDischarge!$I$28:$I$1527=$F1167)*(AdmittedwithRecentDischarge!$K$28:$K$1527&lt;=TransferLog!$J1167),AdmittedwithRecentDischarge!$K$28:$K$1527)))</f>
        <v/>
      </c>
      <c r="Y1167" s="224" t="b">
        <f t="shared" si="114"/>
        <v>0</v>
      </c>
      <c r="Z1167" s="208"/>
      <c r="AA1167" s="207" t="str">
        <f t="shared" si="111"/>
        <v/>
      </c>
      <c r="AB1167" s="212" t="b">
        <f t="shared" si="115"/>
        <v>0</v>
      </c>
      <c r="AC1167" s="213">
        <f t="shared" si="112"/>
        <v>0</v>
      </c>
      <c r="AD1167" s="298"/>
      <c r="AE1167" s="299"/>
      <c r="AF1167" s="21">
        <f t="shared" si="119"/>
        <v>0</v>
      </c>
    </row>
    <row r="1168" spans="1:32" s="21" customFormat="1" ht="16.5" customHeight="1">
      <c r="A1168" s="22"/>
      <c r="B1168" s="22"/>
      <c r="C1168" s="22"/>
      <c r="D1168" s="115">
        <f t="shared" si="118"/>
        <v>1148</v>
      </c>
      <c r="E1168" s="248" t="str">
        <f t="array" ref="E1168">IF($F1168&lt;&gt;"",INDEX(DropDownLists!$K$10:$K$2516,MATCH($F1168,DropDownLists!$L$10:$L$2516,0)),"")</f>
        <v/>
      </c>
      <c r="F1168" s="116"/>
      <c r="G1168" s="118"/>
      <c r="I1168" s="144"/>
      <c r="J1168" s="141"/>
      <c r="K1168" s="145"/>
      <c r="L1168" s="146"/>
      <c r="M1168" s="195" t="str">
        <f t="array" ref="M1168">IF($L1168&lt;&gt;"",INDEX(DropDownLists!$H$10:$H$2516,MATCH($L1168,DropDownLists!$I$10:$I$2516,0)),"")</f>
        <v/>
      </c>
      <c r="N1168" s="148"/>
      <c r="O1168" s="148"/>
      <c r="P1168" s="146"/>
      <c r="Q1168" s="148" t="s">
        <v>190</v>
      </c>
      <c r="R1168" s="119" t="str">
        <f t="array" ref="R1168">IF(ISNA(VLOOKUP($F1168, AdmittedwithRecentDischarge!$I$28:$I$1527,1,FALSE)),"",MAX(IF((AdmittedwithRecentDischarge!$I$28:$I$1527=$F1168)*(AdmittedwithRecentDischarge!$M$28:$M$1527&lt;=TransferLog!$J1168),AdmittedwithRecentDischarge!$M$28:$M$1527)))</f>
        <v/>
      </c>
      <c r="S1168" s="120" t="str">
        <f t="array" ref="S1168">IF(ISNA(INDEX(AdmittedwithRecentDischarge!$AH$28:$AH$1527,MATCH($F1168&amp;$R1168,AdmittedwithRecentDischarge!$I$28:$I$1527&amp;AdmittedwithRecentDischarge!$M$28:$M$1527,0))),"", IF($R1168&lt;&gt;"",INDEX(AdmittedwithRecentDischarge!$AH$28:$AH$1527,MATCH($F1168&amp;$R1168,AdmittedwithRecentDischarge!$I$28:$I$1527&amp;AdmittedwithRecentDischarge!$M$28:$M$1527,0)),""))</f>
        <v/>
      </c>
      <c r="T1168" s="190">
        <f t="array" ref="T1168">IF(ISNA(INDEX(AdmittedwithRecentDischarge!$I$28:$W$1527, (MATCH($F1168&amp;$R1168,AdmittedwithRecentDischarge!$I$28:$I$1527&amp;AdmittedwithRecentDischarge!$M$28:$M$1527,0)))),"",INDEX(AdmittedwithRecentDischarge!$I$28:$W$1527, (MATCH($F1168&amp;$R1168,AdmittedwithRecentDischarge!$I$28:$I$1527&amp;AdmittedwithRecentDischarge!$M$28:$M$1527,0)),9))</f>
        <v>0</v>
      </c>
      <c r="U1168" s="191">
        <f t="array" ref="U1168">IF(ISNA(INDEX(AdmittedwithRecentDischarge!$I$28:$W$1527, (MATCH($F1168&amp;$R1168,AdmittedwithRecentDischarge!$I$28:$I$1527&amp;AdmittedwithRecentDischarge!$M$28:$M$1527,0)))),"",INDEX(AdmittedwithRecentDischarge!$I$28:$W$1527, (MATCH($F1168&amp;$R1168,AdmittedwithRecentDischarge!$I$28:$I$1527&amp;AdmittedwithRecentDischarge!$M$28:$M$1527,0)),11))</f>
        <v>0</v>
      </c>
      <c r="V1168" s="191">
        <f t="array" ref="V1168">IF(ISNA(INDEX(AdmittedwithRecentDischarge!$I$28:$W$1527, (MATCH($F1168&amp;$R1168,AdmittedwithRecentDischarge!$I$28:$I$1527&amp;AdmittedwithRecentDischarge!$M$28:$M$1527,0)))),"",INDEX(AdmittedwithRecentDischarge!$I$28:$W$1527, (MATCH($F1168&amp;$R1168,AdmittedwithRecentDischarge!$I$28:$I$1527&amp;AdmittedwithRecentDischarge!$M$28:$M$1527,0)),15))</f>
        <v>0</v>
      </c>
      <c r="W1168" s="228" t="b">
        <f t="shared" si="113"/>
        <v>0</v>
      </c>
      <c r="X1168" s="224" t="str">
        <f t="array" ref="X1168">IF(ISNA(VLOOKUP($F1168, AdmittedwithRecentDischarge!$I$28:$I$1527,1,FALSE)),"",MAX(IF((AdmittedwithRecentDischarge!$I$28:$I$1527=$F1168)*(AdmittedwithRecentDischarge!$K$28:$K$1527&lt;=TransferLog!$J1168),AdmittedwithRecentDischarge!$K$28:$K$1527)))</f>
        <v/>
      </c>
      <c r="Y1168" s="224" t="b">
        <f t="shared" si="114"/>
        <v>0</v>
      </c>
      <c r="Z1168" s="208"/>
      <c r="AA1168" s="207" t="str">
        <f t="shared" si="111"/>
        <v/>
      </c>
      <c r="AB1168" s="212" t="b">
        <f t="shared" si="115"/>
        <v>0</v>
      </c>
      <c r="AC1168" s="213">
        <f t="shared" si="112"/>
        <v>0</v>
      </c>
      <c r="AD1168" s="298"/>
      <c r="AE1168" s="299"/>
      <c r="AF1168" s="21">
        <f t="shared" si="119"/>
        <v>0</v>
      </c>
    </row>
    <row r="1169" spans="1:32" s="21" customFormat="1" ht="16.5" customHeight="1">
      <c r="A1169" s="22"/>
      <c r="B1169" s="22"/>
      <c r="C1169" s="22"/>
      <c r="D1169" s="115">
        <f t="shared" si="118"/>
        <v>1149</v>
      </c>
      <c r="E1169" s="248" t="str">
        <f t="array" ref="E1169">IF($F1169&lt;&gt;"",INDEX(DropDownLists!$K$10:$K$2516,MATCH($F1169,DropDownLists!$L$10:$L$2516,0)),"")</f>
        <v/>
      </c>
      <c r="F1169" s="116"/>
      <c r="G1169" s="118"/>
      <c r="I1169" s="144"/>
      <c r="J1169" s="141"/>
      <c r="K1169" s="145"/>
      <c r="L1169" s="146"/>
      <c r="M1169" s="195" t="str">
        <f t="array" ref="M1169">IF($L1169&lt;&gt;"",INDEX(DropDownLists!$H$10:$H$2516,MATCH($L1169,DropDownLists!$I$10:$I$2516,0)),"")</f>
        <v/>
      </c>
      <c r="N1169" s="148"/>
      <c r="O1169" s="148"/>
      <c r="P1169" s="146"/>
      <c r="Q1169" s="148" t="s">
        <v>190</v>
      </c>
      <c r="R1169" s="119" t="str">
        <f t="array" ref="R1169">IF(ISNA(VLOOKUP($F1169, AdmittedwithRecentDischarge!$I$28:$I$1527,1,FALSE)),"",MAX(IF((AdmittedwithRecentDischarge!$I$28:$I$1527=$F1169)*(AdmittedwithRecentDischarge!$M$28:$M$1527&lt;=TransferLog!$J1169),AdmittedwithRecentDischarge!$M$28:$M$1527)))</f>
        <v/>
      </c>
      <c r="S1169" s="120" t="str">
        <f t="array" ref="S1169">IF(ISNA(INDEX(AdmittedwithRecentDischarge!$AH$28:$AH$1527,MATCH($F1169&amp;$R1169,AdmittedwithRecentDischarge!$I$28:$I$1527&amp;AdmittedwithRecentDischarge!$M$28:$M$1527,0))),"", IF($R1169&lt;&gt;"",INDEX(AdmittedwithRecentDischarge!$AH$28:$AH$1527,MATCH($F1169&amp;$R1169,AdmittedwithRecentDischarge!$I$28:$I$1527&amp;AdmittedwithRecentDischarge!$M$28:$M$1527,0)),""))</f>
        <v/>
      </c>
      <c r="T1169" s="190">
        <f t="array" ref="T1169">IF(ISNA(INDEX(AdmittedwithRecentDischarge!$I$28:$W$1527, (MATCH($F1169&amp;$R1169,AdmittedwithRecentDischarge!$I$28:$I$1527&amp;AdmittedwithRecentDischarge!$M$28:$M$1527,0)))),"",INDEX(AdmittedwithRecentDischarge!$I$28:$W$1527, (MATCH($F1169&amp;$R1169,AdmittedwithRecentDischarge!$I$28:$I$1527&amp;AdmittedwithRecentDischarge!$M$28:$M$1527,0)),9))</f>
        <v>0</v>
      </c>
      <c r="U1169" s="191">
        <f t="array" ref="U1169">IF(ISNA(INDEX(AdmittedwithRecentDischarge!$I$28:$W$1527, (MATCH($F1169&amp;$R1169,AdmittedwithRecentDischarge!$I$28:$I$1527&amp;AdmittedwithRecentDischarge!$M$28:$M$1527,0)))),"",INDEX(AdmittedwithRecentDischarge!$I$28:$W$1527, (MATCH($F1169&amp;$R1169,AdmittedwithRecentDischarge!$I$28:$I$1527&amp;AdmittedwithRecentDischarge!$M$28:$M$1527,0)),11))</f>
        <v>0</v>
      </c>
      <c r="V1169" s="191">
        <f t="array" ref="V1169">IF(ISNA(INDEX(AdmittedwithRecentDischarge!$I$28:$W$1527, (MATCH($F1169&amp;$R1169,AdmittedwithRecentDischarge!$I$28:$I$1527&amp;AdmittedwithRecentDischarge!$M$28:$M$1527,0)))),"",INDEX(AdmittedwithRecentDischarge!$I$28:$W$1527, (MATCH($F1169&amp;$R1169,AdmittedwithRecentDischarge!$I$28:$I$1527&amp;AdmittedwithRecentDischarge!$M$28:$M$1527,0)),15))</f>
        <v>0</v>
      </c>
      <c r="W1169" s="228" t="b">
        <f t="shared" si="113"/>
        <v>0</v>
      </c>
      <c r="X1169" s="224" t="str">
        <f t="array" ref="X1169">IF(ISNA(VLOOKUP($F1169, AdmittedwithRecentDischarge!$I$28:$I$1527,1,FALSE)),"",MAX(IF((AdmittedwithRecentDischarge!$I$28:$I$1527=$F1169)*(AdmittedwithRecentDischarge!$K$28:$K$1527&lt;=TransferLog!$J1169),AdmittedwithRecentDischarge!$K$28:$K$1527)))</f>
        <v/>
      </c>
      <c r="Y1169" s="224" t="b">
        <f t="shared" si="114"/>
        <v>0</v>
      </c>
      <c r="Z1169" s="208"/>
      <c r="AA1169" s="207" t="str">
        <f t="shared" si="111"/>
        <v/>
      </c>
      <c r="AB1169" s="212" t="b">
        <f t="shared" si="115"/>
        <v>0</v>
      </c>
      <c r="AC1169" s="213">
        <f t="shared" si="112"/>
        <v>0</v>
      </c>
      <c r="AD1169" s="298"/>
      <c r="AE1169" s="299"/>
      <c r="AF1169" s="21">
        <f t="shared" si="119"/>
        <v>0</v>
      </c>
    </row>
    <row r="1170" spans="1:32" s="21" customFormat="1" ht="16.5" customHeight="1">
      <c r="A1170" s="22"/>
      <c r="B1170" s="22"/>
      <c r="C1170" s="22"/>
      <c r="D1170" s="115">
        <f t="shared" si="118"/>
        <v>1150</v>
      </c>
      <c r="E1170" s="248" t="str">
        <f t="array" ref="E1170">IF($F1170&lt;&gt;"",INDEX(DropDownLists!$K$10:$K$2516,MATCH($F1170,DropDownLists!$L$10:$L$2516,0)),"")</f>
        <v/>
      </c>
      <c r="F1170" s="116"/>
      <c r="G1170" s="118"/>
      <c r="I1170" s="144"/>
      <c r="J1170" s="141"/>
      <c r="K1170" s="145"/>
      <c r="L1170" s="146"/>
      <c r="M1170" s="195" t="str">
        <f t="array" ref="M1170">IF($L1170&lt;&gt;"",INDEX(DropDownLists!$H$10:$H$2516,MATCH($L1170,DropDownLists!$I$10:$I$2516,0)),"")</f>
        <v/>
      </c>
      <c r="N1170" s="148"/>
      <c r="O1170" s="148"/>
      <c r="P1170" s="146"/>
      <c r="Q1170" s="148" t="s">
        <v>190</v>
      </c>
      <c r="R1170" s="119" t="str">
        <f t="array" ref="R1170">IF(ISNA(VLOOKUP($F1170, AdmittedwithRecentDischarge!$I$28:$I$1527,1,FALSE)),"",MAX(IF((AdmittedwithRecentDischarge!$I$28:$I$1527=$F1170)*(AdmittedwithRecentDischarge!$M$28:$M$1527&lt;=TransferLog!$J1170),AdmittedwithRecentDischarge!$M$28:$M$1527)))</f>
        <v/>
      </c>
      <c r="S1170" s="120" t="str">
        <f t="array" ref="S1170">IF(ISNA(INDEX(AdmittedwithRecentDischarge!$AH$28:$AH$1527,MATCH($F1170&amp;$R1170,AdmittedwithRecentDischarge!$I$28:$I$1527&amp;AdmittedwithRecentDischarge!$M$28:$M$1527,0))),"", IF($R1170&lt;&gt;"",INDEX(AdmittedwithRecentDischarge!$AH$28:$AH$1527,MATCH($F1170&amp;$R1170,AdmittedwithRecentDischarge!$I$28:$I$1527&amp;AdmittedwithRecentDischarge!$M$28:$M$1527,0)),""))</f>
        <v/>
      </c>
      <c r="T1170" s="190">
        <f t="array" ref="T1170">IF(ISNA(INDEX(AdmittedwithRecentDischarge!$I$28:$W$1527, (MATCH($F1170&amp;$R1170,AdmittedwithRecentDischarge!$I$28:$I$1527&amp;AdmittedwithRecentDischarge!$M$28:$M$1527,0)))),"",INDEX(AdmittedwithRecentDischarge!$I$28:$W$1527, (MATCH($F1170&amp;$R1170,AdmittedwithRecentDischarge!$I$28:$I$1527&amp;AdmittedwithRecentDischarge!$M$28:$M$1527,0)),9))</f>
        <v>0</v>
      </c>
      <c r="U1170" s="191">
        <f t="array" ref="U1170">IF(ISNA(INDEX(AdmittedwithRecentDischarge!$I$28:$W$1527, (MATCH($F1170&amp;$R1170,AdmittedwithRecentDischarge!$I$28:$I$1527&amp;AdmittedwithRecentDischarge!$M$28:$M$1527,0)))),"",INDEX(AdmittedwithRecentDischarge!$I$28:$W$1527, (MATCH($F1170&amp;$R1170,AdmittedwithRecentDischarge!$I$28:$I$1527&amp;AdmittedwithRecentDischarge!$M$28:$M$1527,0)),11))</f>
        <v>0</v>
      </c>
      <c r="V1170" s="191">
        <f t="array" ref="V1170">IF(ISNA(INDEX(AdmittedwithRecentDischarge!$I$28:$W$1527, (MATCH($F1170&amp;$R1170,AdmittedwithRecentDischarge!$I$28:$I$1527&amp;AdmittedwithRecentDischarge!$M$28:$M$1527,0)))),"",INDEX(AdmittedwithRecentDischarge!$I$28:$W$1527, (MATCH($F1170&amp;$R1170,AdmittedwithRecentDischarge!$I$28:$I$1527&amp;AdmittedwithRecentDischarge!$M$28:$M$1527,0)),15))</f>
        <v>0</v>
      </c>
      <c r="W1170" s="228" t="b">
        <f t="shared" si="113"/>
        <v>0</v>
      </c>
      <c r="X1170" s="224" t="str">
        <f t="array" ref="X1170">IF(ISNA(VLOOKUP($F1170, AdmittedwithRecentDischarge!$I$28:$I$1527,1,FALSE)),"",MAX(IF((AdmittedwithRecentDischarge!$I$28:$I$1527=$F1170)*(AdmittedwithRecentDischarge!$K$28:$K$1527&lt;=TransferLog!$J1170),AdmittedwithRecentDischarge!$K$28:$K$1527)))</f>
        <v/>
      </c>
      <c r="Y1170" s="224" t="b">
        <f t="shared" si="114"/>
        <v>0</v>
      </c>
      <c r="Z1170" s="208"/>
      <c r="AA1170" s="207" t="str">
        <f t="shared" si="111"/>
        <v/>
      </c>
      <c r="AB1170" s="212" t="b">
        <f t="shared" si="115"/>
        <v>0</v>
      </c>
      <c r="AC1170" s="213">
        <f t="shared" si="112"/>
        <v>0</v>
      </c>
      <c r="AD1170" s="298"/>
      <c r="AE1170" s="299"/>
      <c r="AF1170" s="21">
        <f t="shared" si="119"/>
        <v>0</v>
      </c>
    </row>
    <row r="1171" spans="1:32" s="21" customFormat="1" ht="16.5" customHeight="1">
      <c r="A1171" s="22"/>
      <c r="B1171" s="22"/>
      <c r="C1171" s="22"/>
      <c r="D1171" s="115">
        <f t="shared" si="118"/>
        <v>1151</v>
      </c>
      <c r="E1171" s="248" t="str">
        <f t="array" ref="E1171">IF($F1171&lt;&gt;"",INDEX(DropDownLists!$K$10:$K$2516,MATCH($F1171,DropDownLists!$L$10:$L$2516,0)),"")</f>
        <v/>
      </c>
      <c r="F1171" s="116"/>
      <c r="G1171" s="118"/>
      <c r="I1171" s="144"/>
      <c r="J1171" s="141"/>
      <c r="K1171" s="145"/>
      <c r="L1171" s="146"/>
      <c r="M1171" s="195" t="str">
        <f t="array" ref="M1171">IF($L1171&lt;&gt;"",INDEX(DropDownLists!$H$10:$H$2516,MATCH($L1171,DropDownLists!$I$10:$I$2516,0)),"")</f>
        <v/>
      </c>
      <c r="N1171" s="148"/>
      <c r="O1171" s="148"/>
      <c r="P1171" s="146"/>
      <c r="Q1171" s="148" t="s">
        <v>190</v>
      </c>
      <c r="R1171" s="119" t="str">
        <f t="array" ref="R1171">IF(ISNA(VLOOKUP($F1171, AdmittedwithRecentDischarge!$I$28:$I$1527,1,FALSE)),"",MAX(IF((AdmittedwithRecentDischarge!$I$28:$I$1527=$F1171)*(AdmittedwithRecentDischarge!$M$28:$M$1527&lt;=TransferLog!$J1171),AdmittedwithRecentDischarge!$M$28:$M$1527)))</f>
        <v/>
      </c>
      <c r="S1171" s="120" t="str">
        <f t="array" ref="S1171">IF(ISNA(INDEX(AdmittedwithRecentDischarge!$AH$28:$AH$1527,MATCH($F1171&amp;$R1171,AdmittedwithRecentDischarge!$I$28:$I$1527&amp;AdmittedwithRecentDischarge!$M$28:$M$1527,0))),"", IF($R1171&lt;&gt;"",INDEX(AdmittedwithRecentDischarge!$AH$28:$AH$1527,MATCH($F1171&amp;$R1171,AdmittedwithRecentDischarge!$I$28:$I$1527&amp;AdmittedwithRecentDischarge!$M$28:$M$1527,0)),""))</f>
        <v/>
      </c>
      <c r="T1171" s="190">
        <f t="array" ref="T1171">IF(ISNA(INDEX(AdmittedwithRecentDischarge!$I$28:$W$1527, (MATCH($F1171&amp;$R1171,AdmittedwithRecentDischarge!$I$28:$I$1527&amp;AdmittedwithRecentDischarge!$M$28:$M$1527,0)))),"",INDEX(AdmittedwithRecentDischarge!$I$28:$W$1527, (MATCH($F1171&amp;$R1171,AdmittedwithRecentDischarge!$I$28:$I$1527&amp;AdmittedwithRecentDischarge!$M$28:$M$1527,0)),9))</f>
        <v>0</v>
      </c>
      <c r="U1171" s="191">
        <f t="array" ref="U1171">IF(ISNA(INDEX(AdmittedwithRecentDischarge!$I$28:$W$1527, (MATCH($F1171&amp;$R1171,AdmittedwithRecentDischarge!$I$28:$I$1527&amp;AdmittedwithRecentDischarge!$M$28:$M$1527,0)))),"",INDEX(AdmittedwithRecentDischarge!$I$28:$W$1527, (MATCH($F1171&amp;$R1171,AdmittedwithRecentDischarge!$I$28:$I$1527&amp;AdmittedwithRecentDischarge!$M$28:$M$1527,0)),11))</f>
        <v>0</v>
      </c>
      <c r="V1171" s="191">
        <f t="array" ref="V1171">IF(ISNA(INDEX(AdmittedwithRecentDischarge!$I$28:$W$1527, (MATCH($F1171&amp;$R1171,AdmittedwithRecentDischarge!$I$28:$I$1527&amp;AdmittedwithRecentDischarge!$M$28:$M$1527,0)))),"",INDEX(AdmittedwithRecentDischarge!$I$28:$W$1527, (MATCH($F1171&amp;$R1171,AdmittedwithRecentDischarge!$I$28:$I$1527&amp;AdmittedwithRecentDischarge!$M$28:$M$1527,0)),15))</f>
        <v>0</v>
      </c>
      <c r="W1171" s="228" t="b">
        <f t="shared" si="113"/>
        <v>0</v>
      </c>
      <c r="X1171" s="224" t="str">
        <f t="array" ref="X1171">IF(ISNA(VLOOKUP($F1171, AdmittedwithRecentDischarge!$I$28:$I$1527,1,FALSE)),"",MAX(IF((AdmittedwithRecentDischarge!$I$28:$I$1527=$F1171)*(AdmittedwithRecentDischarge!$K$28:$K$1527&lt;=TransferLog!$J1171),AdmittedwithRecentDischarge!$K$28:$K$1527)))</f>
        <v/>
      </c>
      <c r="Y1171" s="224" t="b">
        <f t="shared" si="114"/>
        <v>0</v>
      </c>
      <c r="Z1171" s="208"/>
      <c r="AA1171" s="207" t="str">
        <f t="shared" si="111"/>
        <v/>
      </c>
      <c r="AB1171" s="212" t="b">
        <f t="shared" si="115"/>
        <v>0</v>
      </c>
      <c r="AC1171" s="213">
        <f t="shared" si="112"/>
        <v>0</v>
      </c>
      <c r="AD1171" s="298"/>
      <c r="AE1171" s="299"/>
      <c r="AF1171" s="21">
        <f t="shared" si="119"/>
        <v>0</v>
      </c>
    </row>
    <row r="1172" spans="1:32" s="21" customFormat="1" ht="16.5" customHeight="1">
      <c r="A1172" s="22"/>
      <c r="B1172" s="22"/>
      <c r="C1172" s="22"/>
      <c r="D1172" s="115">
        <f t="shared" si="118"/>
        <v>1152</v>
      </c>
      <c r="E1172" s="248" t="str">
        <f t="array" ref="E1172">IF($F1172&lt;&gt;"",INDEX(DropDownLists!$K$10:$K$2516,MATCH($F1172,DropDownLists!$L$10:$L$2516,0)),"")</f>
        <v/>
      </c>
      <c r="F1172" s="116"/>
      <c r="G1172" s="118"/>
      <c r="I1172" s="144"/>
      <c r="J1172" s="141"/>
      <c r="K1172" s="145"/>
      <c r="L1172" s="146"/>
      <c r="M1172" s="195" t="str">
        <f t="array" ref="M1172">IF($L1172&lt;&gt;"",INDEX(DropDownLists!$H$10:$H$2516,MATCH($L1172,DropDownLists!$I$10:$I$2516,0)),"")</f>
        <v/>
      </c>
      <c r="N1172" s="148"/>
      <c r="O1172" s="148"/>
      <c r="P1172" s="146"/>
      <c r="Q1172" s="148" t="s">
        <v>190</v>
      </c>
      <c r="R1172" s="119" t="str">
        <f t="array" ref="R1172">IF(ISNA(VLOOKUP($F1172, AdmittedwithRecentDischarge!$I$28:$I$1527,1,FALSE)),"",MAX(IF((AdmittedwithRecentDischarge!$I$28:$I$1527=$F1172)*(AdmittedwithRecentDischarge!$M$28:$M$1527&lt;=TransferLog!$J1172),AdmittedwithRecentDischarge!$M$28:$M$1527)))</f>
        <v/>
      </c>
      <c r="S1172" s="120" t="str">
        <f t="array" ref="S1172">IF(ISNA(INDEX(AdmittedwithRecentDischarge!$AH$28:$AH$1527,MATCH($F1172&amp;$R1172,AdmittedwithRecentDischarge!$I$28:$I$1527&amp;AdmittedwithRecentDischarge!$M$28:$M$1527,0))),"", IF($R1172&lt;&gt;"",INDEX(AdmittedwithRecentDischarge!$AH$28:$AH$1527,MATCH($F1172&amp;$R1172,AdmittedwithRecentDischarge!$I$28:$I$1527&amp;AdmittedwithRecentDischarge!$M$28:$M$1527,0)),""))</f>
        <v/>
      </c>
      <c r="T1172" s="190">
        <f t="array" ref="T1172">IF(ISNA(INDEX(AdmittedwithRecentDischarge!$I$28:$W$1527, (MATCH($F1172&amp;$R1172,AdmittedwithRecentDischarge!$I$28:$I$1527&amp;AdmittedwithRecentDischarge!$M$28:$M$1527,0)))),"",INDEX(AdmittedwithRecentDischarge!$I$28:$W$1527, (MATCH($F1172&amp;$R1172,AdmittedwithRecentDischarge!$I$28:$I$1527&amp;AdmittedwithRecentDischarge!$M$28:$M$1527,0)),9))</f>
        <v>0</v>
      </c>
      <c r="U1172" s="191">
        <f t="array" ref="U1172">IF(ISNA(INDEX(AdmittedwithRecentDischarge!$I$28:$W$1527, (MATCH($F1172&amp;$R1172,AdmittedwithRecentDischarge!$I$28:$I$1527&amp;AdmittedwithRecentDischarge!$M$28:$M$1527,0)))),"",INDEX(AdmittedwithRecentDischarge!$I$28:$W$1527, (MATCH($F1172&amp;$R1172,AdmittedwithRecentDischarge!$I$28:$I$1527&amp;AdmittedwithRecentDischarge!$M$28:$M$1527,0)),11))</f>
        <v>0</v>
      </c>
      <c r="V1172" s="191">
        <f t="array" ref="V1172">IF(ISNA(INDEX(AdmittedwithRecentDischarge!$I$28:$W$1527, (MATCH($F1172&amp;$R1172,AdmittedwithRecentDischarge!$I$28:$I$1527&amp;AdmittedwithRecentDischarge!$M$28:$M$1527,0)))),"",INDEX(AdmittedwithRecentDischarge!$I$28:$W$1527, (MATCH($F1172&amp;$R1172,AdmittedwithRecentDischarge!$I$28:$I$1527&amp;AdmittedwithRecentDischarge!$M$28:$M$1527,0)),15))</f>
        <v>0</v>
      </c>
      <c r="W1172" s="228" t="b">
        <f t="shared" si="113"/>
        <v>0</v>
      </c>
      <c r="X1172" s="224" t="str">
        <f t="array" ref="X1172">IF(ISNA(VLOOKUP($F1172, AdmittedwithRecentDischarge!$I$28:$I$1527,1,FALSE)),"",MAX(IF((AdmittedwithRecentDischarge!$I$28:$I$1527=$F1172)*(AdmittedwithRecentDischarge!$K$28:$K$1527&lt;=TransferLog!$J1172),AdmittedwithRecentDischarge!$K$28:$K$1527)))</f>
        <v/>
      </c>
      <c r="Y1172" s="224" t="b">
        <f t="shared" si="114"/>
        <v>0</v>
      </c>
      <c r="Z1172" s="208"/>
      <c r="AA1172" s="207" t="str">
        <f t="shared" si="111"/>
        <v/>
      </c>
      <c r="AB1172" s="212" t="b">
        <f t="shared" si="115"/>
        <v>0</v>
      </c>
      <c r="AC1172" s="213">
        <f t="shared" si="112"/>
        <v>0</v>
      </c>
      <c r="AD1172" s="298"/>
      <c r="AE1172" s="299"/>
      <c r="AF1172" s="21">
        <f t="shared" si="119"/>
        <v>0</v>
      </c>
    </row>
    <row r="1173" spans="1:32" s="21" customFormat="1" ht="16.5" customHeight="1">
      <c r="A1173" s="22"/>
      <c r="B1173" s="22"/>
      <c r="C1173" s="22"/>
      <c r="D1173" s="115">
        <f t="shared" si="118"/>
        <v>1153</v>
      </c>
      <c r="E1173" s="248" t="str">
        <f t="array" ref="E1173">IF($F1173&lt;&gt;"",INDEX(DropDownLists!$K$10:$K$2516,MATCH($F1173,DropDownLists!$L$10:$L$2516,0)),"")</f>
        <v/>
      </c>
      <c r="F1173" s="116"/>
      <c r="G1173" s="118"/>
      <c r="I1173" s="144"/>
      <c r="J1173" s="141"/>
      <c r="K1173" s="145"/>
      <c r="L1173" s="146"/>
      <c r="M1173" s="195" t="str">
        <f t="array" ref="M1173">IF($L1173&lt;&gt;"",INDEX(DropDownLists!$H$10:$H$2516,MATCH($L1173,DropDownLists!$I$10:$I$2516,0)),"")</f>
        <v/>
      </c>
      <c r="N1173" s="148"/>
      <c r="O1173" s="148"/>
      <c r="P1173" s="146"/>
      <c r="Q1173" s="148" t="s">
        <v>190</v>
      </c>
      <c r="R1173" s="119" t="str">
        <f t="array" ref="R1173">IF(ISNA(VLOOKUP($F1173, AdmittedwithRecentDischarge!$I$28:$I$1527,1,FALSE)),"",MAX(IF((AdmittedwithRecentDischarge!$I$28:$I$1527=$F1173)*(AdmittedwithRecentDischarge!$M$28:$M$1527&lt;=TransferLog!$J1173),AdmittedwithRecentDischarge!$M$28:$M$1527)))</f>
        <v/>
      </c>
      <c r="S1173" s="120" t="str">
        <f t="array" ref="S1173">IF(ISNA(INDEX(AdmittedwithRecentDischarge!$AH$28:$AH$1527,MATCH($F1173&amp;$R1173,AdmittedwithRecentDischarge!$I$28:$I$1527&amp;AdmittedwithRecentDischarge!$M$28:$M$1527,0))),"", IF($R1173&lt;&gt;"",INDEX(AdmittedwithRecentDischarge!$AH$28:$AH$1527,MATCH($F1173&amp;$R1173,AdmittedwithRecentDischarge!$I$28:$I$1527&amp;AdmittedwithRecentDischarge!$M$28:$M$1527,0)),""))</f>
        <v/>
      </c>
      <c r="T1173" s="190">
        <f t="array" ref="T1173">IF(ISNA(INDEX(AdmittedwithRecentDischarge!$I$28:$W$1527, (MATCH($F1173&amp;$R1173,AdmittedwithRecentDischarge!$I$28:$I$1527&amp;AdmittedwithRecentDischarge!$M$28:$M$1527,0)))),"",INDEX(AdmittedwithRecentDischarge!$I$28:$W$1527, (MATCH($F1173&amp;$R1173,AdmittedwithRecentDischarge!$I$28:$I$1527&amp;AdmittedwithRecentDischarge!$M$28:$M$1527,0)),9))</f>
        <v>0</v>
      </c>
      <c r="U1173" s="191">
        <f t="array" ref="U1173">IF(ISNA(INDEX(AdmittedwithRecentDischarge!$I$28:$W$1527, (MATCH($F1173&amp;$R1173,AdmittedwithRecentDischarge!$I$28:$I$1527&amp;AdmittedwithRecentDischarge!$M$28:$M$1527,0)))),"",INDEX(AdmittedwithRecentDischarge!$I$28:$W$1527, (MATCH($F1173&amp;$R1173,AdmittedwithRecentDischarge!$I$28:$I$1527&amp;AdmittedwithRecentDischarge!$M$28:$M$1527,0)),11))</f>
        <v>0</v>
      </c>
      <c r="V1173" s="191">
        <f t="array" ref="V1173">IF(ISNA(INDEX(AdmittedwithRecentDischarge!$I$28:$W$1527, (MATCH($F1173&amp;$R1173,AdmittedwithRecentDischarge!$I$28:$I$1527&amp;AdmittedwithRecentDischarge!$M$28:$M$1527,0)))),"",INDEX(AdmittedwithRecentDischarge!$I$28:$W$1527, (MATCH($F1173&amp;$R1173,AdmittedwithRecentDischarge!$I$28:$I$1527&amp;AdmittedwithRecentDischarge!$M$28:$M$1527,0)),15))</f>
        <v>0</v>
      </c>
      <c r="W1173" s="228" t="b">
        <f t="shared" si="113"/>
        <v>0</v>
      </c>
      <c r="X1173" s="224" t="str">
        <f t="array" ref="X1173">IF(ISNA(VLOOKUP($F1173, AdmittedwithRecentDischarge!$I$28:$I$1527,1,FALSE)),"",MAX(IF((AdmittedwithRecentDischarge!$I$28:$I$1527=$F1173)*(AdmittedwithRecentDischarge!$K$28:$K$1527&lt;=TransferLog!$J1173),AdmittedwithRecentDischarge!$K$28:$K$1527)))</f>
        <v/>
      </c>
      <c r="Y1173" s="224" t="b">
        <f t="shared" si="114"/>
        <v>0</v>
      </c>
      <c r="Z1173" s="208"/>
      <c r="AA1173" s="207" t="str">
        <f t="shared" ref="AA1173:AA1236" si="120">IF(AND($J1173&lt;&gt;"",$X1173&lt;&gt;""),DATEDIF($X1173,$J1173,"d"),"")</f>
        <v/>
      </c>
      <c r="AB1173" s="212" t="b">
        <f t="shared" si="115"/>
        <v>0</v>
      </c>
      <c r="AC1173" s="213">
        <f t="shared" ref="AC1173:AC1236" si="121">IF(OR(($P1173="Admitted, inpatient"), ($P1173="Admitted, status uncertain")),1,0)</f>
        <v>0</v>
      </c>
      <c r="AD1173" s="298"/>
      <c r="AE1173" s="299"/>
      <c r="AF1173" s="21">
        <f t="shared" si="119"/>
        <v>0</v>
      </c>
    </row>
    <row r="1174" spans="1:32" s="21" customFormat="1" ht="16.5" customHeight="1">
      <c r="A1174" s="22"/>
      <c r="B1174" s="22"/>
      <c r="C1174" s="22"/>
      <c r="D1174" s="115">
        <f t="shared" si="118"/>
        <v>1154</v>
      </c>
      <c r="E1174" s="248" t="str">
        <f t="array" ref="E1174">IF($F1174&lt;&gt;"",INDEX(DropDownLists!$K$10:$K$2516,MATCH($F1174,DropDownLists!$L$10:$L$2516,0)),"")</f>
        <v/>
      </c>
      <c r="F1174" s="116"/>
      <c r="G1174" s="118"/>
      <c r="I1174" s="144"/>
      <c r="J1174" s="141"/>
      <c r="K1174" s="145"/>
      <c r="L1174" s="146"/>
      <c r="M1174" s="195" t="str">
        <f t="array" ref="M1174">IF($L1174&lt;&gt;"",INDEX(DropDownLists!$H$10:$H$2516,MATCH($L1174,DropDownLists!$I$10:$I$2516,0)),"")</f>
        <v/>
      </c>
      <c r="N1174" s="148"/>
      <c r="O1174" s="148"/>
      <c r="P1174" s="146"/>
      <c r="Q1174" s="148" t="s">
        <v>190</v>
      </c>
      <c r="R1174" s="119" t="str">
        <f t="array" ref="R1174">IF(ISNA(VLOOKUP($F1174, AdmittedwithRecentDischarge!$I$28:$I$1527,1,FALSE)),"",MAX(IF((AdmittedwithRecentDischarge!$I$28:$I$1527=$F1174)*(AdmittedwithRecentDischarge!$M$28:$M$1527&lt;=TransferLog!$J1174),AdmittedwithRecentDischarge!$M$28:$M$1527)))</f>
        <v/>
      </c>
      <c r="S1174" s="120" t="str">
        <f t="array" ref="S1174">IF(ISNA(INDEX(AdmittedwithRecentDischarge!$AH$28:$AH$1527,MATCH($F1174&amp;$R1174,AdmittedwithRecentDischarge!$I$28:$I$1527&amp;AdmittedwithRecentDischarge!$M$28:$M$1527,0))),"", IF($R1174&lt;&gt;"",INDEX(AdmittedwithRecentDischarge!$AH$28:$AH$1527,MATCH($F1174&amp;$R1174,AdmittedwithRecentDischarge!$I$28:$I$1527&amp;AdmittedwithRecentDischarge!$M$28:$M$1527,0)),""))</f>
        <v/>
      </c>
      <c r="T1174" s="190">
        <f t="array" ref="T1174">IF(ISNA(INDEX(AdmittedwithRecentDischarge!$I$28:$W$1527, (MATCH($F1174&amp;$R1174,AdmittedwithRecentDischarge!$I$28:$I$1527&amp;AdmittedwithRecentDischarge!$M$28:$M$1527,0)))),"",INDEX(AdmittedwithRecentDischarge!$I$28:$W$1527, (MATCH($F1174&amp;$R1174,AdmittedwithRecentDischarge!$I$28:$I$1527&amp;AdmittedwithRecentDischarge!$M$28:$M$1527,0)),9))</f>
        <v>0</v>
      </c>
      <c r="U1174" s="191">
        <f t="array" ref="U1174">IF(ISNA(INDEX(AdmittedwithRecentDischarge!$I$28:$W$1527, (MATCH($F1174&amp;$R1174,AdmittedwithRecentDischarge!$I$28:$I$1527&amp;AdmittedwithRecentDischarge!$M$28:$M$1527,0)))),"",INDEX(AdmittedwithRecentDischarge!$I$28:$W$1527, (MATCH($F1174&amp;$R1174,AdmittedwithRecentDischarge!$I$28:$I$1527&amp;AdmittedwithRecentDischarge!$M$28:$M$1527,0)),11))</f>
        <v>0</v>
      </c>
      <c r="V1174" s="191">
        <f t="array" ref="V1174">IF(ISNA(INDEX(AdmittedwithRecentDischarge!$I$28:$W$1527, (MATCH($F1174&amp;$R1174,AdmittedwithRecentDischarge!$I$28:$I$1527&amp;AdmittedwithRecentDischarge!$M$28:$M$1527,0)))),"",INDEX(AdmittedwithRecentDischarge!$I$28:$W$1527, (MATCH($F1174&amp;$R1174,AdmittedwithRecentDischarge!$I$28:$I$1527&amp;AdmittedwithRecentDischarge!$M$28:$M$1527,0)),15))</f>
        <v>0</v>
      </c>
      <c r="W1174" s="228" t="b">
        <f t="shared" ref="W1174:W1237" si="122">IF($R1174&lt;&gt;"",$R1174)</f>
        <v>0</v>
      </c>
      <c r="X1174" s="224" t="str">
        <f t="array" ref="X1174">IF(ISNA(VLOOKUP($F1174, AdmittedwithRecentDischarge!$I$28:$I$1527,1,FALSE)),"",MAX(IF((AdmittedwithRecentDischarge!$I$28:$I$1527=$F1174)*(AdmittedwithRecentDischarge!$K$28:$K$1527&lt;=TransferLog!$J1174),AdmittedwithRecentDischarge!$K$28:$K$1527)))</f>
        <v/>
      </c>
      <c r="Y1174" s="224" t="b">
        <f t="shared" ref="Y1174:Y1237" si="123">IF($X1174&lt;&gt;"",$X1174)</f>
        <v>0</v>
      </c>
      <c r="Z1174" s="208"/>
      <c r="AA1174" s="207" t="str">
        <f t="shared" si="120"/>
        <v/>
      </c>
      <c r="AB1174" s="212" t="b">
        <f t="shared" ref="AB1174:AB1237" si="124">IF($AA1174&lt;&gt;"",IF($AA1174&lt;31,1,0))</f>
        <v>0</v>
      </c>
      <c r="AC1174" s="213">
        <f t="shared" si="121"/>
        <v>0</v>
      </c>
      <c r="AD1174" s="298"/>
      <c r="AE1174" s="299"/>
      <c r="AF1174" s="21">
        <f t="shared" si="119"/>
        <v>0</v>
      </c>
    </row>
    <row r="1175" spans="1:32" s="21" customFormat="1" ht="16.5" customHeight="1">
      <c r="A1175" s="22"/>
      <c r="B1175" s="22"/>
      <c r="C1175" s="22"/>
      <c r="D1175" s="115">
        <f t="shared" si="118"/>
        <v>1155</v>
      </c>
      <c r="E1175" s="248" t="str">
        <f t="array" ref="E1175">IF($F1175&lt;&gt;"",INDEX(DropDownLists!$K$10:$K$2516,MATCH($F1175,DropDownLists!$L$10:$L$2516,0)),"")</f>
        <v/>
      </c>
      <c r="F1175" s="116"/>
      <c r="G1175" s="118"/>
      <c r="I1175" s="144"/>
      <c r="J1175" s="141"/>
      <c r="K1175" s="145"/>
      <c r="L1175" s="146"/>
      <c r="M1175" s="195" t="str">
        <f t="array" ref="M1175">IF($L1175&lt;&gt;"",INDEX(DropDownLists!$H$10:$H$2516,MATCH($L1175,DropDownLists!$I$10:$I$2516,0)),"")</f>
        <v/>
      </c>
      <c r="N1175" s="148"/>
      <c r="O1175" s="148"/>
      <c r="P1175" s="146"/>
      <c r="Q1175" s="148" t="s">
        <v>190</v>
      </c>
      <c r="R1175" s="119" t="str">
        <f t="array" ref="R1175">IF(ISNA(VLOOKUP($F1175, AdmittedwithRecentDischarge!$I$28:$I$1527,1,FALSE)),"",MAX(IF((AdmittedwithRecentDischarge!$I$28:$I$1527=$F1175)*(AdmittedwithRecentDischarge!$M$28:$M$1527&lt;=TransferLog!$J1175),AdmittedwithRecentDischarge!$M$28:$M$1527)))</f>
        <v/>
      </c>
      <c r="S1175" s="120" t="str">
        <f t="array" ref="S1175">IF(ISNA(INDEX(AdmittedwithRecentDischarge!$AH$28:$AH$1527,MATCH($F1175&amp;$R1175,AdmittedwithRecentDischarge!$I$28:$I$1527&amp;AdmittedwithRecentDischarge!$M$28:$M$1527,0))),"", IF($R1175&lt;&gt;"",INDEX(AdmittedwithRecentDischarge!$AH$28:$AH$1527,MATCH($F1175&amp;$R1175,AdmittedwithRecentDischarge!$I$28:$I$1527&amp;AdmittedwithRecentDischarge!$M$28:$M$1527,0)),""))</f>
        <v/>
      </c>
      <c r="T1175" s="190">
        <f t="array" ref="T1175">IF(ISNA(INDEX(AdmittedwithRecentDischarge!$I$28:$W$1527, (MATCH($F1175&amp;$R1175,AdmittedwithRecentDischarge!$I$28:$I$1527&amp;AdmittedwithRecentDischarge!$M$28:$M$1527,0)))),"",INDEX(AdmittedwithRecentDischarge!$I$28:$W$1527, (MATCH($F1175&amp;$R1175,AdmittedwithRecentDischarge!$I$28:$I$1527&amp;AdmittedwithRecentDischarge!$M$28:$M$1527,0)),9))</f>
        <v>0</v>
      </c>
      <c r="U1175" s="191">
        <f t="array" ref="U1175">IF(ISNA(INDEX(AdmittedwithRecentDischarge!$I$28:$W$1527, (MATCH($F1175&amp;$R1175,AdmittedwithRecentDischarge!$I$28:$I$1527&amp;AdmittedwithRecentDischarge!$M$28:$M$1527,0)))),"",INDEX(AdmittedwithRecentDischarge!$I$28:$W$1527, (MATCH($F1175&amp;$R1175,AdmittedwithRecentDischarge!$I$28:$I$1527&amp;AdmittedwithRecentDischarge!$M$28:$M$1527,0)),11))</f>
        <v>0</v>
      </c>
      <c r="V1175" s="191">
        <f t="array" ref="V1175">IF(ISNA(INDEX(AdmittedwithRecentDischarge!$I$28:$W$1527, (MATCH($F1175&amp;$R1175,AdmittedwithRecentDischarge!$I$28:$I$1527&amp;AdmittedwithRecentDischarge!$M$28:$M$1527,0)))),"",INDEX(AdmittedwithRecentDischarge!$I$28:$W$1527, (MATCH($F1175&amp;$R1175,AdmittedwithRecentDischarge!$I$28:$I$1527&amp;AdmittedwithRecentDischarge!$M$28:$M$1527,0)),15))</f>
        <v>0</v>
      </c>
      <c r="W1175" s="228" t="b">
        <f t="shared" si="122"/>
        <v>0</v>
      </c>
      <c r="X1175" s="224" t="str">
        <f t="array" ref="X1175">IF(ISNA(VLOOKUP($F1175, AdmittedwithRecentDischarge!$I$28:$I$1527,1,FALSE)),"",MAX(IF((AdmittedwithRecentDischarge!$I$28:$I$1527=$F1175)*(AdmittedwithRecentDischarge!$K$28:$K$1527&lt;=TransferLog!$J1175),AdmittedwithRecentDischarge!$K$28:$K$1527)))</f>
        <v/>
      </c>
      <c r="Y1175" s="224" t="b">
        <f t="shared" si="123"/>
        <v>0</v>
      </c>
      <c r="Z1175" s="208"/>
      <c r="AA1175" s="207" t="str">
        <f t="shared" si="120"/>
        <v/>
      </c>
      <c r="AB1175" s="212" t="b">
        <f t="shared" si="124"/>
        <v>0</v>
      </c>
      <c r="AC1175" s="213">
        <f t="shared" si="121"/>
        <v>0</v>
      </c>
      <c r="AD1175" s="298"/>
      <c r="AE1175" s="299"/>
      <c r="AF1175" s="21">
        <f t="shared" si="119"/>
        <v>0</v>
      </c>
    </row>
    <row r="1176" spans="1:32" s="21" customFormat="1" ht="16.5" customHeight="1">
      <c r="A1176" s="22"/>
      <c r="B1176" s="22"/>
      <c r="C1176" s="22"/>
      <c r="D1176" s="115">
        <f t="shared" si="118"/>
        <v>1156</v>
      </c>
      <c r="E1176" s="248" t="str">
        <f t="array" ref="E1176">IF($F1176&lt;&gt;"",INDEX(DropDownLists!$K$10:$K$2516,MATCH($F1176,DropDownLists!$L$10:$L$2516,0)),"")</f>
        <v/>
      </c>
      <c r="F1176" s="116"/>
      <c r="G1176" s="118"/>
      <c r="I1176" s="144"/>
      <c r="J1176" s="141"/>
      <c r="K1176" s="145"/>
      <c r="L1176" s="146"/>
      <c r="M1176" s="195" t="str">
        <f t="array" ref="M1176">IF($L1176&lt;&gt;"",INDEX(DropDownLists!$H$10:$H$2516,MATCH($L1176,DropDownLists!$I$10:$I$2516,0)),"")</f>
        <v/>
      </c>
      <c r="N1176" s="148"/>
      <c r="O1176" s="148"/>
      <c r="P1176" s="146"/>
      <c r="Q1176" s="148" t="s">
        <v>190</v>
      </c>
      <c r="R1176" s="119" t="str">
        <f t="array" ref="R1176">IF(ISNA(VLOOKUP($F1176, AdmittedwithRecentDischarge!$I$28:$I$1527,1,FALSE)),"",MAX(IF((AdmittedwithRecentDischarge!$I$28:$I$1527=$F1176)*(AdmittedwithRecentDischarge!$M$28:$M$1527&lt;=TransferLog!$J1176),AdmittedwithRecentDischarge!$M$28:$M$1527)))</f>
        <v/>
      </c>
      <c r="S1176" s="120" t="str">
        <f t="array" ref="S1176">IF(ISNA(INDEX(AdmittedwithRecentDischarge!$AH$28:$AH$1527,MATCH($F1176&amp;$R1176,AdmittedwithRecentDischarge!$I$28:$I$1527&amp;AdmittedwithRecentDischarge!$M$28:$M$1527,0))),"", IF($R1176&lt;&gt;"",INDEX(AdmittedwithRecentDischarge!$AH$28:$AH$1527,MATCH($F1176&amp;$R1176,AdmittedwithRecentDischarge!$I$28:$I$1527&amp;AdmittedwithRecentDischarge!$M$28:$M$1527,0)),""))</f>
        <v/>
      </c>
      <c r="T1176" s="190">
        <f t="array" ref="T1176">IF(ISNA(INDEX(AdmittedwithRecentDischarge!$I$28:$W$1527, (MATCH($F1176&amp;$R1176,AdmittedwithRecentDischarge!$I$28:$I$1527&amp;AdmittedwithRecentDischarge!$M$28:$M$1527,0)))),"",INDEX(AdmittedwithRecentDischarge!$I$28:$W$1527, (MATCH($F1176&amp;$R1176,AdmittedwithRecentDischarge!$I$28:$I$1527&amp;AdmittedwithRecentDischarge!$M$28:$M$1527,0)),9))</f>
        <v>0</v>
      </c>
      <c r="U1176" s="191">
        <f t="array" ref="U1176">IF(ISNA(INDEX(AdmittedwithRecentDischarge!$I$28:$W$1527, (MATCH($F1176&amp;$R1176,AdmittedwithRecentDischarge!$I$28:$I$1527&amp;AdmittedwithRecentDischarge!$M$28:$M$1527,0)))),"",INDEX(AdmittedwithRecentDischarge!$I$28:$W$1527, (MATCH($F1176&amp;$R1176,AdmittedwithRecentDischarge!$I$28:$I$1527&amp;AdmittedwithRecentDischarge!$M$28:$M$1527,0)),11))</f>
        <v>0</v>
      </c>
      <c r="V1176" s="191">
        <f t="array" ref="V1176">IF(ISNA(INDEX(AdmittedwithRecentDischarge!$I$28:$W$1527, (MATCH($F1176&amp;$R1176,AdmittedwithRecentDischarge!$I$28:$I$1527&amp;AdmittedwithRecentDischarge!$M$28:$M$1527,0)))),"",INDEX(AdmittedwithRecentDischarge!$I$28:$W$1527, (MATCH($F1176&amp;$R1176,AdmittedwithRecentDischarge!$I$28:$I$1527&amp;AdmittedwithRecentDischarge!$M$28:$M$1527,0)),15))</f>
        <v>0</v>
      </c>
      <c r="W1176" s="228" t="b">
        <f t="shared" si="122"/>
        <v>0</v>
      </c>
      <c r="X1176" s="224" t="str">
        <f t="array" ref="X1176">IF(ISNA(VLOOKUP($F1176, AdmittedwithRecentDischarge!$I$28:$I$1527,1,FALSE)),"",MAX(IF((AdmittedwithRecentDischarge!$I$28:$I$1527=$F1176)*(AdmittedwithRecentDischarge!$K$28:$K$1527&lt;=TransferLog!$J1176),AdmittedwithRecentDischarge!$K$28:$K$1527)))</f>
        <v/>
      </c>
      <c r="Y1176" s="224" t="b">
        <f t="shared" si="123"/>
        <v>0</v>
      </c>
      <c r="Z1176" s="208"/>
      <c r="AA1176" s="207" t="str">
        <f t="shared" si="120"/>
        <v/>
      </c>
      <c r="AB1176" s="212" t="b">
        <f t="shared" si="124"/>
        <v>0</v>
      </c>
      <c r="AC1176" s="213">
        <f t="shared" si="121"/>
        <v>0</v>
      </c>
      <c r="AD1176" s="298"/>
      <c r="AE1176" s="299"/>
      <c r="AF1176" s="21">
        <f t="shared" si="119"/>
        <v>0</v>
      </c>
    </row>
    <row r="1177" spans="1:32" s="21" customFormat="1" ht="16.5" customHeight="1">
      <c r="A1177" s="22"/>
      <c r="B1177" s="22"/>
      <c r="C1177" s="22"/>
      <c r="D1177" s="115">
        <f t="shared" si="118"/>
        <v>1157</v>
      </c>
      <c r="E1177" s="248" t="str">
        <f t="array" ref="E1177">IF($F1177&lt;&gt;"",INDEX(DropDownLists!$K$10:$K$2516,MATCH($F1177,DropDownLists!$L$10:$L$2516,0)),"")</f>
        <v/>
      </c>
      <c r="F1177" s="116"/>
      <c r="G1177" s="118"/>
      <c r="I1177" s="144"/>
      <c r="J1177" s="141"/>
      <c r="K1177" s="145"/>
      <c r="L1177" s="146"/>
      <c r="M1177" s="195" t="str">
        <f t="array" ref="M1177">IF($L1177&lt;&gt;"",INDEX(DropDownLists!$H$10:$H$2516,MATCH($L1177,DropDownLists!$I$10:$I$2516,0)),"")</f>
        <v/>
      </c>
      <c r="N1177" s="148"/>
      <c r="O1177" s="148"/>
      <c r="P1177" s="146"/>
      <c r="Q1177" s="148" t="s">
        <v>190</v>
      </c>
      <c r="R1177" s="119" t="str">
        <f t="array" ref="R1177">IF(ISNA(VLOOKUP($F1177, AdmittedwithRecentDischarge!$I$28:$I$1527,1,FALSE)),"",MAX(IF((AdmittedwithRecentDischarge!$I$28:$I$1527=$F1177)*(AdmittedwithRecentDischarge!$M$28:$M$1527&lt;=TransferLog!$J1177),AdmittedwithRecentDischarge!$M$28:$M$1527)))</f>
        <v/>
      </c>
      <c r="S1177" s="120" t="str">
        <f t="array" ref="S1177">IF(ISNA(INDEX(AdmittedwithRecentDischarge!$AH$28:$AH$1527,MATCH($F1177&amp;$R1177,AdmittedwithRecentDischarge!$I$28:$I$1527&amp;AdmittedwithRecentDischarge!$M$28:$M$1527,0))),"", IF($R1177&lt;&gt;"",INDEX(AdmittedwithRecentDischarge!$AH$28:$AH$1527,MATCH($F1177&amp;$R1177,AdmittedwithRecentDischarge!$I$28:$I$1527&amp;AdmittedwithRecentDischarge!$M$28:$M$1527,0)),""))</f>
        <v/>
      </c>
      <c r="T1177" s="190">
        <f t="array" ref="T1177">IF(ISNA(INDEX(AdmittedwithRecentDischarge!$I$28:$W$1527, (MATCH($F1177&amp;$R1177,AdmittedwithRecentDischarge!$I$28:$I$1527&amp;AdmittedwithRecentDischarge!$M$28:$M$1527,0)))),"",INDEX(AdmittedwithRecentDischarge!$I$28:$W$1527, (MATCH($F1177&amp;$R1177,AdmittedwithRecentDischarge!$I$28:$I$1527&amp;AdmittedwithRecentDischarge!$M$28:$M$1527,0)),9))</f>
        <v>0</v>
      </c>
      <c r="U1177" s="191">
        <f t="array" ref="U1177">IF(ISNA(INDEX(AdmittedwithRecentDischarge!$I$28:$W$1527, (MATCH($F1177&amp;$R1177,AdmittedwithRecentDischarge!$I$28:$I$1527&amp;AdmittedwithRecentDischarge!$M$28:$M$1527,0)))),"",INDEX(AdmittedwithRecentDischarge!$I$28:$W$1527, (MATCH($F1177&amp;$R1177,AdmittedwithRecentDischarge!$I$28:$I$1527&amp;AdmittedwithRecentDischarge!$M$28:$M$1527,0)),11))</f>
        <v>0</v>
      </c>
      <c r="V1177" s="191">
        <f t="array" ref="V1177">IF(ISNA(INDEX(AdmittedwithRecentDischarge!$I$28:$W$1527, (MATCH($F1177&amp;$R1177,AdmittedwithRecentDischarge!$I$28:$I$1527&amp;AdmittedwithRecentDischarge!$M$28:$M$1527,0)))),"",INDEX(AdmittedwithRecentDischarge!$I$28:$W$1527, (MATCH($F1177&amp;$R1177,AdmittedwithRecentDischarge!$I$28:$I$1527&amp;AdmittedwithRecentDischarge!$M$28:$M$1527,0)),15))</f>
        <v>0</v>
      </c>
      <c r="W1177" s="228" t="b">
        <f t="shared" si="122"/>
        <v>0</v>
      </c>
      <c r="X1177" s="224" t="str">
        <f t="array" ref="X1177">IF(ISNA(VLOOKUP($F1177, AdmittedwithRecentDischarge!$I$28:$I$1527,1,FALSE)),"",MAX(IF((AdmittedwithRecentDischarge!$I$28:$I$1527=$F1177)*(AdmittedwithRecentDischarge!$K$28:$K$1527&lt;=TransferLog!$J1177),AdmittedwithRecentDischarge!$K$28:$K$1527)))</f>
        <v/>
      </c>
      <c r="Y1177" s="224" t="b">
        <f t="shared" si="123"/>
        <v>0</v>
      </c>
      <c r="Z1177" s="208"/>
      <c r="AA1177" s="207" t="str">
        <f t="shared" si="120"/>
        <v/>
      </c>
      <c r="AB1177" s="212" t="b">
        <f t="shared" si="124"/>
        <v>0</v>
      </c>
      <c r="AC1177" s="213">
        <f t="shared" si="121"/>
        <v>0</v>
      </c>
      <c r="AD1177" s="298"/>
      <c r="AE1177" s="299"/>
      <c r="AF1177" s="21">
        <f t="shared" si="119"/>
        <v>0</v>
      </c>
    </row>
    <row r="1178" spans="1:32" s="21" customFormat="1" ht="16.5" customHeight="1">
      <c r="A1178" s="22"/>
      <c r="B1178" s="22"/>
      <c r="C1178" s="22"/>
      <c r="D1178" s="115">
        <f t="shared" si="118"/>
        <v>1158</v>
      </c>
      <c r="E1178" s="248" t="str">
        <f t="array" ref="E1178">IF($F1178&lt;&gt;"",INDEX(DropDownLists!$K$10:$K$2516,MATCH($F1178,DropDownLists!$L$10:$L$2516,0)),"")</f>
        <v/>
      </c>
      <c r="F1178" s="116"/>
      <c r="G1178" s="118"/>
      <c r="I1178" s="144"/>
      <c r="J1178" s="141"/>
      <c r="K1178" s="145"/>
      <c r="L1178" s="146"/>
      <c r="M1178" s="195" t="str">
        <f t="array" ref="M1178">IF($L1178&lt;&gt;"",INDEX(DropDownLists!$H$10:$H$2516,MATCH($L1178,DropDownLists!$I$10:$I$2516,0)),"")</f>
        <v/>
      </c>
      <c r="N1178" s="148"/>
      <c r="O1178" s="148"/>
      <c r="P1178" s="146"/>
      <c r="Q1178" s="148" t="s">
        <v>190</v>
      </c>
      <c r="R1178" s="119" t="str">
        <f t="array" ref="R1178">IF(ISNA(VLOOKUP($F1178, AdmittedwithRecentDischarge!$I$28:$I$1527,1,FALSE)),"",MAX(IF((AdmittedwithRecentDischarge!$I$28:$I$1527=$F1178)*(AdmittedwithRecentDischarge!$M$28:$M$1527&lt;=TransferLog!$J1178),AdmittedwithRecentDischarge!$M$28:$M$1527)))</f>
        <v/>
      </c>
      <c r="S1178" s="120" t="str">
        <f t="array" ref="S1178">IF(ISNA(INDEX(AdmittedwithRecentDischarge!$AH$28:$AH$1527,MATCH($F1178&amp;$R1178,AdmittedwithRecentDischarge!$I$28:$I$1527&amp;AdmittedwithRecentDischarge!$M$28:$M$1527,0))),"", IF($R1178&lt;&gt;"",INDEX(AdmittedwithRecentDischarge!$AH$28:$AH$1527,MATCH($F1178&amp;$R1178,AdmittedwithRecentDischarge!$I$28:$I$1527&amp;AdmittedwithRecentDischarge!$M$28:$M$1527,0)),""))</f>
        <v/>
      </c>
      <c r="T1178" s="190">
        <f t="array" ref="T1178">IF(ISNA(INDEX(AdmittedwithRecentDischarge!$I$28:$W$1527, (MATCH($F1178&amp;$R1178,AdmittedwithRecentDischarge!$I$28:$I$1527&amp;AdmittedwithRecentDischarge!$M$28:$M$1527,0)))),"",INDEX(AdmittedwithRecentDischarge!$I$28:$W$1527, (MATCH($F1178&amp;$R1178,AdmittedwithRecentDischarge!$I$28:$I$1527&amp;AdmittedwithRecentDischarge!$M$28:$M$1527,0)),9))</f>
        <v>0</v>
      </c>
      <c r="U1178" s="191">
        <f t="array" ref="U1178">IF(ISNA(INDEX(AdmittedwithRecentDischarge!$I$28:$W$1527, (MATCH($F1178&amp;$R1178,AdmittedwithRecentDischarge!$I$28:$I$1527&amp;AdmittedwithRecentDischarge!$M$28:$M$1527,0)))),"",INDEX(AdmittedwithRecentDischarge!$I$28:$W$1527, (MATCH($F1178&amp;$R1178,AdmittedwithRecentDischarge!$I$28:$I$1527&amp;AdmittedwithRecentDischarge!$M$28:$M$1527,0)),11))</f>
        <v>0</v>
      </c>
      <c r="V1178" s="191">
        <f t="array" ref="V1178">IF(ISNA(INDEX(AdmittedwithRecentDischarge!$I$28:$W$1527, (MATCH($F1178&amp;$R1178,AdmittedwithRecentDischarge!$I$28:$I$1527&amp;AdmittedwithRecentDischarge!$M$28:$M$1527,0)))),"",INDEX(AdmittedwithRecentDischarge!$I$28:$W$1527, (MATCH($F1178&amp;$R1178,AdmittedwithRecentDischarge!$I$28:$I$1527&amp;AdmittedwithRecentDischarge!$M$28:$M$1527,0)),15))</f>
        <v>0</v>
      </c>
      <c r="W1178" s="228" t="b">
        <f t="shared" si="122"/>
        <v>0</v>
      </c>
      <c r="X1178" s="224" t="str">
        <f t="array" ref="X1178">IF(ISNA(VLOOKUP($F1178, AdmittedwithRecentDischarge!$I$28:$I$1527,1,FALSE)),"",MAX(IF((AdmittedwithRecentDischarge!$I$28:$I$1527=$F1178)*(AdmittedwithRecentDischarge!$K$28:$K$1527&lt;=TransferLog!$J1178),AdmittedwithRecentDischarge!$K$28:$K$1527)))</f>
        <v/>
      </c>
      <c r="Y1178" s="224" t="b">
        <f t="shared" si="123"/>
        <v>0</v>
      </c>
      <c r="Z1178" s="208"/>
      <c r="AA1178" s="207" t="str">
        <f t="shared" si="120"/>
        <v/>
      </c>
      <c r="AB1178" s="212" t="b">
        <f t="shared" si="124"/>
        <v>0</v>
      </c>
      <c r="AC1178" s="213">
        <f t="shared" si="121"/>
        <v>0</v>
      </c>
      <c r="AD1178" s="298"/>
      <c r="AE1178" s="299"/>
      <c r="AF1178" s="21">
        <f t="shared" si="119"/>
        <v>0</v>
      </c>
    </row>
    <row r="1179" spans="1:32" s="21" customFormat="1" ht="16.5" customHeight="1">
      <c r="A1179" s="22"/>
      <c r="B1179" s="22"/>
      <c r="C1179" s="22"/>
      <c r="D1179" s="115">
        <f t="shared" si="118"/>
        <v>1159</v>
      </c>
      <c r="E1179" s="248" t="str">
        <f t="array" ref="E1179">IF($F1179&lt;&gt;"",INDEX(DropDownLists!$K$10:$K$2516,MATCH($F1179,DropDownLists!$L$10:$L$2516,0)),"")</f>
        <v/>
      </c>
      <c r="F1179" s="116"/>
      <c r="G1179" s="118"/>
      <c r="I1179" s="144"/>
      <c r="J1179" s="141"/>
      <c r="K1179" s="145"/>
      <c r="L1179" s="146"/>
      <c r="M1179" s="195" t="str">
        <f t="array" ref="M1179">IF($L1179&lt;&gt;"",INDEX(DropDownLists!$H$10:$H$2516,MATCH($L1179,DropDownLists!$I$10:$I$2516,0)),"")</f>
        <v/>
      </c>
      <c r="N1179" s="148"/>
      <c r="O1179" s="148"/>
      <c r="P1179" s="146"/>
      <c r="Q1179" s="148" t="s">
        <v>190</v>
      </c>
      <c r="R1179" s="119" t="str">
        <f t="array" ref="R1179">IF(ISNA(VLOOKUP($F1179, AdmittedwithRecentDischarge!$I$28:$I$1527,1,FALSE)),"",MAX(IF((AdmittedwithRecentDischarge!$I$28:$I$1527=$F1179)*(AdmittedwithRecentDischarge!$M$28:$M$1527&lt;=TransferLog!$J1179),AdmittedwithRecentDischarge!$M$28:$M$1527)))</f>
        <v/>
      </c>
      <c r="S1179" s="120" t="str">
        <f t="array" ref="S1179">IF(ISNA(INDEX(AdmittedwithRecentDischarge!$AH$28:$AH$1527,MATCH($F1179&amp;$R1179,AdmittedwithRecentDischarge!$I$28:$I$1527&amp;AdmittedwithRecentDischarge!$M$28:$M$1527,0))),"", IF($R1179&lt;&gt;"",INDEX(AdmittedwithRecentDischarge!$AH$28:$AH$1527,MATCH($F1179&amp;$R1179,AdmittedwithRecentDischarge!$I$28:$I$1527&amp;AdmittedwithRecentDischarge!$M$28:$M$1527,0)),""))</f>
        <v/>
      </c>
      <c r="T1179" s="190">
        <f t="array" ref="T1179">IF(ISNA(INDEX(AdmittedwithRecentDischarge!$I$28:$W$1527, (MATCH($F1179&amp;$R1179,AdmittedwithRecentDischarge!$I$28:$I$1527&amp;AdmittedwithRecentDischarge!$M$28:$M$1527,0)))),"",INDEX(AdmittedwithRecentDischarge!$I$28:$W$1527, (MATCH($F1179&amp;$R1179,AdmittedwithRecentDischarge!$I$28:$I$1527&amp;AdmittedwithRecentDischarge!$M$28:$M$1527,0)),9))</f>
        <v>0</v>
      </c>
      <c r="U1179" s="191">
        <f t="array" ref="U1179">IF(ISNA(INDEX(AdmittedwithRecentDischarge!$I$28:$W$1527, (MATCH($F1179&amp;$R1179,AdmittedwithRecentDischarge!$I$28:$I$1527&amp;AdmittedwithRecentDischarge!$M$28:$M$1527,0)))),"",INDEX(AdmittedwithRecentDischarge!$I$28:$W$1527, (MATCH($F1179&amp;$R1179,AdmittedwithRecentDischarge!$I$28:$I$1527&amp;AdmittedwithRecentDischarge!$M$28:$M$1527,0)),11))</f>
        <v>0</v>
      </c>
      <c r="V1179" s="191">
        <f t="array" ref="V1179">IF(ISNA(INDEX(AdmittedwithRecentDischarge!$I$28:$W$1527, (MATCH($F1179&amp;$R1179,AdmittedwithRecentDischarge!$I$28:$I$1527&amp;AdmittedwithRecentDischarge!$M$28:$M$1527,0)))),"",INDEX(AdmittedwithRecentDischarge!$I$28:$W$1527, (MATCH($F1179&amp;$R1179,AdmittedwithRecentDischarge!$I$28:$I$1527&amp;AdmittedwithRecentDischarge!$M$28:$M$1527,0)),15))</f>
        <v>0</v>
      </c>
      <c r="W1179" s="228" t="b">
        <f t="shared" si="122"/>
        <v>0</v>
      </c>
      <c r="X1179" s="224" t="str">
        <f t="array" ref="X1179">IF(ISNA(VLOOKUP($F1179, AdmittedwithRecentDischarge!$I$28:$I$1527,1,FALSE)),"",MAX(IF((AdmittedwithRecentDischarge!$I$28:$I$1527=$F1179)*(AdmittedwithRecentDischarge!$K$28:$K$1527&lt;=TransferLog!$J1179),AdmittedwithRecentDischarge!$K$28:$K$1527)))</f>
        <v/>
      </c>
      <c r="Y1179" s="224" t="b">
        <f t="shared" si="123"/>
        <v>0</v>
      </c>
      <c r="Z1179" s="208"/>
      <c r="AA1179" s="207" t="str">
        <f t="shared" si="120"/>
        <v/>
      </c>
      <c r="AB1179" s="212" t="b">
        <f t="shared" si="124"/>
        <v>0</v>
      </c>
      <c r="AC1179" s="213">
        <f t="shared" si="121"/>
        <v>0</v>
      </c>
      <c r="AD1179" s="298"/>
      <c r="AE1179" s="299"/>
      <c r="AF1179" s="21">
        <f t="shared" si="119"/>
        <v>0</v>
      </c>
    </row>
    <row r="1180" spans="1:32" s="21" customFormat="1" ht="16.5" customHeight="1">
      <c r="A1180" s="22"/>
      <c r="B1180" s="22"/>
      <c r="C1180" s="22"/>
      <c r="D1180" s="115">
        <f t="shared" si="118"/>
        <v>1160</v>
      </c>
      <c r="E1180" s="248" t="str">
        <f t="array" ref="E1180">IF($F1180&lt;&gt;"",INDEX(DropDownLists!$K$10:$K$2516,MATCH($F1180,DropDownLists!$L$10:$L$2516,0)),"")</f>
        <v/>
      </c>
      <c r="F1180" s="116"/>
      <c r="G1180" s="118"/>
      <c r="I1180" s="144"/>
      <c r="J1180" s="141"/>
      <c r="K1180" s="145"/>
      <c r="L1180" s="146"/>
      <c r="M1180" s="195" t="str">
        <f t="array" ref="M1180">IF($L1180&lt;&gt;"",INDEX(DropDownLists!$H$10:$H$2516,MATCH($L1180,DropDownLists!$I$10:$I$2516,0)),"")</f>
        <v/>
      </c>
      <c r="N1180" s="148"/>
      <c r="O1180" s="148"/>
      <c r="P1180" s="146"/>
      <c r="Q1180" s="148" t="s">
        <v>190</v>
      </c>
      <c r="R1180" s="119" t="str">
        <f t="array" ref="R1180">IF(ISNA(VLOOKUP($F1180, AdmittedwithRecentDischarge!$I$28:$I$1527,1,FALSE)),"",MAX(IF((AdmittedwithRecentDischarge!$I$28:$I$1527=$F1180)*(AdmittedwithRecentDischarge!$M$28:$M$1527&lt;=TransferLog!$J1180),AdmittedwithRecentDischarge!$M$28:$M$1527)))</f>
        <v/>
      </c>
      <c r="S1180" s="120" t="str">
        <f t="array" ref="S1180">IF(ISNA(INDEX(AdmittedwithRecentDischarge!$AH$28:$AH$1527,MATCH($F1180&amp;$R1180,AdmittedwithRecentDischarge!$I$28:$I$1527&amp;AdmittedwithRecentDischarge!$M$28:$M$1527,0))),"", IF($R1180&lt;&gt;"",INDEX(AdmittedwithRecentDischarge!$AH$28:$AH$1527,MATCH($F1180&amp;$R1180,AdmittedwithRecentDischarge!$I$28:$I$1527&amp;AdmittedwithRecentDischarge!$M$28:$M$1527,0)),""))</f>
        <v/>
      </c>
      <c r="T1180" s="190">
        <f t="array" ref="T1180">IF(ISNA(INDEX(AdmittedwithRecentDischarge!$I$28:$W$1527, (MATCH($F1180&amp;$R1180,AdmittedwithRecentDischarge!$I$28:$I$1527&amp;AdmittedwithRecentDischarge!$M$28:$M$1527,0)))),"",INDEX(AdmittedwithRecentDischarge!$I$28:$W$1527, (MATCH($F1180&amp;$R1180,AdmittedwithRecentDischarge!$I$28:$I$1527&amp;AdmittedwithRecentDischarge!$M$28:$M$1527,0)),9))</f>
        <v>0</v>
      </c>
      <c r="U1180" s="191">
        <f t="array" ref="U1180">IF(ISNA(INDEX(AdmittedwithRecentDischarge!$I$28:$W$1527, (MATCH($F1180&amp;$R1180,AdmittedwithRecentDischarge!$I$28:$I$1527&amp;AdmittedwithRecentDischarge!$M$28:$M$1527,0)))),"",INDEX(AdmittedwithRecentDischarge!$I$28:$W$1527, (MATCH($F1180&amp;$R1180,AdmittedwithRecentDischarge!$I$28:$I$1527&amp;AdmittedwithRecentDischarge!$M$28:$M$1527,0)),11))</f>
        <v>0</v>
      </c>
      <c r="V1180" s="191">
        <f t="array" ref="V1180">IF(ISNA(INDEX(AdmittedwithRecentDischarge!$I$28:$W$1527, (MATCH($F1180&amp;$R1180,AdmittedwithRecentDischarge!$I$28:$I$1527&amp;AdmittedwithRecentDischarge!$M$28:$M$1527,0)))),"",INDEX(AdmittedwithRecentDischarge!$I$28:$W$1527, (MATCH($F1180&amp;$R1180,AdmittedwithRecentDischarge!$I$28:$I$1527&amp;AdmittedwithRecentDischarge!$M$28:$M$1527,0)),15))</f>
        <v>0</v>
      </c>
      <c r="W1180" s="228" t="b">
        <f t="shared" si="122"/>
        <v>0</v>
      </c>
      <c r="X1180" s="224" t="str">
        <f t="array" ref="X1180">IF(ISNA(VLOOKUP($F1180, AdmittedwithRecentDischarge!$I$28:$I$1527,1,FALSE)),"",MAX(IF((AdmittedwithRecentDischarge!$I$28:$I$1527=$F1180)*(AdmittedwithRecentDischarge!$K$28:$K$1527&lt;=TransferLog!$J1180),AdmittedwithRecentDischarge!$K$28:$K$1527)))</f>
        <v/>
      </c>
      <c r="Y1180" s="224" t="b">
        <f t="shared" si="123"/>
        <v>0</v>
      </c>
      <c r="Z1180" s="208"/>
      <c r="AA1180" s="207" t="str">
        <f t="shared" si="120"/>
        <v/>
      </c>
      <c r="AB1180" s="212" t="b">
        <f t="shared" si="124"/>
        <v>0</v>
      </c>
      <c r="AC1180" s="213">
        <f t="shared" si="121"/>
        <v>0</v>
      </c>
      <c r="AD1180" s="298"/>
      <c r="AE1180" s="299"/>
      <c r="AF1180" s="21">
        <f t="shared" si="119"/>
        <v>0</v>
      </c>
    </row>
    <row r="1181" spans="1:32" s="21" customFormat="1" ht="16.5" customHeight="1">
      <c r="A1181" s="22"/>
      <c r="B1181" s="22"/>
      <c r="C1181" s="22"/>
      <c r="D1181" s="115">
        <f t="shared" si="118"/>
        <v>1161</v>
      </c>
      <c r="E1181" s="248" t="str">
        <f t="array" ref="E1181">IF($F1181&lt;&gt;"",INDEX(DropDownLists!$K$10:$K$2516,MATCH($F1181,DropDownLists!$L$10:$L$2516,0)),"")</f>
        <v/>
      </c>
      <c r="F1181" s="116"/>
      <c r="G1181" s="118"/>
      <c r="I1181" s="144"/>
      <c r="J1181" s="141"/>
      <c r="K1181" s="145"/>
      <c r="L1181" s="146"/>
      <c r="M1181" s="195" t="str">
        <f t="array" ref="M1181">IF($L1181&lt;&gt;"",INDEX(DropDownLists!$H$10:$H$2516,MATCH($L1181,DropDownLists!$I$10:$I$2516,0)),"")</f>
        <v/>
      </c>
      <c r="N1181" s="148"/>
      <c r="O1181" s="148"/>
      <c r="P1181" s="146"/>
      <c r="Q1181" s="148" t="s">
        <v>190</v>
      </c>
      <c r="R1181" s="119" t="str">
        <f t="array" ref="R1181">IF(ISNA(VLOOKUP($F1181, AdmittedwithRecentDischarge!$I$28:$I$1527,1,FALSE)),"",MAX(IF((AdmittedwithRecentDischarge!$I$28:$I$1527=$F1181)*(AdmittedwithRecentDischarge!$M$28:$M$1527&lt;=TransferLog!$J1181),AdmittedwithRecentDischarge!$M$28:$M$1527)))</f>
        <v/>
      </c>
      <c r="S1181" s="120" t="str">
        <f t="array" ref="S1181">IF(ISNA(INDEX(AdmittedwithRecentDischarge!$AH$28:$AH$1527,MATCH($F1181&amp;$R1181,AdmittedwithRecentDischarge!$I$28:$I$1527&amp;AdmittedwithRecentDischarge!$M$28:$M$1527,0))),"", IF($R1181&lt;&gt;"",INDEX(AdmittedwithRecentDischarge!$AH$28:$AH$1527,MATCH($F1181&amp;$R1181,AdmittedwithRecentDischarge!$I$28:$I$1527&amp;AdmittedwithRecentDischarge!$M$28:$M$1527,0)),""))</f>
        <v/>
      </c>
      <c r="T1181" s="190">
        <f t="array" ref="T1181">IF(ISNA(INDEX(AdmittedwithRecentDischarge!$I$28:$W$1527, (MATCH($F1181&amp;$R1181,AdmittedwithRecentDischarge!$I$28:$I$1527&amp;AdmittedwithRecentDischarge!$M$28:$M$1527,0)))),"",INDEX(AdmittedwithRecentDischarge!$I$28:$W$1527, (MATCH($F1181&amp;$R1181,AdmittedwithRecentDischarge!$I$28:$I$1527&amp;AdmittedwithRecentDischarge!$M$28:$M$1527,0)),9))</f>
        <v>0</v>
      </c>
      <c r="U1181" s="191">
        <f t="array" ref="U1181">IF(ISNA(INDEX(AdmittedwithRecentDischarge!$I$28:$W$1527, (MATCH($F1181&amp;$R1181,AdmittedwithRecentDischarge!$I$28:$I$1527&amp;AdmittedwithRecentDischarge!$M$28:$M$1527,0)))),"",INDEX(AdmittedwithRecentDischarge!$I$28:$W$1527, (MATCH($F1181&amp;$R1181,AdmittedwithRecentDischarge!$I$28:$I$1527&amp;AdmittedwithRecentDischarge!$M$28:$M$1527,0)),11))</f>
        <v>0</v>
      </c>
      <c r="V1181" s="191">
        <f t="array" ref="V1181">IF(ISNA(INDEX(AdmittedwithRecentDischarge!$I$28:$W$1527, (MATCH($F1181&amp;$R1181,AdmittedwithRecentDischarge!$I$28:$I$1527&amp;AdmittedwithRecentDischarge!$M$28:$M$1527,0)))),"",INDEX(AdmittedwithRecentDischarge!$I$28:$W$1527, (MATCH($F1181&amp;$R1181,AdmittedwithRecentDischarge!$I$28:$I$1527&amp;AdmittedwithRecentDischarge!$M$28:$M$1527,0)),15))</f>
        <v>0</v>
      </c>
      <c r="W1181" s="228" t="b">
        <f t="shared" si="122"/>
        <v>0</v>
      </c>
      <c r="X1181" s="224" t="str">
        <f t="array" ref="X1181">IF(ISNA(VLOOKUP($F1181, AdmittedwithRecentDischarge!$I$28:$I$1527,1,FALSE)),"",MAX(IF((AdmittedwithRecentDischarge!$I$28:$I$1527=$F1181)*(AdmittedwithRecentDischarge!$K$28:$K$1527&lt;=TransferLog!$J1181),AdmittedwithRecentDischarge!$K$28:$K$1527)))</f>
        <v/>
      </c>
      <c r="Y1181" s="224" t="b">
        <f t="shared" si="123"/>
        <v>0</v>
      </c>
      <c r="Z1181" s="208"/>
      <c r="AA1181" s="207" t="str">
        <f t="shared" si="120"/>
        <v/>
      </c>
      <c r="AB1181" s="212" t="b">
        <f t="shared" si="124"/>
        <v>0</v>
      </c>
      <c r="AC1181" s="213">
        <f t="shared" si="121"/>
        <v>0</v>
      </c>
      <c r="AD1181" s="298"/>
      <c r="AE1181" s="299"/>
      <c r="AF1181" s="21">
        <f t="shared" si="119"/>
        <v>0</v>
      </c>
    </row>
    <row r="1182" spans="1:32" s="21" customFormat="1" ht="16.5" customHeight="1">
      <c r="A1182" s="22"/>
      <c r="B1182" s="22"/>
      <c r="C1182" s="22"/>
      <c r="D1182" s="115">
        <f t="shared" si="118"/>
        <v>1162</v>
      </c>
      <c r="E1182" s="248" t="str">
        <f t="array" ref="E1182">IF($F1182&lt;&gt;"",INDEX(DropDownLists!$K$10:$K$2516,MATCH($F1182,DropDownLists!$L$10:$L$2516,0)),"")</f>
        <v/>
      </c>
      <c r="F1182" s="116"/>
      <c r="G1182" s="118"/>
      <c r="I1182" s="144"/>
      <c r="J1182" s="141"/>
      <c r="K1182" s="145"/>
      <c r="L1182" s="146"/>
      <c r="M1182" s="195" t="str">
        <f t="array" ref="M1182">IF($L1182&lt;&gt;"",INDEX(DropDownLists!$H$10:$H$2516,MATCH($L1182,DropDownLists!$I$10:$I$2516,0)),"")</f>
        <v/>
      </c>
      <c r="N1182" s="148"/>
      <c r="O1182" s="148"/>
      <c r="P1182" s="146"/>
      <c r="Q1182" s="148" t="s">
        <v>190</v>
      </c>
      <c r="R1182" s="119" t="str">
        <f t="array" ref="R1182">IF(ISNA(VLOOKUP($F1182, AdmittedwithRecentDischarge!$I$28:$I$1527,1,FALSE)),"",MAX(IF((AdmittedwithRecentDischarge!$I$28:$I$1527=$F1182)*(AdmittedwithRecentDischarge!$M$28:$M$1527&lt;=TransferLog!$J1182),AdmittedwithRecentDischarge!$M$28:$M$1527)))</f>
        <v/>
      </c>
      <c r="S1182" s="120" t="str">
        <f t="array" ref="S1182">IF(ISNA(INDEX(AdmittedwithRecentDischarge!$AH$28:$AH$1527,MATCH($F1182&amp;$R1182,AdmittedwithRecentDischarge!$I$28:$I$1527&amp;AdmittedwithRecentDischarge!$M$28:$M$1527,0))),"", IF($R1182&lt;&gt;"",INDEX(AdmittedwithRecentDischarge!$AH$28:$AH$1527,MATCH($F1182&amp;$R1182,AdmittedwithRecentDischarge!$I$28:$I$1527&amp;AdmittedwithRecentDischarge!$M$28:$M$1527,0)),""))</f>
        <v/>
      </c>
      <c r="T1182" s="190">
        <f t="array" ref="T1182">IF(ISNA(INDEX(AdmittedwithRecentDischarge!$I$28:$W$1527, (MATCH($F1182&amp;$R1182,AdmittedwithRecentDischarge!$I$28:$I$1527&amp;AdmittedwithRecentDischarge!$M$28:$M$1527,0)))),"",INDEX(AdmittedwithRecentDischarge!$I$28:$W$1527, (MATCH($F1182&amp;$R1182,AdmittedwithRecentDischarge!$I$28:$I$1527&amp;AdmittedwithRecentDischarge!$M$28:$M$1527,0)),9))</f>
        <v>0</v>
      </c>
      <c r="U1182" s="191">
        <f t="array" ref="U1182">IF(ISNA(INDEX(AdmittedwithRecentDischarge!$I$28:$W$1527, (MATCH($F1182&amp;$R1182,AdmittedwithRecentDischarge!$I$28:$I$1527&amp;AdmittedwithRecentDischarge!$M$28:$M$1527,0)))),"",INDEX(AdmittedwithRecentDischarge!$I$28:$W$1527, (MATCH($F1182&amp;$R1182,AdmittedwithRecentDischarge!$I$28:$I$1527&amp;AdmittedwithRecentDischarge!$M$28:$M$1527,0)),11))</f>
        <v>0</v>
      </c>
      <c r="V1182" s="191">
        <f t="array" ref="V1182">IF(ISNA(INDEX(AdmittedwithRecentDischarge!$I$28:$W$1527, (MATCH($F1182&amp;$R1182,AdmittedwithRecentDischarge!$I$28:$I$1527&amp;AdmittedwithRecentDischarge!$M$28:$M$1527,0)))),"",INDEX(AdmittedwithRecentDischarge!$I$28:$W$1527, (MATCH($F1182&amp;$R1182,AdmittedwithRecentDischarge!$I$28:$I$1527&amp;AdmittedwithRecentDischarge!$M$28:$M$1527,0)),15))</f>
        <v>0</v>
      </c>
      <c r="W1182" s="228" t="b">
        <f t="shared" si="122"/>
        <v>0</v>
      </c>
      <c r="X1182" s="224" t="str">
        <f t="array" ref="X1182">IF(ISNA(VLOOKUP($F1182, AdmittedwithRecentDischarge!$I$28:$I$1527,1,FALSE)),"",MAX(IF((AdmittedwithRecentDischarge!$I$28:$I$1527=$F1182)*(AdmittedwithRecentDischarge!$K$28:$K$1527&lt;=TransferLog!$J1182),AdmittedwithRecentDischarge!$K$28:$K$1527)))</f>
        <v/>
      </c>
      <c r="Y1182" s="224" t="b">
        <f t="shared" si="123"/>
        <v>0</v>
      </c>
      <c r="Z1182" s="208"/>
      <c r="AA1182" s="207" t="str">
        <f t="shared" si="120"/>
        <v/>
      </c>
      <c r="AB1182" s="212" t="b">
        <f t="shared" si="124"/>
        <v>0</v>
      </c>
      <c r="AC1182" s="213">
        <f t="shared" si="121"/>
        <v>0</v>
      </c>
      <c r="AD1182" s="298"/>
      <c r="AE1182" s="299"/>
      <c r="AF1182" s="21">
        <f t="shared" si="119"/>
        <v>0</v>
      </c>
    </row>
    <row r="1183" spans="1:32" s="21" customFormat="1" ht="16.5" customHeight="1">
      <c r="A1183" s="22"/>
      <c r="B1183" s="22"/>
      <c r="C1183" s="22"/>
      <c r="D1183" s="115">
        <f t="shared" si="118"/>
        <v>1163</v>
      </c>
      <c r="E1183" s="248" t="str">
        <f t="array" ref="E1183">IF($F1183&lt;&gt;"",INDEX(DropDownLists!$K$10:$K$2516,MATCH($F1183,DropDownLists!$L$10:$L$2516,0)),"")</f>
        <v/>
      </c>
      <c r="F1183" s="116"/>
      <c r="G1183" s="118"/>
      <c r="I1183" s="144"/>
      <c r="J1183" s="141"/>
      <c r="K1183" s="145"/>
      <c r="L1183" s="146"/>
      <c r="M1183" s="195" t="str">
        <f t="array" ref="M1183">IF($L1183&lt;&gt;"",INDEX(DropDownLists!$H$10:$H$2516,MATCH($L1183,DropDownLists!$I$10:$I$2516,0)),"")</f>
        <v/>
      </c>
      <c r="N1183" s="148"/>
      <c r="O1183" s="148"/>
      <c r="P1183" s="146"/>
      <c r="Q1183" s="148" t="s">
        <v>190</v>
      </c>
      <c r="R1183" s="119" t="str">
        <f t="array" ref="R1183">IF(ISNA(VLOOKUP($F1183, AdmittedwithRecentDischarge!$I$28:$I$1527,1,FALSE)),"",MAX(IF((AdmittedwithRecentDischarge!$I$28:$I$1527=$F1183)*(AdmittedwithRecentDischarge!$M$28:$M$1527&lt;=TransferLog!$J1183),AdmittedwithRecentDischarge!$M$28:$M$1527)))</f>
        <v/>
      </c>
      <c r="S1183" s="120" t="str">
        <f t="array" ref="S1183">IF(ISNA(INDEX(AdmittedwithRecentDischarge!$AH$28:$AH$1527,MATCH($F1183&amp;$R1183,AdmittedwithRecentDischarge!$I$28:$I$1527&amp;AdmittedwithRecentDischarge!$M$28:$M$1527,0))),"", IF($R1183&lt;&gt;"",INDEX(AdmittedwithRecentDischarge!$AH$28:$AH$1527,MATCH($F1183&amp;$R1183,AdmittedwithRecentDischarge!$I$28:$I$1527&amp;AdmittedwithRecentDischarge!$M$28:$M$1527,0)),""))</f>
        <v/>
      </c>
      <c r="T1183" s="190">
        <f t="array" ref="T1183">IF(ISNA(INDEX(AdmittedwithRecentDischarge!$I$28:$W$1527, (MATCH($F1183&amp;$R1183,AdmittedwithRecentDischarge!$I$28:$I$1527&amp;AdmittedwithRecentDischarge!$M$28:$M$1527,0)))),"",INDEX(AdmittedwithRecentDischarge!$I$28:$W$1527, (MATCH($F1183&amp;$R1183,AdmittedwithRecentDischarge!$I$28:$I$1527&amp;AdmittedwithRecentDischarge!$M$28:$M$1527,0)),9))</f>
        <v>0</v>
      </c>
      <c r="U1183" s="191">
        <f t="array" ref="U1183">IF(ISNA(INDEX(AdmittedwithRecentDischarge!$I$28:$W$1527, (MATCH($F1183&amp;$R1183,AdmittedwithRecentDischarge!$I$28:$I$1527&amp;AdmittedwithRecentDischarge!$M$28:$M$1527,0)))),"",INDEX(AdmittedwithRecentDischarge!$I$28:$W$1527, (MATCH($F1183&amp;$R1183,AdmittedwithRecentDischarge!$I$28:$I$1527&amp;AdmittedwithRecentDischarge!$M$28:$M$1527,0)),11))</f>
        <v>0</v>
      </c>
      <c r="V1183" s="191">
        <f t="array" ref="V1183">IF(ISNA(INDEX(AdmittedwithRecentDischarge!$I$28:$W$1527, (MATCH($F1183&amp;$R1183,AdmittedwithRecentDischarge!$I$28:$I$1527&amp;AdmittedwithRecentDischarge!$M$28:$M$1527,0)))),"",INDEX(AdmittedwithRecentDischarge!$I$28:$W$1527, (MATCH($F1183&amp;$R1183,AdmittedwithRecentDischarge!$I$28:$I$1527&amp;AdmittedwithRecentDischarge!$M$28:$M$1527,0)),15))</f>
        <v>0</v>
      </c>
      <c r="W1183" s="228" t="b">
        <f t="shared" si="122"/>
        <v>0</v>
      </c>
      <c r="X1183" s="224" t="str">
        <f t="array" ref="X1183">IF(ISNA(VLOOKUP($F1183, AdmittedwithRecentDischarge!$I$28:$I$1527,1,FALSE)),"",MAX(IF((AdmittedwithRecentDischarge!$I$28:$I$1527=$F1183)*(AdmittedwithRecentDischarge!$K$28:$K$1527&lt;=TransferLog!$J1183),AdmittedwithRecentDischarge!$K$28:$K$1527)))</f>
        <v/>
      </c>
      <c r="Y1183" s="224" t="b">
        <f t="shared" si="123"/>
        <v>0</v>
      </c>
      <c r="Z1183" s="208"/>
      <c r="AA1183" s="207" t="str">
        <f t="shared" si="120"/>
        <v/>
      </c>
      <c r="AB1183" s="212" t="b">
        <f t="shared" si="124"/>
        <v>0</v>
      </c>
      <c r="AC1183" s="213">
        <f t="shared" si="121"/>
        <v>0</v>
      </c>
      <c r="AD1183" s="298"/>
      <c r="AE1183" s="299"/>
      <c r="AF1183" s="21">
        <f t="shared" si="119"/>
        <v>0</v>
      </c>
    </row>
    <row r="1184" spans="1:32" s="21" customFormat="1" ht="16.5" customHeight="1">
      <c r="A1184" s="22"/>
      <c r="B1184" s="22"/>
      <c r="C1184" s="22"/>
      <c r="D1184" s="115">
        <f t="shared" ref="D1184:D1215" si="125">ROW()-20</f>
        <v>1164</v>
      </c>
      <c r="E1184" s="248" t="str">
        <f t="array" ref="E1184">IF($F1184&lt;&gt;"",INDEX(DropDownLists!$K$10:$K$2516,MATCH($F1184,DropDownLists!$L$10:$L$2516,0)),"")</f>
        <v/>
      </c>
      <c r="F1184" s="116"/>
      <c r="G1184" s="118"/>
      <c r="I1184" s="144"/>
      <c r="J1184" s="141"/>
      <c r="K1184" s="145"/>
      <c r="L1184" s="146"/>
      <c r="M1184" s="195" t="str">
        <f t="array" ref="M1184">IF($L1184&lt;&gt;"",INDEX(DropDownLists!$H$10:$H$2516,MATCH($L1184,DropDownLists!$I$10:$I$2516,0)),"")</f>
        <v/>
      </c>
      <c r="N1184" s="148"/>
      <c r="O1184" s="148"/>
      <c r="P1184" s="146"/>
      <c r="Q1184" s="148" t="s">
        <v>190</v>
      </c>
      <c r="R1184" s="119" t="str">
        <f t="array" ref="R1184">IF(ISNA(VLOOKUP($F1184, AdmittedwithRecentDischarge!$I$28:$I$1527,1,FALSE)),"",MAX(IF((AdmittedwithRecentDischarge!$I$28:$I$1527=$F1184)*(AdmittedwithRecentDischarge!$M$28:$M$1527&lt;=TransferLog!$J1184),AdmittedwithRecentDischarge!$M$28:$M$1527)))</f>
        <v/>
      </c>
      <c r="S1184" s="120" t="str">
        <f t="array" ref="S1184">IF(ISNA(INDEX(AdmittedwithRecentDischarge!$AH$28:$AH$1527,MATCH($F1184&amp;$R1184,AdmittedwithRecentDischarge!$I$28:$I$1527&amp;AdmittedwithRecentDischarge!$M$28:$M$1527,0))),"", IF($R1184&lt;&gt;"",INDEX(AdmittedwithRecentDischarge!$AH$28:$AH$1527,MATCH($F1184&amp;$R1184,AdmittedwithRecentDischarge!$I$28:$I$1527&amp;AdmittedwithRecentDischarge!$M$28:$M$1527,0)),""))</f>
        <v/>
      </c>
      <c r="T1184" s="190">
        <f t="array" ref="T1184">IF(ISNA(INDEX(AdmittedwithRecentDischarge!$I$28:$W$1527, (MATCH($F1184&amp;$R1184,AdmittedwithRecentDischarge!$I$28:$I$1527&amp;AdmittedwithRecentDischarge!$M$28:$M$1527,0)))),"",INDEX(AdmittedwithRecentDischarge!$I$28:$W$1527, (MATCH($F1184&amp;$R1184,AdmittedwithRecentDischarge!$I$28:$I$1527&amp;AdmittedwithRecentDischarge!$M$28:$M$1527,0)),9))</f>
        <v>0</v>
      </c>
      <c r="U1184" s="191">
        <f t="array" ref="U1184">IF(ISNA(INDEX(AdmittedwithRecentDischarge!$I$28:$W$1527, (MATCH($F1184&amp;$R1184,AdmittedwithRecentDischarge!$I$28:$I$1527&amp;AdmittedwithRecentDischarge!$M$28:$M$1527,0)))),"",INDEX(AdmittedwithRecentDischarge!$I$28:$W$1527, (MATCH($F1184&amp;$R1184,AdmittedwithRecentDischarge!$I$28:$I$1527&amp;AdmittedwithRecentDischarge!$M$28:$M$1527,0)),11))</f>
        <v>0</v>
      </c>
      <c r="V1184" s="191">
        <f t="array" ref="V1184">IF(ISNA(INDEX(AdmittedwithRecentDischarge!$I$28:$W$1527, (MATCH($F1184&amp;$R1184,AdmittedwithRecentDischarge!$I$28:$I$1527&amp;AdmittedwithRecentDischarge!$M$28:$M$1527,0)))),"",INDEX(AdmittedwithRecentDischarge!$I$28:$W$1527, (MATCH($F1184&amp;$R1184,AdmittedwithRecentDischarge!$I$28:$I$1527&amp;AdmittedwithRecentDischarge!$M$28:$M$1527,0)),15))</f>
        <v>0</v>
      </c>
      <c r="W1184" s="228" t="b">
        <f t="shared" si="122"/>
        <v>0</v>
      </c>
      <c r="X1184" s="224" t="str">
        <f t="array" ref="X1184">IF(ISNA(VLOOKUP($F1184, AdmittedwithRecentDischarge!$I$28:$I$1527,1,FALSE)),"",MAX(IF((AdmittedwithRecentDischarge!$I$28:$I$1527=$F1184)*(AdmittedwithRecentDischarge!$K$28:$K$1527&lt;=TransferLog!$J1184),AdmittedwithRecentDischarge!$K$28:$K$1527)))</f>
        <v/>
      </c>
      <c r="Y1184" s="224" t="b">
        <f t="shared" si="123"/>
        <v>0</v>
      </c>
      <c r="Z1184" s="208"/>
      <c r="AA1184" s="207" t="str">
        <f t="shared" si="120"/>
        <v/>
      </c>
      <c r="AB1184" s="212" t="b">
        <f t="shared" si="124"/>
        <v>0</v>
      </c>
      <c r="AC1184" s="213">
        <f t="shared" si="121"/>
        <v>0</v>
      </c>
      <c r="AD1184" s="298"/>
      <c r="AE1184" s="299"/>
      <c r="AF1184" s="21">
        <f t="shared" ref="AF1184:AF1215" si="126">IF(OR(($P1184="Admitted, inpatient"), ($P1184="Admitted, status uncertain")),1,0)</f>
        <v>0</v>
      </c>
    </row>
    <row r="1185" spans="1:32" s="21" customFormat="1" ht="16.5" customHeight="1">
      <c r="A1185" s="22"/>
      <c r="B1185" s="22"/>
      <c r="C1185" s="22"/>
      <c r="D1185" s="115">
        <f t="shared" si="125"/>
        <v>1165</v>
      </c>
      <c r="E1185" s="248" t="str">
        <f t="array" ref="E1185">IF($F1185&lt;&gt;"",INDEX(DropDownLists!$K$10:$K$2516,MATCH($F1185,DropDownLists!$L$10:$L$2516,0)),"")</f>
        <v/>
      </c>
      <c r="F1185" s="116"/>
      <c r="G1185" s="118"/>
      <c r="I1185" s="144"/>
      <c r="J1185" s="141"/>
      <c r="K1185" s="145"/>
      <c r="L1185" s="146"/>
      <c r="M1185" s="195" t="str">
        <f t="array" ref="M1185">IF($L1185&lt;&gt;"",INDEX(DropDownLists!$H$10:$H$2516,MATCH($L1185,DropDownLists!$I$10:$I$2516,0)),"")</f>
        <v/>
      </c>
      <c r="N1185" s="148"/>
      <c r="O1185" s="148"/>
      <c r="P1185" s="146"/>
      <c r="Q1185" s="148" t="s">
        <v>190</v>
      </c>
      <c r="R1185" s="119" t="str">
        <f t="array" ref="R1185">IF(ISNA(VLOOKUP($F1185, AdmittedwithRecentDischarge!$I$28:$I$1527,1,FALSE)),"",MAX(IF((AdmittedwithRecentDischarge!$I$28:$I$1527=$F1185)*(AdmittedwithRecentDischarge!$M$28:$M$1527&lt;=TransferLog!$J1185),AdmittedwithRecentDischarge!$M$28:$M$1527)))</f>
        <v/>
      </c>
      <c r="S1185" s="120" t="str">
        <f t="array" ref="S1185">IF(ISNA(INDEX(AdmittedwithRecentDischarge!$AH$28:$AH$1527,MATCH($F1185&amp;$R1185,AdmittedwithRecentDischarge!$I$28:$I$1527&amp;AdmittedwithRecentDischarge!$M$28:$M$1527,0))),"", IF($R1185&lt;&gt;"",INDEX(AdmittedwithRecentDischarge!$AH$28:$AH$1527,MATCH($F1185&amp;$R1185,AdmittedwithRecentDischarge!$I$28:$I$1527&amp;AdmittedwithRecentDischarge!$M$28:$M$1527,0)),""))</f>
        <v/>
      </c>
      <c r="T1185" s="190">
        <f t="array" ref="T1185">IF(ISNA(INDEX(AdmittedwithRecentDischarge!$I$28:$W$1527, (MATCH($F1185&amp;$R1185,AdmittedwithRecentDischarge!$I$28:$I$1527&amp;AdmittedwithRecentDischarge!$M$28:$M$1527,0)))),"",INDEX(AdmittedwithRecentDischarge!$I$28:$W$1527, (MATCH($F1185&amp;$R1185,AdmittedwithRecentDischarge!$I$28:$I$1527&amp;AdmittedwithRecentDischarge!$M$28:$M$1527,0)),9))</f>
        <v>0</v>
      </c>
      <c r="U1185" s="191">
        <f t="array" ref="U1185">IF(ISNA(INDEX(AdmittedwithRecentDischarge!$I$28:$W$1527, (MATCH($F1185&amp;$R1185,AdmittedwithRecentDischarge!$I$28:$I$1527&amp;AdmittedwithRecentDischarge!$M$28:$M$1527,0)))),"",INDEX(AdmittedwithRecentDischarge!$I$28:$W$1527, (MATCH($F1185&amp;$R1185,AdmittedwithRecentDischarge!$I$28:$I$1527&amp;AdmittedwithRecentDischarge!$M$28:$M$1527,0)),11))</f>
        <v>0</v>
      </c>
      <c r="V1185" s="191">
        <f t="array" ref="V1185">IF(ISNA(INDEX(AdmittedwithRecentDischarge!$I$28:$W$1527, (MATCH($F1185&amp;$R1185,AdmittedwithRecentDischarge!$I$28:$I$1527&amp;AdmittedwithRecentDischarge!$M$28:$M$1527,0)))),"",INDEX(AdmittedwithRecentDischarge!$I$28:$W$1527, (MATCH($F1185&amp;$R1185,AdmittedwithRecentDischarge!$I$28:$I$1527&amp;AdmittedwithRecentDischarge!$M$28:$M$1527,0)),15))</f>
        <v>0</v>
      </c>
      <c r="W1185" s="228" t="b">
        <f t="shared" si="122"/>
        <v>0</v>
      </c>
      <c r="X1185" s="224" t="str">
        <f t="array" ref="X1185">IF(ISNA(VLOOKUP($F1185, AdmittedwithRecentDischarge!$I$28:$I$1527,1,FALSE)),"",MAX(IF((AdmittedwithRecentDischarge!$I$28:$I$1527=$F1185)*(AdmittedwithRecentDischarge!$K$28:$K$1527&lt;=TransferLog!$J1185),AdmittedwithRecentDischarge!$K$28:$K$1527)))</f>
        <v/>
      </c>
      <c r="Y1185" s="224" t="b">
        <f t="shared" si="123"/>
        <v>0</v>
      </c>
      <c r="Z1185" s="208"/>
      <c r="AA1185" s="207" t="str">
        <f t="shared" si="120"/>
        <v/>
      </c>
      <c r="AB1185" s="212" t="b">
        <f t="shared" si="124"/>
        <v>0</v>
      </c>
      <c r="AC1185" s="213">
        <f t="shared" si="121"/>
        <v>0</v>
      </c>
      <c r="AD1185" s="298"/>
      <c r="AE1185" s="299"/>
      <c r="AF1185" s="21">
        <f t="shared" si="126"/>
        <v>0</v>
      </c>
    </row>
    <row r="1186" spans="1:32" s="21" customFormat="1" ht="16.5" customHeight="1">
      <c r="A1186" s="22"/>
      <c r="B1186" s="22"/>
      <c r="C1186" s="22"/>
      <c r="D1186" s="115">
        <f t="shared" si="125"/>
        <v>1166</v>
      </c>
      <c r="E1186" s="248" t="str">
        <f t="array" ref="E1186">IF($F1186&lt;&gt;"",INDEX(DropDownLists!$K$10:$K$2516,MATCH($F1186,DropDownLists!$L$10:$L$2516,0)),"")</f>
        <v/>
      </c>
      <c r="F1186" s="116"/>
      <c r="G1186" s="118"/>
      <c r="I1186" s="144"/>
      <c r="J1186" s="141"/>
      <c r="K1186" s="145"/>
      <c r="L1186" s="146"/>
      <c r="M1186" s="195" t="str">
        <f t="array" ref="M1186">IF($L1186&lt;&gt;"",INDEX(DropDownLists!$H$10:$H$2516,MATCH($L1186,DropDownLists!$I$10:$I$2516,0)),"")</f>
        <v/>
      </c>
      <c r="N1186" s="148"/>
      <c r="O1186" s="148"/>
      <c r="P1186" s="146"/>
      <c r="Q1186" s="148" t="s">
        <v>190</v>
      </c>
      <c r="R1186" s="119" t="str">
        <f t="array" ref="R1186">IF(ISNA(VLOOKUP($F1186, AdmittedwithRecentDischarge!$I$28:$I$1527,1,FALSE)),"",MAX(IF((AdmittedwithRecentDischarge!$I$28:$I$1527=$F1186)*(AdmittedwithRecentDischarge!$M$28:$M$1527&lt;=TransferLog!$J1186),AdmittedwithRecentDischarge!$M$28:$M$1527)))</f>
        <v/>
      </c>
      <c r="S1186" s="120" t="str">
        <f t="array" ref="S1186">IF(ISNA(INDEX(AdmittedwithRecentDischarge!$AH$28:$AH$1527,MATCH($F1186&amp;$R1186,AdmittedwithRecentDischarge!$I$28:$I$1527&amp;AdmittedwithRecentDischarge!$M$28:$M$1527,0))),"", IF($R1186&lt;&gt;"",INDEX(AdmittedwithRecentDischarge!$AH$28:$AH$1527,MATCH($F1186&amp;$R1186,AdmittedwithRecentDischarge!$I$28:$I$1527&amp;AdmittedwithRecentDischarge!$M$28:$M$1527,0)),""))</f>
        <v/>
      </c>
      <c r="T1186" s="190">
        <f t="array" ref="T1186">IF(ISNA(INDEX(AdmittedwithRecentDischarge!$I$28:$W$1527, (MATCH($F1186&amp;$R1186,AdmittedwithRecentDischarge!$I$28:$I$1527&amp;AdmittedwithRecentDischarge!$M$28:$M$1527,0)))),"",INDEX(AdmittedwithRecentDischarge!$I$28:$W$1527, (MATCH($F1186&amp;$R1186,AdmittedwithRecentDischarge!$I$28:$I$1527&amp;AdmittedwithRecentDischarge!$M$28:$M$1527,0)),9))</f>
        <v>0</v>
      </c>
      <c r="U1186" s="191">
        <f t="array" ref="U1186">IF(ISNA(INDEX(AdmittedwithRecentDischarge!$I$28:$W$1527, (MATCH($F1186&amp;$R1186,AdmittedwithRecentDischarge!$I$28:$I$1527&amp;AdmittedwithRecentDischarge!$M$28:$M$1527,0)))),"",INDEX(AdmittedwithRecentDischarge!$I$28:$W$1527, (MATCH($F1186&amp;$R1186,AdmittedwithRecentDischarge!$I$28:$I$1527&amp;AdmittedwithRecentDischarge!$M$28:$M$1527,0)),11))</f>
        <v>0</v>
      </c>
      <c r="V1186" s="191">
        <f t="array" ref="V1186">IF(ISNA(INDEX(AdmittedwithRecentDischarge!$I$28:$W$1527, (MATCH($F1186&amp;$R1186,AdmittedwithRecentDischarge!$I$28:$I$1527&amp;AdmittedwithRecentDischarge!$M$28:$M$1527,0)))),"",INDEX(AdmittedwithRecentDischarge!$I$28:$W$1527, (MATCH($F1186&amp;$R1186,AdmittedwithRecentDischarge!$I$28:$I$1527&amp;AdmittedwithRecentDischarge!$M$28:$M$1527,0)),15))</f>
        <v>0</v>
      </c>
      <c r="W1186" s="228" t="b">
        <f t="shared" si="122"/>
        <v>0</v>
      </c>
      <c r="X1186" s="224" t="str">
        <f t="array" ref="X1186">IF(ISNA(VLOOKUP($F1186, AdmittedwithRecentDischarge!$I$28:$I$1527,1,FALSE)),"",MAX(IF((AdmittedwithRecentDischarge!$I$28:$I$1527=$F1186)*(AdmittedwithRecentDischarge!$K$28:$K$1527&lt;=TransferLog!$J1186),AdmittedwithRecentDischarge!$K$28:$K$1527)))</f>
        <v/>
      </c>
      <c r="Y1186" s="224" t="b">
        <f t="shared" si="123"/>
        <v>0</v>
      </c>
      <c r="Z1186" s="208"/>
      <c r="AA1186" s="207" t="str">
        <f t="shared" si="120"/>
        <v/>
      </c>
      <c r="AB1186" s="212" t="b">
        <f t="shared" si="124"/>
        <v>0</v>
      </c>
      <c r="AC1186" s="213">
        <f t="shared" si="121"/>
        <v>0</v>
      </c>
      <c r="AD1186" s="298"/>
      <c r="AE1186" s="299"/>
      <c r="AF1186" s="21">
        <f t="shared" si="126"/>
        <v>0</v>
      </c>
    </row>
    <row r="1187" spans="1:32" s="21" customFormat="1" ht="16.5" customHeight="1">
      <c r="A1187" s="22"/>
      <c r="B1187" s="22"/>
      <c r="C1187" s="22"/>
      <c r="D1187" s="115">
        <f t="shared" si="125"/>
        <v>1167</v>
      </c>
      <c r="E1187" s="248" t="str">
        <f t="array" ref="E1187">IF($F1187&lt;&gt;"",INDEX(DropDownLists!$K$10:$K$2516,MATCH($F1187,DropDownLists!$L$10:$L$2516,0)),"")</f>
        <v/>
      </c>
      <c r="F1187" s="116"/>
      <c r="G1187" s="118"/>
      <c r="I1187" s="144"/>
      <c r="J1187" s="141"/>
      <c r="K1187" s="145"/>
      <c r="L1187" s="146"/>
      <c r="M1187" s="195" t="str">
        <f t="array" ref="M1187">IF($L1187&lt;&gt;"",INDEX(DropDownLists!$H$10:$H$2516,MATCH($L1187,DropDownLists!$I$10:$I$2516,0)),"")</f>
        <v/>
      </c>
      <c r="N1187" s="148"/>
      <c r="O1187" s="148"/>
      <c r="P1187" s="146"/>
      <c r="Q1187" s="148" t="s">
        <v>190</v>
      </c>
      <c r="R1187" s="119" t="str">
        <f t="array" ref="R1187">IF(ISNA(VLOOKUP($F1187, AdmittedwithRecentDischarge!$I$28:$I$1527,1,FALSE)),"",MAX(IF((AdmittedwithRecentDischarge!$I$28:$I$1527=$F1187)*(AdmittedwithRecentDischarge!$M$28:$M$1527&lt;=TransferLog!$J1187),AdmittedwithRecentDischarge!$M$28:$M$1527)))</f>
        <v/>
      </c>
      <c r="S1187" s="120" t="str">
        <f t="array" ref="S1187">IF(ISNA(INDEX(AdmittedwithRecentDischarge!$AH$28:$AH$1527,MATCH($F1187&amp;$R1187,AdmittedwithRecentDischarge!$I$28:$I$1527&amp;AdmittedwithRecentDischarge!$M$28:$M$1527,0))),"", IF($R1187&lt;&gt;"",INDEX(AdmittedwithRecentDischarge!$AH$28:$AH$1527,MATCH($F1187&amp;$R1187,AdmittedwithRecentDischarge!$I$28:$I$1527&amp;AdmittedwithRecentDischarge!$M$28:$M$1527,0)),""))</f>
        <v/>
      </c>
      <c r="T1187" s="190">
        <f t="array" ref="T1187">IF(ISNA(INDEX(AdmittedwithRecentDischarge!$I$28:$W$1527, (MATCH($F1187&amp;$R1187,AdmittedwithRecentDischarge!$I$28:$I$1527&amp;AdmittedwithRecentDischarge!$M$28:$M$1527,0)))),"",INDEX(AdmittedwithRecentDischarge!$I$28:$W$1527, (MATCH($F1187&amp;$R1187,AdmittedwithRecentDischarge!$I$28:$I$1527&amp;AdmittedwithRecentDischarge!$M$28:$M$1527,0)),9))</f>
        <v>0</v>
      </c>
      <c r="U1187" s="191">
        <f t="array" ref="U1187">IF(ISNA(INDEX(AdmittedwithRecentDischarge!$I$28:$W$1527, (MATCH($F1187&amp;$R1187,AdmittedwithRecentDischarge!$I$28:$I$1527&amp;AdmittedwithRecentDischarge!$M$28:$M$1527,0)))),"",INDEX(AdmittedwithRecentDischarge!$I$28:$W$1527, (MATCH($F1187&amp;$R1187,AdmittedwithRecentDischarge!$I$28:$I$1527&amp;AdmittedwithRecentDischarge!$M$28:$M$1527,0)),11))</f>
        <v>0</v>
      </c>
      <c r="V1187" s="191">
        <f t="array" ref="V1187">IF(ISNA(INDEX(AdmittedwithRecentDischarge!$I$28:$W$1527, (MATCH($F1187&amp;$R1187,AdmittedwithRecentDischarge!$I$28:$I$1527&amp;AdmittedwithRecentDischarge!$M$28:$M$1527,0)))),"",INDEX(AdmittedwithRecentDischarge!$I$28:$W$1527, (MATCH($F1187&amp;$R1187,AdmittedwithRecentDischarge!$I$28:$I$1527&amp;AdmittedwithRecentDischarge!$M$28:$M$1527,0)),15))</f>
        <v>0</v>
      </c>
      <c r="W1187" s="228" t="b">
        <f t="shared" si="122"/>
        <v>0</v>
      </c>
      <c r="X1187" s="224" t="str">
        <f t="array" ref="X1187">IF(ISNA(VLOOKUP($F1187, AdmittedwithRecentDischarge!$I$28:$I$1527,1,FALSE)),"",MAX(IF((AdmittedwithRecentDischarge!$I$28:$I$1527=$F1187)*(AdmittedwithRecentDischarge!$K$28:$K$1527&lt;=TransferLog!$J1187),AdmittedwithRecentDischarge!$K$28:$K$1527)))</f>
        <v/>
      </c>
      <c r="Y1187" s="224" t="b">
        <f t="shared" si="123"/>
        <v>0</v>
      </c>
      <c r="Z1187" s="208"/>
      <c r="AA1187" s="207" t="str">
        <f t="shared" si="120"/>
        <v/>
      </c>
      <c r="AB1187" s="212" t="b">
        <f t="shared" si="124"/>
        <v>0</v>
      </c>
      <c r="AC1187" s="213">
        <f t="shared" si="121"/>
        <v>0</v>
      </c>
      <c r="AD1187" s="298"/>
      <c r="AE1187" s="299"/>
      <c r="AF1187" s="21">
        <f t="shared" si="126"/>
        <v>0</v>
      </c>
    </row>
    <row r="1188" spans="1:32" s="21" customFormat="1" ht="16.5" customHeight="1">
      <c r="A1188" s="22"/>
      <c r="B1188" s="22"/>
      <c r="C1188" s="22"/>
      <c r="D1188" s="115">
        <f t="shared" si="125"/>
        <v>1168</v>
      </c>
      <c r="E1188" s="248" t="str">
        <f t="array" ref="E1188">IF($F1188&lt;&gt;"",INDEX(DropDownLists!$K$10:$K$2516,MATCH($F1188,DropDownLists!$L$10:$L$2516,0)),"")</f>
        <v/>
      </c>
      <c r="F1188" s="116"/>
      <c r="G1188" s="118"/>
      <c r="I1188" s="144"/>
      <c r="J1188" s="141"/>
      <c r="K1188" s="145"/>
      <c r="L1188" s="146"/>
      <c r="M1188" s="195" t="str">
        <f t="array" ref="M1188">IF($L1188&lt;&gt;"",INDEX(DropDownLists!$H$10:$H$2516,MATCH($L1188,DropDownLists!$I$10:$I$2516,0)),"")</f>
        <v/>
      </c>
      <c r="N1188" s="148"/>
      <c r="O1188" s="148"/>
      <c r="P1188" s="146"/>
      <c r="Q1188" s="148" t="s">
        <v>190</v>
      </c>
      <c r="R1188" s="119" t="str">
        <f t="array" ref="R1188">IF(ISNA(VLOOKUP($F1188, AdmittedwithRecentDischarge!$I$28:$I$1527,1,FALSE)),"",MAX(IF((AdmittedwithRecentDischarge!$I$28:$I$1527=$F1188)*(AdmittedwithRecentDischarge!$M$28:$M$1527&lt;=TransferLog!$J1188),AdmittedwithRecentDischarge!$M$28:$M$1527)))</f>
        <v/>
      </c>
      <c r="S1188" s="120" t="str">
        <f t="array" ref="S1188">IF(ISNA(INDEX(AdmittedwithRecentDischarge!$AH$28:$AH$1527,MATCH($F1188&amp;$R1188,AdmittedwithRecentDischarge!$I$28:$I$1527&amp;AdmittedwithRecentDischarge!$M$28:$M$1527,0))),"", IF($R1188&lt;&gt;"",INDEX(AdmittedwithRecentDischarge!$AH$28:$AH$1527,MATCH($F1188&amp;$R1188,AdmittedwithRecentDischarge!$I$28:$I$1527&amp;AdmittedwithRecentDischarge!$M$28:$M$1527,0)),""))</f>
        <v/>
      </c>
      <c r="T1188" s="190">
        <f t="array" ref="T1188">IF(ISNA(INDEX(AdmittedwithRecentDischarge!$I$28:$W$1527, (MATCH($F1188&amp;$R1188,AdmittedwithRecentDischarge!$I$28:$I$1527&amp;AdmittedwithRecentDischarge!$M$28:$M$1527,0)))),"",INDEX(AdmittedwithRecentDischarge!$I$28:$W$1527, (MATCH($F1188&amp;$R1188,AdmittedwithRecentDischarge!$I$28:$I$1527&amp;AdmittedwithRecentDischarge!$M$28:$M$1527,0)),9))</f>
        <v>0</v>
      </c>
      <c r="U1188" s="191">
        <f t="array" ref="U1188">IF(ISNA(INDEX(AdmittedwithRecentDischarge!$I$28:$W$1527, (MATCH($F1188&amp;$R1188,AdmittedwithRecentDischarge!$I$28:$I$1527&amp;AdmittedwithRecentDischarge!$M$28:$M$1527,0)))),"",INDEX(AdmittedwithRecentDischarge!$I$28:$W$1527, (MATCH($F1188&amp;$R1188,AdmittedwithRecentDischarge!$I$28:$I$1527&amp;AdmittedwithRecentDischarge!$M$28:$M$1527,0)),11))</f>
        <v>0</v>
      </c>
      <c r="V1188" s="191">
        <f t="array" ref="V1188">IF(ISNA(INDEX(AdmittedwithRecentDischarge!$I$28:$W$1527, (MATCH($F1188&amp;$R1188,AdmittedwithRecentDischarge!$I$28:$I$1527&amp;AdmittedwithRecentDischarge!$M$28:$M$1527,0)))),"",INDEX(AdmittedwithRecentDischarge!$I$28:$W$1527, (MATCH($F1188&amp;$R1188,AdmittedwithRecentDischarge!$I$28:$I$1527&amp;AdmittedwithRecentDischarge!$M$28:$M$1527,0)),15))</f>
        <v>0</v>
      </c>
      <c r="W1188" s="228" t="b">
        <f t="shared" si="122"/>
        <v>0</v>
      </c>
      <c r="X1188" s="224" t="str">
        <f t="array" ref="X1188">IF(ISNA(VLOOKUP($F1188, AdmittedwithRecentDischarge!$I$28:$I$1527,1,FALSE)),"",MAX(IF((AdmittedwithRecentDischarge!$I$28:$I$1527=$F1188)*(AdmittedwithRecentDischarge!$K$28:$K$1527&lt;=TransferLog!$J1188),AdmittedwithRecentDischarge!$K$28:$K$1527)))</f>
        <v/>
      </c>
      <c r="Y1188" s="224" t="b">
        <f t="shared" si="123"/>
        <v>0</v>
      </c>
      <c r="Z1188" s="208"/>
      <c r="AA1188" s="207" t="str">
        <f t="shared" si="120"/>
        <v/>
      </c>
      <c r="AB1188" s="212" t="b">
        <f t="shared" si="124"/>
        <v>0</v>
      </c>
      <c r="AC1188" s="213">
        <f t="shared" si="121"/>
        <v>0</v>
      </c>
      <c r="AD1188" s="298"/>
      <c r="AE1188" s="299"/>
      <c r="AF1188" s="21">
        <f t="shared" si="126"/>
        <v>0</v>
      </c>
    </row>
    <row r="1189" spans="1:32" s="21" customFormat="1" ht="16.5" customHeight="1">
      <c r="A1189" s="22"/>
      <c r="B1189" s="22"/>
      <c r="C1189" s="22"/>
      <c r="D1189" s="115">
        <f t="shared" si="125"/>
        <v>1169</v>
      </c>
      <c r="E1189" s="248" t="str">
        <f t="array" ref="E1189">IF($F1189&lt;&gt;"",INDEX(DropDownLists!$K$10:$K$2516,MATCH($F1189,DropDownLists!$L$10:$L$2516,0)),"")</f>
        <v/>
      </c>
      <c r="F1189" s="116"/>
      <c r="G1189" s="118"/>
      <c r="I1189" s="144"/>
      <c r="J1189" s="141"/>
      <c r="K1189" s="145"/>
      <c r="L1189" s="146"/>
      <c r="M1189" s="195" t="str">
        <f t="array" ref="M1189">IF($L1189&lt;&gt;"",INDEX(DropDownLists!$H$10:$H$2516,MATCH($L1189,DropDownLists!$I$10:$I$2516,0)),"")</f>
        <v/>
      </c>
      <c r="N1189" s="148"/>
      <c r="O1189" s="148"/>
      <c r="P1189" s="146"/>
      <c r="Q1189" s="148" t="s">
        <v>190</v>
      </c>
      <c r="R1189" s="119" t="str">
        <f t="array" ref="R1189">IF(ISNA(VLOOKUP($F1189, AdmittedwithRecentDischarge!$I$28:$I$1527,1,FALSE)),"",MAX(IF((AdmittedwithRecentDischarge!$I$28:$I$1527=$F1189)*(AdmittedwithRecentDischarge!$M$28:$M$1527&lt;=TransferLog!$J1189),AdmittedwithRecentDischarge!$M$28:$M$1527)))</f>
        <v/>
      </c>
      <c r="S1189" s="120" t="str">
        <f t="array" ref="S1189">IF(ISNA(INDEX(AdmittedwithRecentDischarge!$AH$28:$AH$1527,MATCH($F1189&amp;$R1189,AdmittedwithRecentDischarge!$I$28:$I$1527&amp;AdmittedwithRecentDischarge!$M$28:$M$1527,0))),"", IF($R1189&lt;&gt;"",INDEX(AdmittedwithRecentDischarge!$AH$28:$AH$1527,MATCH($F1189&amp;$R1189,AdmittedwithRecentDischarge!$I$28:$I$1527&amp;AdmittedwithRecentDischarge!$M$28:$M$1527,0)),""))</f>
        <v/>
      </c>
      <c r="T1189" s="190">
        <f t="array" ref="T1189">IF(ISNA(INDEX(AdmittedwithRecentDischarge!$I$28:$W$1527, (MATCH($F1189&amp;$R1189,AdmittedwithRecentDischarge!$I$28:$I$1527&amp;AdmittedwithRecentDischarge!$M$28:$M$1527,0)))),"",INDEX(AdmittedwithRecentDischarge!$I$28:$W$1527, (MATCH($F1189&amp;$R1189,AdmittedwithRecentDischarge!$I$28:$I$1527&amp;AdmittedwithRecentDischarge!$M$28:$M$1527,0)),9))</f>
        <v>0</v>
      </c>
      <c r="U1189" s="191">
        <f t="array" ref="U1189">IF(ISNA(INDEX(AdmittedwithRecentDischarge!$I$28:$W$1527, (MATCH($F1189&amp;$R1189,AdmittedwithRecentDischarge!$I$28:$I$1527&amp;AdmittedwithRecentDischarge!$M$28:$M$1527,0)))),"",INDEX(AdmittedwithRecentDischarge!$I$28:$W$1527, (MATCH($F1189&amp;$R1189,AdmittedwithRecentDischarge!$I$28:$I$1527&amp;AdmittedwithRecentDischarge!$M$28:$M$1527,0)),11))</f>
        <v>0</v>
      </c>
      <c r="V1189" s="191">
        <f t="array" ref="V1189">IF(ISNA(INDEX(AdmittedwithRecentDischarge!$I$28:$W$1527, (MATCH($F1189&amp;$R1189,AdmittedwithRecentDischarge!$I$28:$I$1527&amp;AdmittedwithRecentDischarge!$M$28:$M$1527,0)))),"",INDEX(AdmittedwithRecentDischarge!$I$28:$W$1527, (MATCH($F1189&amp;$R1189,AdmittedwithRecentDischarge!$I$28:$I$1527&amp;AdmittedwithRecentDischarge!$M$28:$M$1527,0)),15))</f>
        <v>0</v>
      </c>
      <c r="W1189" s="228" t="b">
        <f t="shared" si="122"/>
        <v>0</v>
      </c>
      <c r="X1189" s="224" t="str">
        <f t="array" ref="X1189">IF(ISNA(VLOOKUP($F1189, AdmittedwithRecentDischarge!$I$28:$I$1527,1,FALSE)),"",MAX(IF((AdmittedwithRecentDischarge!$I$28:$I$1527=$F1189)*(AdmittedwithRecentDischarge!$K$28:$K$1527&lt;=TransferLog!$J1189),AdmittedwithRecentDischarge!$K$28:$K$1527)))</f>
        <v/>
      </c>
      <c r="Y1189" s="224" t="b">
        <f t="shared" si="123"/>
        <v>0</v>
      </c>
      <c r="Z1189" s="208"/>
      <c r="AA1189" s="207" t="str">
        <f t="shared" si="120"/>
        <v/>
      </c>
      <c r="AB1189" s="212" t="b">
        <f t="shared" si="124"/>
        <v>0</v>
      </c>
      <c r="AC1189" s="213">
        <f t="shared" si="121"/>
        <v>0</v>
      </c>
      <c r="AD1189" s="298"/>
      <c r="AE1189" s="299"/>
      <c r="AF1189" s="21">
        <f t="shared" si="126"/>
        <v>0</v>
      </c>
    </row>
    <row r="1190" spans="1:32" s="21" customFormat="1" ht="16.5" customHeight="1">
      <c r="A1190" s="22"/>
      <c r="B1190" s="22"/>
      <c r="C1190" s="22"/>
      <c r="D1190" s="115">
        <f t="shared" si="125"/>
        <v>1170</v>
      </c>
      <c r="E1190" s="248" t="str">
        <f t="array" ref="E1190">IF($F1190&lt;&gt;"",INDEX(DropDownLists!$K$10:$K$2516,MATCH($F1190,DropDownLists!$L$10:$L$2516,0)),"")</f>
        <v/>
      </c>
      <c r="F1190" s="116"/>
      <c r="G1190" s="118"/>
      <c r="I1190" s="144"/>
      <c r="J1190" s="141"/>
      <c r="K1190" s="145"/>
      <c r="L1190" s="146"/>
      <c r="M1190" s="195" t="str">
        <f t="array" ref="M1190">IF($L1190&lt;&gt;"",INDEX(DropDownLists!$H$10:$H$2516,MATCH($L1190,DropDownLists!$I$10:$I$2516,0)),"")</f>
        <v/>
      </c>
      <c r="N1190" s="148"/>
      <c r="O1190" s="148"/>
      <c r="P1190" s="146"/>
      <c r="Q1190" s="148" t="s">
        <v>190</v>
      </c>
      <c r="R1190" s="119" t="str">
        <f t="array" ref="R1190">IF(ISNA(VLOOKUP($F1190, AdmittedwithRecentDischarge!$I$28:$I$1527,1,FALSE)),"",MAX(IF((AdmittedwithRecentDischarge!$I$28:$I$1527=$F1190)*(AdmittedwithRecentDischarge!$M$28:$M$1527&lt;=TransferLog!$J1190),AdmittedwithRecentDischarge!$M$28:$M$1527)))</f>
        <v/>
      </c>
      <c r="S1190" s="120" t="str">
        <f t="array" ref="S1190">IF(ISNA(INDEX(AdmittedwithRecentDischarge!$AH$28:$AH$1527,MATCH($F1190&amp;$R1190,AdmittedwithRecentDischarge!$I$28:$I$1527&amp;AdmittedwithRecentDischarge!$M$28:$M$1527,0))),"", IF($R1190&lt;&gt;"",INDEX(AdmittedwithRecentDischarge!$AH$28:$AH$1527,MATCH($F1190&amp;$R1190,AdmittedwithRecentDischarge!$I$28:$I$1527&amp;AdmittedwithRecentDischarge!$M$28:$M$1527,0)),""))</f>
        <v/>
      </c>
      <c r="T1190" s="190">
        <f t="array" ref="T1190">IF(ISNA(INDEX(AdmittedwithRecentDischarge!$I$28:$W$1527, (MATCH($F1190&amp;$R1190,AdmittedwithRecentDischarge!$I$28:$I$1527&amp;AdmittedwithRecentDischarge!$M$28:$M$1527,0)))),"",INDEX(AdmittedwithRecentDischarge!$I$28:$W$1527, (MATCH($F1190&amp;$R1190,AdmittedwithRecentDischarge!$I$28:$I$1527&amp;AdmittedwithRecentDischarge!$M$28:$M$1527,0)),9))</f>
        <v>0</v>
      </c>
      <c r="U1190" s="191">
        <f t="array" ref="U1190">IF(ISNA(INDEX(AdmittedwithRecentDischarge!$I$28:$W$1527, (MATCH($F1190&amp;$R1190,AdmittedwithRecentDischarge!$I$28:$I$1527&amp;AdmittedwithRecentDischarge!$M$28:$M$1527,0)))),"",INDEX(AdmittedwithRecentDischarge!$I$28:$W$1527, (MATCH($F1190&amp;$R1190,AdmittedwithRecentDischarge!$I$28:$I$1527&amp;AdmittedwithRecentDischarge!$M$28:$M$1527,0)),11))</f>
        <v>0</v>
      </c>
      <c r="V1190" s="191">
        <f t="array" ref="V1190">IF(ISNA(INDEX(AdmittedwithRecentDischarge!$I$28:$W$1527, (MATCH($F1190&amp;$R1190,AdmittedwithRecentDischarge!$I$28:$I$1527&amp;AdmittedwithRecentDischarge!$M$28:$M$1527,0)))),"",INDEX(AdmittedwithRecentDischarge!$I$28:$W$1527, (MATCH($F1190&amp;$R1190,AdmittedwithRecentDischarge!$I$28:$I$1527&amp;AdmittedwithRecentDischarge!$M$28:$M$1527,0)),15))</f>
        <v>0</v>
      </c>
      <c r="W1190" s="228" t="b">
        <f t="shared" si="122"/>
        <v>0</v>
      </c>
      <c r="X1190" s="224" t="str">
        <f t="array" ref="X1190">IF(ISNA(VLOOKUP($F1190, AdmittedwithRecentDischarge!$I$28:$I$1527,1,FALSE)),"",MAX(IF((AdmittedwithRecentDischarge!$I$28:$I$1527=$F1190)*(AdmittedwithRecentDischarge!$K$28:$K$1527&lt;=TransferLog!$J1190),AdmittedwithRecentDischarge!$K$28:$K$1527)))</f>
        <v/>
      </c>
      <c r="Y1190" s="224" t="b">
        <f t="shared" si="123"/>
        <v>0</v>
      </c>
      <c r="Z1190" s="208"/>
      <c r="AA1190" s="207" t="str">
        <f t="shared" si="120"/>
        <v/>
      </c>
      <c r="AB1190" s="212" t="b">
        <f t="shared" si="124"/>
        <v>0</v>
      </c>
      <c r="AC1190" s="213">
        <f t="shared" si="121"/>
        <v>0</v>
      </c>
      <c r="AD1190" s="298"/>
      <c r="AE1190" s="299"/>
      <c r="AF1190" s="21">
        <f t="shared" si="126"/>
        <v>0</v>
      </c>
    </row>
    <row r="1191" spans="1:32" s="21" customFormat="1" ht="16.5" customHeight="1">
      <c r="A1191" s="22"/>
      <c r="B1191" s="22"/>
      <c r="C1191" s="22"/>
      <c r="D1191" s="115">
        <f t="shared" si="125"/>
        <v>1171</v>
      </c>
      <c r="E1191" s="248" t="str">
        <f t="array" ref="E1191">IF($F1191&lt;&gt;"",INDEX(DropDownLists!$K$10:$K$2516,MATCH($F1191,DropDownLists!$L$10:$L$2516,0)),"")</f>
        <v/>
      </c>
      <c r="F1191" s="116"/>
      <c r="G1191" s="118"/>
      <c r="I1191" s="144"/>
      <c r="J1191" s="141"/>
      <c r="K1191" s="145"/>
      <c r="L1191" s="146"/>
      <c r="M1191" s="195" t="str">
        <f t="array" ref="M1191">IF($L1191&lt;&gt;"",INDEX(DropDownLists!$H$10:$H$2516,MATCH($L1191,DropDownLists!$I$10:$I$2516,0)),"")</f>
        <v/>
      </c>
      <c r="N1191" s="148"/>
      <c r="O1191" s="148"/>
      <c r="P1191" s="146"/>
      <c r="Q1191" s="148" t="s">
        <v>190</v>
      </c>
      <c r="R1191" s="119" t="str">
        <f t="array" ref="R1191">IF(ISNA(VLOOKUP($F1191, AdmittedwithRecentDischarge!$I$28:$I$1527,1,FALSE)),"",MAX(IF((AdmittedwithRecentDischarge!$I$28:$I$1527=$F1191)*(AdmittedwithRecentDischarge!$M$28:$M$1527&lt;=TransferLog!$J1191),AdmittedwithRecentDischarge!$M$28:$M$1527)))</f>
        <v/>
      </c>
      <c r="S1191" s="120" t="str">
        <f t="array" ref="S1191">IF(ISNA(INDEX(AdmittedwithRecentDischarge!$AH$28:$AH$1527,MATCH($F1191&amp;$R1191,AdmittedwithRecentDischarge!$I$28:$I$1527&amp;AdmittedwithRecentDischarge!$M$28:$M$1527,0))),"", IF($R1191&lt;&gt;"",INDEX(AdmittedwithRecentDischarge!$AH$28:$AH$1527,MATCH($F1191&amp;$R1191,AdmittedwithRecentDischarge!$I$28:$I$1527&amp;AdmittedwithRecentDischarge!$M$28:$M$1527,0)),""))</f>
        <v/>
      </c>
      <c r="T1191" s="190">
        <f t="array" ref="T1191">IF(ISNA(INDEX(AdmittedwithRecentDischarge!$I$28:$W$1527, (MATCH($F1191&amp;$R1191,AdmittedwithRecentDischarge!$I$28:$I$1527&amp;AdmittedwithRecentDischarge!$M$28:$M$1527,0)))),"",INDEX(AdmittedwithRecentDischarge!$I$28:$W$1527, (MATCH($F1191&amp;$R1191,AdmittedwithRecentDischarge!$I$28:$I$1527&amp;AdmittedwithRecentDischarge!$M$28:$M$1527,0)),9))</f>
        <v>0</v>
      </c>
      <c r="U1191" s="191">
        <f t="array" ref="U1191">IF(ISNA(INDEX(AdmittedwithRecentDischarge!$I$28:$W$1527, (MATCH($F1191&amp;$R1191,AdmittedwithRecentDischarge!$I$28:$I$1527&amp;AdmittedwithRecentDischarge!$M$28:$M$1527,0)))),"",INDEX(AdmittedwithRecentDischarge!$I$28:$W$1527, (MATCH($F1191&amp;$R1191,AdmittedwithRecentDischarge!$I$28:$I$1527&amp;AdmittedwithRecentDischarge!$M$28:$M$1527,0)),11))</f>
        <v>0</v>
      </c>
      <c r="V1191" s="191">
        <f t="array" ref="V1191">IF(ISNA(INDEX(AdmittedwithRecentDischarge!$I$28:$W$1527, (MATCH($F1191&amp;$R1191,AdmittedwithRecentDischarge!$I$28:$I$1527&amp;AdmittedwithRecentDischarge!$M$28:$M$1527,0)))),"",INDEX(AdmittedwithRecentDischarge!$I$28:$W$1527, (MATCH($F1191&amp;$R1191,AdmittedwithRecentDischarge!$I$28:$I$1527&amp;AdmittedwithRecentDischarge!$M$28:$M$1527,0)),15))</f>
        <v>0</v>
      </c>
      <c r="W1191" s="228" t="b">
        <f t="shared" si="122"/>
        <v>0</v>
      </c>
      <c r="X1191" s="224" t="str">
        <f t="array" ref="X1191">IF(ISNA(VLOOKUP($F1191, AdmittedwithRecentDischarge!$I$28:$I$1527,1,FALSE)),"",MAX(IF((AdmittedwithRecentDischarge!$I$28:$I$1527=$F1191)*(AdmittedwithRecentDischarge!$K$28:$K$1527&lt;=TransferLog!$J1191),AdmittedwithRecentDischarge!$K$28:$K$1527)))</f>
        <v/>
      </c>
      <c r="Y1191" s="224" t="b">
        <f t="shared" si="123"/>
        <v>0</v>
      </c>
      <c r="Z1191" s="208"/>
      <c r="AA1191" s="207" t="str">
        <f t="shared" si="120"/>
        <v/>
      </c>
      <c r="AB1191" s="212" t="b">
        <f t="shared" si="124"/>
        <v>0</v>
      </c>
      <c r="AC1191" s="213">
        <f t="shared" si="121"/>
        <v>0</v>
      </c>
      <c r="AD1191" s="298"/>
      <c r="AE1191" s="299"/>
      <c r="AF1191" s="21">
        <f t="shared" si="126"/>
        <v>0</v>
      </c>
    </row>
    <row r="1192" spans="1:32" s="21" customFormat="1" ht="16.5" customHeight="1">
      <c r="A1192" s="22"/>
      <c r="B1192" s="22"/>
      <c r="C1192" s="22"/>
      <c r="D1192" s="115">
        <f t="shared" si="125"/>
        <v>1172</v>
      </c>
      <c r="E1192" s="248" t="str">
        <f t="array" ref="E1192">IF($F1192&lt;&gt;"",INDEX(DropDownLists!$K$10:$K$2516,MATCH($F1192,DropDownLists!$L$10:$L$2516,0)),"")</f>
        <v/>
      </c>
      <c r="F1192" s="116"/>
      <c r="G1192" s="118"/>
      <c r="I1192" s="144"/>
      <c r="J1192" s="141"/>
      <c r="K1192" s="145"/>
      <c r="L1192" s="146"/>
      <c r="M1192" s="195" t="str">
        <f t="array" ref="M1192">IF($L1192&lt;&gt;"",INDEX(DropDownLists!$H$10:$H$2516,MATCH($L1192,DropDownLists!$I$10:$I$2516,0)),"")</f>
        <v/>
      </c>
      <c r="N1192" s="148"/>
      <c r="O1192" s="148"/>
      <c r="P1192" s="146"/>
      <c r="Q1192" s="148" t="s">
        <v>190</v>
      </c>
      <c r="R1192" s="119" t="str">
        <f t="array" ref="R1192">IF(ISNA(VLOOKUP($F1192, AdmittedwithRecentDischarge!$I$28:$I$1527,1,FALSE)),"",MAX(IF((AdmittedwithRecentDischarge!$I$28:$I$1527=$F1192)*(AdmittedwithRecentDischarge!$M$28:$M$1527&lt;=TransferLog!$J1192),AdmittedwithRecentDischarge!$M$28:$M$1527)))</f>
        <v/>
      </c>
      <c r="S1192" s="120" t="str">
        <f t="array" ref="S1192">IF(ISNA(INDEX(AdmittedwithRecentDischarge!$AH$28:$AH$1527,MATCH($F1192&amp;$R1192,AdmittedwithRecentDischarge!$I$28:$I$1527&amp;AdmittedwithRecentDischarge!$M$28:$M$1527,0))),"", IF($R1192&lt;&gt;"",INDEX(AdmittedwithRecentDischarge!$AH$28:$AH$1527,MATCH($F1192&amp;$R1192,AdmittedwithRecentDischarge!$I$28:$I$1527&amp;AdmittedwithRecentDischarge!$M$28:$M$1527,0)),""))</f>
        <v/>
      </c>
      <c r="T1192" s="190">
        <f t="array" ref="T1192">IF(ISNA(INDEX(AdmittedwithRecentDischarge!$I$28:$W$1527, (MATCH($F1192&amp;$R1192,AdmittedwithRecentDischarge!$I$28:$I$1527&amp;AdmittedwithRecentDischarge!$M$28:$M$1527,0)))),"",INDEX(AdmittedwithRecentDischarge!$I$28:$W$1527, (MATCH($F1192&amp;$R1192,AdmittedwithRecentDischarge!$I$28:$I$1527&amp;AdmittedwithRecentDischarge!$M$28:$M$1527,0)),9))</f>
        <v>0</v>
      </c>
      <c r="U1192" s="191">
        <f t="array" ref="U1192">IF(ISNA(INDEX(AdmittedwithRecentDischarge!$I$28:$W$1527, (MATCH($F1192&amp;$R1192,AdmittedwithRecentDischarge!$I$28:$I$1527&amp;AdmittedwithRecentDischarge!$M$28:$M$1527,0)))),"",INDEX(AdmittedwithRecentDischarge!$I$28:$W$1527, (MATCH($F1192&amp;$R1192,AdmittedwithRecentDischarge!$I$28:$I$1527&amp;AdmittedwithRecentDischarge!$M$28:$M$1527,0)),11))</f>
        <v>0</v>
      </c>
      <c r="V1192" s="191">
        <f t="array" ref="V1192">IF(ISNA(INDEX(AdmittedwithRecentDischarge!$I$28:$W$1527, (MATCH($F1192&amp;$R1192,AdmittedwithRecentDischarge!$I$28:$I$1527&amp;AdmittedwithRecentDischarge!$M$28:$M$1527,0)))),"",INDEX(AdmittedwithRecentDischarge!$I$28:$W$1527, (MATCH($F1192&amp;$R1192,AdmittedwithRecentDischarge!$I$28:$I$1527&amp;AdmittedwithRecentDischarge!$M$28:$M$1527,0)),15))</f>
        <v>0</v>
      </c>
      <c r="W1192" s="228" t="b">
        <f t="shared" si="122"/>
        <v>0</v>
      </c>
      <c r="X1192" s="224" t="str">
        <f t="array" ref="X1192">IF(ISNA(VLOOKUP($F1192, AdmittedwithRecentDischarge!$I$28:$I$1527,1,FALSE)),"",MAX(IF((AdmittedwithRecentDischarge!$I$28:$I$1527=$F1192)*(AdmittedwithRecentDischarge!$K$28:$K$1527&lt;=TransferLog!$J1192),AdmittedwithRecentDischarge!$K$28:$K$1527)))</f>
        <v/>
      </c>
      <c r="Y1192" s="224" t="b">
        <f t="shared" si="123"/>
        <v>0</v>
      </c>
      <c r="Z1192" s="208"/>
      <c r="AA1192" s="207" t="str">
        <f t="shared" si="120"/>
        <v/>
      </c>
      <c r="AB1192" s="212" t="b">
        <f t="shared" si="124"/>
        <v>0</v>
      </c>
      <c r="AC1192" s="213">
        <f t="shared" si="121"/>
        <v>0</v>
      </c>
      <c r="AD1192" s="298"/>
      <c r="AE1192" s="299"/>
      <c r="AF1192" s="21">
        <f t="shared" si="126"/>
        <v>0</v>
      </c>
    </row>
    <row r="1193" spans="1:32" s="21" customFormat="1" ht="16.5" customHeight="1">
      <c r="A1193" s="22"/>
      <c r="B1193" s="22"/>
      <c r="C1193" s="22"/>
      <c r="D1193" s="115">
        <f t="shared" si="125"/>
        <v>1173</v>
      </c>
      <c r="E1193" s="248" t="str">
        <f t="array" ref="E1193">IF($F1193&lt;&gt;"",INDEX(DropDownLists!$K$10:$K$2516,MATCH($F1193,DropDownLists!$L$10:$L$2516,0)),"")</f>
        <v/>
      </c>
      <c r="F1193" s="116"/>
      <c r="G1193" s="118"/>
      <c r="I1193" s="144"/>
      <c r="J1193" s="141"/>
      <c r="K1193" s="145"/>
      <c r="L1193" s="146"/>
      <c r="M1193" s="195" t="str">
        <f t="array" ref="M1193">IF($L1193&lt;&gt;"",INDEX(DropDownLists!$H$10:$H$2516,MATCH($L1193,DropDownLists!$I$10:$I$2516,0)),"")</f>
        <v/>
      </c>
      <c r="N1193" s="148"/>
      <c r="O1193" s="148"/>
      <c r="P1193" s="146"/>
      <c r="Q1193" s="148" t="s">
        <v>190</v>
      </c>
      <c r="R1193" s="119" t="str">
        <f t="array" ref="R1193">IF(ISNA(VLOOKUP($F1193, AdmittedwithRecentDischarge!$I$28:$I$1527,1,FALSE)),"",MAX(IF((AdmittedwithRecentDischarge!$I$28:$I$1527=$F1193)*(AdmittedwithRecentDischarge!$M$28:$M$1527&lt;=TransferLog!$J1193),AdmittedwithRecentDischarge!$M$28:$M$1527)))</f>
        <v/>
      </c>
      <c r="S1193" s="120" t="str">
        <f t="array" ref="S1193">IF(ISNA(INDEX(AdmittedwithRecentDischarge!$AH$28:$AH$1527,MATCH($F1193&amp;$R1193,AdmittedwithRecentDischarge!$I$28:$I$1527&amp;AdmittedwithRecentDischarge!$M$28:$M$1527,0))),"", IF($R1193&lt;&gt;"",INDEX(AdmittedwithRecentDischarge!$AH$28:$AH$1527,MATCH($F1193&amp;$R1193,AdmittedwithRecentDischarge!$I$28:$I$1527&amp;AdmittedwithRecentDischarge!$M$28:$M$1527,0)),""))</f>
        <v/>
      </c>
      <c r="T1193" s="190">
        <f t="array" ref="T1193">IF(ISNA(INDEX(AdmittedwithRecentDischarge!$I$28:$W$1527, (MATCH($F1193&amp;$R1193,AdmittedwithRecentDischarge!$I$28:$I$1527&amp;AdmittedwithRecentDischarge!$M$28:$M$1527,0)))),"",INDEX(AdmittedwithRecentDischarge!$I$28:$W$1527, (MATCH($F1193&amp;$R1193,AdmittedwithRecentDischarge!$I$28:$I$1527&amp;AdmittedwithRecentDischarge!$M$28:$M$1527,0)),9))</f>
        <v>0</v>
      </c>
      <c r="U1193" s="191">
        <f t="array" ref="U1193">IF(ISNA(INDEX(AdmittedwithRecentDischarge!$I$28:$W$1527, (MATCH($F1193&amp;$R1193,AdmittedwithRecentDischarge!$I$28:$I$1527&amp;AdmittedwithRecentDischarge!$M$28:$M$1527,0)))),"",INDEX(AdmittedwithRecentDischarge!$I$28:$W$1527, (MATCH($F1193&amp;$R1193,AdmittedwithRecentDischarge!$I$28:$I$1527&amp;AdmittedwithRecentDischarge!$M$28:$M$1527,0)),11))</f>
        <v>0</v>
      </c>
      <c r="V1193" s="191">
        <f t="array" ref="V1193">IF(ISNA(INDEX(AdmittedwithRecentDischarge!$I$28:$W$1527, (MATCH($F1193&amp;$R1193,AdmittedwithRecentDischarge!$I$28:$I$1527&amp;AdmittedwithRecentDischarge!$M$28:$M$1527,0)))),"",INDEX(AdmittedwithRecentDischarge!$I$28:$W$1527, (MATCH($F1193&amp;$R1193,AdmittedwithRecentDischarge!$I$28:$I$1527&amp;AdmittedwithRecentDischarge!$M$28:$M$1527,0)),15))</f>
        <v>0</v>
      </c>
      <c r="W1193" s="228" t="b">
        <f t="shared" si="122"/>
        <v>0</v>
      </c>
      <c r="X1193" s="224" t="str">
        <f t="array" ref="X1193">IF(ISNA(VLOOKUP($F1193, AdmittedwithRecentDischarge!$I$28:$I$1527,1,FALSE)),"",MAX(IF((AdmittedwithRecentDischarge!$I$28:$I$1527=$F1193)*(AdmittedwithRecentDischarge!$K$28:$K$1527&lt;=TransferLog!$J1193),AdmittedwithRecentDischarge!$K$28:$K$1527)))</f>
        <v/>
      </c>
      <c r="Y1193" s="224" t="b">
        <f t="shared" si="123"/>
        <v>0</v>
      </c>
      <c r="Z1193" s="208"/>
      <c r="AA1193" s="207" t="str">
        <f t="shared" si="120"/>
        <v/>
      </c>
      <c r="AB1193" s="212" t="b">
        <f t="shared" si="124"/>
        <v>0</v>
      </c>
      <c r="AC1193" s="213">
        <f t="shared" si="121"/>
        <v>0</v>
      </c>
      <c r="AD1193" s="298"/>
      <c r="AE1193" s="299"/>
      <c r="AF1193" s="21">
        <f t="shared" si="126"/>
        <v>0</v>
      </c>
    </row>
    <row r="1194" spans="1:32" s="21" customFormat="1" ht="16.5" customHeight="1">
      <c r="A1194" s="22"/>
      <c r="B1194" s="22"/>
      <c r="C1194" s="22"/>
      <c r="D1194" s="115">
        <f t="shared" si="125"/>
        <v>1174</v>
      </c>
      <c r="E1194" s="248" t="str">
        <f t="array" ref="E1194">IF($F1194&lt;&gt;"",INDEX(DropDownLists!$K$10:$K$2516,MATCH($F1194,DropDownLists!$L$10:$L$2516,0)),"")</f>
        <v/>
      </c>
      <c r="F1194" s="116"/>
      <c r="G1194" s="118"/>
      <c r="I1194" s="144"/>
      <c r="J1194" s="141"/>
      <c r="K1194" s="145"/>
      <c r="L1194" s="146"/>
      <c r="M1194" s="195" t="str">
        <f t="array" ref="M1194">IF($L1194&lt;&gt;"",INDEX(DropDownLists!$H$10:$H$2516,MATCH($L1194,DropDownLists!$I$10:$I$2516,0)),"")</f>
        <v/>
      </c>
      <c r="N1194" s="148"/>
      <c r="O1194" s="148"/>
      <c r="P1194" s="146"/>
      <c r="Q1194" s="148" t="s">
        <v>190</v>
      </c>
      <c r="R1194" s="119" t="str">
        <f t="array" ref="R1194">IF(ISNA(VLOOKUP($F1194, AdmittedwithRecentDischarge!$I$28:$I$1527,1,FALSE)),"",MAX(IF((AdmittedwithRecentDischarge!$I$28:$I$1527=$F1194)*(AdmittedwithRecentDischarge!$M$28:$M$1527&lt;=TransferLog!$J1194),AdmittedwithRecentDischarge!$M$28:$M$1527)))</f>
        <v/>
      </c>
      <c r="S1194" s="120" t="str">
        <f t="array" ref="S1194">IF(ISNA(INDEX(AdmittedwithRecentDischarge!$AH$28:$AH$1527,MATCH($F1194&amp;$R1194,AdmittedwithRecentDischarge!$I$28:$I$1527&amp;AdmittedwithRecentDischarge!$M$28:$M$1527,0))),"", IF($R1194&lt;&gt;"",INDEX(AdmittedwithRecentDischarge!$AH$28:$AH$1527,MATCH($F1194&amp;$R1194,AdmittedwithRecentDischarge!$I$28:$I$1527&amp;AdmittedwithRecentDischarge!$M$28:$M$1527,0)),""))</f>
        <v/>
      </c>
      <c r="T1194" s="190">
        <f t="array" ref="T1194">IF(ISNA(INDEX(AdmittedwithRecentDischarge!$I$28:$W$1527, (MATCH($F1194&amp;$R1194,AdmittedwithRecentDischarge!$I$28:$I$1527&amp;AdmittedwithRecentDischarge!$M$28:$M$1527,0)))),"",INDEX(AdmittedwithRecentDischarge!$I$28:$W$1527, (MATCH($F1194&amp;$R1194,AdmittedwithRecentDischarge!$I$28:$I$1527&amp;AdmittedwithRecentDischarge!$M$28:$M$1527,0)),9))</f>
        <v>0</v>
      </c>
      <c r="U1194" s="191">
        <f t="array" ref="U1194">IF(ISNA(INDEX(AdmittedwithRecentDischarge!$I$28:$W$1527, (MATCH($F1194&amp;$R1194,AdmittedwithRecentDischarge!$I$28:$I$1527&amp;AdmittedwithRecentDischarge!$M$28:$M$1527,0)))),"",INDEX(AdmittedwithRecentDischarge!$I$28:$W$1527, (MATCH($F1194&amp;$R1194,AdmittedwithRecentDischarge!$I$28:$I$1527&amp;AdmittedwithRecentDischarge!$M$28:$M$1527,0)),11))</f>
        <v>0</v>
      </c>
      <c r="V1194" s="191">
        <f t="array" ref="V1194">IF(ISNA(INDEX(AdmittedwithRecentDischarge!$I$28:$W$1527, (MATCH($F1194&amp;$R1194,AdmittedwithRecentDischarge!$I$28:$I$1527&amp;AdmittedwithRecentDischarge!$M$28:$M$1527,0)))),"",INDEX(AdmittedwithRecentDischarge!$I$28:$W$1527, (MATCH($F1194&amp;$R1194,AdmittedwithRecentDischarge!$I$28:$I$1527&amp;AdmittedwithRecentDischarge!$M$28:$M$1527,0)),15))</f>
        <v>0</v>
      </c>
      <c r="W1194" s="228" t="b">
        <f t="shared" si="122"/>
        <v>0</v>
      </c>
      <c r="X1194" s="224" t="str">
        <f t="array" ref="X1194">IF(ISNA(VLOOKUP($F1194, AdmittedwithRecentDischarge!$I$28:$I$1527,1,FALSE)),"",MAX(IF((AdmittedwithRecentDischarge!$I$28:$I$1527=$F1194)*(AdmittedwithRecentDischarge!$K$28:$K$1527&lt;=TransferLog!$J1194),AdmittedwithRecentDischarge!$K$28:$K$1527)))</f>
        <v/>
      </c>
      <c r="Y1194" s="224" t="b">
        <f t="shared" si="123"/>
        <v>0</v>
      </c>
      <c r="Z1194" s="208"/>
      <c r="AA1194" s="207" t="str">
        <f t="shared" si="120"/>
        <v/>
      </c>
      <c r="AB1194" s="212" t="b">
        <f t="shared" si="124"/>
        <v>0</v>
      </c>
      <c r="AC1194" s="213">
        <f t="shared" si="121"/>
        <v>0</v>
      </c>
      <c r="AD1194" s="298"/>
      <c r="AE1194" s="299"/>
      <c r="AF1194" s="21">
        <f t="shared" si="126"/>
        <v>0</v>
      </c>
    </row>
    <row r="1195" spans="1:32" s="21" customFormat="1" ht="16.5" customHeight="1">
      <c r="A1195" s="22"/>
      <c r="B1195" s="22"/>
      <c r="C1195" s="22"/>
      <c r="D1195" s="115">
        <f t="shared" si="125"/>
        <v>1175</v>
      </c>
      <c r="E1195" s="248" t="str">
        <f t="array" ref="E1195">IF($F1195&lt;&gt;"",INDEX(DropDownLists!$K$10:$K$2516,MATCH($F1195,DropDownLists!$L$10:$L$2516,0)),"")</f>
        <v/>
      </c>
      <c r="F1195" s="116"/>
      <c r="G1195" s="118"/>
      <c r="I1195" s="144"/>
      <c r="J1195" s="141"/>
      <c r="K1195" s="145"/>
      <c r="L1195" s="146"/>
      <c r="M1195" s="195" t="str">
        <f t="array" ref="M1195">IF($L1195&lt;&gt;"",INDEX(DropDownLists!$H$10:$H$2516,MATCH($L1195,DropDownLists!$I$10:$I$2516,0)),"")</f>
        <v/>
      </c>
      <c r="N1195" s="148"/>
      <c r="O1195" s="148"/>
      <c r="P1195" s="146"/>
      <c r="Q1195" s="148" t="s">
        <v>190</v>
      </c>
      <c r="R1195" s="119" t="str">
        <f t="array" ref="R1195">IF(ISNA(VLOOKUP($F1195, AdmittedwithRecentDischarge!$I$28:$I$1527,1,FALSE)),"",MAX(IF((AdmittedwithRecentDischarge!$I$28:$I$1527=$F1195)*(AdmittedwithRecentDischarge!$M$28:$M$1527&lt;=TransferLog!$J1195),AdmittedwithRecentDischarge!$M$28:$M$1527)))</f>
        <v/>
      </c>
      <c r="S1195" s="120" t="str">
        <f t="array" ref="S1195">IF(ISNA(INDEX(AdmittedwithRecentDischarge!$AH$28:$AH$1527,MATCH($F1195&amp;$R1195,AdmittedwithRecentDischarge!$I$28:$I$1527&amp;AdmittedwithRecentDischarge!$M$28:$M$1527,0))),"", IF($R1195&lt;&gt;"",INDEX(AdmittedwithRecentDischarge!$AH$28:$AH$1527,MATCH($F1195&amp;$R1195,AdmittedwithRecentDischarge!$I$28:$I$1527&amp;AdmittedwithRecentDischarge!$M$28:$M$1527,0)),""))</f>
        <v/>
      </c>
      <c r="T1195" s="190">
        <f t="array" ref="T1195">IF(ISNA(INDEX(AdmittedwithRecentDischarge!$I$28:$W$1527, (MATCH($F1195&amp;$R1195,AdmittedwithRecentDischarge!$I$28:$I$1527&amp;AdmittedwithRecentDischarge!$M$28:$M$1527,0)))),"",INDEX(AdmittedwithRecentDischarge!$I$28:$W$1527, (MATCH($F1195&amp;$R1195,AdmittedwithRecentDischarge!$I$28:$I$1527&amp;AdmittedwithRecentDischarge!$M$28:$M$1527,0)),9))</f>
        <v>0</v>
      </c>
      <c r="U1195" s="191">
        <f t="array" ref="U1195">IF(ISNA(INDEX(AdmittedwithRecentDischarge!$I$28:$W$1527, (MATCH($F1195&amp;$R1195,AdmittedwithRecentDischarge!$I$28:$I$1527&amp;AdmittedwithRecentDischarge!$M$28:$M$1527,0)))),"",INDEX(AdmittedwithRecentDischarge!$I$28:$W$1527, (MATCH($F1195&amp;$R1195,AdmittedwithRecentDischarge!$I$28:$I$1527&amp;AdmittedwithRecentDischarge!$M$28:$M$1527,0)),11))</f>
        <v>0</v>
      </c>
      <c r="V1195" s="191">
        <f t="array" ref="V1195">IF(ISNA(INDEX(AdmittedwithRecentDischarge!$I$28:$W$1527, (MATCH($F1195&amp;$R1195,AdmittedwithRecentDischarge!$I$28:$I$1527&amp;AdmittedwithRecentDischarge!$M$28:$M$1527,0)))),"",INDEX(AdmittedwithRecentDischarge!$I$28:$W$1527, (MATCH($F1195&amp;$R1195,AdmittedwithRecentDischarge!$I$28:$I$1527&amp;AdmittedwithRecentDischarge!$M$28:$M$1527,0)),15))</f>
        <v>0</v>
      </c>
      <c r="W1195" s="228" t="b">
        <f t="shared" si="122"/>
        <v>0</v>
      </c>
      <c r="X1195" s="224" t="str">
        <f t="array" ref="X1195">IF(ISNA(VLOOKUP($F1195, AdmittedwithRecentDischarge!$I$28:$I$1527,1,FALSE)),"",MAX(IF((AdmittedwithRecentDischarge!$I$28:$I$1527=$F1195)*(AdmittedwithRecentDischarge!$K$28:$K$1527&lt;=TransferLog!$J1195),AdmittedwithRecentDischarge!$K$28:$K$1527)))</f>
        <v/>
      </c>
      <c r="Y1195" s="224" t="b">
        <f t="shared" si="123"/>
        <v>0</v>
      </c>
      <c r="Z1195" s="208"/>
      <c r="AA1195" s="207" t="str">
        <f t="shared" si="120"/>
        <v/>
      </c>
      <c r="AB1195" s="212" t="b">
        <f t="shared" si="124"/>
        <v>0</v>
      </c>
      <c r="AC1195" s="213">
        <f t="shared" si="121"/>
        <v>0</v>
      </c>
      <c r="AD1195" s="298"/>
      <c r="AE1195" s="299"/>
      <c r="AF1195" s="21">
        <f t="shared" si="126"/>
        <v>0</v>
      </c>
    </row>
    <row r="1196" spans="1:32" s="21" customFormat="1" ht="16.5" customHeight="1">
      <c r="A1196" s="22"/>
      <c r="B1196" s="22"/>
      <c r="C1196" s="22"/>
      <c r="D1196" s="115">
        <f t="shared" si="125"/>
        <v>1176</v>
      </c>
      <c r="E1196" s="248" t="str">
        <f t="array" ref="E1196">IF($F1196&lt;&gt;"",INDEX(DropDownLists!$K$10:$K$2516,MATCH($F1196,DropDownLists!$L$10:$L$2516,0)),"")</f>
        <v/>
      </c>
      <c r="F1196" s="116"/>
      <c r="G1196" s="118"/>
      <c r="I1196" s="144"/>
      <c r="J1196" s="141"/>
      <c r="K1196" s="145"/>
      <c r="L1196" s="146"/>
      <c r="M1196" s="195" t="str">
        <f t="array" ref="M1196">IF($L1196&lt;&gt;"",INDEX(DropDownLists!$H$10:$H$2516,MATCH($L1196,DropDownLists!$I$10:$I$2516,0)),"")</f>
        <v/>
      </c>
      <c r="N1196" s="148"/>
      <c r="O1196" s="148"/>
      <c r="P1196" s="146"/>
      <c r="Q1196" s="148" t="s">
        <v>190</v>
      </c>
      <c r="R1196" s="119" t="str">
        <f t="array" ref="R1196">IF(ISNA(VLOOKUP($F1196, AdmittedwithRecentDischarge!$I$28:$I$1527,1,FALSE)),"",MAX(IF((AdmittedwithRecentDischarge!$I$28:$I$1527=$F1196)*(AdmittedwithRecentDischarge!$M$28:$M$1527&lt;=TransferLog!$J1196),AdmittedwithRecentDischarge!$M$28:$M$1527)))</f>
        <v/>
      </c>
      <c r="S1196" s="120" t="str">
        <f t="array" ref="S1196">IF(ISNA(INDEX(AdmittedwithRecentDischarge!$AH$28:$AH$1527,MATCH($F1196&amp;$R1196,AdmittedwithRecentDischarge!$I$28:$I$1527&amp;AdmittedwithRecentDischarge!$M$28:$M$1527,0))),"", IF($R1196&lt;&gt;"",INDEX(AdmittedwithRecentDischarge!$AH$28:$AH$1527,MATCH($F1196&amp;$R1196,AdmittedwithRecentDischarge!$I$28:$I$1527&amp;AdmittedwithRecentDischarge!$M$28:$M$1527,0)),""))</f>
        <v/>
      </c>
      <c r="T1196" s="190">
        <f t="array" ref="T1196">IF(ISNA(INDEX(AdmittedwithRecentDischarge!$I$28:$W$1527, (MATCH($F1196&amp;$R1196,AdmittedwithRecentDischarge!$I$28:$I$1527&amp;AdmittedwithRecentDischarge!$M$28:$M$1527,0)))),"",INDEX(AdmittedwithRecentDischarge!$I$28:$W$1527, (MATCH($F1196&amp;$R1196,AdmittedwithRecentDischarge!$I$28:$I$1527&amp;AdmittedwithRecentDischarge!$M$28:$M$1527,0)),9))</f>
        <v>0</v>
      </c>
      <c r="U1196" s="191">
        <f t="array" ref="U1196">IF(ISNA(INDEX(AdmittedwithRecentDischarge!$I$28:$W$1527, (MATCH($F1196&amp;$R1196,AdmittedwithRecentDischarge!$I$28:$I$1527&amp;AdmittedwithRecentDischarge!$M$28:$M$1527,0)))),"",INDEX(AdmittedwithRecentDischarge!$I$28:$W$1527, (MATCH($F1196&amp;$R1196,AdmittedwithRecentDischarge!$I$28:$I$1527&amp;AdmittedwithRecentDischarge!$M$28:$M$1527,0)),11))</f>
        <v>0</v>
      </c>
      <c r="V1196" s="191">
        <f t="array" ref="V1196">IF(ISNA(INDEX(AdmittedwithRecentDischarge!$I$28:$W$1527, (MATCH($F1196&amp;$R1196,AdmittedwithRecentDischarge!$I$28:$I$1527&amp;AdmittedwithRecentDischarge!$M$28:$M$1527,0)))),"",INDEX(AdmittedwithRecentDischarge!$I$28:$W$1527, (MATCH($F1196&amp;$R1196,AdmittedwithRecentDischarge!$I$28:$I$1527&amp;AdmittedwithRecentDischarge!$M$28:$M$1527,0)),15))</f>
        <v>0</v>
      </c>
      <c r="W1196" s="228" t="b">
        <f t="shared" si="122"/>
        <v>0</v>
      </c>
      <c r="X1196" s="224" t="str">
        <f t="array" ref="X1196">IF(ISNA(VLOOKUP($F1196, AdmittedwithRecentDischarge!$I$28:$I$1527,1,FALSE)),"",MAX(IF((AdmittedwithRecentDischarge!$I$28:$I$1527=$F1196)*(AdmittedwithRecentDischarge!$K$28:$K$1527&lt;=TransferLog!$J1196),AdmittedwithRecentDischarge!$K$28:$K$1527)))</f>
        <v/>
      </c>
      <c r="Y1196" s="224" t="b">
        <f t="shared" si="123"/>
        <v>0</v>
      </c>
      <c r="Z1196" s="208"/>
      <c r="AA1196" s="207" t="str">
        <f t="shared" si="120"/>
        <v/>
      </c>
      <c r="AB1196" s="212" t="b">
        <f t="shared" si="124"/>
        <v>0</v>
      </c>
      <c r="AC1196" s="213">
        <f t="shared" si="121"/>
        <v>0</v>
      </c>
      <c r="AD1196" s="298"/>
      <c r="AE1196" s="299"/>
      <c r="AF1196" s="21">
        <f t="shared" si="126"/>
        <v>0</v>
      </c>
    </row>
    <row r="1197" spans="1:32" s="21" customFormat="1" ht="16.5" customHeight="1">
      <c r="A1197" s="22"/>
      <c r="B1197" s="22"/>
      <c r="C1197" s="22"/>
      <c r="D1197" s="115">
        <f t="shared" si="125"/>
        <v>1177</v>
      </c>
      <c r="E1197" s="248" t="str">
        <f t="array" ref="E1197">IF($F1197&lt;&gt;"",INDEX(DropDownLists!$K$10:$K$2516,MATCH($F1197,DropDownLists!$L$10:$L$2516,0)),"")</f>
        <v/>
      </c>
      <c r="F1197" s="116"/>
      <c r="G1197" s="118"/>
      <c r="I1197" s="144"/>
      <c r="J1197" s="141"/>
      <c r="K1197" s="145"/>
      <c r="L1197" s="146"/>
      <c r="M1197" s="195" t="str">
        <f t="array" ref="M1197">IF($L1197&lt;&gt;"",INDEX(DropDownLists!$H$10:$H$2516,MATCH($L1197,DropDownLists!$I$10:$I$2516,0)),"")</f>
        <v/>
      </c>
      <c r="N1197" s="148"/>
      <c r="O1197" s="148"/>
      <c r="P1197" s="146"/>
      <c r="Q1197" s="148" t="s">
        <v>190</v>
      </c>
      <c r="R1197" s="119" t="str">
        <f t="array" ref="R1197">IF(ISNA(VLOOKUP($F1197, AdmittedwithRecentDischarge!$I$28:$I$1527,1,FALSE)),"",MAX(IF((AdmittedwithRecentDischarge!$I$28:$I$1527=$F1197)*(AdmittedwithRecentDischarge!$M$28:$M$1527&lt;=TransferLog!$J1197),AdmittedwithRecentDischarge!$M$28:$M$1527)))</f>
        <v/>
      </c>
      <c r="S1197" s="120" t="str">
        <f t="array" ref="S1197">IF(ISNA(INDEX(AdmittedwithRecentDischarge!$AH$28:$AH$1527,MATCH($F1197&amp;$R1197,AdmittedwithRecentDischarge!$I$28:$I$1527&amp;AdmittedwithRecentDischarge!$M$28:$M$1527,0))),"", IF($R1197&lt;&gt;"",INDEX(AdmittedwithRecentDischarge!$AH$28:$AH$1527,MATCH($F1197&amp;$R1197,AdmittedwithRecentDischarge!$I$28:$I$1527&amp;AdmittedwithRecentDischarge!$M$28:$M$1527,0)),""))</f>
        <v/>
      </c>
      <c r="T1197" s="190">
        <f t="array" ref="T1197">IF(ISNA(INDEX(AdmittedwithRecentDischarge!$I$28:$W$1527, (MATCH($F1197&amp;$R1197,AdmittedwithRecentDischarge!$I$28:$I$1527&amp;AdmittedwithRecentDischarge!$M$28:$M$1527,0)))),"",INDEX(AdmittedwithRecentDischarge!$I$28:$W$1527, (MATCH($F1197&amp;$R1197,AdmittedwithRecentDischarge!$I$28:$I$1527&amp;AdmittedwithRecentDischarge!$M$28:$M$1527,0)),9))</f>
        <v>0</v>
      </c>
      <c r="U1197" s="191">
        <f t="array" ref="U1197">IF(ISNA(INDEX(AdmittedwithRecentDischarge!$I$28:$W$1527, (MATCH($F1197&amp;$R1197,AdmittedwithRecentDischarge!$I$28:$I$1527&amp;AdmittedwithRecentDischarge!$M$28:$M$1527,0)))),"",INDEX(AdmittedwithRecentDischarge!$I$28:$W$1527, (MATCH($F1197&amp;$R1197,AdmittedwithRecentDischarge!$I$28:$I$1527&amp;AdmittedwithRecentDischarge!$M$28:$M$1527,0)),11))</f>
        <v>0</v>
      </c>
      <c r="V1197" s="191">
        <f t="array" ref="V1197">IF(ISNA(INDEX(AdmittedwithRecentDischarge!$I$28:$W$1527, (MATCH($F1197&amp;$R1197,AdmittedwithRecentDischarge!$I$28:$I$1527&amp;AdmittedwithRecentDischarge!$M$28:$M$1527,0)))),"",INDEX(AdmittedwithRecentDischarge!$I$28:$W$1527, (MATCH($F1197&amp;$R1197,AdmittedwithRecentDischarge!$I$28:$I$1527&amp;AdmittedwithRecentDischarge!$M$28:$M$1527,0)),15))</f>
        <v>0</v>
      </c>
      <c r="W1197" s="228" t="b">
        <f t="shared" si="122"/>
        <v>0</v>
      </c>
      <c r="X1197" s="224" t="str">
        <f t="array" ref="X1197">IF(ISNA(VLOOKUP($F1197, AdmittedwithRecentDischarge!$I$28:$I$1527,1,FALSE)),"",MAX(IF((AdmittedwithRecentDischarge!$I$28:$I$1527=$F1197)*(AdmittedwithRecentDischarge!$K$28:$K$1527&lt;=TransferLog!$J1197),AdmittedwithRecentDischarge!$K$28:$K$1527)))</f>
        <v/>
      </c>
      <c r="Y1197" s="224" t="b">
        <f t="shared" si="123"/>
        <v>0</v>
      </c>
      <c r="Z1197" s="208"/>
      <c r="AA1197" s="207" t="str">
        <f t="shared" si="120"/>
        <v/>
      </c>
      <c r="AB1197" s="212" t="b">
        <f t="shared" si="124"/>
        <v>0</v>
      </c>
      <c r="AC1197" s="213">
        <f t="shared" si="121"/>
        <v>0</v>
      </c>
      <c r="AD1197" s="298"/>
      <c r="AE1197" s="299"/>
      <c r="AF1197" s="21">
        <f t="shared" si="126"/>
        <v>0</v>
      </c>
    </row>
    <row r="1198" spans="1:32" s="21" customFormat="1" ht="16.5" customHeight="1">
      <c r="A1198" s="22"/>
      <c r="B1198" s="22"/>
      <c r="C1198" s="22"/>
      <c r="D1198" s="115">
        <f t="shared" si="125"/>
        <v>1178</v>
      </c>
      <c r="E1198" s="248" t="str">
        <f t="array" ref="E1198">IF($F1198&lt;&gt;"",INDEX(DropDownLists!$K$10:$K$2516,MATCH($F1198,DropDownLists!$L$10:$L$2516,0)),"")</f>
        <v/>
      </c>
      <c r="F1198" s="116"/>
      <c r="G1198" s="118"/>
      <c r="I1198" s="144"/>
      <c r="J1198" s="141"/>
      <c r="K1198" s="145"/>
      <c r="L1198" s="146"/>
      <c r="M1198" s="195" t="str">
        <f t="array" ref="M1198">IF($L1198&lt;&gt;"",INDEX(DropDownLists!$H$10:$H$2516,MATCH($L1198,DropDownLists!$I$10:$I$2516,0)),"")</f>
        <v/>
      </c>
      <c r="N1198" s="148"/>
      <c r="O1198" s="148"/>
      <c r="P1198" s="146"/>
      <c r="Q1198" s="148" t="s">
        <v>190</v>
      </c>
      <c r="R1198" s="119" t="str">
        <f t="array" ref="R1198">IF(ISNA(VLOOKUP($F1198, AdmittedwithRecentDischarge!$I$28:$I$1527,1,FALSE)),"",MAX(IF((AdmittedwithRecentDischarge!$I$28:$I$1527=$F1198)*(AdmittedwithRecentDischarge!$M$28:$M$1527&lt;=TransferLog!$J1198),AdmittedwithRecentDischarge!$M$28:$M$1527)))</f>
        <v/>
      </c>
      <c r="S1198" s="120" t="str">
        <f t="array" ref="S1198">IF(ISNA(INDEX(AdmittedwithRecentDischarge!$AH$28:$AH$1527,MATCH($F1198&amp;$R1198,AdmittedwithRecentDischarge!$I$28:$I$1527&amp;AdmittedwithRecentDischarge!$M$28:$M$1527,0))),"", IF($R1198&lt;&gt;"",INDEX(AdmittedwithRecentDischarge!$AH$28:$AH$1527,MATCH($F1198&amp;$R1198,AdmittedwithRecentDischarge!$I$28:$I$1527&amp;AdmittedwithRecentDischarge!$M$28:$M$1527,0)),""))</f>
        <v/>
      </c>
      <c r="T1198" s="190">
        <f t="array" ref="T1198">IF(ISNA(INDEX(AdmittedwithRecentDischarge!$I$28:$W$1527, (MATCH($F1198&amp;$R1198,AdmittedwithRecentDischarge!$I$28:$I$1527&amp;AdmittedwithRecentDischarge!$M$28:$M$1527,0)))),"",INDEX(AdmittedwithRecentDischarge!$I$28:$W$1527, (MATCH($F1198&amp;$R1198,AdmittedwithRecentDischarge!$I$28:$I$1527&amp;AdmittedwithRecentDischarge!$M$28:$M$1527,0)),9))</f>
        <v>0</v>
      </c>
      <c r="U1198" s="191">
        <f t="array" ref="U1198">IF(ISNA(INDEX(AdmittedwithRecentDischarge!$I$28:$W$1527, (MATCH($F1198&amp;$R1198,AdmittedwithRecentDischarge!$I$28:$I$1527&amp;AdmittedwithRecentDischarge!$M$28:$M$1527,0)))),"",INDEX(AdmittedwithRecentDischarge!$I$28:$W$1527, (MATCH($F1198&amp;$R1198,AdmittedwithRecentDischarge!$I$28:$I$1527&amp;AdmittedwithRecentDischarge!$M$28:$M$1527,0)),11))</f>
        <v>0</v>
      </c>
      <c r="V1198" s="191">
        <f t="array" ref="V1198">IF(ISNA(INDEX(AdmittedwithRecentDischarge!$I$28:$W$1527, (MATCH($F1198&amp;$R1198,AdmittedwithRecentDischarge!$I$28:$I$1527&amp;AdmittedwithRecentDischarge!$M$28:$M$1527,0)))),"",INDEX(AdmittedwithRecentDischarge!$I$28:$W$1527, (MATCH($F1198&amp;$R1198,AdmittedwithRecentDischarge!$I$28:$I$1527&amp;AdmittedwithRecentDischarge!$M$28:$M$1527,0)),15))</f>
        <v>0</v>
      </c>
      <c r="W1198" s="228" t="b">
        <f t="shared" si="122"/>
        <v>0</v>
      </c>
      <c r="X1198" s="224" t="str">
        <f t="array" ref="X1198">IF(ISNA(VLOOKUP($F1198, AdmittedwithRecentDischarge!$I$28:$I$1527,1,FALSE)),"",MAX(IF((AdmittedwithRecentDischarge!$I$28:$I$1527=$F1198)*(AdmittedwithRecentDischarge!$K$28:$K$1527&lt;=TransferLog!$J1198),AdmittedwithRecentDischarge!$K$28:$K$1527)))</f>
        <v/>
      </c>
      <c r="Y1198" s="224" t="b">
        <f t="shared" si="123"/>
        <v>0</v>
      </c>
      <c r="Z1198" s="208"/>
      <c r="AA1198" s="207" t="str">
        <f t="shared" si="120"/>
        <v/>
      </c>
      <c r="AB1198" s="212" t="b">
        <f t="shared" si="124"/>
        <v>0</v>
      </c>
      <c r="AC1198" s="213">
        <f t="shared" si="121"/>
        <v>0</v>
      </c>
      <c r="AD1198" s="298"/>
      <c r="AE1198" s="299"/>
      <c r="AF1198" s="21">
        <f t="shared" si="126"/>
        <v>0</v>
      </c>
    </row>
    <row r="1199" spans="1:32" s="21" customFormat="1" ht="16.5" customHeight="1">
      <c r="A1199" s="22"/>
      <c r="B1199" s="22"/>
      <c r="C1199" s="22"/>
      <c r="D1199" s="115">
        <f t="shared" si="125"/>
        <v>1179</v>
      </c>
      <c r="E1199" s="248" t="str">
        <f t="array" ref="E1199">IF($F1199&lt;&gt;"",INDEX(DropDownLists!$K$10:$K$2516,MATCH($F1199,DropDownLists!$L$10:$L$2516,0)),"")</f>
        <v/>
      </c>
      <c r="F1199" s="116"/>
      <c r="G1199" s="118"/>
      <c r="I1199" s="144"/>
      <c r="J1199" s="141"/>
      <c r="K1199" s="145"/>
      <c r="L1199" s="146"/>
      <c r="M1199" s="195" t="str">
        <f t="array" ref="M1199">IF($L1199&lt;&gt;"",INDEX(DropDownLists!$H$10:$H$2516,MATCH($L1199,DropDownLists!$I$10:$I$2516,0)),"")</f>
        <v/>
      </c>
      <c r="N1199" s="148"/>
      <c r="O1199" s="148"/>
      <c r="P1199" s="146"/>
      <c r="Q1199" s="148" t="s">
        <v>190</v>
      </c>
      <c r="R1199" s="119" t="str">
        <f t="array" ref="R1199">IF(ISNA(VLOOKUP($F1199, AdmittedwithRecentDischarge!$I$28:$I$1527,1,FALSE)),"",MAX(IF((AdmittedwithRecentDischarge!$I$28:$I$1527=$F1199)*(AdmittedwithRecentDischarge!$M$28:$M$1527&lt;=TransferLog!$J1199),AdmittedwithRecentDischarge!$M$28:$M$1527)))</f>
        <v/>
      </c>
      <c r="S1199" s="120" t="str">
        <f t="array" ref="S1199">IF(ISNA(INDEX(AdmittedwithRecentDischarge!$AH$28:$AH$1527,MATCH($F1199&amp;$R1199,AdmittedwithRecentDischarge!$I$28:$I$1527&amp;AdmittedwithRecentDischarge!$M$28:$M$1527,0))),"", IF($R1199&lt;&gt;"",INDEX(AdmittedwithRecentDischarge!$AH$28:$AH$1527,MATCH($F1199&amp;$R1199,AdmittedwithRecentDischarge!$I$28:$I$1527&amp;AdmittedwithRecentDischarge!$M$28:$M$1527,0)),""))</f>
        <v/>
      </c>
      <c r="T1199" s="190">
        <f t="array" ref="T1199">IF(ISNA(INDEX(AdmittedwithRecentDischarge!$I$28:$W$1527, (MATCH($F1199&amp;$R1199,AdmittedwithRecentDischarge!$I$28:$I$1527&amp;AdmittedwithRecentDischarge!$M$28:$M$1527,0)))),"",INDEX(AdmittedwithRecentDischarge!$I$28:$W$1527, (MATCH($F1199&amp;$R1199,AdmittedwithRecentDischarge!$I$28:$I$1527&amp;AdmittedwithRecentDischarge!$M$28:$M$1527,0)),9))</f>
        <v>0</v>
      </c>
      <c r="U1199" s="191">
        <f t="array" ref="U1199">IF(ISNA(INDEX(AdmittedwithRecentDischarge!$I$28:$W$1527, (MATCH($F1199&amp;$R1199,AdmittedwithRecentDischarge!$I$28:$I$1527&amp;AdmittedwithRecentDischarge!$M$28:$M$1527,0)))),"",INDEX(AdmittedwithRecentDischarge!$I$28:$W$1527, (MATCH($F1199&amp;$R1199,AdmittedwithRecentDischarge!$I$28:$I$1527&amp;AdmittedwithRecentDischarge!$M$28:$M$1527,0)),11))</f>
        <v>0</v>
      </c>
      <c r="V1199" s="191">
        <f t="array" ref="V1199">IF(ISNA(INDEX(AdmittedwithRecentDischarge!$I$28:$W$1527, (MATCH($F1199&amp;$R1199,AdmittedwithRecentDischarge!$I$28:$I$1527&amp;AdmittedwithRecentDischarge!$M$28:$M$1527,0)))),"",INDEX(AdmittedwithRecentDischarge!$I$28:$W$1527, (MATCH($F1199&amp;$R1199,AdmittedwithRecentDischarge!$I$28:$I$1527&amp;AdmittedwithRecentDischarge!$M$28:$M$1527,0)),15))</f>
        <v>0</v>
      </c>
      <c r="W1199" s="228" t="b">
        <f t="shared" si="122"/>
        <v>0</v>
      </c>
      <c r="X1199" s="224" t="str">
        <f t="array" ref="X1199">IF(ISNA(VLOOKUP($F1199, AdmittedwithRecentDischarge!$I$28:$I$1527,1,FALSE)),"",MAX(IF((AdmittedwithRecentDischarge!$I$28:$I$1527=$F1199)*(AdmittedwithRecentDischarge!$K$28:$K$1527&lt;=TransferLog!$J1199),AdmittedwithRecentDischarge!$K$28:$K$1527)))</f>
        <v/>
      </c>
      <c r="Y1199" s="224" t="b">
        <f t="shared" si="123"/>
        <v>0</v>
      </c>
      <c r="Z1199" s="208"/>
      <c r="AA1199" s="207" t="str">
        <f t="shared" si="120"/>
        <v/>
      </c>
      <c r="AB1199" s="212" t="b">
        <f t="shared" si="124"/>
        <v>0</v>
      </c>
      <c r="AC1199" s="213">
        <f t="shared" si="121"/>
        <v>0</v>
      </c>
      <c r="AD1199" s="298"/>
      <c r="AE1199" s="299"/>
      <c r="AF1199" s="21">
        <f t="shared" si="126"/>
        <v>0</v>
      </c>
    </row>
    <row r="1200" spans="1:32" s="21" customFormat="1" ht="16.5" customHeight="1">
      <c r="A1200" s="22"/>
      <c r="B1200" s="22"/>
      <c r="C1200" s="22"/>
      <c r="D1200" s="115">
        <f t="shared" si="125"/>
        <v>1180</v>
      </c>
      <c r="E1200" s="248" t="str">
        <f t="array" ref="E1200">IF($F1200&lt;&gt;"",INDEX(DropDownLists!$K$10:$K$2516,MATCH($F1200,DropDownLists!$L$10:$L$2516,0)),"")</f>
        <v/>
      </c>
      <c r="F1200" s="116"/>
      <c r="G1200" s="118"/>
      <c r="I1200" s="144"/>
      <c r="J1200" s="141"/>
      <c r="K1200" s="145"/>
      <c r="L1200" s="146"/>
      <c r="M1200" s="195" t="str">
        <f t="array" ref="M1200">IF($L1200&lt;&gt;"",INDEX(DropDownLists!$H$10:$H$2516,MATCH($L1200,DropDownLists!$I$10:$I$2516,0)),"")</f>
        <v/>
      </c>
      <c r="N1200" s="148"/>
      <c r="O1200" s="148"/>
      <c r="P1200" s="146"/>
      <c r="Q1200" s="148" t="s">
        <v>190</v>
      </c>
      <c r="R1200" s="119" t="str">
        <f t="array" ref="R1200">IF(ISNA(VLOOKUP($F1200, AdmittedwithRecentDischarge!$I$28:$I$1527,1,FALSE)),"",MAX(IF((AdmittedwithRecentDischarge!$I$28:$I$1527=$F1200)*(AdmittedwithRecentDischarge!$M$28:$M$1527&lt;=TransferLog!$J1200),AdmittedwithRecentDischarge!$M$28:$M$1527)))</f>
        <v/>
      </c>
      <c r="S1200" s="120" t="str">
        <f t="array" ref="S1200">IF(ISNA(INDEX(AdmittedwithRecentDischarge!$AH$28:$AH$1527,MATCH($F1200&amp;$R1200,AdmittedwithRecentDischarge!$I$28:$I$1527&amp;AdmittedwithRecentDischarge!$M$28:$M$1527,0))),"", IF($R1200&lt;&gt;"",INDEX(AdmittedwithRecentDischarge!$AH$28:$AH$1527,MATCH($F1200&amp;$R1200,AdmittedwithRecentDischarge!$I$28:$I$1527&amp;AdmittedwithRecentDischarge!$M$28:$M$1527,0)),""))</f>
        <v/>
      </c>
      <c r="T1200" s="190">
        <f t="array" ref="T1200">IF(ISNA(INDEX(AdmittedwithRecentDischarge!$I$28:$W$1527, (MATCH($F1200&amp;$R1200,AdmittedwithRecentDischarge!$I$28:$I$1527&amp;AdmittedwithRecentDischarge!$M$28:$M$1527,0)))),"",INDEX(AdmittedwithRecentDischarge!$I$28:$W$1527, (MATCH($F1200&amp;$R1200,AdmittedwithRecentDischarge!$I$28:$I$1527&amp;AdmittedwithRecentDischarge!$M$28:$M$1527,0)),9))</f>
        <v>0</v>
      </c>
      <c r="U1200" s="191">
        <f t="array" ref="U1200">IF(ISNA(INDEX(AdmittedwithRecentDischarge!$I$28:$W$1527, (MATCH($F1200&amp;$R1200,AdmittedwithRecentDischarge!$I$28:$I$1527&amp;AdmittedwithRecentDischarge!$M$28:$M$1527,0)))),"",INDEX(AdmittedwithRecentDischarge!$I$28:$W$1527, (MATCH($F1200&amp;$R1200,AdmittedwithRecentDischarge!$I$28:$I$1527&amp;AdmittedwithRecentDischarge!$M$28:$M$1527,0)),11))</f>
        <v>0</v>
      </c>
      <c r="V1200" s="191">
        <f t="array" ref="V1200">IF(ISNA(INDEX(AdmittedwithRecentDischarge!$I$28:$W$1527, (MATCH($F1200&amp;$R1200,AdmittedwithRecentDischarge!$I$28:$I$1527&amp;AdmittedwithRecentDischarge!$M$28:$M$1527,0)))),"",INDEX(AdmittedwithRecentDischarge!$I$28:$W$1527, (MATCH($F1200&amp;$R1200,AdmittedwithRecentDischarge!$I$28:$I$1527&amp;AdmittedwithRecentDischarge!$M$28:$M$1527,0)),15))</f>
        <v>0</v>
      </c>
      <c r="W1200" s="228" t="b">
        <f t="shared" si="122"/>
        <v>0</v>
      </c>
      <c r="X1200" s="224" t="str">
        <f t="array" ref="X1200">IF(ISNA(VLOOKUP($F1200, AdmittedwithRecentDischarge!$I$28:$I$1527,1,FALSE)),"",MAX(IF((AdmittedwithRecentDischarge!$I$28:$I$1527=$F1200)*(AdmittedwithRecentDischarge!$K$28:$K$1527&lt;=TransferLog!$J1200),AdmittedwithRecentDischarge!$K$28:$K$1527)))</f>
        <v/>
      </c>
      <c r="Y1200" s="224" t="b">
        <f t="shared" si="123"/>
        <v>0</v>
      </c>
      <c r="Z1200" s="208"/>
      <c r="AA1200" s="207" t="str">
        <f t="shared" si="120"/>
        <v/>
      </c>
      <c r="AB1200" s="212" t="b">
        <f t="shared" si="124"/>
        <v>0</v>
      </c>
      <c r="AC1200" s="213">
        <f t="shared" si="121"/>
        <v>0</v>
      </c>
      <c r="AD1200" s="298"/>
      <c r="AE1200" s="299"/>
      <c r="AF1200" s="21">
        <f t="shared" si="126"/>
        <v>0</v>
      </c>
    </row>
    <row r="1201" spans="1:32" s="21" customFormat="1" ht="16.5" customHeight="1">
      <c r="A1201" s="22"/>
      <c r="B1201" s="22"/>
      <c r="C1201" s="22"/>
      <c r="D1201" s="115">
        <f t="shared" si="125"/>
        <v>1181</v>
      </c>
      <c r="E1201" s="248" t="str">
        <f t="array" ref="E1201">IF($F1201&lt;&gt;"",INDEX(DropDownLists!$K$10:$K$2516,MATCH($F1201,DropDownLists!$L$10:$L$2516,0)),"")</f>
        <v/>
      </c>
      <c r="F1201" s="116"/>
      <c r="G1201" s="118"/>
      <c r="I1201" s="144"/>
      <c r="J1201" s="141"/>
      <c r="K1201" s="145"/>
      <c r="L1201" s="146"/>
      <c r="M1201" s="195" t="str">
        <f t="array" ref="M1201">IF($L1201&lt;&gt;"",INDEX(DropDownLists!$H$10:$H$2516,MATCH($L1201,DropDownLists!$I$10:$I$2516,0)),"")</f>
        <v/>
      </c>
      <c r="N1201" s="148"/>
      <c r="O1201" s="148"/>
      <c r="P1201" s="146"/>
      <c r="Q1201" s="148" t="s">
        <v>190</v>
      </c>
      <c r="R1201" s="119" t="str">
        <f t="array" ref="R1201">IF(ISNA(VLOOKUP($F1201, AdmittedwithRecentDischarge!$I$28:$I$1527,1,FALSE)),"",MAX(IF((AdmittedwithRecentDischarge!$I$28:$I$1527=$F1201)*(AdmittedwithRecentDischarge!$M$28:$M$1527&lt;=TransferLog!$J1201),AdmittedwithRecentDischarge!$M$28:$M$1527)))</f>
        <v/>
      </c>
      <c r="S1201" s="120" t="str">
        <f t="array" ref="S1201">IF(ISNA(INDEX(AdmittedwithRecentDischarge!$AH$28:$AH$1527,MATCH($F1201&amp;$R1201,AdmittedwithRecentDischarge!$I$28:$I$1527&amp;AdmittedwithRecentDischarge!$M$28:$M$1527,0))),"", IF($R1201&lt;&gt;"",INDEX(AdmittedwithRecentDischarge!$AH$28:$AH$1527,MATCH($F1201&amp;$R1201,AdmittedwithRecentDischarge!$I$28:$I$1527&amp;AdmittedwithRecentDischarge!$M$28:$M$1527,0)),""))</f>
        <v/>
      </c>
      <c r="T1201" s="190">
        <f t="array" ref="T1201">IF(ISNA(INDEX(AdmittedwithRecentDischarge!$I$28:$W$1527, (MATCH($F1201&amp;$R1201,AdmittedwithRecentDischarge!$I$28:$I$1527&amp;AdmittedwithRecentDischarge!$M$28:$M$1527,0)))),"",INDEX(AdmittedwithRecentDischarge!$I$28:$W$1527, (MATCH($F1201&amp;$R1201,AdmittedwithRecentDischarge!$I$28:$I$1527&amp;AdmittedwithRecentDischarge!$M$28:$M$1527,0)),9))</f>
        <v>0</v>
      </c>
      <c r="U1201" s="191">
        <f t="array" ref="U1201">IF(ISNA(INDEX(AdmittedwithRecentDischarge!$I$28:$W$1527, (MATCH($F1201&amp;$R1201,AdmittedwithRecentDischarge!$I$28:$I$1527&amp;AdmittedwithRecentDischarge!$M$28:$M$1527,0)))),"",INDEX(AdmittedwithRecentDischarge!$I$28:$W$1527, (MATCH($F1201&amp;$R1201,AdmittedwithRecentDischarge!$I$28:$I$1527&amp;AdmittedwithRecentDischarge!$M$28:$M$1527,0)),11))</f>
        <v>0</v>
      </c>
      <c r="V1201" s="191">
        <f t="array" ref="V1201">IF(ISNA(INDEX(AdmittedwithRecentDischarge!$I$28:$W$1527, (MATCH($F1201&amp;$R1201,AdmittedwithRecentDischarge!$I$28:$I$1527&amp;AdmittedwithRecentDischarge!$M$28:$M$1527,0)))),"",INDEX(AdmittedwithRecentDischarge!$I$28:$W$1527, (MATCH($F1201&amp;$R1201,AdmittedwithRecentDischarge!$I$28:$I$1527&amp;AdmittedwithRecentDischarge!$M$28:$M$1527,0)),15))</f>
        <v>0</v>
      </c>
      <c r="W1201" s="228" t="b">
        <f t="shared" si="122"/>
        <v>0</v>
      </c>
      <c r="X1201" s="224" t="str">
        <f t="array" ref="X1201">IF(ISNA(VLOOKUP($F1201, AdmittedwithRecentDischarge!$I$28:$I$1527,1,FALSE)),"",MAX(IF((AdmittedwithRecentDischarge!$I$28:$I$1527=$F1201)*(AdmittedwithRecentDischarge!$K$28:$K$1527&lt;=TransferLog!$J1201),AdmittedwithRecentDischarge!$K$28:$K$1527)))</f>
        <v/>
      </c>
      <c r="Y1201" s="224" t="b">
        <f t="shared" si="123"/>
        <v>0</v>
      </c>
      <c r="Z1201" s="208"/>
      <c r="AA1201" s="207" t="str">
        <f t="shared" si="120"/>
        <v/>
      </c>
      <c r="AB1201" s="212" t="b">
        <f t="shared" si="124"/>
        <v>0</v>
      </c>
      <c r="AC1201" s="213">
        <f t="shared" si="121"/>
        <v>0</v>
      </c>
      <c r="AD1201" s="298"/>
      <c r="AE1201" s="299"/>
      <c r="AF1201" s="21">
        <f t="shared" si="126"/>
        <v>0</v>
      </c>
    </row>
    <row r="1202" spans="1:32" s="21" customFormat="1" ht="16.5" customHeight="1">
      <c r="A1202" s="22"/>
      <c r="B1202" s="22"/>
      <c r="C1202" s="22"/>
      <c r="D1202" s="115">
        <f t="shared" si="125"/>
        <v>1182</v>
      </c>
      <c r="E1202" s="248" t="str">
        <f t="array" ref="E1202">IF($F1202&lt;&gt;"",INDEX(DropDownLists!$K$10:$K$2516,MATCH($F1202,DropDownLists!$L$10:$L$2516,0)),"")</f>
        <v/>
      </c>
      <c r="F1202" s="116"/>
      <c r="G1202" s="118"/>
      <c r="I1202" s="144"/>
      <c r="J1202" s="141"/>
      <c r="K1202" s="145"/>
      <c r="L1202" s="146"/>
      <c r="M1202" s="195" t="str">
        <f t="array" ref="M1202">IF($L1202&lt;&gt;"",INDEX(DropDownLists!$H$10:$H$2516,MATCH($L1202,DropDownLists!$I$10:$I$2516,0)),"")</f>
        <v/>
      </c>
      <c r="N1202" s="148"/>
      <c r="O1202" s="148"/>
      <c r="P1202" s="146"/>
      <c r="Q1202" s="148" t="s">
        <v>190</v>
      </c>
      <c r="R1202" s="119" t="str">
        <f t="array" ref="R1202">IF(ISNA(VLOOKUP($F1202, AdmittedwithRecentDischarge!$I$28:$I$1527,1,FALSE)),"",MAX(IF((AdmittedwithRecentDischarge!$I$28:$I$1527=$F1202)*(AdmittedwithRecentDischarge!$M$28:$M$1527&lt;=TransferLog!$J1202),AdmittedwithRecentDischarge!$M$28:$M$1527)))</f>
        <v/>
      </c>
      <c r="S1202" s="120" t="str">
        <f t="array" ref="S1202">IF(ISNA(INDEX(AdmittedwithRecentDischarge!$AH$28:$AH$1527,MATCH($F1202&amp;$R1202,AdmittedwithRecentDischarge!$I$28:$I$1527&amp;AdmittedwithRecentDischarge!$M$28:$M$1527,0))),"", IF($R1202&lt;&gt;"",INDEX(AdmittedwithRecentDischarge!$AH$28:$AH$1527,MATCH($F1202&amp;$R1202,AdmittedwithRecentDischarge!$I$28:$I$1527&amp;AdmittedwithRecentDischarge!$M$28:$M$1527,0)),""))</f>
        <v/>
      </c>
      <c r="T1202" s="190">
        <f t="array" ref="T1202">IF(ISNA(INDEX(AdmittedwithRecentDischarge!$I$28:$W$1527, (MATCH($F1202&amp;$R1202,AdmittedwithRecentDischarge!$I$28:$I$1527&amp;AdmittedwithRecentDischarge!$M$28:$M$1527,0)))),"",INDEX(AdmittedwithRecentDischarge!$I$28:$W$1527, (MATCH($F1202&amp;$R1202,AdmittedwithRecentDischarge!$I$28:$I$1527&amp;AdmittedwithRecentDischarge!$M$28:$M$1527,0)),9))</f>
        <v>0</v>
      </c>
      <c r="U1202" s="191">
        <f t="array" ref="U1202">IF(ISNA(INDEX(AdmittedwithRecentDischarge!$I$28:$W$1527, (MATCH($F1202&amp;$R1202,AdmittedwithRecentDischarge!$I$28:$I$1527&amp;AdmittedwithRecentDischarge!$M$28:$M$1527,0)))),"",INDEX(AdmittedwithRecentDischarge!$I$28:$W$1527, (MATCH($F1202&amp;$R1202,AdmittedwithRecentDischarge!$I$28:$I$1527&amp;AdmittedwithRecentDischarge!$M$28:$M$1527,0)),11))</f>
        <v>0</v>
      </c>
      <c r="V1202" s="191">
        <f t="array" ref="V1202">IF(ISNA(INDEX(AdmittedwithRecentDischarge!$I$28:$W$1527, (MATCH($F1202&amp;$R1202,AdmittedwithRecentDischarge!$I$28:$I$1527&amp;AdmittedwithRecentDischarge!$M$28:$M$1527,0)))),"",INDEX(AdmittedwithRecentDischarge!$I$28:$W$1527, (MATCH($F1202&amp;$R1202,AdmittedwithRecentDischarge!$I$28:$I$1527&amp;AdmittedwithRecentDischarge!$M$28:$M$1527,0)),15))</f>
        <v>0</v>
      </c>
      <c r="W1202" s="228" t="b">
        <f t="shared" si="122"/>
        <v>0</v>
      </c>
      <c r="X1202" s="224" t="str">
        <f t="array" ref="X1202">IF(ISNA(VLOOKUP($F1202, AdmittedwithRecentDischarge!$I$28:$I$1527,1,FALSE)),"",MAX(IF((AdmittedwithRecentDischarge!$I$28:$I$1527=$F1202)*(AdmittedwithRecentDischarge!$K$28:$K$1527&lt;=TransferLog!$J1202),AdmittedwithRecentDischarge!$K$28:$K$1527)))</f>
        <v/>
      </c>
      <c r="Y1202" s="224" t="b">
        <f t="shared" si="123"/>
        <v>0</v>
      </c>
      <c r="Z1202" s="208"/>
      <c r="AA1202" s="207" t="str">
        <f t="shared" si="120"/>
        <v/>
      </c>
      <c r="AB1202" s="212" t="b">
        <f t="shared" si="124"/>
        <v>0</v>
      </c>
      <c r="AC1202" s="213">
        <f t="shared" si="121"/>
        <v>0</v>
      </c>
      <c r="AD1202" s="298"/>
      <c r="AE1202" s="299"/>
      <c r="AF1202" s="21">
        <f t="shared" si="126"/>
        <v>0</v>
      </c>
    </row>
    <row r="1203" spans="1:32" s="21" customFormat="1" ht="16.5" customHeight="1">
      <c r="A1203" s="22"/>
      <c r="B1203" s="22"/>
      <c r="C1203" s="22"/>
      <c r="D1203" s="115">
        <f t="shared" si="125"/>
        <v>1183</v>
      </c>
      <c r="E1203" s="248" t="str">
        <f t="array" ref="E1203">IF($F1203&lt;&gt;"",INDEX(DropDownLists!$K$10:$K$2516,MATCH($F1203,DropDownLists!$L$10:$L$2516,0)),"")</f>
        <v/>
      </c>
      <c r="F1203" s="116"/>
      <c r="G1203" s="118"/>
      <c r="I1203" s="144"/>
      <c r="J1203" s="141"/>
      <c r="K1203" s="145"/>
      <c r="L1203" s="146"/>
      <c r="M1203" s="195" t="str">
        <f t="array" ref="M1203">IF($L1203&lt;&gt;"",INDEX(DropDownLists!$H$10:$H$2516,MATCH($L1203,DropDownLists!$I$10:$I$2516,0)),"")</f>
        <v/>
      </c>
      <c r="N1203" s="148"/>
      <c r="O1203" s="148"/>
      <c r="P1203" s="146"/>
      <c r="Q1203" s="148" t="s">
        <v>190</v>
      </c>
      <c r="R1203" s="119" t="str">
        <f t="array" ref="R1203">IF(ISNA(VLOOKUP($F1203, AdmittedwithRecentDischarge!$I$28:$I$1527,1,FALSE)),"",MAX(IF((AdmittedwithRecentDischarge!$I$28:$I$1527=$F1203)*(AdmittedwithRecentDischarge!$M$28:$M$1527&lt;=TransferLog!$J1203),AdmittedwithRecentDischarge!$M$28:$M$1527)))</f>
        <v/>
      </c>
      <c r="S1203" s="120" t="str">
        <f t="array" ref="S1203">IF(ISNA(INDEX(AdmittedwithRecentDischarge!$AH$28:$AH$1527,MATCH($F1203&amp;$R1203,AdmittedwithRecentDischarge!$I$28:$I$1527&amp;AdmittedwithRecentDischarge!$M$28:$M$1527,0))),"", IF($R1203&lt;&gt;"",INDEX(AdmittedwithRecentDischarge!$AH$28:$AH$1527,MATCH($F1203&amp;$R1203,AdmittedwithRecentDischarge!$I$28:$I$1527&amp;AdmittedwithRecentDischarge!$M$28:$M$1527,0)),""))</f>
        <v/>
      </c>
      <c r="T1203" s="190">
        <f t="array" ref="T1203">IF(ISNA(INDEX(AdmittedwithRecentDischarge!$I$28:$W$1527, (MATCH($F1203&amp;$R1203,AdmittedwithRecentDischarge!$I$28:$I$1527&amp;AdmittedwithRecentDischarge!$M$28:$M$1527,0)))),"",INDEX(AdmittedwithRecentDischarge!$I$28:$W$1527, (MATCH($F1203&amp;$R1203,AdmittedwithRecentDischarge!$I$28:$I$1527&amp;AdmittedwithRecentDischarge!$M$28:$M$1527,0)),9))</f>
        <v>0</v>
      </c>
      <c r="U1203" s="191">
        <f t="array" ref="U1203">IF(ISNA(INDEX(AdmittedwithRecentDischarge!$I$28:$W$1527, (MATCH($F1203&amp;$R1203,AdmittedwithRecentDischarge!$I$28:$I$1527&amp;AdmittedwithRecentDischarge!$M$28:$M$1527,0)))),"",INDEX(AdmittedwithRecentDischarge!$I$28:$W$1527, (MATCH($F1203&amp;$R1203,AdmittedwithRecentDischarge!$I$28:$I$1527&amp;AdmittedwithRecentDischarge!$M$28:$M$1527,0)),11))</f>
        <v>0</v>
      </c>
      <c r="V1203" s="191">
        <f t="array" ref="V1203">IF(ISNA(INDEX(AdmittedwithRecentDischarge!$I$28:$W$1527, (MATCH($F1203&amp;$R1203,AdmittedwithRecentDischarge!$I$28:$I$1527&amp;AdmittedwithRecentDischarge!$M$28:$M$1527,0)))),"",INDEX(AdmittedwithRecentDischarge!$I$28:$W$1527, (MATCH($F1203&amp;$R1203,AdmittedwithRecentDischarge!$I$28:$I$1527&amp;AdmittedwithRecentDischarge!$M$28:$M$1527,0)),15))</f>
        <v>0</v>
      </c>
      <c r="W1203" s="228" t="b">
        <f t="shared" si="122"/>
        <v>0</v>
      </c>
      <c r="X1203" s="224" t="str">
        <f t="array" ref="X1203">IF(ISNA(VLOOKUP($F1203, AdmittedwithRecentDischarge!$I$28:$I$1527,1,FALSE)),"",MAX(IF((AdmittedwithRecentDischarge!$I$28:$I$1527=$F1203)*(AdmittedwithRecentDischarge!$K$28:$K$1527&lt;=TransferLog!$J1203),AdmittedwithRecentDischarge!$K$28:$K$1527)))</f>
        <v/>
      </c>
      <c r="Y1203" s="224" t="b">
        <f t="shared" si="123"/>
        <v>0</v>
      </c>
      <c r="Z1203" s="208"/>
      <c r="AA1203" s="207" t="str">
        <f t="shared" si="120"/>
        <v/>
      </c>
      <c r="AB1203" s="212" t="b">
        <f t="shared" si="124"/>
        <v>0</v>
      </c>
      <c r="AC1203" s="213">
        <f t="shared" si="121"/>
        <v>0</v>
      </c>
      <c r="AD1203" s="298"/>
      <c r="AE1203" s="299"/>
      <c r="AF1203" s="21">
        <f t="shared" si="126"/>
        <v>0</v>
      </c>
    </row>
    <row r="1204" spans="1:32" s="21" customFormat="1" ht="16.5" customHeight="1">
      <c r="A1204" s="22"/>
      <c r="B1204" s="22"/>
      <c r="C1204" s="22"/>
      <c r="D1204" s="115">
        <f t="shared" si="125"/>
        <v>1184</v>
      </c>
      <c r="E1204" s="248" t="str">
        <f t="array" ref="E1204">IF($F1204&lt;&gt;"",INDEX(DropDownLists!$K$10:$K$2516,MATCH($F1204,DropDownLists!$L$10:$L$2516,0)),"")</f>
        <v/>
      </c>
      <c r="F1204" s="116"/>
      <c r="G1204" s="118"/>
      <c r="I1204" s="144"/>
      <c r="J1204" s="141"/>
      <c r="K1204" s="145"/>
      <c r="L1204" s="146"/>
      <c r="M1204" s="195" t="str">
        <f t="array" ref="M1204">IF($L1204&lt;&gt;"",INDEX(DropDownLists!$H$10:$H$2516,MATCH($L1204,DropDownLists!$I$10:$I$2516,0)),"")</f>
        <v/>
      </c>
      <c r="N1204" s="148"/>
      <c r="O1204" s="148"/>
      <c r="P1204" s="146"/>
      <c r="Q1204" s="148" t="s">
        <v>190</v>
      </c>
      <c r="R1204" s="119" t="str">
        <f t="array" ref="R1204">IF(ISNA(VLOOKUP($F1204, AdmittedwithRecentDischarge!$I$28:$I$1527,1,FALSE)),"",MAX(IF((AdmittedwithRecentDischarge!$I$28:$I$1527=$F1204)*(AdmittedwithRecentDischarge!$M$28:$M$1527&lt;=TransferLog!$J1204),AdmittedwithRecentDischarge!$M$28:$M$1527)))</f>
        <v/>
      </c>
      <c r="S1204" s="120" t="str">
        <f t="array" ref="S1204">IF(ISNA(INDEX(AdmittedwithRecentDischarge!$AH$28:$AH$1527,MATCH($F1204&amp;$R1204,AdmittedwithRecentDischarge!$I$28:$I$1527&amp;AdmittedwithRecentDischarge!$M$28:$M$1527,0))),"", IF($R1204&lt;&gt;"",INDEX(AdmittedwithRecentDischarge!$AH$28:$AH$1527,MATCH($F1204&amp;$R1204,AdmittedwithRecentDischarge!$I$28:$I$1527&amp;AdmittedwithRecentDischarge!$M$28:$M$1527,0)),""))</f>
        <v/>
      </c>
      <c r="T1204" s="190">
        <f t="array" ref="T1204">IF(ISNA(INDEX(AdmittedwithRecentDischarge!$I$28:$W$1527, (MATCH($F1204&amp;$R1204,AdmittedwithRecentDischarge!$I$28:$I$1527&amp;AdmittedwithRecentDischarge!$M$28:$M$1527,0)))),"",INDEX(AdmittedwithRecentDischarge!$I$28:$W$1527, (MATCH($F1204&amp;$R1204,AdmittedwithRecentDischarge!$I$28:$I$1527&amp;AdmittedwithRecentDischarge!$M$28:$M$1527,0)),9))</f>
        <v>0</v>
      </c>
      <c r="U1204" s="191">
        <f t="array" ref="U1204">IF(ISNA(INDEX(AdmittedwithRecentDischarge!$I$28:$W$1527, (MATCH($F1204&amp;$R1204,AdmittedwithRecentDischarge!$I$28:$I$1527&amp;AdmittedwithRecentDischarge!$M$28:$M$1527,0)))),"",INDEX(AdmittedwithRecentDischarge!$I$28:$W$1527, (MATCH($F1204&amp;$R1204,AdmittedwithRecentDischarge!$I$28:$I$1527&amp;AdmittedwithRecentDischarge!$M$28:$M$1527,0)),11))</f>
        <v>0</v>
      </c>
      <c r="V1204" s="191">
        <f t="array" ref="V1204">IF(ISNA(INDEX(AdmittedwithRecentDischarge!$I$28:$W$1527, (MATCH($F1204&amp;$R1204,AdmittedwithRecentDischarge!$I$28:$I$1527&amp;AdmittedwithRecentDischarge!$M$28:$M$1527,0)))),"",INDEX(AdmittedwithRecentDischarge!$I$28:$W$1527, (MATCH($F1204&amp;$R1204,AdmittedwithRecentDischarge!$I$28:$I$1527&amp;AdmittedwithRecentDischarge!$M$28:$M$1527,0)),15))</f>
        <v>0</v>
      </c>
      <c r="W1204" s="228" t="b">
        <f t="shared" si="122"/>
        <v>0</v>
      </c>
      <c r="X1204" s="224" t="str">
        <f t="array" ref="X1204">IF(ISNA(VLOOKUP($F1204, AdmittedwithRecentDischarge!$I$28:$I$1527,1,FALSE)),"",MAX(IF((AdmittedwithRecentDischarge!$I$28:$I$1527=$F1204)*(AdmittedwithRecentDischarge!$K$28:$K$1527&lt;=TransferLog!$J1204),AdmittedwithRecentDischarge!$K$28:$K$1527)))</f>
        <v/>
      </c>
      <c r="Y1204" s="224" t="b">
        <f t="shared" si="123"/>
        <v>0</v>
      </c>
      <c r="Z1204" s="208"/>
      <c r="AA1204" s="207" t="str">
        <f t="shared" si="120"/>
        <v/>
      </c>
      <c r="AB1204" s="212" t="b">
        <f t="shared" si="124"/>
        <v>0</v>
      </c>
      <c r="AC1204" s="213">
        <f t="shared" si="121"/>
        <v>0</v>
      </c>
      <c r="AD1204" s="298"/>
      <c r="AE1204" s="299"/>
      <c r="AF1204" s="21">
        <f t="shared" si="126"/>
        <v>0</v>
      </c>
    </row>
    <row r="1205" spans="1:32" s="21" customFormat="1" ht="16.5" customHeight="1">
      <c r="A1205" s="22"/>
      <c r="B1205" s="22"/>
      <c r="C1205" s="22"/>
      <c r="D1205" s="115">
        <f t="shared" si="125"/>
        <v>1185</v>
      </c>
      <c r="E1205" s="248" t="str">
        <f t="array" ref="E1205">IF($F1205&lt;&gt;"",INDEX(DropDownLists!$K$10:$K$2516,MATCH($F1205,DropDownLists!$L$10:$L$2516,0)),"")</f>
        <v/>
      </c>
      <c r="F1205" s="116"/>
      <c r="G1205" s="118"/>
      <c r="I1205" s="144"/>
      <c r="J1205" s="141"/>
      <c r="K1205" s="145"/>
      <c r="L1205" s="146"/>
      <c r="M1205" s="195" t="str">
        <f t="array" ref="M1205">IF($L1205&lt;&gt;"",INDEX(DropDownLists!$H$10:$H$2516,MATCH($L1205,DropDownLists!$I$10:$I$2516,0)),"")</f>
        <v/>
      </c>
      <c r="N1205" s="148"/>
      <c r="O1205" s="148"/>
      <c r="P1205" s="146"/>
      <c r="Q1205" s="148" t="s">
        <v>190</v>
      </c>
      <c r="R1205" s="119" t="str">
        <f t="array" ref="R1205">IF(ISNA(VLOOKUP($F1205, AdmittedwithRecentDischarge!$I$28:$I$1527,1,FALSE)),"",MAX(IF((AdmittedwithRecentDischarge!$I$28:$I$1527=$F1205)*(AdmittedwithRecentDischarge!$M$28:$M$1527&lt;=TransferLog!$J1205),AdmittedwithRecentDischarge!$M$28:$M$1527)))</f>
        <v/>
      </c>
      <c r="S1205" s="120" t="str">
        <f t="array" ref="S1205">IF(ISNA(INDEX(AdmittedwithRecentDischarge!$AH$28:$AH$1527,MATCH($F1205&amp;$R1205,AdmittedwithRecentDischarge!$I$28:$I$1527&amp;AdmittedwithRecentDischarge!$M$28:$M$1527,0))),"", IF($R1205&lt;&gt;"",INDEX(AdmittedwithRecentDischarge!$AH$28:$AH$1527,MATCH($F1205&amp;$R1205,AdmittedwithRecentDischarge!$I$28:$I$1527&amp;AdmittedwithRecentDischarge!$M$28:$M$1527,0)),""))</f>
        <v/>
      </c>
      <c r="T1205" s="190">
        <f t="array" ref="T1205">IF(ISNA(INDEX(AdmittedwithRecentDischarge!$I$28:$W$1527, (MATCH($F1205&amp;$R1205,AdmittedwithRecentDischarge!$I$28:$I$1527&amp;AdmittedwithRecentDischarge!$M$28:$M$1527,0)))),"",INDEX(AdmittedwithRecentDischarge!$I$28:$W$1527, (MATCH($F1205&amp;$R1205,AdmittedwithRecentDischarge!$I$28:$I$1527&amp;AdmittedwithRecentDischarge!$M$28:$M$1527,0)),9))</f>
        <v>0</v>
      </c>
      <c r="U1205" s="191">
        <f t="array" ref="U1205">IF(ISNA(INDEX(AdmittedwithRecentDischarge!$I$28:$W$1527, (MATCH($F1205&amp;$R1205,AdmittedwithRecentDischarge!$I$28:$I$1527&amp;AdmittedwithRecentDischarge!$M$28:$M$1527,0)))),"",INDEX(AdmittedwithRecentDischarge!$I$28:$W$1527, (MATCH($F1205&amp;$R1205,AdmittedwithRecentDischarge!$I$28:$I$1527&amp;AdmittedwithRecentDischarge!$M$28:$M$1527,0)),11))</f>
        <v>0</v>
      </c>
      <c r="V1205" s="191">
        <f t="array" ref="V1205">IF(ISNA(INDEX(AdmittedwithRecentDischarge!$I$28:$W$1527, (MATCH($F1205&amp;$R1205,AdmittedwithRecentDischarge!$I$28:$I$1527&amp;AdmittedwithRecentDischarge!$M$28:$M$1527,0)))),"",INDEX(AdmittedwithRecentDischarge!$I$28:$W$1527, (MATCH($F1205&amp;$R1205,AdmittedwithRecentDischarge!$I$28:$I$1527&amp;AdmittedwithRecentDischarge!$M$28:$M$1527,0)),15))</f>
        <v>0</v>
      </c>
      <c r="W1205" s="228" t="b">
        <f t="shared" si="122"/>
        <v>0</v>
      </c>
      <c r="X1205" s="224" t="str">
        <f t="array" ref="X1205">IF(ISNA(VLOOKUP($F1205, AdmittedwithRecentDischarge!$I$28:$I$1527,1,FALSE)),"",MAX(IF((AdmittedwithRecentDischarge!$I$28:$I$1527=$F1205)*(AdmittedwithRecentDischarge!$K$28:$K$1527&lt;=TransferLog!$J1205),AdmittedwithRecentDischarge!$K$28:$K$1527)))</f>
        <v/>
      </c>
      <c r="Y1205" s="224" t="b">
        <f t="shared" si="123"/>
        <v>0</v>
      </c>
      <c r="Z1205" s="208"/>
      <c r="AA1205" s="207" t="str">
        <f t="shared" si="120"/>
        <v/>
      </c>
      <c r="AB1205" s="212" t="b">
        <f t="shared" si="124"/>
        <v>0</v>
      </c>
      <c r="AC1205" s="213">
        <f t="shared" si="121"/>
        <v>0</v>
      </c>
      <c r="AD1205" s="298"/>
      <c r="AE1205" s="299"/>
      <c r="AF1205" s="21">
        <f t="shared" si="126"/>
        <v>0</v>
      </c>
    </row>
    <row r="1206" spans="1:32" s="21" customFormat="1" ht="16.5" customHeight="1">
      <c r="A1206" s="22"/>
      <c r="B1206" s="22"/>
      <c r="C1206" s="22"/>
      <c r="D1206" s="115">
        <f t="shared" si="125"/>
        <v>1186</v>
      </c>
      <c r="E1206" s="248" t="str">
        <f t="array" ref="E1206">IF($F1206&lt;&gt;"",INDEX(DropDownLists!$K$10:$K$2516,MATCH($F1206,DropDownLists!$L$10:$L$2516,0)),"")</f>
        <v/>
      </c>
      <c r="F1206" s="116"/>
      <c r="G1206" s="118"/>
      <c r="I1206" s="144"/>
      <c r="J1206" s="141"/>
      <c r="K1206" s="145"/>
      <c r="L1206" s="146"/>
      <c r="M1206" s="195" t="str">
        <f t="array" ref="M1206">IF($L1206&lt;&gt;"",INDEX(DropDownLists!$H$10:$H$2516,MATCH($L1206,DropDownLists!$I$10:$I$2516,0)),"")</f>
        <v/>
      </c>
      <c r="N1206" s="148"/>
      <c r="O1206" s="148"/>
      <c r="P1206" s="146"/>
      <c r="Q1206" s="148" t="s">
        <v>190</v>
      </c>
      <c r="R1206" s="119" t="str">
        <f t="array" ref="R1206">IF(ISNA(VLOOKUP($F1206, AdmittedwithRecentDischarge!$I$28:$I$1527,1,FALSE)),"",MAX(IF((AdmittedwithRecentDischarge!$I$28:$I$1527=$F1206)*(AdmittedwithRecentDischarge!$M$28:$M$1527&lt;=TransferLog!$J1206),AdmittedwithRecentDischarge!$M$28:$M$1527)))</f>
        <v/>
      </c>
      <c r="S1206" s="120" t="str">
        <f t="array" ref="S1206">IF(ISNA(INDEX(AdmittedwithRecentDischarge!$AH$28:$AH$1527,MATCH($F1206&amp;$R1206,AdmittedwithRecentDischarge!$I$28:$I$1527&amp;AdmittedwithRecentDischarge!$M$28:$M$1527,0))),"", IF($R1206&lt;&gt;"",INDEX(AdmittedwithRecentDischarge!$AH$28:$AH$1527,MATCH($F1206&amp;$R1206,AdmittedwithRecentDischarge!$I$28:$I$1527&amp;AdmittedwithRecentDischarge!$M$28:$M$1527,0)),""))</f>
        <v/>
      </c>
      <c r="T1206" s="190">
        <f t="array" ref="T1206">IF(ISNA(INDEX(AdmittedwithRecentDischarge!$I$28:$W$1527, (MATCH($F1206&amp;$R1206,AdmittedwithRecentDischarge!$I$28:$I$1527&amp;AdmittedwithRecentDischarge!$M$28:$M$1527,0)))),"",INDEX(AdmittedwithRecentDischarge!$I$28:$W$1527, (MATCH($F1206&amp;$R1206,AdmittedwithRecentDischarge!$I$28:$I$1527&amp;AdmittedwithRecentDischarge!$M$28:$M$1527,0)),9))</f>
        <v>0</v>
      </c>
      <c r="U1206" s="191">
        <f t="array" ref="U1206">IF(ISNA(INDEX(AdmittedwithRecentDischarge!$I$28:$W$1527, (MATCH($F1206&amp;$R1206,AdmittedwithRecentDischarge!$I$28:$I$1527&amp;AdmittedwithRecentDischarge!$M$28:$M$1527,0)))),"",INDEX(AdmittedwithRecentDischarge!$I$28:$W$1527, (MATCH($F1206&amp;$R1206,AdmittedwithRecentDischarge!$I$28:$I$1527&amp;AdmittedwithRecentDischarge!$M$28:$M$1527,0)),11))</f>
        <v>0</v>
      </c>
      <c r="V1206" s="191">
        <f t="array" ref="V1206">IF(ISNA(INDEX(AdmittedwithRecentDischarge!$I$28:$W$1527, (MATCH($F1206&amp;$R1206,AdmittedwithRecentDischarge!$I$28:$I$1527&amp;AdmittedwithRecentDischarge!$M$28:$M$1527,0)))),"",INDEX(AdmittedwithRecentDischarge!$I$28:$W$1527, (MATCH($F1206&amp;$R1206,AdmittedwithRecentDischarge!$I$28:$I$1527&amp;AdmittedwithRecentDischarge!$M$28:$M$1527,0)),15))</f>
        <v>0</v>
      </c>
      <c r="W1206" s="228" t="b">
        <f t="shared" si="122"/>
        <v>0</v>
      </c>
      <c r="X1206" s="224" t="str">
        <f t="array" ref="X1206">IF(ISNA(VLOOKUP($F1206, AdmittedwithRecentDischarge!$I$28:$I$1527,1,FALSE)),"",MAX(IF((AdmittedwithRecentDischarge!$I$28:$I$1527=$F1206)*(AdmittedwithRecentDischarge!$K$28:$K$1527&lt;=TransferLog!$J1206),AdmittedwithRecentDischarge!$K$28:$K$1527)))</f>
        <v/>
      </c>
      <c r="Y1206" s="224" t="b">
        <f t="shared" si="123"/>
        <v>0</v>
      </c>
      <c r="Z1206" s="208"/>
      <c r="AA1206" s="207" t="str">
        <f t="shared" si="120"/>
        <v/>
      </c>
      <c r="AB1206" s="212" t="b">
        <f t="shared" si="124"/>
        <v>0</v>
      </c>
      <c r="AC1206" s="213">
        <f t="shared" si="121"/>
        <v>0</v>
      </c>
      <c r="AD1206" s="298"/>
      <c r="AE1206" s="299"/>
      <c r="AF1206" s="21">
        <f t="shared" si="126"/>
        <v>0</v>
      </c>
    </row>
    <row r="1207" spans="1:32" s="21" customFormat="1" ht="16.5" customHeight="1">
      <c r="A1207" s="22"/>
      <c r="B1207" s="22"/>
      <c r="C1207" s="22"/>
      <c r="D1207" s="115">
        <f t="shared" si="125"/>
        <v>1187</v>
      </c>
      <c r="E1207" s="248" t="str">
        <f t="array" ref="E1207">IF($F1207&lt;&gt;"",INDEX(DropDownLists!$K$10:$K$2516,MATCH($F1207,DropDownLists!$L$10:$L$2516,0)),"")</f>
        <v/>
      </c>
      <c r="F1207" s="116"/>
      <c r="G1207" s="118"/>
      <c r="I1207" s="144"/>
      <c r="J1207" s="141"/>
      <c r="K1207" s="145"/>
      <c r="L1207" s="146"/>
      <c r="M1207" s="195" t="str">
        <f t="array" ref="M1207">IF($L1207&lt;&gt;"",INDEX(DropDownLists!$H$10:$H$2516,MATCH($L1207,DropDownLists!$I$10:$I$2516,0)),"")</f>
        <v/>
      </c>
      <c r="N1207" s="148"/>
      <c r="O1207" s="148"/>
      <c r="P1207" s="146"/>
      <c r="Q1207" s="148" t="s">
        <v>190</v>
      </c>
      <c r="R1207" s="119" t="str">
        <f t="array" ref="R1207">IF(ISNA(VLOOKUP($F1207, AdmittedwithRecentDischarge!$I$28:$I$1527,1,FALSE)),"",MAX(IF((AdmittedwithRecentDischarge!$I$28:$I$1527=$F1207)*(AdmittedwithRecentDischarge!$M$28:$M$1527&lt;=TransferLog!$J1207),AdmittedwithRecentDischarge!$M$28:$M$1527)))</f>
        <v/>
      </c>
      <c r="S1207" s="120" t="str">
        <f t="array" ref="S1207">IF(ISNA(INDEX(AdmittedwithRecentDischarge!$AH$28:$AH$1527,MATCH($F1207&amp;$R1207,AdmittedwithRecentDischarge!$I$28:$I$1527&amp;AdmittedwithRecentDischarge!$M$28:$M$1527,0))),"", IF($R1207&lt;&gt;"",INDEX(AdmittedwithRecentDischarge!$AH$28:$AH$1527,MATCH($F1207&amp;$R1207,AdmittedwithRecentDischarge!$I$28:$I$1527&amp;AdmittedwithRecentDischarge!$M$28:$M$1527,0)),""))</f>
        <v/>
      </c>
      <c r="T1207" s="190">
        <f t="array" ref="T1207">IF(ISNA(INDEX(AdmittedwithRecentDischarge!$I$28:$W$1527, (MATCH($F1207&amp;$R1207,AdmittedwithRecentDischarge!$I$28:$I$1527&amp;AdmittedwithRecentDischarge!$M$28:$M$1527,0)))),"",INDEX(AdmittedwithRecentDischarge!$I$28:$W$1527, (MATCH($F1207&amp;$R1207,AdmittedwithRecentDischarge!$I$28:$I$1527&amp;AdmittedwithRecentDischarge!$M$28:$M$1527,0)),9))</f>
        <v>0</v>
      </c>
      <c r="U1207" s="191">
        <f t="array" ref="U1207">IF(ISNA(INDEX(AdmittedwithRecentDischarge!$I$28:$W$1527, (MATCH($F1207&amp;$R1207,AdmittedwithRecentDischarge!$I$28:$I$1527&amp;AdmittedwithRecentDischarge!$M$28:$M$1527,0)))),"",INDEX(AdmittedwithRecentDischarge!$I$28:$W$1527, (MATCH($F1207&amp;$R1207,AdmittedwithRecentDischarge!$I$28:$I$1527&amp;AdmittedwithRecentDischarge!$M$28:$M$1527,0)),11))</f>
        <v>0</v>
      </c>
      <c r="V1207" s="191">
        <f t="array" ref="V1207">IF(ISNA(INDEX(AdmittedwithRecentDischarge!$I$28:$W$1527, (MATCH($F1207&amp;$R1207,AdmittedwithRecentDischarge!$I$28:$I$1527&amp;AdmittedwithRecentDischarge!$M$28:$M$1527,0)))),"",INDEX(AdmittedwithRecentDischarge!$I$28:$W$1527, (MATCH($F1207&amp;$R1207,AdmittedwithRecentDischarge!$I$28:$I$1527&amp;AdmittedwithRecentDischarge!$M$28:$M$1527,0)),15))</f>
        <v>0</v>
      </c>
      <c r="W1207" s="228" t="b">
        <f t="shared" si="122"/>
        <v>0</v>
      </c>
      <c r="X1207" s="224" t="str">
        <f t="array" ref="X1207">IF(ISNA(VLOOKUP($F1207, AdmittedwithRecentDischarge!$I$28:$I$1527,1,FALSE)),"",MAX(IF((AdmittedwithRecentDischarge!$I$28:$I$1527=$F1207)*(AdmittedwithRecentDischarge!$K$28:$K$1527&lt;=TransferLog!$J1207),AdmittedwithRecentDischarge!$K$28:$K$1527)))</f>
        <v/>
      </c>
      <c r="Y1207" s="224" t="b">
        <f t="shared" si="123"/>
        <v>0</v>
      </c>
      <c r="Z1207" s="208"/>
      <c r="AA1207" s="207" t="str">
        <f t="shared" si="120"/>
        <v/>
      </c>
      <c r="AB1207" s="212" t="b">
        <f t="shared" si="124"/>
        <v>0</v>
      </c>
      <c r="AC1207" s="213">
        <f t="shared" si="121"/>
        <v>0</v>
      </c>
      <c r="AD1207" s="298"/>
      <c r="AE1207" s="299"/>
      <c r="AF1207" s="21">
        <f t="shared" si="126"/>
        <v>0</v>
      </c>
    </row>
    <row r="1208" spans="1:32" s="21" customFormat="1" ht="16.5" customHeight="1">
      <c r="A1208" s="22"/>
      <c r="B1208" s="22"/>
      <c r="C1208" s="22"/>
      <c r="D1208" s="115">
        <f t="shared" si="125"/>
        <v>1188</v>
      </c>
      <c r="E1208" s="248" t="str">
        <f t="array" ref="E1208">IF($F1208&lt;&gt;"",INDEX(DropDownLists!$K$10:$K$2516,MATCH($F1208,DropDownLists!$L$10:$L$2516,0)),"")</f>
        <v/>
      </c>
      <c r="F1208" s="116"/>
      <c r="G1208" s="118"/>
      <c r="I1208" s="144"/>
      <c r="J1208" s="141"/>
      <c r="K1208" s="145"/>
      <c r="L1208" s="146"/>
      <c r="M1208" s="195" t="str">
        <f t="array" ref="M1208">IF($L1208&lt;&gt;"",INDEX(DropDownLists!$H$10:$H$2516,MATCH($L1208,DropDownLists!$I$10:$I$2516,0)),"")</f>
        <v/>
      </c>
      <c r="N1208" s="148"/>
      <c r="O1208" s="148"/>
      <c r="P1208" s="146"/>
      <c r="Q1208" s="148" t="s">
        <v>190</v>
      </c>
      <c r="R1208" s="119" t="str">
        <f t="array" ref="R1208">IF(ISNA(VLOOKUP($F1208, AdmittedwithRecentDischarge!$I$28:$I$1527,1,FALSE)),"",MAX(IF((AdmittedwithRecentDischarge!$I$28:$I$1527=$F1208)*(AdmittedwithRecentDischarge!$M$28:$M$1527&lt;=TransferLog!$J1208),AdmittedwithRecentDischarge!$M$28:$M$1527)))</f>
        <v/>
      </c>
      <c r="S1208" s="120" t="str">
        <f t="array" ref="S1208">IF(ISNA(INDEX(AdmittedwithRecentDischarge!$AH$28:$AH$1527,MATCH($F1208&amp;$R1208,AdmittedwithRecentDischarge!$I$28:$I$1527&amp;AdmittedwithRecentDischarge!$M$28:$M$1527,0))),"", IF($R1208&lt;&gt;"",INDEX(AdmittedwithRecentDischarge!$AH$28:$AH$1527,MATCH($F1208&amp;$R1208,AdmittedwithRecentDischarge!$I$28:$I$1527&amp;AdmittedwithRecentDischarge!$M$28:$M$1527,0)),""))</f>
        <v/>
      </c>
      <c r="T1208" s="190">
        <f t="array" ref="T1208">IF(ISNA(INDEX(AdmittedwithRecentDischarge!$I$28:$W$1527, (MATCH($F1208&amp;$R1208,AdmittedwithRecentDischarge!$I$28:$I$1527&amp;AdmittedwithRecentDischarge!$M$28:$M$1527,0)))),"",INDEX(AdmittedwithRecentDischarge!$I$28:$W$1527, (MATCH($F1208&amp;$R1208,AdmittedwithRecentDischarge!$I$28:$I$1527&amp;AdmittedwithRecentDischarge!$M$28:$M$1527,0)),9))</f>
        <v>0</v>
      </c>
      <c r="U1208" s="191">
        <f t="array" ref="U1208">IF(ISNA(INDEX(AdmittedwithRecentDischarge!$I$28:$W$1527, (MATCH($F1208&amp;$R1208,AdmittedwithRecentDischarge!$I$28:$I$1527&amp;AdmittedwithRecentDischarge!$M$28:$M$1527,0)))),"",INDEX(AdmittedwithRecentDischarge!$I$28:$W$1527, (MATCH($F1208&amp;$R1208,AdmittedwithRecentDischarge!$I$28:$I$1527&amp;AdmittedwithRecentDischarge!$M$28:$M$1527,0)),11))</f>
        <v>0</v>
      </c>
      <c r="V1208" s="191">
        <f t="array" ref="V1208">IF(ISNA(INDEX(AdmittedwithRecentDischarge!$I$28:$W$1527, (MATCH($F1208&amp;$R1208,AdmittedwithRecentDischarge!$I$28:$I$1527&amp;AdmittedwithRecentDischarge!$M$28:$M$1527,0)))),"",INDEX(AdmittedwithRecentDischarge!$I$28:$W$1527, (MATCH($F1208&amp;$R1208,AdmittedwithRecentDischarge!$I$28:$I$1527&amp;AdmittedwithRecentDischarge!$M$28:$M$1527,0)),15))</f>
        <v>0</v>
      </c>
      <c r="W1208" s="228" t="b">
        <f t="shared" si="122"/>
        <v>0</v>
      </c>
      <c r="X1208" s="224" t="str">
        <f t="array" ref="X1208">IF(ISNA(VLOOKUP($F1208, AdmittedwithRecentDischarge!$I$28:$I$1527,1,FALSE)),"",MAX(IF((AdmittedwithRecentDischarge!$I$28:$I$1527=$F1208)*(AdmittedwithRecentDischarge!$K$28:$K$1527&lt;=TransferLog!$J1208),AdmittedwithRecentDischarge!$K$28:$K$1527)))</f>
        <v/>
      </c>
      <c r="Y1208" s="224" t="b">
        <f t="shared" si="123"/>
        <v>0</v>
      </c>
      <c r="Z1208" s="208"/>
      <c r="AA1208" s="207" t="str">
        <f t="shared" si="120"/>
        <v/>
      </c>
      <c r="AB1208" s="212" t="b">
        <f t="shared" si="124"/>
        <v>0</v>
      </c>
      <c r="AC1208" s="213">
        <f t="shared" si="121"/>
        <v>0</v>
      </c>
      <c r="AD1208" s="298"/>
      <c r="AE1208" s="299"/>
      <c r="AF1208" s="21">
        <f t="shared" si="126"/>
        <v>0</v>
      </c>
    </row>
    <row r="1209" spans="1:32" s="21" customFormat="1" ht="16.5" customHeight="1">
      <c r="A1209" s="22"/>
      <c r="B1209" s="22"/>
      <c r="C1209" s="22"/>
      <c r="D1209" s="115">
        <f t="shared" si="125"/>
        <v>1189</v>
      </c>
      <c r="E1209" s="248" t="str">
        <f t="array" ref="E1209">IF($F1209&lt;&gt;"",INDEX(DropDownLists!$K$10:$K$2516,MATCH($F1209,DropDownLists!$L$10:$L$2516,0)),"")</f>
        <v/>
      </c>
      <c r="F1209" s="116"/>
      <c r="G1209" s="118"/>
      <c r="I1209" s="144"/>
      <c r="J1209" s="141"/>
      <c r="K1209" s="145"/>
      <c r="L1209" s="146"/>
      <c r="M1209" s="195" t="str">
        <f t="array" ref="M1209">IF($L1209&lt;&gt;"",INDEX(DropDownLists!$H$10:$H$2516,MATCH($L1209,DropDownLists!$I$10:$I$2516,0)),"")</f>
        <v/>
      </c>
      <c r="N1209" s="148"/>
      <c r="O1209" s="148"/>
      <c r="P1209" s="146"/>
      <c r="Q1209" s="148" t="s">
        <v>190</v>
      </c>
      <c r="R1209" s="119" t="str">
        <f t="array" ref="R1209">IF(ISNA(VLOOKUP($F1209, AdmittedwithRecentDischarge!$I$28:$I$1527,1,FALSE)),"",MAX(IF((AdmittedwithRecentDischarge!$I$28:$I$1527=$F1209)*(AdmittedwithRecentDischarge!$M$28:$M$1527&lt;=TransferLog!$J1209),AdmittedwithRecentDischarge!$M$28:$M$1527)))</f>
        <v/>
      </c>
      <c r="S1209" s="120" t="str">
        <f t="array" ref="S1209">IF(ISNA(INDEX(AdmittedwithRecentDischarge!$AH$28:$AH$1527,MATCH($F1209&amp;$R1209,AdmittedwithRecentDischarge!$I$28:$I$1527&amp;AdmittedwithRecentDischarge!$M$28:$M$1527,0))),"", IF($R1209&lt;&gt;"",INDEX(AdmittedwithRecentDischarge!$AH$28:$AH$1527,MATCH($F1209&amp;$R1209,AdmittedwithRecentDischarge!$I$28:$I$1527&amp;AdmittedwithRecentDischarge!$M$28:$M$1527,0)),""))</f>
        <v/>
      </c>
      <c r="T1209" s="190">
        <f t="array" ref="T1209">IF(ISNA(INDEX(AdmittedwithRecentDischarge!$I$28:$W$1527, (MATCH($F1209&amp;$R1209,AdmittedwithRecentDischarge!$I$28:$I$1527&amp;AdmittedwithRecentDischarge!$M$28:$M$1527,0)))),"",INDEX(AdmittedwithRecentDischarge!$I$28:$W$1527, (MATCH($F1209&amp;$R1209,AdmittedwithRecentDischarge!$I$28:$I$1527&amp;AdmittedwithRecentDischarge!$M$28:$M$1527,0)),9))</f>
        <v>0</v>
      </c>
      <c r="U1209" s="191">
        <f t="array" ref="U1209">IF(ISNA(INDEX(AdmittedwithRecentDischarge!$I$28:$W$1527, (MATCH($F1209&amp;$R1209,AdmittedwithRecentDischarge!$I$28:$I$1527&amp;AdmittedwithRecentDischarge!$M$28:$M$1527,0)))),"",INDEX(AdmittedwithRecentDischarge!$I$28:$W$1527, (MATCH($F1209&amp;$R1209,AdmittedwithRecentDischarge!$I$28:$I$1527&amp;AdmittedwithRecentDischarge!$M$28:$M$1527,0)),11))</f>
        <v>0</v>
      </c>
      <c r="V1209" s="191">
        <f t="array" ref="V1209">IF(ISNA(INDEX(AdmittedwithRecentDischarge!$I$28:$W$1527, (MATCH($F1209&amp;$R1209,AdmittedwithRecentDischarge!$I$28:$I$1527&amp;AdmittedwithRecentDischarge!$M$28:$M$1527,0)))),"",INDEX(AdmittedwithRecentDischarge!$I$28:$W$1527, (MATCH($F1209&amp;$R1209,AdmittedwithRecentDischarge!$I$28:$I$1527&amp;AdmittedwithRecentDischarge!$M$28:$M$1527,0)),15))</f>
        <v>0</v>
      </c>
      <c r="W1209" s="228" t="b">
        <f t="shared" si="122"/>
        <v>0</v>
      </c>
      <c r="X1209" s="224" t="str">
        <f t="array" ref="X1209">IF(ISNA(VLOOKUP($F1209, AdmittedwithRecentDischarge!$I$28:$I$1527,1,FALSE)),"",MAX(IF((AdmittedwithRecentDischarge!$I$28:$I$1527=$F1209)*(AdmittedwithRecentDischarge!$K$28:$K$1527&lt;=TransferLog!$J1209),AdmittedwithRecentDischarge!$K$28:$K$1527)))</f>
        <v/>
      </c>
      <c r="Y1209" s="224" t="b">
        <f t="shared" si="123"/>
        <v>0</v>
      </c>
      <c r="Z1209" s="208"/>
      <c r="AA1209" s="207" t="str">
        <f t="shared" si="120"/>
        <v/>
      </c>
      <c r="AB1209" s="212" t="b">
        <f t="shared" si="124"/>
        <v>0</v>
      </c>
      <c r="AC1209" s="213">
        <f t="shared" si="121"/>
        <v>0</v>
      </c>
      <c r="AD1209" s="298"/>
      <c r="AE1209" s="299"/>
      <c r="AF1209" s="21">
        <f t="shared" si="126"/>
        <v>0</v>
      </c>
    </row>
    <row r="1210" spans="1:32" s="21" customFormat="1" ht="16.5" customHeight="1">
      <c r="A1210" s="22"/>
      <c r="B1210" s="22"/>
      <c r="C1210" s="22"/>
      <c r="D1210" s="115">
        <f t="shared" si="125"/>
        <v>1190</v>
      </c>
      <c r="E1210" s="248" t="str">
        <f t="array" ref="E1210">IF($F1210&lt;&gt;"",INDEX(DropDownLists!$K$10:$K$2516,MATCH($F1210,DropDownLists!$L$10:$L$2516,0)),"")</f>
        <v/>
      </c>
      <c r="F1210" s="116"/>
      <c r="G1210" s="118"/>
      <c r="I1210" s="144"/>
      <c r="J1210" s="141"/>
      <c r="K1210" s="145"/>
      <c r="L1210" s="146"/>
      <c r="M1210" s="195" t="str">
        <f t="array" ref="M1210">IF($L1210&lt;&gt;"",INDEX(DropDownLists!$H$10:$H$2516,MATCH($L1210,DropDownLists!$I$10:$I$2516,0)),"")</f>
        <v/>
      </c>
      <c r="N1210" s="148"/>
      <c r="O1210" s="148"/>
      <c r="P1210" s="146"/>
      <c r="Q1210" s="148" t="s">
        <v>190</v>
      </c>
      <c r="R1210" s="119" t="str">
        <f t="array" ref="R1210">IF(ISNA(VLOOKUP($F1210, AdmittedwithRecentDischarge!$I$28:$I$1527,1,FALSE)),"",MAX(IF((AdmittedwithRecentDischarge!$I$28:$I$1527=$F1210)*(AdmittedwithRecentDischarge!$M$28:$M$1527&lt;=TransferLog!$J1210),AdmittedwithRecentDischarge!$M$28:$M$1527)))</f>
        <v/>
      </c>
      <c r="S1210" s="120" t="str">
        <f t="array" ref="S1210">IF(ISNA(INDEX(AdmittedwithRecentDischarge!$AH$28:$AH$1527,MATCH($F1210&amp;$R1210,AdmittedwithRecentDischarge!$I$28:$I$1527&amp;AdmittedwithRecentDischarge!$M$28:$M$1527,0))),"", IF($R1210&lt;&gt;"",INDEX(AdmittedwithRecentDischarge!$AH$28:$AH$1527,MATCH($F1210&amp;$R1210,AdmittedwithRecentDischarge!$I$28:$I$1527&amp;AdmittedwithRecentDischarge!$M$28:$M$1527,0)),""))</f>
        <v/>
      </c>
      <c r="T1210" s="190">
        <f t="array" ref="T1210">IF(ISNA(INDEX(AdmittedwithRecentDischarge!$I$28:$W$1527, (MATCH($F1210&amp;$R1210,AdmittedwithRecentDischarge!$I$28:$I$1527&amp;AdmittedwithRecentDischarge!$M$28:$M$1527,0)))),"",INDEX(AdmittedwithRecentDischarge!$I$28:$W$1527, (MATCH($F1210&amp;$R1210,AdmittedwithRecentDischarge!$I$28:$I$1527&amp;AdmittedwithRecentDischarge!$M$28:$M$1527,0)),9))</f>
        <v>0</v>
      </c>
      <c r="U1210" s="191">
        <f t="array" ref="U1210">IF(ISNA(INDEX(AdmittedwithRecentDischarge!$I$28:$W$1527, (MATCH($F1210&amp;$R1210,AdmittedwithRecentDischarge!$I$28:$I$1527&amp;AdmittedwithRecentDischarge!$M$28:$M$1527,0)))),"",INDEX(AdmittedwithRecentDischarge!$I$28:$W$1527, (MATCH($F1210&amp;$R1210,AdmittedwithRecentDischarge!$I$28:$I$1527&amp;AdmittedwithRecentDischarge!$M$28:$M$1527,0)),11))</f>
        <v>0</v>
      </c>
      <c r="V1210" s="191">
        <f t="array" ref="V1210">IF(ISNA(INDEX(AdmittedwithRecentDischarge!$I$28:$W$1527, (MATCH($F1210&amp;$R1210,AdmittedwithRecentDischarge!$I$28:$I$1527&amp;AdmittedwithRecentDischarge!$M$28:$M$1527,0)))),"",INDEX(AdmittedwithRecentDischarge!$I$28:$W$1527, (MATCH($F1210&amp;$R1210,AdmittedwithRecentDischarge!$I$28:$I$1527&amp;AdmittedwithRecentDischarge!$M$28:$M$1527,0)),15))</f>
        <v>0</v>
      </c>
      <c r="W1210" s="228" t="b">
        <f t="shared" si="122"/>
        <v>0</v>
      </c>
      <c r="X1210" s="224" t="str">
        <f t="array" ref="X1210">IF(ISNA(VLOOKUP($F1210, AdmittedwithRecentDischarge!$I$28:$I$1527,1,FALSE)),"",MAX(IF((AdmittedwithRecentDischarge!$I$28:$I$1527=$F1210)*(AdmittedwithRecentDischarge!$K$28:$K$1527&lt;=TransferLog!$J1210),AdmittedwithRecentDischarge!$K$28:$K$1527)))</f>
        <v/>
      </c>
      <c r="Y1210" s="224" t="b">
        <f t="shared" si="123"/>
        <v>0</v>
      </c>
      <c r="Z1210" s="208"/>
      <c r="AA1210" s="207" t="str">
        <f t="shared" si="120"/>
        <v/>
      </c>
      <c r="AB1210" s="212" t="b">
        <f t="shared" si="124"/>
        <v>0</v>
      </c>
      <c r="AC1210" s="213">
        <f t="shared" si="121"/>
        <v>0</v>
      </c>
      <c r="AD1210" s="298"/>
      <c r="AE1210" s="299"/>
      <c r="AF1210" s="21">
        <f t="shared" si="126"/>
        <v>0</v>
      </c>
    </row>
    <row r="1211" spans="1:32" s="21" customFormat="1" ht="16.5" customHeight="1">
      <c r="A1211" s="22"/>
      <c r="B1211" s="22"/>
      <c r="C1211" s="22"/>
      <c r="D1211" s="115">
        <f t="shared" si="125"/>
        <v>1191</v>
      </c>
      <c r="E1211" s="248" t="str">
        <f t="array" ref="E1211">IF($F1211&lt;&gt;"",INDEX(DropDownLists!$K$10:$K$2516,MATCH($F1211,DropDownLists!$L$10:$L$2516,0)),"")</f>
        <v/>
      </c>
      <c r="F1211" s="116"/>
      <c r="G1211" s="118"/>
      <c r="I1211" s="144"/>
      <c r="J1211" s="141"/>
      <c r="K1211" s="145"/>
      <c r="L1211" s="146"/>
      <c r="M1211" s="195" t="str">
        <f t="array" ref="M1211">IF($L1211&lt;&gt;"",INDEX(DropDownLists!$H$10:$H$2516,MATCH($L1211,DropDownLists!$I$10:$I$2516,0)),"")</f>
        <v/>
      </c>
      <c r="N1211" s="148"/>
      <c r="O1211" s="148"/>
      <c r="P1211" s="146"/>
      <c r="Q1211" s="148" t="s">
        <v>190</v>
      </c>
      <c r="R1211" s="119" t="str">
        <f t="array" ref="R1211">IF(ISNA(VLOOKUP($F1211, AdmittedwithRecentDischarge!$I$28:$I$1527,1,FALSE)),"",MAX(IF((AdmittedwithRecentDischarge!$I$28:$I$1527=$F1211)*(AdmittedwithRecentDischarge!$M$28:$M$1527&lt;=TransferLog!$J1211),AdmittedwithRecentDischarge!$M$28:$M$1527)))</f>
        <v/>
      </c>
      <c r="S1211" s="120" t="str">
        <f t="array" ref="S1211">IF(ISNA(INDEX(AdmittedwithRecentDischarge!$AH$28:$AH$1527,MATCH($F1211&amp;$R1211,AdmittedwithRecentDischarge!$I$28:$I$1527&amp;AdmittedwithRecentDischarge!$M$28:$M$1527,0))),"", IF($R1211&lt;&gt;"",INDEX(AdmittedwithRecentDischarge!$AH$28:$AH$1527,MATCH($F1211&amp;$R1211,AdmittedwithRecentDischarge!$I$28:$I$1527&amp;AdmittedwithRecentDischarge!$M$28:$M$1527,0)),""))</f>
        <v/>
      </c>
      <c r="T1211" s="190">
        <f t="array" ref="T1211">IF(ISNA(INDEX(AdmittedwithRecentDischarge!$I$28:$W$1527, (MATCH($F1211&amp;$R1211,AdmittedwithRecentDischarge!$I$28:$I$1527&amp;AdmittedwithRecentDischarge!$M$28:$M$1527,0)))),"",INDEX(AdmittedwithRecentDischarge!$I$28:$W$1527, (MATCH($F1211&amp;$R1211,AdmittedwithRecentDischarge!$I$28:$I$1527&amp;AdmittedwithRecentDischarge!$M$28:$M$1527,0)),9))</f>
        <v>0</v>
      </c>
      <c r="U1211" s="191">
        <f t="array" ref="U1211">IF(ISNA(INDEX(AdmittedwithRecentDischarge!$I$28:$W$1527, (MATCH($F1211&amp;$R1211,AdmittedwithRecentDischarge!$I$28:$I$1527&amp;AdmittedwithRecentDischarge!$M$28:$M$1527,0)))),"",INDEX(AdmittedwithRecentDischarge!$I$28:$W$1527, (MATCH($F1211&amp;$R1211,AdmittedwithRecentDischarge!$I$28:$I$1527&amp;AdmittedwithRecentDischarge!$M$28:$M$1527,0)),11))</f>
        <v>0</v>
      </c>
      <c r="V1211" s="191">
        <f t="array" ref="V1211">IF(ISNA(INDEX(AdmittedwithRecentDischarge!$I$28:$W$1527, (MATCH($F1211&amp;$R1211,AdmittedwithRecentDischarge!$I$28:$I$1527&amp;AdmittedwithRecentDischarge!$M$28:$M$1527,0)))),"",INDEX(AdmittedwithRecentDischarge!$I$28:$W$1527, (MATCH($F1211&amp;$R1211,AdmittedwithRecentDischarge!$I$28:$I$1527&amp;AdmittedwithRecentDischarge!$M$28:$M$1527,0)),15))</f>
        <v>0</v>
      </c>
      <c r="W1211" s="228" t="b">
        <f t="shared" si="122"/>
        <v>0</v>
      </c>
      <c r="X1211" s="224" t="str">
        <f t="array" ref="X1211">IF(ISNA(VLOOKUP($F1211, AdmittedwithRecentDischarge!$I$28:$I$1527,1,FALSE)),"",MAX(IF((AdmittedwithRecentDischarge!$I$28:$I$1527=$F1211)*(AdmittedwithRecentDischarge!$K$28:$K$1527&lt;=TransferLog!$J1211),AdmittedwithRecentDischarge!$K$28:$K$1527)))</f>
        <v/>
      </c>
      <c r="Y1211" s="224" t="b">
        <f t="shared" si="123"/>
        <v>0</v>
      </c>
      <c r="Z1211" s="208"/>
      <c r="AA1211" s="207" t="str">
        <f t="shared" si="120"/>
        <v/>
      </c>
      <c r="AB1211" s="212" t="b">
        <f t="shared" si="124"/>
        <v>0</v>
      </c>
      <c r="AC1211" s="213">
        <f t="shared" si="121"/>
        <v>0</v>
      </c>
      <c r="AD1211" s="298"/>
      <c r="AE1211" s="299"/>
      <c r="AF1211" s="21">
        <f t="shared" si="126"/>
        <v>0</v>
      </c>
    </row>
    <row r="1212" spans="1:32" s="21" customFormat="1" ht="16.5" customHeight="1">
      <c r="A1212" s="22"/>
      <c r="B1212" s="22"/>
      <c r="C1212" s="22"/>
      <c r="D1212" s="115">
        <f t="shared" si="125"/>
        <v>1192</v>
      </c>
      <c r="E1212" s="248" t="str">
        <f t="array" ref="E1212">IF($F1212&lt;&gt;"",INDEX(DropDownLists!$K$10:$K$2516,MATCH($F1212,DropDownLists!$L$10:$L$2516,0)),"")</f>
        <v/>
      </c>
      <c r="F1212" s="116"/>
      <c r="G1212" s="118"/>
      <c r="I1212" s="144"/>
      <c r="J1212" s="141"/>
      <c r="K1212" s="145"/>
      <c r="L1212" s="146"/>
      <c r="M1212" s="195" t="str">
        <f t="array" ref="M1212">IF($L1212&lt;&gt;"",INDEX(DropDownLists!$H$10:$H$2516,MATCH($L1212,DropDownLists!$I$10:$I$2516,0)),"")</f>
        <v/>
      </c>
      <c r="N1212" s="148"/>
      <c r="O1212" s="148"/>
      <c r="P1212" s="146"/>
      <c r="Q1212" s="148" t="s">
        <v>190</v>
      </c>
      <c r="R1212" s="119" t="str">
        <f t="array" ref="R1212">IF(ISNA(VLOOKUP($F1212, AdmittedwithRecentDischarge!$I$28:$I$1527,1,FALSE)),"",MAX(IF((AdmittedwithRecentDischarge!$I$28:$I$1527=$F1212)*(AdmittedwithRecentDischarge!$M$28:$M$1527&lt;=TransferLog!$J1212),AdmittedwithRecentDischarge!$M$28:$M$1527)))</f>
        <v/>
      </c>
      <c r="S1212" s="120" t="str">
        <f t="array" ref="S1212">IF(ISNA(INDEX(AdmittedwithRecentDischarge!$AH$28:$AH$1527,MATCH($F1212&amp;$R1212,AdmittedwithRecentDischarge!$I$28:$I$1527&amp;AdmittedwithRecentDischarge!$M$28:$M$1527,0))),"", IF($R1212&lt;&gt;"",INDEX(AdmittedwithRecentDischarge!$AH$28:$AH$1527,MATCH($F1212&amp;$R1212,AdmittedwithRecentDischarge!$I$28:$I$1527&amp;AdmittedwithRecentDischarge!$M$28:$M$1527,0)),""))</f>
        <v/>
      </c>
      <c r="T1212" s="190">
        <f t="array" ref="T1212">IF(ISNA(INDEX(AdmittedwithRecentDischarge!$I$28:$W$1527, (MATCH($F1212&amp;$R1212,AdmittedwithRecentDischarge!$I$28:$I$1527&amp;AdmittedwithRecentDischarge!$M$28:$M$1527,0)))),"",INDEX(AdmittedwithRecentDischarge!$I$28:$W$1527, (MATCH($F1212&amp;$R1212,AdmittedwithRecentDischarge!$I$28:$I$1527&amp;AdmittedwithRecentDischarge!$M$28:$M$1527,0)),9))</f>
        <v>0</v>
      </c>
      <c r="U1212" s="191">
        <f t="array" ref="U1212">IF(ISNA(INDEX(AdmittedwithRecentDischarge!$I$28:$W$1527, (MATCH($F1212&amp;$R1212,AdmittedwithRecentDischarge!$I$28:$I$1527&amp;AdmittedwithRecentDischarge!$M$28:$M$1527,0)))),"",INDEX(AdmittedwithRecentDischarge!$I$28:$W$1527, (MATCH($F1212&amp;$R1212,AdmittedwithRecentDischarge!$I$28:$I$1527&amp;AdmittedwithRecentDischarge!$M$28:$M$1527,0)),11))</f>
        <v>0</v>
      </c>
      <c r="V1212" s="191">
        <f t="array" ref="V1212">IF(ISNA(INDEX(AdmittedwithRecentDischarge!$I$28:$W$1527, (MATCH($F1212&amp;$R1212,AdmittedwithRecentDischarge!$I$28:$I$1527&amp;AdmittedwithRecentDischarge!$M$28:$M$1527,0)))),"",INDEX(AdmittedwithRecentDischarge!$I$28:$W$1527, (MATCH($F1212&amp;$R1212,AdmittedwithRecentDischarge!$I$28:$I$1527&amp;AdmittedwithRecentDischarge!$M$28:$M$1527,0)),15))</f>
        <v>0</v>
      </c>
      <c r="W1212" s="228" t="b">
        <f t="shared" si="122"/>
        <v>0</v>
      </c>
      <c r="X1212" s="224" t="str">
        <f t="array" ref="X1212">IF(ISNA(VLOOKUP($F1212, AdmittedwithRecentDischarge!$I$28:$I$1527,1,FALSE)),"",MAX(IF((AdmittedwithRecentDischarge!$I$28:$I$1527=$F1212)*(AdmittedwithRecentDischarge!$K$28:$K$1527&lt;=TransferLog!$J1212),AdmittedwithRecentDischarge!$K$28:$K$1527)))</f>
        <v/>
      </c>
      <c r="Y1212" s="224" t="b">
        <f t="shared" si="123"/>
        <v>0</v>
      </c>
      <c r="Z1212" s="208"/>
      <c r="AA1212" s="207" t="str">
        <f t="shared" si="120"/>
        <v/>
      </c>
      <c r="AB1212" s="212" t="b">
        <f t="shared" si="124"/>
        <v>0</v>
      </c>
      <c r="AC1212" s="213">
        <f t="shared" si="121"/>
        <v>0</v>
      </c>
      <c r="AD1212" s="298"/>
      <c r="AE1212" s="299"/>
      <c r="AF1212" s="21">
        <f t="shared" si="126"/>
        <v>0</v>
      </c>
    </row>
    <row r="1213" spans="1:32" s="21" customFormat="1" ht="16.5" customHeight="1">
      <c r="A1213" s="22"/>
      <c r="B1213" s="22"/>
      <c r="C1213" s="22"/>
      <c r="D1213" s="115">
        <f t="shared" si="125"/>
        <v>1193</v>
      </c>
      <c r="E1213" s="248" t="str">
        <f t="array" ref="E1213">IF($F1213&lt;&gt;"",INDEX(DropDownLists!$K$10:$K$2516,MATCH($F1213,DropDownLists!$L$10:$L$2516,0)),"")</f>
        <v/>
      </c>
      <c r="F1213" s="116"/>
      <c r="G1213" s="118"/>
      <c r="I1213" s="144"/>
      <c r="J1213" s="141"/>
      <c r="K1213" s="145"/>
      <c r="L1213" s="146"/>
      <c r="M1213" s="195" t="str">
        <f t="array" ref="M1213">IF($L1213&lt;&gt;"",INDEX(DropDownLists!$H$10:$H$2516,MATCH($L1213,DropDownLists!$I$10:$I$2516,0)),"")</f>
        <v/>
      </c>
      <c r="N1213" s="148"/>
      <c r="O1213" s="148"/>
      <c r="P1213" s="146"/>
      <c r="Q1213" s="148" t="s">
        <v>190</v>
      </c>
      <c r="R1213" s="119" t="str">
        <f t="array" ref="R1213">IF(ISNA(VLOOKUP($F1213, AdmittedwithRecentDischarge!$I$28:$I$1527,1,FALSE)),"",MAX(IF((AdmittedwithRecentDischarge!$I$28:$I$1527=$F1213)*(AdmittedwithRecentDischarge!$M$28:$M$1527&lt;=TransferLog!$J1213),AdmittedwithRecentDischarge!$M$28:$M$1527)))</f>
        <v/>
      </c>
      <c r="S1213" s="120" t="str">
        <f t="array" ref="S1213">IF(ISNA(INDEX(AdmittedwithRecentDischarge!$AH$28:$AH$1527,MATCH($F1213&amp;$R1213,AdmittedwithRecentDischarge!$I$28:$I$1527&amp;AdmittedwithRecentDischarge!$M$28:$M$1527,0))),"", IF($R1213&lt;&gt;"",INDEX(AdmittedwithRecentDischarge!$AH$28:$AH$1527,MATCH($F1213&amp;$R1213,AdmittedwithRecentDischarge!$I$28:$I$1527&amp;AdmittedwithRecentDischarge!$M$28:$M$1527,0)),""))</f>
        <v/>
      </c>
      <c r="T1213" s="190">
        <f t="array" ref="T1213">IF(ISNA(INDEX(AdmittedwithRecentDischarge!$I$28:$W$1527, (MATCH($F1213&amp;$R1213,AdmittedwithRecentDischarge!$I$28:$I$1527&amp;AdmittedwithRecentDischarge!$M$28:$M$1527,0)))),"",INDEX(AdmittedwithRecentDischarge!$I$28:$W$1527, (MATCH($F1213&amp;$R1213,AdmittedwithRecentDischarge!$I$28:$I$1527&amp;AdmittedwithRecentDischarge!$M$28:$M$1527,0)),9))</f>
        <v>0</v>
      </c>
      <c r="U1213" s="191">
        <f t="array" ref="U1213">IF(ISNA(INDEX(AdmittedwithRecentDischarge!$I$28:$W$1527, (MATCH($F1213&amp;$R1213,AdmittedwithRecentDischarge!$I$28:$I$1527&amp;AdmittedwithRecentDischarge!$M$28:$M$1527,0)))),"",INDEX(AdmittedwithRecentDischarge!$I$28:$W$1527, (MATCH($F1213&amp;$R1213,AdmittedwithRecentDischarge!$I$28:$I$1527&amp;AdmittedwithRecentDischarge!$M$28:$M$1527,0)),11))</f>
        <v>0</v>
      </c>
      <c r="V1213" s="191">
        <f t="array" ref="V1213">IF(ISNA(INDEX(AdmittedwithRecentDischarge!$I$28:$W$1527, (MATCH($F1213&amp;$R1213,AdmittedwithRecentDischarge!$I$28:$I$1527&amp;AdmittedwithRecentDischarge!$M$28:$M$1527,0)))),"",INDEX(AdmittedwithRecentDischarge!$I$28:$W$1527, (MATCH($F1213&amp;$R1213,AdmittedwithRecentDischarge!$I$28:$I$1527&amp;AdmittedwithRecentDischarge!$M$28:$M$1527,0)),15))</f>
        <v>0</v>
      </c>
      <c r="W1213" s="228" t="b">
        <f t="shared" si="122"/>
        <v>0</v>
      </c>
      <c r="X1213" s="224" t="str">
        <f t="array" ref="X1213">IF(ISNA(VLOOKUP($F1213, AdmittedwithRecentDischarge!$I$28:$I$1527,1,FALSE)),"",MAX(IF((AdmittedwithRecentDischarge!$I$28:$I$1527=$F1213)*(AdmittedwithRecentDischarge!$K$28:$K$1527&lt;=TransferLog!$J1213),AdmittedwithRecentDischarge!$K$28:$K$1527)))</f>
        <v/>
      </c>
      <c r="Y1213" s="224" t="b">
        <f t="shared" si="123"/>
        <v>0</v>
      </c>
      <c r="Z1213" s="208"/>
      <c r="AA1213" s="207" t="str">
        <f t="shared" si="120"/>
        <v/>
      </c>
      <c r="AB1213" s="212" t="b">
        <f t="shared" si="124"/>
        <v>0</v>
      </c>
      <c r="AC1213" s="213">
        <f t="shared" si="121"/>
        <v>0</v>
      </c>
      <c r="AD1213" s="298"/>
      <c r="AE1213" s="299"/>
      <c r="AF1213" s="21">
        <f t="shared" si="126"/>
        <v>0</v>
      </c>
    </row>
    <row r="1214" spans="1:32" s="21" customFormat="1" ht="16.5" customHeight="1">
      <c r="A1214" s="22"/>
      <c r="B1214" s="22"/>
      <c r="C1214" s="22"/>
      <c r="D1214" s="115">
        <f t="shared" si="125"/>
        <v>1194</v>
      </c>
      <c r="E1214" s="248" t="str">
        <f t="array" ref="E1214">IF($F1214&lt;&gt;"",INDEX(DropDownLists!$K$10:$K$2516,MATCH($F1214,DropDownLists!$L$10:$L$2516,0)),"")</f>
        <v/>
      </c>
      <c r="F1214" s="116"/>
      <c r="G1214" s="118"/>
      <c r="I1214" s="144"/>
      <c r="J1214" s="141"/>
      <c r="K1214" s="145"/>
      <c r="L1214" s="146"/>
      <c r="M1214" s="195" t="str">
        <f t="array" ref="M1214">IF($L1214&lt;&gt;"",INDEX(DropDownLists!$H$10:$H$2516,MATCH($L1214,DropDownLists!$I$10:$I$2516,0)),"")</f>
        <v/>
      </c>
      <c r="N1214" s="148"/>
      <c r="O1214" s="148"/>
      <c r="P1214" s="146"/>
      <c r="Q1214" s="148" t="s">
        <v>190</v>
      </c>
      <c r="R1214" s="119" t="str">
        <f t="array" ref="R1214">IF(ISNA(VLOOKUP($F1214, AdmittedwithRecentDischarge!$I$28:$I$1527,1,FALSE)),"",MAX(IF((AdmittedwithRecentDischarge!$I$28:$I$1527=$F1214)*(AdmittedwithRecentDischarge!$M$28:$M$1527&lt;=TransferLog!$J1214),AdmittedwithRecentDischarge!$M$28:$M$1527)))</f>
        <v/>
      </c>
      <c r="S1214" s="120" t="str">
        <f t="array" ref="S1214">IF(ISNA(INDEX(AdmittedwithRecentDischarge!$AH$28:$AH$1527,MATCH($F1214&amp;$R1214,AdmittedwithRecentDischarge!$I$28:$I$1527&amp;AdmittedwithRecentDischarge!$M$28:$M$1527,0))),"", IF($R1214&lt;&gt;"",INDEX(AdmittedwithRecentDischarge!$AH$28:$AH$1527,MATCH($F1214&amp;$R1214,AdmittedwithRecentDischarge!$I$28:$I$1527&amp;AdmittedwithRecentDischarge!$M$28:$M$1527,0)),""))</f>
        <v/>
      </c>
      <c r="T1214" s="190">
        <f t="array" ref="T1214">IF(ISNA(INDEX(AdmittedwithRecentDischarge!$I$28:$W$1527, (MATCH($F1214&amp;$R1214,AdmittedwithRecentDischarge!$I$28:$I$1527&amp;AdmittedwithRecentDischarge!$M$28:$M$1527,0)))),"",INDEX(AdmittedwithRecentDischarge!$I$28:$W$1527, (MATCH($F1214&amp;$R1214,AdmittedwithRecentDischarge!$I$28:$I$1527&amp;AdmittedwithRecentDischarge!$M$28:$M$1527,0)),9))</f>
        <v>0</v>
      </c>
      <c r="U1214" s="191">
        <f t="array" ref="U1214">IF(ISNA(INDEX(AdmittedwithRecentDischarge!$I$28:$W$1527, (MATCH($F1214&amp;$R1214,AdmittedwithRecentDischarge!$I$28:$I$1527&amp;AdmittedwithRecentDischarge!$M$28:$M$1527,0)))),"",INDEX(AdmittedwithRecentDischarge!$I$28:$W$1527, (MATCH($F1214&amp;$R1214,AdmittedwithRecentDischarge!$I$28:$I$1527&amp;AdmittedwithRecentDischarge!$M$28:$M$1527,0)),11))</f>
        <v>0</v>
      </c>
      <c r="V1214" s="191">
        <f t="array" ref="V1214">IF(ISNA(INDEX(AdmittedwithRecentDischarge!$I$28:$W$1527, (MATCH($F1214&amp;$R1214,AdmittedwithRecentDischarge!$I$28:$I$1527&amp;AdmittedwithRecentDischarge!$M$28:$M$1527,0)))),"",INDEX(AdmittedwithRecentDischarge!$I$28:$W$1527, (MATCH($F1214&amp;$R1214,AdmittedwithRecentDischarge!$I$28:$I$1527&amp;AdmittedwithRecentDischarge!$M$28:$M$1527,0)),15))</f>
        <v>0</v>
      </c>
      <c r="W1214" s="228" t="b">
        <f t="shared" si="122"/>
        <v>0</v>
      </c>
      <c r="X1214" s="224" t="str">
        <f t="array" ref="X1214">IF(ISNA(VLOOKUP($F1214, AdmittedwithRecentDischarge!$I$28:$I$1527,1,FALSE)),"",MAX(IF((AdmittedwithRecentDischarge!$I$28:$I$1527=$F1214)*(AdmittedwithRecentDischarge!$K$28:$K$1527&lt;=TransferLog!$J1214),AdmittedwithRecentDischarge!$K$28:$K$1527)))</f>
        <v/>
      </c>
      <c r="Y1214" s="224" t="b">
        <f t="shared" si="123"/>
        <v>0</v>
      </c>
      <c r="Z1214" s="208"/>
      <c r="AA1214" s="207" t="str">
        <f t="shared" si="120"/>
        <v/>
      </c>
      <c r="AB1214" s="212" t="b">
        <f t="shared" si="124"/>
        <v>0</v>
      </c>
      <c r="AC1214" s="213">
        <f t="shared" si="121"/>
        <v>0</v>
      </c>
      <c r="AD1214" s="298"/>
      <c r="AE1214" s="299"/>
      <c r="AF1214" s="21">
        <f t="shared" si="126"/>
        <v>0</v>
      </c>
    </row>
    <row r="1215" spans="1:32" s="21" customFormat="1" ht="16.5" customHeight="1">
      <c r="A1215" s="22"/>
      <c r="B1215" s="22"/>
      <c r="C1215" s="22"/>
      <c r="D1215" s="115">
        <f t="shared" si="125"/>
        <v>1195</v>
      </c>
      <c r="E1215" s="248" t="str">
        <f t="array" ref="E1215">IF($F1215&lt;&gt;"",INDEX(DropDownLists!$K$10:$K$2516,MATCH($F1215,DropDownLists!$L$10:$L$2516,0)),"")</f>
        <v/>
      </c>
      <c r="F1215" s="116"/>
      <c r="G1215" s="118"/>
      <c r="I1215" s="144"/>
      <c r="J1215" s="141"/>
      <c r="K1215" s="145"/>
      <c r="L1215" s="146"/>
      <c r="M1215" s="195" t="str">
        <f t="array" ref="M1215">IF($L1215&lt;&gt;"",INDEX(DropDownLists!$H$10:$H$2516,MATCH($L1215,DropDownLists!$I$10:$I$2516,0)),"")</f>
        <v/>
      </c>
      <c r="N1215" s="148"/>
      <c r="O1215" s="148"/>
      <c r="P1215" s="146"/>
      <c r="Q1215" s="148" t="s">
        <v>190</v>
      </c>
      <c r="R1215" s="119" t="str">
        <f t="array" ref="R1215">IF(ISNA(VLOOKUP($F1215, AdmittedwithRecentDischarge!$I$28:$I$1527,1,FALSE)),"",MAX(IF((AdmittedwithRecentDischarge!$I$28:$I$1527=$F1215)*(AdmittedwithRecentDischarge!$M$28:$M$1527&lt;=TransferLog!$J1215),AdmittedwithRecentDischarge!$M$28:$M$1527)))</f>
        <v/>
      </c>
      <c r="S1215" s="120" t="str">
        <f t="array" ref="S1215">IF(ISNA(INDEX(AdmittedwithRecentDischarge!$AH$28:$AH$1527,MATCH($F1215&amp;$R1215,AdmittedwithRecentDischarge!$I$28:$I$1527&amp;AdmittedwithRecentDischarge!$M$28:$M$1527,0))),"", IF($R1215&lt;&gt;"",INDEX(AdmittedwithRecentDischarge!$AH$28:$AH$1527,MATCH($F1215&amp;$R1215,AdmittedwithRecentDischarge!$I$28:$I$1527&amp;AdmittedwithRecentDischarge!$M$28:$M$1527,0)),""))</f>
        <v/>
      </c>
      <c r="T1215" s="190">
        <f t="array" ref="T1215">IF(ISNA(INDEX(AdmittedwithRecentDischarge!$I$28:$W$1527, (MATCH($F1215&amp;$R1215,AdmittedwithRecentDischarge!$I$28:$I$1527&amp;AdmittedwithRecentDischarge!$M$28:$M$1527,0)))),"",INDEX(AdmittedwithRecentDischarge!$I$28:$W$1527, (MATCH($F1215&amp;$R1215,AdmittedwithRecentDischarge!$I$28:$I$1527&amp;AdmittedwithRecentDischarge!$M$28:$M$1527,0)),9))</f>
        <v>0</v>
      </c>
      <c r="U1215" s="191">
        <f t="array" ref="U1215">IF(ISNA(INDEX(AdmittedwithRecentDischarge!$I$28:$W$1527, (MATCH($F1215&amp;$R1215,AdmittedwithRecentDischarge!$I$28:$I$1527&amp;AdmittedwithRecentDischarge!$M$28:$M$1527,0)))),"",INDEX(AdmittedwithRecentDischarge!$I$28:$W$1527, (MATCH($F1215&amp;$R1215,AdmittedwithRecentDischarge!$I$28:$I$1527&amp;AdmittedwithRecentDischarge!$M$28:$M$1527,0)),11))</f>
        <v>0</v>
      </c>
      <c r="V1215" s="191">
        <f t="array" ref="V1215">IF(ISNA(INDEX(AdmittedwithRecentDischarge!$I$28:$W$1527, (MATCH($F1215&amp;$R1215,AdmittedwithRecentDischarge!$I$28:$I$1527&amp;AdmittedwithRecentDischarge!$M$28:$M$1527,0)))),"",INDEX(AdmittedwithRecentDischarge!$I$28:$W$1527, (MATCH($F1215&amp;$R1215,AdmittedwithRecentDischarge!$I$28:$I$1527&amp;AdmittedwithRecentDischarge!$M$28:$M$1527,0)),15))</f>
        <v>0</v>
      </c>
      <c r="W1215" s="228" t="b">
        <f t="shared" si="122"/>
        <v>0</v>
      </c>
      <c r="X1215" s="224" t="str">
        <f t="array" ref="X1215">IF(ISNA(VLOOKUP($F1215, AdmittedwithRecentDischarge!$I$28:$I$1527,1,FALSE)),"",MAX(IF((AdmittedwithRecentDischarge!$I$28:$I$1527=$F1215)*(AdmittedwithRecentDischarge!$K$28:$K$1527&lt;=TransferLog!$J1215),AdmittedwithRecentDischarge!$K$28:$K$1527)))</f>
        <v/>
      </c>
      <c r="Y1215" s="224" t="b">
        <f t="shared" si="123"/>
        <v>0</v>
      </c>
      <c r="Z1215" s="208"/>
      <c r="AA1215" s="207" t="str">
        <f t="shared" si="120"/>
        <v/>
      </c>
      <c r="AB1215" s="212" t="b">
        <f t="shared" si="124"/>
        <v>0</v>
      </c>
      <c r="AC1215" s="213">
        <f t="shared" si="121"/>
        <v>0</v>
      </c>
      <c r="AD1215" s="298"/>
      <c r="AE1215" s="299"/>
      <c r="AF1215" s="21">
        <f t="shared" si="126"/>
        <v>0</v>
      </c>
    </row>
    <row r="1216" spans="1:32" s="21" customFormat="1" ht="16.5" customHeight="1">
      <c r="A1216" s="22"/>
      <c r="B1216" s="22"/>
      <c r="C1216" s="22"/>
      <c r="D1216" s="115">
        <f t="shared" ref="D1216:D1247" si="127">ROW()-20</f>
        <v>1196</v>
      </c>
      <c r="E1216" s="248" t="str">
        <f t="array" ref="E1216">IF($F1216&lt;&gt;"",INDEX(DropDownLists!$K$10:$K$2516,MATCH($F1216,DropDownLists!$L$10:$L$2516,0)),"")</f>
        <v/>
      </c>
      <c r="F1216" s="116"/>
      <c r="G1216" s="118"/>
      <c r="I1216" s="144"/>
      <c r="J1216" s="141"/>
      <c r="K1216" s="145"/>
      <c r="L1216" s="146"/>
      <c r="M1216" s="195" t="str">
        <f t="array" ref="M1216">IF($L1216&lt;&gt;"",INDEX(DropDownLists!$H$10:$H$2516,MATCH($L1216,DropDownLists!$I$10:$I$2516,0)),"")</f>
        <v/>
      </c>
      <c r="N1216" s="148"/>
      <c r="O1216" s="148"/>
      <c r="P1216" s="146"/>
      <c r="Q1216" s="148" t="s">
        <v>190</v>
      </c>
      <c r="R1216" s="119" t="str">
        <f t="array" ref="R1216">IF(ISNA(VLOOKUP($F1216, AdmittedwithRecentDischarge!$I$28:$I$1527,1,FALSE)),"",MAX(IF((AdmittedwithRecentDischarge!$I$28:$I$1527=$F1216)*(AdmittedwithRecentDischarge!$M$28:$M$1527&lt;=TransferLog!$J1216),AdmittedwithRecentDischarge!$M$28:$M$1527)))</f>
        <v/>
      </c>
      <c r="S1216" s="120" t="str">
        <f t="array" ref="S1216">IF(ISNA(INDEX(AdmittedwithRecentDischarge!$AH$28:$AH$1527,MATCH($F1216&amp;$R1216,AdmittedwithRecentDischarge!$I$28:$I$1527&amp;AdmittedwithRecentDischarge!$M$28:$M$1527,0))),"", IF($R1216&lt;&gt;"",INDEX(AdmittedwithRecentDischarge!$AH$28:$AH$1527,MATCH($F1216&amp;$R1216,AdmittedwithRecentDischarge!$I$28:$I$1527&amp;AdmittedwithRecentDischarge!$M$28:$M$1527,0)),""))</f>
        <v/>
      </c>
      <c r="T1216" s="190">
        <f t="array" ref="T1216">IF(ISNA(INDEX(AdmittedwithRecentDischarge!$I$28:$W$1527, (MATCH($F1216&amp;$R1216,AdmittedwithRecentDischarge!$I$28:$I$1527&amp;AdmittedwithRecentDischarge!$M$28:$M$1527,0)))),"",INDEX(AdmittedwithRecentDischarge!$I$28:$W$1527, (MATCH($F1216&amp;$R1216,AdmittedwithRecentDischarge!$I$28:$I$1527&amp;AdmittedwithRecentDischarge!$M$28:$M$1527,0)),9))</f>
        <v>0</v>
      </c>
      <c r="U1216" s="191">
        <f t="array" ref="U1216">IF(ISNA(INDEX(AdmittedwithRecentDischarge!$I$28:$W$1527, (MATCH($F1216&amp;$R1216,AdmittedwithRecentDischarge!$I$28:$I$1527&amp;AdmittedwithRecentDischarge!$M$28:$M$1527,0)))),"",INDEX(AdmittedwithRecentDischarge!$I$28:$W$1527, (MATCH($F1216&amp;$R1216,AdmittedwithRecentDischarge!$I$28:$I$1527&amp;AdmittedwithRecentDischarge!$M$28:$M$1527,0)),11))</f>
        <v>0</v>
      </c>
      <c r="V1216" s="191">
        <f t="array" ref="V1216">IF(ISNA(INDEX(AdmittedwithRecentDischarge!$I$28:$W$1527, (MATCH($F1216&amp;$R1216,AdmittedwithRecentDischarge!$I$28:$I$1527&amp;AdmittedwithRecentDischarge!$M$28:$M$1527,0)))),"",INDEX(AdmittedwithRecentDischarge!$I$28:$W$1527, (MATCH($F1216&amp;$R1216,AdmittedwithRecentDischarge!$I$28:$I$1527&amp;AdmittedwithRecentDischarge!$M$28:$M$1527,0)),15))</f>
        <v>0</v>
      </c>
      <c r="W1216" s="228" t="b">
        <f t="shared" si="122"/>
        <v>0</v>
      </c>
      <c r="X1216" s="224" t="str">
        <f t="array" ref="X1216">IF(ISNA(VLOOKUP($F1216, AdmittedwithRecentDischarge!$I$28:$I$1527,1,FALSE)),"",MAX(IF((AdmittedwithRecentDischarge!$I$28:$I$1527=$F1216)*(AdmittedwithRecentDischarge!$K$28:$K$1527&lt;=TransferLog!$J1216),AdmittedwithRecentDischarge!$K$28:$K$1527)))</f>
        <v/>
      </c>
      <c r="Y1216" s="224" t="b">
        <f t="shared" si="123"/>
        <v>0</v>
      </c>
      <c r="Z1216" s="208"/>
      <c r="AA1216" s="207" t="str">
        <f t="shared" si="120"/>
        <v/>
      </c>
      <c r="AB1216" s="212" t="b">
        <f t="shared" si="124"/>
        <v>0</v>
      </c>
      <c r="AC1216" s="213">
        <f t="shared" si="121"/>
        <v>0</v>
      </c>
      <c r="AD1216" s="298"/>
      <c r="AE1216" s="299"/>
      <c r="AF1216" s="21">
        <f t="shared" ref="AF1216:AF1247" si="128">IF(OR(($P1216="Admitted, inpatient"), ($P1216="Admitted, status uncertain")),1,0)</f>
        <v>0</v>
      </c>
    </row>
    <row r="1217" spans="1:32" s="21" customFormat="1" ht="16.5" customHeight="1">
      <c r="A1217" s="22"/>
      <c r="B1217" s="22"/>
      <c r="C1217" s="22"/>
      <c r="D1217" s="115">
        <f t="shared" si="127"/>
        <v>1197</v>
      </c>
      <c r="E1217" s="248" t="str">
        <f t="array" ref="E1217">IF($F1217&lt;&gt;"",INDEX(DropDownLists!$K$10:$K$2516,MATCH($F1217,DropDownLists!$L$10:$L$2516,0)),"")</f>
        <v/>
      </c>
      <c r="F1217" s="116"/>
      <c r="G1217" s="118"/>
      <c r="I1217" s="144"/>
      <c r="J1217" s="141"/>
      <c r="K1217" s="145"/>
      <c r="L1217" s="146"/>
      <c r="M1217" s="195" t="str">
        <f t="array" ref="M1217">IF($L1217&lt;&gt;"",INDEX(DropDownLists!$H$10:$H$2516,MATCH($L1217,DropDownLists!$I$10:$I$2516,0)),"")</f>
        <v/>
      </c>
      <c r="N1217" s="148"/>
      <c r="O1217" s="148"/>
      <c r="P1217" s="146"/>
      <c r="Q1217" s="148" t="s">
        <v>190</v>
      </c>
      <c r="R1217" s="119" t="str">
        <f t="array" ref="R1217">IF(ISNA(VLOOKUP($F1217, AdmittedwithRecentDischarge!$I$28:$I$1527,1,FALSE)),"",MAX(IF((AdmittedwithRecentDischarge!$I$28:$I$1527=$F1217)*(AdmittedwithRecentDischarge!$M$28:$M$1527&lt;=TransferLog!$J1217),AdmittedwithRecentDischarge!$M$28:$M$1527)))</f>
        <v/>
      </c>
      <c r="S1217" s="120" t="str">
        <f t="array" ref="S1217">IF(ISNA(INDEX(AdmittedwithRecentDischarge!$AH$28:$AH$1527,MATCH($F1217&amp;$R1217,AdmittedwithRecentDischarge!$I$28:$I$1527&amp;AdmittedwithRecentDischarge!$M$28:$M$1527,0))),"", IF($R1217&lt;&gt;"",INDEX(AdmittedwithRecentDischarge!$AH$28:$AH$1527,MATCH($F1217&amp;$R1217,AdmittedwithRecentDischarge!$I$28:$I$1527&amp;AdmittedwithRecentDischarge!$M$28:$M$1527,0)),""))</f>
        <v/>
      </c>
      <c r="T1217" s="190">
        <f t="array" ref="T1217">IF(ISNA(INDEX(AdmittedwithRecentDischarge!$I$28:$W$1527, (MATCH($F1217&amp;$R1217,AdmittedwithRecentDischarge!$I$28:$I$1527&amp;AdmittedwithRecentDischarge!$M$28:$M$1527,0)))),"",INDEX(AdmittedwithRecentDischarge!$I$28:$W$1527, (MATCH($F1217&amp;$R1217,AdmittedwithRecentDischarge!$I$28:$I$1527&amp;AdmittedwithRecentDischarge!$M$28:$M$1527,0)),9))</f>
        <v>0</v>
      </c>
      <c r="U1217" s="191">
        <f t="array" ref="U1217">IF(ISNA(INDEX(AdmittedwithRecentDischarge!$I$28:$W$1527, (MATCH($F1217&amp;$R1217,AdmittedwithRecentDischarge!$I$28:$I$1527&amp;AdmittedwithRecentDischarge!$M$28:$M$1527,0)))),"",INDEX(AdmittedwithRecentDischarge!$I$28:$W$1527, (MATCH($F1217&amp;$R1217,AdmittedwithRecentDischarge!$I$28:$I$1527&amp;AdmittedwithRecentDischarge!$M$28:$M$1527,0)),11))</f>
        <v>0</v>
      </c>
      <c r="V1217" s="191">
        <f t="array" ref="V1217">IF(ISNA(INDEX(AdmittedwithRecentDischarge!$I$28:$W$1527, (MATCH($F1217&amp;$R1217,AdmittedwithRecentDischarge!$I$28:$I$1527&amp;AdmittedwithRecentDischarge!$M$28:$M$1527,0)))),"",INDEX(AdmittedwithRecentDischarge!$I$28:$W$1527, (MATCH($F1217&amp;$R1217,AdmittedwithRecentDischarge!$I$28:$I$1527&amp;AdmittedwithRecentDischarge!$M$28:$M$1527,0)),15))</f>
        <v>0</v>
      </c>
      <c r="W1217" s="228" t="b">
        <f t="shared" si="122"/>
        <v>0</v>
      </c>
      <c r="X1217" s="224" t="str">
        <f t="array" ref="X1217">IF(ISNA(VLOOKUP($F1217, AdmittedwithRecentDischarge!$I$28:$I$1527,1,FALSE)),"",MAX(IF((AdmittedwithRecentDischarge!$I$28:$I$1527=$F1217)*(AdmittedwithRecentDischarge!$K$28:$K$1527&lt;=TransferLog!$J1217),AdmittedwithRecentDischarge!$K$28:$K$1527)))</f>
        <v/>
      </c>
      <c r="Y1217" s="224" t="b">
        <f t="shared" si="123"/>
        <v>0</v>
      </c>
      <c r="Z1217" s="208"/>
      <c r="AA1217" s="207" t="str">
        <f t="shared" si="120"/>
        <v/>
      </c>
      <c r="AB1217" s="212" t="b">
        <f t="shared" si="124"/>
        <v>0</v>
      </c>
      <c r="AC1217" s="213">
        <f t="shared" si="121"/>
        <v>0</v>
      </c>
      <c r="AD1217" s="298"/>
      <c r="AE1217" s="299"/>
      <c r="AF1217" s="21">
        <f t="shared" si="128"/>
        <v>0</v>
      </c>
    </row>
    <row r="1218" spans="1:32" s="21" customFormat="1" ht="16.5" customHeight="1">
      <c r="A1218" s="22"/>
      <c r="B1218" s="22"/>
      <c r="C1218" s="22"/>
      <c r="D1218" s="115">
        <f t="shared" si="127"/>
        <v>1198</v>
      </c>
      <c r="E1218" s="248" t="str">
        <f t="array" ref="E1218">IF($F1218&lt;&gt;"",INDEX(DropDownLists!$K$10:$K$2516,MATCH($F1218,DropDownLists!$L$10:$L$2516,0)),"")</f>
        <v/>
      </c>
      <c r="F1218" s="116"/>
      <c r="G1218" s="118"/>
      <c r="I1218" s="144"/>
      <c r="J1218" s="141"/>
      <c r="K1218" s="145"/>
      <c r="L1218" s="146"/>
      <c r="M1218" s="195" t="str">
        <f t="array" ref="M1218">IF($L1218&lt;&gt;"",INDEX(DropDownLists!$H$10:$H$2516,MATCH($L1218,DropDownLists!$I$10:$I$2516,0)),"")</f>
        <v/>
      </c>
      <c r="N1218" s="148"/>
      <c r="O1218" s="148"/>
      <c r="P1218" s="146"/>
      <c r="Q1218" s="148" t="s">
        <v>190</v>
      </c>
      <c r="R1218" s="119" t="str">
        <f t="array" ref="R1218">IF(ISNA(VLOOKUP($F1218, AdmittedwithRecentDischarge!$I$28:$I$1527,1,FALSE)),"",MAX(IF((AdmittedwithRecentDischarge!$I$28:$I$1527=$F1218)*(AdmittedwithRecentDischarge!$M$28:$M$1527&lt;=TransferLog!$J1218),AdmittedwithRecentDischarge!$M$28:$M$1527)))</f>
        <v/>
      </c>
      <c r="S1218" s="120" t="str">
        <f t="array" ref="S1218">IF(ISNA(INDEX(AdmittedwithRecentDischarge!$AH$28:$AH$1527,MATCH($F1218&amp;$R1218,AdmittedwithRecentDischarge!$I$28:$I$1527&amp;AdmittedwithRecentDischarge!$M$28:$M$1527,0))),"", IF($R1218&lt;&gt;"",INDEX(AdmittedwithRecentDischarge!$AH$28:$AH$1527,MATCH($F1218&amp;$R1218,AdmittedwithRecentDischarge!$I$28:$I$1527&amp;AdmittedwithRecentDischarge!$M$28:$M$1527,0)),""))</f>
        <v/>
      </c>
      <c r="T1218" s="190">
        <f t="array" ref="T1218">IF(ISNA(INDEX(AdmittedwithRecentDischarge!$I$28:$W$1527, (MATCH($F1218&amp;$R1218,AdmittedwithRecentDischarge!$I$28:$I$1527&amp;AdmittedwithRecentDischarge!$M$28:$M$1527,0)))),"",INDEX(AdmittedwithRecentDischarge!$I$28:$W$1527, (MATCH($F1218&amp;$R1218,AdmittedwithRecentDischarge!$I$28:$I$1527&amp;AdmittedwithRecentDischarge!$M$28:$M$1527,0)),9))</f>
        <v>0</v>
      </c>
      <c r="U1218" s="191">
        <f t="array" ref="U1218">IF(ISNA(INDEX(AdmittedwithRecentDischarge!$I$28:$W$1527, (MATCH($F1218&amp;$R1218,AdmittedwithRecentDischarge!$I$28:$I$1527&amp;AdmittedwithRecentDischarge!$M$28:$M$1527,0)))),"",INDEX(AdmittedwithRecentDischarge!$I$28:$W$1527, (MATCH($F1218&amp;$R1218,AdmittedwithRecentDischarge!$I$28:$I$1527&amp;AdmittedwithRecentDischarge!$M$28:$M$1527,0)),11))</f>
        <v>0</v>
      </c>
      <c r="V1218" s="191">
        <f t="array" ref="V1218">IF(ISNA(INDEX(AdmittedwithRecentDischarge!$I$28:$W$1527, (MATCH($F1218&amp;$R1218,AdmittedwithRecentDischarge!$I$28:$I$1527&amp;AdmittedwithRecentDischarge!$M$28:$M$1527,0)))),"",INDEX(AdmittedwithRecentDischarge!$I$28:$W$1527, (MATCH($F1218&amp;$R1218,AdmittedwithRecentDischarge!$I$28:$I$1527&amp;AdmittedwithRecentDischarge!$M$28:$M$1527,0)),15))</f>
        <v>0</v>
      </c>
      <c r="W1218" s="228" t="b">
        <f t="shared" si="122"/>
        <v>0</v>
      </c>
      <c r="X1218" s="224" t="str">
        <f t="array" ref="X1218">IF(ISNA(VLOOKUP($F1218, AdmittedwithRecentDischarge!$I$28:$I$1527,1,FALSE)),"",MAX(IF((AdmittedwithRecentDischarge!$I$28:$I$1527=$F1218)*(AdmittedwithRecentDischarge!$K$28:$K$1527&lt;=TransferLog!$J1218),AdmittedwithRecentDischarge!$K$28:$K$1527)))</f>
        <v/>
      </c>
      <c r="Y1218" s="224" t="b">
        <f t="shared" si="123"/>
        <v>0</v>
      </c>
      <c r="Z1218" s="208"/>
      <c r="AA1218" s="207" t="str">
        <f t="shared" si="120"/>
        <v/>
      </c>
      <c r="AB1218" s="212" t="b">
        <f t="shared" si="124"/>
        <v>0</v>
      </c>
      <c r="AC1218" s="213">
        <f t="shared" si="121"/>
        <v>0</v>
      </c>
      <c r="AD1218" s="298"/>
      <c r="AE1218" s="299"/>
      <c r="AF1218" s="21">
        <f t="shared" si="128"/>
        <v>0</v>
      </c>
    </row>
    <row r="1219" spans="1:32" s="21" customFormat="1" ht="16.5" customHeight="1">
      <c r="A1219" s="22"/>
      <c r="B1219" s="22"/>
      <c r="C1219" s="22"/>
      <c r="D1219" s="115">
        <f t="shared" si="127"/>
        <v>1199</v>
      </c>
      <c r="E1219" s="248" t="str">
        <f t="array" ref="E1219">IF($F1219&lt;&gt;"",INDEX(DropDownLists!$K$10:$K$2516,MATCH($F1219,DropDownLists!$L$10:$L$2516,0)),"")</f>
        <v/>
      </c>
      <c r="F1219" s="116"/>
      <c r="G1219" s="118"/>
      <c r="I1219" s="144"/>
      <c r="J1219" s="141"/>
      <c r="K1219" s="145"/>
      <c r="L1219" s="146"/>
      <c r="M1219" s="195" t="str">
        <f t="array" ref="M1219">IF($L1219&lt;&gt;"",INDEX(DropDownLists!$H$10:$H$2516,MATCH($L1219,DropDownLists!$I$10:$I$2516,0)),"")</f>
        <v/>
      </c>
      <c r="N1219" s="148"/>
      <c r="O1219" s="148"/>
      <c r="P1219" s="146"/>
      <c r="Q1219" s="148" t="s">
        <v>190</v>
      </c>
      <c r="R1219" s="119" t="str">
        <f t="array" ref="R1219">IF(ISNA(VLOOKUP($F1219, AdmittedwithRecentDischarge!$I$28:$I$1527,1,FALSE)),"",MAX(IF((AdmittedwithRecentDischarge!$I$28:$I$1527=$F1219)*(AdmittedwithRecentDischarge!$M$28:$M$1527&lt;=TransferLog!$J1219),AdmittedwithRecentDischarge!$M$28:$M$1527)))</f>
        <v/>
      </c>
      <c r="S1219" s="120" t="str">
        <f t="array" ref="S1219">IF(ISNA(INDEX(AdmittedwithRecentDischarge!$AH$28:$AH$1527,MATCH($F1219&amp;$R1219,AdmittedwithRecentDischarge!$I$28:$I$1527&amp;AdmittedwithRecentDischarge!$M$28:$M$1527,0))),"", IF($R1219&lt;&gt;"",INDEX(AdmittedwithRecentDischarge!$AH$28:$AH$1527,MATCH($F1219&amp;$R1219,AdmittedwithRecentDischarge!$I$28:$I$1527&amp;AdmittedwithRecentDischarge!$M$28:$M$1527,0)),""))</f>
        <v/>
      </c>
      <c r="T1219" s="190">
        <f t="array" ref="T1219">IF(ISNA(INDEX(AdmittedwithRecentDischarge!$I$28:$W$1527, (MATCH($F1219&amp;$R1219,AdmittedwithRecentDischarge!$I$28:$I$1527&amp;AdmittedwithRecentDischarge!$M$28:$M$1527,0)))),"",INDEX(AdmittedwithRecentDischarge!$I$28:$W$1527, (MATCH($F1219&amp;$R1219,AdmittedwithRecentDischarge!$I$28:$I$1527&amp;AdmittedwithRecentDischarge!$M$28:$M$1527,0)),9))</f>
        <v>0</v>
      </c>
      <c r="U1219" s="191">
        <f t="array" ref="U1219">IF(ISNA(INDEX(AdmittedwithRecentDischarge!$I$28:$W$1527, (MATCH($F1219&amp;$R1219,AdmittedwithRecentDischarge!$I$28:$I$1527&amp;AdmittedwithRecentDischarge!$M$28:$M$1527,0)))),"",INDEX(AdmittedwithRecentDischarge!$I$28:$W$1527, (MATCH($F1219&amp;$R1219,AdmittedwithRecentDischarge!$I$28:$I$1527&amp;AdmittedwithRecentDischarge!$M$28:$M$1527,0)),11))</f>
        <v>0</v>
      </c>
      <c r="V1219" s="191">
        <f t="array" ref="V1219">IF(ISNA(INDEX(AdmittedwithRecentDischarge!$I$28:$W$1527, (MATCH($F1219&amp;$R1219,AdmittedwithRecentDischarge!$I$28:$I$1527&amp;AdmittedwithRecentDischarge!$M$28:$M$1527,0)))),"",INDEX(AdmittedwithRecentDischarge!$I$28:$W$1527, (MATCH($F1219&amp;$R1219,AdmittedwithRecentDischarge!$I$28:$I$1527&amp;AdmittedwithRecentDischarge!$M$28:$M$1527,0)),15))</f>
        <v>0</v>
      </c>
      <c r="W1219" s="228" t="b">
        <f t="shared" si="122"/>
        <v>0</v>
      </c>
      <c r="X1219" s="224" t="str">
        <f t="array" ref="X1219">IF(ISNA(VLOOKUP($F1219, AdmittedwithRecentDischarge!$I$28:$I$1527,1,FALSE)),"",MAX(IF((AdmittedwithRecentDischarge!$I$28:$I$1527=$F1219)*(AdmittedwithRecentDischarge!$K$28:$K$1527&lt;=TransferLog!$J1219),AdmittedwithRecentDischarge!$K$28:$K$1527)))</f>
        <v/>
      </c>
      <c r="Y1219" s="224" t="b">
        <f t="shared" si="123"/>
        <v>0</v>
      </c>
      <c r="Z1219" s="208"/>
      <c r="AA1219" s="207" t="str">
        <f t="shared" si="120"/>
        <v/>
      </c>
      <c r="AB1219" s="212" t="b">
        <f t="shared" si="124"/>
        <v>0</v>
      </c>
      <c r="AC1219" s="213">
        <f t="shared" si="121"/>
        <v>0</v>
      </c>
      <c r="AD1219" s="298"/>
      <c r="AE1219" s="299"/>
      <c r="AF1219" s="21">
        <f t="shared" si="128"/>
        <v>0</v>
      </c>
    </row>
    <row r="1220" spans="1:32" s="21" customFormat="1" ht="16.5" customHeight="1">
      <c r="A1220" s="22"/>
      <c r="B1220" s="22"/>
      <c r="C1220" s="22"/>
      <c r="D1220" s="115">
        <f t="shared" si="127"/>
        <v>1200</v>
      </c>
      <c r="E1220" s="248" t="str">
        <f t="array" ref="E1220">IF($F1220&lt;&gt;"",INDEX(DropDownLists!$K$10:$K$2516,MATCH($F1220,DropDownLists!$L$10:$L$2516,0)),"")</f>
        <v/>
      </c>
      <c r="F1220" s="116"/>
      <c r="G1220" s="118"/>
      <c r="I1220" s="144"/>
      <c r="J1220" s="141"/>
      <c r="K1220" s="145"/>
      <c r="L1220" s="146"/>
      <c r="M1220" s="195" t="str">
        <f t="array" ref="M1220">IF($L1220&lt;&gt;"",INDEX(DropDownLists!$H$10:$H$2516,MATCH($L1220,DropDownLists!$I$10:$I$2516,0)),"")</f>
        <v/>
      </c>
      <c r="N1220" s="148"/>
      <c r="O1220" s="148"/>
      <c r="P1220" s="146"/>
      <c r="Q1220" s="148" t="s">
        <v>190</v>
      </c>
      <c r="R1220" s="119" t="str">
        <f t="array" ref="R1220">IF(ISNA(VLOOKUP($F1220, AdmittedwithRecentDischarge!$I$28:$I$1527,1,FALSE)),"",MAX(IF((AdmittedwithRecentDischarge!$I$28:$I$1527=$F1220)*(AdmittedwithRecentDischarge!$M$28:$M$1527&lt;=TransferLog!$J1220),AdmittedwithRecentDischarge!$M$28:$M$1527)))</f>
        <v/>
      </c>
      <c r="S1220" s="120" t="str">
        <f t="array" ref="S1220">IF(ISNA(INDEX(AdmittedwithRecentDischarge!$AH$28:$AH$1527,MATCH($F1220&amp;$R1220,AdmittedwithRecentDischarge!$I$28:$I$1527&amp;AdmittedwithRecentDischarge!$M$28:$M$1527,0))),"", IF($R1220&lt;&gt;"",INDEX(AdmittedwithRecentDischarge!$AH$28:$AH$1527,MATCH($F1220&amp;$R1220,AdmittedwithRecentDischarge!$I$28:$I$1527&amp;AdmittedwithRecentDischarge!$M$28:$M$1527,0)),""))</f>
        <v/>
      </c>
      <c r="T1220" s="190">
        <f t="array" ref="T1220">IF(ISNA(INDEX(AdmittedwithRecentDischarge!$I$28:$W$1527, (MATCH($F1220&amp;$R1220,AdmittedwithRecentDischarge!$I$28:$I$1527&amp;AdmittedwithRecentDischarge!$M$28:$M$1527,0)))),"",INDEX(AdmittedwithRecentDischarge!$I$28:$W$1527, (MATCH($F1220&amp;$R1220,AdmittedwithRecentDischarge!$I$28:$I$1527&amp;AdmittedwithRecentDischarge!$M$28:$M$1527,0)),9))</f>
        <v>0</v>
      </c>
      <c r="U1220" s="191">
        <f t="array" ref="U1220">IF(ISNA(INDEX(AdmittedwithRecentDischarge!$I$28:$W$1527, (MATCH($F1220&amp;$R1220,AdmittedwithRecentDischarge!$I$28:$I$1527&amp;AdmittedwithRecentDischarge!$M$28:$M$1527,0)))),"",INDEX(AdmittedwithRecentDischarge!$I$28:$W$1527, (MATCH($F1220&amp;$R1220,AdmittedwithRecentDischarge!$I$28:$I$1527&amp;AdmittedwithRecentDischarge!$M$28:$M$1527,0)),11))</f>
        <v>0</v>
      </c>
      <c r="V1220" s="191">
        <f t="array" ref="V1220">IF(ISNA(INDEX(AdmittedwithRecentDischarge!$I$28:$W$1527, (MATCH($F1220&amp;$R1220,AdmittedwithRecentDischarge!$I$28:$I$1527&amp;AdmittedwithRecentDischarge!$M$28:$M$1527,0)))),"",INDEX(AdmittedwithRecentDischarge!$I$28:$W$1527, (MATCH($F1220&amp;$R1220,AdmittedwithRecentDischarge!$I$28:$I$1527&amp;AdmittedwithRecentDischarge!$M$28:$M$1527,0)),15))</f>
        <v>0</v>
      </c>
      <c r="W1220" s="228" t="b">
        <f t="shared" si="122"/>
        <v>0</v>
      </c>
      <c r="X1220" s="224" t="str">
        <f t="array" ref="X1220">IF(ISNA(VLOOKUP($F1220, AdmittedwithRecentDischarge!$I$28:$I$1527,1,FALSE)),"",MAX(IF((AdmittedwithRecentDischarge!$I$28:$I$1527=$F1220)*(AdmittedwithRecentDischarge!$K$28:$K$1527&lt;=TransferLog!$J1220),AdmittedwithRecentDischarge!$K$28:$K$1527)))</f>
        <v/>
      </c>
      <c r="Y1220" s="224" t="b">
        <f t="shared" si="123"/>
        <v>0</v>
      </c>
      <c r="Z1220" s="208"/>
      <c r="AA1220" s="207" t="str">
        <f t="shared" si="120"/>
        <v/>
      </c>
      <c r="AB1220" s="212" t="b">
        <f t="shared" si="124"/>
        <v>0</v>
      </c>
      <c r="AC1220" s="213">
        <f t="shared" si="121"/>
        <v>0</v>
      </c>
      <c r="AD1220" s="298"/>
      <c r="AE1220" s="299"/>
      <c r="AF1220" s="21">
        <f t="shared" si="128"/>
        <v>0</v>
      </c>
    </row>
    <row r="1221" spans="1:32" s="21" customFormat="1" ht="16.5" customHeight="1">
      <c r="A1221" s="22"/>
      <c r="B1221" s="22"/>
      <c r="C1221" s="22"/>
      <c r="D1221" s="115">
        <f t="shared" si="127"/>
        <v>1201</v>
      </c>
      <c r="E1221" s="248" t="str">
        <f t="array" ref="E1221">IF($F1221&lt;&gt;"",INDEX(DropDownLists!$K$10:$K$2516,MATCH($F1221,DropDownLists!$L$10:$L$2516,0)),"")</f>
        <v/>
      </c>
      <c r="F1221" s="116"/>
      <c r="G1221" s="118"/>
      <c r="I1221" s="144"/>
      <c r="J1221" s="141"/>
      <c r="K1221" s="145"/>
      <c r="L1221" s="146"/>
      <c r="M1221" s="195" t="str">
        <f t="array" ref="M1221">IF($L1221&lt;&gt;"",INDEX(DropDownLists!$H$10:$H$2516,MATCH($L1221,DropDownLists!$I$10:$I$2516,0)),"")</f>
        <v/>
      </c>
      <c r="N1221" s="148"/>
      <c r="O1221" s="148"/>
      <c r="P1221" s="146"/>
      <c r="Q1221" s="148" t="s">
        <v>190</v>
      </c>
      <c r="R1221" s="119" t="str">
        <f t="array" ref="R1221">IF(ISNA(VLOOKUP($F1221, AdmittedwithRecentDischarge!$I$28:$I$1527,1,FALSE)),"",MAX(IF((AdmittedwithRecentDischarge!$I$28:$I$1527=$F1221)*(AdmittedwithRecentDischarge!$M$28:$M$1527&lt;=TransferLog!$J1221),AdmittedwithRecentDischarge!$M$28:$M$1527)))</f>
        <v/>
      </c>
      <c r="S1221" s="120" t="str">
        <f t="array" ref="S1221">IF(ISNA(INDEX(AdmittedwithRecentDischarge!$AH$28:$AH$1527,MATCH($F1221&amp;$R1221,AdmittedwithRecentDischarge!$I$28:$I$1527&amp;AdmittedwithRecentDischarge!$M$28:$M$1527,0))),"", IF($R1221&lt;&gt;"",INDEX(AdmittedwithRecentDischarge!$AH$28:$AH$1527,MATCH($F1221&amp;$R1221,AdmittedwithRecentDischarge!$I$28:$I$1527&amp;AdmittedwithRecentDischarge!$M$28:$M$1527,0)),""))</f>
        <v/>
      </c>
      <c r="T1221" s="190">
        <f t="array" ref="T1221">IF(ISNA(INDEX(AdmittedwithRecentDischarge!$I$28:$W$1527, (MATCH($F1221&amp;$R1221,AdmittedwithRecentDischarge!$I$28:$I$1527&amp;AdmittedwithRecentDischarge!$M$28:$M$1527,0)))),"",INDEX(AdmittedwithRecentDischarge!$I$28:$W$1527, (MATCH($F1221&amp;$R1221,AdmittedwithRecentDischarge!$I$28:$I$1527&amp;AdmittedwithRecentDischarge!$M$28:$M$1527,0)),9))</f>
        <v>0</v>
      </c>
      <c r="U1221" s="191">
        <f t="array" ref="U1221">IF(ISNA(INDEX(AdmittedwithRecentDischarge!$I$28:$W$1527, (MATCH($F1221&amp;$R1221,AdmittedwithRecentDischarge!$I$28:$I$1527&amp;AdmittedwithRecentDischarge!$M$28:$M$1527,0)))),"",INDEX(AdmittedwithRecentDischarge!$I$28:$W$1527, (MATCH($F1221&amp;$R1221,AdmittedwithRecentDischarge!$I$28:$I$1527&amp;AdmittedwithRecentDischarge!$M$28:$M$1527,0)),11))</f>
        <v>0</v>
      </c>
      <c r="V1221" s="191">
        <f t="array" ref="V1221">IF(ISNA(INDEX(AdmittedwithRecentDischarge!$I$28:$W$1527, (MATCH($F1221&amp;$R1221,AdmittedwithRecentDischarge!$I$28:$I$1527&amp;AdmittedwithRecentDischarge!$M$28:$M$1527,0)))),"",INDEX(AdmittedwithRecentDischarge!$I$28:$W$1527, (MATCH($F1221&amp;$R1221,AdmittedwithRecentDischarge!$I$28:$I$1527&amp;AdmittedwithRecentDischarge!$M$28:$M$1527,0)),15))</f>
        <v>0</v>
      </c>
      <c r="W1221" s="228" t="b">
        <f t="shared" si="122"/>
        <v>0</v>
      </c>
      <c r="X1221" s="224" t="str">
        <f t="array" ref="X1221">IF(ISNA(VLOOKUP($F1221, AdmittedwithRecentDischarge!$I$28:$I$1527,1,FALSE)),"",MAX(IF((AdmittedwithRecentDischarge!$I$28:$I$1527=$F1221)*(AdmittedwithRecentDischarge!$K$28:$K$1527&lt;=TransferLog!$J1221),AdmittedwithRecentDischarge!$K$28:$K$1527)))</f>
        <v/>
      </c>
      <c r="Y1221" s="224" t="b">
        <f t="shared" si="123"/>
        <v>0</v>
      </c>
      <c r="Z1221" s="208"/>
      <c r="AA1221" s="207" t="str">
        <f t="shared" si="120"/>
        <v/>
      </c>
      <c r="AB1221" s="212" t="b">
        <f t="shared" si="124"/>
        <v>0</v>
      </c>
      <c r="AC1221" s="213">
        <f t="shared" si="121"/>
        <v>0</v>
      </c>
      <c r="AD1221" s="298"/>
      <c r="AE1221" s="299"/>
      <c r="AF1221" s="21">
        <f t="shared" si="128"/>
        <v>0</v>
      </c>
    </row>
    <row r="1222" spans="1:32" s="21" customFormat="1" ht="16.5" customHeight="1">
      <c r="A1222" s="22"/>
      <c r="B1222" s="22"/>
      <c r="C1222" s="22"/>
      <c r="D1222" s="115">
        <f t="shared" si="127"/>
        <v>1202</v>
      </c>
      <c r="E1222" s="248" t="str">
        <f t="array" ref="E1222">IF($F1222&lt;&gt;"",INDEX(DropDownLists!$K$10:$K$2516,MATCH($F1222,DropDownLists!$L$10:$L$2516,0)),"")</f>
        <v/>
      </c>
      <c r="F1222" s="116"/>
      <c r="G1222" s="118"/>
      <c r="I1222" s="144"/>
      <c r="J1222" s="141"/>
      <c r="K1222" s="145"/>
      <c r="L1222" s="146"/>
      <c r="M1222" s="195" t="str">
        <f t="array" ref="M1222">IF($L1222&lt;&gt;"",INDEX(DropDownLists!$H$10:$H$2516,MATCH($L1222,DropDownLists!$I$10:$I$2516,0)),"")</f>
        <v/>
      </c>
      <c r="N1222" s="148"/>
      <c r="O1222" s="148"/>
      <c r="P1222" s="146"/>
      <c r="Q1222" s="148" t="s">
        <v>190</v>
      </c>
      <c r="R1222" s="119" t="str">
        <f t="array" ref="R1222">IF(ISNA(VLOOKUP($F1222, AdmittedwithRecentDischarge!$I$28:$I$1527,1,FALSE)),"",MAX(IF((AdmittedwithRecentDischarge!$I$28:$I$1527=$F1222)*(AdmittedwithRecentDischarge!$M$28:$M$1527&lt;=TransferLog!$J1222),AdmittedwithRecentDischarge!$M$28:$M$1527)))</f>
        <v/>
      </c>
      <c r="S1222" s="120" t="str">
        <f t="array" ref="S1222">IF(ISNA(INDEX(AdmittedwithRecentDischarge!$AH$28:$AH$1527,MATCH($F1222&amp;$R1222,AdmittedwithRecentDischarge!$I$28:$I$1527&amp;AdmittedwithRecentDischarge!$M$28:$M$1527,0))),"", IF($R1222&lt;&gt;"",INDEX(AdmittedwithRecentDischarge!$AH$28:$AH$1527,MATCH($F1222&amp;$R1222,AdmittedwithRecentDischarge!$I$28:$I$1527&amp;AdmittedwithRecentDischarge!$M$28:$M$1527,0)),""))</f>
        <v/>
      </c>
      <c r="T1222" s="190">
        <f t="array" ref="T1222">IF(ISNA(INDEX(AdmittedwithRecentDischarge!$I$28:$W$1527, (MATCH($F1222&amp;$R1222,AdmittedwithRecentDischarge!$I$28:$I$1527&amp;AdmittedwithRecentDischarge!$M$28:$M$1527,0)))),"",INDEX(AdmittedwithRecentDischarge!$I$28:$W$1527, (MATCH($F1222&amp;$R1222,AdmittedwithRecentDischarge!$I$28:$I$1527&amp;AdmittedwithRecentDischarge!$M$28:$M$1527,0)),9))</f>
        <v>0</v>
      </c>
      <c r="U1222" s="191">
        <f t="array" ref="U1222">IF(ISNA(INDEX(AdmittedwithRecentDischarge!$I$28:$W$1527, (MATCH($F1222&amp;$R1222,AdmittedwithRecentDischarge!$I$28:$I$1527&amp;AdmittedwithRecentDischarge!$M$28:$M$1527,0)))),"",INDEX(AdmittedwithRecentDischarge!$I$28:$W$1527, (MATCH($F1222&amp;$R1222,AdmittedwithRecentDischarge!$I$28:$I$1527&amp;AdmittedwithRecentDischarge!$M$28:$M$1527,0)),11))</f>
        <v>0</v>
      </c>
      <c r="V1222" s="191">
        <f t="array" ref="V1222">IF(ISNA(INDEX(AdmittedwithRecentDischarge!$I$28:$W$1527, (MATCH($F1222&amp;$R1222,AdmittedwithRecentDischarge!$I$28:$I$1527&amp;AdmittedwithRecentDischarge!$M$28:$M$1527,0)))),"",INDEX(AdmittedwithRecentDischarge!$I$28:$W$1527, (MATCH($F1222&amp;$R1222,AdmittedwithRecentDischarge!$I$28:$I$1527&amp;AdmittedwithRecentDischarge!$M$28:$M$1527,0)),15))</f>
        <v>0</v>
      </c>
      <c r="W1222" s="228" t="b">
        <f t="shared" si="122"/>
        <v>0</v>
      </c>
      <c r="X1222" s="224" t="str">
        <f t="array" ref="X1222">IF(ISNA(VLOOKUP($F1222, AdmittedwithRecentDischarge!$I$28:$I$1527,1,FALSE)),"",MAX(IF((AdmittedwithRecentDischarge!$I$28:$I$1527=$F1222)*(AdmittedwithRecentDischarge!$K$28:$K$1527&lt;=TransferLog!$J1222),AdmittedwithRecentDischarge!$K$28:$K$1527)))</f>
        <v/>
      </c>
      <c r="Y1222" s="224" t="b">
        <f t="shared" si="123"/>
        <v>0</v>
      </c>
      <c r="Z1222" s="208"/>
      <c r="AA1222" s="207" t="str">
        <f t="shared" si="120"/>
        <v/>
      </c>
      <c r="AB1222" s="212" t="b">
        <f t="shared" si="124"/>
        <v>0</v>
      </c>
      <c r="AC1222" s="213">
        <f t="shared" si="121"/>
        <v>0</v>
      </c>
      <c r="AD1222" s="298"/>
      <c r="AE1222" s="299"/>
      <c r="AF1222" s="21">
        <f t="shared" si="128"/>
        <v>0</v>
      </c>
    </row>
    <row r="1223" spans="1:32" s="21" customFormat="1" ht="16.5" customHeight="1">
      <c r="A1223" s="22"/>
      <c r="B1223" s="22"/>
      <c r="C1223" s="22"/>
      <c r="D1223" s="115">
        <f t="shared" si="127"/>
        <v>1203</v>
      </c>
      <c r="E1223" s="248" t="str">
        <f t="array" ref="E1223">IF($F1223&lt;&gt;"",INDEX(DropDownLists!$K$10:$K$2516,MATCH($F1223,DropDownLists!$L$10:$L$2516,0)),"")</f>
        <v/>
      </c>
      <c r="F1223" s="116"/>
      <c r="G1223" s="118"/>
      <c r="I1223" s="144"/>
      <c r="J1223" s="141"/>
      <c r="K1223" s="145"/>
      <c r="L1223" s="146"/>
      <c r="M1223" s="195" t="str">
        <f t="array" ref="M1223">IF($L1223&lt;&gt;"",INDEX(DropDownLists!$H$10:$H$2516,MATCH($L1223,DropDownLists!$I$10:$I$2516,0)),"")</f>
        <v/>
      </c>
      <c r="N1223" s="148"/>
      <c r="O1223" s="148"/>
      <c r="P1223" s="146"/>
      <c r="Q1223" s="148" t="s">
        <v>190</v>
      </c>
      <c r="R1223" s="119" t="str">
        <f t="array" ref="R1223">IF(ISNA(VLOOKUP($F1223, AdmittedwithRecentDischarge!$I$28:$I$1527,1,FALSE)),"",MAX(IF((AdmittedwithRecentDischarge!$I$28:$I$1527=$F1223)*(AdmittedwithRecentDischarge!$M$28:$M$1527&lt;=TransferLog!$J1223),AdmittedwithRecentDischarge!$M$28:$M$1527)))</f>
        <v/>
      </c>
      <c r="S1223" s="120" t="str">
        <f t="array" ref="S1223">IF(ISNA(INDEX(AdmittedwithRecentDischarge!$AH$28:$AH$1527,MATCH($F1223&amp;$R1223,AdmittedwithRecentDischarge!$I$28:$I$1527&amp;AdmittedwithRecentDischarge!$M$28:$M$1527,0))),"", IF($R1223&lt;&gt;"",INDEX(AdmittedwithRecentDischarge!$AH$28:$AH$1527,MATCH($F1223&amp;$R1223,AdmittedwithRecentDischarge!$I$28:$I$1527&amp;AdmittedwithRecentDischarge!$M$28:$M$1527,0)),""))</f>
        <v/>
      </c>
      <c r="T1223" s="190">
        <f t="array" ref="T1223">IF(ISNA(INDEX(AdmittedwithRecentDischarge!$I$28:$W$1527, (MATCH($F1223&amp;$R1223,AdmittedwithRecentDischarge!$I$28:$I$1527&amp;AdmittedwithRecentDischarge!$M$28:$M$1527,0)))),"",INDEX(AdmittedwithRecentDischarge!$I$28:$W$1527, (MATCH($F1223&amp;$R1223,AdmittedwithRecentDischarge!$I$28:$I$1527&amp;AdmittedwithRecentDischarge!$M$28:$M$1527,0)),9))</f>
        <v>0</v>
      </c>
      <c r="U1223" s="191">
        <f t="array" ref="U1223">IF(ISNA(INDEX(AdmittedwithRecentDischarge!$I$28:$W$1527, (MATCH($F1223&amp;$R1223,AdmittedwithRecentDischarge!$I$28:$I$1527&amp;AdmittedwithRecentDischarge!$M$28:$M$1527,0)))),"",INDEX(AdmittedwithRecentDischarge!$I$28:$W$1527, (MATCH($F1223&amp;$R1223,AdmittedwithRecentDischarge!$I$28:$I$1527&amp;AdmittedwithRecentDischarge!$M$28:$M$1527,0)),11))</f>
        <v>0</v>
      </c>
      <c r="V1223" s="191">
        <f t="array" ref="V1223">IF(ISNA(INDEX(AdmittedwithRecentDischarge!$I$28:$W$1527, (MATCH($F1223&amp;$R1223,AdmittedwithRecentDischarge!$I$28:$I$1527&amp;AdmittedwithRecentDischarge!$M$28:$M$1527,0)))),"",INDEX(AdmittedwithRecentDischarge!$I$28:$W$1527, (MATCH($F1223&amp;$R1223,AdmittedwithRecentDischarge!$I$28:$I$1527&amp;AdmittedwithRecentDischarge!$M$28:$M$1527,0)),15))</f>
        <v>0</v>
      </c>
      <c r="W1223" s="228" t="b">
        <f t="shared" si="122"/>
        <v>0</v>
      </c>
      <c r="X1223" s="224" t="str">
        <f t="array" ref="X1223">IF(ISNA(VLOOKUP($F1223, AdmittedwithRecentDischarge!$I$28:$I$1527,1,FALSE)),"",MAX(IF((AdmittedwithRecentDischarge!$I$28:$I$1527=$F1223)*(AdmittedwithRecentDischarge!$K$28:$K$1527&lt;=TransferLog!$J1223),AdmittedwithRecentDischarge!$K$28:$K$1527)))</f>
        <v/>
      </c>
      <c r="Y1223" s="224" t="b">
        <f t="shared" si="123"/>
        <v>0</v>
      </c>
      <c r="Z1223" s="208"/>
      <c r="AA1223" s="207" t="str">
        <f t="shared" si="120"/>
        <v/>
      </c>
      <c r="AB1223" s="212" t="b">
        <f t="shared" si="124"/>
        <v>0</v>
      </c>
      <c r="AC1223" s="213">
        <f t="shared" si="121"/>
        <v>0</v>
      </c>
      <c r="AD1223" s="298"/>
      <c r="AE1223" s="299"/>
      <c r="AF1223" s="21">
        <f t="shared" si="128"/>
        <v>0</v>
      </c>
    </row>
    <row r="1224" spans="1:32" s="21" customFormat="1" ht="16.5" customHeight="1">
      <c r="A1224" s="22"/>
      <c r="B1224" s="22"/>
      <c r="C1224" s="22"/>
      <c r="D1224" s="115">
        <f t="shared" si="127"/>
        <v>1204</v>
      </c>
      <c r="E1224" s="248" t="str">
        <f t="array" ref="E1224">IF($F1224&lt;&gt;"",INDEX(DropDownLists!$K$10:$K$2516,MATCH($F1224,DropDownLists!$L$10:$L$2516,0)),"")</f>
        <v/>
      </c>
      <c r="F1224" s="116"/>
      <c r="G1224" s="118"/>
      <c r="I1224" s="144"/>
      <c r="J1224" s="141"/>
      <c r="K1224" s="145"/>
      <c r="L1224" s="146"/>
      <c r="M1224" s="195" t="str">
        <f t="array" ref="M1224">IF($L1224&lt;&gt;"",INDEX(DropDownLists!$H$10:$H$2516,MATCH($L1224,DropDownLists!$I$10:$I$2516,0)),"")</f>
        <v/>
      </c>
      <c r="N1224" s="148"/>
      <c r="O1224" s="148"/>
      <c r="P1224" s="146"/>
      <c r="Q1224" s="148" t="s">
        <v>190</v>
      </c>
      <c r="R1224" s="119" t="str">
        <f t="array" ref="R1224">IF(ISNA(VLOOKUP($F1224, AdmittedwithRecentDischarge!$I$28:$I$1527,1,FALSE)),"",MAX(IF((AdmittedwithRecentDischarge!$I$28:$I$1527=$F1224)*(AdmittedwithRecentDischarge!$M$28:$M$1527&lt;=TransferLog!$J1224),AdmittedwithRecentDischarge!$M$28:$M$1527)))</f>
        <v/>
      </c>
      <c r="S1224" s="120" t="str">
        <f t="array" ref="S1224">IF(ISNA(INDEX(AdmittedwithRecentDischarge!$AH$28:$AH$1527,MATCH($F1224&amp;$R1224,AdmittedwithRecentDischarge!$I$28:$I$1527&amp;AdmittedwithRecentDischarge!$M$28:$M$1527,0))),"", IF($R1224&lt;&gt;"",INDEX(AdmittedwithRecentDischarge!$AH$28:$AH$1527,MATCH($F1224&amp;$R1224,AdmittedwithRecentDischarge!$I$28:$I$1527&amp;AdmittedwithRecentDischarge!$M$28:$M$1527,0)),""))</f>
        <v/>
      </c>
      <c r="T1224" s="190">
        <f t="array" ref="T1224">IF(ISNA(INDEX(AdmittedwithRecentDischarge!$I$28:$W$1527, (MATCH($F1224&amp;$R1224,AdmittedwithRecentDischarge!$I$28:$I$1527&amp;AdmittedwithRecentDischarge!$M$28:$M$1527,0)))),"",INDEX(AdmittedwithRecentDischarge!$I$28:$W$1527, (MATCH($F1224&amp;$R1224,AdmittedwithRecentDischarge!$I$28:$I$1527&amp;AdmittedwithRecentDischarge!$M$28:$M$1527,0)),9))</f>
        <v>0</v>
      </c>
      <c r="U1224" s="191">
        <f t="array" ref="U1224">IF(ISNA(INDEX(AdmittedwithRecentDischarge!$I$28:$W$1527, (MATCH($F1224&amp;$R1224,AdmittedwithRecentDischarge!$I$28:$I$1527&amp;AdmittedwithRecentDischarge!$M$28:$M$1527,0)))),"",INDEX(AdmittedwithRecentDischarge!$I$28:$W$1527, (MATCH($F1224&amp;$R1224,AdmittedwithRecentDischarge!$I$28:$I$1527&amp;AdmittedwithRecentDischarge!$M$28:$M$1527,0)),11))</f>
        <v>0</v>
      </c>
      <c r="V1224" s="191">
        <f t="array" ref="V1224">IF(ISNA(INDEX(AdmittedwithRecentDischarge!$I$28:$W$1527, (MATCH($F1224&amp;$R1224,AdmittedwithRecentDischarge!$I$28:$I$1527&amp;AdmittedwithRecentDischarge!$M$28:$M$1527,0)))),"",INDEX(AdmittedwithRecentDischarge!$I$28:$W$1527, (MATCH($F1224&amp;$R1224,AdmittedwithRecentDischarge!$I$28:$I$1527&amp;AdmittedwithRecentDischarge!$M$28:$M$1527,0)),15))</f>
        <v>0</v>
      </c>
      <c r="W1224" s="228" t="b">
        <f t="shared" si="122"/>
        <v>0</v>
      </c>
      <c r="X1224" s="224" t="str">
        <f t="array" ref="X1224">IF(ISNA(VLOOKUP($F1224, AdmittedwithRecentDischarge!$I$28:$I$1527,1,FALSE)),"",MAX(IF((AdmittedwithRecentDischarge!$I$28:$I$1527=$F1224)*(AdmittedwithRecentDischarge!$K$28:$K$1527&lt;=TransferLog!$J1224),AdmittedwithRecentDischarge!$K$28:$K$1527)))</f>
        <v/>
      </c>
      <c r="Y1224" s="224" t="b">
        <f t="shared" si="123"/>
        <v>0</v>
      </c>
      <c r="Z1224" s="208"/>
      <c r="AA1224" s="207" t="str">
        <f t="shared" si="120"/>
        <v/>
      </c>
      <c r="AB1224" s="212" t="b">
        <f t="shared" si="124"/>
        <v>0</v>
      </c>
      <c r="AC1224" s="213">
        <f t="shared" si="121"/>
        <v>0</v>
      </c>
      <c r="AD1224" s="298"/>
      <c r="AE1224" s="299"/>
      <c r="AF1224" s="21">
        <f t="shared" si="128"/>
        <v>0</v>
      </c>
    </row>
    <row r="1225" spans="1:32" s="21" customFormat="1" ht="16.5" customHeight="1">
      <c r="A1225" s="22"/>
      <c r="B1225" s="22"/>
      <c r="C1225" s="22"/>
      <c r="D1225" s="115">
        <f t="shared" si="127"/>
        <v>1205</v>
      </c>
      <c r="E1225" s="248" t="str">
        <f t="array" ref="E1225">IF($F1225&lt;&gt;"",INDEX(DropDownLists!$K$10:$K$2516,MATCH($F1225,DropDownLists!$L$10:$L$2516,0)),"")</f>
        <v/>
      </c>
      <c r="F1225" s="116"/>
      <c r="G1225" s="118"/>
      <c r="I1225" s="144"/>
      <c r="J1225" s="141"/>
      <c r="K1225" s="145"/>
      <c r="L1225" s="146"/>
      <c r="M1225" s="195" t="str">
        <f t="array" ref="M1225">IF($L1225&lt;&gt;"",INDEX(DropDownLists!$H$10:$H$2516,MATCH($L1225,DropDownLists!$I$10:$I$2516,0)),"")</f>
        <v/>
      </c>
      <c r="N1225" s="148"/>
      <c r="O1225" s="148"/>
      <c r="P1225" s="146"/>
      <c r="Q1225" s="148" t="s">
        <v>190</v>
      </c>
      <c r="R1225" s="119" t="str">
        <f t="array" ref="R1225">IF(ISNA(VLOOKUP($F1225, AdmittedwithRecentDischarge!$I$28:$I$1527,1,FALSE)),"",MAX(IF((AdmittedwithRecentDischarge!$I$28:$I$1527=$F1225)*(AdmittedwithRecentDischarge!$M$28:$M$1527&lt;=TransferLog!$J1225),AdmittedwithRecentDischarge!$M$28:$M$1527)))</f>
        <v/>
      </c>
      <c r="S1225" s="120" t="str">
        <f t="array" ref="S1225">IF(ISNA(INDEX(AdmittedwithRecentDischarge!$AH$28:$AH$1527,MATCH($F1225&amp;$R1225,AdmittedwithRecentDischarge!$I$28:$I$1527&amp;AdmittedwithRecentDischarge!$M$28:$M$1527,0))),"", IF($R1225&lt;&gt;"",INDEX(AdmittedwithRecentDischarge!$AH$28:$AH$1527,MATCH($F1225&amp;$R1225,AdmittedwithRecentDischarge!$I$28:$I$1527&amp;AdmittedwithRecentDischarge!$M$28:$M$1527,0)),""))</f>
        <v/>
      </c>
      <c r="T1225" s="190">
        <f t="array" ref="T1225">IF(ISNA(INDEX(AdmittedwithRecentDischarge!$I$28:$W$1527, (MATCH($F1225&amp;$R1225,AdmittedwithRecentDischarge!$I$28:$I$1527&amp;AdmittedwithRecentDischarge!$M$28:$M$1527,0)))),"",INDEX(AdmittedwithRecentDischarge!$I$28:$W$1527, (MATCH($F1225&amp;$R1225,AdmittedwithRecentDischarge!$I$28:$I$1527&amp;AdmittedwithRecentDischarge!$M$28:$M$1527,0)),9))</f>
        <v>0</v>
      </c>
      <c r="U1225" s="191">
        <f t="array" ref="U1225">IF(ISNA(INDEX(AdmittedwithRecentDischarge!$I$28:$W$1527, (MATCH($F1225&amp;$R1225,AdmittedwithRecentDischarge!$I$28:$I$1527&amp;AdmittedwithRecentDischarge!$M$28:$M$1527,0)))),"",INDEX(AdmittedwithRecentDischarge!$I$28:$W$1527, (MATCH($F1225&amp;$R1225,AdmittedwithRecentDischarge!$I$28:$I$1527&amp;AdmittedwithRecentDischarge!$M$28:$M$1527,0)),11))</f>
        <v>0</v>
      </c>
      <c r="V1225" s="191">
        <f t="array" ref="V1225">IF(ISNA(INDEX(AdmittedwithRecentDischarge!$I$28:$W$1527, (MATCH($F1225&amp;$R1225,AdmittedwithRecentDischarge!$I$28:$I$1527&amp;AdmittedwithRecentDischarge!$M$28:$M$1527,0)))),"",INDEX(AdmittedwithRecentDischarge!$I$28:$W$1527, (MATCH($F1225&amp;$R1225,AdmittedwithRecentDischarge!$I$28:$I$1527&amp;AdmittedwithRecentDischarge!$M$28:$M$1527,0)),15))</f>
        <v>0</v>
      </c>
      <c r="W1225" s="228" t="b">
        <f t="shared" si="122"/>
        <v>0</v>
      </c>
      <c r="X1225" s="224" t="str">
        <f t="array" ref="X1225">IF(ISNA(VLOOKUP($F1225, AdmittedwithRecentDischarge!$I$28:$I$1527,1,FALSE)),"",MAX(IF((AdmittedwithRecentDischarge!$I$28:$I$1527=$F1225)*(AdmittedwithRecentDischarge!$K$28:$K$1527&lt;=TransferLog!$J1225),AdmittedwithRecentDischarge!$K$28:$K$1527)))</f>
        <v/>
      </c>
      <c r="Y1225" s="224" t="b">
        <f t="shared" si="123"/>
        <v>0</v>
      </c>
      <c r="Z1225" s="208"/>
      <c r="AA1225" s="207" t="str">
        <f t="shared" si="120"/>
        <v/>
      </c>
      <c r="AB1225" s="212" t="b">
        <f t="shared" si="124"/>
        <v>0</v>
      </c>
      <c r="AC1225" s="213">
        <f t="shared" si="121"/>
        <v>0</v>
      </c>
      <c r="AD1225" s="298"/>
      <c r="AE1225" s="299"/>
      <c r="AF1225" s="21">
        <f t="shared" si="128"/>
        <v>0</v>
      </c>
    </row>
    <row r="1226" spans="1:32" s="21" customFormat="1" ht="16.5" customHeight="1">
      <c r="A1226" s="22"/>
      <c r="B1226" s="22"/>
      <c r="C1226" s="22"/>
      <c r="D1226" s="115">
        <f t="shared" si="127"/>
        <v>1206</v>
      </c>
      <c r="E1226" s="248" t="str">
        <f t="array" ref="E1226">IF($F1226&lt;&gt;"",INDEX(DropDownLists!$K$10:$K$2516,MATCH($F1226,DropDownLists!$L$10:$L$2516,0)),"")</f>
        <v/>
      </c>
      <c r="F1226" s="116"/>
      <c r="G1226" s="118"/>
      <c r="I1226" s="144"/>
      <c r="J1226" s="141"/>
      <c r="K1226" s="145"/>
      <c r="L1226" s="146"/>
      <c r="M1226" s="195" t="str">
        <f t="array" ref="M1226">IF($L1226&lt;&gt;"",INDEX(DropDownLists!$H$10:$H$2516,MATCH($L1226,DropDownLists!$I$10:$I$2516,0)),"")</f>
        <v/>
      </c>
      <c r="N1226" s="148"/>
      <c r="O1226" s="148"/>
      <c r="P1226" s="146"/>
      <c r="Q1226" s="148" t="s">
        <v>190</v>
      </c>
      <c r="R1226" s="119" t="str">
        <f t="array" ref="R1226">IF(ISNA(VLOOKUP($F1226, AdmittedwithRecentDischarge!$I$28:$I$1527,1,FALSE)),"",MAX(IF((AdmittedwithRecentDischarge!$I$28:$I$1527=$F1226)*(AdmittedwithRecentDischarge!$M$28:$M$1527&lt;=TransferLog!$J1226),AdmittedwithRecentDischarge!$M$28:$M$1527)))</f>
        <v/>
      </c>
      <c r="S1226" s="120" t="str">
        <f t="array" ref="S1226">IF(ISNA(INDEX(AdmittedwithRecentDischarge!$AH$28:$AH$1527,MATCH($F1226&amp;$R1226,AdmittedwithRecentDischarge!$I$28:$I$1527&amp;AdmittedwithRecentDischarge!$M$28:$M$1527,0))),"", IF($R1226&lt;&gt;"",INDEX(AdmittedwithRecentDischarge!$AH$28:$AH$1527,MATCH($F1226&amp;$R1226,AdmittedwithRecentDischarge!$I$28:$I$1527&amp;AdmittedwithRecentDischarge!$M$28:$M$1527,0)),""))</f>
        <v/>
      </c>
      <c r="T1226" s="190">
        <f t="array" ref="T1226">IF(ISNA(INDEX(AdmittedwithRecentDischarge!$I$28:$W$1527, (MATCH($F1226&amp;$R1226,AdmittedwithRecentDischarge!$I$28:$I$1527&amp;AdmittedwithRecentDischarge!$M$28:$M$1527,0)))),"",INDEX(AdmittedwithRecentDischarge!$I$28:$W$1527, (MATCH($F1226&amp;$R1226,AdmittedwithRecentDischarge!$I$28:$I$1527&amp;AdmittedwithRecentDischarge!$M$28:$M$1527,0)),9))</f>
        <v>0</v>
      </c>
      <c r="U1226" s="191">
        <f t="array" ref="U1226">IF(ISNA(INDEX(AdmittedwithRecentDischarge!$I$28:$W$1527, (MATCH($F1226&amp;$R1226,AdmittedwithRecentDischarge!$I$28:$I$1527&amp;AdmittedwithRecentDischarge!$M$28:$M$1527,0)))),"",INDEX(AdmittedwithRecentDischarge!$I$28:$W$1527, (MATCH($F1226&amp;$R1226,AdmittedwithRecentDischarge!$I$28:$I$1527&amp;AdmittedwithRecentDischarge!$M$28:$M$1527,0)),11))</f>
        <v>0</v>
      </c>
      <c r="V1226" s="191">
        <f t="array" ref="V1226">IF(ISNA(INDEX(AdmittedwithRecentDischarge!$I$28:$W$1527, (MATCH($F1226&amp;$R1226,AdmittedwithRecentDischarge!$I$28:$I$1527&amp;AdmittedwithRecentDischarge!$M$28:$M$1527,0)))),"",INDEX(AdmittedwithRecentDischarge!$I$28:$W$1527, (MATCH($F1226&amp;$R1226,AdmittedwithRecentDischarge!$I$28:$I$1527&amp;AdmittedwithRecentDischarge!$M$28:$M$1527,0)),15))</f>
        <v>0</v>
      </c>
      <c r="W1226" s="228" t="b">
        <f t="shared" si="122"/>
        <v>0</v>
      </c>
      <c r="X1226" s="224" t="str">
        <f t="array" ref="X1226">IF(ISNA(VLOOKUP($F1226, AdmittedwithRecentDischarge!$I$28:$I$1527,1,FALSE)),"",MAX(IF((AdmittedwithRecentDischarge!$I$28:$I$1527=$F1226)*(AdmittedwithRecentDischarge!$K$28:$K$1527&lt;=TransferLog!$J1226),AdmittedwithRecentDischarge!$K$28:$K$1527)))</f>
        <v/>
      </c>
      <c r="Y1226" s="224" t="b">
        <f t="shared" si="123"/>
        <v>0</v>
      </c>
      <c r="Z1226" s="208"/>
      <c r="AA1226" s="207" t="str">
        <f t="shared" si="120"/>
        <v/>
      </c>
      <c r="AB1226" s="212" t="b">
        <f t="shared" si="124"/>
        <v>0</v>
      </c>
      <c r="AC1226" s="213">
        <f t="shared" si="121"/>
        <v>0</v>
      </c>
      <c r="AD1226" s="298"/>
      <c r="AE1226" s="299"/>
      <c r="AF1226" s="21">
        <f t="shared" si="128"/>
        <v>0</v>
      </c>
    </row>
    <row r="1227" spans="1:32" s="21" customFormat="1" ht="16.5" customHeight="1">
      <c r="A1227" s="22"/>
      <c r="B1227" s="22"/>
      <c r="C1227" s="22"/>
      <c r="D1227" s="115">
        <f t="shared" si="127"/>
        <v>1207</v>
      </c>
      <c r="E1227" s="248" t="str">
        <f t="array" ref="E1227">IF($F1227&lt;&gt;"",INDEX(DropDownLists!$K$10:$K$2516,MATCH($F1227,DropDownLists!$L$10:$L$2516,0)),"")</f>
        <v/>
      </c>
      <c r="F1227" s="116"/>
      <c r="G1227" s="118"/>
      <c r="I1227" s="144"/>
      <c r="J1227" s="141"/>
      <c r="K1227" s="145"/>
      <c r="L1227" s="146"/>
      <c r="M1227" s="195" t="str">
        <f t="array" ref="M1227">IF($L1227&lt;&gt;"",INDEX(DropDownLists!$H$10:$H$2516,MATCH($L1227,DropDownLists!$I$10:$I$2516,0)),"")</f>
        <v/>
      </c>
      <c r="N1227" s="148"/>
      <c r="O1227" s="148"/>
      <c r="P1227" s="146"/>
      <c r="Q1227" s="148" t="s">
        <v>190</v>
      </c>
      <c r="R1227" s="119" t="str">
        <f t="array" ref="R1227">IF(ISNA(VLOOKUP($F1227, AdmittedwithRecentDischarge!$I$28:$I$1527,1,FALSE)),"",MAX(IF((AdmittedwithRecentDischarge!$I$28:$I$1527=$F1227)*(AdmittedwithRecentDischarge!$M$28:$M$1527&lt;=TransferLog!$J1227),AdmittedwithRecentDischarge!$M$28:$M$1527)))</f>
        <v/>
      </c>
      <c r="S1227" s="120" t="str">
        <f t="array" ref="S1227">IF(ISNA(INDEX(AdmittedwithRecentDischarge!$AH$28:$AH$1527,MATCH($F1227&amp;$R1227,AdmittedwithRecentDischarge!$I$28:$I$1527&amp;AdmittedwithRecentDischarge!$M$28:$M$1527,0))),"", IF($R1227&lt;&gt;"",INDEX(AdmittedwithRecentDischarge!$AH$28:$AH$1527,MATCH($F1227&amp;$R1227,AdmittedwithRecentDischarge!$I$28:$I$1527&amp;AdmittedwithRecentDischarge!$M$28:$M$1527,0)),""))</f>
        <v/>
      </c>
      <c r="T1227" s="190">
        <f t="array" ref="T1227">IF(ISNA(INDEX(AdmittedwithRecentDischarge!$I$28:$W$1527, (MATCH($F1227&amp;$R1227,AdmittedwithRecentDischarge!$I$28:$I$1527&amp;AdmittedwithRecentDischarge!$M$28:$M$1527,0)))),"",INDEX(AdmittedwithRecentDischarge!$I$28:$W$1527, (MATCH($F1227&amp;$R1227,AdmittedwithRecentDischarge!$I$28:$I$1527&amp;AdmittedwithRecentDischarge!$M$28:$M$1527,0)),9))</f>
        <v>0</v>
      </c>
      <c r="U1227" s="191">
        <f t="array" ref="U1227">IF(ISNA(INDEX(AdmittedwithRecentDischarge!$I$28:$W$1527, (MATCH($F1227&amp;$R1227,AdmittedwithRecentDischarge!$I$28:$I$1527&amp;AdmittedwithRecentDischarge!$M$28:$M$1527,0)))),"",INDEX(AdmittedwithRecentDischarge!$I$28:$W$1527, (MATCH($F1227&amp;$R1227,AdmittedwithRecentDischarge!$I$28:$I$1527&amp;AdmittedwithRecentDischarge!$M$28:$M$1527,0)),11))</f>
        <v>0</v>
      </c>
      <c r="V1227" s="191">
        <f t="array" ref="V1227">IF(ISNA(INDEX(AdmittedwithRecentDischarge!$I$28:$W$1527, (MATCH($F1227&amp;$R1227,AdmittedwithRecentDischarge!$I$28:$I$1527&amp;AdmittedwithRecentDischarge!$M$28:$M$1527,0)))),"",INDEX(AdmittedwithRecentDischarge!$I$28:$W$1527, (MATCH($F1227&amp;$R1227,AdmittedwithRecentDischarge!$I$28:$I$1527&amp;AdmittedwithRecentDischarge!$M$28:$M$1527,0)),15))</f>
        <v>0</v>
      </c>
      <c r="W1227" s="228" t="b">
        <f t="shared" si="122"/>
        <v>0</v>
      </c>
      <c r="X1227" s="224" t="str">
        <f t="array" ref="X1227">IF(ISNA(VLOOKUP($F1227, AdmittedwithRecentDischarge!$I$28:$I$1527,1,FALSE)),"",MAX(IF((AdmittedwithRecentDischarge!$I$28:$I$1527=$F1227)*(AdmittedwithRecentDischarge!$K$28:$K$1527&lt;=TransferLog!$J1227),AdmittedwithRecentDischarge!$K$28:$K$1527)))</f>
        <v/>
      </c>
      <c r="Y1227" s="224" t="b">
        <f t="shared" si="123"/>
        <v>0</v>
      </c>
      <c r="Z1227" s="208"/>
      <c r="AA1227" s="207" t="str">
        <f t="shared" si="120"/>
        <v/>
      </c>
      <c r="AB1227" s="212" t="b">
        <f t="shared" si="124"/>
        <v>0</v>
      </c>
      <c r="AC1227" s="213">
        <f t="shared" si="121"/>
        <v>0</v>
      </c>
      <c r="AD1227" s="298"/>
      <c r="AE1227" s="299"/>
      <c r="AF1227" s="21">
        <f t="shared" si="128"/>
        <v>0</v>
      </c>
    </row>
    <row r="1228" spans="1:32" s="21" customFormat="1" ht="16.5" customHeight="1">
      <c r="A1228" s="22"/>
      <c r="B1228" s="22"/>
      <c r="C1228" s="22"/>
      <c r="D1228" s="115">
        <f t="shared" si="127"/>
        <v>1208</v>
      </c>
      <c r="E1228" s="248" t="str">
        <f t="array" ref="E1228">IF($F1228&lt;&gt;"",INDEX(DropDownLists!$K$10:$K$2516,MATCH($F1228,DropDownLists!$L$10:$L$2516,0)),"")</f>
        <v/>
      </c>
      <c r="F1228" s="116"/>
      <c r="G1228" s="118"/>
      <c r="I1228" s="144"/>
      <c r="J1228" s="141"/>
      <c r="K1228" s="145"/>
      <c r="L1228" s="146"/>
      <c r="M1228" s="195" t="str">
        <f t="array" ref="M1228">IF($L1228&lt;&gt;"",INDEX(DropDownLists!$H$10:$H$2516,MATCH($L1228,DropDownLists!$I$10:$I$2516,0)),"")</f>
        <v/>
      </c>
      <c r="N1228" s="148"/>
      <c r="O1228" s="148"/>
      <c r="P1228" s="146"/>
      <c r="Q1228" s="148" t="s">
        <v>190</v>
      </c>
      <c r="R1228" s="119" t="str">
        <f t="array" ref="R1228">IF(ISNA(VLOOKUP($F1228, AdmittedwithRecentDischarge!$I$28:$I$1527,1,FALSE)),"",MAX(IF((AdmittedwithRecentDischarge!$I$28:$I$1527=$F1228)*(AdmittedwithRecentDischarge!$M$28:$M$1527&lt;=TransferLog!$J1228),AdmittedwithRecentDischarge!$M$28:$M$1527)))</f>
        <v/>
      </c>
      <c r="S1228" s="120" t="str">
        <f t="array" ref="S1228">IF(ISNA(INDEX(AdmittedwithRecentDischarge!$AH$28:$AH$1527,MATCH($F1228&amp;$R1228,AdmittedwithRecentDischarge!$I$28:$I$1527&amp;AdmittedwithRecentDischarge!$M$28:$M$1527,0))),"", IF($R1228&lt;&gt;"",INDEX(AdmittedwithRecentDischarge!$AH$28:$AH$1527,MATCH($F1228&amp;$R1228,AdmittedwithRecentDischarge!$I$28:$I$1527&amp;AdmittedwithRecentDischarge!$M$28:$M$1527,0)),""))</f>
        <v/>
      </c>
      <c r="T1228" s="190">
        <f t="array" ref="T1228">IF(ISNA(INDEX(AdmittedwithRecentDischarge!$I$28:$W$1527, (MATCH($F1228&amp;$R1228,AdmittedwithRecentDischarge!$I$28:$I$1527&amp;AdmittedwithRecentDischarge!$M$28:$M$1527,0)))),"",INDEX(AdmittedwithRecentDischarge!$I$28:$W$1527, (MATCH($F1228&amp;$R1228,AdmittedwithRecentDischarge!$I$28:$I$1527&amp;AdmittedwithRecentDischarge!$M$28:$M$1527,0)),9))</f>
        <v>0</v>
      </c>
      <c r="U1228" s="191">
        <f t="array" ref="U1228">IF(ISNA(INDEX(AdmittedwithRecentDischarge!$I$28:$W$1527, (MATCH($F1228&amp;$R1228,AdmittedwithRecentDischarge!$I$28:$I$1527&amp;AdmittedwithRecentDischarge!$M$28:$M$1527,0)))),"",INDEX(AdmittedwithRecentDischarge!$I$28:$W$1527, (MATCH($F1228&amp;$R1228,AdmittedwithRecentDischarge!$I$28:$I$1527&amp;AdmittedwithRecentDischarge!$M$28:$M$1527,0)),11))</f>
        <v>0</v>
      </c>
      <c r="V1228" s="191">
        <f t="array" ref="V1228">IF(ISNA(INDEX(AdmittedwithRecentDischarge!$I$28:$W$1527, (MATCH($F1228&amp;$R1228,AdmittedwithRecentDischarge!$I$28:$I$1527&amp;AdmittedwithRecentDischarge!$M$28:$M$1527,0)))),"",INDEX(AdmittedwithRecentDischarge!$I$28:$W$1527, (MATCH($F1228&amp;$R1228,AdmittedwithRecentDischarge!$I$28:$I$1527&amp;AdmittedwithRecentDischarge!$M$28:$M$1527,0)),15))</f>
        <v>0</v>
      </c>
      <c r="W1228" s="228" t="b">
        <f t="shared" si="122"/>
        <v>0</v>
      </c>
      <c r="X1228" s="224" t="str">
        <f t="array" ref="X1228">IF(ISNA(VLOOKUP($F1228, AdmittedwithRecentDischarge!$I$28:$I$1527,1,FALSE)),"",MAX(IF((AdmittedwithRecentDischarge!$I$28:$I$1527=$F1228)*(AdmittedwithRecentDischarge!$K$28:$K$1527&lt;=TransferLog!$J1228),AdmittedwithRecentDischarge!$K$28:$K$1527)))</f>
        <v/>
      </c>
      <c r="Y1228" s="224" t="b">
        <f t="shared" si="123"/>
        <v>0</v>
      </c>
      <c r="Z1228" s="208"/>
      <c r="AA1228" s="207" t="str">
        <f t="shared" si="120"/>
        <v/>
      </c>
      <c r="AB1228" s="212" t="b">
        <f t="shared" si="124"/>
        <v>0</v>
      </c>
      <c r="AC1228" s="213">
        <f t="shared" si="121"/>
        <v>0</v>
      </c>
      <c r="AD1228" s="298"/>
      <c r="AE1228" s="299"/>
      <c r="AF1228" s="21">
        <f t="shared" si="128"/>
        <v>0</v>
      </c>
    </row>
    <row r="1229" spans="1:32" s="21" customFormat="1" ht="16.5" customHeight="1">
      <c r="A1229" s="22"/>
      <c r="B1229" s="22"/>
      <c r="C1229" s="22"/>
      <c r="D1229" s="115">
        <f t="shared" si="127"/>
        <v>1209</v>
      </c>
      <c r="E1229" s="248" t="str">
        <f t="array" ref="E1229">IF($F1229&lt;&gt;"",INDEX(DropDownLists!$K$10:$K$2516,MATCH($F1229,DropDownLists!$L$10:$L$2516,0)),"")</f>
        <v/>
      </c>
      <c r="F1229" s="116"/>
      <c r="G1229" s="118"/>
      <c r="I1229" s="144"/>
      <c r="J1229" s="141"/>
      <c r="K1229" s="145"/>
      <c r="L1229" s="146"/>
      <c r="M1229" s="195" t="str">
        <f t="array" ref="M1229">IF($L1229&lt;&gt;"",INDEX(DropDownLists!$H$10:$H$2516,MATCH($L1229,DropDownLists!$I$10:$I$2516,0)),"")</f>
        <v/>
      </c>
      <c r="N1229" s="148"/>
      <c r="O1229" s="148"/>
      <c r="P1229" s="146"/>
      <c r="Q1229" s="148" t="s">
        <v>190</v>
      </c>
      <c r="R1229" s="119" t="str">
        <f t="array" ref="R1229">IF(ISNA(VLOOKUP($F1229, AdmittedwithRecentDischarge!$I$28:$I$1527,1,FALSE)),"",MAX(IF((AdmittedwithRecentDischarge!$I$28:$I$1527=$F1229)*(AdmittedwithRecentDischarge!$M$28:$M$1527&lt;=TransferLog!$J1229),AdmittedwithRecentDischarge!$M$28:$M$1527)))</f>
        <v/>
      </c>
      <c r="S1229" s="120" t="str">
        <f t="array" ref="S1229">IF(ISNA(INDEX(AdmittedwithRecentDischarge!$AH$28:$AH$1527,MATCH($F1229&amp;$R1229,AdmittedwithRecentDischarge!$I$28:$I$1527&amp;AdmittedwithRecentDischarge!$M$28:$M$1527,0))),"", IF($R1229&lt;&gt;"",INDEX(AdmittedwithRecentDischarge!$AH$28:$AH$1527,MATCH($F1229&amp;$R1229,AdmittedwithRecentDischarge!$I$28:$I$1527&amp;AdmittedwithRecentDischarge!$M$28:$M$1527,0)),""))</f>
        <v/>
      </c>
      <c r="T1229" s="190">
        <f t="array" ref="T1229">IF(ISNA(INDEX(AdmittedwithRecentDischarge!$I$28:$W$1527, (MATCH($F1229&amp;$R1229,AdmittedwithRecentDischarge!$I$28:$I$1527&amp;AdmittedwithRecentDischarge!$M$28:$M$1527,0)))),"",INDEX(AdmittedwithRecentDischarge!$I$28:$W$1527, (MATCH($F1229&amp;$R1229,AdmittedwithRecentDischarge!$I$28:$I$1527&amp;AdmittedwithRecentDischarge!$M$28:$M$1527,0)),9))</f>
        <v>0</v>
      </c>
      <c r="U1229" s="191">
        <f t="array" ref="U1229">IF(ISNA(INDEX(AdmittedwithRecentDischarge!$I$28:$W$1527, (MATCH($F1229&amp;$R1229,AdmittedwithRecentDischarge!$I$28:$I$1527&amp;AdmittedwithRecentDischarge!$M$28:$M$1527,0)))),"",INDEX(AdmittedwithRecentDischarge!$I$28:$W$1527, (MATCH($F1229&amp;$R1229,AdmittedwithRecentDischarge!$I$28:$I$1527&amp;AdmittedwithRecentDischarge!$M$28:$M$1527,0)),11))</f>
        <v>0</v>
      </c>
      <c r="V1229" s="191">
        <f t="array" ref="V1229">IF(ISNA(INDEX(AdmittedwithRecentDischarge!$I$28:$W$1527, (MATCH($F1229&amp;$R1229,AdmittedwithRecentDischarge!$I$28:$I$1527&amp;AdmittedwithRecentDischarge!$M$28:$M$1527,0)))),"",INDEX(AdmittedwithRecentDischarge!$I$28:$W$1527, (MATCH($F1229&amp;$R1229,AdmittedwithRecentDischarge!$I$28:$I$1527&amp;AdmittedwithRecentDischarge!$M$28:$M$1527,0)),15))</f>
        <v>0</v>
      </c>
      <c r="W1229" s="228" t="b">
        <f t="shared" si="122"/>
        <v>0</v>
      </c>
      <c r="X1229" s="224" t="str">
        <f t="array" ref="X1229">IF(ISNA(VLOOKUP($F1229, AdmittedwithRecentDischarge!$I$28:$I$1527,1,FALSE)),"",MAX(IF((AdmittedwithRecentDischarge!$I$28:$I$1527=$F1229)*(AdmittedwithRecentDischarge!$K$28:$K$1527&lt;=TransferLog!$J1229),AdmittedwithRecentDischarge!$K$28:$K$1527)))</f>
        <v/>
      </c>
      <c r="Y1229" s="224" t="b">
        <f t="shared" si="123"/>
        <v>0</v>
      </c>
      <c r="Z1229" s="208"/>
      <c r="AA1229" s="207" t="str">
        <f t="shared" si="120"/>
        <v/>
      </c>
      <c r="AB1229" s="212" t="b">
        <f t="shared" si="124"/>
        <v>0</v>
      </c>
      <c r="AC1229" s="213">
        <f t="shared" si="121"/>
        <v>0</v>
      </c>
      <c r="AD1229" s="298"/>
      <c r="AE1229" s="299"/>
      <c r="AF1229" s="21">
        <f t="shared" si="128"/>
        <v>0</v>
      </c>
    </row>
    <row r="1230" spans="1:32" s="21" customFormat="1" ht="16.5" customHeight="1">
      <c r="A1230" s="22"/>
      <c r="B1230" s="22"/>
      <c r="C1230" s="22"/>
      <c r="D1230" s="115">
        <f t="shared" si="127"/>
        <v>1210</v>
      </c>
      <c r="E1230" s="248" t="str">
        <f t="array" ref="E1230">IF($F1230&lt;&gt;"",INDEX(DropDownLists!$K$10:$K$2516,MATCH($F1230,DropDownLists!$L$10:$L$2516,0)),"")</f>
        <v/>
      </c>
      <c r="F1230" s="116"/>
      <c r="G1230" s="118"/>
      <c r="I1230" s="144"/>
      <c r="J1230" s="141"/>
      <c r="K1230" s="145"/>
      <c r="L1230" s="146"/>
      <c r="M1230" s="195" t="str">
        <f t="array" ref="M1230">IF($L1230&lt;&gt;"",INDEX(DropDownLists!$H$10:$H$2516,MATCH($L1230,DropDownLists!$I$10:$I$2516,0)),"")</f>
        <v/>
      </c>
      <c r="N1230" s="148"/>
      <c r="O1230" s="148"/>
      <c r="P1230" s="146"/>
      <c r="Q1230" s="148" t="s">
        <v>190</v>
      </c>
      <c r="R1230" s="119" t="str">
        <f t="array" ref="R1230">IF(ISNA(VLOOKUP($F1230, AdmittedwithRecentDischarge!$I$28:$I$1527,1,FALSE)),"",MAX(IF((AdmittedwithRecentDischarge!$I$28:$I$1527=$F1230)*(AdmittedwithRecentDischarge!$M$28:$M$1527&lt;=TransferLog!$J1230),AdmittedwithRecentDischarge!$M$28:$M$1527)))</f>
        <v/>
      </c>
      <c r="S1230" s="120" t="str">
        <f t="array" ref="S1230">IF(ISNA(INDEX(AdmittedwithRecentDischarge!$AH$28:$AH$1527,MATCH($F1230&amp;$R1230,AdmittedwithRecentDischarge!$I$28:$I$1527&amp;AdmittedwithRecentDischarge!$M$28:$M$1527,0))),"", IF($R1230&lt;&gt;"",INDEX(AdmittedwithRecentDischarge!$AH$28:$AH$1527,MATCH($F1230&amp;$R1230,AdmittedwithRecentDischarge!$I$28:$I$1527&amp;AdmittedwithRecentDischarge!$M$28:$M$1527,0)),""))</f>
        <v/>
      </c>
      <c r="T1230" s="190">
        <f t="array" ref="T1230">IF(ISNA(INDEX(AdmittedwithRecentDischarge!$I$28:$W$1527, (MATCH($F1230&amp;$R1230,AdmittedwithRecentDischarge!$I$28:$I$1527&amp;AdmittedwithRecentDischarge!$M$28:$M$1527,0)))),"",INDEX(AdmittedwithRecentDischarge!$I$28:$W$1527, (MATCH($F1230&amp;$R1230,AdmittedwithRecentDischarge!$I$28:$I$1527&amp;AdmittedwithRecentDischarge!$M$28:$M$1527,0)),9))</f>
        <v>0</v>
      </c>
      <c r="U1230" s="191">
        <f t="array" ref="U1230">IF(ISNA(INDEX(AdmittedwithRecentDischarge!$I$28:$W$1527, (MATCH($F1230&amp;$R1230,AdmittedwithRecentDischarge!$I$28:$I$1527&amp;AdmittedwithRecentDischarge!$M$28:$M$1527,0)))),"",INDEX(AdmittedwithRecentDischarge!$I$28:$W$1527, (MATCH($F1230&amp;$R1230,AdmittedwithRecentDischarge!$I$28:$I$1527&amp;AdmittedwithRecentDischarge!$M$28:$M$1527,0)),11))</f>
        <v>0</v>
      </c>
      <c r="V1230" s="191">
        <f t="array" ref="V1230">IF(ISNA(INDEX(AdmittedwithRecentDischarge!$I$28:$W$1527, (MATCH($F1230&amp;$R1230,AdmittedwithRecentDischarge!$I$28:$I$1527&amp;AdmittedwithRecentDischarge!$M$28:$M$1527,0)))),"",INDEX(AdmittedwithRecentDischarge!$I$28:$W$1527, (MATCH($F1230&amp;$R1230,AdmittedwithRecentDischarge!$I$28:$I$1527&amp;AdmittedwithRecentDischarge!$M$28:$M$1527,0)),15))</f>
        <v>0</v>
      </c>
      <c r="W1230" s="228" t="b">
        <f t="shared" si="122"/>
        <v>0</v>
      </c>
      <c r="X1230" s="224" t="str">
        <f t="array" ref="X1230">IF(ISNA(VLOOKUP($F1230, AdmittedwithRecentDischarge!$I$28:$I$1527,1,FALSE)),"",MAX(IF((AdmittedwithRecentDischarge!$I$28:$I$1527=$F1230)*(AdmittedwithRecentDischarge!$K$28:$K$1527&lt;=TransferLog!$J1230),AdmittedwithRecentDischarge!$K$28:$K$1527)))</f>
        <v/>
      </c>
      <c r="Y1230" s="224" t="b">
        <f t="shared" si="123"/>
        <v>0</v>
      </c>
      <c r="Z1230" s="208"/>
      <c r="AA1230" s="207" t="str">
        <f t="shared" si="120"/>
        <v/>
      </c>
      <c r="AB1230" s="212" t="b">
        <f t="shared" si="124"/>
        <v>0</v>
      </c>
      <c r="AC1230" s="213">
        <f t="shared" si="121"/>
        <v>0</v>
      </c>
      <c r="AD1230" s="298"/>
      <c r="AE1230" s="299"/>
      <c r="AF1230" s="21">
        <f t="shared" si="128"/>
        <v>0</v>
      </c>
    </row>
    <row r="1231" spans="1:32" s="21" customFormat="1" ht="16.5" customHeight="1">
      <c r="A1231" s="22"/>
      <c r="B1231" s="22"/>
      <c r="C1231" s="22"/>
      <c r="D1231" s="115">
        <f t="shared" si="127"/>
        <v>1211</v>
      </c>
      <c r="E1231" s="248" t="str">
        <f t="array" ref="E1231">IF($F1231&lt;&gt;"",INDEX(DropDownLists!$K$10:$K$2516,MATCH($F1231,DropDownLists!$L$10:$L$2516,0)),"")</f>
        <v/>
      </c>
      <c r="F1231" s="116"/>
      <c r="G1231" s="118"/>
      <c r="I1231" s="144"/>
      <c r="J1231" s="141"/>
      <c r="K1231" s="145"/>
      <c r="L1231" s="146"/>
      <c r="M1231" s="195" t="str">
        <f t="array" ref="M1231">IF($L1231&lt;&gt;"",INDEX(DropDownLists!$H$10:$H$2516,MATCH($L1231,DropDownLists!$I$10:$I$2516,0)),"")</f>
        <v/>
      </c>
      <c r="N1231" s="148"/>
      <c r="O1231" s="148"/>
      <c r="P1231" s="146"/>
      <c r="Q1231" s="148" t="s">
        <v>190</v>
      </c>
      <c r="R1231" s="119" t="str">
        <f t="array" ref="R1231">IF(ISNA(VLOOKUP($F1231, AdmittedwithRecentDischarge!$I$28:$I$1527,1,FALSE)),"",MAX(IF((AdmittedwithRecentDischarge!$I$28:$I$1527=$F1231)*(AdmittedwithRecentDischarge!$M$28:$M$1527&lt;=TransferLog!$J1231),AdmittedwithRecentDischarge!$M$28:$M$1527)))</f>
        <v/>
      </c>
      <c r="S1231" s="120" t="str">
        <f t="array" ref="S1231">IF(ISNA(INDEX(AdmittedwithRecentDischarge!$AH$28:$AH$1527,MATCH($F1231&amp;$R1231,AdmittedwithRecentDischarge!$I$28:$I$1527&amp;AdmittedwithRecentDischarge!$M$28:$M$1527,0))),"", IF($R1231&lt;&gt;"",INDEX(AdmittedwithRecentDischarge!$AH$28:$AH$1527,MATCH($F1231&amp;$R1231,AdmittedwithRecentDischarge!$I$28:$I$1527&amp;AdmittedwithRecentDischarge!$M$28:$M$1527,0)),""))</f>
        <v/>
      </c>
      <c r="T1231" s="190">
        <f t="array" ref="T1231">IF(ISNA(INDEX(AdmittedwithRecentDischarge!$I$28:$W$1527, (MATCH($F1231&amp;$R1231,AdmittedwithRecentDischarge!$I$28:$I$1527&amp;AdmittedwithRecentDischarge!$M$28:$M$1527,0)))),"",INDEX(AdmittedwithRecentDischarge!$I$28:$W$1527, (MATCH($F1231&amp;$R1231,AdmittedwithRecentDischarge!$I$28:$I$1527&amp;AdmittedwithRecentDischarge!$M$28:$M$1527,0)),9))</f>
        <v>0</v>
      </c>
      <c r="U1231" s="191">
        <f t="array" ref="U1231">IF(ISNA(INDEX(AdmittedwithRecentDischarge!$I$28:$W$1527, (MATCH($F1231&amp;$R1231,AdmittedwithRecentDischarge!$I$28:$I$1527&amp;AdmittedwithRecentDischarge!$M$28:$M$1527,0)))),"",INDEX(AdmittedwithRecentDischarge!$I$28:$W$1527, (MATCH($F1231&amp;$R1231,AdmittedwithRecentDischarge!$I$28:$I$1527&amp;AdmittedwithRecentDischarge!$M$28:$M$1527,0)),11))</f>
        <v>0</v>
      </c>
      <c r="V1231" s="191">
        <f t="array" ref="V1231">IF(ISNA(INDEX(AdmittedwithRecentDischarge!$I$28:$W$1527, (MATCH($F1231&amp;$R1231,AdmittedwithRecentDischarge!$I$28:$I$1527&amp;AdmittedwithRecentDischarge!$M$28:$M$1527,0)))),"",INDEX(AdmittedwithRecentDischarge!$I$28:$W$1527, (MATCH($F1231&amp;$R1231,AdmittedwithRecentDischarge!$I$28:$I$1527&amp;AdmittedwithRecentDischarge!$M$28:$M$1527,0)),15))</f>
        <v>0</v>
      </c>
      <c r="W1231" s="228" t="b">
        <f t="shared" si="122"/>
        <v>0</v>
      </c>
      <c r="X1231" s="224" t="str">
        <f t="array" ref="X1231">IF(ISNA(VLOOKUP($F1231, AdmittedwithRecentDischarge!$I$28:$I$1527,1,FALSE)),"",MAX(IF((AdmittedwithRecentDischarge!$I$28:$I$1527=$F1231)*(AdmittedwithRecentDischarge!$K$28:$K$1527&lt;=TransferLog!$J1231),AdmittedwithRecentDischarge!$K$28:$K$1527)))</f>
        <v/>
      </c>
      <c r="Y1231" s="224" t="b">
        <f t="shared" si="123"/>
        <v>0</v>
      </c>
      <c r="Z1231" s="208"/>
      <c r="AA1231" s="207" t="str">
        <f t="shared" si="120"/>
        <v/>
      </c>
      <c r="AB1231" s="212" t="b">
        <f t="shared" si="124"/>
        <v>0</v>
      </c>
      <c r="AC1231" s="213">
        <f t="shared" si="121"/>
        <v>0</v>
      </c>
      <c r="AD1231" s="298"/>
      <c r="AE1231" s="299"/>
      <c r="AF1231" s="21">
        <f t="shared" si="128"/>
        <v>0</v>
      </c>
    </row>
    <row r="1232" spans="1:32" s="21" customFormat="1" ht="16.5" customHeight="1">
      <c r="A1232" s="22"/>
      <c r="B1232" s="22"/>
      <c r="C1232" s="22"/>
      <c r="D1232" s="115">
        <f t="shared" si="127"/>
        <v>1212</v>
      </c>
      <c r="E1232" s="248" t="str">
        <f t="array" ref="E1232">IF($F1232&lt;&gt;"",INDEX(DropDownLists!$K$10:$K$2516,MATCH($F1232,DropDownLists!$L$10:$L$2516,0)),"")</f>
        <v/>
      </c>
      <c r="F1232" s="116"/>
      <c r="G1232" s="118"/>
      <c r="I1232" s="144"/>
      <c r="J1232" s="141"/>
      <c r="K1232" s="145"/>
      <c r="L1232" s="146"/>
      <c r="M1232" s="195" t="str">
        <f t="array" ref="M1232">IF($L1232&lt;&gt;"",INDEX(DropDownLists!$H$10:$H$2516,MATCH($L1232,DropDownLists!$I$10:$I$2516,0)),"")</f>
        <v/>
      </c>
      <c r="N1232" s="148"/>
      <c r="O1232" s="148"/>
      <c r="P1232" s="146"/>
      <c r="Q1232" s="148" t="s">
        <v>190</v>
      </c>
      <c r="R1232" s="119" t="str">
        <f t="array" ref="R1232">IF(ISNA(VLOOKUP($F1232, AdmittedwithRecentDischarge!$I$28:$I$1527,1,FALSE)),"",MAX(IF((AdmittedwithRecentDischarge!$I$28:$I$1527=$F1232)*(AdmittedwithRecentDischarge!$M$28:$M$1527&lt;=TransferLog!$J1232),AdmittedwithRecentDischarge!$M$28:$M$1527)))</f>
        <v/>
      </c>
      <c r="S1232" s="120" t="str">
        <f t="array" ref="S1232">IF(ISNA(INDEX(AdmittedwithRecentDischarge!$AH$28:$AH$1527,MATCH($F1232&amp;$R1232,AdmittedwithRecentDischarge!$I$28:$I$1527&amp;AdmittedwithRecentDischarge!$M$28:$M$1527,0))),"", IF($R1232&lt;&gt;"",INDEX(AdmittedwithRecentDischarge!$AH$28:$AH$1527,MATCH($F1232&amp;$R1232,AdmittedwithRecentDischarge!$I$28:$I$1527&amp;AdmittedwithRecentDischarge!$M$28:$M$1527,0)),""))</f>
        <v/>
      </c>
      <c r="T1232" s="190">
        <f t="array" ref="T1232">IF(ISNA(INDEX(AdmittedwithRecentDischarge!$I$28:$W$1527, (MATCH($F1232&amp;$R1232,AdmittedwithRecentDischarge!$I$28:$I$1527&amp;AdmittedwithRecentDischarge!$M$28:$M$1527,0)))),"",INDEX(AdmittedwithRecentDischarge!$I$28:$W$1527, (MATCH($F1232&amp;$R1232,AdmittedwithRecentDischarge!$I$28:$I$1527&amp;AdmittedwithRecentDischarge!$M$28:$M$1527,0)),9))</f>
        <v>0</v>
      </c>
      <c r="U1232" s="191">
        <f t="array" ref="U1232">IF(ISNA(INDEX(AdmittedwithRecentDischarge!$I$28:$W$1527, (MATCH($F1232&amp;$R1232,AdmittedwithRecentDischarge!$I$28:$I$1527&amp;AdmittedwithRecentDischarge!$M$28:$M$1527,0)))),"",INDEX(AdmittedwithRecentDischarge!$I$28:$W$1527, (MATCH($F1232&amp;$R1232,AdmittedwithRecentDischarge!$I$28:$I$1527&amp;AdmittedwithRecentDischarge!$M$28:$M$1527,0)),11))</f>
        <v>0</v>
      </c>
      <c r="V1232" s="191">
        <f t="array" ref="V1232">IF(ISNA(INDEX(AdmittedwithRecentDischarge!$I$28:$W$1527, (MATCH($F1232&amp;$R1232,AdmittedwithRecentDischarge!$I$28:$I$1527&amp;AdmittedwithRecentDischarge!$M$28:$M$1527,0)))),"",INDEX(AdmittedwithRecentDischarge!$I$28:$W$1527, (MATCH($F1232&amp;$R1232,AdmittedwithRecentDischarge!$I$28:$I$1527&amp;AdmittedwithRecentDischarge!$M$28:$M$1527,0)),15))</f>
        <v>0</v>
      </c>
      <c r="W1232" s="228" t="b">
        <f t="shared" si="122"/>
        <v>0</v>
      </c>
      <c r="X1232" s="224" t="str">
        <f t="array" ref="X1232">IF(ISNA(VLOOKUP($F1232, AdmittedwithRecentDischarge!$I$28:$I$1527,1,FALSE)),"",MAX(IF((AdmittedwithRecentDischarge!$I$28:$I$1527=$F1232)*(AdmittedwithRecentDischarge!$K$28:$K$1527&lt;=TransferLog!$J1232),AdmittedwithRecentDischarge!$K$28:$K$1527)))</f>
        <v/>
      </c>
      <c r="Y1232" s="224" t="b">
        <f t="shared" si="123"/>
        <v>0</v>
      </c>
      <c r="Z1232" s="208"/>
      <c r="AA1232" s="207" t="str">
        <f t="shared" si="120"/>
        <v/>
      </c>
      <c r="AB1232" s="212" t="b">
        <f t="shared" si="124"/>
        <v>0</v>
      </c>
      <c r="AC1232" s="213">
        <f t="shared" si="121"/>
        <v>0</v>
      </c>
      <c r="AD1232" s="298"/>
      <c r="AE1232" s="299"/>
      <c r="AF1232" s="21">
        <f t="shared" si="128"/>
        <v>0</v>
      </c>
    </row>
    <row r="1233" spans="1:32" s="21" customFormat="1" ht="16.5" customHeight="1">
      <c r="A1233" s="22"/>
      <c r="B1233" s="22"/>
      <c r="C1233" s="22"/>
      <c r="D1233" s="115">
        <f t="shared" si="127"/>
        <v>1213</v>
      </c>
      <c r="E1233" s="248" t="str">
        <f t="array" ref="E1233">IF($F1233&lt;&gt;"",INDEX(DropDownLists!$K$10:$K$2516,MATCH($F1233,DropDownLists!$L$10:$L$2516,0)),"")</f>
        <v/>
      </c>
      <c r="F1233" s="116"/>
      <c r="G1233" s="118"/>
      <c r="I1233" s="144"/>
      <c r="J1233" s="141"/>
      <c r="K1233" s="145"/>
      <c r="L1233" s="146"/>
      <c r="M1233" s="195" t="str">
        <f t="array" ref="M1233">IF($L1233&lt;&gt;"",INDEX(DropDownLists!$H$10:$H$2516,MATCH($L1233,DropDownLists!$I$10:$I$2516,0)),"")</f>
        <v/>
      </c>
      <c r="N1233" s="148"/>
      <c r="O1233" s="148"/>
      <c r="P1233" s="146"/>
      <c r="Q1233" s="148" t="s">
        <v>190</v>
      </c>
      <c r="R1233" s="119" t="str">
        <f t="array" ref="R1233">IF(ISNA(VLOOKUP($F1233, AdmittedwithRecentDischarge!$I$28:$I$1527,1,FALSE)),"",MAX(IF((AdmittedwithRecentDischarge!$I$28:$I$1527=$F1233)*(AdmittedwithRecentDischarge!$M$28:$M$1527&lt;=TransferLog!$J1233),AdmittedwithRecentDischarge!$M$28:$M$1527)))</f>
        <v/>
      </c>
      <c r="S1233" s="120" t="str">
        <f t="array" ref="S1233">IF(ISNA(INDEX(AdmittedwithRecentDischarge!$AH$28:$AH$1527,MATCH($F1233&amp;$R1233,AdmittedwithRecentDischarge!$I$28:$I$1527&amp;AdmittedwithRecentDischarge!$M$28:$M$1527,0))),"", IF($R1233&lt;&gt;"",INDEX(AdmittedwithRecentDischarge!$AH$28:$AH$1527,MATCH($F1233&amp;$R1233,AdmittedwithRecentDischarge!$I$28:$I$1527&amp;AdmittedwithRecentDischarge!$M$28:$M$1527,0)),""))</f>
        <v/>
      </c>
      <c r="T1233" s="190">
        <f t="array" ref="T1233">IF(ISNA(INDEX(AdmittedwithRecentDischarge!$I$28:$W$1527, (MATCH($F1233&amp;$R1233,AdmittedwithRecentDischarge!$I$28:$I$1527&amp;AdmittedwithRecentDischarge!$M$28:$M$1527,0)))),"",INDEX(AdmittedwithRecentDischarge!$I$28:$W$1527, (MATCH($F1233&amp;$R1233,AdmittedwithRecentDischarge!$I$28:$I$1527&amp;AdmittedwithRecentDischarge!$M$28:$M$1527,0)),9))</f>
        <v>0</v>
      </c>
      <c r="U1233" s="191">
        <f t="array" ref="U1233">IF(ISNA(INDEX(AdmittedwithRecentDischarge!$I$28:$W$1527, (MATCH($F1233&amp;$R1233,AdmittedwithRecentDischarge!$I$28:$I$1527&amp;AdmittedwithRecentDischarge!$M$28:$M$1527,0)))),"",INDEX(AdmittedwithRecentDischarge!$I$28:$W$1527, (MATCH($F1233&amp;$R1233,AdmittedwithRecentDischarge!$I$28:$I$1527&amp;AdmittedwithRecentDischarge!$M$28:$M$1527,0)),11))</f>
        <v>0</v>
      </c>
      <c r="V1233" s="191">
        <f t="array" ref="V1233">IF(ISNA(INDEX(AdmittedwithRecentDischarge!$I$28:$W$1527, (MATCH($F1233&amp;$R1233,AdmittedwithRecentDischarge!$I$28:$I$1527&amp;AdmittedwithRecentDischarge!$M$28:$M$1527,0)))),"",INDEX(AdmittedwithRecentDischarge!$I$28:$W$1527, (MATCH($F1233&amp;$R1233,AdmittedwithRecentDischarge!$I$28:$I$1527&amp;AdmittedwithRecentDischarge!$M$28:$M$1527,0)),15))</f>
        <v>0</v>
      </c>
      <c r="W1233" s="228" t="b">
        <f t="shared" si="122"/>
        <v>0</v>
      </c>
      <c r="X1233" s="224" t="str">
        <f t="array" ref="X1233">IF(ISNA(VLOOKUP($F1233, AdmittedwithRecentDischarge!$I$28:$I$1527,1,FALSE)),"",MAX(IF((AdmittedwithRecentDischarge!$I$28:$I$1527=$F1233)*(AdmittedwithRecentDischarge!$K$28:$K$1527&lt;=TransferLog!$J1233),AdmittedwithRecentDischarge!$K$28:$K$1527)))</f>
        <v/>
      </c>
      <c r="Y1233" s="224" t="b">
        <f t="shared" si="123"/>
        <v>0</v>
      </c>
      <c r="Z1233" s="208"/>
      <c r="AA1233" s="207" t="str">
        <f t="shared" si="120"/>
        <v/>
      </c>
      <c r="AB1233" s="212" t="b">
        <f t="shared" si="124"/>
        <v>0</v>
      </c>
      <c r="AC1233" s="213">
        <f t="shared" si="121"/>
        <v>0</v>
      </c>
      <c r="AD1233" s="298"/>
      <c r="AE1233" s="299"/>
      <c r="AF1233" s="21">
        <f t="shared" si="128"/>
        <v>0</v>
      </c>
    </row>
    <row r="1234" spans="1:32" s="21" customFormat="1" ht="16.5" customHeight="1">
      <c r="A1234" s="22"/>
      <c r="B1234" s="22"/>
      <c r="C1234" s="22"/>
      <c r="D1234" s="115">
        <f t="shared" si="127"/>
        <v>1214</v>
      </c>
      <c r="E1234" s="248" t="str">
        <f t="array" ref="E1234">IF($F1234&lt;&gt;"",INDEX(DropDownLists!$K$10:$K$2516,MATCH($F1234,DropDownLists!$L$10:$L$2516,0)),"")</f>
        <v/>
      </c>
      <c r="F1234" s="116"/>
      <c r="G1234" s="118"/>
      <c r="I1234" s="144"/>
      <c r="J1234" s="141"/>
      <c r="K1234" s="145"/>
      <c r="L1234" s="146"/>
      <c r="M1234" s="195" t="str">
        <f t="array" ref="M1234">IF($L1234&lt;&gt;"",INDEX(DropDownLists!$H$10:$H$2516,MATCH($L1234,DropDownLists!$I$10:$I$2516,0)),"")</f>
        <v/>
      </c>
      <c r="N1234" s="148"/>
      <c r="O1234" s="148"/>
      <c r="P1234" s="146"/>
      <c r="Q1234" s="148" t="s">
        <v>190</v>
      </c>
      <c r="R1234" s="119" t="str">
        <f t="array" ref="R1234">IF(ISNA(VLOOKUP($F1234, AdmittedwithRecentDischarge!$I$28:$I$1527,1,FALSE)),"",MAX(IF((AdmittedwithRecentDischarge!$I$28:$I$1527=$F1234)*(AdmittedwithRecentDischarge!$M$28:$M$1527&lt;=TransferLog!$J1234),AdmittedwithRecentDischarge!$M$28:$M$1527)))</f>
        <v/>
      </c>
      <c r="S1234" s="120" t="str">
        <f t="array" ref="S1234">IF(ISNA(INDEX(AdmittedwithRecentDischarge!$AH$28:$AH$1527,MATCH($F1234&amp;$R1234,AdmittedwithRecentDischarge!$I$28:$I$1527&amp;AdmittedwithRecentDischarge!$M$28:$M$1527,0))),"", IF($R1234&lt;&gt;"",INDEX(AdmittedwithRecentDischarge!$AH$28:$AH$1527,MATCH($F1234&amp;$R1234,AdmittedwithRecentDischarge!$I$28:$I$1527&amp;AdmittedwithRecentDischarge!$M$28:$M$1527,0)),""))</f>
        <v/>
      </c>
      <c r="T1234" s="190">
        <f t="array" ref="T1234">IF(ISNA(INDEX(AdmittedwithRecentDischarge!$I$28:$W$1527, (MATCH($F1234&amp;$R1234,AdmittedwithRecentDischarge!$I$28:$I$1527&amp;AdmittedwithRecentDischarge!$M$28:$M$1527,0)))),"",INDEX(AdmittedwithRecentDischarge!$I$28:$W$1527, (MATCH($F1234&amp;$R1234,AdmittedwithRecentDischarge!$I$28:$I$1527&amp;AdmittedwithRecentDischarge!$M$28:$M$1527,0)),9))</f>
        <v>0</v>
      </c>
      <c r="U1234" s="191">
        <f t="array" ref="U1234">IF(ISNA(INDEX(AdmittedwithRecentDischarge!$I$28:$W$1527, (MATCH($F1234&amp;$R1234,AdmittedwithRecentDischarge!$I$28:$I$1527&amp;AdmittedwithRecentDischarge!$M$28:$M$1527,0)))),"",INDEX(AdmittedwithRecentDischarge!$I$28:$W$1527, (MATCH($F1234&amp;$R1234,AdmittedwithRecentDischarge!$I$28:$I$1527&amp;AdmittedwithRecentDischarge!$M$28:$M$1527,0)),11))</f>
        <v>0</v>
      </c>
      <c r="V1234" s="191">
        <f t="array" ref="V1234">IF(ISNA(INDEX(AdmittedwithRecentDischarge!$I$28:$W$1527, (MATCH($F1234&amp;$R1234,AdmittedwithRecentDischarge!$I$28:$I$1527&amp;AdmittedwithRecentDischarge!$M$28:$M$1527,0)))),"",INDEX(AdmittedwithRecentDischarge!$I$28:$W$1527, (MATCH($F1234&amp;$R1234,AdmittedwithRecentDischarge!$I$28:$I$1527&amp;AdmittedwithRecentDischarge!$M$28:$M$1527,0)),15))</f>
        <v>0</v>
      </c>
      <c r="W1234" s="228" t="b">
        <f t="shared" si="122"/>
        <v>0</v>
      </c>
      <c r="X1234" s="224" t="str">
        <f t="array" ref="X1234">IF(ISNA(VLOOKUP($F1234, AdmittedwithRecentDischarge!$I$28:$I$1527,1,FALSE)),"",MAX(IF((AdmittedwithRecentDischarge!$I$28:$I$1527=$F1234)*(AdmittedwithRecentDischarge!$K$28:$K$1527&lt;=TransferLog!$J1234),AdmittedwithRecentDischarge!$K$28:$K$1527)))</f>
        <v/>
      </c>
      <c r="Y1234" s="224" t="b">
        <f t="shared" si="123"/>
        <v>0</v>
      </c>
      <c r="Z1234" s="208"/>
      <c r="AA1234" s="207" t="str">
        <f t="shared" si="120"/>
        <v/>
      </c>
      <c r="AB1234" s="212" t="b">
        <f t="shared" si="124"/>
        <v>0</v>
      </c>
      <c r="AC1234" s="213">
        <f t="shared" si="121"/>
        <v>0</v>
      </c>
      <c r="AD1234" s="298"/>
      <c r="AE1234" s="299"/>
      <c r="AF1234" s="21">
        <f t="shared" si="128"/>
        <v>0</v>
      </c>
    </row>
    <row r="1235" spans="1:32" s="21" customFormat="1" ht="16.5" customHeight="1">
      <c r="A1235" s="22"/>
      <c r="B1235" s="22"/>
      <c r="C1235" s="22"/>
      <c r="D1235" s="115">
        <f t="shared" si="127"/>
        <v>1215</v>
      </c>
      <c r="E1235" s="248" t="str">
        <f t="array" ref="E1235">IF($F1235&lt;&gt;"",INDEX(DropDownLists!$K$10:$K$2516,MATCH($F1235,DropDownLists!$L$10:$L$2516,0)),"")</f>
        <v/>
      </c>
      <c r="F1235" s="116"/>
      <c r="G1235" s="118"/>
      <c r="I1235" s="144"/>
      <c r="J1235" s="141"/>
      <c r="K1235" s="145"/>
      <c r="L1235" s="146"/>
      <c r="M1235" s="195" t="str">
        <f t="array" ref="M1235">IF($L1235&lt;&gt;"",INDEX(DropDownLists!$H$10:$H$2516,MATCH($L1235,DropDownLists!$I$10:$I$2516,0)),"")</f>
        <v/>
      </c>
      <c r="N1235" s="148"/>
      <c r="O1235" s="148"/>
      <c r="P1235" s="146"/>
      <c r="Q1235" s="148" t="s">
        <v>190</v>
      </c>
      <c r="R1235" s="119" t="str">
        <f t="array" ref="R1235">IF(ISNA(VLOOKUP($F1235, AdmittedwithRecentDischarge!$I$28:$I$1527,1,FALSE)),"",MAX(IF((AdmittedwithRecentDischarge!$I$28:$I$1527=$F1235)*(AdmittedwithRecentDischarge!$M$28:$M$1527&lt;=TransferLog!$J1235),AdmittedwithRecentDischarge!$M$28:$M$1527)))</f>
        <v/>
      </c>
      <c r="S1235" s="120" t="str">
        <f t="array" ref="S1235">IF(ISNA(INDEX(AdmittedwithRecentDischarge!$AH$28:$AH$1527,MATCH($F1235&amp;$R1235,AdmittedwithRecentDischarge!$I$28:$I$1527&amp;AdmittedwithRecentDischarge!$M$28:$M$1527,0))),"", IF($R1235&lt;&gt;"",INDEX(AdmittedwithRecentDischarge!$AH$28:$AH$1527,MATCH($F1235&amp;$R1235,AdmittedwithRecentDischarge!$I$28:$I$1527&amp;AdmittedwithRecentDischarge!$M$28:$M$1527,0)),""))</f>
        <v/>
      </c>
      <c r="T1235" s="190">
        <f t="array" ref="T1235">IF(ISNA(INDEX(AdmittedwithRecentDischarge!$I$28:$W$1527, (MATCH($F1235&amp;$R1235,AdmittedwithRecentDischarge!$I$28:$I$1527&amp;AdmittedwithRecentDischarge!$M$28:$M$1527,0)))),"",INDEX(AdmittedwithRecentDischarge!$I$28:$W$1527, (MATCH($F1235&amp;$R1235,AdmittedwithRecentDischarge!$I$28:$I$1527&amp;AdmittedwithRecentDischarge!$M$28:$M$1527,0)),9))</f>
        <v>0</v>
      </c>
      <c r="U1235" s="191">
        <f t="array" ref="U1235">IF(ISNA(INDEX(AdmittedwithRecentDischarge!$I$28:$W$1527, (MATCH($F1235&amp;$R1235,AdmittedwithRecentDischarge!$I$28:$I$1527&amp;AdmittedwithRecentDischarge!$M$28:$M$1527,0)))),"",INDEX(AdmittedwithRecentDischarge!$I$28:$W$1527, (MATCH($F1235&amp;$R1235,AdmittedwithRecentDischarge!$I$28:$I$1527&amp;AdmittedwithRecentDischarge!$M$28:$M$1527,0)),11))</f>
        <v>0</v>
      </c>
      <c r="V1235" s="191">
        <f t="array" ref="V1235">IF(ISNA(INDEX(AdmittedwithRecentDischarge!$I$28:$W$1527, (MATCH($F1235&amp;$R1235,AdmittedwithRecentDischarge!$I$28:$I$1527&amp;AdmittedwithRecentDischarge!$M$28:$M$1527,0)))),"",INDEX(AdmittedwithRecentDischarge!$I$28:$W$1527, (MATCH($F1235&amp;$R1235,AdmittedwithRecentDischarge!$I$28:$I$1527&amp;AdmittedwithRecentDischarge!$M$28:$M$1527,0)),15))</f>
        <v>0</v>
      </c>
      <c r="W1235" s="228" t="b">
        <f t="shared" si="122"/>
        <v>0</v>
      </c>
      <c r="X1235" s="224" t="str">
        <f t="array" ref="X1235">IF(ISNA(VLOOKUP($F1235, AdmittedwithRecentDischarge!$I$28:$I$1527,1,FALSE)),"",MAX(IF((AdmittedwithRecentDischarge!$I$28:$I$1527=$F1235)*(AdmittedwithRecentDischarge!$K$28:$K$1527&lt;=TransferLog!$J1235),AdmittedwithRecentDischarge!$K$28:$K$1527)))</f>
        <v/>
      </c>
      <c r="Y1235" s="224" t="b">
        <f t="shared" si="123"/>
        <v>0</v>
      </c>
      <c r="Z1235" s="208"/>
      <c r="AA1235" s="207" t="str">
        <f t="shared" si="120"/>
        <v/>
      </c>
      <c r="AB1235" s="212" t="b">
        <f t="shared" si="124"/>
        <v>0</v>
      </c>
      <c r="AC1235" s="213">
        <f t="shared" si="121"/>
        <v>0</v>
      </c>
      <c r="AD1235" s="298"/>
      <c r="AE1235" s="299"/>
      <c r="AF1235" s="21">
        <f t="shared" si="128"/>
        <v>0</v>
      </c>
    </row>
    <row r="1236" spans="1:32" s="21" customFormat="1" ht="16.5" customHeight="1">
      <c r="A1236" s="22"/>
      <c r="B1236" s="22"/>
      <c r="C1236" s="22"/>
      <c r="D1236" s="115">
        <f t="shared" si="127"/>
        <v>1216</v>
      </c>
      <c r="E1236" s="248" t="str">
        <f t="array" ref="E1236">IF($F1236&lt;&gt;"",INDEX(DropDownLists!$K$10:$K$2516,MATCH($F1236,DropDownLists!$L$10:$L$2516,0)),"")</f>
        <v/>
      </c>
      <c r="F1236" s="116"/>
      <c r="G1236" s="118"/>
      <c r="I1236" s="144"/>
      <c r="J1236" s="141"/>
      <c r="K1236" s="145"/>
      <c r="L1236" s="146"/>
      <c r="M1236" s="195" t="str">
        <f t="array" ref="M1236">IF($L1236&lt;&gt;"",INDEX(DropDownLists!$H$10:$H$2516,MATCH($L1236,DropDownLists!$I$10:$I$2516,0)),"")</f>
        <v/>
      </c>
      <c r="N1236" s="148"/>
      <c r="O1236" s="148"/>
      <c r="P1236" s="146"/>
      <c r="Q1236" s="148" t="s">
        <v>190</v>
      </c>
      <c r="R1236" s="119" t="str">
        <f t="array" ref="R1236">IF(ISNA(VLOOKUP($F1236, AdmittedwithRecentDischarge!$I$28:$I$1527,1,FALSE)),"",MAX(IF((AdmittedwithRecentDischarge!$I$28:$I$1527=$F1236)*(AdmittedwithRecentDischarge!$M$28:$M$1527&lt;=TransferLog!$J1236),AdmittedwithRecentDischarge!$M$28:$M$1527)))</f>
        <v/>
      </c>
      <c r="S1236" s="120" t="str">
        <f t="array" ref="S1236">IF(ISNA(INDEX(AdmittedwithRecentDischarge!$AH$28:$AH$1527,MATCH($F1236&amp;$R1236,AdmittedwithRecentDischarge!$I$28:$I$1527&amp;AdmittedwithRecentDischarge!$M$28:$M$1527,0))),"", IF($R1236&lt;&gt;"",INDEX(AdmittedwithRecentDischarge!$AH$28:$AH$1527,MATCH($F1236&amp;$R1236,AdmittedwithRecentDischarge!$I$28:$I$1527&amp;AdmittedwithRecentDischarge!$M$28:$M$1527,0)),""))</f>
        <v/>
      </c>
      <c r="T1236" s="190">
        <f t="array" ref="T1236">IF(ISNA(INDEX(AdmittedwithRecentDischarge!$I$28:$W$1527, (MATCH($F1236&amp;$R1236,AdmittedwithRecentDischarge!$I$28:$I$1527&amp;AdmittedwithRecentDischarge!$M$28:$M$1527,0)))),"",INDEX(AdmittedwithRecentDischarge!$I$28:$W$1527, (MATCH($F1236&amp;$R1236,AdmittedwithRecentDischarge!$I$28:$I$1527&amp;AdmittedwithRecentDischarge!$M$28:$M$1527,0)),9))</f>
        <v>0</v>
      </c>
      <c r="U1236" s="191">
        <f t="array" ref="U1236">IF(ISNA(INDEX(AdmittedwithRecentDischarge!$I$28:$W$1527, (MATCH($F1236&amp;$R1236,AdmittedwithRecentDischarge!$I$28:$I$1527&amp;AdmittedwithRecentDischarge!$M$28:$M$1527,0)))),"",INDEX(AdmittedwithRecentDischarge!$I$28:$W$1527, (MATCH($F1236&amp;$R1236,AdmittedwithRecentDischarge!$I$28:$I$1527&amp;AdmittedwithRecentDischarge!$M$28:$M$1527,0)),11))</f>
        <v>0</v>
      </c>
      <c r="V1236" s="191">
        <f t="array" ref="V1236">IF(ISNA(INDEX(AdmittedwithRecentDischarge!$I$28:$W$1527, (MATCH($F1236&amp;$R1236,AdmittedwithRecentDischarge!$I$28:$I$1527&amp;AdmittedwithRecentDischarge!$M$28:$M$1527,0)))),"",INDEX(AdmittedwithRecentDischarge!$I$28:$W$1527, (MATCH($F1236&amp;$R1236,AdmittedwithRecentDischarge!$I$28:$I$1527&amp;AdmittedwithRecentDischarge!$M$28:$M$1527,0)),15))</f>
        <v>0</v>
      </c>
      <c r="W1236" s="228" t="b">
        <f t="shared" si="122"/>
        <v>0</v>
      </c>
      <c r="X1236" s="224" t="str">
        <f t="array" ref="X1236">IF(ISNA(VLOOKUP($F1236, AdmittedwithRecentDischarge!$I$28:$I$1527,1,FALSE)),"",MAX(IF((AdmittedwithRecentDischarge!$I$28:$I$1527=$F1236)*(AdmittedwithRecentDischarge!$K$28:$K$1527&lt;=TransferLog!$J1236),AdmittedwithRecentDischarge!$K$28:$K$1527)))</f>
        <v/>
      </c>
      <c r="Y1236" s="224" t="b">
        <f t="shared" si="123"/>
        <v>0</v>
      </c>
      <c r="Z1236" s="208"/>
      <c r="AA1236" s="207" t="str">
        <f t="shared" si="120"/>
        <v/>
      </c>
      <c r="AB1236" s="212" t="b">
        <f t="shared" si="124"/>
        <v>0</v>
      </c>
      <c r="AC1236" s="213">
        <f t="shared" si="121"/>
        <v>0</v>
      </c>
      <c r="AD1236" s="298"/>
      <c r="AE1236" s="299"/>
      <c r="AF1236" s="21">
        <f t="shared" si="128"/>
        <v>0</v>
      </c>
    </row>
    <row r="1237" spans="1:32" s="21" customFormat="1" ht="16.5" customHeight="1">
      <c r="A1237" s="22"/>
      <c r="B1237" s="22"/>
      <c r="C1237" s="22"/>
      <c r="D1237" s="115">
        <f t="shared" si="127"/>
        <v>1217</v>
      </c>
      <c r="E1237" s="248" t="str">
        <f t="array" ref="E1237">IF($F1237&lt;&gt;"",INDEX(DropDownLists!$K$10:$K$2516,MATCH($F1237,DropDownLists!$L$10:$L$2516,0)),"")</f>
        <v/>
      </c>
      <c r="F1237" s="116"/>
      <c r="G1237" s="118"/>
      <c r="I1237" s="144"/>
      <c r="J1237" s="141"/>
      <c r="K1237" s="145"/>
      <c r="L1237" s="146"/>
      <c r="M1237" s="195" t="str">
        <f t="array" ref="M1237">IF($L1237&lt;&gt;"",INDEX(DropDownLists!$H$10:$H$2516,MATCH($L1237,DropDownLists!$I$10:$I$2516,0)),"")</f>
        <v/>
      </c>
      <c r="N1237" s="148"/>
      <c r="O1237" s="148"/>
      <c r="P1237" s="146"/>
      <c r="Q1237" s="148" t="s">
        <v>190</v>
      </c>
      <c r="R1237" s="119" t="str">
        <f t="array" ref="R1237">IF(ISNA(VLOOKUP($F1237, AdmittedwithRecentDischarge!$I$28:$I$1527,1,FALSE)),"",MAX(IF((AdmittedwithRecentDischarge!$I$28:$I$1527=$F1237)*(AdmittedwithRecentDischarge!$M$28:$M$1527&lt;=TransferLog!$J1237),AdmittedwithRecentDischarge!$M$28:$M$1527)))</f>
        <v/>
      </c>
      <c r="S1237" s="120" t="str">
        <f t="array" ref="S1237">IF(ISNA(INDEX(AdmittedwithRecentDischarge!$AH$28:$AH$1527,MATCH($F1237&amp;$R1237,AdmittedwithRecentDischarge!$I$28:$I$1527&amp;AdmittedwithRecentDischarge!$M$28:$M$1527,0))),"", IF($R1237&lt;&gt;"",INDEX(AdmittedwithRecentDischarge!$AH$28:$AH$1527,MATCH($F1237&amp;$R1237,AdmittedwithRecentDischarge!$I$28:$I$1527&amp;AdmittedwithRecentDischarge!$M$28:$M$1527,0)),""))</f>
        <v/>
      </c>
      <c r="T1237" s="190">
        <f t="array" ref="T1237">IF(ISNA(INDEX(AdmittedwithRecentDischarge!$I$28:$W$1527, (MATCH($F1237&amp;$R1237,AdmittedwithRecentDischarge!$I$28:$I$1527&amp;AdmittedwithRecentDischarge!$M$28:$M$1527,0)))),"",INDEX(AdmittedwithRecentDischarge!$I$28:$W$1527, (MATCH($F1237&amp;$R1237,AdmittedwithRecentDischarge!$I$28:$I$1527&amp;AdmittedwithRecentDischarge!$M$28:$M$1527,0)),9))</f>
        <v>0</v>
      </c>
      <c r="U1237" s="191">
        <f t="array" ref="U1237">IF(ISNA(INDEX(AdmittedwithRecentDischarge!$I$28:$W$1527, (MATCH($F1237&amp;$R1237,AdmittedwithRecentDischarge!$I$28:$I$1527&amp;AdmittedwithRecentDischarge!$M$28:$M$1527,0)))),"",INDEX(AdmittedwithRecentDischarge!$I$28:$W$1527, (MATCH($F1237&amp;$R1237,AdmittedwithRecentDischarge!$I$28:$I$1527&amp;AdmittedwithRecentDischarge!$M$28:$M$1527,0)),11))</f>
        <v>0</v>
      </c>
      <c r="V1237" s="191">
        <f t="array" ref="V1237">IF(ISNA(INDEX(AdmittedwithRecentDischarge!$I$28:$W$1527, (MATCH($F1237&amp;$R1237,AdmittedwithRecentDischarge!$I$28:$I$1527&amp;AdmittedwithRecentDischarge!$M$28:$M$1527,0)))),"",INDEX(AdmittedwithRecentDischarge!$I$28:$W$1527, (MATCH($F1237&amp;$R1237,AdmittedwithRecentDischarge!$I$28:$I$1527&amp;AdmittedwithRecentDischarge!$M$28:$M$1527,0)),15))</f>
        <v>0</v>
      </c>
      <c r="W1237" s="228" t="b">
        <f t="shared" si="122"/>
        <v>0</v>
      </c>
      <c r="X1237" s="224" t="str">
        <f t="array" ref="X1237">IF(ISNA(VLOOKUP($F1237, AdmittedwithRecentDischarge!$I$28:$I$1527,1,FALSE)),"",MAX(IF((AdmittedwithRecentDischarge!$I$28:$I$1527=$F1237)*(AdmittedwithRecentDischarge!$K$28:$K$1527&lt;=TransferLog!$J1237),AdmittedwithRecentDischarge!$K$28:$K$1527)))</f>
        <v/>
      </c>
      <c r="Y1237" s="224" t="b">
        <f t="shared" si="123"/>
        <v>0</v>
      </c>
      <c r="Z1237" s="208"/>
      <c r="AA1237" s="207" t="str">
        <f t="shared" ref="AA1237:AA1270" si="129">IF(AND($J1237&lt;&gt;"",$X1237&lt;&gt;""),DATEDIF($X1237,$J1237,"d"),"")</f>
        <v/>
      </c>
      <c r="AB1237" s="212" t="b">
        <f t="shared" si="124"/>
        <v>0</v>
      </c>
      <c r="AC1237" s="213">
        <f t="shared" ref="AC1237:AC1270" si="130">IF(OR(($P1237="Admitted, inpatient"), ($P1237="Admitted, status uncertain")),1,0)</f>
        <v>0</v>
      </c>
      <c r="AD1237" s="298"/>
      <c r="AE1237" s="299"/>
      <c r="AF1237" s="21">
        <f t="shared" si="128"/>
        <v>0</v>
      </c>
    </row>
    <row r="1238" spans="1:32" s="21" customFormat="1" ht="16.5" customHeight="1">
      <c r="A1238" s="22"/>
      <c r="B1238" s="22"/>
      <c r="C1238" s="22"/>
      <c r="D1238" s="115">
        <f t="shared" si="127"/>
        <v>1218</v>
      </c>
      <c r="E1238" s="248" t="str">
        <f t="array" ref="E1238">IF($F1238&lt;&gt;"",INDEX(DropDownLists!$K$10:$K$2516,MATCH($F1238,DropDownLists!$L$10:$L$2516,0)),"")</f>
        <v/>
      </c>
      <c r="F1238" s="116"/>
      <c r="G1238" s="118"/>
      <c r="I1238" s="144"/>
      <c r="J1238" s="141"/>
      <c r="K1238" s="145"/>
      <c r="L1238" s="146"/>
      <c r="M1238" s="195" t="str">
        <f t="array" ref="M1238">IF($L1238&lt;&gt;"",INDEX(DropDownLists!$H$10:$H$2516,MATCH($L1238,DropDownLists!$I$10:$I$2516,0)),"")</f>
        <v/>
      </c>
      <c r="N1238" s="148"/>
      <c r="O1238" s="148"/>
      <c r="P1238" s="146"/>
      <c r="Q1238" s="148" t="s">
        <v>190</v>
      </c>
      <c r="R1238" s="119" t="str">
        <f t="array" ref="R1238">IF(ISNA(VLOOKUP($F1238, AdmittedwithRecentDischarge!$I$28:$I$1527,1,FALSE)),"",MAX(IF((AdmittedwithRecentDischarge!$I$28:$I$1527=$F1238)*(AdmittedwithRecentDischarge!$M$28:$M$1527&lt;=TransferLog!$J1238),AdmittedwithRecentDischarge!$M$28:$M$1527)))</f>
        <v/>
      </c>
      <c r="S1238" s="120" t="str">
        <f t="array" ref="S1238">IF(ISNA(INDEX(AdmittedwithRecentDischarge!$AH$28:$AH$1527,MATCH($F1238&amp;$R1238,AdmittedwithRecentDischarge!$I$28:$I$1527&amp;AdmittedwithRecentDischarge!$M$28:$M$1527,0))),"", IF($R1238&lt;&gt;"",INDEX(AdmittedwithRecentDischarge!$AH$28:$AH$1527,MATCH($F1238&amp;$R1238,AdmittedwithRecentDischarge!$I$28:$I$1527&amp;AdmittedwithRecentDischarge!$M$28:$M$1527,0)),""))</f>
        <v/>
      </c>
      <c r="T1238" s="190">
        <f t="array" ref="T1238">IF(ISNA(INDEX(AdmittedwithRecentDischarge!$I$28:$W$1527, (MATCH($F1238&amp;$R1238,AdmittedwithRecentDischarge!$I$28:$I$1527&amp;AdmittedwithRecentDischarge!$M$28:$M$1527,0)))),"",INDEX(AdmittedwithRecentDischarge!$I$28:$W$1527, (MATCH($F1238&amp;$R1238,AdmittedwithRecentDischarge!$I$28:$I$1527&amp;AdmittedwithRecentDischarge!$M$28:$M$1527,0)),9))</f>
        <v>0</v>
      </c>
      <c r="U1238" s="191">
        <f t="array" ref="U1238">IF(ISNA(INDEX(AdmittedwithRecentDischarge!$I$28:$W$1527, (MATCH($F1238&amp;$R1238,AdmittedwithRecentDischarge!$I$28:$I$1527&amp;AdmittedwithRecentDischarge!$M$28:$M$1527,0)))),"",INDEX(AdmittedwithRecentDischarge!$I$28:$W$1527, (MATCH($F1238&amp;$R1238,AdmittedwithRecentDischarge!$I$28:$I$1527&amp;AdmittedwithRecentDischarge!$M$28:$M$1527,0)),11))</f>
        <v>0</v>
      </c>
      <c r="V1238" s="191">
        <f t="array" ref="V1238">IF(ISNA(INDEX(AdmittedwithRecentDischarge!$I$28:$W$1527, (MATCH($F1238&amp;$R1238,AdmittedwithRecentDischarge!$I$28:$I$1527&amp;AdmittedwithRecentDischarge!$M$28:$M$1527,0)))),"",INDEX(AdmittedwithRecentDischarge!$I$28:$W$1527, (MATCH($F1238&amp;$R1238,AdmittedwithRecentDischarge!$I$28:$I$1527&amp;AdmittedwithRecentDischarge!$M$28:$M$1527,0)),15))</f>
        <v>0</v>
      </c>
      <c r="W1238" s="228" t="b">
        <f t="shared" ref="W1238:W1270" si="131">IF($R1238&lt;&gt;"",$R1238)</f>
        <v>0</v>
      </c>
      <c r="X1238" s="224" t="str">
        <f t="array" ref="X1238">IF(ISNA(VLOOKUP($F1238, AdmittedwithRecentDischarge!$I$28:$I$1527,1,FALSE)),"",MAX(IF((AdmittedwithRecentDischarge!$I$28:$I$1527=$F1238)*(AdmittedwithRecentDischarge!$K$28:$K$1527&lt;=TransferLog!$J1238),AdmittedwithRecentDischarge!$K$28:$K$1527)))</f>
        <v/>
      </c>
      <c r="Y1238" s="224" t="b">
        <f t="shared" ref="Y1238:Y1270" si="132">IF($X1238&lt;&gt;"",$X1238)</f>
        <v>0</v>
      </c>
      <c r="Z1238" s="208"/>
      <c r="AA1238" s="207" t="str">
        <f t="shared" si="129"/>
        <v/>
      </c>
      <c r="AB1238" s="212" t="b">
        <f t="shared" ref="AB1238:AB1270" si="133">IF($AA1238&lt;&gt;"",IF($AA1238&lt;31,1,0))</f>
        <v>0</v>
      </c>
      <c r="AC1238" s="213">
        <f t="shared" si="130"/>
        <v>0</v>
      </c>
      <c r="AD1238" s="298"/>
      <c r="AE1238" s="299"/>
      <c r="AF1238" s="21">
        <f t="shared" si="128"/>
        <v>0</v>
      </c>
    </row>
    <row r="1239" spans="1:32" s="21" customFormat="1" ht="16.5" customHeight="1">
      <c r="A1239" s="22"/>
      <c r="B1239" s="22"/>
      <c r="C1239" s="22"/>
      <c r="D1239" s="115">
        <f t="shared" si="127"/>
        <v>1219</v>
      </c>
      <c r="E1239" s="248" t="str">
        <f t="array" ref="E1239">IF($F1239&lt;&gt;"",INDEX(DropDownLists!$K$10:$K$2516,MATCH($F1239,DropDownLists!$L$10:$L$2516,0)),"")</f>
        <v/>
      </c>
      <c r="F1239" s="116"/>
      <c r="G1239" s="118"/>
      <c r="I1239" s="144"/>
      <c r="J1239" s="141"/>
      <c r="K1239" s="145"/>
      <c r="L1239" s="146"/>
      <c r="M1239" s="195" t="str">
        <f t="array" ref="M1239">IF($L1239&lt;&gt;"",INDEX(DropDownLists!$H$10:$H$2516,MATCH($L1239,DropDownLists!$I$10:$I$2516,0)),"")</f>
        <v/>
      </c>
      <c r="N1239" s="148"/>
      <c r="O1239" s="148"/>
      <c r="P1239" s="146"/>
      <c r="Q1239" s="148" t="s">
        <v>190</v>
      </c>
      <c r="R1239" s="119" t="str">
        <f t="array" ref="R1239">IF(ISNA(VLOOKUP($F1239, AdmittedwithRecentDischarge!$I$28:$I$1527,1,FALSE)),"",MAX(IF((AdmittedwithRecentDischarge!$I$28:$I$1527=$F1239)*(AdmittedwithRecentDischarge!$M$28:$M$1527&lt;=TransferLog!$J1239),AdmittedwithRecentDischarge!$M$28:$M$1527)))</f>
        <v/>
      </c>
      <c r="S1239" s="120" t="str">
        <f t="array" ref="S1239">IF(ISNA(INDEX(AdmittedwithRecentDischarge!$AH$28:$AH$1527,MATCH($F1239&amp;$R1239,AdmittedwithRecentDischarge!$I$28:$I$1527&amp;AdmittedwithRecentDischarge!$M$28:$M$1527,0))),"", IF($R1239&lt;&gt;"",INDEX(AdmittedwithRecentDischarge!$AH$28:$AH$1527,MATCH($F1239&amp;$R1239,AdmittedwithRecentDischarge!$I$28:$I$1527&amp;AdmittedwithRecentDischarge!$M$28:$M$1527,0)),""))</f>
        <v/>
      </c>
      <c r="T1239" s="190">
        <f t="array" ref="T1239">IF(ISNA(INDEX(AdmittedwithRecentDischarge!$I$28:$W$1527, (MATCH($F1239&amp;$R1239,AdmittedwithRecentDischarge!$I$28:$I$1527&amp;AdmittedwithRecentDischarge!$M$28:$M$1527,0)))),"",INDEX(AdmittedwithRecentDischarge!$I$28:$W$1527, (MATCH($F1239&amp;$R1239,AdmittedwithRecentDischarge!$I$28:$I$1527&amp;AdmittedwithRecentDischarge!$M$28:$M$1527,0)),9))</f>
        <v>0</v>
      </c>
      <c r="U1239" s="191">
        <f t="array" ref="U1239">IF(ISNA(INDEX(AdmittedwithRecentDischarge!$I$28:$W$1527, (MATCH($F1239&amp;$R1239,AdmittedwithRecentDischarge!$I$28:$I$1527&amp;AdmittedwithRecentDischarge!$M$28:$M$1527,0)))),"",INDEX(AdmittedwithRecentDischarge!$I$28:$W$1527, (MATCH($F1239&amp;$R1239,AdmittedwithRecentDischarge!$I$28:$I$1527&amp;AdmittedwithRecentDischarge!$M$28:$M$1527,0)),11))</f>
        <v>0</v>
      </c>
      <c r="V1239" s="191">
        <f t="array" ref="V1239">IF(ISNA(INDEX(AdmittedwithRecentDischarge!$I$28:$W$1527, (MATCH($F1239&amp;$R1239,AdmittedwithRecentDischarge!$I$28:$I$1527&amp;AdmittedwithRecentDischarge!$M$28:$M$1527,0)))),"",INDEX(AdmittedwithRecentDischarge!$I$28:$W$1527, (MATCH($F1239&amp;$R1239,AdmittedwithRecentDischarge!$I$28:$I$1527&amp;AdmittedwithRecentDischarge!$M$28:$M$1527,0)),15))</f>
        <v>0</v>
      </c>
      <c r="W1239" s="228" t="b">
        <f t="shared" si="131"/>
        <v>0</v>
      </c>
      <c r="X1239" s="224" t="str">
        <f t="array" ref="X1239">IF(ISNA(VLOOKUP($F1239, AdmittedwithRecentDischarge!$I$28:$I$1527,1,FALSE)),"",MAX(IF((AdmittedwithRecentDischarge!$I$28:$I$1527=$F1239)*(AdmittedwithRecentDischarge!$K$28:$K$1527&lt;=TransferLog!$J1239),AdmittedwithRecentDischarge!$K$28:$K$1527)))</f>
        <v/>
      </c>
      <c r="Y1239" s="224" t="b">
        <f t="shared" si="132"/>
        <v>0</v>
      </c>
      <c r="Z1239" s="208"/>
      <c r="AA1239" s="207" t="str">
        <f t="shared" si="129"/>
        <v/>
      </c>
      <c r="AB1239" s="212" t="b">
        <f t="shared" si="133"/>
        <v>0</v>
      </c>
      <c r="AC1239" s="213">
        <f t="shared" si="130"/>
        <v>0</v>
      </c>
      <c r="AD1239" s="298"/>
      <c r="AE1239" s="299"/>
      <c r="AF1239" s="21">
        <f t="shared" si="128"/>
        <v>0</v>
      </c>
    </row>
    <row r="1240" spans="1:32" s="21" customFormat="1" ht="16.5" customHeight="1">
      <c r="A1240" s="22"/>
      <c r="B1240" s="22"/>
      <c r="C1240" s="22"/>
      <c r="D1240" s="115">
        <f t="shared" si="127"/>
        <v>1220</v>
      </c>
      <c r="E1240" s="248" t="str">
        <f t="array" ref="E1240">IF($F1240&lt;&gt;"",INDEX(DropDownLists!$K$10:$K$2516,MATCH($F1240,DropDownLists!$L$10:$L$2516,0)),"")</f>
        <v/>
      </c>
      <c r="F1240" s="116"/>
      <c r="G1240" s="118"/>
      <c r="I1240" s="144"/>
      <c r="J1240" s="141"/>
      <c r="K1240" s="145"/>
      <c r="L1240" s="146"/>
      <c r="M1240" s="195" t="str">
        <f t="array" ref="M1240">IF($L1240&lt;&gt;"",INDEX(DropDownLists!$H$10:$H$2516,MATCH($L1240,DropDownLists!$I$10:$I$2516,0)),"")</f>
        <v/>
      </c>
      <c r="N1240" s="148"/>
      <c r="O1240" s="148"/>
      <c r="P1240" s="146"/>
      <c r="Q1240" s="148" t="s">
        <v>190</v>
      </c>
      <c r="R1240" s="119" t="str">
        <f t="array" ref="R1240">IF(ISNA(VLOOKUP($F1240, AdmittedwithRecentDischarge!$I$28:$I$1527,1,FALSE)),"",MAX(IF((AdmittedwithRecentDischarge!$I$28:$I$1527=$F1240)*(AdmittedwithRecentDischarge!$M$28:$M$1527&lt;=TransferLog!$J1240),AdmittedwithRecentDischarge!$M$28:$M$1527)))</f>
        <v/>
      </c>
      <c r="S1240" s="120" t="str">
        <f t="array" ref="S1240">IF(ISNA(INDEX(AdmittedwithRecentDischarge!$AH$28:$AH$1527,MATCH($F1240&amp;$R1240,AdmittedwithRecentDischarge!$I$28:$I$1527&amp;AdmittedwithRecentDischarge!$M$28:$M$1527,0))),"", IF($R1240&lt;&gt;"",INDEX(AdmittedwithRecentDischarge!$AH$28:$AH$1527,MATCH($F1240&amp;$R1240,AdmittedwithRecentDischarge!$I$28:$I$1527&amp;AdmittedwithRecentDischarge!$M$28:$M$1527,0)),""))</f>
        <v/>
      </c>
      <c r="T1240" s="190">
        <f t="array" ref="T1240">IF(ISNA(INDEX(AdmittedwithRecentDischarge!$I$28:$W$1527, (MATCH($F1240&amp;$R1240,AdmittedwithRecentDischarge!$I$28:$I$1527&amp;AdmittedwithRecentDischarge!$M$28:$M$1527,0)))),"",INDEX(AdmittedwithRecentDischarge!$I$28:$W$1527, (MATCH($F1240&amp;$R1240,AdmittedwithRecentDischarge!$I$28:$I$1527&amp;AdmittedwithRecentDischarge!$M$28:$M$1527,0)),9))</f>
        <v>0</v>
      </c>
      <c r="U1240" s="191">
        <f t="array" ref="U1240">IF(ISNA(INDEX(AdmittedwithRecentDischarge!$I$28:$W$1527, (MATCH($F1240&amp;$R1240,AdmittedwithRecentDischarge!$I$28:$I$1527&amp;AdmittedwithRecentDischarge!$M$28:$M$1527,0)))),"",INDEX(AdmittedwithRecentDischarge!$I$28:$W$1527, (MATCH($F1240&amp;$R1240,AdmittedwithRecentDischarge!$I$28:$I$1527&amp;AdmittedwithRecentDischarge!$M$28:$M$1527,0)),11))</f>
        <v>0</v>
      </c>
      <c r="V1240" s="191">
        <f t="array" ref="V1240">IF(ISNA(INDEX(AdmittedwithRecentDischarge!$I$28:$W$1527, (MATCH($F1240&amp;$R1240,AdmittedwithRecentDischarge!$I$28:$I$1527&amp;AdmittedwithRecentDischarge!$M$28:$M$1527,0)))),"",INDEX(AdmittedwithRecentDischarge!$I$28:$W$1527, (MATCH($F1240&amp;$R1240,AdmittedwithRecentDischarge!$I$28:$I$1527&amp;AdmittedwithRecentDischarge!$M$28:$M$1527,0)),15))</f>
        <v>0</v>
      </c>
      <c r="W1240" s="228" t="b">
        <f t="shared" si="131"/>
        <v>0</v>
      </c>
      <c r="X1240" s="224" t="str">
        <f t="array" ref="X1240">IF(ISNA(VLOOKUP($F1240, AdmittedwithRecentDischarge!$I$28:$I$1527,1,FALSE)),"",MAX(IF((AdmittedwithRecentDischarge!$I$28:$I$1527=$F1240)*(AdmittedwithRecentDischarge!$K$28:$K$1527&lt;=TransferLog!$J1240),AdmittedwithRecentDischarge!$K$28:$K$1527)))</f>
        <v/>
      </c>
      <c r="Y1240" s="224" t="b">
        <f t="shared" si="132"/>
        <v>0</v>
      </c>
      <c r="Z1240" s="208"/>
      <c r="AA1240" s="207" t="str">
        <f t="shared" si="129"/>
        <v/>
      </c>
      <c r="AB1240" s="212" t="b">
        <f t="shared" si="133"/>
        <v>0</v>
      </c>
      <c r="AC1240" s="213">
        <f t="shared" si="130"/>
        <v>0</v>
      </c>
      <c r="AD1240" s="298"/>
      <c r="AE1240" s="299"/>
      <c r="AF1240" s="21">
        <f t="shared" si="128"/>
        <v>0</v>
      </c>
    </row>
    <row r="1241" spans="1:32" s="21" customFormat="1" ht="16.5" customHeight="1">
      <c r="A1241" s="22"/>
      <c r="B1241" s="22"/>
      <c r="C1241" s="22"/>
      <c r="D1241" s="115">
        <f t="shared" si="127"/>
        <v>1221</v>
      </c>
      <c r="E1241" s="248" t="str">
        <f t="array" ref="E1241">IF($F1241&lt;&gt;"",INDEX(DropDownLists!$K$10:$K$2516,MATCH($F1241,DropDownLists!$L$10:$L$2516,0)),"")</f>
        <v/>
      </c>
      <c r="F1241" s="116"/>
      <c r="G1241" s="118"/>
      <c r="I1241" s="144"/>
      <c r="J1241" s="141"/>
      <c r="K1241" s="145"/>
      <c r="L1241" s="146"/>
      <c r="M1241" s="195" t="str">
        <f t="array" ref="M1241">IF($L1241&lt;&gt;"",INDEX(DropDownLists!$H$10:$H$2516,MATCH($L1241,DropDownLists!$I$10:$I$2516,0)),"")</f>
        <v/>
      </c>
      <c r="N1241" s="148"/>
      <c r="O1241" s="148"/>
      <c r="P1241" s="146"/>
      <c r="Q1241" s="148" t="s">
        <v>190</v>
      </c>
      <c r="R1241" s="119" t="str">
        <f t="array" ref="R1241">IF(ISNA(VLOOKUP($F1241, AdmittedwithRecentDischarge!$I$28:$I$1527,1,FALSE)),"",MAX(IF((AdmittedwithRecentDischarge!$I$28:$I$1527=$F1241)*(AdmittedwithRecentDischarge!$M$28:$M$1527&lt;=TransferLog!$J1241),AdmittedwithRecentDischarge!$M$28:$M$1527)))</f>
        <v/>
      </c>
      <c r="S1241" s="120" t="str">
        <f t="array" ref="S1241">IF(ISNA(INDEX(AdmittedwithRecentDischarge!$AH$28:$AH$1527,MATCH($F1241&amp;$R1241,AdmittedwithRecentDischarge!$I$28:$I$1527&amp;AdmittedwithRecentDischarge!$M$28:$M$1527,0))),"", IF($R1241&lt;&gt;"",INDEX(AdmittedwithRecentDischarge!$AH$28:$AH$1527,MATCH($F1241&amp;$R1241,AdmittedwithRecentDischarge!$I$28:$I$1527&amp;AdmittedwithRecentDischarge!$M$28:$M$1527,0)),""))</f>
        <v/>
      </c>
      <c r="T1241" s="190">
        <f t="array" ref="T1241">IF(ISNA(INDEX(AdmittedwithRecentDischarge!$I$28:$W$1527, (MATCH($F1241&amp;$R1241,AdmittedwithRecentDischarge!$I$28:$I$1527&amp;AdmittedwithRecentDischarge!$M$28:$M$1527,0)))),"",INDEX(AdmittedwithRecentDischarge!$I$28:$W$1527, (MATCH($F1241&amp;$R1241,AdmittedwithRecentDischarge!$I$28:$I$1527&amp;AdmittedwithRecentDischarge!$M$28:$M$1527,0)),9))</f>
        <v>0</v>
      </c>
      <c r="U1241" s="191">
        <f t="array" ref="U1241">IF(ISNA(INDEX(AdmittedwithRecentDischarge!$I$28:$W$1527, (MATCH($F1241&amp;$R1241,AdmittedwithRecentDischarge!$I$28:$I$1527&amp;AdmittedwithRecentDischarge!$M$28:$M$1527,0)))),"",INDEX(AdmittedwithRecentDischarge!$I$28:$W$1527, (MATCH($F1241&amp;$R1241,AdmittedwithRecentDischarge!$I$28:$I$1527&amp;AdmittedwithRecentDischarge!$M$28:$M$1527,0)),11))</f>
        <v>0</v>
      </c>
      <c r="V1241" s="191">
        <f t="array" ref="V1241">IF(ISNA(INDEX(AdmittedwithRecentDischarge!$I$28:$W$1527, (MATCH($F1241&amp;$R1241,AdmittedwithRecentDischarge!$I$28:$I$1527&amp;AdmittedwithRecentDischarge!$M$28:$M$1527,0)))),"",INDEX(AdmittedwithRecentDischarge!$I$28:$W$1527, (MATCH($F1241&amp;$R1241,AdmittedwithRecentDischarge!$I$28:$I$1527&amp;AdmittedwithRecentDischarge!$M$28:$M$1527,0)),15))</f>
        <v>0</v>
      </c>
      <c r="W1241" s="228" t="b">
        <f t="shared" si="131"/>
        <v>0</v>
      </c>
      <c r="X1241" s="224" t="str">
        <f t="array" ref="X1241">IF(ISNA(VLOOKUP($F1241, AdmittedwithRecentDischarge!$I$28:$I$1527,1,FALSE)),"",MAX(IF((AdmittedwithRecentDischarge!$I$28:$I$1527=$F1241)*(AdmittedwithRecentDischarge!$K$28:$K$1527&lt;=TransferLog!$J1241),AdmittedwithRecentDischarge!$K$28:$K$1527)))</f>
        <v/>
      </c>
      <c r="Y1241" s="224" t="b">
        <f t="shared" si="132"/>
        <v>0</v>
      </c>
      <c r="Z1241" s="208"/>
      <c r="AA1241" s="207" t="str">
        <f t="shared" si="129"/>
        <v/>
      </c>
      <c r="AB1241" s="212" t="b">
        <f t="shared" si="133"/>
        <v>0</v>
      </c>
      <c r="AC1241" s="213">
        <f t="shared" si="130"/>
        <v>0</v>
      </c>
      <c r="AD1241" s="298"/>
      <c r="AE1241" s="299"/>
      <c r="AF1241" s="21">
        <f t="shared" si="128"/>
        <v>0</v>
      </c>
    </row>
    <row r="1242" spans="1:32" s="21" customFormat="1" ht="16.5" customHeight="1">
      <c r="A1242" s="22"/>
      <c r="B1242" s="22"/>
      <c r="C1242" s="22"/>
      <c r="D1242" s="115">
        <f t="shared" si="127"/>
        <v>1222</v>
      </c>
      <c r="E1242" s="248" t="str">
        <f t="array" ref="E1242">IF($F1242&lt;&gt;"",INDEX(DropDownLists!$K$10:$K$2516,MATCH($F1242,DropDownLists!$L$10:$L$2516,0)),"")</f>
        <v/>
      </c>
      <c r="F1242" s="116"/>
      <c r="G1242" s="118"/>
      <c r="I1242" s="144"/>
      <c r="J1242" s="141"/>
      <c r="K1242" s="145"/>
      <c r="L1242" s="146"/>
      <c r="M1242" s="195" t="str">
        <f t="array" ref="M1242">IF($L1242&lt;&gt;"",INDEX(DropDownLists!$H$10:$H$2516,MATCH($L1242,DropDownLists!$I$10:$I$2516,0)),"")</f>
        <v/>
      </c>
      <c r="N1242" s="148"/>
      <c r="O1242" s="148"/>
      <c r="P1242" s="146"/>
      <c r="Q1242" s="148" t="s">
        <v>190</v>
      </c>
      <c r="R1242" s="119" t="str">
        <f t="array" ref="R1242">IF(ISNA(VLOOKUP($F1242, AdmittedwithRecentDischarge!$I$28:$I$1527,1,FALSE)),"",MAX(IF((AdmittedwithRecentDischarge!$I$28:$I$1527=$F1242)*(AdmittedwithRecentDischarge!$M$28:$M$1527&lt;=TransferLog!$J1242),AdmittedwithRecentDischarge!$M$28:$M$1527)))</f>
        <v/>
      </c>
      <c r="S1242" s="120" t="str">
        <f t="array" ref="S1242">IF(ISNA(INDEX(AdmittedwithRecentDischarge!$AH$28:$AH$1527,MATCH($F1242&amp;$R1242,AdmittedwithRecentDischarge!$I$28:$I$1527&amp;AdmittedwithRecentDischarge!$M$28:$M$1527,0))),"", IF($R1242&lt;&gt;"",INDEX(AdmittedwithRecentDischarge!$AH$28:$AH$1527,MATCH($F1242&amp;$R1242,AdmittedwithRecentDischarge!$I$28:$I$1527&amp;AdmittedwithRecentDischarge!$M$28:$M$1527,0)),""))</f>
        <v/>
      </c>
      <c r="T1242" s="190">
        <f t="array" ref="T1242">IF(ISNA(INDEX(AdmittedwithRecentDischarge!$I$28:$W$1527, (MATCH($F1242&amp;$R1242,AdmittedwithRecentDischarge!$I$28:$I$1527&amp;AdmittedwithRecentDischarge!$M$28:$M$1527,0)))),"",INDEX(AdmittedwithRecentDischarge!$I$28:$W$1527, (MATCH($F1242&amp;$R1242,AdmittedwithRecentDischarge!$I$28:$I$1527&amp;AdmittedwithRecentDischarge!$M$28:$M$1527,0)),9))</f>
        <v>0</v>
      </c>
      <c r="U1242" s="191">
        <f t="array" ref="U1242">IF(ISNA(INDEX(AdmittedwithRecentDischarge!$I$28:$W$1527, (MATCH($F1242&amp;$R1242,AdmittedwithRecentDischarge!$I$28:$I$1527&amp;AdmittedwithRecentDischarge!$M$28:$M$1527,0)))),"",INDEX(AdmittedwithRecentDischarge!$I$28:$W$1527, (MATCH($F1242&amp;$R1242,AdmittedwithRecentDischarge!$I$28:$I$1527&amp;AdmittedwithRecentDischarge!$M$28:$M$1527,0)),11))</f>
        <v>0</v>
      </c>
      <c r="V1242" s="191">
        <f t="array" ref="V1242">IF(ISNA(INDEX(AdmittedwithRecentDischarge!$I$28:$W$1527, (MATCH($F1242&amp;$R1242,AdmittedwithRecentDischarge!$I$28:$I$1527&amp;AdmittedwithRecentDischarge!$M$28:$M$1527,0)))),"",INDEX(AdmittedwithRecentDischarge!$I$28:$W$1527, (MATCH($F1242&amp;$R1242,AdmittedwithRecentDischarge!$I$28:$I$1527&amp;AdmittedwithRecentDischarge!$M$28:$M$1527,0)),15))</f>
        <v>0</v>
      </c>
      <c r="W1242" s="228" t="b">
        <f t="shared" si="131"/>
        <v>0</v>
      </c>
      <c r="X1242" s="224" t="str">
        <f t="array" ref="X1242">IF(ISNA(VLOOKUP($F1242, AdmittedwithRecentDischarge!$I$28:$I$1527,1,FALSE)),"",MAX(IF((AdmittedwithRecentDischarge!$I$28:$I$1527=$F1242)*(AdmittedwithRecentDischarge!$K$28:$K$1527&lt;=TransferLog!$J1242),AdmittedwithRecentDischarge!$K$28:$K$1527)))</f>
        <v/>
      </c>
      <c r="Y1242" s="224" t="b">
        <f t="shared" si="132"/>
        <v>0</v>
      </c>
      <c r="Z1242" s="208"/>
      <c r="AA1242" s="207" t="str">
        <f t="shared" si="129"/>
        <v/>
      </c>
      <c r="AB1242" s="212" t="b">
        <f t="shared" si="133"/>
        <v>0</v>
      </c>
      <c r="AC1242" s="213">
        <f t="shared" si="130"/>
        <v>0</v>
      </c>
      <c r="AD1242" s="298"/>
      <c r="AE1242" s="299"/>
      <c r="AF1242" s="21">
        <f t="shared" si="128"/>
        <v>0</v>
      </c>
    </row>
    <row r="1243" spans="1:32" s="21" customFormat="1" ht="16.5" customHeight="1">
      <c r="A1243" s="22"/>
      <c r="B1243" s="22"/>
      <c r="C1243" s="22"/>
      <c r="D1243" s="115">
        <f t="shared" si="127"/>
        <v>1223</v>
      </c>
      <c r="E1243" s="248" t="str">
        <f t="array" ref="E1243">IF($F1243&lt;&gt;"",INDEX(DropDownLists!$K$10:$K$2516,MATCH($F1243,DropDownLists!$L$10:$L$2516,0)),"")</f>
        <v/>
      </c>
      <c r="F1243" s="116"/>
      <c r="G1243" s="118"/>
      <c r="I1243" s="144"/>
      <c r="J1243" s="141"/>
      <c r="K1243" s="145"/>
      <c r="L1243" s="146"/>
      <c r="M1243" s="195" t="str">
        <f t="array" ref="M1243">IF($L1243&lt;&gt;"",INDEX(DropDownLists!$H$10:$H$2516,MATCH($L1243,DropDownLists!$I$10:$I$2516,0)),"")</f>
        <v/>
      </c>
      <c r="N1243" s="148"/>
      <c r="O1243" s="148"/>
      <c r="P1243" s="146"/>
      <c r="Q1243" s="148" t="s">
        <v>190</v>
      </c>
      <c r="R1243" s="119" t="str">
        <f t="array" ref="R1243">IF(ISNA(VLOOKUP($F1243, AdmittedwithRecentDischarge!$I$28:$I$1527,1,FALSE)),"",MAX(IF((AdmittedwithRecentDischarge!$I$28:$I$1527=$F1243)*(AdmittedwithRecentDischarge!$M$28:$M$1527&lt;=TransferLog!$J1243),AdmittedwithRecentDischarge!$M$28:$M$1527)))</f>
        <v/>
      </c>
      <c r="S1243" s="120" t="str">
        <f t="array" ref="S1243">IF(ISNA(INDEX(AdmittedwithRecentDischarge!$AH$28:$AH$1527,MATCH($F1243&amp;$R1243,AdmittedwithRecentDischarge!$I$28:$I$1527&amp;AdmittedwithRecentDischarge!$M$28:$M$1527,0))),"", IF($R1243&lt;&gt;"",INDEX(AdmittedwithRecentDischarge!$AH$28:$AH$1527,MATCH($F1243&amp;$R1243,AdmittedwithRecentDischarge!$I$28:$I$1527&amp;AdmittedwithRecentDischarge!$M$28:$M$1527,0)),""))</f>
        <v/>
      </c>
      <c r="T1243" s="190">
        <f t="array" ref="T1243">IF(ISNA(INDEX(AdmittedwithRecentDischarge!$I$28:$W$1527, (MATCH($F1243&amp;$R1243,AdmittedwithRecentDischarge!$I$28:$I$1527&amp;AdmittedwithRecentDischarge!$M$28:$M$1527,0)))),"",INDEX(AdmittedwithRecentDischarge!$I$28:$W$1527, (MATCH($F1243&amp;$R1243,AdmittedwithRecentDischarge!$I$28:$I$1527&amp;AdmittedwithRecentDischarge!$M$28:$M$1527,0)),9))</f>
        <v>0</v>
      </c>
      <c r="U1243" s="191">
        <f t="array" ref="U1243">IF(ISNA(INDEX(AdmittedwithRecentDischarge!$I$28:$W$1527, (MATCH($F1243&amp;$R1243,AdmittedwithRecentDischarge!$I$28:$I$1527&amp;AdmittedwithRecentDischarge!$M$28:$M$1527,0)))),"",INDEX(AdmittedwithRecentDischarge!$I$28:$W$1527, (MATCH($F1243&amp;$R1243,AdmittedwithRecentDischarge!$I$28:$I$1527&amp;AdmittedwithRecentDischarge!$M$28:$M$1527,0)),11))</f>
        <v>0</v>
      </c>
      <c r="V1243" s="191">
        <f t="array" ref="V1243">IF(ISNA(INDEX(AdmittedwithRecentDischarge!$I$28:$W$1527, (MATCH($F1243&amp;$R1243,AdmittedwithRecentDischarge!$I$28:$I$1527&amp;AdmittedwithRecentDischarge!$M$28:$M$1527,0)))),"",INDEX(AdmittedwithRecentDischarge!$I$28:$W$1527, (MATCH($F1243&amp;$R1243,AdmittedwithRecentDischarge!$I$28:$I$1527&amp;AdmittedwithRecentDischarge!$M$28:$M$1527,0)),15))</f>
        <v>0</v>
      </c>
      <c r="W1243" s="228" t="b">
        <f t="shared" si="131"/>
        <v>0</v>
      </c>
      <c r="X1243" s="224" t="str">
        <f t="array" ref="X1243">IF(ISNA(VLOOKUP($F1243, AdmittedwithRecentDischarge!$I$28:$I$1527,1,FALSE)),"",MAX(IF((AdmittedwithRecentDischarge!$I$28:$I$1527=$F1243)*(AdmittedwithRecentDischarge!$K$28:$K$1527&lt;=TransferLog!$J1243),AdmittedwithRecentDischarge!$K$28:$K$1527)))</f>
        <v/>
      </c>
      <c r="Y1243" s="224" t="b">
        <f t="shared" si="132"/>
        <v>0</v>
      </c>
      <c r="Z1243" s="208"/>
      <c r="AA1243" s="207" t="str">
        <f t="shared" si="129"/>
        <v/>
      </c>
      <c r="AB1243" s="212" t="b">
        <f t="shared" si="133"/>
        <v>0</v>
      </c>
      <c r="AC1243" s="213">
        <f t="shared" si="130"/>
        <v>0</v>
      </c>
      <c r="AD1243" s="298"/>
      <c r="AE1243" s="299"/>
      <c r="AF1243" s="21">
        <f t="shared" si="128"/>
        <v>0</v>
      </c>
    </row>
    <row r="1244" spans="1:32" s="21" customFormat="1" ht="16.5" customHeight="1">
      <c r="A1244" s="22"/>
      <c r="B1244" s="22"/>
      <c r="C1244" s="22"/>
      <c r="D1244" s="115">
        <f t="shared" si="127"/>
        <v>1224</v>
      </c>
      <c r="E1244" s="248" t="str">
        <f t="array" ref="E1244">IF($F1244&lt;&gt;"",INDEX(DropDownLists!$K$10:$K$2516,MATCH($F1244,DropDownLists!$L$10:$L$2516,0)),"")</f>
        <v/>
      </c>
      <c r="F1244" s="116"/>
      <c r="G1244" s="118"/>
      <c r="I1244" s="144"/>
      <c r="J1244" s="141"/>
      <c r="K1244" s="145"/>
      <c r="L1244" s="146"/>
      <c r="M1244" s="195" t="str">
        <f t="array" ref="M1244">IF($L1244&lt;&gt;"",INDEX(DropDownLists!$H$10:$H$2516,MATCH($L1244,DropDownLists!$I$10:$I$2516,0)),"")</f>
        <v/>
      </c>
      <c r="N1244" s="148"/>
      <c r="O1244" s="148"/>
      <c r="P1244" s="146"/>
      <c r="Q1244" s="148" t="s">
        <v>190</v>
      </c>
      <c r="R1244" s="119" t="str">
        <f t="array" ref="R1244">IF(ISNA(VLOOKUP($F1244, AdmittedwithRecentDischarge!$I$28:$I$1527,1,FALSE)),"",MAX(IF((AdmittedwithRecentDischarge!$I$28:$I$1527=$F1244)*(AdmittedwithRecentDischarge!$M$28:$M$1527&lt;=TransferLog!$J1244),AdmittedwithRecentDischarge!$M$28:$M$1527)))</f>
        <v/>
      </c>
      <c r="S1244" s="120" t="str">
        <f t="array" ref="S1244">IF(ISNA(INDEX(AdmittedwithRecentDischarge!$AH$28:$AH$1527,MATCH($F1244&amp;$R1244,AdmittedwithRecentDischarge!$I$28:$I$1527&amp;AdmittedwithRecentDischarge!$M$28:$M$1527,0))),"", IF($R1244&lt;&gt;"",INDEX(AdmittedwithRecentDischarge!$AH$28:$AH$1527,MATCH($F1244&amp;$R1244,AdmittedwithRecentDischarge!$I$28:$I$1527&amp;AdmittedwithRecentDischarge!$M$28:$M$1527,0)),""))</f>
        <v/>
      </c>
      <c r="T1244" s="190">
        <f t="array" ref="T1244">IF(ISNA(INDEX(AdmittedwithRecentDischarge!$I$28:$W$1527, (MATCH($F1244&amp;$R1244,AdmittedwithRecentDischarge!$I$28:$I$1527&amp;AdmittedwithRecentDischarge!$M$28:$M$1527,0)))),"",INDEX(AdmittedwithRecentDischarge!$I$28:$W$1527, (MATCH($F1244&amp;$R1244,AdmittedwithRecentDischarge!$I$28:$I$1527&amp;AdmittedwithRecentDischarge!$M$28:$M$1527,0)),9))</f>
        <v>0</v>
      </c>
      <c r="U1244" s="191">
        <f t="array" ref="U1244">IF(ISNA(INDEX(AdmittedwithRecentDischarge!$I$28:$W$1527, (MATCH($F1244&amp;$R1244,AdmittedwithRecentDischarge!$I$28:$I$1527&amp;AdmittedwithRecentDischarge!$M$28:$M$1527,0)))),"",INDEX(AdmittedwithRecentDischarge!$I$28:$W$1527, (MATCH($F1244&amp;$R1244,AdmittedwithRecentDischarge!$I$28:$I$1527&amp;AdmittedwithRecentDischarge!$M$28:$M$1527,0)),11))</f>
        <v>0</v>
      </c>
      <c r="V1244" s="191">
        <f t="array" ref="V1244">IF(ISNA(INDEX(AdmittedwithRecentDischarge!$I$28:$W$1527, (MATCH($F1244&amp;$R1244,AdmittedwithRecentDischarge!$I$28:$I$1527&amp;AdmittedwithRecentDischarge!$M$28:$M$1527,0)))),"",INDEX(AdmittedwithRecentDischarge!$I$28:$W$1527, (MATCH($F1244&amp;$R1244,AdmittedwithRecentDischarge!$I$28:$I$1527&amp;AdmittedwithRecentDischarge!$M$28:$M$1527,0)),15))</f>
        <v>0</v>
      </c>
      <c r="W1244" s="228" t="b">
        <f t="shared" si="131"/>
        <v>0</v>
      </c>
      <c r="X1244" s="224" t="str">
        <f t="array" ref="X1244">IF(ISNA(VLOOKUP($F1244, AdmittedwithRecentDischarge!$I$28:$I$1527,1,FALSE)),"",MAX(IF((AdmittedwithRecentDischarge!$I$28:$I$1527=$F1244)*(AdmittedwithRecentDischarge!$K$28:$K$1527&lt;=TransferLog!$J1244),AdmittedwithRecentDischarge!$K$28:$K$1527)))</f>
        <v/>
      </c>
      <c r="Y1244" s="224" t="b">
        <f t="shared" si="132"/>
        <v>0</v>
      </c>
      <c r="Z1244" s="208"/>
      <c r="AA1244" s="207" t="str">
        <f t="shared" si="129"/>
        <v/>
      </c>
      <c r="AB1244" s="212" t="b">
        <f t="shared" si="133"/>
        <v>0</v>
      </c>
      <c r="AC1244" s="213">
        <f t="shared" si="130"/>
        <v>0</v>
      </c>
      <c r="AD1244" s="298"/>
      <c r="AE1244" s="299"/>
      <c r="AF1244" s="21">
        <f t="shared" si="128"/>
        <v>0</v>
      </c>
    </row>
    <row r="1245" spans="1:32" s="21" customFormat="1" ht="16.5" customHeight="1">
      <c r="A1245" s="22"/>
      <c r="B1245" s="22"/>
      <c r="C1245" s="22"/>
      <c r="D1245" s="115">
        <f t="shared" si="127"/>
        <v>1225</v>
      </c>
      <c r="E1245" s="248" t="str">
        <f t="array" ref="E1245">IF($F1245&lt;&gt;"",INDEX(DropDownLists!$K$10:$K$2516,MATCH($F1245,DropDownLists!$L$10:$L$2516,0)),"")</f>
        <v/>
      </c>
      <c r="F1245" s="116"/>
      <c r="G1245" s="118"/>
      <c r="I1245" s="144"/>
      <c r="J1245" s="141"/>
      <c r="K1245" s="145"/>
      <c r="L1245" s="146"/>
      <c r="M1245" s="195" t="str">
        <f t="array" ref="M1245">IF($L1245&lt;&gt;"",INDEX(DropDownLists!$H$10:$H$2516,MATCH($L1245,DropDownLists!$I$10:$I$2516,0)),"")</f>
        <v/>
      </c>
      <c r="N1245" s="148"/>
      <c r="O1245" s="148"/>
      <c r="P1245" s="146"/>
      <c r="Q1245" s="148" t="s">
        <v>190</v>
      </c>
      <c r="R1245" s="119" t="str">
        <f t="array" ref="R1245">IF(ISNA(VLOOKUP($F1245, AdmittedwithRecentDischarge!$I$28:$I$1527,1,FALSE)),"",MAX(IF((AdmittedwithRecentDischarge!$I$28:$I$1527=$F1245)*(AdmittedwithRecentDischarge!$M$28:$M$1527&lt;=TransferLog!$J1245),AdmittedwithRecentDischarge!$M$28:$M$1527)))</f>
        <v/>
      </c>
      <c r="S1245" s="120" t="str">
        <f t="array" ref="S1245">IF(ISNA(INDEX(AdmittedwithRecentDischarge!$AH$28:$AH$1527,MATCH($F1245&amp;$R1245,AdmittedwithRecentDischarge!$I$28:$I$1527&amp;AdmittedwithRecentDischarge!$M$28:$M$1527,0))),"", IF($R1245&lt;&gt;"",INDEX(AdmittedwithRecentDischarge!$AH$28:$AH$1527,MATCH($F1245&amp;$R1245,AdmittedwithRecentDischarge!$I$28:$I$1527&amp;AdmittedwithRecentDischarge!$M$28:$M$1527,0)),""))</f>
        <v/>
      </c>
      <c r="T1245" s="190">
        <f t="array" ref="T1245">IF(ISNA(INDEX(AdmittedwithRecentDischarge!$I$28:$W$1527, (MATCH($F1245&amp;$R1245,AdmittedwithRecentDischarge!$I$28:$I$1527&amp;AdmittedwithRecentDischarge!$M$28:$M$1527,0)))),"",INDEX(AdmittedwithRecentDischarge!$I$28:$W$1527, (MATCH($F1245&amp;$R1245,AdmittedwithRecentDischarge!$I$28:$I$1527&amp;AdmittedwithRecentDischarge!$M$28:$M$1527,0)),9))</f>
        <v>0</v>
      </c>
      <c r="U1245" s="191">
        <f t="array" ref="U1245">IF(ISNA(INDEX(AdmittedwithRecentDischarge!$I$28:$W$1527, (MATCH($F1245&amp;$R1245,AdmittedwithRecentDischarge!$I$28:$I$1527&amp;AdmittedwithRecentDischarge!$M$28:$M$1527,0)))),"",INDEX(AdmittedwithRecentDischarge!$I$28:$W$1527, (MATCH($F1245&amp;$R1245,AdmittedwithRecentDischarge!$I$28:$I$1527&amp;AdmittedwithRecentDischarge!$M$28:$M$1527,0)),11))</f>
        <v>0</v>
      </c>
      <c r="V1245" s="191">
        <f t="array" ref="V1245">IF(ISNA(INDEX(AdmittedwithRecentDischarge!$I$28:$W$1527, (MATCH($F1245&amp;$R1245,AdmittedwithRecentDischarge!$I$28:$I$1527&amp;AdmittedwithRecentDischarge!$M$28:$M$1527,0)))),"",INDEX(AdmittedwithRecentDischarge!$I$28:$W$1527, (MATCH($F1245&amp;$R1245,AdmittedwithRecentDischarge!$I$28:$I$1527&amp;AdmittedwithRecentDischarge!$M$28:$M$1527,0)),15))</f>
        <v>0</v>
      </c>
      <c r="W1245" s="228" t="b">
        <f t="shared" si="131"/>
        <v>0</v>
      </c>
      <c r="X1245" s="224" t="str">
        <f t="array" ref="X1245">IF(ISNA(VLOOKUP($F1245, AdmittedwithRecentDischarge!$I$28:$I$1527,1,FALSE)),"",MAX(IF((AdmittedwithRecentDischarge!$I$28:$I$1527=$F1245)*(AdmittedwithRecentDischarge!$K$28:$K$1527&lt;=TransferLog!$J1245),AdmittedwithRecentDischarge!$K$28:$K$1527)))</f>
        <v/>
      </c>
      <c r="Y1245" s="224" t="b">
        <f t="shared" si="132"/>
        <v>0</v>
      </c>
      <c r="Z1245" s="208"/>
      <c r="AA1245" s="207" t="str">
        <f t="shared" si="129"/>
        <v/>
      </c>
      <c r="AB1245" s="212" t="b">
        <f t="shared" si="133"/>
        <v>0</v>
      </c>
      <c r="AC1245" s="213">
        <f t="shared" si="130"/>
        <v>0</v>
      </c>
      <c r="AD1245" s="298"/>
      <c r="AE1245" s="299"/>
      <c r="AF1245" s="21">
        <f t="shared" si="128"/>
        <v>0</v>
      </c>
    </row>
    <row r="1246" spans="1:32" s="21" customFormat="1" ht="16.5" customHeight="1">
      <c r="A1246" s="22"/>
      <c r="B1246" s="22"/>
      <c r="C1246" s="22"/>
      <c r="D1246" s="115">
        <f t="shared" si="127"/>
        <v>1226</v>
      </c>
      <c r="E1246" s="248" t="str">
        <f t="array" ref="E1246">IF($F1246&lt;&gt;"",INDEX(DropDownLists!$K$10:$K$2516,MATCH($F1246,DropDownLists!$L$10:$L$2516,0)),"")</f>
        <v/>
      </c>
      <c r="F1246" s="116"/>
      <c r="G1246" s="118"/>
      <c r="I1246" s="144"/>
      <c r="J1246" s="141"/>
      <c r="K1246" s="145"/>
      <c r="L1246" s="146"/>
      <c r="M1246" s="195" t="str">
        <f t="array" ref="M1246">IF($L1246&lt;&gt;"",INDEX(DropDownLists!$H$10:$H$2516,MATCH($L1246,DropDownLists!$I$10:$I$2516,0)),"")</f>
        <v/>
      </c>
      <c r="N1246" s="148"/>
      <c r="O1246" s="148"/>
      <c r="P1246" s="146"/>
      <c r="Q1246" s="148" t="s">
        <v>190</v>
      </c>
      <c r="R1246" s="119" t="str">
        <f t="array" ref="R1246">IF(ISNA(VLOOKUP($F1246, AdmittedwithRecentDischarge!$I$28:$I$1527,1,FALSE)),"",MAX(IF((AdmittedwithRecentDischarge!$I$28:$I$1527=$F1246)*(AdmittedwithRecentDischarge!$M$28:$M$1527&lt;=TransferLog!$J1246),AdmittedwithRecentDischarge!$M$28:$M$1527)))</f>
        <v/>
      </c>
      <c r="S1246" s="120" t="str">
        <f t="array" ref="S1246">IF(ISNA(INDEX(AdmittedwithRecentDischarge!$AH$28:$AH$1527,MATCH($F1246&amp;$R1246,AdmittedwithRecentDischarge!$I$28:$I$1527&amp;AdmittedwithRecentDischarge!$M$28:$M$1527,0))),"", IF($R1246&lt;&gt;"",INDEX(AdmittedwithRecentDischarge!$AH$28:$AH$1527,MATCH($F1246&amp;$R1246,AdmittedwithRecentDischarge!$I$28:$I$1527&amp;AdmittedwithRecentDischarge!$M$28:$M$1527,0)),""))</f>
        <v/>
      </c>
      <c r="T1246" s="190">
        <f t="array" ref="T1246">IF(ISNA(INDEX(AdmittedwithRecentDischarge!$I$28:$W$1527, (MATCH($F1246&amp;$R1246,AdmittedwithRecentDischarge!$I$28:$I$1527&amp;AdmittedwithRecentDischarge!$M$28:$M$1527,0)))),"",INDEX(AdmittedwithRecentDischarge!$I$28:$W$1527, (MATCH($F1246&amp;$R1246,AdmittedwithRecentDischarge!$I$28:$I$1527&amp;AdmittedwithRecentDischarge!$M$28:$M$1527,0)),9))</f>
        <v>0</v>
      </c>
      <c r="U1246" s="191">
        <f t="array" ref="U1246">IF(ISNA(INDEX(AdmittedwithRecentDischarge!$I$28:$W$1527, (MATCH($F1246&amp;$R1246,AdmittedwithRecentDischarge!$I$28:$I$1527&amp;AdmittedwithRecentDischarge!$M$28:$M$1527,0)))),"",INDEX(AdmittedwithRecentDischarge!$I$28:$W$1527, (MATCH($F1246&amp;$R1246,AdmittedwithRecentDischarge!$I$28:$I$1527&amp;AdmittedwithRecentDischarge!$M$28:$M$1527,0)),11))</f>
        <v>0</v>
      </c>
      <c r="V1246" s="191">
        <f t="array" ref="V1246">IF(ISNA(INDEX(AdmittedwithRecentDischarge!$I$28:$W$1527, (MATCH($F1246&amp;$R1246,AdmittedwithRecentDischarge!$I$28:$I$1527&amp;AdmittedwithRecentDischarge!$M$28:$M$1527,0)))),"",INDEX(AdmittedwithRecentDischarge!$I$28:$W$1527, (MATCH($F1246&amp;$R1246,AdmittedwithRecentDischarge!$I$28:$I$1527&amp;AdmittedwithRecentDischarge!$M$28:$M$1527,0)),15))</f>
        <v>0</v>
      </c>
      <c r="W1246" s="228" t="b">
        <f t="shared" si="131"/>
        <v>0</v>
      </c>
      <c r="X1246" s="224" t="str">
        <f t="array" ref="X1246">IF(ISNA(VLOOKUP($F1246, AdmittedwithRecentDischarge!$I$28:$I$1527,1,FALSE)),"",MAX(IF((AdmittedwithRecentDischarge!$I$28:$I$1527=$F1246)*(AdmittedwithRecentDischarge!$K$28:$K$1527&lt;=TransferLog!$J1246),AdmittedwithRecentDischarge!$K$28:$K$1527)))</f>
        <v/>
      </c>
      <c r="Y1246" s="224" t="b">
        <f t="shared" si="132"/>
        <v>0</v>
      </c>
      <c r="Z1246" s="208"/>
      <c r="AA1246" s="207" t="str">
        <f t="shared" si="129"/>
        <v/>
      </c>
      <c r="AB1246" s="212" t="b">
        <f t="shared" si="133"/>
        <v>0</v>
      </c>
      <c r="AC1246" s="213">
        <f t="shared" si="130"/>
        <v>0</v>
      </c>
      <c r="AD1246" s="298"/>
      <c r="AE1246" s="299"/>
      <c r="AF1246" s="21">
        <f t="shared" si="128"/>
        <v>0</v>
      </c>
    </row>
    <row r="1247" spans="1:32" s="21" customFormat="1" ht="16.5" customHeight="1">
      <c r="A1247" s="22"/>
      <c r="B1247" s="22"/>
      <c r="C1247" s="22"/>
      <c r="D1247" s="115">
        <f t="shared" si="127"/>
        <v>1227</v>
      </c>
      <c r="E1247" s="248" t="str">
        <f t="array" ref="E1247">IF($F1247&lt;&gt;"",INDEX(DropDownLists!$K$10:$K$2516,MATCH($F1247,DropDownLists!$L$10:$L$2516,0)),"")</f>
        <v/>
      </c>
      <c r="F1247" s="116"/>
      <c r="G1247" s="118"/>
      <c r="I1247" s="144"/>
      <c r="J1247" s="141"/>
      <c r="K1247" s="145"/>
      <c r="L1247" s="146"/>
      <c r="M1247" s="195" t="str">
        <f t="array" ref="M1247">IF($L1247&lt;&gt;"",INDEX(DropDownLists!$H$10:$H$2516,MATCH($L1247,DropDownLists!$I$10:$I$2516,0)),"")</f>
        <v/>
      </c>
      <c r="N1247" s="148"/>
      <c r="O1247" s="148"/>
      <c r="P1247" s="146"/>
      <c r="Q1247" s="148" t="s">
        <v>190</v>
      </c>
      <c r="R1247" s="119" t="str">
        <f t="array" ref="R1247">IF(ISNA(VLOOKUP($F1247, AdmittedwithRecentDischarge!$I$28:$I$1527,1,FALSE)),"",MAX(IF((AdmittedwithRecentDischarge!$I$28:$I$1527=$F1247)*(AdmittedwithRecentDischarge!$M$28:$M$1527&lt;=TransferLog!$J1247),AdmittedwithRecentDischarge!$M$28:$M$1527)))</f>
        <v/>
      </c>
      <c r="S1247" s="120" t="str">
        <f t="array" ref="S1247">IF(ISNA(INDEX(AdmittedwithRecentDischarge!$AH$28:$AH$1527,MATCH($F1247&amp;$R1247,AdmittedwithRecentDischarge!$I$28:$I$1527&amp;AdmittedwithRecentDischarge!$M$28:$M$1527,0))),"", IF($R1247&lt;&gt;"",INDEX(AdmittedwithRecentDischarge!$AH$28:$AH$1527,MATCH($F1247&amp;$R1247,AdmittedwithRecentDischarge!$I$28:$I$1527&amp;AdmittedwithRecentDischarge!$M$28:$M$1527,0)),""))</f>
        <v/>
      </c>
      <c r="T1247" s="190">
        <f t="array" ref="T1247">IF(ISNA(INDEX(AdmittedwithRecentDischarge!$I$28:$W$1527, (MATCH($F1247&amp;$R1247,AdmittedwithRecentDischarge!$I$28:$I$1527&amp;AdmittedwithRecentDischarge!$M$28:$M$1527,0)))),"",INDEX(AdmittedwithRecentDischarge!$I$28:$W$1527, (MATCH($F1247&amp;$R1247,AdmittedwithRecentDischarge!$I$28:$I$1527&amp;AdmittedwithRecentDischarge!$M$28:$M$1527,0)),9))</f>
        <v>0</v>
      </c>
      <c r="U1247" s="191">
        <f t="array" ref="U1247">IF(ISNA(INDEX(AdmittedwithRecentDischarge!$I$28:$W$1527, (MATCH($F1247&amp;$R1247,AdmittedwithRecentDischarge!$I$28:$I$1527&amp;AdmittedwithRecentDischarge!$M$28:$M$1527,0)))),"",INDEX(AdmittedwithRecentDischarge!$I$28:$W$1527, (MATCH($F1247&amp;$R1247,AdmittedwithRecentDischarge!$I$28:$I$1527&amp;AdmittedwithRecentDischarge!$M$28:$M$1527,0)),11))</f>
        <v>0</v>
      </c>
      <c r="V1247" s="191">
        <f t="array" ref="V1247">IF(ISNA(INDEX(AdmittedwithRecentDischarge!$I$28:$W$1527, (MATCH($F1247&amp;$R1247,AdmittedwithRecentDischarge!$I$28:$I$1527&amp;AdmittedwithRecentDischarge!$M$28:$M$1527,0)))),"",INDEX(AdmittedwithRecentDischarge!$I$28:$W$1527, (MATCH($F1247&amp;$R1247,AdmittedwithRecentDischarge!$I$28:$I$1527&amp;AdmittedwithRecentDischarge!$M$28:$M$1527,0)),15))</f>
        <v>0</v>
      </c>
      <c r="W1247" s="228" t="b">
        <f t="shared" si="131"/>
        <v>0</v>
      </c>
      <c r="X1247" s="224" t="str">
        <f t="array" ref="X1247">IF(ISNA(VLOOKUP($F1247, AdmittedwithRecentDischarge!$I$28:$I$1527,1,FALSE)),"",MAX(IF((AdmittedwithRecentDischarge!$I$28:$I$1527=$F1247)*(AdmittedwithRecentDischarge!$K$28:$K$1527&lt;=TransferLog!$J1247),AdmittedwithRecentDischarge!$K$28:$K$1527)))</f>
        <v/>
      </c>
      <c r="Y1247" s="224" t="b">
        <f t="shared" si="132"/>
        <v>0</v>
      </c>
      <c r="Z1247" s="208"/>
      <c r="AA1247" s="207" t="str">
        <f t="shared" si="129"/>
        <v/>
      </c>
      <c r="AB1247" s="212" t="b">
        <f t="shared" si="133"/>
        <v>0</v>
      </c>
      <c r="AC1247" s="213">
        <f t="shared" si="130"/>
        <v>0</v>
      </c>
      <c r="AD1247" s="298"/>
      <c r="AE1247" s="299"/>
      <c r="AF1247" s="21">
        <f t="shared" si="128"/>
        <v>0</v>
      </c>
    </row>
    <row r="1248" spans="1:32" s="21" customFormat="1" ht="16.5" customHeight="1">
      <c r="A1248" s="22"/>
      <c r="B1248" s="22"/>
      <c r="C1248" s="22"/>
      <c r="D1248" s="115">
        <f t="shared" ref="D1248:D1253" si="134">ROW()-20</f>
        <v>1228</v>
      </c>
      <c r="E1248" s="248" t="str">
        <f t="array" ref="E1248">IF($F1248&lt;&gt;"",INDEX(DropDownLists!$K$10:$K$2516,MATCH($F1248,DropDownLists!$L$10:$L$2516,0)),"")</f>
        <v/>
      </c>
      <c r="F1248" s="116"/>
      <c r="G1248" s="118"/>
      <c r="I1248" s="144"/>
      <c r="J1248" s="141"/>
      <c r="K1248" s="145"/>
      <c r="L1248" s="146"/>
      <c r="M1248" s="195" t="str">
        <f t="array" ref="M1248">IF($L1248&lt;&gt;"",INDEX(DropDownLists!$H$10:$H$2516,MATCH($L1248,DropDownLists!$I$10:$I$2516,0)),"")</f>
        <v/>
      </c>
      <c r="N1248" s="148"/>
      <c r="O1248" s="148"/>
      <c r="P1248" s="146"/>
      <c r="Q1248" s="148" t="s">
        <v>190</v>
      </c>
      <c r="R1248" s="119" t="str">
        <f t="array" ref="R1248">IF(ISNA(VLOOKUP($F1248, AdmittedwithRecentDischarge!$I$28:$I$1527,1,FALSE)),"",MAX(IF((AdmittedwithRecentDischarge!$I$28:$I$1527=$F1248)*(AdmittedwithRecentDischarge!$M$28:$M$1527&lt;=TransferLog!$J1248),AdmittedwithRecentDischarge!$M$28:$M$1527)))</f>
        <v/>
      </c>
      <c r="S1248" s="120" t="str">
        <f t="array" ref="S1248">IF(ISNA(INDEX(AdmittedwithRecentDischarge!$AH$28:$AH$1527,MATCH($F1248&amp;$R1248,AdmittedwithRecentDischarge!$I$28:$I$1527&amp;AdmittedwithRecentDischarge!$M$28:$M$1527,0))),"", IF($R1248&lt;&gt;"",INDEX(AdmittedwithRecentDischarge!$AH$28:$AH$1527,MATCH($F1248&amp;$R1248,AdmittedwithRecentDischarge!$I$28:$I$1527&amp;AdmittedwithRecentDischarge!$M$28:$M$1527,0)),""))</f>
        <v/>
      </c>
      <c r="T1248" s="190">
        <f t="array" ref="T1248">IF(ISNA(INDEX(AdmittedwithRecentDischarge!$I$28:$W$1527, (MATCH($F1248&amp;$R1248,AdmittedwithRecentDischarge!$I$28:$I$1527&amp;AdmittedwithRecentDischarge!$M$28:$M$1527,0)))),"",INDEX(AdmittedwithRecentDischarge!$I$28:$W$1527, (MATCH($F1248&amp;$R1248,AdmittedwithRecentDischarge!$I$28:$I$1527&amp;AdmittedwithRecentDischarge!$M$28:$M$1527,0)),9))</f>
        <v>0</v>
      </c>
      <c r="U1248" s="191">
        <f t="array" ref="U1248">IF(ISNA(INDEX(AdmittedwithRecentDischarge!$I$28:$W$1527, (MATCH($F1248&amp;$R1248,AdmittedwithRecentDischarge!$I$28:$I$1527&amp;AdmittedwithRecentDischarge!$M$28:$M$1527,0)))),"",INDEX(AdmittedwithRecentDischarge!$I$28:$W$1527, (MATCH($F1248&amp;$R1248,AdmittedwithRecentDischarge!$I$28:$I$1527&amp;AdmittedwithRecentDischarge!$M$28:$M$1527,0)),11))</f>
        <v>0</v>
      </c>
      <c r="V1248" s="191">
        <f t="array" ref="V1248">IF(ISNA(INDEX(AdmittedwithRecentDischarge!$I$28:$W$1527, (MATCH($F1248&amp;$R1248,AdmittedwithRecentDischarge!$I$28:$I$1527&amp;AdmittedwithRecentDischarge!$M$28:$M$1527,0)))),"",INDEX(AdmittedwithRecentDischarge!$I$28:$W$1527, (MATCH($F1248&amp;$R1248,AdmittedwithRecentDischarge!$I$28:$I$1527&amp;AdmittedwithRecentDischarge!$M$28:$M$1527,0)),15))</f>
        <v>0</v>
      </c>
      <c r="W1248" s="228" t="b">
        <f t="shared" si="131"/>
        <v>0</v>
      </c>
      <c r="X1248" s="224" t="str">
        <f t="array" ref="X1248">IF(ISNA(VLOOKUP($F1248, AdmittedwithRecentDischarge!$I$28:$I$1527,1,FALSE)),"",MAX(IF((AdmittedwithRecentDischarge!$I$28:$I$1527=$F1248)*(AdmittedwithRecentDischarge!$K$28:$K$1527&lt;=TransferLog!$J1248),AdmittedwithRecentDischarge!$K$28:$K$1527)))</f>
        <v/>
      </c>
      <c r="Y1248" s="224" t="b">
        <f t="shared" si="132"/>
        <v>0</v>
      </c>
      <c r="Z1248" s="208"/>
      <c r="AA1248" s="207" t="str">
        <f t="shared" si="129"/>
        <v/>
      </c>
      <c r="AB1248" s="212" t="b">
        <f t="shared" si="133"/>
        <v>0</v>
      </c>
      <c r="AC1248" s="213">
        <f t="shared" si="130"/>
        <v>0</v>
      </c>
      <c r="AD1248" s="298"/>
      <c r="AE1248" s="299"/>
      <c r="AF1248" s="21">
        <f t="shared" ref="AF1248:AF1270" si="135">IF(OR(($P1248="Admitted, inpatient"), ($P1248="Admitted, status uncertain")),1,0)</f>
        <v>0</v>
      </c>
    </row>
    <row r="1249" spans="1:32" s="21" customFormat="1" ht="16.5" customHeight="1">
      <c r="A1249" s="22"/>
      <c r="B1249" s="22"/>
      <c r="C1249" s="22"/>
      <c r="D1249" s="115">
        <f t="shared" si="134"/>
        <v>1229</v>
      </c>
      <c r="E1249" s="248" t="str">
        <f t="array" ref="E1249">IF($F1249&lt;&gt;"",INDEX(DropDownLists!$K$10:$K$2516,MATCH($F1249,DropDownLists!$L$10:$L$2516,0)),"")</f>
        <v/>
      </c>
      <c r="F1249" s="116"/>
      <c r="G1249" s="118"/>
      <c r="I1249" s="144"/>
      <c r="J1249" s="141"/>
      <c r="K1249" s="145"/>
      <c r="L1249" s="146"/>
      <c r="M1249" s="195" t="str">
        <f t="array" ref="M1249">IF($L1249&lt;&gt;"",INDEX(DropDownLists!$H$10:$H$2516,MATCH($L1249,DropDownLists!$I$10:$I$2516,0)),"")</f>
        <v/>
      </c>
      <c r="N1249" s="148"/>
      <c r="O1249" s="148"/>
      <c r="P1249" s="146"/>
      <c r="Q1249" s="148" t="s">
        <v>190</v>
      </c>
      <c r="R1249" s="119" t="str">
        <f t="array" ref="R1249">IF(ISNA(VLOOKUP($F1249, AdmittedwithRecentDischarge!$I$28:$I$1527,1,FALSE)),"",MAX(IF((AdmittedwithRecentDischarge!$I$28:$I$1527=$F1249)*(AdmittedwithRecentDischarge!$M$28:$M$1527&lt;=TransferLog!$J1249),AdmittedwithRecentDischarge!$M$28:$M$1527)))</f>
        <v/>
      </c>
      <c r="S1249" s="120" t="str">
        <f t="array" ref="S1249">IF(ISNA(INDEX(AdmittedwithRecentDischarge!$AH$28:$AH$1527,MATCH($F1249&amp;$R1249,AdmittedwithRecentDischarge!$I$28:$I$1527&amp;AdmittedwithRecentDischarge!$M$28:$M$1527,0))),"", IF($R1249&lt;&gt;"",INDEX(AdmittedwithRecentDischarge!$AH$28:$AH$1527,MATCH($F1249&amp;$R1249,AdmittedwithRecentDischarge!$I$28:$I$1527&amp;AdmittedwithRecentDischarge!$M$28:$M$1527,0)),""))</f>
        <v/>
      </c>
      <c r="T1249" s="190">
        <f t="array" ref="T1249">IF(ISNA(INDEX(AdmittedwithRecentDischarge!$I$28:$W$1527, (MATCH($F1249&amp;$R1249,AdmittedwithRecentDischarge!$I$28:$I$1527&amp;AdmittedwithRecentDischarge!$M$28:$M$1527,0)))),"",INDEX(AdmittedwithRecentDischarge!$I$28:$W$1527, (MATCH($F1249&amp;$R1249,AdmittedwithRecentDischarge!$I$28:$I$1527&amp;AdmittedwithRecentDischarge!$M$28:$M$1527,0)),9))</f>
        <v>0</v>
      </c>
      <c r="U1249" s="191">
        <f t="array" ref="U1249">IF(ISNA(INDEX(AdmittedwithRecentDischarge!$I$28:$W$1527, (MATCH($F1249&amp;$R1249,AdmittedwithRecentDischarge!$I$28:$I$1527&amp;AdmittedwithRecentDischarge!$M$28:$M$1527,0)))),"",INDEX(AdmittedwithRecentDischarge!$I$28:$W$1527, (MATCH($F1249&amp;$R1249,AdmittedwithRecentDischarge!$I$28:$I$1527&amp;AdmittedwithRecentDischarge!$M$28:$M$1527,0)),11))</f>
        <v>0</v>
      </c>
      <c r="V1249" s="191">
        <f t="array" ref="V1249">IF(ISNA(INDEX(AdmittedwithRecentDischarge!$I$28:$W$1527, (MATCH($F1249&amp;$R1249,AdmittedwithRecentDischarge!$I$28:$I$1527&amp;AdmittedwithRecentDischarge!$M$28:$M$1527,0)))),"",INDEX(AdmittedwithRecentDischarge!$I$28:$W$1527, (MATCH($F1249&amp;$R1249,AdmittedwithRecentDischarge!$I$28:$I$1527&amp;AdmittedwithRecentDischarge!$M$28:$M$1527,0)),15))</f>
        <v>0</v>
      </c>
      <c r="W1249" s="228" t="b">
        <f t="shared" si="131"/>
        <v>0</v>
      </c>
      <c r="X1249" s="224" t="str">
        <f t="array" ref="X1249">IF(ISNA(VLOOKUP($F1249, AdmittedwithRecentDischarge!$I$28:$I$1527,1,FALSE)),"",MAX(IF((AdmittedwithRecentDischarge!$I$28:$I$1527=$F1249)*(AdmittedwithRecentDischarge!$K$28:$K$1527&lt;=TransferLog!$J1249),AdmittedwithRecentDischarge!$K$28:$K$1527)))</f>
        <v/>
      </c>
      <c r="Y1249" s="224" t="b">
        <f t="shared" si="132"/>
        <v>0</v>
      </c>
      <c r="Z1249" s="208"/>
      <c r="AA1249" s="207" t="str">
        <f t="shared" si="129"/>
        <v/>
      </c>
      <c r="AB1249" s="212" t="b">
        <f t="shared" si="133"/>
        <v>0</v>
      </c>
      <c r="AC1249" s="213">
        <f t="shared" si="130"/>
        <v>0</v>
      </c>
      <c r="AD1249" s="298"/>
      <c r="AE1249" s="299"/>
      <c r="AF1249" s="21">
        <f t="shared" si="135"/>
        <v>0</v>
      </c>
    </row>
    <row r="1250" spans="1:32" s="21" customFormat="1" ht="16.5" customHeight="1">
      <c r="A1250" s="22"/>
      <c r="B1250" s="22"/>
      <c r="C1250" s="22"/>
      <c r="D1250" s="115">
        <f t="shared" si="134"/>
        <v>1230</v>
      </c>
      <c r="E1250" s="248" t="str">
        <f t="array" ref="E1250">IF($F1250&lt;&gt;"",INDEX(DropDownLists!$K$10:$K$2516,MATCH($F1250,DropDownLists!$L$10:$L$2516,0)),"")</f>
        <v/>
      </c>
      <c r="F1250" s="116"/>
      <c r="G1250" s="118"/>
      <c r="I1250" s="144"/>
      <c r="J1250" s="141"/>
      <c r="K1250" s="145"/>
      <c r="L1250" s="146"/>
      <c r="M1250" s="195" t="str">
        <f t="array" ref="M1250">IF($L1250&lt;&gt;"",INDEX(DropDownLists!$H$10:$H$2516,MATCH($L1250,DropDownLists!$I$10:$I$2516,0)),"")</f>
        <v/>
      </c>
      <c r="N1250" s="148"/>
      <c r="O1250" s="148"/>
      <c r="P1250" s="146"/>
      <c r="Q1250" s="148" t="s">
        <v>190</v>
      </c>
      <c r="R1250" s="119" t="str">
        <f t="array" ref="R1250">IF(ISNA(VLOOKUP($F1250, AdmittedwithRecentDischarge!$I$28:$I$1527,1,FALSE)),"",MAX(IF((AdmittedwithRecentDischarge!$I$28:$I$1527=$F1250)*(AdmittedwithRecentDischarge!$M$28:$M$1527&lt;=TransferLog!$J1250),AdmittedwithRecentDischarge!$M$28:$M$1527)))</f>
        <v/>
      </c>
      <c r="S1250" s="120" t="str">
        <f t="array" ref="S1250">IF(ISNA(INDEX(AdmittedwithRecentDischarge!$AH$28:$AH$1527,MATCH($F1250&amp;$R1250,AdmittedwithRecentDischarge!$I$28:$I$1527&amp;AdmittedwithRecentDischarge!$M$28:$M$1527,0))),"", IF($R1250&lt;&gt;"",INDEX(AdmittedwithRecentDischarge!$AH$28:$AH$1527,MATCH($F1250&amp;$R1250,AdmittedwithRecentDischarge!$I$28:$I$1527&amp;AdmittedwithRecentDischarge!$M$28:$M$1527,0)),""))</f>
        <v/>
      </c>
      <c r="T1250" s="190">
        <f t="array" ref="T1250">IF(ISNA(INDEX(AdmittedwithRecentDischarge!$I$28:$W$1527, (MATCH($F1250&amp;$R1250,AdmittedwithRecentDischarge!$I$28:$I$1527&amp;AdmittedwithRecentDischarge!$M$28:$M$1527,0)))),"",INDEX(AdmittedwithRecentDischarge!$I$28:$W$1527, (MATCH($F1250&amp;$R1250,AdmittedwithRecentDischarge!$I$28:$I$1527&amp;AdmittedwithRecentDischarge!$M$28:$M$1527,0)),9))</f>
        <v>0</v>
      </c>
      <c r="U1250" s="191">
        <f t="array" ref="U1250">IF(ISNA(INDEX(AdmittedwithRecentDischarge!$I$28:$W$1527, (MATCH($F1250&amp;$R1250,AdmittedwithRecentDischarge!$I$28:$I$1527&amp;AdmittedwithRecentDischarge!$M$28:$M$1527,0)))),"",INDEX(AdmittedwithRecentDischarge!$I$28:$W$1527, (MATCH($F1250&amp;$R1250,AdmittedwithRecentDischarge!$I$28:$I$1527&amp;AdmittedwithRecentDischarge!$M$28:$M$1527,0)),11))</f>
        <v>0</v>
      </c>
      <c r="V1250" s="191">
        <f t="array" ref="V1250">IF(ISNA(INDEX(AdmittedwithRecentDischarge!$I$28:$W$1527, (MATCH($F1250&amp;$R1250,AdmittedwithRecentDischarge!$I$28:$I$1527&amp;AdmittedwithRecentDischarge!$M$28:$M$1527,0)))),"",INDEX(AdmittedwithRecentDischarge!$I$28:$W$1527, (MATCH($F1250&amp;$R1250,AdmittedwithRecentDischarge!$I$28:$I$1527&amp;AdmittedwithRecentDischarge!$M$28:$M$1527,0)),15))</f>
        <v>0</v>
      </c>
      <c r="W1250" s="228" t="b">
        <f t="shared" si="131"/>
        <v>0</v>
      </c>
      <c r="X1250" s="224" t="str">
        <f t="array" ref="X1250">IF(ISNA(VLOOKUP($F1250, AdmittedwithRecentDischarge!$I$28:$I$1527,1,FALSE)),"",MAX(IF((AdmittedwithRecentDischarge!$I$28:$I$1527=$F1250)*(AdmittedwithRecentDischarge!$K$28:$K$1527&lt;=TransferLog!$J1250),AdmittedwithRecentDischarge!$K$28:$K$1527)))</f>
        <v/>
      </c>
      <c r="Y1250" s="224" t="b">
        <f t="shared" si="132"/>
        <v>0</v>
      </c>
      <c r="Z1250" s="208"/>
      <c r="AA1250" s="207" t="str">
        <f t="shared" si="129"/>
        <v/>
      </c>
      <c r="AB1250" s="212" t="b">
        <f t="shared" si="133"/>
        <v>0</v>
      </c>
      <c r="AC1250" s="213">
        <f t="shared" si="130"/>
        <v>0</v>
      </c>
      <c r="AD1250" s="298"/>
      <c r="AE1250" s="299"/>
      <c r="AF1250" s="21">
        <f t="shared" si="135"/>
        <v>0</v>
      </c>
    </row>
    <row r="1251" spans="1:32" s="21" customFormat="1" ht="16.5" customHeight="1">
      <c r="A1251" s="22"/>
      <c r="B1251" s="22"/>
      <c r="C1251" s="22"/>
      <c r="D1251" s="115">
        <f t="shared" si="134"/>
        <v>1231</v>
      </c>
      <c r="E1251" s="248" t="str">
        <f t="array" ref="E1251">IF($F1251&lt;&gt;"",INDEX(DropDownLists!$K$10:$K$2516,MATCH($F1251,DropDownLists!$L$10:$L$2516,0)),"")</f>
        <v/>
      </c>
      <c r="F1251" s="116"/>
      <c r="G1251" s="118"/>
      <c r="I1251" s="144"/>
      <c r="J1251" s="141"/>
      <c r="K1251" s="145"/>
      <c r="L1251" s="146"/>
      <c r="M1251" s="195" t="str">
        <f t="array" ref="M1251">IF($L1251&lt;&gt;"",INDEX(DropDownLists!$H$10:$H$2516,MATCH($L1251,DropDownLists!$I$10:$I$2516,0)),"")</f>
        <v/>
      </c>
      <c r="N1251" s="148"/>
      <c r="O1251" s="148"/>
      <c r="P1251" s="146"/>
      <c r="Q1251" s="148" t="s">
        <v>190</v>
      </c>
      <c r="R1251" s="119" t="str">
        <f t="array" ref="R1251">IF(ISNA(VLOOKUP($F1251, AdmittedwithRecentDischarge!$I$28:$I$1527,1,FALSE)),"",MAX(IF((AdmittedwithRecentDischarge!$I$28:$I$1527=$F1251)*(AdmittedwithRecentDischarge!$M$28:$M$1527&lt;=TransferLog!$J1251),AdmittedwithRecentDischarge!$M$28:$M$1527)))</f>
        <v/>
      </c>
      <c r="S1251" s="120" t="str">
        <f t="array" ref="S1251">IF(ISNA(INDEX(AdmittedwithRecentDischarge!$AH$28:$AH$1527,MATCH($F1251&amp;$R1251,AdmittedwithRecentDischarge!$I$28:$I$1527&amp;AdmittedwithRecentDischarge!$M$28:$M$1527,0))),"", IF($R1251&lt;&gt;"",INDEX(AdmittedwithRecentDischarge!$AH$28:$AH$1527,MATCH($F1251&amp;$R1251,AdmittedwithRecentDischarge!$I$28:$I$1527&amp;AdmittedwithRecentDischarge!$M$28:$M$1527,0)),""))</f>
        <v/>
      </c>
      <c r="T1251" s="190">
        <f t="array" ref="T1251">IF(ISNA(INDEX(AdmittedwithRecentDischarge!$I$28:$W$1527, (MATCH($F1251&amp;$R1251,AdmittedwithRecentDischarge!$I$28:$I$1527&amp;AdmittedwithRecentDischarge!$M$28:$M$1527,0)))),"",INDEX(AdmittedwithRecentDischarge!$I$28:$W$1527, (MATCH($F1251&amp;$R1251,AdmittedwithRecentDischarge!$I$28:$I$1527&amp;AdmittedwithRecentDischarge!$M$28:$M$1527,0)),9))</f>
        <v>0</v>
      </c>
      <c r="U1251" s="191">
        <f t="array" ref="U1251">IF(ISNA(INDEX(AdmittedwithRecentDischarge!$I$28:$W$1527, (MATCH($F1251&amp;$R1251,AdmittedwithRecentDischarge!$I$28:$I$1527&amp;AdmittedwithRecentDischarge!$M$28:$M$1527,0)))),"",INDEX(AdmittedwithRecentDischarge!$I$28:$W$1527, (MATCH($F1251&amp;$R1251,AdmittedwithRecentDischarge!$I$28:$I$1527&amp;AdmittedwithRecentDischarge!$M$28:$M$1527,0)),11))</f>
        <v>0</v>
      </c>
      <c r="V1251" s="191">
        <f t="array" ref="V1251">IF(ISNA(INDEX(AdmittedwithRecentDischarge!$I$28:$W$1527, (MATCH($F1251&amp;$R1251,AdmittedwithRecentDischarge!$I$28:$I$1527&amp;AdmittedwithRecentDischarge!$M$28:$M$1527,0)))),"",INDEX(AdmittedwithRecentDischarge!$I$28:$W$1527, (MATCH($F1251&amp;$R1251,AdmittedwithRecentDischarge!$I$28:$I$1527&amp;AdmittedwithRecentDischarge!$M$28:$M$1527,0)),15))</f>
        <v>0</v>
      </c>
      <c r="W1251" s="228" t="b">
        <f t="shared" si="131"/>
        <v>0</v>
      </c>
      <c r="X1251" s="224" t="str">
        <f t="array" ref="X1251">IF(ISNA(VLOOKUP($F1251, AdmittedwithRecentDischarge!$I$28:$I$1527,1,FALSE)),"",MAX(IF((AdmittedwithRecentDischarge!$I$28:$I$1527=$F1251)*(AdmittedwithRecentDischarge!$K$28:$K$1527&lt;=TransferLog!$J1251),AdmittedwithRecentDischarge!$K$28:$K$1527)))</f>
        <v/>
      </c>
      <c r="Y1251" s="224" t="b">
        <f t="shared" si="132"/>
        <v>0</v>
      </c>
      <c r="Z1251" s="208"/>
      <c r="AA1251" s="207" t="str">
        <f t="shared" si="129"/>
        <v/>
      </c>
      <c r="AB1251" s="212" t="b">
        <f t="shared" si="133"/>
        <v>0</v>
      </c>
      <c r="AC1251" s="213">
        <f t="shared" si="130"/>
        <v>0</v>
      </c>
      <c r="AD1251" s="298"/>
      <c r="AE1251" s="299"/>
      <c r="AF1251" s="21">
        <f t="shared" si="135"/>
        <v>0</v>
      </c>
    </row>
    <row r="1252" spans="1:32" s="21" customFormat="1" ht="16.5" customHeight="1">
      <c r="A1252" s="22"/>
      <c r="B1252" s="22"/>
      <c r="C1252" s="22"/>
      <c r="D1252" s="115">
        <f t="shared" si="134"/>
        <v>1232</v>
      </c>
      <c r="E1252" s="248" t="str">
        <f t="array" ref="E1252">IF($F1252&lt;&gt;"",INDEX(DropDownLists!$K$10:$K$2516,MATCH($F1252,DropDownLists!$L$10:$L$2516,0)),"")</f>
        <v/>
      </c>
      <c r="F1252" s="116"/>
      <c r="G1252" s="118"/>
      <c r="I1252" s="144"/>
      <c r="J1252" s="141"/>
      <c r="K1252" s="145"/>
      <c r="L1252" s="146"/>
      <c r="M1252" s="195" t="str">
        <f t="array" ref="M1252">IF($L1252&lt;&gt;"",INDEX(DropDownLists!$H$10:$H$2516,MATCH($L1252,DropDownLists!$I$10:$I$2516,0)),"")</f>
        <v/>
      </c>
      <c r="N1252" s="148"/>
      <c r="O1252" s="148"/>
      <c r="P1252" s="146"/>
      <c r="Q1252" s="148" t="s">
        <v>190</v>
      </c>
      <c r="R1252" s="119" t="str">
        <f t="array" ref="R1252">IF(ISNA(VLOOKUP($F1252, AdmittedwithRecentDischarge!$I$28:$I$1527,1,FALSE)),"",MAX(IF((AdmittedwithRecentDischarge!$I$28:$I$1527=$F1252)*(AdmittedwithRecentDischarge!$M$28:$M$1527&lt;=TransferLog!$J1252),AdmittedwithRecentDischarge!$M$28:$M$1527)))</f>
        <v/>
      </c>
      <c r="S1252" s="120" t="str">
        <f t="array" ref="S1252">IF(ISNA(INDEX(AdmittedwithRecentDischarge!$AH$28:$AH$1527,MATCH($F1252&amp;$R1252,AdmittedwithRecentDischarge!$I$28:$I$1527&amp;AdmittedwithRecentDischarge!$M$28:$M$1527,0))),"", IF($R1252&lt;&gt;"",INDEX(AdmittedwithRecentDischarge!$AH$28:$AH$1527,MATCH($F1252&amp;$R1252,AdmittedwithRecentDischarge!$I$28:$I$1527&amp;AdmittedwithRecentDischarge!$M$28:$M$1527,0)),""))</f>
        <v/>
      </c>
      <c r="T1252" s="190">
        <f t="array" ref="T1252">IF(ISNA(INDEX(AdmittedwithRecentDischarge!$I$28:$W$1527, (MATCH($F1252&amp;$R1252,AdmittedwithRecentDischarge!$I$28:$I$1527&amp;AdmittedwithRecentDischarge!$M$28:$M$1527,0)))),"",INDEX(AdmittedwithRecentDischarge!$I$28:$W$1527, (MATCH($F1252&amp;$R1252,AdmittedwithRecentDischarge!$I$28:$I$1527&amp;AdmittedwithRecentDischarge!$M$28:$M$1527,0)),9))</f>
        <v>0</v>
      </c>
      <c r="U1252" s="191">
        <f t="array" ref="U1252">IF(ISNA(INDEX(AdmittedwithRecentDischarge!$I$28:$W$1527, (MATCH($F1252&amp;$R1252,AdmittedwithRecentDischarge!$I$28:$I$1527&amp;AdmittedwithRecentDischarge!$M$28:$M$1527,0)))),"",INDEX(AdmittedwithRecentDischarge!$I$28:$W$1527, (MATCH($F1252&amp;$R1252,AdmittedwithRecentDischarge!$I$28:$I$1527&amp;AdmittedwithRecentDischarge!$M$28:$M$1527,0)),11))</f>
        <v>0</v>
      </c>
      <c r="V1252" s="191">
        <f t="array" ref="V1252">IF(ISNA(INDEX(AdmittedwithRecentDischarge!$I$28:$W$1527, (MATCH($F1252&amp;$R1252,AdmittedwithRecentDischarge!$I$28:$I$1527&amp;AdmittedwithRecentDischarge!$M$28:$M$1527,0)))),"",INDEX(AdmittedwithRecentDischarge!$I$28:$W$1527, (MATCH($F1252&amp;$R1252,AdmittedwithRecentDischarge!$I$28:$I$1527&amp;AdmittedwithRecentDischarge!$M$28:$M$1527,0)),15))</f>
        <v>0</v>
      </c>
      <c r="W1252" s="228" t="b">
        <f t="shared" si="131"/>
        <v>0</v>
      </c>
      <c r="X1252" s="224" t="str">
        <f t="array" ref="X1252">IF(ISNA(VLOOKUP($F1252, AdmittedwithRecentDischarge!$I$28:$I$1527,1,FALSE)),"",MAX(IF((AdmittedwithRecentDischarge!$I$28:$I$1527=$F1252)*(AdmittedwithRecentDischarge!$K$28:$K$1527&lt;=TransferLog!$J1252),AdmittedwithRecentDischarge!$K$28:$K$1527)))</f>
        <v/>
      </c>
      <c r="Y1252" s="224" t="b">
        <f t="shared" si="132"/>
        <v>0</v>
      </c>
      <c r="Z1252" s="208"/>
      <c r="AA1252" s="207" t="str">
        <f t="shared" si="129"/>
        <v/>
      </c>
      <c r="AB1252" s="212" t="b">
        <f t="shared" si="133"/>
        <v>0</v>
      </c>
      <c r="AC1252" s="213">
        <f t="shared" si="130"/>
        <v>0</v>
      </c>
      <c r="AD1252" s="298"/>
      <c r="AE1252" s="299"/>
      <c r="AF1252" s="21">
        <f t="shared" si="135"/>
        <v>0</v>
      </c>
    </row>
    <row r="1253" spans="1:32" s="21" customFormat="1" ht="16.5" customHeight="1">
      <c r="A1253" s="22"/>
      <c r="B1253" s="22"/>
      <c r="C1253" s="22"/>
      <c r="D1253" s="115">
        <f t="shared" si="134"/>
        <v>1233</v>
      </c>
      <c r="E1253" s="248" t="str">
        <f t="array" ref="E1253">IF($F1253&lt;&gt;"",INDEX(DropDownLists!$K$10:$K$2516,MATCH($F1253,DropDownLists!$L$10:$L$2516,0)),"")</f>
        <v/>
      </c>
      <c r="F1253" s="116"/>
      <c r="G1253" s="118"/>
      <c r="I1253" s="144"/>
      <c r="J1253" s="141"/>
      <c r="K1253" s="145"/>
      <c r="L1253" s="146"/>
      <c r="M1253" s="195" t="str">
        <f t="array" ref="M1253">IF($L1253&lt;&gt;"",INDEX(DropDownLists!$H$10:$H$2516,MATCH($L1253,DropDownLists!$I$10:$I$2516,0)),"")</f>
        <v/>
      </c>
      <c r="N1253" s="148"/>
      <c r="O1253" s="148"/>
      <c r="P1253" s="146"/>
      <c r="Q1253" s="148" t="s">
        <v>190</v>
      </c>
      <c r="R1253" s="119" t="str">
        <f t="array" ref="R1253">IF(ISNA(VLOOKUP($F1253, AdmittedwithRecentDischarge!$I$28:$I$1527,1,FALSE)),"",MAX(IF((AdmittedwithRecentDischarge!$I$28:$I$1527=$F1253)*(AdmittedwithRecentDischarge!$M$28:$M$1527&lt;=TransferLog!$J1253),AdmittedwithRecentDischarge!$M$28:$M$1527)))</f>
        <v/>
      </c>
      <c r="S1253" s="120" t="str">
        <f t="array" ref="S1253">IF(ISNA(INDEX(AdmittedwithRecentDischarge!$AH$28:$AH$1527,MATCH($F1253&amp;$R1253,AdmittedwithRecentDischarge!$I$28:$I$1527&amp;AdmittedwithRecentDischarge!$M$28:$M$1527,0))),"", IF($R1253&lt;&gt;"",INDEX(AdmittedwithRecentDischarge!$AH$28:$AH$1527,MATCH($F1253&amp;$R1253,AdmittedwithRecentDischarge!$I$28:$I$1527&amp;AdmittedwithRecentDischarge!$M$28:$M$1527,0)),""))</f>
        <v/>
      </c>
      <c r="T1253" s="190">
        <f t="array" ref="T1253">IF(ISNA(INDEX(AdmittedwithRecentDischarge!$I$28:$W$1527, (MATCH($F1253&amp;$R1253,AdmittedwithRecentDischarge!$I$28:$I$1527&amp;AdmittedwithRecentDischarge!$M$28:$M$1527,0)))),"",INDEX(AdmittedwithRecentDischarge!$I$28:$W$1527, (MATCH($F1253&amp;$R1253,AdmittedwithRecentDischarge!$I$28:$I$1527&amp;AdmittedwithRecentDischarge!$M$28:$M$1527,0)),9))</f>
        <v>0</v>
      </c>
      <c r="U1253" s="191">
        <f t="array" ref="U1253">IF(ISNA(INDEX(AdmittedwithRecentDischarge!$I$28:$W$1527, (MATCH($F1253&amp;$R1253,AdmittedwithRecentDischarge!$I$28:$I$1527&amp;AdmittedwithRecentDischarge!$M$28:$M$1527,0)))),"",INDEX(AdmittedwithRecentDischarge!$I$28:$W$1527, (MATCH($F1253&amp;$R1253,AdmittedwithRecentDischarge!$I$28:$I$1527&amp;AdmittedwithRecentDischarge!$M$28:$M$1527,0)),11))</f>
        <v>0</v>
      </c>
      <c r="V1253" s="191">
        <f t="array" ref="V1253">IF(ISNA(INDEX(AdmittedwithRecentDischarge!$I$28:$W$1527, (MATCH($F1253&amp;$R1253,AdmittedwithRecentDischarge!$I$28:$I$1527&amp;AdmittedwithRecentDischarge!$M$28:$M$1527,0)))),"",INDEX(AdmittedwithRecentDischarge!$I$28:$W$1527, (MATCH($F1253&amp;$R1253,AdmittedwithRecentDischarge!$I$28:$I$1527&amp;AdmittedwithRecentDischarge!$M$28:$M$1527,0)),15))</f>
        <v>0</v>
      </c>
      <c r="W1253" s="228" t="b">
        <f t="shared" si="131"/>
        <v>0</v>
      </c>
      <c r="X1253" s="224" t="str">
        <f t="array" ref="X1253">IF(ISNA(VLOOKUP($F1253, AdmittedwithRecentDischarge!$I$28:$I$1527,1,FALSE)),"",MAX(IF((AdmittedwithRecentDischarge!$I$28:$I$1527=$F1253)*(AdmittedwithRecentDischarge!$K$28:$K$1527&lt;=TransferLog!$J1253),AdmittedwithRecentDischarge!$K$28:$K$1527)))</f>
        <v/>
      </c>
      <c r="Y1253" s="224" t="b">
        <f t="shared" si="132"/>
        <v>0</v>
      </c>
      <c r="Z1253" s="208"/>
      <c r="AA1253" s="207" t="str">
        <f t="shared" si="129"/>
        <v/>
      </c>
      <c r="AB1253" s="212" t="b">
        <f t="shared" si="133"/>
        <v>0</v>
      </c>
      <c r="AC1253" s="213">
        <f t="shared" si="130"/>
        <v>0</v>
      </c>
      <c r="AD1253" s="298"/>
      <c r="AE1253" s="299"/>
      <c r="AF1253" s="21">
        <f t="shared" si="135"/>
        <v>0</v>
      </c>
    </row>
    <row r="1254" spans="1:32" s="21" customFormat="1" ht="16.5" customHeight="1">
      <c r="A1254" s="22"/>
      <c r="B1254" s="22"/>
      <c r="C1254" s="22"/>
      <c r="D1254" s="115">
        <f t="shared" ref="D1254:D1270" si="136">ROW()-20</f>
        <v>1234</v>
      </c>
      <c r="E1254" s="248" t="str">
        <f t="array" ref="E1254">IF($F1254&lt;&gt;"",INDEX(DropDownLists!$K$10:$K$2516,MATCH($F1254,DropDownLists!$L$10:$L$2516,0)),"")</f>
        <v/>
      </c>
      <c r="F1254" s="116"/>
      <c r="G1254" s="118"/>
      <c r="I1254" s="144"/>
      <c r="J1254" s="141"/>
      <c r="K1254" s="145"/>
      <c r="L1254" s="146"/>
      <c r="M1254" s="195" t="str">
        <f t="array" ref="M1254">IF($L1254&lt;&gt;"",INDEX(DropDownLists!$H$10:$H$2516,MATCH($L1254,DropDownLists!$I$10:$I$2516,0)),"")</f>
        <v/>
      </c>
      <c r="N1254" s="148"/>
      <c r="O1254" s="148"/>
      <c r="P1254" s="146"/>
      <c r="Q1254" s="148" t="s">
        <v>190</v>
      </c>
      <c r="R1254" s="119" t="str">
        <f t="array" ref="R1254">IF(ISNA(VLOOKUP($F1254, AdmittedwithRecentDischarge!$I$28:$I$1527,1,FALSE)),"",MAX(IF((AdmittedwithRecentDischarge!$I$28:$I$1527=$F1254)*(AdmittedwithRecentDischarge!$M$28:$M$1527&lt;=TransferLog!$J1254),AdmittedwithRecentDischarge!$M$28:$M$1527)))</f>
        <v/>
      </c>
      <c r="S1254" s="120" t="str">
        <f t="array" ref="S1254">IF(ISNA(INDEX(AdmittedwithRecentDischarge!$AH$28:$AH$1527,MATCH($F1254&amp;$R1254,AdmittedwithRecentDischarge!$I$28:$I$1527&amp;AdmittedwithRecentDischarge!$M$28:$M$1527,0))),"", IF($R1254&lt;&gt;"",INDEX(AdmittedwithRecentDischarge!$AH$28:$AH$1527,MATCH($F1254&amp;$R1254,AdmittedwithRecentDischarge!$I$28:$I$1527&amp;AdmittedwithRecentDischarge!$M$28:$M$1527,0)),""))</f>
        <v/>
      </c>
      <c r="T1254" s="190">
        <f t="array" ref="T1254">IF(ISNA(INDEX(AdmittedwithRecentDischarge!$I$28:$W$1527, (MATCH($F1254&amp;$R1254,AdmittedwithRecentDischarge!$I$28:$I$1527&amp;AdmittedwithRecentDischarge!$M$28:$M$1527,0)))),"",INDEX(AdmittedwithRecentDischarge!$I$28:$W$1527, (MATCH($F1254&amp;$R1254,AdmittedwithRecentDischarge!$I$28:$I$1527&amp;AdmittedwithRecentDischarge!$M$28:$M$1527,0)),9))</f>
        <v>0</v>
      </c>
      <c r="U1254" s="191">
        <f t="array" ref="U1254">IF(ISNA(INDEX(AdmittedwithRecentDischarge!$I$28:$W$1527, (MATCH($F1254&amp;$R1254,AdmittedwithRecentDischarge!$I$28:$I$1527&amp;AdmittedwithRecentDischarge!$M$28:$M$1527,0)))),"",INDEX(AdmittedwithRecentDischarge!$I$28:$W$1527, (MATCH($F1254&amp;$R1254,AdmittedwithRecentDischarge!$I$28:$I$1527&amp;AdmittedwithRecentDischarge!$M$28:$M$1527,0)),11))</f>
        <v>0</v>
      </c>
      <c r="V1254" s="191">
        <f t="array" ref="V1254">IF(ISNA(INDEX(AdmittedwithRecentDischarge!$I$28:$W$1527, (MATCH($F1254&amp;$R1254,AdmittedwithRecentDischarge!$I$28:$I$1527&amp;AdmittedwithRecentDischarge!$M$28:$M$1527,0)))),"",INDEX(AdmittedwithRecentDischarge!$I$28:$W$1527, (MATCH($F1254&amp;$R1254,AdmittedwithRecentDischarge!$I$28:$I$1527&amp;AdmittedwithRecentDischarge!$M$28:$M$1527,0)),15))</f>
        <v>0</v>
      </c>
      <c r="W1254" s="228" t="b">
        <f t="shared" si="131"/>
        <v>0</v>
      </c>
      <c r="X1254" s="224" t="str">
        <f t="array" ref="X1254">IF(ISNA(VLOOKUP($F1254, AdmittedwithRecentDischarge!$I$28:$I$1527,1,FALSE)),"",MAX(IF((AdmittedwithRecentDischarge!$I$28:$I$1527=$F1254)*(AdmittedwithRecentDischarge!$K$28:$K$1527&lt;=TransferLog!$J1254),AdmittedwithRecentDischarge!$K$28:$K$1527)))</f>
        <v/>
      </c>
      <c r="Y1254" s="224" t="b">
        <f t="shared" si="132"/>
        <v>0</v>
      </c>
      <c r="Z1254" s="208"/>
      <c r="AA1254" s="207" t="str">
        <f t="shared" si="129"/>
        <v/>
      </c>
      <c r="AB1254" s="212" t="b">
        <f t="shared" si="133"/>
        <v>0</v>
      </c>
      <c r="AC1254" s="213">
        <f t="shared" si="130"/>
        <v>0</v>
      </c>
      <c r="AD1254" s="298"/>
      <c r="AE1254" s="299"/>
      <c r="AF1254" s="21">
        <f t="shared" si="135"/>
        <v>0</v>
      </c>
    </row>
    <row r="1255" spans="1:32" s="21" customFormat="1" ht="16.5" customHeight="1">
      <c r="A1255" s="22"/>
      <c r="B1255" s="22"/>
      <c r="C1255" s="22"/>
      <c r="D1255" s="115">
        <f t="shared" si="136"/>
        <v>1235</v>
      </c>
      <c r="E1255" s="248" t="str">
        <f t="array" ref="E1255">IF($F1255&lt;&gt;"",INDEX(DropDownLists!$K$10:$K$2516,MATCH($F1255,DropDownLists!$L$10:$L$2516,0)),"")</f>
        <v/>
      </c>
      <c r="F1255" s="116"/>
      <c r="G1255" s="118"/>
      <c r="I1255" s="144"/>
      <c r="J1255" s="141"/>
      <c r="K1255" s="145"/>
      <c r="L1255" s="146"/>
      <c r="M1255" s="195" t="str">
        <f t="array" ref="M1255">IF($L1255&lt;&gt;"",INDEX(DropDownLists!$H$10:$H$2516,MATCH($L1255,DropDownLists!$I$10:$I$2516,0)),"")</f>
        <v/>
      </c>
      <c r="N1255" s="148"/>
      <c r="O1255" s="148"/>
      <c r="P1255" s="146"/>
      <c r="Q1255" s="148" t="s">
        <v>190</v>
      </c>
      <c r="R1255" s="119" t="str">
        <f t="array" ref="R1255">IF(ISNA(VLOOKUP($F1255, AdmittedwithRecentDischarge!$I$28:$I$1527,1,FALSE)),"",MAX(IF((AdmittedwithRecentDischarge!$I$28:$I$1527=$F1255)*(AdmittedwithRecentDischarge!$M$28:$M$1527&lt;=TransferLog!$J1255),AdmittedwithRecentDischarge!$M$28:$M$1527)))</f>
        <v/>
      </c>
      <c r="S1255" s="120" t="str">
        <f t="array" ref="S1255">IF(ISNA(INDEX(AdmittedwithRecentDischarge!$AH$28:$AH$1527,MATCH($F1255&amp;$R1255,AdmittedwithRecentDischarge!$I$28:$I$1527&amp;AdmittedwithRecentDischarge!$M$28:$M$1527,0))),"", IF($R1255&lt;&gt;"",INDEX(AdmittedwithRecentDischarge!$AH$28:$AH$1527,MATCH($F1255&amp;$R1255,AdmittedwithRecentDischarge!$I$28:$I$1527&amp;AdmittedwithRecentDischarge!$M$28:$M$1527,0)),""))</f>
        <v/>
      </c>
      <c r="T1255" s="190">
        <f t="array" ref="T1255">IF(ISNA(INDEX(AdmittedwithRecentDischarge!$I$28:$W$1527, (MATCH($F1255&amp;$R1255,AdmittedwithRecentDischarge!$I$28:$I$1527&amp;AdmittedwithRecentDischarge!$M$28:$M$1527,0)))),"",INDEX(AdmittedwithRecentDischarge!$I$28:$W$1527, (MATCH($F1255&amp;$R1255,AdmittedwithRecentDischarge!$I$28:$I$1527&amp;AdmittedwithRecentDischarge!$M$28:$M$1527,0)),9))</f>
        <v>0</v>
      </c>
      <c r="U1255" s="191">
        <f t="array" ref="U1255">IF(ISNA(INDEX(AdmittedwithRecentDischarge!$I$28:$W$1527, (MATCH($F1255&amp;$R1255,AdmittedwithRecentDischarge!$I$28:$I$1527&amp;AdmittedwithRecentDischarge!$M$28:$M$1527,0)))),"",INDEX(AdmittedwithRecentDischarge!$I$28:$W$1527, (MATCH($F1255&amp;$R1255,AdmittedwithRecentDischarge!$I$28:$I$1527&amp;AdmittedwithRecentDischarge!$M$28:$M$1527,0)),11))</f>
        <v>0</v>
      </c>
      <c r="V1255" s="191">
        <f t="array" ref="V1255">IF(ISNA(INDEX(AdmittedwithRecentDischarge!$I$28:$W$1527, (MATCH($F1255&amp;$R1255,AdmittedwithRecentDischarge!$I$28:$I$1527&amp;AdmittedwithRecentDischarge!$M$28:$M$1527,0)))),"",INDEX(AdmittedwithRecentDischarge!$I$28:$W$1527, (MATCH($F1255&amp;$R1255,AdmittedwithRecentDischarge!$I$28:$I$1527&amp;AdmittedwithRecentDischarge!$M$28:$M$1527,0)),15))</f>
        <v>0</v>
      </c>
      <c r="W1255" s="228" t="b">
        <f t="shared" si="131"/>
        <v>0</v>
      </c>
      <c r="X1255" s="224" t="str">
        <f t="array" ref="X1255">IF(ISNA(VLOOKUP($F1255, AdmittedwithRecentDischarge!$I$28:$I$1527,1,FALSE)),"",MAX(IF((AdmittedwithRecentDischarge!$I$28:$I$1527=$F1255)*(AdmittedwithRecentDischarge!$K$28:$K$1527&lt;=TransferLog!$J1255),AdmittedwithRecentDischarge!$K$28:$K$1527)))</f>
        <v/>
      </c>
      <c r="Y1255" s="224" t="b">
        <f t="shared" si="132"/>
        <v>0</v>
      </c>
      <c r="Z1255" s="208"/>
      <c r="AA1255" s="207" t="str">
        <f t="shared" si="129"/>
        <v/>
      </c>
      <c r="AB1255" s="212" t="b">
        <f t="shared" si="133"/>
        <v>0</v>
      </c>
      <c r="AC1255" s="213">
        <f t="shared" si="130"/>
        <v>0</v>
      </c>
      <c r="AD1255" s="298"/>
      <c r="AE1255" s="299"/>
      <c r="AF1255" s="21">
        <f t="shared" si="135"/>
        <v>0</v>
      </c>
    </row>
    <row r="1256" spans="1:32" s="21" customFormat="1" ht="16.5" customHeight="1">
      <c r="A1256" s="22"/>
      <c r="B1256" s="22"/>
      <c r="C1256" s="22"/>
      <c r="D1256" s="115">
        <f t="shared" si="136"/>
        <v>1236</v>
      </c>
      <c r="E1256" s="248" t="str">
        <f t="array" ref="E1256">IF($F1256&lt;&gt;"",INDEX(DropDownLists!$K$10:$K$2516,MATCH($F1256,DropDownLists!$L$10:$L$2516,0)),"")</f>
        <v/>
      </c>
      <c r="F1256" s="116"/>
      <c r="G1256" s="118"/>
      <c r="I1256" s="144"/>
      <c r="J1256" s="141"/>
      <c r="K1256" s="145"/>
      <c r="L1256" s="146"/>
      <c r="M1256" s="195" t="str">
        <f t="array" ref="M1256">IF($L1256&lt;&gt;"",INDEX(DropDownLists!$H$10:$H$2516,MATCH($L1256,DropDownLists!$I$10:$I$2516,0)),"")</f>
        <v/>
      </c>
      <c r="N1256" s="148"/>
      <c r="O1256" s="148"/>
      <c r="P1256" s="146"/>
      <c r="Q1256" s="148" t="s">
        <v>190</v>
      </c>
      <c r="R1256" s="119" t="str">
        <f t="array" ref="R1256">IF(ISNA(VLOOKUP($F1256, AdmittedwithRecentDischarge!$I$28:$I$1527,1,FALSE)),"",MAX(IF((AdmittedwithRecentDischarge!$I$28:$I$1527=$F1256)*(AdmittedwithRecentDischarge!$M$28:$M$1527&lt;=TransferLog!$J1256),AdmittedwithRecentDischarge!$M$28:$M$1527)))</f>
        <v/>
      </c>
      <c r="S1256" s="120" t="str">
        <f t="array" ref="S1256">IF(ISNA(INDEX(AdmittedwithRecentDischarge!$AH$28:$AH$1527,MATCH($F1256&amp;$R1256,AdmittedwithRecentDischarge!$I$28:$I$1527&amp;AdmittedwithRecentDischarge!$M$28:$M$1527,0))),"", IF($R1256&lt;&gt;"",INDEX(AdmittedwithRecentDischarge!$AH$28:$AH$1527,MATCH($F1256&amp;$R1256,AdmittedwithRecentDischarge!$I$28:$I$1527&amp;AdmittedwithRecentDischarge!$M$28:$M$1527,0)),""))</f>
        <v/>
      </c>
      <c r="T1256" s="190">
        <f t="array" ref="T1256">IF(ISNA(INDEX(AdmittedwithRecentDischarge!$I$28:$W$1527, (MATCH($F1256&amp;$R1256,AdmittedwithRecentDischarge!$I$28:$I$1527&amp;AdmittedwithRecentDischarge!$M$28:$M$1527,0)))),"",INDEX(AdmittedwithRecentDischarge!$I$28:$W$1527, (MATCH($F1256&amp;$R1256,AdmittedwithRecentDischarge!$I$28:$I$1527&amp;AdmittedwithRecentDischarge!$M$28:$M$1527,0)),9))</f>
        <v>0</v>
      </c>
      <c r="U1256" s="191">
        <f t="array" ref="U1256">IF(ISNA(INDEX(AdmittedwithRecentDischarge!$I$28:$W$1527, (MATCH($F1256&amp;$R1256,AdmittedwithRecentDischarge!$I$28:$I$1527&amp;AdmittedwithRecentDischarge!$M$28:$M$1527,0)))),"",INDEX(AdmittedwithRecentDischarge!$I$28:$W$1527, (MATCH($F1256&amp;$R1256,AdmittedwithRecentDischarge!$I$28:$I$1527&amp;AdmittedwithRecentDischarge!$M$28:$M$1527,0)),11))</f>
        <v>0</v>
      </c>
      <c r="V1256" s="191">
        <f t="array" ref="V1256">IF(ISNA(INDEX(AdmittedwithRecentDischarge!$I$28:$W$1527, (MATCH($F1256&amp;$R1256,AdmittedwithRecentDischarge!$I$28:$I$1527&amp;AdmittedwithRecentDischarge!$M$28:$M$1527,0)))),"",INDEX(AdmittedwithRecentDischarge!$I$28:$W$1527, (MATCH($F1256&amp;$R1256,AdmittedwithRecentDischarge!$I$28:$I$1527&amp;AdmittedwithRecentDischarge!$M$28:$M$1527,0)),15))</f>
        <v>0</v>
      </c>
      <c r="W1256" s="228" t="b">
        <f t="shared" si="131"/>
        <v>0</v>
      </c>
      <c r="X1256" s="224" t="str">
        <f t="array" ref="X1256">IF(ISNA(VLOOKUP($F1256, AdmittedwithRecentDischarge!$I$28:$I$1527,1,FALSE)),"",MAX(IF((AdmittedwithRecentDischarge!$I$28:$I$1527=$F1256)*(AdmittedwithRecentDischarge!$K$28:$K$1527&lt;=TransferLog!$J1256),AdmittedwithRecentDischarge!$K$28:$K$1527)))</f>
        <v/>
      </c>
      <c r="Y1256" s="224" t="b">
        <f t="shared" si="132"/>
        <v>0</v>
      </c>
      <c r="Z1256" s="208"/>
      <c r="AA1256" s="207" t="str">
        <f t="shared" si="129"/>
        <v/>
      </c>
      <c r="AB1256" s="212" t="b">
        <f t="shared" si="133"/>
        <v>0</v>
      </c>
      <c r="AC1256" s="213">
        <f t="shared" si="130"/>
        <v>0</v>
      </c>
      <c r="AD1256" s="298"/>
      <c r="AE1256" s="299"/>
      <c r="AF1256" s="21">
        <f t="shared" si="135"/>
        <v>0</v>
      </c>
    </row>
    <row r="1257" spans="1:32" s="21" customFormat="1" ht="16.5" customHeight="1">
      <c r="A1257" s="22"/>
      <c r="B1257" s="22"/>
      <c r="C1257" s="22"/>
      <c r="D1257" s="115">
        <f t="shared" si="136"/>
        <v>1237</v>
      </c>
      <c r="E1257" s="248" t="str">
        <f t="array" ref="E1257">IF($F1257&lt;&gt;"",INDEX(DropDownLists!$K$10:$K$2516,MATCH($F1257,DropDownLists!$L$10:$L$2516,0)),"")</f>
        <v/>
      </c>
      <c r="F1257" s="116"/>
      <c r="G1257" s="118"/>
      <c r="I1257" s="144"/>
      <c r="J1257" s="141"/>
      <c r="K1257" s="145"/>
      <c r="L1257" s="146"/>
      <c r="M1257" s="195" t="str">
        <f t="array" ref="M1257">IF($L1257&lt;&gt;"",INDEX(DropDownLists!$H$10:$H$2516,MATCH($L1257,DropDownLists!$I$10:$I$2516,0)),"")</f>
        <v/>
      </c>
      <c r="N1257" s="148"/>
      <c r="O1257" s="148"/>
      <c r="P1257" s="146"/>
      <c r="Q1257" s="148" t="s">
        <v>190</v>
      </c>
      <c r="R1257" s="119" t="str">
        <f t="array" ref="R1257">IF(ISNA(VLOOKUP($F1257, AdmittedwithRecentDischarge!$I$28:$I$1527,1,FALSE)),"",MAX(IF((AdmittedwithRecentDischarge!$I$28:$I$1527=$F1257)*(AdmittedwithRecentDischarge!$M$28:$M$1527&lt;=TransferLog!$J1257),AdmittedwithRecentDischarge!$M$28:$M$1527)))</f>
        <v/>
      </c>
      <c r="S1257" s="120" t="str">
        <f t="array" ref="S1257">IF(ISNA(INDEX(AdmittedwithRecentDischarge!$AH$28:$AH$1527,MATCH($F1257&amp;$R1257,AdmittedwithRecentDischarge!$I$28:$I$1527&amp;AdmittedwithRecentDischarge!$M$28:$M$1527,0))),"", IF($R1257&lt;&gt;"",INDEX(AdmittedwithRecentDischarge!$AH$28:$AH$1527,MATCH($F1257&amp;$R1257,AdmittedwithRecentDischarge!$I$28:$I$1527&amp;AdmittedwithRecentDischarge!$M$28:$M$1527,0)),""))</f>
        <v/>
      </c>
      <c r="T1257" s="190">
        <f t="array" ref="T1257">IF(ISNA(INDEX(AdmittedwithRecentDischarge!$I$28:$W$1527, (MATCH($F1257&amp;$R1257,AdmittedwithRecentDischarge!$I$28:$I$1527&amp;AdmittedwithRecentDischarge!$M$28:$M$1527,0)))),"",INDEX(AdmittedwithRecentDischarge!$I$28:$W$1527, (MATCH($F1257&amp;$R1257,AdmittedwithRecentDischarge!$I$28:$I$1527&amp;AdmittedwithRecentDischarge!$M$28:$M$1527,0)),9))</f>
        <v>0</v>
      </c>
      <c r="U1257" s="191">
        <f t="array" ref="U1257">IF(ISNA(INDEX(AdmittedwithRecentDischarge!$I$28:$W$1527, (MATCH($F1257&amp;$R1257,AdmittedwithRecentDischarge!$I$28:$I$1527&amp;AdmittedwithRecentDischarge!$M$28:$M$1527,0)))),"",INDEX(AdmittedwithRecentDischarge!$I$28:$W$1527, (MATCH($F1257&amp;$R1257,AdmittedwithRecentDischarge!$I$28:$I$1527&amp;AdmittedwithRecentDischarge!$M$28:$M$1527,0)),11))</f>
        <v>0</v>
      </c>
      <c r="V1257" s="191">
        <f t="array" ref="V1257">IF(ISNA(INDEX(AdmittedwithRecentDischarge!$I$28:$W$1527, (MATCH($F1257&amp;$R1257,AdmittedwithRecentDischarge!$I$28:$I$1527&amp;AdmittedwithRecentDischarge!$M$28:$M$1527,0)))),"",INDEX(AdmittedwithRecentDischarge!$I$28:$W$1527, (MATCH($F1257&amp;$R1257,AdmittedwithRecentDischarge!$I$28:$I$1527&amp;AdmittedwithRecentDischarge!$M$28:$M$1527,0)),15))</f>
        <v>0</v>
      </c>
      <c r="W1257" s="228" t="b">
        <f t="shared" si="131"/>
        <v>0</v>
      </c>
      <c r="X1257" s="224" t="str">
        <f t="array" ref="X1257">IF(ISNA(VLOOKUP($F1257, AdmittedwithRecentDischarge!$I$28:$I$1527,1,FALSE)),"",MAX(IF((AdmittedwithRecentDischarge!$I$28:$I$1527=$F1257)*(AdmittedwithRecentDischarge!$K$28:$K$1527&lt;=TransferLog!$J1257),AdmittedwithRecentDischarge!$K$28:$K$1527)))</f>
        <v/>
      </c>
      <c r="Y1257" s="224" t="b">
        <f t="shared" si="132"/>
        <v>0</v>
      </c>
      <c r="Z1257" s="208"/>
      <c r="AA1257" s="207" t="str">
        <f t="shared" si="129"/>
        <v/>
      </c>
      <c r="AB1257" s="212" t="b">
        <f t="shared" si="133"/>
        <v>0</v>
      </c>
      <c r="AC1257" s="213">
        <f t="shared" si="130"/>
        <v>0</v>
      </c>
      <c r="AD1257" s="298"/>
      <c r="AE1257" s="299"/>
      <c r="AF1257" s="21">
        <f t="shared" si="135"/>
        <v>0</v>
      </c>
    </row>
    <row r="1258" spans="1:32" s="21" customFormat="1" ht="16.5" customHeight="1">
      <c r="A1258" s="22"/>
      <c r="B1258" s="22"/>
      <c r="C1258" s="22"/>
      <c r="D1258" s="115">
        <f t="shared" si="136"/>
        <v>1238</v>
      </c>
      <c r="E1258" s="248" t="str">
        <f t="array" ref="E1258">IF($F1258&lt;&gt;"",INDEX(DropDownLists!$K$10:$K$2516,MATCH($F1258,DropDownLists!$L$10:$L$2516,0)),"")</f>
        <v/>
      </c>
      <c r="F1258" s="116"/>
      <c r="G1258" s="118"/>
      <c r="I1258" s="144"/>
      <c r="J1258" s="141"/>
      <c r="K1258" s="145"/>
      <c r="L1258" s="146"/>
      <c r="M1258" s="195" t="str">
        <f t="array" ref="M1258">IF($L1258&lt;&gt;"",INDEX(DropDownLists!$H$10:$H$2516,MATCH($L1258,DropDownLists!$I$10:$I$2516,0)),"")</f>
        <v/>
      </c>
      <c r="N1258" s="148"/>
      <c r="O1258" s="148"/>
      <c r="P1258" s="146"/>
      <c r="Q1258" s="148" t="s">
        <v>190</v>
      </c>
      <c r="R1258" s="119" t="str">
        <f t="array" ref="R1258">IF(ISNA(VLOOKUP($F1258, AdmittedwithRecentDischarge!$I$28:$I$1527,1,FALSE)),"",MAX(IF((AdmittedwithRecentDischarge!$I$28:$I$1527=$F1258)*(AdmittedwithRecentDischarge!$M$28:$M$1527&lt;=TransferLog!$J1258),AdmittedwithRecentDischarge!$M$28:$M$1527)))</f>
        <v/>
      </c>
      <c r="S1258" s="120" t="str">
        <f t="array" ref="S1258">IF(ISNA(INDEX(AdmittedwithRecentDischarge!$AH$28:$AH$1527,MATCH($F1258&amp;$R1258,AdmittedwithRecentDischarge!$I$28:$I$1527&amp;AdmittedwithRecentDischarge!$M$28:$M$1527,0))),"", IF($R1258&lt;&gt;"",INDEX(AdmittedwithRecentDischarge!$AH$28:$AH$1527,MATCH($F1258&amp;$R1258,AdmittedwithRecentDischarge!$I$28:$I$1527&amp;AdmittedwithRecentDischarge!$M$28:$M$1527,0)),""))</f>
        <v/>
      </c>
      <c r="T1258" s="190">
        <f t="array" ref="T1258">IF(ISNA(INDEX(AdmittedwithRecentDischarge!$I$28:$W$1527, (MATCH($F1258&amp;$R1258,AdmittedwithRecentDischarge!$I$28:$I$1527&amp;AdmittedwithRecentDischarge!$M$28:$M$1527,0)))),"",INDEX(AdmittedwithRecentDischarge!$I$28:$W$1527, (MATCH($F1258&amp;$R1258,AdmittedwithRecentDischarge!$I$28:$I$1527&amp;AdmittedwithRecentDischarge!$M$28:$M$1527,0)),9))</f>
        <v>0</v>
      </c>
      <c r="U1258" s="191">
        <f t="array" ref="U1258">IF(ISNA(INDEX(AdmittedwithRecentDischarge!$I$28:$W$1527, (MATCH($F1258&amp;$R1258,AdmittedwithRecentDischarge!$I$28:$I$1527&amp;AdmittedwithRecentDischarge!$M$28:$M$1527,0)))),"",INDEX(AdmittedwithRecentDischarge!$I$28:$W$1527, (MATCH($F1258&amp;$R1258,AdmittedwithRecentDischarge!$I$28:$I$1527&amp;AdmittedwithRecentDischarge!$M$28:$M$1527,0)),11))</f>
        <v>0</v>
      </c>
      <c r="V1258" s="191">
        <f t="array" ref="V1258">IF(ISNA(INDEX(AdmittedwithRecentDischarge!$I$28:$W$1527, (MATCH($F1258&amp;$R1258,AdmittedwithRecentDischarge!$I$28:$I$1527&amp;AdmittedwithRecentDischarge!$M$28:$M$1527,0)))),"",INDEX(AdmittedwithRecentDischarge!$I$28:$W$1527, (MATCH($F1258&amp;$R1258,AdmittedwithRecentDischarge!$I$28:$I$1527&amp;AdmittedwithRecentDischarge!$M$28:$M$1527,0)),15))</f>
        <v>0</v>
      </c>
      <c r="W1258" s="228" t="b">
        <f t="shared" si="131"/>
        <v>0</v>
      </c>
      <c r="X1258" s="224" t="str">
        <f t="array" ref="X1258">IF(ISNA(VLOOKUP($F1258, AdmittedwithRecentDischarge!$I$28:$I$1527,1,FALSE)),"",MAX(IF((AdmittedwithRecentDischarge!$I$28:$I$1527=$F1258)*(AdmittedwithRecentDischarge!$K$28:$K$1527&lt;=TransferLog!$J1258),AdmittedwithRecentDischarge!$K$28:$K$1527)))</f>
        <v/>
      </c>
      <c r="Y1258" s="224" t="b">
        <f t="shared" si="132"/>
        <v>0</v>
      </c>
      <c r="Z1258" s="208"/>
      <c r="AA1258" s="207" t="str">
        <f t="shared" si="129"/>
        <v/>
      </c>
      <c r="AB1258" s="212" t="b">
        <f t="shared" si="133"/>
        <v>0</v>
      </c>
      <c r="AC1258" s="213">
        <f t="shared" si="130"/>
        <v>0</v>
      </c>
      <c r="AD1258" s="298"/>
      <c r="AE1258" s="299"/>
      <c r="AF1258" s="21">
        <f t="shared" si="135"/>
        <v>0</v>
      </c>
    </row>
    <row r="1259" spans="1:32" s="21" customFormat="1" ht="16.5" customHeight="1">
      <c r="A1259" s="22"/>
      <c r="B1259" s="22"/>
      <c r="C1259" s="22"/>
      <c r="D1259" s="115">
        <f t="shared" si="136"/>
        <v>1239</v>
      </c>
      <c r="E1259" s="248" t="str">
        <f t="array" ref="E1259">IF($F1259&lt;&gt;"",INDEX(DropDownLists!$K$10:$K$2516,MATCH($F1259,DropDownLists!$L$10:$L$2516,0)),"")</f>
        <v/>
      </c>
      <c r="F1259" s="116"/>
      <c r="G1259" s="118"/>
      <c r="I1259" s="144"/>
      <c r="J1259" s="141"/>
      <c r="K1259" s="145"/>
      <c r="L1259" s="146"/>
      <c r="M1259" s="195" t="str">
        <f t="array" ref="M1259">IF($L1259&lt;&gt;"",INDEX(DropDownLists!$H$10:$H$2516,MATCH($L1259,DropDownLists!$I$10:$I$2516,0)),"")</f>
        <v/>
      </c>
      <c r="N1259" s="148"/>
      <c r="O1259" s="148"/>
      <c r="P1259" s="146"/>
      <c r="Q1259" s="148" t="s">
        <v>190</v>
      </c>
      <c r="R1259" s="119" t="str">
        <f t="array" ref="R1259">IF(ISNA(VLOOKUP($F1259, AdmittedwithRecentDischarge!$I$28:$I$1527,1,FALSE)),"",MAX(IF((AdmittedwithRecentDischarge!$I$28:$I$1527=$F1259)*(AdmittedwithRecentDischarge!$M$28:$M$1527&lt;=TransferLog!$J1259),AdmittedwithRecentDischarge!$M$28:$M$1527)))</f>
        <v/>
      </c>
      <c r="S1259" s="120" t="str">
        <f t="array" ref="S1259">IF(ISNA(INDEX(AdmittedwithRecentDischarge!$AH$28:$AH$1527,MATCH($F1259&amp;$R1259,AdmittedwithRecentDischarge!$I$28:$I$1527&amp;AdmittedwithRecentDischarge!$M$28:$M$1527,0))),"", IF($R1259&lt;&gt;"",INDEX(AdmittedwithRecentDischarge!$AH$28:$AH$1527,MATCH($F1259&amp;$R1259,AdmittedwithRecentDischarge!$I$28:$I$1527&amp;AdmittedwithRecentDischarge!$M$28:$M$1527,0)),""))</f>
        <v/>
      </c>
      <c r="T1259" s="190">
        <f t="array" ref="T1259">IF(ISNA(INDEX(AdmittedwithRecentDischarge!$I$28:$W$1527, (MATCH($F1259&amp;$R1259,AdmittedwithRecentDischarge!$I$28:$I$1527&amp;AdmittedwithRecentDischarge!$M$28:$M$1527,0)))),"",INDEX(AdmittedwithRecentDischarge!$I$28:$W$1527, (MATCH($F1259&amp;$R1259,AdmittedwithRecentDischarge!$I$28:$I$1527&amp;AdmittedwithRecentDischarge!$M$28:$M$1527,0)),9))</f>
        <v>0</v>
      </c>
      <c r="U1259" s="191">
        <f t="array" ref="U1259">IF(ISNA(INDEX(AdmittedwithRecentDischarge!$I$28:$W$1527, (MATCH($F1259&amp;$R1259,AdmittedwithRecentDischarge!$I$28:$I$1527&amp;AdmittedwithRecentDischarge!$M$28:$M$1527,0)))),"",INDEX(AdmittedwithRecentDischarge!$I$28:$W$1527, (MATCH($F1259&amp;$R1259,AdmittedwithRecentDischarge!$I$28:$I$1527&amp;AdmittedwithRecentDischarge!$M$28:$M$1527,0)),11))</f>
        <v>0</v>
      </c>
      <c r="V1259" s="191">
        <f t="array" ref="V1259">IF(ISNA(INDEX(AdmittedwithRecentDischarge!$I$28:$W$1527, (MATCH($F1259&amp;$R1259,AdmittedwithRecentDischarge!$I$28:$I$1527&amp;AdmittedwithRecentDischarge!$M$28:$M$1527,0)))),"",INDEX(AdmittedwithRecentDischarge!$I$28:$W$1527, (MATCH($F1259&amp;$R1259,AdmittedwithRecentDischarge!$I$28:$I$1527&amp;AdmittedwithRecentDischarge!$M$28:$M$1527,0)),15))</f>
        <v>0</v>
      </c>
      <c r="W1259" s="228" t="b">
        <f t="shared" si="131"/>
        <v>0</v>
      </c>
      <c r="X1259" s="224" t="str">
        <f t="array" ref="X1259">IF(ISNA(VLOOKUP($F1259, AdmittedwithRecentDischarge!$I$28:$I$1527,1,FALSE)),"",MAX(IF((AdmittedwithRecentDischarge!$I$28:$I$1527=$F1259)*(AdmittedwithRecentDischarge!$K$28:$K$1527&lt;=TransferLog!$J1259),AdmittedwithRecentDischarge!$K$28:$K$1527)))</f>
        <v/>
      </c>
      <c r="Y1259" s="224" t="b">
        <f t="shared" si="132"/>
        <v>0</v>
      </c>
      <c r="Z1259" s="208"/>
      <c r="AA1259" s="207" t="str">
        <f t="shared" si="129"/>
        <v/>
      </c>
      <c r="AB1259" s="212" t="b">
        <f t="shared" si="133"/>
        <v>0</v>
      </c>
      <c r="AC1259" s="213">
        <f t="shared" si="130"/>
        <v>0</v>
      </c>
      <c r="AD1259" s="298"/>
      <c r="AE1259" s="299"/>
      <c r="AF1259" s="21">
        <f t="shared" si="135"/>
        <v>0</v>
      </c>
    </row>
    <row r="1260" spans="1:32" s="21" customFormat="1" ht="16.5" customHeight="1">
      <c r="A1260" s="22"/>
      <c r="B1260" s="22"/>
      <c r="C1260" s="22"/>
      <c r="D1260" s="115">
        <f t="shared" si="136"/>
        <v>1240</v>
      </c>
      <c r="E1260" s="248" t="str">
        <f t="array" ref="E1260">IF($F1260&lt;&gt;"",INDEX(DropDownLists!$K$10:$K$2516,MATCH($F1260,DropDownLists!$L$10:$L$2516,0)),"")</f>
        <v/>
      </c>
      <c r="F1260" s="116"/>
      <c r="G1260" s="118"/>
      <c r="I1260" s="144"/>
      <c r="J1260" s="141"/>
      <c r="K1260" s="145"/>
      <c r="L1260" s="146"/>
      <c r="M1260" s="195" t="str">
        <f t="array" ref="M1260">IF($L1260&lt;&gt;"",INDEX(DropDownLists!$H$10:$H$2516,MATCH($L1260,DropDownLists!$I$10:$I$2516,0)),"")</f>
        <v/>
      </c>
      <c r="N1260" s="148"/>
      <c r="O1260" s="148"/>
      <c r="P1260" s="146"/>
      <c r="Q1260" s="148" t="s">
        <v>190</v>
      </c>
      <c r="R1260" s="119" t="str">
        <f t="array" ref="R1260">IF(ISNA(VLOOKUP($F1260, AdmittedwithRecentDischarge!$I$28:$I$1527,1,FALSE)),"",MAX(IF((AdmittedwithRecentDischarge!$I$28:$I$1527=$F1260)*(AdmittedwithRecentDischarge!$M$28:$M$1527&lt;=TransferLog!$J1260),AdmittedwithRecentDischarge!$M$28:$M$1527)))</f>
        <v/>
      </c>
      <c r="S1260" s="120" t="str">
        <f t="array" ref="S1260">IF(ISNA(INDEX(AdmittedwithRecentDischarge!$AH$28:$AH$1527,MATCH($F1260&amp;$R1260,AdmittedwithRecentDischarge!$I$28:$I$1527&amp;AdmittedwithRecentDischarge!$M$28:$M$1527,0))),"", IF($R1260&lt;&gt;"",INDEX(AdmittedwithRecentDischarge!$AH$28:$AH$1527,MATCH($F1260&amp;$R1260,AdmittedwithRecentDischarge!$I$28:$I$1527&amp;AdmittedwithRecentDischarge!$M$28:$M$1527,0)),""))</f>
        <v/>
      </c>
      <c r="T1260" s="190">
        <f t="array" ref="T1260">IF(ISNA(INDEX(AdmittedwithRecentDischarge!$I$28:$W$1527, (MATCH($F1260&amp;$R1260,AdmittedwithRecentDischarge!$I$28:$I$1527&amp;AdmittedwithRecentDischarge!$M$28:$M$1527,0)))),"",INDEX(AdmittedwithRecentDischarge!$I$28:$W$1527, (MATCH($F1260&amp;$R1260,AdmittedwithRecentDischarge!$I$28:$I$1527&amp;AdmittedwithRecentDischarge!$M$28:$M$1527,0)),9))</f>
        <v>0</v>
      </c>
      <c r="U1260" s="191">
        <f t="array" ref="U1260">IF(ISNA(INDEX(AdmittedwithRecentDischarge!$I$28:$W$1527, (MATCH($F1260&amp;$R1260,AdmittedwithRecentDischarge!$I$28:$I$1527&amp;AdmittedwithRecentDischarge!$M$28:$M$1527,0)))),"",INDEX(AdmittedwithRecentDischarge!$I$28:$W$1527, (MATCH($F1260&amp;$R1260,AdmittedwithRecentDischarge!$I$28:$I$1527&amp;AdmittedwithRecentDischarge!$M$28:$M$1527,0)),11))</f>
        <v>0</v>
      </c>
      <c r="V1260" s="191">
        <f t="array" ref="V1260">IF(ISNA(INDEX(AdmittedwithRecentDischarge!$I$28:$W$1527, (MATCH($F1260&amp;$R1260,AdmittedwithRecentDischarge!$I$28:$I$1527&amp;AdmittedwithRecentDischarge!$M$28:$M$1527,0)))),"",INDEX(AdmittedwithRecentDischarge!$I$28:$W$1527, (MATCH($F1260&amp;$R1260,AdmittedwithRecentDischarge!$I$28:$I$1527&amp;AdmittedwithRecentDischarge!$M$28:$M$1527,0)),15))</f>
        <v>0</v>
      </c>
      <c r="W1260" s="228" t="b">
        <f t="shared" si="131"/>
        <v>0</v>
      </c>
      <c r="X1260" s="224" t="str">
        <f t="array" ref="X1260">IF(ISNA(VLOOKUP($F1260, AdmittedwithRecentDischarge!$I$28:$I$1527,1,FALSE)),"",MAX(IF((AdmittedwithRecentDischarge!$I$28:$I$1527=$F1260)*(AdmittedwithRecentDischarge!$K$28:$K$1527&lt;=TransferLog!$J1260),AdmittedwithRecentDischarge!$K$28:$K$1527)))</f>
        <v/>
      </c>
      <c r="Y1260" s="224" t="b">
        <f t="shared" si="132"/>
        <v>0</v>
      </c>
      <c r="Z1260" s="208"/>
      <c r="AA1260" s="207" t="str">
        <f t="shared" si="129"/>
        <v/>
      </c>
      <c r="AB1260" s="212" t="b">
        <f t="shared" si="133"/>
        <v>0</v>
      </c>
      <c r="AC1260" s="213">
        <f t="shared" si="130"/>
        <v>0</v>
      </c>
      <c r="AD1260" s="298"/>
      <c r="AE1260" s="299"/>
      <c r="AF1260" s="21">
        <f t="shared" si="135"/>
        <v>0</v>
      </c>
    </row>
    <row r="1261" spans="1:32" s="21" customFormat="1" ht="16.5" customHeight="1">
      <c r="A1261" s="22"/>
      <c r="B1261" s="22"/>
      <c r="C1261" s="22"/>
      <c r="D1261" s="115">
        <f t="shared" si="136"/>
        <v>1241</v>
      </c>
      <c r="E1261" s="248" t="str">
        <f t="array" ref="E1261">IF($F1261&lt;&gt;"",INDEX(DropDownLists!$K$10:$K$2516,MATCH($F1261,DropDownLists!$L$10:$L$2516,0)),"")</f>
        <v/>
      </c>
      <c r="F1261" s="116"/>
      <c r="G1261" s="118"/>
      <c r="I1261" s="144"/>
      <c r="J1261" s="141"/>
      <c r="K1261" s="145"/>
      <c r="L1261" s="146"/>
      <c r="M1261" s="195" t="str">
        <f t="array" ref="M1261">IF($L1261&lt;&gt;"",INDEX(DropDownLists!$H$10:$H$2516,MATCH($L1261,DropDownLists!$I$10:$I$2516,0)),"")</f>
        <v/>
      </c>
      <c r="N1261" s="148"/>
      <c r="O1261" s="148"/>
      <c r="P1261" s="146"/>
      <c r="Q1261" s="148" t="s">
        <v>190</v>
      </c>
      <c r="R1261" s="119" t="str">
        <f t="array" ref="R1261">IF(ISNA(VLOOKUP($F1261, AdmittedwithRecentDischarge!$I$28:$I$1527,1,FALSE)),"",MAX(IF((AdmittedwithRecentDischarge!$I$28:$I$1527=$F1261)*(AdmittedwithRecentDischarge!$M$28:$M$1527&lt;=TransferLog!$J1261),AdmittedwithRecentDischarge!$M$28:$M$1527)))</f>
        <v/>
      </c>
      <c r="S1261" s="120" t="str">
        <f t="array" ref="S1261">IF(ISNA(INDEX(AdmittedwithRecentDischarge!$AH$28:$AH$1527,MATCH($F1261&amp;$R1261,AdmittedwithRecentDischarge!$I$28:$I$1527&amp;AdmittedwithRecentDischarge!$M$28:$M$1527,0))),"", IF($R1261&lt;&gt;"",INDEX(AdmittedwithRecentDischarge!$AH$28:$AH$1527,MATCH($F1261&amp;$R1261,AdmittedwithRecentDischarge!$I$28:$I$1527&amp;AdmittedwithRecentDischarge!$M$28:$M$1527,0)),""))</f>
        <v/>
      </c>
      <c r="T1261" s="190">
        <f t="array" ref="T1261">IF(ISNA(INDEX(AdmittedwithRecentDischarge!$I$28:$W$1527, (MATCH($F1261&amp;$R1261,AdmittedwithRecentDischarge!$I$28:$I$1527&amp;AdmittedwithRecentDischarge!$M$28:$M$1527,0)))),"",INDEX(AdmittedwithRecentDischarge!$I$28:$W$1527, (MATCH($F1261&amp;$R1261,AdmittedwithRecentDischarge!$I$28:$I$1527&amp;AdmittedwithRecentDischarge!$M$28:$M$1527,0)),9))</f>
        <v>0</v>
      </c>
      <c r="U1261" s="191">
        <f t="array" ref="U1261">IF(ISNA(INDEX(AdmittedwithRecentDischarge!$I$28:$W$1527, (MATCH($F1261&amp;$R1261,AdmittedwithRecentDischarge!$I$28:$I$1527&amp;AdmittedwithRecentDischarge!$M$28:$M$1527,0)))),"",INDEX(AdmittedwithRecentDischarge!$I$28:$W$1527, (MATCH($F1261&amp;$R1261,AdmittedwithRecentDischarge!$I$28:$I$1527&amp;AdmittedwithRecentDischarge!$M$28:$M$1527,0)),11))</f>
        <v>0</v>
      </c>
      <c r="V1261" s="191">
        <f t="array" ref="V1261">IF(ISNA(INDEX(AdmittedwithRecentDischarge!$I$28:$W$1527, (MATCH($F1261&amp;$R1261,AdmittedwithRecentDischarge!$I$28:$I$1527&amp;AdmittedwithRecentDischarge!$M$28:$M$1527,0)))),"",INDEX(AdmittedwithRecentDischarge!$I$28:$W$1527, (MATCH($F1261&amp;$R1261,AdmittedwithRecentDischarge!$I$28:$I$1527&amp;AdmittedwithRecentDischarge!$M$28:$M$1527,0)),15))</f>
        <v>0</v>
      </c>
      <c r="W1261" s="228" t="b">
        <f t="shared" si="131"/>
        <v>0</v>
      </c>
      <c r="X1261" s="224" t="str">
        <f t="array" ref="X1261">IF(ISNA(VLOOKUP($F1261, AdmittedwithRecentDischarge!$I$28:$I$1527,1,FALSE)),"",MAX(IF((AdmittedwithRecentDischarge!$I$28:$I$1527=$F1261)*(AdmittedwithRecentDischarge!$K$28:$K$1527&lt;=TransferLog!$J1261),AdmittedwithRecentDischarge!$K$28:$K$1527)))</f>
        <v/>
      </c>
      <c r="Y1261" s="224" t="b">
        <f t="shared" si="132"/>
        <v>0</v>
      </c>
      <c r="Z1261" s="208"/>
      <c r="AA1261" s="207" t="str">
        <f t="shared" si="129"/>
        <v/>
      </c>
      <c r="AB1261" s="212" t="b">
        <f t="shared" si="133"/>
        <v>0</v>
      </c>
      <c r="AC1261" s="213">
        <f t="shared" si="130"/>
        <v>0</v>
      </c>
      <c r="AD1261" s="298"/>
      <c r="AE1261" s="299"/>
      <c r="AF1261" s="21">
        <f t="shared" si="135"/>
        <v>0</v>
      </c>
    </row>
    <row r="1262" spans="1:32" s="21" customFormat="1" ht="16.5" customHeight="1">
      <c r="A1262" s="22"/>
      <c r="B1262" s="22"/>
      <c r="C1262" s="22"/>
      <c r="D1262" s="115">
        <f t="shared" si="136"/>
        <v>1242</v>
      </c>
      <c r="E1262" s="248" t="str">
        <f t="array" ref="E1262">IF($F1262&lt;&gt;"",INDEX(DropDownLists!$K$10:$K$2516,MATCH($F1262,DropDownLists!$L$10:$L$2516,0)),"")</f>
        <v/>
      </c>
      <c r="F1262" s="116"/>
      <c r="G1262" s="118"/>
      <c r="I1262" s="144"/>
      <c r="J1262" s="141"/>
      <c r="K1262" s="145"/>
      <c r="L1262" s="146"/>
      <c r="M1262" s="195" t="str">
        <f t="array" ref="M1262">IF($L1262&lt;&gt;"",INDEX(DropDownLists!$H$10:$H$2516,MATCH($L1262,DropDownLists!$I$10:$I$2516,0)),"")</f>
        <v/>
      </c>
      <c r="N1262" s="148"/>
      <c r="O1262" s="148"/>
      <c r="P1262" s="146"/>
      <c r="Q1262" s="148" t="s">
        <v>190</v>
      </c>
      <c r="R1262" s="119" t="str">
        <f t="array" ref="R1262">IF(ISNA(VLOOKUP($F1262, AdmittedwithRecentDischarge!$I$28:$I$1527,1,FALSE)),"",MAX(IF((AdmittedwithRecentDischarge!$I$28:$I$1527=$F1262)*(AdmittedwithRecentDischarge!$M$28:$M$1527&lt;=TransferLog!$J1262),AdmittedwithRecentDischarge!$M$28:$M$1527)))</f>
        <v/>
      </c>
      <c r="S1262" s="120" t="str">
        <f t="array" ref="S1262">IF(ISNA(INDEX(AdmittedwithRecentDischarge!$AH$28:$AH$1527,MATCH($F1262&amp;$R1262,AdmittedwithRecentDischarge!$I$28:$I$1527&amp;AdmittedwithRecentDischarge!$M$28:$M$1527,0))),"", IF($R1262&lt;&gt;"",INDEX(AdmittedwithRecentDischarge!$AH$28:$AH$1527,MATCH($F1262&amp;$R1262,AdmittedwithRecentDischarge!$I$28:$I$1527&amp;AdmittedwithRecentDischarge!$M$28:$M$1527,0)),""))</f>
        <v/>
      </c>
      <c r="T1262" s="190">
        <f t="array" ref="T1262">IF(ISNA(INDEX(AdmittedwithRecentDischarge!$I$28:$W$1527, (MATCH($F1262&amp;$R1262,AdmittedwithRecentDischarge!$I$28:$I$1527&amp;AdmittedwithRecentDischarge!$M$28:$M$1527,0)))),"",INDEX(AdmittedwithRecentDischarge!$I$28:$W$1527, (MATCH($F1262&amp;$R1262,AdmittedwithRecentDischarge!$I$28:$I$1527&amp;AdmittedwithRecentDischarge!$M$28:$M$1527,0)),9))</f>
        <v>0</v>
      </c>
      <c r="U1262" s="191">
        <f t="array" ref="U1262">IF(ISNA(INDEX(AdmittedwithRecentDischarge!$I$28:$W$1527, (MATCH($F1262&amp;$R1262,AdmittedwithRecentDischarge!$I$28:$I$1527&amp;AdmittedwithRecentDischarge!$M$28:$M$1527,0)))),"",INDEX(AdmittedwithRecentDischarge!$I$28:$W$1527, (MATCH($F1262&amp;$R1262,AdmittedwithRecentDischarge!$I$28:$I$1527&amp;AdmittedwithRecentDischarge!$M$28:$M$1527,0)),11))</f>
        <v>0</v>
      </c>
      <c r="V1262" s="191">
        <f t="array" ref="V1262">IF(ISNA(INDEX(AdmittedwithRecentDischarge!$I$28:$W$1527, (MATCH($F1262&amp;$R1262,AdmittedwithRecentDischarge!$I$28:$I$1527&amp;AdmittedwithRecentDischarge!$M$28:$M$1527,0)))),"",INDEX(AdmittedwithRecentDischarge!$I$28:$W$1527, (MATCH($F1262&amp;$R1262,AdmittedwithRecentDischarge!$I$28:$I$1527&amp;AdmittedwithRecentDischarge!$M$28:$M$1527,0)),15))</f>
        <v>0</v>
      </c>
      <c r="W1262" s="228" t="b">
        <f t="shared" si="131"/>
        <v>0</v>
      </c>
      <c r="X1262" s="224" t="str">
        <f t="array" ref="X1262">IF(ISNA(VLOOKUP($F1262, AdmittedwithRecentDischarge!$I$28:$I$1527,1,FALSE)),"",MAX(IF((AdmittedwithRecentDischarge!$I$28:$I$1527=$F1262)*(AdmittedwithRecentDischarge!$K$28:$K$1527&lt;=TransferLog!$J1262),AdmittedwithRecentDischarge!$K$28:$K$1527)))</f>
        <v/>
      </c>
      <c r="Y1262" s="224" t="b">
        <f t="shared" si="132"/>
        <v>0</v>
      </c>
      <c r="Z1262" s="208"/>
      <c r="AA1262" s="207" t="str">
        <f t="shared" si="129"/>
        <v/>
      </c>
      <c r="AB1262" s="212" t="b">
        <f t="shared" si="133"/>
        <v>0</v>
      </c>
      <c r="AC1262" s="213">
        <f t="shared" si="130"/>
        <v>0</v>
      </c>
      <c r="AD1262" s="298"/>
      <c r="AE1262" s="299"/>
      <c r="AF1262" s="21">
        <f t="shared" si="135"/>
        <v>0</v>
      </c>
    </row>
    <row r="1263" spans="1:32" s="21" customFormat="1" ht="16.5" customHeight="1">
      <c r="A1263" s="22"/>
      <c r="B1263" s="22"/>
      <c r="C1263" s="22"/>
      <c r="D1263" s="115">
        <f t="shared" si="136"/>
        <v>1243</v>
      </c>
      <c r="E1263" s="248" t="str">
        <f t="array" ref="E1263">IF($F1263&lt;&gt;"",INDEX(DropDownLists!$K$10:$K$2516,MATCH($F1263,DropDownLists!$L$10:$L$2516,0)),"")</f>
        <v/>
      </c>
      <c r="F1263" s="116"/>
      <c r="G1263" s="118"/>
      <c r="I1263" s="144"/>
      <c r="J1263" s="141"/>
      <c r="K1263" s="145"/>
      <c r="L1263" s="146"/>
      <c r="M1263" s="195" t="str">
        <f t="array" ref="M1263">IF($L1263&lt;&gt;"",INDEX(DropDownLists!$H$10:$H$2516,MATCH($L1263,DropDownLists!$I$10:$I$2516,0)),"")</f>
        <v/>
      </c>
      <c r="N1263" s="148"/>
      <c r="O1263" s="148"/>
      <c r="P1263" s="146"/>
      <c r="Q1263" s="148" t="s">
        <v>190</v>
      </c>
      <c r="R1263" s="119" t="str">
        <f t="array" ref="R1263">IF(ISNA(VLOOKUP($F1263, AdmittedwithRecentDischarge!$I$28:$I$1527,1,FALSE)),"",MAX(IF((AdmittedwithRecentDischarge!$I$28:$I$1527=$F1263)*(AdmittedwithRecentDischarge!$M$28:$M$1527&lt;=TransferLog!$J1263),AdmittedwithRecentDischarge!$M$28:$M$1527)))</f>
        <v/>
      </c>
      <c r="S1263" s="120" t="str">
        <f t="array" ref="S1263">IF(ISNA(INDEX(AdmittedwithRecentDischarge!$AH$28:$AH$1527,MATCH($F1263&amp;$R1263,AdmittedwithRecentDischarge!$I$28:$I$1527&amp;AdmittedwithRecentDischarge!$M$28:$M$1527,0))),"", IF($R1263&lt;&gt;"",INDEX(AdmittedwithRecentDischarge!$AH$28:$AH$1527,MATCH($F1263&amp;$R1263,AdmittedwithRecentDischarge!$I$28:$I$1527&amp;AdmittedwithRecentDischarge!$M$28:$M$1527,0)),""))</f>
        <v/>
      </c>
      <c r="T1263" s="190">
        <f t="array" ref="T1263">IF(ISNA(INDEX(AdmittedwithRecentDischarge!$I$28:$W$1527, (MATCH($F1263&amp;$R1263,AdmittedwithRecentDischarge!$I$28:$I$1527&amp;AdmittedwithRecentDischarge!$M$28:$M$1527,0)))),"",INDEX(AdmittedwithRecentDischarge!$I$28:$W$1527, (MATCH($F1263&amp;$R1263,AdmittedwithRecentDischarge!$I$28:$I$1527&amp;AdmittedwithRecentDischarge!$M$28:$M$1527,0)),9))</f>
        <v>0</v>
      </c>
      <c r="U1263" s="191">
        <f t="array" ref="U1263">IF(ISNA(INDEX(AdmittedwithRecentDischarge!$I$28:$W$1527, (MATCH($F1263&amp;$R1263,AdmittedwithRecentDischarge!$I$28:$I$1527&amp;AdmittedwithRecentDischarge!$M$28:$M$1527,0)))),"",INDEX(AdmittedwithRecentDischarge!$I$28:$W$1527, (MATCH($F1263&amp;$R1263,AdmittedwithRecentDischarge!$I$28:$I$1527&amp;AdmittedwithRecentDischarge!$M$28:$M$1527,0)),11))</f>
        <v>0</v>
      </c>
      <c r="V1263" s="191">
        <f t="array" ref="V1263">IF(ISNA(INDEX(AdmittedwithRecentDischarge!$I$28:$W$1527, (MATCH($F1263&amp;$R1263,AdmittedwithRecentDischarge!$I$28:$I$1527&amp;AdmittedwithRecentDischarge!$M$28:$M$1527,0)))),"",INDEX(AdmittedwithRecentDischarge!$I$28:$W$1527, (MATCH($F1263&amp;$R1263,AdmittedwithRecentDischarge!$I$28:$I$1527&amp;AdmittedwithRecentDischarge!$M$28:$M$1527,0)),15))</f>
        <v>0</v>
      </c>
      <c r="W1263" s="228" t="b">
        <f t="shared" si="131"/>
        <v>0</v>
      </c>
      <c r="X1263" s="224" t="str">
        <f t="array" ref="X1263">IF(ISNA(VLOOKUP($F1263, AdmittedwithRecentDischarge!$I$28:$I$1527,1,FALSE)),"",MAX(IF((AdmittedwithRecentDischarge!$I$28:$I$1527=$F1263)*(AdmittedwithRecentDischarge!$K$28:$K$1527&lt;=TransferLog!$J1263),AdmittedwithRecentDischarge!$K$28:$K$1527)))</f>
        <v/>
      </c>
      <c r="Y1263" s="224" t="b">
        <f t="shared" si="132"/>
        <v>0</v>
      </c>
      <c r="Z1263" s="208"/>
      <c r="AA1263" s="207" t="str">
        <f t="shared" si="129"/>
        <v/>
      </c>
      <c r="AB1263" s="212" t="b">
        <f t="shared" si="133"/>
        <v>0</v>
      </c>
      <c r="AC1263" s="213">
        <f t="shared" si="130"/>
        <v>0</v>
      </c>
      <c r="AD1263" s="298"/>
      <c r="AE1263" s="299"/>
      <c r="AF1263" s="21">
        <f t="shared" si="135"/>
        <v>0</v>
      </c>
    </row>
    <row r="1264" spans="1:32" s="21" customFormat="1" ht="16.5" customHeight="1">
      <c r="A1264" s="22"/>
      <c r="B1264" s="22"/>
      <c r="C1264" s="22"/>
      <c r="D1264" s="115">
        <f t="shared" si="136"/>
        <v>1244</v>
      </c>
      <c r="E1264" s="248" t="str">
        <f t="array" ref="E1264">IF($F1264&lt;&gt;"",INDEX(DropDownLists!$K$10:$K$2516,MATCH($F1264,DropDownLists!$L$10:$L$2516,0)),"")</f>
        <v/>
      </c>
      <c r="F1264" s="116"/>
      <c r="G1264" s="118"/>
      <c r="I1264" s="144"/>
      <c r="J1264" s="141"/>
      <c r="K1264" s="145"/>
      <c r="L1264" s="146"/>
      <c r="M1264" s="195" t="str">
        <f t="array" ref="M1264">IF($L1264&lt;&gt;"",INDEX(DropDownLists!$H$10:$H$2516,MATCH($L1264,DropDownLists!$I$10:$I$2516,0)),"")</f>
        <v/>
      </c>
      <c r="N1264" s="148"/>
      <c r="O1264" s="148"/>
      <c r="P1264" s="146"/>
      <c r="Q1264" s="148" t="s">
        <v>190</v>
      </c>
      <c r="R1264" s="119" t="str">
        <f t="array" ref="R1264">IF(ISNA(VLOOKUP($F1264, AdmittedwithRecentDischarge!$I$28:$I$1527,1,FALSE)),"",MAX(IF((AdmittedwithRecentDischarge!$I$28:$I$1527=$F1264)*(AdmittedwithRecentDischarge!$M$28:$M$1527&lt;=TransferLog!$J1264),AdmittedwithRecentDischarge!$M$28:$M$1527)))</f>
        <v/>
      </c>
      <c r="S1264" s="120" t="str">
        <f t="array" ref="S1264">IF(ISNA(INDEX(AdmittedwithRecentDischarge!$AH$28:$AH$1527,MATCH($F1264&amp;$R1264,AdmittedwithRecentDischarge!$I$28:$I$1527&amp;AdmittedwithRecentDischarge!$M$28:$M$1527,0))),"", IF($R1264&lt;&gt;"",INDEX(AdmittedwithRecentDischarge!$AH$28:$AH$1527,MATCH($F1264&amp;$R1264,AdmittedwithRecentDischarge!$I$28:$I$1527&amp;AdmittedwithRecentDischarge!$M$28:$M$1527,0)),""))</f>
        <v/>
      </c>
      <c r="T1264" s="190">
        <f t="array" ref="T1264">IF(ISNA(INDEX(AdmittedwithRecentDischarge!$I$28:$W$1527, (MATCH($F1264&amp;$R1264,AdmittedwithRecentDischarge!$I$28:$I$1527&amp;AdmittedwithRecentDischarge!$M$28:$M$1527,0)))),"",INDEX(AdmittedwithRecentDischarge!$I$28:$W$1527, (MATCH($F1264&amp;$R1264,AdmittedwithRecentDischarge!$I$28:$I$1527&amp;AdmittedwithRecentDischarge!$M$28:$M$1527,0)),9))</f>
        <v>0</v>
      </c>
      <c r="U1264" s="191">
        <f t="array" ref="U1264">IF(ISNA(INDEX(AdmittedwithRecentDischarge!$I$28:$W$1527, (MATCH($F1264&amp;$R1264,AdmittedwithRecentDischarge!$I$28:$I$1527&amp;AdmittedwithRecentDischarge!$M$28:$M$1527,0)))),"",INDEX(AdmittedwithRecentDischarge!$I$28:$W$1527, (MATCH($F1264&amp;$R1264,AdmittedwithRecentDischarge!$I$28:$I$1527&amp;AdmittedwithRecentDischarge!$M$28:$M$1527,0)),11))</f>
        <v>0</v>
      </c>
      <c r="V1264" s="191">
        <f t="array" ref="V1264">IF(ISNA(INDEX(AdmittedwithRecentDischarge!$I$28:$W$1527, (MATCH($F1264&amp;$R1264,AdmittedwithRecentDischarge!$I$28:$I$1527&amp;AdmittedwithRecentDischarge!$M$28:$M$1527,0)))),"",INDEX(AdmittedwithRecentDischarge!$I$28:$W$1527, (MATCH($F1264&amp;$R1264,AdmittedwithRecentDischarge!$I$28:$I$1527&amp;AdmittedwithRecentDischarge!$M$28:$M$1527,0)),15))</f>
        <v>0</v>
      </c>
      <c r="W1264" s="228" t="b">
        <f t="shared" si="131"/>
        <v>0</v>
      </c>
      <c r="X1264" s="224" t="str">
        <f t="array" ref="X1264">IF(ISNA(VLOOKUP($F1264, AdmittedwithRecentDischarge!$I$28:$I$1527,1,FALSE)),"",MAX(IF((AdmittedwithRecentDischarge!$I$28:$I$1527=$F1264)*(AdmittedwithRecentDischarge!$K$28:$K$1527&lt;=TransferLog!$J1264),AdmittedwithRecentDischarge!$K$28:$K$1527)))</f>
        <v/>
      </c>
      <c r="Y1264" s="224" t="b">
        <f t="shared" si="132"/>
        <v>0</v>
      </c>
      <c r="Z1264" s="208"/>
      <c r="AA1264" s="207" t="str">
        <f t="shared" si="129"/>
        <v/>
      </c>
      <c r="AB1264" s="212" t="b">
        <f t="shared" si="133"/>
        <v>0</v>
      </c>
      <c r="AC1264" s="213">
        <f t="shared" si="130"/>
        <v>0</v>
      </c>
      <c r="AD1264" s="298"/>
      <c r="AE1264" s="299"/>
      <c r="AF1264" s="21">
        <f t="shared" si="135"/>
        <v>0</v>
      </c>
    </row>
    <row r="1265" spans="1:32" s="21" customFormat="1" ht="16.5" customHeight="1">
      <c r="A1265" s="22"/>
      <c r="B1265" s="22"/>
      <c r="C1265" s="22"/>
      <c r="D1265" s="115">
        <f t="shared" si="136"/>
        <v>1245</v>
      </c>
      <c r="E1265" s="248" t="str">
        <f t="array" ref="E1265">IF($F1265&lt;&gt;"",INDEX(DropDownLists!$K$10:$K$2516,MATCH($F1265,DropDownLists!$L$10:$L$2516,0)),"")</f>
        <v/>
      </c>
      <c r="F1265" s="116"/>
      <c r="G1265" s="118"/>
      <c r="I1265" s="144"/>
      <c r="J1265" s="141"/>
      <c r="K1265" s="145"/>
      <c r="L1265" s="146"/>
      <c r="M1265" s="195" t="str">
        <f t="array" ref="M1265">IF($L1265&lt;&gt;"",INDEX(DropDownLists!$H$10:$H$2516,MATCH($L1265,DropDownLists!$I$10:$I$2516,0)),"")</f>
        <v/>
      </c>
      <c r="N1265" s="148"/>
      <c r="O1265" s="148"/>
      <c r="P1265" s="146"/>
      <c r="Q1265" s="148" t="s">
        <v>190</v>
      </c>
      <c r="R1265" s="119" t="str">
        <f t="array" ref="R1265">IF(ISNA(VLOOKUP($F1265, AdmittedwithRecentDischarge!$I$28:$I$1527,1,FALSE)),"",MAX(IF((AdmittedwithRecentDischarge!$I$28:$I$1527=$F1265)*(AdmittedwithRecentDischarge!$M$28:$M$1527&lt;=TransferLog!$J1265),AdmittedwithRecentDischarge!$M$28:$M$1527)))</f>
        <v/>
      </c>
      <c r="S1265" s="120" t="str">
        <f t="array" ref="S1265">IF(ISNA(INDEX(AdmittedwithRecentDischarge!$AH$28:$AH$1527,MATCH($F1265&amp;$R1265,AdmittedwithRecentDischarge!$I$28:$I$1527&amp;AdmittedwithRecentDischarge!$M$28:$M$1527,0))),"", IF($R1265&lt;&gt;"",INDEX(AdmittedwithRecentDischarge!$AH$28:$AH$1527,MATCH($F1265&amp;$R1265,AdmittedwithRecentDischarge!$I$28:$I$1527&amp;AdmittedwithRecentDischarge!$M$28:$M$1527,0)),""))</f>
        <v/>
      </c>
      <c r="T1265" s="190">
        <f t="array" ref="T1265">IF(ISNA(INDEX(AdmittedwithRecentDischarge!$I$28:$W$1527, (MATCH($F1265&amp;$R1265,AdmittedwithRecentDischarge!$I$28:$I$1527&amp;AdmittedwithRecentDischarge!$M$28:$M$1527,0)))),"",INDEX(AdmittedwithRecentDischarge!$I$28:$W$1527, (MATCH($F1265&amp;$R1265,AdmittedwithRecentDischarge!$I$28:$I$1527&amp;AdmittedwithRecentDischarge!$M$28:$M$1527,0)),9))</f>
        <v>0</v>
      </c>
      <c r="U1265" s="191">
        <f t="array" ref="U1265">IF(ISNA(INDEX(AdmittedwithRecentDischarge!$I$28:$W$1527, (MATCH($F1265&amp;$R1265,AdmittedwithRecentDischarge!$I$28:$I$1527&amp;AdmittedwithRecentDischarge!$M$28:$M$1527,0)))),"",INDEX(AdmittedwithRecentDischarge!$I$28:$W$1527, (MATCH($F1265&amp;$R1265,AdmittedwithRecentDischarge!$I$28:$I$1527&amp;AdmittedwithRecentDischarge!$M$28:$M$1527,0)),11))</f>
        <v>0</v>
      </c>
      <c r="V1265" s="191">
        <f t="array" ref="V1265">IF(ISNA(INDEX(AdmittedwithRecentDischarge!$I$28:$W$1527, (MATCH($F1265&amp;$R1265,AdmittedwithRecentDischarge!$I$28:$I$1527&amp;AdmittedwithRecentDischarge!$M$28:$M$1527,0)))),"",INDEX(AdmittedwithRecentDischarge!$I$28:$W$1527, (MATCH($F1265&amp;$R1265,AdmittedwithRecentDischarge!$I$28:$I$1527&amp;AdmittedwithRecentDischarge!$M$28:$M$1527,0)),15))</f>
        <v>0</v>
      </c>
      <c r="W1265" s="228" t="b">
        <f t="shared" si="131"/>
        <v>0</v>
      </c>
      <c r="X1265" s="224" t="str">
        <f t="array" ref="X1265">IF(ISNA(VLOOKUP($F1265, AdmittedwithRecentDischarge!$I$28:$I$1527,1,FALSE)),"",MAX(IF((AdmittedwithRecentDischarge!$I$28:$I$1527=$F1265)*(AdmittedwithRecentDischarge!$K$28:$K$1527&lt;=TransferLog!$J1265),AdmittedwithRecentDischarge!$K$28:$K$1527)))</f>
        <v/>
      </c>
      <c r="Y1265" s="224" t="b">
        <f t="shared" si="132"/>
        <v>0</v>
      </c>
      <c r="Z1265" s="208"/>
      <c r="AA1265" s="207" t="str">
        <f t="shared" si="129"/>
        <v/>
      </c>
      <c r="AB1265" s="212" t="b">
        <f t="shared" si="133"/>
        <v>0</v>
      </c>
      <c r="AC1265" s="213">
        <f t="shared" si="130"/>
        <v>0</v>
      </c>
      <c r="AD1265" s="298"/>
      <c r="AE1265" s="299"/>
      <c r="AF1265" s="21">
        <f t="shared" si="135"/>
        <v>0</v>
      </c>
    </row>
    <row r="1266" spans="1:32" s="21" customFormat="1" ht="16.5" customHeight="1">
      <c r="A1266" s="22"/>
      <c r="B1266" s="22"/>
      <c r="C1266" s="22"/>
      <c r="D1266" s="115">
        <f t="shared" si="136"/>
        <v>1246</v>
      </c>
      <c r="E1266" s="248" t="str">
        <f t="array" ref="E1266">IF($F1266&lt;&gt;"",INDEX(DropDownLists!$K$10:$K$2516,MATCH($F1266,DropDownLists!$L$10:$L$2516,0)),"")</f>
        <v/>
      </c>
      <c r="F1266" s="116"/>
      <c r="G1266" s="118"/>
      <c r="I1266" s="144"/>
      <c r="J1266" s="141"/>
      <c r="K1266" s="145"/>
      <c r="L1266" s="146"/>
      <c r="M1266" s="195" t="str">
        <f t="array" ref="M1266">IF($L1266&lt;&gt;"",INDEX(DropDownLists!$H$10:$H$2516,MATCH($L1266,DropDownLists!$I$10:$I$2516,0)),"")</f>
        <v/>
      </c>
      <c r="N1266" s="148"/>
      <c r="O1266" s="148"/>
      <c r="P1266" s="146"/>
      <c r="Q1266" s="148" t="s">
        <v>190</v>
      </c>
      <c r="R1266" s="119" t="str">
        <f t="array" ref="R1266">IF(ISNA(VLOOKUP($F1266, AdmittedwithRecentDischarge!$I$28:$I$1527,1,FALSE)),"",MAX(IF((AdmittedwithRecentDischarge!$I$28:$I$1527=$F1266)*(AdmittedwithRecentDischarge!$M$28:$M$1527&lt;=TransferLog!$J1266),AdmittedwithRecentDischarge!$M$28:$M$1527)))</f>
        <v/>
      </c>
      <c r="S1266" s="120" t="str">
        <f t="array" ref="S1266">IF(ISNA(INDEX(AdmittedwithRecentDischarge!$AH$28:$AH$1527,MATCH($F1266&amp;$R1266,AdmittedwithRecentDischarge!$I$28:$I$1527&amp;AdmittedwithRecentDischarge!$M$28:$M$1527,0))),"", IF($R1266&lt;&gt;"",INDEX(AdmittedwithRecentDischarge!$AH$28:$AH$1527,MATCH($F1266&amp;$R1266,AdmittedwithRecentDischarge!$I$28:$I$1527&amp;AdmittedwithRecentDischarge!$M$28:$M$1527,0)),""))</f>
        <v/>
      </c>
      <c r="T1266" s="190">
        <f t="array" ref="T1266">IF(ISNA(INDEX(AdmittedwithRecentDischarge!$I$28:$W$1527, (MATCH($F1266&amp;$R1266,AdmittedwithRecentDischarge!$I$28:$I$1527&amp;AdmittedwithRecentDischarge!$M$28:$M$1527,0)))),"",INDEX(AdmittedwithRecentDischarge!$I$28:$W$1527, (MATCH($F1266&amp;$R1266,AdmittedwithRecentDischarge!$I$28:$I$1527&amp;AdmittedwithRecentDischarge!$M$28:$M$1527,0)),9))</f>
        <v>0</v>
      </c>
      <c r="U1266" s="191">
        <f t="array" ref="U1266">IF(ISNA(INDEX(AdmittedwithRecentDischarge!$I$28:$W$1527, (MATCH($F1266&amp;$R1266,AdmittedwithRecentDischarge!$I$28:$I$1527&amp;AdmittedwithRecentDischarge!$M$28:$M$1527,0)))),"",INDEX(AdmittedwithRecentDischarge!$I$28:$W$1527, (MATCH($F1266&amp;$R1266,AdmittedwithRecentDischarge!$I$28:$I$1527&amp;AdmittedwithRecentDischarge!$M$28:$M$1527,0)),11))</f>
        <v>0</v>
      </c>
      <c r="V1266" s="191">
        <f t="array" ref="V1266">IF(ISNA(INDEX(AdmittedwithRecentDischarge!$I$28:$W$1527, (MATCH($F1266&amp;$R1266,AdmittedwithRecentDischarge!$I$28:$I$1527&amp;AdmittedwithRecentDischarge!$M$28:$M$1527,0)))),"",INDEX(AdmittedwithRecentDischarge!$I$28:$W$1527, (MATCH($F1266&amp;$R1266,AdmittedwithRecentDischarge!$I$28:$I$1527&amp;AdmittedwithRecentDischarge!$M$28:$M$1527,0)),15))</f>
        <v>0</v>
      </c>
      <c r="W1266" s="228" t="b">
        <f t="shared" si="131"/>
        <v>0</v>
      </c>
      <c r="X1266" s="224" t="str">
        <f t="array" ref="X1266">IF(ISNA(VLOOKUP($F1266, AdmittedwithRecentDischarge!$I$28:$I$1527,1,FALSE)),"",MAX(IF((AdmittedwithRecentDischarge!$I$28:$I$1527=$F1266)*(AdmittedwithRecentDischarge!$K$28:$K$1527&lt;=TransferLog!$J1266),AdmittedwithRecentDischarge!$K$28:$K$1527)))</f>
        <v/>
      </c>
      <c r="Y1266" s="224" t="b">
        <f t="shared" si="132"/>
        <v>0</v>
      </c>
      <c r="Z1266" s="208"/>
      <c r="AA1266" s="207" t="str">
        <f t="shared" si="129"/>
        <v/>
      </c>
      <c r="AB1266" s="212" t="b">
        <f t="shared" si="133"/>
        <v>0</v>
      </c>
      <c r="AC1266" s="213">
        <f t="shared" si="130"/>
        <v>0</v>
      </c>
      <c r="AD1266" s="298"/>
      <c r="AE1266" s="299"/>
      <c r="AF1266" s="21">
        <f t="shared" si="135"/>
        <v>0</v>
      </c>
    </row>
    <row r="1267" spans="1:32" s="21" customFormat="1" ht="16.5" customHeight="1">
      <c r="A1267" s="22"/>
      <c r="B1267" s="22"/>
      <c r="C1267" s="22"/>
      <c r="D1267" s="115">
        <f t="shared" si="136"/>
        <v>1247</v>
      </c>
      <c r="E1267" s="248" t="str">
        <f t="array" ref="E1267">IF($F1267&lt;&gt;"",INDEX(DropDownLists!$K$10:$K$2516,MATCH($F1267,DropDownLists!$L$10:$L$2516,0)),"")</f>
        <v/>
      </c>
      <c r="F1267" s="116"/>
      <c r="G1267" s="118"/>
      <c r="I1267" s="144"/>
      <c r="J1267" s="141"/>
      <c r="K1267" s="145"/>
      <c r="L1267" s="146"/>
      <c r="M1267" s="195" t="str">
        <f t="array" ref="M1267">IF($L1267&lt;&gt;"",INDEX(DropDownLists!$H$10:$H$2516,MATCH($L1267,DropDownLists!$I$10:$I$2516,0)),"")</f>
        <v/>
      </c>
      <c r="N1267" s="148"/>
      <c r="O1267" s="148"/>
      <c r="P1267" s="146"/>
      <c r="Q1267" s="148" t="s">
        <v>190</v>
      </c>
      <c r="R1267" s="119" t="str">
        <f t="array" ref="R1267">IF(ISNA(VLOOKUP($F1267, AdmittedwithRecentDischarge!$I$28:$I$1527,1,FALSE)),"",MAX(IF((AdmittedwithRecentDischarge!$I$28:$I$1527=$F1267)*(AdmittedwithRecentDischarge!$M$28:$M$1527&lt;=TransferLog!$J1267),AdmittedwithRecentDischarge!$M$28:$M$1527)))</f>
        <v/>
      </c>
      <c r="S1267" s="120" t="str">
        <f t="array" ref="S1267">IF(ISNA(INDEX(AdmittedwithRecentDischarge!$AH$28:$AH$1527,MATCH($F1267&amp;$R1267,AdmittedwithRecentDischarge!$I$28:$I$1527&amp;AdmittedwithRecentDischarge!$M$28:$M$1527,0))),"", IF($R1267&lt;&gt;"",INDEX(AdmittedwithRecentDischarge!$AH$28:$AH$1527,MATCH($F1267&amp;$R1267,AdmittedwithRecentDischarge!$I$28:$I$1527&amp;AdmittedwithRecentDischarge!$M$28:$M$1527,0)),""))</f>
        <v/>
      </c>
      <c r="T1267" s="190">
        <f t="array" ref="T1267">IF(ISNA(INDEX(AdmittedwithRecentDischarge!$I$28:$W$1527, (MATCH($F1267&amp;$R1267,AdmittedwithRecentDischarge!$I$28:$I$1527&amp;AdmittedwithRecentDischarge!$M$28:$M$1527,0)))),"",INDEX(AdmittedwithRecentDischarge!$I$28:$W$1527, (MATCH($F1267&amp;$R1267,AdmittedwithRecentDischarge!$I$28:$I$1527&amp;AdmittedwithRecentDischarge!$M$28:$M$1527,0)),9))</f>
        <v>0</v>
      </c>
      <c r="U1267" s="191">
        <f t="array" ref="U1267">IF(ISNA(INDEX(AdmittedwithRecentDischarge!$I$28:$W$1527, (MATCH($F1267&amp;$R1267,AdmittedwithRecentDischarge!$I$28:$I$1527&amp;AdmittedwithRecentDischarge!$M$28:$M$1527,0)))),"",INDEX(AdmittedwithRecentDischarge!$I$28:$W$1527, (MATCH($F1267&amp;$R1267,AdmittedwithRecentDischarge!$I$28:$I$1527&amp;AdmittedwithRecentDischarge!$M$28:$M$1527,0)),11))</f>
        <v>0</v>
      </c>
      <c r="V1267" s="191">
        <f t="array" ref="V1267">IF(ISNA(INDEX(AdmittedwithRecentDischarge!$I$28:$W$1527, (MATCH($F1267&amp;$R1267,AdmittedwithRecentDischarge!$I$28:$I$1527&amp;AdmittedwithRecentDischarge!$M$28:$M$1527,0)))),"",INDEX(AdmittedwithRecentDischarge!$I$28:$W$1527, (MATCH($F1267&amp;$R1267,AdmittedwithRecentDischarge!$I$28:$I$1527&amp;AdmittedwithRecentDischarge!$M$28:$M$1527,0)),15))</f>
        <v>0</v>
      </c>
      <c r="W1267" s="228" t="b">
        <f t="shared" si="131"/>
        <v>0</v>
      </c>
      <c r="X1267" s="224" t="str">
        <f t="array" ref="X1267">IF(ISNA(VLOOKUP($F1267, AdmittedwithRecentDischarge!$I$28:$I$1527,1,FALSE)),"",MAX(IF((AdmittedwithRecentDischarge!$I$28:$I$1527=$F1267)*(AdmittedwithRecentDischarge!$K$28:$K$1527&lt;=TransferLog!$J1267),AdmittedwithRecentDischarge!$K$28:$K$1527)))</f>
        <v/>
      </c>
      <c r="Y1267" s="224" t="b">
        <f t="shared" si="132"/>
        <v>0</v>
      </c>
      <c r="Z1267" s="208"/>
      <c r="AA1267" s="207" t="str">
        <f t="shared" si="129"/>
        <v/>
      </c>
      <c r="AB1267" s="212" t="b">
        <f t="shared" si="133"/>
        <v>0</v>
      </c>
      <c r="AC1267" s="213">
        <f t="shared" si="130"/>
        <v>0</v>
      </c>
      <c r="AD1267" s="298"/>
      <c r="AE1267" s="299"/>
      <c r="AF1267" s="21">
        <f t="shared" si="135"/>
        <v>0</v>
      </c>
    </row>
    <row r="1268" spans="1:32" s="21" customFormat="1" ht="16.5" customHeight="1">
      <c r="A1268" s="22"/>
      <c r="B1268" s="22"/>
      <c r="C1268" s="22"/>
      <c r="D1268" s="115">
        <f t="shared" si="136"/>
        <v>1248</v>
      </c>
      <c r="E1268" s="248" t="str">
        <f t="array" ref="E1268">IF($F1268&lt;&gt;"",INDEX(DropDownLists!$K$10:$K$2516,MATCH($F1268,DropDownLists!$L$10:$L$2516,0)),"")</f>
        <v/>
      </c>
      <c r="F1268" s="116"/>
      <c r="G1268" s="118"/>
      <c r="I1268" s="144"/>
      <c r="J1268" s="141"/>
      <c r="K1268" s="145"/>
      <c r="L1268" s="146"/>
      <c r="M1268" s="195" t="str">
        <f t="array" ref="M1268">IF($L1268&lt;&gt;"",INDEX(DropDownLists!$H$10:$H$2516,MATCH($L1268,DropDownLists!$I$10:$I$2516,0)),"")</f>
        <v/>
      </c>
      <c r="N1268" s="148"/>
      <c r="O1268" s="148"/>
      <c r="P1268" s="146"/>
      <c r="Q1268" s="148" t="s">
        <v>190</v>
      </c>
      <c r="R1268" s="119" t="str">
        <f t="array" ref="R1268">IF(ISNA(VLOOKUP($F1268, AdmittedwithRecentDischarge!$I$28:$I$1527,1,FALSE)),"",MAX(IF((AdmittedwithRecentDischarge!$I$28:$I$1527=$F1268)*(AdmittedwithRecentDischarge!$M$28:$M$1527&lt;=TransferLog!$J1268),AdmittedwithRecentDischarge!$M$28:$M$1527)))</f>
        <v/>
      </c>
      <c r="S1268" s="120" t="str">
        <f t="array" ref="S1268">IF(ISNA(INDEX(AdmittedwithRecentDischarge!$AH$28:$AH$1527,MATCH($F1268&amp;$R1268,AdmittedwithRecentDischarge!$I$28:$I$1527&amp;AdmittedwithRecentDischarge!$M$28:$M$1527,0))),"", IF($R1268&lt;&gt;"",INDEX(AdmittedwithRecentDischarge!$AH$28:$AH$1527,MATCH($F1268&amp;$R1268,AdmittedwithRecentDischarge!$I$28:$I$1527&amp;AdmittedwithRecentDischarge!$M$28:$M$1527,0)),""))</f>
        <v/>
      </c>
      <c r="T1268" s="190">
        <f t="array" ref="T1268">IF(ISNA(INDEX(AdmittedwithRecentDischarge!$I$28:$W$1527, (MATCH($F1268&amp;$R1268,AdmittedwithRecentDischarge!$I$28:$I$1527&amp;AdmittedwithRecentDischarge!$M$28:$M$1527,0)))),"",INDEX(AdmittedwithRecentDischarge!$I$28:$W$1527, (MATCH($F1268&amp;$R1268,AdmittedwithRecentDischarge!$I$28:$I$1527&amp;AdmittedwithRecentDischarge!$M$28:$M$1527,0)),9))</f>
        <v>0</v>
      </c>
      <c r="U1268" s="191">
        <f t="array" ref="U1268">IF(ISNA(INDEX(AdmittedwithRecentDischarge!$I$28:$W$1527, (MATCH($F1268&amp;$R1268,AdmittedwithRecentDischarge!$I$28:$I$1527&amp;AdmittedwithRecentDischarge!$M$28:$M$1527,0)))),"",INDEX(AdmittedwithRecentDischarge!$I$28:$W$1527, (MATCH($F1268&amp;$R1268,AdmittedwithRecentDischarge!$I$28:$I$1527&amp;AdmittedwithRecentDischarge!$M$28:$M$1527,0)),11))</f>
        <v>0</v>
      </c>
      <c r="V1268" s="191">
        <f t="array" ref="V1268">IF(ISNA(INDEX(AdmittedwithRecentDischarge!$I$28:$W$1527, (MATCH($F1268&amp;$R1268,AdmittedwithRecentDischarge!$I$28:$I$1527&amp;AdmittedwithRecentDischarge!$M$28:$M$1527,0)))),"",INDEX(AdmittedwithRecentDischarge!$I$28:$W$1527, (MATCH($F1268&amp;$R1268,AdmittedwithRecentDischarge!$I$28:$I$1527&amp;AdmittedwithRecentDischarge!$M$28:$M$1527,0)),15))</f>
        <v>0</v>
      </c>
      <c r="W1268" s="228" t="b">
        <f t="shared" si="131"/>
        <v>0</v>
      </c>
      <c r="X1268" s="224" t="str">
        <f t="array" ref="X1268">IF(ISNA(VLOOKUP($F1268, AdmittedwithRecentDischarge!$I$28:$I$1527,1,FALSE)),"",MAX(IF((AdmittedwithRecentDischarge!$I$28:$I$1527=$F1268)*(AdmittedwithRecentDischarge!$K$28:$K$1527&lt;=TransferLog!$J1268),AdmittedwithRecentDischarge!$K$28:$K$1527)))</f>
        <v/>
      </c>
      <c r="Y1268" s="224" t="b">
        <f t="shared" si="132"/>
        <v>0</v>
      </c>
      <c r="Z1268" s="208"/>
      <c r="AA1268" s="207" t="str">
        <f t="shared" si="129"/>
        <v/>
      </c>
      <c r="AB1268" s="212" t="b">
        <f t="shared" si="133"/>
        <v>0</v>
      </c>
      <c r="AC1268" s="213">
        <f t="shared" si="130"/>
        <v>0</v>
      </c>
      <c r="AD1268" s="298"/>
      <c r="AE1268" s="299"/>
      <c r="AF1268" s="21">
        <f t="shared" si="135"/>
        <v>0</v>
      </c>
    </row>
    <row r="1269" spans="1:32" s="21" customFormat="1" ht="16.5" customHeight="1">
      <c r="A1269" s="22"/>
      <c r="B1269" s="22"/>
      <c r="C1269" s="22"/>
      <c r="D1269" s="115">
        <f t="shared" si="136"/>
        <v>1249</v>
      </c>
      <c r="E1269" s="248" t="str">
        <f t="array" ref="E1269">IF($F1269&lt;&gt;"",INDEX(DropDownLists!$K$10:$K$2516,MATCH($F1269,DropDownLists!$L$10:$L$2516,0)),"")</f>
        <v/>
      </c>
      <c r="F1269" s="116"/>
      <c r="G1269" s="118"/>
      <c r="I1269" s="144"/>
      <c r="J1269" s="141"/>
      <c r="K1269" s="145"/>
      <c r="L1269" s="146"/>
      <c r="M1269" s="195" t="str">
        <f t="array" ref="M1269">IF($L1269&lt;&gt;"",INDEX(DropDownLists!$H$10:$H$2516,MATCH($L1269,DropDownLists!$I$10:$I$2516,0)),"")</f>
        <v/>
      </c>
      <c r="N1269" s="148"/>
      <c r="O1269" s="148"/>
      <c r="P1269" s="146"/>
      <c r="Q1269" s="148" t="s">
        <v>190</v>
      </c>
      <c r="R1269" s="119" t="str">
        <f t="array" ref="R1269">IF(ISNA(VLOOKUP($F1269, AdmittedwithRecentDischarge!$I$28:$I$1527,1,FALSE)),"",MAX(IF((AdmittedwithRecentDischarge!$I$28:$I$1527=$F1269)*(AdmittedwithRecentDischarge!$M$28:$M$1527&lt;=TransferLog!$J1269),AdmittedwithRecentDischarge!$M$28:$M$1527)))</f>
        <v/>
      </c>
      <c r="S1269" s="120" t="str">
        <f t="array" ref="S1269">IF(ISNA(INDEX(AdmittedwithRecentDischarge!$AH$28:$AH$1527,MATCH($F1269&amp;$R1269,AdmittedwithRecentDischarge!$I$28:$I$1527&amp;AdmittedwithRecentDischarge!$M$28:$M$1527,0))),"", IF($R1269&lt;&gt;"",INDEX(AdmittedwithRecentDischarge!$AH$28:$AH$1527,MATCH($F1269&amp;$R1269,AdmittedwithRecentDischarge!$I$28:$I$1527&amp;AdmittedwithRecentDischarge!$M$28:$M$1527,0)),""))</f>
        <v/>
      </c>
      <c r="T1269" s="190">
        <f t="array" ref="T1269">IF(ISNA(INDEX(AdmittedwithRecentDischarge!$I$28:$W$1527, (MATCH($F1269&amp;$R1269,AdmittedwithRecentDischarge!$I$28:$I$1527&amp;AdmittedwithRecentDischarge!$M$28:$M$1527,0)))),"",INDEX(AdmittedwithRecentDischarge!$I$28:$W$1527, (MATCH($F1269&amp;$R1269,AdmittedwithRecentDischarge!$I$28:$I$1527&amp;AdmittedwithRecentDischarge!$M$28:$M$1527,0)),9))</f>
        <v>0</v>
      </c>
      <c r="U1269" s="191">
        <f t="array" ref="U1269">IF(ISNA(INDEX(AdmittedwithRecentDischarge!$I$28:$W$1527, (MATCH($F1269&amp;$R1269,AdmittedwithRecentDischarge!$I$28:$I$1527&amp;AdmittedwithRecentDischarge!$M$28:$M$1527,0)))),"",INDEX(AdmittedwithRecentDischarge!$I$28:$W$1527, (MATCH($F1269&amp;$R1269,AdmittedwithRecentDischarge!$I$28:$I$1527&amp;AdmittedwithRecentDischarge!$M$28:$M$1527,0)),11))</f>
        <v>0</v>
      </c>
      <c r="V1269" s="191">
        <f t="array" ref="V1269">IF(ISNA(INDEX(AdmittedwithRecentDischarge!$I$28:$W$1527, (MATCH($F1269&amp;$R1269,AdmittedwithRecentDischarge!$I$28:$I$1527&amp;AdmittedwithRecentDischarge!$M$28:$M$1527,0)))),"",INDEX(AdmittedwithRecentDischarge!$I$28:$W$1527, (MATCH($F1269&amp;$R1269,AdmittedwithRecentDischarge!$I$28:$I$1527&amp;AdmittedwithRecentDischarge!$M$28:$M$1527,0)),15))</f>
        <v>0</v>
      </c>
      <c r="W1269" s="228" t="b">
        <f t="shared" si="131"/>
        <v>0</v>
      </c>
      <c r="X1269" s="224" t="str">
        <f t="array" ref="X1269">IF(ISNA(VLOOKUP($F1269, AdmittedwithRecentDischarge!$I$28:$I$1527,1,FALSE)),"",MAX(IF((AdmittedwithRecentDischarge!$I$28:$I$1527=$F1269)*(AdmittedwithRecentDischarge!$K$28:$K$1527&lt;=TransferLog!$J1269),AdmittedwithRecentDischarge!$K$28:$K$1527)))</f>
        <v/>
      </c>
      <c r="Y1269" s="224" t="b">
        <f t="shared" si="132"/>
        <v>0</v>
      </c>
      <c r="Z1269" s="208"/>
      <c r="AA1269" s="207" t="str">
        <f t="shared" si="129"/>
        <v/>
      </c>
      <c r="AB1269" s="212" t="b">
        <f t="shared" si="133"/>
        <v>0</v>
      </c>
      <c r="AC1269" s="213">
        <f t="shared" si="130"/>
        <v>0</v>
      </c>
      <c r="AD1269" s="298"/>
      <c r="AE1269" s="299"/>
      <c r="AF1269" s="21">
        <f t="shared" si="135"/>
        <v>0</v>
      </c>
    </row>
    <row r="1270" spans="1:32" s="21" customFormat="1" ht="16.5" customHeight="1">
      <c r="A1270" s="22"/>
      <c r="B1270" s="22"/>
      <c r="C1270" s="22"/>
      <c r="D1270" s="115">
        <f t="shared" si="136"/>
        <v>1250</v>
      </c>
      <c r="E1270" s="248" t="str">
        <f t="array" ref="E1270">IF($F1270&lt;&gt;"",INDEX(DropDownLists!$K$10:$K$2516,MATCH($F1270,DropDownLists!$L$10:$L$2516,0)),"")</f>
        <v/>
      </c>
      <c r="F1270" s="116"/>
      <c r="G1270" s="118"/>
      <c r="I1270" s="144"/>
      <c r="J1270" s="141"/>
      <c r="K1270" s="145"/>
      <c r="L1270" s="146"/>
      <c r="M1270" s="195" t="str">
        <f t="array" ref="M1270">IF($L1270&lt;&gt;"",INDEX(DropDownLists!$H$10:$H$2516,MATCH($L1270,DropDownLists!$I$10:$I$2516,0)),"")</f>
        <v/>
      </c>
      <c r="N1270" s="148"/>
      <c r="O1270" s="148"/>
      <c r="P1270" s="146"/>
      <c r="Q1270" s="148" t="s">
        <v>190</v>
      </c>
      <c r="R1270" s="119" t="str">
        <f t="array" ref="R1270">IF(ISNA(VLOOKUP($F1270, AdmittedwithRecentDischarge!$I$28:$I$1527,1,FALSE)),"",MAX(IF((AdmittedwithRecentDischarge!$I$28:$I$1527=$F1270)*(AdmittedwithRecentDischarge!$M$28:$M$1527&lt;=TransferLog!$J1270),AdmittedwithRecentDischarge!$M$28:$M$1527)))</f>
        <v/>
      </c>
      <c r="S1270" s="121" t="str">
        <f t="array" ref="S1270">IF(ISNA(INDEX(AdmittedwithRecentDischarge!$AH$28:$AH$1527,MATCH($F1270&amp;$R1270,AdmittedwithRecentDischarge!$I$28:$I$1527&amp;AdmittedwithRecentDischarge!$M$28:$M$1527,0))),"", IF($R1270&lt;&gt;"",INDEX(AdmittedwithRecentDischarge!$AH$28:$AH$1527,MATCH($F1270&amp;$R1270,AdmittedwithRecentDischarge!$I$28:$I$1527&amp;AdmittedwithRecentDischarge!$M$28:$M$1527,0)),""))</f>
        <v/>
      </c>
      <c r="T1270" s="192">
        <f t="array" ref="T1270">IF(ISNA(INDEX(AdmittedwithRecentDischarge!$I$28:$W$1527, (MATCH($F1270&amp;$R1270,AdmittedwithRecentDischarge!$I$28:$I$1527&amp;AdmittedwithRecentDischarge!$M$28:$M$1527,0)))),"",INDEX(AdmittedwithRecentDischarge!$I$28:$W$1527, (MATCH($F1270&amp;$R1270,AdmittedwithRecentDischarge!$I$28:$I$1527&amp;AdmittedwithRecentDischarge!$M$28:$M$1527,0)),9))</f>
        <v>0</v>
      </c>
      <c r="U1270" s="193">
        <f t="array" ref="U1270">IF(ISNA(INDEX(AdmittedwithRecentDischarge!$I$28:$W$1527, (MATCH($F1270&amp;$R1270,AdmittedwithRecentDischarge!$I$28:$I$1527&amp;AdmittedwithRecentDischarge!$M$28:$M$1527,0)))),"",INDEX(AdmittedwithRecentDischarge!$I$28:$W$1527, (MATCH($F1270&amp;$R1270,AdmittedwithRecentDischarge!$I$28:$I$1527&amp;AdmittedwithRecentDischarge!$M$28:$M$1527,0)),11))</f>
        <v>0</v>
      </c>
      <c r="V1270" s="193">
        <f t="array" ref="V1270">IF(ISNA(INDEX(AdmittedwithRecentDischarge!$I$28:$W$1527, (MATCH($F1270&amp;$R1270,AdmittedwithRecentDischarge!$I$28:$I$1527&amp;AdmittedwithRecentDischarge!$M$28:$M$1527,0)))),"",INDEX(AdmittedwithRecentDischarge!$I$28:$W$1527, (MATCH($F1270&amp;$R1270,AdmittedwithRecentDischarge!$I$28:$I$1527&amp;AdmittedwithRecentDischarge!$M$28:$M$1527,0)),15))</f>
        <v>0</v>
      </c>
      <c r="W1270" s="228" t="b">
        <f t="shared" si="131"/>
        <v>0</v>
      </c>
      <c r="X1270" s="232" t="str">
        <f t="array" ref="X1270">IF(ISNA(VLOOKUP($F1270, AdmittedwithRecentDischarge!$I$28:$I$1527,1,FALSE)),"",MAX(IF((AdmittedwithRecentDischarge!$I$28:$I$1527=$F1270)*(AdmittedwithRecentDischarge!$K$28:$K$1527&lt;=TransferLog!$J1270),AdmittedwithRecentDischarge!$K$28:$K$1527)))</f>
        <v/>
      </c>
      <c r="Y1270" s="232" t="b">
        <f t="shared" si="132"/>
        <v>0</v>
      </c>
      <c r="Z1270" s="215"/>
      <c r="AA1270" s="214" t="str">
        <f t="shared" si="129"/>
        <v/>
      </c>
      <c r="AB1270" s="216" t="b">
        <f t="shared" si="133"/>
        <v>0</v>
      </c>
      <c r="AC1270" s="217">
        <f t="shared" si="130"/>
        <v>0</v>
      </c>
      <c r="AD1270" s="298"/>
      <c r="AE1270" s="299"/>
      <c r="AF1270" s="21">
        <f t="shared" si="135"/>
        <v>0</v>
      </c>
    </row>
    <row r="1271" spans="1:32" ht="16.5" customHeight="1">
      <c r="A1271" s="97"/>
      <c r="B1271" s="97"/>
      <c r="C1271" s="97"/>
      <c r="D1271" s="249" t="s">
        <v>105</v>
      </c>
      <c r="E1271" s="97"/>
      <c r="F1271" s="97"/>
      <c r="G1271" s="97"/>
      <c r="H1271" s="21"/>
      <c r="I1271" s="97"/>
      <c r="J1271" s="97"/>
      <c r="K1271" s="97"/>
      <c r="L1271" s="97"/>
      <c r="M1271" s="97"/>
      <c r="O1271" s="97"/>
      <c r="P1271" s="97"/>
      <c r="Q1271" s="97"/>
      <c r="R1271" s="97"/>
      <c r="S1271" s="97"/>
      <c r="T1271" s="97"/>
      <c r="U1271" s="97"/>
      <c r="V1271" s="97"/>
      <c r="W1271" s="97"/>
      <c r="X1271" s="97"/>
      <c r="Y1271" s="97"/>
      <c r="Z1271" s="97"/>
      <c r="AA1271" s="97"/>
      <c r="AB1271" s="97"/>
      <c r="AC1271" s="97"/>
      <c r="AD1271" s="300"/>
      <c r="AE1271" s="300"/>
      <c r="AF1271" s="97"/>
    </row>
    <row r="1272" spans="1:32">
      <c r="A1272" s="22"/>
      <c r="B1272" s="22"/>
      <c r="C1272" s="22"/>
      <c r="D1272" s="22"/>
      <c r="E1272" s="10"/>
      <c r="F1272" s="10"/>
      <c r="G1272" s="10"/>
      <c r="H1272" s="21"/>
      <c r="I1272" s="10"/>
      <c r="J1272" s="10"/>
      <c r="K1272" s="10"/>
      <c r="L1272" s="10"/>
      <c r="M1272" s="10"/>
      <c r="N1272" s="10"/>
      <c r="O1272" s="10"/>
      <c r="P1272" s="10"/>
      <c r="Q1272" s="10"/>
      <c r="R1272" s="10"/>
      <c r="S1272" s="10"/>
      <c r="T1272" s="129"/>
      <c r="U1272" s="129"/>
      <c r="V1272" s="129"/>
      <c r="W1272" s="22"/>
      <c r="X1272" s="129"/>
      <c r="Y1272" s="129"/>
      <c r="Z1272" s="129"/>
      <c r="AA1272" s="185"/>
      <c r="AB1272" s="185"/>
      <c r="AC1272" s="185"/>
      <c r="AD1272" s="299"/>
      <c r="AE1272" s="299"/>
      <c r="AF1272" s="97"/>
    </row>
    <row r="1273" spans="1:32" ht="8.25" customHeight="1">
      <c r="A1273" s="97"/>
      <c r="B1273" s="97"/>
      <c r="C1273" s="97"/>
      <c r="D1273" s="97"/>
      <c r="E1273" s="10"/>
      <c r="F1273" s="10"/>
      <c r="G1273" s="10"/>
      <c r="H1273" s="21"/>
      <c r="I1273" s="10"/>
      <c r="J1273" s="10"/>
      <c r="K1273" s="10"/>
      <c r="L1273" s="10"/>
      <c r="M1273" s="10"/>
      <c r="N1273" s="10"/>
      <c r="O1273" s="10"/>
      <c r="P1273" s="10"/>
      <c r="Q1273" s="10"/>
      <c r="R1273" s="10"/>
      <c r="S1273" s="10"/>
      <c r="T1273" s="129"/>
      <c r="U1273" s="129"/>
      <c r="V1273" s="129"/>
      <c r="W1273" s="129"/>
      <c r="X1273" s="129"/>
      <c r="Y1273" s="129"/>
      <c r="Z1273" s="129"/>
      <c r="AA1273" s="185"/>
      <c r="AB1273" s="185"/>
      <c r="AC1273" s="185"/>
      <c r="AD1273" s="130"/>
      <c r="AE1273" s="130"/>
      <c r="AF1273" s="97"/>
    </row>
    <row r="1274" spans="1:32" ht="4.5" customHeight="1">
      <c r="A1274" s="97"/>
      <c r="B1274" s="97"/>
      <c r="C1274" s="97"/>
      <c r="D1274" s="97"/>
      <c r="E1274" s="10"/>
      <c r="F1274" s="10"/>
      <c r="G1274" s="10"/>
      <c r="H1274" s="21"/>
      <c r="I1274" s="10"/>
      <c r="J1274" s="10"/>
      <c r="K1274" s="10"/>
      <c r="L1274" s="10"/>
      <c r="M1274" s="10"/>
      <c r="N1274" s="10"/>
      <c r="O1274" s="10"/>
      <c r="P1274" s="10"/>
      <c r="Q1274" s="10"/>
      <c r="R1274" s="10"/>
      <c r="S1274" s="10"/>
      <c r="T1274" s="129"/>
      <c r="U1274" s="129"/>
      <c r="V1274" s="129"/>
      <c r="W1274" s="129"/>
      <c r="X1274" s="129"/>
      <c r="Y1274" s="129"/>
      <c r="Z1274" s="129"/>
      <c r="AA1274" s="185"/>
      <c r="AB1274" s="185"/>
      <c r="AC1274" s="185"/>
      <c r="AD1274" s="130"/>
      <c r="AE1274" s="130"/>
      <c r="AF1274" s="97"/>
    </row>
    <row r="1275" spans="1:32" hidden="1">
      <c r="A1275" s="97"/>
      <c r="B1275" s="97"/>
      <c r="C1275" s="97"/>
      <c r="D1275" s="97"/>
      <c r="E1275" s="97"/>
      <c r="F1275" s="97"/>
      <c r="G1275" s="97"/>
      <c r="H1275" s="97"/>
      <c r="I1275" s="97"/>
      <c r="J1275" s="97"/>
      <c r="K1275" s="97"/>
      <c r="L1275" s="97"/>
      <c r="M1275" s="97"/>
      <c r="O1275" s="97"/>
      <c r="P1275" s="97"/>
      <c r="Q1275" s="97"/>
      <c r="R1275" s="97"/>
      <c r="S1275" s="97"/>
      <c r="T1275" s="97"/>
      <c r="U1275" s="97"/>
      <c r="V1275" s="97"/>
      <c r="W1275" s="97"/>
      <c r="X1275" s="97"/>
      <c r="Y1275" s="97"/>
      <c r="Z1275" s="97"/>
      <c r="AA1275" s="97"/>
      <c r="AB1275" s="97"/>
      <c r="AC1275" s="97"/>
      <c r="AD1275" s="97"/>
      <c r="AE1275" s="97"/>
      <c r="AF1275" s="97"/>
    </row>
    <row r="1276" spans="1:32" hidden="1">
      <c r="A1276" s="97"/>
      <c r="B1276" s="97"/>
      <c r="C1276" s="97"/>
      <c r="D1276" s="97"/>
      <c r="E1276" s="97"/>
      <c r="F1276" s="97"/>
      <c r="G1276" s="97"/>
      <c r="H1276" s="97"/>
      <c r="I1276" s="97"/>
      <c r="J1276" s="97"/>
      <c r="K1276" s="97"/>
      <c r="L1276" s="97"/>
      <c r="M1276" s="97"/>
      <c r="O1276" s="97"/>
      <c r="P1276" s="97"/>
      <c r="Q1276" s="97"/>
      <c r="R1276" s="97"/>
      <c r="S1276" s="97"/>
      <c r="T1276" s="97"/>
      <c r="U1276" s="97"/>
      <c r="V1276" s="97"/>
      <c r="W1276" s="97"/>
      <c r="X1276" s="97"/>
      <c r="Y1276" s="97"/>
      <c r="Z1276" s="97"/>
      <c r="AA1276" s="97"/>
      <c r="AB1276" s="97"/>
      <c r="AC1276" s="97"/>
      <c r="AD1276" s="97"/>
      <c r="AE1276" s="97"/>
      <c r="AF1276" s="97"/>
    </row>
    <row r="1277" spans="1:32" hidden="1">
      <c r="A1277" s="97"/>
      <c r="B1277" s="97"/>
      <c r="C1277" s="97"/>
      <c r="D1277" s="97"/>
      <c r="E1277" s="97"/>
      <c r="F1277" s="97"/>
      <c r="G1277" s="97"/>
      <c r="H1277" s="97"/>
      <c r="I1277" s="97"/>
      <c r="J1277" s="97"/>
      <c r="K1277" s="97"/>
      <c r="L1277" s="97"/>
      <c r="M1277" s="97"/>
      <c r="O1277" s="97"/>
      <c r="P1277" s="97"/>
      <c r="Q1277" s="97"/>
      <c r="R1277" s="97"/>
      <c r="S1277" s="97"/>
      <c r="T1277" s="97"/>
      <c r="U1277" s="97"/>
      <c r="V1277" s="97"/>
      <c r="W1277" s="97"/>
      <c r="X1277" s="97"/>
      <c r="Y1277" s="97"/>
      <c r="Z1277" s="97"/>
      <c r="AA1277" s="97"/>
      <c r="AB1277" s="97"/>
      <c r="AC1277" s="97"/>
      <c r="AD1277" s="97"/>
      <c r="AE1277" s="97"/>
      <c r="AF1277" s="97"/>
    </row>
    <row r="1278" spans="1:32" hidden="1">
      <c r="A1278" s="97"/>
      <c r="B1278" s="97"/>
      <c r="C1278" s="97"/>
      <c r="D1278" s="97"/>
      <c r="E1278" s="97"/>
      <c r="F1278" s="97"/>
      <c r="G1278" s="97"/>
      <c r="H1278" s="97"/>
      <c r="I1278" s="97"/>
      <c r="J1278" s="97"/>
      <c r="K1278" s="97"/>
      <c r="L1278" s="97"/>
      <c r="M1278" s="97"/>
      <c r="O1278" s="97"/>
      <c r="P1278" s="97"/>
      <c r="Q1278" s="97"/>
      <c r="R1278" s="97"/>
      <c r="S1278" s="97"/>
      <c r="T1278" s="97"/>
      <c r="U1278" s="97"/>
      <c r="V1278" s="97"/>
      <c r="W1278" s="97"/>
      <c r="X1278" s="97"/>
      <c r="Y1278" s="97"/>
      <c r="Z1278" s="97"/>
      <c r="AA1278" s="97"/>
      <c r="AB1278" s="97"/>
      <c r="AC1278" s="97"/>
      <c r="AD1278" s="97"/>
      <c r="AE1278" s="97"/>
      <c r="AF1278" s="97"/>
    </row>
    <row r="1279" spans="1:32" hidden="1">
      <c r="A1279" s="97"/>
      <c r="B1279" s="97"/>
      <c r="C1279" s="97"/>
      <c r="D1279" s="97"/>
      <c r="E1279" s="97"/>
      <c r="F1279" s="97"/>
      <c r="G1279" s="97"/>
      <c r="H1279" s="97"/>
      <c r="I1279" s="97"/>
      <c r="J1279" s="97"/>
      <c r="K1279" s="97"/>
      <c r="L1279" s="97"/>
      <c r="M1279" s="97"/>
      <c r="O1279" s="97"/>
      <c r="P1279" s="97"/>
      <c r="Q1279" s="97"/>
      <c r="R1279" s="97"/>
      <c r="S1279" s="97"/>
      <c r="T1279" s="97"/>
      <c r="U1279" s="97"/>
      <c r="V1279" s="97"/>
      <c r="W1279" s="97"/>
      <c r="X1279" s="97"/>
      <c r="Y1279" s="97"/>
      <c r="Z1279" s="97"/>
      <c r="AA1279" s="97"/>
      <c r="AB1279" s="97"/>
      <c r="AC1279" s="97"/>
      <c r="AD1279" s="97"/>
      <c r="AE1279" s="97"/>
      <c r="AF1279" s="97"/>
    </row>
    <row r="1280" spans="1:32" hidden="1">
      <c r="A1280" s="97"/>
      <c r="B1280" s="97"/>
      <c r="C1280" s="97"/>
      <c r="D1280" s="97"/>
      <c r="E1280" s="97"/>
      <c r="F1280" s="97"/>
      <c r="G1280" s="97"/>
      <c r="H1280" s="97"/>
      <c r="I1280" s="97"/>
      <c r="J1280" s="97"/>
      <c r="K1280" s="97"/>
      <c r="L1280" s="97"/>
      <c r="M1280" s="97"/>
      <c r="O1280" s="97"/>
      <c r="P1280" s="97"/>
      <c r="Q1280" s="97"/>
      <c r="R1280" s="97"/>
      <c r="S1280" s="97"/>
      <c r="T1280" s="97"/>
      <c r="U1280" s="97"/>
      <c r="V1280" s="97"/>
      <c r="W1280" s="97"/>
      <c r="X1280" s="97"/>
      <c r="Y1280" s="97"/>
      <c r="Z1280" s="97"/>
      <c r="AA1280" s="97"/>
      <c r="AB1280" s="97"/>
      <c r="AC1280" s="97"/>
      <c r="AD1280" s="97"/>
      <c r="AE1280" s="97"/>
      <c r="AF1280" s="97"/>
    </row>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sheetData>
  <mergeCells count="11">
    <mergeCell ref="Y19:Y20"/>
    <mergeCell ref="W19:W20"/>
    <mergeCell ref="T18:V18"/>
    <mergeCell ref="R18:S18"/>
    <mergeCell ref="I18:Q18"/>
    <mergeCell ref="D5:F5"/>
    <mergeCell ref="I19:Q19"/>
    <mergeCell ref="R19:S19"/>
    <mergeCell ref="F18:G18"/>
    <mergeCell ref="D7:F7"/>
    <mergeCell ref="D6:G6"/>
  </mergeCells>
  <conditionalFormatting sqref="E21:G1270 I21:S1270">
    <cfRule type="expression" dxfId="2" priority="1" stopIfTrue="1">
      <formula>IF(AND($AB21=1)*($Q21="Unplanned")*($AC21=1),1,0)</formula>
    </cfRule>
  </conditionalFormatting>
  <dataValidations xWindow="932" yWindow="603" count="13">
    <dataValidation type="date" operator="lessThanOrEqual" allowBlank="1" showInputMessage="1" showErrorMessage="1" errorTitle="Oops!" error="This date must occur on or before the tranfer date." promptTitle="Date of Most Recent Admission" prompt="MM/DD/YY_x000a__x000a_If this resident appears in your Admissions sheet, their most recent date admitted will automatically be filled in for you. _x000a__x000a_You may edit this information if it is not correct." sqref="R21:R1270">
      <formula1>$J21</formula1>
    </dataValidation>
    <dataValidation type="list" allowBlank="1" showInputMessage="1" showErrorMessage="1" promptTitle="Planned Transfer?" prompt="Select from dropdown list" sqref="Q21:Q1270">
      <formula1>Planned</formula1>
    </dataValidation>
    <dataValidation type="list" allowBlank="1" showInputMessage="1" showErrorMessage="1" errorTitle="Oops!" error="Please select from dropdown list." promptTitle="Diagnosis/Presumed Diagnosis" prompt="Select from dropdown list." sqref="O21:O1270">
      <formula1>Dx</formula1>
    </dataValidation>
    <dataValidation type="list" allowBlank="1" showInputMessage="1" showErrorMessage="1" promptTitle="Payment Status" prompt="Select from dropdown list." sqref="I22:I1270">
      <formula1>Payment_Status</formula1>
    </dataValidation>
    <dataValidation type="list" allowBlank="1" showInputMessage="1" showErrorMessage="1" promptTitle="Transfer Outcome" prompt="Select from dropdown list." sqref="P21:P1270">
      <formula1>Transfer_Outcome</formula1>
    </dataValidation>
    <dataValidation type="list" allowBlank="1" showInputMessage="1" showErrorMessage="1" errorTitle="Oops!" error="Please select from the dropdown list." promptTitle="Transfer Time of Day" prompt="Select the time of day that most closely matches the time this transfer to hospital occurred." sqref="K21:K1270">
      <formula1>TimeofDay</formula1>
    </dataValidation>
    <dataValidation type="list" allowBlank="1" showInputMessage="1" showErrorMessage="1" errorTitle="Oops!" error="Please select from dropdown list." promptTitle="Purpose of Stay" prompt="Choose Post-acute Type Care even if resident was admitted directly (e.g. with managed care) for the purpose of receiving care such as rehab or management of complex medical conditions." sqref="G21:G1270">
      <formula1>Purpose</formula1>
    </dataValidation>
    <dataValidation type="list" allowBlank="1" showInputMessage="1" showErrorMessage="1" promptTitle="Doctor Name" prompt="Select from dropdown list." sqref="L21:L1270">
      <formula1>DoctorsDR1</formula1>
    </dataValidation>
    <dataValidation type="list" allowBlank="1" showInputMessage="1" showErrorMessage="1" errorTitle="Oops!" error="Name must appear exactly as it is entered on the list you created in the DropDownLists sheet. _x000a__x000a_You may add names to your lists in the DropDownLists at any time." promptTitle="Resident's Name" prompt="Select from dropdown list or enter name exactly as it appears on the drop down list." sqref="F21:F1270">
      <formula1>ResidentsDR</formula1>
    </dataValidation>
    <dataValidation type="list" allowBlank="1" showInputMessage="1" showErrorMessage="1" errorTitle="Oops!" error="Please select from the dropdown list." promptTitle="Payment Status" prompt="Select from dropdown list." sqref="I21">
      <formula1>Payment_Status</formula1>
    </dataValidation>
    <dataValidation type="list" allowBlank="1" showInputMessage="1" showErrorMessage="1" errorTitle="Oops!" error="Please select from the dropdown list." prompt="This field is automatic if your resident appears on the Admission tab. _x000a__x000a_Otherwise, please select from the dropdown list." sqref="S21:S1270">
      <formula1>Admitted_From</formula1>
    </dataValidation>
    <dataValidation type="list" allowBlank="1" showInputMessage="1" showErrorMessage="1" errorTitle="Oops!" error="Please select from dropdown list." promptTitle="Sign/Symptom" prompt="Select from dropdown list." sqref="N21:N1270">
      <formula1>Signs</formula1>
    </dataValidation>
    <dataValidation type="date" allowBlank="1" showInputMessage="1" showErrorMessage="1" errorTitle="Oops!" error="Enter transfers occurring between 1/1/2017 and 1/31/2017" promptTitle="Date of Transfer to Hospital" prompt="MM/DD/YY" sqref="J21:J1270">
      <formula1>42736</formula1>
      <formula2>43100</formula2>
    </dataValidation>
  </dataValidations>
  <printOptions headings="1"/>
  <pageMargins left="0.7" right="0.7" top="0.75" bottom="0.75" header="0.3" footer="0.3"/>
  <pageSetup scale="31" orientation="landscape"/>
  <colBreaks count="1" manualBreakCount="1">
    <brk id="17" max="1048575" man="1"/>
  </colBreaks>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rgb="FF0069B7"/>
  </sheetPr>
  <dimension ref="A1:Y158"/>
  <sheetViews>
    <sheetView showGridLines="0" showRowColHeaders="0" zoomScale="80" zoomScaleNormal="80" zoomScaleSheetLayoutView="80" zoomScalePageLayoutView="80" workbookViewId="0">
      <selection activeCell="G31" sqref="G31"/>
    </sheetView>
  </sheetViews>
  <sheetFormatPr baseColWidth="10" defaultColWidth="0" defaultRowHeight="14" zeroHeight="1" x14ac:dyDescent="0"/>
  <cols>
    <col min="1" max="1" width="1.6640625" customWidth="1"/>
    <col min="2" max="3" width="1.6640625" hidden="1" customWidth="1"/>
    <col min="4" max="4" width="1.5" customWidth="1"/>
    <col min="5" max="5" width="0.5" customWidth="1"/>
    <col min="6" max="6" width="29.5" customWidth="1"/>
    <col min="7" max="18" width="9.1640625" customWidth="1"/>
    <col min="19" max="19" width="3.6640625" customWidth="1"/>
    <col min="20" max="21" width="1.6640625" customWidth="1"/>
    <col min="22" max="22" width="0.83203125" customWidth="1"/>
    <col min="23" max="23" width="2.1640625" customWidth="1"/>
    <col min="24" max="25" width="9.1640625" hidden="1"/>
  </cols>
  <sheetData>
    <row r="1" spans="3:22" ht="6" customHeight="1">
      <c r="C1" s="97"/>
      <c r="D1" s="97"/>
      <c r="E1" s="97"/>
      <c r="F1" s="97"/>
      <c r="G1" s="97"/>
      <c r="H1" s="97"/>
      <c r="I1" s="97"/>
      <c r="J1" s="97"/>
      <c r="K1" s="97"/>
      <c r="L1" s="97"/>
      <c r="M1" s="97"/>
      <c r="N1" s="97"/>
      <c r="O1" s="97"/>
      <c r="P1" s="97"/>
      <c r="Q1" s="97"/>
      <c r="R1" s="97"/>
      <c r="S1" s="97"/>
      <c r="T1" s="97"/>
      <c r="U1" s="97"/>
      <c r="V1" s="97"/>
    </row>
    <row r="2" spans="3:22" ht="46.5" customHeight="1" thickBot="1">
      <c r="C2" s="97"/>
      <c r="D2" s="162"/>
      <c r="E2" s="162"/>
      <c r="F2" s="162"/>
      <c r="G2" s="163"/>
      <c r="H2" s="164" t="s">
        <v>217</v>
      </c>
      <c r="I2" s="164"/>
      <c r="J2" s="164"/>
      <c r="K2" s="163"/>
      <c r="L2" s="163"/>
      <c r="M2" s="163"/>
      <c r="N2" s="163"/>
      <c r="O2" s="163"/>
      <c r="P2" s="162"/>
      <c r="Q2" s="162"/>
      <c r="R2" s="162"/>
      <c r="S2" s="162"/>
      <c r="T2" s="162"/>
      <c r="U2" s="97"/>
      <c r="V2" s="97"/>
    </row>
    <row r="3" spans="3:22" ht="4.5" customHeight="1" thickTop="1">
      <c r="C3" s="97"/>
      <c r="D3" s="126"/>
      <c r="E3" s="126"/>
      <c r="F3" s="165"/>
      <c r="G3" s="165"/>
      <c r="H3" s="165"/>
      <c r="I3" s="165"/>
      <c r="J3" s="165"/>
      <c r="K3" s="165"/>
      <c r="L3" s="165"/>
      <c r="M3" s="165"/>
      <c r="N3" s="165"/>
      <c r="O3" s="165"/>
      <c r="P3" s="165"/>
      <c r="Q3" s="165"/>
      <c r="R3" s="165"/>
      <c r="S3" s="165"/>
      <c r="T3" s="126"/>
      <c r="U3" s="97"/>
      <c r="V3" s="97"/>
    </row>
    <row r="4" spans="3:22" ht="10.5" customHeight="1">
      <c r="C4" s="97"/>
      <c r="D4" s="97"/>
      <c r="E4" s="97"/>
      <c r="F4" s="97"/>
      <c r="G4" s="97"/>
      <c r="H4" s="97"/>
      <c r="I4" s="97"/>
      <c r="J4" s="97"/>
      <c r="K4" s="97"/>
      <c r="L4" s="97"/>
      <c r="M4" s="97"/>
      <c r="N4" s="97"/>
      <c r="O4" s="97"/>
      <c r="P4" s="97"/>
      <c r="Q4" s="97"/>
      <c r="R4" s="97"/>
      <c r="S4" s="97"/>
      <c r="T4" s="97"/>
      <c r="U4" s="97"/>
      <c r="V4" s="97"/>
    </row>
    <row r="5" spans="3:22" ht="6" customHeight="1">
      <c r="C5" s="97"/>
      <c r="D5" s="97"/>
      <c r="E5" s="97"/>
      <c r="F5" s="97"/>
      <c r="G5" s="97"/>
      <c r="H5" s="97"/>
      <c r="I5" s="97"/>
      <c r="J5" s="97"/>
      <c r="K5" s="97"/>
      <c r="L5" s="97"/>
      <c r="M5" s="97"/>
      <c r="N5" s="97"/>
      <c r="O5" s="97"/>
      <c r="P5" s="97"/>
      <c r="Q5" s="97"/>
      <c r="R5" s="97"/>
      <c r="S5" s="97"/>
      <c r="T5" s="97"/>
      <c r="U5" s="97"/>
      <c r="V5" s="97"/>
    </row>
    <row r="6" spans="3:22" ht="7.5" customHeight="1">
      <c r="C6" s="97"/>
      <c r="D6" s="442"/>
      <c r="E6" s="442"/>
      <c r="F6" s="442"/>
      <c r="G6" s="442"/>
      <c r="H6" s="442"/>
      <c r="I6" s="442"/>
      <c r="J6" s="442"/>
      <c r="K6" s="442"/>
      <c r="L6" s="442"/>
      <c r="M6" s="442"/>
      <c r="N6" s="442"/>
      <c r="O6" s="442"/>
      <c r="P6" s="442"/>
      <c r="Q6" s="362"/>
      <c r="R6" s="362"/>
      <c r="S6" s="362"/>
      <c r="T6" s="97"/>
      <c r="U6" s="97"/>
      <c r="V6" s="97"/>
    </row>
    <row r="7" spans="3:22" ht="23.25" hidden="1" customHeight="1">
      <c r="C7" s="97"/>
      <c r="D7" s="442"/>
      <c r="E7" s="442"/>
      <c r="F7" s="442"/>
      <c r="G7" s="442"/>
      <c r="H7" s="442"/>
      <c r="I7" s="442"/>
      <c r="J7" s="442"/>
      <c r="K7" s="442"/>
      <c r="L7" s="442"/>
      <c r="M7" s="442"/>
      <c r="N7" s="442"/>
      <c r="O7" s="442"/>
      <c r="P7" s="442"/>
      <c r="Q7" s="362"/>
      <c r="R7" s="362"/>
      <c r="S7" s="362"/>
      <c r="T7" s="97"/>
      <c r="U7" s="97"/>
      <c r="V7" s="97"/>
    </row>
    <row r="8" spans="3:22" ht="23" hidden="1">
      <c r="C8" s="97"/>
      <c r="D8" s="65"/>
      <c r="E8" s="65"/>
      <c r="F8" s="170" t="s">
        <v>218</v>
      </c>
      <c r="G8" s="170" t="s">
        <v>219</v>
      </c>
      <c r="H8" s="170" t="s">
        <v>220</v>
      </c>
      <c r="I8" s="170" t="s">
        <v>221</v>
      </c>
      <c r="J8" s="170" t="s">
        <v>222</v>
      </c>
      <c r="K8" s="170" t="s">
        <v>223</v>
      </c>
      <c r="L8" s="170" t="s">
        <v>224</v>
      </c>
      <c r="M8" s="170" t="s">
        <v>225</v>
      </c>
      <c r="N8" s="170" t="s">
        <v>226</v>
      </c>
      <c r="O8" s="170" t="s">
        <v>227</v>
      </c>
      <c r="P8" s="170" t="s">
        <v>228</v>
      </c>
      <c r="Q8" s="170" t="s">
        <v>229</v>
      </c>
      <c r="R8" s="170" t="s">
        <v>230</v>
      </c>
      <c r="S8" s="362"/>
      <c r="T8" s="97"/>
      <c r="U8" s="97"/>
      <c r="V8" s="97"/>
    </row>
    <row r="9" spans="3:22" ht="23" hidden="1">
      <c r="C9" s="97"/>
      <c r="D9" s="65"/>
      <c r="E9" s="65"/>
      <c r="F9" s="65"/>
      <c r="G9" s="65"/>
      <c r="H9" s="65"/>
      <c r="I9" s="65"/>
      <c r="J9" s="65"/>
      <c r="K9" s="65"/>
      <c r="L9" s="65"/>
      <c r="M9" s="65"/>
      <c r="N9" s="65"/>
      <c r="O9" s="65"/>
      <c r="P9" s="65"/>
      <c r="Q9" s="65"/>
      <c r="R9" s="65"/>
      <c r="S9" s="362"/>
      <c r="T9" s="97"/>
      <c r="U9" s="97"/>
      <c r="V9" s="97"/>
    </row>
    <row r="10" spans="3:22" ht="23.25" hidden="1" customHeight="1">
      <c r="C10" s="97"/>
      <c r="D10" s="442"/>
      <c r="E10" s="442"/>
      <c r="F10" s="442"/>
      <c r="G10" s="442"/>
      <c r="H10" s="442"/>
      <c r="I10" s="442"/>
      <c r="J10" s="442"/>
      <c r="K10" s="442"/>
      <c r="L10" s="442"/>
      <c r="M10" s="442"/>
      <c r="N10" s="442"/>
      <c r="O10" s="442"/>
      <c r="P10" s="442"/>
      <c r="Q10" s="362"/>
      <c r="R10" s="362"/>
      <c r="S10" s="362"/>
      <c r="T10" s="97"/>
      <c r="U10" s="97"/>
      <c r="V10" s="97"/>
    </row>
    <row r="11" spans="3:22" ht="23">
      <c r="C11" s="97"/>
      <c r="D11" s="442"/>
      <c r="E11" s="442"/>
      <c r="F11" s="442"/>
      <c r="G11" s="442"/>
      <c r="H11" s="442"/>
      <c r="I11" s="442"/>
      <c r="J11" s="442"/>
      <c r="K11" s="442"/>
      <c r="L11" s="442"/>
      <c r="M11" s="442"/>
      <c r="N11" s="442"/>
      <c r="O11" s="442"/>
      <c r="P11" s="442"/>
      <c r="Q11" s="362"/>
      <c r="R11" s="362"/>
      <c r="S11" s="362"/>
      <c r="T11" s="97"/>
      <c r="U11" s="97"/>
      <c r="V11" s="97"/>
    </row>
    <row r="12" spans="3:22" ht="23">
      <c r="C12" s="97"/>
      <c r="D12" s="442"/>
      <c r="E12" s="442"/>
      <c r="F12" s="442"/>
      <c r="G12" s="442"/>
      <c r="H12" s="442"/>
      <c r="I12" s="442"/>
      <c r="J12" s="442"/>
      <c r="K12" s="442"/>
      <c r="L12" s="442"/>
      <c r="M12" s="442"/>
      <c r="N12" s="442"/>
      <c r="O12" s="442"/>
      <c r="P12" s="442"/>
      <c r="Q12" s="362"/>
      <c r="R12" s="362"/>
      <c r="S12" s="362"/>
      <c r="T12" s="97"/>
      <c r="U12" s="97"/>
      <c r="V12" s="97"/>
    </row>
    <row r="13" spans="3:22" ht="23">
      <c r="C13" s="97"/>
      <c r="D13" s="442"/>
      <c r="E13" s="442"/>
      <c r="F13" s="442"/>
      <c r="G13" s="442"/>
      <c r="H13" s="442"/>
      <c r="I13" s="442"/>
      <c r="J13" s="442"/>
      <c r="K13" s="442"/>
      <c r="L13" s="442"/>
      <c r="M13" s="442"/>
      <c r="N13" s="442"/>
      <c r="O13" s="442"/>
      <c r="P13" s="442"/>
      <c r="Q13" s="362"/>
      <c r="R13" s="362"/>
      <c r="S13" s="362"/>
      <c r="T13" s="97"/>
      <c r="U13" s="97"/>
      <c r="V13" s="97"/>
    </row>
    <row r="14" spans="3:22" ht="23">
      <c r="C14" s="97"/>
      <c r="D14" s="442"/>
      <c r="E14" s="442"/>
      <c r="F14" s="442"/>
      <c r="G14" s="442"/>
      <c r="H14" s="442"/>
      <c r="I14" s="442"/>
      <c r="J14" s="442"/>
      <c r="K14" s="442"/>
      <c r="L14" s="442"/>
      <c r="M14" s="442"/>
      <c r="N14" s="442"/>
      <c r="O14" s="442"/>
      <c r="P14" s="442"/>
      <c r="Q14" s="362"/>
      <c r="R14" s="362"/>
      <c r="S14" s="362"/>
      <c r="T14" s="97"/>
      <c r="U14" s="97"/>
      <c r="V14" s="97"/>
    </row>
    <row r="15" spans="3:22" ht="23">
      <c r="C15" s="97"/>
      <c r="D15" s="442"/>
      <c r="E15" s="442"/>
      <c r="F15" s="442"/>
      <c r="G15" s="442"/>
      <c r="H15" s="442"/>
      <c r="I15" s="442"/>
      <c r="J15" s="442"/>
      <c r="K15" s="442"/>
      <c r="L15" s="442"/>
      <c r="M15" s="442"/>
      <c r="N15" s="442"/>
      <c r="O15" s="442"/>
      <c r="P15" s="442"/>
      <c r="Q15" s="362"/>
      <c r="R15" s="362"/>
      <c r="S15" s="362"/>
      <c r="T15" s="97"/>
      <c r="U15" s="97"/>
      <c r="V15" s="97"/>
    </row>
    <row r="16" spans="3:22" ht="23">
      <c r="C16" s="97"/>
      <c r="D16" s="442"/>
      <c r="E16" s="442"/>
      <c r="F16" s="442"/>
      <c r="G16" s="442"/>
      <c r="H16" s="442"/>
      <c r="I16" s="442"/>
      <c r="J16" s="442"/>
      <c r="K16" s="442"/>
      <c r="L16" s="442"/>
      <c r="M16" s="442"/>
      <c r="N16" s="442"/>
      <c r="O16" s="442"/>
      <c r="P16" s="442"/>
      <c r="Q16" s="362"/>
      <c r="R16" s="362"/>
      <c r="S16" s="362"/>
      <c r="T16" s="97"/>
      <c r="U16" s="97"/>
      <c r="V16" s="97"/>
    </row>
    <row r="17" spans="3:22" ht="23">
      <c r="C17" s="97"/>
      <c r="D17" s="442"/>
      <c r="E17" s="442"/>
      <c r="F17" s="442"/>
      <c r="G17" s="442"/>
      <c r="H17" s="442"/>
      <c r="I17" s="442"/>
      <c r="J17" s="442"/>
      <c r="K17" s="442"/>
      <c r="L17" s="442"/>
      <c r="M17" s="442"/>
      <c r="N17" s="442"/>
      <c r="O17" s="442"/>
      <c r="P17" s="442"/>
      <c r="Q17" s="362"/>
      <c r="R17" s="362"/>
      <c r="S17" s="362"/>
      <c r="T17" s="97"/>
      <c r="U17" s="97"/>
      <c r="V17" s="97"/>
    </row>
    <row r="18" spans="3:22" ht="23">
      <c r="C18" s="97"/>
      <c r="D18" s="442"/>
      <c r="E18" s="442"/>
      <c r="F18" s="442"/>
      <c r="G18" s="442"/>
      <c r="H18" s="442"/>
      <c r="I18" s="442"/>
      <c r="J18" s="442"/>
      <c r="K18" s="442"/>
      <c r="L18" s="442"/>
      <c r="M18" s="442"/>
      <c r="N18" s="442"/>
      <c r="O18" s="442"/>
      <c r="P18" s="442"/>
      <c r="Q18" s="362"/>
      <c r="R18" s="362"/>
      <c r="S18" s="362"/>
      <c r="T18" s="97"/>
      <c r="U18" s="97"/>
      <c r="V18" s="97"/>
    </row>
    <row r="19" spans="3:22" ht="23">
      <c r="C19" s="97"/>
      <c r="D19" s="442"/>
      <c r="E19" s="442"/>
      <c r="F19" s="442"/>
      <c r="G19" s="442"/>
      <c r="H19" s="442"/>
      <c r="I19" s="442"/>
      <c r="J19" s="442"/>
      <c r="K19" s="442"/>
      <c r="L19" s="442"/>
      <c r="M19" s="442"/>
      <c r="N19" s="442"/>
      <c r="O19" s="442"/>
      <c r="P19" s="442"/>
      <c r="Q19" s="362"/>
      <c r="R19" s="362"/>
      <c r="S19" s="362"/>
      <c r="T19" s="97"/>
      <c r="U19" s="97"/>
      <c r="V19" s="97"/>
    </row>
    <row r="20" spans="3:22" ht="23">
      <c r="C20" s="97"/>
      <c r="D20" s="442"/>
      <c r="E20" s="442"/>
      <c r="F20" s="442"/>
      <c r="G20" s="442"/>
      <c r="H20" s="442"/>
      <c r="I20" s="442"/>
      <c r="J20" s="442"/>
      <c r="K20" s="442"/>
      <c r="L20" s="442"/>
      <c r="M20" s="442"/>
      <c r="N20" s="442"/>
      <c r="O20" s="442"/>
      <c r="P20" s="442"/>
      <c r="Q20" s="362"/>
      <c r="R20" s="362"/>
      <c r="S20" s="362"/>
      <c r="T20" s="97"/>
      <c r="U20" s="97"/>
      <c r="V20" s="97"/>
    </row>
    <row r="21" spans="3:22" ht="23">
      <c r="C21" s="97"/>
      <c r="D21" s="442"/>
      <c r="E21" s="442"/>
      <c r="F21" s="442"/>
      <c r="G21" s="442"/>
      <c r="H21" s="442"/>
      <c r="I21" s="442"/>
      <c r="J21" s="442"/>
      <c r="K21" s="442"/>
      <c r="L21" s="442"/>
      <c r="M21" s="442"/>
      <c r="N21" s="442"/>
      <c r="O21" s="442"/>
      <c r="P21" s="442"/>
      <c r="Q21" s="362"/>
      <c r="R21" s="362"/>
      <c r="S21" s="362"/>
      <c r="T21" s="97"/>
      <c r="U21" s="97"/>
      <c r="V21" s="97"/>
    </row>
    <row r="22" spans="3:22" ht="23">
      <c r="C22" s="97"/>
      <c r="D22" s="442"/>
      <c r="E22" s="442"/>
      <c r="F22" s="442"/>
      <c r="G22" s="442"/>
      <c r="H22" s="442"/>
      <c r="I22" s="442"/>
      <c r="J22" s="442"/>
      <c r="K22" s="442"/>
      <c r="L22" s="442"/>
      <c r="M22" s="442"/>
      <c r="N22" s="442"/>
      <c r="O22" s="442"/>
      <c r="P22" s="442"/>
      <c r="Q22" s="362"/>
      <c r="R22" s="362"/>
      <c r="S22" s="362"/>
      <c r="T22" s="97"/>
      <c r="U22" s="97"/>
      <c r="V22" s="97"/>
    </row>
    <row r="23" spans="3:22" ht="23">
      <c r="C23" s="97"/>
      <c r="D23" s="442"/>
      <c r="E23" s="442"/>
      <c r="F23" s="442"/>
      <c r="G23" s="442"/>
      <c r="H23" s="442"/>
      <c r="I23" s="442"/>
      <c r="J23" s="442"/>
      <c r="K23" s="442"/>
      <c r="L23" s="442"/>
      <c r="M23" s="442"/>
      <c r="N23" s="442"/>
      <c r="O23" s="442"/>
      <c r="P23" s="442"/>
      <c r="Q23" s="362"/>
      <c r="R23" s="362"/>
      <c r="S23" s="362"/>
      <c r="T23" s="97"/>
      <c r="U23" s="97"/>
      <c r="V23" s="97"/>
    </row>
    <row r="24" spans="3:22" ht="23">
      <c r="C24" s="97"/>
      <c r="D24" s="442"/>
      <c r="E24" s="442"/>
      <c r="F24" s="442"/>
      <c r="G24" s="442"/>
      <c r="H24" s="442"/>
      <c r="I24" s="442"/>
      <c r="J24" s="442"/>
      <c r="K24" s="442"/>
      <c r="L24" s="442"/>
      <c r="M24" s="442"/>
      <c r="N24" s="442"/>
      <c r="O24" s="442"/>
      <c r="P24" s="442"/>
      <c r="Q24" s="362"/>
      <c r="R24" s="362"/>
      <c r="S24" s="362"/>
      <c r="T24" s="97"/>
      <c r="U24" s="97"/>
      <c r="V24" s="97"/>
    </row>
    <row r="25" spans="3:22" ht="23">
      <c r="C25" s="97"/>
      <c r="D25" s="442"/>
      <c r="E25" s="442"/>
      <c r="F25" s="442"/>
      <c r="G25" s="442"/>
      <c r="H25" s="442"/>
      <c r="I25" s="442"/>
      <c r="J25" s="442"/>
      <c r="K25" s="442"/>
      <c r="L25" s="442"/>
      <c r="M25" s="442"/>
      <c r="N25" s="442"/>
      <c r="O25" s="442"/>
      <c r="P25" s="442"/>
      <c r="Q25" s="362"/>
      <c r="R25" s="362"/>
      <c r="S25" s="362"/>
      <c r="T25" s="97"/>
      <c r="U25" s="97"/>
      <c r="V25" s="97"/>
    </row>
    <row r="26" spans="3:22" ht="23">
      <c r="C26" s="97"/>
      <c r="D26" s="65"/>
      <c r="E26" s="65"/>
      <c r="F26" s="65"/>
      <c r="G26" s="65"/>
      <c r="H26" s="65"/>
      <c r="I26" s="65"/>
      <c r="J26" s="65"/>
      <c r="K26" s="65"/>
      <c r="L26" s="65"/>
      <c r="M26" s="65"/>
      <c r="N26" s="65"/>
      <c r="O26" s="65"/>
      <c r="P26" s="65"/>
      <c r="Q26" s="65"/>
      <c r="R26" s="65"/>
      <c r="S26" s="65"/>
      <c r="T26" s="97"/>
      <c r="U26" s="97"/>
      <c r="V26" s="97"/>
    </row>
    <row r="27" spans="3:22" ht="23">
      <c r="C27" s="97"/>
      <c r="D27" s="65"/>
      <c r="E27" s="65"/>
      <c r="F27" s="65"/>
      <c r="G27" s="65"/>
      <c r="H27" s="65"/>
      <c r="I27" s="65"/>
      <c r="J27" s="65"/>
      <c r="K27" s="65"/>
      <c r="L27" s="65"/>
      <c r="M27" s="65"/>
      <c r="N27" s="65"/>
      <c r="O27" s="65"/>
      <c r="P27" s="65"/>
      <c r="Q27" s="65"/>
      <c r="R27" s="65"/>
      <c r="S27" s="362"/>
      <c r="T27" s="97"/>
      <c r="U27" s="97"/>
      <c r="V27" s="97"/>
    </row>
    <row r="28" spans="3:22" ht="23">
      <c r="C28" s="97"/>
      <c r="D28" s="65"/>
      <c r="E28" s="65"/>
      <c r="F28" s="65"/>
      <c r="G28" s="65"/>
      <c r="H28" s="65"/>
      <c r="I28" s="65"/>
      <c r="J28" s="65"/>
      <c r="K28" s="65"/>
      <c r="L28" s="65"/>
      <c r="M28" s="65"/>
      <c r="N28" s="65"/>
      <c r="O28" s="65"/>
      <c r="P28" s="65"/>
      <c r="Q28" s="65"/>
      <c r="R28" s="65"/>
      <c r="S28" s="362"/>
      <c r="T28" s="97"/>
      <c r="U28" s="97"/>
      <c r="V28" s="97"/>
    </row>
    <row r="29" spans="3:22" ht="24" thickBot="1">
      <c r="C29" s="97"/>
      <c r="D29" s="65"/>
      <c r="E29" s="65"/>
      <c r="F29" s="123"/>
      <c r="G29" s="123"/>
      <c r="H29" s="123"/>
      <c r="I29" s="443" t="s">
        <v>231</v>
      </c>
      <c r="J29" s="443"/>
      <c r="K29" s="443"/>
      <c r="L29" s="443"/>
      <c r="M29" s="443"/>
      <c r="N29" s="443"/>
      <c r="O29" s="443"/>
      <c r="P29" s="123"/>
      <c r="Q29" s="123"/>
      <c r="R29" s="123"/>
      <c r="S29" s="362"/>
      <c r="T29" s="97"/>
      <c r="U29" s="97"/>
      <c r="V29" s="97"/>
    </row>
    <row r="30" spans="3:22" ht="43" thickBot="1">
      <c r="C30" s="97"/>
      <c r="D30" s="65"/>
      <c r="E30" s="65"/>
      <c r="F30" s="152" t="s">
        <v>232</v>
      </c>
      <c r="G30" s="124">
        <v>42736</v>
      </c>
      <c r="H30" s="124">
        <v>42767</v>
      </c>
      <c r="I30" s="124">
        <v>42795</v>
      </c>
      <c r="J30" s="124">
        <v>42826</v>
      </c>
      <c r="K30" s="124">
        <v>42856</v>
      </c>
      <c r="L30" s="124">
        <v>42887</v>
      </c>
      <c r="M30" s="124">
        <v>42917</v>
      </c>
      <c r="N30" s="124">
        <v>42948</v>
      </c>
      <c r="O30" s="124">
        <v>42979</v>
      </c>
      <c r="P30" s="124">
        <v>43009</v>
      </c>
      <c r="Q30" s="124">
        <v>43040</v>
      </c>
      <c r="R30" s="124">
        <v>43070</v>
      </c>
      <c r="S30" s="362"/>
      <c r="T30" s="97"/>
      <c r="U30" s="97"/>
      <c r="V30" s="97"/>
    </row>
    <row r="31" spans="3:22" ht="27" customHeight="1">
      <c r="C31" s="97"/>
      <c r="D31" s="65"/>
      <c r="E31" s="65"/>
      <c r="F31" s="66" t="s">
        <v>233</v>
      </c>
      <c r="G31" s="69" t="e">
        <f t="shared" ref="G31:R31" ca="1" si="0">IF(INDIRECT(G$8&amp;"_2017!"&amp;"D21")=0,NA(),INDIRECT(G$8&amp;"_2017!"&amp;"D22"))</f>
        <v>#N/A</v>
      </c>
      <c r="H31" s="69" t="e">
        <f t="shared" ca="1" si="0"/>
        <v>#N/A</v>
      </c>
      <c r="I31" s="69" t="e">
        <f t="shared" ca="1" si="0"/>
        <v>#N/A</v>
      </c>
      <c r="J31" s="69" t="e">
        <f t="shared" ca="1" si="0"/>
        <v>#N/A</v>
      </c>
      <c r="K31" s="69" t="e">
        <f t="shared" ca="1" si="0"/>
        <v>#N/A</v>
      </c>
      <c r="L31" s="69" t="e">
        <f t="shared" ca="1" si="0"/>
        <v>#N/A</v>
      </c>
      <c r="M31" s="69" t="e">
        <f t="shared" ca="1" si="0"/>
        <v>#N/A</v>
      </c>
      <c r="N31" s="69" t="e">
        <f t="shared" ca="1" si="0"/>
        <v>#N/A</v>
      </c>
      <c r="O31" s="69" t="e">
        <f t="shared" ca="1" si="0"/>
        <v>#N/A</v>
      </c>
      <c r="P31" s="69" t="e">
        <f t="shared" ca="1" si="0"/>
        <v>#N/A</v>
      </c>
      <c r="Q31" s="69" t="e">
        <f t="shared" ca="1" si="0"/>
        <v>#N/A</v>
      </c>
      <c r="R31" s="69" t="e">
        <f t="shared" ca="1" si="0"/>
        <v>#N/A</v>
      </c>
      <c r="S31" s="362"/>
      <c r="T31" s="97"/>
      <c r="U31" s="97"/>
      <c r="V31" s="97"/>
    </row>
    <row r="32" spans="3:22" ht="28">
      <c r="C32" s="97"/>
      <c r="D32" s="65"/>
      <c r="E32" s="65"/>
      <c r="F32" s="368" t="s">
        <v>234</v>
      </c>
      <c r="G32" s="69" t="e">
        <f t="shared" ref="G32:R32" ca="1" si="1">IF(INDIRECT(G$8&amp;"_2017!"&amp;"E21")=0,NA(),INDIRECT(G$8&amp;"_2017!"&amp;"E22"))</f>
        <v>#N/A</v>
      </c>
      <c r="H32" s="69" t="e">
        <f t="shared" ca="1" si="1"/>
        <v>#N/A</v>
      </c>
      <c r="I32" s="69" t="e">
        <f t="shared" ca="1" si="1"/>
        <v>#N/A</v>
      </c>
      <c r="J32" s="69" t="e">
        <f t="shared" ca="1" si="1"/>
        <v>#N/A</v>
      </c>
      <c r="K32" s="69" t="e">
        <f t="shared" ca="1" si="1"/>
        <v>#N/A</v>
      </c>
      <c r="L32" s="69" t="e">
        <f t="shared" ca="1" si="1"/>
        <v>#N/A</v>
      </c>
      <c r="M32" s="69" t="e">
        <f t="shared" ca="1" si="1"/>
        <v>#N/A</v>
      </c>
      <c r="N32" s="69" t="e">
        <f t="shared" ca="1" si="1"/>
        <v>#N/A</v>
      </c>
      <c r="O32" s="69" t="e">
        <f t="shared" ca="1" si="1"/>
        <v>#N/A</v>
      </c>
      <c r="P32" s="69" t="e">
        <f t="shared" ca="1" si="1"/>
        <v>#N/A</v>
      </c>
      <c r="Q32" s="69" t="e">
        <f t="shared" ca="1" si="1"/>
        <v>#N/A</v>
      </c>
      <c r="R32" s="69" t="e">
        <f t="shared" ca="1" si="1"/>
        <v>#N/A</v>
      </c>
      <c r="S32" s="362"/>
      <c r="T32" s="97"/>
      <c r="U32" s="97"/>
      <c r="V32" s="97"/>
    </row>
    <row r="33" spans="1:20" ht="36" customHeight="1">
      <c r="A33" s="97"/>
      <c r="B33" s="97"/>
      <c r="C33" s="97"/>
      <c r="D33" s="65"/>
      <c r="E33" s="65"/>
      <c r="F33" s="66" t="s">
        <v>235</v>
      </c>
      <c r="G33" s="69" t="e">
        <f t="shared" ref="G33:R33" ca="1" si="2">IF(INDIRECT(G$8&amp;"_2017!"&amp;"f21")=0,NA(),INDIRECT(G$8&amp;"_2017!"&amp;"f22"))</f>
        <v>#N/A</v>
      </c>
      <c r="H33" s="69" t="e">
        <f t="shared" ca="1" si="2"/>
        <v>#N/A</v>
      </c>
      <c r="I33" s="69" t="e">
        <f t="shared" ca="1" si="2"/>
        <v>#N/A</v>
      </c>
      <c r="J33" s="69" t="e">
        <f t="shared" ca="1" si="2"/>
        <v>#N/A</v>
      </c>
      <c r="K33" s="69" t="e">
        <f t="shared" ca="1" si="2"/>
        <v>#N/A</v>
      </c>
      <c r="L33" s="69" t="e">
        <f t="shared" ca="1" si="2"/>
        <v>#N/A</v>
      </c>
      <c r="M33" s="69" t="e">
        <f t="shared" ca="1" si="2"/>
        <v>#N/A</v>
      </c>
      <c r="N33" s="69" t="e">
        <f t="shared" ca="1" si="2"/>
        <v>#N/A</v>
      </c>
      <c r="O33" s="69" t="e">
        <f t="shared" ca="1" si="2"/>
        <v>#N/A</v>
      </c>
      <c r="P33" s="69" t="e">
        <f t="shared" ca="1" si="2"/>
        <v>#N/A</v>
      </c>
      <c r="Q33" s="69" t="e">
        <f t="shared" ca="1" si="2"/>
        <v>#N/A</v>
      </c>
      <c r="R33" s="69" t="e">
        <f t="shared" ca="1" si="2"/>
        <v>#N/A</v>
      </c>
      <c r="S33" s="362"/>
      <c r="T33" s="97"/>
    </row>
    <row r="34" spans="1:20" ht="23">
      <c r="A34" s="97"/>
      <c r="B34" s="97"/>
      <c r="C34" s="97"/>
      <c r="D34" s="65"/>
      <c r="E34" s="65"/>
      <c r="F34" s="65"/>
      <c r="G34" s="65"/>
      <c r="H34" s="65"/>
      <c r="I34" s="65"/>
      <c r="J34" s="65"/>
      <c r="K34" s="65"/>
      <c r="L34" s="65"/>
      <c r="M34" s="65"/>
      <c r="N34" s="65"/>
      <c r="O34" s="65"/>
      <c r="P34" s="65"/>
      <c r="Q34" s="65"/>
      <c r="R34" s="65"/>
      <c r="S34" s="362"/>
      <c r="T34" s="97"/>
    </row>
    <row r="35" spans="1:20" ht="23" hidden="1">
      <c r="A35" s="97"/>
      <c r="B35" s="97"/>
      <c r="C35" s="97"/>
      <c r="D35" s="65"/>
      <c r="E35" s="65"/>
      <c r="F35" s="65"/>
      <c r="G35" s="65"/>
      <c r="H35" s="65"/>
      <c r="I35" s="65"/>
      <c r="J35" s="65"/>
      <c r="K35" s="65"/>
      <c r="L35" s="65"/>
      <c r="M35" s="65"/>
      <c r="N35" s="65"/>
      <c r="O35" s="65"/>
      <c r="P35" s="65"/>
      <c r="Q35" s="65"/>
      <c r="R35" s="65"/>
      <c r="S35" s="362"/>
      <c r="T35" s="97"/>
    </row>
    <row r="36" spans="1:20" ht="23" hidden="1">
      <c r="A36" s="97"/>
      <c r="B36" s="97"/>
      <c r="C36" s="97"/>
      <c r="D36" s="442"/>
      <c r="E36" s="442"/>
      <c r="F36" s="442"/>
      <c r="G36" s="442"/>
      <c r="H36" s="442"/>
      <c r="I36" s="442"/>
      <c r="J36" s="442"/>
      <c r="K36" s="442"/>
      <c r="L36" s="442"/>
      <c r="M36" s="442"/>
      <c r="N36" s="442"/>
      <c r="O36" s="442"/>
      <c r="P36" s="442"/>
      <c r="Q36" s="362"/>
      <c r="R36" s="362"/>
      <c r="S36" s="362"/>
      <c r="T36" s="97"/>
    </row>
    <row r="37" spans="1:20" ht="23.25" hidden="1" customHeight="1">
      <c r="A37" s="97"/>
      <c r="B37" s="97"/>
      <c r="C37" s="97"/>
      <c r="D37" s="442"/>
      <c r="E37" s="442"/>
      <c r="F37" s="442"/>
      <c r="G37" s="442"/>
      <c r="H37" s="442"/>
      <c r="I37" s="442"/>
      <c r="J37" s="442"/>
      <c r="K37" s="442"/>
      <c r="L37" s="442"/>
      <c r="M37" s="442"/>
      <c r="N37" s="442"/>
      <c r="O37" s="442"/>
      <c r="P37" s="442"/>
      <c r="Q37" s="362"/>
      <c r="R37" s="362"/>
      <c r="S37" s="362"/>
      <c r="T37" s="97"/>
    </row>
    <row r="38" spans="1:20" ht="23" hidden="1">
      <c r="A38" s="97"/>
      <c r="B38" s="97"/>
      <c r="C38" s="97"/>
      <c r="D38" s="442"/>
      <c r="E38" s="442"/>
      <c r="F38" s="442"/>
      <c r="G38" s="442"/>
      <c r="H38" s="442"/>
      <c r="I38" s="442"/>
      <c r="J38" s="442"/>
      <c r="K38" s="442"/>
      <c r="L38" s="442"/>
      <c r="M38" s="442"/>
      <c r="N38" s="442"/>
      <c r="O38" s="442"/>
      <c r="P38" s="442"/>
      <c r="Q38" s="362"/>
      <c r="R38" s="362"/>
      <c r="S38" s="362"/>
      <c r="T38" s="97"/>
    </row>
    <row r="39" spans="1:20" ht="23" hidden="1">
      <c r="A39" s="97"/>
      <c r="B39" s="97"/>
      <c r="C39" s="97"/>
      <c r="D39" s="442"/>
      <c r="E39" s="442"/>
      <c r="F39" s="442"/>
      <c r="G39" s="442"/>
      <c r="H39" s="442"/>
      <c r="I39" s="442"/>
      <c r="J39" s="442"/>
      <c r="K39" s="442"/>
      <c r="L39" s="442"/>
      <c r="M39" s="442"/>
      <c r="N39" s="442"/>
      <c r="O39" s="442"/>
      <c r="P39" s="442"/>
      <c r="Q39" s="362"/>
      <c r="R39" s="362"/>
      <c r="S39" s="362"/>
      <c r="T39" s="97"/>
    </row>
    <row r="40" spans="1:20" ht="23.25" hidden="1" customHeight="1">
      <c r="A40" s="97"/>
      <c r="B40" s="97"/>
      <c r="C40" s="97"/>
      <c r="D40" s="442"/>
      <c r="E40" s="442"/>
      <c r="F40" s="442"/>
      <c r="G40" s="442"/>
      <c r="H40" s="442"/>
      <c r="I40" s="442"/>
      <c r="J40" s="442"/>
      <c r="K40" s="442"/>
      <c r="L40" s="442"/>
      <c r="M40" s="442"/>
      <c r="N40" s="442"/>
      <c r="O40" s="442"/>
      <c r="P40" s="442"/>
      <c r="Q40" s="362"/>
      <c r="R40" s="362"/>
      <c r="S40" s="362"/>
      <c r="T40" s="97"/>
    </row>
    <row r="41" spans="1:20" ht="23">
      <c r="A41" s="97"/>
      <c r="B41" s="97"/>
      <c r="C41" s="97"/>
      <c r="D41" s="442"/>
      <c r="E41" s="442"/>
      <c r="F41" s="442"/>
      <c r="G41" s="442"/>
      <c r="H41" s="442"/>
      <c r="I41" s="442"/>
      <c r="J41" s="442"/>
      <c r="K41" s="442"/>
      <c r="L41" s="442"/>
      <c r="M41" s="442"/>
      <c r="N41" s="442"/>
      <c r="O41" s="442"/>
      <c r="P41" s="442"/>
      <c r="Q41" s="362"/>
      <c r="R41" s="362"/>
      <c r="S41" s="362"/>
      <c r="T41" s="97"/>
    </row>
    <row r="42" spans="1:20" ht="23">
      <c r="A42" s="97"/>
      <c r="B42" s="97"/>
      <c r="C42" s="97"/>
      <c r="D42" s="442"/>
      <c r="E42" s="442"/>
      <c r="F42" s="442"/>
      <c r="G42" s="442"/>
      <c r="H42" s="442"/>
      <c r="I42" s="442"/>
      <c r="J42" s="442"/>
      <c r="K42" s="442"/>
      <c r="L42" s="442"/>
      <c r="M42" s="442"/>
      <c r="N42" s="442"/>
      <c r="O42" s="442"/>
      <c r="P42" s="442"/>
      <c r="Q42" s="362"/>
      <c r="R42" s="362"/>
      <c r="S42" s="362"/>
      <c r="T42" s="97"/>
    </row>
    <row r="43" spans="1:20" ht="23">
      <c r="A43" s="97"/>
      <c r="B43" s="97"/>
      <c r="C43" s="97"/>
      <c r="D43" s="442"/>
      <c r="E43" s="442"/>
      <c r="F43" s="442"/>
      <c r="G43" s="442"/>
      <c r="H43" s="442"/>
      <c r="I43" s="442"/>
      <c r="J43" s="442"/>
      <c r="K43" s="442"/>
      <c r="L43" s="442"/>
      <c r="M43" s="442"/>
      <c r="N43" s="442"/>
      <c r="O43" s="442"/>
      <c r="P43" s="442"/>
      <c r="Q43" s="362"/>
      <c r="R43" s="362"/>
      <c r="S43" s="362"/>
      <c r="T43" s="97"/>
    </row>
    <row r="44" spans="1:20" ht="23">
      <c r="A44" s="97"/>
      <c r="B44" s="97"/>
      <c r="C44" s="97"/>
      <c r="D44" s="442"/>
      <c r="E44" s="442"/>
      <c r="F44" s="442"/>
      <c r="G44" s="442"/>
      <c r="H44" s="442"/>
      <c r="I44" s="442"/>
      <c r="J44" s="442"/>
      <c r="K44" s="442"/>
      <c r="L44" s="442"/>
      <c r="M44" s="442"/>
      <c r="N44" s="442"/>
      <c r="O44" s="442"/>
      <c r="P44" s="442"/>
      <c r="Q44" s="362"/>
      <c r="R44" s="362"/>
      <c r="S44" s="362"/>
      <c r="T44" s="97"/>
    </row>
    <row r="45" spans="1:20" ht="23">
      <c r="A45" s="97"/>
      <c r="B45" s="97"/>
      <c r="C45" s="97"/>
      <c r="D45" s="442"/>
      <c r="E45" s="442"/>
      <c r="F45" s="442"/>
      <c r="G45" s="442"/>
      <c r="H45" s="442"/>
      <c r="I45" s="442"/>
      <c r="J45" s="442"/>
      <c r="K45" s="442"/>
      <c r="L45" s="442"/>
      <c r="M45" s="442"/>
      <c r="N45" s="442"/>
      <c r="O45" s="442"/>
      <c r="P45" s="442"/>
      <c r="Q45" s="362"/>
      <c r="R45" s="362"/>
      <c r="S45" s="362"/>
      <c r="T45" s="97"/>
    </row>
    <row r="46" spans="1:20" ht="23">
      <c r="A46" s="97"/>
      <c r="B46" s="97"/>
      <c r="C46" s="97"/>
      <c r="D46" s="442"/>
      <c r="E46" s="442"/>
      <c r="F46" s="442"/>
      <c r="G46" s="442"/>
      <c r="H46" s="442"/>
      <c r="I46" s="442"/>
      <c r="J46" s="442"/>
      <c r="K46" s="442"/>
      <c r="L46" s="442"/>
      <c r="M46" s="442"/>
      <c r="N46" s="442"/>
      <c r="O46" s="442"/>
      <c r="P46" s="442"/>
      <c r="Q46" s="362"/>
      <c r="R46" s="362"/>
      <c r="S46" s="362"/>
      <c r="T46" s="97"/>
    </row>
    <row r="47" spans="1:20" ht="23">
      <c r="A47" s="97"/>
      <c r="B47" s="97"/>
      <c r="C47" s="97"/>
      <c r="D47" s="442"/>
      <c r="E47" s="442"/>
      <c r="F47" s="442"/>
      <c r="G47" s="442"/>
      <c r="H47" s="442"/>
      <c r="I47" s="442"/>
      <c r="J47" s="442"/>
      <c r="K47" s="442"/>
      <c r="L47" s="442"/>
      <c r="M47" s="442"/>
      <c r="N47" s="442"/>
      <c r="O47" s="442"/>
      <c r="P47" s="442"/>
      <c r="Q47" s="362"/>
      <c r="R47" s="362"/>
      <c r="S47" s="362"/>
      <c r="T47" s="97"/>
    </row>
    <row r="48" spans="1:20" ht="23">
      <c r="A48" s="97"/>
      <c r="B48" s="97"/>
      <c r="C48" s="97"/>
      <c r="D48" s="442"/>
      <c r="E48" s="442"/>
      <c r="F48" s="442"/>
      <c r="G48" s="442"/>
      <c r="H48" s="442"/>
      <c r="I48" s="442"/>
      <c r="J48" s="442"/>
      <c r="K48" s="442"/>
      <c r="L48" s="442"/>
      <c r="M48" s="442"/>
      <c r="N48" s="442"/>
      <c r="O48" s="442"/>
      <c r="P48" s="442"/>
      <c r="Q48" s="362"/>
      <c r="R48" s="362"/>
      <c r="S48" s="362"/>
      <c r="T48" s="97"/>
    </row>
    <row r="49" spans="1:20" ht="23">
      <c r="A49" s="97"/>
      <c r="B49" s="97"/>
      <c r="C49" s="97"/>
      <c r="D49" s="442"/>
      <c r="E49" s="442"/>
      <c r="F49" s="442"/>
      <c r="G49" s="442"/>
      <c r="H49" s="442"/>
      <c r="I49" s="442"/>
      <c r="J49" s="442"/>
      <c r="K49" s="442"/>
      <c r="L49" s="442"/>
      <c r="M49" s="442"/>
      <c r="N49" s="442"/>
      <c r="O49" s="442"/>
      <c r="P49" s="442"/>
      <c r="Q49" s="362"/>
      <c r="R49" s="362"/>
      <c r="S49" s="362"/>
      <c r="T49" s="97"/>
    </row>
    <row r="50" spans="1:20" ht="23">
      <c r="A50" s="97"/>
      <c r="B50" s="97"/>
      <c r="C50" s="97"/>
      <c r="D50" s="442"/>
      <c r="E50" s="442"/>
      <c r="F50" s="442"/>
      <c r="G50" s="442"/>
      <c r="H50" s="442"/>
      <c r="I50" s="442"/>
      <c r="J50" s="442"/>
      <c r="K50" s="442"/>
      <c r="L50" s="442"/>
      <c r="M50" s="442"/>
      <c r="N50" s="442"/>
      <c r="O50" s="442"/>
      <c r="P50" s="442"/>
      <c r="Q50" s="362"/>
      <c r="R50" s="362"/>
      <c r="S50" s="362"/>
      <c r="T50" s="97"/>
    </row>
    <row r="51" spans="1:20" ht="23">
      <c r="A51" s="97"/>
      <c r="B51" s="97"/>
      <c r="C51" s="97"/>
      <c r="D51" s="442"/>
      <c r="E51" s="442"/>
      <c r="F51" s="442"/>
      <c r="G51" s="442"/>
      <c r="H51" s="442"/>
      <c r="I51" s="442"/>
      <c r="J51" s="442"/>
      <c r="K51" s="442"/>
      <c r="L51" s="442"/>
      <c r="M51" s="442"/>
      <c r="N51" s="442"/>
      <c r="O51" s="442"/>
      <c r="P51" s="442"/>
      <c r="Q51" s="362"/>
      <c r="R51" s="362"/>
      <c r="S51" s="362"/>
      <c r="T51" s="97"/>
    </row>
    <row r="52" spans="1:20" ht="23">
      <c r="A52" s="97"/>
      <c r="B52" s="97"/>
      <c r="C52" s="97"/>
      <c r="D52" s="442"/>
      <c r="E52" s="442"/>
      <c r="F52" s="442"/>
      <c r="G52" s="442"/>
      <c r="H52" s="442"/>
      <c r="I52" s="442"/>
      <c r="J52" s="442"/>
      <c r="K52" s="442"/>
      <c r="L52" s="442"/>
      <c r="M52" s="442"/>
      <c r="N52" s="442"/>
      <c r="O52" s="442"/>
      <c r="P52" s="442"/>
      <c r="Q52" s="362"/>
      <c r="R52" s="362"/>
      <c r="S52" s="362"/>
      <c r="T52" s="97"/>
    </row>
    <row r="53" spans="1:20" ht="23">
      <c r="A53" s="97"/>
      <c r="B53" s="97"/>
      <c r="C53" s="97"/>
      <c r="D53" s="442"/>
      <c r="E53" s="442"/>
      <c r="F53" s="442"/>
      <c r="G53" s="442"/>
      <c r="H53" s="442"/>
      <c r="I53" s="442"/>
      <c r="J53" s="442"/>
      <c r="K53" s="442"/>
      <c r="L53" s="442"/>
      <c r="M53" s="442"/>
      <c r="N53" s="442"/>
      <c r="O53" s="442"/>
      <c r="P53" s="442"/>
      <c r="Q53" s="362"/>
      <c r="R53" s="362"/>
      <c r="S53" s="362"/>
      <c r="T53" s="97"/>
    </row>
    <row r="54" spans="1:20" ht="23">
      <c r="A54" s="97"/>
      <c r="B54" s="97"/>
      <c r="C54" s="97"/>
      <c r="D54" s="442"/>
      <c r="E54" s="442"/>
      <c r="F54" s="442"/>
      <c r="G54" s="442"/>
      <c r="H54" s="442"/>
      <c r="I54" s="442"/>
      <c r="J54" s="442"/>
      <c r="K54" s="442"/>
      <c r="L54" s="442"/>
      <c r="M54" s="442"/>
      <c r="N54" s="442"/>
      <c r="O54" s="442"/>
      <c r="P54" s="442"/>
      <c r="Q54" s="362"/>
      <c r="R54" s="362"/>
      <c r="S54" s="362"/>
      <c r="T54" s="97"/>
    </row>
    <row r="55" spans="1:20" ht="23">
      <c r="A55" s="97"/>
      <c r="B55" s="97"/>
      <c r="C55" s="97"/>
      <c r="D55" s="442"/>
      <c r="E55" s="442"/>
      <c r="F55" s="442"/>
      <c r="G55" s="442"/>
      <c r="H55" s="442"/>
      <c r="I55" s="442"/>
      <c r="J55" s="442"/>
      <c r="K55" s="442"/>
      <c r="L55" s="442"/>
      <c r="M55" s="442"/>
      <c r="N55" s="442"/>
      <c r="O55" s="442"/>
      <c r="P55" s="442"/>
      <c r="Q55" s="362"/>
      <c r="R55" s="362"/>
      <c r="S55" s="362"/>
      <c r="T55" s="97"/>
    </row>
    <row r="56" spans="1:20" ht="23">
      <c r="A56" s="97"/>
      <c r="B56" s="97"/>
      <c r="C56" s="97"/>
      <c r="D56" s="65"/>
      <c r="E56" s="65"/>
      <c r="F56" s="65"/>
      <c r="G56" s="65"/>
      <c r="H56" s="65"/>
      <c r="I56" s="65"/>
      <c r="J56" s="65"/>
      <c r="K56" s="65"/>
      <c r="L56" s="65"/>
      <c r="M56" s="65"/>
      <c r="N56" s="65"/>
      <c r="O56" s="65"/>
      <c r="P56" s="65"/>
      <c r="Q56" s="65"/>
      <c r="R56" s="65"/>
      <c r="S56" s="65"/>
      <c r="T56" s="97"/>
    </row>
    <row r="57" spans="1:20" ht="23">
      <c r="A57" s="97"/>
      <c r="B57" s="97"/>
      <c r="C57" s="97"/>
      <c r="D57" s="65"/>
      <c r="E57" s="65"/>
      <c r="F57" s="65"/>
      <c r="G57" s="65"/>
      <c r="H57" s="65"/>
      <c r="I57" s="65"/>
      <c r="J57" s="65"/>
      <c r="K57" s="65"/>
      <c r="L57" s="65"/>
      <c r="M57" s="65"/>
      <c r="N57" s="65"/>
      <c r="O57" s="65"/>
      <c r="P57" s="65"/>
      <c r="Q57" s="65"/>
      <c r="R57" s="65"/>
      <c r="S57" s="362"/>
      <c r="T57" s="97"/>
    </row>
    <row r="58" spans="1:20" ht="23">
      <c r="A58" s="97"/>
      <c r="B58" s="97"/>
      <c r="C58" s="97"/>
      <c r="D58" s="65"/>
      <c r="E58" s="65"/>
      <c r="F58" s="65"/>
      <c r="G58" s="65"/>
      <c r="H58" s="65"/>
      <c r="I58" s="65"/>
      <c r="J58" s="65"/>
      <c r="K58" s="65"/>
      <c r="L58" s="65"/>
      <c r="M58" s="65"/>
      <c r="N58" s="65"/>
      <c r="O58" s="65"/>
      <c r="P58" s="65"/>
      <c r="Q58" s="65"/>
      <c r="R58" s="65"/>
      <c r="S58" s="362"/>
      <c r="T58" s="97"/>
    </row>
    <row r="59" spans="1:20" ht="24" thickBot="1">
      <c r="A59" s="97"/>
      <c r="B59" s="97"/>
      <c r="C59" s="97"/>
      <c r="D59" s="65"/>
      <c r="E59" s="65"/>
      <c r="F59" s="123"/>
      <c r="G59" s="123"/>
      <c r="H59" s="123"/>
      <c r="I59" s="443" t="s">
        <v>236</v>
      </c>
      <c r="J59" s="443"/>
      <c r="K59" s="443"/>
      <c r="L59" s="443"/>
      <c r="M59" s="443"/>
      <c r="N59" s="443"/>
      <c r="O59" s="443"/>
      <c r="P59" s="123"/>
      <c r="Q59" s="123"/>
      <c r="R59" s="123"/>
      <c r="S59" s="362"/>
      <c r="T59" s="97"/>
    </row>
    <row r="60" spans="1:20" ht="43" thickBot="1">
      <c r="A60" s="97"/>
      <c r="B60" s="97"/>
      <c r="C60" s="97"/>
      <c r="D60" s="65"/>
      <c r="E60" s="65"/>
      <c r="F60" s="152" t="s">
        <v>232</v>
      </c>
      <c r="G60" s="124">
        <v>42736</v>
      </c>
      <c r="H60" s="124">
        <v>42767</v>
      </c>
      <c r="I60" s="124">
        <v>42795</v>
      </c>
      <c r="J60" s="124">
        <v>42826</v>
      </c>
      <c r="K60" s="124">
        <v>42856</v>
      </c>
      <c r="L60" s="124">
        <v>42887</v>
      </c>
      <c r="M60" s="124">
        <v>42917</v>
      </c>
      <c r="N60" s="124">
        <v>42948</v>
      </c>
      <c r="O60" s="124">
        <v>42979</v>
      </c>
      <c r="P60" s="124">
        <v>43009</v>
      </c>
      <c r="Q60" s="124">
        <v>43040</v>
      </c>
      <c r="R60" s="124">
        <v>43070</v>
      </c>
      <c r="S60" s="362"/>
      <c r="T60" s="97"/>
    </row>
    <row r="61" spans="1:20" ht="27" customHeight="1">
      <c r="A61" s="97"/>
      <c r="B61" s="97"/>
      <c r="C61" s="97"/>
      <c r="D61" s="65"/>
      <c r="E61" s="65"/>
      <c r="F61" s="66" t="s">
        <v>233</v>
      </c>
      <c r="G61" s="171" t="e">
        <f ca="1">IF(INDIRECT(G$8&amp;"_2017!"&amp;"D26")="n/a", NA(),INDIRECT(G$8&amp;"_2017!"&amp;"D26"))</f>
        <v>#N/A</v>
      </c>
      <c r="H61" s="171" t="e">
        <f t="shared" ref="H61:R61" ca="1" si="3">IF(INDIRECT(H$8&amp;"_2017!"&amp;"D26")="n/a",NA(),INDIRECT(H$8&amp;"_2017!"&amp;"D26"))</f>
        <v>#N/A</v>
      </c>
      <c r="I61" s="171" t="e">
        <f t="shared" ca="1" si="3"/>
        <v>#N/A</v>
      </c>
      <c r="J61" s="171" t="e">
        <f t="shared" ca="1" si="3"/>
        <v>#N/A</v>
      </c>
      <c r="K61" s="171" t="e">
        <f t="shared" ca="1" si="3"/>
        <v>#N/A</v>
      </c>
      <c r="L61" s="171" t="e">
        <f t="shared" ca="1" si="3"/>
        <v>#N/A</v>
      </c>
      <c r="M61" s="171" t="e">
        <f t="shared" ca="1" si="3"/>
        <v>#N/A</v>
      </c>
      <c r="N61" s="171" t="e">
        <f t="shared" ca="1" si="3"/>
        <v>#N/A</v>
      </c>
      <c r="O61" s="171" t="e">
        <f t="shared" ca="1" si="3"/>
        <v>#N/A</v>
      </c>
      <c r="P61" s="171" t="e">
        <f t="shared" ca="1" si="3"/>
        <v>#N/A</v>
      </c>
      <c r="Q61" s="171" t="e">
        <f t="shared" ca="1" si="3"/>
        <v>#N/A</v>
      </c>
      <c r="R61" s="171" t="e">
        <f t="shared" ca="1" si="3"/>
        <v>#N/A</v>
      </c>
      <c r="S61" s="362"/>
      <c r="T61" s="97"/>
    </row>
    <row r="62" spans="1:20" ht="28">
      <c r="A62" s="97"/>
      <c r="B62" s="97"/>
      <c r="C62" s="97"/>
      <c r="D62" s="65"/>
      <c r="E62" s="65"/>
      <c r="F62" s="368" t="s">
        <v>234</v>
      </c>
      <c r="G62" s="171" t="e">
        <f t="shared" ref="G62:R62" ca="1" si="4">IF(INDIRECT(G$8&amp;"_2017!"&amp;"E26")="n/a",NA(),INDIRECT(G$8&amp;"_2017!"&amp;"E26"))</f>
        <v>#N/A</v>
      </c>
      <c r="H62" s="171" t="e">
        <f t="shared" ca="1" si="4"/>
        <v>#N/A</v>
      </c>
      <c r="I62" s="171" t="e">
        <f t="shared" ca="1" si="4"/>
        <v>#N/A</v>
      </c>
      <c r="J62" s="171" t="e">
        <f t="shared" ca="1" si="4"/>
        <v>#N/A</v>
      </c>
      <c r="K62" s="171" t="e">
        <f t="shared" ca="1" si="4"/>
        <v>#N/A</v>
      </c>
      <c r="L62" s="171" t="e">
        <f t="shared" ca="1" si="4"/>
        <v>#N/A</v>
      </c>
      <c r="M62" s="171" t="e">
        <f t="shared" ca="1" si="4"/>
        <v>#N/A</v>
      </c>
      <c r="N62" s="171" t="e">
        <f t="shared" ca="1" si="4"/>
        <v>#N/A</v>
      </c>
      <c r="O62" s="171" t="e">
        <f t="shared" ca="1" si="4"/>
        <v>#N/A</v>
      </c>
      <c r="P62" s="171" t="e">
        <f t="shared" ca="1" si="4"/>
        <v>#N/A</v>
      </c>
      <c r="Q62" s="171" t="e">
        <f t="shared" ca="1" si="4"/>
        <v>#N/A</v>
      </c>
      <c r="R62" s="171" t="e">
        <f t="shared" ca="1" si="4"/>
        <v>#N/A</v>
      </c>
      <c r="S62" s="362"/>
      <c r="T62" s="97"/>
    </row>
    <row r="63" spans="1:20" ht="36" customHeight="1">
      <c r="A63" s="97"/>
      <c r="B63" s="97"/>
      <c r="C63" s="97"/>
      <c r="D63" s="65"/>
      <c r="E63" s="65"/>
      <c r="F63" s="66" t="s">
        <v>235</v>
      </c>
      <c r="G63" s="171" t="e">
        <f t="shared" ref="G63:R63" ca="1" si="5">IF(INDIRECT(G$8&amp;"_2017!"&amp;"f26")="n/a",NA(),INDIRECT(G$8&amp;"_2017!"&amp;"f26"))</f>
        <v>#N/A</v>
      </c>
      <c r="H63" s="171" t="e">
        <f t="shared" ca="1" si="5"/>
        <v>#N/A</v>
      </c>
      <c r="I63" s="171" t="e">
        <f t="shared" ca="1" si="5"/>
        <v>#N/A</v>
      </c>
      <c r="J63" s="171" t="e">
        <f t="shared" ca="1" si="5"/>
        <v>#N/A</v>
      </c>
      <c r="K63" s="171" t="e">
        <f t="shared" ca="1" si="5"/>
        <v>#N/A</v>
      </c>
      <c r="L63" s="171" t="e">
        <f t="shared" ca="1" si="5"/>
        <v>#N/A</v>
      </c>
      <c r="M63" s="171" t="e">
        <f t="shared" ca="1" si="5"/>
        <v>#N/A</v>
      </c>
      <c r="N63" s="171" t="e">
        <f t="shared" ca="1" si="5"/>
        <v>#N/A</v>
      </c>
      <c r="O63" s="171" t="e">
        <f t="shared" ca="1" si="5"/>
        <v>#N/A</v>
      </c>
      <c r="P63" s="171" t="e">
        <f t="shared" ca="1" si="5"/>
        <v>#N/A</v>
      </c>
      <c r="Q63" s="171" t="e">
        <f t="shared" ca="1" si="5"/>
        <v>#N/A</v>
      </c>
      <c r="R63" s="171" t="e">
        <f t="shared" ca="1" si="5"/>
        <v>#N/A</v>
      </c>
      <c r="S63" s="362"/>
      <c r="T63" s="97"/>
    </row>
    <row r="64" spans="1:20" ht="23">
      <c r="A64" s="97"/>
      <c r="B64" s="97"/>
      <c r="C64" s="97"/>
      <c r="D64" s="65"/>
      <c r="E64" s="65"/>
      <c r="F64" s="65"/>
      <c r="G64" s="65"/>
      <c r="H64" s="65"/>
      <c r="I64" s="65"/>
      <c r="J64" s="65"/>
      <c r="K64" s="65"/>
      <c r="L64" s="65"/>
      <c r="M64" s="65"/>
      <c r="N64" s="65"/>
      <c r="O64" s="65"/>
      <c r="P64" s="65"/>
      <c r="Q64" s="65"/>
      <c r="R64" s="65"/>
      <c r="S64" s="362"/>
      <c r="T64" s="97"/>
    </row>
    <row r="65" spans="1:20" ht="23" hidden="1">
      <c r="A65" s="97"/>
      <c r="B65" s="97"/>
      <c r="C65" s="97"/>
      <c r="D65" s="65"/>
      <c r="E65" s="65"/>
      <c r="F65" s="65"/>
      <c r="G65" s="65"/>
      <c r="H65" s="65"/>
      <c r="I65" s="65"/>
      <c r="J65" s="65"/>
      <c r="K65" s="65"/>
      <c r="L65" s="65"/>
      <c r="M65" s="65"/>
      <c r="N65" s="65"/>
      <c r="O65" s="65"/>
      <c r="P65" s="65"/>
      <c r="Q65" s="65"/>
      <c r="R65" s="65"/>
      <c r="S65" s="362"/>
      <c r="T65" s="97"/>
    </row>
    <row r="66" spans="1:20" ht="23" hidden="1">
      <c r="A66" s="97"/>
      <c r="B66" s="97"/>
      <c r="C66" s="97"/>
      <c r="D66" s="442"/>
      <c r="E66" s="442"/>
      <c r="F66" s="442"/>
      <c r="G66" s="442"/>
      <c r="H66" s="442"/>
      <c r="I66" s="442"/>
      <c r="J66" s="442"/>
      <c r="K66" s="442"/>
      <c r="L66" s="442"/>
      <c r="M66" s="442"/>
      <c r="N66" s="442"/>
      <c r="O66" s="442"/>
      <c r="P66" s="442"/>
      <c r="Q66" s="362"/>
      <c r="R66" s="362"/>
      <c r="S66" s="362"/>
      <c r="T66" s="97"/>
    </row>
    <row r="67" spans="1:20" ht="23.25" hidden="1" customHeight="1">
      <c r="A67" s="97"/>
      <c r="B67" s="97"/>
      <c r="C67" s="97"/>
      <c r="D67" s="442"/>
      <c r="E67" s="442"/>
      <c r="F67" s="442"/>
      <c r="G67" s="442"/>
      <c r="H67" s="442"/>
      <c r="I67" s="442"/>
      <c r="J67" s="442"/>
      <c r="K67" s="442"/>
      <c r="L67" s="442"/>
      <c r="M67" s="442"/>
      <c r="N67" s="442"/>
      <c r="O67" s="442"/>
      <c r="P67" s="442"/>
      <c r="Q67" s="362"/>
      <c r="R67" s="362"/>
      <c r="S67" s="362"/>
      <c r="T67" s="97"/>
    </row>
    <row r="68" spans="1:20" ht="23" hidden="1">
      <c r="A68" s="97"/>
      <c r="B68" s="97"/>
      <c r="C68" s="97"/>
      <c r="D68" s="442"/>
      <c r="E68" s="442"/>
      <c r="F68" s="442"/>
      <c r="G68" s="442"/>
      <c r="H68" s="442"/>
      <c r="I68" s="442"/>
      <c r="J68" s="442"/>
      <c r="K68" s="442"/>
      <c r="L68" s="442"/>
      <c r="M68" s="442"/>
      <c r="N68" s="442"/>
      <c r="O68" s="442"/>
      <c r="P68" s="442"/>
      <c r="Q68" s="362"/>
      <c r="R68" s="362"/>
      <c r="S68" s="362"/>
      <c r="T68" s="97"/>
    </row>
    <row r="69" spans="1:20" ht="23" hidden="1">
      <c r="A69" s="97"/>
      <c r="B69" s="97"/>
      <c r="C69" s="97"/>
      <c r="D69" s="442"/>
      <c r="E69" s="442"/>
      <c r="F69" s="442"/>
      <c r="G69" s="442"/>
      <c r="H69" s="442"/>
      <c r="I69" s="442"/>
      <c r="J69" s="442"/>
      <c r="K69" s="442"/>
      <c r="L69" s="442"/>
      <c r="M69" s="442"/>
      <c r="N69" s="442"/>
      <c r="O69" s="442"/>
      <c r="P69" s="442"/>
      <c r="Q69" s="362"/>
      <c r="R69" s="362"/>
      <c r="S69" s="362"/>
      <c r="T69" s="97"/>
    </row>
    <row r="70" spans="1:20" ht="23.25" customHeight="1">
      <c r="A70" s="97"/>
      <c r="B70" s="97"/>
      <c r="C70" s="97"/>
      <c r="D70" s="442"/>
      <c r="E70" s="442"/>
      <c r="F70" s="442"/>
      <c r="G70" s="442"/>
      <c r="H70" s="442"/>
      <c r="I70" s="442"/>
      <c r="J70" s="442"/>
      <c r="K70" s="442"/>
      <c r="L70" s="442"/>
      <c r="M70" s="442"/>
      <c r="N70" s="442"/>
      <c r="O70" s="442"/>
      <c r="P70" s="442"/>
      <c r="Q70" s="362"/>
      <c r="R70" s="362"/>
      <c r="S70" s="362"/>
      <c r="T70" s="97"/>
    </row>
    <row r="71" spans="1:20" ht="23">
      <c r="A71" s="97"/>
      <c r="B71" s="97"/>
      <c r="C71" s="97"/>
      <c r="D71" s="442"/>
      <c r="E71" s="442"/>
      <c r="F71" s="442"/>
      <c r="G71" s="442"/>
      <c r="H71" s="442"/>
      <c r="I71" s="442"/>
      <c r="J71" s="442"/>
      <c r="K71" s="442"/>
      <c r="L71" s="442"/>
      <c r="M71" s="442"/>
      <c r="N71" s="442"/>
      <c r="O71" s="442"/>
      <c r="P71" s="442"/>
      <c r="Q71" s="362"/>
      <c r="R71" s="362"/>
      <c r="S71" s="362"/>
      <c r="T71" s="97"/>
    </row>
    <row r="72" spans="1:20" ht="23">
      <c r="A72" s="97"/>
      <c r="B72" s="97"/>
      <c r="C72" s="97"/>
      <c r="D72" s="442"/>
      <c r="E72" s="442"/>
      <c r="F72" s="442"/>
      <c r="G72" s="442"/>
      <c r="H72" s="442"/>
      <c r="I72" s="442"/>
      <c r="J72" s="442"/>
      <c r="K72" s="442"/>
      <c r="L72" s="442"/>
      <c r="M72" s="442"/>
      <c r="N72" s="442"/>
      <c r="O72" s="442"/>
      <c r="P72" s="442"/>
      <c r="Q72" s="362"/>
      <c r="R72" s="362"/>
      <c r="S72" s="362"/>
      <c r="T72" s="97"/>
    </row>
    <row r="73" spans="1:20" ht="23">
      <c r="A73" s="97"/>
      <c r="B73" s="97"/>
      <c r="C73" s="97"/>
      <c r="D73" s="442"/>
      <c r="E73" s="442"/>
      <c r="F73" s="442"/>
      <c r="G73" s="442"/>
      <c r="H73" s="442"/>
      <c r="I73" s="442"/>
      <c r="J73" s="442"/>
      <c r="K73" s="442"/>
      <c r="L73" s="442"/>
      <c r="M73" s="442"/>
      <c r="N73" s="442"/>
      <c r="O73" s="442"/>
      <c r="P73" s="442"/>
      <c r="Q73" s="362"/>
      <c r="R73" s="362"/>
      <c r="S73" s="362"/>
      <c r="T73" s="97"/>
    </row>
    <row r="74" spans="1:20" ht="23">
      <c r="A74" s="97"/>
      <c r="B74" s="97"/>
      <c r="C74" s="97"/>
      <c r="D74" s="442"/>
      <c r="E74" s="442"/>
      <c r="F74" s="442"/>
      <c r="G74" s="442"/>
      <c r="H74" s="442"/>
      <c r="I74" s="442"/>
      <c r="J74" s="442"/>
      <c r="K74" s="442"/>
      <c r="L74" s="442"/>
      <c r="M74" s="442"/>
      <c r="N74" s="442"/>
      <c r="O74" s="442"/>
      <c r="P74" s="442"/>
      <c r="Q74" s="362"/>
      <c r="R74" s="362"/>
      <c r="S74" s="362"/>
      <c r="T74" s="97"/>
    </row>
    <row r="75" spans="1:20" ht="23">
      <c r="A75" s="97"/>
      <c r="B75" s="97"/>
      <c r="C75" s="97"/>
      <c r="D75" s="442"/>
      <c r="E75" s="442"/>
      <c r="F75" s="442"/>
      <c r="G75" s="442"/>
      <c r="H75" s="442"/>
      <c r="I75" s="442"/>
      <c r="J75" s="442"/>
      <c r="K75" s="442"/>
      <c r="L75" s="442"/>
      <c r="M75" s="442"/>
      <c r="N75" s="442"/>
      <c r="O75" s="442"/>
      <c r="P75" s="442"/>
      <c r="Q75" s="362"/>
      <c r="R75" s="362"/>
      <c r="S75" s="362"/>
      <c r="T75" s="97"/>
    </row>
    <row r="76" spans="1:20" ht="23">
      <c r="A76" s="97"/>
      <c r="B76" s="97"/>
      <c r="C76" s="97"/>
      <c r="D76" s="442"/>
      <c r="E76" s="442"/>
      <c r="F76" s="442"/>
      <c r="G76" s="442"/>
      <c r="H76" s="442"/>
      <c r="I76" s="442"/>
      <c r="J76" s="442"/>
      <c r="K76" s="442"/>
      <c r="L76" s="442"/>
      <c r="M76" s="442"/>
      <c r="N76" s="442"/>
      <c r="O76" s="442"/>
      <c r="P76" s="442"/>
      <c r="Q76" s="362"/>
      <c r="R76" s="362"/>
      <c r="S76" s="362"/>
      <c r="T76" s="97"/>
    </row>
    <row r="77" spans="1:20" ht="23">
      <c r="A77" s="97"/>
      <c r="B77" s="97"/>
      <c r="C77" s="97"/>
      <c r="D77" s="442"/>
      <c r="E77" s="442"/>
      <c r="F77" s="442"/>
      <c r="G77" s="442"/>
      <c r="H77" s="442"/>
      <c r="I77" s="442"/>
      <c r="J77" s="442"/>
      <c r="K77" s="442"/>
      <c r="L77" s="442"/>
      <c r="M77" s="442"/>
      <c r="N77" s="442"/>
      <c r="O77" s="442"/>
      <c r="P77" s="442"/>
      <c r="Q77" s="362"/>
      <c r="R77" s="362"/>
      <c r="S77" s="362"/>
      <c r="T77" s="97"/>
    </row>
    <row r="78" spans="1:20" ht="23">
      <c r="A78" s="97"/>
      <c r="B78" s="97"/>
      <c r="C78" s="97"/>
      <c r="D78" s="442"/>
      <c r="E78" s="442"/>
      <c r="F78" s="442"/>
      <c r="G78" s="442"/>
      <c r="H78" s="442"/>
      <c r="I78" s="442"/>
      <c r="J78" s="442"/>
      <c r="K78" s="442"/>
      <c r="L78" s="442"/>
      <c r="M78" s="442"/>
      <c r="N78" s="442"/>
      <c r="O78" s="442"/>
      <c r="P78" s="442"/>
      <c r="Q78" s="362"/>
      <c r="R78" s="362"/>
      <c r="S78" s="362"/>
      <c r="T78" s="97"/>
    </row>
    <row r="79" spans="1:20" ht="23">
      <c r="A79" s="97"/>
      <c r="B79" s="97"/>
      <c r="C79" s="97"/>
      <c r="D79" s="442"/>
      <c r="E79" s="442"/>
      <c r="F79" s="442"/>
      <c r="G79" s="442"/>
      <c r="H79" s="442"/>
      <c r="I79" s="442"/>
      <c r="J79" s="442"/>
      <c r="K79" s="442"/>
      <c r="L79" s="442"/>
      <c r="M79" s="442"/>
      <c r="N79" s="442"/>
      <c r="O79" s="442"/>
      <c r="P79" s="442"/>
      <c r="Q79" s="362"/>
      <c r="R79" s="362"/>
      <c r="S79" s="362"/>
      <c r="T79" s="97"/>
    </row>
    <row r="80" spans="1:20" ht="23">
      <c r="A80" s="97"/>
      <c r="B80" s="97"/>
      <c r="C80" s="97"/>
      <c r="D80" s="442"/>
      <c r="E80" s="442"/>
      <c r="F80" s="442"/>
      <c r="G80" s="442"/>
      <c r="H80" s="442"/>
      <c r="I80" s="442"/>
      <c r="J80" s="442"/>
      <c r="K80" s="442"/>
      <c r="L80" s="442"/>
      <c r="M80" s="442"/>
      <c r="N80" s="442"/>
      <c r="O80" s="442"/>
      <c r="P80" s="442"/>
      <c r="Q80" s="362"/>
      <c r="R80" s="362"/>
      <c r="S80" s="362"/>
      <c r="T80" s="97"/>
    </row>
    <row r="81" spans="1:20" ht="23">
      <c r="A81" s="97"/>
      <c r="B81" s="97"/>
      <c r="C81" s="97"/>
      <c r="D81" s="442"/>
      <c r="E81" s="442"/>
      <c r="F81" s="442"/>
      <c r="G81" s="442"/>
      <c r="H81" s="442"/>
      <c r="I81" s="442"/>
      <c r="J81" s="442"/>
      <c r="K81" s="442"/>
      <c r="L81" s="442"/>
      <c r="M81" s="442"/>
      <c r="N81" s="442"/>
      <c r="O81" s="442"/>
      <c r="P81" s="442"/>
      <c r="Q81" s="362"/>
      <c r="R81" s="362"/>
      <c r="S81" s="362"/>
      <c r="T81" s="97"/>
    </row>
    <row r="82" spans="1:20" ht="23">
      <c r="A82" s="97"/>
      <c r="B82" s="97"/>
      <c r="C82" s="97"/>
      <c r="D82" s="442"/>
      <c r="E82" s="442"/>
      <c r="F82" s="442"/>
      <c r="G82" s="442"/>
      <c r="H82" s="442"/>
      <c r="I82" s="442"/>
      <c r="J82" s="442"/>
      <c r="K82" s="442"/>
      <c r="L82" s="442"/>
      <c r="M82" s="442"/>
      <c r="N82" s="442"/>
      <c r="O82" s="442"/>
      <c r="P82" s="442"/>
      <c r="Q82" s="362"/>
      <c r="R82" s="362"/>
      <c r="S82" s="362"/>
      <c r="T82" s="97"/>
    </row>
    <row r="83" spans="1:20" ht="23">
      <c r="A83" s="97"/>
      <c r="B83" s="97"/>
      <c r="C83" s="97"/>
      <c r="D83" s="442"/>
      <c r="E83" s="442"/>
      <c r="F83" s="442"/>
      <c r="G83" s="442"/>
      <c r="H83" s="442"/>
      <c r="I83" s="442"/>
      <c r="J83" s="442"/>
      <c r="K83" s="442"/>
      <c r="L83" s="442"/>
      <c r="M83" s="442"/>
      <c r="N83" s="442"/>
      <c r="O83" s="442"/>
      <c r="P83" s="442"/>
      <c r="Q83" s="362"/>
      <c r="R83" s="362"/>
      <c r="S83" s="362"/>
      <c r="T83" s="97"/>
    </row>
    <row r="84" spans="1:20" ht="23">
      <c r="A84" s="97"/>
      <c r="B84" s="97"/>
      <c r="C84" s="97"/>
      <c r="D84" s="442"/>
      <c r="E84" s="442"/>
      <c r="F84" s="442"/>
      <c r="G84" s="442"/>
      <c r="H84" s="442"/>
      <c r="I84" s="442"/>
      <c r="J84" s="442"/>
      <c r="K84" s="442"/>
      <c r="L84" s="442"/>
      <c r="M84" s="442"/>
      <c r="N84" s="442"/>
      <c r="O84" s="442"/>
      <c r="P84" s="442"/>
      <c r="Q84" s="362"/>
      <c r="R84" s="362"/>
      <c r="S84" s="362"/>
      <c r="T84" s="97"/>
    </row>
    <row r="85" spans="1:20" ht="23">
      <c r="A85" s="97"/>
      <c r="B85" s="97"/>
      <c r="C85" s="97"/>
      <c r="D85" s="442"/>
      <c r="E85" s="442"/>
      <c r="F85" s="442"/>
      <c r="G85" s="442"/>
      <c r="H85" s="442"/>
      <c r="I85" s="442"/>
      <c r="J85" s="442"/>
      <c r="K85" s="442"/>
      <c r="L85" s="442"/>
      <c r="M85" s="442"/>
      <c r="N85" s="442"/>
      <c r="O85" s="442"/>
      <c r="P85" s="442"/>
      <c r="Q85" s="362"/>
      <c r="R85" s="362"/>
      <c r="S85" s="362"/>
      <c r="T85" s="97"/>
    </row>
    <row r="86" spans="1:20" ht="23">
      <c r="A86" s="97"/>
      <c r="B86" s="97"/>
      <c r="C86" s="97"/>
      <c r="D86" s="65"/>
      <c r="E86" s="65"/>
      <c r="F86" s="65"/>
      <c r="G86" s="65"/>
      <c r="H86" s="65"/>
      <c r="I86" s="65"/>
      <c r="J86" s="65"/>
      <c r="K86" s="65"/>
      <c r="L86" s="65"/>
      <c r="M86" s="65"/>
      <c r="N86" s="65"/>
      <c r="O86" s="65"/>
      <c r="P86" s="65"/>
      <c r="Q86" s="65"/>
      <c r="R86" s="65"/>
      <c r="S86" s="65"/>
      <c r="T86" s="97"/>
    </row>
    <row r="87" spans="1:20" ht="23">
      <c r="A87" s="97"/>
      <c r="B87" s="97"/>
      <c r="C87" s="97"/>
      <c r="D87" s="65"/>
      <c r="E87" s="65"/>
      <c r="F87" s="65"/>
      <c r="G87" s="65"/>
      <c r="H87" s="65"/>
      <c r="I87" s="65"/>
      <c r="J87" s="65"/>
      <c r="K87" s="65"/>
      <c r="L87" s="65"/>
      <c r="M87" s="65"/>
      <c r="N87" s="65"/>
      <c r="O87" s="65"/>
      <c r="P87" s="65"/>
      <c r="Q87" s="65"/>
      <c r="R87" s="65"/>
      <c r="S87" s="362"/>
      <c r="T87" s="97"/>
    </row>
    <row r="88" spans="1:20" ht="23">
      <c r="A88" s="97"/>
      <c r="B88" s="97"/>
      <c r="C88" s="97"/>
      <c r="D88" s="65"/>
      <c r="E88" s="65"/>
      <c r="F88" s="65"/>
      <c r="G88" s="65"/>
      <c r="H88" s="65"/>
      <c r="I88" s="65"/>
      <c r="J88" s="65"/>
      <c r="K88" s="65"/>
      <c r="L88" s="65"/>
      <c r="M88" s="65"/>
      <c r="N88" s="65"/>
      <c r="O88" s="65"/>
      <c r="P88" s="65"/>
      <c r="Q88" s="65"/>
      <c r="R88" s="65"/>
      <c r="S88" s="362"/>
      <c r="T88" s="97"/>
    </row>
    <row r="89" spans="1:20" ht="24" thickBot="1">
      <c r="A89" s="97"/>
      <c r="B89" s="97"/>
      <c r="C89" s="97"/>
      <c r="D89" s="65"/>
      <c r="E89" s="65"/>
      <c r="F89" s="123"/>
      <c r="G89" s="123"/>
      <c r="H89" s="123"/>
      <c r="I89" s="443" t="s">
        <v>237</v>
      </c>
      <c r="J89" s="443"/>
      <c r="K89" s="443"/>
      <c r="L89" s="443"/>
      <c r="M89" s="443"/>
      <c r="N89" s="443"/>
      <c r="O89" s="443"/>
      <c r="P89" s="123"/>
      <c r="Q89" s="123"/>
      <c r="R89" s="123"/>
      <c r="S89" s="362"/>
      <c r="T89" s="97"/>
    </row>
    <row r="90" spans="1:20" ht="43" thickBot="1">
      <c r="A90" s="97"/>
      <c r="B90" s="97"/>
      <c r="C90" s="97"/>
      <c r="D90" s="65"/>
      <c r="E90" s="65"/>
      <c r="F90" s="152" t="s">
        <v>232</v>
      </c>
      <c r="G90" s="124">
        <v>42736</v>
      </c>
      <c r="H90" s="124">
        <v>42767</v>
      </c>
      <c r="I90" s="124">
        <v>42795</v>
      </c>
      <c r="J90" s="124">
        <v>42826</v>
      </c>
      <c r="K90" s="124">
        <v>42856</v>
      </c>
      <c r="L90" s="124">
        <v>42887</v>
      </c>
      <c r="M90" s="124">
        <v>42917</v>
      </c>
      <c r="N90" s="124">
        <v>42948</v>
      </c>
      <c r="O90" s="124">
        <v>42979</v>
      </c>
      <c r="P90" s="124">
        <v>43009</v>
      </c>
      <c r="Q90" s="124">
        <v>43040</v>
      </c>
      <c r="R90" s="124">
        <v>43070</v>
      </c>
      <c r="S90" s="362"/>
      <c r="T90" s="97"/>
    </row>
    <row r="91" spans="1:20" ht="27" customHeight="1">
      <c r="A91" s="97"/>
      <c r="B91" s="97"/>
      <c r="C91" s="97"/>
      <c r="D91" s="65"/>
      <c r="E91" s="65"/>
      <c r="F91" s="66" t="s">
        <v>233</v>
      </c>
      <c r="G91" s="171" t="e">
        <f t="shared" ref="G91:R91" ca="1" si="6">IF(INDIRECT(G$8&amp;"_2017!"&amp;"D27")="n/a",NA(),INDIRECT(G$8&amp;"_2017!"&amp;"D27"))</f>
        <v>#N/A</v>
      </c>
      <c r="H91" s="171" t="e">
        <f t="shared" ca="1" si="6"/>
        <v>#N/A</v>
      </c>
      <c r="I91" s="171" t="e">
        <f t="shared" ca="1" si="6"/>
        <v>#N/A</v>
      </c>
      <c r="J91" s="171" t="e">
        <f t="shared" ca="1" si="6"/>
        <v>#N/A</v>
      </c>
      <c r="K91" s="171" t="e">
        <f t="shared" ca="1" si="6"/>
        <v>#N/A</v>
      </c>
      <c r="L91" s="171" t="e">
        <f t="shared" ca="1" si="6"/>
        <v>#N/A</v>
      </c>
      <c r="M91" s="171" t="e">
        <f t="shared" ca="1" si="6"/>
        <v>#N/A</v>
      </c>
      <c r="N91" s="171" t="e">
        <f t="shared" ca="1" si="6"/>
        <v>#N/A</v>
      </c>
      <c r="O91" s="171" t="e">
        <f t="shared" ca="1" si="6"/>
        <v>#N/A</v>
      </c>
      <c r="P91" s="171" t="e">
        <f t="shared" ca="1" si="6"/>
        <v>#N/A</v>
      </c>
      <c r="Q91" s="171" t="e">
        <f t="shared" ca="1" si="6"/>
        <v>#N/A</v>
      </c>
      <c r="R91" s="171" t="e">
        <f t="shared" ca="1" si="6"/>
        <v>#N/A</v>
      </c>
      <c r="S91" s="362"/>
      <c r="T91" s="97"/>
    </row>
    <row r="92" spans="1:20" ht="28">
      <c r="A92" s="97"/>
      <c r="B92" s="97"/>
      <c r="C92" s="97"/>
      <c r="D92" s="65"/>
      <c r="E92" s="65"/>
      <c r="F92" s="368" t="s">
        <v>234</v>
      </c>
      <c r="G92" s="171" t="e">
        <f t="shared" ref="G92:R92" ca="1" si="7">IF(INDIRECT(G$8&amp;"_2017!"&amp;"E27")="n/a",NA(),INDIRECT(G$8&amp;"_2017!"&amp;"E27"))</f>
        <v>#N/A</v>
      </c>
      <c r="H92" s="171" t="e">
        <f t="shared" ca="1" si="7"/>
        <v>#N/A</v>
      </c>
      <c r="I92" s="171" t="e">
        <f t="shared" ca="1" si="7"/>
        <v>#N/A</v>
      </c>
      <c r="J92" s="171" t="e">
        <f t="shared" ca="1" si="7"/>
        <v>#N/A</v>
      </c>
      <c r="K92" s="171" t="e">
        <f t="shared" ca="1" si="7"/>
        <v>#N/A</v>
      </c>
      <c r="L92" s="171" t="e">
        <f t="shared" ca="1" si="7"/>
        <v>#N/A</v>
      </c>
      <c r="M92" s="171" t="e">
        <f t="shared" ca="1" si="7"/>
        <v>#N/A</v>
      </c>
      <c r="N92" s="171" t="e">
        <f t="shared" ca="1" si="7"/>
        <v>#N/A</v>
      </c>
      <c r="O92" s="171" t="e">
        <f t="shared" ca="1" si="7"/>
        <v>#N/A</v>
      </c>
      <c r="P92" s="171" t="e">
        <f t="shared" ca="1" si="7"/>
        <v>#N/A</v>
      </c>
      <c r="Q92" s="171" t="e">
        <f t="shared" ca="1" si="7"/>
        <v>#N/A</v>
      </c>
      <c r="R92" s="171" t="e">
        <f t="shared" ca="1" si="7"/>
        <v>#N/A</v>
      </c>
      <c r="S92" s="362"/>
      <c r="T92" s="97"/>
    </row>
    <row r="93" spans="1:20" ht="36" customHeight="1">
      <c r="A93" s="97"/>
      <c r="B93" s="97"/>
      <c r="C93" s="97"/>
      <c r="D93" s="65"/>
      <c r="E93" s="65"/>
      <c r="F93" s="66" t="s">
        <v>235</v>
      </c>
      <c r="G93" s="171" t="e">
        <f t="shared" ref="G93:R93" ca="1" si="8">IF(INDIRECT(G$8&amp;"_2017!"&amp;"f27")="n/a",NA(),INDIRECT(G$8&amp;"_2017!"&amp;"f27"))</f>
        <v>#N/A</v>
      </c>
      <c r="H93" s="171" t="e">
        <f t="shared" ca="1" si="8"/>
        <v>#N/A</v>
      </c>
      <c r="I93" s="171" t="e">
        <f t="shared" ca="1" si="8"/>
        <v>#N/A</v>
      </c>
      <c r="J93" s="171" t="e">
        <f t="shared" ca="1" si="8"/>
        <v>#N/A</v>
      </c>
      <c r="K93" s="171" t="e">
        <f t="shared" ca="1" si="8"/>
        <v>#N/A</v>
      </c>
      <c r="L93" s="171" t="e">
        <f t="shared" ca="1" si="8"/>
        <v>#N/A</v>
      </c>
      <c r="M93" s="171" t="e">
        <f t="shared" ca="1" si="8"/>
        <v>#N/A</v>
      </c>
      <c r="N93" s="171" t="e">
        <f t="shared" ca="1" si="8"/>
        <v>#N/A</v>
      </c>
      <c r="O93" s="171" t="e">
        <f t="shared" ca="1" si="8"/>
        <v>#N/A</v>
      </c>
      <c r="P93" s="171" t="e">
        <f t="shared" ca="1" si="8"/>
        <v>#N/A</v>
      </c>
      <c r="Q93" s="171" t="e">
        <f t="shared" ca="1" si="8"/>
        <v>#N/A</v>
      </c>
      <c r="R93" s="171" t="e">
        <f t="shared" ca="1" si="8"/>
        <v>#N/A</v>
      </c>
      <c r="S93" s="362"/>
      <c r="T93" s="97"/>
    </row>
    <row r="94" spans="1:20" ht="23">
      <c r="A94" s="97"/>
      <c r="B94" s="97"/>
      <c r="C94" s="97"/>
      <c r="D94" s="65"/>
      <c r="E94" s="65"/>
      <c r="F94" s="65"/>
      <c r="G94" s="65"/>
      <c r="H94" s="65"/>
      <c r="I94" s="65"/>
      <c r="J94" s="65"/>
      <c r="K94" s="65"/>
      <c r="L94" s="65"/>
      <c r="M94" s="65"/>
      <c r="N94" s="65"/>
      <c r="O94" s="65"/>
      <c r="P94" s="65"/>
      <c r="Q94" s="65"/>
      <c r="R94" s="65"/>
      <c r="S94" s="362"/>
      <c r="T94" s="97"/>
    </row>
    <row r="95" spans="1:20" ht="23" hidden="1">
      <c r="A95" s="97"/>
      <c r="B95" s="97"/>
      <c r="C95" s="97"/>
      <c r="D95" s="65"/>
      <c r="E95" s="65"/>
      <c r="F95" s="65"/>
      <c r="G95" s="65"/>
      <c r="H95" s="65"/>
      <c r="I95" s="65"/>
      <c r="J95" s="65"/>
      <c r="K95" s="65"/>
      <c r="L95" s="65"/>
      <c r="M95" s="65"/>
      <c r="N95" s="65"/>
      <c r="O95" s="65"/>
      <c r="P95" s="65"/>
      <c r="Q95" s="65"/>
      <c r="R95" s="65"/>
      <c r="S95" s="362"/>
      <c r="T95" s="362"/>
    </row>
    <row r="96" spans="1:20" ht="23" hidden="1">
      <c r="A96" s="97"/>
      <c r="B96" s="97"/>
      <c r="C96" s="97"/>
      <c r="D96" s="442"/>
      <c r="E96" s="442"/>
      <c r="F96" s="442"/>
      <c r="G96" s="442"/>
      <c r="H96" s="442"/>
      <c r="I96" s="442"/>
      <c r="J96" s="442"/>
      <c r="K96" s="442"/>
      <c r="L96" s="442"/>
      <c r="M96" s="442"/>
      <c r="N96" s="442"/>
      <c r="O96" s="442"/>
      <c r="P96" s="442"/>
      <c r="Q96" s="362"/>
      <c r="R96" s="362"/>
      <c r="S96" s="362"/>
      <c r="T96" s="97"/>
    </row>
    <row r="97" spans="4:19" ht="23" hidden="1">
      <c r="D97" s="442"/>
      <c r="E97" s="442"/>
      <c r="F97" s="442"/>
      <c r="G97" s="442"/>
      <c r="H97" s="442"/>
      <c r="I97" s="442"/>
      <c r="J97" s="442"/>
      <c r="K97" s="442"/>
      <c r="L97" s="442"/>
      <c r="M97" s="442"/>
      <c r="N97" s="442"/>
      <c r="O97" s="442"/>
      <c r="P97" s="442"/>
      <c r="Q97" s="362"/>
      <c r="R97" s="362"/>
      <c r="S97" s="362"/>
    </row>
    <row r="98" spans="4:19" ht="23" hidden="1">
      <c r="D98" s="442"/>
      <c r="E98" s="442"/>
      <c r="F98" s="442"/>
      <c r="G98" s="442"/>
      <c r="H98" s="442"/>
      <c r="I98" s="442"/>
      <c r="J98" s="442"/>
      <c r="K98" s="442"/>
      <c r="L98" s="442"/>
      <c r="M98" s="442"/>
      <c r="N98" s="442"/>
      <c r="O98" s="442"/>
      <c r="P98" s="442"/>
      <c r="Q98" s="362"/>
      <c r="R98" s="362"/>
      <c r="S98" s="362"/>
    </row>
    <row r="99" spans="4:19" ht="23" hidden="1">
      <c r="D99" s="442"/>
      <c r="E99" s="442"/>
      <c r="F99" s="442"/>
      <c r="G99" s="442"/>
      <c r="H99" s="442"/>
      <c r="I99" s="442"/>
      <c r="J99" s="442"/>
      <c r="K99" s="442"/>
      <c r="L99" s="442"/>
      <c r="M99" s="442"/>
      <c r="N99" s="442"/>
      <c r="O99" s="442"/>
      <c r="P99" s="442"/>
      <c r="Q99" s="362"/>
      <c r="R99" s="362"/>
      <c r="S99" s="362"/>
    </row>
    <row r="100" spans="4:19" ht="23">
      <c r="D100" s="442"/>
      <c r="E100" s="442"/>
      <c r="F100" s="442"/>
      <c r="G100" s="442"/>
      <c r="H100" s="442"/>
      <c r="I100" s="442"/>
      <c r="J100" s="442"/>
      <c r="K100" s="442"/>
      <c r="L100" s="442"/>
      <c r="M100" s="442"/>
      <c r="N100" s="442"/>
      <c r="O100" s="442"/>
      <c r="P100" s="442"/>
      <c r="Q100" s="362"/>
      <c r="R100" s="362"/>
      <c r="S100" s="362"/>
    </row>
    <row r="101" spans="4:19" ht="23">
      <c r="D101" s="442"/>
      <c r="E101" s="442"/>
      <c r="F101" s="442"/>
      <c r="G101" s="442"/>
      <c r="H101" s="442"/>
      <c r="I101" s="442"/>
      <c r="J101" s="442"/>
      <c r="K101" s="442"/>
      <c r="L101" s="442"/>
      <c r="M101" s="442"/>
      <c r="N101" s="442"/>
      <c r="O101" s="442"/>
      <c r="P101" s="442"/>
      <c r="Q101" s="362"/>
      <c r="R101" s="362"/>
      <c r="S101" s="362"/>
    </row>
    <row r="102" spans="4:19" ht="23">
      <c r="D102" s="442"/>
      <c r="E102" s="442"/>
      <c r="F102" s="442"/>
      <c r="G102" s="442"/>
      <c r="H102" s="442"/>
      <c r="I102" s="442"/>
      <c r="J102" s="442"/>
      <c r="K102" s="442"/>
      <c r="L102" s="442"/>
      <c r="M102" s="442"/>
      <c r="N102" s="442"/>
      <c r="O102" s="442"/>
      <c r="P102" s="442"/>
      <c r="Q102" s="362"/>
      <c r="R102" s="362"/>
      <c r="S102" s="362"/>
    </row>
    <row r="103" spans="4:19" ht="23">
      <c r="D103" s="442"/>
      <c r="E103" s="442"/>
      <c r="F103" s="442"/>
      <c r="G103" s="442"/>
      <c r="H103" s="442"/>
      <c r="I103" s="442"/>
      <c r="J103" s="442"/>
      <c r="K103" s="442"/>
      <c r="L103" s="442"/>
      <c r="M103" s="442"/>
      <c r="N103" s="442"/>
      <c r="O103" s="442"/>
      <c r="P103" s="442"/>
      <c r="Q103" s="362"/>
      <c r="R103" s="362"/>
      <c r="S103" s="362"/>
    </row>
    <row r="104" spans="4:19" ht="23">
      <c r="D104" s="442"/>
      <c r="E104" s="442"/>
      <c r="F104" s="442"/>
      <c r="G104" s="442"/>
      <c r="H104" s="442"/>
      <c r="I104" s="442"/>
      <c r="J104" s="442"/>
      <c r="K104" s="442"/>
      <c r="L104" s="442"/>
      <c r="M104" s="442"/>
      <c r="N104" s="442"/>
      <c r="O104" s="442"/>
      <c r="P104" s="442"/>
      <c r="Q104" s="362"/>
      <c r="R104" s="362"/>
      <c r="S104" s="362"/>
    </row>
    <row r="105" spans="4:19" ht="23">
      <c r="D105" s="442"/>
      <c r="E105" s="442"/>
      <c r="F105" s="442"/>
      <c r="G105" s="442"/>
      <c r="H105" s="442"/>
      <c r="I105" s="442"/>
      <c r="J105" s="442"/>
      <c r="K105" s="442"/>
      <c r="L105" s="442"/>
      <c r="M105" s="442"/>
      <c r="N105" s="442"/>
      <c r="O105" s="442"/>
      <c r="P105" s="442"/>
      <c r="Q105" s="362"/>
      <c r="R105" s="362"/>
      <c r="S105" s="362"/>
    </row>
    <row r="106" spans="4:19" ht="23">
      <c r="D106" s="442"/>
      <c r="E106" s="442"/>
      <c r="F106" s="442"/>
      <c r="G106" s="442"/>
      <c r="H106" s="442"/>
      <c r="I106" s="442"/>
      <c r="J106" s="442"/>
      <c r="K106" s="442"/>
      <c r="L106" s="442"/>
      <c r="M106" s="442"/>
      <c r="N106" s="442"/>
      <c r="O106" s="442"/>
      <c r="P106" s="442"/>
      <c r="Q106" s="362"/>
      <c r="R106" s="362"/>
      <c r="S106" s="362"/>
    </row>
    <row r="107" spans="4:19" ht="23">
      <c r="D107" s="442"/>
      <c r="E107" s="442"/>
      <c r="F107" s="442"/>
      <c r="G107" s="442"/>
      <c r="H107" s="442"/>
      <c r="I107" s="442"/>
      <c r="J107" s="442"/>
      <c r="K107" s="442"/>
      <c r="L107" s="442"/>
      <c r="M107" s="442"/>
      <c r="N107" s="442"/>
      <c r="O107" s="442"/>
      <c r="P107" s="442"/>
      <c r="Q107" s="362"/>
      <c r="R107" s="362"/>
      <c r="S107" s="362"/>
    </row>
    <row r="108" spans="4:19" ht="23">
      <c r="D108" s="442"/>
      <c r="E108" s="442"/>
      <c r="F108" s="442"/>
      <c r="G108" s="442"/>
      <c r="H108" s="442"/>
      <c r="I108" s="442"/>
      <c r="J108" s="442"/>
      <c r="K108" s="442"/>
      <c r="L108" s="442"/>
      <c r="M108" s="442"/>
      <c r="N108" s="442"/>
      <c r="O108" s="442"/>
      <c r="P108" s="442"/>
      <c r="Q108" s="362"/>
      <c r="R108" s="362"/>
      <c r="S108" s="362"/>
    </row>
    <row r="109" spans="4:19" ht="23">
      <c r="D109" s="442"/>
      <c r="E109" s="442"/>
      <c r="F109" s="442"/>
      <c r="G109" s="442"/>
      <c r="H109" s="442"/>
      <c r="I109" s="442"/>
      <c r="J109" s="442"/>
      <c r="K109" s="442"/>
      <c r="L109" s="442"/>
      <c r="M109" s="442"/>
      <c r="N109" s="442"/>
      <c r="O109" s="442"/>
      <c r="P109" s="442"/>
      <c r="Q109" s="362"/>
      <c r="R109" s="362"/>
      <c r="S109" s="362"/>
    </row>
    <row r="110" spans="4:19" ht="23">
      <c r="D110" s="442"/>
      <c r="E110" s="442"/>
      <c r="F110" s="442"/>
      <c r="G110" s="442"/>
      <c r="H110" s="442"/>
      <c r="I110" s="442"/>
      <c r="J110" s="442"/>
      <c r="K110" s="442"/>
      <c r="L110" s="442"/>
      <c r="M110" s="442"/>
      <c r="N110" s="442"/>
      <c r="O110" s="442"/>
      <c r="P110" s="442"/>
      <c r="Q110" s="362"/>
      <c r="R110" s="362"/>
      <c r="S110" s="362"/>
    </row>
    <row r="111" spans="4:19" ht="23">
      <c r="D111" s="442"/>
      <c r="E111" s="442"/>
      <c r="F111" s="442"/>
      <c r="G111" s="442"/>
      <c r="H111" s="442"/>
      <c r="I111" s="442"/>
      <c r="J111" s="442"/>
      <c r="K111" s="442"/>
      <c r="L111" s="442"/>
      <c r="M111" s="442"/>
      <c r="N111" s="442"/>
      <c r="O111" s="442"/>
      <c r="P111" s="442"/>
      <c r="Q111" s="362"/>
      <c r="R111" s="362"/>
      <c r="S111" s="362"/>
    </row>
    <row r="112" spans="4:19" ht="23">
      <c r="D112" s="442"/>
      <c r="E112" s="442"/>
      <c r="F112" s="442"/>
      <c r="G112" s="442"/>
      <c r="H112" s="442"/>
      <c r="I112" s="442"/>
      <c r="J112" s="442"/>
      <c r="K112" s="442"/>
      <c r="L112" s="442"/>
      <c r="M112" s="442"/>
      <c r="N112" s="442"/>
      <c r="O112" s="442"/>
      <c r="P112" s="442"/>
      <c r="Q112" s="362"/>
      <c r="R112" s="362"/>
      <c r="S112" s="362"/>
    </row>
    <row r="113" spans="4:19" ht="23">
      <c r="D113" s="442"/>
      <c r="E113" s="442"/>
      <c r="F113" s="442"/>
      <c r="G113" s="442"/>
      <c r="H113" s="442"/>
      <c r="I113" s="442"/>
      <c r="J113" s="442"/>
      <c r="K113" s="442"/>
      <c r="L113" s="442"/>
      <c r="M113" s="442"/>
      <c r="N113" s="442"/>
      <c r="O113" s="442"/>
      <c r="P113" s="442"/>
      <c r="Q113" s="362"/>
      <c r="R113" s="362"/>
      <c r="S113" s="362"/>
    </row>
    <row r="114" spans="4:19" ht="23">
      <c r="D114" s="442"/>
      <c r="E114" s="442"/>
      <c r="F114" s="442"/>
      <c r="G114" s="442"/>
      <c r="H114" s="442"/>
      <c r="I114" s="442"/>
      <c r="J114" s="442"/>
      <c r="K114" s="442"/>
      <c r="L114" s="442"/>
      <c r="M114" s="442"/>
      <c r="N114" s="442"/>
      <c r="O114" s="442"/>
      <c r="P114" s="442"/>
      <c r="Q114" s="362"/>
      <c r="R114" s="362"/>
      <c r="S114" s="362"/>
    </row>
    <row r="115" spans="4:19" ht="23">
      <c r="D115" s="442"/>
      <c r="E115" s="442"/>
      <c r="F115" s="442"/>
      <c r="G115" s="442"/>
      <c r="H115" s="442"/>
      <c r="I115" s="442"/>
      <c r="J115" s="442"/>
      <c r="K115" s="442"/>
      <c r="L115" s="442"/>
      <c r="M115" s="442"/>
      <c r="N115" s="442"/>
      <c r="O115" s="442"/>
      <c r="P115" s="442"/>
      <c r="Q115" s="362"/>
      <c r="R115" s="362"/>
      <c r="S115" s="362"/>
    </row>
    <row r="116" spans="4:19" ht="23">
      <c r="D116" s="65"/>
      <c r="E116" s="65"/>
      <c r="F116" s="65"/>
      <c r="G116" s="65"/>
      <c r="H116" s="65"/>
      <c r="I116" s="65"/>
      <c r="J116" s="65"/>
      <c r="K116" s="65"/>
      <c r="L116" s="65"/>
      <c r="M116" s="65"/>
      <c r="N116" s="65"/>
      <c r="O116" s="65"/>
      <c r="P116" s="65"/>
      <c r="Q116" s="65"/>
      <c r="R116" s="65"/>
      <c r="S116" s="65"/>
    </row>
    <row r="117" spans="4:19" ht="23">
      <c r="D117" s="65"/>
      <c r="E117" s="65"/>
      <c r="F117" s="65"/>
      <c r="G117" s="65"/>
      <c r="H117" s="65"/>
      <c r="I117" s="65"/>
      <c r="J117" s="65"/>
      <c r="K117" s="65"/>
      <c r="L117" s="65"/>
      <c r="M117" s="65"/>
      <c r="N117" s="65"/>
      <c r="O117" s="65"/>
      <c r="P117" s="65"/>
      <c r="Q117" s="65"/>
      <c r="R117" s="65"/>
      <c r="S117" s="362"/>
    </row>
    <row r="118" spans="4:19" ht="23">
      <c r="D118" s="65"/>
      <c r="E118" s="65"/>
      <c r="F118" s="65"/>
      <c r="G118" s="65"/>
      <c r="H118" s="65"/>
      <c r="I118" s="65"/>
      <c r="J118" s="65"/>
      <c r="K118" s="65"/>
      <c r="L118" s="65"/>
      <c r="M118" s="65"/>
      <c r="N118" s="65"/>
      <c r="O118" s="65"/>
      <c r="P118" s="65"/>
      <c r="Q118" s="65"/>
      <c r="R118" s="65"/>
      <c r="S118" s="362"/>
    </row>
    <row r="119" spans="4:19" ht="24" thickBot="1">
      <c r="D119" s="65"/>
      <c r="E119" s="65"/>
      <c r="F119" s="123"/>
      <c r="G119" s="123"/>
      <c r="H119" s="123"/>
      <c r="I119" s="443" t="s">
        <v>238</v>
      </c>
      <c r="J119" s="443"/>
      <c r="K119" s="443"/>
      <c r="L119" s="443"/>
      <c r="M119" s="443"/>
      <c r="N119" s="443"/>
      <c r="O119" s="443"/>
      <c r="P119" s="123"/>
      <c r="Q119" s="123"/>
      <c r="R119" s="123"/>
      <c r="S119" s="362"/>
    </row>
    <row r="120" spans="4:19" ht="43" thickBot="1">
      <c r="D120" s="65"/>
      <c r="E120" s="65"/>
      <c r="F120" s="152" t="s">
        <v>232</v>
      </c>
      <c r="G120" s="124">
        <v>42736</v>
      </c>
      <c r="H120" s="124">
        <v>42767</v>
      </c>
      <c r="I120" s="124">
        <v>42795</v>
      </c>
      <c r="J120" s="124">
        <v>42826</v>
      </c>
      <c r="K120" s="124">
        <v>42856</v>
      </c>
      <c r="L120" s="124">
        <v>42887</v>
      </c>
      <c r="M120" s="124">
        <v>42917</v>
      </c>
      <c r="N120" s="124">
        <v>42948</v>
      </c>
      <c r="O120" s="124">
        <v>42979</v>
      </c>
      <c r="P120" s="124">
        <v>43009</v>
      </c>
      <c r="Q120" s="124">
        <v>43040</v>
      </c>
      <c r="R120" s="124">
        <v>43070</v>
      </c>
      <c r="S120" s="362"/>
    </row>
    <row r="121" spans="4:19" ht="23">
      <c r="D121" s="65"/>
      <c r="E121" s="65"/>
      <c r="F121" s="66" t="s">
        <v>233</v>
      </c>
      <c r="G121" s="171" t="e">
        <f t="shared" ref="G121:R121" ca="1" si="9">IF(INDIRECT(G$8&amp;"_2017!"&amp;"D28")="n/a",NA(),INDIRECT(G$8&amp;"_2017!"&amp;"D28"))</f>
        <v>#N/A</v>
      </c>
      <c r="H121" s="171" t="e">
        <f t="shared" ca="1" si="9"/>
        <v>#N/A</v>
      </c>
      <c r="I121" s="171" t="e">
        <f t="shared" ca="1" si="9"/>
        <v>#N/A</v>
      </c>
      <c r="J121" s="171" t="e">
        <f t="shared" ca="1" si="9"/>
        <v>#N/A</v>
      </c>
      <c r="K121" s="171" t="e">
        <f t="shared" ca="1" si="9"/>
        <v>#N/A</v>
      </c>
      <c r="L121" s="171" t="e">
        <f t="shared" ca="1" si="9"/>
        <v>#N/A</v>
      </c>
      <c r="M121" s="171" t="e">
        <f t="shared" ca="1" si="9"/>
        <v>#N/A</v>
      </c>
      <c r="N121" s="171" t="e">
        <f t="shared" ca="1" si="9"/>
        <v>#N/A</v>
      </c>
      <c r="O121" s="171" t="e">
        <f t="shared" ca="1" si="9"/>
        <v>#N/A</v>
      </c>
      <c r="P121" s="171" t="e">
        <f t="shared" ca="1" si="9"/>
        <v>#N/A</v>
      </c>
      <c r="Q121" s="171" t="e">
        <f t="shared" ca="1" si="9"/>
        <v>#N/A</v>
      </c>
      <c r="R121" s="171" t="e">
        <f t="shared" ca="1" si="9"/>
        <v>#N/A</v>
      </c>
      <c r="S121" s="362"/>
    </row>
    <row r="122" spans="4:19" ht="28">
      <c r="D122" s="65"/>
      <c r="E122" s="65"/>
      <c r="F122" s="368" t="s">
        <v>234</v>
      </c>
      <c r="G122" s="171" t="e">
        <f t="shared" ref="G122:R122" ca="1" si="10">IF(INDIRECT(G$8&amp;"_2017!"&amp;"E28")="n/a",NA(),INDIRECT(G$8&amp;"_2017!"&amp;"E28"))</f>
        <v>#N/A</v>
      </c>
      <c r="H122" s="171" t="e">
        <f t="shared" ca="1" si="10"/>
        <v>#N/A</v>
      </c>
      <c r="I122" s="171" t="e">
        <f t="shared" ca="1" si="10"/>
        <v>#N/A</v>
      </c>
      <c r="J122" s="171" t="e">
        <f t="shared" ca="1" si="10"/>
        <v>#N/A</v>
      </c>
      <c r="K122" s="171" t="e">
        <f t="shared" ca="1" si="10"/>
        <v>#N/A</v>
      </c>
      <c r="L122" s="171" t="e">
        <f t="shared" ca="1" si="10"/>
        <v>#N/A</v>
      </c>
      <c r="M122" s="171" t="e">
        <f t="shared" ca="1" si="10"/>
        <v>#N/A</v>
      </c>
      <c r="N122" s="171" t="e">
        <f t="shared" ca="1" si="10"/>
        <v>#N/A</v>
      </c>
      <c r="O122" s="171" t="e">
        <f t="shared" ca="1" si="10"/>
        <v>#N/A</v>
      </c>
      <c r="P122" s="171" t="e">
        <f t="shared" ca="1" si="10"/>
        <v>#N/A</v>
      </c>
      <c r="Q122" s="171" t="e">
        <f t="shared" ca="1" si="10"/>
        <v>#N/A</v>
      </c>
      <c r="R122" s="171" t="e">
        <f t="shared" ca="1" si="10"/>
        <v>#N/A</v>
      </c>
      <c r="S122" s="362"/>
    </row>
    <row r="123" spans="4:19" ht="23">
      <c r="D123" s="65"/>
      <c r="E123" s="65"/>
      <c r="F123" s="66" t="s">
        <v>235</v>
      </c>
      <c r="G123" s="171" t="e">
        <f t="shared" ref="G123:R123" ca="1" si="11">IF(INDIRECT(G$8&amp;"_2017!"&amp;"f28")="n/a",NA(),INDIRECT(G$8&amp;"_2017!"&amp;"f28"))</f>
        <v>#N/A</v>
      </c>
      <c r="H123" s="171" t="e">
        <f t="shared" ca="1" si="11"/>
        <v>#N/A</v>
      </c>
      <c r="I123" s="171" t="e">
        <f t="shared" ca="1" si="11"/>
        <v>#N/A</v>
      </c>
      <c r="J123" s="171" t="e">
        <f t="shared" ca="1" si="11"/>
        <v>#N/A</v>
      </c>
      <c r="K123" s="171" t="e">
        <f t="shared" ca="1" si="11"/>
        <v>#N/A</v>
      </c>
      <c r="L123" s="171" t="e">
        <f t="shared" ca="1" si="11"/>
        <v>#N/A</v>
      </c>
      <c r="M123" s="171" t="e">
        <f t="shared" ca="1" si="11"/>
        <v>#N/A</v>
      </c>
      <c r="N123" s="171" t="e">
        <f t="shared" ca="1" si="11"/>
        <v>#N/A</v>
      </c>
      <c r="O123" s="171" t="e">
        <f t="shared" ca="1" si="11"/>
        <v>#N/A</v>
      </c>
      <c r="P123" s="171" t="e">
        <f t="shared" ca="1" si="11"/>
        <v>#N/A</v>
      </c>
      <c r="Q123" s="171" t="e">
        <f t="shared" ca="1" si="11"/>
        <v>#N/A</v>
      </c>
      <c r="R123" s="171" t="e">
        <f t="shared" ca="1" si="11"/>
        <v>#N/A</v>
      </c>
      <c r="S123" s="362"/>
    </row>
    <row r="124" spans="4:19" ht="9" customHeight="1">
      <c r="D124" s="65"/>
      <c r="E124" s="65"/>
      <c r="F124" s="65"/>
      <c r="G124" s="65"/>
      <c r="H124" s="65"/>
      <c r="I124" s="65"/>
      <c r="J124" s="65"/>
      <c r="K124" s="65"/>
      <c r="L124" s="65"/>
      <c r="M124" s="65"/>
      <c r="N124" s="65"/>
      <c r="O124" s="65"/>
      <c r="P124" s="65"/>
      <c r="Q124" s="65"/>
      <c r="R124" s="65"/>
      <c r="S124" s="362"/>
    </row>
    <row r="125" spans="4:19" ht="4.5" customHeight="1">
      <c r="D125" s="65"/>
      <c r="E125" s="65"/>
      <c r="F125" s="65"/>
      <c r="G125" s="65"/>
      <c r="H125" s="65"/>
      <c r="I125" s="65"/>
      <c r="J125" s="65"/>
      <c r="K125" s="65"/>
      <c r="L125" s="65"/>
      <c r="M125" s="65"/>
      <c r="N125" s="65"/>
      <c r="O125" s="65"/>
      <c r="P125" s="65"/>
      <c r="Q125" s="65"/>
      <c r="R125" s="65"/>
      <c r="S125" s="362"/>
    </row>
    <row r="126" spans="4:19">
      <c r="D126" s="249" t="s">
        <v>105</v>
      </c>
      <c r="E126" s="97"/>
      <c r="F126" s="97"/>
      <c r="G126" s="97"/>
      <c r="H126" s="97"/>
      <c r="I126" s="97"/>
      <c r="J126" s="97"/>
      <c r="K126" s="97"/>
      <c r="L126" s="97"/>
      <c r="M126" s="97"/>
      <c r="N126" s="97"/>
      <c r="O126" s="97"/>
      <c r="P126" s="97"/>
      <c r="Q126" s="97"/>
      <c r="R126" s="97"/>
      <c r="S126" s="97"/>
    </row>
    <row r="127" spans="4:19" ht="5.25" customHeight="1">
      <c r="D127" s="97"/>
      <c r="E127" s="97"/>
      <c r="F127" s="97"/>
      <c r="G127" s="97"/>
      <c r="H127" s="97"/>
      <c r="I127" s="97"/>
      <c r="J127" s="97"/>
      <c r="K127" s="97"/>
      <c r="L127" s="97"/>
      <c r="M127" s="97"/>
      <c r="N127" s="97"/>
      <c r="O127" s="97"/>
      <c r="P127" s="97"/>
      <c r="Q127" s="97"/>
      <c r="R127" s="97"/>
      <c r="S127" s="97"/>
    </row>
    <row r="128" spans="4:19" ht="5.25" customHeight="1">
      <c r="D128" s="97"/>
      <c r="E128" s="97"/>
      <c r="F128" s="97"/>
      <c r="G128" s="97"/>
      <c r="H128" s="97"/>
      <c r="I128" s="97"/>
      <c r="J128" s="97"/>
      <c r="K128" s="97"/>
      <c r="L128" s="97"/>
      <c r="M128" s="97"/>
      <c r="N128" s="97"/>
      <c r="O128" s="97"/>
      <c r="P128" s="97"/>
      <c r="Q128" s="97"/>
      <c r="R128" s="97"/>
      <c r="S128" s="97"/>
    </row>
    <row r="129" spans="8:8" ht="7.5" customHeight="1">
      <c r="H129" s="97"/>
    </row>
    <row r="130" spans="8:8" hidden="1">
      <c r="H130" s="97"/>
    </row>
    <row r="131" spans="8:8" hidden="1">
      <c r="H131" s="97"/>
    </row>
    <row r="132" spans="8:8" hidden="1">
      <c r="H132" s="97"/>
    </row>
    <row r="133" spans="8:8" hidden="1">
      <c r="H133" s="97"/>
    </row>
    <row r="134" spans="8:8" hidden="1">
      <c r="H134" s="97"/>
    </row>
    <row r="135" spans="8:8" hidden="1">
      <c r="H135" s="97"/>
    </row>
    <row r="136" spans="8:8" hidden="1">
      <c r="H136" s="97"/>
    </row>
    <row r="137" spans="8:8" hidden="1">
      <c r="H137" s="97"/>
    </row>
    <row r="138" spans="8:8" hidden="1">
      <c r="H138" s="97"/>
    </row>
    <row r="139" spans="8:8" hidden="1">
      <c r="H139" s="97"/>
    </row>
    <row r="140" spans="8:8" hidden="1">
      <c r="H140" s="97"/>
    </row>
    <row r="141" spans="8:8" hidden="1">
      <c r="H141" s="97"/>
    </row>
    <row r="142" spans="8:8" hidden="1">
      <c r="H142" s="97"/>
    </row>
    <row r="143" spans="8:8" hidden="1">
      <c r="H143" s="97"/>
    </row>
    <row r="144" spans="8:8" hidden="1">
      <c r="H144" s="97"/>
    </row>
    <row r="145" hidden="1"/>
    <row r="146" hidden="1"/>
    <row r="147" hidden="1"/>
    <row r="148" hidden="1"/>
    <row r="149" hidden="1"/>
    <row r="150" hidden="1"/>
    <row r="151" hidden="1"/>
    <row r="152" hidden="1"/>
    <row r="153" hidden="1"/>
    <row r="154" hidden="1"/>
    <row r="155" hidden="1"/>
    <row r="156" hidden="1"/>
    <row r="157" hidden="1"/>
    <row r="158" hidden="1"/>
  </sheetData>
  <sheetProtection password="9959" sheet="1" objects="1" scenarios="1"/>
  <mergeCells count="199">
    <mergeCell ref="I119:O119"/>
    <mergeCell ref="D112:F113"/>
    <mergeCell ref="G112:I113"/>
    <mergeCell ref="J112:L113"/>
    <mergeCell ref="M112:O113"/>
    <mergeCell ref="P112:P113"/>
    <mergeCell ref="D114:F115"/>
    <mergeCell ref="G114:I115"/>
    <mergeCell ref="J114:L115"/>
    <mergeCell ref="M114:O115"/>
    <mergeCell ref="P114:P115"/>
    <mergeCell ref="D108:F109"/>
    <mergeCell ref="G108:I109"/>
    <mergeCell ref="J108:L109"/>
    <mergeCell ref="M108:O109"/>
    <mergeCell ref="P108:P109"/>
    <mergeCell ref="D110:F111"/>
    <mergeCell ref="G110:I111"/>
    <mergeCell ref="J110:L111"/>
    <mergeCell ref="M110:O111"/>
    <mergeCell ref="P110:P111"/>
    <mergeCell ref="D104:F105"/>
    <mergeCell ref="G104:I105"/>
    <mergeCell ref="J104:L105"/>
    <mergeCell ref="M104:O105"/>
    <mergeCell ref="P104:P105"/>
    <mergeCell ref="D106:F107"/>
    <mergeCell ref="G106:I107"/>
    <mergeCell ref="J106:L107"/>
    <mergeCell ref="M106:O107"/>
    <mergeCell ref="P106:P107"/>
    <mergeCell ref="D100:F101"/>
    <mergeCell ref="G100:I101"/>
    <mergeCell ref="J100:L101"/>
    <mergeCell ref="M100:O101"/>
    <mergeCell ref="P100:P101"/>
    <mergeCell ref="D102:F103"/>
    <mergeCell ref="G102:I103"/>
    <mergeCell ref="J102:L103"/>
    <mergeCell ref="M102:O103"/>
    <mergeCell ref="P102:P103"/>
    <mergeCell ref="D82:F83"/>
    <mergeCell ref="G82:I83"/>
    <mergeCell ref="J82:L83"/>
    <mergeCell ref="M82:O83"/>
    <mergeCell ref="P82:P83"/>
    <mergeCell ref="P98:P99"/>
    <mergeCell ref="D84:F85"/>
    <mergeCell ref="G84:I85"/>
    <mergeCell ref="J84:L85"/>
    <mergeCell ref="M84:O85"/>
    <mergeCell ref="P84:P85"/>
    <mergeCell ref="I89:O89"/>
    <mergeCell ref="D96:F97"/>
    <mergeCell ref="G96:I97"/>
    <mergeCell ref="J96:L97"/>
    <mergeCell ref="M96:O97"/>
    <mergeCell ref="P96:P97"/>
    <mergeCell ref="D98:F99"/>
    <mergeCell ref="G98:I99"/>
    <mergeCell ref="J98:L99"/>
    <mergeCell ref="M98:O99"/>
    <mergeCell ref="D78:F79"/>
    <mergeCell ref="G78:I79"/>
    <mergeCell ref="J78:L79"/>
    <mergeCell ref="M78:O79"/>
    <mergeCell ref="P78:P79"/>
    <mergeCell ref="D80:F81"/>
    <mergeCell ref="G80:I81"/>
    <mergeCell ref="J80:L81"/>
    <mergeCell ref="M80:O81"/>
    <mergeCell ref="P80:P81"/>
    <mergeCell ref="D74:F75"/>
    <mergeCell ref="G74:I75"/>
    <mergeCell ref="J74:L75"/>
    <mergeCell ref="M74:O75"/>
    <mergeCell ref="P74:P75"/>
    <mergeCell ref="D76:F77"/>
    <mergeCell ref="G76:I77"/>
    <mergeCell ref="J76:L77"/>
    <mergeCell ref="M76:O77"/>
    <mergeCell ref="P76:P77"/>
    <mergeCell ref="D70:F71"/>
    <mergeCell ref="G70:I71"/>
    <mergeCell ref="J70:L71"/>
    <mergeCell ref="M70:O71"/>
    <mergeCell ref="P70:P71"/>
    <mergeCell ref="D72:F73"/>
    <mergeCell ref="G72:I73"/>
    <mergeCell ref="J72:L73"/>
    <mergeCell ref="M72:O73"/>
    <mergeCell ref="P72:P73"/>
    <mergeCell ref="I59:O59"/>
    <mergeCell ref="D66:F67"/>
    <mergeCell ref="G66:I67"/>
    <mergeCell ref="J66:L67"/>
    <mergeCell ref="M66:O67"/>
    <mergeCell ref="P66:P67"/>
    <mergeCell ref="D68:F69"/>
    <mergeCell ref="G68:I69"/>
    <mergeCell ref="J68:L69"/>
    <mergeCell ref="M68:O69"/>
    <mergeCell ref="P68:P69"/>
    <mergeCell ref="D52:F53"/>
    <mergeCell ref="G52:I53"/>
    <mergeCell ref="J52:L53"/>
    <mergeCell ref="M52:O53"/>
    <mergeCell ref="P52:P53"/>
    <mergeCell ref="D54:F55"/>
    <mergeCell ref="G54:I55"/>
    <mergeCell ref="J54:L55"/>
    <mergeCell ref="M54:O55"/>
    <mergeCell ref="P54:P55"/>
    <mergeCell ref="D48:F49"/>
    <mergeCell ref="G48:I49"/>
    <mergeCell ref="J48:L49"/>
    <mergeCell ref="M48:O49"/>
    <mergeCell ref="P48:P49"/>
    <mergeCell ref="D50:F51"/>
    <mergeCell ref="G50:I51"/>
    <mergeCell ref="J50:L51"/>
    <mergeCell ref="M50:O51"/>
    <mergeCell ref="P50:P51"/>
    <mergeCell ref="D44:F45"/>
    <mergeCell ref="G44:I45"/>
    <mergeCell ref="J44:L45"/>
    <mergeCell ref="M44:O45"/>
    <mergeCell ref="P44:P45"/>
    <mergeCell ref="D46:F47"/>
    <mergeCell ref="G46:I47"/>
    <mergeCell ref="J46:L47"/>
    <mergeCell ref="M46:O47"/>
    <mergeCell ref="P46:P47"/>
    <mergeCell ref="D40:F41"/>
    <mergeCell ref="G40:I41"/>
    <mergeCell ref="J40:L41"/>
    <mergeCell ref="M40:O41"/>
    <mergeCell ref="P40:P41"/>
    <mergeCell ref="D42:F43"/>
    <mergeCell ref="G42:I43"/>
    <mergeCell ref="J42:L43"/>
    <mergeCell ref="M42:O43"/>
    <mergeCell ref="P42:P43"/>
    <mergeCell ref="D36:F37"/>
    <mergeCell ref="G36:I37"/>
    <mergeCell ref="J36:L37"/>
    <mergeCell ref="M36:O37"/>
    <mergeCell ref="P36:P37"/>
    <mergeCell ref="D38:F39"/>
    <mergeCell ref="G38:I39"/>
    <mergeCell ref="J38:L39"/>
    <mergeCell ref="M38:O39"/>
    <mergeCell ref="P38:P39"/>
    <mergeCell ref="I29:O29"/>
    <mergeCell ref="D22:F23"/>
    <mergeCell ref="G22:I23"/>
    <mergeCell ref="J22:L23"/>
    <mergeCell ref="M22:O23"/>
    <mergeCell ref="P22:P23"/>
    <mergeCell ref="D24:F25"/>
    <mergeCell ref="G24:I25"/>
    <mergeCell ref="J24:L25"/>
    <mergeCell ref="M24:O25"/>
    <mergeCell ref="P24:P25"/>
    <mergeCell ref="M16:O17"/>
    <mergeCell ref="D18:F19"/>
    <mergeCell ref="G18:I19"/>
    <mergeCell ref="J18:L19"/>
    <mergeCell ref="M18:O19"/>
    <mergeCell ref="P18:P19"/>
    <mergeCell ref="D20:F21"/>
    <mergeCell ref="G20:I21"/>
    <mergeCell ref="J20:L21"/>
    <mergeCell ref="M20:O21"/>
    <mergeCell ref="P20:P21"/>
    <mergeCell ref="D6:F7"/>
    <mergeCell ref="G6:I7"/>
    <mergeCell ref="J6:L7"/>
    <mergeCell ref="M6:O7"/>
    <mergeCell ref="P6:P7"/>
    <mergeCell ref="P16:P17"/>
    <mergeCell ref="D10:F11"/>
    <mergeCell ref="G10:I11"/>
    <mergeCell ref="J10:L11"/>
    <mergeCell ref="M10:O11"/>
    <mergeCell ref="P10:P11"/>
    <mergeCell ref="D12:F13"/>
    <mergeCell ref="G12:I13"/>
    <mergeCell ref="J12:L13"/>
    <mergeCell ref="P12:P13"/>
    <mergeCell ref="M12:O13"/>
    <mergeCell ref="D14:F15"/>
    <mergeCell ref="G14:I15"/>
    <mergeCell ref="J14:L15"/>
    <mergeCell ref="M14:O15"/>
    <mergeCell ref="P14:P15"/>
    <mergeCell ref="D16:F17"/>
    <mergeCell ref="G16:I17"/>
    <mergeCell ref="J16:L17"/>
  </mergeCells>
  <conditionalFormatting sqref="G61:R63 G91:R93 G121:R123 G31:R33">
    <cfRule type="expression" dxfId="1" priority="4" stopIfTrue="1">
      <formula>ISNA(G31)</formula>
    </cfRule>
  </conditionalFormatting>
  <pageMargins left="0.7" right="0.7" top="0.75" bottom="0.75" header="0.3" footer="0.3"/>
  <pageSetup scale="73" orientation="landscape"/>
  <rowBreaks count="3" manualBreakCount="3">
    <brk id="34" max="16383" man="1"/>
    <brk id="70" max="16383" man="1"/>
    <brk id="99" max="16383" man="1"/>
  </rowBreaks>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dimension ref="A1:Y206"/>
  <sheetViews>
    <sheetView showGridLines="0" showRowColHeaders="0" zoomScaleSheetLayoutView="70" workbookViewId="0">
      <selection activeCell="O52" sqref="O52"/>
    </sheetView>
  </sheetViews>
  <sheetFormatPr baseColWidth="10" defaultColWidth="0" defaultRowHeight="14" zeroHeight="1" x14ac:dyDescent="0"/>
  <cols>
    <col min="1" max="1" width="1.83203125" customWidth="1"/>
    <col min="2" max="3" width="1.83203125" hidden="1" customWidth="1"/>
    <col min="4" max="4" width="8.83203125" hidden="1" customWidth="1"/>
    <col min="5" max="5" width="2.5" hidden="1" customWidth="1"/>
    <col min="6" max="6" width="36.33203125" customWidth="1"/>
    <col min="7" max="7" width="21.33203125" customWidth="1"/>
    <col min="8" max="8" width="18.83203125" customWidth="1"/>
    <col min="9" max="9" width="8.5" customWidth="1"/>
    <col min="10" max="10" width="30.6640625" customWidth="1"/>
    <col min="11" max="11" width="24.33203125" customWidth="1"/>
    <col min="12" max="12" width="18.5" customWidth="1"/>
    <col min="13" max="13" width="8.5" customWidth="1"/>
    <col min="14" max="14" width="26.6640625" customWidth="1"/>
    <col min="15" max="15" width="19.33203125" customWidth="1"/>
    <col min="16" max="16" width="19.33203125" style="97" customWidth="1"/>
    <col min="17" max="17" width="2.33203125" style="97" customWidth="1"/>
    <col min="18" max="22" width="19.33203125" style="97" hidden="1" customWidth="1"/>
    <col min="23" max="23" width="20.6640625" hidden="1" customWidth="1"/>
    <col min="24" max="24" width="2.1640625" customWidth="1"/>
    <col min="25" max="16384" width="9.1640625" hidden="1"/>
  </cols>
  <sheetData>
    <row r="1" spans="1:25" ht="6" customHeight="1">
      <c r="A1" s="97"/>
      <c r="B1" s="97"/>
      <c r="C1" s="97"/>
      <c r="D1" s="97"/>
      <c r="E1" s="97"/>
      <c r="F1" s="97"/>
      <c r="G1" s="97"/>
      <c r="H1" s="97"/>
      <c r="I1" s="97"/>
      <c r="J1" s="97"/>
      <c r="K1" s="97"/>
      <c r="L1" s="97"/>
      <c r="M1" s="97"/>
      <c r="N1" s="97"/>
      <c r="O1" s="97"/>
      <c r="W1" s="97"/>
      <c r="X1" s="97"/>
      <c r="Y1" s="97"/>
    </row>
    <row r="2" spans="1:25" ht="46.5" customHeight="1" thickBot="1">
      <c r="A2" s="97"/>
      <c r="B2" s="97"/>
      <c r="C2" s="97"/>
      <c r="D2" s="97"/>
      <c r="E2" s="367"/>
      <c r="F2" s="451" t="s">
        <v>239</v>
      </c>
      <c r="G2" s="451"/>
      <c r="H2" s="451"/>
      <c r="I2" s="451"/>
      <c r="J2" s="451"/>
      <c r="K2" s="451"/>
      <c r="L2" s="451"/>
      <c r="M2" s="451"/>
      <c r="N2" s="451"/>
      <c r="O2" s="451"/>
      <c r="P2" s="451"/>
      <c r="Q2" s="76"/>
      <c r="R2" s="76"/>
      <c r="S2" s="76"/>
      <c r="T2" s="76"/>
      <c r="U2" s="76"/>
      <c r="V2" s="76"/>
      <c r="W2" s="76"/>
      <c r="X2" s="76"/>
      <c r="Y2" s="150"/>
    </row>
    <row r="3" spans="1:25" ht="4.5" customHeight="1" thickTop="1">
      <c r="A3" s="97"/>
      <c r="B3" s="97"/>
      <c r="C3" s="97"/>
      <c r="D3" s="97"/>
      <c r="E3" s="126"/>
      <c r="F3" s="126"/>
      <c r="G3" s="126"/>
      <c r="H3" s="126"/>
      <c r="I3" s="126"/>
      <c r="J3" s="126"/>
      <c r="K3" s="126"/>
      <c r="L3" s="126"/>
      <c r="M3" s="126"/>
      <c r="N3" s="126"/>
      <c r="O3" s="126"/>
      <c r="P3" s="126"/>
      <c r="Q3" s="76"/>
      <c r="R3" s="76"/>
      <c r="S3" s="76"/>
      <c r="T3" s="76"/>
      <c r="U3" s="76"/>
      <c r="V3" s="76"/>
      <c r="W3" s="76"/>
      <c r="X3" s="76"/>
      <c r="Y3" s="97"/>
    </row>
    <row r="4" spans="1:25" ht="14.25" customHeight="1">
      <c r="A4" s="97"/>
      <c r="B4" s="97"/>
      <c r="C4" s="97"/>
      <c r="D4" s="97"/>
      <c r="E4" s="97"/>
      <c r="F4" s="97"/>
      <c r="G4" s="97"/>
      <c r="H4" s="97"/>
      <c r="I4" s="97"/>
      <c r="J4" s="97"/>
      <c r="K4" s="97"/>
      <c r="L4" s="97"/>
      <c r="M4" s="76"/>
      <c r="N4" s="76"/>
      <c r="O4" s="76"/>
      <c r="P4" s="76"/>
      <c r="Q4" s="76"/>
      <c r="R4" s="76"/>
      <c r="S4" s="76"/>
      <c r="T4" s="76"/>
      <c r="U4" s="76"/>
      <c r="V4" s="76"/>
      <c r="W4" s="76"/>
      <c r="X4" s="76"/>
      <c r="Y4" s="97"/>
    </row>
    <row r="5" spans="1:25" hidden="1">
      <c r="A5" s="97"/>
      <c r="B5" s="97"/>
      <c r="C5" s="97"/>
      <c r="D5" s="97"/>
      <c r="E5" s="97"/>
      <c r="F5" s="97"/>
      <c r="G5" s="97"/>
      <c r="H5" s="97"/>
      <c r="I5" s="97"/>
      <c r="J5" s="97"/>
      <c r="K5" s="97"/>
      <c r="L5" s="97"/>
      <c r="M5" s="76"/>
      <c r="N5" s="76"/>
      <c r="O5" s="76"/>
      <c r="P5" s="76"/>
      <c r="Q5" s="76"/>
      <c r="R5" s="76"/>
      <c r="S5" s="76"/>
      <c r="T5" s="76"/>
      <c r="U5" s="76"/>
      <c r="V5" s="76"/>
      <c r="W5" s="76"/>
      <c r="X5" s="76"/>
      <c r="Y5" s="97"/>
    </row>
    <row r="6" spans="1:25" ht="15" hidden="1" customHeight="1">
      <c r="A6" s="97"/>
      <c r="B6" s="97"/>
      <c r="C6" s="97"/>
      <c r="D6" s="97"/>
      <c r="E6" s="76"/>
      <c r="F6" s="76"/>
      <c r="G6" s="76"/>
      <c r="H6" s="76"/>
      <c r="I6" s="76"/>
      <c r="J6" s="76"/>
      <c r="K6" s="76"/>
      <c r="L6" s="76"/>
      <c r="M6" s="76"/>
      <c r="N6" s="76"/>
      <c r="O6" s="76"/>
      <c r="P6" s="76"/>
      <c r="Q6" s="76"/>
      <c r="R6" s="76"/>
      <c r="S6" s="76"/>
      <c r="T6" s="76"/>
      <c r="U6" s="76"/>
      <c r="V6" s="76"/>
      <c r="W6" s="76"/>
      <c r="X6" s="76"/>
      <c r="Y6" s="97"/>
    </row>
    <row r="7" spans="1:25" ht="48" customHeight="1">
      <c r="A7" s="97"/>
      <c r="B7" s="97"/>
      <c r="C7" s="97"/>
      <c r="D7" s="97"/>
      <c r="E7" s="76"/>
      <c r="F7" s="452" t="s">
        <v>240</v>
      </c>
      <c r="G7" s="453"/>
      <c r="H7" s="453"/>
      <c r="I7" s="453"/>
      <c r="J7" s="453"/>
      <c r="K7" s="453"/>
      <c r="L7" s="453"/>
      <c r="M7" s="453"/>
      <c r="N7" s="453"/>
      <c r="O7" s="453"/>
      <c r="P7" s="453"/>
      <c r="Q7" s="76"/>
      <c r="R7" s="76"/>
      <c r="S7" s="76"/>
      <c r="T7" s="76"/>
      <c r="U7" s="76"/>
      <c r="V7" s="76"/>
      <c r="W7" s="76"/>
      <c r="X7" s="76"/>
      <c r="Y7" s="97"/>
    </row>
    <row r="8" spans="1:25" ht="15" customHeight="1">
      <c r="A8" s="97"/>
      <c r="B8" s="97"/>
      <c r="C8" s="97"/>
      <c r="D8" s="97"/>
      <c r="E8" s="76"/>
      <c r="F8" s="76"/>
      <c r="G8" s="76"/>
      <c r="H8" s="76"/>
      <c r="I8" s="76"/>
      <c r="J8" s="76"/>
      <c r="K8" s="76"/>
      <c r="L8" s="76"/>
      <c r="M8" s="76"/>
      <c r="N8" s="76"/>
      <c r="O8" s="76"/>
      <c r="P8" s="76"/>
      <c r="Q8" s="76"/>
      <c r="R8" s="76"/>
      <c r="S8" s="76"/>
      <c r="T8" s="76"/>
      <c r="U8" s="76"/>
      <c r="V8" s="76"/>
      <c r="W8" s="76"/>
      <c r="X8" s="76"/>
      <c r="Y8" s="97"/>
    </row>
    <row r="9" spans="1:25" ht="15" customHeight="1">
      <c r="A9" s="97"/>
      <c r="B9" s="97"/>
      <c r="C9" s="97"/>
      <c r="D9" s="97"/>
      <c r="E9" s="76"/>
      <c r="F9" s="76"/>
      <c r="G9" s="76"/>
      <c r="H9" s="76"/>
      <c r="I9" s="76"/>
      <c r="J9" s="76"/>
      <c r="K9" s="76"/>
      <c r="L9" s="76"/>
      <c r="M9" s="76"/>
      <c r="N9" s="76"/>
      <c r="O9" s="76"/>
      <c r="P9" s="76"/>
      <c r="Q9" s="76"/>
      <c r="R9" s="76"/>
      <c r="S9" s="76"/>
      <c r="T9" s="76"/>
      <c r="U9" s="76"/>
      <c r="V9" s="76"/>
      <c r="W9" s="76"/>
      <c r="X9" s="76"/>
      <c r="Y9" s="97"/>
    </row>
    <row r="10" spans="1:25" ht="15" customHeight="1">
      <c r="A10" s="97"/>
      <c r="B10" s="97"/>
      <c r="C10" s="97"/>
      <c r="D10" s="97"/>
      <c r="E10" s="76"/>
      <c r="F10" s="76"/>
      <c r="G10" s="76"/>
      <c r="H10" s="76"/>
      <c r="I10" s="76"/>
      <c r="J10" s="76"/>
      <c r="K10" s="76"/>
      <c r="L10" s="76"/>
      <c r="M10" s="76"/>
      <c r="N10" s="76"/>
      <c r="O10" s="76"/>
      <c r="P10" s="76"/>
      <c r="Q10" s="76"/>
      <c r="R10" s="76"/>
      <c r="S10" s="76"/>
      <c r="T10" s="76"/>
      <c r="U10" s="76"/>
      <c r="V10" s="76"/>
      <c r="W10" s="76"/>
      <c r="X10" s="76"/>
      <c r="Y10" s="97"/>
    </row>
    <row r="11" spans="1:25" ht="190.5" customHeight="1">
      <c r="A11" s="97"/>
      <c r="B11" s="97"/>
      <c r="C11" s="97"/>
      <c r="D11" s="97"/>
      <c r="E11" s="76"/>
      <c r="F11" s="76"/>
      <c r="G11" s="76"/>
      <c r="H11" s="76"/>
      <c r="I11" s="76"/>
      <c r="J11" s="76"/>
      <c r="K11" s="76"/>
      <c r="L11" s="76"/>
      <c r="M11" s="76"/>
      <c r="N11" s="76"/>
      <c r="O11" s="76"/>
      <c r="P11" s="76"/>
      <c r="Q11" s="76"/>
      <c r="R11" s="76"/>
      <c r="S11" s="76"/>
      <c r="T11" s="76"/>
      <c r="U11" s="76"/>
      <c r="V11" s="76"/>
      <c r="W11" s="76"/>
      <c r="X11" s="76"/>
      <c r="Y11" s="97"/>
    </row>
    <row r="12" spans="1:25" ht="15" hidden="1" customHeight="1">
      <c r="A12" s="97"/>
      <c r="B12" s="97"/>
      <c r="C12" s="97"/>
      <c r="D12" s="97"/>
      <c r="E12" s="76"/>
      <c r="F12" s="76"/>
      <c r="G12" s="76"/>
      <c r="H12" s="76"/>
      <c r="I12" s="76"/>
      <c r="J12" s="76"/>
      <c r="K12" s="76"/>
      <c r="L12" s="76"/>
      <c r="M12" s="76"/>
      <c r="N12" s="76"/>
      <c r="O12" s="76"/>
      <c r="P12" s="76"/>
      <c r="Q12" s="76"/>
      <c r="R12" s="76"/>
      <c r="S12" s="76"/>
      <c r="T12" s="76"/>
      <c r="U12" s="76"/>
      <c r="V12" s="76"/>
      <c r="W12" s="76"/>
      <c r="X12" s="97"/>
      <c r="Y12" s="97"/>
    </row>
    <row r="13" spans="1:25" ht="15" hidden="1" customHeight="1">
      <c r="A13" s="97"/>
      <c r="B13" s="97"/>
      <c r="C13" s="97"/>
      <c r="D13" s="97"/>
      <c r="E13" s="76"/>
      <c r="F13" s="76"/>
      <c r="G13" s="76"/>
      <c r="H13" s="76"/>
      <c r="I13" s="76"/>
      <c r="J13" s="76"/>
      <c r="K13" s="76"/>
      <c r="L13" s="76"/>
      <c r="M13" s="76"/>
      <c r="N13" s="76"/>
      <c r="O13" s="76"/>
      <c r="P13" s="76"/>
      <c r="Q13" s="76"/>
      <c r="R13" s="76"/>
      <c r="S13" s="76"/>
      <c r="T13" s="76"/>
      <c r="U13" s="76"/>
      <c r="V13" s="76"/>
      <c r="W13" s="76"/>
      <c r="X13" s="97"/>
      <c r="Y13" s="97"/>
    </row>
    <row r="14" spans="1:25" ht="15" hidden="1" customHeight="1">
      <c r="A14" s="97"/>
      <c r="B14" s="97"/>
      <c r="C14" s="97"/>
      <c r="D14" s="97"/>
      <c r="E14" s="76"/>
      <c r="F14" s="76"/>
      <c r="G14" s="76"/>
      <c r="H14" s="76"/>
      <c r="I14" s="76"/>
      <c r="J14" s="76"/>
      <c r="K14" s="76"/>
      <c r="L14" s="76"/>
      <c r="M14" s="76"/>
      <c r="N14" s="76"/>
      <c r="O14" s="76"/>
      <c r="P14" s="76"/>
      <c r="Q14" s="76"/>
      <c r="R14" s="76"/>
      <c r="S14" s="76"/>
      <c r="T14" s="76"/>
      <c r="U14" s="76"/>
      <c r="V14" s="76"/>
      <c r="W14" s="76"/>
      <c r="X14" s="97"/>
      <c r="Y14" s="97"/>
    </row>
    <row r="15" spans="1:25" ht="61.5" customHeight="1">
      <c r="A15" s="97"/>
      <c r="B15" s="97"/>
      <c r="C15" s="97"/>
      <c r="D15" s="97"/>
      <c r="E15" s="76"/>
      <c r="F15" s="444" t="s">
        <v>241</v>
      </c>
      <c r="G15" s="445"/>
      <c r="H15" s="445"/>
      <c r="I15" s="76"/>
      <c r="J15" s="450" t="s">
        <v>242</v>
      </c>
      <c r="K15" s="445"/>
      <c r="L15" s="445"/>
      <c r="M15" s="76"/>
      <c r="N15" s="450" t="s">
        <v>243</v>
      </c>
      <c r="O15" s="450"/>
      <c r="P15" s="450"/>
      <c r="R15" s="76"/>
      <c r="S15" s="76"/>
      <c r="T15" s="76"/>
      <c r="U15" s="76"/>
      <c r="V15" s="76"/>
      <c r="W15" s="76"/>
      <c r="X15" s="97"/>
      <c r="Y15" s="97"/>
    </row>
    <row r="16" spans="1:25" ht="15" customHeight="1">
      <c r="A16" s="97"/>
      <c r="B16" s="97"/>
      <c r="C16" s="97"/>
      <c r="D16" s="97"/>
      <c r="E16" s="76"/>
      <c r="F16" s="446"/>
      <c r="G16" s="448" t="s">
        <v>244</v>
      </c>
      <c r="H16" s="448" t="s">
        <v>245</v>
      </c>
      <c r="I16" s="76"/>
      <c r="J16" s="446"/>
      <c r="K16" s="448" t="s">
        <v>246</v>
      </c>
      <c r="L16" s="448" t="s">
        <v>245</v>
      </c>
      <c r="M16" s="76"/>
      <c r="N16" s="363"/>
      <c r="O16" s="448" t="s">
        <v>246</v>
      </c>
      <c r="P16" s="365" t="s">
        <v>245</v>
      </c>
      <c r="R16" s="76"/>
      <c r="S16" s="76"/>
      <c r="T16" s="76"/>
      <c r="U16" s="76"/>
      <c r="V16" s="76"/>
      <c r="W16" s="76"/>
      <c r="X16" s="97"/>
      <c r="Y16" s="97"/>
    </row>
    <row r="17" spans="1:25" ht="15" customHeight="1">
      <c r="A17" s="97"/>
      <c r="B17" s="97"/>
      <c r="C17" s="97"/>
      <c r="D17" s="97"/>
      <c r="E17" s="76"/>
      <c r="F17" s="447"/>
      <c r="G17" s="449"/>
      <c r="H17" s="449"/>
      <c r="I17" s="76"/>
      <c r="J17" s="447"/>
      <c r="K17" s="449"/>
      <c r="L17" s="449"/>
      <c r="M17" s="76"/>
      <c r="N17" s="364"/>
      <c r="O17" s="454"/>
      <c r="P17" s="366"/>
      <c r="R17" s="76"/>
      <c r="S17" s="76"/>
      <c r="T17" s="76"/>
      <c r="U17" s="76"/>
      <c r="V17" s="76"/>
      <c r="W17" s="76"/>
      <c r="X17" s="97"/>
      <c r="Y17" s="97"/>
    </row>
    <row r="18" spans="1:25" ht="15" customHeight="1">
      <c r="A18" s="97"/>
      <c r="B18" s="97"/>
      <c r="C18" s="97"/>
      <c r="D18" s="97"/>
      <c r="E18" s="76"/>
      <c r="F18" s="79" t="s">
        <v>147</v>
      </c>
      <c r="G18" s="77">
        <f>AdmittedwithRecentDischarge!$AF37</f>
        <v>0</v>
      </c>
      <c r="H18" s="78" t="str">
        <f>AdmittedwithRecentDischarge!$AG37</f>
        <v>n/a</v>
      </c>
      <c r="I18" s="76"/>
      <c r="J18" s="79" t="str">
        <f>'H&amp;D'!$G6</f>
        <v/>
      </c>
      <c r="K18" s="77" t="str">
        <f>'H&amp;D'!$H6</f>
        <v/>
      </c>
      <c r="L18" s="80" t="str">
        <f>IF(AdmittedwithRecentDischarge!$AB$45=0,"n/a",IF($K18="","",$K18/AdmittedwithRecentDischarge!$AB$45))</f>
        <v>n/a</v>
      </c>
      <c r="M18" s="76"/>
      <c r="N18" s="79" t="str">
        <f>'H&amp;D'!$AA6</f>
        <v/>
      </c>
      <c r="O18" s="77" t="str">
        <f>'H&amp;D'!$AB6</f>
        <v/>
      </c>
      <c r="P18" s="80" t="str">
        <f>IF(AdmittedwithRecentDischarge!$AB$45=0,"n/a",IF($O18="","",$O18/AdmittedwithRecentDischarge!$AB$45))</f>
        <v>n/a</v>
      </c>
      <c r="R18" s="76"/>
      <c r="S18" s="76"/>
      <c r="T18" s="76"/>
      <c r="U18" s="76"/>
      <c r="V18" s="76"/>
      <c r="W18" s="76"/>
      <c r="X18" s="97"/>
      <c r="Y18" s="97"/>
    </row>
    <row r="19" spans="1:25" ht="15" customHeight="1">
      <c r="A19" s="97"/>
      <c r="B19" s="97"/>
      <c r="C19" s="97"/>
      <c r="D19" s="97"/>
      <c r="E19" s="76"/>
      <c r="F19" s="79" t="s">
        <v>148</v>
      </c>
      <c r="G19" s="77">
        <f>AdmittedwithRecentDischarge!$AF38</f>
        <v>0</v>
      </c>
      <c r="H19" s="78" t="str">
        <f>AdmittedwithRecentDischarge!$AG38</f>
        <v>n/a</v>
      </c>
      <c r="I19" s="76"/>
      <c r="J19" s="79" t="str">
        <f>'H&amp;D'!$G7</f>
        <v/>
      </c>
      <c r="K19" s="77" t="str">
        <f>'H&amp;D'!$H7</f>
        <v/>
      </c>
      <c r="L19" s="80" t="str">
        <f>IF(AdmittedwithRecentDischarge!$AB$45=0,"n/a",IF($K19="","",$K19/AdmittedwithRecentDischarge!$AB$45))</f>
        <v>n/a</v>
      </c>
      <c r="M19" s="76"/>
      <c r="N19" s="79" t="str">
        <f>'H&amp;D'!$AA7</f>
        <v/>
      </c>
      <c r="O19" s="77" t="str">
        <f>'H&amp;D'!$AB7</f>
        <v/>
      </c>
      <c r="P19" s="80" t="str">
        <f>IF(AdmittedwithRecentDischarge!$AB$45=0,"n/a",IF($O19="","",$O19/AdmittedwithRecentDischarge!$AB$45))</f>
        <v>n/a</v>
      </c>
      <c r="R19" s="76"/>
      <c r="S19" s="76"/>
      <c r="T19" s="76"/>
      <c r="U19" s="76"/>
      <c r="V19" s="76"/>
      <c r="W19" s="76"/>
      <c r="X19" s="97"/>
      <c r="Y19" s="97"/>
    </row>
    <row r="20" spans="1:25" ht="15" customHeight="1">
      <c r="A20" s="97"/>
      <c r="B20" s="97"/>
      <c r="C20" s="97"/>
      <c r="D20" s="97"/>
      <c r="E20" s="76"/>
      <c r="F20" s="79" t="s">
        <v>149</v>
      </c>
      <c r="G20" s="77">
        <f>AdmittedwithRecentDischarge!$AF39</f>
        <v>0</v>
      </c>
      <c r="H20" s="78" t="str">
        <f>AdmittedwithRecentDischarge!$AG39</f>
        <v>n/a</v>
      </c>
      <c r="I20" s="76"/>
      <c r="J20" s="79" t="str">
        <f>'H&amp;D'!$G8</f>
        <v/>
      </c>
      <c r="K20" s="77" t="str">
        <f>'H&amp;D'!$H8</f>
        <v/>
      </c>
      <c r="L20" s="80" t="str">
        <f>IF(AdmittedwithRecentDischarge!$AB$45=0,"n/a",IF($K20="","",$K20/AdmittedwithRecentDischarge!$AB$45))</f>
        <v>n/a</v>
      </c>
      <c r="M20" s="76"/>
      <c r="N20" s="79" t="str">
        <f>'H&amp;D'!$AA8</f>
        <v/>
      </c>
      <c r="O20" s="77" t="str">
        <f>'H&amp;D'!$AB8</f>
        <v/>
      </c>
      <c r="P20" s="80" t="str">
        <f>IF(AdmittedwithRecentDischarge!$AB$45=0,"n/a",IF($O20="","",$O20/AdmittedwithRecentDischarge!$AB$45))</f>
        <v>n/a</v>
      </c>
      <c r="R20" s="76"/>
      <c r="S20" s="76"/>
      <c r="T20" s="76"/>
      <c r="U20" s="76"/>
      <c r="V20" s="76"/>
      <c r="W20" s="76"/>
      <c r="X20" s="97"/>
      <c r="Y20" s="97"/>
    </row>
    <row r="21" spans="1:25" ht="15" customHeight="1">
      <c r="A21" s="97"/>
      <c r="B21" s="97"/>
      <c r="C21" s="97"/>
      <c r="D21" s="97"/>
      <c r="E21" s="76"/>
      <c r="F21" s="79" t="s">
        <v>150</v>
      </c>
      <c r="G21" s="77">
        <f>AdmittedwithRecentDischarge!$AF40</f>
        <v>0</v>
      </c>
      <c r="H21" s="78" t="str">
        <f>AdmittedwithRecentDischarge!$AG40</f>
        <v>n/a</v>
      </c>
      <c r="I21" s="76"/>
      <c r="J21" s="79" t="str">
        <f>'H&amp;D'!$G9</f>
        <v/>
      </c>
      <c r="K21" s="77" t="str">
        <f>'H&amp;D'!$H9</f>
        <v/>
      </c>
      <c r="L21" s="80" t="str">
        <f>IF(AdmittedwithRecentDischarge!$AB$45=0,"n/a",IF($K21="","",$K21/AdmittedwithRecentDischarge!$AB$45))</f>
        <v>n/a</v>
      </c>
      <c r="M21" s="76"/>
      <c r="N21" s="79" t="str">
        <f>'H&amp;D'!$AA9</f>
        <v/>
      </c>
      <c r="O21" s="77" t="str">
        <f>'H&amp;D'!$AB9</f>
        <v/>
      </c>
      <c r="P21" s="80" t="str">
        <f>IF(AdmittedwithRecentDischarge!$AB$45=0,"n/a",IF($O21="","",$O21/AdmittedwithRecentDischarge!$AB$45))</f>
        <v>n/a</v>
      </c>
      <c r="R21" s="76"/>
      <c r="S21" s="76"/>
      <c r="T21" s="76"/>
      <c r="U21" s="76"/>
      <c r="V21" s="76"/>
      <c r="W21" s="76"/>
      <c r="X21" s="97"/>
      <c r="Y21" s="97"/>
    </row>
    <row r="22" spans="1:25" ht="15" customHeight="1">
      <c r="A22" s="97"/>
      <c r="B22" s="97"/>
      <c r="C22" s="97"/>
      <c r="D22" s="97"/>
      <c r="E22" s="76"/>
      <c r="F22" s="79" t="s">
        <v>151</v>
      </c>
      <c r="G22" s="77">
        <f>AdmittedwithRecentDischarge!$AF41</f>
        <v>0</v>
      </c>
      <c r="H22" s="78" t="str">
        <f>AdmittedwithRecentDischarge!$AG41</f>
        <v>n/a</v>
      </c>
      <c r="I22" s="76"/>
      <c r="J22" s="79" t="str">
        <f>'H&amp;D'!$G10</f>
        <v/>
      </c>
      <c r="K22" s="77" t="str">
        <f>'H&amp;D'!$H10</f>
        <v/>
      </c>
      <c r="L22" s="80" t="str">
        <f>IF(AdmittedwithRecentDischarge!$AB$45=0,"n/a",IF($K22="","",$K22/AdmittedwithRecentDischarge!$AB$45))</f>
        <v>n/a</v>
      </c>
      <c r="M22" s="76"/>
      <c r="N22" s="79" t="str">
        <f>'H&amp;D'!$AA10</f>
        <v/>
      </c>
      <c r="O22" s="77" t="str">
        <f>'H&amp;D'!$AB10</f>
        <v/>
      </c>
      <c r="P22" s="80" t="str">
        <f>IF(AdmittedwithRecentDischarge!$AB$45=0,"n/a",IF($O22="","",$O22/AdmittedwithRecentDischarge!$AB$45))</f>
        <v>n/a</v>
      </c>
      <c r="R22" s="76"/>
      <c r="S22" s="76"/>
      <c r="T22" s="76"/>
      <c r="U22" s="76"/>
      <c r="V22" s="76"/>
      <c r="W22" s="76"/>
      <c r="X22" s="97"/>
      <c r="Y22" s="97"/>
    </row>
    <row r="23" spans="1:25" ht="15" customHeight="1">
      <c r="A23" s="97"/>
      <c r="B23" s="97"/>
      <c r="C23" s="97"/>
      <c r="D23" s="97"/>
      <c r="E23" s="76"/>
      <c r="F23" s="79" t="s">
        <v>152</v>
      </c>
      <c r="G23" s="77">
        <f>AdmittedwithRecentDischarge!$AF42</f>
        <v>0</v>
      </c>
      <c r="H23" s="78" t="str">
        <f>AdmittedwithRecentDischarge!$AG42</f>
        <v>n/a</v>
      </c>
      <c r="I23" s="76"/>
      <c r="J23" s="79" t="s">
        <v>247</v>
      </c>
      <c r="K23" s="77">
        <f t="array" ref="K23">SUM((AdmittedwithRecentDischarge!$S$28:$S$1278="")*(AdmittedwithRecentDischarge!$I$28:$I$1278&lt;&gt;""))</f>
        <v>0</v>
      </c>
      <c r="L23" s="80" t="str">
        <f>IF(AdmittedwithRecentDischarge!$AB$45=0,"n/a",IF($K23="","",$K23/AdmittedwithRecentDischarge!$AB$45))</f>
        <v>n/a</v>
      </c>
      <c r="M23" s="76"/>
      <c r="N23" s="79" t="s">
        <v>247</v>
      </c>
      <c r="O23" s="77">
        <f>'H&amp;D'!$AB11</f>
        <v>0</v>
      </c>
      <c r="P23" s="80" t="str">
        <f>IF(AdmittedwithRecentDischarge!$AB$45=0,"n/a",IF($O23="","",$O23/AdmittedwithRecentDischarge!$AB$45))</f>
        <v>n/a</v>
      </c>
      <c r="R23" s="76"/>
      <c r="S23" s="76"/>
      <c r="T23" s="76"/>
      <c r="U23" s="76"/>
      <c r="V23" s="76"/>
      <c r="W23" s="76"/>
      <c r="X23" s="97"/>
      <c r="Y23" s="97"/>
    </row>
    <row r="24" spans="1:25" ht="15" customHeight="1">
      <c r="A24" s="97"/>
      <c r="B24" s="97"/>
      <c r="C24" s="97"/>
      <c r="D24" s="97"/>
      <c r="E24" s="76"/>
      <c r="F24" s="79" t="s">
        <v>153</v>
      </c>
      <c r="G24" s="77">
        <f>AdmittedwithRecentDischarge!$AF43</f>
        <v>0</v>
      </c>
      <c r="H24" s="78" t="str">
        <f>AdmittedwithRecentDischarge!$AG43</f>
        <v>n/a</v>
      </c>
      <c r="I24" s="76"/>
      <c r="J24" s="76"/>
      <c r="K24" s="76"/>
      <c r="L24" s="76"/>
      <c r="M24" s="76"/>
      <c r="N24" s="76"/>
      <c r="O24" s="76"/>
      <c r="P24" s="76"/>
      <c r="Q24" s="76"/>
      <c r="R24" s="76"/>
      <c r="S24" s="76"/>
      <c r="T24" s="76"/>
      <c r="U24" s="76"/>
      <c r="V24" s="76"/>
      <c r="W24" s="76"/>
      <c r="X24" s="97"/>
      <c r="Y24" s="97"/>
    </row>
    <row r="25" spans="1:25" ht="15" customHeight="1">
      <c r="A25" s="97"/>
      <c r="B25" s="97"/>
      <c r="C25" s="97"/>
      <c r="D25" s="97"/>
      <c r="E25" s="76"/>
      <c r="F25" s="76"/>
      <c r="G25" s="76"/>
      <c r="H25" s="76"/>
      <c r="I25" s="76"/>
      <c r="J25" s="76"/>
      <c r="K25" s="76"/>
      <c r="L25" s="76"/>
      <c r="M25" s="76"/>
      <c r="N25" s="76"/>
      <c r="O25" s="76"/>
      <c r="P25" s="76"/>
      <c r="Q25" s="76"/>
      <c r="R25" s="76"/>
      <c r="S25" s="76"/>
      <c r="T25" s="76"/>
      <c r="U25" s="76"/>
      <c r="V25" s="76"/>
      <c r="W25" s="76"/>
      <c r="X25" s="97"/>
      <c r="Y25" s="97"/>
    </row>
    <row r="26" spans="1:25" ht="15" hidden="1" customHeight="1">
      <c r="A26" s="97"/>
      <c r="B26" s="97"/>
      <c r="C26" s="97"/>
      <c r="D26" s="97"/>
      <c r="E26" s="76"/>
      <c r="F26" s="76"/>
      <c r="G26" s="76"/>
      <c r="H26" s="76"/>
      <c r="I26" s="76"/>
      <c r="J26" s="76"/>
      <c r="K26" s="76"/>
      <c r="L26" s="76"/>
      <c r="M26" s="76"/>
      <c r="N26" s="76"/>
      <c r="O26" s="76"/>
      <c r="P26" s="76"/>
      <c r="Q26" s="76"/>
      <c r="R26" s="76"/>
      <c r="S26" s="76"/>
      <c r="T26" s="76"/>
      <c r="U26" s="76"/>
      <c r="V26" s="76"/>
      <c r="W26" s="76"/>
      <c r="X26" s="97"/>
      <c r="Y26" s="97"/>
    </row>
    <row r="27" spans="1:25" ht="15" hidden="1" customHeight="1">
      <c r="A27" s="97"/>
      <c r="B27" s="97"/>
      <c r="C27" s="97"/>
      <c r="D27" s="97"/>
      <c r="E27" s="76"/>
      <c r="F27" s="76"/>
      <c r="G27" s="76"/>
      <c r="H27" s="76"/>
      <c r="I27" s="76"/>
      <c r="J27" s="76"/>
      <c r="K27" s="76"/>
      <c r="L27" s="76"/>
      <c r="M27" s="76"/>
      <c r="N27" s="76"/>
      <c r="O27" s="76"/>
      <c r="P27" s="76"/>
      <c r="Q27" s="76"/>
      <c r="R27" s="76"/>
      <c r="S27" s="76"/>
      <c r="T27" s="76"/>
      <c r="U27" s="76"/>
      <c r="V27" s="76"/>
      <c r="W27" s="76"/>
      <c r="X27" s="97"/>
      <c r="Y27" s="97"/>
    </row>
    <row r="28" spans="1:25" ht="15" hidden="1" customHeight="1">
      <c r="A28" s="97"/>
      <c r="B28" s="97"/>
      <c r="C28" s="97"/>
      <c r="D28" s="97"/>
      <c r="E28" s="76"/>
      <c r="F28" s="76"/>
      <c r="G28" s="76"/>
      <c r="H28" s="76"/>
      <c r="I28" s="76"/>
      <c r="J28" s="76"/>
      <c r="K28" s="76"/>
      <c r="L28" s="76"/>
      <c r="M28" s="76"/>
      <c r="N28" s="76"/>
      <c r="O28" s="76"/>
      <c r="P28" s="76"/>
      <c r="Q28" s="76"/>
      <c r="R28" s="76"/>
      <c r="S28" s="76"/>
      <c r="T28" s="76"/>
      <c r="U28" s="76"/>
      <c r="V28" s="76"/>
      <c r="W28" s="76"/>
      <c r="X28" s="97"/>
      <c r="Y28" s="97"/>
    </row>
    <row r="29" spans="1:25" ht="45" customHeight="1">
      <c r="A29" s="97"/>
      <c r="B29" s="97"/>
      <c r="C29" s="97"/>
      <c r="D29" s="97"/>
      <c r="E29" s="76"/>
      <c r="F29" s="452" t="s">
        <v>248</v>
      </c>
      <c r="G29" s="453"/>
      <c r="H29" s="453"/>
      <c r="I29" s="453"/>
      <c r="J29" s="453"/>
      <c r="K29" s="453"/>
      <c r="L29" s="453"/>
      <c r="M29" s="453"/>
      <c r="N29" s="453"/>
      <c r="O29" s="453"/>
      <c r="P29" s="453"/>
      <c r="Q29" s="76"/>
      <c r="R29" s="76"/>
      <c r="S29" s="76"/>
      <c r="T29" s="76"/>
      <c r="U29" s="76"/>
      <c r="V29" s="76"/>
      <c r="W29" s="76"/>
      <c r="X29" s="97"/>
      <c r="Y29" s="97"/>
    </row>
    <row r="30" spans="1:25" ht="15" hidden="1" customHeight="1">
      <c r="A30" s="97"/>
      <c r="B30" s="97"/>
      <c r="C30" s="97"/>
      <c r="D30" s="97"/>
      <c r="E30" s="76"/>
      <c r="F30" s="151" t="s">
        <v>232</v>
      </c>
      <c r="G30" s="76"/>
      <c r="H30" s="76"/>
      <c r="I30" s="76"/>
      <c r="J30" s="76"/>
      <c r="K30" s="76"/>
      <c r="L30" s="76"/>
      <c r="M30" s="76"/>
      <c r="N30" s="76"/>
      <c r="O30" s="76"/>
      <c r="P30" s="76"/>
      <c r="Q30" s="76"/>
      <c r="R30" s="76"/>
      <c r="S30" s="76"/>
      <c r="T30" s="76"/>
      <c r="U30" s="76"/>
      <c r="V30" s="76"/>
      <c r="W30" s="76"/>
      <c r="X30" s="97"/>
      <c r="Y30" s="97"/>
    </row>
    <row r="31" spans="1:25" ht="15" hidden="1" customHeight="1">
      <c r="A31" s="97"/>
      <c r="B31" s="97"/>
      <c r="C31" s="97"/>
      <c r="D31" s="97"/>
      <c r="E31" s="76"/>
      <c r="F31" s="76"/>
      <c r="G31" s="76"/>
      <c r="H31" s="76"/>
      <c r="I31" s="76"/>
      <c r="J31" s="76"/>
      <c r="K31" s="76"/>
      <c r="L31" s="76"/>
      <c r="M31" s="76"/>
      <c r="N31" s="76" t="e">
        <f>[2]August_2013!$D$22</f>
        <v>#REF!</v>
      </c>
      <c r="O31" s="76" t="e">
        <f>[3]September_2013!$D$22</f>
        <v>#REF!</v>
      </c>
      <c r="P31" s="76"/>
      <c r="Q31" s="76"/>
      <c r="R31" s="76"/>
      <c r="S31" s="76"/>
      <c r="T31" s="76"/>
      <c r="U31" s="76"/>
      <c r="V31" s="76"/>
      <c r="W31" s="76" t="e">
        <f>[4]October_2013!$D$22</f>
        <v>#REF!</v>
      </c>
      <c r="X31" s="97" t="e">
        <f>[5]November_2013!$D$22</f>
        <v>#REF!</v>
      </c>
      <c r="Y31" s="97" t="e">
        <f>[6]December_2013!$D$22</f>
        <v>#REF!</v>
      </c>
    </row>
    <row r="32" spans="1:25" ht="290.25" customHeight="1">
      <c r="A32" s="97"/>
      <c r="B32" s="97"/>
      <c r="C32" s="97"/>
      <c r="D32" s="97"/>
      <c r="E32" s="76"/>
      <c r="F32" s="76"/>
      <c r="G32" s="76"/>
      <c r="H32" s="76"/>
      <c r="I32" s="76"/>
      <c r="J32" s="76"/>
      <c r="K32" s="76"/>
      <c r="L32" s="76"/>
      <c r="M32" s="76"/>
      <c r="N32" s="76"/>
      <c r="O32" s="76"/>
      <c r="P32" s="76"/>
      <c r="Q32" s="76"/>
      <c r="R32" s="76"/>
      <c r="S32" s="76"/>
      <c r="T32" s="76"/>
      <c r="U32" s="76"/>
      <c r="V32" s="76"/>
      <c r="W32" s="76"/>
      <c r="X32" s="161"/>
      <c r="Y32" s="97"/>
    </row>
    <row r="33" spans="1:24" ht="15" hidden="1" customHeight="1">
      <c r="A33" s="97"/>
      <c r="B33" s="97"/>
      <c r="C33" s="97"/>
      <c r="D33" s="97"/>
      <c r="E33" s="76"/>
      <c r="F33" s="76"/>
      <c r="G33" s="76"/>
      <c r="H33" s="76"/>
      <c r="I33" s="76"/>
      <c r="J33" s="76"/>
      <c r="K33" s="76"/>
      <c r="L33" s="76"/>
      <c r="M33" s="76"/>
      <c r="N33" s="76"/>
      <c r="O33" s="76"/>
      <c r="P33" s="76"/>
      <c r="Q33" s="76"/>
      <c r="R33" s="76"/>
      <c r="S33" s="76"/>
      <c r="T33" s="76"/>
      <c r="U33" s="76"/>
      <c r="V33" s="76"/>
      <c r="W33" s="76"/>
      <c r="X33" s="97"/>
    </row>
    <row r="34" spans="1:24" ht="15" hidden="1" customHeight="1">
      <c r="A34" s="97"/>
      <c r="B34" s="97"/>
      <c r="C34" s="97"/>
      <c r="D34" s="97"/>
      <c r="E34" s="76"/>
      <c r="F34" s="76"/>
      <c r="G34" s="76"/>
      <c r="H34" s="76"/>
      <c r="I34" s="76"/>
      <c r="J34" s="76"/>
      <c r="K34" s="76"/>
      <c r="L34" s="76"/>
      <c r="M34" s="76"/>
      <c r="N34" s="76"/>
      <c r="O34" s="76"/>
      <c r="P34" s="76"/>
      <c r="Q34" s="76"/>
      <c r="R34" s="76"/>
      <c r="S34" s="76"/>
      <c r="T34" s="76"/>
      <c r="U34" s="76"/>
      <c r="V34" s="76"/>
      <c r="W34" s="76"/>
      <c r="X34" s="97"/>
    </row>
    <row r="35" spans="1:24" ht="48" customHeight="1">
      <c r="A35" s="97"/>
      <c r="B35" s="97"/>
      <c r="C35" s="97"/>
      <c r="D35" s="97"/>
      <c r="E35" s="76"/>
      <c r="F35" s="444" t="s">
        <v>249</v>
      </c>
      <c r="G35" s="445"/>
      <c r="H35" s="445"/>
      <c r="I35" s="76"/>
      <c r="J35" s="450" t="s">
        <v>250</v>
      </c>
      <c r="K35" s="445"/>
      <c r="L35" s="445"/>
      <c r="M35" s="76"/>
      <c r="N35" s="445" t="s">
        <v>251</v>
      </c>
      <c r="O35" s="445"/>
      <c r="P35" s="445"/>
      <c r="W35" s="97"/>
      <c r="X35" s="97"/>
    </row>
    <row r="36" spans="1:24" ht="15" customHeight="1">
      <c r="A36" s="97"/>
      <c r="B36" s="97"/>
      <c r="C36" s="97"/>
      <c r="D36" s="97"/>
      <c r="E36" s="76"/>
      <c r="F36" s="446"/>
      <c r="G36" s="448" t="s">
        <v>252</v>
      </c>
      <c r="H36" s="448" t="s">
        <v>253</v>
      </c>
      <c r="I36" s="76"/>
      <c r="J36" s="446"/>
      <c r="K36" s="448" t="s">
        <v>252</v>
      </c>
      <c r="L36" s="448" t="s">
        <v>253</v>
      </c>
      <c r="M36" s="76"/>
      <c r="N36" s="446"/>
      <c r="O36" s="448" t="s">
        <v>254</v>
      </c>
      <c r="P36" s="448" t="s">
        <v>253</v>
      </c>
      <c r="W36" s="97"/>
      <c r="X36" s="97"/>
    </row>
    <row r="37" spans="1:24" ht="15" customHeight="1">
      <c r="A37" s="97"/>
      <c r="B37" s="97"/>
      <c r="C37" s="97"/>
      <c r="D37" s="97"/>
      <c r="E37" s="76"/>
      <c r="F37" s="447"/>
      <c r="G37" s="449"/>
      <c r="H37" s="449"/>
      <c r="I37" s="76"/>
      <c r="J37" s="447"/>
      <c r="K37" s="449"/>
      <c r="L37" s="449"/>
      <c r="M37" s="76"/>
      <c r="N37" s="447"/>
      <c r="O37" s="449"/>
      <c r="P37" s="449"/>
      <c r="W37" s="97"/>
      <c r="X37" s="97"/>
    </row>
    <row r="38" spans="1:24" ht="15" customHeight="1">
      <c r="A38" s="97"/>
      <c r="B38" s="97"/>
      <c r="C38" s="97"/>
      <c r="D38" s="97"/>
      <c r="E38" s="76"/>
      <c r="F38" s="79" t="s">
        <v>193</v>
      </c>
      <c r="G38" s="77">
        <f t="array" ref="G38">SUM((TransferLog!$K$21:$K$1270=$F38)*(TransferLog!$F$21:$F$1270&lt;&gt;"")*(TransferLog!$J$21:$J$1270&lt;&gt;""))</f>
        <v>0</v>
      </c>
      <c r="H38" s="80" t="str">
        <f t="array" ref="H38">IF($D$54=0,"n/a",IF($G38="","",(SUM((TransferLog!$K$21:$K$1270=$F38)*(TransferLog!$F$21:$F$1270&lt;&gt;"")*(TransferLog!$J$21:$J$1270&lt;&gt;""))/$D$54)))</f>
        <v>n/a</v>
      </c>
      <c r="I38" s="76"/>
      <c r="J38" s="94" t="str">
        <f>'H&amp;D'!$O6</f>
        <v/>
      </c>
      <c r="K38" s="77" t="str">
        <f>'H&amp;D'!$P6</f>
        <v/>
      </c>
      <c r="L38" s="80" t="str">
        <f t="array" ref="L38">IF($D$54=0,"n/a",IF($K38="","",'H&amp;D'!$P6/$D$54))</f>
        <v>n/a</v>
      </c>
      <c r="M38" s="76"/>
      <c r="N38" s="79" t="s">
        <v>189</v>
      </c>
      <c r="O38" s="77">
        <f t="array" ref="O38">SUM((TransferLog!$P$21:$P$1270=$N38)*(TransferLog!$F$21:$F$1270&lt;&gt;"")*(TransferLog!$J$21:$J$1270&lt;&gt;""))</f>
        <v>0</v>
      </c>
      <c r="P38" s="80" t="str">
        <f t="array" ref="P38">IF($D$54=0,"n/a", IF(O38="","",(SUM((TransferLog!$P$21:$P$1270=$N38)*(TransferLog!$F$21:$F$1270&lt;&gt;"")*(TransferLog!$J$21:$J$1270&lt;&gt;""))/$D$54)))</f>
        <v>n/a</v>
      </c>
      <c r="W38" s="97"/>
      <c r="X38" s="97"/>
    </row>
    <row r="39" spans="1:24" ht="15" customHeight="1">
      <c r="A39" s="97"/>
      <c r="B39" s="97"/>
      <c r="C39" s="97"/>
      <c r="D39" s="97"/>
      <c r="E39" s="76"/>
      <c r="F39" s="79" t="s">
        <v>186</v>
      </c>
      <c r="G39" s="77">
        <f t="array" ref="G39">SUM((TransferLog!$K$21:$K$1270=$F39)*(TransferLog!$F$21:$F$1270&lt;&gt;"")*(TransferLog!$J$21:$J$1270&lt;&gt;""))</f>
        <v>0</v>
      </c>
      <c r="H39" s="80" t="str">
        <f t="array" ref="H39">IF($D$54=0,"n/a",IF($G39="","",(SUM((TransferLog!$K$21:$K$1270=$F39)*(TransferLog!$F$21:$F$1270&lt;&gt;"")*(TransferLog!$J$21:$J$1270&lt;&gt;""))/$D$54)))</f>
        <v>n/a</v>
      </c>
      <c r="I39" s="76"/>
      <c r="J39" s="94" t="str">
        <f>'H&amp;D'!$O7</f>
        <v/>
      </c>
      <c r="K39" s="77" t="str">
        <f>'H&amp;D'!$P7</f>
        <v/>
      </c>
      <c r="L39" s="80" t="str">
        <f t="array" ref="L39">IF($D$54=0,"n/a",IF($K39="","",'H&amp;D'!$P7/$D$54))</f>
        <v>n/a</v>
      </c>
      <c r="M39" s="76"/>
      <c r="N39" s="79" t="s">
        <v>196</v>
      </c>
      <c r="O39" s="77">
        <f t="array" ref="O39">SUM((TransferLog!$P$21:$P$1270=$N39)*(TransferLog!$F$21:$F$1270&lt;&gt;"")*(TransferLog!$J$21:$J$1270&lt;&gt;""))</f>
        <v>0</v>
      </c>
      <c r="P39" s="80" t="str">
        <f t="array" ref="P39">IF($D$54=0,"n/a", IF(O39="","",(SUM((TransferLog!$P$21:$P$1270=$N39)*(TransferLog!$F$21:$F$1270&lt;&gt;"")*(TransferLog!$J$21:$J$1270&lt;&gt;""))/$D$54)))</f>
        <v>n/a</v>
      </c>
      <c r="W39" s="97"/>
      <c r="X39" s="97"/>
    </row>
    <row r="40" spans="1:24" ht="15" customHeight="1">
      <c r="A40" s="97"/>
      <c r="B40" s="97"/>
      <c r="C40" s="97"/>
      <c r="D40" s="97"/>
      <c r="E40" s="76"/>
      <c r="F40" s="79" t="s">
        <v>201</v>
      </c>
      <c r="G40" s="77">
        <f t="array" ref="G40">SUM((TransferLog!$K$21:$K$1270=$F40)*(TransferLog!$F$21:$F$1270&lt;&gt;"")*(TransferLog!$J$21:$J$1270&lt;&gt;""))</f>
        <v>0</v>
      </c>
      <c r="H40" s="80" t="str">
        <f t="array" ref="H40">IF($D$54=0,"n/a",IF($G40="","",(SUM((TransferLog!$K$21:$K$1270=$F40)*(TransferLog!$F$21:$F$1270&lt;&gt;"")*(TransferLog!$J$21:$J$1270&lt;&gt;""))/$D$54)))</f>
        <v>n/a</v>
      </c>
      <c r="I40" s="76"/>
      <c r="J40" s="94" t="str">
        <f>'H&amp;D'!$O8</f>
        <v/>
      </c>
      <c r="K40" s="77" t="str">
        <f>'H&amp;D'!$P8</f>
        <v/>
      </c>
      <c r="L40" s="80" t="str">
        <f t="array" ref="L40">IF($D$54=0,"n/a",IF($K40="","",'H&amp;D'!$P8/$D$54))</f>
        <v>n/a</v>
      </c>
      <c r="M40" s="76"/>
      <c r="N40" s="79" t="s">
        <v>210</v>
      </c>
      <c r="O40" s="77">
        <f t="array" ref="O40">SUM((TransferLog!$P$21:$P$1270=$N40)*(TransferLog!$F$21:$F$1270&lt;&gt;"")*(TransferLog!$J$21:$J$1270&lt;&gt;""))</f>
        <v>0</v>
      </c>
      <c r="P40" s="80" t="str">
        <f t="array" ref="P40">IF($D$54=0,"n/a", IF(O40="","",(SUM((TransferLog!$P$21:$P$1270=$N40)*(TransferLog!$F$21:$F$1270&lt;&gt;"")*(TransferLog!$J$21:$J$1270&lt;&gt;""))/$D$54)))</f>
        <v>n/a</v>
      </c>
      <c r="W40" s="97"/>
      <c r="X40" s="97"/>
    </row>
    <row r="41" spans="1:24" ht="15" customHeight="1">
      <c r="A41" s="97"/>
      <c r="B41" s="97"/>
      <c r="C41" s="97"/>
      <c r="D41" s="97"/>
      <c r="E41" s="76"/>
      <c r="F41" s="79" t="s">
        <v>197</v>
      </c>
      <c r="G41" s="77">
        <f t="array" ref="G41">SUM((TransferLog!$K$21:$K$1270=$F41)*(TransferLog!$F$21:$F$1270&lt;&gt;"")*(TransferLog!$J$21:$J$1270&lt;&gt;""))</f>
        <v>0</v>
      </c>
      <c r="H41" s="80" t="str">
        <f t="array" ref="H41">IF($D$54=0,"n/a",IF($G41="","",(SUM((TransferLog!$K$21:$K$1270=$F41)*(TransferLog!$F$21:$F$1270&lt;&gt;"")*(TransferLog!$J$21:$J$1270&lt;&gt;""))/$D$54)))</f>
        <v>n/a</v>
      </c>
      <c r="I41" s="76"/>
      <c r="J41" s="94" t="str">
        <f>'H&amp;D'!$O9</f>
        <v/>
      </c>
      <c r="K41" s="77" t="str">
        <f>'H&amp;D'!$P9</f>
        <v/>
      </c>
      <c r="L41" s="80" t="str">
        <f t="array" ref="L41">IF($D$54=0,"n/a",IF($K41="","",'H&amp;D'!$P9/$D$54))</f>
        <v>n/a</v>
      </c>
      <c r="M41" s="76"/>
      <c r="N41" s="79" t="s">
        <v>214</v>
      </c>
      <c r="O41" s="77">
        <f t="array" ref="O41">SUM((TransferLog!$P$21:$P$1270=$N41)*(TransferLog!$F$21:$F$1270&lt;&gt;"")*(TransferLog!$J$21:$J$1270&lt;&gt;""))</f>
        <v>0</v>
      </c>
      <c r="P41" s="80" t="str">
        <f t="array" ref="P41">IF($D$54=0,"n/a", IF(O41="","",(SUM((TransferLog!$P$21:$P$1270=$N41)*(TransferLog!$F$21:$F$1270&lt;&gt;"")*(TransferLog!$J$21:$J$1270&lt;&gt;""))/$D$54)))</f>
        <v>n/a</v>
      </c>
      <c r="W41" s="97"/>
      <c r="X41" s="97"/>
    </row>
    <row r="42" spans="1:24" ht="15" customHeight="1">
      <c r="A42" s="97"/>
      <c r="B42" s="97"/>
      <c r="C42" s="97"/>
      <c r="D42" s="97"/>
      <c r="E42" s="76"/>
      <c r="F42" s="79" t="s">
        <v>247</v>
      </c>
      <c r="G42" s="77">
        <f t="array" ref="G42">SUM((TransferLog!$K$21:$K$1270="")*(TransferLog!$F$21:$F$1270&lt;&gt;"")*(TransferLog!$J$21:$J$1270&lt;&gt;""))</f>
        <v>0</v>
      </c>
      <c r="H42" s="80" t="str">
        <f t="array" ref="H42">IF($D$54=0,"n/a",IF($G42="","",(SUM((TransferLog!$K$21:$K$1270=$F42)*(TransferLog!$F$21:$F$1270&lt;&gt;"")*(TransferLog!$J$21:$J$1270&lt;&gt;""))/$D$54)))</f>
        <v>n/a</v>
      </c>
      <c r="I42" s="76"/>
      <c r="J42" s="94" t="str">
        <f>'H&amp;D'!$O10</f>
        <v/>
      </c>
      <c r="K42" s="77" t="str">
        <f>'H&amp;D'!$P10</f>
        <v/>
      </c>
      <c r="L42" s="80" t="str">
        <f t="array" ref="L42">IF($D$54=0,"n/a",IF($K42="","",'H&amp;D'!$P10/$D$54))</f>
        <v>n/a</v>
      </c>
      <c r="M42" s="76"/>
      <c r="N42" s="79" t="s">
        <v>255</v>
      </c>
      <c r="O42" s="77">
        <f t="array" ref="O42">SUM((TransferLog!$P$21:$P$1270=$N42)*(TransferLog!$F$21:$F$1270&lt;&gt;"")*(TransferLog!$J$21:$J$1270&lt;&gt;""))</f>
        <v>0</v>
      </c>
      <c r="P42" s="80" t="str">
        <f t="array" ref="P42">IF($D$54=0,"n/a", IF(O42="","",(SUM((TransferLog!$P$21:$P$1270=$N42)*(TransferLog!$F$21:$F$1270&lt;&gt;"")*(TransferLog!$J$21:$J$1270&lt;&gt;""))/$D$54)))</f>
        <v>n/a</v>
      </c>
      <c r="W42" s="97"/>
      <c r="X42" s="97"/>
    </row>
    <row r="43" spans="1:24" ht="15" customHeight="1">
      <c r="A43" s="97"/>
      <c r="B43" s="97"/>
      <c r="C43" s="97"/>
      <c r="D43" s="97"/>
      <c r="E43" s="76"/>
      <c r="F43" s="76"/>
      <c r="G43" s="76"/>
      <c r="H43" s="76"/>
      <c r="I43" s="76"/>
      <c r="J43" s="79" t="s">
        <v>247</v>
      </c>
      <c r="K43" s="77">
        <f t="array" ref="K43">SUM((TransferLog!$L21:$L$1270="")*(TransferLog!$F$21:$F$1270&lt;&gt;"")*(TransferLog!$J$21:$J$1270&lt;&gt;""))</f>
        <v>0</v>
      </c>
      <c r="L43" s="80" t="str">
        <f t="array" ref="L43">IF($D$54=0,"n/a",IF($K43="","",'H&amp;D'!$P11/$D$54))</f>
        <v>n/a</v>
      </c>
      <c r="M43" s="76"/>
      <c r="N43" s="79" t="s">
        <v>247</v>
      </c>
      <c r="O43" s="77">
        <f t="array" ref="O43">SUM((TransferLog!$P21:$P$1270="")*(TransferLog!$F$21:$F$1270&lt;&gt;"")*(TransferLog!$J$21:$J$1270&lt;&gt;""))</f>
        <v>0</v>
      </c>
      <c r="P43" s="80" t="str">
        <f t="array" ref="P43">IF($D$54=0,"n/a", IF(O43="","",(SUM((TransferLog!$P$21:$P$1270=$N43)*(TransferLog!$F$21:$F$1270&lt;&gt;"")*(TransferLog!$J$21:$J$1270&lt;&gt;""))/$D$54)))</f>
        <v>n/a</v>
      </c>
      <c r="W43" s="97"/>
      <c r="X43" s="97"/>
    </row>
    <row r="44" spans="1:24" s="97" customFormat="1" ht="15" customHeight="1">
      <c r="E44" s="76"/>
      <c r="F44" s="76"/>
      <c r="G44" s="76"/>
      <c r="H44" s="76"/>
      <c r="I44" s="76"/>
      <c r="J44" s="76"/>
      <c r="K44" s="76"/>
      <c r="L44" s="76"/>
      <c r="M44" s="76"/>
      <c r="N44" s="76"/>
      <c r="O44" s="76"/>
      <c r="P44" s="76"/>
    </row>
    <row r="45" spans="1:24" s="97" customFormat="1" ht="15" customHeight="1">
      <c r="E45" s="76"/>
      <c r="F45" s="76"/>
      <c r="G45" s="76"/>
      <c r="H45" s="76"/>
      <c r="I45" s="76"/>
      <c r="J45" s="76"/>
      <c r="K45" s="76"/>
      <c r="L45" s="76"/>
      <c r="M45" s="76"/>
      <c r="N45" s="76"/>
      <c r="O45" s="76"/>
      <c r="P45" s="76"/>
      <c r="Q45" s="76"/>
      <c r="R45" s="76"/>
      <c r="S45" s="76"/>
      <c r="T45" s="76"/>
      <c r="U45" s="76"/>
      <c r="V45" s="76"/>
      <c r="W45" s="76"/>
    </row>
    <row r="46" spans="1:24" s="97" customFormat="1" ht="15" customHeight="1">
      <c r="E46" s="76"/>
      <c r="F46" s="76"/>
      <c r="G46" s="76"/>
      <c r="H46" s="76"/>
      <c r="I46" s="76"/>
      <c r="J46" s="76"/>
      <c r="K46" s="76"/>
      <c r="L46" s="76"/>
      <c r="M46" s="76"/>
      <c r="N46" s="76"/>
      <c r="O46" s="76"/>
      <c r="P46" s="76"/>
      <c r="Q46" s="76"/>
      <c r="R46" s="76"/>
      <c r="S46" s="76"/>
      <c r="T46" s="76"/>
      <c r="U46" s="76"/>
      <c r="V46" s="76"/>
      <c r="W46" s="76"/>
    </row>
    <row r="47" spans="1:24" s="97" customFormat="1" ht="15" customHeight="1">
      <c r="E47" s="76"/>
      <c r="F47" s="76"/>
      <c r="G47" s="76"/>
      <c r="H47" s="76"/>
      <c r="I47" s="76"/>
      <c r="J47" s="76"/>
      <c r="K47" s="76"/>
      <c r="L47" s="76"/>
      <c r="M47" s="76"/>
      <c r="N47" s="76"/>
      <c r="O47" s="76"/>
      <c r="P47" s="76"/>
      <c r="Q47" s="76"/>
      <c r="R47" s="76"/>
      <c r="S47" s="76"/>
      <c r="T47" s="76"/>
      <c r="U47" s="76"/>
      <c r="V47" s="76"/>
      <c r="W47" s="76"/>
    </row>
    <row r="48" spans="1:24" s="97" customFormat="1" ht="15" customHeight="1">
      <c r="E48" s="76"/>
      <c r="F48" s="76"/>
      <c r="G48" s="76"/>
      <c r="H48" s="76"/>
      <c r="I48" s="76"/>
      <c r="J48" s="76"/>
      <c r="K48" s="76"/>
      <c r="L48" s="76"/>
      <c r="M48" s="76"/>
      <c r="N48" s="76"/>
      <c r="O48" s="76"/>
      <c r="P48" s="76"/>
      <c r="Q48" s="76"/>
      <c r="R48" s="76"/>
      <c r="S48" s="76"/>
      <c r="T48" s="76"/>
      <c r="U48" s="76"/>
      <c r="V48" s="76"/>
      <c r="W48" s="76"/>
    </row>
    <row r="49" spans="4:23" s="97" customFormat="1" ht="15" customHeight="1">
      <c r="E49" s="76"/>
      <c r="F49" s="76"/>
      <c r="G49" s="76"/>
      <c r="H49" s="76"/>
      <c r="I49" s="76"/>
      <c r="J49" s="76"/>
      <c r="K49" s="76"/>
      <c r="L49" s="76"/>
      <c r="M49" s="76"/>
      <c r="N49" s="76"/>
      <c r="O49" s="76"/>
      <c r="P49" s="76"/>
      <c r="Q49" s="76"/>
      <c r="R49" s="76"/>
      <c r="S49" s="76"/>
      <c r="T49" s="76"/>
      <c r="U49" s="76"/>
      <c r="V49" s="76"/>
      <c r="W49" s="76"/>
    </row>
    <row r="50" spans="4:23" s="97" customFormat="1" ht="15" customHeight="1">
      <c r="E50" s="76"/>
      <c r="F50" s="76"/>
      <c r="G50" s="76"/>
      <c r="H50" s="76"/>
      <c r="I50" s="76"/>
      <c r="J50" s="76"/>
      <c r="K50" s="76"/>
      <c r="L50" s="76"/>
      <c r="M50" s="76"/>
      <c r="N50" s="76"/>
      <c r="O50" s="76"/>
      <c r="P50" s="76"/>
      <c r="Q50" s="76"/>
      <c r="R50" s="76"/>
      <c r="S50" s="76"/>
      <c r="T50" s="76"/>
      <c r="U50" s="76"/>
      <c r="V50" s="76"/>
      <c r="W50" s="76"/>
    </row>
    <row r="51" spans="4:23" s="97" customFormat="1" ht="15" customHeight="1">
      <c r="E51" s="76"/>
      <c r="F51" s="76"/>
      <c r="G51" s="76"/>
      <c r="H51" s="76"/>
      <c r="I51" s="76"/>
      <c r="J51" s="76"/>
      <c r="K51" s="76"/>
      <c r="L51" s="76"/>
      <c r="M51" s="76"/>
      <c r="N51" s="76"/>
      <c r="O51" s="76"/>
      <c r="P51" s="76"/>
      <c r="Q51" s="76"/>
      <c r="R51" s="76"/>
      <c r="S51" s="76"/>
      <c r="T51" s="76"/>
      <c r="U51" s="76"/>
      <c r="V51" s="76"/>
      <c r="W51" s="76"/>
    </row>
    <row r="52" spans="4:23" s="97" customFormat="1" ht="201.75" customHeight="1">
      <c r="E52" s="76"/>
      <c r="F52" s="76"/>
      <c r="G52" s="76"/>
      <c r="H52" s="76"/>
      <c r="I52" s="76"/>
      <c r="J52" s="76"/>
      <c r="K52" s="76"/>
      <c r="L52" s="76"/>
      <c r="M52" s="76"/>
      <c r="N52" s="76"/>
      <c r="O52" s="76"/>
      <c r="P52" s="76"/>
      <c r="Q52" s="76"/>
      <c r="R52" s="76"/>
      <c r="S52" s="76"/>
      <c r="T52" s="76"/>
      <c r="U52" s="76"/>
      <c r="V52" s="76"/>
      <c r="W52" s="76"/>
    </row>
    <row r="53" spans="4:23" s="97" customFormat="1" ht="56.25" customHeight="1">
      <c r="E53" s="76"/>
      <c r="F53" s="76"/>
      <c r="G53" s="76"/>
      <c r="H53" s="76"/>
      <c r="I53" s="76"/>
      <c r="J53" s="76"/>
      <c r="K53" s="76"/>
      <c r="L53" s="76"/>
      <c r="M53" s="76"/>
      <c r="N53" s="76"/>
      <c r="O53" s="76"/>
      <c r="P53" s="76"/>
      <c r="Q53" s="76"/>
      <c r="R53" s="76"/>
      <c r="S53" s="76"/>
      <c r="T53" s="76"/>
      <c r="U53" s="76"/>
      <c r="V53" s="76"/>
      <c r="W53" s="76"/>
    </row>
    <row r="54" spans="4:23" s="97" customFormat="1" ht="24" customHeight="1">
      <c r="D54" s="97">
        <f t="array" ref="D54">SUM((TransferLog!F21:F1270&lt;&gt;"")*(TransferLog!J21:J1270&lt;&gt;""))</f>
        <v>0</v>
      </c>
      <c r="E54" s="76"/>
      <c r="F54" s="444" t="s">
        <v>256</v>
      </c>
      <c r="G54" s="445"/>
      <c r="H54" s="445"/>
      <c r="I54" s="76"/>
      <c r="J54" s="76"/>
      <c r="K54" s="76"/>
      <c r="L54" s="76"/>
      <c r="M54" s="76"/>
      <c r="N54" s="76"/>
      <c r="O54" s="76"/>
      <c r="P54" s="76"/>
      <c r="Q54" s="76"/>
      <c r="R54" s="76"/>
      <c r="S54" s="76"/>
      <c r="T54" s="76"/>
      <c r="U54" s="76"/>
      <c r="V54" s="76"/>
      <c r="W54" s="76"/>
    </row>
    <row r="55" spans="4:23" s="97" customFormat="1" ht="15" customHeight="1">
      <c r="E55" s="76"/>
      <c r="F55" s="446"/>
      <c r="G55" s="448" t="s">
        <v>252</v>
      </c>
      <c r="H55" s="448" t="s">
        <v>253</v>
      </c>
      <c r="I55" s="76"/>
      <c r="J55" s="76"/>
      <c r="K55" s="76"/>
      <c r="L55" s="76"/>
      <c r="M55" s="76"/>
      <c r="N55" s="76"/>
      <c r="O55" s="76"/>
      <c r="P55" s="76"/>
      <c r="Q55" s="76"/>
      <c r="R55" s="76"/>
      <c r="S55" s="76"/>
      <c r="T55" s="76"/>
      <c r="U55" s="76"/>
      <c r="V55" s="76"/>
      <c r="W55" s="76"/>
    </row>
    <row r="56" spans="4:23" s="97" customFormat="1" ht="15" customHeight="1">
      <c r="E56" s="76"/>
      <c r="F56" s="447"/>
      <c r="G56" s="449"/>
      <c r="H56" s="449"/>
      <c r="I56" s="76"/>
      <c r="J56" s="76"/>
      <c r="K56" s="76"/>
      <c r="L56" s="76"/>
      <c r="M56" s="76"/>
      <c r="N56" s="76"/>
      <c r="O56" s="76"/>
      <c r="P56" s="76"/>
      <c r="Q56" s="76"/>
      <c r="R56" s="76"/>
      <c r="S56" s="76"/>
      <c r="T56" s="76"/>
      <c r="U56" s="76"/>
      <c r="V56" s="76"/>
      <c r="W56" s="76"/>
    </row>
    <row r="57" spans="4:23" s="97" customFormat="1" ht="15" customHeight="1">
      <c r="D57" s="97" t="s">
        <v>202</v>
      </c>
      <c r="E57" s="76"/>
      <c r="F57" s="79" t="s">
        <v>202</v>
      </c>
      <c r="G57" s="77">
        <f t="array" ref="G57">SUM((TransferLog!$N$21:$N$1270=$D57)*(TransferLog!$F$21:$F$1270&lt;&gt;"")*(TransferLog!$J$21:$J$1270&lt;&gt;""))</f>
        <v>0</v>
      </c>
      <c r="H57" s="78" t="str">
        <f>IF($D$54=0,"n/a",$G57/$D$54)</f>
        <v>n/a</v>
      </c>
      <c r="I57" s="76"/>
      <c r="J57" s="76"/>
      <c r="K57" s="76"/>
      <c r="L57" s="76"/>
      <c r="M57" s="76"/>
      <c r="N57" s="76"/>
      <c r="O57" s="76"/>
      <c r="P57" s="76"/>
      <c r="Q57" s="76"/>
      <c r="R57" s="76"/>
      <c r="S57" s="76"/>
      <c r="T57" s="76"/>
      <c r="U57" s="76"/>
      <c r="V57" s="76"/>
      <c r="W57" s="76"/>
    </row>
    <row r="58" spans="4:23" s="97" customFormat="1" ht="15" customHeight="1">
      <c r="D58" s="97" t="s">
        <v>257</v>
      </c>
      <c r="E58" s="76"/>
      <c r="F58" s="79" t="s">
        <v>257</v>
      </c>
      <c r="G58" s="77">
        <f t="array" ref="G58">SUM((TransferLog!$N$21:$N$1270=$D58)*(TransferLog!$F$21:$F$1270&lt;&gt;"")*(TransferLog!$J$21:$J$1270&lt;&gt;""))</f>
        <v>0</v>
      </c>
      <c r="H58" s="78" t="str">
        <f t="shared" ref="H58:H84" si="0">IF($D$54=0,"n/a",$G58/$D$54)</f>
        <v>n/a</v>
      </c>
      <c r="I58" s="76"/>
      <c r="N58" s="76"/>
      <c r="O58" s="76"/>
      <c r="P58" s="76"/>
      <c r="Q58" s="76"/>
      <c r="R58" s="76"/>
      <c r="S58" s="76"/>
      <c r="T58" s="76"/>
      <c r="U58" s="76"/>
      <c r="V58" s="76"/>
      <c r="W58" s="76"/>
    </row>
    <row r="59" spans="4:23" s="97" customFormat="1" ht="15" customHeight="1">
      <c r="D59" s="97" t="s">
        <v>198</v>
      </c>
      <c r="E59" s="76"/>
      <c r="F59" s="79" t="s">
        <v>198</v>
      </c>
      <c r="G59" s="77">
        <f t="array" ref="G59">SUM((TransferLog!$N$21:$N$1270=$D59)*(TransferLog!$F$21:$F$1270&lt;&gt;"")*(TransferLog!$J$21:$J$1270&lt;&gt;""))</f>
        <v>0</v>
      </c>
      <c r="H59" s="78" t="str">
        <f t="shared" si="0"/>
        <v>n/a</v>
      </c>
      <c r="I59" s="76"/>
      <c r="N59" s="76"/>
      <c r="O59" s="76"/>
      <c r="P59" s="76"/>
      <c r="Q59" s="76"/>
      <c r="R59" s="76"/>
      <c r="S59" s="76"/>
      <c r="T59" s="76"/>
      <c r="U59" s="76"/>
      <c r="V59" s="76"/>
      <c r="W59" s="76"/>
    </row>
    <row r="60" spans="4:23" s="97" customFormat="1" ht="15" customHeight="1">
      <c r="D60" s="97" t="s">
        <v>211</v>
      </c>
      <c r="E60" s="76"/>
      <c r="F60" s="79" t="s">
        <v>211</v>
      </c>
      <c r="G60" s="77">
        <f t="array" ref="G60">SUM((TransferLog!$N$21:$N$1270=$D60)*(TransferLog!$F$21:$F$1270&lt;&gt;"")*(TransferLog!$J$21:$J$1270&lt;&gt;""))</f>
        <v>0</v>
      </c>
      <c r="H60" s="78" t="str">
        <f t="shared" si="0"/>
        <v>n/a</v>
      </c>
      <c r="I60" s="76"/>
      <c r="N60" s="76"/>
      <c r="O60" s="76"/>
      <c r="P60" s="76"/>
      <c r="Q60" s="76"/>
      <c r="R60" s="76"/>
      <c r="S60" s="76"/>
      <c r="T60" s="76"/>
      <c r="U60" s="76"/>
      <c r="V60" s="76"/>
      <c r="W60" s="76"/>
    </row>
    <row r="61" spans="4:23" s="97" customFormat="1" ht="15" customHeight="1">
      <c r="D61" s="97" t="s">
        <v>258</v>
      </c>
      <c r="E61" s="76"/>
      <c r="F61" s="79" t="s">
        <v>259</v>
      </c>
      <c r="G61" s="77">
        <f t="array" ref="G61">SUM((TransferLog!$N$21:$N$1270=$D61)*(TransferLog!$F$21:$F$1270&lt;&gt;"")*(TransferLog!$J$21:$J$1270&lt;&gt;""))</f>
        <v>0</v>
      </c>
      <c r="H61" s="78" t="str">
        <f t="shared" si="0"/>
        <v>n/a</v>
      </c>
      <c r="I61" s="76"/>
      <c r="J61" s="76"/>
      <c r="K61" s="76"/>
      <c r="L61" s="76"/>
      <c r="M61" s="76"/>
      <c r="N61" s="76"/>
      <c r="O61" s="76"/>
      <c r="P61" s="76"/>
      <c r="Q61" s="76"/>
      <c r="R61" s="76"/>
      <c r="S61" s="76"/>
      <c r="T61" s="76"/>
      <c r="U61" s="76"/>
      <c r="V61" s="76"/>
      <c r="W61" s="76"/>
    </row>
    <row r="62" spans="4:23" s="97" customFormat="1" ht="15" customHeight="1">
      <c r="D62" s="97" t="s">
        <v>260</v>
      </c>
      <c r="E62" s="76"/>
      <c r="F62" s="79" t="s">
        <v>260</v>
      </c>
      <c r="G62" s="77">
        <f t="array" ref="G62">SUM((TransferLog!$N$21:$N$1270=$D62)*(TransferLog!$F$21:$F$1270&lt;&gt;"")*(TransferLog!$J$21:$J$1270&lt;&gt;""))</f>
        <v>0</v>
      </c>
      <c r="H62" s="78" t="str">
        <f t="shared" si="0"/>
        <v>n/a</v>
      </c>
      <c r="I62" s="76"/>
      <c r="J62" s="76"/>
      <c r="K62" s="76"/>
      <c r="L62" s="76"/>
      <c r="M62" s="76"/>
      <c r="N62" s="76"/>
      <c r="O62" s="76"/>
      <c r="P62" s="76"/>
      <c r="Q62" s="76"/>
      <c r="R62" s="76"/>
      <c r="S62" s="76"/>
      <c r="T62" s="76"/>
      <c r="U62" s="76"/>
      <c r="V62" s="76"/>
      <c r="W62" s="76"/>
    </row>
    <row r="63" spans="4:23" s="97" customFormat="1" ht="15" customHeight="1">
      <c r="D63" s="97" t="s">
        <v>261</v>
      </c>
      <c r="E63" s="76"/>
      <c r="F63" s="79" t="s">
        <v>261</v>
      </c>
      <c r="G63" s="77">
        <f t="array" ref="G63">SUM((TransferLog!$N$21:$N$1270=$D63)*(TransferLog!$F$21:$F$1270&lt;&gt;"")*(TransferLog!$J$21:$J$1270&lt;&gt;""))</f>
        <v>0</v>
      </c>
      <c r="H63" s="78" t="str">
        <f t="shared" si="0"/>
        <v>n/a</v>
      </c>
      <c r="I63" s="76"/>
      <c r="J63" s="76"/>
      <c r="K63" s="76"/>
      <c r="L63" s="76"/>
      <c r="M63" s="76"/>
      <c r="N63" s="76"/>
      <c r="O63" s="76"/>
      <c r="P63" s="76"/>
      <c r="Q63" s="76"/>
      <c r="R63" s="76"/>
      <c r="S63" s="76"/>
      <c r="T63" s="76"/>
      <c r="U63" s="76"/>
      <c r="V63" s="76"/>
      <c r="W63" s="76"/>
    </row>
    <row r="64" spans="4:23" s="97" customFormat="1" ht="15" customHeight="1">
      <c r="D64" s="97" t="s">
        <v>209</v>
      </c>
      <c r="E64" s="76"/>
      <c r="F64" s="79" t="s">
        <v>209</v>
      </c>
      <c r="G64" s="77">
        <f t="array" ref="G64">SUM((TransferLog!$N$21:$N$1270=$D64)*(TransferLog!$F$21:$F$1270&lt;&gt;"")*(TransferLog!$J$21:$J$1270&lt;&gt;""))</f>
        <v>0</v>
      </c>
      <c r="H64" s="78" t="str">
        <f t="shared" si="0"/>
        <v>n/a</v>
      </c>
      <c r="I64" s="76"/>
      <c r="J64" s="76"/>
      <c r="K64" s="76"/>
      <c r="L64" s="76"/>
      <c r="M64" s="76"/>
      <c r="N64" s="76"/>
      <c r="O64" s="76"/>
      <c r="P64" s="76"/>
      <c r="Q64" s="76"/>
      <c r="R64" s="76"/>
      <c r="S64" s="76"/>
      <c r="T64" s="76"/>
      <c r="U64" s="76"/>
      <c r="V64" s="76"/>
      <c r="W64" s="76"/>
    </row>
    <row r="65" spans="4:23" s="97" customFormat="1" ht="15" customHeight="1">
      <c r="D65" s="97" t="s">
        <v>262</v>
      </c>
      <c r="E65" s="76"/>
      <c r="F65" s="79" t="s">
        <v>262</v>
      </c>
      <c r="G65" s="77">
        <f t="array" ref="G65">SUM((TransferLog!$N$21:$N$1270=$D65)*(TransferLog!$F$21:$F$1270&lt;&gt;"")*(TransferLog!$J$21:$J$1270&lt;&gt;""))</f>
        <v>0</v>
      </c>
      <c r="H65" s="78" t="str">
        <f t="shared" si="0"/>
        <v>n/a</v>
      </c>
      <c r="I65" s="76"/>
      <c r="J65" s="76"/>
      <c r="K65" s="76"/>
      <c r="L65" s="76"/>
      <c r="M65" s="76"/>
      <c r="N65" s="76"/>
      <c r="O65" s="76"/>
      <c r="P65" s="76"/>
      <c r="Q65" s="76"/>
      <c r="R65" s="76"/>
      <c r="S65" s="76"/>
      <c r="T65" s="76"/>
      <c r="U65" s="76"/>
      <c r="V65" s="76"/>
      <c r="W65" s="76"/>
    </row>
    <row r="66" spans="4:23" s="97" customFormat="1" ht="15" customHeight="1">
      <c r="D66" s="97" t="s">
        <v>263</v>
      </c>
      <c r="E66" s="76"/>
      <c r="F66" s="79" t="s">
        <v>263</v>
      </c>
      <c r="G66" s="77">
        <f t="array" ref="G66">SUM((TransferLog!$N$21:$N$1270=$D66)*(TransferLog!$F$21:$F$1270&lt;&gt;"")*(TransferLog!$J$21:$J$1270&lt;&gt;""))</f>
        <v>0</v>
      </c>
      <c r="H66" s="78" t="str">
        <f t="shared" si="0"/>
        <v>n/a</v>
      </c>
      <c r="I66" s="76"/>
      <c r="J66" s="76"/>
      <c r="K66" s="76"/>
      <c r="L66" s="76"/>
      <c r="M66" s="76"/>
      <c r="N66" s="76"/>
      <c r="O66" s="76"/>
      <c r="P66" s="76"/>
      <c r="Q66" s="76"/>
      <c r="R66" s="76"/>
      <c r="S66" s="76"/>
      <c r="T66" s="76"/>
      <c r="U66" s="76"/>
      <c r="V66" s="76"/>
      <c r="W66" s="76"/>
    </row>
    <row r="67" spans="4:23" s="97" customFormat="1" ht="15" customHeight="1">
      <c r="D67" s="97" t="s">
        <v>264</v>
      </c>
      <c r="E67" s="76"/>
      <c r="F67" s="79" t="s">
        <v>264</v>
      </c>
      <c r="G67" s="77">
        <f t="array" ref="G67">SUM((TransferLog!$N$21:$N$1270=$D67)*(TransferLog!$F$21:$F$1270&lt;&gt;"")*(TransferLog!$J$21:$J$1270&lt;&gt;""))</f>
        <v>0</v>
      </c>
      <c r="H67" s="78" t="str">
        <f t="shared" si="0"/>
        <v>n/a</v>
      </c>
      <c r="I67" s="76"/>
      <c r="J67" s="76"/>
      <c r="K67" s="76"/>
      <c r="L67" s="76"/>
      <c r="M67" s="76"/>
      <c r="N67" s="76"/>
      <c r="O67" s="76"/>
      <c r="P67" s="76"/>
      <c r="Q67" s="76"/>
      <c r="R67" s="76"/>
      <c r="S67" s="76"/>
      <c r="T67" s="76"/>
      <c r="U67" s="76"/>
      <c r="V67" s="76"/>
      <c r="W67" s="76"/>
    </row>
    <row r="68" spans="4:23" s="97" customFormat="1" ht="15" customHeight="1">
      <c r="D68" s="97" t="s">
        <v>265</v>
      </c>
      <c r="E68" s="76"/>
      <c r="F68" s="79" t="s">
        <v>265</v>
      </c>
      <c r="G68" s="77">
        <f t="array" ref="G68">SUM((TransferLog!$N$21:$N$1270=$D68)*(TransferLog!$F$21:$F$1270&lt;&gt;"")*(TransferLog!$J$21:$J$1270&lt;&gt;""))</f>
        <v>0</v>
      </c>
      <c r="H68" s="78" t="str">
        <f t="shared" si="0"/>
        <v>n/a</v>
      </c>
      <c r="I68" s="76"/>
      <c r="J68" s="76"/>
      <c r="K68" s="76"/>
      <c r="L68" s="76"/>
      <c r="M68" s="76"/>
      <c r="N68" s="76"/>
      <c r="O68" s="76"/>
      <c r="P68" s="76"/>
      <c r="Q68" s="76"/>
      <c r="R68" s="76"/>
      <c r="S68" s="76"/>
      <c r="T68" s="76"/>
      <c r="U68" s="76"/>
      <c r="V68" s="76"/>
      <c r="W68" s="76"/>
    </row>
    <row r="69" spans="4:23" s="97" customFormat="1" ht="15" customHeight="1">
      <c r="D69" s="97" t="s">
        <v>266</v>
      </c>
      <c r="E69" s="76"/>
      <c r="F69" s="79" t="s">
        <v>266</v>
      </c>
      <c r="G69" s="77">
        <f t="array" ref="G69">SUM((TransferLog!$N$21:$N$1270=$D69)*(TransferLog!$F$21:$F$1270&lt;&gt;"")*(TransferLog!$J$21:$J$1270&lt;&gt;""))</f>
        <v>0</v>
      </c>
      <c r="H69" s="78" t="str">
        <f t="shared" si="0"/>
        <v>n/a</v>
      </c>
      <c r="I69" s="76"/>
      <c r="J69" s="76"/>
      <c r="K69" s="76"/>
      <c r="L69" s="76"/>
      <c r="M69" s="76"/>
      <c r="N69" s="76"/>
      <c r="O69" s="76"/>
      <c r="P69" s="76"/>
      <c r="Q69" s="76"/>
      <c r="R69" s="76"/>
      <c r="S69" s="76"/>
      <c r="T69" s="76"/>
      <c r="U69" s="76"/>
      <c r="V69" s="76"/>
      <c r="W69" s="76"/>
    </row>
    <row r="70" spans="4:23" s="97" customFormat="1" ht="15" customHeight="1">
      <c r="D70" s="97" t="s">
        <v>267</v>
      </c>
      <c r="E70" s="76"/>
      <c r="F70" s="79" t="s">
        <v>267</v>
      </c>
      <c r="G70" s="77">
        <f t="array" ref="G70">SUM((TransferLog!$N$21:$N$1270=$D70)*(TransferLog!$F$21:$F$1270&lt;&gt;"")*(TransferLog!$J$21:$J$1270&lt;&gt;""))</f>
        <v>0</v>
      </c>
      <c r="H70" s="78" t="str">
        <f t="shared" si="0"/>
        <v>n/a</v>
      </c>
      <c r="I70" s="76"/>
      <c r="J70" s="76"/>
      <c r="K70" s="76"/>
      <c r="L70" s="76"/>
      <c r="M70" s="76"/>
      <c r="N70" s="76"/>
      <c r="O70" s="76"/>
      <c r="P70" s="76"/>
      <c r="Q70" s="76"/>
      <c r="R70" s="76"/>
      <c r="S70" s="76"/>
      <c r="T70" s="76"/>
      <c r="U70" s="76"/>
      <c r="V70" s="76"/>
      <c r="W70" s="76"/>
    </row>
    <row r="71" spans="4:23" s="97" customFormat="1" ht="15" customHeight="1">
      <c r="D71" s="97" t="s">
        <v>268</v>
      </c>
      <c r="E71" s="76"/>
      <c r="F71" s="79" t="s">
        <v>268</v>
      </c>
      <c r="G71" s="77">
        <f t="array" ref="G71">SUM((TransferLog!$N$21:$N$1270=$D71)*(TransferLog!$F$21:$F$1270&lt;&gt;"")*(TransferLog!$J$21:$J$1270&lt;&gt;""))</f>
        <v>0</v>
      </c>
      <c r="H71" s="78" t="str">
        <f t="shared" si="0"/>
        <v>n/a</v>
      </c>
      <c r="I71" s="76"/>
      <c r="J71" s="76"/>
      <c r="K71" s="76"/>
      <c r="L71" s="76"/>
      <c r="M71" s="76"/>
      <c r="N71" s="76"/>
      <c r="O71" s="76"/>
      <c r="P71" s="76"/>
      <c r="Q71" s="76"/>
      <c r="R71" s="76"/>
      <c r="S71" s="76"/>
      <c r="T71" s="76"/>
      <c r="U71" s="76"/>
      <c r="V71" s="76"/>
      <c r="W71" s="76"/>
    </row>
    <row r="72" spans="4:23" s="97" customFormat="1" ht="15" customHeight="1">
      <c r="D72" s="97" t="s">
        <v>212</v>
      </c>
      <c r="E72" s="76"/>
      <c r="F72" s="79" t="s">
        <v>212</v>
      </c>
      <c r="G72" s="77">
        <f t="array" ref="G72">SUM((TransferLog!$N$21:$N$1270=$D72)*(TransferLog!$F$21:$F$1270&lt;&gt;"")*(TransferLog!$J$21:$J$1270&lt;&gt;""))</f>
        <v>0</v>
      </c>
      <c r="H72" s="78" t="str">
        <f t="shared" si="0"/>
        <v>n/a</v>
      </c>
      <c r="I72" s="76"/>
      <c r="J72" s="76"/>
      <c r="K72" s="76"/>
      <c r="L72" s="76"/>
      <c r="M72" s="76"/>
      <c r="N72" s="76"/>
      <c r="O72" s="76"/>
      <c r="P72" s="76"/>
      <c r="Q72" s="76"/>
      <c r="R72" s="76"/>
      <c r="S72" s="76"/>
      <c r="T72" s="76"/>
      <c r="U72" s="76"/>
      <c r="V72" s="76"/>
      <c r="W72" s="76"/>
    </row>
    <row r="73" spans="4:23" s="97" customFormat="1" ht="15" customHeight="1">
      <c r="D73" s="97" t="s">
        <v>269</v>
      </c>
      <c r="E73" s="76"/>
      <c r="F73" s="79" t="s">
        <v>269</v>
      </c>
      <c r="G73" s="77">
        <f t="array" ref="G73">SUM((TransferLog!$N$21:$N$1270=$D73)*(TransferLog!$F$21:$F$1270&lt;&gt;"")*(TransferLog!$J$21:$J$1270&lt;&gt;""))</f>
        <v>0</v>
      </c>
      <c r="H73" s="78" t="str">
        <f t="shared" si="0"/>
        <v>n/a</v>
      </c>
      <c r="I73" s="76"/>
      <c r="J73" s="76"/>
      <c r="K73" s="76"/>
      <c r="L73" s="76"/>
      <c r="M73" s="76"/>
      <c r="N73" s="76"/>
      <c r="O73" s="76"/>
      <c r="P73" s="76"/>
      <c r="Q73" s="76"/>
      <c r="R73" s="76"/>
      <c r="S73" s="76"/>
      <c r="T73" s="76"/>
      <c r="U73" s="76"/>
      <c r="V73" s="76"/>
      <c r="W73" s="76"/>
    </row>
    <row r="74" spans="4:23" s="97" customFormat="1" ht="15" customHeight="1">
      <c r="D74" s="97" t="s">
        <v>270</v>
      </c>
      <c r="E74" s="76"/>
      <c r="F74" s="79" t="s">
        <v>270</v>
      </c>
      <c r="G74" s="77">
        <f t="array" ref="G74">SUM((TransferLog!$N$21:$N$1270=$D74)*(TransferLog!$F$21:$F$1270&lt;&gt;"")*(TransferLog!$J$21:$J$1270&lt;&gt;""))</f>
        <v>0</v>
      </c>
      <c r="H74" s="78" t="str">
        <f t="shared" si="0"/>
        <v>n/a</v>
      </c>
      <c r="I74" s="76"/>
      <c r="J74" s="76"/>
      <c r="K74" s="76"/>
      <c r="L74" s="76"/>
      <c r="M74" s="76"/>
      <c r="N74" s="76"/>
      <c r="O74" s="76"/>
      <c r="P74" s="76"/>
      <c r="Q74" s="76"/>
      <c r="R74" s="76"/>
      <c r="S74" s="76"/>
      <c r="T74" s="76"/>
      <c r="U74" s="76"/>
      <c r="V74" s="76"/>
      <c r="W74" s="76"/>
    </row>
    <row r="75" spans="4:23" s="97" customFormat="1" ht="15" customHeight="1">
      <c r="D75" s="97" t="s">
        <v>271</v>
      </c>
      <c r="E75" s="76"/>
      <c r="F75" s="79" t="s">
        <v>272</v>
      </c>
      <c r="G75" s="77">
        <f t="array" ref="G75">SUM((TransferLog!$N$21:$N$1270=$D75)*(TransferLog!$F$21:$F$1270&lt;&gt;"")*(TransferLog!$J$21:$J$1270&lt;&gt;""))</f>
        <v>0</v>
      </c>
      <c r="H75" s="78" t="str">
        <f t="shared" si="0"/>
        <v>n/a</v>
      </c>
      <c r="I75" s="76"/>
      <c r="J75" s="76"/>
      <c r="K75" s="76"/>
      <c r="L75" s="76"/>
      <c r="M75" s="76"/>
      <c r="N75" s="76"/>
      <c r="O75" s="76"/>
      <c r="P75" s="76"/>
      <c r="Q75" s="76"/>
      <c r="R75" s="76"/>
      <c r="S75" s="76"/>
      <c r="T75" s="76"/>
      <c r="U75" s="76"/>
      <c r="V75" s="76"/>
      <c r="W75" s="76"/>
    </row>
    <row r="76" spans="4:23" s="97" customFormat="1" ht="15" customHeight="1">
      <c r="D76" s="97" t="s">
        <v>215</v>
      </c>
      <c r="E76" s="76"/>
      <c r="F76" s="79" t="s">
        <v>215</v>
      </c>
      <c r="G76" s="77">
        <f t="array" ref="G76">SUM((TransferLog!$N$21:$N$1270=$D76)*(TransferLog!$F$21:$F$1270&lt;&gt;"")*(TransferLog!$J$21:$J$1270&lt;&gt;""))</f>
        <v>0</v>
      </c>
      <c r="H76" s="78" t="str">
        <f t="shared" si="0"/>
        <v>n/a</v>
      </c>
      <c r="I76" s="76"/>
      <c r="J76" s="76"/>
      <c r="K76" s="76"/>
      <c r="L76" s="76"/>
      <c r="M76" s="76"/>
      <c r="N76" s="76"/>
      <c r="O76" s="76"/>
      <c r="P76" s="76"/>
      <c r="Q76" s="76"/>
      <c r="R76" s="76"/>
      <c r="S76" s="76"/>
      <c r="T76" s="76"/>
      <c r="U76" s="76"/>
      <c r="V76" s="76"/>
      <c r="W76" s="76"/>
    </row>
    <row r="77" spans="4:23" s="97" customFormat="1" ht="15" customHeight="1">
      <c r="D77" s="97" t="s">
        <v>187</v>
      </c>
      <c r="E77" s="76"/>
      <c r="F77" s="79" t="s">
        <v>187</v>
      </c>
      <c r="G77" s="77">
        <f t="array" ref="G77">SUM((TransferLog!$N$21:$N$1270=$D77)*(TransferLog!$F$21:$F$1270&lt;&gt;"")*(TransferLog!$J$21:$J$1270&lt;&gt;""))</f>
        <v>0</v>
      </c>
      <c r="H77" s="78" t="str">
        <f t="shared" si="0"/>
        <v>n/a</v>
      </c>
      <c r="I77" s="76"/>
      <c r="J77" s="76"/>
      <c r="K77" s="76"/>
      <c r="L77" s="76"/>
      <c r="M77" s="76"/>
      <c r="N77" s="76"/>
      <c r="O77" s="76"/>
      <c r="P77" s="76"/>
      <c r="Q77" s="76"/>
      <c r="R77" s="76"/>
      <c r="S77" s="76"/>
      <c r="T77" s="76"/>
      <c r="U77" s="76"/>
      <c r="V77" s="76"/>
      <c r="W77" s="76"/>
    </row>
    <row r="78" spans="4:23" s="97" customFormat="1" ht="15" customHeight="1">
      <c r="D78" s="97" t="s">
        <v>273</v>
      </c>
      <c r="E78" s="76"/>
      <c r="F78" s="79" t="s">
        <v>273</v>
      </c>
      <c r="G78" s="77">
        <f t="array" ref="G78">SUM((TransferLog!$N$21:$N$1270=$D78)*(TransferLog!$F$21:$F$1270&lt;&gt;"")*(TransferLog!$J$21:$J$1270&lt;&gt;""))</f>
        <v>0</v>
      </c>
      <c r="H78" s="78" t="str">
        <f t="shared" si="0"/>
        <v>n/a</v>
      </c>
      <c r="I78" s="76"/>
      <c r="J78" s="76"/>
      <c r="K78" s="76"/>
      <c r="L78" s="76"/>
      <c r="M78" s="76"/>
      <c r="N78" s="76"/>
      <c r="O78" s="76"/>
      <c r="P78" s="76"/>
      <c r="Q78" s="76"/>
      <c r="R78" s="76"/>
      <c r="S78" s="76"/>
      <c r="T78" s="76"/>
      <c r="U78" s="76"/>
      <c r="V78" s="76"/>
      <c r="W78" s="76"/>
    </row>
    <row r="79" spans="4:23" s="97" customFormat="1" ht="15" customHeight="1">
      <c r="D79" s="97" t="s">
        <v>216</v>
      </c>
      <c r="E79" s="76"/>
      <c r="F79" s="79" t="s">
        <v>216</v>
      </c>
      <c r="G79" s="77">
        <f t="array" ref="G79">SUM((TransferLog!$N$21:$N$1270=$D79)*(TransferLog!$F$21:$F$1270&lt;&gt;"")*(TransferLog!$J$21:$J$1270&lt;&gt;""))</f>
        <v>0</v>
      </c>
      <c r="H79" s="78" t="str">
        <f t="shared" si="0"/>
        <v>n/a</v>
      </c>
      <c r="I79" s="76"/>
      <c r="J79" s="76"/>
      <c r="K79" s="76"/>
      <c r="L79" s="76"/>
      <c r="M79" s="76"/>
      <c r="N79" s="76"/>
      <c r="O79" s="76"/>
      <c r="P79" s="76"/>
      <c r="Q79" s="76"/>
      <c r="R79" s="76"/>
      <c r="S79" s="76"/>
      <c r="T79" s="76"/>
      <c r="U79" s="76"/>
      <c r="V79" s="76"/>
      <c r="W79" s="76"/>
    </row>
    <row r="80" spans="4:23" s="97" customFormat="1" ht="15" customHeight="1">
      <c r="D80" s="97" t="s">
        <v>194</v>
      </c>
      <c r="E80" s="76"/>
      <c r="F80" s="79" t="s">
        <v>194</v>
      </c>
      <c r="G80" s="77">
        <f t="array" ref="G80">SUM((TransferLog!$N$21:$N$1270=$D80)*(TransferLog!$F$21:$F$1270&lt;&gt;"")*(TransferLog!$J$21:$J$1270&lt;&gt;""))</f>
        <v>0</v>
      </c>
      <c r="H80" s="78" t="str">
        <f t="shared" si="0"/>
        <v>n/a</v>
      </c>
      <c r="I80" s="76"/>
      <c r="J80" s="76"/>
      <c r="K80" s="76"/>
      <c r="L80" s="76"/>
      <c r="M80" s="76"/>
      <c r="N80" s="76"/>
      <c r="O80" s="76"/>
      <c r="P80" s="76"/>
      <c r="Q80" s="76"/>
      <c r="R80" s="76"/>
      <c r="S80" s="76"/>
      <c r="T80" s="76"/>
      <c r="U80" s="76"/>
      <c r="V80" s="76"/>
      <c r="W80" s="76"/>
    </row>
    <row r="81" spans="1:24" s="97" customFormat="1" ht="15" customHeight="1">
      <c r="D81" s="97" t="s">
        <v>274</v>
      </c>
      <c r="E81" s="76"/>
      <c r="F81" s="79" t="s">
        <v>274</v>
      </c>
      <c r="G81" s="77">
        <f t="array" ref="G81">SUM((TransferLog!$N$21:$N$1270=$D81)*(TransferLog!$F$21:$F$1270&lt;&gt;"")*(TransferLog!$J$21:$J$1270&lt;&gt;""))</f>
        <v>0</v>
      </c>
      <c r="H81" s="78" t="str">
        <f t="shared" si="0"/>
        <v>n/a</v>
      </c>
      <c r="I81" s="76"/>
      <c r="J81" s="76"/>
      <c r="K81" s="76"/>
      <c r="L81" s="76"/>
      <c r="M81" s="76"/>
      <c r="N81" s="76"/>
      <c r="O81" s="76"/>
      <c r="P81" s="76"/>
      <c r="Q81" s="76"/>
      <c r="R81" s="76"/>
      <c r="S81" s="76"/>
      <c r="T81" s="76"/>
      <c r="U81" s="76"/>
      <c r="V81" s="76"/>
      <c r="W81" s="76"/>
    </row>
    <row r="82" spans="1:24" s="97" customFormat="1" ht="15" customHeight="1">
      <c r="D82" s="97" t="s">
        <v>275</v>
      </c>
      <c r="E82" s="76"/>
      <c r="F82" s="79" t="s">
        <v>275</v>
      </c>
      <c r="G82" s="77">
        <f t="array" ref="G82">SUM((TransferLog!$N$21:$N$1270=$D82)*(TransferLog!$F$21:$F$1270&lt;&gt;"")*(TransferLog!$J$21:$J$1270&lt;&gt;""))</f>
        <v>0</v>
      </c>
      <c r="H82" s="78" t="str">
        <f t="shared" si="0"/>
        <v>n/a</v>
      </c>
      <c r="I82" s="76"/>
      <c r="J82" s="76"/>
      <c r="K82" s="76"/>
      <c r="L82" s="76"/>
      <c r="M82" s="76"/>
      <c r="N82" s="76"/>
      <c r="O82" s="76"/>
      <c r="P82" s="76"/>
      <c r="Q82" s="76"/>
      <c r="R82" s="76"/>
      <c r="S82" s="76"/>
      <c r="T82" s="76"/>
      <c r="U82" s="76"/>
      <c r="V82" s="76"/>
      <c r="W82" s="76"/>
    </row>
    <row r="83" spans="1:24" s="97" customFormat="1" ht="15" customHeight="1">
      <c r="D83" s="97" t="s">
        <v>206</v>
      </c>
      <c r="E83" s="76"/>
      <c r="F83" s="79" t="s">
        <v>206</v>
      </c>
      <c r="G83" s="77">
        <f t="array" ref="G83">SUM((TransferLog!$N$21:$N$1270=$D83)*(TransferLog!$F$21:$F$1270&lt;&gt;"")*(TransferLog!$J$21:$J$1270&lt;&gt;""))</f>
        <v>0</v>
      </c>
      <c r="H83" s="78" t="str">
        <f t="shared" si="0"/>
        <v>n/a</v>
      </c>
      <c r="I83" s="76"/>
      <c r="J83" s="76"/>
      <c r="K83" s="76"/>
      <c r="L83" s="76"/>
      <c r="M83" s="76"/>
      <c r="N83" s="76"/>
      <c r="O83" s="76"/>
      <c r="P83" s="76"/>
      <c r="Q83" s="76"/>
      <c r="R83" s="76"/>
      <c r="S83" s="76"/>
      <c r="T83" s="76"/>
      <c r="U83" s="76"/>
      <c r="V83" s="76"/>
      <c r="W83" s="76"/>
    </row>
    <row r="84" spans="1:24" s="97" customFormat="1" ht="15" customHeight="1">
      <c r="D84" s="97" t="s">
        <v>247</v>
      </c>
      <c r="E84" s="76"/>
      <c r="F84" s="79" t="s">
        <v>247</v>
      </c>
      <c r="G84" s="77">
        <f t="array" ref="G84">SUM((TransferLog!$N$21:$N$1270="")*(TransferLog!$F$21:$F$1270&lt;&gt;"")*(TransferLog!$J$21:$J$1270&lt;&gt;""))</f>
        <v>0</v>
      </c>
      <c r="H84" s="78" t="str">
        <f t="shared" si="0"/>
        <v>n/a</v>
      </c>
      <c r="I84" s="76"/>
      <c r="J84" s="76"/>
      <c r="K84" s="76"/>
      <c r="L84" s="76"/>
      <c r="M84" s="76"/>
      <c r="N84" s="76"/>
      <c r="O84" s="76"/>
      <c r="P84" s="76"/>
      <c r="Q84" s="76"/>
      <c r="R84" s="76"/>
      <c r="S84" s="76"/>
      <c r="T84" s="76"/>
      <c r="U84" s="76"/>
      <c r="V84" s="76"/>
      <c r="W84" s="76"/>
    </row>
    <row r="85" spans="1:24" s="97" customFormat="1" ht="15" customHeight="1">
      <c r="E85" s="76"/>
      <c r="F85" s="76"/>
      <c r="G85" s="76"/>
      <c r="H85" s="76"/>
      <c r="I85" s="76"/>
      <c r="J85" s="76"/>
      <c r="K85" s="76"/>
      <c r="L85" s="76"/>
      <c r="M85" s="76"/>
      <c r="N85" s="76"/>
      <c r="O85" s="76"/>
      <c r="P85" s="76"/>
      <c r="Q85" s="76"/>
      <c r="R85" s="76"/>
      <c r="S85" s="76"/>
      <c r="T85" s="76"/>
      <c r="U85" s="76"/>
      <c r="V85" s="76"/>
      <c r="W85" s="76"/>
    </row>
    <row r="86" spans="1:24" s="97" customFormat="1" ht="15" customHeight="1">
      <c r="E86" s="76"/>
      <c r="F86" s="76"/>
      <c r="G86" s="76"/>
      <c r="H86" s="76"/>
      <c r="I86" s="76"/>
      <c r="J86" s="76"/>
      <c r="K86" s="76"/>
      <c r="L86" s="76"/>
      <c r="M86" s="76"/>
      <c r="N86" s="76"/>
      <c r="O86" s="76"/>
      <c r="P86" s="76"/>
      <c r="Q86" s="76"/>
      <c r="R86" s="76"/>
      <c r="S86" s="76"/>
      <c r="T86" s="76"/>
      <c r="U86" s="76"/>
      <c r="V86" s="76"/>
      <c r="W86" s="76"/>
    </row>
    <row r="87" spans="1:24" ht="15" customHeight="1">
      <c r="A87" s="97"/>
      <c r="B87" s="97"/>
      <c r="C87" s="97"/>
      <c r="D87" s="97"/>
      <c r="E87" s="76"/>
      <c r="F87" s="76"/>
      <c r="G87" s="76"/>
      <c r="H87" s="76"/>
      <c r="I87" s="76"/>
      <c r="J87" s="76"/>
      <c r="K87" s="76"/>
      <c r="L87" s="76"/>
      <c r="M87" s="76"/>
      <c r="N87" s="76"/>
      <c r="O87" s="76"/>
      <c r="P87" s="76"/>
      <c r="W87" s="97"/>
      <c r="X87" s="97"/>
    </row>
    <row r="88" spans="1:24" ht="15" customHeight="1">
      <c r="A88" s="97"/>
      <c r="B88" s="97"/>
      <c r="C88" s="97"/>
      <c r="D88" s="97"/>
      <c r="E88" s="76"/>
      <c r="F88" s="76"/>
      <c r="G88" s="76"/>
      <c r="H88" s="76"/>
      <c r="I88" s="76"/>
      <c r="J88" s="76"/>
      <c r="K88" s="76"/>
      <c r="L88" s="76"/>
      <c r="M88" s="76"/>
      <c r="N88" s="76"/>
      <c r="O88" s="76"/>
      <c r="P88" s="76"/>
      <c r="Q88" s="76"/>
      <c r="R88" s="76"/>
      <c r="S88" s="76"/>
      <c r="T88" s="76"/>
      <c r="U88" s="76"/>
      <c r="V88" s="76"/>
      <c r="W88" s="76"/>
      <c r="X88" s="97"/>
    </row>
    <row r="89" spans="1:24" ht="15" customHeight="1">
      <c r="A89" s="97"/>
      <c r="B89" s="97"/>
      <c r="C89" s="97"/>
      <c r="D89" s="97"/>
      <c r="E89" s="76"/>
      <c r="F89" s="76"/>
      <c r="G89" s="76"/>
      <c r="H89" s="76"/>
      <c r="I89" s="76"/>
      <c r="J89" s="76"/>
      <c r="K89" s="76"/>
      <c r="L89" s="76"/>
      <c r="M89" s="76"/>
      <c r="N89" s="76"/>
      <c r="O89" s="76"/>
      <c r="P89" s="76"/>
      <c r="Q89" s="76"/>
      <c r="R89" s="76"/>
      <c r="S89" s="76"/>
      <c r="T89" s="76"/>
      <c r="U89" s="76"/>
      <c r="V89" s="76"/>
      <c r="W89" s="76"/>
      <c r="X89" s="97"/>
    </row>
    <row r="90" spans="1:24" ht="15" customHeight="1">
      <c r="A90" s="97"/>
      <c r="B90" s="97"/>
      <c r="C90" s="97"/>
      <c r="D90" s="97"/>
      <c r="E90" s="76"/>
      <c r="F90" s="76"/>
      <c r="G90" s="76"/>
      <c r="H90" s="76"/>
      <c r="I90" s="76"/>
      <c r="J90" s="76"/>
      <c r="K90" s="76"/>
      <c r="L90" s="76"/>
      <c r="M90" s="76"/>
      <c r="N90" s="76"/>
      <c r="O90" s="76"/>
      <c r="P90" s="76"/>
      <c r="Q90" s="76"/>
      <c r="R90" s="76"/>
      <c r="S90" s="76"/>
      <c r="T90" s="76"/>
      <c r="U90" s="76"/>
      <c r="V90" s="76"/>
      <c r="W90" s="76"/>
      <c r="X90" s="97"/>
    </row>
    <row r="91" spans="1:24" ht="15" customHeight="1">
      <c r="A91" s="97"/>
      <c r="B91" s="97"/>
      <c r="C91" s="97"/>
      <c r="D91" s="97"/>
      <c r="E91" s="76"/>
      <c r="F91" s="76"/>
      <c r="G91" s="76"/>
      <c r="H91" s="76"/>
      <c r="I91" s="76"/>
      <c r="J91" s="76"/>
      <c r="K91" s="76"/>
      <c r="L91" s="76"/>
      <c r="M91" s="76"/>
      <c r="N91" s="76"/>
      <c r="O91" s="76"/>
      <c r="P91" s="76"/>
      <c r="Q91" s="76"/>
      <c r="R91" s="76"/>
      <c r="S91" s="76"/>
      <c r="T91" s="76"/>
      <c r="U91" s="76"/>
      <c r="V91" s="76"/>
      <c r="W91" s="76"/>
      <c r="X91" s="97"/>
    </row>
    <row r="92" spans="1:24" ht="15" customHeight="1">
      <c r="A92" s="97"/>
      <c r="B92" s="97"/>
      <c r="C92" s="97"/>
      <c r="D92" s="97"/>
      <c r="E92" s="76"/>
      <c r="F92" s="76"/>
      <c r="G92" s="76"/>
      <c r="H92" s="76"/>
      <c r="I92" s="76"/>
      <c r="J92" s="76"/>
      <c r="K92" s="76"/>
      <c r="L92" s="76"/>
      <c r="M92" s="76"/>
      <c r="N92" s="76"/>
      <c r="O92" s="76"/>
      <c r="P92" s="76"/>
      <c r="Q92" s="76"/>
      <c r="R92" s="76"/>
      <c r="S92" s="76"/>
      <c r="T92" s="76"/>
      <c r="U92" s="76"/>
      <c r="V92" s="76"/>
      <c r="W92" s="76"/>
      <c r="X92" s="97"/>
    </row>
    <row r="93" spans="1:24" ht="15" customHeight="1">
      <c r="A93" s="97"/>
      <c r="B93" s="97"/>
      <c r="C93" s="97"/>
      <c r="D93" s="97"/>
      <c r="E93" s="76"/>
      <c r="F93" s="76"/>
      <c r="G93" s="76"/>
      <c r="H93" s="76"/>
      <c r="I93" s="76"/>
      <c r="J93" s="76"/>
      <c r="K93" s="76"/>
      <c r="L93" s="76"/>
      <c r="M93" s="76"/>
      <c r="N93" s="76"/>
      <c r="O93" s="76"/>
      <c r="P93" s="76"/>
      <c r="Q93" s="76"/>
      <c r="R93" s="76"/>
      <c r="S93" s="76"/>
      <c r="T93" s="76"/>
      <c r="U93" s="76"/>
      <c r="V93" s="76"/>
      <c r="W93" s="76"/>
      <c r="X93" s="97"/>
    </row>
    <row r="94" spans="1:24" ht="15" customHeight="1">
      <c r="A94" s="97"/>
      <c r="B94" s="97"/>
      <c r="C94" s="97"/>
      <c r="D94" s="97"/>
      <c r="E94" s="76"/>
      <c r="F94" s="76"/>
      <c r="G94" s="76"/>
      <c r="H94" s="76"/>
      <c r="I94" s="76"/>
      <c r="J94" s="76"/>
      <c r="K94" s="76"/>
      <c r="L94" s="76"/>
      <c r="M94" s="76"/>
      <c r="N94" s="76"/>
      <c r="O94" s="76"/>
      <c r="P94" s="76"/>
      <c r="Q94" s="76"/>
      <c r="R94" s="76"/>
      <c r="S94" s="76"/>
      <c r="T94" s="76"/>
      <c r="U94" s="76"/>
      <c r="V94" s="76"/>
      <c r="W94" s="76"/>
      <c r="X94" s="97"/>
    </row>
    <row r="95" spans="1:24" ht="201.75" customHeight="1">
      <c r="A95" s="97"/>
      <c r="B95" s="97"/>
      <c r="C95" s="97"/>
      <c r="D95" s="97"/>
      <c r="E95" s="76"/>
      <c r="F95" s="76"/>
      <c r="G95" s="76"/>
      <c r="H95" s="76"/>
      <c r="I95" s="76"/>
      <c r="J95" s="76"/>
      <c r="K95" s="76"/>
      <c r="L95" s="76"/>
      <c r="M95" s="76"/>
      <c r="N95" s="76"/>
      <c r="O95" s="76"/>
      <c r="P95" s="76"/>
      <c r="Q95" s="76"/>
      <c r="R95" s="76"/>
      <c r="S95" s="76"/>
      <c r="T95" s="76"/>
      <c r="U95" s="76"/>
      <c r="V95" s="76"/>
      <c r="W95" s="76"/>
      <c r="X95" s="97"/>
    </row>
    <row r="96" spans="1:24" s="97" customFormat="1" ht="56.25" customHeight="1">
      <c r="E96" s="76"/>
      <c r="F96" s="444" t="s">
        <v>276</v>
      </c>
      <c r="G96" s="445"/>
      <c r="H96" s="445"/>
      <c r="I96" s="76"/>
      <c r="J96" s="76"/>
      <c r="K96" s="76"/>
      <c r="L96" s="76"/>
      <c r="M96" s="76"/>
      <c r="N96" s="76"/>
      <c r="O96" s="76"/>
      <c r="P96" s="76"/>
      <c r="Q96" s="76"/>
      <c r="R96" s="76"/>
      <c r="S96" s="76"/>
      <c r="T96" s="76"/>
      <c r="U96" s="76"/>
      <c r="V96" s="76"/>
      <c r="W96" s="76"/>
    </row>
    <row r="97" spans="1:24" ht="24" customHeight="1">
      <c r="A97" s="97"/>
      <c r="B97" s="97"/>
      <c r="C97" s="97"/>
      <c r="D97" s="97"/>
      <c r="E97" s="76"/>
      <c r="F97" s="446"/>
      <c r="G97" s="448" t="s">
        <v>252</v>
      </c>
      <c r="H97" s="448" t="s">
        <v>253</v>
      </c>
      <c r="I97" s="76"/>
      <c r="J97" s="76"/>
      <c r="K97" s="76"/>
      <c r="L97" s="76"/>
      <c r="M97" s="76"/>
      <c r="N97" s="76"/>
      <c r="O97" s="76"/>
      <c r="P97" s="76"/>
      <c r="Q97" s="76"/>
      <c r="R97" s="76"/>
      <c r="S97" s="76"/>
      <c r="T97" s="76"/>
      <c r="U97" s="76"/>
      <c r="V97" s="76"/>
      <c r="W97" s="76"/>
      <c r="X97" s="97"/>
    </row>
    <row r="98" spans="1:24" ht="15" customHeight="1">
      <c r="A98" s="97"/>
      <c r="B98" s="97"/>
      <c r="C98" s="97"/>
      <c r="D98" s="97"/>
      <c r="E98" s="76"/>
      <c r="F98" s="447"/>
      <c r="G98" s="449"/>
      <c r="H98" s="449"/>
      <c r="I98" s="76"/>
      <c r="J98" s="76"/>
      <c r="K98" s="76"/>
      <c r="L98" s="76"/>
      <c r="M98" s="76"/>
      <c r="N98" s="76"/>
      <c r="O98" s="76"/>
      <c r="P98" s="76"/>
      <c r="Q98" s="76"/>
      <c r="R98" s="76"/>
      <c r="S98" s="76"/>
      <c r="T98" s="76"/>
      <c r="U98" s="76"/>
      <c r="V98" s="76"/>
      <c r="W98" s="76"/>
      <c r="X98" s="97"/>
    </row>
    <row r="99" spans="1:24" ht="15" customHeight="1">
      <c r="A99" s="97"/>
      <c r="B99" s="97"/>
      <c r="C99" s="97"/>
      <c r="D99" s="97" t="s">
        <v>204</v>
      </c>
      <c r="E99" s="76"/>
      <c r="F99" s="79" t="s">
        <v>204</v>
      </c>
      <c r="G99" s="77">
        <f t="array" ref="G99">SUM((TransferLog!$O$21:$O$1270=$D99)*(TransferLog!$F$21:$F$1270&lt;&gt;"")*(TransferLog!$J$21:$J$1270&lt;&gt;""))</f>
        <v>0</v>
      </c>
      <c r="H99" s="78" t="str">
        <f>IF($D$54=0,"n/a",$G99/$D$54)</f>
        <v>n/a</v>
      </c>
      <c r="I99" s="76"/>
      <c r="J99" s="76"/>
      <c r="K99" s="76"/>
      <c r="L99" s="76"/>
      <c r="M99" s="76"/>
      <c r="N99" s="76"/>
      <c r="O99" s="76"/>
      <c r="P99" s="76"/>
      <c r="Q99" s="76"/>
      <c r="R99" s="76"/>
      <c r="S99" s="76"/>
      <c r="T99" s="76"/>
      <c r="U99" s="76"/>
      <c r="V99" s="76"/>
      <c r="W99" s="76"/>
      <c r="X99" s="97"/>
    </row>
    <row r="100" spans="1:24" ht="15" customHeight="1">
      <c r="A100" s="97"/>
      <c r="B100" s="97"/>
      <c r="C100" s="97"/>
      <c r="D100" s="97" t="s">
        <v>277</v>
      </c>
      <c r="E100" s="76"/>
      <c r="F100" s="79" t="s">
        <v>277</v>
      </c>
      <c r="G100" s="77">
        <f t="array" ref="G100">SUM((TransferLog!$O$21:$O$1270=$D100)*(TransferLog!$F$21:$F$1270&lt;&gt;"")*(TransferLog!$J$21:$J$1270&lt;&gt;""))</f>
        <v>0</v>
      </c>
      <c r="H100" s="78" t="str">
        <f t="shared" ref="H100:H122" si="1">IF($D$54=0,"n/a",$G100/$D$54)</f>
        <v>n/a</v>
      </c>
      <c r="I100" s="76"/>
      <c r="J100" s="76"/>
      <c r="K100" s="76"/>
      <c r="L100" s="76"/>
      <c r="M100" s="76"/>
      <c r="N100" s="76"/>
      <c r="O100" s="76"/>
      <c r="P100" s="76"/>
      <c r="Q100" s="76"/>
      <c r="R100" s="76"/>
      <c r="S100" s="76"/>
      <c r="T100" s="76"/>
      <c r="U100" s="76"/>
      <c r="V100" s="76"/>
      <c r="W100" s="76"/>
      <c r="X100" s="97"/>
    </row>
    <row r="101" spans="1:24" ht="15" customHeight="1">
      <c r="A101" s="97"/>
      <c r="B101" s="97"/>
      <c r="C101" s="97"/>
      <c r="D101" s="97" t="s">
        <v>278</v>
      </c>
      <c r="E101" s="76"/>
      <c r="F101" s="79" t="s">
        <v>278</v>
      </c>
      <c r="G101" s="77">
        <f t="array" ref="G101">SUM((TransferLog!$O$21:$O$1270=$D101)*(TransferLog!$F$21:$F$1270&lt;&gt;"")*(TransferLog!$J$21:$J$1270&lt;&gt;""))</f>
        <v>0</v>
      </c>
      <c r="H101" s="78" t="str">
        <f t="shared" si="1"/>
        <v>n/a</v>
      </c>
      <c r="I101" s="76"/>
      <c r="J101" s="97"/>
      <c r="K101" s="97"/>
      <c r="L101" s="97"/>
      <c r="M101" s="97"/>
      <c r="N101" s="76"/>
      <c r="O101" s="76"/>
      <c r="P101" s="76"/>
      <c r="Q101" s="76"/>
      <c r="R101" s="76"/>
      <c r="S101" s="76"/>
      <c r="T101" s="76"/>
      <c r="U101" s="76"/>
      <c r="V101" s="76"/>
      <c r="W101" s="76"/>
      <c r="X101" s="97"/>
    </row>
    <row r="102" spans="1:24" ht="15" customHeight="1">
      <c r="A102" s="97"/>
      <c r="B102" s="97"/>
      <c r="C102" s="97"/>
      <c r="D102" s="97" t="s">
        <v>279</v>
      </c>
      <c r="E102" s="76"/>
      <c r="F102" s="79" t="s">
        <v>279</v>
      </c>
      <c r="G102" s="77">
        <f t="array" ref="G102">SUM((TransferLog!$O$21:$O$1270=$D102)*(TransferLog!$F$21:$F$1270&lt;&gt;"")*(TransferLog!$J$21:$J$1270&lt;&gt;""))</f>
        <v>0</v>
      </c>
      <c r="H102" s="78" t="str">
        <f t="shared" si="1"/>
        <v>n/a</v>
      </c>
      <c r="I102" s="76"/>
      <c r="J102" s="97"/>
      <c r="K102" s="97"/>
      <c r="L102" s="97"/>
      <c r="M102" s="97"/>
      <c r="N102" s="76"/>
      <c r="O102" s="76"/>
      <c r="P102" s="76"/>
      <c r="Q102" s="76"/>
      <c r="R102" s="76"/>
      <c r="S102" s="76"/>
      <c r="T102" s="76"/>
      <c r="U102" s="76"/>
      <c r="V102" s="76"/>
      <c r="W102" s="76"/>
      <c r="X102" s="97"/>
    </row>
    <row r="103" spans="1:24" ht="15" customHeight="1">
      <c r="A103" s="97"/>
      <c r="B103" s="97"/>
      <c r="C103" s="97"/>
      <c r="D103" s="97" t="s">
        <v>280</v>
      </c>
      <c r="E103" s="76"/>
      <c r="F103" s="79" t="s">
        <v>280</v>
      </c>
      <c r="G103" s="77">
        <f t="array" ref="G103">SUM((TransferLog!$O$21:$O$1270=$D103)*(TransferLog!$F$21:$F$1270&lt;&gt;"")*(TransferLog!$J$21:$J$1270&lt;&gt;""))</f>
        <v>0</v>
      </c>
      <c r="H103" s="78" t="str">
        <f t="shared" si="1"/>
        <v>n/a</v>
      </c>
      <c r="I103" s="76"/>
      <c r="J103" s="97"/>
      <c r="K103" s="97"/>
      <c r="L103" s="97"/>
      <c r="M103" s="97"/>
      <c r="N103" s="76"/>
      <c r="O103" s="76"/>
      <c r="P103" s="76"/>
      <c r="Q103" s="76"/>
      <c r="R103" s="76"/>
      <c r="S103" s="76"/>
      <c r="T103" s="76"/>
      <c r="U103" s="76"/>
      <c r="V103" s="76"/>
      <c r="W103" s="76"/>
      <c r="X103" s="97"/>
    </row>
    <row r="104" spans="1:24" ht="15" customHeight="1">
      <c r="A104" s="97"/>
      <c r="B104" s="97"/>
      <c r="C104" s="97"/>
      <c r="D104" s="97" t="s">
        <v>188</v>
      </c>
      <c r="E104" s="76"/>
      <c r="F104" s="79" t="s">
        <v>188</v>
      </c>
      <c r="G104" s="77">
        <f t="array" ref="G104">SUM((TransferLog!$O$21:$O$1270=$D104)*(TransferLog!$F$21:$F$1270&lt;&gt;"")*(TransferLog!$J$21:$J$1270&lt;&gt;""))</f>
        <v>0</v>
      </c>
      <c r="H104" s="78" t="str">
        <f t="shared" si="1"/>
        <v>n/a</v>
      </c>
      <c r="I104" s="76"/>
      <c r="J104" s="76"/>
      <c r="K104" s="76"/>
      <c r="L104" s="76"/>
      <c r="M104" s="76"/>
      <c r="N104" s="76"/>
      <c r="O104" s="76"/>
      <c r="P104" s="76"/>
      <c r="Q104" s="76"/>
      <c r="R104" s="76"/>
      <c r="S104" s="76"/>
      <c r="T104" s="76"/>
      <c r="U104" s="76"/>
      <c r="V104" s="76"/>
      <c r="W104" s="76"/>
      <c r="X104" s="97"/>
    </row>
    <row r="105" spans="1:24" ht="15" customHeight="1">
      <c r="A105" s="97"/>
      <c r="B105" s="97"/>
      <c r="C105" s="97"/>
      <c r="D105" s="97" t="s">
        <v>213</v>
      </c>
      <c r="E105" s="76"/>
      <c r="F105" s="79" t="s">
        <v>213</v>
      </c>
      <c r="G105" s="77">
        <f t="array" ref="G105">SUM((TransferLog!$O$21:$O$1270=$D105)*(TransferLog!$F$21:$F$1270&lt;&gt;"")*(TransferLog!$J$21:$J$1270&lt;&gt;""))</f>
        <v>0</v>
      </c>
      <c r="H105" s="78" t="str">
        <f t="shared" si="1"/>
        <v>n/a</v>
      </c>
      <c r="I105" s="76"/>
      <c r="J105" s="76"/>
      <c r="K105" s="76"/>
      <c r="L105" s="76"/>
      <c r="M105" s="76"/>
      <c r="N105" s="76"/>
      <c r="O105" s="76"/>
      <c r="P105" s="76"/>
      <c r="Q105" s="76"/>
      <c r="R105" s="76"/>
      <c r="S105" s="76"/>
      <c r="T105" s="76"/>
      <c r="U105" s="76"/>
      <c r="V105" s="76"/>
      <c r="W105" s="76"/>
      <c r="X105" s="97"/>
    </row>
    <row r="106" spans="1:24" ht="15" customHeight="1">
      <c r="A106" s="97"/>
      <c r="B106" s="97"/>
      <c r="C106" s="97"/>
      <c r="D106" s="97" t="s">
        <v>281</v>
      </c>
      <c r="E106" s="76"/>
      <c r="F106" s="79" t="s">
        <v>281</v>
      </c>
      <c r="G106" s="77">
        <f t="array" ref="G106">SUM((TransferLog!$O$21:$O$1270=$D106)*(TransferLog!$F$21:$F$1270&lt;&gt;"")*(TransferLog!$J$21:$J$1270&lt;&gt;""))</f>
        <v>0</v>
      </c>
      <c r="H106" s="78" t="str">
        <f t="shared" si="1"/>
        <v>n/a</v>
      </c>
      <c r="I106" s="76"/>
      <c r="J106" s="76"/>
      <c r="K106" s="76"/>
      <c r="L106" s="76"/>
      <c r="M106" s="76"/>
      <c r="N106" s="76"/>
      <c r="O106" s="76"/>
      <c r="P106" s="76"/>
      <c r="Q106" s="76"/>
      <c r="R106" s="76"/>
      <c r="S106" s="76"/>
      <c r="T106" s="76"/>
      <c r="U106" s="76"/>
      <c r="V106" s="76"/>
      <c r="W106" s="76"/>
      <c r="X106" s="97"/>
    </row>
    <row r="107" spans="1:24" ht="15" customHeight="1">
      <c r="A107" s="97"/>
      <c r="B107" s="97"/>
      <c r="C107" s="97"/>
      <c r="D107" s="97" t="s">
        <v>282</v>
      </c>
      <c r="E107" s="76"/>
      <c r="F107" s="79" t="s">
        <v>282</v>
      </c>
      <c r="G107" s="77">
        <f t="array" ref="G107">SUM((TransferLog!$O$21:$O$1270=$D107)*(TransferLog!$F$21:$F$1270&lt;&gt;"")*(TransferLog!$J$21:$J$1270&lt;&gt;""))</f>
        <v>0</v>
      </c>
      <c r="H107" s="78" t="str">
        <f t="shared" si="1"/>
        <v>n/a</v>
      </c>
      <c r="I107" s="76"/>
      <c r="J107" s="76"/>
      <c r="K107" s="76"/>
      <c r="L107" s="76"/>
      <c r="M107" s="76"/>
      <c r="N107" s="76"/>
      <c r="O107" s="76"/>
      <c r="P107" s="76"/>
      <c r="Q107" s="76"/>
      <c r="R107" s="76"/>
      <c r="S107" s="76"/>
      <c r="T107" s="76"/>
      <c r="U107" s="76"/>
      <c r="V107" s="76"/>
      <c r="W107" s="76"/>
      <c r="X107" s="97"/>
    </row>
    <row r="108" spans="1:24" ht="15" customHeight="1">
      <c r="A108" s="97"/>
      <c r="B108" s="97"/>
      <c r="C108" s="97"/>
      <c r="D108" s="97" t="s">
        <v>283</v>
      </c>
      <c r="E108" s="76"/>
      <c r="F108" s="79" t="s">
        <v>283</v>
      </c>
      <c r="G108" s="77">
        <f t="array" ref="G108">SUM((TransferLog!$O$21:$O$1270=$D108)*(TransferLog!$F$21:$F$1270&lt;&gt;"")*(TransferLog!$J$21:$J$1270&lt;&gt;""))</f>
        <v>0</v>
      </c>
      <c r="H108" s="78" t="str">
        <f t="shared" si="1"/>
        <v>n/a</v>
      </c>
      <c r="I108" s="76"/>
      <c r="J108" s="76"/>
      <c r="K108" s="76"/>
      <c r="L108" s="76"/>
      <c r="M108" s="76"/>
      <c r="N108" s="76"/>
      <c r="O108" s="76"/>
      <c r="P108" s="76"/>
      <c r="Q108" s="76"/>
      <c r="R108" s="76"/>
      <c r="S108" s="76"/>
      <c r="T108" s="76"/>
      <c r="U108" s="76"/>
      <c r="V108" s="76"/>
      <c r="W108" s="76"/>
      <c r="X108" s="97"/>
    </row>
    <row r="109" spans="1:24" ht="15" customHeight="1">
      <c r="A109" s="97"/>
      <c r="B109" s="97"/>
      <c r="C109" s="97"/>
      <c r="D109" s="97" t="s">
        <v>284</v>
      </c>
      <c r="E109" s="76"/>
      <c r="F109" s="79" t="s">
        <v>284</v>
      </c>
      <c r="G109" s="77">
        <f t="array" ref="G109">SUM((TransferLog!$O$21:$O$1270=$D109)*(TransferLog!$F$21:$F$1270&lt;&gt;"")*(TransferLog!$J$21:$J$1270&lt;&gt;""))</f>
        <v>0</v>
      </c>
      <c r="H109" s="78" t="str">
        <f t="shared" si="1"/>
        <v>n/a</v>
      </c>
      <c r="I109" s="76"/>
      <c r="J109" s="76"/>
      <c r="K109" s="76"/>
      <c r="L109" s="76"/>
      <c r="M109" s="76"/>
      <c r="N109" s="76"/>
      <c r="O109" s="76"/>
      <c r="P109" s="76"/>
      <c r="Q109" s="76"/>
      <c r="R109" s="76"/>
      <c r="S109" s="76"/>
      <c r="T109" s="76"/>
      <c r="U109" s="76"/>
      <c r="V109" s="76"/>
      <c r="W109" s="76"/>
      <c r="X109" s="97"/>
    </row>
    <row r="110" spans="1:24" ht="15" customHeight="1">
      <c r="A110" s="97"/>
      <c r="B110" s="97"/>
      <c r="C110" s="97"/>
      <c r="D110" s="97" t="s">
        <v>285</v>
      </c>
      <c r="E110" s="76"/>
      <c r="F110" s="79" t="s">
        <v>285</v>
      </c>
      <c r="G110" s="77">
        <f t="array" ref="G110">SUM((TransferLog!$O$21:$O$1270=$D110)*(TransferLog!$F$21:$F$1270&lt;&gt;"")*(TransferLog!$J$21:$J$1270&lt;&gt;""))</f>
        <v>0</v>
      </c>
      <c r="H110" s="78" t="str">
        <f t="shared" si="1"/>
        <v>n/a</v>
      </c>
      <c r="I110" s="76"/>
      <c r="J110" s="76"/>
      <c r="K110" s="76"/>
      <c r="L110" s="76"/>
      <c r="M110" s="76"/>
      <c r="N110" s="76"/>
      <c r="O110" s="76"/>
      <c r="P110" s="76"/>
      <c r="Q110" s="76"/>
      <c r="R110" s="76"/>
      <c r="S110" s="76"/>
      <c r="T110" s="76"/>
      <c r="U110" s="76"/>
      <c r="V110" s="76"/>
      <c r="W110" s="76"/>
      <c r="X110" s="97"/>
    </row>
    <row r="111" spans="1:24" ht="15" customHeight="1">
      <c r="A111" s="97"/>
      <c r="B111" s="97"/>
      <c r="C111" s="97"/>
      <c r="D111" s="97" t="s">
        <v>286</v>
      </c>
      <c r="E111" s="76"/>
      <c r="F111" s="79" t="s">
        <v>287</v>
      </c>
      <c r="G111" s="77">
        <f t="array" ref="G111">SUM((TransferLog!$O$21:$O$1270=$D111)*(TransferLog!$F$21:$F$1270&lt;&gt;"")*(TransferLog!$J$21:$J$1270&lt;&gt;""))</f>
        <v>0</v>
      </c>
      <c r="H111" s="78" t="str">
        <f t="shared" si="1"/>
        <v>n/a</v>
      </c>
      <c r="I111" s="76"/>
      <c r="J111" s="76"/>
      <c r="K111" s="76"/>
      <c r="L111" s="76"/>
      <c r="M111" s="76"/>
      <c r="N111" s="76"/>
      <c r="O111" s="76"/>
      <c r="P111" s="76"/>
      <c r="Q111" s="76"/>
      <c r="R111" s="76"/>
      <c r="S111" s="76"/>
      <c r="T111" s="76"/>
      <c r="U111" s="76"/>
      <c r="V111" s="76"/>
      <c r="W111" s="76"/>
      <c r="X111" s="97"/>
    </row>
    <row r="112" spans="1:24" ht="15" customHeight="1">
      <c r="A112" s="97"/>
      <c r="B112" s="97"/>
      <c r="C112" s="97"/>
      <c r="D112" s="97" t="s">
        <v>288</v>
      </c>
      <c r="E112" s="76"/>
      <c r="F112" s="79" t="s">
        <v>288</v>
      </c>
      <c r="G112" s="77">
        <f t="array" ref="G112">SUM((TransferLog!$O$21:$O$1270=$D112)*(TransferLog!$F$21:$F$1270&lt;&gt;"")*(TransferLog!$J$21:$J$1270&lt;&gt;""))</f>
        <v>0</v>
      </c>
      <c r="H112" s="78" t="str">
        <f t="shared" si="1"/>
        <v>n/a</v>
      </c>
      <c r="I112" s="76"/>
      <c r="J112" s="76"/>
      <c r="K112" s="76"/>
      <c r="L112" s="76"/>
      <c r="M112" s="76"/>
      <c r="N112" s="76"/>
      <c r="O112" s="76"/>
      <c r="P112" s="76"/>
      <c r="Q112" s="76"/>
      <c r="R112" s="76"/>
      <c r="S112" s="76"/>
      <c r="T112" s="76"/>
      <c r="U112" s="76"/>
      <c r="V112" s="76"/>
      <c r="W112" s="76"/>
      <c r="X112" s="97"/>
    </row>
    <row r="113" spans="1:24" ht="15" customHeight="1">
      <c r="A113" s="97"/>
      <c r="B113" s="97"/>
      <c r="C113" s="97"/>
      <c r="D113" s="97" t="s">
        <v>289</v>
      </c>
      <c r="E113" s="76"/>
      <c r="F113" s="79" t="s">
        <v>289</v>
      </c>
      <c r="G113" s="77">
        <f t="array" ref="G113">SUM((TransferLog!$O$21:$O$1270=$D113)*(TransferLog!$F$21:$F$1270&lt;&gt;"")*(TransferLog!$J$21:$J$1270&lt;&gt;""))</f>
        <v>0</v>
      </c>
      <c r="H113" s="78" t="str">
        <f t="shared" si="1"/>
        <v>n/a</v>
      </c>
      <c r="I113" s="76"/>
      <c r="J113" s="76"/>
      <c r="K113" s="76"/>
      <c r="L113" s="76"/>
      <c r="M113" s="76"/>
      <c r="N113" s="76"/>
      <c r="O113" s="76"/>
      <c r="P113" s="76"/>
      <c r="Q113" s="76"/>
      <c r="R113" s="76"/>
      <c r="S113" s="76"/>
      <c r="T113" s="76"/>
      <c r="U113" s="76"/>
      <c r="V113" s="76"/>
      <c r="W113" s="76"/>
      <c r="X113" s="97"/>
    </row>
    <row r="114" spans="1:24" s="97" customFormat="1" ht="15" customHeight="1">
      <c r="D114" s="97" t="s">
        <v>199</v>
      </c>
      <c r="E114" s="76"/>
      <c r="F114" s="79" t="s">
        <v>199</v>
      </c>
      <c r="G114" s="77">
        <f t="array" ref="G114">SUM((TransferLog!$O$21:$O$1270=$D114)*(TransferLog!$F$21:$F$1270&lt;&gt;"")*(TransferLog!$J$21:$J$1270&lt;&gt;""))</f>
        <v>0</v>
      </c>
      <c r="H114" s="78" t="str">
        <f t="shared" si="1"/>
        <v>n/a</v>
      </c>
      <c r="I114" s="76"/>
      <c r="J114" s="76"/>
      <c r="K114" s="76"/>
      <c r="L114" s="76"/>
      <c r="M114" s="76"/>
      <c r="N114" s="76"/>
      <c r="O114" s="76"/>
      <c r="P114" s="76"/>
      <c r="Q114" s="76"/>
      <c r="R114" s="76"/>
      <c r="S114" s="76"/>
      <c r="T114" s="76"/>
      <c r="U114" s="76"/>
      <c r="V114" s="76"/>
      <c r="W114" s="76"/>
    </row>
    <row r="115" spans="1:24" s="97" customFormat="1" ht="15" customHeight="1">
      <c r="D115" s="97" t="s">
        <v>200</v>
      </c>
      <c r="E115" s="76"/>
      <c r="F115" s="79" t="s">
        <v>200</v>
      </c>
      <c r="G115" s="77">
        <f t="array" ref="G115">SUM((TransferLog!$O$21:$O$1270=$D115)*(TransferLog!$F$21:$F$1270&lt;&gt;"")*(TransferLog!$J$21:$J$1270&lt;&gt;""))</f>
        <v>0</v>
      </c>
      <c r="H115" s="78" t="str">
        <f t="shared" si="1"/>
        <v>n/a</v>
      </c>
      <c r="I115" s="76"/>
      <c r="J115" s="76"/>
      <c r="K115" s="76"/>
      <c r="L115" s="76"/>
      <c r="M115" s="76"/>
      <c r="N115" s="76"/>
      <c r="O115" s="76"/>
      <c r="P115" s="76"/>
      <c r="Q115" s="76"/>
      <c r="R115" s="76"/>
      <c r="S115" s="76"/>
      <c r="T115" s="76"/>
      <c r="U115" s="76"/>
      <c r="V115" s="76"/>
      <c r="W115" s="76"/>
    </row>
    <row r="116" spans="1:24" s="97" customFormat="1" ht="15" customHeight="1">
      <c r="D116" s="97" t="s">
        <v>290</v>
      </c>
      <c r="E116" s="76"/>
      <c r="F116" s="79" t="s">
        <v>290</v>
      </c>
      <c r="G116" s="77">
        <f t="array" ref="G116">SUM((TransferLog!$O$21:$O$1270=$D116)*(TransferLog!$F$21:$F$1270&lt;&gt;"")*(TransferLog!$J$21:$J$1270&lt;&gt;""))</f>
        <v>0</v>
      </c>
      <c r="H116" s="78" t="str">
        <f t="shared" si="1"/>
        <v>n/a</v>
      </c>
      <c r="I116" s="76"/>
      <c r="J116" s="76"/>
      <c r="K116" s="76"/>
      <c r="L116" s="76"/>
      <c r="M116" s="76"/>
      <c r="N116" s="76"/>
      <c r="O116" s="76"/>
      <c r="P116" s="76"/>
      <c r="Q116" s="76"/>
      <c r="R116" s="76"/>
      <c r="S116" s="76"/>
      <c r="T116" s="76"/>
      <c r="U116" s="76"/>
      <c r="V116" s="76"/>
      <c r="W116" s="76"/>
    </row>
    <row r="117" spans="1:24" s="97" customFormat="1" ht="15" customHeight="1">
      <c r="D117" s="97" t="s">
        <v>291</v>
      </c>
      <c r="E117" s="76"/>
      <c r="F117" s="79" t="s">
        <v>291</v>
      </c>
      <c r="G117" s="77">
        <f t="array" ref="G117">SUM((TransferLog!$O$21:$O$1270=$D117)*(TransferLog!$F$21:$F$1270&lt;&gt;"")*(TransferLog!$J$21:$J$1270&lt;&gt;""))</f>
        <v>0</v>
      </c>
      <c r="H117" s="78" t="str">
        <f t="shared" si="1"/>
        <v>n/a</v>
      </c>
      <c r="I117" s="76"/>
      <c r="J117" s="76"/>
      <c r="K117" s="76"/>
      <c r="L117" s="76"/>
      <c r="M117" s="76"/>
      <c r="N117" s="76"/>
      <c r="O117" s="76"/>
      <c r="P117" s="76"/>
      <c r="Q117" s="76"/>
      <c r="R117" s="76"/>
      <c r="S117" s="76"/>
      <c r="T117" s="76"/>
      <c r="U117" s="76"/>
      <c r="V117" s="76"/>
      <c r="W117" s="76"/>
    </row>
    <row r="118" spans="1:24" s="97" customFormat="1" ht="15" customHeight="1">
      <c r="D118" s="97" t="s">
        <v>195</v>
      </c>
      <c r="E118" s="76"/>
      <c r="F118" s="79" t="s">
        <v>195</v>
      </c>
      <c r="G118" s="77">
        <f t="array" ref="G118">SUM((TransferLog!$O$21:$O$1270=$D118)*(TransferLog!$F$21:$F$1270&lt;&gt;"")*(TransferLog!$J$21:$J$1270&lt;&gt;""))</f>
        <v>0</v>
      </c>
      <c r="H118" s="78" t="str">
        <f t="shared" si="1"/>
        <v>n/a</v>
      </c>
      <c r="I118" s="76"/>
      <c r="J118" s="76"/>
      <c r="K118" s="76"/>
      <c r="L118" s="76"/>
      <c r="M118" s="76"/>
      <c r="N118" s="76"/>
      <c r="O118" s="76"/>
      <c r="P118" s="76"/>
      <c r="Q118" s="76"/>
      <c r="R118" s="76"/>
      <c r="S118" s="76"/>
      <c r="T118" s="76"/>
      <c r="U118" s="76"/>
      <c r="V118" s="76"/>
      <c r="W118" s="76"/>
    </row>
    <row r="119" spans="1:24" s="97" customFormat="1" ht="15" customHeight="1">
      <c r="D119" s="97" t="s">
        <v>292</v>
      </c>
      <c r="E119" s="76"/>
      <c r="F119" s="79" t="s">
        <v>293</v>
      </c>
      <c r="G119" s="77">
        <f t="array" ref="G119">SUM((TransferLog!$O$21:$O$1270=$D119)*(TransferLog!$F$21:$F$1270&lt;&gt;"")*(TransferLog!$J$21:$J$1270&lt;&gt;""))</f>
        <v>0</v>
      </c>
      <c r="H119" s="78" t="str">
        <f t="shared" si="1"/>
        <v>n/a</v>
      </c>
      <c r="I119" s="76"/>
      <c r="J119" s="76"/>
      <c r="K119" s="76"/>
      <c r="L119" s="76"/>
      <c r="M119" s="76"/>
      <c r="N119" s="76"/>
      <c r="O119" s="76"/>
      <c r="P119" s="76"/>
      <c r="Q119" s="76"/>
      <c r="R119" s="76"/>
      <c r="S119" s="76"/>
      <c r="T119" s="76"/>
      <c r="U119" s="76"/>
      <c r="V119" s="76"/>
      <c r="W119" s="76"/>
    </row>
    <row r="120" spans="1:24" ht="15" customHeight="1">
      <c r="A120" s="97"/>
      <c r="B120" s="97"/>
      <c r="C120" s="97"/>
      <c r="D120" s="97" t="s">
        <v>207</v>
      </c>
      <c r="E120" s="76"/>
      <c r="F120" s="79" t="s">
        <v>207</v>
      </c>
      <c r="G120" s="77">
        <f t="array" ref="G120">SUM((TransferLog!$O$21:$O$1270=$D120)*(TransferLog!$F$21:$F$1270&lt;&gt;"")*(TransferLog!$J$21:$J$1270&lt;&gt;""))</f>
        <v>0</v>
      </c>
      <c r="H120" s="78" t="str">
        <f t="shared" si="1"/>
        <v>n/a</v>
      </c>
      <c r="I120" s="76"/>
      <c r="J120" s="76"/>
      <c r="K120" s="76"/>
      <c r="L120" s="76"/>
      <c r="M120" s="76"/>
      <c r="N120" s="76"/>
      <c r="O120" s="76"/>
      <c r="P120" s="76"/>
      <c r="Q120" s="76"/>
      <c r="R120" s="76"/>
      <c r="S120" s="76"/>
      <c r="T120" s="76"/>
      <c r="U120" s="76"/>
      <c r="V120" s="76"/>
      <c r="W120" s="76"/>
      <c r="X120" s="97"/>
    </row>
    <row r="121" spans="1:24" ht="15" customHeight="1">
      <c r="A121" s="97"/>
      <c r="B121" s="97"/>
      <c r="C121" s="97"/>
      <c r="D121" s="97" t="s">
        <v>203</v>
      </c>
      <c r="E121" s="76"/>
      <c r="F121" s="79" t="s">
        <v>203</v>
      </c>
      <c r="G121" s="77">
        <f t="array" ref="G121">SUM((TransferLog!$O$21:$O$1270=$D121)*(TransferLog!$F$21:$F$1270&lt;&gt;"")*(TransferLog!$J$21:$J$1270&lt;&gt;""))</f>
        <v>0</v>
      </c>
      <c r="H121" s="78" t="str">
        <f t="shared" si="1"/>
        <v>n/a</v>
      </c>
      <c r="I121" s="76"/>
      <c r="J121" s="76"/>
      <c r="K121" s="76"/>
      <c r="L121" s="76"/>
      <c r="M121" s="76"/>
      <c r="N121" s="76"/>
      <c r="O121" s="76"/>
      <c r="P121" s="76"/>
      <c r="Q121" s="76"/>
      <c r="R121" s="76"/>
      <c r="S121" s="76"/>
      <c r="T121" s="76"/>
      <c r="U121" s="76"/>
      <c r="V121" s="76"/>
      <c r="W121" s="76"/>
      <c r="X121" s="97"/>
    </row>
    <row r="122" spans="1:24" ht="15" customHeight="1">
      <c r="A122" s="97"/>
      <c r="B122" s="97"/>
      <c r="C122" s="97"/>
      <c r="D122" s="97"/>
      <c r="E122" s="76"/>
      <c r="F122" s="79" t="s">
        <v>247</v>
      </c>
      <c r="G122" s="77">
        <f t="array" ref="G122">SUM((TransferLog!$O$21:$O$1270="")*(TransferLog!$F$21:$F$1270&lt;&gt;"")*(TransferLog!$J$21:$J$1270&lt;&gt;""))</f>
        <v>0</v>
      </c>
      <c r="H122" s="78" t="str">
        <f t="shared" si="1"/>
        <v>n/a</v>
      </c>
      <c r="I122" s="76"/>
      <c r="J122" s="76"/>
      <c r="K122" s="76"/>
      <c r="L122" s="76"/>
      <c r="M122" s="76"/>
      <c r="N122" s="76"/>
      <c r="O122" s="76"/>
      <c r="P122" s="76"/>
      <c r="Q122" s="76"/>
      <c r="R122" s="76"/>
      <c r="S122" s="76"/>
      <c r="T122" s="76"/>
      <c r="U122" s="76"/>
      <c r="V122" s="76"/>
      <c r="W122" s="76"/>
      <c r="X122" s="97"/>
    </row>
    <row r="123" spans="1:24" ht="15" customHeight="1">
      <c r="A123" s="97"/>
      <c r="B123" s="97"/>
      <c r="C123" s="97"/>
      <c r="D123" s="97"/>
      <c r="E123" s="76"/>
      <c r="F123" s="76"/>
      <c r="G123" s="76"/>
      <c r="H123" s="76"/>
      <c r="I123" s="76"/>
      <c r="J123" s="76"/>
      <c r="K123" s="76"/>
      <c r="L123" s="76"/>
      <c r="M123" s="76"/>
      <c r="N123" s="76"/>
      <c r="O123" s="76"/>
      <c r="P123" s="76"/>
      <c r="Q123" s="76"/>
      <c r="R123" s="76"/>
      <c r="S123" s="76"/>
      <c r="T123" s="76"/>
      <c r="U123" s="76"/>
      <c r="V123" s="76"/>
      <c r="W123" s="76"/>
      <c r="X123" s="97"/>
    </row>
    <row r="124" spans="1:24" ht="15" customHeight="1">
      <c r="A124" s="97"/>
      <c r="B124" s="97"/>
      <c r="C124" s="97"/>
      <c r="D124" s="97"/>
      <c r="E124" s="76"/>
      <c r="F124" s="249" t="s">
        <v>105</v>
      </c>
      <c r="G124" s="76"/>
      <c r="H124" s="76"/>
      <c r="I124" s="76"/>
      <c r="J124" s="76"/>
      <c r="K124" s="76"/>
      <c r="L124" s="76"/>
      <c r="M124" s="76"/>
      <c r="N124" s="76"/>
      <c r="O124" s="76"/>
      <c r="P124" s="76"/>
      <c r="Q124" s="76"/>
      <c r="R124" s="76"/>
      <c r="S124" s="76"/>
      <c r="T124" s="76"/>
      <c r="U124" s="76"/>
      <c r="V124" s="76"/>
      <c r="W124" s="76"/>
      <c r="X124" s="97"/>
    </row>
    <row r="125" spans="1:24" s="97" customFormat="1" ht="15" customHeight="1">
      <c r="E125" s="76"/>
      <c r="F125" s="76"/>
      <c r="G125" s="76"/>
      <c r="H125" s="76"/>
      <c r="I125" s="76"/>
      <c r="J125" s="76"/>
      <c r="K125" s="76"/>
      <c r="L125" s="76"/>
      <c r="M125" s="76"/>
      <c r="N125" s="76"/>
      <c r="O125" s="76"/>
      <c r="P125" s="76"/>
      <c r="Q125" s="76"/>
      <c r="R125" s="76"/>
      <c r="S125" s="76"/>
      <c r="T125" s="76"/>
      <c r="U125" s="76"/>
      <c r="V125" s="76"/>
      <c r="W125" s="76"/>
    </row>
    <row r="126" spans="1:24" ht="15" customHeight="1">
      <c r="A126" s="97"/>
      <c r="B126" s="97"/>
      <c r="C126" s="97"/>
      <c r="D126" s="97"/>
      <c r="E126" s="76"/>
      <c r="F126" s="97"/>
      <c r="G126" s="97"/>
      <c r="H126" s="97"/>
      <c r="I126" s="76"/>
      <c r="J126" s="76"/>
      <c r="K126" s="76"/>
      <c r="L126" s="76"/>
      <c r="M126" s="76"/>
      <c r="N126" s="76"/>
      <c r="O126" s="76"/>
      <c r="P126" s="76"/>
      <c r="Q126" s="76"/>
      <c r="R126" s="76"/>
      <c r="S126" s="76"/>
      <c r="T126" s="76"/>
      <c r="U126" s="76"/>
      <c r="V126" s="76"/>
      <c r="W126" s="76"/>
      <c r="X126" s="97"/>
    </row>
    <row r="127" spans="1:24" hidden="1">
      <c r="A127" s="97"/>
      <c r="B127" s="97"/>
      <c r="C127" s="97"/>
      <c r="D127" s="97"/>
      <c r="E127" s="97"/>
      <c r="F127" s="97"/>
      <c r="G127" s="97"/>
      <c r="H127" s="97"/>
      <c r="I127" s="97"/>
      <c r="J127" s="97"/>
      <c r="K127" s="97"/>
      <c r="L127" s="97"/>
      <c r="M127" s="97"/>
      <c r="N127" s="97"/>
      <c r="O127" s="97"/>
      <c r="W127" s="97"/>
      <c r="X127" s="97"/>
    </row>
    <row r="128" spans="1:24" hidden="1">
      <c r="A128" s="97"/>
      <c r="B128" s="97"/>
      <c r="C128" s="97"/>
      <c r="D128" s="97"/>
      <c r="E128" s="97"/>
      <c r="F128" s="97"/>
      <c r="G128" s="97"/>
      <c r="H128" s="97"/>
      <c r="I128" s="97"/>
      <c r="J128" s="97"/>
      <c r="K128" s="97"/>
      <c r="L128" s="97"/>
      <c r="M128" s="97"/>
      <c r="N128" s="97"/>
      <c r="O128" s="97"/>
      <c r="W128" s="97"/>
      <c r="X128" s="97"/>
    </row>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row r="205"/>
    <row r="206"/>
  </sheetData>
  <sheetProtection password="CAFC" sheet="1" scenarios="1"/>
  <mergeCells count="33">
    <mergeCell ref="F2:P2"/>
    <mergeCell ref="F7:P7"/>
    <mergeCell ref="F29:P29"/>
    <mergeCell ref="L16:L17"/>
    <mergeCell ref="F16:F17"/>
    <mergeCell ref="G16:G17"/>
    <mergeCell ref="F15:H15"/>
    <mergeCell ref="O16:O17"/>
    <mergeCell ref="N15:P15"/>
    <mergeCell ref="J15:L15"/>
    <mergeCell ref="J16:J17"/>
    <mergeCell ref="K16:K17"/>
    <mergeCell ref="H16:H17"/>
    <mergeCell ref="N36:N37"/>
    <mergeCell ref="O36:O37"/>
    <mergeCell ref="P36:P37"/>
    <mergeCell ref="L36:L37"/>
    <mergeCell ref="N35:P35"/>
    <mergeCell ref="F54:H54"/>
    <mergeCell ref="H36:H37"/>
    <mergeCell ref="J35:L35"/>
    <mergeCell ref="J36:J37"/>
    <mergeCell ref="K36:K37"/>
    <mergeCell ref="F36:F37"/>
    <mergeCell ref="G36:G37"/>
    <mergeCell ref="F35:H35"/>
    <mergeCell ref="F96:H96"/>
    <mergeCell ref="F55:F56"/>
    <mergeCell ref="G55:G56"/>
    <mergeCell ref="H55:H56"/>
    <mergeCell ref="F97:F98"/>
    <mergeCell ref="G97:G98"/>
    <mergeCell ref="H97:H98"/>
  </mergeCells>
  <pageMargins left="0.7" right="0.7" top="0.75" bottom="0.75" header="0.3" footer="0.3"/>
  <pageSetup scale="76" orientation="portrait"/>
  <rowBreaks count="3" manualBreakCount="3">
    <brk id="28" min="4" max="16" man="1"/>
    <brk id="43" min="4" max="16" man="1"/>
    <brk id="86" min="4" max="16" man="1"/>
  </rowBreaks>
  <colBreaks count="4" manualBreakCount="4">
    <brk id="9" min="31" max="42" man="1"/>
    <brk id="9" min="8" max="24" man="1"/>
    <brk id="13" min="31" max="42" man="1"/>
    <brk id="13" min="8" max="24" man="1"/>
  </colBreaks>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tabColor rgb="FF0069B7"/>
  </sheetPr>
  <dimension ref="A1:AD126"/>
  <sheetViews>
    <sheetView showGridLines="0" showRowColHeaders="0" zoomScale="80" zoomScaleNormal="80" zoomScaleSheetLayoutView="90" zoomScalePageLayoutView="80" workbookViewId="0">
      <selection activeCell="J31" sqref="J31"/>
    </sheetView>
  </sheetViews>
  <sheetFormatPr baseColWidth="10" defaultColWidth="0" defaultRowHeight="15" customHeight="1" zeroHeight="1" x14ac:dyDescent="0"/>
  <cols>
    <col min="1" max="1" width="2.5" customWidth="1"/>
    <col min="2" max="2" width="29" hidden="1" customWidth="1"/>
    <col min="3" max="3" width="33.5" customWidth="1"/>
    <col min="4" max="4" width="4.5" customWidth="1"/>
    <col min="5" max="6" width="29" hidden="1" customWidth="1"/>
    <col min="7" max="7" width="2.6640625" customWidth="1"/>
    <col min="8" max="8" width="1.83203125" customWidth="1"/>
    <col min="9" max="9" width="36" customWidth="1"/>
    <col min="10" max="10" width="11.6640625" customWidth="1"/>
    <col min="11" max="11" width="10.5" customWidth="1"/>
    <col min="12" max="12" width="11" customWidth="1"/>
    <col min="13" max="13" width="9.1640625" customWidth="1"/>
    <col min="14" max="14" width="10.33203125" customWidth="1"/>
    <col min="15" max="16" width="9.1640625" customWidth="1"/>
    <col min="17" max="17" width="9.83203125" customWidth="1"/>
    <col min="18" max="18" width="10.33203125" customWidth="1"/>
    <col min="19" max="19" width="9.1640625" customWidth="1"/>
    <col min="20" max="20" width="9.83203125" customWidth="1"/>
    <col min="21" max="21" width="11.5" customWidth="1"/>
    <col min="22" max="25" width="2.33203125" customWidth="1"/>
    <col min="26" max="26" width="5" customWidth="1"/>
    <col min="27" max="27" width="8" customWidth="1"/>
    <col min="28" max="28" width="21" hidden="1" customWidth="1"/>
    <col min="29" max="29" width="19.5" hidden="1" customWidth="1"/>
    <col min="30" max="30" width="23.33203125" hidden="1" customWidth="1"/>
  </cols>
  <sheetData>
    <row r="1" spans="1:26" ht="6" customHeight="1">
      <c r="A1" s="97"/>
      <c r="B1" s="97"/>
      <c r="C1" s="97"/>
      <c r="D1" s="97"/>
      <c r="E1" s="97"/>
      <c r="F1" s="97"/>
      <c r="G1" s="97"/>
      <c r="H1" s="97"/>
      <c r="I1" s="97"/>
      <c r="J1" s="97"/>
      <c r="K1" s="97"/>
      <c r="L1" s="97"/>
      <c r="M1" s="97"/>
      <c r="N1" s="97"/>
      <c r="O1" s="97"/>
      <c r="P1" s="97"/>
      <c r="Q1" s="97"/>
      <c r="R1" s="97"/>
      <c r="S1" s="97"/>
      <c r="T1" s="97"/>
      <c r="U1" s="97"/>
      <c r="V1" s="97"/>
      <c r="W1" s="97"/>
      <c r="X1" s="97"/>
      <c r="Y1" s="97"/>
      <c r="Z1" s="97"/>
    </row>
    <row r="2" spans="1:26" ht="46.5" customHeight="1" thickBot="1">
      <c r="A2" s="97"/>
      <c r="B2" s="97"/>
      <c r="C2" s="455" t="s">
        <v>294</v>
      </c>
      <c r="D2" s="97"/>
      <c r="E2" s="97"/>
      <c r="F2" s="97"/>
      <c r="G2" s="162"/>
      <c r="H2" s="162"/>
      <c r="I2" s="162"/>
      <c r="J2" s="163"/>
      <c r="K2" s="456" t="str">
        <f>IF(AND(C12="All Sources", C14="All Plans"), "All Sources and Plans", IF(C12&lt;&gt;"All Sources",C12, C14))</f>
        <v>All Sources and Plans</v>
      </c>
      <c r="L2" s="456"/>
      <c r="M2" s="456"/>
      <c r="N2" s="456"/>
      <c r="O2" s="456"/>
      <c r="P2" s="456"/>
      <c r="Q2" s="456"/>
      <c r="R2" s="456"/>
      <c r="S2" s="162"/>
      <c r="T2" s="162"/>
      <c r="U2" s="162"/>
      <c r="V2" s="162"/>
      <c r="W2" s="162"/>
      <c r="X2" s="97"/>
      <c r="Y2" s="97"/>
      <c r="Z2" s="97"/>
    </row>
    <row r="3" spans="1:26" ht="4.5" customHeight="1" thickTop="1">
      <c r="A3" s="97"/>
      <c r="B3" s="97"/>
      <c r="C3" s="455"/>
      <c r="D3" s="97"/>
      <c r="E3" s="97"/>
      <c r="F3" s="97"/>
      <c r="G3" s="126"/>
      <c r="H3" s="126"/>
      <c r="I3" s="165"/>
      <c r="J3" s="165"/>
      <c r="K3" s="165"/>
      <c r="L3" s="165"/>
      <c r="M3" s="165"/>
      <c r="N3" s="165"/>
      <c r="O3" s="165"/>
      <c r="P3" s="165"/>
      <c r="Q3" s="165"/>
      <c r="R3" s="165"/>
      <c r="S3" s="165"/>
      <c r="T3" s="165"/>
      <c r="U3" s="165"/>
      <c r="V3" s="165"/>
      <c r="W3" s="165"/>
      <c r="X3" s="97"/>
      <c r="Y3" s="97"/>
      <c r="Z3" s="97"/>
    </row>
    <row r="4" spans="1:26" ht="14">
      <c r="A4" s="97"/>
      <c r="B4" s="97"/>
      <c r="C4" s="455"/>
      <c r="D4" s="97"/>
      <c r="E4" s="97"/>
      <c r="F4" s="97"/>
      <c r="G4" s="97"/>
      <c r="H4" s="97"/>
      <c r="I4" s="97"/>
      <c r="J4" s="97"/>
      <c r="K4" s="97"/>
      <c r="L4" s="97"/>
      <c r="M4" s="97"/>
      <c r="N4" s="97"/>
      <c r="O4" s="97"/>
      <c r="P4" s="97"/>
      <c r="Q4" s="97"/>
      <c r="R4" s="97"/>
      <c r="S4" s="97"/>
      <c r="T4" s="97"/>
      <c r="U4" s="97"/>
      <c r="V4" s="97"/>
      <c r="W4" s="97"/>
      <c r="X4" s="97"/>
      <c r="Y4" s="97"/>
      <c r="Z4" s="97"/>
    </row>
    <row r="5" spans="1:26" ht="14">
      <c r="A5" s="97"/>
      <c r="B5" s="97"/>
      <c r="C5" s="455"/>
      <c r="D5" s="97"/>
      <c r="E5" s="97"/>
      <c r="F5" s="97"/>
      <c r="G5" s="97"/>
      <c r="H5" s="97"/>
      <c r="I5" s="97"/>
      <c r="J5" s="97"/>
      <c r="K5" s="97"/>
      <c r="L5" s="97"/>
      <c r="M5" s="97"/>
      <c r="N5" s="97"/>
      <c r="O5" s="97"/>
      <c r="P5" s="97"/>
      <c r="Q5" s="97"/>
      <c r="R5" s="97"/>
      <c r="S5" s="97"/>
      <c r="T5" s="97"/>
      <c r="U5" s="97"/>
      <c r="V5" s="97"/>
      <c r="W5" s="97"/>
      <c r="X5" s="97"/>
      <c r="Y5" s="97"/>
      <c r="Z5" s="97"/>
    </row>
    <row r="6" spans="1:26" ht="15" customHeight="1">
      <c r="A6" s="97"/>
      <c r="B6" s="97"/>
      <c r="C6" s="97"/>
      <c r="D6" s="97"/>
      <c r="E6" s="97"/>
      <c r="F6" s="97"/>
      <c r="G6" s="442"/>
      <c r="H6" s="442"/>
      <c r="I6" s="442"/>
      <c r="J6" s="442"/>
      <c r="K6" s="442"/>
      <c r="L6" s="442"/>
      <c r="M6" s="442"/>
      <c r="N6" s="442"/>
      <c r="O6" s="442"/>
      <c r="P6" s="442"/>
      <c r="Q6" s="442"/>
      <c r="R6" s="442"/>
      <c r="S6" s="442"/>
      <c r="T6" s="362"/>
      <c r="U6" s="362"/>
      <c r="V6" s="362"/>
      <c r="W6" s="362"/>
      <c r="X6" s="97"/>
      <c r="Y6" s="97"/>
      <c r="Z6" s="97"/>
    </row>
    <row r="7" spans="1:26" ht="23.25" hidden="1" customHeight="1">
      <c r="A7" s="97"/>
      <c r="B7" s="97"/>
      <c r="C7" s="97"/>
      <c r="D7" s="97"/>
      <c r="E7" s="97"/>
      <c r="F7" s="97"/>
      <c r="G7" s="442"/>
      <c r="H7" s="442"/>
      <c r="I7" s="442"/>
      <c r="J7" s="442"/>
      <c r="K7" s="442"/>
      <c r="L7" s="442"/>
      <c r="M7" s="442"/>
      <c r="N7" s="442"/>
      <c r="O7" s="442"/>
      <c r="P7" s="442"/>
      <c r="Q7" s="442"/>
      <c r="R7" s="442"/>
      <c r="S7" s="442"/>
      <c r="T7" s="362"/>
      <c r="U7" s="362"/>
      <c r="V7" s="362"/>
      <c r="W7" s="362"/>
      <c r="X7" s="97"/>
      <c r="Y7" s="97"/>
      <c r="Z7" s="97"/>
    </row>
    <row r="8" spans="1:26" ht="23" hidden="1">
      <c r="A8" s="97"/>
      <c r="B8" s="97"/>
      <c r="C8" s="97"/>
      <c r="D8" s="97"/>
      <c r="E8" s="97"/>
      <c r="F8" s="97"/>
      <c r="G8" s="65"/>
      <c r="H8" s="65"/>
      <c r="I8" s="170" t="s">
        <v>218</v>
      </c>
      <c r="J8" s="170" t="s">
        <v>219</v>
      </c>
      <c r="K8" s="170" t="s">
        <v>220</v>
      </c>
      <c r="L8" s="170" t="s">
        <v>221</v>
      </c>
      <c r="M8" s="170" t="s">
        <v>222</v>
      </c>
      <c r="N8" s="170" t="s">
        <v>223</v>
      </c>
      <c r="O8" s="170" t="s">
        <v>224</v>
      </c>
      <c r="P8" s="170" t="s">
        <v>225</v>
      </c>
      <c r="Q8" s="170" t="s">
        <v>226</v>
      </c>
      <c r="R8" s="170" t="s">
        <v>227</v>
      </c>
      <c r="S8" s="170" t="s">
        <v>228</v>
      </c>
      <c r="T8" s="170" t="s">
        <v>229</v>
      </c>
      <c r="U8" s="170" t="s">
        <v>230</v>
      </c>
      <c r="V8" s="362"/>
      <c r="W8" s="362"/>
      <c r="X8" s="97"/>
      <c r="Y8" s="97"/>
      <c r="Z8" s="97"/>
    </row>
    <row r="9" spans="1:26" ht="23" hidden="1">
      <c r="A9" s="97"/>
      <c r="B9" s="97"/>
      <c r="C9" s="97"/>
      <c r="D9" s="97"/>
      <c r="E9" s="97"/>
      <c r="F9" s="97"/>
      <c r="G9" s="65"/>
      <c r="H9" s="65"/>
      <c r="I9" s="65"/>
      <c r="J9" s="65"/>
      <c r="K9" s="65"/>
      <c r="L9" s="65"/>
      <c r="M9" s="65"/>
      <c r="N9" s="65"/>
      <c r="O9" s="65"/>
      <c r="P9" s="65"/>
      <c r="Q9" s="65"/>
      <c r="R9" s="65"/>
      <c r="S9" s="65"/>
      <c r="T9" s="65"/>
      <c r="U9" s="65"/>
      <c r="V9" s="362"/>
      <c r="W9" s="362"/>
      <c r="X9" s="97"/>
      <c r="Y9" s="97"/>
      <c r="Z9" s="97"/>
    </row>
    <row r="10" spans="1:26" ht="23.25" hidden="1" customHeight="1">
      <c r="A10" s="97"/>
      <c r="B10" s="97"/>
      <c r="C10" s="97"/>
      <c r="D10" s="97"/>
      <c r="E10" s="97"/>
      <c r="F10" s="97"/>
      <c r="G10" s="442"/>
      <c r="H10" s="442"/>
      <c r="I10" s="442"/>
      <c r="J10" s="442"/>
      <c r="K10" s="442"/>
      <c r="L10" s="442"/>
      <c r="M10" s="442"/>
      <c r="N10" s="442"/>
      <c r="O10" s="442"/>
      <c r="P10" s="442"/>
      <c r="Q10" s="442"/>
      <c r="R10" s="442"/>
      <c r="S10" s="442"/>
      <c r="T10" s="362"/>
      <c r="U10" s="362"/>
      <c r="V10" s="362"/>
      <c r="W10" s="362"/>
      <c r="X10" s="97"/>
      <c r="Y10" s="97"/>
      <c r="Z10" s="97"/>
    </row>
    <row r="11" spans="1:26" ht="69" customHeight="1" thickBot="1">
      <c r="A11" s="97"/>
      <c r="B11" s="97"/>
      <c r="C11" s="172" t="s">
        <v>295</v>
      </c>
      <c r="D11" s="97"/>
      <c r="E11" s="97"/>
      <c r="F11" s="97"/>
      <c r="G11" s="442"/>
      <c r="H11" s="442"/>
      <c r="I11" s="442"/>
      <c r="J11" s="442"/>
      <c r="K11" s="442"/>
      <c r="L11" s="442"/>
      <c r="M11" s="442"/>
      <c r="N11" s="442"/>
      <c r="O11" s="442"/>
      <c r="P11" s="442"/>
      <c r="Q11" s="442"/>
      <c r="R11" s="442"/>
      <c r="S11" s="442"/>
      <c r="T11" s="362"/>
      <c r="U11" s="362"/>
      <c r="V11" s="362"/>
      <c r="W11" s="362"/>
      <c r="X11" s="97"/>
      <c r="Y11" s="97"/>
      <c r="Z11" s="97"/>
    </row>
    <row r="12" spans="1:26" ht="30" customHeight="1" thickTop="1" thickBot="1">
      <c r="A12" s="97"/>
      <c r="B12" s="97"/>
      <c r="C12" s="179" t="s">
        <v>296</v>
      </c>
      <c r="D12" s="97"/>
      <c r="E12" s="97"/>
      <c r="F12" s="97"/>
      <c r="G12" s="442"/>
      <c r="H12" s="442"/>
      <c r="I12" s="442"/>
      <c r="J12" s="442"/>
      <c r="K12" s="442"/>
      <c r="L12" s="442"/>
      <c r="M12" s="442"/>
      <c r="N12" s="442"/>
      <c r="O12" s="442"/>
      <c r="P12" s="442"/>
      <c r="Q12" s="442"/>
      <c r="R12" s="442"/>
      <c r="S12" s="442"/>
      <c r="T12" s="362"/>
      <c r="U12" s="362"/>
      <c r="V12" s="362"/>
      <c r="W12" s="362"/>
      <c r="X12" s="97"/>
      <c r="Y12" s="97"/>
      <c r="Z12" s="97"/>
    </row>
    <row r="13" spans="1:26" ht="25" thickTop="1" thickBot="1">
      <c r="A13" s="97"/>
      <c r="B13" s="97"/>
      <c r="C13" s="173" t="s">
        <v>297</v>
      </c>
      <c r="D13" s="97"/>
      <c r="E13" s="97"/>
      <c r="F13" s="97"/>
      <c r="G13" s="442"/>
      <c r="H13" s="442"/>
      <c r="I13" s="442"/>
      <c r="J13" s="442"/>
      <c r="K13" s="442"/>
      <c r="L13" s="442"/>
      <c r="M13" s="442"/>
      <c r="N13" s="442"/>
      <c r="O13" s="442"/>
      <c r="P13" s="442"/>
      <c r="Q13" s="442"/>
      <c r="R13" s="442"/>
      <c r="S13" s="442"/>
      <c r="T13" s="362"/>
      <c r="U13" s="362"/>
      <c r="V13" s="362"/>
      <c r="W13" s="362"/>
      <c r="X13" s="97"/>
      <c r="Y13" s="97"/>
      <c r="Z13" s="97"/>
    </row>
    <row r="14" spans="1:26" ht="30.75" customHeight="1" thickTop="1" thickBot="1">
      <c r="A14" s="97"/>
      <c r="B14" s="97"/>
      <c r="C14" s="179" t="s">
        <v>298</v>
      </c>
      <c r="D14" s="97"/>
      <c r="E14" s="97"/>
      <c r="F14" s="97"/>
      <c r="G14" s="442"/>
      <c r="H14" s="442"/>
      <c r="I14" s="442"/>
      <c r="J14" s="442"/>
      <c r="K14" s="442"/>
      <c r="L14" s="442"/>
      <c r="M14" s="442"/>
      <c r="N14" s="442"/>
      <c r="O14" s="442"/>
      <c r="P14" s="442"/>
      <c r="Q14" s="442"/>
      <c r="R14" s="442"/>
      <c r="S14" s="442"/>
      <c r="T14" s="362"/>
      <c r="U14" s="362"/>
      <c r="V14" s="362"/>
      <c r="W14" s="362"/>
      <c r="X14" s="97"/>
      <c r="Y14" s="97"/>
      <c r="Z14" s="97"/>
    </row>
    <row r="15" spans="1:26" ht="24" thickTop="1">
      <c r="A15" s="97"/>
      <c r="B15" s="97"/>
      <c r="C15" s="97"/>
      <c r="D15" s="97"/>
      <c r="E15" s="97"/>
      <c r="F15" s="97"/>
      <c r="G15" s="442"/>
      <c r="H15" s="442"/>
      <c r="I15" s="442"/>
      <c r="J15" s="442"/>
      <c r="K15" s="442"/>
      <c r="L15" s="442"/>
      <c r="M15" s="442"/>
      <c r="N15" s="442"/>
      <c r="O15" s="442"/>
      <c r="P15" s="442"/>
      <c r="Q15" s="442"/>
      <c r="R15" s="442"/>
      <c r="S15" s="442"/>
      <c r="T15" s="362"/>
      <c r="U15" s="362"/>
      <c r="V15" s="362"/>
      <c r="W15" s="362"/>
      <c r="X15" s="97"/>
      <c r="Y15" s="97"/>
      <c r="Z15" s="97"/>
    </row>
    <row r="16" spans="1:26" ht="23">
      <c r="A16" s="97"/>
      <c r="B16" s="97"/>
      <c r="C16" s="97"/>
      <c r="D16" s="97"/>
      <c r="E16" s="97"/>
      <c r="F16" s="97"/>
      <c r="G16" s="442"/>
      <c r="H16" s="442"/>
      <c r="I16" s="442"/>
      <c r="J16" s="442"/>
      <c r="K16" s="442"/>
      <c r="L16" s="442"/>
      <c r="M16" s="442"/>
      <c r="N16" s="442"/>
      <c r="O16" s="442"/>
      <c r="P16" s="442"/>
      <c r="Q16" s="442"/>
      <c r="R16" s="442"/>
      <c r="S16" s="442"/>
      <c r="T16" s="362"/>
      <c r="U16" s="362"/>
      <c r="V16" s="362"/>
      <c r="W16" s="362"/>
      <c r="X16" s="97"/>
      <c r="Y16" s="97"/>
      <c r="Z16" s="97"/>
    </row>
    <row r="17" spans="1:26" ht="23">
      <c r="A17" s="97"/>
      <c r="B17" s="97"/>
      <c r="C17" s="97"/>
      <c r="D17" s="97"/>
      <c r="E17" s="97"/>
      <c r="F17" s="97"/>
      <c r="G17" s="442"/>
      <c r="H17" s="442"/>
      <c r="I17" s="442"/>
      <c r="J17" s="442"/>
      <c r="K17" s="442"/>
      <c r="L17" s="442"/>
      <c r="M17" s="442"/>
      <c r="N17" s="442"/>
      <c r="O17" s="442"/>
      <c r="P17" s="442"/>
      <c r="Q17" s="442"/>
      <c r="R17" s="442"/>
      <c r="S17" s="442"/>
      <c r="T17" s="362"/>
      <c r="U17" s="362"/>
      <c r="V17" s="362"/>
      <c r="W17" s="362"/>
      <c r="X17" s="97"/>
      <c r="Y17" s="97"/>
      <c r="Z17" s="97"/>
    </row>
    <row r="18" spans="1:26" ht="23">
      <c r="A18" s="97"/>
      <c r="B18" s="97"/>
      <c r="C18" s="97"/>
      <c r="D18" s="97"/>
      <c r="E18" s="97"/>
      <c r="F18" s="97"/>
      <c r="G18" s="442"/>
      <c r="H18" s="442"/>
      <c r="I18" s="442"/>
      <c r="J18" s="442"/>
      <c r="K18" s="442"/>
      <c r="L18" s="442"/>
      <c r="M18" s="442"/>
      <c r="N18" s="442"/>
      <c r="O18" s="442"/>
      <c r="P18" s="442"/>
      <c r="Q18" s="442"/>
      <c r="R18" s="442"/>
      <c r="S18" s="442"/>
      <c r="T18" s="362"/>
      <c r="U18" s="362"/>
      <c r="V18" s="362"/>
      <c r="W18" s="362"/>
      <c r="X18" s="97"/>
      <c r="Y18" s="97"/>
      <c r="Z18" s="97"/>
    </row>
    <row r="19" spans="1:26" ht="23">
      <c r="A19" s="97"/>
      <c r="B19" s="97"/>
      <c r="C19" s="97"/>
      <c r="D19" s="97"/>
      <c r="E19" s="97"/>
      <c r="F19" s="97"/>
      <c r="G19" s="442"/>
      <c r="H19" s="442"/>
      <c r="I19" s="442"/>
      <c r="J19" s="442"/>
      <c r="K19" s="442"/>
      <c r="L19" s="442"/>
      <c r="M19" s="442"/>
      <c r="N19" s="442"/>
      <c r="O19" s="442"/>
      <c r="P19" s="442"/>
      <c r="Q19" s="442"/>
      <c r="R19" s="442"/>
      <c r="S19" s="442"/>
      <c r="T19" s="362"/>
      <c r="U19" s="362"/>
      <c r="V19" s="362"/>
      <c r="W19" s="362"/>
      <c r="X19" s="97"/>
      <c r="Y19" s="97"/>
      <c r="Z19" s="97"/>
    </row>
    <row r="20" spans="1:26" ht="23">
      <c r="A20" s="97"/>
      <c r="B20" s="97"/>
      <c r="C20" s="97"/>
      <c r="D20" s="97"/>
      <c r="E20" s="97"/>
      <c r="F20" s="97"/>
      <c r="G20" s="442"/>
      <c r="H20" s="442"/>
      <c r="I20" s="442"/>
      <c r="J20" s="442"/>
      <c r="K20" s="442"/>
      <c r="L20" s="442"/>
      <c r="M20" s="442"/>
      <c r="N20" s="442"/>
      <c r="O20" s="442"/>
      <c r="P20" s="442"/>
      <c r="Q20" s="442"/>
      <c r="R20" s="442"/>
      <c r="S20" s="442"/>
      <c r="T20" s="362"/>
      <c r="U20" s="362"/>
      <c r="V20" s="362"/>
      <c r="W20" s="362"/>
      <c r="X20" s="97"/>
      <c r="Y20" s="97"/>
      <c r="Z20" s="97"/>
    </row>
    <row r="21" spans="1:26" ht="23">
      <c r="A21" s="97"/>
      <c r="B21" s="97"/>
      <c r="C21" s="97"/>
      <c r="D21" s="97"/>
      <c r="E21" s="97"/>
      <c r="F21" s="97"/>
      <c r="G21" s="442"/>
      <c r="H21" s="442"/>
      <c r="I21" s="442"/>
      <c r="J21" s="442"/>
      <c r="K21" s="442"/>
      <c r="L21" s="442"/>
      <c r="M21" s="442"/>
      <c r="N21" s="442"/>
      <c r="O21" s="442"/>
      <c r="P21" s="442"/>
      <c r="Q21" s="442"/>
      <c r="R21" s="442"/>
      <c r="S21" s="442"/>
      <c r="T21" s="362"/>
      <c r="U21" s="362"/>
      <c r="V21" s="362"/>
      <c r="W21" s="362"/>
      <c r="X21" s="97"/>
      <c r="Y21" s="97"/>
      <c r="Z21" s="97"/>
    </row>
    <row r="22" spans="1:26" ht="23">
      <c r="A22" s="97"/>
      <c r="B22" s="97"/>
      <c r="C22" s="97"/>
      <c r="D22" s="97"/>
      <c r="E22" s="97"/>
      <c r="F22" s="97"/>
      <c r="G22" s="442"/>
      <c r="H22" s="442"/>
      <c r="I22" s="442"/>
      <c r="J22" s="442"/>
      <c r="K22" s="442"/>
      <c r="L22" s="442"/>
      <c r="M22" s="442"/>
      <c r="N22" s="442"/>
      <c r="O22" s="442"/>
      <c r="P22" s="442"/>
      <c r="Q22" s="442"/>
      <c r="R22" s="442"/>
      <c r="S22" s="442"/>
      <c r="T22" s="362"/>
      <c r="U22" s="362"/>
      <c r="V22" s="362"/>
      <c r="W22" s="362"/>
      <c r="X22" s="97"/>
      <c r="Y22" s="97"/>
      <c r="Z22" s="97"/>
    </row>
    <row r="23" spans="1:26" ht="23">
      <c r="A23" s="97"/>
      <c r="B23" s="97"/>
      <c r="C23" s="97"/>
      <c r="D23" s="97"/>
      <c r="E23" s="97"/>
      <c r="F23" s="97"/>
      <c r="G23" s="442"/>
      <c r="H23" s="442"/>
      <c r="I23" s="442"/>
      <c r="J23" s="442"/>
      <c r="K23" s="442"/>
      <c r="L23" s="442"/>
      <c r="M23" s="442"/>
      <c r="N23" s="442"/>
      <c r="O23" s="442"/>
      <c r="P23" s="442"/>
      <c r="Q23" s="442"/>
      <c r="R23" s="442"/>
      <c r="S23" s="442"/>
      <c r="T23" s="362"/>
      <c r="U23" s="362"/>
      <c r="V23" s="362"/>
      <c r="W23" s="362"/>
      <c r="X23" s="97"/>
      <c r="Y23" s="97"/>
      <c r="Z23" s="97"/>
    </row>
    <row r="24" spans="1:26" ht="23">
      <c r="A24" s="97"/>
      <c r="B24" s="97"/>
      <c r="C24" s="97"/>
      <c r="D24" s="97"/>
      <c r="E24" s="97"/>
      <c r="F24" s="97"/>
      <c r="G24" s="442"/>
      <c r="H24" s="442"/>
      <c r="I24" s="442"/>
      <c r="J24" s="442"/>
      <c r="K24" s="442"/>
      <c r="L24" s="442"/>
      <c r="M24" s="442"/>
      <c r="N24" s="442"/>
      <c r="O24" s="442"/>
      <c r="P24" s="442"/>
      <c r="Q24" s="442"/>
      <c r="R24" s="442"/>
      <c r="S24" s="442"/>
      <c r="T24" s="362"/>
      <c r="U24" s="362"/>
      <c r="V24" s="362"/>
      <c r="W24" s="362"/>
      <c r="X24" s="97"/>
      <c r="Y24" s="97"/>
      <c r="Z24" s="97"/>
    </row>
    <row r="25" spans="1:26" ht="23">
      <c r="A25" s="97"/>
      <c r="B25" s="97"/>
      <c r="C25" s="97"/>
      <c r="D25" s="97"/>
      <c r="E25" s="97"/>
      <c r="F25" s="97"/>
      <c r="G25" s="442"/>
      <c r="H25" s="442"/>
      <c r="I25" s="442"/>
      <c r="J25" s="442"/>
      <c r="K25" s="442"/>
      <c r="L25" s="442"/>
      <c r="M25" s="442"/>
      <c r="N25" s="442"/>
      <c r="O25" s="442"/>
      <c r="P25" s="442"/>
      <c r="Q25" s="442"/>
      <c r="R25" s="442"/>
      <c r="S25" s="442"/>
      <c r="T25" s="362"/>
      <c r="U25" s="362"/>
      <c r="V25" s="362"/>
      <c r="W25" s="362"/>
      <c r="X25" s="97"/>
      <c r="Y25" s="97"/>
      <c r="Z25" s="97"/>
    </row>
    <row r="26" spans="1:26" ht="23">
      <c r="A26" s="97"/>
      <c r="B26" s="97"/>
      <c r="C26" s="97"/>
      <c r="D26" s="97"/>
      <c r="E26" s="97"/>
      <c r="F26" s="97"/>
      <c r="G26" s="65"/>
      <c r="H26" s="65"/>
      <c r="I26" s="65"/>
      <c r="J26" s="65"/>
      <c r="K26" s="65"/>
      <c r="L26" s="65"/>
      <c r="M26" s="65"/>
      <c r="N26" s="65"/>
      <c r="O26" s="65"/>
      <c r="P26" s="65"/>
      <c r="Q26" s="65"/>
      <c r="R26" s="65"/>
      <c r="S26" s="65"/>
      <c r="T26" s="65"/>
      <c r="U26" s="65"/>
      <c r="V26" s="65"/>
      <c r="W26" s="65"/>
      <c r="X26" s="97"/>
      <c r="Y26" s="97"/>
      <c r="Z26" s="97"/>
    </row>
    <row r="27" spans="1:26" ht="23" hidden="1">
      <c r="A27" s="97"/>
      <c r="B27" s="97"/>
      <c r="C27" s="97"/>
      <c r="D27" s="97"/>
      <c r="E27" s="97"/>
      <c r="F27" s="97"/>
      <c r="G27" s="65"/>
      <c r="H27" s="65"/>
      <c r="I27" s="65"/>
      <c r="J27" s="65"/>
      <c r="K27" s="65"/>
      <c r="L27" s="65"/>
      <c r="M27" s="65"/>
      <c r="N27" s="65"/>
      <c r="O27" s="65"/>
      <c r="P27" s="65"/>
      <c r="Q27" s="65"/>
      <c r="R27" s="65"/>
      <c r="S27" s="65"/>
      <c r="T27" s="65"/>
      <c r="U27" s="65"/>
      <c r="V27" s="362"/>
      <c r="W27" s="362"/>
      <c r="X27" s="97"/>
      <c r="Y27" s="97"/>
      <c r="Z27" s="97"/>
    </row>
    <row r="28" spans="1:26" ht="23" hidden="1">
      <c r="A28" s="97"/>
      <c r="B28" s="97"/>
      <c r="C28" s="97"/>
      <c r="D28" s="97"/>
      <c r="E28" s="97"/>
      <c r="F28" s="97"/>
      <c r="G28" s="65"/>
      <c r="H28" s="65"/>
      <c r="I28" s="65"/>
      <c r="J28" s="65"/>
      <c r="K28" s="65"/>
      <c r="L28" s="65"/>
      <c r="M28" s="65"/>
      <c r="N28" s="65"/>
      <c r="O28" s="65"/>
      <c r="P28" s="65"/>
      <c r="Q28" s="65"/>
      <c r="R28" s="65"/>
      <c r="S28" s="65"/>
      <c r="T28" s="65"/>
      <c r="U28" s="65"/>
      <c r="V28" s="362"/>
      <c r="W28" s="362"/>
      <c r="X28" s="97"/>
      <c r="Y28" s="97"/>
      <c r="Z28" s="97"/>
    </row>
    <row r="29" spans="1:26" ht="24" customHeight="1" thickBot="1">
      <c r="A29" s="97"/>
      <c r="B29" s="97"/>
      <c r="C29" s="97"/>
      <c r="D29" s="97"/>
      <c r="E29" s="97"/>
      <c r="F29" s="97"/>
      <c r="G29" s="65"/>
      <c r="H29" s="65"/>
      <c r="I29" s="123"/>
      <c r="J29" s="443" t="s">
        <v>231</v>
      </c>
      <c r="K29" s="443"/>
      <c r="L29" s="443"/>
      <c r="M29" s="443"/>
      <c r="N29" s="443"/>
      <c r="O29" s="443"/>
      <c r="P29" s="443"/>
      <c r="Q29" s="443"/>
      <c r="R29" s="443"/>
      <c r="S29" s="443"/>
      <c r="T29" s="443"/>
      <c r="U29" s="443"/>
      <c r="V29" s="362"/>
      <c r="W29" s="362"/>
      <c r="X29" s="97"/>
      <c r="Y29" s="97"/>
      <c r="Z29" s="97"/>
    </row>
    <row r="30" spans="1:26" ht="43" thickBot="1">
      <c r="A30" s="97"/>
      <c r="B30" s="97"/>
      <c r="C30" s="97"/>
      <c r="D30" s="97"/>
      <c r="E30" s="97"/>
      <c r="F30" s="97"/>
      <c r="G30" s="65"/>
      <c r="H30" s="65"/>
      <c r="I30" s="152" t="s">
        <v>232</v>
      </c>
      <c r="J30" s="124">
        <v>42736</v>
      </c>
      <c r="K30" s="124">
        <v>42767</v>
      </c>
      <c r="L30" s="124">
        <v>42795</v>
      </c>
      <c r="M30" s="124">
        <v>42826</v>
      </c>
      <c r="N30" s="124">
        <v>42856</v>
      </c>
      <c r="O30" s="124">
        <v>42887</v>
      </c>
      <c r="P30" s="124">
        <v>42917</v>
      </c>
      <c r="Q30" s="124">
        <v>42948</v>
      </c>
      <c r="R30" s="124">
        <v>42979</v>
      </c>
      <c r="S30" s="124">
        <v>43009</v>
      </c>
      <c r="T30" s="124">
        <v>43040</v>
      </c>
      <c r="U30" s="124">
        <v>43070</v>
      </c>
      <c r="V30" s="362"/>
      <c r="W30" s="362"/>
      <c r="X30" s="97"/>
      <c r="Y30" s="97"/>
      <c r="Z30" s="97"/>
    </row>
    <row r="31" spans="1:26" ht="42" customHeight="1">
      <c r="A31" s="97"/>
      <c r="B31" s="97"/>
      <c r="C31" s="97"/>
      <c r="D31" s="97"/>
      <c r="E31" s="97"/>
      <c r="F31" s="97"/>
      <c r="G31" s="65"/>
      <c r="H31" s="65"/>
      <c r="I31" s="66" t="s">
        <v>299</v>
      </c>
      <c r="J31" s="69" t="e">
        <f t="shared" ref="J31:U31" si="0">IF(J$45=0,NA(),J$42/J$45)</f>
        <v>#N/A</v>
      </c>
      <c r="K31" s="69" t="e">
        <f t="shared" si="0"/>
        <v>#N/A</v>
      </c>
      <c r="L31" s="69" t="e">
        <f t="shared" si="0"/>
        <v>#N/A</v>
      </c>
      <c r="M31" s="69" t="e">
        <f t="shared" si="0"/>
        <v>#N/A</v>
      </c>
      <c r="N31" s="69" t="e">
        <f t="shared" si="0"/>
        <v>#N/A</v>
      </c>
      <c r="O31" s="69" t="e">
        <f t="shared" si="0"/>
        <v>#N/A</v>
      </c>
      <c r="P31" s="69" t="e">
        <f t="shared" si="0"/>
        <v>#N/A</v>
      </c>
      <c r="Q31" s="69" t="e">
        <f t="shared" si="0"/>
        <v>#N/A</v>
      </c>
      <c r="R31" s="69" t="e">
        <f t="shared" si="0"/>
        <v>#N/A</v>
      </c>
      <c r="S31" s="69" t="e">
        <f t="shared" si="0"/>
        <v>#N/A</v>
      </c>
      <c r="T31" s="69" t="e">
        <f t="shared" si="0"/>
        <v>#N/A</v>
      </c>
      <c r="U31" s="69" t="e">
        <f t="shared" si="0"/>
        <v>#N/A</v>
      </c>
      <c r="V31" s="362"/>
      <c r="W31" s="362"/>
      <c r="X31" s="97"/>
      <c r="Y31" s="97"/>
      <c r="Z31" s="97"/>
    </row>
    <row r="32" spans="1:26" ht="42" customHeight="1">
      <c r="A32" s="97"/>
      <c r="B32" s="97"/>
      <c r="C32" s="97"/>
      <c r="D32" s="97"/>
      <c r="E32" s="97"/>
      <c r="F32" s="97"/>
      <c r="G32" s="65"/>
      <c r="H32" s="65"/>
      <c r="I32" s="368" t="s">
        <v>300</v>
      </c>
      <c r="J32" s="69" t="e">
        <f t="shared" ref="J32:U32" si="1">IF(J$46=0,NA(),J$43/J$46)</f>
        <v>#N/A</v>
      </c>
      <c r="K32" s="69" t="e">
        <f t="shared" si="1"/>
        <v>#N/A</v>
      </c>
      <c r="L32" s="69" t="e">
        <f t="shared" si="1"/>
        <v>#N/A</v>
      </c>
      <c r="M32" s="69" t="e">
        <f t="shared" si="1"/>
        <v>#N/A</v>
      </c>
      <c r="N32" s="69" t="e">
        <f t="shared" si="1"/>
        <v>#N/A</v>
      </c>
      <c r="O32" s="69" t="e">
        <f t="shared" si="1"/>
        <v>#N/A</v>
      </c>
      <c r="P32" s="69" t="e">
        <f t="shared" si="1"/>
        <v>#N/A</v>
      </c>
      <c r="Q32" s="69" t="e">
        <f t="shared" si="1"/>
        <v>#N/A</v>
      </c>
      <c r="R32" s="69" t="e">
        <f t="shared" si="1"/>
        <v>#N/A</v>
      </c>
      <c r="S32" s="69" t="e">
        <f t="shared" si="1"/>
        <v>#N/A</v>
      </c>
      <c r="T32" s="69" t="e">
        <f t="shared" si="1"/>
        <v>#N/A</v>
      </c>
      <c r="U32" s="69" t="e">
        <f t="shared" si="1"/>
        <v>#N/A</v>
      </c>
      <c r="V32" s="362"/>
      <c r="W32" s="362"/>
      <c r="X32" s="97"/>
      <c r="Y32" s="97"/>
      <c r="Z32" s="97"/>
    </row>
    <row r="33" spans="1:26" ht="42" customHeight="1">
      <c r="A33" s="97"/>
      <c r="B33" s="97"/>
      <c r="C33" s="97"/>
      <c r="D33" s="97"/>
      <c r="E33" s="97"/>
      <c r="F33" s="97"/>
      <c r="G33" s="65"/>
      <c r="H33" s="65"/>
      <c r="I33" s="66" t="s">
        <v>301</v>
      </c>
      <c r="J33" s="69" t="e">
        <f t="shared" ref="J33:U33" si="2">IF(J$47=0,NA(),J$44/J$47)</f>
        <v>#N/A</v>
      </c>
      <c r="K33" s="69" t="e">
        <f t="shared" si="2"/>
        <v>#N/A</v>
      </c>
      <c r="L33" s="69" t="e">
        <f t="shared" si="2"/>
        <v>#N/A</v>
      </c>
      <c r="M33" s="69" t="e">
        <f t="shared" si="2"/>
        <v>#N/A</v>
      </c>
      <c r="N33" s="69" t="e">
        <f t="shared" si="2"/>
        <v>#N/A</v>
      </c>
      <c r="O33" s="69" t="e">
        <f t="shared" si="2"/>
        <v>#N/A</v>
      </c>
      <c r="P33" s="69" t="e">
        <f t="shared" si="2"/>
        <v>#N/A</v>
      </c>
      <c r="Q33" s="69" t="e">
        <f t="shared" si="2"/>
        <v>#N/A</v>
      </c>
      <c r="R33" s="69" t="e">
        <f t="shared" si="2"/>
        <v>#N/A</v>
      </c>
      <c r="S33" s="69" t="e">
        <f t="shared" si="2"/>
        <v>#N/A</v>
      </c>
      <c r="T33" s="69" t="e">
        <f t="shared" si="2"/>
        <v>#N/A</v>
      </c>
      <c r="U33" s="69" t="e">
        <f t="shared" si="2"/>
        <v>#N/A</v>
      </c>
      <c r="V33" s="362"/>
      <c r="W33" s="362"/>
      <c r="X33" s="97"/>
      <c r="Y33" s="97"/>
      <c r="Z33" s="97"/>
    </row>
    <row r="34" spans="1:26" ht="15" customHeight="1">
      <c r="A34" s="97"/>
      <c r="B34" s="97"/>
      <c r="C34" s="97"/>
      <c r="D34" s="97"/>
      <c r="E34" s="97"/>
      <c r="F34" s="97"/>
      <c r="G34" s="65"/>
      <c r="H34" s="65"/>
      <c r="I34" s="65"/>
      <c r="J34" s="65"/>
      <c r="K34" s="65"/>
      <c r="L34" s="65"/>
      <c r="M34" s="65"/>
      <c r="N34" s="65"/>
      <c r="O34" s="65"/>
      <c r="P34" s="65"/>
      <c r="Q34" s="65"/>
      <c r="R34" s="65"/>
      <c r="S34" s="65"/>
      <c r="T34" s="65"/>
      <c r="U34" s="65"/>
      <c r="V34" s="362"/>
      <c r="W34" s="362"/>
      <c r="X34" s="97"/>
      <c r="Y34" s="97"/>
      <c r="Z34" s="97"/>
    </row>
    <row r="35" spans="1:26" ht="23" hidden="1">
      <c r="A35" s="97"/>
      <c r="B35" s="97"/>
      <c r="C35" s="97"/>
      <c r="D35" s="97"/>
      <c r="E35" s="97"/>
      <c r="F35" s="97"/>
      <c r="G35" s="65"/>
      <c r="H35" s="65"/>
      <c r="I35" s="65"/>
      <c r="J35" s="65"/>
      <c r="K35" s="65"/>
      <c r="L35" s="65"/>
      <c r="M35" s="65"/>
      <c r="N35" s="65"/>
      <c r="O35" s="65"/>
      <c r="P35" s="65"/>
      <c r="Q35" s="65"/>
      <c r="R35" s="65"/>
      <c r="S35" s="65"/>
      <c r="T35" s="65"/>
      <c r="U35" s="65"/>
      <c r="V35" s="362"/>
      <c r="W35" s="362"/>
      <c r="X35" s="97"/>
      <c r="Y35" s="97"/>
      <c r="Z35" s="97"/>
    </row>
    <row r="36" spans="1:26" ht="39" hidden="1" customHeight="1">
      <c r="A36" s="97"/>
      <c r="B36" s="97"/>
      <c r="C36" s="97"/>
      <c r="D36" s="97"/>
      <c r="E36" s="97"/>
      <c r="F36" s="97"/>
      <c r="G36" s="65"/>
      <c r="H36" s="65"/>
      <c r="I36" s="442"/>
      <c r="J36" s="442"/>
      <c r="K36" s="442"/>
      <c r="L36" s="442"/>
      <c r="M36" s="442"/>
      <c r="N36" s="442"/>
      <c r="O36" s="442"/>
      <c r="P36" s="442"/>
      <c r="Q36" s="442"/>
      <c r="R36" s="442"/>
      <c r="S36" s="442"/>
      <c r="T36" s="442"/>
      <c r="U36" s="442"/>
      <c r="V36" s="362"/>
      <c r="W36" s="362"/>
      <c r="X36" s="97"/>
      <c r="Y36" s="97"/>
      <c r="Z36" s="97"/>
    </row>
    <row r="37" spans="1:26" ht="40.5" customHeight="1">
      <c r="A37" s="97"/>
      <c r="B37" s="97"/>
      <c r="C37" s="97"/>
      <c r="D37" s="97"/>
      <c r="E37" s="97"/>
      <c r="F37" s="97"/>
      <c r="G37" s="65"/>
      <c r="H37" s="65"/>
      <c r="I37" s="458" t="s">
        <v>302</v>
      </c>
      <c r="J37" s="458"/>
      <c r="K37" s="458"/>
      <c r="L37" s="458"/>
      <c r="M37" s="458"/>
      <c r="N37" s="458"/>
      <c r="O37" s="458"/>
      <c r="P37" s="458"/>
      <c r="Q37" s="362"/>
      <c r="R37" s="362"/>
      <c r="S37" s="362"/>
      <c r="T37" s="362"/>
      <c r="U37" s="362"/>
      <c r="V37" s="362"/>
      <c r="W37" s="362"/>
      <c r="X37" s="97"/>
      <c r="Y37" s="97"/>
      <c r="Z37" s="97"/>
    </row>
    <row r="38" spans="1:26" ht="17.25" customHeight="1">
      <c r="A38" s="97"/>
      <c r="B38" s="97"/>
      <c r="C38" s="97"/>
      <c r="D38" s="97"/>
      <c r="E38" s="97"/>
      <c r="F38" s="97"/>
      <c r="G38" s="65"/>
      <c r="H38" s="65"/>
      <c r="I38" s="65"/>
      <c r="J38" s="65"/>
      <c r="K38" s="65"/>
      <c r="L38" s="65"/>
      <c r="M38" s="65"/>
      <c r="N38" s="65"/>
      <c r="O38" s="65"/>
      <c r="P38" s="65"/>
      <c r="Q38" s="65"/>
      <c r="R38" s="65"/>
      <c r="S38" s="65"/>
      <c r="T38" s="65"/>
      <c r="U38" s="65"/>
      <c r="V38" s="65"/>
      <c r="W38" s="65"/>
      <c r="X38" s="97"/>
      <c r="Y38" s="97"/>
      <c r="Z38" s="97"/>
    </row>
    <row r="39" spans="1:26" ht="23.25" hidden="1" customHeight="1">
      <c r="A39" s="97"/>
      <c r="B39" s="97"/>
      <c r="C39" s="97"/>
      <c r="D39" s="97"/>
      <c r="E39" s="97"/>
      <c r="F39" s="97"/>
      <c r="G39" s="65"/>
      <c r="H39" s="65"/>
      <c r="I39" s="65"/>
      <c r="J39" s="65"/>
      <c r="K39" s="65"/>
      <c r="L39" s="65"/>
      <c r="M39" s="65"/>
      <c r="N39" s="65"/>
      <c r="O39" s="65"/>
      <c r="P39" s="65"/>
      <c r="Q39" s="65"/>
      <c r="R39" s="65"/>
      <c r="S39" s="65"/>
      <c r="T39" s="65"/>
      <c r="U39" s="65"/>
      <c r="V39" s="65"/>
      <c r="W39" s="65"/>
      <c r="X39" s="97"/>
      <c r="Y39" s="97"/>
      <c r="Z39" s="97"/>
    </row>
    <row r="40" spans="1:26" ht="23.25" customHeight="1" thickBot="1">
      <c r="A40" s="97"/>
      <c r="B40" s="97"/>
      <c r="C40" s="97"/>
      <c r="D40" s="97"/>
      <c r="E40" s="97"/>
      <c r="F40" s="97"/>
      <c r="G40" s="65"/>
      <c r="H40" s="65"/>
      <c r="I40" s="123"/>
      <c r="J40" s="443" t="s">
        <v>303</v>
      </c>
      <c r="K40" s="443"/>
      <c r="L40" s="443"/>
      <c r="M40" s="443"/>
      <c r="N40" s="443"/>
      <c r="O40" s="443"/>
      <c r="P40" s="443"/>
      <c r="Q40" s="443"/>
      <c r="R40" s="443"/>
      <c r="S40" s="443"/>
      <c r="T40" s="443"/>
      <c r="U40" s="443"/>
      <c r="V40" s="65"/>
      <c r="W40" s="65"/>
      <c r="X40" s="97"/>
      <c r="Y40" s="97"/>
      <c r="Z40" s="97"/>
    </row>
    <row r="41" spans="1:26" ht="39.75" customHeight="1" thickBot="1">
      <c r="A41" s="97"/>
      <c r="B41" s="97"/>
      <c r="C41" s="97"/>
      <c r="D41" s="97"/>
      <c r="E41" s="97"/>
      <c r="F41" s="97"/>
      <c r="G41" s="65"/>
      <c r="H41" s="65"/>
      <c r="I41" s="152" t="s">
        <v>232</v>
      </c>
      <c r="J41" s="124">
        <v>42736</v>
      </c>
      <c r="K41" s="124">
        <v>42767</v>
      </c>
      <c r="L41" s="124">
        <v>42795</v>
      </c>
      <c r="M41" s="124">
        <v>42826</v>
      </c>
      <c r="N41" s="124">
        <v>42856</v>
      </c>
      <c r="O41" s="124">
        <v>42887</v>
      </c>
      <c r="P41" s="124">
        <v>42917</v>
      </c>
      <c r="Q41" s="124">
        <v>42948</v>
      </c>
      <c r="R41" s="124">
        <v>42979</v>
      </c>
      <c r="S41" s="124">
        <v>43009</v>
      </c>
      <c r="T41" s="124">
        <v>43040</v>
      </c>
      <c r="U41" s="124">
        <v>43070</v>
      </c>
      <c r="V41" s="65"/>
      <c r="W41" s="65"/>
      <c r="X41" s="97"/>
      <c r="Y41" s="97"/>
      <c r="Z41" s="97"/>
    </row>
    <row r="42" spans="1:26" ht="42" customHeight="1">
      <c r="A42" s="97"/>
      <c r="B42" s="97"/>
      <c r="C42" s="97"/>
      <c r="D42" s="97"/>
      <c r="E42" s="97"/>
      <c r="F42" s="97"/>
      <c r="G42" s="65"/>
      <c r="H42" s="65"/>
      <c r="I42" s="66" t="s">
        <v>299</v>
      </c>
      <c r="J42" s="175">
        <f t="array" ref="J42">IF(AND($C$12="All Sources",$C$14="All Plans"),SUM(  (MONTH(TransferLog!$Y$21:$Y$1270)=MONTH(J$41))*(YEAR(TransferLog!$Y$21:$Y$1270)=YEAR(J$41))*(TransferLog!$AB$21:$AB$1270=1)*(TransferLog!$Q$21:$Q$1270="Unplanned")*(TransferLog!$AC$21:$AC$1270=1)*(TransferLog!$T$21:$T$1270="Post-acute Care (Medicare Part A or managed care)")), IF($C$12&lt;&gt;"All Sources",SUM(  (MONTH(TransferLog!$Y$21:$Y$1270)=MONTH(J$41))*(YEAR(TransferLog!$Y$21:$Y$1270)=YEAR(J$41))*(TransferLog!$AB$21:$AB$1270=1)*(TransferLog!$Q$21:$Q$1270="Unplanned")*(TransferLog!$AC$21:$AC$1270=1)*(TransferLog!$T$21:$T$1270="Post-acute Care (Medicare Part A or managed care)")*(TransferLog!$U$21:$U$1270=$C$12)),IF($C$14&lt;&gt;"All Plans",SUM(  (MONTH(TransferLog!$Y$21:$Y$1270)=MONTH(J$41))*(YEAR(TransferLog!$Y$21:$Y$1270)=YEAR(J$41))*(TransferLog!$AB$21:$AB$1270=1)*(TransferLog!$Q$21:$Q$1270="Unplanned")*(TransferLog!$AC$21:$AC$1270=1)*(TransferLog!$T$21:$T$1270="Post-acute Care (Medicare Part A or managed care)")*(TransferLog!$V$21:$V$1270=$C$14)),"")))</f>
        <v>0</v>
      </c>
      <c r="K42" s="175">
        <f t="array" ref="K42">IF(AND($C$12="All Sources",$C$14="All Plans"),SUM(  (MONTH(TransferLog!$Y$21:$Y$1270)=MONTH(K$41))*(YEAR(TransferLog!$Y$21:$Y$1270)=YEAR(K$41))*(TransferLog!$AB$21:$AB$1270=1)*(TransferLog!$Q$21:$Q$1270="Unplanned")*(TransferLog!$AC$21:$AC$1270=1)*(TransferLog!$T$21:$T$1270="Post-acute Care (Medicare Part A or managed care)")), IF($C$12&lt;&gt;"All Sources",SUM(  (MONTH(TransferLog!$Y$21:$Y$1270)=MONTH(K$41))*(YEAR(TransferLog!$Y$21:$Y$1270)=YEAR(K$41))*(TransferLog!$AB$21:$AB$1270=1)*(TransferLog!$Q$21:$Q$1270="Unplanned")*(TransferLog!$AC$21:$AC$1270=1)*(TransferLog!$T$21:$T$1270="Post-acute Care (Medicare Part A or managed care)")*(TransferLog!$U$21:$U$1270=$C$12)),IF($C$14&lt;&gt;"All Plans",SUM(  (MONTH(TransferLog!$Y$21:$Y$1270)=MONTH(K$41))*(YEAR(TransferLog!$Y$21:$Y$1270)=YEAR(K$41))*(TransferLog!$AB$21:$AB$1270=1)*(TransferLog!$Q$21:$Q$1270="Unplanned")*(TransferLog!$AC$21:$AC$1270=1)*(TransferLog!$T$21:$T$1270="Post-acute Care (Medicare Part A or managed care)")*(TransferLog!$V$21:$V$1270=$C$14)),"")))</f>
        <v>0</v>
      </c>
      <c r="L42" s="175">
        <f t="array" ref="L42">IF(AND($C$12="All Sources",$C$14="All Plans"),SUM(  (MONTH(TransferLog!$Y$21:$Y$1270)=MONTH(L$41))*(YEAR(TransferLog!$Y$21:$Y$1270)=YEAR(L$41))*(TransferLog!$AB$21:$AB$1270=1)*(TransferLog!$Q$21:$Q$1270="Unplanned")*(TransferLog!$AC$21:$AC$1270=1)*(TransferLog!$T$21:$T$1270="Post-acute Care (Medicare Part A or managed care)")), IF($C$12&lt;&gt;"All Sources",SUM(  (MONTH(TransferLog!$Y$21:$Y$1270)=MONTH(L$41))*(YEAR(TransferLog!$Y$21:$Y$1270)=YEAR(L$41))*(TransferLog!$AB$21:$AB$1270=1)*(TransferLog!$Q$21:$Q$1270="Unplanned")*(TransferLog!$AC$21:$AC$1270=1)*(TransferLog!$T$21:$T$1270="Post-acute Care (Medicare Part A or managed care)")*(TransferLog!$U$21:$U$1270=$C$12)),IF($C$14&lt;&gt;"All Plans",SUM(  (MONTH(TransferLog!$Y$21:$Y$1270)=MONTH(L$41))*(YEAR(TransferLog!$Y$21:$Y$1270)=YEAR(L$41))*(TransferLog!$AB$21:$AB$1270=1)*(TransferLog!$Q$21:$Q$1270="Unplanned")*(TransferLog!$AC$21:$AC$1270=1)*(TransferLog!$T$21:$T$1270="Post-acute Care (Medicare Part A or managed care)")*(TransferLog!$V$21:$V$1270=$C$14)),"")))</f>
        <v>0</v>
      </c>
      <c r="M42" s="175">
        <f t="array" ref="M42">IF(AND($C$12="All Sources",$C$14="All Plans"),SUM(  (MONTH(TransferLog!$Y$21:$Y$1270)=MONTH(M$41))*(YEAR(TransferLog!$Y$21:$Y$1270)=YEAR(M$41))*(TransferLog!$AB$21:$AB$1270=1)*(TransferLog!$Q$21:$Q$1270="Unplanned")*(TransferLog!$AC$21:$AC$1270=1)*(TransferLog!$T$21:$T$1270="Post-acute Care (Medicare Part A or managed care)")), IF($C$12&lt;&gt;"All Sources",SUM(  (MONTH(TransferLog!$Y$21:$Y$1270)=MONTH(M$41))*(YEAR(TransferLog!$Y$21:$Y$1270)=YEAR(M$41))*(TransferLog!$AB$21:$AB$1270=1)*(TransferLog!$Q$21:$Q$1270="Unplanned")*(TransferLog!$AC$21:$AC$1270=1)*(TransferLog!$T$21:$T$1270="Post-acute Care (Medicare Part A or managed care)")*(TransferLog!$U$21:$U$1270=$C$12)),IF($C$14&lt;&gt;"All Plans",SUM(  (MONTH(TransferLog!$Y$21:$Y$1270)=MONTH(M$41))*(YEAR(TransferLog!$Y$21:$Y$1270)=YEAR(M$41))*(TransferLog!$AB$21:$AB$1270=1)*(TransferLog!$Q$21:$Q$1270="Unplanned")*(TransferLog!$AC$21:$AC$1270=1)*(TransferLog!$T$21:$T$1270="Post-acute Care (Medicare Part A or managed care)")*(TransferLog!$V$21:$V$1270=$C$14)),"")))</f>
        <v>0</v>
      </c>
      <c r="N42" s="175">
        <f t="array" ref="N42">IF(AND($C$12="All Sources",$C$14="All Plans"),SUM(  (MONTH(TransferLog!$Y$21:$Y$1270)=MONTH(N$41))*(YEAR(TransferLog!$Y$21:$Y$1270)=YEAR(N$41))*(TransferLog!$AB$21:$AB$1270=1)*(TransferLog!$Q$21:$Q$1270="Unplanned")*(TransferLog!$AC$21:$AC$1270=1)*(TransferLog!$T$21:$T$1270="Post-acute Care (Medicare Part A or managed care)")), IF($C$12&lt;&gt;"All Sources",SUM(  (MONTH(TransferLog!$Y$21:$Y$1270)=MONTH(N$41))*(YEAR(TransferLog!$Y$21:$Y$1270)=YEAR(N$41))*(TransferLog!$AB$21:$AB$1270=1)*(TransferLog!$Q$21:$Q$1270="Unplanned")*(TransferLog!$AC$21:$AC$1270=1)*(TransferLog!$T$21:$T$1270="Post-acute Care (Medicare Part A or managed care)")*(TransferLog!$U$21:$U$1270=$C$12)),IF($C$14&lt;&gt;"All Plans",SUM(  (MONTH(TransferLog!$Y$21:$Y$1270)=MONTH(N$41))*(YEAR(TransferLog!$Y$21:$Y$1270)=YEAR(N$41))*(TransferLog!$AB$21:$AB$1270=1)*(TransferLog!$Q$21:$Q$1270="Unplanned")*(TransferLog!$AC$21:$AC$1270=1)*(TransferLog!$T$21:$T$1270="Post-acute Care (Medicare Part A or managed care)")*(TransferLog!$V$21:$V$1270=$C$14)),"")))</f>
        <v>0</v>
      </c>
      <c r="O42" s="175">
        <f t="array" ref="O42">IF(AND($C$12="All Sources",$C$14="All Plans"),SUM(  (MONTH(TransferLog!$Y$21:$Y$1270)=MONTH(O$41))*(YEAR(TransferLog!$Y$21:$Y$1270)=YEAR(O$41))*(TransferLog!$AB$21:$AB$1270=1)*(TransferLog!$Q$21:$Q$1270="Unplanned")*(TransferLog!$AC$21:$AC$1270=1)*(TransferLog!$T$21:$T$1270="Post-acute Care (Medicare Part A or managed care)")), IF($C$12&lt;&gt;"All Sources",SUM(  (MONTH(TransferLog!$Y$21:$Y$1270)=MONTH(O$41))*(YEAR(TransferLog!$Y$21:$Y$1270)=YEAR(O$41))*(TransferLog!$AB$21:$AB$1270=1)*(TransferLog!$Q$21:$Q$1270="Unplanned")*(TransferLog!$AC$21:$AC$1270=1)*(TransferLog!$T$21:$T$1270="Post-acute Care (Medicare Part A or managed care)")*(TransferLog!$U$21:$U$1270=$C$12)),IF($C$14&lt;&gt;"All Plans",SUM(  (MONTH(TransferLog!$Y$21:$Y$1270)=MONTH(O$41))*(YEAR(TransferLog!$Y$21:$Y$1270)=YEAR(O$41))*(TransferLog!$AB$21:$AB$1270=1)*(TransferLog!$Q$21:$Q$1270="Unplanned")*(TransferLog!$AC$21:$AC$1270=1)*(TransferLog!$T$21:$T$1270="Post-acute Care (Medicare Part A or managed care)")*(TransferLog!$V$21:$V$1270=$C$14)),"")))</f>
        <v>0</v>
      </c>
      <c r="P42" s="175">
        <f t="array" ref="P42">IF(AND($C$12="All Sources",$C$14="All Plans"),SUM(  (MONTH(TransferLog!$Y$21:$Y$1270)=MONTH(P$41))*(YEAR(TransferLog!$Y$21:$Y$1270)=YEAR(P$41))*(TransferLog!$AB$21:$AB$1270=1)*(TransferLog!$Q$21:$Q$1270="Unplanned")*(TransferLog!$AC$21:$AC$1270=1)*(TransferLog!$T$21:$T$1270="Post-acute Care (Medicare Part A or managed care)")), IF($C$12&lt;&gt;"All Sources",SUM(  (MONTH(TransferLog!$Y$21:$Y$1270)=MONTH(P$41))*(YEAR(TransferLog!$Y$21:$Y$1270)=YEAR(P$41))*(TransferLog!$AB$21:$AB$1270=1)*(TransferLog!$Q$21:$Q$1270="Unplanned")*(TransferLog!$AC$21:$AC$1270=1)*(TransferLog!$T$21:$T$1270="Post-acute Care (Medicare Part A or managed care)")*(TransferLog!$U$21:$U$1270=$C$12)),IF($C$14&lt;&gt;"All Plans",SUM(  (MONTH(TransferLog!$Y$21:$Y$1270)=MONTH(P$41))*(YEAR(TransferLog!$Y$21:$Y$1270)=YEAR(P$41))*(TransferLog!$AB$21:$AB$1270=1)*(TransferLog!$Q$21:$Q$1270="Unplanned")*(TransferLog!$AC$21:$AC$1270=1)*(TransferLog!$T$21:$T$1270="Post-acute Care (Medicare Part A or managed care)")*(TransferLog!$V$21:$V$1270=$C$14)),"")))</f>
        <v>0</v>
      </c>
      <c r="Q42" s="175">
        <f t="array" ref="Q42">IF(AND($C$12="All Sources",$C$14="All Plans"),SUM(  (MONTH(TransferLog!$Y$21:$Y$1270)=MONTH(Q$41))*(YEAR(TransferLog!$Y$21:$Y$1270)=YEAR(Q$41))*(TransferLog!$AB$21:$AB$1270=1)*(TransferLog!$Q$21:$Q$1270="Unplanned")*(TransferLog!$AC$21:$AC$1270=1)*(TransferLog!$T$21:$T$1270="Post-acute Care (Medicare Part A or managed care)")), IF($C$12&lt;&gt;"All Sources",SUM(  (MONTH(TransferLog!$Y$21:$Y$1270)=MONTH(Q$41))*(YEAR(TransferLog!$Y$21:$Y$1270)=YEAR(Q$41))*(TransferLog!$AB$21:$AB$1270=1)*(TransferLog!$Q$21:$Q$1270="Unplanned")*(TransferLog!$AC$21:$AC$1270=1)*(TransferLog!$T$21:$T$1270="Post-acute Care (Medicare Part A or managed care)")*(TransferLog!$U$21:$U$1270=$C$12)),IF($C$14&lt;&gt;"All Plans",SUM(  (MONTH(TransferLog!$Y$21:$Y$1270)=MONTH(Q$41))*(YEAR(TransferLog!$Y$21:$Y$1270)=YEAR(Q$41))*(TransferLog!$AB$21:$AB$1270=1)*(TransferLog!$Q$21:$Q$1270="Unplanned")*(TransferLog!$AC$21:$AC$1270=1)*(TransferLog!$T$21:$T$1270="Post-acute Care (Medicare Part A or managed care)")*(TransferLog!$V$21:$V$1270=$C$14)),"")))</f>
        <v>0</v>
      </c>
      <c r="R42" s="175">
        <f t="array" ref="R42">IF(AND($C$12="All Sources",$C$14="All Plans"),SUM(  (MONTH(TransferLog!$Y$21:$Y$1270)=MONTH(R$41))*(YEAR(TransferLog!$Y$21:$Y$1270)=YEAR(R$41))*(TransferLog!$AB$21:$AB$1270=1)*(TransferLog!$Q$21:$Q$1270="Unplanned")*(TransferLog!$AC$21:$AC$1270=1)*(TransferLog!$T$21:$T$1270="Post-acute Care (Medicare Part A or managed care)")), IF($C$12&lt;&gt;"All Sources",SUM(  (MONTH(TransferLog!$Y$21:$Y$1270)=MONTH(R$41))*(YEAR(TransferLog!$Y$21:$Y$1270)=YEAR(R$41))*(TransferLog!$AB$21:$AB$1270=1)*(TransferLog!$Q$21:$Q$1270="Unplanned")*(TransferLog!$AC$21:$AC$1270=1)*(TransferLog!$T$21:$T$1270="Post-acute Care (Medicare Part A or managed care)")*(TransferLog!$U$21:$U$1270=$C$12)),IF($C$14&lt;&gt;"All Plans",SUM(  (MONTH(TransferLog!$Y$21:$Y$1270)=MONTH(R$41))*(YEAR(TransferLog!$Y$21:$Y$1270)=YEAR(R$41))*(TransferLog!$AB$21:$AB$1270=1)*(TransferLog!$Q$21:$Q$1270="Unplanned")*(TransferLog!$AC$21:$AC$1270=1)*(TransferLog!$T$21:$T$1270="Post-acute Care (Medicare Part A or managed care)")*(TransferLog!$V$21:$V$1270=$C$14)),"")))</f>
        <v>0</v>
      </c>
      <c r="S42" s="175">
        <f t="array" ref="S42">IF(AND($C$12="All Sources",$C$14="All Plans"),SUM(  (MONTH(TransferLog!$Y$21:$Y$1270)=MONTH(S$41))*(YEAR(TransferLog!$Y$21:$Y$1270)=YEAR(S$41))*(TransferLog!$AB$21:$AB$1270=1)*(TransferLog!$Q$21:$Q$1270="Unplanned")*(TransferLog!$AC$21:$AC$1270=1)*(TransferLog!$T$21:$T$1270="Post-acute Care (Medicare Part A or managed care)")), IF($C$12&lt;&gt;"All Sources",SUM(  (MONTH(TransferLog!$Y$21:$Y$1270)=MONTH(S$41))*(YEAR(TransferLog!$Y$21:$Y$1270)=YEAR(S$41))*(TransferLog!$AB$21:$AB$1270=1)*(TransferLog!$Q$21:$Q$1270="Unplanned")*(TransferLog!$AC$21:$AC$1270=1)*(TransferLog!$T$21:$T$1270="Post-acute Care (Medicare Part A or managed care)")*(TransferLog!$U$21:$U$1270=$C$12)),IF($C$14&lt;&gt;"All Plans",SUM(  (MONTH(TransferLog!$Y$21:$Y$1270)=MONTH(S$41))*(YEAR(TransferLog!$Y$21:$Y$1270)=YEAR(S$41))*(TransferLog!$AB$21:$AB$1270=1)*(TransferLog!$Q$21:$Q$1270="Unplanned")*(TransferLog!$AC$21:$AC$1270=1)*(TransferLog!$T$21:$T$1270="Post-acute Care (Medicare Part A or managed care)")*(TransferLog!$V$21:$V$1270=$C$14)),"")))</f>
        <v>0</v>
      </c>
      <c r="T42" s="175">
        <f t="array" ref="T42">IF(AND($C$12="All Sources",$C$14="All Plans"),SUM(  (MONTH(TransferLog!$Y$21:$Y$1270)=MONTH(T$41))*(YEAR(TransferLog!$Y$21:$Y$1270)=YEAR(T$41))*(TransferLog!$AB$21:$AB$1270=1)*(TransferLog!$Q$21:$Q$1270="Unplanned")*(TransferLog!$AC$21:$AC$1270=1)*(TransferLog!$T$21:$T$1270="Post-acute Care (Medicare Part A or managed care)")), IF($C$12&lt;&gt;"All Sources",SUM(  (MONTH(TransferLog!$Y$21:$Y$1270)=MONTH(T$41))*(YEAR(TransferLog!$Y$21:$Y$1270)=YEAR(T$41))*(TransferLog!$AB$21:$AB$1270=1)*(TransferLog!$Q$21:$Q$1270="Unplanned")*(TransferLog!$AC$21:$AC$1270=1)*(TransferLog!$T$21:$T$1270="Post-acute Care (Medicare Part A or managed care)")*(TransferLog!$U$21:$U$1270=$C$12)),IF($C$14&lt;&gt;"All Plans",SUM(  (MONTH(TransferLog!$Y$21:$Y$1270)=MONTH(T$41))*(YEAR(TransferLog!$Y$21:$Y$1270)=YEAR(T$41))*(TransferLog!$AB$21:$AB$1270=1)*(TransferLog!$Q$21:$Q$1270="Unplanned")*(TransferLog!$AC$21:$AC$1270=1)*(TransferLog!$T$21:$T$1270="Post-acute Care (Medicare Part A or managed care)")*(TransferLog!$V$21:$V$1270=$C$14)),"")))</f>
        <v>0</v>
      </c>
      <c r="U42" s="175">
        <f t="array" ref="U42">IF(AND($C$12="All Sources",$C$14="All Plans"),SUM(  (MONTH(TransferLog!$Y$21:$Y$1270)=MONTH(U$41))*(YEAR(TransferLog!$Y$21:$Y$1270)=YEAR(U$41))*(TransferLog!$AB$21:$AB$1270=1)*(TransferLog!$Q$21:$Q$1270="Unplanned")*(TransferLog!$AC$21:$AC$1270=1)*(TransferLog!$T$21:$T$1270="Post-acute Care (Medicare Part A or managed care)")), IF($C$12&lt;&gt;"All Sources",SUM(  (MONTH(TransferLog!$Y$21:$Y$1270)=MONTH(U$41))*(YEAR(TransferLog!$Y$21:$Y$1270)=YEAR(U$41))*(TransferLog!$AB$21:$AB$1270=1)*(TransferLog!$Q$21:$Q$1270="Unplanned")*(TransferLog!$AC$21:$AC$1270=1)*(TransferLog!$T$21:$T$1270="Post-acute Care (Medicare Part A or managed care)")*(TransferLog!$U$21:$U$1270=$C$12)),IF($C$14&lt;&gt;"All Plans",SUM(  (MONTH(TransferLog!$Y$21:$Y$1270)=MONTH(U$41))*(YEAR(TransferLog!$Y$21:$Y$1270)=YEAR(U$41))*(TransferLog!$AB$21:$AB$1270=1)*(TransferLog!$Q$21:$Q$1270="Unplanned")*(TransferLog!$AC$21:$AC$1270=1)*(TransferLog!$T$21:$T$1270="Post-acute Care (Medicare Part A or managed care)")*(TransferLog!$V$21:$V$1270=$C$14)),"")))</f>
        <v>0</v>
      </c>
      <c r="V42" s="65"/>
      <c r="W42" s="65"/>
      <c r="X42" s="97"/>
      <c r="Y42" s="97"/>
      <c r="Z42" s="97"/>
    </row>
    <row r="43" spans="1:26" ht="42" customHeight="1">
      <c r="A43" s="97"/>
      <c r="B43" s="97"/>
      <c r="C43" s="97"/>
      <c r="D43" s="97"/>
      <c r="E43" s="97"/>
      <c r="F43" s="97"/>
      <c r="G43" s="65"/>
      <c r="H43" s="65"/>
      <c r="I43" s="368" t="s">
        <v>300</v>
      </c>
      <c r="J43" s="175">
        <f t="array" ref="J43">IF(AND($C$12="All Sources",$C$14="All Plans"),SUM(  (MONTH(TransferLog!$Y$21:$Y$1270)=MONTH(J$41))*(YEAR(TransferLog!$Y$21:$Y$1270)=YEAR(J$41))*(TransferLog!$AB$21:$AB$1270=1)*(TransferLog!$Q$21:$Q$1270="Unplanned")*(TransferLog!$AC$21:$AC$1270=1)*(TransferLog!$T$21:$T$1270="Chronic Long-term Care (Not Medicare Part A)")), IF($C$12&lt;&gt;"All Sources",SUM(  (MONTH(TransferLog!$Y$21:$Y$1270)=MONTH(J$41))*(YEAR(TransferLog!$Y$21:$Y$1270)=YEAR(J$41))*(TransferLog!$AB$21:$AB$1270=1)*(TransferLog!$Q$21:$Q$1270="Unplanned")*(TransferLog!$AC$21:$AC$1270=1)*(TransferLog!$T$21:$T$1270="Chronic Long-term Care (Not Medicare Part A)")*(TransferLog!$U$21:$U$1270=$C$12)),IF($C$14&lt;&gt;"All Plans",SUM(  (MONTH(TransferLog!$Y$21:$Y$1270)=MONTH(J$41))*(YEAR(TransferLog!$Y$21:$Y$1270)=YEAR(J$41))*(TransferLog!$AB$21:$AB$1270=1)*(TransferLog!$Q$21:$Q$1270="Unplanned")*(TransferLog!$AC$21:$AC$1270=1)*(TransferLog!$T$21:$T$1270="Chronic Long-term Care (Not Medicare Part A)")*(TransferLog!$V$21:$V$1270=$C$14)),"")))</f>
        <v>0</v>
      </c>
      <c r="K43" s="175">
        <f t="array" ref="K43">IF(AND($C$12="All Sources",$C$14="All Plans"),SUM(  (MONTH(TransferLog!$Y$21:$Y$1270)=MONTH(K$41))*(YEAR(TransferLog!$Y$21:$Y$1270)=YEAR(K$41))*(TransferLog!$AB$21:$AB$1270=1)*(TransferLog!$Q$21:$Q$1270="Unplanned")*(TransferLog!$AC$21:$AC$1270=1)*(TransferLog!$T$21:$T$1270="Chronic Long-term Care (Not Medicare Part A)")), IF($C$12&lt;&gt;"All Sources",SUM(  (MONTH(TransferLog!$Y$21:$Y$1270)=MONTH(K$41))*(YEAR(TransferLog!$Y$21:$Y$1270)=YEAR(K$41))*(TransferLog!$AB$21:$AB$1270=1)*(TransferLog!$Q$21:$Q$1270="Unplanned")*(TransferLog!$AC$21:$AC$1270=1)*(TransferLog!$T$21:$T$1270="Chronic Long-term Care (Not Medicare Part A)")*(TransferLog!$U$21:$U$1270=$C$12)),IF($C$14&lt;&gt;"All Plans",SUM(  (MONTH(TransferLog!$Y$21:$Y$1270)=MONTH(K$41))*(YEAR(TransferLog!$Y$21:$Y$1270)=YEAR(K$41))*(TransferLog!$AB$21:$AB$1270=1)*(TransferLog!$Q$21:$Q$1270="Unplanned")*(TransferLog!$AC$21:$AC$1270=1)*(TransferLog!$T$21:$T$1270="Chronic Long-term Care (Not Medicare Part A)")*(TransferLog!$V$21:$V$1270=$C$14)),"")))</f>
        <v>0</v>
      </c>
      <c r="L43" s="175">
        <f t="array" ref="L43">IF(AND($C$12="All Sources",$C$14="All Plans"),SUM(  (MONTH(TransferLog!$Y$21:$Y$1270)=MONTH(L$41))*(YEAR(TransferLog!$Y$21:$Y$1270)=YEAR(L$41))*(TransferLog!$AB$21:$AB$1270=1)*(TransferLog!$Q$21:$Q$1270="Unplanned")*(TransferLog!$AC$21:$AC$1270=1)*(TransferLog!$T$21:$T$1270="Chronic Long-term Care (Not Medicare Part A)")), IF($C$12&lt;&gt;"All Sources",SUM(  (MONTH(TransferLog!$Y$21:$Y$1270)=MONTH(L$41))*(YEAR(TransferLog!$Y$21:$Y$1270)=YEAR(L$41))*(TransferLog!$AB$21:$AB$1270=1)*(TransferLog!$Q$21:$Q$1270="Unplanned")*(TransferLog!$AC$21:$AC$1270=1)*(TransferLog!$T$21:$T$1270="Chronic Long-term Care (Not Medicare Part A)")*(TransferLog!$U$21:$U$1270=$C$12)),IF($C$14&lt;&gt;"All Plans",SUM(  (MONTH(TransferLog!$Y$21:$Y$1270)=MONTH(L$41))*(YEAR(TransferLog!$Y$21:$Y$1270)=YEAR(L$41))*(TransferLog!$AB$21:$AB$1270=1)*(TransferLog!$Q$21:$Q$1270="Unplanned")*(TransferLog!$AC$21:$AC$1270=1)*(TransferLog!$T$21:$T$1270="Chronic Long-term Care (Not Medicare Part A)")*(TransferLog!$V$21:$V$1270=$C$14)),"")))</f>
        <v>0</v>
      </c>
      <c r="M43" s="175">
        <f t="array" ref="M43">IF(AND($C$12="All Sources",$C$14="All Plans"),SUM(  (MONTH(TransferLog!$Y$21:$Y$1270)=MONTH(M$41))*(YEAR(TransferLog!$Y$21:$Y$1270)=YEAR(M$41))*(TransferLog!$AB$21:$AB$1270=1)*(TransferLog!$Q$21:$Q$1270="Unplanned")*(TransferLog!$AC$21:$AC$1270=1)*(TransferLog!$T$21:$T$1270="Chronic Long-term Care (Not Medicare Part A)")), IF($C$12&lt;&gt;"All Sources",SUM(  (MONTH(TransferLog!$Y$21:$Y$1270)=MONTH(M$41))*(YEAR(TransferLog!$Y$21:$Y$1270)=YEAR(M$41))*(TransferLog!$AB$21:$AB$1270=1)*(TransferLog!$Q$21:$Q$1270="Unplanned")*(TransferLog!$AC$21:$AC$1270=1)*(TransferLog!$T$21:$T$1270="Chronic Long-term Care (Not Medicare Part A)")*(TransferLog!$U$21:$U$1270=$C$12)),IF($C$14&lt;&gt;"All Plans",SUM(  (MONTH(TransferLog!$Y$21:$Y$1270)=MONTH(M$41))*(YEAR(TransferLog!$Y$21:$Y$1270)=YEAR(M$41))*(TransferLog!$AB$21:$AB$1270=1)*(TransferLog!$Q$21:$Q$1270="Unplanned")*(TransferLog!$AC$21:$AC$1270=1)*(TransferLog!$T$21:$T$1270="Chronic Long-term Care (Not Medicare Part A)")*(TransferLog!$V$21:$V$1270=$C$14)),"")))</f>
        <v>0</v>
      </c>
      <c r="N43" s="175">
        <f t="array" ref="N43">IF(AND($C$12="All Sources",$C$14="All Plans"),SUM(  (MONTH(TransferLog!$Y$21:$Y$1270)=MONTH(N$41))*(YEAR(TransferLog!$Y$21:$Y$1270)=YEAR(N$41))*(TransferLog!$AB$21:$AB$1270=1)*(TransferLog!$Q$21:$Q$1270="Unplanned")*(TransferLog!$AC$21:$AC$1270=1)*(TransferLog!$T$21:$T$1270="Chronic Long-term Care (Not Medicare Part A)")), IF($C$12&lt;&gt;"All Sources",SUM(  (MONTH(TransferLog!$Y$21:$Y$1270)=MONTH(N$41))*(YEAR(TransferLog!$Y$21:$Y$1270)=YEAR(N$41))*(TransferLog!$AB$21:$AB$1270=1)*(TransferLog!$Q$21:$Q$1270="Unplanned")*(TransferLog!$AC$21:$AC$1270=1)*(TransferLog!$T$21:$T$1270="Chronic Long-term Care (Not Medicare Part A)")*(TransferLog!$U$21:$U$1270=$C$12)),IF($C$14&lt;&gt;"All Plans",SUM(  (MONTH(TransferLog!$Y$21:$Y$1270)=MONTH(N$41))*(YEAR(TransferLog!$Y$21:$Y$1270)=YEAR(N$41))*(TransferLog!$AB$21:$AB$1270=1)*(TransferLog!$Q$21:$Q$1270="Unplanned")*(TransferLog!$AC$21:$AC$1270=1)*(TransferLog!$T$21:$T$1270="Chronic Long-term Care (Not Medicare Part A)")*(TransferLog!$V$21:$V$1270=$C$14)),"")))</f>
        <v>0</v>
      </c>
      <c r="O43" s="175">
        <f t="array" ref="O43">IF(AND($C$12="All Sources",$C$14="All Plans"),SUM(  (MONTH(TransferLog!$Y$21:$Y$1270)=MONTH(O$41))*(YEAR(TransferLog!$Y$21:$Y$1270)=YEAR(O$41))*(TransferLog!$AB$21:$AB$1270=1)*(TransferLog!$Q$21:$Q$1270="Unplanned")*(TransferLog!$AC$21:$AC$1270=1)*(TransferLog!$T$21:$T$1270="Chronic Long-term Care (Not Medicare Part A)")), IF($C$12&lt;&gt;"All Sources",SUM(  (MONTH(TransferLog!$Y$21:$Y$1270)=MONTH(O$41))*(YEAR(TransferLog!$Y$21:$Y$1270)=YEAR(O$41))*(TransferLog!$AB$21:$AB$1270=1)*(TransferLog!$Q$21:$Q$1270="Unplanned")*(TransferLog!$AC$21:$AC$1270=1)*(TransferLog!$T$21:$T$1270="Chronic Long-term Care (Not Medicare Part A)")*(TransferLog!$U$21:$U$1270=$C$12)),IF($C$14&lt;&gt;"All Plans",SUM(  (MONTH(TransferLog!$Y$21:$Y$1270)=MONTH(O$41))*(YEAR(TransferLog!$Y$21:$Y$1270)=YEAR(O$41))*(TransferLog!$AB$21:$AB$1270=1)*(TransferLog!$Q$21:$Q$1270="Unplanned")*(TransferLog!$AC$21:$AC$1270=1)*(TransferLog!$T$21:$T$1270="Chronic Long-term Care (Not Medicare Part A)")*(TransferLog!$V$21:$V$1270=$C$14)),"")))</f>
        <v>0</v>
      </c>
      <c r="P43" s="175">
        <f t="array" ref="P43">IF(AND($C$12="All Sources",$C$14="All Plans"),SUM(  (MONTH(TransferLog!$Y$21:$Y$1270)=MONTH(P$41))*(YEAR(TransferLog!$Y$21:$Y$1270)=YEAR(P$41))*(TransferLog!$AB$21:$AB$1270=1)*(TransferLog!$Q$21:$Q$1270="Unplanned")*(TransferLog!$AC$21:$AC$1270=1)*(TransferLog!$T$21:$T$1270="Chronic Long-term Care (Not Medicare Part A)")), IF($C$12&lt;&gt;"All Sources",SUM(  (MONTH(TransferLog!$Y$21:$Y$1270)=MONTH(P$41))*(YEAR(TransferLog!$Y$21:$Y$1270)=YEAR(P$41))*(TransferLog!$AB$21:$AB$1270=1)*(TransferLog!$Q$21:$Q$1270="Unplanned")*(TransferLog!$AC$21:$AC$1270=1)*(TransferLog!$T$21:$T$1270="Chronic Long-term Care (Not Medicare Part A)")*(TransferLog!$U$21:$U$1270=$C$12)),IF($C$14&lt;&gt;"All Plans",SUM(  (MONTH(TransferLog!$Y$21:$Y$1270)=MONTH(P$41))*(YEAR(TransferLog!$Y$21:$Y$1270)=YEAR(P$41))*(TransferLog!$AB$21:$AB$1270=1)*(TransferLog!$Q$21:$Q$1270="Unplanned")*(TransferLog!$AC$21:$AC$1270=1)*(TransferLog!$T$21:$T$1270="Chronic Long-term Care (Not Medicare Part A)")*(TransferLog!$V$21:$V$1270=$C$14)),"")))</f>
        <v>0</v>
      </c>
      <c r="Q43" s="175">
        <f t="array" ref="Q43">IF(AND($C$12="All Sources",$C$14="All Plans"),SUM(  (MONTH(TransferLog!$Y$21:$Y$1270)=MONTH(Q$41))*(YEAR(TransferLog!$Y$21:$Y$1270)=YEAR(Q$41))*(TransferLog!$AB$21:$AB$1270=1)*(TransferLog!$Q$21:$Q$1270="Unplanned")*(TransferLog!$AC$21:$AC$1270=1)*(TransferLog!$T$21:$T$1270="Chronic Long-term Care (Not Medicare Part A)")), IF($C$12&lt;&gt;"All Sources",SUM(  (MONTH(TransferLog!$Y$21:$Y$1270)=MONTH(Q$41))*(YEAR(TransferLog!$Y$21:$Y$1270)=YEAR(Q$41))*(TransferLog!$AB$21:$AB$1270=1)*(TransferLog!$Q$21:$Q$1270="Unplanned")*(TransferLog!$AC$21:$AC$1270=1)*(TransferLog!$T$21:$T$1270="Chronic Long-term Care (Not Medicare Part A)")*(TransferLog!$U$21:$U$1270=$C$12)),IF($C$14&lt;&gt;"All Plans",SUM(  (MONTH(TransferLog!$Y$21:$Y$1270)=MONTH(Q$41))*(YEAR(TransferLog!$Y$21:$Y$1270)=YEAR(Q$41))*(TransferLog!$AB$21:$AB$1270=1)*(TransferLog!$Q$21:$Q$1270="Unplanned")*(TransferLog!$AC$21:$AC$1270=1)*(TransferLog!$T$21:$T$1270="Chronic Long-term Care (Not Medicare Part A)")*(TransferLog!$V$21:$V$1270=$C$14)),"")))</f>
        <v>0</v>
      </c>
      <c r="R43" s="175">
        <f t="array" ref="R43">IF(AND($C$12="All Sources",$C$14="All Plans"),SUM(  (MONTH(TransferLog!$Y$21:$Y$1270)=MONTH(R$41))*(YEAR(TransferLog!$Y$21:$Y$1270)=YEAR(R$41))*(TransferLog!$AB$21:$AB$1270=1)*(TransferLog!$Q$21:$Q$1270="Unplanned")*(TransferLog!$AC$21:$AC$1270=1)*(TransferLog!$T$21:$T$1270="Chronic Long-term Care (Not Medicare Part A)")), IF($C$12&lt;&gt;"All Sources",SUM(  (MONTH(TransferLog!$Y$21:$Y$1270)=MONTH(R$41))*(YEAR(TransferLog!$Y$21:$Y$1270)=YEAR(R$41))*(TransferLog!$AB$21:$AB$1270=1)*(TransferLog!$Q$21:$Q$1270="Unplanned")*(TransferLog!$AC$21:$AC$1270=1)*(TransferLog!$T$21:$T$1270="Chronic Long-term Care (Not Medicare Part A)")*(TransferLog!$U$21:$U$1270=$C$12)),IF($C$14&lt;&gt;"All Plans",SUM(  (MONTH(TransferLog!$Y$21:$Y$1270)=MONTH(R$41))*(YEAR(TransferLog!$Y$21:$Y$1270)=YEAR(R$41))*(TransferLog!$AB$21:$AB$1270=1)*(TransferLog!$Q$21:$Q$1270="Unplanned")*(TransferLog!$AC$21:$AC$1270=1)*(TransferLog!$T$21:$T$1270="Chronic Long-term Care (Not Medicare Part A)")*(TransferLog!$V$21:$V$1270=$C$14)),"")))</f>
        <v>0</v>
      </c>
      <c r="S43" s="175">
        <f t="array" ref="S43">IF(AND($C$12="All Sources",$C$14="All Plans"),SUM(  (MONTH(TransferLog!$Y$21:$Y$1270)=MONTH(S$41))*(YEAR(TransferLog!$Y$21:$Y$1270)=YEAR(S$41))*(TransferLog!$AB$21:$AB$1270=1)*(TransferLog!$Q$21:$Q$1270="Unplanned")*(TransferLog!$AC$21:$AC$1270=1)*(TransferLog!$T$21:$T$1270="Chronic Long-term Care (Not Medicare Part A)")), IF($C$12&lt;&gt;"All Sources",SUM(  (MONTH(TransferLog!$Y$21:$Y$1270)=MONTH(S$41))*(YEAR(TransferLog!$Y$21:$Y$1270)=YEAR(S$41))*(TransferLog!$AB$21:$AB$1270=1)*(TransferLog!$Q$21:$Q$1270="Unplanned")*(TransferLog!$AC$21:$AC$1270=1)*(TransferLog!$T$21:$T$1270="Chronic Long-term Care (Not Medicare Part A)")*(TransferLog!$U$21:$U$1270=$C$12)),IF($C$14&lt;&gt;"All Plans",SUM(  (MONTH(TransferLog!$Y$21:$Y$1270)=MONTH(S$41))*(YEAR(TransferLog!$Y$21:$Y$1270)=YEAR(S$41))*(TransferLog!$AB$21:$AB$1270=1)*(TransferLog!$Q$21:$Q$1270="Unplanned")*(TransferLog!$AC$21:$AC$1270=1)*(TransferLog!$T$21:$T$1270="Chronic Long-term Care (Not Medicare Part A)")*(TransferLog!$V$21:$V$1270=$C$14)),"")))</f>
        <v>0</v>
      </c>
      <c r="T43" s="175">
        <f t="array" ref="T43">IF(AND($C$12="All Sources",$C$14="All Plans"),SUM(  (MONTH(TransferLog!$Y$21:$Y$1270)=MONTH(T$41))*(YEAR(TransferLog!$Y$21:$Y$1270)=YEAR(T$41))*(TransferLog!$AB$21:$AB$1270=1)*(TransferLog!$Q$21:$Q$1270="Unplanned")*(TransferLog!$AC$21:$AC$1270=1)*(TransferLog!$T$21:$T$1270="Chronic Long-term Care (Not Medicare Part A)")), IF($C$12&lt;&gt;"All Sources",SUM(  (MONTH(TransferLog!$Y$21:$Y$1270)=MONTH(T$41))*(YEAR(TransferLog!$Y$21:$Y$1270)=YEAR(T$41))*(TransferLog!$AB$21:$AB$1270=1)*(TransferLog!$Q$21:$Q$1270="Unplanned")*(TransferLog!$AC$21:$AC$1270=1)*(TransferLog!$T$21:$T$1270="Chronic Long-term Care (Not Medicare Part A)")*(TransferLog!$U$21:$U$1270=$C$12)),IF($C$14&lt;&gt;"All Plans",SUM(  (MONTH(TransferLog!$Y$21:$Y$1270)=MONTH(T$41))*(YEAR(TransferLog!$Y$21:$Y$1270)=YEAR(T$41))*(TransferLog!$AB$21:$AB$1270=1)*(TransferLog!$Q$21:$Q$1270="Unplanned")*(TransferLog!$AC$21:$AC$1270=1)*(TransferLog!$T$21:$T$1270="Chronic Long-term Care (Not Medicare Part A)")*(TransferLog!$V$21:$V$1270=$C$14)),"")))</f>
        <v>0</v>
      </c>
      <c r="U43" s="175">
        <f t="array" ref="U43">IF(AND($C$12="All Sources",$C$14="All Plans"),SUM(  (MONTH(TransferLog!$Y$21:$Y$1270)=MONTH(U$41))*(YEAR(TransferLog!$Y$21:$Y$1270)=YEAR(U$41))*(TransferLog!$AB$21:$AB$1270=1)*(TransferLog!$Q$21:$Q$1270="Unplanned")*(TransferLog!$AC$21:$AC$1270=1)*(TransferLog!$T$21:$T$1270="Chronic Long-term Care (Not Medicare Part A)")), IF($C$12&lt;&gt;"All Sources",SUM(  (MONTH(TransferLog!$Y$21:$Y$1270)=MONTH(U$41))*(YEAR(TransferLog!$Y$21:$Y$1270)=YEAR(U$41))*(TransferLog!$AB$21:$AB$1270=1)*(TransferLog!$Q$21:$Q$1270="Unplanned")*(TransferLog!$AC$21:$AC$1270=1)*(TransferLog!$T$21:$T$1270="Chronic Long-term Care (Not Medicare Part A)")*(TransferLog!$U$21:$U$1270=$C$12)),IF($C$14&lt;&gt;"All Plans",SUM(  (MONTH(TransferLog!$Y$21:$Y$1270)=MONTH(U$41))*(YEAR(TransferLog!$Y$21:$Y$1270)=YEAR(U$41))*(TransferLog!$AB$21:$AB$1270=1)*(TransferLog!$Q$21:$Q$1270="Unplanned")*(TransferLog!$AC$21:$AC$1270=1)*(TransferLog!$T$21:$T$1270="Chronic Long-term Care (Not Medicare Part A)")*(TransferLog!$V$21:$V$1270=$C$14)),"")))</f>
        <v>0</v>
      </c>
      <c r="V43" s="65"/>
      <c r="W43" s="65"/>
      <c r="X43" s="97"/>
      <c r="Y43" s="97"/>
      <c r="Z43" s="97"/>
    </row>
    <row r="44" spans="1:26" ht="42" customHeight="1">
      <c r="A44" s="97"/>
      <c r="B44" s="97"/>
      <c r="C44" s="97"/>
      <c r="D44" s="97"/>
      <c r="E44" s="97"/>
      <c r="F44" s="97"/>
      <c r="G44" s="65"/>
      <c r="H44" s="65"/>
      <c r="I44" s="66" t="s">
        <v>301</v>
      </c>
      <c r="J44" s="181">
        <f t="array" ref="J44">IF(AND($C$12="All Sources",$C$14="All Plans"),SUM(  (MONTH(TransferLog!$Y$21:$Y$1270)=MONTH(J$41))*(YEAR(TransferLog!$Y$21:$Y$1270)=YEAR(J$41))*(TransferLog!$AB$21:$AB$1270=1)*(TransferLog!$Q$21:$Q$1270="Unplanned")*(TransferLog!$AC$21:$AC$1270=1)), IF($C$12&lt;&gt;"All Sources",SUM(  (MONTH(TransferLog!$Y$21:$Y$1270)=MONTH(J$41))*(YEAR(TransferLog!$Y$21:$Y$1270)=YEAR(J$41))*(TransferLog!$AB$21:$AB$1270=1)*(TransferLog!$Q$21:$Q$1270="Unplanned")*(TransferLog!$AC$21:$AC$1270=1)*(TransferLog!$U$21:$U$1270=$C$12)),IF($C$14&lt;&gt;"All Plans",SUM(  (MONTH(TransferLog!$Y$21:$Y$1270)=MONTH(J$41))*(YEAR(TransferLog!$Y$21:$Y$1270)=YEAR(J$41))*(TransferLog!$AB$21:$AB$1270=1)*(TransferLog!$Q$21:$Q$1270="Unplanned")*(TransferLog!$AC$21:$AC$1270=1)*(TransferLog!$V$21:$V$1270=$C$14)),"")))</f>
        <v>0</v>
      </c>
      <c r="K44" s="181">
        <f t="array" ref="K44">IF(AND($C$12="All Sources",$C$14="All Plans"),SUM(  (MONTH(TransferLog!$Y$21:$Y$1270)=MONTH(K$41))*(YEAR(TransferLog!$Y$21:$Y$1270)=YEAR(K$41))*(TransferLog!$AB$21:$AB$1270=1)*(TransferLog!$Q$21:$Q$1270="Unplanned")*(TransferLog!$AC$21:$AC$1270=1)), IF($C$12&lt;&gt;"All Sources",SUM(  (MONTH(TransferLog!$Y$21:$Y$1270)=MONTH(K$41))*(YEAR(TransferLog!$Y$21:$Y$1270)=YEAR(K$41))*(TransferLog!$AB$21:$AB$1270=1)*(TransferLog!$Q$21:$Q$1270="Unplanned")*(TransferLog!$AC$21:$AC$1270=1)*(TransferLog!$U$21:$U$1270=$C$12)),IF($C$14&lt;&gt;"All Plans",SUM(  (MONTH(TransferLog!$Y$21:$Y$1270)=MONTH(K$41))*(YEAR(TransferLog!$Y$21:$Y$1270)=YEAR(K$41))*(TransferLog!$AB$21:$AB$1270=1)*(TransferLog!$Q$21:$Q$1270="Unplanned")*(TransferLog!$AC$21:$AC$1270=1)*(TransferLog!$V$21:$V$1270=$C$14)),"")))</f>
        <v>0</v>
      </c>
      <c r="L44" s="181">
        <f t="array" ref="L44">IF(AND($C$12="All Sources",$C$14="All Plans"),SUM(  (MONTH(TransferLog!$Y$21:$Y$1270)=MONTH(L$41))*(YEAR(TransferLog!$Y$21:$Y$1270)=YEAR(L$41))*(TransferLog!$AB$21:$AB$1270=1)*(TransferLog!$Q$21:$Q$1270="Unplanned")*(TransferLog!$AC$21:$AC$1270=1)), IF($C$12&lt;&gt;"All Sources",SUM(  (MONTH(TransferLog!$Y$21:$Y$1270)=MONTH(L$41))*(YEAR(TransferLog!$Y$21:$Y$1270)=YEAR(L$41))*(TransferLog!$AB$21:$AB$1270=1)*(TransferLog!$Q$21:$Q$1270="Unplanned")*(TransferLog!$AC$21:$AC$1270=1)*(TransferLog!$U$21:$U$1270=$C$12)),IF($C$14&lt;&gt;"All Plans",SUM(  (MONTH(TransferLog!$Y$21:$Y$1270)=MONTH(L$41))*(YEAR(TransferLog!$Y$21:$Y$1270)=YEAR(L$41))*(TransferLog!$AB$21:$AB$1270=1)*(TransferLog!$Q$21:$Q$1270="Unplanned")*(TransferLog!$AC$21:$AC$1270=1)*(TransferLog!$V$21:$V$1270=$C$14)),"")))</f>
        <v>0</v>
      </c>
      <c r="M44" s="181">
        <f t="array" ref="M44">IF(AND($C$12="All Sources",$C$14="All Plans"),SUM(  (MONTH(TransferLog!$Y$21:$Y$1270)=MONTH(M$41))*(YEAR(TransferLog!$Y$21:$Y$1270)=YEAR(M$41))*(TransferLog!$AB$21:$AB$1270=1)*(TransferLog!$Q$21:$Q$1270="Unplanned")*(TransferLog!$AC$21:$AC$1270=1)), IF($C$12&lt;&gt;"All Sources",SUM(  (MONTH(TransferLog!$Y$21:$Y$1270)=MONTH(M$41))*(YEAR(TransferLog!$Y$21:$Y$1270)=YEAR(M$41))*(TransferLog!$AB$21:$AB$1270=1)*(TransferLog!$Q$21:$Q$1270="Unplanned")*(TransferLog!$AC$21:$AC$1270=1)*(TransferLog!$U$21:$U$1270=$C$12)),IF($C$14&lt;&gt;"All Plans",SUM(  (MONTH(TransferLog!$Y$21:$Y$1270)=MONTH(M$41))*(YEAR(TransferLog!$Y$21:$Y$1270)=YEAR(M$41))*(TransferLog!$AB$21:$AB$1270=1)*(TransferLog!$Q$21:$Q$1270="Unplanned")*(TransferLog!$AC$21:$AC$1270=1)*(TransferLog!$V$21:$V$1270=$C$14)),"")))</f>
        <v>0</v>
      </c>
      <c r="N44" s="181">
        <f t="array" ref="N44">IF(AND($C$12="All Sources",$C$14="All Plans"),SUM(  (MONTH(TransferLog!$Y$21:$Y$1270)=MONTH(N$41))*(YEAR(TransferLog!$Y$21:$Y$1270)=YEAR(N$41))*(TransferLog!$AB$21:$AB$1270=1)*(TransferLog!$Q$21:$Q$1270="Unplanned")*(TransferLog!$AC$21:$AC$1270=1)), IF($C$12&lt;&gt;"All Sources",SUM(  (MONTH(TransferLog!$Y$21:$Y$1270)=MONTH(N$41))*(YEAR(TransferLog!$Y$21:$Y$1270)=YEAR(N$41))*(TransferLog!$AB$21:$AB$1270=1)*(TransferLog!$Q$21:$Q$1270="Unplanned")*(TransferLog!$AC$21:$AC$1270=1)*(TransferLog!$U$21:$U$1270=$C$12)),IF($C$14&lt;&gt;"All Plans",SUM(  (MONTH(TransferLog!$Y$21:$Y$1270)=MONTH(N$41))*(YEAR(TransferLog!$Y$21:$Y$1270)=YEAR(N$41))*(TransferLog!$AB$21:$AB$1270=1)*(TransferLog!$Q$21:$Q$1270="Unplanned")*(TransferLog!$AC$21:$AC$1270=1)*(TransferLog!$V$21:$V$1270=$C$14)),"")))</f>
        <v>0</v>
      </c>
      <c r="O44" s="181">
        <f t="array" ref="O44">IF(AND($C$12="All Sources",$C$14="All Plans"),SUM(  (MONTH(TransferLog!$Y$21:$Y$1270)=MONTH(O$41))*(YEAR(TransferLog!$Y$21:$Y$1270)=YEAR(O$41))*(TransferLog!$AB$21:$AB$1270=1)*(TransferLog!$Q$21:$Q$1270="Unplanned")*(TransferLog!$AC$21:$AC$1270=1)), IF($C$12&lt;&gt;"All Sources",SUM(  (MONTH(TransferLog!$Y$21:$Y$1270)=MONTH(O$41))*(YEAR(TransferLog!$Y$21:$Y$1270)=YEAR(O$41))*(TransferLog!$AB$21:$AB$1270=1)*(TransferLog!$Q$21:$Q$1270="Unplanned")*(TransferLog!$AC$21:$AC$1270=1)*(TransferLog!$U$21:$U$1270=$C$12)),IF($C$14&lt;&gt;"All Plans",SUM(  (MONTH(TransferLog!$Y$21:$Y$1270)=MONTH(O$41))*(YEAR(TransferLog!$Y$21:$Y$1270)=YEAR(O$41))*(TransferLog!$AB$21:$AB$1270=1)*(TransferLog!$Q$21:$Q$1270="Unplanned")*(TransferLog!$AC$21:$AC$1270=1)*(TransferLog!$V$21:$V$1270=$C$14)),"")))</f>
        <v>0</v>
      </c>
      <c r="P44" s="181">
        <f t="array" ref="P44">IF(AND($C$12="All Sources",$C$14="All Plans"),SUM(  (MONTH(TransferLog!$Y$21:$Y$1270)=MONTH(P$41))*(YEAR(TransferLog!$Y$21:$Y$1270)=YEAR(P$41))*(TransferLog!$AB$21:$AB$1270=1)*(TransferLog!$Q$21:$Q$1270="Unplanned")*(TransferLog!$AC$21:$AC$1270=1)), IF($C$12&lt;&gt;"All Sources",SUM(  (MONTH(TransferLog!$Y$21:$Y$1270)=MONTH(P$41))*(YEAR(TransferLog!$Y$21:$Y$1270)=YEAR(P$41))*(TransferLog!$AB$21:$AB$1270=1)*(TransferLog!$Q$21:$Q$1270="Unplanned")*(TransferLog!$AC$21:$AC$1270=1)*(TransferLog!$U$21:$U$1270=$C$12)),IF($C$14&lt;&gt;"All Plans",SUM(  (MONTH(TransferLog!$Y$21:$Y$1270)=MONTH(P$41))*(YEAR(TransferLog!$Y$21:$Y$1270)=YEAR(P$41))*(TransferLog!$AB$21:$AB$1270=1)*(TransferLog!$Q$21:$Q$1270="Unplanned")*(TransferLog!$AC$21:$AC$1270=1)*(TransferLog!$V$21:$V$1270=$C$14)),"")))</f>
        <v>0</v>
      </c>
      <c r="Q44" s="181">
        <f t="array" ref="Q44">IF(AND($C$12="All Sources",$C$14="All Plans"),SUM(  (MONTH(TransferLog!$Y$21:$Y$1270)=MONTH(Q$41))*(YEAR(TransferLog!$Y$21:$Y$1270)=YEAR(Q$41))*(TransferLog!$AB$21:$AB$1270=1)*(TransferLog!$Q$21:$Q$1270="Unplanned")*(TransferLog!$AC$21:$AC$1270=1)), IF($C$12&lt;&gt;"All Sources",SUM(  (MONTH(TransferLog!$Y$21:$Y$1270)=MONTH(Q$41))*(YEAR(TransferLog!$Y$21:$Y$1270)=YEAR(Q$41))*(TransferLog!$AB$21:$AB$1270=1)*(TransferLog!$Q$21:$Q$1270="Unplanned")*(TransferLog!$AC$21:$AC$1270=1)*(TransferLog!$U$21:$U$1270=$C$12)),IF($C$14&lt;&gt;"All Plans",SUM(  (MONTH(TransferLog!$Y$21:$Y$1270)=MONTH(Q$41))*(YEAR(TransferLog!$Y$21:$Y$1270)=YEAR(Q$41))*(TransferLog!$AB$21:$AB$1270=1)*(TransferLog!$Q$21:$Q$1270="Unplanned")*(TransferLog!$AC$21:$AC$1270=1)*(TransferLog!$V$21:$V$1270=$C$14)),"")))</f>
        <v>0</v>
      </c>
      <c r="R44" s="181">
        <f t="array" ref="R44">IF(AND($C$12="All Sources",$C$14="All Plans"),SUM(  (MONTH(TransferLog!$Y$21:$Y$1270)=MONTH(R$41))*(YEAR(TransferLog!$Y$21:$Y$1270)=YEAR(R$41))*(TransferLog!$AB$21:$AB$1270=1)*(TransferLog!$Q$21:$Q$1270="Unplanned")*(TransferLog!$AC$21:$AC$1270=1)), IF($C$12&lt;&gt;"All Sources",SUM(  (MONTH(TransferLog!$Y$21:$Y$1270)=MONTH(R$41))*(YEAR(TransferLog!$Y$21:$Y$1270)=YEAR(R$41))*(TransferLog!$AB$21:$AB$1270=1)*(TransferLog!$Q$21:$Q$1270="Unplanned")*(TransferLog!$AC$21:$AC$1270=1)*(TransferLog!$U$21:$U$1270=$C$12)),IF($C$14&lt;&gt;"All Plans",SUM(  (MONTH(TransferLog!$Y$21:$Y$1270)=MONTH(R$41))*(YEAR(TransferLog!$Y$21:$Y$1270)=YEAR(R$41))*(TransferLog!$AB$21:$AB$1270=1)*(TransferLog!$Q$21:$Q$1270="Unplanned")*(TransferLog!$AC$21:$AC$1270=1)*(TransferLog!$V$21:$V$1270=$C$14)),"")))</f>
        <v>0</v>
      </c>
      <c r="S44" s="181">
        <f t="array" ref="S44">IF(AND($C$12="All Sources",$C$14="All Plans"),SUM(  (MONTH(TransferLog!$Y$21:$Y$1270)=MONTH(S$41))*(YEAR(TransferLog!$Y$21:$Y$1270)=YEAR(S$41))*(TransferLog!$AB$21:$AB$1270=1)*(TransferLog!$Q$21:$Q$1270="Unplanned")*(TransferLog!$AC$21:$AC$1270=1)), IF($C$12&lt;&gt;"All Sources",SUM(  (MONTH(TransferLog!$Y$21:$Y$1270)=MONTH(S$41))*(YEAR(TransferLog!$Y$21:$Y$1270)=YEAR(S$41))*(TransferLog!$AB$21:$AB$1270=1)*(TransferLog!$Q$21:$Q$1270="Unplanned")*(TransferLog!$AC$21:$AC$1270=1)*(TransferLog!$U$21:$U$1270=$C$12)),IF($C$14&lt;&gt;"All Plans",SUM(  (MONTH(TransferLog!$Y$21:$Y$1270)=MONTH(S$41))*(YEAR(TransferLog!$Y$21:$Y$1270)=YEAR(S$41))*(TransferLog!$AB$21:$AB$1270=1)*(TransferLog!$Q$21:$Q$1270="Unplanned")*(TransferLog!$AC$21:$AC$1270=1)*(TransferLog!$V$21:$V$1270=$C$14)),"")))</f>
        <v>0</v>
      </c>
      <c r="T44" s="181">
        <f t="array" ref="T44">IF(AND($C$12="All Sources",$C$14="All Plans"),SUM(  (MONTH(TransferLog!$Y$21:$Y$1270)=MONTH(T$41))*(YEAR(TransferLog!$Y$21:$Y$1270)=YEAR(T$41))*(TransferLog!$AB$21:$AB$1270=1)*(TransferLog!$Q$21:$Q$1270="Unplanned")*(TransferLog!$AC$21:$AC$1270=1)), IF($C$12&lt;&gt;"All Sources",SUM(  (MONTH(TransferLog!$Y$21:$Y$1270)=MONTH(T$41))*(YEAR(TransferLog!$Y$21:$Y$1270)=YEAR(T$41))*(TransferLog!$AB$21:$AB$1270=1)*(TransferLog!$Q$21:$Q$1270="Unplanned")*(TransferLog!$AC$21:$AC$1270=1)*(TransferLog!$U$21:$U$1270=$C$12)),IF($C$14&lt;&gt;"All Plans",SUM(  (MONTH(TransferLog!$Y$21:$Y$1270)=MONTH(T$41))*(YEAR(TransferLog!$Y$21:$Y$1270)=YEAR(T$41))*(TransferLog!$AB$21:$AB$1270=1)*(TransferLog!$Q$21:$Q$1270="Unplanned")*(TransferLog!$AC$21:$AC$1270=1)*(TransferLog!$V$21:$V$1270=$C$14)),"")))</f>
        <v>0</v>
      </c>
      <c r="U44" s="181">
        <f t="array" ref="U44">IF(AND($C$12="All Sources",$C$14="All Plans"),SUM(  (MONTH(TransferLog!$Y$21:$Y$1270)=MONTH(U$41))*(YEAR(TransferLog!$Y$21:$Y$1270)=YEAR(U$41))*(TransferLog!$AB$21:$AB$1270=1)*(TransferLog!$Q$21:$Q$1270="Unplanned")*(TransferLog!$AC$21:$AC$1270=1)), IF($C$12&lt;&gt;"All Sources",SUM(  (MONTH(TransferLog!$Y$21:$Y$1270)=MONTH(U$41))*(YEAR(TransferLog!$Y$21:$Y$1270)=YEAR(U$41))*(TransferLog!$AB$21:$AB$1270=1)*(TransferLog!$Q$21:$Q$1270="Unplanned")*(TransferLog!$AC$21:$AC$1270=1)*(TransferLog!$U$21:$U$1270=$C$12)),IF($C$14&lt;&gt;"All Plans",SUM(  (MONTH(TransferLog!$Y$21:$Y$1270)=MONTH(U$41))*(YEAR(TransferLog!$Y$21:$Y$1270)=YEAR(U$41))*(TransferLog!$AB$21:$AB$1270=1)*(TransferLog!$Q$21:$Q$1270="Unplanned")*(TransferLog!$AC$21:$AC$1270=1)*(TransferLog!$V$21:$V$1270=$C$14)),"")))</f>
        <v>0</v>
      </c>
      <c r="V44" s="65"/>
      <c r="W44" s="65"/>
      <c r="X44" s="97"/>
      <c r="Y44" s="97"/>
      <c r="Z44" s="97"/>
    </row>
    <row r="45" spans="1:26" ht="42" customHeight="1">
      <c r="A45" s="97"/>
      <c r="B45" s="97"/>
      <c r="C45" s="97"/>
      <c r="D45" s="97"/>
      <c r="E45" s="97"/>
      <c r="F45" s="97"/>
      <c r="G45" s="65"/>
      <c r="H45" s="65"/>
      <c r="I45" s="182" t="s">
        <v>304</v>
      </c>
      <c r="J45" s="183">
        <f t="array" ref="J45">IF(AND($C$12="All Sources",$C$14="All Plans"),SUM((MONTH(AdmittedwithRecentDischarge!$K$28:$K$1278)=MONTH(J$41))*(YEAR(AdmittedwithRecentDischarge!$K$28:$K$1278)=YEAR(J$41))*(AdmittedwithRecentDischarge!$K$28:$K$1278&lt;&gt;"")*(AdmittedwithRecentDischarge!$I$28:$I$1278&lt;&gt;"")*(AdmittedwithRecentDischarge!$Q$28:$Q$1278="Post-acute Care (Medicare Part A or managed care)")),IF($C$12&lt;&gt;"All Sources",SUM((MONTH(AdmittedwithRecentDischarge!$K$28:$K$1278)=MONTH(J$41))*(YEAR(AdmittedwithRecentDischarge!$K$28:$K$1278)=YEAR(J$41))*(AdmittedwithRecentDischarge!$K$28:$K$1278&lt;&gt;"")*(AdmittedwithRecentDischarge!$I$28:$I$1278&lt;&gt;"")*(AdmittedwithRecentDischarge!$Q$28:$Q$1278="Post-acute Care (Medicare Part A or managed care)")*(AdmittedwithRecentDischarge!$S$28:$S$1278=$C$12)),IF($C$14&lt;&gt;"All Plans",SUM((MONTH(AdmittedwithRecentDischarge!$K$28:$K$1278)=MONTH(J$41))*(YEAR(AdmittedwithRecentDischarge!$K$28:$K$1278)=YEAR(J$41))*(AdmittedwithRecentDischarge!$K$28:$K$1278&lt;&gt;"")*(AdmittedwithRecentDischarge!$I$28:$I$1278&lt;&gt;"")*(AdmittedwithRecentDischarge!$Q$28:$Q$1278="Post-acute Care (Medicare Part A or managed care)")*(AdmittedwithRecentDischarge!$W$28:$W$1278=$C$14)),"")))</f>
        <v>0</v>
      </c>
      <c r="K45" s="183">
        <f t="array" ref="K45">IF(AND($C$12="All Sources",$C$14="All Plans"),SUM((MONTH(AdmittedwithRecentDischarge!$K$28:$K$1278)=MONTH(K$41))*(YEAR(AdmittedwithRecentDischarge!$K$28:$K$1278)=YEAR(K$41))*(AdmittedwithRecentDischarge!$K$28:$K$1278&lt;&gt;"")*(AdmittedwithRecentDischarge!$I$28:$I$1278&lt;&gt;"")*(AdmittedwithRecentDischarge!$Q$28:$Q$1278="Post-acute Care (Medicare Part A or managed care)")),IF($C$12&lt;&gt;"All Sources",SUM((MONTH(AdmittedwithRecentDischarge!$K$28:$K$1278)=MONTH(K$41))*(YEAR(AdmittedwithRecentDischarge!$K$28:$K$1278)=YEAR(K$41))*(AdmittedwithRecentDischarge!$K$28:$K$1278&lt;&gt;"")*(AdmittedwithRecentDischarge!$I$28:$I$1278&lt;&gt;"")*(AdmittedwithRecentDischarge!$Q$28:$Q$1278="Post-acute Care (Medicare Part A or managed care)")*(AdmittedwithRecentDischarge!$S$28:$S$1278=$C$12)),IF($C$14&lt;&gt;"All Plans",SUM((MONTH(AdmittedwithRecentDischarge!$K$28:$K$1278)=MONTH(K$41))*(YEAR(AdmittedwithRecentDischarge!$K$28:$K$1278)=YEAR(K$41))*(AdmittedwithRecentDischarge!$K$28:$K$1278&lt;&gt;"")*(AdmittedwithRecentDischarge!$I$28:$I$1278&lt;&gt;"")*(AdmittedwithRecentDischarge!$Q$28:$Q$1278="Post-acute Care (Medicare Part A or managed care)")*(AdmittedwithRecentDischarge!$W$28:$W$1278=$C$14)),"")))</f>
        <v>0</v>
      </c>
      <c r="L45" s="183">
        <f t="array" ref="L45">IF(AND($C$12="All Sources",$C$14="All Plans"),SUM((MONTH(AdmittedwithRecentDischarge!$K$28:$K$1278)=MONTH(L$41))*(YEAR(AdmittedwithRecentDischarge!$K$28:$K$1278)=YEAR(L$41))*(AdmittedwithRecentDischarge!$K$28:$K$1278&lt;&gt;"")*(AdmittedwithRecentDischarge!$I$28:$I$1278&lt;&gt;"")*(AdmittedwithRecentDischarge!$Q$28:$Q$1278="Post-acute Care (Medicare Part A or managed care)")),IF($C$12&lt;&gt;"All Sources",SUM((MONTH(AdmittedwithRecentDischarge!$K$28:$K$1278)=MONTH(L$41))*(YEAR(AdmittedwithRecentDischarge!$K$28:$K$1278)=YEAR(L$41))*(AdmittedwithRecentDischarge!$K$28:$K$1278&lt;&gt;"")*(AdmittedwithRecentDischarge!$I$28:$I$1278&lt;&gt;"")*(AdmittedwithRecentDischarge!$Q$28:$Q$1278="Post-acute Care (Medicare Part A or managed care)")*(AdmittedwithRecentDischarge!$S$28:$S$1278=$C$12)),IF($C$14&lt;&gt;"All Plans",SUM((MONTH(AdmittedwithRecentDischarge!$K$28:$K$1278)=MONTH(L$41))*(YEAR(AdmittedwithRecentDischarge!$K$28:$K$1278)=YEAR(L$41))*(AdmittedwithRecentDischarge!$K$28:$K$1278&lt;&gt;"")*(AdmittedwithRecentDischarge!$I$28:$I$1278&lt;&gt;"")*(AdmittedwithRecentDischarge!$Q$28:$Q$1278="Post-acute Care (Medicare Part A or managed care)")*(AdmittedwithRecentDischarge!$W$28:$W$1278=$C$14)),"")))</f>
        <v>0</v>
      </c>
      <c r="M45" s="183">
        <f t="array" ref="M45">IF(AND($C$12="All Sources",$C$14="All Plans"),SUM((MONTH(AdmittedwithRecentDischarge!$K$28:$K$1278)=MONTH(M$41))*(YEAR(AdmittedwithRecentDischarge!$K$28:$K$1278)=YEAR(M$41))*(AdmittedwithRecentDischarge!$K$28:$K$1278&lt;&gt;"")*(AdmittedwithRecentDischarge!$I$28:$I$1278&lt;&gt;"")*(AdmittedwithRecentDischarge!$Q$28:$Q$1278="Post-acute Care (Medicare Part A or managed care)")),IF($C$12&lt;&gt;"All Sources",SUM((MONTH(AdmittedwithRecentDischarge!$K$28:$K$1278)=MONTH(M$41))*(YEAR(AdmittedwithRecentDischarge!$K$28:$K$1278)=YEAR(M$41))*(AdmittedwithRecentDischarge!$K$28:$K$1278&lt;&gt;"")*(AdmittedwithRecentDischarge!$I$28:$I$1278&lt;&gt;"")*(AdmittedwithRecentDischarge!$Q$28:$Q$1278="Post-acute Care (Medicare Part A or managed care)")*(AdmittedwithRecentDischarge!$S$28:$S$1278=$C$12)),IF($C$14&lt;&gt;"All Plans",SUM((MONTH(AdmittedwithRecentDischarge!$K$28:$K$1278)=MONTH(M$41))*(YEAR(AdmittedwithRecentDischarge!$K$28:$K$1278)=YEAR(M$41))*(AdmittedwithRecentDischarge!$K$28:$K$1278&lt;&gt;"")*(AdmittedwithRecentDischarge!$I$28:$I$1278&lt;&gt;"")*(AdmittedwithRecentDischarge!$Q$28:$Q$1278="Post-acute Care (Medicare Part A or managed care)")*(AdmittedwithRecentDischarge!$W$28:$W$1278=$C$14)),"")))</f>
        <v>0</v>
      </c>
      <c r="N45" s="183">
        <f t="array" ref="N45">IF(AND($C$12="All Sources",$C$14="All Plans"),SUM((MONTH(AdmittedwithRecentDischarge!$K$28:$K$1278)=MONTH(N$41))*(YEAR(AdmittedwithRecentDischarge!$K$28:$K$1278)=YEAR(N$41))*(AdmittedwithRecentDischarge!$K$28:$K$1278&lt;&gt;"")*(AdmittedwithRecentDischarge!$I$28:$I$1278&lt;&gt;"")*(AdmittedwithRecentDischarge!$Q$28:$Q$1278="Post-acute Care (Medicare Part A or managed care)")),IF($C$12&lt;&gt;"All Sources",SUM((MONTH(AdmittedwithRecentDischarge!$K$28:$K$1278)=MONTH(N$41))*(YEAR(AdmittedwithRecentDischarge!$K$28:$K$1278)=YEAR(N$41))*(AdmittedwithRecentDischarge!$K$28:$K$1278&lt;&gt;"")*(AdmittedwithRecentDischarge!$I$28:$I$1278&lt;&gt;"")*(AdmittedwithRecentDischarge!$Q$28:$Q$1278="Post-acute Care (Medicare Part A or managed care)")*(AdmittedwithRecentDischarge!$S$28:$S$1278=$C$12)),IF($C$14&lt;&gt;"All Plans",SUM((MONTH(AdmittedwithRecentDischarge!$K$28:$K$1278)=MONTH(N$41))*(YEAR(AdmittedwithRecentDischarge!$K$28:$K$1278)=YEAR(N$41))*(AdmittedwithRecentDischarge!$K$28:$K$1278&lt;&gt;"")*(AdmittedwithRecentDischarge!$I$28:$I$1278&lt;&gt;"")*(AdmittedwithRecentDischarge!$Q$28:$Q$1278="Post-acute Care (Medicare Part A or managed care)")*(AdmittedwithRecentDischarge!$W$28:$W$1278=$C$14)),"")))</f>
        <v>0</v>
      </c>
      <c r="O45" s="183">
        <f t="array" ref="O45">IF(AND($C$12="All Sources",$C$14="All Plans"),SUM((MONTH(AdmittedwithRecentDischarge!$K$28:$K$1278)=MONTH(O$41))*(YEAR(AdmittedwithRecentDischarge!$K$28:$K$1278)=YEAR(O$41))*(AdmittedwithRecentDischarge!$K$28:$K$1278&lt;&gt;"")*(AdmittedwithRecentDischarge!$I$28:$I$1278&lt;&gt;"")*(AdmittedwithRecentDischarge!$Q$28:$Q$1278="Post-acute Care (Medicare Part A or managed care)")),IF($C$12&lt;&gt;"All Sources",SUM((MONTH(AdmittedwithRecentDischarge!$K$28:$K$1278)=MONTH(O$41))*(YEAR(AdmittedwithRecentDischarge!$K$28:$K$1278)=YEAR(O$41))*(AdmittedwithRecentDischarge!$K$28:$K$1278&lt;&gt;"")*(AdmittedwithRecentDischarge!$I$28:$I$1278&lt;&gt;"")*(AdmittedwithRecentDischarge!$Q$28:$Q$1278="Post-acute Care (Medicare Part A or managed care)")*(AdmittedwithRecentDischarge!$S$28:$S$1278=$C$12)),IF($C$14&lt;&gt;"All Plans",SUM((MONTH(AdmittedwithRecentDischarge!$K$28:$K$1278)=MONTH(O$41))*(YEAR(AdmittedwithRecentDischarge!$K$28:$K$1278)=YEAR(O$41))*(AdmittedwithRecentDischarge!$K$28:$K$1278&lt;&gt;"")*(AdmittedwithRecentDischarge!$I$28:$I$1278&lt;&gt;"")*(AdmittedwithRecentDischarge!$Q$28:$Q$1278="Post-acute Care (Medicare Part A or managed care)")*(AdmittedwithRecentDischarge!$W$28:$W$1278=$C$14)),"")))</f>
        <v>0</v>
      </c>
      <c r="P45" s="183">
        <f t="array" ref="P45">IF(AND($C$12="All Sources",$C$14="All Plans"),SUM((MONTH(AdmittedwithRecentDischarge!$K$28:$K$1278)=MONTH(P$41))*(YEAR(AdmittedwithRecentDischarge!$K$28:$K$1278)=YEAR(P$41))*(AdmittedwithRecentDischarge!$K$28:$K$1278&lt;&gt;"")*(AdmittedwithRecentDischarge!$I$28:$I$1278&lt;&gt;"")*(AdmittedwithRecentDischarge!$Q$28:$Q$1278="Post-acute Care (Medicare Part A or managed care)")),IF($C$12&lt;&gt;"All Sources",SUM((MONTH(AdmittedwithRecentDischarge!$K$28:$K$1278)=MONTH(P$41))*(YEAR(AdmittedwithRecentDischarge!$K$28:$K$1278)=YEAR(P$41))*(AdmittedwithRecentDischarge!$K$28:$K$1278&lt;&gt;"")*(AdmittedwithRecentDischarge!$I$28:$I$1278&lt;&gt;"")*(AdmittedwithRecentDischarge!$Q$28:$Q$1278="Post-acute Care (Medicare Part A or managed care)")*(AdmittedwithRecentDischarge!$S$28:$S$1278=$C$12)),IF($C$14&lt;&gt;"All Plans",SUM((MONTH(AdmittedwithRecentDischarge!$K$28:$K$1278)=MONTH(P$41))*(YEAR(AdmittedwithRecentDischarge!$K$28:$K$1278)=YEAR(P$41))*(AdmittedwithRecentDischarge!$K$28:$K$1278&lt;&gt;"")*(AdmittedwithRecentDischarge!$I$28:$I$1278&lt;&gt;"")*(AdmittedwithRecentDischarge!$Q$28:$Q$1278="Post-acute Care (Medicare Part A or managed care)")*(AdmittedwithRecentDischarge!$W$28:$W$1278=$C$14)),"")))</f>
        <v>0</v>
      </c>
      <c r="Q45" s="183">
        <f t="array" ref="Q45">IF(AND($C$12="All Sources",$C$14="All Plans"),SUM((MONTH(AdmittedwithRecentDischarge!$K$28:$K$1278)=MONTH(Q$41))*(YEAR(AdmittedwithRecentDischarge!$K$28:$K$1278)=YEAR(Q$41))*(AdmittedwithRecentDischarge!$K$28:$K$1278&lt;&gt;"")*(AdmittedwithRecentDischarge!$I$28:$I$1278&lt;&gt;"")*(AdmittedwithRecentDischarge!$Q$28:$Q$1278="Post-acute Care (Medicare Part A or managed care)")),IF($C$12&lt;&gt;"All Sources",SUM((MONTH(AdmittedwithRecentDischarge!$K$28:$K$1278)=MONTH(Q$41))*(YEAR(AdmittedwithRecentDischarge!$K$28:$K$1278)=YEAR(Q$41))*(AdmittedwithRecentDischarge!$K$28:$K$1278&lt;&gt;"")*(AdmittedwithRecentDischarge!$I$28:$I$1278&lt;&gt;"")*(AdmittedwithRecentDischarge!$Q$28:$Q$1278="Post-acute Care (Medicare Part A or managed care)")*(AdmittedwithRecentDischarge!$S$28:$S$1278=$C$12)),IF($C$14&lt;&gt;"All Plans",SUM((MONTH(AdmittedwithRecentDischarge!$K$28:$K$1278)=MONTH(Q$41))*(YEAR(AdmittedwithRecentDischarge!$K$28:$K$1278)=YEAR(Q$41))*(AdmittedwithRecentDischarge!$K$28:$K$1278&lt;&gt;"")*(AdmittedwithRecentDischarge!$I$28:$I$1278&lt;&gt;"")*(AdmittedwithRecentDischarge!$Q$28:$Q$1278="Post-acute Care (Medicare Part A or managed care)")*(AdmittedwithRecentDischarge!$W$28:$W$1278=$C$14)),"")))</f>
        <v>0</v>
      </c>
      <c r="R45" s="183">
        <f t="array" ref="R45">IF(AND($C$12="All Sources",$C$14="All Plans"),SUM((MONTH(AdmittedwithRecentDischarge!$K$28:$K$1278)=MONTH(R$41))*(YEAR(AdmittedwithRecentDischarge!$K$28:$K$1278)=YEAR(R$41))*(AdmittedwithRecentDischarge!$K$28:$K$1278&lt;&gt;"")*(AdmittedwithRecentDischarge!$I$28:$I$1278&lt;&gt;"")*(AdmittedwithRecentDischarge!$Q$28:$Q$1278="Post-acute Care (Medicare Part A or managed care)")),IF($C$12&lt;&gt;"All Sources",SUM((MONTH(AdmittedwithRecentDischarge!$K$28:$K$1278)=MONTH(R$41))*(YEAR(AdmittedwithRecentDischarge!$K$28:$K$1278)=YEAR(R$41))*(AdmittedwithRecentDischarge!$K$28:$K$1278&lt;&gt;"")*(AdmittedwithRecentDischarge!$I$28:$I$1278&lt;&gt;"")*(AdmittedwithRecentDischarge!$Q$28:$Q$1278="Post-acute Care (Medicare Part A or managed care)")*(AdmittedwithRecentDischarge!$S$28:$S$1278=$C$12)),IF($C$14&lt;&gt;"All Plans",SUM((MONTH(AdmittedwithRecentDischarge!$K$28:$K$1278)=MONTH(R$41))*(YEAR(AdmittedwithRecentDischarge!$K$28:$K$1278)=YEAR(R$41))*(AdmittedwithRecentDischarge!$K$28:$K$1278&lt;&gt;"")*(AdmittedwithRecentDischarge!$I$28:$I$1278&lt;&gt;"")*(AdmittedwithRecentDischarge!$Q$28:$Q$1278="Post-acute Care (Medicare Part A or managed care)")*(AdmittedwithRecentDischarge!$W$28:$W$1278=$C$14)),"")))</f>
        <v>0</v>
      </c>
      <c r="S45" s="183">
        <f t="array" ref="S45">IF(AND($C$12="All Sources",$C$14="All Plans"),SUM((MONTH(AdmittedwithRecentDischarge!$K$28:$K$1278)=MONTH(S$41))*(YEAR(AdmittedwithRecentDischarge!$K$28:$K$1278)=YEAR(S$41))*(AdmittedwithRecentDischarge!$K$28:$K$1278&lt;&gt;"")*(AdmittedwithRecentDischarge!$I$28:$I$1278&lt;&gt;"")*(AdmittedwithRecentDischarge!$Q$28:$Q$1278="Post-acute Care (Medicare Part A or managed care)")),IF($C$12&lt;&gt;"All Sources",SUM((MONTH(AdmittedwithRecentDischarge!$K$28:$K$1278)=MONTH(S$41))*(YEAR(AdmittedwithRecentDischarge!$K$28:$K$1278)=YEAR(S$41))*(AdmittedwithRecentDischarge!$K$28:$K$1278&lt;&gt;"")*(AdmittedwithRecentDischarge!$I$28:$I$1278&lt;&gt;"")*(AdmittedwithRecentDischarge!$Q$28:$Q$1278="Post-acute Care (Medicare Part A or managed care)")*(AdmittedwithRecentDischarge!$S$28:$S$1278=$C$12)),IF($C$14&lt;&gt;"All Plans",SUM((MONTH(AdmittedwithRecentDischarge!$K$28:$K$1278)=MONTH(S$41))*(YEAR(AdmittedwithRecentDischarge!$K$28:$K$1278)=YEAR(S$41))*(AdmittedwithRecentDischarge!$K$28:$K$1278&lt;&gt;"")*(AdmittedwithRecentDischarge!$I$28:$I$1278&lt;&gt;"")*(AdmittedwithRecentDischarge!$Q$28:$Q$1278="Post-acute Care (Medicare Part A or managed care)")*(AdmittedwithRecentDischarge!$W$28:$W$1278=$C$14)),"")))</f>
        <v>0</v>
      </c>
      <c r="T45" s="183">
        <f t="array" ref="T45">IF(AND($C$12="All Sources",$C$14="All Plans"),SUM((MONTH(AdmittedwithRecentDischarge!$K$28:$K$1278)=MONTH(T$41))*(YEAR(AdmittedwithRecentDischarge!$K$28:$K$1278)=YEAR(T$41))*(AdmittedwithRecentDischarge!$K$28:$K$1278&lt;&gt;"")*(AdmittedwithRecentDischarge!$I$28:$I$1278&lt;&gt;"")*(AdmittedwithRecentDischarge!$Q$28:$Q$1278="Post-acute Care (Medicare Part A or managed care)")),IF($C$12&lt;&gt;"All Sources",SUM((MONTH(AdmittedwithRecentDischarge!$K$28:$K$1278)=MONTH(T$41))*(YEAR(AdmittedwithRecentDischarge!$K$28:$K$1278)=YEAR(T$41))*(AdmittedwithRecentDischarge!$K$28:$K$1278&lt;&gt;"")*(AdmittedwithRecentDischarge!$I$28:$I$1278&lt;&gt;"")*(AdmittedwithRecentDischarge!$Q$28:$Q$1278="Post-acute Care (Medicare Part A or managed care)")*(AdmittedwithRecentDischarge!$S$28:$S$1278=$C$12)),IF($C$14&lt;&gt;"All Plans",SUM((MONTH(AdmittedwithRecentDischarge!$K$28:$K$1278)=MONTH(T$41))*(YEAR(AdmittedwithRecentDischarge!$K$28:$K$1278)=YEAR(T$41))*(AdmittedwithRecentDischarge!$K$28:$K$1278&lt;&gt;"")*(AdmittedwithRecentDischarge!$I$28:$I$1278&lt;&gt;"")*(AdmittedwithRecentDischarge!$Q$28:$Q$1278="Post-acute Care (Medicare Part A or managed care)")*(AdmittedwithRecentDischarge!$W$28:$W$1278=$C$14)),"")))</f>
        <v>0</v>
      </c>
      <c r="U45" s="183">
        <f t="array" ref="U45">IF(AND($C$12="All Sources",$C$14="All Plans"),SUM((MONTH(AdmittedwithRecentDischarge!$K$28:$K$1278)=MONTH(U$41))*(YEAR(AdmittedwithRecentDischarge!$K$28:$K$1278)=YEAR(U$41))*(AdmittedwithRecentDischarge!$K$28:$K$1278&lt;&gt;"")*(AdmittedwithRecentDischarge!$I$28:$I$1278&lt;&gt;"")*(AdmittedwithRecentDischarge!$Q$28:$Q$1278="Post-acute Care (Medicare Part A or managed care)")),IF($C$12&lt;&gt;"All Sources",SUM((MONTH(AdmittedwithRecentDischarge!$K$28:$K$1278)=MONTH(U$41))*(YEAR(AdmittedwithRecentDischarge!$K$28:$K$1278)=YEAR(U$41))*(AdmittedwithRecentDischarge!$K$28:$K$1278&lt;&gt;"")*(AdmittedwithRecentDischarge!$I$28:$I$1278&lt;&gt;"")*(AdmittedwithRecentDischarge!$Q$28:$Q$1278="Post-acute Care (Medicare Part A or managed care)")*(AdmittedwithRecentDischarge!$S$28:$S$1278=$C$12)),IF($C$14&lt;&gt;"All Plans",SUM((MONTH(AdmittedwithRecentDischarge!$K$28:$K$1278)=MONTH(U$41))*(YEAR(AdmittedwithRecentDischarge!$K$28:$K$1278)=YEAR(U$41))*(AdmittedwithRecentDischarge!$K$28:$K$1278&lt;&gt;"")*(AdmittedwithRecentDischarge!$I$28:$I$1278&lt;&gt;"")*(AdmittedwithRecentDischarge!$Q$28:$Q$1278="Post-acute Care (Medicare Part A or managed care)")*(AdmittedwithRecentDischarge!$W$28:$W$1278=$C$14)),"")))</f>
        <v>0</v>
      </c>
      <c r="V45" s="65"/>
      <c r="W45" s="65"/>
      <c r="X45" s="97"/>
      <c r="Y45" s="97"/>
      <c r="Z45" s="97"/>
    </row>
    <row r="46" spans="1:26" ht="42" customHeight="1">
      <c r="A46" s="97"/>
      <c r="B46" s="97"/>
      <c r="C46" s="97"/>
      <c r="D46" s="97"/>
      <c r="E46" s="97"/>
      <c r="F46" s="97"/>
      <c r="G46" s="65"/>
      <c r="H46" s="65"/>
      <c r="I46" s="66" t="s">
        <v>305</v>
      </c>
      <c r="J46" s="175">
        <f t="array" ref="J46">IF(AND($C$12="All Sources",$C$14="All Plans"),SUM((MONTH(AdmittedwithRecentDischarge!$K$28:$K$1278)=MONTH(J$41))*(YEAR(AdmittedwithRecentDischarge!$K$28:$K$1278)=YEAR(J$41))*(AdmittedwithRecentDischarge!$K$28:$K$1278&lt;&gt;"")*(AdmittedwithRecentDischarge!$I$28:$I$1278&lt;&gt;"")*(AdmittedwithRecentDischarge!$Q$28:$Q$1278="Chronic Long-term Care (Not Medicare Part A)")),IF($C$12&lt;&gt;"All Sources",SUM((MONTH(AdmittedwithRecentDischarge!$K$28:$K$1278)=MONTH(J$41))*(YEAR(AdmittedwithRecentDischarge!$K$28:$K$1278)=YEAR(J$41))*(AdmittedwithRecentDischarge!$K$28:$K$1278&lt;&gt;"")*(AdmittedwithRecentDischarge!$I$28:$I$1278&lt;&gt;"")*(AdmittedwithRecentDischarge!$Q$28:$Q$1278="Chronic Long-term Care (Not Medicare Part A)")*(AdmittedwithRecentDischarge!$S$28:$S$1278=$C$12)),IF($C$14&lt;&gt;"All Plans",SUM((MONTH(AdmittedwithRecentDischarge!$K$28:$K$1278)=MONTH(J$41))*(YEAR(AdmittedwithRecentDischarge!$K$28:$K$1278)=YEAR(J$41))*(AdmittedwithRecentDischarge!$K$28:$K$1278&lt;&gt;"")*(AdmittedwithRecentDischarge!$I$28:$I$1278&lt;&gt;"")*(AdmittedwithRecentDischarge!$Q$28:$Q$1278="Chronic Long-term Care (Not Medicare Part A)")*(AdmittedwithRecentDischarge!$W$28:$W$1278=$C$14)),"")))</f>
        <v>0</v>
      </c>
      <c r="K46" s="175">
        <f t="array" ref="K46">IF(AND($C$12="All Sources",$C$14="All Plans"),SUM((MONTH(AdmittedwithRecentDischarge!$K$28:$K$1278)=MONTH(K$41))*(YEAR(AdmittedwithRecentDischarge!$K$28:$K$1278)=YEAR(K$41))*(AdmittedwithRecentDischarge!$K$28:$K$1278&lt;&gt;"")*(AdmittedwithRecentDischarge!$I$28:$I$1278&lt;&gt;"")*(AdmittedwithRecentDischarge!$Q$28:$Q$1278="Chronic Long-term Care (Not Medicare Part A)")),IF($C$12&lt;&gt;"All Sources",SUM((MONTH(AdmittedwithRecentDischarge!$K$28:$K$1278)=MONTH(K$41))*(YEAR(AdmittedwithRecentDischarge!$K$28:$K$1278)=YEAR(K$41))*(AdmittedwithRecentDischarge!$K$28:$K$1278&lt;&gt;"")*(AdmittedwithRecentDischarge!$I$28:$I$1278&lt;&gt;"")*(AdmittedwithRecentDischarge!$Q$28:$Q$1278="Chronic Long-term Care (Not Medicare Part A)")*(AdmittedwithRecentDischarge!$S$28:$S$1278=$C$12)),IF($C$14&lt;&gt;"All Plans",SUM((MONTH(AdmittedwithRecentDischarge!$K$28:$K$1278)=MONTH(K$41))*(YEAR(AdmittedwithRecentDischarge!$K$28:$K$1278)=YEAR(K$41))*(AdmittedwithRecentDischarge!$K$28:$K$1278&lt;&gt;"")*(AdmittedwithRecentDischarge!$I$28:$I$1278&lt;&gt;"")*(AdmittedwithRecentDischarge!$Q$28:$Q$1278="Chronic Long-term Care (Not Medicare Part A)")*(AdmittedwithRecentDischarge!$W$28:$W$1278=$C$14)),"")))</f>
        <v>0</v>
      </c>
      <c r="L46" s="175">
        <f t="array" ref="L46">IF(AND($C$12="All Sources",$C$14="All Plans"),SUM((MONTH(AdmittedwithRecentDischarge!$K$28:$K$1278)=MONTH(L$41))*(YEAR(AdmittedwithRecentDischarge!$K$28:$K$1278)=YEAR(L$41))*(AdmittedwithRecentDischarge!$K$28:$K$1278&lt;&gt;"")*(AdmittedwithRecentDischarge!$I$28:$I$1278&lt;&gt;"")*(AdmittedwithRecentDischarge!$Q$28:$Q$1278="Chronic Long-term Care (Not Medicare Part A)")),IF($C$12&lt;&gt;"All Sources",SUM((MONTH(AdmittedwithRecentDischarge!$K$28:$K$1278)=MONTH(L$41))*(YEAR(AdmittedwithRecentDischarge!$K$28:$K$1278)=YEAR(L$41))*(AdmittedwithRecentDischarge!$K$28:$K$1278&lt;&gt;"")*(AdmittedwithRecentDischarge!$I$28:$I$1278&lt;&gt;"")*(AdmittedwithRecentDischarge!$Q$28:$Q$1278="Chronic Long-term Care (Not Medicare Part A)")*(AdmittedwithRecentDischarge!$S$28:$S$1278=$C$12)),IF($C$14&lt;&gt;"All Plans",SUM((MONTH(AdmittedwithRecentDischarge!$K$28:$K$1278)=MONTH(L$41))*(YEAR(AdmittedwithRecentDischarge!$K$28:$K$1278)=YEAR(L$41))*(AdmittedwithRecentDischarge!$K$28:$K$1278&lt;&gt;"")*(AdmittedwithRecentDischarge!$I$28:$I$1278&lt;&gt;"")*(AdmittedwithRecentDischarge!$Q$28:$Q$1278="Chronic Long-term Care (Not Medicare Part A)")*(AdmittedwithRecentDischarge!$W$28:$W$1278=$C$14)),"")))</f>
        <v>0</v>
      </c>
      <c r="M46" s="175">
        <f t="array" ref="M46">IF(AND($C$12="All Sources",$C$14="All Plans"),SUM((MONTH(AdmittedwithRecentDischarge!$K$28:$K$1278)=MONTH(M$41))*(YEAR(AdmittedwithRecentDischarge!$K$28:$K$1278)=YEAR(M$41))*(AdmittedwithRecentDischarge!$K$28:$K$1278&lt;&gt;"")*(AdmittedwithRecentDischarge!$I$28:$I$1278&lt;&gt;"")*(AdmittedwithRecentDischarge!$Q$28:$Q$1278="Chronic Long-term Care (Not Medicare Part A)")),IF($C$12&lt;&gt;"All Sources",SUM((MONTH(AdmittedwithRecentDischarge!$K$28:$K$1278)=MONTH(M$41))*(YEAR(AdmittedwithRecentDischarge!$K$28:$K$1278)=YEAR(M$41))*(AdmittedwithRecentDischarge!$K$28:$K$1278&lt;&gt;"")*(AdmittedwithRecentDischarge!$I$28:$I$1278&lt;&gt;"")*(AdmittedwithRecentDischarge!$Q$28:$Q$1278="Chronic Long-term Care (Not Medicare Part A)")*(AdmittedwithRecentDischarge!$S$28:$S$1278=$C$12)),IF($C$14&lt;&gt;"All Plans",SUM((MONTH(AdmittedwithRecentDischarge!$K$28:$K$1278)=MONTH(M$41))*(YEAR(AdmittedwithRecentDischarge!$K$28:$K$1278)=YEAR(M$41))*(AdmittedwithRecentDischarge!$K$28:$K$1278&lt;&gt;"")*(AdmittedwithRecentDischarge!$I$28:$I$1278&lt;&gt;"")*(AdmittedwithRecentDischarge!$Q$28:$Q$1278="Chronic Long-term Care (Not Medicare Part A)")*(AdmittedwithRecentDischarge!$W$28:$W$1278=$C$14)),"")))</f>
        <v>0</v>
      </c>
      <c r="N46" s="175">
        <f t="array" ref="N46">IF(AND($C$12="All Sources",$C$14="All Plans"),SUM((MONTH(AdmittedwithRecentDischarge!$K$28:$K$1278)=MONTH(N$41))*(YEAR(AdmittedwithRecentDischarge!$K$28:$K$1278)=YEAR(N$41))*(AdmittedwithRecentDischarge!$K$28:$K$1278&lt;&gt;"")*(AdmittedwithRecentDischarge!$I$28:$I$1278&lt;&gt;"")*(AdmittedwithRecentDischarge!$Q$28:$Q$1278="Chronic Long-term Care (Not Medicare Part A)")),IF($C$12&lt;&gt;"All Sources",SUM((MONTH(AdmittedwithRecentDischarge!$K$28:$K$1278)=MONTH(N$41))*(YEAR(AdmittedwithRecentDischarge!$K$28:$K$1278)=YEAR(N$41))*(AdmittedwithRecentDischarge!$K$28:$K$1278&lt;&gt;"")*(AdmittedwithRecentDischarge!$I$28:$I$1278&lt;&gt;"")*(AdmittedwithRecentDischarge!$Q$28:$Q$1278="Chronic Long-term Care (Not Medicare Part A)")*(AdmittedwithRecentDischarge!$S$28:$S$1278=$C$12)),IF($C$14&lt;&gt;"All Plans",SUM((MONTH(AdmittedwithRecentDischarge!$K$28:$K$1278)=MONTH(N$41))*(YEAR(AdmittedwithRecentDischarge!$K$28:$K$1278)=YEAR(N$41))*(AdmittedwithRecentDischarge!$K$28:$K$1278&lt;&gt;"")*(AdmittedwithRecentDischarge!$I$28:$I$1278&lt;&gt;"")*(AdmittedwithRecentDischarge!$Q$28:$Q$1278="Chronic Long-term Care (Not Medicare Part A)")*(AdmittedwithRecentDischarge!$W$28:$W$1278=$C$14)),"")))</f>
        <v>0</v>
      </c>
      <c r="O46" s="175">
        <f t="array" ref="O46">IF(AND($C$12="All Sources",$C$14="All Plans"),SUM((MONTH(AdmittedwithRecentDischarge!$K$28:$K$1278)=MONTH(O$41))*(YEAR(AdmittedwithRecentDischarge!$K$28:$K$1278)=YEAR(O$41))*(AdmittedwithRecentDischarge!$K$28:$K$1278&lt;&gt;"")*(AdmittedwithRecentDischarge!$I$28:$I$1278&lt;&gt;"")*(AdmittedwithRecentDischarge!$Q$28:$Q$1278="Chronic Long-term Care (Not Medicare Part A)")),IF($C$12&lt;&gt;"All Sources",SUM((MONTH(AdmittedwithRecentDischarge!$K$28:$K$1278)=MONTH(O$41))*(YEAR(AdmittedwithRecentDischarge!$K$28:$K$1278)=YEAR(O$41))*(AdmittedwithRecentDischarge!$K$28:$K$1278&lt;&gt;"")*(AdmittedwithRecentDischarge!$I$28:$I$1278&lt;&gt;"")*(AdmittedwithRecentDischarge!$Q$28:$Q$1278="Chronic Long-term Care (Not Medicare Part A)")*(AdmittedwithRecentDischarge!$S$28:$S$1278=$C$12)),IF($C$14&lt;&gt;"All Plans",SUM((MONTH(AdmittedwithRecentDischarge!$K$28:$K$1278)=MONTH(O$41))*(YEAR(AdmittedwithRecentDischarge!$K$28:$K$1278)=YEAR(O$41))*(AdmittedwithRecentDischarge!$K$28:$K$1278&lt;&gt;"")*(AdmittedwithRecentDischarge!$I$28:$I$1278&lt;&gt;"")*(AdmittedwithRecentDischarge!$Q$28:$Q$1278="Chronic Long-term Care (Not Medicare Part A)")*(AdmittedwithRecentDischarge!$W$28:$W$1278=$C$14)),"")))</f>
        <v>0</v>
      </c>
      <c r="P46" s="175">
        <f t="array" ref="P46">IF(AND($C$12="All Sources",$C$14="All Plans"),SUM((MONTH(AdmittedwithRecentDischarge!$K$28:$K$1278)=MONTH(P$41))*(YEAR(AdmittedwithRecentDischarge!$K$28:$K$1278)=YEAR(P$41))*(AdmittedwithRecentDischarge!$K$28:$K$1278&lt;&gt;"")*(AdmittedwithRecentDischarge!$I$28:$I$1278&lt;&gt;"")*(AdmittedwithRecentDischarge!$Q$28:$Q$1278="Chronic Long-term Care (Not Medicare Part A)")),IF($C$12&lt;&gt;"All Sources",SUM((MONTH(AdmittedwithRecentDischarge!$K$28:$K$1278)=MONTH(P$41))*(YEAR(AdmittedwithRecentDischarge!$K$28:$K$1278)=YEAR(P$41))*(AdmittedwithRecentDischarge!$K$28:$K$1278&lt;&gt;"")*(AdmittedwithRecentDischarge!$I$28:$I$1278&lt;&gt;"")*(AdmittedwithRecentDischarge!$Q$28:$Q$1278="Chronic Long-term Care (Not Medicare Part A)")*(AdmittedwithRecentDischarge!$S$28:$S$1278=$C$12)),IF($C$14&lt;&gt;"All Plans",SUM((MONTH(AdmittedwithRecentDischarge!$K$28:$K$1278)=MONTH(P$41))*(YEAR(AdmittedwithRecentDischarge!$K$28:$K$1278)=YEAR(P$41))*(AdmittedwithRecentDischarge!$K$28:$K$1278&lt;&gt;"")*(AdmittedwithRecentDischarge!$I$28:$I$1278&lt;&gt;"")*(AdmittedwithRecentDischarge!$Q$28:$Q$1278="Chronic Long-term Care (Not Medicare Part A)")*(AdmittedwithRecentDischarge!$W$28:$W$1278=$C$14)),"")))</f>
        <v>0</v>
      </c>
      <c r="Q46" s="175">
        <f t="array" ref="Q46">IF(AND($C$12="All Sources",$C$14="All Plans"),SUM((MONTH(AdmittedwithRecentDischarge!$K$28:$K$1278)=MONTH(Q$41))*(YEAR(AdmittedwithRecentDischarge!$K$28:$K$1278)=YEAR(Q$41))*(AdmittedwithRecentDischarge!$K$28:$K$1278&lt;&gt;"")*(AdmittedwithRecentDischarge!$I$28:$I$1278&lt;&gt;"")*(AdmittedwithRecentDischarge!$Q$28:$Q$1278="Chronic Long-term Care (Not Medicare Part A)")),IF($C$12&lt;&gt;"All Sources",SUM((MONTH(AdmittedwithRecentDischarge!$K$28:$K$1278)=MONTH(Q$41))*(YEAR(AdmittedwithRecentDischarge!$K$28:$K$1278)=YEAR(Q$41))*(AdmittedwithRecentDischarge!$K$28:$K$1278&lt;&gt;"")*(AdmittedwithRecentDischarge!$I$28:$I$1278&lt;&gt;"")*(AdmittedwithRecentDischarge!$Q$28:$Q$1278="Chronic Long-term Care (Not Medicare Part A)")*(AdmittedwithRecentDischarge!$S$28:$S$1278=$C$12)),IF($C$14&lt;&gt;"All Plans",SUM((MONTH(AdmittedwithRecentDischarge!$K$28:$K$1278)=MONTH(Q$41))*(YEAR(AdmittedwithRecentDischarge!$K$28:$K$1278)=YEAR(Q$41))*(AdmittedwithRecentDischarge!$K$28:$K$1278&lt;&gt;"")*(AdmittedwithRecentDischarge!$I$28:$I$1278&lt;&gt;"")*(AdmittedwithRecentDischarge!$Q$28:$Q$1278="Chronic Long-term Care (Not Medicare Part A)")*(AdmittedwithRecentDischarge!$W$28:$W$1278=$C$14)),"")))</f>
        <v>0</v>
      </c>
      <c r="R46" s="175">
        <f t="array" ref="R46">IF(AND($C$12="All Sources",$C$14="All Plans"),SUM((MONTH(AdmittedwithRecentDischarge!$K$28:$K$1278)=MONTH(R$41))*(YEAR(AdmittedwithRecentDischarge!$K$28:$K$1278)=YEAR(R$41))*(AdmittedwithRecentDischarge!$K$28:$K$1278&lt;&gt;"")*(AdmittedwithRecentDischarge!$I$28:$I$1278&lt;&gt;"")*(AdmittedwithRecentDischarge!$Q$28:$Q$1278="Chronic Long-term Care (Not Medicare Part A)")),IF($C$12&lt;&gt;"All Sources",SUM((MONTH(AdmittedwithRecentDischarge!$K$28:$K$1278)=MONTH(R$41))*(YEAR(AdmittedwithRecentDischarge!$K$28:$K$1278)=YEAR(R$41))*(AdmittedwithRecentDischarge!$K$28:$K$1278&lt;&gt;"")*(AdmittedwithRecentDischarge!$I$28:$I$1278&lt;&gt;"")*(AdmittedwithRecentDischarge!$Q$28:$Q$1278="Chronic Long-term Care (Not Medicare Part A)")*(AdmittedwithRecentDischarge!$S$28:$S$1278=$C$12)),IF($C$14&lt;&gt;"All Plans",SUM((MONTH(AdmittedwithRecentDischarge!$K$28:$K$1278)=MONTH(R$41))*(YEAR(AdmittedwithRecentDischarge!$K$28:$K$1278)=YEAR(R$41))*(AdmittedwithRecentDischarge!$K$28:$K$1278&lt;&gt;"")*(AdmittedwithRecentDischarge!$I$28:$I$1278&lt;&gt;"")*(AdmittedwithRecentDischarge!$Q$28:$Q$1278="Chronic Long-term Care (Not Medicare Part A)")*(AdmittedwithRecentDischarge!$W$28:$W$1278=$C$14)),"")))</f>
        <v>0</v>
      </c>
      <c r="S46" s="175">
        <f t="array" ref="S46">IF(AND($C$12="All Sources",$C$14="All Plans"),SUM((MONTH(AdmittedwithRecentDischarge!$K$28:$K$1278)=MONTH(S$41))*(YEAR(AdmittedwithRecentDischarge!$K$28:$K$1278)=YEAR(S$41))*(AdmittedwithRecentDischarge!$K$28:$K$1278&lt;&gt;"")*(AdmittedwithRecentDischarge!$I$28:$I$1278&lt;&gt;"")*(AdmittedwithRecentDischarge!$Q$28:$Q$1278="Chronic Long-term Care (Not Medicare Part A)")),IF($C$12&lt;&gt;"All Sources",SUM((MONTH(AdmittedwithRecentDischarge!$K$28:$K$1278)=MONTH(S$41))*(YEAR(AdmittedwithRecentDischarge!$K$28:$K$1278)=YEAR(S$41))*(AdmittedwithRecentDischarge!$K$28:$K$1278&lt;&gt;"")*(AdmittedwithRecentDischarge!$I$28:$I$1278&lt;&gt;"")*(AdmittedwithRecentDischarge!$Q$28:$Q$1278="Chronic Long-term Care (Not Medicare Part A)")*(AdmittedwithRecentDischarge!$S$28:$S$1278=$C$12)),IF($C$14&lt;&gt;"All Plans",SUM((MONTH(AdmittedwithRecentDischarge!$K$28:$K$1278)=MONTH(S$41))*(YEAR(AdmittedwithRecentDischarge!$K$28:$K$1278)=YEAR(S$41))*(AdmittedwithRecentDischarge!$K$28:$K$1278&lt;&gt;"")*(AdmittedwithRecentDischarge!$I$28:$I$1278&lt;&gt;"")*(AdmittedwithRecentDischarge!$Q$28:$Q$1278="Chronic Long-term Care (Not Medicare Part A)")*(AdmittedwithRecentDischarge!$W$28:$W$1278=$C$14)),"")))</f>
        <v>0</v>
      </c>
      <c r="T46" s="175">
        <f t="array" ref="T46">IF(AND($C$12="All Sources",$C$14="All Plans"),SUM((MONTH(AdmittedwithRecentDischarge!$K$28:$K$1278)=MONTH(T$41))*(YEAR(AdmittedwithRecentDischarge!$K$28:$K$1278)=YEAR(T$41))*(AdmittedwithRecentDischarge!$K$28:$K$1278&lt;&gt;"")*(AdmittedwithRecentDischarge!$I$28:$I$1278&lt;&gt;"")*(AdmittedwithRecentDischarge!$Q$28:$Q$1278="Chronic Long-term Care (Not Medicare Part A)")),IF($C$12&lt;&gt;"All Sources",SUM((MONTH(AdmittedwithRecentDischarge!$K$28:$K$1278)=MONTH(T$41))*(YEAR(AdmittedwithRecentDischarge!$K$28:$K$1278)=YEAR(T$41))*(AdmittedwithRecentDischarge!$K$28:$K$1278&lt;&gt;"")*(AdmittedwithRecentDischarge!$I$28:$I$1278&lt;&gt;"")*(AdmittedwithRecentDischarge!$Q$28:$Q$1278="Chronic Long-term Care (Not Medicare Part A)")*(AdmittedwithRecentDischarge!$S$28:$S$1278=$C$12)),IF($C$14&lt;&gt;"All Plans",SUM((MONTH(AdmittedwithRecentDischarge!$K$28:$K$1278)=MONTH(T$41))*(YEAR(AdmittedwithRecentDischarge!$K$28:$K$1278)=YEAR(T$41))*(AdmittedwithRecentDischarge!$K$28:$K$1278&lt;&gt;"")*(AdmittedwithRecentDischarge!$I$28:$I$1278&lt;&gt;"")*(AdmittedwithRecentDischarge!$Q$28:$Q$1278="Chronic Long-term Care (Not Medicare Part A)")*(AdmittedwithRecentDischarge!$W$28:$W$1278=$C$14)),"")))</f>
        <v>0</v>
      </c>
      <c r="U46" s="175">
        <f t="array" ref="U46">IF(AND($C$12="All Sources",$C$14="All Plans"),SUM((MONTH(AdmittedwithRecentDischarge!$K$28:$K$1278)=MONTH(U$41))*(YEAR(AdmittedwithRecentDischarge!$K$28:$K$1278)=YEAR(U$41))*(AdmittedwithRecentDischarge!$K$28:$K$1278&lt;&gt;"")*(AdmittedwithRecentDischarge!$I$28:$I$1278&lt;&gt;"")*(AdmittedwithRecentDischarge!$Q$28:$Q$1278="Chronic Long-term Care (Not Medicare Part A)")),IF($C$12&lt;&gt;"All Sources",SUM((MONTH(AdmittedwithRecentDischarge!$K$28:$K$1278)=MONTH(U$41))*(YEAR(AdmittedwithRecentDischarge!$K$28:$K$1278)=YEAR(U$41))*(AdmittedwithRecentDischarge!$K$28:$K$1278&lt;&gt;"")*(AdmittedwithRecentDischarge!$I$28:$I$1278&lt;&gt;"")*(AdmittedwithRecentDischarge!$Q$28:$Q$1278="Chronic Long-term Care (Not Medicare Part A)")*(AdmittedwithRecentDischarge!$S$28:$S$1278=$C$12)),IF($C$14&lt;&gt;"All Plans",SUM((MONTH(AdmittedwithRecentDischarge!$K$28:$K$1278)=MONTH(U$41))*(YEAR(AdmittedwithRecentDischarge!$K$28:$K$1278)=YEAR(U$41))*(AdmittedwithRecentDischarge!$K$28:$K$1278&lt;&gt;"")*(AdmittedwithRecentDischarge!$I$28:$I$1278&lt;&gt;"")*(AdmittedwithRecentDischarge!$Q$28:$Q$1278="Chronic Long-term Care (Not Medicare Part A)")*(AdmittedwithRecentDischarge!$W$28:$W$1278=$C$14)),"")))</f>
        <v>0</v>
      </c>
      <c r="V46" s="65"/>
      <c r="W46" s="65"/>
      <c r="X46" s="97"/>
      <c r="Y46" s="97"/>
      <c r="Z46" s="97"/>
    </row>
    <row r="47" spans="1:26" ht="42.75" customHeight="1">
      <c r="A47" s="97"/>
      <c r="B47" s="97"/>
      <c r="C47" s="97"/>
      <c r="D47" s="97"/>
      <c r="E47" s="97"/>
      <c r="F47" s="97"/>
      <c r="G47" s="65"/>
      <c r="H47" s="65"/>
      <c r="I47" s="66" t="s">
        <v>306</v>
      </c>
      <c r="J47" s="175">
        <f t="array" ref="J47">IF(AND($C$12="All Sources",$C$14="All Plans"),SUM((MONTH(AdmittedwithRecentDischarge!$K$28:$K$1278)=MONTH(J$41))*(YEAR(AdmittedwithRecentDischarge!$K$28:$K$1278)=YEAR(J$41))*(AdmittedwithRecentDischarge!$K$28:$K$1278&lt;&gt;"")*(AdmittedwithRecentDischarge!$I$28:$I$1278&lt;&gt;"")),IF($C$12&lt;&gt;"All Sources",SUM((MONTH(AdmittedwithRecentDischarge!$K$28:$K$1278)=MONTH(J$41))*(YEAR(AdmittedwithRecentDischarge!$K$28:$K$1278)=YEAR(J$41))*(AdmittedwithRecentDischarge!$K$28:$K$1278&lt;&gt;"")*(AdmittedwithRecentDischarge!$I$28:$I$1278&lt;&gt;"")*(AdmittedwithRecentDischarge!$S$28:$S$1278=$C$12)),IF($C$14&lt;&gt;"All Plans",SUM((MONTH(AdmittedwithRecentDischarge!$K$28:$K$1278)=MONTH(J$41))*(YEAR(AdmittedwithRecentDischarge!$K$28:$K$1278)=YEAR(J$41))*(AdmittedwithRecentDischarge!$K$28:$K$1278&lt;&gt;"")*(AdmittedwithRecentDischarge!$I$28:$I$1278&lt;&gt;"")*(AdmittedwithRecentDischarge!$W$28:$W$1278=$C$14)),"")))</f>
        <v>0</v>
      </c>
      <c r="K47" s="175">
        <f t="array" ref="K47">IF(AND($C$12="All Sources",$C$14="All Plans"),SUM((MONTH(AdmittedwithRecentDischarge!$K$28:$K$1278)=MONTH(K$41))*(YEAR(AdmittedwithRecentDischarge!$K$28:$K$1278)=YEAR(K$41))*(AdmittedwithRecentDischarge!$K$28:$K$1278&lt;&gt;"")*(AdmittedwithRecentDischarge!$I$28:$I$1278&lt;&gt;"")),IF($C$12&lt;&gt;"All Sources",SUM((MONTH(AdmittedwithRecentDischarge!$K$28:$K$1278)=MONTH(K$41))*(YEAR(AdmittedwithRecentDischarge!$K$28:$K$1278)=YEAR(K$41))*(AdmittedwithRecentDischarge!$K$28:$K$1278&lt;&gt;"")*(AdmittedwithRecentDischarge!$I$28:$I$1278&lt;&gt;"")*(AdmittedwithRecentDischarge!$S$28:$S$1278=$C$12)),IF($C$14&lt;&gt;"All Plans",SUM((MONTH(AdmittedwithRecentDischarge!$K$28:$K$1278)=MONTH(K$41))*(YEAR(AdmittedwithRecentDischarge!$K$28:$K$1278)=YEAR(K$41))*(AdmittedwithRecentDischarge!$K$28:$K$1278&lt;&gt;"")*(AdmittedwithRecentDischarge!$I$28:$I$1278&lt;&gt;"")*(AdmittedwithRecentDischarge!$W$28:$W$1278=$C$14)),"")))</f>
        <v>0</v>
      </c>
      <c r="L47" s="175">
        <f t="array" ref="L47">IF(AND($C$12="All Sources",$C$14="All Plans"),SUM((MONTH(AdmittedwithRecentDischarge!$K$28:$K$1278)=MONTH(L$41))*(YEAR(AdmittedwithRecentDischarge!$K$28:$K$1278)=YEAR(L$41))*(AdmittedwithRecentDischarge!$K$28:$K$1278&lt;&gt;"")*(AdmittedwithRecentDischarge!$I$28:$I$1278&lt;&gt;"")),IF($C$12&lt;&gt;"All Sources",SUM((MONTH(AdmittedwithRecentDischarge!$K$28:$K$1278)=MONTH(L$41))*(YEAR(AdmittedwithRecentDischarge!$K$28:$K$1278)=YEAR(L$41))*(AdmittedwithRecentDischarge!$K$28:$K$1278&lt;&gt;"")*(AdmittedwithRecentDischarge!$I$28:$I$1278&lt;&gt;"")*(AdmittedwithRecentDischarge!$S$28:$S$1278=$C$12)),IF($C$14&lt;&gt;"All Plans",SUM((MONTH(AdmittedwithRecentDischarge!$K$28:$K$1278)=MONTH(L$41))*(YEAR(AdmittedwithRecentDischarge!$K$28:$K$1278)=YEAR(L$41))*(AdmittedwithRecentDischarge!$K$28:$K$1278&lt;&gt;"")*(AdmittedwithRecentDischarge!$I$28:$I$1278&lt;&gt;"")*(AdmittedwithRecentDischarge!$W$28:$W$1278=$C$14)),"")))</f>
        <v>0</v>
      </c>
      <c r="M47" s="175">
        <f t="array" ref="M47">IF(AND($C$12="All Sources",$C$14="All Plans"),SUM((MONTH(AdmittedwithRecentDischarge!$K$28:$K$1278)=MONTH(M$41))*(YEAR(AdmittedwithRecentDischarge!$K$28:$K$1278)=YEAR(M$41))*(AdmittedwithRecentDischarge!$K$28:$K$1278&lt;&gt;"")*(AdmittedwithRecentDischarge!$I$28:$I$1278&lt;&gt;"")),IF($C$12&lt;&gt;"All Sources",SUM((MONTH(AdmittedwithRecentDischarge!$K$28:$K$1278)=MONTH(M$41))*(YEAR(AdmittedwithRecentDischarge!$K$28:$K$1278)=YEAR(M$41))*(AdmittedwithRecentDischarge!$K$28:$K$1278&lt;&gt;"")*(AdmittedwithRecentDischarge!$I$28:$I$1278&lt;&gt;"")*(AdmittedwithRecentDischarge!$S$28:$S$1278=$C$12)),IF($C$14&lt;&gt;"All Plans",SUM((MONTH(AdmittedwithRecentDischarge!$K$28:$K$1278)=MONTH(M$41))*(YEAR(AdmittedwithRecentDischarge!$K$28:$K$1278)=YEAR(M$41))*(AdmittedwithRecentDischarge!$K$28:$K$1278&lt;&gt;"")*(AdmittedwithRecentDischarge!$I$28:$I$1278&lt;&gt;"")*(AdmittedwithRecentDischarge!$W$28:$W$1278=$C$14)),"")))</f>
        <v>0</v>
      </c>
      <c r="N47" s="175">
        <f t="array" ref="N47">IF(AND($C$12="All Sources",$C$14="All Plans"),SUM((MONTH(AdmittedwithRecentDischarge!$K$28:$K$1278)=MONTH(N$41))*(YEAR(AdmittedwithRecentDischarge!$K$28:$K$1278)=YEAR(N$41))*(AdmittedwithRecentDischarge!$K$28:$K$1278&lt;&gt;"")*(AdmittedwithRecentDischarge!$I$28:$I$1278&lt;&gt;"")),IF($C$12&lt;&gt;"All Sources",SUM((MONTH(AdmittedwithRecentDischarge!$K$28:$K$1278)=MONTH(N$41))*(YEAR(AdmittedwithRecentDischarge!$K$28:$K$1278)=YEAR(N$41))*(AdmittedwithRecentDischarge!$K$28:$K$1278&lt;&gt;"")*(AdmittedwithRecentDischarge!$I$28:$I$1278&lt;&gt;"")*(AdmittedwithRecentDischarge!$S$28:$S$1278=$C$12)),IF($C$14&lt;&gt;"All Plans",SUM((MONTH(AdmittedwithRecentDischarge!$K$28:$K$1278)=MONTH(N$41))*(YEAR(AdmittedwithRecentDischarge!$K$28:$K$1278)=YEAR(N$41))*(AdmittedwithRecentDischarge!$K$28:$K$1278&lt;&gt;"")*(AdmittedwithRecentDischarge!$I$28:$I$1278&lt;&gt;"")*(AdmittedwithRecentDischarge!$W$28:$W$1278=$C$14)),"")))</f>
        <v>0</v>
      </c>
      <c r="O47" s="175">
        <f t="array" ref="O47">IF(AND($C$12="All Sources",$C$14="All Plans"),SUM((MONTH(AdmittedwithRecentDischarge!$K$28:$K$1278)=MONTH(O$41))*(YEAR(AdmittedwithRecentDischarge!$K$28:$K$1278)=YEAR(O$41))*(AdmittedwithRecentDischarge!$K$28:$K$1278&lt;&gt;"")*(AdmittedwithRecentDischarge!$I$28:$I$1278&lt;&gt;"")),IF($C$12&lt;&gt;"All Sources",SUM((MONTH(AdmittedwithRecentDischarge!$K$28:$K$1278)=MONTH(O$41))*(YEAR(AdmittedwithRecentDischarge!$K$28:$K$1278)=YEAR(O$41))*(AdmittedwithRecentDischarge!$K$28:$K$1278&lt;&gt;"")*(AdmittedwithRecentDischarge!$I$28:$I$1278&lt;&gt;"")*(AdmittedwithRecentDischarge!$S$28:$S$1278=$C$12)),IF($C$14&lt;&gt;"All Plans",SUM((MONTH(AdmittedwithRecentDischarge!$K$28:$K$1278)=MONTH(O$41))*(YEAR(AdmittedwithRecentDischarge!$K$28:$K$1278)=YEAR(O$41))*(AdmittedwithRecentDischarge!$K$28:$K$1278&lt;&gt;"")*(AdmittedwithRecentDischarge!$I$28:$I$1278&lt;&gt;"")*(AdmittedwithRecentDischarge!$W$28:$W$1278=$C$14)),"")))</f>
        <v>0</v>
      </c>
      <c r="P47" s="175">
        <f t="array" ref="P47">IF(AND($C$12="All Sources",$C$14="All Plans"),SUM((MONTH(AdmittedwithRecentDischarge!$K$28:$K$1278)=MONTH(P$41))*(YEAR(AdmittedwithRecentDischarge!$K$28:$K$1278)=YEAR(P$41))*(AdmittedwithRecentDischarge!$K$28:$K$1278&lt;&gt;"")*(AdmittedwithRecentDischarge!$I$28:$I$1278&lt;&gt;"")),IF($C$12&lt;&gt;"All Sources",SUM((MONTH(AdmittedwithRecentDischarge!$K$28:$K$1278)=MONTH(P$41))*(YEAR(AdmittedwithRecentDischarge!$K$28:$K$1278)=YEAR(P$41))*(AdmittedwithRecentDischarge!$K$28:$K$1278&lt;&gt;"")*(AdmittedwithRecentDischarge!$I$28:$I$1278&lt;&gt;"")*(AdmittedwithRecentDischarge!$S$28:$S$1278=$C$12)),IF($C$14&lt;&gt;"All Plans",SUM((MONTH(AdmittedwithRecentDischarge!$K$28:$K$1278)=MONTH(P$41))*(YEAR(AdmittedwithRecentDischarge!$K$28:$K$1278)=YEAR(P$41))*(AdmittedwithRecentDischarge!$K$28:$K$1278&lt;&gt;"")*(AdmittedwithRecentDischarge!$I$28:$I$1278&lt;&gt;"")*(AdmittedwithRecentDischarge!$W$28:$W$1278=$C$14)),"")))</f>
        <v>0</v>
      </c>
      <c r="Q47" s="175">
        <f t="array" ref="Q47">IF(AND($C$12="All Sources",$C$14="All Plans"),SUM((MONTH(AdmittedwithRecentDischarge!$K$28:$K$1278)=MONTH(Q$41))*(YEAR(AdmittedwithRecentDischarge!$K$28:$K$1278)=YEAR(Q$41))*(AdmittedwithRecentDischarge!$K$28:$K$1278&lt;&gt;"")*(AdmittedwithRecentDischarge!$I$28:$I$1278&lt;&gt;"")),IF($C$12&lt;&gt;"All Sources",SUM((MONTH(AdmittedwithRecentDischarge!$K$28:$K$1278)=MONTH(Q$41))*(YEAR(AdmittedwithRecentDischarge!$K$28:$K$1278)=YEAR(Q$41))*(AdmittedwithRecentDischarge!$K$28:$K$1278&lt;&gt;"")*(AdmittedwithRecentDischarge!$I$28:$I$1278&lt;&gt;"")*(AdmittedwithRecentDischarge!$S$28:$S$1278=$C$12)),IF($C$14&lt;&gt;"All Plans",SUM((MONTH(AdmittedwithRecentDischarge!$K$28:$K$1278)=MONTH(Q$41))*(YEAR(AdmittedwithRecentDischarge!$K$28:$K$1278)=YEAR(Q$41))*(AdmittedwithRecentDischarge!$K$28:$K$1278&lt;&gt;"")*(AdmittedwithRecentDischarge!$I$28:$I$1278&lt;&gt;"")*(AdmittedwithRecentDischarge!$W$28:$W$1278=$C$14)),"")))</f>
        <v>0</v>
      </c>
      <c r="R47" s="175">
        <f t="array" ref="R47">IF(AND($C$12="All Sources",$C$14="All Plans"),SUM((MONTH(AdmittedwithRecentDischarge!$K$28:$K$1278)=MONTH(R$41))*(YEAR(AdmittedwithRecentDischarge!$K$28:$K$1278)=YEAR(R$41))*(AdmittedwithRecentDischarge!$K$28:$K$1278&lt;&gt;"")*(AdmittedwithRecentDischarge!$I$28:$I$1278&lt;&gt;"")),IF($C$12&lt;&gt;"All Sources",SUM((MONTH(AdmittedwithRecentDischarge!$K$28:$K$1278)=MONTH(R$41))*(YEAR(AdmittedwithRecentDischarge!$K$28:$K$1278)=YEAR(R$41))*(AdmittedwithRecentDischarge!$K$28:$K$1278&lt;&gt;"")*(AdmittedwithRecentDischarge!$I$28:$I$1278&lt;&gt;"")*(AdmittedwithRecentDischarge!$S$28:$S$1278=$C$12)),IF($C$14&lt;&gt;"All Plans",SUM((MONTH(AdmittedwithRecentDischarge!$K$28:$K$1278)=MONTH(R$41))*(YEAR(AdmittedwithRecentDischarge!$K$28:$K$1278)=YEAR(R$41))*(AdmittedwithRecentDischarge!$K$28:$K$1278&lt;&gt;"")*(AdmittedwithRecentDischarge!$I$28:$I$1278&lt;&gt;"")*(AdmittedwithRecentDischarge!$W$28:$W$1278=$C$14)),"")))</f>
        <v>0</v>
      </c>
      <c r="S47" s="175">
        <f t="array" ref="S47">IF(AND($C$12="All Sources",$C$14="All Plans"),SUM((MONTH(AdmittedwithRecentDischarge!$K$28:$K$1278)=MONTH(S$41))*(YEAR(AdmittedwithRecentDischarge!$K$28:$K$1278)=YEAR(S$41))*(AdmittedwithRecentDischarge!$K$28:$K$1278&lt;&gt;"")*(AdmittedwithRecentDischarge!$I$28:$I$1278&lt;&gt;"")),IF($C$12&lt;&gt;"All Sources",SUM((MONTH(AdmittedwithRecentDischarge!$K$28:$K$1278)=MONTH(S$41))*(YEAR(AdmittedwithRecentDischarge!$K$28:$K$1278)=YEAR(S$41))*(AdmittedwithRecentDischarge!$K$28:$K$1278&lt;&gt;"")*(AdmittedwithRecentDischarge!$I$28:$I$1278&lt;&gt;"")*(AdmittedwithRecentDischarge!$S$28:$S$1278=$C$12)),IF($C$14&lt;&gt;"All Plans",SUM((MONTH(AdmittedwithRecentDischarge!$K$28:$K$1278)=MONTH(S$41))*(YEAR(AdmittedwithRecentDischarge!$K$28:$K$1278)=YEAR(S$41))*(AdmittedwithRecentDischarge!$K$28:$K$1278&lt;&gt;"")*(AdmittedwithRecentDischarge!$I$28:$I$1278&lt;&gt;"")*(AdmittedwithRecentDischarge!$W$28:$W$1278=$C$14)),"")))</f>
        <v>0</v>
      </c>
      <c r="T47" s="175">
        <f t="array" ref="T47">IF(AND($C$12="All Sources",$C$14="All Plans"),SUM((MONTH(AdmittedwithRecentDischarge!$K$28:$K$1278)=MONTH(T$41))*(YEAR(AdmittedwithRecentDischarge!$K$28:$K$1278)=YEAR(T$41))*(AdmittedwithRecentDischarge!$K$28:$K$1278&lt;&gt;"")*(AdmittedwithRecentDischarge!$I$28:$I$1278&lt;&gt;"")),IF($C$12&lt;&gt;"All Sources",SUM((MONTH(AdmittedwithRecentDischarge!$K$28:$K$1278)=MONTH(T$41))*(YEAR(AdmittedwithRecentDischarge!$K$28:$K$1278)=YEAR(T$41))*(AdmittedwithRecentDischarge!$K$28:$K$1278&lt;&gt;"")*(AdmittedwithRecentDischarge!$I$28:$I$1278&lt;&gt;"")*(AdmittedwithRecentDischarge!$S$28:$S$1278=$C$12)),IF($C$14&lt;&gt;"All Plans",SUM((MONTH(AdmittedwithRecentDischarge!$K$28:$K$1278)=MONTH(T$41))*(YEAR(AdmittedwithRecentDischarge!$K$28:$K$1278)=YEAR(T$41))*(AdmittedwithRecentDischarge!$K$28:$K$1278&lt;&gt;"")*(AdmittedwithRecentDischarge!$I$28:$I$1278&lt;&gt;"")*(AdmittedwithRecentDischarge!$W$28:$W$1278=$C$14)),"")))</f>
        <v>0</v>
      </c>
      <c r="U47" s="175">
        <f t="array" ref="U47">IF(AND($C$12="All Sources",$C$14="All Plans"),SUM((MONTH(AdmittedwithRecentDischarge!$K$28:$K$1278)=MONTH(U$41))*(YEAR(AdmittedwithRecentDischarge!$K$28:$K$1278)=YEAR(U$41))*(AdmittedwithRecentDischarge!$K$28:$K$1278&lt;&gt;"")*(AdmittedwithRecentDischarge!$I$28:$I$1278&lt;&gt;"")),IF($C$12&lt;&gt;"All Sources",SUM((MONTH(AdmittedwithRecentDischarge!$K$28:$K$1278)=MONTH(U$41))*(YEAR(AdmittedwithRecentDischarge!$K$28:$K$1278)=YEAR(U$41))*(AdmittedwithRecentDischarge!$K$28:$K$1278&lt;&gt;"")*(AdmittedwithRecentDischarge!$I$28:$I$1278&lt;&gt;"")*(AdmittedwithRecentDischarge!$S$28:$S$1278=$C$12)),IF($C$14&lt;&gt;"All Plans",SUM((MONTH(AdmittedwithRecentDischarge!$K$28:$K$1278)=MONTH(U$41))*(YEAR(AdmittedwithRecentDischarge!$K$28:$K$1278)=YEAR(U$41))*(AdmittedwithRecentDischarge!$K$28:$K$1278&lt;&gt;"")*(AdmittedwithRecentDischarge!$I$28:$I$1278&lt;&gt;"")*(AdmittedwithRecentDischarge!$W$28:$W$1278=$C$14)),"")))</f>
        <v>0</v>
      </c>
      <c r="V47" s="65"/>
      <c r="W47" s="65"/>
      <c r="X47" s="97"/>
      <c r="Y47" s="97"/>
      <c r="Z47" s="97"/>
    </row>
    <row r="48" spans="1:26" ht="23.25" customHeight="1">
      <c r="A48" s="97"/>
      <c r="B48" s="97"/>
      <c r="C48" s="97"/>
      <c r="D48" s="97"/>
      <c r="E48" s="97"/>
      <c r="F48" s="97"/>
      <c r="G48" s="65"/>
      <c r="H48" s="65"/>
      <c r="I48" s="65"/>
      <c r="J48" s="65"/>
      <c r="K48" s="65"/>
      <c r="L48" s="65"/>
      <c r="M48" s="65"/>
      <c r="N48" s="65"/>
      <c r="O48" s="65"/>
      <c r="P48" s="65"/>
      <c r="Q48" s="65"/>
      <c r="R48" s="65"/>
      <c r="S48" s="65"/>
      <c r="T48" s="65"/>
      <c r="U48" s="65"/>
      <c r="V48" s="65"/>
      <c r="W48" s="65"/>
      <c r="X48" s="97"/>
      <c r="Y48" s="97"/>
      <c r="Z48" s="97"/>
    </row>
    <row r="49" spans="1:26" ht="23.25" customHeight="1">
      <c r="A49" s="97"/>
      <c r="B49" s="97"/>
      <c r="C49" s="97"/>
      <c r="D49" s="97"/>
      <c r="E49" s="97"/>
      <c r="F49" s="97"/>
      <c r="G49" s="65"/>
      <c r="H49" s="65"/>
      <c r="I49" s="65"/>
      <c r="J49" s="65"/>
      <c r="K49" s="65"/>
      <c r="L49" s="65"/>
      <c r="M49" s="65"/>
      <c r="N49" s="65"/>
      <c r="O49" s="65"/>
      <c r="P49" s="65"/>
      <c r="Q49" s="65"/>
      <c r="R49" s="65"/>
      <c r="S49" s="65"/>
      <c r="T49" s="65"/>
      <c r="U49" s="65"/>
      <c r="V49" s="65"/>
      <c r="W49" s="65"/>
      <c r="X49" s="97"/>
      <c r="Y49" s="97"/>
      <c r="Z49" s="97"/>
    </row>
    <row r="50" spans="1:26" ht="14.25" customHeight="1">
      <c r="A50" s="97"/>
      <c r="B50" s="97"/>
      <c r="C50" s="97"/>
      <c r="D50" s="97"/>
      <c r="E50" s="97"/>
      <c r="F50" s="97"/>
      <c r="G50" s="457" t="s">
        <v>105</v>
      </c>
      <c r="H50" s="457"/>
      <c r="I50" s="457"/>
      <c r="J50" s="97"/>
      <c r="K50" s="97"/>
      <c r="L50" s="97"/>
      <c r="M50" s="97"/>
      <c r="N50" s="97"/>
      <c r="O50" s="97"/>
      <c r="P50" s="97"/>
      <c r="Q50" s="97"/>
      <c r="R50" s="97"/>
      <c r="S50" s="97"/>
      <c r="T50" s="97"/>
      <c r="U50" s="97"/>
      <c r="V50" s="97"/>
      <c r="W50" s="97"/>
      <c r="X50" s="97"/>
      <c r="Y50" s="97"/>
      <c r="Z50" s="97"/>
    </row>
    <row r="51" spans="1:26" ht="23.25" customHeight="1">
      <c r="A51" s="97"/>
      <c r="B51" s="97"/>
      <c r="C51" s="97"/>
      <c r="D51" s="97"/>
      <c r="E51" s="97"/>
      <c r="F51" s="97"/>
      <c r="G51" s="97"/>
      <c r="H51" s="97"/>
      <c r="I51" s="97"/>
      <c r="J51" s="97"/>
      <c r="K51" s="97"/>
      <c r="L51" s="97"/>
      <c r="M51" s="97"/>
      <c r="N51" s="97"/>
      <c r="O51" s="97"/>
      <c r="P51" s="97"/>
      <c r="Q51" s="97"/>
      <c r="R51" s="97"/>
      <c r="S51" s="97"/>
      <c r="T51" s="97"/>
      <c r="U51" s="97"/>
      <c r="V51" s="97"/>
      <c r="W51" s="97"/>
      <c r="X51" s="97"/>
      <c r="Y51" s="97"/>
      <c r="Z51" s="97"/>
    </row>
    <row r="52" spans="1:26" ht="15" hidden="1" customHeight="1">
      <c r="A52" s="97"/>
      <c r="B52" s="97"/>
      <c r="C52" s="97"/>
      <c r="D52" s="97"/>
      <c r="E52" s="97"/>
      <c r="F52" s="97"/>
      <c r="G52" s="97"/>
      <c r="H52" s="97"/>
      <c r="I52" s="97"/>
      <c r="J52" s="97"/>
      <c r="K52" s="97"/>
      <c r="L52" s="97"/>
      <c r="M52" s="97"/>
      <c r="N52" s="97"/>
      <c r="O52" s="97"/>
      <c r="P52" s="97"/>
      <c r="Q52" s="97"/>
      <c r="R52" s="97"/>
      <c r="S52" s="97"/>
      <c r="T52" s="97"/>
      <c r="U52" s="97"/>
      <c r="V52" s="97"/>
      <c r="W52" s="97"/>
      <c r="X52" s="97"/>
      <c r="Y52" s="97"/>
      <c r="Z52" s="97"/>
    </row>
    <row r="53" spans="1:26" ht="15" hidden="1" customHeight="1">
      <c r="A53" s="97"/>
      <c r="B53" s="97"/>
      <c r="C53" s="97"/>
      <c r="D53" s="97"/>
      <c r="E53" s="97"/>
      <c r="F53" s="97"/>
      <c r="G53" s="97"/>
      <c r="H53" s="97"/>
      <c r="I53" s="97"/>
      <c r="J53" s="97"/>
      <c r="K53" s="97"/>
      <c r="L53" s="97"/>
      <c r="M53" s="97"/>
      <c r="N53" s="97"/>
      <c r="O53" s="97"/>
      <c r="P53" s="97"/>
      <c r="Q53" s="97"/>
      <c r="R53" s="97"/>
      <c r="S53" s="97"/>
      <c r="T53" s="97"/>
      <c r="U53" s="97"/>
      <c r="V53" s="97"/>
      <c r="W53" s="97"/>
      <c r="X53" s="97"/>
      <c r="Y53" s="97"/>
      <c r="Z53" s="97"/>
    </row>
    <row r="54" spans="1:26" ht="15" hidden="1" customHeight="1">
      <c r="A54" s="97"/>
      <c r="B54" s="97"/>
      <c r="C54" s="97"/>
      <c r="D54" s="97"/>
      <c r="E54" s="97"/>
      <c r="F54" s="97"/>
      <c r="G54" s="97"/>
      <c r="H54" s="97"/>
      <c r="I54" s="97"/>
      <c r="J54" s="97"/>
      <c r="K54" s="97"/>
      <c r="L54" s="97"/>
      <c r="M54" s="97"/>
      <c r="N54" s="97"/>
      <c r="O54" s="97"/>
      <c r="P54" s="97"/>
      <c r="Q54" s="97"/>
      <c r="R54" s="97"/>
      <c r="S54" s="97"/>
      <c r="T54" s="97"/>
      <c r="U54" s="97"/>
      <c r="V54" s="97"/>
      <c r="W54" s="97"/>
      <c r="X54" s="97"/>
      <c r="Y54" s="97"/>
      <c r="Z54" s="97"/>
    </row>
    <row r="55" spans="1:26" ht="15" hidden="1" customHeight="1">
      <c r="A55" s="97"/>
      <c r="B55" s="97"/>
      <c r="C55" s="97"/>
      <c r="D55" s="97"/>
      <c r="E55" s="97"/>
      <c r="F55" s="97"/>
      <c r="G55" s="97"/>
      <c r="H55" s="97"/>
      <c r="I55" s="97"/>
      <c r="J55" s="97"/>
      <c r="K55" s="97"/>
      <c r="L55" s="97"/>
      <c r="M55" s="97"/>
      <c r="N55" s="97"/>
      <c r="O55" s="97"/>
      <c r="P55" s="97"/>
      <c r="Q55" s="97"/>
      <c r="R55" s="97"/>
      <c r="S55" s="97"/>
      <c r="T55" s="97"/>
      <c r="U55" s="97"/>
      <c r="V55" s="97"/>
      <c r="W55" s="97"/>
      <c r="X55" s="97"/>
      <c r="Y55" s="97"/>
      <c r="Z55" s="97"/>
    </row>
    <row r="56" spans="1:26" ht="15" hidden="1" customHeight="1">
      <c r="A56" s="97"/>
      <c r="B56" s="97"/>
      <c r="C56" s="97"/>
      <c r="D56" s="97"/>
      <c r="E56" s="97"/>
      <c r="F56" s="97"/>
      <c r="G56" s="97"/>
      <c r="H56" s="97"/>
      <c r="I56" s="97"/>
      <c r="J56" s="97"/>
      <c r="K56" s="97"/>
      <c r="L56" s="97"/>
      <c r="M56" s="97"/>
      <c r="N56" s="97"/>
      <c r="O56" s="97"/>
      <c r="P56" s="97"/>
      <c r="Q56" s="97"/>
      <c r="R56" s="97"/>
      <c r="S56" s="97"/>
      <c r="T56" s="97"/>
      <c r="U56" s="97"/>
      <c r="V56" s="97"/>
      <c r="W56" s="97"/>
      <c r="X56" s="97"/>
      <c r="Y56" s="97"/>
      <c r="Z56" s="97"/>
    </row>
    <row r="57" spans="1:26" ht="15" hidden="1" customHeight="1">
      <c r="A57" s="97"/>
      <c r="B57" s="97"/>
      <c r="C57" s="97"/>
      <c r="D57" s="97"/>
      <c r="E57" s="97"/>
      <c r="F57" s="97"/>
      <c r="G57" s="97"/>
      <c r="H57" s="97"/>
      <c r="I57" s="97"/>
      <c r="J57" s="97"/>
      <c r="K57" s="97"/>
      <c r="L57" s="97"/>
      <c r="M57" s="97"/>
      <c r="N57" s="97"/>
      <c r="O57" s="97"/>
      <c r="P57" s="97"/>
      <c r="Q57" s="97"/>
      <c r="R57" s="97"/>
      <c r="S57" s="97"/>
      <c r="T57" s="97"/>
      <c r="U57" s="97"/>
      <c r="V57" s="97"/>
      <c r="W57" s="97"/>
      <c r="X57" s="97"/>
      <c r="Y57" s="97"/>
      <c r="Z57" s="97"/>
    </row>
    <row r="58" spans="1:26" ht="15" hidden="1" customHeight="1">
      <c r="A58" s="97"/>
      <c r="B58" s="97"/>
      <c r="C58" s="97"/>
      <c r="D58" s="97"/>
      <c r="E58" s="97"/>
      <c r="F58" s="97"/>
      <c r="G58" s="97"/>
      <c r="H58" s="97"/>
      <c r="I58" s="97"/>
      <c r="J58" s="97"/>
      <c r="K58" s="97"/>
      <c r="L58" s="97"/>
      <c r="M58" s="97"/>
      <c r="N58" s="97"/>
      <c r="O58" s="97"/>
      <c r="P58" s="97"/>
      <c r="Q58" s="97"/>
      <c r="R58" s="97"/>
      <c r="S58" s="97"/>
      <c r="T58" s="97"/>
      <c r="U58" s="97"/>
      <c r="V58" s="97"/>
      <c r="W58" s="97"/>
      <c r="X58" s="97"/>
      <c r="Y58" s="97"/>
      <c r="Z58" s="97"/>
    </row>
    <row r="59" spans="1:26" ht="15" hidden="1" customHeight="1">
      <c r="A59" s="97"/>
      <c r="B59" s="97"/>
      <c r="C59" s="97"/>
      <c r="D59" s="97"/>
      <c r="E59" s="97"/>
      <c r="F59" s="97"/>
      <c r="G59" s="97"/>
      <c r="H59" s="97"/>
      <c r="I59" s="97"/>
      <c r="J59" s="97"/>
      <c r="K59" s="97"/>
      <c r="L59" s="97"/>
      <c r="M59" s="97"/>
      <c r="N59" s="97"/>
      <c r="O59" s="97"/>
      <c r="P59" s="97"/>
      <c r="Q59" s="97"/>
      <c r="R59" s="97"/>
      <c r="S59" s="97"/>
      <c r="T59" s="97"/>
      <c r="U59" s="97"/>
      <c r="V59" s="97"/>
      <c r="W59" s="97"/>
      <c r="X59" s="97"/>
      <c r="Y59" s="97"/>
      <c r="Z59" s="97"/>
    </row>
    <row r="60" spans="1:26" ht="15" hidden="1" customHeight="1">
      <c r="A60" s="97"/>
      <c r="B60" s="97"/>
      <c r="C60" s="97"/>
      <c r="D60" s="97"/>
      <c r="E60" s="97"/>
      <c r="F60" s="97"/>
      <c r="G60" s="97"/>
      <c r="H60" s="97"/>
      <c r="I60" s="97"/>
      <c r="J60" s="97"/>
      <c r="K60" s="97"/>
      <c r="L60" s="97"/>
      <c r="M60" s="97"/>
      <c r="N60" s="97"/>
      <c r="O60" s="97"/>
      <c r="P60" s="97"/>
      <c r="Q60" s="97"/>
      <c r="R60" s="97"/>
      <c r="S60" s="97"/>
      <c r="T60" s="97"/>
      <c r="U60" s="97"/>
      <c r="V60" s="97"/>
      <c r="W60" s="97"/>
      <c r="X60" s="97"/>
      <c r="Y60" s="97"/>
      <c r="Z60" s="97"/>
    </row>
    <row r="61" spans="1:26" ht="15" hidden="1" customHeight="1">
      <c r="A61" s="97"/>
      <c r="B61" s="97"/>
      <c r="C61" s="97"/>
      <c r="D61" s="97"/>
      <c r="E61" s="97"/>
      <c r="F61" s="97"/>
      <c r="G61" s="97"/>
      <c r="H61" s="97"/>
      <c r="I61" s="97"/>
      <c r="J61" s="97"/>
      <c r="K61" s="97"/>
      <c r="L61" s="97"/>
      <c r="M61" s="97"/>
      <c r="N61" s="97"/>
      <c r="O61" s="97"/>
      <c r="P61" s="97"/>
      <c r="Q61" s="97"/>
      <c r="R61" s="97"/>
      <c r="S61" s="97"/>
      <c r="T61" s="97"/>
      <c r="U61" s="97"/>
      <c r="V61" s="97"/>
      <c r="W61" s="97"/>
      <c r="X61" s="97"/>
      <c r="Y61" s="97"/>
      <c r="Z61" s="97"/>
    </row>
    <row r="62" spans="1:26" ht="15" hidden="1" customHeight="1">
      <c r="A62" s="97"/>
      <c r="B62" s="97"/>
      <c r="C62" s="97"/>
      <c r="D62" s="97"/>
      <c r="E62" s="97"/>
      <c r="F62" s="97"/>
      <c r="G62" s="97"/>
      <c r="H62" s="97"/>
      <c r="I62" s="97"/>
      <c r="J62" s="97"/>
      <c r="K62" s="97"/>
      <c r="L62" s="97"/>
      <c r="M62" s="97"/>
      <c r="N62" s="97"/>
      <c r="O62" s="97"/>
      <c r="P62" s="97"/>
      <c r="Q62" s="97"/>
      <c r="R62" s="97"/>
      <c r="S62" s="97"/>
      <c r="T62" s="97"/>
      <c r="U62" s="97"/>
      <c r="V62" s="97"/>
      <c r="W62" s="97"/>
      <c r="X62" s="97"/>
      <c r="Y62" s="97"/>
      <c r="Z62" s="97"/>
    </row>
    <row r="63" spans="1:26" ht="15" hidden="1" customHeight="1">
      <c r="A63" s="97"/>
      <c r="B63" s="97"/>
      <c r="C63" s="97"/>
      <c r="D63" s="97"/>
      <c r="E63" s="97"/>
      <c r="F63" s="97"/>
      <c r="G63" s="97"/>
      <c r="H63" s="97"/>
      <c r="I63" s="97"/>
      <c r="J63" s="97"/>
      <c r="K63" s="97"/>
      <c r="L63" s="97"/>
      <c r="M63" s="97"/>
      <c r="N63" s="97"/>
      <c r="O63" s="97"/>
      <c r="P63" s="97"/>
      <c r="Q63" s="97"/>
      <c r="R63" s="97"/>
      <c r="S63" s="97"/>
      <c r="T63" s="97"/>
      <c r="U63" s="97"/>
      <c r="V63" s="97"/>
      <c r="W63" s="97"/>
      <c r="X63" s="97"/>
      <c r="Y63" s="97"/>
      <c r="Z63" s="97"/>
    </row>
    <row r="64" spans="1:26" ht="15" hidden="1" customHeight="1">
      <c r="A64" s="97"/>
      <c r="B64" s="97"/>
      <c r="C64" s="97"/>
      <c r="D64" s="97"/>
      <c r="E64" s="97"/>
      <c r="F64" s="97"/>
      <c r="G64" s="97"/>
      <c r="H64" s="97"/>
      <c r="I64" s="97"/>
      <c r="J64" s="97"/>
      <c r="K64" s="97"/>
      <c r="L64" s="97"/>
      <c r="M64" s="97"/>
      <c r="N64" s="97"/>
      <c r="O64" s="97"/>
      <c r="P64" s="97"/>
      <c r="Q64" s="97"/>
      <c r="R64" s="97"/>
      <c r="S64" s="97"/>
      <c r="T64" s="97"/>
      <c r="U64" s="97"/>
      <c r="V64" s="97"/>
      <c r="W64" s="97"/>
      <c r="X64" s="97"/>
      <c r="Y64" s="97"/>
      <c r="Z64" s="97"/>
    </row>
    <row r="65" ht="15" hidden="1" customHeight="1"/>
    <row r="66" ht="15" hidden="1" customHeight="1"/>
    <row r="67" ht="15" hidden="1" customHeight="1"/>
    <row r="68" ht="15" hidden="1" customHeight="1"/>
    <row r="69" ht="15" hidden="1" customHeight="1"/>
    <row r="70" ht="15" hidden="1" customHeight="1"/>
    <row r="71" ht="15" hidden="1" customHeight="1"/>
    <row r="72" ht="15" hidden="1" customHeight="1"/>
    <row r="73" ht="15" hidden="1" customHeight="1"/>
    <row r="74" ht="15" hidden="1" customHeight="1"/>
    <row r="75" ht="15" hidden="1" customHeight="1"/>
    <row r="76" ht="15" hidden="1" customHeight="1"/>
    <row r="77" ht="15" hidden="1" customHeight="1"/>
    <row r="78" ht="15" hidden="1" customHeight="1"/>
    <row r="79" ht="15" hidden="1" customHeight="1"/>
    <row r="80" ht="15" hidden="1" customHeight="1"/>
    <row r="81" ht="15" hidden="1" customHeight="1"/>
    <row r="82" ht="15" hidden="1" customHeight="1"/>
    <row r="83" ht="15" hidden="1" customHeight="1"/>
    <row r="84" ht="15" hidden="1" customHeight="1"/>
    <row r="85" ht="15" hidden="1" customHeight="1"/>
    <row r="86" ht="15" hidden="1" customHeight="1"/>
    <row r="87" ht="15" hidden="1" customHeight="1"/>
    <row r="88" ht="15" hidden="1" customHeight="1"/>
    <row r="89" ht="15" hidden="1" customHeight="1"/>
    <row r="90" ht="15" hidden="1" customHeight="1"/>
    <row r="91" ht="15" hidden="1" customHeight="1"/>
    <row r="92" ht="15" hidden="1" customHeight="1"/>
    <row r="93" ht="15" hidden="1" customHeight="1"/>
    <row r="94" ht="15" hidden="1" customHeight="1"/>
    <row r="95" ht="15" hidden="1" customHeight="1"/>
    <row r="96" ht="15" hidden="1" customHeight="1"/>
    <row r="97" ht="15" hidden="1" customHeight="1"/>
    <row r="98" ht="15" hidden="1" customHeight="1"/>
    <row r="99" ht="15" hidden="1" customHeight="1"/>
    <row r="100" ht="15" hidden="1" customHeight="1"/>
    <row r="101" ht="15" hidden="1" customHeight="1"/>
    <row r="102" ht="15" hidden="1" customHeight="1"/>
    <row r="103" ht="15" hidden="1" customHeight="1"/>
    <row r="104" ht="15" hidden="1" customHeight="1"/>
    <row r="105" ht="15" hidden="1" customHeight="1"/>
    <row r="106" ht="15" hidden="1" customHeight="1"/>
    <row r="107" ht="15" hidden="1" customHeight="1"/>
    <row r="108" ht="15" hidden="1" customHeight="1"/>
    <row r="109" ht="15" hidden="1" customHeight="1"/>
    <row r="110" ht="15" hidden="1" customHeight="1"/>
    <row r="111" ht="15" hidden="1" customHeight="1"/>
    <row r="112" ht="15" hidden="1" customHeight="1"/>
    <row r="113" ht="15" hidden="1" customHeight="1"/>
    <row r="114" ht="15" hidden="1" customHeight="1"/>
    <row r="115" ht="15" hidden="1" customHeight="1"/>
    <row r="116" ht="15" hidden="1" customHeight="1"/>
    <row r="117" ht="15" hidden="1" customHeight="1"/>
    <row r="118" ht="15" hidden="1" customHeight="1"/>
    <row r="119" ht="15" hidden="1" customHeight="1"/>
    <row r="120" ht="15" hidden="1" customHeight="1"/>
    <row r="121" ht="15" hidden="1" customHeight="1"/>
    <row r="122" ht="15" hidden="1" customHeight="1"/>
    <row r="123" ht="15" hidden="1" customHeight="1"/>
    <row r="124" ht="15" hidden="1" customHeight="1"/>
    <row r="125" ht="15" hidden="1" customHeight="1"/>
    <row r="126" ht="15" hidden="1" customHeight="1"/>
  </sheetData>
  <sheetProtection password="9959" sheet="1" objects="1" scenarios="1"/>
  <mergeCells count="52">
    <mergeCell ref="G24:I25"/>
    <mergeCell ref="J24:L25"/>
    <mergeCell ref="M24:O25"/>
    <mergeCell ref="P24:R25"/>
    <mergeCell ref="S24:S25"/>
    <mergeCell ref="G50:I50"/>
    <mergeCell ref="J29:U29"/>
    <mergeCell ref="J40:U40"/>
    <mergeCell ref="I37:P37"/>
    <mergeCell ref="I36:U36"/>
    <mergeCell ref="G22:I23"/>
    <mergeCell ref="J22:L23"/>
    <mergeCell ref="M22:O23"/>
    <mergeCell ref="P22:R23"/>
    <mergeCell ref="S22:S23"/>
    <mergeCell ref="G20:I21"/>
    <mergeCell ref="J20:L21"/>
    <mergeCell ref="M20:O21"/>
    <mergeCell ref="P20:R21"/>
    <mergeCell ref="S20:S21"/>
    <mergeCell ref="G18:I19"/>
    <mergeCell ref="J18:L19"/>
    <mergeCell ref="M18:O19"/>
    <mergeCell ref="P18:R19"/>
    <mergeCell ref="S18:S19"/>
    <mergeCell ref="G16:I17"/>
    <mergeCell ref="J16:L17"/>
    <mergeCell ref="M16:O17"/>
    <mergeCell ref="P16:R17"/>
    <mergeCell ref="S16:S17"/>
    <mergeCell ref="G14:I15"/>
    <mergeCell ref="J14:L15"/>
    <mergeCell ref="M14:O15"/>
    <mergeCell ref="P14:R15"/>
    <mergeCell ref="S14:S15"/>
    <mergeCell ref="G12:I13"/>
    <mergeCell ref="J12:L13"/>
    <mergeCell ref="M12:O13"/>
    <mergeCell ref="P12:R13"/>
    <mergeCell ref="S12:S13"/>
    <mergeCell ref="S6:S7"/>
    <mergeCell ref="G10:I11"/>
    <mergeCell ref="J10:L11"/>
    <mergeCell ref="M10:O11"/>
    <mergeCell ref="P10:R11"/>
    <mergeCell ref="S10:S11"/>
    <mergeCell ref="C2:C5"/>
    <mergeCell ref="K2:R2"/>
    <mergeCell ref="G6:I7"/>
    <mergeCell ref="J6:L7"/>
    <mergeCell ref="M6:O7"/>
    <mergeCell ref="P6:R7"/>
  </mergeCells>
  <conditionalFormatting sqref="J31:U33">
    <cfRule type="expression" dxfId="0" priority="1" stopIfTrue="1">
      <formula>ISNA(J31)</formula>
    </cfRule>
  </conditionalFormatting>
  <dataValidations count="2">
    <dataValidation type="list" allowBlank="1" showInputMessage="1" showErrorMessage="1" sqref="C12">
      <formula1>All_Hospitals</formula1>
    </dataValidation>
    <dataValidation type="list" allowBlank="1" showInputMessage="1" showErrorMessage="1" sqref="C14">
      <formula1>All_Plans</formula1>
    </dataValidation>
  </dataValidations>
  <pageMargins left="0.7" right="0.7" top="0.75" bottom="0.75" header="0.3" footer="0.3"/>
  <pageSetup scale="62" orientation="landscape"/>
  <rowBreaks count="1" manualBreakCount="1">
    <brk id="37" max="16383" man="1"/>
  </rowBreaks>
  <colBreaks count="1" manualBreakCount="1">
    <brk id="4" max="1048575" man="1"/>
  </colBreaks>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25</vt:i4>
      </vt:variant>
    </vt:vector>
  </HeadingPairs>
  <TitlesOfParts>
    <vt:vector size="25" baseType="lpstr">
      <vt:lpstr>Welcome</vt:lpstr>
      <vt:lpstr>Common Qs&amp;As</vt:lpstr>
      <vt:lpstr>DropDownLists</vt:lpstr>
      <vt:lpstr>Census</vt:lpstr>
      <vt:lpstr>AdmittedwithRecentDischarge</vt:lpstr>
      <vt:lpstr>TransferLog</vt:lpstr>
      <vt:lpstr>HospitalizationMeasuresTracking</vt:lpstr>
      <vt:lpstr>ItemSummaries</vt:lpstr>
      <vt:lpstr>CustomizedTracking</vt:lpstr>
      <vt:lpstr>CustomizedItemSummaries</vt:lpstr>
      <vt:lpstr>January_2017</vt:lpstr>
      <vt:lpstr>February_2017</vt:lpstr>
      <vt:lpstr>March_2017</vt:lpstr>
      <vt:lpstr>April_2017</vt:lpstr>
      <vt:lpstr>May_2017</vt:lpstr>
      <vt:lpstr>June_2017</vt:lpstr>
      <vt:lpstr>July_2017</vt:lpstr>
      <vt:lpstr>August_2017</vt:lpstr>
      <vt:lpstr>September_2017</vt:lpstr>
      <vt:lpstr>October_2017</vt:lpstr>
      <vt:lpstr>November_2017</vt:lpstr>
      <vt:lpstr>December_2017</vt:lpstr>
      <vt:lpstr>Numbers</vt:lpstr>
      <vt:lpstr>H&amp;D</vt:lpstr>
      <vt:lpstr>resources</vt:lpstr>
    </vt:vector>
  </TitlesOfParts>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INTERACT Hospital Transfer Tracker</dc:title>
  <dc:creator>INTERACT</dc:creator>
  <cp:lastModifiedBy>Cheryl Musial</cp:lastModifiedBy>
  <cp:revision/>
  <dcterms:created xsi:type="dcterms:W3CDTF">2012-02-22T18:33:04Z</dcterms:created>
  <dcterms:modified xsi:type="dcterms:W3CDTF">2017-08-31T14:02:07Z</dcterms:modified>
</cp:coreProperties>
</file>